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Main-Sheet" sheetId="1" state="visible" r:id="rId1"/>
    <sheet name="Former-DB" sheetId="2" state="visible" r:id="rId2"/>
    <sheet name="Extraction-Summary" sheetId="3" state="visible" r:id="rId3"/>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0"/>
      <sz val="11"/>
      <scheme val="minor"/>
    </font>
    <font>
      <name val="Arial"/>
      <sz val="10"/>
    </font>
    <font>
      <name val="Aptos Narrow"/>
      <family val="2"/>
      <sz val="8"/>
      <scheme val="minor"/>
    </font>
    <font>
      <b val="1"/>
      <color rgb="001F4E79"/>
      <sz val="12"/>
    </font>
    <font>
      <b val="1"/>
      <color rgb="00FFFFFF"/>
      <sz val="11"/>
    </font>
    <font>
      <sz val="10"/>
    </font>
    <font>
      <b val="1"/>
      <sz val="10"/>
    </font>
    <font>
      <b val="1"/>
      <color rgb="00FFFFFF"/>
      <sz val="12"/>
    </font>
    <font>
      <b val="1"/>
      <color rgb="00FFFFFF"/>
      <sz val="9"/>
    </font>
    <font>
      <b val="1"/>
      <color rgb="00375623"/>
      <sz val="10"/>
    </font>
  </fonts>
  <fills count="17">
    <fill>
      <patternFill/>
    </fill>
    <fill>
      <patternFill patternType="gray125"/>
    </fill>
    <fill>
      <patternFill patternType="solid">
        <fgColor theme="4"/>
        <bgColor theme="4"/>
      </patternFill>
    </fill>
    <fill>
      <patternFill patternType="solid">
        <fgColor theme="4" tint="0.7999816888943144"/>
        <bgColor theme="4" tint="0.7999816888943144"/>
      </patternFill>
    </fill>
    <fill>
      <patternFill patternType="solid">
        <fgColor rgb="FFFFFF00"/>
        <bgColor indexed="64"/>
      </patternFill>
    </fill>
    <fill>
      <patternFill patternType="solid">
        <fgColor rgb="00D6E4F0"/>
        <bgColor rgb="00D6E4F0"/>
      </patternFill>
    </fill>
    <fill>
      <patternFill patternType="solid">
        <fgColor rgb="001F4E79"/>
        <bgColor rgb="001F4E79"/>
      </patternFill>
    </fill>
    <fill>
      <patternFill patternType="solid">
        <fgColor rgb="00375623"/>
        <bgColor rgb="00375623"/>
      </patternFill>
    </fill>
    <fill>
      <patternFill patternType="solid">
        <fgColor rgb="004B2D6F"/>
        <bgColor rgb="004B2D6F"/>
      </patternFill>
    </fill>
    <fill>
      <patternFill patternType="solid">
        <fgColor rgb="001F3864"/>
        <bgColor rgb="001F3864"/>
      </patternFill>
    </fill>
    <fill>
      <patternFill patternType="solid">
        <fgColor rgb="007030A0"/>
        <bgColor rgb="007030A0"/>
      </patternFill>
    </fill>
    <fill>
      <patternFill patternType="solid">
        <fgColor rgb="00C65A11"/>
        <bgColor rgb="00C65A11"/>
      </patternFill>
    </fill>
    <fill>
      <patternFill patternType="solid">
        <fgColor rgb="00833C00"/>
        <bgColor rgb="00833C00"/>
      </patternFill>
    </fill>
    <fill>
      <patternFill patternType="solid">
        <fgColor rgb="00AF2D2D"/>
        <bgColor rgb="00AF2D2D"/>
      </patternFill>
    </fill>
    <fill>
      <patternFill patternType="solid">
        <fgColor rgb="004A4A4A"/>
        <bgColor rgb="004A4A4A"/>
      </patternFill>
    </fill>
    <fill>
      <patternFill patternType="solid">
        <fgColor rgb="00E2EFDA"/>
        <bgColor rgb="00E2EFDA"/>
      </patternFill>
    </fill>
    <fill>
      <patternFill patternType="solid">
        <fgColor rgb="00FCE4D6"/>
        <bgColor rgb="00FCE4D6"/>
      </patternFill>
    </fill>
  </fills>
  <borders count="10">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
      <left style="thin">
        <color theme="4" tint="0.3999755851924192"/>
      </left>
      <right/>
      <top/>
      <bottom/>
      <diagonal/>
    </border>
    <border>
      <left/>
      <right style="thin">
        <color theme="4" tint="0.3999755851924192"/>
      </right>
      <top/>
      <bottom/>
      <diagonal/>
    </border>
    <border>
      <left/>
      <right/>
      <top/>
      <bottom style="thin">
        <color theme="4" tint="0.3999755851924192"/>
      </bottom>
      <diagonal/>
    </border>
  </borders>
  <cellStyleXfs count="2">
    <xf numFmtId="0" fontId="0" fillId="0" borderId="0"/>
    <xf numFmtId="0" fontId="2" fillId="0" borderId="0"/>
  </cellStyleXfs>
  <cellXfs count="59">
    <xf numFmtId="0" fontId="0" fillId="0" borderId="0" pivotButton="0" quotePrefix="0" xfId="0"/>
    <xf numFmtId="0" fontId="0" fillId="3" borderId="1" pivotButton="0" quotePrefix="0" xfId="0"/>
    <xf numFmtId="0" fontId="0" fillId="3" borderId="2" pivotButton="0" quotePrefix="0" xfId="0"/>
    <xf numFmtId="0" fontId="0" fillId="3" borderId="3" pivotButton="0" quotePrefix="0" xfId="0"/>
    <xf numFmtId="22" fontId="0" fillId="0" borderId="0" pivotButton="0" quotePrefix="0" xfId="0"/>
    <xf numFmtId="14" fontId="0" fillId="0" borderId="0" pivotButton="0" quotePrefix="0" xfId="0"/>
    <xf numFmtId="16" fontId="0" fillId="0" borderId="0" pivotButton="0" quotePrefix="0" xfId="0"/>
    <xf numFmtId="11" fontId="0" fillId="0" borderId="0" pivotButton="0" quotePrefix="0" xfId="0"/>
    <xf numFmtId="0" fontId="0" fillId="3" borderId="4" pivotButton="0" quotePrefix="0" xfId="0"/>
    <xf numFmtId="0" fontId="0" fillId="3" borderId="5" pivotButton="0" quotePrefix="0" xfId="0"/>
    <xf numFmtId="15" fontId="0" fillId="3" borderId="5" pivotButton="0" quotePrefix="0" xfId="0"/>
    <xf numFmtId="0" fontId="0" fillId="3" borderId="6" pivotButton="0" quotePrefix="0" xfId="0"/>
    <xf numFmtId="0" fontId="0" fillId="0" borderId="4" pivotButton="0" quotePrefix="0" xfId="0"/>
    <xf numFmtId="0" fontId="0" fillId="0" borderId="5" pivotButton="0" quotePrefix="0" xfId="0"/>
    <xf numFmtId="15" fontId="0" fillId="0" borderId="5" pivotButton="0" quotePrefix="0" xfId="0"/>
    <xf numFmtId="0" fontId="0" fillId="0" borderId="6" pivotButton="0" quotePrefix="0" xfId="0"/>
    <xf numFmtId="17" fontId="0" fillId="3" borderId="5" pivotButton="0" quotePrefix="0" xfId="0"/>
    <xf numFmtId="17" fontId="0" fillId="0" borderId="5" pivotButton="0" quotePrefix="0" xfId="0"/>
    <xf numFmtId="15" fontId="0" fillId="3" borderId="2" pivotButton="0" quotePrefix="0" xfId="0"/>
    <xf numFmtId="0" fontId="1" fillId="2" borderId="7" pivotButton="0" quotePrefix="0" xfId="0"/>
    <xf numFmtId="0" fontId="1" fillId="2" borderId="0" pivotButton="0" quotePrefix="0" xfId="0"/>
    <xf numFmtId="0" fontId="1" fillId="2" borderId="8" pivotButton="0" quotePrefix="0" xfId="0"/>
    <xf numFmtId="0" fontId="0" fillId="0" borderId="5" pivotButton="0" quotePrefix="0" xfId="0"/>
    <xf numFmtId="0" fontId="0" fillId="3" borderId="2" pivotButton="0" quotePrefix="0" xfId="0"/>
    <xf numFmtId="9" fontId="0" fillId="3" borderId="2" pivotButton="0" quotePrefix="0" xfId="0"/>
    <xf numFmtId="0" fontId="0" fillId="0" borderId="2" pivotButton="0" quotePrefix="0" xfId="0"/>
    <xf numFmtId="3" fontId="0" fillId="0" borderId="2" pivotButton="0" quotePrefix="0" xfId="0"/>
    <xf numFmtId="9" fontId="0" fillId="0" borderId="2" pivotButton="0" quotePrefix="0" xfId="0"/>
    <xf numFmtId="10" fontId="0" fillId="3" borderId="2" pivotButton="0" quotePrefix="0" xfId="0"/>
    <xf numFmtId="10" fontId="0" fillId="0" borderId="2" pivotButton="0" quotePrefix="0" xfId="0"/>
    <xf numFmtId="3" fontId="0" fillId="3" borderId="2" pivotButton="0" quotePrefix="0" xfId="0"/>
    <xf numFmtId="0" fontId="0" fillId="3" borderId="2" applyAlignment="1" pivotButton="0" quotePrefix="0" xfId="0">
      <alignment wrapText="1"/>
    </xf>
    <xf numFmtId="0" fontId="0" fillId="0" borderId="2" applyAlignment="1" pivotButton="0" quotePrefix="0" xfId="0">
      <alignment wrapText="1"/>
    </xf>
    <xf numFmtId="0" fontId="0" fillId="4" borderId="2" pivotButton="0" quotePrefix="0" xfId="0"/>
    <xf numFmtId="3" fontId="0" fillId="4" borderId="2" pivotButton="0" quotePrefix="0" xfId="0"/>
    <xf numFmtId="9" fontId="0" fillId="4" borderId="2" pivotButton="0" quotePrefix="0" xfId="0"/>
    <xf numFmtId="0" fontId="1" fillId="2" borderId="9" pivotButton="0" quotePrefix="0" xfId="0"/>
    <xf numFmtId="10" fontId="0" fillId="0" borderId="5" pivotButton="0" quotePrefix="0" xfId="0"/>
    <xf numFmtId="0" fontId="4" fillId="5" borderId="0" applyAlignment="1" pivotButton="0" quotePrefix="0" xfId="0">
      <alignment horizontal="left" vertical="center"/>
    </xf>
    <xf numFmtId="0" fontId="5" fillId="6" borderId="0" applyAlignment="1" pivotButton="0" quotePrefix="0" xfId="0">
      <alignment horizontal="center" vertical="center" wrapText="1"/>
    </xf>
    <xf numFmtId="0" fontId="6" fillId="0" borderId="0" pivotButton="0" quotePrefix="0" xfId="0"/>
    <xf numFmtId="0" fontId="7" fillId="0" borderId="0" pivotButton="0" quotePrefix="0" xfId="0"/>
    <xf numFmtId="0" fontId="8" fillId="7" borderId="0" pivotButton="0" quotePrefix="0" xfId="0"/>
    <xf numFmtId="0" fontId="5" fillId="7" borderId="0" applyAlignment="1" pivotButton="0" quotePrefix="0" xfId="0">
      <alignment horizontal="center" vertical="center" wrapText="1"/>
    </xf>
    <xf numFmtId="0" fontId="6" fillId="0" borderId="0" applyAlignment="1" pivotButton="0" quotePrefix="0" xfId="0">
      <alignment vertical="top" wrapText="1"/>
    </xf>
    <xf numFmtId="0" fontId="5" fillId="8" borderId="0" applyAlignment="1" pivotButton="0" quotePrefix="0" xfId="0">
      <alignment horizontal="center" vertical="center" wrapText="1"/>
    </xf>
    <xf numFmtId="0" fontId="9" fillId="9" borderId="9" applyAlignment="1" pivotButton="0" quotePrefix="0" xfId="0">
      <alignment horizontal="center" vertical="center" wrapText="1"/>
    </xf>
    <xf numFmtId="0" fontId="9"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10" borderId="0" applyAlignment="1" pivotButton="0" quotePrefix="0" xfId="0">
      <alignment horizontal="center" vertical="center" wrapText="1"/>
    </xf>
    <xf numFmtId="0" fontId="9" fillId="11" borderId="0" applyAlignment="1" pivotButton="0" quotePrefix="0" xfId="0">
      <alignment horizontal="center" vertical="center" wrapText="1"/>
    </xf>
    <xf numFmtId="0" fontId="9" fillId="12" borderId="0" applyAlignment="1" pivotButton="0" quotePrefix="0" xfId="0">
      <alignment horizontal="center" vertical="center" wrapText="1"/>
    </xf>
    <xf numFmtId="0" fontId="9" fillId="13" borderId="0" applyAlignment="1" pivotButton="0" quotePrefix="0" xfId="0">
      <alignment horizontal="center" vertical="center" wrapText="1"/>
    </xf>
    <xf numFmtId="0" fontId="9" fillId="14" borderId="0" applyAlignment="1" pivotButton="0" quotePrefix="0" xfId="0">
      <alignment horizontal="center" vertical="center" wrapText="1"/>
    </xf>
    <xf numFmtId="0" fontId="10" fillId="15" borderId="2" pivotButton="0" quotePrefix="0" xfId="0"/>
    <xf numFmtId="0" fontId="0" fillId="16" borderId="2" pivotButton="0" quotePrefix="0" xfId="0"/>
    <xf numFmtId="0" fontId="10" fillId="15" borderId="5" pivotButton="0" quotePrefix="0" xfId="0"/>
    <xf numFmtId="0" fontId="10" fillId="15" borderId="0" pivotButton="0" quotePrefix="0" xfId="0"/>
    <xf numFmtId="0" fontId="0" fillId="16" borderId="0" pivotButton="0" quotePrefix="0" xfId="0"/>
  </cellXfs>
  <cellStyles count="2">
    <cellStyle name="Normal" xfId="0" builtinId="0"/>
    <cellStyle name="Normal 2" xfId="1"/>
  </cellStyles>
  <dxfs count="37">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numFmt numFmtId="14" formatCode="0.00%"/>
      <border>
        <left/>
        <right/>
        <top style="thin">
          <color theme="4" tint="0.3999755851924192"/>
        </top>
        <bottom style="thin">
          <color theme="4" tint="0.3999755851924192"/>
        </bottom>
        <vertical/>
        <horizontal/>
      </border>
    </dxf>
    <dxf>
      <numFmt numFmtId="14" formatCode="0.00%"/>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left/>
        <right/>
        <top style="thin">
          <color theme="4" tint="0.3999755851924192"/>
        </top>
        <bottom style="thin">
          <color theme="4" tint="0.3999755851924192"/>
        </bottom>
        <vertical/>
        <horizontal/>
      </border>
    </dxf>
    <dxf>
      <border outline="0">
        <top style="thin">
          <color theme="4" tint="0.3999755851924192"/>
        </top>
      </border>
    </dxf>
    <dxf>
      <border outline="0">
        <left style="thin">
          <color theme="4" tint="0.3999755851924192"/>
        </left>
        <right style="thin">
          <color theme="4" tint="0.3999755851924192"/>
        </right>
        <top style="thin">
          <color theme="4" tint="0.3999755851924192"/>
        </top>
        <bottom style="thin">
          <color theme="4" tint="0.3999755851924192"/>
        </bottom>
      </border>
    </dxf>
    <dxf>
      <border outline="0">
        <bottom style="thin">
          <color theme="4" tint="0.3999755851924192"/>
        </bottom>
      </border>
    </dxf>
    <dxf>
      <font>
        <name val="Aptos Narrow"/>
        <family val="2"/>
        <b val="1"/>
        <strike val="0"/>
        <outline val="0"/>
        <shadow val="0"/>
        <condense val="0"/>
        <color theme="0"/>
        <extend val="0"/>
        <sz val="11"/>
        <vertAlign val="baseline"/>
        <scheme val="minor"/>
      </font>
      <fill>
        <patternFill patternType="solid">
          <fgColor theme="4"/>
          <bgColor theme="4"/>
        </patternFill>
      </fill>
    </dxf>
    <dxf>
      <numFmt numFmtId="0" formatCode="General"/>
    </dxf>
    <dxf>
      <numFmt numFmtId="0" formatCode="General"/>
    </dxf>
    <dxf>
      <border outline="0">
        <top style="thin">
          <color theme="4" tint="0.3999755851924192"/>
        </top>
      </border>
    </dxf>
    <dxf>
      <font>
        <name val="Aptos Narrow"/>
        <family val="2"/>
        <b val="1"/>
        <strike val="0"/>
        <outline val="0"/>
        <shadow val="0"/>
        <condense val="0"/>
        <color theme="0"/>
        <extend val="0"/>
        <sz val="11"/>
        <vertAlign val="baseline"/>
        <scheme val="minor"/>
      </font>
      <fill>
        <patternFill patternType="solid">
          <fgColor theme="4"/>
          <bgColor theme="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3" displayName="Table3" ref="A1:AD2146" headerRowCount="1" totalsRowShown="0" headerRowDxfId="36" tableBorderDxfId="35">
  <autoFilter ref="A1:AD2146">
    <filterColumn colId="1" hiddenButton="0" showButton="1">
      <filters>
        <filter val="Not Duplicate"/>
      </filters>
    </filterColumn>
  </autoFilter>
  <tableColumns count="30">
    <tableColumn id="1" name="Document Title"/>
    <tableColumn id="29" name="Duplicate" dataDxfId="34">
      <calculatedColumnFormula>IF(COUNTIF($A$1:A1,
IF(ISNUMBER(MATCH(RIGHT(TRIM(A1),1),{".",",",";",":","!","?"},0)),
LEFT(TRIM(A1),LEN(TRIM(A1))-1),
TRIM(A1)
))=1,
"Not Duplicate",
"Duplicate")</calculatedColumnFormula>
    </tableColumn>
    <tableColumn id="30" name="Has it been worked on before?" dataDxfId="33">
      <calculatedColumnFormula>_xlfn.IFNA(_xlfn.XLOOKUP(A2, Table1[Title], Table1[Inclusion/Exclusion Decision]), "Added studies")</calculatedColumnFormula>
    </tableColumn>
    <tableColumn id="2" name="Authors"/>
    <tableColumn id="3" name="Author Affiliations"/>
    <tableColumn id="4" name="Publication Title"/>
    <tableColumn id="5" name="Date Added To Xplore"/>
    <tableColumn id="6" name="Publication Year"/>
    <tableColumn id="7" name="Volume"/>
    <tableColumn id="8" name="Issue"/>
    <tableColumn id="9" name="Start Page"/>
    <tableColumn id="10" name="End Page"/>
    <tableColumn id="11" name="Abstract"/>
    <tableColumn id="12" name="ISSN"/>
    <tableColumn id="13" name="ISBNs"/>
    <tableColumn id="14" name="DOI"/>
    <tableColumn id="15" name="Funding Information"/>
    <tableColumn id="16" name="PDF Link"/>
    <tableColumn id="17" name="Author Keywords"/>
    <tableColumn id="18" name="IEEE Terms"/>
    <tableColumn id="19" name="Mesh_Terms"/>
    <tableColumn id="20" name="Article Citation Count"/>
    <tableColumn id="21" name="Patent Citation Count"/>
    <tableColumn id="22" name="Reference Count"/>
    <tableColumn id="23" name="License"/>
    <tableColumn id="24" name="Online Date"/>
    <tableColumn id="25" name="Issue Date"/>
    <tableColumn id="26" name="Meeting Date"/>
    <tableColumn id="27" name="Publisher"/>
    <tableColumn id="28" name="Document Identifier/Database"/>
  </tableColumns>
  <tableStyleInfo name="TableStyleMedium2" showFirstColumn="0" showLastColumn="0" showRowStripes="1" showColumnStripes="0"/>
</table>
</file>

<file path=xl/tables/table2.xml><?xml version="1.0" encoding="utf-8"?>
<table xmlns="http://schemas.openxmlformats.org/spreadsheetml/2006/main" id="2" name="Table1" displayName="Table1" ref="A1:AC277" headerRowCount="1" totalsRowShown="0" headerRowDxfId="32" headerRowBorderDxfId="31" tableBorderDxfId="30" totalsRowBorderDxfId="29">
  <autoFilter ref="A1:AC277"/>
  <tableColumns count="29">
    <tableColumn id="1" name="Title" dataDxfId="28"/>
    <tableColumn id="2" name="Year" dataDxfId="27"/>
    <tableColumn id="3" name="Duplicate" dataDxfId="26"/>
    <tableColumn id="4" name="Duplicates" dataDxfId="25"/>
    <tableColumn id="5" name="DOI" dataDxfId="24"/>
    <tableColumn id="6" name="Abstract" dataDxfId="23"/>
    <tableColumn id="7" name="Data Category" dataDxfId="22"/>
    <tableColumn id="8" name="Data Type" dataDxfId="21"/>
    <tableColumn id="9" name="Broad_Data_Category" dataDxfId="20"/>
    <tableColumn id="10" name="Model Used" dataDxfId="19"/>
    <tableColumn id="11" name="Broad_Model_Category" dataDxfId="18"/>
    <tableColumn id="12" name="Sample Size" dataDxfId="17"/>
    <tableColumn id="13" name="Data Source" dataDxfId="16"/>
    <tableColumn id="14" name="Study Population Details" dataDxfId="15"/>
    <tableColumn id="15" name="True N Verification" dataDxfId="14"/>
    <tableColumn id="16" name="Broad Validation Approach" dataDxfId="13"/>
    <tableColumn id="17" name="Validation Approach" dataDxfId="12"/>
    <tableColumn id="18" name="Their Limitations" dataDxfId="11"/>
    <tableColumn id="19" name="Research Result" dataDxfId="10"/>
    <tableColumn id="20" name="Our Critical Analysis" dataDxfId="9"/>
    <tableColumn id="21" name="Inclusion/Exclusion Decision" dataDxfId="8"/>
    <tableColumn id="22" name="Reasoning" dataDxfId="7"/>
    <tableColumn id="23" name="Broad_Reasoning_Category" dataDxfId="6"/>
    <tableColumn id="24" name="Further Exclusion based on sample size" dataDxfId="5"/>
    <tableColumn id="25" name="ACM" dataDxfId="4"/>
    <tableColumn id="26" name="Where was the study done" dataDxfId="3"/>
    <tableColumn id="27" name="Column1" dataDxfId="2"/>
    <tableColumn id="28" name="Further Exclusion based on sufficient methodological detail and evaluation evidence eg, very short paper" dataDxfId="1"/>
    <tableColumn id="29" name="Studies with Potential Data Leakage (Non-Subject-Independ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D2146"/>
  <sheetViews>
    <sheetView tabSelected="1" workbookViewId="0">
      <pane xSplit="1" ySplit="1" topLeftCell="B2" activePane="bottomRight" state="frozen"/>
      <selection pane="topRight" activeCell="B1" sqref="B1"/>
      <selection pane="bottomLeft" activeCell="A2" sqref="A2"/>
      <selection pane="bottomRight" activeCell="D4" sqref="D4"/>
    </sheetView>
  </sheetViews>
  <sheetFormatPr baseColWidth="8" defaultRowHeight="14.5"/>
  <cols>
    <col width="15.6328125" customWidth="1" min="1" max="3"/>
    <col width="9.54296875" customWidth="1" min="4" max="4"/>
    <col width="18.1796875" customWidth="1" min="5" max="5"/>
    <col width="16.26953125" customWidth="1" min="6" max="6"/>
    <col width="21.1796875" customWidth="1" min="7" max="7"/>
    <col width="16.36328125" customWidth="1" min="8" max="8"/>
    <col hidden="1" width="9.26953125" customWidth="1" min="9" max="9"/>
    <col hidden="1" width="13" customWidth="1" min="10" max="10"/>
    <col hidden="1" width="11.36328125" customWidth="1" min="11" max="11"/>
    <col hidden="1" width="10.453125" customWidth="1" min="12" max="12"/>
    <col width="9.90625" customWidth="1" min="13" max="13"/>
    <col width="20" customWidth="1" min="17" max="17"/>
    <col width="9.90625" customWidth="1" min="18" max="18"/>
    <col width="17.36328125" customWidth="1" min="19" max="19"/>
    <col width="21.7265625" customWidth="1" min="20" max="20"/>
    <col hidden="1" width="25.36328125" customWidth="1" min="21" max="21"/>
    <col hidden="1" width="20.81640625" customWidth="1" min="22" max="22"/>
    <col hidden="1" width="21.08984375" customWidth="1" min="23" max="23"/>
    <col hidden="1" width="16.7265625" customWidth="1" min="24" max="24"/>
    <col hidden="1" width="8.81640625" customWidth="1" min="25" max="25"/>
    <col hidden="1" width="12.7265625" customWidth="1" min="26" max="26"/>
    <col hidden="1" width="11.54296875" customWidth="1" min="27" max="27"/>
    <col hidden="1" width="14.1796875" customWidth="1" min="28" max="28"/>
    <col width="10.6328125" customWidth="1" min="29" max="29"/>
    <col width="28.453125" customWidth="1" min="30" max="30"/>
  </cols>
  <sheetData>
    <row r="1">
      <c r="A1" s="19" t="inlineStr">
        <is>
          <t>Document Title</t>
        </is>
      </c>
      <c r="B1" s="20" t="inlineStr">
        <is>
          <t>Duplicate</t>
        </is>
      </c>
      <c r="C1" s="20" t="inlineStr">
        <is>
          <t>Has it been worked on before?</t>
        </is>
      </c>
      <c r="D1" s="20" t="inlineStr">
        <is>
          <t>Authors</t>
        </is>
      </c>
      <c r="E1" s="20" t="inlineStr">
        <is>
          <t>Author Affiliations</t>
        </is>
      </c>
      <c r="F1" s="20" t="inlineStr">
        <is>
          <t>Publication Title</t>
        </is>
      </c>
      <c r="G1" s="20" t="inlineStr">
        <is>
          <t>Date Added To Xplore</t>
        </is>
      </c>
      <c r="H1" s="20" t="inlineStr">
        <is>
          <t>Publication Year</t>
        </is>
      </c>
      <c r="I1" s="20" t="inlineStr">
        <is>
          <t>Volume</t>
        </is>
      </c>
      <c r="J1" s="20" t="inlineStr">
        <is>
          <t>Issue</t>
        </is>
      </c>
      <c r="K1" s="20" t="inlineStr">
        <is>
          <t>Start Page</t>
        </is>
      </c>
      <c r="L1" s="20" t="inlineStr">
        <is>
          <t>End Page</t>
        </is>
      </c>
      <c r="M1" s="20" t="inlineStr">
        <is>
          <t>Abstract</t>
        </is>
      </c>
      <c r="N1" s="20" t="inlineStr">
        <is>
          <t>ISSN</t>
        </is>
      </c>
      <c r="O1" s="20" t="inlineStr">
        <is>
          <t>ISBNs</t>
        </is>
      </c>
      <c r="P1" s="20" t="inlineStr">
        <is>
          <t>DOI</t>
        </is>
      </c>
      <c r="Q1" s="20" t="inlineStr">
        <is>
          <t>Funding Information</t>
        </is>
      </c>
      <c r="R1" s="20" t="inlineStr">
        <is>
          <t>PDF Link</t>
        </is>
      </c>
      <c r="S1" s="20" t="inlineStr">
        <is>
          <t>Author Keywords</t>
        </is>
      </c>
      <c r="T1" s="20" t="inlineStr">
        <is>
          <t>IEEE Terms</t>
        </is>
      </c>
      <c r="U1" s="20" t="inlineStr">
        <is>
          <t>Mesh_Terms</t>
        </is>
      </c>
      <c r="V1" s="20" t="inlineStr">
        <is>
          <t>Article Citation Count</t>
        </is>
      </c>
      <c r="W1" s="20" t="inlineStr">
        <is>
          <t>Patent Citation Count</t>
        </is>
      </c>
      <c r="X1" s="20" t="inlineStr">
        <is>
          <t>Reference Count</t>
        </is>
      </c>
      <c r="Y1" s="20" t="inlineStr">
        <is>
          <t>License</t>
        </is>
      </c>
      <c r="Z1" s="20" t="inlineStr">
        <is>
          <t>Online Date</t>
        </is>
      </c>
      <c r="AA1" s="20" t="inlineStr">
        <is>
          <t>Issue Date</t>
        </is>
      </c>
      <c r="AB1" s="20" t="inlineStr">
        <is>
          <t>Meeting Date</t>
        </is>
      </c>
      <c r="AC1" s="20" t="inlineStr">
        <is>
          <t>Publisher</t>
        </is>
      </c>
      <c r="AD1" s="21" t="inlineStr">
        <is>
          <t>Document Identifier/Database</t>
        </is>
      </c>
    </row>
    <row r="2">
      <c r="A2" s="8" t="inlineStr">
        <is>
          <t>Comprehensive Analysis of Attention Deficit/Hyperactivity Disorder using Machine Learning and Deep Learning Algorithms</t>
        </is>
      </c>
      <c r="B2" s="9">
        <f>IF(COUNTIF($A$1:A1,
IF(ISNUMBER(MATCH(RIGHT(TRIM(A1),1),{".",",",";",":","!","?"},0)),
LEFT(TRIM(A1),LEN(TRIM(A1))-1),
TRIM(A1)
))=1,
"Not Duplicate",
"Duplicate")</f>
        <v/>
      </c>
      <c r="C2" s="9">
        <f>_xlfn.IFNA(_xlfn.XLOOKUP(A2, Table1[Title], Table1[Inclusion/Exclusion Decision]), "Added studies")</f>
        <v/>
      </c>
      <c r="D2" s="9" t="inlineStr">
        <is>
          <t>T. N. Sindhu; S. R. Sujatha</t>
        </is>
      </c>
      <c r="E2" s="9" t="inlineStr">
        <is>
          <t>Department of Computer Science and Engineering, Sri Siddhartha Institute of Technology, Tumakuru, India; Department of Computer Science and Engineering, Sri Siddhartha Institute of Technology, Tumakuru, India</t>
        </is>
      </c>
      <c r="F2" s="9" t="inlineStr">
        <is>
          <t>2025 International Conference on Intelligent Systems and Computational Networks (ICISCN)</t>
        </is>
      </c>
      <c r="G2" s="10" t="n">
        <v>45743</v>
      </c>
      <c r="H2" s="9" t="n">
        <v>2025</v>
      </c>
      <c r="I2" s="9" t="n"/>
      <c r="J2" s="9" t="n"/>
      <c r="K2" s="9" t="n">
        <v>1</v>
      </c>
      <c r="L2" s="9" t="n">
        <v>4</v>
      </c>
      <c r="M2" s="9" t="inlineStr">
        <is>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t>
        </is>
      </c>
      <c r="N2" s="9" t="n"/>
      <c r="O2" s="9" t="inlineStr">
        <is>
          <t>979-8-3315-2924-6</t>
        </is>
      </c>
      <c r="P2" s="9" t="inlineStr">
        <is>
          <t>10.1109/ICISCN64258.2025.10934544</t>
        </is>
      </c>
      <c r="Q2" s="9" t="n"/>
      <c r="R2" s="9" t="inlineStr">
        <is>
          <t>https://ieeexplore.ieee.org/stamp/stamp.jsp?arnumber=10934544</t>
        </is>
      </c>
      <c r="S2" s="9" t="inlineStr">
        <is>
          <t>attention-deficit/hyperactivity disorder;deep learning;impulsive behaviour;machine learning;treatment plans</t>
        </is>
      </c>
      <c r="T2" s="9" t="inlineStr">
        <is>
          <t>Support vector machines;Deep learning;Radio frequency;Accuracy;Machine learning algorithms;Sensitivity;Nearest neighbor methods;Sensitivity and specificity;Convolutional neural networks;Random forests</t>
        </is>
      </c>
      <c r="U2" s="9" t="n"/>
      <c r="V2" s="9" t="n">
        <v>1</v>
      </c>
      <c r="W2" s="9" t="n"/>
      <c r="X2" s="9" t="n">
        <v>20</v>
      </c>
      <c r="Y2" s="9" t="inlineStr">
        <is>
          <t>IEEE</t>
        </is>
      </c>
      <c r="Z2" s="10" t="n">
        <v>45743</v>
      </c>
      <c r="AA2" s="9" t="inlineStr">
        <is>
          <t>24-25 Jan. 2025</t>
        </is>
      </c>
      <c r="AB2" s="9" t="inlineStr">
        <is>
          <t>24-25 Jan. 2025</t>
        </is>
      </c>
      <c r="AC2" s="9" t="inlineStr">
        <is>
          <t>IEEE</t>
        </is>
      </c>
      <c r="AD2" s="11" t="inlineStr">
        <is>
          <t>IEEE Conferences</t>
        </is>
      </c>
    </row>
    <row r="3">
      <c r="A3" s="12" t="inlineStr">
        <is>
          <t>Prediction of Attention Deficit Hyperactivity Disorder and Autism Spectrum Disorder Patients Emotion Recognition using Machine Learning Models</t>
        </is>
      </c>
      <c r="B3" s="22">
        <f>IF(COUNTIF($A$1:A2,
IF(ISNUMBER(MATCH(RIGHT(TRIM(A2),1),{".",",",";",":","!","?"},0)),
LEFT(TRIM(A2),LEN(TRIM(A2))-1),
TRIM(A2)
))=1,
"Not Duplicate",
"Duplicate")</f>
        <v/>
      </c>
      <c r="C3" s="22">
        <f>_xlfn.IFNA(_xlfn.XLOOKUP(A3, Table1[Title], Table1[Inclusion/Exclusion Decision]), "Added studies")</f>
        <v/>
      </c>
      <c r="D3" s="22" t="inlineStr">
        <is>
          <t>S. Parameswaran; P. Arulmozhi; K. Indumathi; D. M. Rodax; G. Pradeep; J. R. Devi</t>
        </is>
      </c>
      <c r="E3" s="22" t="inlineStr">
        <is>
          <t>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 Department of Biomedical Engineering, KSR College of Engineering, Tiruchengode, India</t>
        </is>
      </c>
      <c r="F3" s="22" t="inlineStr">
        <is>
          <t>2025 International Conference on Intelligent Computing and Control Systems (ICICCS)</t>
        </is>
      </c>
      <c r="G3" s="14" t="n">
        <v>45789</v>
      </c>
      <c r="H3" s="22" t="n">
        <v>2025</v>
      </c>
      <c r="I3" s="22" t="n"/>
      <c r="J3" s="22" t="n"/>
      <c r="K3" s="22" t="n">
        <v>1314</v>
      </c>
      <c r="L3" s="22" t="n">
        <v>1319</v>
      </c>
      <c r="M3" s="22" t="inlineStr">
        <is>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t>
        </is>
      </c>
      <c r="N3" s="22" t="n"/>
      <c r="O3" s="22" t="inlineStr">
        <is>
          <t>979-8-3315-1208-8</t>
        </is>
      </c>
      <c r="P3" s="22" t="inlineStr">
        <is>
          <t>10.1109/ICICCS65191.2025.10984719</t>
        </is>
      </c>
      <c r="Q3" s="22" t="n"/>
      <c r="R3" s="22" t="inlineStr">
        <is>
          <t>https://ieeexplore.ieee.org/stamp/stamp.jsp?arnumber=10984719</t>
        </is>
      </c>
      <c r="S3" s="22" t="inlineStr">
        <is>
          <t>Machine Learning;ADHD;ASD;Emotion Recognition;Deep Learning;EEG;CNN;RNN;Accuracy;Physiological Signals</t>
        </is>
      </c>
      <c r="T3" s="22" t="inlineStr">
        <is>
          <t>Deep learning;Emotion recognition;Accuracy;Scalability;Predictive models;Brain modeling;Electroencephalography;Real-time systems;Reliability;Random forests</t>
        </is>
      </c>
      <c r="U3" s="22" t="n"/>
      <c r="V3" s="22" t="n"/>
      <c r="W3" s="22" t="n"/>
      <c r="X3" s="22" t="n">
        <v>21</v>
      </c>
      <c r="Y3" s="22" t="inlineStr">
        <is>
          <t>IEEE</t>
        </is>
      </c>
      <c r="Z3" s="14" t="n">
        <v>45789</v>
      </c>
      <c r="AA3" s="22" t="inlineStr">
        <is>
          <t>19-21 March 2025</t>
        </is>
      </c>
      <c r="AB3" s="22" t="inlineStr">
        <is>
          <t>19-21 March 2025</t>
        </is>
      </c>
      <c r="AC3" s="22" t="inlineStr">
        <is>
          <t>IEEE</t>
        </is>
      </c>
      <c r="AD3" s="15" t="inlineStr">
        <is>
          <t>IEEE Conferences</t>
        </is>
      </c>
    </row>
    <row r="4">
      <c r="A4" s="8" t="inlineStr">
        <is>
          <t>An Improved Model for The Diagnosis of Attention Deficit/Hyperactivity Disorder (ADHD) Using Resting-state fMRI Data</t>
        </is>
      </c>
      <c r="B4" s="9">
        <f>IF(COUNTIF($A$1:A3,
IF(ISNUMBER(MATCH(RIGHT(TRIM(A3),1),{".",",",";",":","!","?"},0)),
LEFT(TRIM(A3),LEN(TRIM(A3))-1),
TRIM(A3)
))=1,
"Not Duplicate",
"Duplicate")</f>
        <v/>
      </c>
      <c r="C4" s="9">
        <f>_xlfn.IFNA(_xlfn.XLOOKUP(A4, Table1[Title], Table1[Inclusion/Exclusion Decision]), "Added studies")</f>
        <v/>
      </c>
      <c r="D4" s="9" t="inlineStr">
        <is>
          <t>H. O. Elkhodary; S. M. Youssef</t>
        </is>
      </c>
      <c r="E4" s="9" t="inlineStr">
        <is>
          <t>Computer Engineering Department, Arab Academy for Science, Technology &amp; Maritime Transport, Alexandria, Egypt; Computer Engineering Department, Arab Academy for Science, Technology &amp; Maritime Transport, Alexandria, Egypt</t>
        </is>
      </c>
      <c r="F4" s="9" t="inlineStr">
        <is>
          <t>2024 International Conference on Machine Intelligence and Smart Innovation (ICMISI)</t>
        </is>
      </c>
      <c r="G4" s="10" t="n">
        <v>45484</v>
      </c>
      <c r="H4" s="9" t="n">
        <v>2024</v>
      </c>
      <c r="I4" s="9" t="n"/>
      <c r="J4" s="9" t="n"/>
      <c r="K4" s="9" t="n">
        <v>60</v>
      </c>
      <c r="L4" s="9" t="n">
        <v>63</v>
      </c>
      <c r="M4" s="9" t="inlineStr">
        <is>
          <t>While attention-deficit/hyperactivity disorder (ADHD) stands as a prevalent psychiatric condition, creating a precise diagnostic approach has proven challenging. In recent years, advancements in machine and deep learning techniques have facilitated studies aiming to classify ADHD. This research presents a robust deep learning model for the accurate diagnosis of Attention Deficit/Hyperactivity Disorder (ADHD) leveraging Resting-state functional Magnetic Resonance Imaging (rs-fMRI) data. The study utilizes the ADHD-200 dataset to capture intrinsic brain activity patterns. To identify relevant regions of interest (ROIs) from the fMRI data, we employ Nilearn's CanICA, a powerful group-level Independent Component Analysis method. The proposed model employs a Gated Recurrent Unit (GRU) architecture, a recurrent neural network, to capture temporal dependencies within the resting-state fMRI time series. The GRU model demonstrates exceptional performance, achieving an average accuracy of 87.9% in ADHD diagnosis. The integration of advanced deep learning techniques, coupled with the informative ROIs identified by CanICA, not only enhances the interpretability of the model but also contributes to its high diagnostic accuracy.</t>
        </is>
      </c>
      <c r="N4" s="9" t="n"/>
      <c r="O4" s="9" t="inlineStr">
        <is>
          <t>979-8-3503-6574-0</t>
        </is>
      </c>
      <c r="P4" s="9" t="inlineStr">
        <is>
          <t>10.1109/ICMISI61517.2024.10580368</t>
        </is>
      </c>
      <c r="Q4" s="9" t="n"/>
      <c r="R4" s="9" t="inlineStr">
        <is>
          <t>https://ieeexplore.ieee.org/stamp/stamp.jsp?arnumber=10580368</t>
        </is>
      </c>
      <c r="S4" s="9" t="inlineStr">
        <is>
          <t>Independent Component Analysis (ICA);Resting-state functional Magnetic Resonance Imaging (rs-fMRI);Gated Recurrent Unit (GRU);Attention Deficit Hyperactivity Disorder (ADHD);Nilearn</t>
        </is>
      </c>
      <c r="T4" s="9" t="inlineStr">
        <is>
          <t>Deep learning;Technological innovation;Accuracy;Time series analysis;Mental health;Independent component analysis;Functional magnetic resonance imaging</t>
        </is>
      </c>
      <c r="U4" s="9" t="n"/>
      <c r="V4" s="9" t="n">
        <v>1</v>
      </c>
      <c r="W4" s="9" t="n"/>
      <c r="X4" s="9" t="n">
        <v>16</v>
      </c>
      <c r="Y4" s="9" t="inlineStr">
        <is>
          <t>IEEE</t>
        </is>
      </c>
      <c r="Z4" s="10" t="n">
        <v>45484</v>
      </c>
      <c r="AA4" s="9" t="inlineStr">
        <is>
          <t>12-14 May 2024</t>
        </is>
      </c>
      <c r="AB4" s="9" t="inlineStr">
        <is>
          <t>12-14 May 2024</t>
        </is>
      </c>
      <c r="AC4" s="9" t="inlineStr">
        <is>
          <t>IEEE</t>
        </is>
      </c>
      <c r="AD4" s="11" t="inlineStr">
        <is>
          <t>IEEE Conferences</t>
        </is>
      </c>
    </row>
    <row r="5">
      <c r="A5" s="12" t="inlineStr">
        <is>
          <t>Prediction of Attention Deficit Hyperactivity Disorder (ADHD) using machine learning Techniques based on classification of EEG signal</t>
        </is>
      </c>
      <c r="B5" s="22">
        <f>IF(COUNTIF($A$1:A4,
IF(ISNUMBER(MATCH(RIGHT(TRIM(A4),1),{".",",",";",":","!","?"},0)),
LEFT(TRIM(A4),LEN(TRIM(A4))-1),
TRIM(A4)
))=1,
"Not Duplicate",
"Duplicate")</f>
        <v/>
      </c>
      <c r="C5" s="22">
        <f>_xlfn.IFNA(_xlfn.XLOOKUP(A5, Table1[Title], Table1[Inclusion/Exclusion Decision]), "Added studies")</f>
        <v/>
      </c>
      <c r="D5" s="22" t="inlineStr">
        <is>
          <t>S. Saini; R. Rani; N. Kalra</t>
        </is>
      </c>
      <c r="E5" s="22" t="inlineStr">
        <is>
          <t>Department of Computer Science and Engineering, Thapar Institute of Engineering and Technology, Patiala, Punjab, India; Department of Computer Science and Engineering, Thapar Institute of Engineering and Technology, Patiala, Punjab, India; Department of Computer Science and Engineering, Thapar Institute of Engineering and Technology, Patiala, Punjab, India</t>
        </is>
      </c>
      <c r="F5" s="22" t="inlineStr">
        <is>
          <t>2022 8th International Conference on Advanced Computing and Communication Systems (ICACCS)</t>
        </is>
      </c>
      <c r="G5" s="14" t="n">
        <v>44719</v>
      </c>
      <c r="H5" s="22" t="n">
        <v>2022</v>
      </c>
      <c r="I5" s="22" t="n">
        <v>1</v>
      </c>
      <c r="J5" s="22" t="n"/>
      <c r="K5" s="22" t="n">
        <v>782</v>
      </c>
      <c r="L5" s="22" t="n">
        <v>786</v>
      </c>
      <c r="M5" s="22" t="inlineStr">
        <is>
          <t>The paper shows a comprehensive study of prediction of Attention Deficit Hyperactivity Disorder (ADHD) using machine learning in adults and children's and symptoms' of ADHD are hyperactivity, disruptive behavior and less attention. We analysis the classification performance of three algorithms of machine learning (NaÃ¯ve Bayes, kNN, Logistic regression) applied on the dataset (of 157 children out of which 77 were ADHD patient and 80 were healthy) collected from open source. The Three Machine learning classifier range from simple (logistic regression) to advance (NaÃ¯ve bayes). All three algorithms were applied on a dataset (157 students). The k nearest neighbor classifier is able to predict with high accuracy of 86% and it is far better than NaÃ¯ve bayes (52%) and logistic regression (66 %). We report that k nearest neighbor classifier is able to attention deficit hyperactivity disorder with accuracy of 89%.</t>
        </is>
      </c>
      <c r="N5" s="22" t="inlineStr">
        <is>
          <t>2575-7288</t>
        </is>
      </c>
      <c r="O5" s="22" t="inlineStr">
        <is>
          <t>978-1-6654-0816-5</t>
        </is>
      </c>
      <c r="P5" s="22" t="inlineStr">
        <is>
          <t>10.1109/ICACCS54159.2022.9785356</t>
        </is>
      </c>
      <c r="Q5" s="22" t="n"/>
      <c r="R5" s="22" t="inlineStr">
        <is>
          <t>https://ieeexplore.ieee.org/stamp/stamp.jsp?arnumber=9785356</t>
        </is>
      </c>
      <c r="S5" s="22" t="inlineStr">
        <is>
          <t>K Nearest Neighbor (kNN);classifier;ADHD;logistic regression;NaÃ¯ve Byes;Machine Learning</t>
        </is>
      </c>
      <c r="T5" s="22" t="inlineStr">
        <is>
          <t>Pediatrics;Machine learning algorithms;Scalp;Machine learning;Prediction algorithms;Electroencephalography;Classification algorithms</t>
        </is>
      </c>
      <c r="U5" s="22" t="n"/>
      <c r="V5" s="22" t="n">
        <v>11</v>
      </c>
      <c r="W5" s="22" t="n"/>
      <c r="X5" s="22" t="n">
        <v>18</v>
      </c>
      <c r="Y5" s="22" t="inlineStr">
        <is>
          <t>IEEE</t>
        </is>
      </c>
      <c r="Z5" s="14" t="n">
        <v>44719</v>
      </c>
      <c r="AA5" s="22" t="inlineStr">
        <is>
          <t>25-26 March 2022</t>
        </is>
      </c>
      <c r="AB5" s="22" t="inlineStr">
        <is>
          <t>25-26 March 2022</t>
        </is>
      </c>
      <c r="AC5" s="22" t="inlineStr">
        <is>
          <t>IEEE</t>
        </is>
      </c>
      <c r="AD5" s="15" t="inlineStr">
        <is>
          <t>IEEE Conferences</t>
        </is>
      </c>
    </row>
    <row r="6">
      <c r="A6" s="8" t="inlineStr">
        <is>
          <t>Classification of Attention Deficit Hyperactivity Disorder using Machine Learning</t>
        </is>
      </c>
      <c r="B6" s="9">
        <f>IF(COUNTIF($A$1:A5,
IF(ISNUMBER(MATCH(RIGHT(TRIM(A5),1),{".",",",";",":","!","?"},0)),
LEFT(TRIM(A5),LEN(TRIM(A5))-1),
TRIM(A5)
))=1,
"Not Duplicate",
"Duplicate")</f>
        <v/>
      </c>
      <c r="C6" s="9">
        <f>_xlfn.IFNA(_xlfn.XLOOKUP(A6, Table1[Title], Table1[Inclusion/Exclusion Decision]), "Added studies")</f>
        <v/>
      </c>
      <c r="D6" s="9" t="inlineStr">
        <is>
          <t>A. Sethurao; H. S. Amit; M. V. Vaishnavi; A. Balachandra; M. V. Manoj Kumar</t>
        </is>
      </c>
      <c r="E6" s="9" t="inlineStr">
        <is>
          <t>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 Department of Information Science &amp; Engineering, Nitte Meenakshi Institute of Technology, Bengaluru, India</t>
        </is>
      </c>
      <c r="F6" s="9" t="inlineStr">
        <is>
          <t>2021 International Conference on Forensics, Analytics, Big Data, Security (FABS)</t>
        </is>
      </c>
      <c r="G6" s="10" t="n">
        <v>44601</v>
      </c>
      <c r="H6" s="9" t="n">
        <v>2021</v>
      </c>
      <c r="I6" s="9" t="n">
        <v>1</v>
      </c>
      <c r="J6" s="9" t="n"/>
      <c r="K6" s="9" t="n">
        <v>1</v>
      </c>
      <c r="L6" s="9" t="n">
        <v>6</v>
      </c>
      <c r="M6" s="9" t="inlineStr">
        <is>
          <t>Attention Deficit Hyperactivity Disorder (ADHD) is a neurodevelopmental disorder that affects a personâ€™s brain activity. Many individuals are suffering from it unknowingly which affects their daily lives. With the help of Machine Learning, our goal is to design a tool that will help diagnose ADHD easier. The main conclusion of the tool is to provide a clear understanding of the symptoms that one might be experiencing. The tool uses an appropriately chosen Machine Learning algorithm to help in more accurate diagnosis, which includes the stage of ADHD being presented. The chosen Machine Learning Algorithm, Naive Bayes, has shown an accuracy of 82.5, Precision of 91 and Sensitivity of 91.</t>
        </is>
      </c>
      <c r="N6" s="9" t="n"/>
      <c r="O6" s="9" t="inlineStr">
        <is>
          <t>978-1-6654-2005-1</t>
        </is>
      </c>
      <c r="P6" s="9" t="inlineStr">
        <is>
          <t>10.1109/FABS52071.2021.9702614</t>
        </is>
      </c>
      <c r="Q6" s="9" t="n"/>
      <c r="R6" s="9" t="inlineStr">
        <is>
          <t>https://ieeexplore.ieee.org/stamp/stamp.jsp?arnumber=9702614</t>
        </is>
      </c>
      <c r="S6" s="9" t="inlineStr">
        <is>
          <t>Machine Learning;Support Vector Machine (SVM);NaÃ¯ve Bayes (NB);attention deficit hyperactivity disorder (ADHD);Diagnostic and Statistical Manual of Mental Disorders (DSM-V)</t>
        </is>
      </c>
      <c r="T6" s="9" t="inlineStr">
        <is>
          <t>Support vector machines;Brain;Machine learning algorithms;Sensitivity;Mental disorders;Forensics;Machine learning</t>
        </is>
      </c>
      <c r="U6" s="9" t="n"/>
      <c r="V6" s="9" t="n">
        <v>1</v>
      </c>
      <c r="W6" s="9" t="n"/>
      <c r="X6" s="9" t="n">
        <v>16</v>
      </c>
      <c r="Y6" s="9" t="inlineStr">
        <is>
          <t>IEEE</t>
        </is>
      </c>
      <c r="Z6" s="10" t="n">
        <v>44601</v>
      </c>
      <c r="AA6" s="9" t="inlineStr">
        <is>
          <t>21-22 Dec. 2021</t>
        </is>
      </c>
      <c r="AB6" s="9" t="inlineStr">
        <is>
          <t>21-22 Dec. 2021</t>
        </is>
      </c>
      <c r="AC6" s="9" t="inlineStr">
        <is>
          <t>IEEE</t>
        </is>
      </c>
      <c r="AD6" s="11" t="inlineStr">
        <is>
          <t>IEEE Conferences</t>
        </is>
      </c>
    </row>
    <row r="7">
      <c r="A7" s="12" t="inlineStr">
        <is>
          <t>Prediction of Attention Deficit Hyperactivity Disorder (ADHD) in Regional Locations Using Novel Support Vector Machine Algorithm Over the Naive Bayes Algorithm for Better Accuracy</t>
        </is>
      </c>
      <c r="B7" s="22">
        <f>IF(COUNTIF($A$1:A6,
IF(ISNUMBER(MATCH(RIGHT(TRIM(A6),1),{".",",",";",":","!","?"},0)),
LEFT(TRIM(A6),LEN(TRIM(A6))-1),
TRIM(A6)
))=1,
"Not Duplicate",
"Duplicate")</f>
        <v/>
      </c>
      <c r="C7" s="22">
        <f>_xlfn.IFNA(_xlfn.XLOOKUP(A7, Table1[Title], Table1[Inclusion/Exclusion Decision]), "Added studies")</f>
        <v/>
      </c>
      <c r="D7" s="22" t="inlineStr">
        <is>
          <t>N. M. Sai; M. S. Saravanan; P. Subramanian</t>
        </is>
      </c>
      <c r="E7" s="22" t="inlineStr">
        <is>
          <t>Department of Computer Science and Engineering, Saveetha School of Engineering, SIMATS, Chennai, Tamilnadu, India; Department of Computer Science and Engineering, Saveetha School of Engineering, SIMATS, Chennai, Tamilnadu, India; Department of Computer Science and Engineering, Saveetha School of Engineering, SIMATS, Chennai, Tamilnadu, India</t>
        </is>
      </c>
      <c r="F7" s="22" t="inlineStr">
        <is>
          <t>2022 International Conference on Knowledge Engineering and Communication Systems (ICKES)</t>
        </is>
      </c>
      <c r="G7" s="14" t="n">
        <v>45002</v>
      </c>
      <c r="H7" s="22" t="n">
        <v>2022</v>
      </c>
      <c r="I7" s="22" t="n"/>
      <c r="J7" s="22" t="n"/>
      <c r="K7" s="22" t="n">
        <v>1</v>
      </c>
      <c r="L7" s="22" t="n">
        <v>4</v>
      </c>
      <c r="M7" s="22" t="inlineStr">
        <is>
          <t>The study's focus is to enhance the precision and accuracy of novel ways for anticipating attention-deficit/hyperactivity disorder at local sites utilizing the machine learning Support Vector Machine algorithm. Materials and Methods: The Novel Support Vector Machine classifier is applied to an ADHD dataset containing 1395 records, 119 characteristics, 104 samples A framework comparing SVM and Naive Bayes classifiers was presented and created for the purpose of predicting the regional distribution of ADHD in the medical area. The classifiers were evaluated and their precision and accuracy were noted. Results: On the dataset provided, the Naive Bayes classifier predicts the regional location of ADHD disorder with an accuracy of 89.12%, while the Support Vector Machine classifier predicts the same with a 96.75% accuracy. There is a statistically significant difference in the groupings between these two. has a 95% confidence interval of $(\mathrm{p}=0.010;$ p0.05). Conclusion: In comparison to Naive Bayes, Novel Support Vector Machine appears to perform better and produce more accurate and reasonable results.</t>
        </is>
      </c>
      <c r="N7" s="22" t="n"/>
      <c r="O7" s="22" t="inlineStr">
        <is>
          <t>978-1-6654-5637-1</t>
        </is>
      </c>
      <c r="P7" s="22" t="inlineStr">
        <is>
          <t>10.1109/ICKECS56523.2022.10059721</t>
        </is>
      </c>
      <c r="Q7" s="22" t="n"/>
      <c r="R7" s="22" t="inlineStr">
        <is>
          <t>https://ieeexplore.ieee.org/stamp/stamp.jsp?arnumber=10059721</t>
        </is>
      </c>
      <c r="S7" s="22" t="inlineStr">
        <is>
          <t>Attention Deficit Hyperactivity Disorder;Naive Bayes Algorithm;Novel Support Vector Machine;Regional location;Statistical analysis;Machine learning</t>
        </is>
      </c>
      <c r="T7" s="22" t="inlineStr">
        <is>
          <t>Support vector machines;Knowledge engineering;Machine learning algorithms;Communication systems;Support vector machine classification;Machine learning;Prediction algorithms</t>
        </is>
      </c>
      <c r="U7" s="22" t="n"/>
      <c r="V7" s="22" t="n">
        <v>1</v>
      </c>
      <c r="W7" s="22" t="n"/>
      <c r="X7" s="22" t="n">
        <v>20</v>
      </c>
      <c r="Y7" s="22" t="inlineStr">
        <is>
          <t>IEEE</t>
        </is>
      </c>
      <c r="Z7" s="14" t="n">
        <v>45002</v>
      </c>
      <c r="AA7" s="22" t="inlineStr">
        <is>
          <t>28-29 Dec. 2022</t>
        </is>
      </c>
      <c r="AB7" s="22" t="inlineStr">
        <is>
          <t>28-29 Dec. 2022</t>
        </is>
      </c>
      <c r="AC7" s="22" t="inlineStr">
        <is>
          <t>IEEE</t>
        </is>
      </c>
      <c r="AD7" s="15" t="inlineStr">
        <is>
          <t>IEEE Conferences</t>
        </is>
      </c>
    </row>
    <row r="8">
      <c r="A8" s="8" t="inlineStr">
        <is>
          <t>A Novel Application for the Efficient and Accessible Diagnosis of ADHD Using Machine Learning (Extended Abstract)</t>
        </is>
      </c>
      <c r="B8" s="9">
        <f>IF(COUNTIF($A$1:A7,
IF(ISNUMBER(MATCH(RIGHT(TRIM(A7),1),{".",",",";",":","!","?"},0)),
LEFT(TRIM(A7),LEN(TRIM(A7))-1),
TRIM(A7)
))=1,
"Not Duplicate",
"Duplicate")</f>
        <v/>
      </c>
      <c r="C8" s="9">
        <f>_xlfn.IFNA(_xlfn.XLOOKUP(A8, Table1[Title], Table1[Inclusion/Exclusion Decision]), "Added studies")</f>
        <v/>
      </c>
      <c r="D8" s="9" t="inlineStr">
        <is>
          <t>S. Khanna; W. Das</t>
        </is>
      </c>
      <c r="E8" s="9" t="inlineStr">
        <is>
          <t>Sackler Institute of Comparative Genomics, The American Museum of Natural History, Hunter College High School â€˜21, New York, USA; Department of Neuroscience, Icahn School of Medicine at Mount Sinai, Hunter College High School â€˜21, New York, USA</t>
        </is>
      </c>
      <c r="F8" s="9" t="inlineStr">
        <is>
          <t>2020 IEEE / ITU International Conference on Artificial Intelligence for Good (AI4G)</t>
        </is>
      </c>
      <c r="G8" s="10" t="n">
        <v>44208</v>
      </c>
      <c r="H8" s="9" t="n">
        <v>2020</v>
      </c>
      <c r="I8" s="9" t="n"/>
      <c r="J8" s="9" t="n"/>
      <c r="K8" s="9" t="n">
        <v>51</v>
      </c>
      <c r="L8" s="9" t="n">
        <v>54</v>
      </c>
      <c r="M8" s="9" t="inlineStr">
        <is>
          <t>Attention-deficit/hyperactivity disorder is the most pervasive neurodevelopmental disorder among children and adolescents. Current clinical diagnosis, however, is inaccurate, inefficient, and inaccessible in developing nations, hindering the administration of proper treatment regimens. Clinical assessments are based on qualitative observations of perceived behavior. They are time-consuming and costly, preventing minorities and socioeconomically disadvantaged groups from gaining the support they need to succeed academically, socially, and occupationally. A more accurate and accessible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 voting ensemble classification algorithm and meta learner were developed and yielded the most optimal leave-one-out-cross-validation metrics on a declassified dataset. The ensemble model, in particular, classified ADHD with. 821 sensitivity, 0.727 specificity, and 0.856 AUROC. This model was implemented in a web application that administers a memory task and captures pupil biometrics in realtime. This application is the first to use pupil-size dynamics as a biomarker, and offers a time-efficient, accurate, and accessible approach to diagnose ADHD in developing nations.</t>
        </is>
      </c>
      <c r="N8" s="9" t="n"/>
      <c r="O8" s="9" t="inlineStr">
        <is>
          <t>978-1-7281-7031-2</t>
        </is>
      </c>
      <c r="P8" s="9" t="inlineStr">
        <is>
          <t>10.1109/AI4G50087.2020.9311012</t>
        </is>
      </c>
      <c r="Q8" s="9" t="n"/>
      <c r="R8" s="9" t="inlineStr">
        <is>
          <t>https://ieeexplore.ieee.org/stamp/stamp.jsp?arnumber=9311012</t>
        </is>
      </c>
      <c r="S8" s="9" t="inlineStr">
        <is>
          <t>SDG 3.8;ADHD;Pupillometry;Machine learning;Behavioral analysis;Medical prognostics;Medical diagnosis in developing nations</t>
        </is>
      </c>
      <c r="T8" s="9" t="inlineStr">
        <is>
          <t>Medical diagnostic imaging;Pupils;Measurement;Biological system modeling;Task analysis;Medical diagnosis;Machine learning</t>
        </is>
      </c>
      <c r="U8" s="9" t="n"/>
      <c r="V8" s="9" t="n">
        <v>13</v>
      </c>
      <c r="W8" s="9" t="n"/>
      <c r="X8" s="9" t="n">
        <v>12</v>
      </c>
      <c r="Y8" s="9" t="inlineStr">
        <is>
          <t>IEEE</t>
        </is>
      </c>
      <c r="Z8" s="10" t="n">
        <v>44208</v>
      </c>
      <c r="AA8" s="9" t="inlineStr">
        <is>
          <t>21-25 Sept. 2020</t>
        </is>
      </c>
      <c r="AB8" s="9" t="inlineStr">
        <is>
          <t>21-25 Sept. 2020</t>
        </is>
      </c>
      <c r="AC8" s="9" t="inlineStr">
        <is>
          <t>IEEE</t>
        </is>
      </c>
      <c r="AD8" s="11" t="inlineStr">
        <is>
          <t>IEEE Conferences</t>
        </is>
      </c>
    </row>
    <row r="9">
      <c r="A9" s="12" t="inlineStr">
        <is>
          <t>Predicting ADHD Diagnosis Using Anxiety and ASRS Features</t>
        </is>
      </c>
      <c r="B9" s="22">
        <f>IF(COUNTIF($A$1:A8,
IF(ISNUMBER(MATCH(RIGHT(TRIM(A8),1),{".",",",";",":","!","?"},0)),
LEFT(TRIM(A8),LEN(TRIM(A8))-1),
TRIM(A8)
))=1,
"Not Duplicate",
"Duplicate")</f>
        <v/>
      </c>
      <c r="C9" s="22">
        <f>_xlfn.IFNA(_xlfn.XLOOKUP(A9, Table1[Title], Table1[Inclusion/Exclusion Decision]), "Added studies")</f>
        <v/>
      </c>
      <c r="D9" s="22" t="inlineStr">
        <is>
          <t>S. P. G; J. K. Kaviyalakshmi; J. R. S. Prishigaa; K. S. K. Sri</t>
        </is>
      </c>
      <c r="E9" s="22" t="inlineStr">
        <is>
          <t>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 Pre-Final year Department of Computer Science and Engineering, Ramco Institute of Technology, Rajapalayam, India</t>
        </is>
      </c>
      <c r="F9" s="22" t="inlineStr">
        <is>
          <t>2025 International Conference on Advances in Next-Gen Computer Science (ICANCS)</t>
        </is>
      </c>
      <c r="G9" s="14" t="n">
        <v>46071</v>
      </c>
      <c r="H9" s="22" t="n">
        <v>2025</v>
      </c>
      <c r="I9" s="22" t="n"/>
      <c r="J9" s="22" t="n"/>
      <c r="K9" s="22" t="n">
        <v>1</v>
      </c>
      <c r="L9" s="22" t="n">
        <v>6</v>
      </c>
      <c r="M9" s="22" t="inlineStr">
        <is>
          <t>Attention-Deficit/Hyperactivity Disorder (ADHD) is a complex condition that often continues into adulthood. It can negatively affect academic, social, and emotional functioning. Traditional methods for diagnosis, such as clinical interviews and behavioral assessments, rely heavily on subjective judgment. This can lead to significant variability and potential misdiagnosis. To close this gap, this work suggests a hybrid diagnostic framework. It combines psychometric data from the Adult ADHD Self-Report Scale (ASRS) and the Beck Anxiety Inventory (BAI). This way, it integrates both ADHD-related and anxiety-related behavioral markers. The methodology follows a two-stage approach. In the first stage, a lightweight one-dimensional Convolutional Neural Network (1D-CNN) automatically extracts features. This captures hidden behavioral patterns from questionnaire data. In the second stage, the extracted features are classified using common machine learning algorithms, including Support Vector Machine (SVM), Logistic Regression (LR), and Random Forest (RF). The dataset consists of structured responses from standardized self-report questionnaires. It was preprocessed, normalized, and validated using stratified k-fold cross-validation to ensure reliability. The experimental results show that the hybrid approach achieves high accuracy and consistent performance across several classifiers. CNN-based feature extraction significantly improves predictive power. Visual analyses reveal dataset imbalances, such as the low number of ADHD cases compared to non-ADHD cases, and provide insights into patterns of gender distribution. The study concludes that combining anxiety features with ADHD self-report scales creates a cost-effective, scalable, and interpretable method for early ADHD screening. This work not only enhances diagnostic reliability but also highlights the potential of merging deep learning with traditional machine learning in mental health applications.</t>
        </is>
      </c>
      <c r="N9" s="22" t="n"/>
      <c r="O9" s="22" t="inlineStr">
        <is>
          <t>979-8-3315-9647-7</t>
        </is>
      </c>
      <c r="P9" s="22" t="inlineStr">
        <is>
          <t>10.1109/ICANCS65819.2025.11379822</t>
        </is>
      </c>
      <c r="Q9" s="22" t="n"/>
      <c r="R9" s="22" t="inlineStr">
        <is>
          <t>https://ieeexplore.ieee.org/stamp/stamp.jsp?arnumber=11379822</t>
        </is>
      </c>
      <c r="S9" s="22" t="inlineStr">
        <is>
          <t>Attention-Deficit/Hyperactivity Disorder (ADHD);Adult ADHD Self-Report Scale (ASRS);Beck Anxiety Inventory (BAI);Convolutional Neural Network (CNN);Machine Learning;Hybrid Diagnostic Framework;Mental Health Screening</t>
        </is>
      </c>
      <c r="T9" s="22" t="inlineStr">
        <is>
          <t>Support vector machines;Radio frequency;Accuracy;Computational modeling;Anxiety disorders;Mental health;Feature extraction;Convolutional neural networks;Space vector modulation;Random forests</t>
        </is>
      </c>
      <c r="U9" s="22" t="n"/>
      <c r="V9" s="22" t="n"/>
      <c r="W9" s="22" t="n"/>
      <c r="X9" s="22" t="n">
        <v>15</v>
      </c>
      <c r="Y9" s="22" t="inlineStr">
        <is>
          <t>IEEE</t>
        </is>
      </c>
      <c r="Z9" s="14" t="n">
        <v>46071</v>
      </c>
      <c r="AA9" s="22" t="inlineStr">
        <is>
          <t>14-15 Nov. 2025</t>
        </is>
      </c>
      <c r="AB9" s="22" t="inlineStr">
        <is>
          <t>14-15 Nov. 2025</t>
        </is>
      </c>
      <c r="AC9" s="22" t="inlineStr">
        <is>
          <t>IEEE</t>
        </is>
      </c>
      <c r="AD9" s="15" t="inlineStr">
        <is>
          <t>IEEE Conferences</t>
        </is>
      </c>
    </row>
    <row r="10">
      <c r="A10" s="8" t="inlineStr">
        <is>
          <t>Intelligent ADHD Detection Using Explainable Multimodal Fusion Model</t>
        </is>
      </c>
      <c r="B10" s="9">
        <f>IF(COUNTIF($A$1:A9,
IF(ISNUMBER(MATCH(RIGHT(TRIM(A9),1),{".",",",";",":","!","?"},0)),
LEFT(TRIM(A9),LEN(TRIM(A9))-1),
TRIM(A9)
))=1,
"Not Duplicate",
"Duplicate")</f>
        <v/>
      </c>
      <c r="C10" s="9">
        <f>_xlfn.IFNA(_xlfn.XLOOKUP(A10, Table1[Title], Table1[Inclusion/Exclusion Decision]), "Added studies")</f>
        <v/>
      </c>
      <c r="D10" s="9" t="inlineStr">
        <is>
          <t>H. -J. Tsai; H. -K. Wu; C. -C. Chen; C. -H. Yeh; T. -Y. Chu; S. -C. Yeh</t>
        </is>
      </c>
      <c r="E10" s="9" t="inlineStr">
        <is>
          <t>Department of Computer Science and Information Engineering, National Central University; Department of Computer Science and Information Engineering, National Central University; Department of Biomedical Sciences and Engineering, National Central University; College of Computer Science and Electrical Engineering, Hunan University; Department of Computer Science and Information Engineering, National Central University; Department of Computer Science and Information Engineering, National Central University</t>
        </is>
      </c>
      <c r="F10" s="9" t="inlineStr">
        <is>
          <t>2024 IEEE 4th International Conference on Information Technology, Big Data and Artificial Intelligence (ICIBA)</t>
        </is>
      </c>
      <c r="G10" s="10" t="n">
        <v>45699</v>
      </c>
      <c r="H10" s="9" t="n">
        <v>2024</v>
      </c>
      <c r="I10" s="9" t="n">
        <v>4</v>
      </c>
      <c r="J10" s="9" t="n"/>
      <c r="K10" s="9" t="n">
        <v>1713</v>
      </c>
      <c r="L10" s="9" t="n">
        <v>1718</v>
      </c>
      <c r="M10" s="9" t="inlineStr">
        <is>
          <t>Deep learning has been proved to diagnose Attention Deficit/Hyperactivity Disorder (ADHD) accurately, but it has raised concerns about trustworthiness because of the lack of explainability. Fortunately, the development of explainable artificial intelligence (XAI) offers a solution to this problem. In this study, we employed a VR-based GO/NOGO task with distractions, capturing participants' eye movement, head movement, and electroencephalography (EEG) data. We used the collected data to train an explainable multimodal fusion model. Besides classifying between ADHD and normal children, the proposed model also generates explanation heatmaps. The heatmaps provide the importance of specific variables and timestamps in the EEG data to help us analyze the patterns captured by the model. According to our observations, the model identified specific time intervals that related to specific event-related potentials (ERPs) components. The heatmaps also demonstrate that the impacts of distractions vary between not only the GO and NOGO events but also ADHD and normal children.</t>
        </is>
      </c>
      <c r="N10" s="9" t="n"/>
      <c r="O10" s="9" t="inlineStr">
        <is>
          <t>979-8-3503-6360-9</t>
        </is>
      </c>
      <c r="P10" s="9" t="inlineStr">
        <is>
          <t>10.1109/ICIBA62489.2024.10868017</t>
        </is>
      </c>
      <c r="Q10" s="9" t="n"/>
      <c r="R10" s="9" t="inlineStr">
        <is>
          <t>https://ieeexplore.ieee.org/stamp/stamp.jsp?arnumber=10868017</t>
        </is>
      </c>
      <c r="S10" s="9" t="inlineStr">
        <is>
          <t>Attention Deficit/Hyperactivity Disorder (ADHD);Explainable Artificial Intelligence (XAI);multimodal fusion;neurobehavioral data;Virtual Reality (VR)</t>
        </is>
      </c>
      <c r="T10" s="9" t="inlineStr">
        <is>
          <t>Heating systems;Deep learning;Pediatrics;Accuracy;Explainable AI;Brain modeling;Electroencephalography;Data models;Physiology;Information technology</t>
        </is>
      </c>
      <c r="U10" s="9" t="n"/>
      <c r="V10" s="9" t="n"/>
      <c r="W10" s="9" t="n"/>
      <c r="X10" s="9" t="n">
        <v>27</v>
      </c>
      <c r="Y10" s="9" t="inlineStr">
        <is>
          <t>IEEE</t>
        </is>
      </c>
      <c r="Z10" s="10" t="n">
        <v>45699</v>
      </c>
      <c r="AA10" s="9" t="inlineStr">
        <is>
          <t>6-8 Dec. 2024</t>
        </is>
      </c>
      <c r="AB10" s="9" t="inlineStr">
        <is>
          <t>6-8 Dec. 2024</t>
        </is>
      </c>
      <c r="AC10" s="9" t="inlineStr">
        <is>
          <t>IEEE</t>
        </is>
      </c>
      <c r="AD10" s="11" t="inlineStr">
        <is>
          <t>IEEE Conferences</t>
        </is>
      </c>
    </row>
    <row r="11">
      <c r="A11" s="12" t="inlineStr">
        <is>
          <t>Classification of Attention Deficit Hyperactivity Disorder Using Machine Learning</t>
        </is>
      </c>
      <c r="B11" s="22">
        <f>IF(COUNTIF($A$1:A10,
IF(ISNUMBER(MATCH(RIGHT(TRIM(A10),1),{".",",",";",":","!","?"},0)),
LEFT(TRIM(A10),LEN(TRIM(A10))-1),
TRIM(A10)
))=1,
"Not Duplicate",
"Duplicate")</f>
        <v/>
      </c>
      <c r="C11" s="22">
        <f>_xlfn.IFNA(_xlfn.XLOOKUP(A11, Table1[Title], Table1[Inclusion/Exclusion Decision]), "Added studies")</f>
        <v/>
      </c>
      <c r="D11" s="22" t="inlineStr">
        <is>
          <t>J. Singh; G. Kaur; N. Kapoor</t>
        </is>
      </c>
      <c r="E11" s="22" t="inlineStr">
        <is>
          <t>Dept. of Computer Science &amp; Engineering, Chandigarh University, Mohali, India; Dept. of Computer Science &amp; Engineering, Chandigarh University, Mohali, India; Dept. of Computer Science &amp; Engineering, Chandigarh University, Mohali, India</t>
        </is>
      </c>
      <c r="F11" s="22" t="inlineStr">
        <is>
          <t>2022 IEEE 3rd Global Conference for Advancement in Technology (GCAT)</t>
        </is>
      </c>
      <c r="G11" s="14" t="n">
        <v>44907</v>
      </c>
      <c r="H11" s="22" t="n">
        <v>2022</v>
      </c>
      <c r="I11" s="22" t="n"/>
      <c r="J11" s="22" t="n"/>
      <c r="K11" s="22" t="n">
        <v>1</v>
      </c>
      <c r="L11" s="22" t="n">
        <v>8</v>
      </c>
      <c r="M11" s="22" t="inlineStr">
        <is>
          <t>The global burden of mental ailments continues to rise, posing serious health risks as well as huge social, human rights, and economic ramifications in every country. One such disorder is the attention deficit hyperactivity disorder (ADHD) which is prevalent among children and teenagers. There is no single test that can diagnose ADHD. Symptoms must pose problems in at minimum two places (such as school, family, job, or leisure time) for at least six months to be diagnosed. Facing issues in paying attention by youngsters can lead to low academic performance. In addition to this, ADHD is sometimes linked to various mental illnesses and substance abuse issues, which can lead to further harm, especially in the contemporary generation. Unfortunately, ADHD is incurable. But early detection, together with an effective treatment and education plan, can help a child or adult with ADHD manage their symptoms. Therefore, this project attempts to classify ADHD using machine learning (ML) techniques in order to help provide valuable insights on establishing an automated diagnosis system. A comparative analysis of 4-way classification of ADHD using various machine learning algorithms has been done in WEKA toolkit (experimenter) while also experimenting with different subsets of features, including those created by applying genetic algorithm (GA), from the phenotypic characteristics of the ADHD-200 data set. The ML classifiers that have been used are Logistic, Support Vector Machine (SVM), Decision Tree (DT); implemented through J48 algorithm, Random Forest (RF), K-nearest neighbour (KNN); implemented through the instance-based learner (IBk) algorithm, and multi-layer perceptron (MLP). A total of 8 performance parameters were used for the evaluation of these classifiers: accuracy, precision, recall, F-measure, Kappa-statistic, root mean squared error (RMSE), Mathew's correlation coefficient (MCC), and area under the receiver operating characteristics (AUROC) curve.</t>
        </is>
      </c>
      <c r="N11" s="22" t="n"/>
      <c r="O11" s="22" t="inlineStr">
        <is>
          <t>978-1-6654-6855-8</t>
        </is>
      </c>
      <c r="P11" s="22" t="inlineStr">
        <is>
          <t>10.1109/GCAT55367.2022.9971947</t>
        </is>
      </c>
      <c r="Q11" s="22" t="n"/>
      <c r="R11" s="22" t="inlineStr">
        <is>
          <t>https://ieeexplore.ieee.org/stamp/stamp.jsp?arnumber=9971947</t>
        </is>
      </c>
      <c r="S11" s="22" t="inlineStr">
        <is>
          <t>Attention Deficit Hyperactivity Disorder;ADHD;Hyperkinectic Disorder;WEKA;Classification;Machine Learning;Genetic Algorithm</t>
        </is>
      </c>
      <c r="T11" s="22" t="inlineStr">
        <is>
          <t>Support vector machines;Radio frequency;Pediatrics;Machine learning algorithms;Search methods;Software algorithms;Receivers</t>
        </is>
      </c>
      <c r="U11" s="22" t="n"/>
      <c r="V11" s="22" t="n">
        <v>2</v>
      </c>
      <c r="W11" s="22" t="n"/>
      <c r="X11" s="22" t="n">
        <v>29</v>
      </c>
      <c r="Y11" s="22" t="inlineStr">
        <is>
          <t>IEEE</t>
        </is>
      </c>
      <c r="Z11" s="14" t="n">
        <v>44907</v>
      </c>
      <c r="AA11" s="22" t="inlineStr">
        <is>
          <t>7-9 Oct. 2022</t>
        </is>
      </c>
      <c r="AB11" s="22" t="inlineStr">
        <is>
          <t>7-9 Oct. 2022</t>
        </is>
      </c>
      <c r="AC11" s="22" t="inlineStr">
        <is>
          <t>IEEE</t>
        </is>
      </c>
      <c r="AD11" s="15" t="inlineStr">
        <is>
          <t>IEEE Conferences</t>
        </is>
      </c>
    </row>
    <row r="12" hidden="1">
      <c r="A12" s="8" t="inlineStr">
        <is>
          <t>An ADHD Diagnostic Interface Based on EEG Spectrograms and Deep Learning Techniques</t>
        </is>
      </c>
      <c r="B12" s="9">
        <f>IF(COUNTIF($A$1:A11,
IF(ISNUMBER(MATCH(RIGHT(TRIM(A11),1),{".",",",";",":","!","?"},0)),
LEFT(TRIM(A11),LEN(TRIM(A11))-1),
TRIM(A11)
))=1,
"Not Duplicate",
"Duplicate")</f>
        <v/>
      </c>
      <c r="C12" s="9">
        <f>_xlfn.IFNA(_xlfn.XLOOKUP(A12, Table1[Title], Table1[Inclusion/Exclusion Decision]), "Added studies")</f>
        <v/>
      </c>
      <c r="D12" s="9" t="inlineStr">
        <is>
          <t>M. Pappula; S. M. Anwar</t>
        </is>
      </c>
      <c r="E12" s="9" t="inlineStr">
        <is>
          <t>Children's National Hospital, Washington, DC, USA; Children's National Hospital, Washington, DC, USA</t>
        </is>
      </c>
      <c r="F12" s="9" t="inlineStr">
        <is>
          <t>2024 20th International Symposium on Medical Information Processing and Analysis (SIPAIM)</t>
        </is>
      </c>
      <c r="G12" s="10" t="n">
        <v>45638</v>
      </c>
      <c r="H12" s="9" t="n">
        <v>2024</v>
      </c>
      <c r="I12" s="9" t="n"/>
      <c r="J12" s="9" t="n"/>
      <c r="K12" s="9" t="n">
        <v>1</v>
      </c>
      <c r="L12" s="9" t="n">
        <v>4</v>
      </c>
      <c r="M12" s="9" t="inlineStr">
        <is>
          <t>This paper introduces an innovative approach to Attention-deficit/hyperactivity disorder (ADHD) diagnosis by employing deep learning (DL) techniques on electroencephalography (EEG) signals. This method addresses the limitations of current behavior-based diagnostic methods, which often lead to misdiagnosis and gender bias. By utilizing a publicly available EEG dataset and converting the signals into spectrograms, a Resnet-18 convolutional neural network (CNN) architecture was used to extract features for ADHD classification. The model achieved a high precision, recall, and an overall F1 score of 0.9. Feature extraction highlighted significant brain regions (frontopolar, parietal, and occipital lobes) associated with ADHD. These insights guided the creation of a three-part digital diagnostic system, facilitating cost-effective and accessible ADHD screening, especially in school environments. This system enables earlier and more accurate identification of students at risk for ADHD, providing timely support to enhance their developmental outcomes. This study showcases the potential of integrating EEG analysis with DL to enhance ADHD diagnostics, presenting a viable alternative to traditional methods.</t>
        </is>
      </c>
      <c r="N12" s="9" t="n"/>
      <c r="O12" s="9" t="inlineStr">
        <is>
          <t>979-8-3315-2865-2</t>
        </is>
      </c>
      <c r="P12" s="9" t="inlineStr">
        <is>
          <t>10.1109/SIPAIM62974.2024.10783602</t>
        </is>
      </c>
      <c r="Q12" s="9" t="n"/>
      <c r="R12" s="9" t="inlineStr">
        <is>
          <t>https://ieeexplore.ieee.org/stamp/stamp.jsp?arnumber=10783602</t>
        </is>
      </c>
      <c r="S12" s="9" t="inlineStr">
        <is>
          <t>ADHD;diagnosis;Pediatric;Assessment;Early detection;Electroencephalography;Deep Learning</t>
        </is>
      </c>
      <c r="T12" s="9" t="inlineStr">
        <is>
          <t>Deep learning;Information processing;Feature extraction;Brain modeling;Electroencephalography;Convolutional neural networks;Occipital Lobe;Spectrogram;Medical diagnostic imaging;Testing</t>
        </is>
      </c>
      <c r="U12" s="9" t="n"/>
      <c r="V12" s="9" t="n">
        <v>2</v>
      </c>
      <c r="W12" s="9" t="n"/>
      <c r="X12" s="9" t="n">
        <v>19</v>
      </c>
      <c r="Y12" s="9" t="inlineStr">
        <is>
          <t>IEEE</t>
        </is>
      </c>
      <c r="Z12" s="10" t="n">
        <v>45638</v>
      </c>
      <c r="AA12" s="9" t="inlineStr">
        <is>
          <t>13-15 Nov. 2024</t>
        </is>
      </c>
      <c r="AB12" s="9" t="inlineStr">
        <is>
          <t>13-15 Nov. 2024</t>
        </is>
      </c>
      <c r="AC12" s="9" t="inlineStr">
        <is>
          <t>IEEE</t>
        </is>
      </c>
      <c r="AD12" s="11" t="inlineStr">
        <is>
          <t>IEEE Conferences</t>
        </is>
      </c>
    </row>
    <row r="13">
      <c r="A13" s="12" t="inlineStr">
        <is>
          <t>Deep Convolutional Neural Network for ADHD Classification Using Resting-State fMRI</t>
        </is>
      </c>
      <c r="B13" s="22">
        <f>IF(COUNTIF($A$1:A12,
IF(ISNUMBER(MATCH(RIGHT(TRIM(A12),1),{".",",",";",":","!","?"},0)),
LEFT(TRIM(A12),LEN(TRIM(A12))-1),
TRIM(A12)
))=1,
"Not Duplicate",
"Duplicate")</f>
        <v/>
      </c>
      <c r="C13" s="22">
        <f>_xlfn.IFNA(_xlfn.XLOOKUP(A13, Table1[Title], Table1[Inclusion/Exclusion Decision]), "Added studies")</f>
        <v/>
      </c>
      <c r="D13" s="22" t="inlineStr">
        <is>
          <t>M. Firouzi; M. Ahmadi; K. Kazemi; M. S. Helfroush; A. Aarabi</t>
        </is>
      </c>
      <c r="E13" s="22" t="inlineStr">
        <is>
          <t>Dept. Electrical Engineering, Shiraz university of technology, Shiraz, Iran; Dept. Electrical Engineering, Shiraz university of technology, Shiraz, Iran; Dept. Electrical Engineering, Shiraz university of technology, Shiraz, Iran; Dept. Electrical Engineering, Shiraz university of technology, Shiraz, Iran; Laboratory of Functional Neuroscience and Pathologies (LNFP EA4559), University Research Center (CURS), University Hospital, Amiens, France</t>
        </is>
      </c>
      <c r="F13" s="22" t="inlineStr">
        <is>
          <t>2023 31st International Conference on Electrical Engineering (ICEE)</t>
        </is>
      </c>
      <c r="G13" s="14" t="n">
        <v>45271</v>
      </c>
      <c r="H13" s="22" t="n">
        <v>2023</v>
      </c>
      <c r="I13" s="22" t="n"/>
      <c r="J13" s="22" t="n"/>
      <c r="K13" s="22" t="n">
        <v>877</v>
      </c>
      <c r="L13" s="22" t="n">
        <v>880</v>
      </c>
      <c r="M13" s="22" t="inlineStr">
        <is>
          <t>Attention Deficit/Hyperactivity Disorder (ADHD) is one of the most common diagnosed mental disorder among children and may persist into adulthood. ADHD is known for its symptoms of inattention, hyperactivity, and impulsiveness. ADHD is a neurodevelopmental disease and widely affects brain functions; thus, investigating brain functional connectivity is more effective in childhood. The exact mechanism of how ADHD affects brain neural connections has not been discovered, and discriminating children with ADHD from the control group is a challenging issue. Deep learning (DL) methods yielded promising results in disease diagnosis. DL and neuroimaging tools such as functional resonance imaging (fMRI) were combined in order to differentiate between the neural activities of ADHD and typically developing children (TDC) patients. This study suggests a DL-based procedure that is used for classifying these TDC and ADHD groups. At the first step, resting-state fMRI (rsfMRI) data from the NYU imaging site from the ADHD-200 global competition public dataset were preprocessed in order to remove artifacts. Next, our algorithm uses functional parcellation to divide brain regions into 412 parcels. Our algorithm extracts features and classes ADHD and TDC patients at the same time, while some other methods extract features and classify subjects with different algorithms. A 5-fold cross-validation is applied to investigate classification results. Our results show that the proposed procedure in this study outperforms other methods in the state-of-the-art by an accuracy of 76.096%.</t>
        </is>
      </c>
      <c r="N13" s="22" t="inlineStr">
        <is>
          <t>2642-9527</t>
        </is>
      </c>
      <c r="O13" s="22" t="inlineStr">
        <is>
          <t>979-8-3503-1256-0</t>
        </is>
      </c>
      <c r="P13" s="22" t="inlineStr">
        <is>
          <t>10.1109/ICEE59167.2023.10334844</t>
        </is>
      </c>
      <c r="Q13" s="22" t="n"/>
      <c r="R13" s="22" t="inlineStr">
        <is>
          <t>https://ieeexplore.ieee.org/stamp/stamp.jsp?arnumber=10334844</t>
        </is>
      </c>
      <c r="S13" s="22" t="inlineStr">
        <is>
          <t>Attention deficit-hyperactivity disorder;Resting-state fMRI;Deep learning;Convolutional neural network;classification</t>
        </is>
      </c>
      <c r="T13" s="22" t="inlineStr">
        <is>
          <t>Neuroimaging;Electrical engineering;Pediatrics;Mental disorders;Neural activity;Imaging;Functional magnetic resonance imaging</t>
        </is>
      </c>
      <c r="U13" s="22" t="n"/>
      <c r="V13" s="22" t="n">
        <v>1</v>
      </c>
      <c r="W13" s="22" t="n"/>
      <c r="X13" s="22" t="n">
        <v>19</v>
      </c>
      <c r="Y13" s="22" t="inlineStr">
        <is>
          <t>IEEE</t>
        </is>
      </c>
      <c r="Z13" s="14" t="n">
        <v>45271</v>
      </c>
      <c r="AA13" s="22" t="inlineStr">
        <is>
          <t>9-11 May 2023</t>
        </is>
      </c>
      <c r="AB13" s="22" t="inlineStr">
        <is>
          <t>9-11 May 2023</t>
        </is>
      </c>
      <c r="AC13" s="22" t="inlineStr">
        <is>
          <t>IEEE</t>
        </is>
      </c>
      <c r="AD13" s="15" t="inlineStr">
        <is>
          <t>IEEE Conferences</t>
        </is>
      </c>
    </row>
    <row r="14">
      <c r="A14" s="8" t="inlineStr">
        <is>
          <t>Comprehensive Analysis for Diagnosing Attention Deficit Hyperactivity Disorder Using Support Vector Machine and Multilayer Perceptron</t>
        </is>
      </c>
      <c r="B14" s="9">
        <f>IF(COUNTIF($A$1:A13,
IF(ISNUMBER(MATCH(RIGHT(TRIM(A13),1),{".",",",";",":","!","?"},0)),
LEFT(TRIM(A13),LEN(TRIM(A13))-1),
TRIM(A13)
))=1,
"Not Duplicate",
"Duplicate")</f>
        <v/>
      </c>
      <c r="C14" s="9">
        <f>_xlfn.IFNA(_xlfn.XLOOKUP(A14, Table1[Title], Table1[Inclusion/Exclusion Decision]), "Added studies")</f>
        <v/>
      </c>
      <c r="D14" s="9" t="inlineStr">
        <is>
          <t>R. Lakshmi; B. Vanathi</t>
        </is>
      </c>
      <c r="E14" s="9" t="inlineStr">
        <is>
          <t>Department of Artificial Intelligence &amp; Data Science, SRM Valliammai Engineering College Kattankulathur, Chennai; Department of Computer Science &amp; Engineering, SRM Valliammai Engineering College Kattankulathur, Chennai</t>
        </is>
      </c>
      <c r="F14" s="9" t="inlineStr">
        <is>
          <t>2025 International Conference on Computing and Communication Technologies (ICCCT)</t>
        </is>
      </c>
      <c r="G14" s="10" t="n">
        <v>45818</v>
      </c>
      <c r="H14" s="9" t="n">
        <v>2025</v>
      </c>
      <c r="I14" s="9" t="n"/>
      <c r="J14" s="9" t="n"/>
      <c r="K14" s="9" t="n">
        <v>1</v>
      </c>
      <c r="L14" s="9" t="n">
        <v>3</v>
      </c>
      <c r="M14" s="9" t="inlineStr">
        <is>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NaÃ¯ve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t>
        </is>
      </c>
      <c r="N14" s="9" t="inlineStr">
        <is>
          <t>2995-3197</t>
        </is>
      </c>
      <c r="O14" s="9" t="inlineStr">
        <is>
          <t>979-8-3315-3757-9</t>
        </is>
      </c>
      <c r="P14" s="9" t="inlineStr">
        <is>
          <t>10.1109/ICCCT63501.2025.11019010</t>
        </is>
      </c>
      <c r="Q14" s="9" t="n"/>
      <c r="R14" s="9" t="inlineStr">
        <is>
          <t>https://ieeexplore.ieee.org/stamp/stamp.jsp?arnumber=11019010</t>
        </is>
      </c>
      <c r="S14" s="9" t="inlineStr">
        <is>
          <t>Attention Deficit Hyperactivity Disorder (ADHD);Random Forest (RF);NaÃ¯ve Bayes (NB);Support Vector Machines (SVM);K- Nearest Neighbors (KNN)</t>
        </is>
      </c>
      <c r="T14" s="9" t="inlineStr">
        <is>
          <t>Support vector machines;Radio frequency;Neuroimaging;Accuracy;Nearest neighbor methods;Nervous system;Electroencephalography;Real-time systems;Bayes methods;Random forests</t>
        </is>
      </c>
      <c r="U14" s="9" t="n"/>
      <c r="V14" s="9" t="n"/>
      <c r="W14" s="9" t="n"/>
      <c r="X14" s="9" t="n">
        <v>8</v>
      </c>
      <c r="Y14" s="9" t="inlineStr">
        <is>
          <t>IEEE</t>
        </is>
      </c>
      <c r="Z14" s="10" t="n">
        <v>45818</v>
      </c>
      <c r="AA14" s="9" t="inlineStr">
        <is>
          <t>16-17 April 2025</t>
        </is>
      </c>
      <c r="AB14" s="9" t="inlineStr">
        <is>
          <t>16-17 April 2025</t>
        </is>
      </c>
      <c r="AC14" s="9" t="inlineStr">
        <is>
          <t>IEEE</t>
        </is>
      </c>
      <c r="AD14" s="11" t="inlineStr">
        <is>
          <t>IEEE Conferences</t>
        </is>
      </c>
    </row>
    <row r="15">
      <c r="A15" s="12" t="inlineStr">
        <is>
          <t>Neuro Intel: A System for Clinical Diagnosis of Attention Deficit Hyperactivity Disorder (ADHD) Using Artificial Intelligence</t>
        </is>
      </c>
      <c r="B15" s="22">
        <f>IF(COUNTIF($A$1:A14,
IF(ISNUMBER(MATCH(RIGHT(TRIM(A14),1),{".",",",";",":","!","?"},0)),
LEFT(TRIM(A14),LEN(TRIM(A14))-1),
TRIM(A14)
))=1,
"Not Duplicate",
"Duplicate")</f>
        <v/>
      </c>
      <c r="C15" s="22">
        <f>_xlfn.IFNA(_xlfn.XLOOKUP(A15, Table1[Title], Table1[Inclusion/Exclusion Decision]), "Added studies")</f>
        <v/>
      </c>
      <c r="D15" s="22" t="inlineStr">
        <is>
          <t>S. Batsakis; E. Papadakis; I. Tachmazidis; T. Chen; G. Antoniou; M. Adamou</t>
        </is>
      </c>
      <c r="E15" s="22" t="inlineStr">
        <is>
          <t>Technical University of Crete, Chania, Greece; University of Huddersfield, Huddersfield, UK; University of Huddersfield, Huddersfield, UK; University of Huddersfield, Huddersfield, UK; University of Huddersfield, Huddersfield, UK; South West Yorkshire Partnership NHS Foundation Trust, Wakefield, UK</t>
        </is>
      </c>
      <c r="F15" s="22" t="inlineStr">
        <is>
          <t>2023 IEEE Symposium on Computers and Communications (ISCC)</t>
        </is>
      </c>
      <c r="G15" s="14" t="n">
        <v>45166</v>
      </c>
      <c r="H15" s="22" t="n">
        <v>2023</v>
      </c>
      <c r="I15" s="22" t="n"/>
      <c r="J15" s="22" t="n"/>
      <c r="K15" s="22" t="n">
        <v>1</v>
      </c>
      <c r="L15" s="22" t="n">
        <v>6</v>
      </c>
      <c r="M15" s="22" t="inlineStr">
        <is>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t>
        </is>
      </c>
      <c r="N15" s="22" t="inlineStr">
        <is>
          <t>2642-7389</t>
        </is>
      </c>
      <c r="O15" s="22" t="inlineStr">
        <is>
          <t>979-8-3503-0048-2</t>
        </is>
      </c>
      <c r="P15" s="22" t="inlineStr">
        <is>
          <t>10.1109/ISCC58397.2023.10218313</t>
        </is>
      </c>
      <c r="Q15" s="22" t="inlineStr">
        <is>
          <t xml:space="preserve">Federal Ministry of Education and Research (BMBF), Germany(grant numbers:01DD20003); </t>
        </is>
      </c>
      <c r="R15" s="22" t="inlineStr">
        <is>
          <t>https://ieeexplore.ieee.org/stamp/stamp.jsp?arnumber=10218313</t>
        </is>
      </c>
      <c r="S15" s="22" t="inlineStr">
        <is>
          <t>Attention-deficit hyperactivity disorder (ADHD);Diagnostic system;Artificial Intelligence;Machine Learning;Knowledge Based System</t>
        </is>
      </c>
      <c r="T15" s="22" t="inlineStr">
        <is>
          <t>Computers;Mental health;Machine learning;Clinical diagnosis</t>
        </is>
      </c>
      <c r="U15" s="22" t="n"/>
      <c r="V15" s="22" t="n">
        <v>2</v>
      </c>
      <c r="W15" s="22" t="n"/>
      <c r="X15" s="22" t="n">
        <v>18</v>
      </c>
      <c r="Y15" s="22" t="inlineStr">
        <is>
          <t>IEEE</t>
        </is>
      </c>
      <c r="Z15" s="14" t="n">
        <v>45166</v>
      </c>
      <c r="AA15" s="22" t="inlineStr">
        <is>
          <t>9-12 July 2023</t>
        </is>
      </c>
      <c r="AB15" s="22" t="inlineStr">
        <is>
          <t>9-12 July 2023</t>
        </is>
      </c>
      <c r="AC15" s="22" t="inlineStr">
        <is>
          <t>IEEE</t>
        </is>
      </c>
      <c r="AD15" s="15" t="inlineStr">
        <is>
          <t>IEEE Conferences</t>
        </is>
      </c>
    </row>
    <row r="16">
      <c r="A16" s="8" t="inlineStr">
        <is>
          <t>Deep Learning Approach Versus Traditional Machine Learning for ADHD Classification</t>
        </is>
      </c>
      <c r="B16" s="9">
        <f>IF(COUNTIF($A$1:A15,
IF(ISNUMBER(MATCH(RIGHT(TRIM(A15),1),{".",",",";",":","!","?"},0)),
LEFT(TRIM(A15),LEN(TRIM(A15))-1),
TRIM(A15)
))=1,
"Not Duplicate",
"Duplicate")</f>
        <v/>
      </c>
      <c r="C16" s="9">
        <f>_xlfn.IFNA(_xlfn.XLOOKUP(A16, Table1[Title], Table1[Inclusion/Exclusion Decision]), "Added studies")</f>
        <v/>
      </c>
      <c r="D16" s="9" t="inlineStr">
        <is>
          <t>G. Cicek; A. Akan</t>
        </is>
      </c>
      <c r="E16" s="9" t="inlineStr">
        <is>
          <t>Department of Biomedical Engineering, Istanbul University, Cerrahpasa; Department of Electrical and Electronics Engineering, Izmir University of Economics, Izmir, Turkey</t>
        </is>
      </c>
      <c r="F16" s="9" t="inlineStr">
        <is>
          <t>2021 Medical Technologies Congress (TIPTEKNO)</t>
        </is>
      </c>
      <c r="G16" s="10" t="n">
        <v>44539</v>
      </c>
      <c r="H16" s="9" t="n">
        <v>2021</v>
      </c>
      <c r="I16" s="9" t="n"/>
      <c r="J16" s="9" t="n"/>
      <c r="K16" s="9" t="n">
        <v>1</v>
      </c>
      <c r="L16" s="9" t="n">
        <v>4</v>
      </c>
      <c r="M16" s="9" t="inlineStr">
        <is>
          <t>Magnetic resonance is the imaging method that stands out in the evaluation of textures and diseases related to brain. The information about metabolic, biochemical and hemodynamic structure of the brain is obtained by magnetic resonance imaging. Attention Deficit Hyperactivity Disorder (ADHD) is a psychiatric disease and, if not treated, its effects may spread over all lifetime and cause significant academic, social, and psychiatric problems. High-accuracy and objective tools need to be developed for classification of ADHD. In this study, we present machine learning (ML) and deep learning (DL) based approaches for the classification of MR Images collected from ADHD patients. We generate a new 2D texture from 3-D structural magnetic resonance image by combining slices where gray and white matter clearly displayed. In the first approach, we extract Haralick texture based features, and HOG features and classify ADHD using ML methods such as Decision Tree, K nearest neighbor, Naive Bayes, Logistic Regression, and Support Vector Machine. In the DL approach, we trained four Convolutional Neural Network (CNN) structures (AlexNet, VGGNet, ResNet and GoogleNet) for ADHD classification using the 2-D texture images. Classification performance obtained with ResNet architecture in characterizing new texture is 100 % accuracy, 100 % sensitivity, 100 % specificity.</t>
        </is>
      </c>
      <c r="N16" s="9" t="inlineStr">
        <is>
          <t>2687-7783</t>
        </is>
      </c>
      <c r="O16" s="9" t="inlineStr">
        <is>
          <t>978-1-6654-3663-2</t>
        </is>
      </c>
      <c r="P16" s="9" t="inlineStr">
        <is>
          <t>10.1109/TIPTEKNO53239.2021.9632940</t>
        </is>
      </c>
      <c r="Q16" s="9" t="n"/>
      <c r="R16" s="9" t="inlineStr">
        <is>
          <t>https://ieeexplore.ieee.org/stamp/stamp.jsp?arnumber=9632940</t>
        </is>
      </c>
      <c r="S16" s="9" t="inlineStr">
        <is>
          <t>Attention Deficit Hyperactivity Disorder;structural magnetic resonance imaging;machine learning;deep learning;CNN</t>
        </is>
      </c>
      <c r="T16" s="9" t="inlineStr">
        <is>
          <t>Support vector machines;Deep learning;Magnetic resonance imaging;Magnetic resonance;Feature extraction;Convolutional neural networks;White matter</t>
        </is>
      </c>
      <c r="U16" s="9" t="n"/>
      <c r="V16" s="9" t="n">
        <v>4</v>
      </c>
      <c r="W16" s="9" t="n"/>
      <c r="X16" s="9" t="n">
        <v>17</v>
      </c>
      <c r="Y16" s="9" t="inlineStr">
        <is>
          <t>IEEE</t>
        </is>
      </c>
      <c r="Z16" s="10" t="n">
        <v>44539</v>
      </c>
      <c r="AA16" s="9" t="inlineStr">
        <is>
          <t>4-6 Nov. 2021</t>
        </is>
      </c>
      <c r="AB16" s="9" t="inlineStr">
        <is>
          <t>4-6 Nov. 2021</t>
        </is>
      </c>
      <c r="AC16" s="9" t="inlineStr">
        <is>
          <t>IEEE</t>
        </is>
      </c>
      <c r="AD16" s="11" t="inlineStr">
        <is>
          <t>IEEE Conferences</t>
        </is>
      </c>
    </row>
    <row r="17">
      <c r="A17" s="12" t="inlineStr">
        <is>
          <t>Recurrent Neural Networks and Gated Recurrent Units for efficient detection of ADHD</t>
        </is>
      </c>
      <c r="B17" s="22">
        <f>IF(COUNTIF($A$1:A16,
IF(ISNUMBER(MATCH(RIGHT(TRIM(A16),1),{".",",",";",":","!","?"},0)),
LEFT(TRIM(A16),LEN(TRIM(A16))-1),
TRIM(A16)
))=1,
"Not Duplicate",
"Duplicate")</f>
        <v/>
      </c>
      <c r="C17" s="22">
        <f>_xlfn.IFNA(_xlfn.XLOOKUP(A17, Table1[Title], Table1[Inclusion/Exclusion Decision]), "Added studies")</f>
        <v/>
      </c>
      <c r="D17" s="22" t="inlineStr">
        <is>
          <t>A. R. Singh; G. Singh; P. K. P; S. Madhira</t>
        </is>
      </c>
      <c r="E17" s="22" t="inlineStr">
        <is>
          <t>Chitkara University Institute of Engineering and Technology Chitkara University, Punjab, India; Chitkara University Institute of Engineering and Technology Chitkara University, Punjab, India; Department of Computer Science and Artificial Intelligence, SR University, Warangal, Telangana, India; Department of Computer Science &amp; Engineering - Data Science, Geethanjali College of Engineering &amp; Technology (GCET), Hyderabad, India</t>
        </is>
      </c>
      <c r="F17" s="22" t="inlineStr">
        <is>
          <t>2025 4th OPJU International Technology Conference (OTCON) on Smart Computing for Innovation and Advancement in Industry 5.0</t>
        </is>
      </c>
      <c r="G17" s="14" t="n">
        <v>45852</v>
      </c>
      <c r="H17" s="22" t="n">
        <v>2025</v>
      </c>
      <c r="I17" s="22" t="n"/>
      <c r="J17" s="22" t="n"/>
      <c r="K17" s="22" t="n">
        <v>1</v>
      </c>
      <c r="L17" s="22" t="n">
        <v>5</v>
      </c>
      <c r="M17" s="22" t="inlineStr">
        <is>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t>
        </is>
      </c>
      <c r="N17" s="22" t="n"/>
      <c r="O17" s="22" t="inlineStr">
        <is>
          <t>979-8-3315-3536-0</t>
        </is>
      </c>
      <c r="P17" s="22" t="inlineStr">
        <is>
          <t>10.1109/OTCON65728.2025.11070826</t>
        </is>
      </c>
      <c r="Q17" s="22" t="n"/>
      <c r="R17" s="22" t="inlineStr">
        <is>
          <t>https://ieeexplore.ieee.org/stamp/stamp.jsp?arnumber=11070826</t>
        </is>
      </c>
      <c r="S17" s="22" t="inlineStr">
        <is>
          <t>Machine Learning (ML);Deep learning (DL);ADHD;EEG;RNN;GRU;Anxiety;Mental Health</t>
        </is>
      </c>
      <c r="T17" s="22" t="inlineStr">
        <is>
          <t>Cloud computing;Technological innovation;Accuracy;Computational modeling;Transforms;Functional magnetic resonance imaging;Big Data;Brain modeling;Electroencephalography;Real-time systems</t>
        </is>
      </c>
      <c r="U17" s="22" t="n"/>
      <c r="V17" s="22" t="n"/>
      <c r="W17" s="22" t="n"/>
      <c r="X17" s="22" t="n">
        <v>18</v>
      </c>
      <c r="Y17" s="22" t="inlineStr">
        <is>
          <t>IEEE</t>
        </is>
      </c>
      <c r="Z17" s="14" t="n">
        <v>45852</v>
      </c>
      <c r="AA17" s="22" t="inlineStr">
        <is>
          <t>9-11 April 2025</t>
        </is>
      </c>
      <c r="AB17" s="22" t="inlineStr">
        <is>
          <t>9-11 April 2025</t>
        </is>
      </c>
      <c r="AC17" s="22" t="inlineStr">
        <is>
          <t>IEEE</t>
        </is>
      </c>
      <c r="AD17" s="15" t="inlineStr">
        <is>
          <t>IEEE Conferences</t>
        </is>
      </c>
    </row>
    <row r="18">
      <c r="A18" s="8" t="inlineStr">
        <is>
          <t>Attention Deficit Hyperactivity Disorder(ADHD) Prediction System</t>
        </is>
      </c>
      <c r="B18" s="9">
        <f>IF(COUNTIF($A$1:A17,
IF(ISNUMBER(MATCH(RIGHT(TRIM(A17),1),{".",",",";",":","!","?"},0)),
LEFT(TRIM(A17),LEN(TRIM(A17))-1),
TRIM(A17)
))=1,
"Not Duplicate",
"Duplicate")</f>
        <v/>
      </c>
      <c r="C18" s="9">
        <f>_xlfn.IFNA(_xlfn.XLOOKUP(A18, Table1[Title], Table1[Inclusion/Exclusion Decision]), "Added studies")</f>
        <v/>
      </c>
      <c r="D18" s="9" t="inlineStr">
        <is>
          <t>A. K. Dubey; A. Saxena; A. Kumar; A. Rai</t>
        </is>
      </c>
      <c r="E18" s="9" t="inlineStr">
        <is>
          <t>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 Computer Science and Engineering Department, ABES Engineering College, Ghaziabad, Uttar Pradesh, India</t>
        </is>
      </c>
      <c r="F18" s="9" t="inlineStr">
        <is>
          <t>2022 International Conference on Sustainable Computing and Data Communication Systems (ICSCDS)</t>
        </is>
      </c>
      <c r="G18" s="10" t="n">
        <v>44678</v>
      </c>
      <c r="H18" s="9" t="n">
        <v>2022</v>
      </c>
      <c r="I18" s="9" t="n"/>
      <c r="J18" s="9" t="n"/>
      <c r="K18" s="9" t="n">
        <v>1321</v>
      </c>
      <c r="L18" s="9" t="n">
        <v>1325</v>
      </c>
      <c r="M18" s="9" t="inlineStr">
        <is>
          <t>The purpose of this paper is to give an ephemeral impression about the tasks undertaken by us during the project â€˜ADHD Prediction Systemâ€™. Initial part of the paper provides an overview of the problem statement, tailed by the work done and approach taken and lastly the role of various algorithms. Due to the limited availability of doctors and its negative impact on the patients, significant research efforts are made on identifying suitable prospects for the establishment of systems that bridge the gap between the patients and doctors. The working of Prediction system along with the differentiation between the various approaches is also described within the report. Flowcharts and Use Case Diagrams form a basis of all the further discussions and tasks accomplished by us during the project. To conclude, the paper encompasses of the implementation specifics and outcomes obtained in a processed and progressive manner</t>
        </is>
      </c>
      <c r="N18" s="9" t="n"/>
      <c r="O18" s="9" t="inlineStr">
        <is>
          <t>978-1-6654-7884-7</t>
        </is>
      </c>
      <c r="P18" s="9" t="inlineStr">
        <is>
          <t>10.1109/ICSCDS53736.2022.9760921</t>
        </is>
      </c>
      <c r="Q18" s="9" t="n"/>
      <c r="R18" s="9" t="inlineStr">
        <is>
          <t>https://ieeexplore.ieee.org/stamp/stamp.jsp?arnumber=9760921</t>
        </is>
      </c>
      <c r="S18" s="9" t="inlineStr">
        <is>
          <t>ADHD;ADHD-I;ADHD-Common;MRI;fMRI;RELEIF algorithm;PCA;Phenotypic;D2 test-Support vector machine;MRI-Magnetic resonance Imaging;CNN;EEG-electroencephalogram;IQ-Intelligence Quotient</t>
        </is>
      </c>
      <c r="T18" s="9" t="inlineStr">
        <is>
          <t>Support vector machines;Machine learning algorithms;Magnetic resonance imaging;Linearity;Medical services;Machine learning;Solids</t>
        </is>
      </c>
      <c r="U18" s="9" t="n"/>
      <c r="V18" s="9" t="n">
        <v>1</v>
      </c>
      <c r="W18" s="9" t="n"/>
      <c r="X18" s="9" t="n">
        <v>12</v>
      </c>
      <c r="Y18" s="9" t="inlineStr">
        <is>
          <t>IEEE</t>
        </is>
      </c>
      <c r="Z18" s="10" t="n">
        <v>44678</v>
      </c>
      <c r="AA18" s="9" t="inlineStr">
        <is>
          <t>7-9 April 2022</t>
        </is>
      </c>
      <c r="AB18" s="9" t="inlineStr">
        <is>
          <t>7-9 April 2022</t>
        </is>
      </c>
      <c r="AC18" s="9" t="inlineStr">
        <is>
          <t>IEEE</t>
        </is>
      </c>
      <c r="AD18" s="11" t="inlineStr">
        <is>
          <t>IEEE Conferences</t>
        </is>
      </c>
    </row>
    <row r="19">
      <c r="A19" s="12" t="inlineStr">
        <is>
          <t>Combinations of EEG Topographic Feature Maps for the Classification of ADHD</t>
        </is>
      </c>
      <c r="B19" s="22">
        <f>IF(COUNTIF($A$1:A18,
IF(ISNUMBER(MATCH(RIGHT(TRIM(A18),1),{".",",",";",":","!","?"},0)),
LEFT(TRIM(A18),LEN(TRIM(A18))-1),
TRIM(A18)
))=1,
"Not Duplicate",
"Duplicate")</f>
        <v/>
      </c>
      <c r="C19" s="22">
        <f>_xlfn.IFNA(_xlfn.XLOOKUP(A19, Table1[Title], Table1[Inclusion/Exclusion Decision]), "Added studies")</f>
        <v/>
      </c>
      <c r="D19" s="22" t="inlineStr">
        <is>
          <t>S. Pehlivan; O. Akdemir; O. Karabiber Cura; B. AkbuÄŸday; A. Akan</t>
        </is>
      </c>
      <c r="E19" s="22" t="inlineStr">
        <is>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is>
      </c>
      <c r="F19" s="22" t="inlineStr">
        <is>
          <t>2023 31st European Signal Processing Conference (EUSIPCO)</t>
        </is>
      </c>
      <c r="G19" s="14" t="n">
        <v>45231</v>
      </c>
      <c r="H19" s="22" t="n">
        <v>2023</v>
      </c>
      <c r="I19" s="22" t="n"/>
      <c r="J19" s="22" t="n"/>
      <c r="K19" s="22" t="n">
        <v>1195</v>
      </c>
      <c r="L19" s="22" t="n">
        <v>1199</v>
      </c>
      <c r="M19" s="22" t="inlineStr">
        <is>
          <t>Attention-Deficit/Hyperactivity Disorder (ADHD) is a common mental disorder affecting both children and adults. It is characterized by issues with concentration, hyperactivity, and impulsivity, which can interfere with everyday duties and interpersonal relationships. Although behavioral studies are utilized to treat the disease, there is no proven method for detecting it. The Electroencephalogram (EEG) is a non-invasive method that monitors electrical activity in the brain and is commonly used to identify neurological and mental illnesses such as ADHD. In this study, the topographic EEG feature maps (EEG-FMs) were obtained from 6 traditional time-domain characteristics known as Hjorth activity, Hjorth mobility, Hjorth complexity, kurtosis, and skewness. The feature maps were concatenated and used as input to Convolutional Neural Network (CNN) model for ADHD classification. To show the efficacy of the recommended approach, EEG data from 15 ADHD individuals and 18 control subjects (CS) were analyzed. The results showed that concatenated EEGFMs were successful to classify ADHD with up to 99.72% accuracy.</t>
        </is>
      </c>
      <c r="N19" s="22" t="inlineStr">
        <is>
          <t>2076-1465</t>
        </is>
      </c>
      <c r="O19" s="22" t="inlineStr">
        <is>
          <t>978-9-4645-9360-0</t>
        </is>
      </c>
      <c r="P19" s="22" t="inlineStr">
        <is>
          <t>10.23919/EUSIPCO58844.2023.10289787</t>
        </is>
      </c>
      <c r="Q19" s="22" t="n"/>
      <c r="R19" s="22" t="inlineStr">
        <is>
          <t>https://ieeexplore.ieee.org/stamp/stamp.jsp?arnumber=10289787</t>
        </is>
      </c>
      <c r="S19" s="22" t="inlineStr">
        <is>
          <t>Attention Deficit Hyperactivity Disorder (ADHD);EEG;Feature Map;Convolutional Neural Network (CNN)</t>
        </is>
      </c>
      <c r="T19" s="22" t="inlineStr">
        <is>
          <t>Solid modeling;Three-dimensional displays;Signal processing;Feature extraction;Brain modeling;Electroencephalography;Complexity theory</t>
        </is>
      </c>
      <c r="U19" s="22" t="n"/>
      <c r="V19" s="22" t="n">
        <v>4</v>
      </c>
      <c r="W19" s="22" t="n"/>
      <c r="X19" s="22" t="n">
        <v>17</v>
      </c>
      <c r="Y19" s="22" t="n"/>
      <c r="Z19" s="14" t="n">
        <v>45231</v>
      </c>
      <c r="AA19" s="22" t="inlineStr">
        <is>
          <t>4-8 Sept. 2023</t>
        </is>
      </c>
      <c r="AB19" s="22" t="inlineStr">
        <is>
          <t>4-8 Sept. 2023</t>
        </is>
      </c>
      <c r="AC19" s="22" t="inlineStr">
        <is>
          <t>IEEE</t>
        </is>
      </c>
      <c r="AD19" s="15" t="inlineStr">
        <is>
          <t>IEEE Conferences</t>
        </is>
      </c>
    </row>
    <row r="20">
      <c r="A20" s="8" t="inlineStr">
        <is>
          <t>A Virtual-Reality System Integrated With Neuro-Behavior Sensing for Attention-Deficit/Hyperactivity Disorder Intelligent Assessment</t>
        </is>
      </c>
      <c r="B20" s="9">
        <f>IF(COUNTIF($A$1:A19,
IF(ISNUMBER(MATCH(RIGHT(TRIM(A19),1),{".",",",";",":","!","?"},0)),
LEFT(TRIM(A19),LEN(TRIM(A19))-1),
TRIM(A19)
))=1,
"Not Duplicate",
"Duplicate")</f>
        <v/>
      </c>
      <c r="C20" s="9">
        <f>_xlfn.IFNA(_xlfn.XLOOKUP(A20, Table1[Title], Table1[Inclusion/Exclusion Decision]), "Added studies")</f>
        <v/>
      </c>
      <c r="D20" s="9" t="inlineStr">
        <is>
          <t>S. -C. Yeh; S. -Y. Lin; E. H. -K. Wu; K. -F. Zhang; X. Xiu; A. Rizzo; C. -R. Chung</t>
        </is>
      </c>
      <c r="E20" s="9" t="inlineStr">
        <is>
          <t>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Department of Child Health Care, Childrenâ€™s Hospital of Fudan University, Shanghai, China; Department of Child Health Care, Childrenâ€™s Hospital of Fudan University, Shanghai, China; Institute for Creative Technologies, University of Southern California, Los Angeles, USA; Computer Science and Information Engineering Department, National Central University, Taoyuan, Taiwan</t>
        </is>
      </c>
      <c r="F20" s="9" t="inlineStr">
        <is>
          <t>IEEE Transactions on Neural Systems and Rehabilitation Engineering</t>
        </is>
      </c>
      <c r="G20" s="10" t="n">
        <v>44081</v>
      </c>
      <c r="H20" s="9" t="n">
        <v>2020</v>
      </c>
      <c r="I20" s="9" t="n">
        <v>28</v>
      </c>
      <c r="J20" s="9" t="n">
        <v>9</v>
      </c>
      <c r="K20" s="9" t="n">
        <v>1899</v>
      </c>
      <c r="L20" s="9" t="n">
        <v>1907</v>
      </c>
      <c r="M20" s="9" t="inlineStr">
        <is>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t>
        </is>
      </c>
      <c r="N20" s="9" t="inlineStr">
        <is>
          <t>1558-0210</t>
        </is>
      </c>
      <c r="O20" s="9" t="n"/>
      <c r="P20" s="9" t="inlineStr">
        <is>
          <t>10.1109/TNSRE.2020.3004545</t>
        </is>
      </c>
      <c r="Q20" s="9" t="inlineStr">
        <is>
          <t xml:space="preserve">Ministry of Science and Technology Taiwan(grant numbers:108-2218-E-008 -018 -MY2); </t>
        </is>
      </c>
      <c r="R20" s="9" t="inlineStr">
        <is>
          <t>https://ieeexplore.ieee.org/stamp/stamp.jsp?arnumber=9123917</t>
        </is>
      </c>
      <c r="S20" s="9" t="inlineStr">
        <is>
          <t>Attention deficit and hyperactivity disorder;virtual reality;neuro-behavior;machine learning;assessment</t>
        </is>
      </c>
      <c r="T20" s="9" t="inlineStr">
        <is>
          <t>Task analysis;Pediatrics;Machine learning;Medical services;Virtual environments;Computer science;Medical diagnostic imaging</t>
        </is>
      </c>
      <c r="U20" s="9" t="inlineStr">
        <is>
          <t>Attention Deficit Disorder with Hyperactivity;Child;Humans;Task Performance and Analysis;User-Computer Interface;Virtual Reality</t>
        </is>
      </c>
      <c r="V20" s="9" t="n">
        <v>36</v>
      </c>
      <c r="W20" s="9" t="n"/>
      <c r="X20" s="9" t="n">
        <v>24</v>
      </c>
      <c r="Y20" s="9" t="inlineStr">
        <is>
          <t>IEEE</t>
        </is>
      </c>
      <c r="Z20" s="10" t="n">
        <v>44006</v>
      </c>
      <c r="AA20" s="9" t="inlineStr">
        <is>
          <t>Sept. 2020</t>
        </is>
      </c>
      <c r="AB20" s="9" t="n"/>
      <c r="AC20" s="9" t="inlineStr">
        <is>
          <t>IEEE</t>
        </is>
      </c>
      <c r="AD20" s="11" t="inlineStr">
        <is>
          <t>IEEE Journals</t>
        </is>
      </c>
    </row>
    <row r="21">
      <c r="A21" s="12" t="inlineStr">
        <is>
          <t>Machine Learning Stop Signal Test (ML-SST): ML-based Mouse Tracking Enhances Adult ADHD Diagnosis</t>
        </is>
      </c>
      <c r="B21" s="22">
        <f>IF(COUNTIF($A$1:A20,
IF(ISNUMBER(MATCH(RIGHT(TRIM(A20),1),{".",",",";",":","!","?"},0)),
LEFT(TRIM(A20),LEN(TRIM(A20))-1),
TRIM(A20)
))=1,
"Not Duplicate",
"Duplicate")</f>
        <v/>
      </c>
      <c r="C21" s="22">
        <f>_xlfn.IFNA(_xlfn.XLOOKUP(A21, Table1[Title], Table1[Inclusion/Exclusion Decision]), "Added studies")</f>
        <v/>
      </c>
      <c r="D21" s="22" t="inlineStr">
        <is>
          <t>A. Leontyev; T. Yamauchi; M. Razavi</t>
        </is>
      </c>
      <c r="E21" s="22" t="inlineStr">
        <is>
          <t>Dept. of Psych. &amp; Brain Sciences, Texas A&amp;M University, College Station, TX, USA; Dept. of Psych. &amp; Brain Sciences, Texas A&amp;M University, College Station, TX, USA; Dept. of Psych. &amp; Brain Sciences, Texas A&amp;M University, College Station, TX, USA</t>
        </is>
      </c>
      <c r="F21" s="22" t="inlineStr">
        <is>
          <t>2019 8th International Conference on Affective Computing and Intelligent Interaction Workshops and Demos (ACIIW)</t>
        </is>
      </c>
      <c r="G21" s="14" t="n">
        <v>43807</v>
      </c>
      <c r="H21" s="22" t="n">
        <v>2019</v>
      </c>
      <c r="I21" s="22" t="n"/>
      <c r="J21" s="22" t="n"/>
      <c r="K21" s="22" t="n">
        <v>1</v>
      </c>
      <c r="L21" s="22" t="n">
        <v>5</v>
      </c>
      <c r="M21" s="22" t="inlineStr">
        <is>
          <t>Attention-deficit/Hyperactivity disorder (ADHD) affects the quality of life worldwide. It is commonly diagnosed and studied with specialized questionnaires and behavioral tests. However, in cases of late-onset or mild forms of ADHD, behavioral measures often fail to gauge the deficiencies well-highlighted by questionnaires. This lack of sensitivity in behavioral tests is problematic because it prevents researchers from studying pathophysiology of ADHD ranging from normal to abnormal. To improve the sensitivity of behavioral tests, in the present study we propose a novel version of the Stop-signal task (SST) - a common behavioral test of ADHD - which integrates machine learning and mouse cursor tracking (ML-SST). In one experiment, we compared ML-SST and a standard version of SST (s-SST) in their ability to detect ADHD symptoms in an adult sample. Our results indicate that introducing mouse cursor tracking and ridge regression produces the strongest and most stable associations between questionnaire data and behavioral measures.</t>
        </is>
      </c>
      <c r="N21" s="22" t="n"/>
      <c r="O21" s="22" t="inlineStr">
        <is>
          <t>978-1-7281-3891-6</t>
        </is>
      </c>
      <c r="P21" s="22" t="inlineStr">
        <is>
          <t>10.1109/ACIIW.2019.8925073</t>
        </is>
      </c>
      <c r="Q21" s="22" t="n"/>
      <c r="R21" s="22" t="inlineStr">
        <is>
          <t>https://ieeexplore.ieee.org/stamp/stamp.jsp?arnumber=8925073</t>
        </is>
      </c>
      <c r="S21" s="22" t="inlineStr">
        <is>
          <t>ADHD;mouse cursor;tracking;ridge;mental health</t>
        </is>
      </c>
      <c r="T21" s="22" t="inlineStr">
        <is>
          <t>Correlation;Task analysis;Standards;Atmospheric measurements;Particle measurements;Mice;Support vector machines</t>
        </is>
      </c>
      <c r="U21" s="22" t="n"/>
      <c r="V21" s="22" t="n">
        <v>12</v>
      </c>
      <c r="W21" s="22" t="n"/>
      <c r="X21" s="22" t="n">
        <v>17</v>
      </c>
      <c r="Y21" s="22" t="inlineStr">
        <is>
          <t>IEEE</t>
        </is>
      </c>
      <c r="Z21" s="14" t="n">
        <v>43807</v>
      </c>
      <c r="AA21" s="22" t="inlineStr">
        <is>
          <t>3-6 Sept. 2019</t>
        </is>
      </c>
      <c r="AB21" s="22" t="inlineStr">
        <is>
          <t>3-6 Sept. 2019</t>
        </is>
      </c>
      <c r="AC21" s="22" t="inlineStr">
        <is>
          <t>IEEE</t>
        </is>
      </c>
      <c r="AD21" s="15" t="inlineStr">
        <is>
          <t>IEEE Conferences</t>
        </is>
      </c>
    </row>
    <row r="22">
      <c r="A22" s="8" t="inlineStr">
        <is>
          <t>Detection of Attention Deficit Hyperactivity Disorder by Using EEG Feature Maps and Deep Learning</t>
        </is>
      </c>
      <c r="B22" s="9">
        <f>IF(COUNTIF($A$1:A21,
IF(ISNUMBER(MATCH(RIGHT(TRIM(A21),1),{".",",",";",":","!","?"},0)),
LEFT(TRIM(A21),LEN(TRIM(A21))-1),
TRIM(A21)
))=1,
"Not Duplicate",
"Duplicate")</f>
        <v/>
      </c>
      <c r="C22" s="9">
        <f>_xlfn.IFNA(_xlfn.XLOOKUP(A22, Table1[Title], Table1[Inclusion/Exclusion Decision]), "Added studies")</f>
        <v/>
      </c>
      <c r="D22" s="9" t="inlineStr">
        <is>
          <t>B. Akbugday; O. Ada Bozbas; O. Karabiber Cura; S. Pehlivan; A. Akan</t>
        </is>
      </c>
      <c r="E22" s="9" t="inlineStr">
        <is>
          <t>Dept. of Electrical and Electronics Eng., Izmir University of Economics, Izmir, TURKEY; Dept. of Electrical and Electronics Eng., Izmir University of Economics, Izmir, TURKEY; Dept. of Biomedical Eng., Izmir Katip Celebi University, Izmir, TURKEY; Dept. of Electrical and Electronics Eng., Izmir University of Economics, Izmir, TURKEY; Dept. of Electrical and Electronics Eng., Izmir University of Economics, Izmir, TURKEY</t>
        </is>
      </c>
      <c r="F22" s="9" t="inlineStr">
        <is>
          <t>2023 31st European Signal Processing Conference (EUSIPCO)</t>
        </is>
      </c>
      <c r="G22" s="10" t="n">
        <v>45231</v>
      </c>
      <c r="H22" s="9" t="n">
        <v>2023</v>
      </c>
      <c r="I22" s="9" t="n"/>
      <c r="J22" s="9" t="n"/>
      <c r="K22" s="9" t="n">
        <v>1105</v>
      </c>
      <c r="L22" s="9" t="n">
        <v>1109</v>
      </c>
      <c r="M22" s="9" t="inlineStr">
        <is>
          <t>Attention deficit hyperactivity disorder (ADHD) is a mental disorder that affects the behavior of the persons, and usually onsets in childhood. ADHD generally causes impulsivity, hyperactivity, and inattention which impairs day-to-day life even in the adulthood if left undiagnosed and untreated. Although various guidelines for diagnosis of ADHD exist, a universally accepted objective diagnostic procedure is not established. Since current diagnosis of ADHD heavily relies on the expertise of healthcare providers, an EEG Topographic Feature Map (EEG-FM) based method is proposed in this study which aims to objectively diagnose ADHD. 6 different features extracted from EEG recordings acquired from 33 participants, 15 ADHD patients and 18 control subjects, converted into EEG-FM images and fed into a convolutional neural network (CNN) based classifier. Results indicate that the proposed method can accurately classify ADHD patients with up to 99% accuracy, precision, and recall.</t>
        </is>
      </c>
      <c r="N22" s="9" t="inlineStr">
        <is>
          <t>2076-1465</t>
        </is>
      </c>
      <c r="O22" s="9" t="inlineStr">
        <is>
          <t>978-9-4645-9360-0</t>
        </is>
      </c>
      <c r="P22" s="9" t="inlineStr">
        <is>
          <t>10.23919/EUSIPCO58844.2023.10289818</t>
        </is>
      </c>
      <c r="Q22" s="9" t="n"/>
      <c r="R22" s="9" t="inlineStr">
        <is>
          <t>https://ieeexplore.ieee.org/stamp/stamp.jsp?arnumber=10289818</t>
        </is>
      </c>
      <c r="S22" s="9" t="inlineStr">
        <is>
          <t>Attention Deficit Hyperactivity Disorder (ADHD) detection;EEG feature maps;deep learning;CNN</t>
        </is>
      </c>
      <c r="T22" s="9" t="inlineStr">
        <is>
          <t>Pediatrics;Mental disorders;Layout;Medical services;Feature extraction;Brain modeling;Electroencephalography</t>
        </is>
      </c>
      <c r="U22" s="9" t="n"/>
      <c r="V22" s="9" t="n">
        <v>4</v>
      </c>
      <c r="W22" s="9" t="n"/>
      <c r="X22" s="9" t="n">
        <v>29</v>
      </c>
      <c r="Y22" s="9" t="n"/>
      <c r="Z22" s="10" t="n">
        <v>45231</v>
      </c>
      <c r="AA22" s="9" t="inlineStr">
        <is>
          <t>4-8 Sept. 2023</t>
        </is>
      </c>
      <c r="AB22" s="9" t="inlineStr">
        <is>
          <t>4-8 Sept. 2023</t>
        </is>
      </c>
      <c r="AC22" s="9" t="inlineStr">
        <is>
          <t>IEEE</t>
        </is>
      </c>
      <c r="AD22" s="11" t="inlineStr">
        <is>
          <t>IEEE Conferences</t>
        </is>
      </c>
    </row>
    <row r="23">
      <c r="A23" s="12" t="inlineStr">
        <is>
          <t>A Detailed Examination of Deep Learning Models for Detection of Attention Deficit Hyperactivity Disorder(ADHD)</t>
        </is>
      </c>
      <c r="B23" s="22">
        <f>IF(COUNTIF($A$1:A22,
IF(ISNUMBER(MATCH(RIGHT(TRIM(A22),1),{".",",",";",":","!","?"},0)),
LEFT(TRIM(A22),LEN(TRIM(A22))-1),
TRIM(A22)
))=1,
"Not Duplicate",
"Duplicate")</f>
        <v/>
      </c>
      <c r="C23" s="22">
        <f>_xlfn.IFNA(_xlfn.XLOOKUP(A23, Table1[Title], Table1[Inclusion/Exclusion Decision]), "Added studies")</f>
        <v/>
      </c>
      <c r="D23" s="22" t="inlineStr">
        <is>
          <t>Z. Begum; K. Shaik</t>
        </is>
      </c>
      <c r="E23" s="22" t="inlineStr">
        <is>
          <t>Computer Science and Engineering, VIT AP, Amaravati, Guntur, India; Computer Science and Engineering, VIT AP, Amaravati, Guntur, India</t>
        </is>
      </c>
      <c r="F23" s="22" t="inlineStr">
        <is>
          <t>2023 6th International Conference on Recent Trends in Advance Computing (ICRTAC)</t>
        </is>
      </c>
      <c r="G23" s="14" t="n">
        <v>45384</v>
      </c>
      <c r="H23" s="22" t="n">
        <v>2023</v>
      </c>
      <c r="I23" s="22" t="n"/>
      <c r="J23" s="22" t="n"/>
      <c r="K23" s="22" t="n">
        <v>132</v>
      </c>
      <c r="L23" s="22" t="n">
        <v>137</v>
      </c>
      <c r="M23" s="22" t="inlineStr">
        <is>
          <t>the neurodevelopmental disorder ADHD (Attention Deficit Hyperactivity Disorder) has an impact on a person's brain function and it is also highly heritable. It affects many people's daily life and they are unaware that they are affected. Evidence from twin and family research indicates shared genetic predisposition between ADHD, even if their underlying etiologies have not yet been fully explained. The use of data augmentation (DA), which can result in a quicker convergence to solution and improved prediction accuracy, is crucial to the success of CNN models. By using ADHD-200 Dataset and Different types of classification techniques, feature selection modules and fMRI images as input for early detection of ADHD.</t>
        </is>
      </c>
      <c r="N23" s="22" t="n"/>
      <c r="O23" s="22" t="inlineStr">
        <is>
          <t>979-8-3503-9470-2</t>
        </is>
      </c>
      <c r="P23" s="22" t="inlineStr">
        <is>
          <t>10.1109/ICRTAC59277.2023.10480856</t>
        </is>
      </c>
      <c r="Q23" s="22" t="n"/>
      <c r="R23" s="22" t="inlineStr">
        <is>
          <t>https://ieeexplore.ieee.org/stamp/stamp.jsp?arnumber=10480856</t>
        </is>
      </c>
      <c r="S23" s="22" t="inlineStr">
        <is>
          <t>Deep Learning;Data Augmentation;Classification;Feature Selection;fMRI</t>
        </is>
      </c>
      <c r="T23" s="22" t="inlineStr">
        <is>
          <t>Deep learning;Functional magnetic resonance imaging;Predictive models;Feature extraction;Data augmentation;Brain modeling;Market research</t>
        </is>
      </c>
      <c r="U23" s="22" t="n"/>
      <c r="V23" s="22" t="n">
        <v>1</v>
      </c>
      <c r="W23" s="22" t="n"/>
      <c r="X23" s="22" t="n">
        <v>39</v>
      </c>
      <c r="Y23" s="22" t="inlineStr">
        <is>
          <t>IEEE</t>
        </is>
      </c>
      <c r="Z23" s="14" t="n">
        <v>45384</v>
      </c>
      <c r="AA23" s="22" t="inlineStr">
        <is>
          <t>14-15 Dec. 2023</t>
        </is>
      </c>
      <c r="AB23" s="22" t="inlineStr">
        <is>
          <t>14-15 Dec. 2023</t>
        </is>
      </c>
      <c r="AC23" s="22" t="inlineStr">
        <is>
          <t>IEEE</t>
        </is>
      </c>
      <c r="AD23" s="15" t="inlineStr">
        <is>
          <t>IEEE Conferences</t>
        </is>
      </c>
    </row>
    <row r="24">
      <c r="A24" s="8" t="inlineStr">
        <is>
          <t>A CNN-LSTM Network for Classification of Attention Deficit Hyperactivity Disorder from EEG Data</t>
        </is>
      </c>
      <c r="B24" s="9">
        <f>IF(COUNTIF($A$1:A23,
IF(ISNUMBER(MATCH(RIGHT(TRIM(A23),1),{".",",",";",":","!","?"},0)),
LEFT(TRIM(A23),LEN(TRIM(A23))-1),
TRIM(A23)
))=1,
"Not Duplicate",
"Duplicate")</f>
        <v/>
      </c>
      <c r="C24" s="9">
        <f>_xlfn.IFNA(_xlfn.XLOOKUP(A24, Table1[Title], Table1[Inclusion/Exclusion Decision]), "Added studies")</f>
        <v/>
      </c>
      <c r="D24" s="9" t="inlineStr">
        <is>
          <t>Y. Zhang; X. Tan; Y. GU</t>
        </is>
      </c>
      <c r="E24" s="9" t="inlineStr">
        <is>
          <t>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 Key Laboratory of Computer Vision and System (Ministry of Education), School of Computer Science and Engineering, Tianjin University of Technology, Tianjin, China</t>
        </is>
      </c>
      <c r="F24" s="9" t="inlineStr">
        <is>
          <t>2022 41st Chinese Control Conference (CCC)</t>
        </is>
      </c>
      <c r="G24" s="10" t="n">
        <v>44845</v>
      </c>
      <c r="H24" s="9" t="n">
        <v>2022</v>
      </c>
      <c r="I24" s="9" t="n"/>
      <c r="J24" s="9" t="n"/>
      <c r="K24" s="9" t="n">
        <v>7378</v>
      </c>
      <c r="L24" s="9" t="n">
        <v>7383</v>
      </c>
      <c r="M24" s="9" t="inlineStr">
        <is>
          <t>Attention deficit hyperactivity disorder (ADHD) is one of the most common neuropsychiatric disorders in children, with core symptoms of inattention, impulsivity, and hyperactivity. As a result, early detection and treatment are critical. At this point, ADHD can be diagnosed using an electroencephalogram (EEG). This study proposes a model for identifying the EEG of children with ADHD. Our proposed model is made up of three parts: temporal convolutional blocks, spatial convolutional blocks, and Long Short Term Memory (LSTM), and because EEG contains more temporal information than other data, we build a model that can extract more temporal information. This study included 24 subjects, including 12 children with ADHD and 12 normal children. The experimental results show that our proposed model outperforms Support Vector Machine (SVM) and EEGNet, with our model achieving correct classification rates of 92.29%, 92.76%, and 90.91% on the three backs, respectively, and 94.25% on the full data, demonstrating the model's feasibility and applicability to the ADHD recognition problem.</t>
        </is>
      </c>
      <c r="N24" s="9" t="inlineStr">
        <is>
          <t>1934-1768</t>
        </is>
      </c>
      <c r="O24" s="9" t="inlineStr">
        <is>
          <t>978-988-75815-3-6</t>
        </is>
      </c>
      <c r="P24" s="9" t="inlineStr">
        <is>
          <t>10.23919/CCC55666.2022.9902112</t>
        </is>
      </c>
      <c r="Q24" s="9" t="inlineStr">
        <is>
          <t xml:space="preserve">National Natural Science Foundation (NNSF) of China(grant numbers:1806145); </t>
        </is>
      </c>
      <c r="R24" s="9" t="inlineStr">
        <is>
          <t>https://ieeexplore.ieee.org/stamp/stamp.jsp?arnumber=9902112</t>
        </is>
      </c>
      <c r="S24" s="9" t="inlineStr">
        <is>
          <t>Attention Deficit Hyperactivity Disorder;Electroencephalogram;Deep learning;Classification</t>
        </is>
      </c>
      <c r="T24" s="9" t="inlineStr">
        <is>
          <t>Support vector machines;Brain modeling;Data models;Electroencephalography;Data mining;Long short term memory</t>
        </is>
      </c>
      <c r="U24" s="9" t="n"/>
      <c r="V24" s="9" t="n">
        <v>3</v>
      </c>
      <c r="W24" s="9" t="n"/>
      <c r="X24" s="9" t="n">
        <v>16</v>
      </c>
      <c r="Y24" s="9" t="n"/>
      <c r="Z24" s="10" t="n">
        <v>44845</v>
      </c>
      <c r="AA24" s="9" t="inlineStr">
        <is>
          <t>25-27 July 2022</t>
        </is>
      </c>
      <c r="AB24" s="9" t="inlineStr">
        <is>
          <t>25-27 July 2022</t>
        </is>
      </c>
      <c r="AC24" s="9" t="inlineStr">
        <is>
          <t>IEEE</t>
        </is>
      </c>
      <c r="AD24" s="11" t="inlineStr">
        <is>
          <t>IEEE Conferences</t>
        </is>
      </c>
    </row>
    <row r="25">
      <c r="A25" s="12" t="inlineStr">
        <is>
          <t>Task-Related and Resting-State EEG Classification of Adult Patients with ADHD Using Machine Learning</t>
        </is>
      </c>
      <c r="B25" s="22">
        <f>IF(COUNTIF($A$1:A24,
IF(ISNUMBER(MATCH(RIGHT(TRIM(A24),1),{".",",",";",":","!","?"},0)),
LEFT(TRIM(A24),LEN(TRIM(A24))-1),
TRIM(A24)
))=1,
"Not Duplicate",
"Duplicate")</f>
        <v/>
      </c>
      <c r="C25" s="22">
        <f>_xlfn.IFNA(_xlfn.XLOOKUP(A25, Table1[Title], Table1[Inclusion/Exclusion Decision]), "Added studies")</f>
        <v/>
      </c>
      <c r="D25" s="22" t="inlineStr">
        <is>
          <t>N. Trinh; R. Whelan; T. Ward; G. Derosiere</t>
        </is>
      </c>
      <c r="E25" s="22" t="inlineStr">
        <is>
          <t>School of Computing, Dublin City University, Dublin, Ireland; School of Psychology Global Brain Health Institute, Trinity College Dublin, Dublin, Ireland; School of Computing, Dublin City University, Dublin, Ireland; Lyon Research Center for Neuroscience, University of Lyon, Lyon, France</t>
        </is>
      </c>
      <c r="F25" s="22" t="inlineStr">
        <is>
          <t>2023 IEEE 19th International Conference on Body Sensor Networks (BSN)</t>
        </is>
      </c>
      <c r="G25" s="14" t="n">
        <v>45261</v>
      </c>
      <c r="H25" s="22" t="n">
        <v>2023</v>
      </c>
      <c r="I25" s="22" t="n"/>
      <c r="J25" s="22" t="n"/>
      <c r="K25" s="22" t="n">
        <v>1</v>
      </c>
      <c r="L25" s="22" t="n">
        <v>4</v>
      </c>
      <c r="M25" s="22"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patientsâ€™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is>
      </c>
      <c r="N25" s="22" t="inlineStr">
        <is>
          <t>2376-8894</t>
        </is>
      </c>
      <c r="O25" s="22" t="inlineStr">
        <is>
          <t>979-8-3503-3841-6</t>
        </is>
      </c>
      <c r="P25" s="22" t="inlineStr">
        <is>
          <t>10.1109/BSN58485.2023.10331185</t>
        </is>
      </c>
      <c r="Q25" s="22" t="inlineStr">
        <is>
          <t xml:space="preserve">Science Foundation Ireland; </t>
        </is>
      </c>
      <c r="R25" s="22" t="inlineStr">
        <is>
          <t>https://ieeexplore.ieee.org/stamp/stamp.jsp?arnumber=10331185</t>
        </is>
      </c>
      <c r="S25" s="22" t="inlineStr">
        <is>
          <t>ADHD;classification;machine learning;electroencephalogram</t>
        </is>
      </c>
      <c r="T25" s="22" t="inlineStr">
        <is>
          <t>Pediatrics;Body sensor networks;Machine learning algorithms;Psychology;Machine learning;Artificial neural networks;Biomarkers;Electroencephalography;Classification algorithms;Task analysis</t>
        </is>
      </c>
      <c r="U25" s="22" t="n"/>
      <c r="V25" s="22" t="n">
        <v>1</v>
      </c>
      <c r="W25" s="22" t="n"/>
      <c r="X25" s="22" t="n">
        <v>23</v>
      </c>
      <c r="Y25" s="22" t="inlineStr">
        <is>
          <t>IEEE</t>
        </is>
      </c>
      <c r="Z25" s="14" t="n">
        <v>45261</v>
      </c>
      <c r="AA25" s="22" t="inlineStr">
        <is>
          <t>9-11 Oct. 2023</t>
        </is>
      </c>
      <c r="AB25" s="22" t="inlineStr">
        <is>
          <t>9-11 Oct. 2023</t>
        </is>
      </c>
      <c r="AC25" s="22" t="inlineStr">
        <is>
          <t>IEEE</t>
        </is>
      </c>
      <c r="AD25" s="15" t="inlineStr">
        <is>
          <t>IEEE Conferences</t>
        </is>
      </c>
    </row>
    <row r="26">
      <c r="A26" s="8" t="inlineStr">
        <is>
          <t>Exploring Functional Connectivity in Attention Deficit/Hyperactivity Disorder: A Functional Near-Infrared Spectroscopy Study With Machine Learning Analysis</t>
        </is>
      </c>
      <c r="B26" s="9">
        <f>IF(COUNTIF($A$1:A25,
IF(ISNUMBER(MATCH(RIGHT(TRIM(A25),1),{".",",",";",":","!","?"},0)),
LEFT(TRIM(A25),LEN(TRIM(A25))-1),
TRIM(A25)
))=1,
"Not Duplicate",
"Duplicate")</f>
        <v/>
      </c>
      <c r="C26" s="9">
        <f>_xlfn.IFNA(_xlfn.XLOOKUP(A26, Table1[Title], Table1[Inclusion/Exclusion Decision]), "Added studies")</f>
        <v/>
      </c>
      <c r="D26" s="9" t="inlineStr">
        <is>
          <t>S. Lim; S. â€“. Dong; R. S. McIntyre; S. K. Chiang; R. Ho</t>
        </is>
      </c>
      <c r="E26" s="9" t="inlineStr">
        <is>
          <t>Department of Information Technology Engineering, Sookmyung Women's University, Seoul, South Korea; Division of Artificial Intelligence Engineering, Sookmyung Women's University, Seoul, South Korea; Department of Psychiatry and Pharmacology, University of Toronto, Toronto, ON, Canada; Institute for Health Innovation and Technology, National University of Singapore, Singapore; Institute for Health Innovation and Technology, National University of Singapore, Singapore</t>
        </is>
      </c>
      <c r="F26" s="9" t="inlineStr">
        <is>
          <t>IEEE Journal of Biomedical and Health Informatics</t>
        </is>
      </c>
      <c r="G26" s="10" t="n">
        <v>45936</v>
      </c>
      <c r="H26" s="9" t="n">
        <v>2025</v>
      </c>
      <c r="I26" s="9" t="n">
        <v>29</v>
      </c>
      <c r="J26" s="9" t="n">
        <v>10</v>
      </c>
      <c r="K26" s="9" t="n">
        <v>7473</v>
      </c>
      <c r="L26" s="9" t="n">
        <v>7485</v>
      </c>
      <c r="M26" s="9"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medication-naÃ¯ve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Î·2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is>
      </c>
      <c r="N26" s="9" t="inlineStr">
        <is>
          <t>2168-2208</t>
        </is>
      </c>
      <c r="O26" s="9" t="n"/>
      <c r="P26" s="9" t="inlineStr">
        <is>
          <t>10.1109/JBHI.2025.3564487</t>
        </is>
      </c>
      <c r="Q26" s="9" t="inlineStr">
        <is>
          <t xml:space="preserve">Institute for Health Innovation &amp; Technology; National University of Singapore(grant numbers:A-0001415-09-00); National Research Foundation of Korea's Brain Korea 21 FOUR Program; Sookmyung Women's University; Ministry of Science and ICT; ICT Challenge and Advanced Network of HRD(grant numbers:IITP-2025-RS-2022-00156299); Institute of Information &amp; Communications Technology Planning &amp; Evaluation; CIHR/GACD/National Natural Science Foundation of China; Milken Institute; speaker/consultation fees from Lundbeck, Janssen; </t>
        </is>
      </c>
      <c r="R26" s="9" t="inlineStr">
        <is>
          <t>https://ieeexplore.ieee.org/stamp/stamp.jsp?arnumber=10976720</t>
        </is>
      </c>
      <c r="S26" s="9" t="inlineStr">
        <is>
          <t>ADHD;brain-computer interface;fNIRS</t>
        </is>
      </c>
      <c r="T26" s="9" t="inlineStr">
        <is>
          <t>Functional near-infrared spectroscopy;Monitoring;Electroencephalography;Hemodynamics;Technological innovation;Neuroimaging;Real-time systems;Pediatrics;Particle measurements;Medical diagnostic imaging</t>
        </is>
      </c>
      <c r="U26" s="9" t="inlineStr">
        <is>
          <t>Humans;Attention Deficit Disorder with Hyperactivity;Spectroscopy, Near-Infrared;Machine Learning;Male;Female;Adult;Young Adult;Brain</t>
        </is>
      </c>
      <c r="V26" s="9" t="n">
        <v>1</v>
      </c>
      <c r="W26" s="9" t="n"/>
      <c r="X26" s="9" t="n">
        <v>84</v>
      </c>
      <c r="Y26" s="9" t="inlineStr">
        <is>
          <t>CCBY</t>
        </is>
      </c>
      <c r="Z26" s="10" t="n">
        <v>45772</v>
      </c>
      <c r="AA26" s="9" t="inlineStr">
        <is>
          <t>Oct. 2025</t>
        </is>
      </c>
      <c r="AB26" s="9" t="n"/>
      <c r="AC26" s="9" t="inlineStr">
        <is>
          <t>IEEE</t>
        </is>
      </c>
      <c r="AD26" s="11" t="inlineStr">
        <is>
          <t>IEEE Journals</t>
        </is>
      </c>
    </row>
    <row r="27">
      <c r="A27" s="12" t="inlineStr">
        <is>
          <t>Prediction of Attention Deficit Hyperactivity Disorder Using Machine Learning Models</t>
        </is>
      </c>
      <c r="B27" s="22">
        <f>IF(COUNTIF($A$1:A26,
IF(ISNUMBER(MATCH(RIGHT(TRIM(A26),1),{".",",",";",":","!","?"},0)),
LEFT(TRIM(A26),LEN(TRIM(A26))-1),
TRIM(A26)
))=1,
"Not Duplicate",
"Duplicate")</f>
        <v/>
      </c>
      <c r="C27" s="22">
        <f>_xlfn.IFNA(_xlfn.XLOOKUP(A27, Table1[Title], Table1[Inclusion/Exclusion Decision]), "Added studies")</f>
        <v/>
      </c>
      <c r="D27" s="22" t="inlineStr">
        <is>
          <t>S. Parameswaran; S. R. Gowsheeba; E. Praveen; S. R. Vishnuram</t>
        </is>
      </c>
      <c r="E27" s="22" t="inlineStr">
        <is>
          <t>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 Dept of Biomedical Engineering, KSR Institute for Engineering and Technology, Tiruchengode, India</t>
        </is>
      </c>
      <c r="F27" s="22" t="inlineStr">
        <is>
          <t>2024 3rd International Conference on Artificial Intelligence For Internet of Things (AIIoT)</t>
        </is>
      </c>
      <c r="G27" s="14" t="n">
        <v>45475</v>
      </c>
      <c r="H27" s="22" t="n">
        <v>2024</v>
      </c>
      <c r="I27" s="22" t="n"/>
      <c r="J27" s="22" t="n"/>
      <c r="K27" s="22" t="n">
        <v>1</v>
      </c>
      <c r="L27" s="22" t="n">
        <v>6</v>
      </c>
      <c r="M27" s="22" t="inlineStr">
        <is>
          <t>Machine learning models are increasingly utilized to predict ADHD based on various features and behavioural indicators. These models analyze demographic, clinical, and behavioural data to distinguish individuals with ADHD from those without, showing promising results in accurate prediction. Feature selection techniques are applied to identify key factors influencing predictions, and enhancing diagnostic procedures for ADHD. This paper showcases the promising application of machine learning for early ADHD diagnosis and predicting treatment outcomes, thereby enhancing diagnostic toolsâ€™ efficiency. By employing machine learning to characterize ADHD, valuable insights into its neural correlates and underlying mechanisms are gained, facilitating a deeper understanding of its complexity and variability. Overall, machine learning shows significant promise in improving ADHD diagnosis and intervention strategies.</t>
        </is>
      </c>
      <c r="N27" s="22" t="n"/>
      <c r="O27" s="22" t="inlineStr">
        <is>
          <t>979-8-3503-7212-0</t>
        </is>
      </c>
      <c r="P27" s="22" t="inlineStr">
        <is>
          <t>10.1109/AIIoT58432.2024.10574571</t>
        </is>
      </c>
      <c r="Q27" s="22" t="n"/>
      <c r="R27" s="22" t="inlineStr">
        <is>
          <t>https://ieeexplore.ieee.org/stamp/stamp.jsp?arnumber=10574571</t>
        </is>
      </c>
      <c r="S27" s="22" t="inlineStr">
        <is>
          <t>Hyperactivity;prediction;Handwriting;EEG Signals;Machine learning model</t>
        </is>
      </c>
      <c r="T27" s="22" t="inlineStr">
        <is>
          <t>Analytical models;Accuracy;Machine learning;Learning (artificial intelligence);Predictive models;Feature extraction;Data models</t>
        </is>
      </c>
      <c r="U27" s="22" t="n"/>
      <c r="V27" s="22" t="n">
        <v>1</v>
      </c>
      <c r="W27" s="22" t="n"/>
      <c r="X27" s="22" t="n">
        <v>24</v>
      </c>
      <c r="Y27" s="22" t="inlineStr">
        <is>
          <t>IEEE</t>
        </is>
      </c>
      <c r="Z27" s="14" t="n">
        <v>45475</v>
      </c>
      <c r="AA27" s="22" t="inlineStr">
        <is>
          <t>3-4 May 2024</t>
        </is>
      </c>
      <c r="AB27" s="22" t="inlineStr">
        <is>
          <t>3-4 May 2024</t>
        </is>
      </c>
      <c r="AC27" s="22" t="inlineStr">
        <is>
          <t>IEEE</t>
        </is>
      </c>
      <c r="AD27" s="15" t="inlineStr">
        <is>
          <t>IEEE Conferences</t>
        </is>
      </c>
    </row>
    <row r="28">
      <c r="A28" s="8" t="inlineStr">
        <is>
          <t>Machine and Deep Learning Based Detection of Attention Deficit Hyperactivity Disorder</t>
        </is>
      </c>
      <c r="B28" s="9">
        <f>IF(COUNTIF($A$1:A27,
IF(ISNUMBER(MATCH(RIGHT(TRIM(A27),1),{".",",",";",":","!","?"},0)),
LEFT(TRIM(A27),LEN(TRIM(A27))-1),
TRIM(A27)
))=1,
"Not Duplicate",
"Duplicate")</f>
        <v/>
      </c>
      <c r="C28" s="9">
        <f>_xlfn.IFNA(_xlfn.XLOOKUP(A28, Table1[Title], Table1[Inclusion/Exclusion Decision]), "Added studies")</f>
        <v/>
      </c>
      <c r="D28" s="9" t="inlineStr">
        <is>
          <t>G. Cicek; A. Akan</t>
        </is>
      </c>
      <c r="E28" s="9" t="inlineStr">
        <is>
          <t>Department of Biomedical Engineering, Faculty of Engineering Architecture, Beykent University, Sariyer, Istanbul, TURKEY; Department of Electrical and Electronics Engineering, Faculty of Engineering, Izmir University of Economics, Balcova, Izmir, TURKEY</t>
        </is>
      </c>
      <c r="F28" s="9" t="inlineStr">
        <is>
          <t>2023 Innovations in Intelligent Systems and Applications Conference (ASYU)</t>
        </is>
      </c>
      <c r="G28" s="10" t="n">
        <v>45230</v>
      </c>
      <c r="H28" s="9" t="n">
        <v>2023</v>
      </c>
      <c r="I28" s="9" t="n"/>
      <c r="J28" s="9" t="n"/>
      <c r="K28" s="9" t="n">
        <v>1</v>
      </c>
      <c r="L28" s="9" t="n">
        <v>6</v>
      </c>
      <c r="M28" s="9" t="inlineStr">
        <is>
          <t>Attention Deficit Hyperactivity Disorder (ADHD) is a brain disease that can cause academic, social and psychiatric problems. Structural Magnetic resonance imaging (structural MR) is a critical diagnostic tool used to examine brain anatomy and pathology. In this study, an objective ADHD detection model was developed with Machine Learning (ML) and Deep Learning (DL) methods using structural MR images. Gray and white matter is an important parameter in the diagnosis of many psychiatric diseases. An algorithm has been developed for the detection of slices in which gray and white matter appear complete and clear. While the slices determined by the proposed algorithm are assigned to one dataset, all slices of the structural MR image are assigned to the other dataset. Different feature sets were created by characterizing structural MR images with ML (LBP and Haralick) and DL methods (AlexNet, VggNet, ResNet, SqueezeNet and InceptionResNet). High classification performances were observed in the characterization of the dataset containing the selected slices with ML and DL algorithms. High classification performances were observed with LBP and Haralick, which were especially successful in capturing changes in texture.</t>
        </is>
      </c>
      <c r="N28" s="9" t="inlineStr">
        <is>
          <t>2770-7946</t>
        </is>
      </c>
      <c r="O28" s="9" t="inlineStr">
        <is>
          <t>979-8-3503-0659-0</t>
        </is>
      </c>
      <c r="P28" s="9" t="inlineStr">
        <is>
          <t>10.1109/ASYU58738.2023.10296678</t>
        </is>
      </c>
      <c r="Q28" s="9" t="n"/>
      <c r="R28" s="9" t="inlineStr">
        <is>
          <t>https://ieeexplore.ieee.org/stamp/stamp.jsp?arnumber=10296678</t>
        </is>
      </c>
      <c r="S28" s="9" t="inlineStr">
        <is>
          <t>Attention Deficit Hyperactivity Disorder (ADHD);Structural Magnetic Resonance Imaging (Structural MR);Haralick Features;Local Binary Patterns (LBP);Machine Learning (ML);Deep Learning (DL)</t>
        </is>
      </c>
      <c r="T28" s="9" t="inlineStr">
        <is>
          <t>Training;Deep learning;Magnetic resonance imaging;Feature extraction;Brain modeling;Mathematical models;Classification algorithms</t>
        </is>
      </c>
      <c r="U28" s="9" t="n"/>
      <c r="V28" s="9" t="n">
        <v>1</v>
      </c>
      <c r="W28" s="9" t="n"/>
      <c r="X28" s="9" t="n">
        <v>17</v>
      </c>
      <c r="Y28" s="9" t="inlineStr">
        <is>
          <t>IEEE</t>
        </is>
      </c>
      <c r="Z28" s="10" t="n">
        <v>45230</v>
      </c>
      <c r="AA28" s="9" t="inlineStr">
        <is>
          <t>11-13 Oct. 2023</t>
        </is>
      </c>
      <c r="AB28" s="9" t="inlineStr">
        <is>
          <t>11-13 Oct. 2023</t>
        </is>
      </c>
      <c r="AC28" s="9" t="inlineStr">
        <is>
          <t>IEEE</t>
        </is>
      </c>
      <c r="AD28" s="11" t="inlineStr">
        <is>
          <t>IEEE Conferences</t>
        </is>
      </c>
    </row>
    <row r="29">
      <c r="A29" s="12" t="inlineStr">
        <is>
          <t>Enhancing ADHD Diagnosis: Insights from Data-Driven Classification Approaches</t>
        </is>
      </c>
      <c r="B29" s="22">
        <f>IF(COUNTIF($A$1:A28,
IF(ISNUMBER(MATCH(RIGHT(TRIM(A28),1),{".",",",";",":","!","?"},0)),
LEFT(TRIM(A28),LEN(TRIM(A28))-1),
TRIM(A28)
))=1,
"Not Duplicate",
"Duplicate")</f>
        <v/>
      </c>
      <c r="C29" s="22">
        <f>_xlfn.IFNA(_xlfn.XLOOKUP(A29, Table1[Title], Table1[Inclusion/Exclusion Decision]), "Added studies")</f>
        <v/>
      </c>
      <c r="D29" s="22" t="inlineStr">
        <is>
          <t>H. R; S. Saranya; S. Ravindran; V. Vijeain</t>
        </is>
      </c>
      <c r="E29" s="22" t="inlineStr">
        <is>
          <t>Department of Computer Science and Engineering, Amrita School of Computing, Amrita Vishwa Vidyapeetham, Chennai, India; Department of Computer Science Engineering, Vels Institute of Science, Technology &amp; Advanced Studies(VISTAS), Chennai; Department of Computer Science and Engineering, Amrita School of Computing, Amrita Vishwa Vidyapeetham, Chennai, India; Department of Electronic Engineering &amp; Technology, University Malaysia Perlis, Arau, Perlis, Malaysia</t>
        </is>
      </c>
      <c r="F29" s="22" t="inlineStr">
        <is>
          <t>2025 3rd International Conference on Sustainable Computing and Data Communication Systems (ICSCDS)</t>
        </is>
      </c>
      <c r="G29" s="14" t="n">
        <v>45924</v>
      </c>
      <c r="H29" s="22" t="n">
        <v>2025</v>
      </c>
      <c r="I29" s="22" t="n"/>
      <c r="J29" s="22" t="n"/>
      <c r="K29" s="22" t="n">
        <v>975</v>
      </c>
      <c r="L29" s="22" t="n">
        <v>980</v>
      </c>
      <c r="M29" s="22" t="inlineStr">
        <is>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t>
        </is>
      </c>
      <c r="N29" s="22" t="n"/>
      <c r="O29" s="22" t="inlineStr">
        <is>
          <t>979-8-3315-1250-7</t>
        </is>
      </c>
      <c r="P29" s="22" t="inlineStr">
        <is>
          <t>10.1109/ICSCDS65426.2025.11167777</t>
        </is>
      </c>
      <c r="Q29" s="22" t="n"/>
      <c r="R29" s="22" t="inlineStr">
        <is>
          <t>https://ieeexplore.ieee.org/stamp/stamp.jsp?arnumber=11167777</t>
        </is>
      </c>
      <c r="S29" s="22" t="inlineStr">
        <is>
          <t>ADHD classification;Deep learning;Early diagnosis;Neurodevelopmental disorders</t>
        </is>
      </c>
      <c r="T29" s="22" t="inlineStr">
        <is>
          <t>Deep learning;Accuracy;Reviews;Classification algorithms;Data communication</t>
        </is>
      </c>
      <c r="U29" s="22" t="n"/>
      <c r="V29" s="22" t="n"/>
      <c r="W29" s="22" t="n"/>
      <c r="X29" s="22" t="n">
        <v>17</v>
      </c>
      <c r="Y29" s="22" t="inlineStr">
        <is>
          <t>IEEE</t>
        </is>
      </c>
      <c r="Z29" s="14" t="n">
        <v>45924</v>
      </c>
      <c r="AA29" s="22" t="inlineStr">
        <is>
          <t>6-8 Aug. 2025</t>
        </is>
      </c>
      <c r="AB29" s="22" t="inlineStr">
        <is>
          <t>6-8 Aug. 2025</t>
        </is>
      </c>
      <c r="AC29" s="22" t="inlineStr">
        <is>
          <t>IEEE</t>
        </is>
      </c>
      <c r="AD29" s="15" t="inlineStr">
        <is>
          <t>IEEE Conferences</t>
        </is>
      </c>
    </row>
    <row r="30">
      <c r="A30" s="8" t="inlineStr">
        <is>
          <t>Detection and Classification of ADHD using Deep Learning</t>
        </is>
      </c>
      <c r="B30" s="9">
        <f>IF(COUNTIF($A$1:A29,
IF(ISNUMBER(MATCH(RIGHT(TRIM(A29),1),{".",",",";",":","!","?"},0)),
LEFT(TRIM(A29),LEN(TRIM(A29))-1),
TRIM(A29)
))=1,
"Not Duplicate",
"Duplicate")</f>
        <v/>
      </c>
      <c r="C30" s="9">
        <f>_xlfn.IFNA(_xlfn.XLOOKUP(A30, Table1[Title], Table1[Inclusion/Exclusion Decision]), "Added studies")</f>
        <v/>
      </c>
      <c r="D30" s="9" t="inlineStr">
        <is>
          <t>R. Ranjan; S. Boruah; A. K. Pun; M. Kr. Singh; S. Singh</t>
        </is>
      </c>
      <c r="E30" s="9" t="inlineStr">
        <is>
          <t>Department of Electronics and Communication Engineering, Chandigarh University, Mohali, India; Department of Mechanical Engineering, Chandigarh University, Mohali, India; Department of Electronics and Communication Engineering, Chandigarh University, Mohali, India; Department of ECE, Aditya University, Surampalem, India; Department AI Solutions, Tech Mahindra, India</t>
        </is>
      </c>
      <c r="F30" s="9" t="inlineStr">
        <is>
          <t>2025 International Conference on Intelligent and Secure Engineering Solutions (CISES)</t>
        </is>
      </c>
      <c r="G30" s="10" t="n">
        <v>45996</v>
      </c>
      <c r="H30" s="9" t="n">
        <v>2025</v>
      </c>
      <c r="I30" s="9" t="n"/>
      <c r="J30" s="9" t="n"/>
      <c r="K30" s="9" t="n">
        <v>913</v>
      </c>
      <c r="L30" s="9" t="n">
        <v>917</v>
      </c>
      <c r="M30" s="9" t="inlineStr">
        <is>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t>
        </is>
      </c>
      <c r="N30" s="9" t="n"/>
      <c r="O30" s="9" t="inlineStr">
        <is>
          <t>979-8-3315-7349-2</t>
        </is>
      </c>
      <c r="P30" s="9" t="inlineStr">
        <is>
          <t>10.1109/CISES66934.2025.11265013</t>
        </is>
      </c>
      <c r="Q30" s="9" t="n"/>
      <c r="R30" s="9" t="inlineStr">
        <is>
          <t>https://ieeexplore.ieee.org/stamp/stamp.jsp?arnumber=11265013</t>
        </is>
      </c>
      <c r="S30" s="9" t="inlineStr">
        <is>
          <t>ADHD;CNN;EEG;RNN</t>
        </is>
      </c>
      <c r="T30" s="9" t="inlineStr">
        <is>
          <t>Deep learning;Training;Measurement;Recurrent neural networks;Accuracy;Brain modeling;Feature extraction;Transformers;Electroencephalography;Convolutional neural networks</t>
        </is>
      </c>
      <c r="U30" s="9" t="n"/>
      <c r="V30" s="9" t="n"/>
      <c r="W30" s="9" t="n"/>
      <c r="X30" s="9" t="n">
        <v>17</v>
      </c>
      <c r="Y30" s="9" t="inlineStr">
        <is>
          <t>IEEE</t>
        </is>
      </c>
      <c r="Z30" s="10" t="n">
        <v>45996</v>
      </c>
      <c r="AA30" s="9" t="inlineStr">
        <is>
          <t>11-13 Aug. 2025</t>
        </is>
      </c>
      <c r="AB30" s="9" t="inlineStr">
        <is>
          <t>11-13 Aug. 2025</t>
        </is>
      </c>
      <c r="AC30" s="9" t="inlineStr">
        <is>
          <t>IEEE</t>
        </is>
      </c>
      <c r="AD30" s="11" t="inlineStr">
        <is>
          <t>IEEE Conferences</t>
        </is>
      </c>
    </row>
    <row r="31">
      <c r="A31" s="12" t="inlineStr">
        <is>
          <t>Metaheuristic Spatial Transformation (MST) for accurate detection of Attention Deficit Hyperactivity Disorder (ADHD) using rs-fMRI</t>
        </is>
      </c>
      <c r="B31" s="22">
        <f>IF(COUNTIF($A$1:A30,
IF(ISNUMBER(MATCH(RIGHT(TRIM(A30),1),{".",",",";",":","!","?"},0)),
LEFT(TRIM(A30),LEN(TRIM(A30))-1),
TRIM(A30)
))=1,
"Not Duplicate",
"Duplicate")</f>
        <v/>
      </c>
      <c r="C31" s="22">
        <f>_xlfn.IFNA(_xlfn.XLOOKUP(A31, Table1[Title], Table1[Inclusion/Exclusion Decision]), "Added studies")</f>
        <v/>
      </c>
      <c r="D31" s="22" t="inlineStr">
        <is>
          <t>A. M. S. Aradhya; S. Sundaram; M. Pratama</t>
        </is>
      </c>
      <c r="E31" s="22" t="inlineStr">
        <is>
          <t>Nanyang Technological University, Singapore; Indian Institute of Science, India; Nanyang Technological University, Singapore</t>
        </is>
      </c>
      <c r="F31" s="22" t="inlineStr">
        <is>
          <t>2020 42nd Annual International Conference of the IEEE Engineering in Medicine &amp; Biology Society (EMBC)</t>
        </is>
      </c>
      <c r="G31" s="14" t="n">
        <v>44070</v>
      </c>
      <c r="H31" s="22" t="n">
        <v>2020</v>
      </c>
      <c r="I31" s="22" t="n"/>
      <c r="J31" s="22" t="n"/>
      <c r="K31" s="22" t="n">
        <v>2829</v>
      </c>
      <c r="L31" s="22" t="n">
        <v>2832</v>
      </c>
      <c r="M31" s="22" t="inlineStr">
        <is>
          <t>Accurate detection of neuro-psychological disorders such as Attention Deficit Hyperactivity Disorder (ADHD) using resting state functional Magnetic Resonance Imaging (rs-fMRI) is challenging due to high dimensionality of input features, low inter-class separability, small sample size and high intra-class variability. For automatic diagnosis of ADHD and autism, spatial transformation methods have gained significance and have achieved improved classification performance. However, they are not reliable due to lack of generalization in dataset like ADHD with high variance and small sample size. Therefore, in this paper, we present a Metaheuristic Spatial Transformation (MST) approach to convert the spatial filter design problem into a constraint optimization problem, and obtain the solution using a hybrid genetic algorithm. Highly separable features obtained from the MST along with meta-cognitive radial basis function based classifier are utilized to accurately classify ADHD. The performance was evaluated using the ADHD200 consortium dataset using a ten fold cross validation. The results indicate that the MST based classifier produces state of the art classification accuracy of 72.10% (1.71% improvement over previous transformation based methods). Moreover, using MST based classifier the training and testing specificity increased significantly over previous methods in literature. These results clearly indicate that MST enables the determination of the highly discriminant transformation in dataset with high variability, small sample size and large number of features. Further, the performance on the ADHD200 dataset shows that MST based classifier can be reliably used for the accurate diagnosis of ADHD using rs-fMRI.Clinical relevance- Metaheuristic Spatial Transformation (MST) enables reliable and accurate detection of neuropsychological disorders like ADHD from rs-fMRI data characterized by high variability, small sample size and large number of features.</t>
        </is>
      </c>
      <c r="N31" s="22" t="inlineStr">
        <is>
          <t>2694-0604</t>
        </is>
      </c>
      <c r="O31" s="22" t="inlineStr">
        <is>
          <t>978-1-7281-1990-8</t>
        </is>
      </c>
      <c r="P31" s="22" t="inlineStr">
        <is>
          <t>10.1109/EMBC44109.2020.9176547</t>
        </is>
      </c>
      <c r="Q31" s="22" t="n"/>
      <c r="R31" s="22" t="inlineStr">
        <is>
          <t>https://ieeexplore.ieee.org/stamp/stamp.jsp?arnumber=9176547</t>
        </is>
      </c>
      <c r="S31" s="22" t="n"/>
      <c r="T31" s="22" t="inlineStr">
        <is>
          <t>Genetic algorithms;Feature extraction;Machine learning;Reliability;Functional magnetic resonance imaging;Matrix converters;Testing</t>
        </is>
      </c>
      <c r="U31" s="22" t="inlineStr">
        <is>
          <t>Attention Deficit Disorder with Hyperactivity;Autistic Disorder;Brain;Brain Mapping;Humans;Magnetic Resonance Imaging</t>
        </is>
      </c>
      <c r="V31" s="22" t="n">
        <v>10</v>
      </c>
      <c r="W31" s="22" t="n"/>
      <c r="X31" s="22" t="n">
        <v>16</v>
      </c>
      <c r="Y31" s="22" t="inlineStr">
        <is>
          <t>IEEE</t>
        </is>
      </c>
      <c r="Z31" s="14" t="n">
        <v>44070</v>
      </c>
      <c r="AA31" s="22" t="inlineStr">
        <is>
          <t>20-24 July 2020</t>
        </is>
      </c>
      <c r="AB31" s="22" t="inlineStr">
        <is>
          <t>20-24 July 2020</t>
        </is>
      </c>
      <c r="AC31" s="22" t="inlineStr">
        <is>
          <t>IEEE</t>
        </is>
      </c>
      <c r="AD31" s="15" t="inlineStr">
        <is>
          <t>IEEE Conferences</t>
        </is>
      </c>
    </row>
    <row r="32">
      <c r="A32" s="8" t="inlineStr">
        <is>
          <t>Classification of Cognitive Evoked Potentials for ADHD Detection in Children using Recurrence Plots and CNNs</t>
        </is>
      </c>
      <c r="B32" s="9">
        <f>IF(COUNTIF($A$1:A31,
IF(ISNUMBER(MATCH(RIGHT(TRIM(A31),1),{".",",",";",":","!","?"},0)),
LEFT(TRIM(A31),LEN(TRIM(A31))-1),
TRIM(A31)
))=1,
"Not Duplicate",
"Duplicate")</f>
        <v/>
      </c>
      <c r="C32" s="9">
        <f>_xlfn.IFNA(_xlfn.XLOOKUP(A32, Table1[Title], Table1[Inclusion/Exclusion Decision]), "Added studies")</f>
        <v/>
      </c>
      <c r="D32" s="9" t="inlineStr">
        <is>
          <t>Y. P. Cabarcas-Mena; A. G. Marrugo; S. H. Contreras-Ortiz</t>
        </is>
      </c>
      <c r="E32" s="9" t="inlineStr">
        <is>
          <t>School of Engineering, Universidad TecnolÃ³gica de BolÃ­var, Cartagena de Indias, Colombia; School of Engineering, Universidad TecnolÃ³gica de BolÃ­var, Cartagena de Indias, Colombia; School of Engineering, Universidad TecnolÃ³gica de BolÃ­var, Cartagena de Indias, Colombia</t>
        </is>
      </c>
      <c r="F32" s="9" t="inlineStr">
        <is>
          <t>2021 XXIII Symposium on Image, Signal Processing and Artificial Vision (STSIVA)</t>
        </is>
      </c>
      <c r="G32" s="10" t="n">
        <v>44511</v>
      </c>
      <c r="H32" s="9" t="n">
        <v>2021</v>
      </c>
      <c r="I32" s="9" t="n"/>
      <c r="J32" s="9" t="n"/>
      <c r="K32" s="9" t="n">
        <v>1</v>
      </c>
      <c r="L32" s="9" t="n">
        <v>6</v>
      </c>
      <c r="M32" s="9" t="inlineStr">
        <is>
          <t>Attention-deficit/hyperactivity disorder (ADHD) is a common childhood-onset condition characterized by difficulty paying attention and hyperactivity. The diagnosis of ADHD is made from psychological tests and electroencephalography (EEG). However, patient cooperation is necessary, which is a challenge with ADHD children. This work proposes a method for classification of ADHD and control cases from cognitive event-related potentials using recurrence plots and deep learning. A total of 44 children were included in this study (22 children with ADHD and 22 case controls). The signals were processed by a high-pass filter to eliminate DC components, wavelets transform with six decomposition levels, and synchronized averaging for each of the six channels (F3, AF3, F4, AF4, F7 and F8). Subsequently, the recurrence plot of each of the processed signals was obtained and used as inputs for two convolutional neural networks (CNN). The proposed models showed accuracies of 69.44% and 77,78%.</t>
        </is>
      </c>
      <c r="N32" s="9" t="inlineStr">
        <is>
          <t>2329-6259</t>
        </is>
      </c>
      <c r="O32" s="9" t="inlineStr">
        <is>
          <t>978-1-6654-1668-9</t>
        </is>
      </c>
      <c r="P32" s="9" t="inlineStr">
        <is>
          <t>10.1109/STSIVA53688.2021.9592021</t>
        </is>
      </c>
      <c r="Q32" s="9" t="n"/>
      <c r="R32" s="9" t="inlineStr">
        <is>
          <t>https://ieeexplore.ieee.org/stamp/stamp.jsp?arnumber=9592021</t>
        </is>
      </c>
      <c r="S32" s="9" t="inlineStr">
        <is>
          <t>EEG;ADHD;CNN;recurrence plots</t>
        </is>
      </c>
      <c r="T32" s="9" t="inlineStr">
        <is>
          <t>Deep learning;Wavelet transforms;Pediatrics;Electric potential;Psychology;Signal processing;Brain modeling</t>
        </is>
      </c>
      <c r="U32" s="9" t="n"/>
      <c r="V32" s="9" t="n">
        <v>2</v>
      </c>
      <c r="W32" s="9" t="n"/>
      <c r="X32" s="9" t="n">
        <v>28</v>
      </c>
      <c r="Y32" s="9" t="inlineStr">
        <is>
          <t>IEEE</t>
        </is>
      </c>
      <c r="Z32" s="10" t="n">
        <v>44511</v>
      </c>
      <c r="AA32" s="9" t="inlineStr">
        <is>
          <t>15-17 Sept. 2021</t>
        </is>
      </c>
      <c r="AB32" s="9" t="inlineStr">
        <is>
          <t>15-17 Sept. 2021</t>
        </is>
      </c>
      <c r="AC32" s="9" t="inlineStr">
        <is>
          <t>IEEE</t>
        </is>
      </c>
      <c r="AD32" s="11" t="inlineStr">
        <is>
          <t>IEEE Conferences</t>
        </is>
      </c>
    </row>
    <row r="33">
      <c r="A33" s="12" t="inlineStr">
        <is>
          <t>Multidomain HRV Features for the Smart Diagnosis of ADHD Using ML Models</t>
        </is>
      </c>
      <c r="B33" s="22">
        <f>IF(COUNTIF($A$1:A32,
IF(ISNUMBER(MATCH(RIGHT(TRIM(A32),1),{".",",",";",":","!","?"},0)),
LEFT(TRIM(A32),LEN(TRIM(A32))-1),
TRIM(A32)
))=1,
"Not Duplicate",
"Duplicate")</f>
        <v/>
      </c>
      <c r="C33" s="22">
        <f>_xlfn.IFNA(_xlfn.XLOOKUP(A33, Table1[Title], Table1[Inclusion/Exclusion Decision]), "Added studies")</f>
        <v/>
      </c>
      <c r="D33" s="22" t="inlineStr">
        <is>
          <t>S. V; M. K. S. D</t>
        </is>
      </c>
      <c r="E33" s="22" t="inlineStr">
        <is>
          <t>Dept. of Computer Science and Engineering, National Institute of Technology Calicut, Kozhikode, India; Dept. of Computer Science and Engineering, National Institute of Technology Calicut, Kozhikode, India</t>
        </is>
      </c>
      <c r="F33" s="22" t="inlineStr">
        <is>
          <t>TENCON 2025 - 2025 IEEE Region 10 Conference (TENCON)</t>
        </is>
      </c>
      <c r="G33" s="14" t="n">
        <v>46071</v>
      </c>
      <c r="H33" s="22" t="n">
        <v>2025</v>
      </c>
      <c r="I33" s="22" t="n"/>
      <c r="J33" s="22" t="n"/>
      <c r="K33" s="22" t="n">
        <v>371</v>
      </c>
      <c r="L33" s="22" t="n">
        <v>375</v>
      </c>
      <c r="M33" s="22" t="inlineStr">
        <is>
          <t>Attention-Deficit/Hyperactivity Disorder (ADHD) is a common neurodevelopmental condition that persists into adulthood and is often challenging to diagnose due to the subjectivity of traditional assessment methods. While neuroimaging and EEG-based approaches have gained popularity in ADHD research, they are often resource-intensive and less accessible. In contrast, physiological signals such as Heart Rate Variability (HRV) offer a non-invasive and cost-effective alternative that remains underexplored, particularly in adult populations. This study investigates the potential of HRV-derived features for distinguishing adults with ADHD from healthy controls using Machine Learning (ML) techniques. Time-domain, frequency-domain, and wavelet-domain features were extracted from RR interval data. To identify the most informative features, we employed Recursive Feature Elimination (RFE) using a Random Forest Classifier, selecting the top five features contributing most to classification performance. Among various models evaluated, the XGBoost classifier achieved the best performance with 91% recall 83% accuracy and f1-score. The results highlight that HRV-based metrics can provide meaningful insights into autonomic nervous system irregularities associated with ADHD in adults. The proposed approach demonstrates a viable path for scalable and accessible ADHD screening using physiological biomarkers. Future work will focus on expanding the dataset and incorporating advanced feature engineering and deep learning for improved accuracy.</t>
        </is>
      </c>
      <c r="N33" s="22" t="inlineStr">
        <is>
          <t>2159-3450</t>
        </is>
      </c>
      <c r="O33" s="22" t="inlineStr">
        <is>
          <t>979-8-3315-3772-2</t>
        </is>
      </c>
      <c r="P33" s="22" t="inlineStr">
        <is>
          <t>10.1109/TENCON66050.2025.11375549</t>
        </is>
      </c>
      <c r="Q33" s="22" t="n"/>
      <c r="R33" s="22" t="inlineStr">
        <is>
          <t>https://ieeexplore.ieee.org/stamp/stamp.jsp?arnumber=11375549</t>
        </is>
      </c>
      <c r="S33" s="22" t="inlineStr">
        <is>
          <t>ADHD;Heart Rate Variability;Machine learning;Time-frequency-wavelet Features</t>
        </is>
      </c>
      <c r="T33" s="22" t="inlineStr">
        <is>
          <t>Neuroimaging;Measurement;Accuracy;Frequency-domain analysis;Feature extraction;Brain modeling;Physiology;Heart rate variability;Time-domain analysis;Random forests</t>
        </is>
      </c>
      <c r="U33" s="22" t="n"/>
      <c r="V33" s="22" t="n"/>
      <c r="W33" s="22" t="n"/>
      <c r="X33" s="22" t="n">
        <v>19</v>
      </c>
      <c r="Y33" s="22" t="inlineStr">
        <is>
          <t>IEEE</t>
        </is>
      </c>
      <c r="Z33" s="14" t="n">
        <v>46071</v>
      </c>
      <c r="AA33" s="22" t="inlineStr">
        <is>
          <t>27-30 Oct. 2025</t>
        </is>
      </c>
      <c r="AB33" s="22" t="inlineStr">
        <is>
          <t>27-30 Oct. 2025</t>
        </is>
      </c>
      <c r="AC33" s="22" t="inlineStr">
        <is>
          <t>IEEE</t>
        </is>
      </c>
      <c r="AD33" s="15" t="inlineStr">
        <is>
          <t>IEEE Conferences</t>
        </is>
      </c>
    </row>
    <row r="34">
      <c r="A34" s="8" t="inlineStr">
        <is>
          <t>Comparison of Machine Learning Methods for ADHD Medical Imaging Diagnosis</t>
        </is>
      </c>
      <c r="B34" s="9">
        <f>IF(COUNTIF($A$1:A33,
IF(ISNUMBER(MATCH(RIGHT(TRIM(A33),1),{".",",",";",":","!","?"},0)),
LEFT(TRIM(A33),LEN(TRIM(A33))-1),
TRIM(A33)
))=1,
"Not Duplicate",
"Duplicate")</f>
        <v/>
      </c>
      <c r="C34" s="9">
        <f>_xlfn.IFNA(_xlfn.XLOOKUP(A34, Table1[Title], Table1[Inclusion/Exclusion Decision]), "Added studies")</f>
        <v/>
      </c>
      <c r="D34" s="9" t="inlineStr">
        <is>
          <t>Y. Xue</t>
        </is>
      </c>
      <c r="E34" s="9" t="inlineStr">
        <is>
          <t>School of Statistics and Mathematics, Yunnan University of Finance and Economics, Kunming, China</t>
        </is>
      </c>
      <c r="F34" s="9" t="inlineStr">
        <is>
          <t>2025 7th International Conference on Next Generation Data-driven Networks (NGDN)</t>
        </is>
      </c>
      <c r="G34" s="10" t="n">
        <v>45931</v>
      </c>
      <c r="H34" s="9" t="n">
        <v>2025</v>
      </c>
      <c r="I34" s="9" t="n"/>
      <c r="J34" s="9" t="n"/>
      <c r="K34" s="9" t="n">
        <v>255</v>
      </c>
      <c r="L34" s="9" t="n">
        <v>259</v>
      </c>
      <c r="M34" s="9" t="inlineStr">
        <is>
          <t>ADHD is a chronic disorder that significantly affects patientsâ€™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t>
        </is>
      </c>
      <c r="N34" s="9" t="n"/>
      <c r="O34" s="9" t="inlineStr">
        <is>
          <t>979-8-3315-5374-6</t>
        </is>
      </c>
      <c r="P34" s="9" t="inlineStr">
        <is>
          <t>10.1109/NGDN66208.2025.11182153</t>
        </is>
      </c>
      <c r="Q34" s="9" t="n"/>
      <c r="R34" s="9" t="inlineStr">
        <is>
          <t>https://ieeexplore.ieee.org/stamp/stamp.jsp?arnumber=11182153</t>
        </is>
      </c>
      <c r="S34" s="9" t="inlineStr">
        <is>
          <t>Machine Learning;ADHD;Medical Imaging;Model Comparison</t>
        </is>
      </c>
      <c r="T34" s="9" t="inlineStr">
        <is>
          <t>Neuroimaging;Accuracy;Fluctuations;Computational modeling;Biological system modeling;Brain modeling;Stability analysis;Data models;Computational efficiency;Classification tree analysis</t>
        </is>
      </c>
      <c r="U34" s="9" t="n"/>
      <c r="V34" s="9" t="n"/>
      <c r="W34" s="9" t="n"/>
      <c r="X34" s="9" t="n">
        <v>13</v>
      </c>
      <c r="Y34" s="9" t="inlineStr">
        <is>
          <t>IEEE</t>
        </is>
      </c>
      <c r="Z34" s="10" t="n">
        <v>45931</v>
      </c>
      <c r="AA34" s="9" t="inlineStr">
        <is>
          <t>6-8 June 2025</t>
        </is>
      </c>
      <c r="AB34" s="9" t="inlineStr">
        <is>
          <t>6-8 June 2025</t>
        </is>
      </c>
      <c r="AC34" s="9" t="inlineStr">
        <is>
          <t>IEEE</t>
        </is>
      </c>
      <c r="AD34" s="11" t="inlineStr">
        <is>
          <t>IEEE Conferences</t>
        </is>
      </c>
    </row>
    <row r="35">
      <c r="A35" s="12" t="inlineStr">
        <is>
          <t>Use transfer learning to promote identification ADHD children with EEG recordings</t>
        </is>
      </c>
      <c r="B35" s="22">
        <f>IF(COUNTIF($A$1:A34,
IF(ISNUMBER(MATCH(RIGHT(TRIM(A34),1),{".",",",";",":","!","?"},0)),
LEFT(TRIM(A34),LEN(TRIM(A34))-1),
TRIM(A34)
))=1,
"Not Duplicate",
"Duplicate")</f>
        <v/>
      </c>
      <c r="C35" s="22">
        <f>_xlfn.IFNA(_xlfn.XLOOKUP(A35, Table1[Title], Table1[Inclusion/Exclusion Decision]), "Added studies")</f>
        <v/>
      </c>
      <c r="D35" s="22" t="inlineStr">
        <is>
          <t>Z. Zhang; X. Li</t>
        </is>
      </c>
      <c r="E35" s="22" t="inlineStr">
        <is>
          <t>State Key Laboratory of Cognitive Neuroscience and Learning &amp; IDG/McGovern, Institute for Brain Research, Beijing Normal University, Beijing, China; State Key Laboratory of Cognitive Neuroscience and Learning &amp; IDG/McGovern, Institute for Brain Research, Beijing Normal University, Beijing, China</t>
        </is>
      </c>
      <c r="F35" s="22" t="inlineStr">
        <is>
          <t>2019 Chinese Automation Congress (CAC)</t>
        </is>
      </c>
      <c r="G35" s="14" t="n">
        <v>43874</v>
      </c>
      <c r="H35" s="22" t="n">
        <v>2019</v>
      </c>
      <c r="I35" s="22" t="n"/>
      <c r="J35" s="22" t="n"/>
      <c r="K35" s="22" t="n">
        <v>2809</v>
      </c>
      <c r="L35" s="22" t="n">
        <v>2813</v>
      </c>
      <c r="M35" s="22" t="inlineStr">
        <is>
          <t>Electroencephalography (EEG) is widely used in Attention-deficit/hyperactivity disorder (ADHD) and it's a neurobehavioral disorder in children. Convolutional neural network (CNN) is a mainstreamed deep learning algorithm, which could be used to identify ADHD children. In this study, we validated the feasibility of applying CNN on ADHD identification problem by using transfer learning. A total of 50 ADHD children and 58 normal children were recruited, from whom a 32-channel resting-state EEG was obtained. Phase lag index was utilized to construct brain networks, which were elaborately designed as input to CNN models. We pre-trained an image-classification model and transferred specific layers to another CNN model for identifying ADHD children. Then we Compared with the model trained from scratch, the model applying transfer learning achieved an enhanced performance and robustness with an accuracy of 94.39%, sensitivity of 97.83% and specificity of 91.80%. We demonstrated the effectiveness of transfer learning and the deep learning techniques for identification problem of ADHD children.</t>
        </is>
      </c>
      <c r="N35" s="22" t="inlineStr">
        <is>
          <t>2688-0938</t>
        </is>
      </c>
      <c r="O35" s="22" t="inlineStr">
        <is>
          <t>978-1-7281-4094-0</t>
        </is>
      </c>
      <c r="P35" s="22" t="inlineStr">
        <is>
          <t>10.1109/CAC48633.2019.8997426</t>
        </is>
      </c>
      <c r="Q35" s="22" t="n"/>
      <c r="R35" s="22" t="inlineStr">
        <is>
          <t>https://ieeexplore.ieee.org/stamp/stamp.jsp?arnumber=8997426</t>
        </is>
      </c>
      <c r="S35" s="22" t="inlineStr">
        <is>
          <t>EEG;CNN;transfer learning;brain network;ADHD</t>
        </is>
      </c>
      <c r="T35" s="22" t="inlineStr">
        <is>
          <t>Electroencephalography;Brain modeling;Convolution;Training;Computer architecture;Machine learning;Indexes</t>
        </is>
      </c>
      <c r="U35" s="22" t="n"/>
      <c r="V35" s="22" t="n">
        <v>15</v>
      </c>
      <c r="W35" s="22" t="n"/>
      <c r="X35" s="22" t="n">
        <v>31</v>
      </c>
      <c r="Y35" s="22" t="inlineStr">
        <is>
          <t>IEEE</t>
        </is>
      </c>
      <c r="Z35" s="14" t="n">
        <v>43874</v>
      </c>
      <c r="AA35" s="22" t="inlineStr">
        <is>
          <t>22-24 Nov. 2019</t>
        </is>
      </c>
      <c r="AB35" s="22" t="inlineStr">
        <is>
          <t>22-24 Nov. 2019</t>
        </is>
      </c>
      <c r="AC35" s="22" t="inlineStr">
        <is>
          <t>IEEE</t>
        </is>
      </c>
      <c r="AD35" s="15" t="inlineStr">
        <is>
          <t>IEEE Conferences</t>
        </is>
      </c>
    </row>
    <row r="36">
      <c r="A36" s="8" t="inlineStr">
        <is>
          <t>Fusion of Multi-Task Neurophysiological Data to Enhance the Detection of Attention- Deficit/Hyperactivity Disorder</t>
        </is>
      </c>
      <c r="B36" s="9">
        <f>IF(COUNTIF($A$1:A35,
IF(ISNUMBER(MATCH(RIGHT(TRIM(A35),1),{".",",",";",":","!","?"},0)),
LEFT(TRIM(A35),LEN(TRIM(A35))-1),
TRIM(A35)
))=1,
"Not Duplicate",
"Duplicate")</f>
        <v/>
      </c>
      <c r="C36" s="9">
        <f>_xlfn.IFNA(_xlfn.XLOOKUP(A36, Table1[Title], Table1[Inclusion/Exclusion Decision]), "Added studies")</f>
        <v/>
      </c>
      <c r="D36" s="9" t="inlineStr">
        <is>
          <t>K. -F. Zhang; S. -C. Yeh; E. Hsiao-Kuang Wu; X. Xu; H. -J. Tsai; C. -C. Chen</t>
        </is>
      </c>
      <c r="E36" s="9" t="inlineStr">
        <is>
          <t>Department of Child Health Care, Childrenâ€™s Hospital of Fudan University, Shanghai, China; Institute of Photonic System, National Yang Ming Chiao Tung University, Hsinchu, Taiwan; Computer Science and Information Engineering Department, National Central University, Taoyuan, Taiwan; Department of Child Health Care, Childrenâ€™s Hospital of Fudan University, Shanghai, China; Computer Science and Information Engineering Department, National Central University, Taoyuan, Taiwan; Department of Biomedical Sciences and Engineering, National Central University, Taoyuan, Taiwan</t>
        </is>
      </c>
      <c r="F36" s="9" t="inlineStr">
        <is>
          <t>IEEE Journal of Translational Engineering in Health and Medicine</t>
        </is>
      </c>
      <c r="G36" s="10" t="n">
        <v>45579</v>
      </c>
      <c r="H36" s="9" t="n">
        <v>2024</v>
      </c>
      <c r="I36" s="9" t="n">
        <v>12</v>
      </c>
      <c r="J36" s="9" t="n"/>
      <c r="K36" s="9" t="n">
        <v>668</v>
      </c>
      <c r="L36" s="9" t="n">
        <v>674</v>
      </c>
      <c r="M36" s="9" t="inlineStr">
        <is>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is>
      </c>
      <c r="N36" s="9" t="inlineStr">
        <is>
          <t>2168-2372</t>
        </is>
      </c>
      <c r="O36" s="9" t="n"/>
      <c r="P36" s="9" t="inlineStr">
        <is>
          <t>10.1109/JTEHM.2024.3435553</t>
        </is>
      </c>
      <c r="Q36" s="9" t="inlineStr">
        <is>
          <t xml:space="preserve">Ministry of Science and Technology of Taiwan (MOST)(grant numbers:109-2314-B-039-027-,109-2218-E-002-017-); NSTC(grant numbers:111-2218-E-008-010-,112-2635-E-008-001-MY2); </t>
        </is>
      </c>
      <c r="R36" s="9" t="inlineStr">
        <is>
          <t>https://ieeexplore.ieee.org/stamp/stamp.jsp?arnumber=10614196</t>
        </is>
      </c>
      <c r="S36" s="9" t="inlineStr">
        <is>
          <t>Attention-deficit/hyperactivity disorder;assessment;deep learning;multi-model fusion;virtual reality</t>
        </is>
      </c>
      <c r="T36" s="9" t="inlineStr">
        <is>
          <t>Task analysis;Accuracy;Electroencephalography;Brain modeling;Pediatrics;Deep learning;Virtual reality;Neurophysiology</t>
        </is>
      </c>
      <c r="U36" s="9" t="inlineStr">
        <is>
          <t>Attention Deficit Disorder with Hyperactivity;Humans;Electroencephalography;Child;Male;Female;Signal Processing, Computer-Assisted;Task Performance and Analysis;Brain</t>
        </is>
      </c>
      <c r="V36" s="9" t="n">
        <v>5</v>
      </c>
      <c r="W36" s="9" t="n"/>
      <c r="X36" s="9" t="n">
        <v>34</v>
      </c>
      <c r="Y36" s="9" t="inlineStr">
        <is>
          <t>CCBYNCND</t>
        </is>
      </c>
      <c r="Z36" s="10" t="n">
        <v>45502</v>
      </c>
      <c r="AA36" s="9" t="n">
        <v>2024</v>
      </c>
      <c r="AB36" s="9" t="n"/>
      <c r="AC36" s="9" t="inlineStr">
        <is>
          <t>IEEE</t>
        </is>
      </c>
      <c r="AD36" s="11" t="inlineStr">
        <is>
          <t>IEEE Journals</t>
        </is>
      </c>
    </row>
    <row r="37">
      <c r="A37" s="12" t="inlineStr">
        <is>
          <t>Brain MR Image Classification for ADHD Diagnosis Using Deep Neural Networks</t>
        </is>
      </c>
      <c r="B37" s="22">
        <f>IF(COUNTIF($A$1:A36,
IF(ISNUMBER(MATCH(RIGHT(TRIM(A36),1),{".",",",";",":","!","?"},0)),
LEFT(TRIM(A36),LEN(TRIM(A36))-1),
TRIM(A36)
))=1,
"Not Duplicate",
"Duplicate")</f>
        <v/>
      </c>
      <c r="C37" s="22">
        <f>_xlfn.IFNA(_xlfn.XLOOKUP(A37, Table1[Title], Table1[Inclusion/Exclusion Decision]), "Added studies")</f>
        <v/>
      </c>
      <c r="D37" s="22" t="inlineStr">
        <is>
          <t>S. Abdolmaleki; M. S. Abadeh</t>
        </is>
      </c>
      <c r="E37" s="22" t="inlineStr">
        <is>
          <t>Medical Informatics Department, Tarbiat Modares University, Tehran, Iran; Faculty of Electrical and Computer Engineering, Tarbiat Modares University, Tehran, Iran</t>
        </is>
      </c>
      <c r="F37" s="22" t="inlineStr">
        <is>
          <t>2020 International Conference on Machine Vision and Image Processing (MVIP)</t>
        </is>
      </c>
      <c r="G37" s="14" t="n">
        <v>43997</v>
      </c>
      <c r="H37" s="22" t="n">
        <v>2020</v>
      </c>
      <c r="I37" s="22" t="n"/>
      <c r="J37" s="22" t="n"/>
      <c r="K37" s="22" t="n">
        <v>1</v>
      </c>
      <c r="L37" s="22" t="n">
        <v>5</v>
      </c>
      <c r="M37" s="22" t="inlineStr">
        <is>
          <t>Attention-deficit/hyperactivity disorder (ADHD) is one of the most prevalent neurodevelopmental disorder in childhood and adolescence. ADHD diagnosis currently includes psychological tests and depends on ratings of behavioral symptoms, which can be unreliable. Thus, an objective diagnostic tool based on non-invasive imaging can improve the understanding and diagnosis of ADHD. The purpose of this study is classifying brain images by using Artificial Intelligence methods such as clinical decision support system for the diagnosis of ADHD. For this purpose and according to a medical imaging classification system, firstly, image pre-processing is done. Then, a deep multi-modal 3D CNN is trained on GM from structural and fALFF from functional MRI using ADHD-200 training dataset. Finally, with the intention of classifying the extracted features, early and late fusion schemes are employed, and the output scores are classified with the SVM, KNN and LDA algorithms. The evaluation of the proposed approach on the ADHD-200 testing dataset revealed that the presence of personal characteristics alone increased the classification accuracy by 3.79%. In addition, using a combination of early, late fusion and personal characteristics together improved the accuracy of the classification by 5.84%. Among the three classifiers LDA showed better results and achieved a classification accuracy of 74.93%. The comparison of results showed that the combination of early and late fusion as well as considering personal characteristics has a significant effect on enhancing classification accuracy. As a result of this, the reliability of this medical decision support system is increased.</t>
        </is>
      </c>
      <c r="N37" s="22" t="inlineStr">
        <is>
          <t>2166-6784</t>
        </is>
      </c>
      <c r="O37" s="22" t="inlineStr">
        <is>
          <t>978-1-7281-6832-6</t>
        </is>
      </c>
      <c r="P37" s="22" t="inlineStr">
        <is>
          <t>10.1109/MVIP49855.2020.9116877</t>
        </is>
      </c>
      <c r="Q37" s="22" t="n"/>
      <c r="R37" s="22" t="inlineStr">
        <is>
          <t>https://ieeexplore.ieee.org/stamp/stamp.jsp?arnumber=9116877</t>
        </is>
      </c>
      <c r="S37" s="22" t="inlineStr">
        <is>
          <t>ADHD-200;Deep Learning;CNN;Classification;MRI;Early fusion;Late fusion</t>
        </is>
      </c>
      <c r="T37" s="22" t="inlineStr">
        <is>
          <t>Training;Decision support systems;Support vector machines;Three-dimensional displays;Magnetic resonance imaging;Feature extraction;Convolutional neural networks</t>
        </is>
      </c>
      <c r="U37" s="22" t="n"/>
      <c r="V37" s="22" t="n">
        <v>14</v>
      </c>
      <c r="W37" s="22" t="n"/>
      <c r="X37" s="22" t="n">
        <v>22</v>
      </c>
      <c r="Y37" s="22" t="inlineStr">
        <is>
          <t>IEEE</t>
        </is>
      </c>
      <c r="Z37" s="14" t="n">
        <v>43997</v>
      </c>
      <c r="AA37" s="22" t="inlineStr">
        <is>
          <t>18-20 Feb. 2020</t>
        </is>
      </c>
      <c r="AB37" s="22" t="inlineStr">
        <is>
          <t>18-20 Feb. 2020</t>
        </is>
      </c>
      <c r="AC37" s="22" t="inlineStr">
        <is>
          <t>IEEE</t>
        </is>
      </c>
      <c r="AD37" s="15" t="inlineStr">
        <is>
          <t>IEEE Conferences</t>
        </is>
      </c>
    </row>
    <row r="38">
      <c r="A38" s="8" t="inlineStr">
        <is>
          <t>MMAFN: Multi-Modal Attention Fusion Network for Attention-Deficit Hyperactivity Disorder Classification</t>
        </is>
      </c>
      <c r="B38" s="9">
        <f>IF(COUNTIF($A$1:A37,
IF(ISNUMBER(MATCH(RIGHT(TRIM(A37),1),{".",",",";",":","!","?"},0)),
LEFT(TRIM(A37),LEN(TRIM(A37))-1),
TRIM(A37)
))=1,
"Not Duplicate",
"Duplicate")</f>
        <v/>
      </c>
      <c r="C38" s="9">
        <f>_xlfn.IFNA(_xlfn.XLOOKUP(A38, Table1[Title], Table1[Inclusion/Exclusion Decision]), "Added studies")</f>
        <v/>
      </c>
      <c r="D38" s="9" t="inlineStr">
        <is>
          <t>J. Jia; R. Liang; Y. Ding; C. Zhang; Y. Li; C. Wang; F. Qin; G. Zhang; X. Miao; A. Elazab; Z. Zhu</t>
        </is>
      </c>
      <c r="E38" s="9" t="inlineStr">
        <is>
          <t>Hangzhou Dianzi University, Hangzhou, China; The Chinese University of Hong Kong, Shenzhen, Shenzhen, China; Research Institute, Sanhua Holding Group, Hangzhou, China; The Chinese University of Hong Kong, Shenzhen, Shenzhen, China; The Chinese University of Hong Kong, Shenzhen, Shenzhen, China; Shenzhen Research Institute of Big Data, Shenzhen, China; Hangzhou Dianzi University, Hangzhou, China; Hangzhou Dianzi University, Hangzhou, China; Wenzhou Central Hospital, Wenzhou, China; Shenzhen University, Shenzhen, China; Children's Hospital, Zhejiang, University School of Medicine, Hangzhou, China</t>
        </is>
      </c>
      <c r="F38" s="9" t="inlineStr">
        <is>
          <t>2025 IEEE 2nd International Conference on Deep Learning and Computer Vision (DLCV)</t>
        </is>
      </c>
      <c r="G38" s="10" t="n">
        <v>45866</v>
      </c>
      <c r="H38" s="9" t="n">
        <v>2025</v>
      </c>
      <c r="I38" s="9" t="n"/>
      <c r="J38" s="9" t="n"/>
      <c r="K38" s="9" t="n">
        <v>1</v>
      </c>
      <c r="L38" s="9" t="n">
        <v>5</v>
      </c>
      <c r="M38" s="9" t="inlineStr">
        <is>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t>
        </is>
      </c>
      <c r="N38" s="9" t="n"/>
      <c r="O38" s="9" t="inlineStr">
        <is>
          <t>979-8-3315-2269-8</t>
        </is>
      </c>
      <c r="P38" s="9" t="inlineStr">
        <is>
          <t>10.1109/DLCV65218.2025.11088700</t>
        </is>
      </c>
      <c r="Q38" s="9" t="n"/>
      <c r="R38" s="9" t="inlineStr">
        <is>
          <t>https://ieeexplore.ieee.org/stamp/stamp.jsp?arnumber=11088700</t>
        </is>
      </c>
      <c r="S38" s="9" t="inlineStr">
        <is>
          <t>Attention Deficit Hyperactivity Disorder;Multi-modal Fusion;Cross-Modal Attention</t>
        </is>
      </c>
      <c r="T38" s="9" t="inlineStr">
        <is>
          <t>Deep learning;Computer vision;Accuracy;Computational modeling;Refining;Decision making;Functional magnetic resonance imaging;Performance metrics</t>
        </is>
      </c>
      <c r="U38" s="9" t="n"/>
      <c r="V38" s="9" t="n">
        <v>1</v>
      </c>
      <c r="W38" s="9" t="n"/>
      <c r="X38" s="9" t="n">
        <v>19</v>
      </c>
      <c r="Y38" s="9" t="inlineStr">
        <is>
          <t>IEEE</t>
        </is>
      </c>
      <c r="Z38" s="10" t="n">
        <v>45866</v>
      </c>
      <c r="AA38" s="9" t="inlineStr">
        <is>
          <t>6-8 June 2025</t>
        </is>
      </c>
      <c r="AB38" s="9" t="inlineStr">
        <is>
          <t>6-8 June 2025</t>
        </is>
      </c>
      <c r="AC38" s="9" t="inlineStr">
        <is>
          <t>IEEE</t>
        </is>
      </c>
      <c r="AD38" s="11" t="inlineStr">
        <is>
          <t>IEEE Conferences</t>
        </is>
      </c>
    </row>
    <row r="39">
      <c r="A39" s="12" t="inlineStr">
        <is>
          <t>Deep Learning Approach to EEG-based Attention Deficit Hyperactivity Disorder (ADHD) Detection: An Empirical Comparison of Ensemble Classifiers</t>
        </is>
      </c>
      <c r="B39" s="22">
        <f>IF(COUNTIF($A$1:A38,
IF(ISNUMBER(MATCH(RIGHT(TRIM(A38),1),{".",",",";",":","!","?"},0)),
LEFT(TRIM(A38),LEN(TRIM(A38))-1),
TRIM(A38)
))=1,
"Not Duplicate",
"Duplicate")</f>
        <v/>
      </c>
      <c r="C39" s="22">
        <f>_xlfn.IFNA(_xlfn.XLOOKUP(A39, Table1[Title], Table1[Inclusion/Exclusion Decision]), "Added studies")</f>
        <v/>
      </c>
      <c r="D39" s="22" t="inlineStr">
        <is>
          <t>L. L. Yen Wei; A. A. A. Ibrahim; R. Alfred</t>
        </is>
      </c>
      <c r="E39" s="22" t="inlineStr">
        <is>
          <t>Faculty of Computing and Informatics (FCI), Universiti Malaysia Sabah (UMS), Kota Kinabalu, Sabah, Malaysia; Faculty of Computing and Informatics (FCI), Universiti Malaysia Sabah (UMS), Kota Kinabalu, Sabah, Malaysia; Faculty of Computing and Informatics (FCI), Universiti Malaysia Sabah (UMS), Kota Kinabalu, Sabah, Malaysia</t>
        </is>
      </c>
      <c r="F39" s="22" t="inlineStr">
        <is>
          <t>2025 IEEE International Conference on Artificial Intelligence in Engineering and Technology (IICAIET)</t>
        </is>
      </c>
      <c r="G39" s="14" t="n">
        <v>45996</v>
      </c>
      <c r="H39" s="22" t="n">
        <v>2025</v>
      </c>
      <c r="I39" s="22" t="n"/>
      <c r="J39" s="22" t="n"/>
      <c r="K39" s="22" t="n">
        <v>49</v>
      </c>
      <c r="L39" s="22" t="n">
        <v>54</v>
      </c>
      <c r="M39" s="22" t="inlineStr">
        <is>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t>
        </is>
      </c>
      <c r="N39" s="22" t="n"/>
      <c r="O39" s="22" t="inlineStr">
        <is>
          <t>979-8-3315-5451-4</t>
        </is>
      </c>
      <c r="P39" s="22" t="inlineStr">
        <is>
          <t>10.1109/IICAIET67254.2025.11265027</t>
        </is>
      </c>
      <c r="Q39" s="22" t="n"/>
      <c r="R39" s="22" t="inlineStr">
        <is>
          <t>https://ieeexplore.ieee.org/stamp/stamp.jsp?arnumber=11265027</t>
        </is>
      </c>
      <c r="S39" s="22" t="inlineStr">
        <is>
          <t>EEG-based;deep learning;attention deficit hyperactivity disorder (ADHD) and ensemble classifiers</t>
        </is>
      </c>
      <c r="T39" s="22" t="inlineStr">
        <is>
          <t>Deep learning;Accuracy;Muscles;Feature extraction;Brain modeling;Robustness;Classification algorithms;Convolutional neural networks;Tuning;Long short term memory</t>
        </is>
      </c>
      <c r="U39" s="22" t="n"/>
      <c r="V39" s="22" t="n"/>
      <c r="W39" s="22" t="n"/>
      <c r="X39" s="22" t="n">
        <v>26</v>
      </c>
      <c r="Y39" s="22" t="inlineStr">
        <is>
          <t>IEEE</t>
        </is>
      </c>
      <c r="Z39" s="14" t="n">
        <v>45996</v>
      </c>
      <c r="AA39" s="22" t="inlineStr">
        <is>
          <t>26-28 Aug. 2025</t>
        </is>
      </c>
      <c r="AB39" s="22" t="inlineStr">
        <is>
          <t>26-28 Aug. 2025</t>
        </is>
      </c>
      <c r="AC39" s="22" t="inlineStr">
        <is>
          <t>IEEE</t>
        </is>
      </c>
      <c r="AD39" s="15" t="inlineStr">
        <is>
          <t>IEEE Conferences</t>
        </is>
      </c>
    </row>
    <row r="40">
      <c r="A40" s="8" t="inlineStr">
        <is>
          <t>Dual-Objective Machine Learning Models for Binary Classification of ADHD and Biological Sex</t>
        </is>
      </c>
      <c r="B40" s="9">
        <f>IF(COUNTIF($A$1:A39,
IF(ISNUMBER(MATCH(RIGHT(TRIM(A39),1),{".",",",";",":","!","?"},0)),
LEFT(TRIM(A39),LEN(TRIM(A39))-1),
TRIM(A39)
))=1,
"Not Duplicate",
"Duplicate")</f>
        <v/>
      </c>
      <c r="C40" s="9">
        <f>_xlfn.IFNA(_xlfn.XLOOKUP(A40, Table1[Title], Table1[Inclusion/Exclusion Decision]), "Added studies")</f>
        <v/>
      </c>
      <c r="D40" s="9" t="inlineStr">
        <is>
          <t>S. V. Agadi; S. C; P. Desai; S. B. Bammanawadi; S. V. M; S. Pagi</t>
        </is>
      </c>
      <c r="E40" s="9" t="inlineStr">
        <is>
          <t>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 School of Computer Science and Engineering, KLE Technological University, Hubli, Karnataka</t>
        </is>
      </c>
      <c r="F40" s="9" t="inlineStr">
        <is>
          <t>2025 IEEE 4th International Conference for Advancement in Technology (ICONAT)</t>
        </is>
      </c>
      <c r="G40" s="10" t="n">
        <v>46052</v>
      </c>
      <c r="H40" s="9" t="n">
        <v>2025</v>
      </c>
      <c r="I40" s="9" t="n"/>
      <c r="J40" s="9" t="n"/>
      <c r="K40" s="9" t="n">
        <v>1</v>
      </c>
      <c r="L40" s="9" t="n">
        <v>6</v>
      </c>
      <c r="M40" s="9" t="inlineStr">
        <is>
          <t>Neuroinformatics combines neuroscience data with computational techniques to uncover patterns related to brain function and behavior. In recent years, machine learning has emerged as a powerful tool in mental health research, enabling predictive modeling using complex neuroimaging and behavioral datasets. This work presents a machine learning pipeline designed to simultaneously predict ADHD diagnosis and biological sex, leveraging functional MRI (fMRI) connectome data alongside participant metadata. The dataset originates from the WiDS Datathon 2025 challenge on ADHD, organized by Women in Data Science (WiDS). Following standard exploratory data analysis (EDA), the data underwent cleaning, preprocessing, and dimensionality reduction through feature selection techniques. Two distinct binary classification models were developedâ€”each targeting one of the outcomesâ€”using ensemble-based machine learning algorithms. The models achieved an average F1-score of approximately 0.7429 across both tasks, demonstrating the effectiveness of a dual-objective approach. These findings underscore the predictive strength of integrating neuroimaging and behavioral data, and contribute to advancing mental health research in alignment with Sustainable Development Goal (SDG) 3: Ensure healthy lives and promote well-being for all.</t>
        </is>
      </c>
      <c r="N40" s="9" t="n"/>
      <c r="O40" s="9" t="inlineStr">
        <is>
          <t>979-8-3315-9573-9</t>
        </is>
      </c>
      <c r="P40" s="9" t="inlineStr">
        <is>
          <t>10.1109/ICONAT66879.2025.11362479</t>
        </is>
      </c>
      <c r="Q40" s="9" t="n"/>
      <c r="R40" s="9" t="inlineStr">
        <is>
          <t>https://ieeexplore.ieee.org/stamp/stamp.jsp?arnumber=11362479</t>
        </is>
      </c>
      <c r="S40" s="9" t="inlineStr">
        <is>
          <t>ADHD diagnosis;dual-task binary classification;fMRI connectome;machine learning;hist gradient boosting;stacking ensemble;feature selection;cross-validation</t>
        </is>
      </c>
      <c r="T40" s="9" t="inlineStr">
        <is>
          <t>Neuroimaging;Biological system modeling;Stacking;Mental health;Predictive models;Functional magnetic resonance imaging;Feature extraction;Boosting;Sustainable development;Standards</t>
        </is>
      </c>
      <c r="U40" s="9" t="n"/>
      <c r="V40" s="9" t="n"/>
      <c r="W40" s="9" t="n"/>
      <c r="X40" s="9" t="n">
        <v>10</v>
      </c>
      <c r="Y40" s="9" t="inlineStr">
        <is>
          <t>IEEE</t>
        </is>
      </c>
      <c r="Z40" s="10" t="n">
        <v>46052</v>
      </c>
      <c r="AA40" s="9" t="inlineStr">
        <is>
          <t>19-21 Sept. 2025</t>
        </is>
      </c>
      <c r="AB40" s="9" t="inlineStr">
        <is>
          <t>19-21 Sept. 2025</t>
        </is>
      </c>
      <c r="AC40" s="9" t="inlineStr">
        <is>
          <t>IEEE</t>
        </is>
      </c>
      <c r="AD40" s="11" t="inlineStr">
        <is>
          <t>IEEE Conferences</t>
        </is>
      </c>
    </row>
    <row r="41">
      <c r="A41" s="12" t="inlineStr">
        <is>
          <t>A Systematic Review on ADHD Detection</t>
        </is>
      </c>
      <c r="B41" s="22">
        <f>IF(COUNTIF($A$1:A40,
IF(ISNUMBER(MATCH(RIGHT(TRIM(A40),1),{".",",",";",":","!","?"},0)),
LEFT(TRIM(A40),LEN(TRIM(A40))-1),
TRIM(A40)
))=1,
"Not Duplicate",
"Duplicate")</f>
        <v/>
      </c>
      <c r="C41" s="22">
        <f>_xlfn.IFNA(_xlfn.XLOOKUP(A41, Table1[Title], Table1[Inclusion/Exclusion Decision]), "Added studies")</f>
        <v/>
      </c>
      <c r="D41" s="22" t="inlineStr">
        <is>
          <t>N. Jayasinghe; J. Harischandra; S. K. Priyanayana</t>
        </is>
      </c>
      <c r="E41" s="22" t="inlineStr">
        <is>
          <t>School of Computing, Informatics Institute of Technology, Colombo, Sri Lanka; Department of Computing, Informatics Institute of Technology, Colombo, Sri Lanka; Department of Electrical Engineering, University of Moratuwa, Moratuwa, Sri Lanka</t>
        </is>
      </c>
      <c r="F41" s="22" t="inlineStr">
        <is>
          <t>2025 8th International Conference on Artificial Intelligence and Big Data (ICAIBD)</t>
        </is>
      </c>
      <c r="G41" s="14" t="n">
        <v>45859</v>
      </c>
      <c r="H41" s="22" t="n">
        <v>2025</v>
      </c>
      <c r="I41" s="22" t="n"/>
      <c r="J41" s="22" t="n"/>
      <c r="K41" s="22" t="n">
        <v>357</v>
      </c>
      <c r="L41" s="22" t="n">
        <v>362</v>
      </c>
      <c r="M41" s="22" t="inlineStr">
        <is>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t>
        </is>
      </c>
      <c r="N41" s="22" t="inlineStr">
        <is>
          <t>2769-3554</t>
        </is>
      </c>
      <c r="O41" s="22" t="inlineStr">
        <is>
          <t>979-8-3315-1936-0</t>
        </is>
      </c>
      <c r="P41" s="22" t="inlineStr">
        <is>
          <t>10.1109/ICAIBD64986.2025.11081957</t>
        </is>
      </c>
      <c r="Q41" s="22" t="n"/>
      <c r="R41" s="22" t="inlineStr">
        <is>
          <t>https://ieeexplore.ieee.org/stamp/stamp.jsp?arnumber=11081957</t>
        </is>
      </c>
      <c r="S41" s="22" t="inlineStr">
        <is>
          <t>Attention Deficit Hyperactivity Disorder;Machine Learning;Deep Learning;Artificial Intelligence;Explainable AI</t>
        </is>
      </c>
      <c r="T41" s="22" t="inlineStr">
        <is>
          <t>Deep learning;Ethics;Accuracy;Explainable AI;Sensitivity and specificity;Genetics;Data models;Synthetic data;Systematic literature review;Overfitting</t>
        </is>
      </c>
      <c r="U41" s="22" t="n"/>
      <c r="V41" s="22" t="n"/>
      <c r="W41" s="22" t="n"/>
      <c r="X41" s="22" t="n">
        <v>38</v>
      </c>
      <c r="Y41" s="22" t="inlineStr">
        <is>
          <t>IEEE</t>
        </is>
      </c>
      <c r="Z41" s="14" t="n">
        <v>45859</v>
      </c>
      <c r="AA41" s="22" t="inlineStr">
        <is>
          <t>23-26 May 2025</t>
        </is>
      </c>
      <c r="AB41" s="22" t="inlineStr">
        <is>
          <t>23-26 May 2025</t>
        </is>
      </c>
      <c r="AC41" s="22" t="inlineStr">
        <is>
          <t>IEEE</t>
        </is>
      </c>
      <c r="AD41" s="15" t="inlineStr">
        <is>
          <t>IEEE Conferences</t>
        </is>
      </c>
    </row>
    <row r="42">
      <c r="A42" s="8" t="inlineStr">
        <is>
          <t>Hybrid Deep Learning Classification Model for Attention-Deficit-Hyperactivity Disorder using functional Magnetic Resonance Imaging</t>
        </is>
      </c>
      <c r="B42" s="9">
        <f>IF(COUNTIF($A$1:A41,
IF(ISNUMBER(MATCH(RIGHT(TRIM(A41),1),{".",",",";",":","!","?"},0)),
LEFT(TRIM(A41),LEN(TRIM(A41))-1),
TRIM(A41)
))=1,
"Not Duplicate",
"Duplicate")</f>
        <v/>
      </c>
      <c r="C42" s="9">
        <f>_xlfn.IFNA(_xlfn.XLOOKUP(A42, Table1[Title], Table1[Inclusion/Exclusion Decision]), "Added studies")</f>
        <v/>
      </c>
      <c r="D42" s="9" t="inlineStr">
        <is>
          <t>U. R. K; A. P. P</t>
        </is>
      </c>
      <c r="E42" s="9" t="inlineStr">
        <is>
          <t>Department of Electronics and Communication Engineering, SRM Institute of Science and Technology, Tamilnadu, India; Department of Electronics and Communication Engineering, SRM Institute of Science and Technology, Tamilnadu, India</t>
        </is>
      </c>
      <c r="F42" s="9" t="inlineStr">
        <is>
          <t>2023 International Conference on Intelligent Systems for Communication, IoT and Security (ICISCoIS)</t>
        </is>
      </c>
      <c r="G42" s="10" t="n">
        <v>45035</v>
      </c>
      <c r="H42" s="9" t="n">
        <v>2023</v>
      </c>
      <c r="I42" s="9" t="n"/>
      <c r="J42" s="9" t="n"/>
      <c r="K42" s="9" t="n">
        <v>688</v>
      </c>
      <c r="L42" s="9" t="n">
        <v>693</v>
      </c>
      <c r="M42" s="9" t="inlineStr">
        <is>
          <t>A child with a neurodevelopmental disorder, such as attention deficit hyperactivity disorder (ADHD), faces many challenges in school, like not paying attention when the teacher is taking class, poor performance in academics, and difficulty following classroom behaviour. The functional connectivity of the brain is an essential feature to be investigated to identify such disorders. Developing a computer-aided diagnosis method using a deep learning algorithm to identify ADHD children is the aim of the research. In this study, a hybrid 3D convolutional neural network and bidirectional long short-term memory (3D CNN-BiLSTM) classification model is proposed to classify ADHD and typically developing conditions using resting-state functional magnetic resonance imaging of the brain. The result shows that the accuracy of the proposed hybrid deep learning model gives a maximum accuracy of 75.4% on validation. This indicates that the proposed 3D CNN-BiLSTM classification model for ADHD outperforms the recent existing algorithm by approximately 3% in terms of accuracy using only the functional magnetic resonance imaging dataset obtained from the ADHD-200 repository. Medical professionals may be able to diagnose ADHD in children efficiently by combining the proposed classification model with the present diagnosis based on the child's behaviour.</t>
        </is>
      </c>
      <c r="N42" s="9" t="n"/>
      <c r="O42" s="9" t="inlineStr">
        <is>
          <t>979-8-3503-3583-5</t>
        </is>
      </c>
      <c r="P42" s="9" t="inlineStr">
        <is>
          <t>10.1109/ICISCoIS56541.2023.10100467</t>
        </is>
      </c>
      <c r="Q42" s="9" t="n"/>
      <c r="R42" s="9" t="inlineStr">
        <is>
          <t>https://ieeexplore.ieee.org/stamp/stamp.jsp?arnumber=10100467</t>
        </is>
      </c>
      <c r="S42" s="9" t="inlineStr">
        <is>
          <t>Attention deficit hyperactivity disorder;Bidirectional long short-term memory;Convolution neural network;Functional magnetic resonance imaging</t>
        </is>
      </c>
      <c r="T42" s="9" t="inlineStr">
        <is>
          <t>Deep learning;Solid modeling;Pediatrics;Three-dimensional displays;Functional magnetic resonance imaging;Brain modeling;Feature extraction</t>
        </is>
      </c>
      <c r="U42" s="9" t="n"/>
      <c r="V42" s="9" t="n">
        <v>2</v>
      </c>
      <c r="W42" s="9" t="n"/>
      <c r="X42" s="9" t="n">
        <v>30</v>
      </c>
      <c r="Y42" s="9" t="inlineStr">
        <is>
          <t>IEEE</t>
        </is>
      </c>
      <c r="Z42" s="10" t="n">
        <v>45035</v>
      </c>
      <c r="AA42" s="9" t="inlineStr">
        <is>
          <t>9-11 Feb. 2023</t>
        </is>
      </c>
      <c r="AB42" s="9" t="inlineStr">
        <is>
          <t>9-11 Feb. 2023</t>
        </is>
      </c>
      <c r="AC42" s="9" t="inlineStr">
        <is>
          <t>IEEE</t>
        </is>
      </c>
      <c r="AD42" s="11" t="inlineStr">
        <is>
          <t>IEEE Conferences</t>
        </is>
      </c>
    </row>
    <row r="43">
      <c r="A43" s="12" t="inlineStr">
        <is>
          <t>Improving ADHD Detection with Cost-Sensitive LightGBM</t>
        </is>
      </c>
      <c r="B43" s="22">
        <f>IF(COUNTIF($A$1:A42,
IF(ISNUMBER(MATCH(RIGHT(TRIM(A42),1),{".",",",";",":","!","?"},0)),
LEFT(TRIM(A42),LEN(TRIM(A42))-1),
TRIM(A42)
))=1,
"Not Duplicate",
"Duplicate")</f>
        <v/>
      </c>
      <c r="C43" s="22">
        <f>_xlfn.IFNA(_xlfn.XLOOKUP(A43, Table1[Title], Table1[Inclusion/Exclusion Decision]), "Added studies")</f>
        <v/>
      </c>
      <c r="D43" s="22" t="inlineStr">
        <is>
          <t>B. Yousefimehr; M. Ghatee; A. Heydari</t>
        </is>
      </c>
      <c r="E43" s="22" t="inlineStr">
        <is>
          <t>Dep. of Math. &amp; Computer Science, Amirkabir University of Technology (Tehran Polytechnic), Iran; Dep. of Math. &amp; Computer Science, Amirkabir University of Technology (Tehran Polytechnic), Iran; Dep. of Math. &amp; Computer Science, Amirkabir University of Technology (Tehran Polytechnic), Iran</t>
        </is>
      </c>
      <c r="F43" s="22" t="inlineStr">
        <is>
          <t>2024 14th International Conference on Computer and Knowledge Engineering (ICCKE)</t>
        </is>
      </c>
      <c r="G43" s="14" t="n">
        <v>45706</v>
      </c>
      <c r="H43" s="22" t="n">
        <v>2024</v>
      </c>
      <c r="I43" s="22" t="n"/>
      <c r="J43" s="22" t="n"/>
      <c r="K43" s="22" t="n">
        <v>109</v>
      </c>
      <c r="L43" s="22" t="n">
        <v>113</v>
      </c>
      <c r="M43" s="22" t="inlineStr">
        <is>
          <t>One common neurodevelopmental issue that needs prompt and precise diagnosis for successful treatment is attention-deficit/hyperactivity disorder (ADHD). In this study, we present a novel approach using a cost-sensitive LightGBM (Light Gradient Boosting Machine) model to enhance the prediction of ADHD. Our key contribution lies in the integration of cost-sensitive learning, which prioritizes minimizing the misclassification costs associated with false negatives and false positives, critical in medical diagnostics. Additionally, we leverage the computational efficiency and speed of LightGBM, a gradient boosting framework known for its high performance in handling complex data structures. Our results demonstrate that the cost-sensitive LightGBM model achieves a predictive accuracy of 94% and an F1-score of 94%, while significantly reducing the time required for training and inference. This makes it a viable tool for real-world ADHD screening applications. This study highlights the importance of incorporating cost-sensitive algorithms in medical predictions to achieve a balanced trade-off between accuracy and resource efficiency.</t>
        </is>
      </c>
      <c r="N43" s="22" t="inlineStr">
        <is>
          <t>2643-279X</t>
        </is>
      </c>
      <c r="O43" s="22" t="inlineStr">
        <is>
          <t>979-8-3315-1127-2</t>
        </is>
      </c>
      <c r="P43" s="22" t="inlineStr">
        <is>
          <t>10.1109/ICCKE65377.2024.10874782</t>
        </is>
      </c>
      <c r="Q43" s="22" t="n"/>
      <c r="R43" s="22" t="inlineStr">
        <is>
          <t>https://ieeexplore.ieee.org/stamp/stamp.jsp?arnumber=10874782</t>
        </is>
      </c>
      <c r="S43" s="22" t="inlineStr">
        <is>
          <t>ADHD;Mental Health;Machine Learning;Cost-Sensitive;LightGBM</t>
        </is>
      </c>
      <c r="T43" s="22" t="inlineStr">
        <is>
          <t>Training;Knowledge engineering;Accuracy;Computational modeling;Predictive models;Boosting;Prediction algorithms;Inference algorithms;Medical diagnosis;Medical diagnostic imaging</t>
        </is>
      </c>
      <c r="U43" s="22" t="n"/>
      <c r="V43" s="22" t="n">
        <v>2</v>
      </c>
      <c r="W43" s="22" t="n"/>
      <c r="X43" s="22" t="n">
        <v>21</v>
      </c>
      <c r="Y43" s="22" t="inlineStr">
        <is>
          <t>IEEE</t>
        </is>
      </c>
      <c r="Z43" s="14" t="n">
        <v>45706</v>
      </c>
      <c r="AA43" s="22" t="inlineStr">
        <is>
          <t>19-20 Nov. 2024</t>
        </is>
      </c>
      <c r="AB43" s="22" t="inlineStr">
        <is>
          <t>19-20 Nov. 2024</t>
        </is>
      </c>
      <c r="AC43" s="22" t="inlineStr">
        <is>
          <t>IEEE</t>
        </is>
      </c>
      <c r="AD43" s="15" t="inlineStr">
        <is>
          <t>IEEE Conferences</t>
        </is>
      </c>
    </row>
    <row r="44">
      <c r="A44" s="8" t="inlineStr">
        <is>
          <t>High-Accuracy Classification of Attention Deficit Hyperactivity Disorder with L2,1-Norm Linear Discriminant Analysis</t>
        </is>
      </c>
      <c r="B44" s="9">
        <f>IF(COUNTIF($A$1:A43,
IF(ISNUMBER(MATCH(RIGHT(TRIM(A43),1),{".",",",";",":","!","?"},0)),
LEFT(TRIM(A43),LEN(TRIM(A43))-1),
TRIM(A43)
))=1,
"Not Duplicate",
"Duplicate")</f>
        <v/>
      </c>
      <c r="C44" s="9">
        <f>_xlfn.IFNA(_xlfn.XLOOKUP(A44, Table1[Title], Table1[Inclusion/Exclusion Decision]), "Added studies")</f>
        <v/>
      </c>
      <c r="D44" s="9" t="inlineStr">
        <is>
          <t>Y. Tang; X. Li; Y. Chen; Y. Zhong; A. Jiang; X. Liu</t>
        </is>
      </c>
      <c r="E44" s="9" t="inlineStr">
        <is>
          <t>College of Internet of Things Engineering, Hohai University, China; College of Internet of Things Engineering, Hohai University, China; Department of Psychiatry and Translational Imaging, Columbian University &amp; NYPSI, USA; School of Psychology, Nanjing Normal University, China; College of Internet of Things Engineering, Hohai University, China; College of Internet of Things Engineering, Hohai University, China</t>
        </is>
      </c>
      <c r="F44" s="9" t="inlineStr">
        <is>
          <t>ICASSP 2020 - 2020 IEEE International Conference on Acoustics, Speech and Signal Processing (ICASSP)</t>
        </is>
      </c>
      <c r="G44" s="10" t="n">
        <v>43930</v>
      </c>
      <c r="H44" s="9" t="n">
        <v>2020</v>
      </c>
      <c r="I44" s="9" t="n"/>
      <c r="J44" s="9" t="n"/>
      <c r="K44" s="9" t="n">
        <v>1170</v>
      </c>
      <c r="L44" s="9" t="n">
        <v>1174</v>
      </c>
      <c r="M44" s="9" t="inlineStr">
        <is>
          <t>Attention Deficit Hyperactivity Disorder (ADHD) is a high incidence of neurobehavioral disease in school-age children. Its neurobiological classification is meaningful for clinicians. The existing ADHD classification methods suffer from two problems, i.e., insufficient data and noise disturbance. Here, a high-accuracy classification method is proposed, which uses brain Functional Connectivity (FC) as material for ADHD feature analysis. In detail, we introduce a binary hypothesis testing framework as the classification outline to cope with insufficient data of ADHD database. Under binary hypotheses, the FCs of test data are allowed to use for training and thus affect the subspace learning of training data. To overcome noise disturbance, an l2,1-norm LDA model is adopted to robustly learn ADHD features in subspaces. The subspace energies of training data under binary hypotheses are then calculated, and an energy-based comparison is finally performed to identify ADHD individuals. On the platform of ADHD-200 database, the experiments show our method outperforms other state-of-the-art methods with the significant average accuracy of 97.6%.</t>
        </is>
      </c>
      <c r="N44" s="9" t="inlineStr">
        <is>
          <t>2379-190X</t>
        </is>
      </c>
      <c r="O44" s="9" t="inlineStr">
        <is>
          <t>978-1-5090-6631-5</t>
        </is>
      </c>
      <c r="P44" s="9" t="inlineStr">
        <is>
          <t>10.1109/ICASSP40776.2020.9053391</t>
        </is>
      </c>
      <c r="Q44" s="9" t="n"/>
      <c r="R44" s="9" t="inlineStr">
        <is>
          <t>https://ieeexplore.ieee.org/stamp/stamp.jsp?arnumber=9053391</t>
        </is>
      </c>
      <c r="S44" s="9" t="inlineStr">
        <is>
          <t>ADHD classification;binary hypothesis;feature learning;LDA;subspace learning</t>
        </is>
      </c>
      <c r="T44" s="9" t="inlineStr">
        <is>
          <t>Training;Databases;Training data;Signal processing;Linear discriminant analysis;Speech processing;Testing</t>
        </is>
      </c>
      <c r="U44" s="9" t="n"/>
      <c r="V44" s="9" t="n">
        <v>4</v>
      </c>
      <c r="W44" s="9" t="n"/>
      <c r="X44" s="9" t="n">
        <v>23</v>
      </c>
      <c r="Y44" s="9" t="inlineStr">
        <is>
          <t>IEEE</t>
        </is>
      </c>
      <c r="Z44" s="10" t="n">
        <v>43930</v>
      </c>
      <c r="AA44" s="9" t="inlineStr">
        <is>
          <t>4-8 May 2020</t>
        </is>
      </c>
      <c r="AB44" s="9" t="inlineStr">
        <is>
          <t>4-8 May 2020</t>
        </is>
      </c>
      <c r="AC44" s="9" t="inlineStr">
        <is>
          <t>IEEE</t>
        </is>
      </c>
      <c r="AD44" s="11" t="inlineStr">
        <is>
          <t>IEEE Conferences</t>
        </is>
      </c>
    </row>
    <row r="45">
      <c r="A45" s="12" t="inlineStr">
        <is>
          <t>Detection of Attention Deficit Hyperactivity Disorder Using EEG Signals and Douglasâ€”Peucker Algorithm</t>
        </is>
      </c>
      <c r="B45" s="22">
        <f>IF(COUNTIF($A$1:A44,
IF(ISNUMBER(MATCH(RIGHT(TRIM(A44),1),{".",",",";",":","!","?"},0)),
LEFT(TRIM(A44),LEN(TRIM(A44))-1),
TRIM(A44)
))=1,
"Not Duplicate",
"Duplicate")</f>
        <v/>
      </c>
      <c r="C45" s="22">
        <f>_xlfn.IFNA(_xlfn.XLOOKUP(A45, Table1[Title], Table1[Inclusion/Exclusion Decision]), "Added studies")</f>
        <v/>
      </c>
      <c r="D45" s="22" t="inlineStr">
        <is>
          <t>O. K. Cura; G. N. Aydin; S. Celen; S. K. Atli; A. Akan</t>
        </is>
      </c>
      <c r="E45" s="22" t="inlineStr">
        <is>
          <t>Dept. of Biomedical Engineering, Izmir Katip Celebi University, Izmir, TURKEY; Dept. of Biomedical Engineering, Izmir Katip Celebi University, Izmir, TURKEY; Dept. of Biomedical Engineering, Izmir Katip Celebi University, Izmir, TURKEY; Dept. of Biophysics, Faculty of Medicine, Izmir Katip Celebi University, Izmir, TURKEY; Dept. of Electrical and Electronics Eng., Izmir University of Economics, Izmir, TURKEY</t>
        </is>
      </c>
      <c r="F45" s="22" t="inlineStr">
        <is>
          <t>2022 Medical Technologies Congress (TIPTEKNO)</t>
        </is>
      </c>
      <c r="G45" s="14" t="n">
        <v>44894</v>
      </c>
      <c r="H45" s="22" t="n">
        <v>2022</v>
      </c>
      <c r="I45" s="22" t="n"/>
      <c r="J45" s="22" t="n"/>
      <c r="K45" s="22" t="n">
        <v>1</v>
      </c>
      <c r="L45" s="22" t="n">
        <v>4</v>
      </c>
      <c r="M45" s="22" t="inlineStr">
        <is>
          <t>Attention Deficit Hyperactivity Disorder (ADHD) is a neurological disease that typically appears in childhood. The disease has three main symptoms in children: inattention, hyperactivity, and impulsivity. Treatment of the disease is based on behavioral studies; however, there is no definitive diagnosis method. Hence, the electroencephalography (EEG) signals of ADHD subjects are often investigated to understand changes in the brain. In the proposed study, it is aimed to process and reduce the EEG data of ADHD and control subjects (CS) by using the Douglasâ€•Peucker algorithm and to investigate the effects of the algorithm on EEG signal analysis. EEG data obtained from 18 control subjects (4 boys, 14 girls, mean age 13) and 15 ADHD patients (7 boys, 8 girls, mean age 12) are collected. By using reduced EEG data; time features such as energy, skewness, kurtosis, mean absolute deviation (MAD), root mean square (RMS), peak to peak (PTP) value, Hjorth parameters, and non-linear features such as largest Lyapunov Exponent (LLE), correlation dimension (CD), Hurst exponent (HE), Katz fractal dimension (KFD), Higuchi fractal dimension (HFD), are calculated to examine different signal characteristics. Extracted features are used to distinguish the EEG data of ADHD and CS by using various machine learning algorithms.</t>
        </is>
      </c>
      <c r="N45" s="22" t="inlineStr">
        <is>
          <t>2687-7783</t>
        </is>
      </c>
      <c r="O45" s="22" t="inlineStr">
        <is>
          <t>978-1-6654-5432-2</t>
        </is>
      </c>
      <c r="P45" s="22" t="inlineStr">
        <is>
          <t>10.1109/TIPTEKNO56568.2022.9960193</t>
        </is>
      </c>
      <c r="Q45" s="22" t="n"/>
      <c r="R45" s="22" t="inlineStr">
        <is>
          <t>https://ieeexplore.ieee.org/stamp/stamp.jsp?arnumber=9960193</t>
        </is>
      </c>
      <c r="S45" s="22" t="inlineStr">
        <is>
          <t>ADHD;EEG;Douglas-Peucker Algorithm;Feature extraction;Machine learning</t>
        </is>
      </c>
      <c r="T45" s="22" t="inlineStr">
        <is>
          <t>Machine learning algorithms;Process control;Feature extraction;Electroencephalography;Fractals;Classification algorithms;Behavioral sciences</t>
        </is>
      </c>
      <c r="U45" s="22" t="n"/>
      <c r="V45" s="22" t="n">
        <v>1</v>
      </c>
      <c r="W45" s="22" t="n"/>
      <c r="X45" s="22" t="n">
        <v>16</v>
      </c>
      <c r="Y45" s="22" t="inlineStr">
        <is>
          <t>IEEE</t>
        </is>
      </c>
      <c r="Z45" s="14" t="n">
        <v>44894</v>
      </c>
      <c r="AA45" s="22" t="inlineStr">
        <is>
          <t>31 Oct.-2 Nov. 2022</t>
        </is>
      </c>
      <c r="AB45" s="22" t="inlineStr">
        <is>
          <t>31 Oct.-2 Nov. 2022</t>
        </is>
      </c>
      <c r="AC45" s="22" t="inlineStr">
        <is>
          <t>IEEE</t>
        </is>
      </c>
      <c r="AD45" s="15" t="inlineStr">
        <is>
          <t>IEEE Conferences</t>
        </is>
      </c>
    </row>
    <row r="46">
      <c r="A46" s="8" t="inlineStr">
        <is>
          <t>An Innovative Framework for Classification of ADHD using Machine Learning Algorithm</t>
        </is>
      </c>
      <c r="B46" s="9">
        <f>IF(COUNTIF($A$1:A45,
IF(ISNUMBER(MATCH(RIGHT(TRIM(A45),1),{".",",",";",":","!","?"},0)),
LEFT(TRIM(A45),LEN(TRIM(A45))-1),
TRIM(A45)
))=1,
"Not Duplicate",
"Duplicate")</f>
        <v/>
      </c>
      <c r="C46" s="9">
        <f>_xlfn.IFNA(_xlfn.XLOOKUP(A46, Table1[Title], Table1[Inclusion/Exclusion Decision]), "Added studies")</f>
        <v/>
      </c>
      <c r="D46" s="9" t="inlineStr">
        <is>
          <t>S. Mohan; T. Padmashree</t>
        </is>
      </c>
      <c r="E46" s="9" t="inlineStr">
        <is>
          <t>Dept. of Information Science and Engineering, R.V. College of Engineering, Bangalore; Dept. of Information Science and Engineering, R.V. College of Engineering, Bangalore</t>
        </is>
      </c>
      <c r="F46" s="9" t="inlineStr">
        <is>
          <t>2023 2nd International Conference on Automation, Computing and Renewable Systems (ICACRS)</t>
        </is>
      </c>
      <c r="G46" s="10" t="n">
        <v>45317</v>
      </c>
      <c r="H46" s="9" t="n">
        <v>2023</v>
      </c>
      <c r="I46" s="9" t="n"/>
      <c r="J46" s="9" t="n"/>
      <c r="K46" s="9" t="n">
        <v>1016</v>
      </c>
      <c r="L46" s="9" t="n">
        <v>1019</v>
      </c>
      <c r="M46" s="9" t="inlineStr">
        <is>
          <t>Precise analysis and diagnosis of Attention Deficit Hyperactivity Disorder (ADHD) is a major chore in medical field. Underdiagnosis leads to notable side effects in medical field. ADHD has critical features of disorder, hence still there is no exact estimatimated intelligent technique for the problem. Nowadays an analysis and diagnosis of disorder by Machine Learning (ML) technique has received an enormous recognition. The proposed method is a robust ML based framework which analyses attention and hyperactive/impulsive parameters as a crucial biomarker for the automatic diagnosis of ADHD. The proposed technique initially uses mining process to select 49 features (out of 225) as the significant predictors. These features include variety of age groups between 8 to 16. The framework integrates various subtypes testset phenotypic feature engineering observations with futuristic binary ML classification algorithm and crucial features were chosen and combined. The algorithm classifies each feature using decision tree ML algorithm. Important characteristics were chosen and then combined. The classification method was recursively repeated until a significant pattern for the model is found. Machine learning random forest classifier achieved F1-Score of 87.7% of an average accuracy on a classified dataset of 49 patients. The result outcome indicates that the union of complementary characteristics can lead to significant improvement in the performance of the predictive framework model. The innovative framework designed were able to provide the foremost classification using generalized decision tree. This work is designed using ML expert system and that reduces underdiagnosis of disorder. The framework is beneficial for the diagnosis and treatment efficacy. This study is the primary work in power BI using machine learning based method for the classification of ADHD patients.</t>
        </is>
      </c>
      <c r="N46" s="9" t="n"/>
      <c r="O46" s="9" t="inlineStr">
        <is>
          <t>979-8-3503-4023-5</t>
        </is>
      </c>
      <c r="P46" s="9" t="inlineStr">
        <is>
          <t>10.1109/ICACRS58579.2023.10405029</t>
        </is>
      </c>
      <c r="Q46" s="9" t="n"/>
      <c r="R46" s="9" t="inlineStr">
        <is>
          <t>https://ieeexplore.ieee.org/stamp/stamp.jsp?arnumber=10405029</t>
        </is>
      </c>
      <c r="S46" s="9" t="inlineStr">
        <is>
          <t>ADHD;Children;Attention;hyperactive;impulsive;diagnosis;data analytics;Data mining;ML;Power BI;Random Forest Algorithm</t>
        </is>
      </c>
      <c r="T46" s="9" t="inlineStr">
        <is>
          <t>Renewable energy sources;Machine learning algorithms;Prediction algorithms;Classification algorithms;Decision trees;Medical diagnostic imaging;Random forests</t>
        </is>
      </c>
      <c r="U46" s="9" t="n"/>
      <c r="V46" s="9" t="n">
        <v>1</v>
      </c>
      <c r="W46" s="9" t="n"/>
      <c r="X46" s="9" t="n">
        <v>16</v>
      </c>
      <c r="Y46" s="9" t="inlineStr">
        <is>
          <t>IEEE</t>
        </is>
      </c>
      <c r="Z46" s="10" t="n">
        <v>45317</v>
      </c>
      <c r="AA46" s="9" t="inlineStr">
        <is>
          <t>11-13 Dec. 2023</t>
        </is>
      </c>
      <c r="AB46" s="9" t="inlineStr">
        <is>
          <t>11-13 Dec. 2023</t>
        </is>
      </c>
      <c r="AC46" s="9" t="inlineStr">
        <is>
          <t>IEEE</t>
        </is>
      </c>
      <c r="AD46" s="11" t="inlineStr">
        <is>
          <t>IEEE Conferences</t>
        </is>
      </c>
    </row>
    <row r="47">
      <c r="A47" s="12" t="inlineStr">
        <is>
          <t>Brain Functional Connectivity Pattern Recognition for Attention-deficit/hyperactivity Disorder Diagnosis</t>
        </is>
      </c>
      <c r="B47" s="22">
        <f>IF(COUNTIF($A$1:A46,
IF(ISNUMBER(MATCH(RIGHT(TRIM(A46),1),{".",",",";",":","!","?"},0)),
LEFT(TRIM(A46),LEN(TRIM(A46))-1),
TRIM(A46)
))=1,
"Not Duplicate",
"Duplicate")</f>
        <v/>
      </c>
      <c r="C47" s="22">
        <f>_xlfn.IFNA(_xlfn.XLOOKUP(A47, Table1[Title], Table1[Inclusion/Exclusion Decision]), "Added studies")</f>
        <v/>
      </c>
      <c r="D47" s="22" t="inlineStr">
        <is>
          <t>H. Pirimy; M. Fan; H. Wang</t>
        </is>
      </c>
      <c r="E47" s="22" t="inlineStr">
        <is>
          <t>Department of Industrial and Systems Engineering, Mississippi State University, MS, Mississippi State, USA; Department of Neurology, Massachusetts General Hospital, Boston, MA, USA; Department of Industrial and Systems Engineering, Mississippi State University, MS, Mississippi State, USA</t>
        </is>
      </c>
      <c r="F47" s="22" t="inlineStr">
        <is>
          <t>2020 IEEE International Conference on Bioinformatics and Biomedicine (BIBM)</t>
        </is>
      </c>
      <c r="G47" s="14" t="n">
        <v>44209</v>
      </c>
      <c r="H47" s="22" t="n">
        <v>2020</v>
      </c>
      <c r="I47" s="22" t="n"/>
      <c r="J47" s="22" t="n"/>
      <c r="K47" s="22" t="n">
        <v>2806</v>
      </c>
      <c r="L47" s="22" t="n">
        <v>2811</v>
      </c>
      <c r="M47" s="22" t="inlineStr">
        <is>
          <t>This research proposes a descriptive network analysis approach to recognize brain functional connectivity patterns for Attention-deficit/hyperactivity Disorder (ADHD) Diagnosis. We apply network analysis to reveal changes at different time points and distinguish between ADHD and Contol states by constructing binary networks from correlation matrices. Network metrics are computed and compared across different time points. Based on our study, significant changes of the network features are observed after a certain time point. Density and median of triangles are the most distinguished features. In distinguishing ADHD and Control, the average shortest path distance and the average number of neighbors are the most significant features. We also tested the collected network metrics using machine learning models. Our results indicate that using network metrics can enhance the knowledge representation of brain functional connectivity and improve machine learning model performance.</t>
        </is>
      </c>
      <c r="N47" s="22" t="n"/>
      <c r="O47" s="22" t="inlineStr">
        <is>
          <t>978-1-7281-6215-7</t>
        </is>
      </c>
      <c r="P47" s="22" t="inlineStr">
        <is>
          <t>10.1109/BIBM49941.2020.9313121</t>
        </is>
      </c>
      <c r="Q47" s="22" t="n"/>
      <c r="R47" s="22" t="inlineStr">
        <is>
          <t>https://ieeexplore.ieee.org/stamp/stamp.jsp?arnumber=9313121</t>
        </is>
      </c>
      <c r="S47" s="22" t="inlineStr">
        <is>
          <t>Attention-deficit/hyperactivity disorder;network science;descriptive network analysis;connectivity pattern recognition</t>
        </is>
      </c>
      <c r="T47" s="22" t="inlineStr">
        <is>
          <t>Measurement;Feature extraction;Functional magnetic resonance imaging;Windows;Neurons;Brain modeling;Diseases</t>
        </is>
      </c>
      <c r="U47" s="22" t="n"/>
      <c r="V47" s="22" t="n">
        <v>1</v>
      </c>
      <c r="W47" s="22" t="n"/>
      <c r="X47" s="22" t="n">
        <v>26</v>
      </c>
      <c r="Y47" s="22" t="inlineStr">
        <is>
          <t>IEEE</t>
        </is>
      </c>
      <c r="Z47" s="14" t="n">
        <v>44209</v>
      </c>
      <c r="AA47" s="22" t="inlineStr">
        <is>
          <t>16-19 Dec. 2020</t>
        </is>
      </c>
      <c r="AB47" s="22" t="inlineStr">
        <is>
          <t>16-19 Dec. 2020</t>
        </is>
      </c>
      <c r="AC47" s="22" t="inlineStr">
        <is>
          <t>IEEE</t>
        </is>
      </c>
      <c r="AD47" s="15" t="inlineStr">
        <is>
          <t>IEEE Conferences</t>
        </is>
      </c>
    </row>
    <row r="48">
      <c r="A48" s="8" t="inlineStr">
        <is>
          <t>Dynamic Network Connectivity Analysis for Understanding Attention Deficit Hyperactivity Disorder</t>
        </is>
      </c>
      <c r="B48" s="9">
        <f>IF(COUNTIF($A$1:A47,
IF(ISNUMBER(MATCH(RIGHT(TRIM(A47),1),{".",",",";",":","!","?"},0)),
LEFT(TRIM(A47),LEN(TRIM(A47))-1),
TRIM(A47)
))=1,
"Not Duplicate",
"Duplicate")</f>
        <v/>
      </c>
      <c r="C48" s="9">
        <f>_xlfn.IFNA(_xlfn.XLOOKUP(A48, Table1[Title], Table1[Inclusion/Exclusion Decision]), "Added studies")</f>
        <v/>
      </c>
      <c r="D48" s="9" t="inlineStr">
        <is>
          <t>H. Pirim; M. Fan; H. Wang</t>
        </is>
      </c>
      <c r="E48" s="9" t="inlineStr">
        <is>
          <t>Industrial and Systems Engineering Mississippi State University, Mississippi State, MS, USA; Neurology Massachusetts General Hospital, Boston, MA, USA; Industrial and Systems Engineering Mississippi State University, Mississippi State, MS, USA</t>
        </is>
      </c>
      <c r="F48" s="9" t="inlineStr">
        <is>
          <t>2022 IEEE 10th International Conference on Healthcare Informatics (ICHI)</t>
        </is>
      </c>
      <c r="G48" s="10" t="n">
        <v>44812</v>
      </c>
      <c r="H48" s="9" t="n">
        <v>2022</v>
      </c>
      <c r="I48" s="9" t="n"/>
      <c r="J48" s="9" t="n"/>
      <c r="K48" s="9" t="n">
        <v>128</v>
      </c>
      <c r="L48" s="9" t="n">
        <v>133</v>
      </c>
      <c r="M48" s="9" t="inlineStr">
        <is>
          <t>This research examines the dynamics of brain resting-state functional connectivity (rs-FC) using functional magnetic resonance imaging (fMRI) data for attention-deficit/hyperactivity disorder (ADHD). Machine learning is a high potential approach for brain disorder diagnosis based on the constructed rs-FC brain network. The dynamics of brain connectivity directly impact the choice of algorithm design and model performance evaluation. In this study, we applied a sliding window to fMRI time series data from ADHD-200 dataset for constructing a time-varying network, and we experimented three window sizes (30, 40, and 60 seconds). Then, 10 different network metrics are calculated for each network, and being compared between the ADHD vs. Control groups. We considered the brain rs-FC network as temporal graphs and provided a comprehensive statistical analysis to understand how the network metrics can help differentiate ADHD vs. Control groups. The experimental results show that the graph dynamics have a significant influence on the selection of the key network metrics. However, average shortest path and betweenness centrality show high potential to be used to diagnose ADHD in the Control groups. This study is expected to provide a preliminary study of using temporal network approaches for computer-aided ADHD diganosis.</t>
        </is>
      </c>
      <c r="N48" s="9" t="inlineStr">
        <is>
          <t>2575-2634</t>
        </is>
      </c>
      <c r="O48" s="9" t="inlineStr">
        <is>
          <t>978-1-6654-6845-9</t>
        </is>
      </c>
      <c r="P48" s="9" t="inlineStr">
        <is>
          <t>10.1109/ICHI54592.2022.00030</t>
        </is>
      </c>
      <c r="Q48" s="9" t="n"/>
      <c r="R48" s="9" t="inlineStr">
        <is>
          <t>https://ieeexplore.ieee.org/stamp/stamp.jsp?arnumber=9874507</t>
        </is>
      </c>
      <c r="S48" s="9" t="inlineStr">
        <is>
          <t>Network dynamics;functional connectivity;fMRI;ADHD disease</t>
        </is>
      </c>
      <c r="T48" s="9" t="inlineStr">
        <is>
          <t>Measurement;Statistical analysis;Heuristic algorithms;Time series analysis;Machine learning;Functional magnetic resonance imaging;Brain modeling</t>
        </is>
      </c>
      <c r="U48" s="9" t="n"/>
      <c r="V48" s="9" t="n">
        <v>1</v>
      </c>
      <c r="W48" s="9" t="n"/>
      <c r="X48" s="9" t="n">
        <v>30</v>
      </c>
      <c r="Y48" s="9" t="inlineStr">
        <is>
          <t>IEEE</t>
        </is>
      </c>
      <c r="Z48" s="10" t="n">
        <v>44812</v>
      </c>
      <c r="AA48" s="9" t="inlineStr">
        <is>
          <t>11-14 June 2022</t>
        </is>
      </c>
      <c r="AB48" s="9" t="inlineStr">
        <is>
          <t>11-14 June 2022</t>
        </is>
      </c>
      <c r="AC48" s="9" t="inlineStr">
        <is>
          <t>IEEE</t>
        </is>
      </c>
      <c r="AD48" s="11" t="inlineStr">
        <is>
          <t>IEEE Conferences</t>
        </is>
      </c>
    </row>
    <row r="49">
      <c r="A49" s="12" t="inlineStr">
        <is>
          <t>Early Prediction of Attention Deficit Hyperactivity Disorder among Children's Using Support Vector Machine over the Linear Regression Algorithm for Better Accuracy</t>
        </is>
      </c>
      <c r="B49" s="22">
        <f>IF(COUNTIF($A$1:A48,
IF(ISNUMBER(MATCH(RIGHT(TRIM(A48),1),{".",",",";",":","!","?"},0)),
LEFT(TRIM(A48),LEN(TRIM(A48))-1),
TRIM(A48)
))=1,
"Not Duplicate",
"Duplicate")</f>
        <v/>
      </c>
      <c r="C49" s="22">
        <f>_xlfn.IFNA(_xlfn.XLOOKUP(A49, Table1[Title], Table1[Inclusion/Exclusion Decision]), "Added studies")</f>
        <v/>
      </c>
      <c r="D49" s="22" t="inlineStr">
        <is>
          <t>N. M. Sai; S. M. S; P. Subramanian</t>
        </is>
      </c>
      <c r="E49" s="22" t="inlineStr">
        <is>
          <t>Department of Computer Science and Engineering, Saveetha School of Engineering, SIMATS, Chennai, India; Department of Computer Science and Engineering, Saveetha School of Engineering, SIMATS, Chennai, India; Department of Computer Science and Engineering, Saveetha School of Engineering, SIMATS, Chennai, India</t>
        </is>
      </c>
      <c r="F49" s="22" t="inlineStr">
        <is>
          <t>2022 International Conference on Knowledge Engineering and Communication Systems (ICKES)</t>
        </is>
      </c>
      <c r="G49" s="14" t="n">
        <v>45002</v>
      </c>
      <c r="H49" s="22" t="n">
        <v>2022</v>
      </c>
      <c r="I49" s="22" t="n"/>
      <c r="J49" s="22" t="n"/>
      <c r="K49" s="22" t="n">
        <v>1</v>
      </c>
      <c r="L49" s="22" t="n">
        <v>4</v>
      </c>
      <c r="M49" s="22" t="inlineStr">
        <is>
          <t>This research work is to strengthen the precision and accuracy of forecasting factors impacting sex ratio in novel ADHD using machine learning algorithm (SVM) in comparison to linear regression method (LR). Materials and Methods: The SVM application of a classifier to a novel ADHD dataset with 1395 records, 119 attributes, 104 participants, two groups, and 80 percent g-power as well as kid patients with Novel ADHD were gathered from a number of websites, along with the most recent study results and 0.05 percent threshold, mean, standard deviation, and 95% confidence interval. A new novel architecture for predicting sex ratio in healthcare sector comparing SVM and LR classifiers was proposed and developed. The classifiers' precision and accuracy were measured, appraised, and reported. Results: The LR provides 81.12% in predicting the factors involved in Novel Attention Deficit Hyperactivity Disorder disease with various dataset, while the SVM classifier predicts the same at a rate of 92.54%, 0.05 percent threshold, 95% confidence interval, mean, and standard deviation.</t>
        </is>
      </c>
      <c r="N49" s="22" t="n"/>
      <c r="O49" s="22" t="inlineStr">
        <is>
          <t>978-1-6654-5637-1</t>
        </is>
      </c>
      <c r="P49" s="22" t="inlineStr">
        <is>
          <t>10.1109/ICKECS56523.2022.10060825</t>
        </is>
      </c>
      <c r="Q49" s="22" t="n"/>
      <c r="R49" s="22" t="inlineStr">
        <is>
          <t>https://ieeexplore.ieee.org/stamp/stamp.jsp?arnumber=10060825</t>
        </is>
      </c>
      <c r="S49" s="22" t="inlineStr">
        <is>
          <t>Brain;Electroencephalogram;Linear regression;Machine learning;Gender Ratio;Support vector machine;Novel Hyper Disorder of inattention</t>
        </is>
      </c>
      <c r="T49" s="22" t="inlineStr">
        <is>
          <t>Support vector machines;Knowledge engineering;Machine learning algorithms;Linear regression;Support vector machine classification;Medical services;Prediction algorithms</t>
        </is>
      </c>
      <c r="U49" s="22" t="n"/>
      <c r="V49" s="22" t="n">
        <v>1</v>
      </c>
      <c r="W49" s="22" t="n"/>
      <c r="X49" s="22" t="n">
        <v>24</v>
      </c>
      <c r="Y49" s="22" t="inlineStr">
        <is>
          <t>IEEE</t>
        </is>
      </c>
      <c r="Z49" s="14" t="n">
        <v>45002</v>
      </c>
      <c r="AA49" s="22" t="inlineStr">
        <is>
          <t>28-29 Dec. 2022</t>
        </is>
      </c>
      <c r="AB49" s="22" t="inlineStr">
        <is>
          <t>28-29 Dec. 2022</t>
        </is>
      </c>
      <c r="AC49" s="22" t="inlineStr">
        <is>
          <t>IEEE</t>
        </is>
      </c>
      <c r="AD49" s="15" t="inlineStr">
        <is>
          <t>IEEE Conferences</t>
        </is>
      </c>
    </row>
    <row r="50">
      <c r="A50" s="8" t="inlineStr">
        <is>
          <t>Prediction of Attention Deficit Hyperactivity Disorder (ADHD) in Adult using Novel Artificial Neural Network Algorithm</t>
        </is>
      </c>
      <c r="B50" s="9">
        <f>IF(COUNTIF($A$1:A49,
IF(ISNUMBER(MATCH(RIGHT(TRIM(A49),1),{".",",",";",":","!","?"},0)),
LEFT(TRIM(A49),LEN(TRIM(A49))-1),
TRIM(A49)
))=1,
"Not Duplicate",
"Duplicate")</f>
        <v/>
      </c>
      <c r="C50" s="9">
        <f>_xlfn.IFNA(_xlfn.XLOOKUP(A50, Table1[Title], Table1[Inclusion/Exclusion Decision]), "Added studies")</f>
        <v/>
      </c>
      <c r="D50" s="9" t="inlineStr">
        <is>
          <t>M. S. NV; S. R; S. M. S; M. N</t>
        </is>
      </c>
      <c r="E50" s="9" t="inlineStr">
        <is>
          <t>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 Department of Computer Science and Engineering, Saveetha School of Engineering Saveetha Institute of Medical and Technical Sciences, Chennai, India</t>
        </is>
      </c>
      <c r="F50" s="9" t="inlineStr">
        <is>
          <t>2022 International Conference on Augmented Intelligence and Sustainable Systems (ICAISS)</t>
        </is>
      </c>
      <c r="G50" s="10" t="n">
        <v>44942</v>
      </c>
      <c r="H50" s="9" t="n">
        <v>2022</v>
      </c>
      <c r="I50" s="9" t="n"/>
      <c r="J50" s="9" t="n"/>
      <c r="K50" s="9" t="n">
        <v>135</v>
      </c>
      <c r="L50" s="9" t="n">
        <v>139</v>
      </c>
      <c r="M50" s="9" t="inlineStr">
        <is>
          <t>This study's aim is to improve the accuracy and precision of attention deficit hyperactivity disorder (ADHD) classification with the novel artificial neural network algorithm (ANN). ANN a classifier is used to the Reddit ADHD dataset, which contains 1395 records with 119 attributes, sample size=104. A framework for predicting adult ADHD in the medical field was proposed and developed comparing ANN and Naive Bayes classifiers. The classifiers' accuracy and precision were reviewed and recorded. As a result, The Naive Bayes classifier achieved 87.12% in predicting the sex ratio of ADHD on the dataset used, while the ANN classifier predicted the same at a rate of 88.75%. There exist a statistical difference between these two groups (p=0.013; p&lt;0.05) with confidence interval 95%. Performance of ANN seems to be better and gives more reasonable results compared to Naive Bayes in terms of both precision and accuracy.</t>
        </is>
      </c>
      <c r="N50" s="9" t="n"/>
      <c r="O50" s="9" t="inlineStr">
        <is>
          <t>978-1-6654-8962-1</t>
        </is>
      </c>
      <c r="P50" s="9" t="inlineStr">
        <is>
          <t>10.1109/ICAISS55157.2022.10010869</t>
        </is>
      </c>
      <c r="Q50" s="9" t="n"/>
      <c r="R50" s="9" t="inlineStr">
        <is>
          <t>https://ieeexplore.ieee.org/stamp/stamp.jsp?arnumber=10010869</t>
        </is>
      </c>
      <c r="S50" s="9" t="inlineStr">
        <is>
          <t>Attention Deficit Hyperactivity Disorder;Novel Artificial Neural Network;Machine learning;Naive Bayes Algorithm;Statistical Analysis</t>
        </is>
      </c>
      <c r="T50" s="9" t="inlineStr">
        <is>
          <t>Social networking (online);Artificial neural networks;Prediction algorithms;Naive Bayes methods;Classification algorithms</t>
        </is>
      </c>
      <c r="U50" s="9" t="n"/>
      <c r="V50" s="9" t="n">
        <v>1</v>
      </c>
      <c r="W50" s="9" t="n"/>
      <c r="X50" s="9" t="n">
        <v>17</v>
      </c>
      <c r="Y50" s="9" t="inlineStr">
        <is>
          <t>IEEE</t>
        </is>
      </c>
      <c r="Z50" s="10" t="n">
        <v>44942</v>
      </c>
      <c r="AA50" s="9" t="inlineStr">
        <is>
          <t>24-26 Nov. 2022</t>
        </is>
      </c>
      <c r="AB50" s="9" t="inlineStr">
        <is>
          <t>24-26 Nov. 2022</t>
        </is>
      </c>
      <c r="AC50" s="9" t="inlineStr">
        <is>
          <t>IEEE</t>
        </is>
      </c>
      <c r="AD50" s="11" t="inlineStr">
        <is>
          <t>IEEE Conferences</t>
        </is>
      </c>
    </row>
    <row r="51">
      <c r="A51" s="12" t="inlineStr">
        <is>
          <t>Comparative Analysis of Main Methods for ADHD Diagnosis Using EEG â€“ systematic review</t>
        </is>
      </c>
      <c r="B51" s="22">
        <f>IF(COUNTIF($A$1:A50,
IF(ISNUMBER(MATCH(RIGHT(TRIM(A50),1),{".",",",";",":","!","?"},0)),
LEFT(TRIM(A50),LEN(TRIM(A50))-1),
TRIM(A50)
))=1,
"Not Duplicate",
"Duplicate")</f>
        <v/>
      </c>
      <c r="C51" s="22">
        <f>_xlfn.IFNA(_xlfn.XLOOKUP(A51, Table1[Title], Table1[Inclusion/Exclusion Decision]), "Added studies")</f>
        <v/>
      </c>
      <c r="D51" s="22" t="inlineStr">
        <is>
          <t>E. Nikolova</t>
        </is>
      </c>
      <c r="E51" s="22" t="inlineStr">
        <is>
          <t>Faculty of Electronic Engineering and Technologies, Technical University of Sofia, Sofia, Bulgaria</t>
        </is>
      </c>
      <c r="F51" s="22" t="inlineStr">
        <is>
          <t>2025 International Conference Automatics and Informatics (ICAI)</t>
        </is>
      </c>
      <c r="G51" s="14" t="n">
        <v>46036</v>
      </c>
      <c r="H51" s="22" t="n">
        <v>2025</v>
      </c>
      <c r="I51" s="22" t="n"/>
      <c r="J51" s="22" t="n"/>
      <c r="K51" s="22" t="n">
        <v>272</v>
      </c>
      <c r="L51" s="22" t="n">
        <v>277</v>
      </c>
      <c r="M51" s="22" t="inlineStr">
        <is>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t>
        </is>
      </c>
      <c r="N51" s="22" t="n"/>
      <c r="O51" s="22" t="inlineStr">
        <is>
          <t>979-8-3315-8611-9</t>
        </is>
      </c>
      <c r="P51" s="22" t="inlineStr">
        <is>
          <t>10.1109/ICAI67591.2025.11325071</t>
        </is>
      </c>
      <c r="Q51" s="22" t="inlineStr">
        <is>
          <t xml:space="preserve">Technical University of Sofia; </t>
        </is>
      </c>
      <c r="R51" s="22" t="inlineStr">
        <is>
          <t>https://ieeexplore.ieee.org/stamp/stamp.jsp?arnumber=11325071</t>
        </is>
      </c>
      <c r="S51" s="22" t="inlineStr">
        <is>
          <t>attention deficit hyperactivity disorder (ADHD);brain imaging;brain mapping;cortical imaging;electroencephalography (EEG);feature selection;functional connectivity (FC);machine learning</t>
        </is>
      </c>
      <c r="T51" s="22" t="inlineStr">
        <is>
          <t>Functional connectivity;Neuroimaging;Brain;Pediatrics;Machine learning;Electroencephalography;Informatics;Monitoring;Medical diagnostic imaging;Systematic literature review</t>
        </is>
      </c>
      <c r="U51" s="22" t="n"/>
      <c r="V51" s="22" t="n"/>
      <c r="W51" s="22" t="n"/>
      <c r="X51" s="22" t="n">
        <v>67</v>
      </c>
      <c r="Y51" s="22" t="inlineStr">
        <is>
          <t>IEEE</t>
        </is>
      </c>
      <c r="Z51" s="14" t="n">
        <v>46036</v>
      </c>
      <c r="AA51" s="22" t="inlineStr">
        <is>
          <t>9-11 Oct. 2025</t>
        </is>
      </c>
      <c r="AB51" s="22" t="inlineStr">
        <is>
          <t>9-11 Oct. 2025</t>
        </is>
      </c>
      <c r="AC51" s="22" t="inlineStr">
        <is>
          <t>IEEE</t>
        </is>
      </c>
      <c r="AD51" s="15" t="inlineStr">
        <is>
          <t>IEEE Conferences</t>
        </is>
      </c>
    </row>
    <row r="52">
      <c r="A52" s="8" t="inlineStr">
        <is>
          <t>SmartADHDMonitor: A Novel Approach to Automatic ADHD Monitoring Through Smartphone App Usage Data</t>
        </is>
      </c>
      <c r="B52" s="9">
        <f>IF(COUNTIF($A$1:A51,
IF(ISNUMBER(MATCH(RIGHT(TRIM(A51),1),{".",",",";",":","!","?"},0)),
LEFT(TRIM(A51),LEN(TRIM(A51))-1),
TRIM(A51)
))=1,
"Not Duplicate",
"Duplicate")</f>
        <v/>
      </c>
      <c r="C52" s="9">
        <f>_xlfn.IFNA(_xlfn.XLOOKUP(A52, Table1[Title], Table1[Inclusion/Exclusion Decision]), "Added studies")</f>
        <v/>
      </c>
      <c r="D52" s="9" t="inlineStr">
        <is>
          <t>S. Ware; K. Rijal; L. E. Knouse</t>
        </is>
      </c>
      <c r="E52" s="9" t="inlineStr">
        <is>
          <t>Department of Computer Science, University of Richmond, Richmond, United States; Department of Computer Science, University of Richmond, Richmond, United States; Department of Psychology, University of Richmond, Richmond, United States</t>
        </is>
      </c>
      <c r="F52" s="9" t="inlineStr">
        <is>
          <t>2025 IEEE 49th Annual Computers, Software, and Applications Conference (COMPSAC)</t>
        </is>
      </c>
      <c r="G52" s="10" t="n">
        <v>45895</v>
      </c>
      <c r="H52" s="9" t="n">
        <v>2025</v>
      </c>
      <c r="I52" s="9" t="n"/>
      <c r="J52" s="9" t="n"/>
      <c r="K52" s="9" t="n">
        <v>854</v>
      </c>
      <c r="L52" s="9" t="n">
        <v>865</v>
      </c>
      <c r="M52" s="9" t="inlineStr">
        <is>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t>
        </is>
      </c>
      <c r="N52" s="9" t="inlineStr">
        <is>
          <t>2836-3795</t>
        </is>
      </c>
      <c r="O52" s="9" t="inlineStr">
        <is>
          <t>979-8-3315-7434-5</t>
        </is>
      </c>
      <c r="P52" s="9" t="inlineStr">
        <is>
          <t>10.1109/COMPSAC65507.2025.00113</t>
        </is>
      </c>
      <c r="Q52" s="9" t="n"/>
      <c r="R52" s="9" t="inlineStr">
        <is>
          <t>https://ieeexplore.ieee.org/stamp/stamp.jsp?arnumber=11126545</t>
        </is>
      </c>
      <c r="S52" s="9" t="inlineStr">
        <is>
          <t>smart health;smartphone sensing;adhd monitoring;machine learning</t>
        </is>
      </c>
      <c r="T52" s="9" t="inlineStr">
        <is>
          <t>Operating systems;Machine learning;Mental health;Manuals;Predictive models;Software;Data models;Sensors;Smart phones;Monitoring</t>
        </is>
      </c>
      <c r="U52" s="9" t="n"/>
      <c r="V52" s="9" t="n"/>
      <c r="W52" s="9" t="n"/>
      <c r="X52" s="9" t="n">
        <v>77</v>
      </c>
      <c r="Y52" s="9" t="inlineStr">
        <is>
          <t>IEEE</t>
        </is>
      </c>
      <c r="Z52" s="10" t="n">
        <v>45895</v>
      </c>
      <c r="AA52" s="9" t="inlineStr">
        <is>
          <t>8-11 July 2025</t>
        </is>
      </c>
      <c r="AB52" s="9" t="inlineStr">
        <is>
          <t>8-11 July 2025</t>
        </is>
      </c>
      <c r="AC52" s="9" t="inlineStr">
        <is>
          <t>IEEE</t>
        </is>
      </c>
      <c r="AD52" s="11" t="inlineStr">
        <is>
          <t>IEEE Conferences</t>
        </is>
      </c>
    </row>
    <row r="53">
      <c r="A53" s="12" t="inlineStr">
        <is>
          <t>Detection of Attention Deficit Hyperactivity Disorder using Decision-level Fusion of Brain Connectivity Information Based on Deep Learning</t>
        </is>
      </c>
      <c r="B53" s="22">
        <f>IF(COUNTIF($A$1:A52,
IF(ISNUMBER(MATCH(RIGHT(TRIM(A52),1),{".",",",";",":","!","?"},0)),
LEFT(TRIM(A52),LEN(TRIM(A52))-1),
TRIM(A52)
))=1,
"Not Duplicate",
"Duplicate")</f>
        <v/>
      </c>
      <c r="C53" s="22">
        <f>_xlfn.IFNA(_xlfn.XLOOKUP(A53, Table1[Title], Table1[Inclusion/Exclusion Decision]), "Added studies")</f>
        <v/>
      </c>
      <c r="D53" s="22" t="inlineStr">
        <is>
          <t>O. K. Cura; F. G. Ciklacandir; A. Akan; S. K. Atli</t>
        </is>
      </c>
      <c r="E53" s="22" t="inlineStr">
        <is>
          <t>Dept. of Biomedical Engineering, Izmir Katip Celebi University, Izmir, TURKEY; Dept. of Computer Engineering, Izmir Katip Celebi University, Izmir, TURKEY; Dept. of Electrical and Electronics Eng., Izmir University of Economics, Izmir, TURKEY; Dept. of Biophysics, Faculty of Medicine, Izmir Katip Celebi University, Izmir, TURKEY</t>
        </is>
      </c>
      <c r="F53" s="22" t="inlineStr">
        <is>
          <t>2023 Medical Technologies Congress (TIPTEKNO)</t>
        </is>
      </c>
      <c r="G53" s="14" t="n">
        <v>45279</v>
      </c>
      <c r="H53" s="22" t="n">
        <v>2023</v>
      </c>
      <c r="I53" s="22" t="n"/>
      <c r="J53" s="22" t="n"/>
      <c r="K53" s="22" t="n">
        <v>1</v>
      </c>
      <c r="L53" s="22" t="n">
        <v>4</v>
      </c>
      <c r="M53" s="22" t="inlineStr">
        <is>
          <t>Attention Deficit Hyperactivity Disorder (ADHD) is a neurological disorder that often first appears in children. The condition is treated via behavioral studies, but there is no definitive technique to identify it. Electroencephalography (EEG) signals of ADHD patients are widely investigated to understand alterations in the brain. We offered EEG connectivity featured image creation to be used as input to CNN architectures in the proposed study. EEG data from 15 ADHD patients and 18 control participants are evaluated, and ADHD detection performance is shown, to demonstrate the efficacy of the suggested method. EEG connectivity featured images are obtained using six different connectivity features (magnitude square coherence, cross-power spectral density, correlation coefficient, covariance, cohentropy coefficient, and correntrophy coefficient). Deep features are extracted for each image subset using EEG connectivity-featured images to train ResNet-50. The effectiveness of the suggested strategy for detecting ADHD is assessed using the DT, LR, and SVM classifiers and decision-level fusion. According to experimental results, employing EEG connectivity featured images as input to ResNet-50 architecture, and decision-level fusion offers important advantages in identifying ADHD.</t>
        </is>
      </c>
      <c r="N53" s="22" t="inlineStr">
        <is>
          <t>2687-7783</t>
        </is>
      </c>
      <c r="O53" s="22" t="inlineStr">
        <is>
          <t>979-8-3503-2896-7</t>
        </is>
      </c>
      <c r="P53" s="22" t="inlineStr">
        <is>
          <t>10.1109/TIPTEKNO59875.2023.10359178</t>
        </is>
      </c>
      <c r="Q53" s="22" t="n"/>
      <c r="R53" s="22" t="inlineStr">
        <is>
          <t>https://ieeexplore.ieee.org/stamp/stamp.jsp?arnumber=10359178</t>
        </is>
      </c>
      <c r="S53" s="22" t="inlineStr">
        <is>
          <t>ADHD;EEG connectivity featured image;Deep Feature extraction;Machine learning</t>
        </is>
      </c>
      <c r="T53" s="22" t="inlineStr">
        <is>
          <t>Support vector machines;Neurological diseases;Deep learning;Correlation coefficient;Pediatrics;Coherence;Feature extraction</t>
        </is>
      </c>
      <c r="U53" s="22" t="n"/>
      <c r="V53" s="22" t="n">
        <v>1</v>
      </c>
      <c r="W53" s="22" t="n"/>
      <c r="X53" s="22" t="n">
        <v>19</v>
      </c>
      <c r="Y53" s="22" t="inlineStr">
        <is>
          <t>IEEE</t>
        </is>
      </c>
      <c r="Z53" s="14" t="n">
        <v>45279</v>
      </c>
      <c r="AA53" s="22" t="inlineStr">
        <is>
          <t>10-12 Nov. 2023</t>
        </is>
      </c>
      <c r="AB53" s="22" t="inlineStr">
        <is>
          <t>10-12 Nov. 2023</t>
        </is>
      </c>
      <c r="AC53" s="22" t="inlineStr">
        <is>
          <t>IEEE</t>
        </is>
      </c>
      <c r="AD53" s="15" t="inlineStr">
        <is>
          <t>IEEE Conferences</t>
        </is>
      </c>
    </row>
    <row r="54">
      <c r="A54" s="8" t="inlineStr">
        <is>
          <t>Machine Learning-Based Polysomnography Data Analysis for ADHD Diagnosis: A Focus on Sleep Stage-Based Biomarkers</t>
        </is>
      </c>
      <c r="B54" s="9">
        <f>IF(COUNTIF($A$1:A53,
IF(ISNUMBER(MATCH(RIGHT(TRIM(A53),1),{".",",",";",":","!","?"},0)),
LEFT(TRIM(A53),LEN(TRIM(A53))-1),
TRIM(A53)
))=1,
"Not Duplicate",
"Duplicate")</f>
        <v/>
      </c>
      <c r="C54" s="9">
        <f>_xlfn.IFNA(_xlfn.XLOOKUP(A54, Table1[Title], Table1[Inclusion/Exclusion Decision]), "Added studies")</f>
        <v/>
      </c>
      <c r="D54" s="9" t="inlineStr">
        <is>
          <t>A. Eskorouchi; H. Wang; J. W. Lee; V. H. Nayak; N. B. Ojeda; L. -W. Fan</t>
        </is>
      </c>
      <c r="E54" s="9" t="inlineStr">
        <is>
          <t>Department of Industrial and Systems Engineering, Mississippi State University, Mississippi State, MS, USA; Department of Industrial and Systems Engineering, Mississippi State University, Mississippi State, MS, USA; SOM-Advanced Biomedical Education, University of Mississippi Medical Center, MS, USA; SOM-Advanced Biomedical Education, University of Mississippi Medical Center, MS, USA; SOM-Advanced Biomedical Education, University of Mississippi Medical Center, MS, USA; SOM-Peds-Neonatology, University of Mississippi Medical Center, MS, USA</t>
        </is>
      </c>
      <c r="F54" s="9" t="inlineStr">
        <is>
          <t>2025 IEEE 22nd International Symposium on Biomedical Imaging (ISBI)</t>
        </is>
      </c>
      <c r="G54" s="10" t="n">
        <v>45789</v>
      </c>
      <c r="H54" s="9" t="n">
        <v>2025</v>
      </c>
      <c r="I54" s="9" t="n"/>
      <c r="J54" s="9" t="n"/>
      <c r="K54" s="9" t="n">
        <v>1</v>
      </c>
      <c r="L54" s="9" t="n">
        <v>4</v>
      </c>
      <c r="M54" s="9" t="inlineStr">
        <is>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t>
        </is>
      </c>
      <c r="N54" s="9" t="inlineStr">
        <is>
          <t>1945-8452</t>
        </is>
      </c>
      <c r="O54" s="9" t="inlineStr">
        <is>
          <t>979-8-3315-2052-6</t>
        </is>
      </c>
      <c r="P54" s="9" t="inlineStr">
        <is>
          <t>10.1109/ISBI60581.2025.10981031</t>
        </is>
      </c>
      <c r="Q54" s="9" t="n"/>
      <c r="R54" s="9" t="inlineStr">
        <is>
          <t>https://ieeexplore.ieee.org/stamp/stamp.jsp?arnumber=10981031</t>
        </is>
      </c>
      <c r="S54" s="9" t="inlineStr">
        <is>
          <t>ADHD Diagnosis;Graph Metrics;Polysomnography;Machine Learning;Sleep Stages</t>
        </is>
      </c>
      <c r="T54" s="9" t="inlineStr">
        <is>
          <t>Measurement;Electrooculography;Accuracy;Correlation;Sleep;Biomarkers;Predictive models;Brain modeling;Recording;Random forests</t>
        </is>
      </c>
      <c r="U54" s="9" t="n"/>
      <c r="V54" s="9" t="n"/>
      <c r="W54" s="9" t="n"/>
      <c r="X54" s="9" t="n">
        <v>12</v>
      </c>
      <c r="Y54" s="9" t="inlineStr">
        <is>
          <t>IEEE</t>
        </is>
      </c>
      <c r="Z54" s="10" t="n">
        <v>45789</v>
      </c>
      <c r="AA54" s="9" t="inlineStr">
        <is>
          <t>14-17 April 2025</t>
        </is>
      </c>
      <c r="AB54" s="9" t="inlineStr">
        <is>
          <t>14-17 April 2025</t>
        </is>
      </c>
      <c r="AC54" s="9" t="inlineStr">
        <is>
          <t>IEEE</t>
        </is>
      </c>
      <c r="AD54" s="11" t="inlineStr">
        <is>
          <t>IEEE Conferences</t>
        </is>
      </c>
    </row>
    <row r="55">
      <c r="A55" s="12" t="inlineStr">
        <is>
          <t>Attention Deficit Hyperactivity Disorder Classification Based on Deep Learning</t>
        </is>
      </c>
      <c r="B55" s="22">
        <f>IF(COUNTIF($A$1:A54,
IF(ISNUMBER(MATCH(RIGHT(TRIM(A54),1),{".",",",";",":","!","?"},0)),
LEFT(TRIM(A54),LEN(TRIM(A54))-1),
TRIM(A54)
))=1,
"Not Duplicate",
"Duplicate")</f>
        <v/>
      </c>
      <c r="C55" s="22">
        <f>_xlfn.IFNA(_xlfn.XLOOKUP(A55, Table1[Title], Table1[Inclusion/Exclusion Decision]), "Added studies")</f>
        <v/>
      </c>
      <c r="D55" s="22" t="inlineStr">
        <is>
          <t>D. Wang; D. Hong; Q. Wu</t>
        </is>
      </c>
      <c r="E55" s="22" t="inlineStr">
        <is>
          <t>Department of Mathematical Sciences, Middle Tennessee State University, Murfreesboro, TN, USA; Department of Mathematical Sciences, Middle Tennessee State University, Murfreesboro, TN, USA; Department of Mathematical Sciences, Middle Tennessee State University, Murfreesboro, TN, USA</t>
        </is>
      </c>
      <c r="F55" s="22" t="inlineStr">
        <is>
          <t>IEEE/ACM Transactions on Computational Biology and Bioinformatics</t>
        </is>
      </c>
      <c r="G55" s="14" t="n">
        <v>45019</v>
      </c>
      <c r="H55" s="22" t="n">
        <v>2023</v>
      </c>
      <c r="I55" s="22" t="n">
        <v>20</v>
      </c>
      <c r="J55" s="22" t="n">
        <v>2</v>
      </c>
      <c r="K55" s="22" t="n">
        <v>1581</v>
      </c>
      <c r="L55" s="22" t="n">
        <v>1586</v>
      </c>
      <c r="M55" s="22" t="inlineStr">
        <is>
          <t>Attention Deficit Hyperactivity Disorder (ADHD) is a type of mental health disorder that can be seen from children to adults and affects patientsâ€™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N55" s="22" t="inlineStr">
        <is>
          <t>1557-9964</t>
        </is>
      </c>
      <c r="O55" s="22" t="n"/>
      <c r="P55" s="22" t="inlineStr">
        <is>
          <t>10.1109/TCBB.2022.3170527</t>
        </is>
      </c>
      <c r="Q55" s="22" t="inlineStr">
        <is>
          <t xml:space="preserve">Simons Foundation(grant numbers:#712916); </t>
        </is>
      </c>
      <c r="R55" s="22" t="inlineStr">
        <is>
          <t>https://ieeexplore.ieee.org/stamp/stamp.jsp?arnumber=9763310</t>
        </is>
      </c>
      <c r="S55" s="22" t="inlineStr">
        <is>
          <t>Attention deficit hyperactivity disorder;functional magnetic resonance imaging;convolutional neural network;independent component analysis;correlation-autoencoder</t>
        </is>
      </c>
      <c r="T55" s="22" t="inlineStr">
        <is>
          <t>Convolutional neural networks;Feature extraction;Functional magnetic resonance imaging;Deep learning;Brain modeling;Pediatrics;Data mining</t>
        </is>
      </c>
      <c r="U55" s="22" t="inlineStr">
        <is>
          <t>Adult;Child;Humans;Brain Mapping;Attention Deficit Disorder with Hyperactivity;Deep Learning;Brain;Magnetic Resonance Imaging</t>
        </is>
      </c>
      <c r="V55" s="22" t="n">
        <v>20</v>
      </c>
      <c r="W55" s="22" t="n"/>
      <c r="X55" s="22" t="n">
        <v>41</v>
      </c>
      <c r="Y55" s="22" t="inlineStr">
        <is>
          <t>USGov</t>
        </is>
      </c>
      <c r="Z55" s="14" t="n">
        <v>44677</v>
      </c>
      <c r="AA55" s="22" t="inlineStr">
        <is>
          <t>1 March-April 2023</t>
        </is>
      </c>
      <c r="AB55" s="22" t="n"/>
      <c r="AC55" s="22" t="inlineStr">
        <is>
          <t>IEEE</t>
        </is>
      </c>
      <c r="AD55" s="15" t="inlineStr">
        <is>
          <t>IEEE Journals</t>
        </is>
      </c>
    </row>
    <row r="56">
      <c r="A56" s="8" t="inlineStr">
        <is>
          <t>Learning a Phenotypic-Attribute Attentional Brain Connectivity Embedding for ADHD Classification using rs-fMRI</t>
        </is>
      </c>
      <c r="B56" s="9">
        <f>IF(COUNTIF($A$1:A55,
IF(ISNUMBER(MATCH(RIGHT(TRIM(A55),1),{".",",",";",":","!","?"},0)),
LEFT(TRIM(A55),LEN(TRIM(A55))-1),
TRIM(A55)
))=1,
"Not Duplicate",
"Duplicate")</f>
        <v/>
      </c>
      <c r="C56" s="9">
        <f>_xlfn.IFNA(_xlfn.XLOOKUP(A56, Table1[Title], Table1[Inclusion/Exclusion Decision]), "Added studies")</f>
        <v/>
      </c>
      <c r="D56" s="9" t="inlineStr">
        <is>
          <t>M. -S. Gao; F. -S. Tsai; C. -C. Lee</t>
        </is>
      </c>
      <c r="E56" s="9" t="inlineStr">
        <is>
          <t>Department of Electrical Engineering, National Tsing Hua University, Taiwan; Department of Electrical Engineering, National Tsing Hua University, Taiwan; Department of Electrical Engineering, National Tsing Hua University, Taiwan</t>
        </is>
      </c>
      <c r="F56" s="9" t="inlineStr">
        <is>
          <t>2020 42nd Annual International Conference of the IEEE Engineering in Medicine &amp; Biology Society (EMBC)</t>
        </is>
      </c>
      <c r="G56" s="10" t="n">
        <v>44070</v>
      </c>
      <c r="H56" s="9" t="n">
        <v>2020</v>
      </c>
      <c r="I56" s="9" t="n"/>
      <c r="J56" s="9" t="n"/>
      <c r="K56" s="9" t="n">
        <v>5472</v>
      </c>
      <c r="L56" s="9" t="n">
        <v>5475</v>
      </c>
      <c r="M56" s="9" t="inlineStr">
        <is>
          <t>Automated diagnosis of Attention Deficit/Hyperactivity Disorder (ADHD) from brain's functional imaging has gained more interest due to its high prevalence rates among children. While phenotypic information, such as age and gender, is known to be important in diagnosing ADHD and critically affects the representation derived from fMRI brain images, limited studies have integrated phenotypic information when learning discriminative embedding from brain imaging for such an automatic classification task. In this work, we propose to integrate age and gender attributes through attention mechanism that is jointly optimized when learning a brain connectivity embedding using convolutional variational autoencoder derived from resting state functional magnetic resonance imaging (rs-fMRI) data. Our proposed framework achieves a state-of-the-art average of 86.22% accuracy in ADHD vs. typical develop control (TDC) binary classification task evaluated across five public ADHD-200 competition datasets. Furthermore, our analysis points out that there are insufficient linked connections to the brain region of precuneus in the ADHD group.</t>
        </is>
      </c>
      <c r="N56" s="9" t="inlineStr">
        <is>
          <t>2694-0604</t>
        </is>
      </c>
      <c r="O56" s="9" t="inlineStr">
        <is>
          <t>978-1-7281-1990-8</t>
        </is>
      </c>
      <c r="P56" s="9" t="inlineStr">
        <is>
          <t>10.1109/EMBC44109.2020.9175789</t>
        </is>
      </c>
      <c r="Q56" s="9" t="n"/>
      <c r="R56" s="9" t="inlineStr">
        <is>
          <t>https://ieeexplore.ieee.org/stamp/stamp.jsp?arnumber=9175789</t>
        </is>
      </c>
      <c r="S56" s="9" t="n"/>
      <c r="T56" s="9" t="inlineStr">
        <is>
          <t>Brain;Task analysis;Functional magnetic resonance imaging;Support vector machines;Machine learning;Training</t>
        </is>
      </c>
      <c r="U56" s="9" t="inlineStr">
        <is>
          <t>Attention;Attention Deficit Disorder with Hyperactivity;Brain;Brain Mapping;Child;Humans;Magnetic Resonance Imaging</t>
        </is>
      </c>
      <c r="V56" s="9" t="n">
        <v>11</v>
      </c>
      <c r="W56" s="9" t="n"/>
      <c r="X56" s="9" t="n">
        <v>21</v>
      </c>
      <c r="Y56" s="9" t="inlineStr">
        <is>
          <t>IEEE</t>
        </is>
      </c>
      <c r="Z56" s="10" t="n">
        <v>44070</v>
      </c>
      <c r="AA56" s="9" t="inlineStr">
        <is>
          <t>20-24 July 2020</t>
        </is>
      </c>
      <c r="AB56" s="9" t="inlineStr">
        <is>
          <t>20-24 July 2020</t>
        </is>
      </c>
      <c r="AC56" s="9" t="inlineStr">
        <is>
          <t>IEEE</t>
        </is>
      </c>
      <c r="AD56" s="11" t="inlineStr">
        <is>
          <t>IEEE Conferences</t>
        </is>
      </c>
    </row>
    <row r="57">
      <c r="A57" s="12" t="inlineStr">
        <is>
          <t>Deep Spatio-Temporal Representation and Ensemble Classification for Attention Deficit/Hyperactivity Disorder</t>
        </is>
      </c>
      <c r="B57" s="22">
        <f>IF(COUNTIF($A$1:A56,
IF(ISNUMBER(MATCH(RIGHT(TRIM(A56),1),{".",",",";",":","!","?"},0)),
LEFT(TRIM(A56),LEN(TRIM(A56))-1),
TRIM(A56)
))=1,
"Not Duplicate",
"Duplicate")</f>
        <v/>
      </c>
      <c r="C57" s="22">
        <f>_xlfn.IFNA(_xlfn.XLOOKUP(A57, Table1[Title], Table1[Inclusion/Exclusion Decision]), "Added studies")</f>
        <v/>
      </c>
      <c r="D57" s="22" t="inlineStr">
        <is>
          <t>S. Liu; L. Zhao; X. Wang; Q. Xin; J. Zhao; D. S. Guttery; Y. -D. Zhang</t>
        </is>
      </c>
      <c r="E57" s="22" t="inlineStr">
        <is>
          <t>College of Electronic and Information Engineering, Hebei University, Baoding, China; College of Electronic and Information Engineering, Hebei University, Baoding, China; College of Electronic and Information Engineering, Hebei University, Baoding, China; Institute of Information Science, Beijing Jiaotong University, Beijing, China; College of Electronic and Information Engineering, Hebei University, Baoding, China; Leicester Cancer Research Institute, Leicester, U.K.; Department of Informatics, University of Leicester, Leicester, U.K.</t>
        </is>
      </c>
      <c r="F57" s="22" t="inlineStr">
        <is>
          <t>IEEE Transactions on Neural Systems and Rehabilitation Engineering</t>
        </is>
      </c>
      <c r="G57" s="14" t="n">
        <v>44252</v>
      </c>
      <c r="H57" s="22" t="n">
        <v>2021</v>
      </c>
      <c r="I57" s="22" t="n">
        <v>29</v>
      </c>
      <c r="J57" s="22" t="n"/>
      <c r="K57" s="22" t="n">
        <v>1</v>
      </c>
      <c r="L57" s="22" t="n">
        <v>10</v>
      </c>
      <c r="M57" s="22"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is>
      </c>
      <c r="N57" s="22" t="inlineStr">
        <is>
          <t>1558-0210</t>
        </is>
      </c>
      <c r="O57" s="22" t="n"/>
      <c r="P57" s="22" t="inlineStr">
        <is>
          <t>10.1109/TNSRE.2020.3019063</t>
        </is>
      </c>
      <c r="Q57" s="22" t="inlineStr">
        <is>
          <t xml:space="preserve">Natural Science Foundation of China(grant numbers:61401308,61572063); Natural Science Foundation of Hebei Province(grant numbers:F2020201025,F2016201187,F2018210148); Science Research Project of Hebei Province(grant numbers:QN2020030,QN2016085); Natural Science Foundation of Hebei University(grant numbers:2014-303); </t>
        </is>
      </c>
      <c r="R57" s="22" t="inlineStr">
        <is>
          <t>https://ieeexplore.ieee.org/stamp/stamp.jsp?arnumber=9175033</t>
        </is>
      </c>
      <c r="S57" s="22" t="inlineStr">
        <is>
          <t>Adaptive boosting decision tree;ADHD;convolutional denoising autoencoder;fMRI classification</t>
        </is>
      </c>
      <c r="T57" s="22" t="inlineStr">
        <is>
          <t>Feature extraction;Functional magnetic resonance imaging;Convolution;Data mining;Classification algorithms;Noise reduction;Machine learning</t>
        </is>
      </c>
      <c r="U57" s="22" t="inlineStr">
        <is>
          <t>Attention Deficit Disorder with Hyperactivity;Brain;Brain Mapping;Electroencephalography;Humans;Magnetic Resonance Imaging</t>
        </is>
      </c>
      <c r="V57" s="22" t="n">
        <v>60</v>
      </c>
      <c r="W57" s="22" t="n"/>
      <c r="X57" s="22" t="n">
        <v>53</v>
      </c>
      <c r="Y57" s="22" t="inlineStr">
        <is>
          <t>CCBY</t>
        </is>
      </c>
      <c r="Z57" s="14" t="n">
        <v>44067</v>
      </c>
      <c r="AA57" s="22" t="n">
        <v>2021</v>
      </c>
      <c r="AB57" s="22" t="n"/>
      <c r="AC57" s="22" t="inlineStr">
        <is>
          <t>IEEE</t>
        </is>
      </c>
      <c r="AD57" s="15" t="inlineStr">
        <is>
          <t>IEEE Journals</t>
        </is>
      </c>
    </row>
    <row r="58">
      <c r="A58" s="8" t="inlineStr">
        <is>
          <t>Mini-ResNet-Based Early Screening of Attention Deficit/Hyperactivity Disorder Using EEG Signals</t>
        </is>
      </c>
      <c r="B58" s="9">
        <f>IF(COUNTIF($A$1:A57,
IF(ISNUMBER(MATCH(RIGHT(TRIM(A57),1),{".",",",";",":","!","?"},0)),
LEFT(TRIM(A57),LEN(TRIM(A57))-1),
TRIM(A57)
))=1,
"Not Duplicate",
"Duplicate")</f>
        <v/>
      </c>
      <c r="C58" s="9">
        <f>_xlfn.IFNA(_xlfn.XLOOKUP(A58, Table1[Title], Table1[Inclusion/Exclusion Decision]), "Added studies")</f>
        <v/>
      </c>
      <c r="D58" s="9" t="inlineStr">
        <is>
          <t>S. H. Lee; H. I. Kim; H. J. Jin; S. Y. Yang; S. H. Kim; S. W. Bang; G. E. Song; J. Y. Im; D. S. Han</t>
        </is>
      </c>
      <c r="E58" s="9" t="inlineStr">
        <is>
          <t>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Department of Mobile Engineering, Kyungpook National Univ., Daegu, Rep. of Korea; School of Electronic &amp; Electrical Eng., Kyungpook National Univ., Daegu, Rep. of Korea</t>
        </is>
      </c>
      <c r="F58" s="9" t="inlineStr">
        <is>
          <t>2025 IEEE 14th International Conference on Consumer Electronics - Berlin (ICCE-Berlin)</t>
        </is>
      </c>
      <c r="G58" s="10" t="n">
        <v>46003</v>
      </c>
      <c r="H58" s="9" t="n">
        <v>2025</v>
      </c>
      <c r="I58" s="9" t="n"/>
      <c r="J58" s="9" t="n"/>
      <c r="K58" s="9" t="n">
        <v>98</v>
      </c>
      <c r="L58" s="9" t="n">
        <v>101</v>
      </c>
      <c r="M58" s="9" t="inlineStr">
        <is>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modelâ€™s real-time applicability in mobile environments underscores its potential as an economical ADHD screening solution for both domestic and public health settings.</t>
        </is>
      </c>
      <c r="N58" s="9" t="inlineStr">
        <is>
          <t>2166-6822</t>
        </is>
      </c>
      <c r="O58" s="9" t="inlineStr">
        <is>
          <t>979-8-3315-5381-4</t>
        </is>
      </c>
      <c r="P58" s="9" t="inlineStr">
        <is>
          <t>10.1109/ICCE-Berlin67488.2025.11277982</t>
        </is>
      </c>
      <c r="Q58" s="9" t="n"/>
      <c r="R58" s="9" t="inlineStr">
        <is>
          <t>https://ieeexplore.ieee.org/stamp/stamp.jsp?arnumber=11277982</t>
        </is>
      </c>
      <c r="S58" s="9" t="inlineStr">
        <is>
          <t>ADHD;EEG;deep learning;lightweight neural networks;Mini-ResNet;mobile device;early diagnosis;EEGbased classification</t>
        </is>
      </c>
      <c r="T58" s="9" t="inlineStr">
        <is>
          <t>Deep learning;Pediatrics;Accuracy;Data preprocessing;Brain modeling;Electroencephalography;Data models;Real-time systems;Public healthcare;Optimization</t>
        </is>
      </c>
      <c r="U58" s="9" t="n"/>
      <c r="V58" s="9" t="n"/>
      <c r="W58" s="9" t="n"/>
      <c r="X58" s="9" t="n">
        <v>12</v>
      </c>
      <c r="Y58" s="9" t="inlineStr">
        <is>
          <t>IEEE</t>
        </is>
      </c>
      <c r="Z58" s="10" t="n">
        <v>46003</v>
      </c>
      <c r="AA58" s="9" t="inlineStr">
        <is>
          <t>6-8 Sept. 2025</t>
        </is>
      </c>
      <c r="AB58" s="9" t="inlineStr">
        <is>
          <t>6-8 Sept. 2025</t>
        </is>
      </c>
      <c r="AC58" s="9" t="inlineStr">
        <is>
          <t>IEEE</t>
        </is>
      </c>
      <c r="AD58" s="11" t="inlineStr">
        <is>
          <t>IEEE Conferences</t>
        </is>
      </c>
    </row>
    <row r="59">
      <c r="A59" s="12" t="inlineStr">
        <is>
          <t>A Unified Deep Learning Framework for Smartphone-Enabled ADHD Detection</t>
        </is>
      </c>
      <c r="B59" s="22">
        <f>IF(COUNTIF($A$1:A58,
IF(ISNUMBER(MATCH(RIGHT(TRIM(A58),1),{".",",",";",":","!","?"},0)),
LEFT(TRIM(A58),LEN(TRIM(A58))-1),
TRIM(A58)
))=1,
"Not Duplicate",
"Duplicate")</f>
        <v/>
      </c>
      <c r="C59" s="22">
        <f>_xlfn.IFNA(_xlfn.XLOOKUP(A59, Table1[Title], Table1[Inclusion/Exclusion Decision]), "Added studies")</f>
        <v/>
      </c>
      <c r="D59" s="22" t="inlineStr">
        <is>
          <t>S. Mandal; G. P. Kumar; M. Saini; U. Satija; Y. Kumar</t>
        </is>
      </c>
      <c r="E59" s="22" t="inlineStr">
        <is>
          <t>Department of Electrical Engineering, Indian Institute of Technology Patna, Patna, Bihar, India; Department of Electrical Engineering, Shiv Nadar University, Greater Noida, India; Department of Electrical Engineering, Shiv Nadar University, Greater Noida, India; Department of Electrical Engineering, Indian Institute of Technology Patna, Patna, Bihar, India; All India Institute of Medical Sciences (AIIMS) Patna, Patna, India</t>
        </is>
      </c>
      <c r="F59" s="22" t="inlineStr">
        <is>
          <t>IEEE Transactions on Instrumentation and Measurement</t>
        </is>
      </c>
      <c r="G59" s="14" t="n">
        <v>45282</v>
      </c>
      <c r="H59" s="22" t="n">
        <v>2024</v>
      </c>
      <c r="I59" s="22" t="n">
        <v>73</v>
      </c>
      <c r="J59" s="22" t="n"/>
      <c r="K59" s="22" t="n">
        <v>1</v>
      </c>
      <c r="L59" s="22" t="n">
        <v>11</v>
      </c>
      <c r="M59" s="22" t="inlineStr">
        <is>
          <t>Attention-deficit hyperactivity disorder (ADHD) is a persistent condition with repeated issues, such as difficulty maintaining attention, impetuous behavior, and hyperactivity. It severely impacts a considerable population of children. Therefore, it is crucial to focus on early detection and treatment of ADHD. Few recent studies utilize electroencephalogram (EEG) measurements acquired during distinct cognitive graphics along with machine learning and deep learning for its detection. However, such studies are limited with the availability of only two public EEG measurement datasets to date. In view of these aspects, this work proposes a deep learning-based unified framework for the detection of ADHD and its real-time deployment on smartphones. Extensive performance assessment with the average accuracies of 99.02% and 98.60% for EEG measurements in two public datasets suggests that the proposed approach can be more accurate than those of prior studies in some cases. Robustness analysis using inter-dataset signals further demonstrates the effectiveness and cost efficiency of the proposed framework. The framework predicts ADHD/non-ADHD signals on smartphone with a latency of 67 ms and utilizes an overall energy of 82.50 mWh for processing EEG measurements, detecting ADHD/non-ADHD and communicating these details to the medical server. This demonstrates its feasibility in real-time environment with the facility of tracking ADHD progression by subjects toward self-assessment, thereby decreasing the transportation cost of frequent clinical sessions.</t>
        </is>
      </c>
      <c r="N59" s="22" t="inlineStr">
        <is>
          <t>1557-9662</t>
        </is>
      </c>
      <c r="O59" s="22" t="n"/>
      <c r="P59" s="22" t="inlineStr">
        <is>
          <t>10.1109/TIM.2023.3338713</t>
        </is>
      </c>
      <c r="Q59" s="22" t="inlineStr">
        <is>
          <t xml:space="preserve">Indian Council of Medical Research (ICMR)(grant numbers:ICMR/ISRM/12(89)/2020/2020-3701); </t>
        </is>
      </c>
      <c r="R59" s="22" t="inlineStr">
        <is>
          <t>https://ieeexplore.ieee.org/stamp/stamp.jsp?arnumber=10339337</t>
        </is>
      </c>
      <c r="S59" s="22" t="inlineStr">
        <is>
          <t>Attention-deficit hyperactivity disorder (ADHD);convolutional neural network (CNN);electroencephalogram (EEG)</t>
        </is>
      </c>
      <c r="T59" s="22" t="inlineStr">
        <is>
          <t>Electroencephalography;Feature extraction;Deep learning;Convolutional neural networks;Smart phones;Particle measurements;Games</t>
        </is>
      </c>
      <c r="U59" s="22" t="n"/>
      <c r="V59" s="22" t="n">
        <v>7</v>
      </c>
      <c r="W59" s="22" t="n"/>
      <c r="X59" s="22" t="n">
        <v>46</v>
      </c>
      <c r="Y59" s="22" t="inlineStr">
        <is>
          <t>IEEE</t>
        </is>
      </c>
      <c r="Z59" s="14" t="n">
        <v>45261</v>
      </c>
      <c r="AA59" s="22" t="n">
        <v>2024</v>
      </c>
      <c r="AB59" s="22" t="n"/>
      <c r="AC59" s="22" t="inlineStr">
        <is>
          <t>IEEE</t>
        </is>
      </c>
      <c r="AD59" s="15" t="inlineStr">
        <is>
          <t>IEEE Journals</t>
        </is>
      </c>
    </row>
    <row r="60">
      <c r="A60" s="8" t="inlineStr">
        <is>
          <t>ADHD Detection Using fMRI and EEG</t>
        </is>
      </c>
      <c r="B60" s="9">
        <f>IF(COUNTIF($A$1:A59,
IF(ISNUMBER(MATCH(RIGHT(TRIM(A59),1),{".",",",";",":","!","?"},0)),
LEFT(TRIM(A59),LEN(TRIM(A59))-1),
TRIM(A59)
))=1,
"Not Duplicate",
"Duplicate")</f>
        <v/>
      </c>
      <c r="C60" s="9">
        <f>_xlfn.IFNA(_xlfn.XLOOKUP(A60, Table1[Title], Table1[Inclusion/Exclusion Decision]), "Added studies")</f>
        <v/>
      </c>
      <c r="D60" s="9" t="inlineStr">
        <is>
          <t>J. Putti; V. Rapaka; N. Arikotla; C. K. B; A. Akula</t>
        </is>
      </c>
      <c r="E60" s="9" t="inlineStr">
        <is>
          <t>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 Dept. of CSE, VNR Vignana Jyothi Institute of Engineering and Technology</t>
        </is>
      </c>
      <c r="F60" s="9" t="inlineStr">
        <is>
          <t>2024 2nd International Conference on Artificial Intelligence Trends and Pattern Recognition (ICAITPR)</t>
        </is>
      </c>
      <c r="G60" s="10" t="n">
        <v>45762</v>
      </c>
      <c r="H60" s="9" t="n">
        <v>2024</v>
      </c>
      <c r="I60" s="9" t="n"/>
      <c r="J60" s="9" t="n"/>
      <c r="K60" s="9" t="n">
        <v>1</v>
      </c>
      <c r="L60" s="9" t="n">
        <v>5</v>
      </c>
      <c r="M60" s="9" t="inlineStr">
        <is>
          <t>Attention Deficit Hyperactivity Disorder (ADHD) is a disease which occurs during childhood. Hyperactivity, frequent forgetfulness, impulsivity, risky behaviors are major symptoms of ADHD. It starts from childhood and will have more impact in future. Spotting ADHD in later stage cause major issues to the person to survive in the society and it will be difficult in preventing to make them cure. So, early spotting of ADHD can make awareness among them to go for the treatment from initial stage to make necessary steps to overcome it. The proposed model at first explores the research on Electro Encephalogram (EEG) and Functional Magnetic Resonance Imaging (fMRI) in identifying ADHD. Secondly, it explores different techniques to detect the psychiatric disease i.e., ADHD. Convolutional neural network (CNN) has been used to detect ADHD using fMRI and Random Forest for EEG. The proposed system is a hybrid model (FMRI AND EEG) for detecting the ADHD.</t>
        </is>
      </c>
      <c r="N60" s="9" t="n"/>
      <c r="O60" s="9" t="inlineStr">
        <is>
          <t>979-8-3503-6800-0</t>
        </is>
      </c>
      <c r="P60" s="9" t="inlineStr">
        <is>
          <t>10.1109/ICAITPR63242.2024.10960047</t>
        </is>
      </c>
      <c r="Q60" s="9" t="n"/>
      <c r="R60" s="9" t="inlineStr">
        <is>
          <t>https://ieeexplore.ieee.org/stamp/stamp.jsp?arnumber=10960047</t>
        </is>
      </c>
      <c r="S60" s="9" t="inlineStr">
        <is>
          <t>Attention Deficit Hyperactivity Disorder (ADHD);Functional Magnetic Resonance Imaging (FMRI);Electro encephalogram (EEG);Random Forest Classifier;Convolutional Neural Network (CNN)</t>
        </is>
      </c>
      <c r="T60" s="9" t="inlineStr">
        <is>
          <t>Accuracy;Functional magnetic resonance imaging;Brain modeling;Market research;Electroencephalography;Pattern recognition;Convolutional neural networks;Artificial intelligence;Random forests;Diseases</t>
        </is>
      </c>
      <c r="U60" s="9" t="n"/>
      <c r="V60" s="9" t="n"/>
      <c r="W60" s="9" t="n"/>
      <c r="X60" s="9" t="n">
        <v>10</v>
      </c>
      <c r="Y60" s="9" t="inlineStr">
        <is>
          <t>IEEE</t>
        </is>
      </c>
      <c r="Z60" s="10" t="n">
        <v>45762</v>
      </c>
      <c r="AA60" s="9" t="inlineStr">
        <is>
          <t>6-8 Dec. 2024</t>
        </is>
      </c>
      <c r="AB60" s="9" t="inlineStr">
        <is>
          <t>6-8 Dec. 2024</t>
        </is>
      </c>
      <c r="AC60" s="9" t="inlineStr">
        <is>
          <t>IEEE</t>
        </is>
      </c>
      <c r="AD60" s="11" t="inlineStr">
        <is>
          <t>IEEE Conferences</t>
        </is>
      </c>
    </row>
    <row r="61">
      <c r="A61" s="12" t="inlineStr">
        <is>
          <t>Graph Convolutional Network with Attention Mechanism for Discovering the Brain's Abnormal Activity of Attention Deficit Hyperactivity Disorder</t>
        </is>
      </c>
      <c r="B61" s="22">
        <f>IF(COUNTIF($A$1:A60,
IF(ISNUMBER(MATCH(RIGHT(TRIM(A60),1),{".",",",";",":","!","?"},0)),
LEFT(TRIM(A60),LEN(TRIM(A60))-1),
TRIM(A60)
))=1,
"Not Duplicate",
"Duplicate")</f>
        <v/>
      </c>
      <c r="C61" s="22">
        <f>_xlfn.IFNA(_xlfn.XLOOKUP(A61, Table1[Title], Table1[Inclusion/Exclusion Decision]), "Added studies")</f>
        <v/>
      </c>
      <c r="D61" s="22" t="inlineStr">
        <is>
          <t>A. Yu; L. Chen; C. Qiao</t>
        </is>
      </c>
      <c r="E61" s="22" t="inlineStr">
        <is>
          <t>School of Mathematics and Statistics, Xi'an Jiaotong University, Xi'an, China; School of Mathematics and Statistics, Xi'an Jiaotong University, Xi'an, China; School of Mathematics and Statistics, Xi'an Jiaotong University, Xi'an, China</t>
        </is>
      </c>
      <c r="F61" s="22" t="inlineStr">
        <is>
          <t>2022 15th International Congress on Image and Signal Processing, BioMedical Engineering and Informatics (CISP-BMEI)</t>
        </is>
      </c>
      <c r="G61" s="14" t="n">
        <v>44916</v>
      </c>
      <c r="H61" s="22" t="n">
        <v>2022</v>
      </c>
      <c r="I61" s="22" t="n"/>
      <c r="J61" s="22" t="n"/>
      <c r="K61" s="22" t="n">
        <v>1</v>
      </c>
      <c r="L61" s="22" t="n">
        <v>5</v>
      </c>
      <c r="M61" s="22" t="inlineStr">
        <is>
          <t>At present, deep learning has been widely used in the research of brain structure, brain connectivity, brain diseases and other related fields. In particular, research on attention deficit hyperactivity disorder (ADHD) has been applied to assist in diagnosis, follow-up treatment, etc. However, there is a lack of explainable studies on abnormal functional connectivity in ADHD. In addition, the small amount of information available on ADHD lead to poor recognition accuracy and performance of deep learning. Therefore, we propose an explainable Graph convolutional networks (GCN) with attentional mechanisms to improve diagnostic accuracy and find abnormal neural markers of ADHD. We experiment with the method on fMRI clinical dataset of Connectomics in Neuroimaging Transfer Learning Challenge (CNI-TLC). The experimental results validate the reliability of the model, and find the abnormal regions and connections in ADHD patients. These abnormal regions and connections are mainly concentrated in cognitive and emotion-related regions such as frontal, parietal and temporal lobes.</t>
        </is>
      </c>
      <c r="N61" s="22" t="n"/>
      <c r="O61" s="22" t="inlineStr">
        <is>
          <t>978-1-6654-8887-7</t>
        </is>
      </c>
      <c r="P61" s="22" t="inlineStr">
        <is>
          <t>10.1109/CISP-BMEI56279.2022.9979902</t>
        </is>
      </c>
      <c r="Q61" s="22" t="inlineStr">
        <is>
          <t xml:space="preserve">National Natural Science Foundation of China(grant numbers:12090021,12271429); National Key Research and Development Program of China(grant numbers:2020AAA0106302); Xi'an Jiaotong University; </t>
        </is>
      </c>
      <c r="R61" s="22" t="inlineStr">
        <is>
          <t>https://ieeexplore.ieee.org/stamp/stamp.jsp?arnumber=9979902</t>
        </is>
      </c>
      <c r="S61" s="22" t="inlineStr">
        <is>
          <t>ADHD;GCN;attention mechanism;functional connectivity;explainability</t>
        </is>
      </c>
      <c r="T61" s="22" t="inlineStr">
        <is>
          <t>Deep learning;Neuroimaging;Temporal lobe;Convolution;Transfer learning;Functional magnetic resonance imaging;Brain modeling</t>
        </is>
      </c>
      <c r="U61" s="22" t="n"/>
      <c r="V61" s="22" t="n"/>
      <c r="W61" s="22" t="n"/>
      <c r="X61" s="22" t="n">
        <v>23</v>
      </c>
      <c r="Y61" s="22" t="inlineStr">
        <is>
          <t>IEEE</t>
        </is>
      </c>
      <c r="Z61" s="14" t="n">
        <v>44916</v>
      </c>
      <c r="AA61" s="22" t="inlineStr">
        <is>
          <t>5-7 Nov. 2022</t>
        </is>
      </c>
      <c r="AB61" s="22" t="inlineStr">
        <is>
          <t>5-7 Nov. 2022</t>
        </is>
      </c>
      <c r="AC61" s="22" t="inlineStr">
        <is>
          <t>IEEE</t>
        </is>
      </c>
      <c r="AD61" s="15" t="inlineStr">
        <is>
          <t>IEEE Conferences</t>
        </is>
      </c>
    </row>
    <row r="62">
      <c r="A62" s="8" t="inlineStr">
        <is>
          <t>Cleaned EEG, Clear Insights: Transformer-Based ADHD Classification with ICA Filtering</t>
        </is>
      </c>
      <c r="B62" s="9">
        <f>IF(COUNTIF($A$1:A61,
IF(ISNUMBER(MATCH(RIGHT(TRIM(A61),1),{".",",",";",":","!","?"},0)),
LEFT(TRIM(A61),LEN(TRIM(A61))-1),
TRIM(A61)
))=1,
"Not Duplicate",
"Duplicate")</f>
        <v/>
      </c>
      <c r="C62" s="9">
        <f>_xlfn.IFNA(_xlfn.XLOOKUP(A62, Table1[Title], Table1[Inclusion/Exclusion Decision]), "Added studies")</f>
        <v/>
      </c>
      <c r="D62" s="9" t="inlineStr">
        <is>
          <t>P. Guneeth; M. Bharathkushal; B. Mutyamjai; A. Sharma; V. Bajpai</t>
        </is>
      </c>
      <c r="E62" s="9" t="inlineStr">
        <is>
          <t>Dept. of Computer Science and Engineering, LNMIIT, Jaipur, India; Dept. of Computer Science and Engineering, LNMIIT, Jaipur, India; Dept. of Computer Science and Engineering, LNMIIT, Jaipur, India; Dept. of Electronics and Communication Engineering, LNMIIT, Jaipur, India; Dept. of Computer Science and Engineering, LNMIIT, Jaipur, India</t>
        </is>
      </c>
      <c r="F62" s="9" t="inlineStr">
        <is>
          <t>2025 International Conference on Emerging Techniques in Computational Intelligence (ICETCI)</t>
        </is>
      </c>
      <c r="G62" s="10" t="n">
        <v>45993</v>
      </c>
      <c r="H62" s="9" t="n">
        <v>2025</v>
      </c>
      <c r="I62" s="9" t="n"/>
      <c r="J62" s="9" t="n"/>
      <c r="K62" s="9" t="n">
        <v>1</v>
      </c>
      <c r="L62" s="9" t="n">
        <v>8</v>
      </c>
      <c r="M62" s="9" t="inlineStr">
        <is>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t>
        </is>
      </c>
      <c r="N62" s="9" t="n"/>
      <c r="O62" s="9" t="inlineStr">
        <is>
          <t>979-8-3315-9563-0</t>
        </is>
      </c>
      <c r="P62" s="9" t="inlineStr">
        <is>
          <t>10.1109/ICETCI67340.2025.11257963</t>
        </is>
      </c>
      <c r="Q62" s="9" t="n"/>
      <c r="R62" s="9" t="inlineStr">
        <is>
          <t>https://ieeexplore.ieee.org/stamp/stamp.jsp?arnumber=11257963</t>
        </is>
      </c>
      <c r="S62" s="9" t="inlineStr">
        <is>
          <t>EEG;ADHD;ICA;Bandpass Filtering;Transformer;TPBERTa;Deep Learning;Biomedical Signal Processing;Classification</t>
        </is>
      </c>
      <c r="T62" s="9" t="inlineStr">
        <is>
          <t>Deep learning;Visualization;Filtering;Independent component analysis;Signal processing;Transformers;Brain modeling;Electroencephalography;Physiology;Reliability</t>
        </is>
      </c>
      <c r="U62" s="9" t="n"/>
      <c r="V62" s="9" t="n"/>
      <c r="W62" s="9" t="n"/>
      <c r="X62" s="9" t="n">
        <v>32</v>
      </c>
      <c r="Y62" s="9" t="inlineStr">
        <is>
          <t>IEEE</t>
        </is>
      </c>
      <c r="Z62" s="10" t="n">
        <v>45993</v>
      </c>
      <c r="AA62" s="9" t="inlineStr">
        <is>
          <t>21-23 Aug. 2025</t>
        </is>
      </c>
      <c r="AB62" s="9" t="inlineStr">
        <is>
          <t>21-23 Aug. 2025</t>
        </is>
      </c>
      <c r="AC62" s="9" t="inlineStr">
        <is>
          <t>IEEE</t>
        </is>
      </c>
      <c r="AD62" s="11" t="inlineStr">
        <is>
          <t>IEEE Conferences</t>
        </is>
      </c>
    </row>
    <row r="63">
      <c r="A63" s="12" t="inlineStr">
        <is>
          <t>Behavioral Disorder Test to Identify Attention-Deficit/Hyperactivity Disorder in Children Using Case-Based Reasoning and Certainty Factor Method</t>
        </is>
      </c>
      <c r="B63" s="22">
        <f>IF(COUNTIF($A$1:A62,
IF(ISNUMBER(MATCH(RIGHT(TRIM(A62),1),{".",",",";",":","!","?"},0)),
LEFT(TRIM(A62),LEN(TRIM(A62))-1),
TRIM(A62)
))=1,
"Not Duplicate",
"Duplicate")</f>
        <v/>
      </c>
      <c r="C63" s="22">
        <f>_xlfn.IFNA(_xlfn.XLOOKUP(A63, Table1[Title], Table1[Inclusion/Exclusion Decision]), "Added studies")</f>
        <v/>
      </c>
      <c r="D63" s="22" t="inlineStr">
        <is>
          <t>A. C. Pelangi; B. Dirgantoro; C. Setianingsih</t>
        </is>
      </c>
      <c r="E63" s="22" t="inlineStr">
        <is>
          <t>School of Electrical Engineering, Telkom University, Bandung, Indonesia; School of Electrical Engineering, Telkom University, Bandung, Indonesia; School of Electrical Engineering, Telkom University, Bandung, Indonesia</t>
        </is>
      </c>
      <c r="F63" s="22" t="inlineStr">
        <is>
          <t>2021 2nd International Conference on Big Data Analytics and Practices (IBDAP)</t>
        </is>
      </c>
      <c r="G63" s="14" t="n">
        <v>44474</v>
      </c>
      <c r="H63" s="22" t="n">
        <v>2021</v>
      </c>
      <c r="I63" s="22" t="n"/>
      <c r="J63" s="22" t="n"/>
      <c r="K63" s="22" t="n">
        <v>58</v>
      </c>
      <c r="L63" s="22" t="n">
        <v>63</v>
      </c>
      <c r="M63" s="22" t="inlineStr">
        <is>
          <t>ADHD (Attention-Deficit/Hyperactive Disorder) is one of the behavioral disorders experienced by children. This disorder causes a person to have difficulty concentrating and behave excessively. Referring to the Diagnostic and Statistical Manual of Mental Disorders (DSM-5), there are 3 types of ADHD: inattentive, hyperactive impulsivity, and combination. The symptoms of ADHD appear before 12 years of age and last at least 6 months. Therefore, the role of parents is crucial to find out the presence of ADHD in children. The role of parents is significant in determining the presence of ADHD in children because 83.5% of children have a history of undiagnosed ADHD. This can have a bad impact in the future and cause symptoms that get worse over time. This paper proposes a screening tool for the early identification of ADHD in children using artificial intelligence. Using the Case-Based Reasoning (CBR) and certainty factor method can help identify the type of ADHD based on the symptoms experienced. Moreover, in decision making, the CBR method looks for similarities to previous cases where there are many case data so that the level of similarity is high. In addition, the certainty factor can strengthen confidence and certainty so that the results are accurate. Referring to the system created and the results of the tests that have been carried out, the accuracy value is 100%</t>
        </is>
      </c>
      <c r="N63" s="22" t="n"/>
      <c r="O63" s="22" t="inlineStr">
        <is>
          <t>978-1-6654-2841-5</t>
        </is>
      </c>
      <c r="P63" s="22" t="inlineStr">
        <is>
          <t>10.1109/IBDAP52511.2021.9552090</t>
        </is>
      </c>
      <c r="Q63" s="22" t="n"/>
      <c r="R63" s="22" t="inlineStr">
        <is>
          <t>https://ieeexplore.ieee.org/stamp/stamp.jsp?arnumber=9552090</t>
        </is>
      </c>
      <c r="S63" s="22" t="inlineStr">
        <is>
          <t>ADHD;Children;Case-Based Reasoning;Behavioral Disorder Test;Screening Tool</t>
        </is>
      </c>
      <c r="T63" s="22" t="inlineStr">
        <is>
          <t>System testing;Mental disorders;Decision making;Medical services;Manuals;Tools;Big Data</t>
        </is>
      </c>
      <c r="U63" s="22" t="n"/>
      <c r="V63" s="22" t="n"/>
      <c r="W63" s="22" t="n"/>
      <c r="X63" s="22" t="n">
        <v>11</v>
      </c>
      <c r="Y63" s="22" t="inlineStr">
        <is>
          <t>IEEE</t>
        </is>
      </c>
      <c r="Z63" s="14" t="n">
        <v>44474</v>
      </c>
      <c r="AA63" s="22" t="inlineStr">
        <is>
          <t>26-27 Aug. 2021</t>
        </is>
      </c>
      <c r="AB63" s="22" t="inlineStr">
        <is>
          <t>26-27 Aug. 2021</t>
        </is>
      </c>
      <c r="AC63" s="22" t="inlineStr">
        <is>
          <t>IEEE</t>
        </is>
      </c>
      <c r="AD63" s="15" t="inlineStr">
        <is>
          <t>IEEE Conferences</t>
        </is>
      </c>
    </row>
    <row r="64">
      <c r="A64" s="8" t="inlineStr">
        <is>
          <t>A Deep Machine Learning Approach to ADHD Classification Based on Activity Levels</t>
        </is>
      </c>
      <c r="B64" s="9">
        <f>IF(COUNTIF($A$1:A63,
IF(ISNUMBER(MATCH(RIGHT(TRIM(A63),1),{".",",",";",":","!","?"},0)),
LEFT(TRIM(A63),LEN(TRIM(A63))-1),
TRIM(A63)
))=1,
"Not Duplicate",
"Duplicate")</f>
        <v/>
      </c>
      <c r="C64" s="9">
        <f>_xlfn.IFNA(_xlfn.XLOOKUP(A64, Table1[Title], Table1[Inclusion/Exclusion Decision]), "Added studies")</f>
        <v/>
      </c>
      <c r="D64" s="9" t="inlineStr">
        <is>
          <t>B. BaÅŸaran; D. Polat; G. N. YÄ±lmaz</t>
        </is>
      </c>
      <c r="E64" s="9" t="inlineStr">
        <is>
          <t>Applied Data Science, TED University, Ankara, TÃ¼rkiye; Avionics and Mission Systems, BÄ°TES, Ankara, TÃ¼rkiye; Computer Engineering, TED University, Ankara, TÃ¼rkiye</t>
        </is>
      </c>
      <c r="F64" s="9" t="inlineStr">
        <is>
          <t>2026 5th International Informatics and Software Engineering Conference (IISEC)</t>
        </is>
      </c>
      <c r="G64" s="10" t="n">
        <v>46091</v>
      </c>
      <c r="H64" s="9" t="n">
        <v>2026</v>
      </c>
      <c r="I64" s="9" t="n"/>
      <c r="J64" s="9" t="n"/>
      <c r="K64" s="9" t="n">
        <v>473</v>
      </c>
      <c r="L64" s="9" t="n">
        <v>478</v>
      </c>
      <c r="M64" s="9" t="inlineStr">
        <is>
          <t>This paper proposes a multi-stage Time Series (TS), Machine Learning (ML), and Deep Learning (DL) framework for classifying ADHD and control subjects using the HYPERAKTIV activity-level dataset. TS analyses and decomposition examine the influence of gender, Attention Deficit Hyperactivity Disorder (ADHD) medication, and antidepressant use on heart rate variability and response times, revealing more frequent residual outliers and longer reaction times in the ADHD group, as well as higher ADHD and antidepressant use prevalence among males. Activity sequences are then modeled with Random Forest (RF), Support Vector Classifier (SVC), and Gradient Boosting (GF) algorithms using ten hourly activity inputs, generating labeled activity-pattern images for subsequent DL experiments. Six custom image-based deep architectures, including CNN, SwinTransformerV2 (SwinV2), ConvNextV2, CoAtNet, and two hybrids that fuse SwinV2 with ConvNextV2 and CoAtNet are trained on these images, achieving the best results at 0.9894 and 0.9824 accuracy, respectively, in binary ADHD versus non-ADHD classification. These findings highlight the diagnostic potential of activity-level representations and hybrid deep architectures for automated ADHD screening, while pointing to future work on improving transformer-based models and designing more efficient hybrid networks.</t>
        </is>
      </c>
      <c r="N64" s="9" t="n"/>
      <c r="O64" s="9" t="inlineStr">
        <is>
          <t>979-8-3315-8031-5</t>
        </is>
      </c>
      <c r="P64" s="9" t="inlineStr">
        <is>
          <t>10.1109/IISEC69317.2026.11418460</t>
        </is>
      </c>
      <c r="Q64" s="9" t="n"/>
      <c r="R64" s="9" t="inlineStr">
        <is>
          <t>https://ieeexplore.ieee.org/stamp/stamp.jsp?arnumber=11418460</t>
        </is>
      </c>
      <c r="S64" s="9" t="inlineStr">
        <is>
          <t>ADHD;Artificial Intelligence;Convolutional Neural Networks;Deep Learning;Machine Learning;Time Series</t>
        </is>
      </c>
      <c r="T64" s="9" t="inlineStr">
        <is>
          <t>Deep learning;Accuracy;Antidepressants;Time series analysis;Static VAr compensators;Computer architecture;Time factors;Convolutional neural networks;Heart rate variability;Medical diagnostic imaging</t>
        </is>
      </c>
      <c r="U64" s="9" t="n"/>
      <c r="V64" s="9" t="n"/>
      <c r="W64" s="9" t="n"/>
      <c r="X64" s="9" t="n">
        <v>11</v>
      </c>
      <c r="Y64" s="9" t="inlineStr">
        <is>
          <t>IEEE</t>
        </is>
      </c>
      <c r="Z64" s="10" t="n">
        <v>46091</v>
      </c>
      <c r="AA64" s="9" t="inlineStr">
        <is>
          <t>5-6 Feb. 2026</t>
        </is>
      </c>
      <c r="AB64" s="9" t="inlineStr">
        <is>
          <t>5-6 Feb. 2026</t>
        </is>
      </c>
      <c r="AC64" s="9" t="inlineStr">
        <is>
          <t>IEEE</t>
        </is>
      </c>
      <c r="AD64" s="11" t="inlineStr">
        <is>
          <t>IEEE Conferences</t>
        </is>
      </c>
    </row>
    <row r="65">
      <c r="A65" s="12" t="inlineStr">
        <is>
          <t>EEG-Based ADHD Diagnosis Using Efficient Effective Connectivity and Convolutional Neural Network</t>
        </is>
      </c>
      <c r="B65" s="22">
        <f>IF(COUNTIF($A$1:A64,
IF(ISNUMBER(MATCH(RIGHT(TRIM(A64),1),{".",",",";",":","!","?"},0)),
LEFT(TRIM(A64),LEN(TRIM(A64))-1),
TRIM(A64)
))=1,
"Not Duplicate",
"Duplicate")</f>
        <v/>
      </c>
      <c r="C65" s="22">
        <f>_xlfn.IFNA(_xlfn.XLOOKUP(A65, Table1[Title], Table1[Inclusion/Exclusion Decision]), "Added studies")</f>
        <v/>
      </c>
      <c r="D65" s="22" t="inlineStr">
        <is>
          <t>A. Y. Herng; N. Yahya; A. Egambaram; D. M. Khan</t>
        </is>
      </c>
      <c r="E65" s="22" t="inlineStr">
        <is>
          <t>Electrical &amp; Electronics Engineering Dept., Universiti Teknologi PETRONAS, Perak, Malaysia; Electrical &amp; Electronics Engineering Dept., Universiti Teknologi PETRONAS, Perak, Malaysia; Electrical &amp; Electronics Engineering Dept., Universiti Teknologi PETRONAS, Perak, Malaysia; School of Computing &amp; Artificial Intelligence, Sunway University, Selangor, Malaysia</t>
        </is>
      </c>
      <c r="F65" s="22" t="inlineStr">
        <is>
          <t>2025 IEEE 8th International Conference on Electrical, Electronics, and System Engineering (ICEESE)</t>
        </is>
      </c>
      <c r="G65" s="14" t="n">
        <v>45960</v>
      </c>
      <c r="H65" s="22" t="n">
        <v>2025</v>
      </c>
      <c r="I65" s="22" t="n"/>
      <c r="J65" s="22" t="n"/>
      <c r="K65" s="22" t="n">
        <v>7</v>
      </c>
      <c r="L65" s="22" t="n">
        <v>12</v>
      </c>
      <c r="M65" s="22" t="inlineStr">
        <is>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Â± 1.46 over 10-fold cross-validations, outperforming PDC (68.34% Â± 1.95). These results demonstrate the potential of EEC in enhancing objective, data-driven ADHD classification.</t>
        </is>
      </c>
      <c r="N65" s="22" t="inlineStr">
        <is>
          <t>2770-9787</t>
        </is>
      </c>
      <c r="O65" s="22" t="inlineStr">
        <is>
          <t>979-8-3503-9246-3</t>
        </is>
      </c>
      <c r="P65" s="22" t="inlineStr">
        <is>
          <t>10.1109/ICEESE66784.2025.11212670</t>
        </is>
      </c>
      <c r="Q65" s="22" t="inlineStr">
        <is>
          <t xml:space="preserve">PETRONAS; </t>
        </is>
      </c>
      <c r="R65" s="22" t="inlineStr">
        <is>
          <t>https://ieeexplore.ieee.org/stamp/stamp.jsp?arnumber=11212670</t>
        </is>
      </c>
      <c r="S65" s="22" t="inlineStr">
        <is>
          <t>Electroencephalography (EEG);Attention Deficit Hyperactivity Disorder (ADHD);Convolutional Neural Network (CNN);Deep Learning;Brain Effective Connectivity</t>
        </is>
      </c>
      <c r="T65" s="22" t="inlineStr">
        <is>
          <t>Deep learning;Electric potential;Three-dimensional displays;Accuracy;Coherence;Systems engineering and theory;Brain modeling;Electroencephalography;Convolutional neural networks</t>
        </is>
      </c>
      <c r="U65" s="22" t="n"/>
      <c r="V65" s="22" t="n"/>
      <c r="W65" s="22" t="n"/>
      <c r="X65" s="22" t="n">
        <v>14</v>
      </c>
      <c r="Y65" s="22" t="inlineStr">
        <is>
          <t>IEEE</t>
        </is>
      </c>
      <c r="Z65" s="14" t="n">
        <v>45960</v>
      </c>
      <c r="AA65" s="22" t="inlineStr">
        <is>
          <t>9-11 Sept. 2025</t>
        </is>
      </c>
      <c r="AB65" s="22" t="inlineStr">
        <is>
          <t>9-11 Sept. 2025</t>
        </is>
      </c>
      <c r="AC65" s="22" t="inlineStr">
        <is>
          <t>IEEE</t>
        </is>
      </c>
      <c r="AD65" s="15" t="inlineStr">
        <is>
          <t>IEEE Conferences</t>
        </is>
      </c>
    </row>
    <row r="66">
      <c r="A66" s="8" t="inlineStr">
        <is>
          <t>Classification of Children With Attention-Deficit Hyperactivity Disorder Using Wigner-Ville Time-Frequency and Deep expEEGNetwork Feature-Based Computational Models</t>
        </is>
      </c>
      <c r="B66" s="9">
        <f>IF(COUNTIF($A$1:A65,
IF(ISNUMBER(MATCH(RIGHT(TRIM(A65),1),{".",",",";",":","!","?"},0)),
LEFT(TRIM(A65),LEN(TRIM(A65))-1),
TRIM(A65)
))=1,
"Not Duplicate",
"Duplicate")</f>
        <v/>
      </c>
      <c r="C66" s="9">
        <f>_xlfn.IFNA(_xlfn.XLOOKUP(A66, Table1[Title], Table1[Inclusion/Exclusion Decision]), "Added studies")</f>
        <v/>
      </c>
      <c r="D66" s="9" t="inlineStr">
        <is>
          <t>Y. Sharma; B. K. Singh</t>
        </is>
      </c>
      <c r="E66" s="9" t="inlineStr">
        <is>
          <t>Department of Biomedical Engineering, National Institute of Technology Raipur, Raipur, India; Department of Biomedical Engineering, National Institute of Technology Raipur, Raipur, India</t>
        </is>
      </c>
      <c r="F66" s="9" t="inlineStr">
        <is>
          <t>IEEE Transactions on Medical Robotics and Bionics</t>
        </is>
      </c>
      <c r="G66" s="10" t="n">
        <v>45236</v>
      </c>
      <c r="H66" s="9" t="n">
        <v>2023</v>
      </c>
      <c r="I66" s="9" t="n">
        <v>5</v>
      </c>
      <c r="J66" s="9" t="n">
        <v>4</v>
      </c>
      <c r="K66" s="9" t="n">
        <v>890</v>
      </c>
      <c r="L66" s="9" t="n">
        <v>902</v>
      </c>
      <c r="M66" s="9" t="inlineStr">
        <is>
          <t>Attention-deficit hyperactivity disorder (ADHD) is a globally prevalent, chronic childhood neurodevelopmental disorder that may persist into adulthood. Early medical intervention can alleviate ADHDâ€™s impact on children. While certain advanced technologies have emerged for ADHD diagnosis using electroencephalography (EEG) signals, a crucial trade-off arises between heightened computational demands and reduced success rates due to inadequate signal analysis and temporal mapping. To overcome this challenge, we introduce two approaches: a smoothed-pseudo Wigner-Ville time-frequency (T-F) feature-based support vector machine (spWV-SVMrbf) and a novel hybrid integration of expanded-EEGNetwork with long short-term memory (expEEGNetwork-LSTM). The spWV-SVMrbf utilized diverse band-energy information, whereas the expEEGNetwork-LSTM captured temporal nuances of the EEG signal, for classifying ADHD children. We evaluated our modelsâ€™ efficacy on two publicly available ADHD datasets to test their applicability and reliability. The experimental outcomes reveal an approximately 1-9% enhancement in the classification efficiency compared to existing state-of-the-art machine and deep learning frameworks. Importantly, there was no significant difference found in the performance between the two datasets. Overall, our findings demonstrate that the spWV T-F energies, as well as the expEEGNetworkâ€™s temporal learning, can elevate the precision of EEG-based ADHD diagnostic systems. This suggests the potential usefulness of our models in real-time applications.</t>
        </is>
      </c>
      <c r="N66" s="9" t="inlineStr">
        <is>
          <t>2576-3202</t>
        </is>
      </c>
      <c r="O66" s="9" t="n"/>
      <c r="P66" s="9" t="inlineStr">
        <is>
          <t>10.1109/TMRB.2023.3315742</t>
        </is>
      </c>
      <c r="Q66" s="9" t="n"/>
      <c r="R66" s="9" t="inlineStr">
        <is>
          <t>https://ieeexplore.ieee.org/stamp/stamp.jsp?arnumber=10251993</t>
        </is>
      </c>
      <c r="S66" s="9" t="inlineStr">
        <is>
          <t>ADHD classification;EEG signal processing;time-frequency features;Wigner-Ville distribution;computation</t>
        </is>
      </c>
      <c r="T66" s="9" t="inlineStr">
        <is>
          <t>Electroencephalography;Brain modeling;Pediatrics;Task analysis;Feature extraction;Time-frequency analysis;Wavelet transforms;Biomedical signal processing;Medical conditions</t>
        </is>
      </c>
      <c r="U66" s="9" t="n"/>
      <c r="V66" s="9" t="n">
        <v>8</v>
      </c>
      <c r="W66" s="9" t="n"/>
      <c r="X66" s="9" t="n">
        <v>52</v>
      </c>
      <c r="Y66" s="9" t="inlineStr">
        <is>
          <t>IEEE</t>
        </is>
      </c>
      <c r="Z66" s="10" t="n">
        <v>45184</v>
      </c>
      <c r="AA66" s="9" t="inlineStr">
        <is>
          <t>Nov. 2023</t>
        </is>
      </c>
      <c r="AB66" s="9" t="n"/>
      <c r="AC66" s="9" t="inlineStr">
        <is>
          <t>IEEE</t>
        </is>
      </c>
      <c r="AD66" s="11" t="inlineStr">
        <is>
          <t>IEEE Journals</t>
        </is>
      </c>
    </row>
    <row r="67">
      <c r="A67" s="12" t="inlineStr">
        <is>
          <t>A machine learning technique for device non-wear detection in children with ADHD</t>
        </is>
      </c>
      <c r="B67" s="22">
        <f>IF(COUNTIF($A$1:A66,
IF(ISNUMBER(MATCH(RIGHT(TRIM(A66),1),{".",",",";",":","!","?"},0)),
LEFT(TRIM(A66),LEN(TRIM(A66))-1),
TRIM(A66)
))=1,
"Not Duplicate",
"Duplicate")</f>
        <v/>
      </c>
      <c r="C67" s="22">
        <f>_xlfn.IFNA(_xlfn.XLOOKUP(A67, Table1[Title], Table1[Inclusion/Exclusion Decision]), "Added studies")</f>
        <v/>
      </c>
      <c r="D67" s="22" t="inlineStr">
        <is>
          <t>I. Traore; I. Megdiche; J. Marquet-DolÃ©ac; L. Chaari</t>
        </is>
      </c>
      <c r="E67" s="22" t="inlineStr">
        <is>
          <t>University of Champollion - ISIS Castres, Toulouse INP, IRIT Laboratory, University of Toulouse, France; University of Champollion - ISIS Castres, IRIT Laboratory, University of Toulouse, France; Health Faculty, University Toulouse III, Paul Sabatier, France; Toulouse INP, IRIT Laboratory, University of Toulouse, France</t>
        </is>
      </c>
      <c r="F67" s="22" t="inlineStr">
        <is>
          <t>2023 20th ACS/IEEE International Conference on Computer Systems and Applications (AICCSA)</t>
        </is>
      </c>
      <c r="G67" s="14" t="n">
        <v>45384</v>
      </c>
      <c r="H67" s="22" t="n">
        <v>2023</v>
      </c>
      <c r="I67" s="22" t="n"/>
      <c r="J67" s="22" t="n"/>
      <c r="K67" s="22" t="n">
        <v>1</v>
      </c>
      <c r="L67" s="22" t="n">
        <v>6</v>
      </c>
      <c r="M67" s="22" t="inlineStr">
        <is>
          <t>Wearable devices dotted with accelerometers are widely used to study motor overflow in children with attention deficit/hyperactivity disorder (ADHD), as they provide accurate and reliable measurements of physical activity. To accurately determine the time spent in different intensities of physical activity (sedentary, light, moderate or vigorous), it is necessary to identify periods when devices are worn or not. However, this can be problematic because childrenâ€™s sedentary activities may be mistaken for periods when devices are not worn.In this paper we propose a machine learning approach to detect non-wear periods using data collected from 18 children with ADHD and 18 healthy children using the triaxial accelerometer Actigraph GT9X worn on the non-dominant wrist for one week. The objective is to reduce the overestimation of time spent in activities obtained after data reduction with algorithms using long non-wear time detection periods.The agreement between real data and the classification performed by SVM model (Concordance Correlation Coefficient &gt; 0.95) supported the use of reduced time intervals for detecting non-wear periods.</t>
        </is>
      </c>
      <c r="N67" s="22" t="inlineStr">
        <is>
          <t>2161-5330</t>
        </is>
      </c>
      <c r="O67" s="22" t="inlineStr">
        <is>
          <t>979-8-3503-1943-9</t>
        </is>
      </c>
      <c r="P67" s="22" t="inlineStr">
        <is>
          <t>10.1109/AICCSA59173.2023.10479273</t>
        </is>
      </c>
      <c r="Q67" s="22" t="n"/>
      <c r="R67" s="22" t="inlineStr">
        <is>
          <t>https://ieeexplore.ieee.org/stamp/stamp.jsp?arnumber=10479273</t>
        </is>
      </c>
      <c r="S67" s="22" t="inlineStr">
        <is>
          <t>Raw Accelerometer Data;Machine Learning;Non-Wear Time;Physical activity;Hyperactivity;ADHD</t>
        </is>
      </c>
      <c r="T67" s="22" t="inlineStr">
        <is>
          <t>Accelerometers;Support vector machines;Wrist;Performance evaluation;Pediatrics;Machine learning algorithms;Machine learning</t>
        </is>
      </c>
      <c r="U67" s="22" t="n"/>
      <c r="V67" s="22" t="n"/>
      <c r="W67" s="22" t="n"/>
      <c r="X67" s="22" t="n">
        <v>26</v>
      </c>
      <c r="Y67" s="22" t="inlineStr">
        <is>
          <t>IEEE</t>
        </is>
      </c>
      <c r="Z67" s="14" t="n">
        <v>45384</v>
      </c>
      <c r="AA67" s="22" t="inlineStr">
        <is>
          <t>4-7 Dec. 2023</t>
        </is>
      </c>
      <c r="AB67" s="22" t="inlineStr">
        <is>
          <t>4-7 Dec. 2023</t>
        </is>
      </c>
      <c r="AC67" s="22" t="inlineStr">
        <is>
          <t>IEEE</t>
        </is>
      </c>
      <c r="AD67" s="15" t="inlineStr">
        <is>
          <t>IEEE Conferences</t>
        </is>
      </c>
    </row>
    <row r="68">
      <c r="A68" s="8" t="inlineStr">
        <is>
          <t>Machine Learning-Based ADHD Detection From fNIRs Signal During Reverse Stroop Tasks</t>
        </is>
      </c>
      <c r="B68" s="9">
        <f>IF(COUNTIF($A$1:A67,
IF(ISNUMBER(MATCH(RIGHT(TRIM(A67),1),{".",",",";",":","!","?"},0)),
LEFT(TRIM(A67),LEN(TRIM(A67))-1),
TRIM(A67)
))=1,
"Not Duplicate",
"Duplicate")</f>
        <v/>
      </c>
      <c r="C68" s="9">
        <f>_xlfn.IFNA(_xlfn.XLOOKUP(A68, Table1[Title], Table1[Inclusion/Exclusion Decision]), "Added studies")</f>
        <v/>
      </c>
      <c r="D68" s="9" t="inlineStr">
        <is>
          <t>M. Maniruzzaman; K. Hirooka; Y. Tomioka; M. Al Mehedi Hasan; Y. Seok Hwang; A. Megumi; A. Yasumura; J. Shin</t>
        </is>
      </c>
      <c r="E68" s="9"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Department of Electronic Engineering, Kwangwoon University, Seoul, South Korea; Department of Pediatrics and Child Health, Kurume University School of Medicine, Kurume, Japan; Graduate School of Social and Cultural Sciences, Kumamoto University, Chuo-ku, Kumamoto, Japan; School of Computer Science and Engineering, The University of Aizu, Aizuwakamatsu, Japan</t>
        </is>
      </c>
      <c r="F68" s="9" t="inlineStr">
        <is>
          <t>IEEE Access</t>
        </is>
      </c>
      <c r="G68" s="10" t="n">
        <v>45460</v>
      </c>
      <c r="H68" s="9" t="n">
        <v>2024</v>
      </c>
      <c r="I68" s="9" t="n">
        <v>12</v>
      </c>
      <c r="J68" s="9" t="n"/>
      <c r="K68" s="9" t="n">
        <v>82984</v>
      </c>
      <c r="L68" s="9" t="n">
        <v>82995</v>
      </c>
      <c r="M68" s="9"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6â€“13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Cohenâ€™s Kappa of 80.38%, geometric mean of 89.02%, positive likelihood ratio of 5.51%, negative likelihood ratio of 0.05%, and area under the curve of 0.955. Our proposed system can be used for the diagnosis of children with ADHD.</t>
        </is>
      </c>
      <c r="N68" s="9" t="inlineStr">
        <is>
          <t>2169-3536</t>
        </is>
      </c>
      <c r="O68" s="9" t="n"/>
      <c r="P68" s="9" t="inlineStr">
        <is>
          <t>10.1109/ACCESS.2024.3411558</t>
        </is>
      </c>
      <c r="Q68" s="9" t="inlineStr">
        <is>
          <t xml:space="preserve">Japan Society for the Promotion of Science (JSPS) Grants-in-Aid for Scientific Research (KAKENHI), Japan(grant numbers:JP23K20722,JP23K17293); </t>
        </is>
      </c>
      <c r="R68" s="9" t="inlineStr">
        <is>
          <t>https://ieeexplore.ieee.org/stamp/stamp.jsp?arnumber=10552216</t>
        </is>
      </c>
      <c r="S68" s="9" t="inlineStr">
        <is>
          <t>INDEX TERMS ADHD;reverse stroop tasks;feature extraction;feature selection;fNIRs;machine learning</t>
        </is>
      </c>
      <c r="T68" s="9" t="inlineStr">
        <is>
          <t>Task analysis;Functional near-infrared spectroscopy;Biomarkers;Pediatrics;Color;Testing;Support vector machines;Feature extraction;Machine learning;Neurological diseases</t>
        </is>
      </c>
      <c r="U68" s="9" t="n"/>
      <c r="V68" s="9" t="n">
        <v>11</v>
      </c>
      <c r="W68" s="9" t="n"/>
      <c r="X68" s="9" t="n">
        <v>42</v>
      </c>
      <c r="Y68" s="9" t="inlineStr">
        <is>
          <t>CCBYNCND</t>
        </is>
      </c>
      <c r="Z68" s="10" t="n">
        <v>45453</v>
      </c>
      <c r="AA68" s="9" t="n">
        <v>2024</v>
      </c>
      <c r="AB68" s="9" t="n"/>
      <c r="AC68" s="9" t="inlineStr">
        <is>
          <t>IEEE</t>
        </is>
      </c>
      <c r="AD68" s="11" t="inlineStr">
        <is>
          <t>IEEE Journals</t>
        </is>
      </c>
    </row>
    <row r="69">
      <c r="A69" s="12" t="inlineStr">
        <is>
          <t>Unveiling Multivariate EEG Features: A Novel Approach to Enhancing ADHD Diagnosis Through Visual and Auditory Attention Tests</t>
        </is>
      </c>
      <c r="B69" s="22">
        <f>IF(COUNTIF($A$1:A68,
IF(ISNUMBER(MATCH(RIGHT(TRIM(A68),1),{".",",",";",":","!","?"},0)),
LEFT(TRIM(A68),LEN(TRIM(A68))-1),
TRIM(A68)
))=1,
"Not Duplicate",
"Duplicate")</f>
        <v/>
      </c>
      <c r="C69" s="22">
        <f>_xlfn.IFNA(_xlfn.XLOOKUP(A69, Table1[Title], Table1[Inclusion/Exclusion Decision]), "Added studies")</f>
        <v/>
      </c>
      <c r="D69" s="22" t="inlineStr">
        <is>
          <t>Z. -C. Fan; R. -W. Lin; C. -S. Tsai; W. -J. Chou; C. -J. Li; Z. -J. Huang; B. -Y. Shih; L. -J. Wang; L. -W. Ko</t>
        </is>
      </c>
      <c r="E69" s="22" t="inlineStr">
        <is>
          <t>Department of Biological Science &amp; Technology, Center for Intelligent Drug Systems and Smart Bio-Devices (IDS2B), College of Biological Science and Technology, National Yang Ming Chiao Tung University, Hsinchu, Taiwan; Department of Biological Science &amp; Technology, Center for Intelligent Drug Systems and Smart Bio-Devices (IDS2B), College of Biological Science and Technology, National Yang Ming Chiao Tung University, Hsinchu, Taiwan; Department of Child and Adolescent Psychiatry, Kaohsiung Chang Gung Memorial Hospit; Department of Child and Adolescent Psychiatry, Kaohsiung Chang Gung Memorial Hospit; Department of Child and Adolescent Psychiatry, Kaohsiung Chang Gung Memorial Hospit; 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Child and Adolescent Psychiatry, Kaohsiung Chang Gung Memorial Hospit; Department of Biological Science &amp; Technology, Center for Intelligent Drug Systems and Smart Bio-Devices (IDS2B), College of Biological Science and Technology, National Yang Ming Chiao Tung University, Hsinchu, Taiwan</t>
        </is>
      </c>
      <c r="F69" s="22" t="inlineStr">
        <is>
          <t>2023 International Conference on Fuzzy Theory and Its Applications (iFUZZY)</t>
        </is>
      </c>
      <c r="G69" s="14" t="n">
        <v>45252</v>
      </c>
      <c r="H69" s="22" t="n">
        <v>2023</v>
      </c>
      <c r="I69" s="22" t="n"/>
      <c r="J69" s="22" t="n"/>
      <c r="K69" s="22" t="n">
        <v>1</v>
      </c>
      <c r="L69" s="22" t="n">
        <v>5</v>
      </c>
      <c r="M69" s="22" t="inlineStr">
        <is>
          <t>We sought to revolutionize the classification of Attention-Deficit/Hyperactivity Disorder (ADHD) by pioneering an innovative approach that seamlessly integrated auditory and visual tests with electroencephalogram (EEG) coherence analysis, forming the foundation for our Support Vector Machine (SVM) models. Our primary objective was to achieve precise differentiation between individuals with ADHD and those without, aiming to reshape the landscape of ADHD diagnosis and early intervention. We constructed an SVM model based on CATA coherence, incorporating a carefully selected set of 180 features, and another grounded in CPT coherence with 70 features. Astonishingly, our exploration uncovered that a model incorporating CATA's coherence and Power Spectral Density (PSD) as features achieved an astounding accuracy rate of 97.7%, using only half the number of features. This revelation hints at untapped potential for multivariate advancements in the realm of ADHD classification. The landscape of ADHD diagnosis and intervention is perpetually evolving, most notably with the FDA's approval of game therapy for ADHD. Leveraging the transformative power of our findings, we envision the development of user-friendly game therapies for in-home use, empowering both clinicians and parents alike. This marks a paradigm shift in the realm of ADHD intervention, offering objective, data-driven tools for the early management of ADHD. Gamified therapy not only enhances accessibility but also fosters engagement and compliance, all of which are pivotal in the long-term care of individuals with ADHD. In summary, our study represents a significant advancement in our comprehension and classification of ADHD. By fusing auditory and visual tests with EEG coherence analysis, fortified by state-of-the-art machine learning techniques, we have achieved an unprecedented level of accuracy in identifying individuals with ADHD. Our findings, aligned with the FDA-approved game therapy, offer a glimpse into a future where technology and neuroscience collaborate synergistically to enrich the lives of those affected by ADHD.</t>
        </is>
      </c>
      <c r="N69" s="22" t="inlineStr">
        <is>
          <t>2377-5831</t>
        </is>
      </c>
      <c r="O69" s="22" t="inlineStr">
        <is>
          <t>979-8-3503-0579-1</t>
        </is>
      </c>
      <c r="P69" s="22" t="inlineStr">
        <is>
          <t>10.1109/iFUZZY60076.2023.10324282</t>
        </is>
      </c>
      <c r="Q69" s="22" t="inlineStr">
        <is>
          <t xml:space="preserve">Chang Gung Memorial Hospital; Ministry of Science and Technology; </t>
        </is>
      </c>
      <c r="R69" s="22" t="inlineStr">
        <is>
          <t>https://ieeexplore.ieee.org/stamp/stamp.jsp?arnumber=10324282</t>
        </is>
      </c>
      <c r="S69" s="22" t="inlineStr">
        <is>
          <t>ADHD;BCI;EEG;visual task;auditory task</t>
        </is>
      </c>
      <c r="T69" s="22" t="inlineStr">
        <is>
          <t>Support vector machines;Visualization;Neuroscience;Medical treatment;Coherence;Games;Brain modeling</t>
        </is>
      </c>
      <c r="U69" s="22" t="n"/>
      <c r="V69" s="22" t="n"/>
      <c r="W69" s="22" t="n"/>
      <c r="X69" s="22" t="n">
        <v>6</v>
      </c>
      <c r="Y69" s="22" t="inlineStr">
        <is>
          <t>IEEE</t>
        </is>
      </c>
      <c r="Z69" s="14" t="n">
        <v>45252</v>
      </c>
      <c r="AA69" s="22" t="inlineStr">
        <is>
          <t>26-29 Oct. 2023</t>
        </is>
      </c>
      <c r="AB69" s="22" t="inlineStr">
        <is>
          <t>26-29 Oct. 2023</t>
        </is>
      </c>
      <c r="AC69" s="22" t="inlineStr">
        <is>
          <t>IEEE</t>
        </is>
      </c>
      <c r="AD69" s="15" t="inlineStr">
        <is>
          <t>IEEE Conferences</t>
        </is>
      </c>
    </row>
    <row r="70">
      <c r="A70" s="8" t="inlineStr">
        <is>
          <t>Technological Intervention System for Attention Deficit Hyperactivity Disorder</t>
        </is>
      </c>
      <c r="B70" s="9">
        <f>IF(COUNTIF($A$1:A69,
IF(ISNUMBER(MATCH(RIGHT(TRIM(A69),1),{".",",",";",":","!","?"},0)),
LEFT(TRIM(A69),LEN(TRIM(A69))-1),
TRIM(A69)
))=1,
"Not Duplicate",
"Duplicate")</f>
        <v/>
      </c>
      <c r="C70" s="9">
        <f>_xlfn.IFNA(_xlfn.XLOOKUP(A70, Table1[Title], Table1[Inclusion/Exclusion Decision]), "Added studies")</f>
        <v/>
      </c>
      <c r="D70" s="9" t="inlineStr">
        <is>
          <t>S. K. Mishra; A. Sharma; V. Khullar</t>
        </is>
      </c>
      <c r="E70" s="9" t="inlineStr">
        <is>
          <t>FEDA, GNA University, Phagwara, India; FEDA, GNA University, Phagwara, India; Chitkara University Institute of Engineering and Technology, Rajpura</t>
        </is>
      </c>
      <c r="F70" s="9" t="inlineStr">
        <is>
          <t>2023 3rd International Conference on Innovative Practices in Technology and Management (ICIPTM)</t>
        </is>
      </c>
      <c r="G70" s="10" t="n">
        <v>45056</v>
      </c>
      <c r="H70" s="9" t="n">
        <v>2023</v>
      </c>
      <c r="I70" s="9" t="n"/>
      <c r="J70" s="9" t="n"/>
      <c r="K70" s="9" t="n">
        <v>1</v>
      </c>
      <c r="L70" s="9" t="n">
        <v>6</v>
      </c>
      <c r="M70" s="9" t="inlineStr">
        <is>
          <t>The paper will examine the use of technology in the diagnosis and treatment of Attention Deficit Hyperactivity Disorder (ADHD), a neurodevelopmental disorder that affects millions globally. It will first highlight the existing challenges in diagnosing and treating ADHD and how technology can help overcome these challenges. The paper will then focus on various technological interventions, such as digital therapeutics and mobile health apps, and discuss their potential benefits and drawbacks. Lastly, the paper will consider the impact of technology-based diagnosis and treatment on the healthcare system, patient autonomy, and overall effectiveness. The traditional diagnosis process for ADHD is often lengthy and unreliable, relying on a combination of tests, leading to a lack of accuracy and inefficiency. Technological solutions have the potential to improve the accuracy and timeliness of diagnosis and treatment. Digital therapeutics, for instance, can offer individuals with ADHD an efficient way to manage their symptoms, reduce costs, and improve outcomes, all from the convenience of their own devices.</t>
        </is>
      </c>
      <c r="N70" s="9" t="n"/>
      <c r="O70" s="9" t="inlineStr">
        <is>
          <t>979-8-3503-3623-8</t>
        </is>
      </c>
      <c r="P70" s="9" t="inlineStr">
        <is>
          <t>10.1109/ICIPTM57143.2023.10117576</t>
        </is>
      </c>
      <c r="Q70" s="9" t="n"/>
      <c r="R70" s="9" t="inlineStr">
        <is>
          <t>https://ieeexplore.ieee.org/stamp/stamp.jsp?arnumber=10117576</t>
        </is>
      </c>
      <c r="S70" s="9" t="inlineStr">
        <is>
          <t>ADHD;Digital therapeutics;Mobile health apps;Qbtech;Virtual reality;Artificial intelligence;Machine learning</t>
        </is>
      </c>
      <c r="T70" s="9" t="inlineStr">
        <is>
          <t>Pregnancy;Virtual environments;Medical treatment;External stimuli;Lead;Genetics;Environmental factors</t>
        </is>
      </c>
      <c r="U70" s="9" t="n"/>
      <c r="V70" s="9" t="n">
        <v>2</v>
      </c>
      <c r="W70" s="9" t="n"/>
      <c r="X70" s="9" t="n">
        <v>15</v>
      </c>
      <c r="Y70" s="9" t="inlineStr">
        <is>
          <t>IEEE</t>
        </is>
      </c>
      <c r="Z70" s="10" t="n">
        <v>45056</v>
      </c>
      <c r="AA70" s="9" t="inlineStr">
        <is>
          <t>22-24 Feb. 2023</t>
        </is>
      </c>
      <c r="AB70" s="9" t="inlineStr">
        <is>
          <t>22-24 Feb. 2023</t>
        </is>
      </c>
      <c r="AC70" s="9" t="inlineStr">
        <is>
          <t>IEEE</t>
        </is>
      </c>
      <c r="AD70" s="11" t="inlineStr">
        <is>
          <t>IEEE Conferences</t>
        </is>
      </c>
    </row>
    <row r="71">
      <c r="A71" s="12" t="inlineStr">
        <is>
          <t>Machine Learning and ADHD Mental Health Detection - A Short Survey</t>
        </is>
      </c>
      <c r="B71" s="22">
        <f>IF(COUNTIF($A$1:A70,
IF(ISNUMBER(MATCH(RIGHT(TRIM(A70),1),{".",",",";",":","!","?"},0)),
LEFT(TRIM(A70),LEN(TRIM(A70))-1),
TRIM(A70)
))=1,
"Not Duplicate",
"Duplicate")</f>
        <v/>
      </c>
      <c r="C71" s="22">
        <f>_xlfn.IFNA(_xlfn.XLOOKUP(A71, Table1[Title], Table1[Inclusion/Exclusion Decision]), "Added studies")</f>
        <v/>
      </c>
      <c r="D71" s="22" t="inlineStr">
        <is>
          <t>C. Nash; R. Nair; S. M. Naqvi</t>
        </is>
      </c>
      <c r="E71" s="22" t="inlineStr">
        <is>
          <t>Intelligent Sensing and Communications Research Group, Newcastle University, UK; Adult ADHD Services Cumbria, Northumberland, Tyne and Wear, NHS Foundation Trust; Intelligent Sensing and Communications Research Group, Newcastle University, UK</t>
        </is>
      </c>
      <c r="F71" s="22" t="inlineStr">
        <is>
          <t>2022 25th International Conference on Information Fusion (FUSION)</t>
        </is>
      </c>
      <c r="G71" s="14" t="n">
        <v>44782</v>
      </c>
      <c r="H71" s="22" t="n">
        <v>2022</v>
      </c>
      <c r="I71" s="22" t="n"/>
      <c r="J71" s="22" t="n"/>
      <c r="K71" s="22" t="n">
        <v>1</v>
      </c>
      <c r="L71" s="22" t="n">
        <v>8</v>
      </c>
      <c r="M71" s="22" t="inlineStr">
        <is>
          <t>This paper explores the current machine learning based methods used to identify Attention Deficit Hyperactivity Disorder (ADHD) in humans. With ADHD being one of the most prevalent mental health disorders worldwide, machine learning could be one of the effective solutions to objective diagnosis support to clinicians. We explore the use of machine learning with different sensing techniques such as functional Magnetic Resonance Imagery (fMRI) and Electroencephalography (EEG). Moreover, we also explore other approaches to detect ADHD such as computer based tasks, medical questionnaires and medical notes. With mental health awareness on the rise, it is necessary to survey the existing literature on ADHD for a machine learning based reliable Artificial Intelligence (AI). Which can aid clinicians in order to speed up the ADHD diagnosis process.</t>
        </is>
      </c>
      <c r="N71" s="22" t="n"/>
      <c r="O71" s="22" t="inlineStr">
        <is>
          <t>978-1-7377497-2-1</t>
        </is>
      </c>
      <c r="P71" s="22" t="inlineStr">
        <is>
          <t>10.23919/FUSION49751.2022.9841277</t>
        </is>
      </c>
      <c r="Q71" s="22" t="n"/>
      <c r="R71" s="22" t="inlineStr">
        <is>
          <t>https://ieeexplore.ieee.org/stamp/stamp.jsp?arnumber=9841277</t>
        </is>
      </c>
      <c r="S71" s="22" t="inlineStr">
        <is>
          <t>Attention Deficit Hyperactivity Disorder;Machine Learning;Healthcare;Mental Health;Artificial Intelligence</t>
        </is>
      </c>
      <c r="T71" s="22" t="inlineStr">
        <is>
          <t>Machine learning;Mental health;Functional magnetic resonance imaging;Electroencephalography;Sensors;Reliability;Object recognition</t>
        </is>
      </c>
      <c r="U71" s="22" t="n"/>
      <c r="V71" s="22" t="n">
        <v>24</v>
      </c>
      <c r="W71" s="22" t="n"/>
      <c r="X71" s="22" t="n">
        <v>58</v>
      </c>
      <c r="Y71" s="22" t="n"/>
      <c r="Z71" s="14" t="n">
        <v>44782</v>
      </c>
      <c r="AA71" s="22" t="inlineStr">
        <is>
          <t>4-7 July 2022</t>
        </is>
      </c>
      <c r="AB71" s="22" t="inlineStr">
        <is>
          <t>4-7 July 2022</t>
        </is>
      </c>
      <c r="AC71" s="22" t="inlineStr">
        <is>
          <t>IEEE</t>
        </is>
      </c>
      <c r="AD71" s="15" t="inlineStr">
        <is>
          <t>IEEE Conferences</t>
        </is>
      </c>
    </row>
    <row r="72">
      <c r="A72" s="8" t="inlineStr">
        <is>
          <t>EEG-Based ADHD Detection Using Deep Capsule Networks with Explainable AI: A Comparative Analysis of EnhancedCapsuleNet and IDLHICNet</t>
        </is>
      </c>
      <c r="B72" s="9">
        <f>IF(COUNTIF($A$1:A71,
IF(ISNUMBER(MATCH(RIGHT(TRIM(A71),1),{".",",",";",":","!","?"},0)),
LEFT(TRIM(A71),LEN(TRIM(A71))-1),
TRIM(A71)
))=1,
"Not Duplicate",
"Duplicate")</f>
        <v/>
      </c>
      <c r="C72" s="9">
        <f>_xlfn.IFNA(_xlfn.XLOOKUP(A72, Table1[Title], Table1[Inclusion/Exclusion Decision]), "Added studies")</f>
        <v/>
      </c>
      <c r="D72" s="9" t="inlineStr">
        <is>
          <t>R. Golash; S. Choudhary; A. Goyal; K. Golash</t>
        </is>
      </c>
      <c r="E72" s="9" t="inlineStr">
        <is>
          <t>SCSET, Bennett University, Greater Noida, Uttar Pradesh, India; SCSET, Bennett University, Greater Noida, Uttar Pradesh, India; SCSET, Bennett University, Greater Noida, Uttar Pradesh, India; BITS Pilani, Dubai</t>
        </is>
      </c>
      <c r="F72" s="9" t="inlineStr">
        <is>
          <t>2025 5th International Conference on Internet of Things: Smart Innovation and Usages (IoT-SIU)</t>
        </is>
      </c>
      <c r="G72" s="10" t="n">
        <v>46078</v>
      </c>
      <c r="H72" s="9" t="n">
        <v>2025</v>
      </c>
      <c r="I72" s="9" t="n"/>
      <c r="J72" s="9" t="n"/>
      <c r="K72" s="9" t="n">
        <v>1</v>
      </c>
      <c r="L72" s="9" t="n">
        <v>6</v>
      </c>
      <c r="M72" s="9" t="inlineStr">
        <is>
          <t>Attention Deficit Hyperactivity Disorder(ADHD) is a complex neurodevelopmental disorder that needs specialized diagnostic tools. This paper presents a newly developed deep learning model combining capsule networks with explainable artificial intelligence (XAI) focused on electroencephalogram (EEG) signal-based automatic ADHD diagnosis. We propose two state-of-the-art architectures: EnhancedCapsuleNet and IDLHICNet (Inception-based Deep Learning with Hierarchical Capsule Network), and discuss their evaluation. Our models incorporate attention-based dynamic routing, InceptionResNet modules, and reconstruction regularization to capture complex spatiotemporal patterns in EEG data. Our experiments on a complete EEG dataset prove that both EnhancedCapsuleNet and IDLHICNet demonstrate equivalent ADHD classification performance, achieving approximately 75% accuracy with balanced sensitivity ${\$}$(71-72%) and specificity (78-79%) and stronger SHAP-LIME consistency. Our thorough analysis encompasses ROC curves, precision-recall curves, and other performance metrics to demonstrate the â€˜black-boxâ€™ nature of deep learning. This research fills the gap between clinical interpretability and high-performance deep learning and provides a strong tool for clinicians and neuroscience researchers for the diagnosis of ADHD.</t>
        </is>
      </c>
      <c r="N72" s="9" t="n"/>
      <c r="O72" s="9" t="inlineStr">
        <is>
          <t>979-8-3315-9099-4</t>
        </is>
      </c>
      <c r="P72" s="9" t="inlineStr">
        <is>
          <t>10.1109/IOT-SIU65919.2025.11402796</t>
        </is>
      </c>
      <c r="Q72" s="9" t="n"/>
      <c r="R72" s="9" t="inlineStr">
        <is>
          <t>https://ieeexplore.ieee.org/stamp/stamp.jsp?arnumber=11402796</t>
        </is>
      </c>
      <c r="S72" s="9" t="inlineStr">
        <is>
          <t>ADHD detection;Capsule networks;EEG analysis;Explainable AI;SHAP;LIME;Deep learning;Neurodevelopmental disorders</t>
        </is>
      </c>
      <c r="T72" s="9" t="inlineStr">
        <is>
          <t>Deep learning;Technological innovation;Accuracy;Sensitivity;Explainable AI;Transfer learning;Brain modeling;Routing;Electroencephalography;Spatiotemporal phenomena</t>
        </is>
      </c>
      <c r="U72" s="9" t="n"/>
      <c r="V72" s="9" t="n"/>
      <c r="W72" s="9" t="n"/>
      <c r="X72" s="9" t="n">
        <v>16</v>
      </c>
      <c r="Y72" s="9" t="inlineStr">
        <is>
          <t>IEEE</t>
        </is>
      </c>
      <c r="Z72" s="10" t="n">
        <v>46078</v>
      </c>
      <c r="AA72" s="9" t="inlineStr">
        <is>
          <t>27-28 Nov. 2025</t>
        </is>
      </c>
      <c r="AB72" s="9" t="inlineStr">
        <is>
          <t>27-28 Nov. 2025</t>
        </is>
      </c>
      <c r="AC72" s="9" t="inlineStr">
        <is>
          <t>IEEE</t>
        </is>
      </c>
      <c r="AD72" s="11" t="inlineStr">
        <is>
          <t>IEEE Conferences</t>
        </is>
      </c>
    </row>
    <row r="73">
      <c r="A73" s="12" t="inlineStr">
        <is>
          <t>Effectiveness of Integrating Activity and HRV Features for ADHD classification</t>
        </is>
      </c>
      <c r="B73" s="22">
        <f>IF(COUNTIF($A$1:A72,
IF(ISNUMBER(MATCH(RIGHT(TRIM(A72),1),{".",",",";",":","!","?"},0)),
LEFT(TRIM(A72),LEN(TRIM(A72))-1),
TRIM(A72)
))=1,
"Not Duplicate",
"Duplicate")</f>
        <v/>
      </c>
      <c r="C73" s="22">
        <f>_xlfn.IFNA(_xlfn.XLOOKUP(A73, Table1[Title], Table1[Inclusion/Exclusion Decision]), "Added studies")</f>
        <v/>
      </c>
      <c r="D73" s="22" t="inlineStr">
        <is>
          <t>J. A. Khan; M. Bilal</t>
        </is>
      </c>
      <c r="E73" s="22" t="inlineStr">
        <is>
          <t>Software Engineering Department, FAST NUCES, Islamabad, Pakistan; Software Engineering Department, FAST NUCES, Islamabad, Pakistan</t>
        </is>
      </c>
      <c r="F73" s="22" t="inlineStr">
        <is>
          <t>2025 5th International Conference on Digital Futures and Transformative Technologies (ICoDT2)</t>
        </is>
      </c>
      <c r="G73" s="14" t="n">
        <v>46056</v>
      </c>
      <c r="H73" s="22" t="n">
        <v>2025</v>
      </c>
      <c r="I73" s="22" t="n"/>
      <c r="J73" s="22" t="n"/>
      <c r="K73" s="22" t="n">
        <v>1</v>
      </c>
      <c r="L73" s="22" t="n">
        <v>6</v>
      </c>
      <c r="M73" s="22" t="inlineStr">
        <is>
          <t>Attention-Deficit/Hyperactivity Disorder (ADHD) is one of the most prevalent brain-based disorder conditions in children. However, its diagnosis in clinical practice still relies largely on subjective assessments. To introduce a more consistent and data-driven approach, this study utilizes the publicly available Hyperaktiv dataset, which comprises motor activity and heart rate variability (HRV) recordings from 103 participants (51 diagnosed with ADHD and 52 serving as clinical controls). We extracted 788 statistical descriptors of the time-series data using the tsfresh library and then applied SelectKBest for feature reduction to retain the most informative predictors. Five machine learning classifiers that are Support Vector Machine (SVM), k-Nearest Neighbors (KNN), NaÃ¯ve Bayes (NB), LogitBoost, and Random Forest (RF) were trained and evaluated across different feature subsets. Our results show that the integration of activity and HRV features improves model performance, with SVM achieving the highest accuracy of 92.3%, F1-measure of 92.7%, and AUC of 0.97. These findings demonstrate the potential of combining wearable sensor data with optimized machine learning methods to provide more objective and reliable ADHD classification, supporting future data-driven clinical decision-making.</t>
        </is>
      </c>
      <c r="N73" s="22" t="n"/>
      <c r="O73" s="22" t="inlineStr">
        <is>
          <t>979-8-3315-5963-2</t>
        </is>
      </c>
      <c r="P73" s="22" t="inlineStr">
        <is>
          <t>10.1109/ICoDT269104.2025.11360719</t>
        </is>
      </c>
      <c r="Q73" s="22" t="n"/>
      <c r="R73" s="22" t="inlineStr">
        <is>
          <t>https://ieeexplore.ieee.org/stamp/stamp.jsp?arnumber=11360719</t>
        </is>
      </c>
      <c r="S73" s="22" t="inlineStr">
        <is>
          <t>ADHD detection;machine learning;SVM;HRV;activity features;Hyperaktiv dataset</t>
        </is>
      </c>
      <c r="T73" s="22" t="inlineStr">
        <is>
          <t>Support vector machines;Radio frequency;Accuracy;Nearest neighbor methods;Feature extraction;Libraries;Data mining;Heart rate variability;Space vector modulation;Wearable sensors</t>
        </is>
      </c>
      <c r="U73" s="22" t="n"/>
      <c r="V73" s="22" t="n"/>
      <c r="W73" s="22" t="n"/>
      <c r="X73" s="22" t="n">
        <v>41</v>
      </c>
      <c r="Y73" s="22" t="inlineStr">
        <is>
          <t>IEEE</t>
        </is>
      </c>
      <c r="Z73" s="14" t="n">
        <v>46056</v>
      </c>
      <c r="AA73" s="22" t="inlineStr">
        <is>
          <t>17-18 Dec. 2025</t>
        </is>
      </c>
      <c r="AB73" s="22" t="inlineStr">
        <is>
          <t>17-18 Dec. 2025</t>
        </is>
      </c>
      <c r="AC73" s="22" t="inlineStr">
        <is>
          <t>IEEE</t>
        </is>
      </c>
      <c r="AD73" s="15" t="inlineStr">
        <is>
          <t>IEEE Conferences</t>
        </is>
      </c>
    </row>
    <row r="74">
      <c r="A74" s="8" t="inlineStr">
        <is>
          <t>fMRI-Based ADHD Diagnosis and Sex Prediction: A Machine Learning Approach</t>
        </is>
      </c>
      <c r="B74" s="9">
        <f>IF(COUNTIF($A$1:A73,
IF(ISNUMBER(MATCH(RIGHT(TRIM(A73),1),{".",",",";",":","!","?"},0)),
LEFT(TRIM(A73),LEN(TRIM(A73))-1),
TRIM(A73)
))=1,
"Not Duplicate",
"Duplicate")</f>
        <v/>
      </c>
      <c r="C74" s="9">
        <f>_xlfn.IFNA(_xlfn.XLOOKUP(A74, Table1[Title], Table1[Inclusion/Exclusion Decision]), "Added studies")</f>
        <v/>
      </c>
      <c r="D74" s="9" t="inlineStr">
        <is>
          <t>M. Sabnis; S. Desai</t>
        </is>
      </c>
      <c r="E74" s="9" t="inlineStr">
        <is>
          <t>Dept. of Computer Science Engineering (AI), KLE Tech. Univ. Dr. MSSCET, Belagavi, Karnataka, India; Dept. of Biomedical Engineering, KLE Tech. Univ. Dr. MSSCET, Belagavi, Karnataka, India</t>
        </is>
      </c>
      <c r="F74" s="9" t="inlineStr">
        <is>
          <t>2025 6th International Conference for Emerging Technology (INCET)</t>
        </is>
      </c>
      <c r="G74" s="10" t="n">
        <v>45904</v>
      </c>
      <c r="H74" s="9" t="n">
        <v>2025</v>
      </c>
      <c r="I74" s="9" t="n"/>
      <c r="J74" s="9" t="n"/>
      <c r="K74" s="9" t="n">
        <v>1</v>
      </c>
      <c r="L74" s="9" t="n">
        <v>8</v>
      </c>
      <c r="M74" s="9" t="inlineStr">
        <is>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t>
        </is>
      </c>
      <c r="N74" s="9" t="inlineStr">
        <is>
          <t>2996-4490</t>
        </is>
      </c>
      <c r="O74" s="9" t="inlineStr">
        <is>
          <t>979-8-3315-3103-4</t>
        </is>
      </c>
      <c r="P74" s="9" t="inlineStr">
        <is>
          <t>10.1109/INCET64471.2025.11140960</t>
        </is>
      </c>
      <c r="Q74" s="9" t="n"/>
      <c r="R74" s="9" t="inlineStr">
        <is>
          <t>https://ieeexplore.ieee.org/stamp/stamp.jsp?arnumber=11140960</t>
        </is>
      </c>
      <c r="S74" s="9" t="inlineStr">
        <is>
          <t>ADHD Classification;Clinical Decision Support;Medical Data Analysis;Multi-Output Classification;Sex Classification</t>
        </is>
      </c>
      <c r="T74" s="9" t="inlineStr">
        <is>
          <t>Support vector machines;Measurement;Logistic regression;Data analysis;Functional magnetic resonance imaging;Calibration;Ensemble learning;Random forests;Medical diagnostic imaging;Principal component analysis</t>
        </is>
      </c>
      <c r="U74" s="9" t="n"/>
      <c r="V74" s="9" t="n"/>
      <c r="W74" s="9" t="n"/>
      <c r="X74" s="9" t="n">
        <v>19</v>
      </c>
      <c r="Y74" s="9" t="inlineStr">
        <is>
          <t>IEEE</t>
        </is>
      </c>
      <c r="Z74" s="10" t="n">
        <v>45904</v>
      </c>
      <c r="AA74" s="9" t="inlineStr">
        <is>
          <t>23-25 May 2025</t>
        </is>
      </c>
      <c r="AB74" s="9" t="inlineStr">
        <is>
          <t>23-25 May 2025</t>
        </is>
      </c>
      <c r="AC74" s="9" t="inlineStr">
        <is>
          <t>IEEE</t>
        </is>
      </c>
      <c r="AD74" s="11" t="inlineStr">
        <is>
          <t>IEEE Conferences</t>
        </is>
      </c>
    </row>
    <row r="75">
      <c r="A75" s="12" t="inlineStr">
        <is>
          <t>Machine Learning in ADHD and Depression Mental Health Diagnosis: A Survey</t>
        </is>
      </c>
      <c r="B75" s="22">
        <f>IF(COUNTIF($A$1:A74,
IF(ISNUMBER(MATCH(RIGHT(TRIM(A74),1),{".",",",";",":","!","?"},0)),
LEFT(TRIM(A74),LEN(TRIM(A74))-1),
TRIM(A74)
))=1,
"Not Duplicate",
"Duplicate")</f>
        <v/>
      </c>
      <c r="C75" s="22">
        <f>_xlfn.IFNA(_xlfn.XLOOKUP(A75, Table1[Title], Table1[Inclusion/Exclusion Decision]), "Added studies")</f>
        <v/>
      </c>
      <c r="D75" s="22" t="inlineStr">
        <is>
          <t>C. Nash; R. Nair; S. M. Naqvi</t>
        </is>
      </c>
      <c r="E75" s="22"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F75" s="22" t="inlineStr">
        <is>
          <t>IEEE Access</t>
        </is>
      </c>
      <c r="G75" s="14" t="n">
        <v>45156</v>
      </c>
      <c r="H75" s="22" t="n">
        <v>2023</v>
      </c>
      <c r="I75" s="22" t="n">
        <v>11</v>
      </c>
      <c r="J75" s="22" t="n"/>
      <c r="K75" s="22" t="n">
        <v>86297</v>
      </c>
      <c r="L75" s="22" t="n">
        <v>86317</v>
      </c>
      <c r="M75" s="22"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is>
      </c>
      <c r="N75" s="22" t="inlineStr">
        <is>
          <t>2169-3536</t>
        </is>
      </c>
      <c r="O75" s="22" t="n"/>
      <c r="P75" s="22" t="inlineStr">
        <is>
          <t>10.1109/ACCESS.2023.3304236</t>
        </is>
      </c>
      <c r="Q75" s="22" t="n"/>
      <c r="R75" s="22" t="inlineStr">
        <is>
          <t>https://ieeexplore.ieee.org/stamp/stamp.jsp?arnumber=10214293</t>
        </is>
      </c>
      <c r="S75" s="22" t="inlineStr">
        <is>
          <t>Artificial intelligence;attention deficit hyperactivity disorder;depression;machine learning;mental health</t>
        </is>
      </c>
      <c r="T75" s="22" t="inlineStr">
        <is>
          <t>Depression;Mental health;Machine learning;Task analysis;Surveys;COVID-19;Biological neural networks;Artificial intelligence</t>
        </is>
      </c>
      <c r="U75" s="22" t="n"/>
      <c r="V75" s="22" t="n">
        <v>33</v>
      </c>
      <c r="W75" s="22" t="n"/>
      <c r="X75" s="22" t="n">
        <v>153</v>
      </c>
      <c r="Y75" s="22" t="inlineStr">
        <is>
          <t>CCBYNCND</t>
        </is>
      </c>
      <c r="Z75" s="14" t="n">
        <v>45148</v>
      </c>
      <c r="AA75" s="22" t="n">
        <v>2023</v>
      </c>
      <c r="AB75" s="22" t="n"/>
      <c r="AC75" s="22" t="inlineStr">
        <is>
          <t>IEEE</t>
        </is>
      </c>
      <c r="AD75" s="15" t="inlineStr">
        <is>
          <t>IEEE Journals</t>
        </is>
      </c>
    </row>
    <row r="76">
      <c r="A76" s="8" t="inlineStr">
        <is>
          <t>Objective ADHD Diagnosis Using Convolutional Neural Networks Over Daily-Life Activity Records</t>
        </is>
      </c>
      <c r="B76" s="9">
        <f>IF(COUNTIF($A$1:A75,
IF(ISNUMBER(MATCH(RIGHT(TRIM(A75),1),{".",",",";",":","!","?"},0)),
LEFT(TRIM(A75),LEN(TRIM(A75))-1),
TRIM(A75)
))=1,
"Not Duplicate",
"Duplicate")</f>
        <v/>
      </c>
      <c r="C76" s="9">
        <f>_xlfn.IFNA(_xlfn.XLOOKUP(A76, Table1[Title], Table1[Inclusion/Exclusion Decision]), "Added studies")</f>
        <v/>
      </c>
      <c r="D76" s="9" t="inlineStr">
        <is>
          <t>P. Amado-Caballero; P. Casaseca-de-la-Higuera; S. Alberola-Lopez; J. M. Andres-de-Llano; J. A. L. Villalobos; J. R. Garmendia-Leiza; C. Alberola-Lopez</t>
        </is>
      </c>
      <c r="E76" s="9" t="inlineStr">
        <is>
          <t>UIC Laboratorio de Procesado de Imagen. ETSI TelecomunicaciÃ³n, Dpto. TeorÃ­a de la SeÃ±al y Comunicaciones e IngenierÃ­a TelemÃ¡tica, Valladolid, Spain; UIC Laboratorio de Procesado de Imagen. ETSI TelecomunicaciÃ³n, Dpto. TeorÃ­a de la SeÃ±al y Comunicaciones e IngenierÃ­a TelemÃ¡tica, Valladolid, Spain; Centro de Salud Jardinillos, Palencia, Spain; Complejo Asistencial Universitario de Palencia, Palencia, Spain; Complejo Asistencial Universitario de Palencia, Palencia, Spain; Complejo Asistencial Universitario de Palencia, Palencia, Spain; UIC Laboratorio de Procesado de Imagen. ETSI TelecomunicaciÃ³n, Dpto. TeorÃ­a de la SeÃ±al y Comunicaciones e IngenierÃ­a TelemÃ¡tica, Valladolid, Spain</t>
        </is>
      </c>
      <c r="F76" s="9" t="inlineStr">
        <is>
          <t>IEEE Journal of Biomedical and Health Informatics</t>
        </is>
      </c>
      <c r="G76" s="10" t="n">
        <v>44077</v>
      </c>
      <c r="H76" s="9" t="n">
        <v>2020</v>
      </c>
      <c r="I76" s="9" t="n">
        <v>24</v>
      </c>
      <c r="J76" s="9" t="n">
        <v>9</v>
      </c>
      <c r="K76" s="9" t="n">
        <v>2690</v>
      </c>
      <c r="L76" s="9" t="n">
        <v>2700</v>
      </c>
      <c r="M76" s="9"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is>
      </c>
      <c r="N76" s="9" t="inlineStr">
        <is>
          <t>2168-2208</t>
        </is>
      </c>
      <c r="O76" s="9" t="n"/>
      <c r="P76" s="9" t="inlineStr">
        <is>
          <t>10.1109/JBHI.2020.2964072</t>
        </is>
      </c>
      <c r="Q76" s="9" t="inlineStr">
        <is>
          <t xml:space="preserve">European Regional Development Fund(grant numbers:TEC2017-82408-R); Instituto de Competitividad Empresarial (Junta de Castilla y LeÃ³n, Spain(grant numbers:04/18/VA/0008,04/18/VA/0013); Scottish Funding Council(grant numbers:CAF-0040); </t>
        </is>
      </c>
      <c r="R76" s="9" t="inlineStr">
        <is>
          <t>https://ieeexplore.ieee.org/stamp/stamp.jsp?arnumber=8950177</t>
        </is>
      </c>
      <c r="S76" s="9" t="inlineStr">
        <is>
          <t>ADHD;actigraphy;Deep Learning;Convolutional Neural Network (CNN)</t>
        </is>
      </c>
      <c r="T76" s="9" t="inlineStr">
        <is>
          <t>Pediatrics;Electroencephalography;Sleep;Deep learning;Functional magnetic resonance imaging</t>
        </is>
      </c>
      <c r="U76" s="9" t="inlineStr">
        <is>
          <t>Actigraphy;Activities of Daily Living;Adolescent;Attention Deficit Disorder with Hyperactivity;Child;Humans;Neural Networks, Computer</t>
        </is>
      </c>
      <c r="V76" s="9" t="n">
        <v>37</v>
      </c>
      <c r="W76" s="9" t="n"/>
      <c r="X76" s="9" t="n">
        <v>47</v>
      </c>
      <c r="Y76" s="9" t="inlineStr">
        <is>
          <t>IEEE</t>
        </is>
      </c>
      <c r="Z76" s="10" t="n">
        <v>43836</v>
      </c>
      <c r="AA76" s="9" t="inlineStr">
        <is>
          <t>Sept. 2020</t>
        </is>
      </c>
      <c r="AB76" s="9" t="n"/>
      <c r="AC76" s="9" t="inlineStr">
        <is>
          <t>IEEE</t>
        </is>
      </c>
      <c r="AD76" s="11" t="inlineStr">
        <is>
          <t>IEEE Journals</t>
        </is>
      </c>
    </row>
    <row r="77">
      <c r="A77" s="12" t="inlineStr">
        <is>
          <t>Machine Learning Models for the Detection of ADHD in Primary School Students in Peru</t>
        </is>
      </c>
      <c r="B77" s="22">
        <f>IF(COUNTIF($A$1:A76,
IF(ISNUMBER(MATCH(RIGHT(TRIM(A76),1),{".",",",";",":","!","?"},0)),
LEFT(TRIM(A76),LEN(TRIM(A76))-1),
TRIM(A76)
))=1,
"Not Duplicate",
"Duplicate")</f>
        <v/>
      </c>
      <c r="C77" s="22">
        <f>_xlfn.IFNA(_xlfn.XLOOKUP(A77, Table1[Title], Table1[Inclusion/Exclusion Decision]), "Added studies")</f>
        <v/>
      </c>
      <c r="D77" s="22" t="inlineStr">
        <is>
          <t>J. Vara; D. Dioses; L. Wong</t>
        </is>
      </c>
      <c r="E77" s="22" t="inlineStr">
        <is>
          <t>Universidad Peruana de Ciencias Aplicadas, Lima, PerÃº; Universidad Peruana de Ciencias Aplicadas, Lima, PerÃº; Universidad Peruana de Ciencias Aplicadas, Lima, PerÃº</t>
        </is>
      </c>
      <c r="F77" s="22" t="inlineStr">
        <is>
          <t>2025 38th Conference of Open Innovations Association (FRUCT)</t>
        </is>
      </c>
      <c r="G77" s="14" t="n">
        <v>45979</v>
      </c>
      <c r="H77" s="22" t="n">
        <v>2025</v>
      </c>
      <c r="I77" s="22" t="n"/>
      <c r="J77" s="22" t="n"/>
      <c r="K77" s="22" t="n">
        <v>309</v>
      </c>
      <c r="L77" s="22" t="n">
        <v>317</v>
      </c>
      <c r="M77" s="22" t="inlineStr">
        <is>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t>
        </is>
      </c>
      <c r="N77" s="22" t="inlineStr">
        <is>
          <t>2305-7254</t>
        </is>
      </c>
      <c r="O77" s="22" t="inlineStr">
        <is>
          <t>978-952-65246-4-1</t>
        </is>
      </c>
      <c r="P77" s="22" t="inlineStr">
        <is>
          <t>10.23919/FRUCT67853.2025.11239195</t>
        </is>
      </c>
      <c r="Q77" s="22" t="n"/>
      <c r="R77" s="22" t="inlineStr">
        <is>
          <t>https://ieeexplore.ieee.org/stamp/stamp.jsp?arnumber=11239195</t>
        </is>
      </c>
      <c r="S77" s="22" t="n"/>
      <c r="T77" s="22" t="inlineStr">
        <is>
          <t>Support vector machines;Measurement;Accuracy;Trees (botanical);Artificial neural networks;Prediction algorithms;Data models;Reliability;Random forests;Context modeling</t>
        </is>
      </c>
      <c r="U77" s="22" t="n"/>
      <c r="V77" s="22" t="n"/>
      <c r="W77" s="22" t="n"/>
      <c r="X77" s="22" t="n">
        <v>14</v>
      </c>
      <c r="Y77" s="22" t="n"/>
      <c r="Z77" s="14" t="n">
        <v>45979</v>
      </c>
      <c r="AA77" s="22" t="inlineStr">
        <is>
          <t>5-7 Nov. 2025</t>
        </is>
      </c>
      <c r="AB77" s="22" t="inlineStr">
        <is>
          <t>5-7 Nov. 2025</t>
        </is>
      </c>
      <c r="AC77" s="22" t="inlineStr">
        <is>
          <t>IEEE</t>
        </is>
      </c>
      <c r="AD77" s="15" t="inlineStr">
        <is>
          <t>IEEE Conferences</t>
        </is>
      </c>
    </row>
    <row r="78">
      <c r="A78" s="8" t="inlineStr">
        <is>
          <t>Analyzing Handwriting Features for ADHD Detection in Children with Autism via Machine Learning</t>
        </is>
      </c>
      <c r="B78" s="9">
        <f>IF(COUNTIF($A$1:A77,
IF(ISNUMBER(MATCH(RIGHT(TRIM(A77),1),{".",",",";",":","!","?"},0)),
LEFT(TRIM(A77),LEN(TRIM(A77))-1),
TRIM(A77)
))=1,
"Not Duplicate",
"Duplicate")</f>
        <v/>
      </c>
      <c r="C78" s="9">
        <f>_xlfn.IFNA(_xlfn.XLOOKUP(A78, Table1[Title], Table1[Inclusion/Exclusion Decision]), "Added studies")</f>
        <v/>
      </c>
      <c r="D78" s="9" t="inlineStr">
        <is>
          <t>C. Prathima; A. T; P. Jayachandra reddy; Y. Susmitha; P. S. Reddy; N. Charitha</t>
        </is>
      </c>
      <c r="E78" s="9" t="inlineStr">
        <is>
          <t>Dept.of DS, Mohan Babu University, Tirupati, India; Department of CSE, K.S.R.M College of Engineering; Dept of CSE, Annamacharya institute of technology &amp; sciences; Dept. of IT, Sree Vidyanikethan Engineering College, Tirupati, India; Dept. of IT, Sree Vidyanikethan Engineering College, Tirupati, India; Dept. of IT, Sree Vidyanikethan Engineering College, Tirupati, India</t>
        </is>
      </c>
      <c r="F78" s="9" t="inlineStr">
        <is>
          <t>2025 3rd International Conference on Disruptive Technologies (ICDT)</t>
        </is>
      </c>
      <c r="G78" s="10" t="n">
        <v>45790</v>
      </c>
      <c r="H78" s="9" t="n">
        <v>2025</v>
      </c>
      <c r="I78" s="9" t="n"/>
      <c r="J78" s="9" t="n"/>
      <c r="K78" s="9" t="n">
        <v>565</v>
      </c>
      <c r="L78" s="9" t="n">
        <v>569</v>
      </c>
      <c r="M78" s="9" t="inlineStr">
        <is>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t>
        </is>
      </c>
      <c r="N78" s="9" t="n"/>
      <c r="O78" s="9" t="inlineStr">
        <is>
          <t>979-8-3315-1958-2</t>
        </is>
      </c>
      <c r="P78" s="9" t="inlineStr">
        <is>
          <t>10.1109/ICDT63985.2025.10986445</t>
        </is>
      </c>
      <c r="Q78" s="9" t="n"/>
      <c r="R78" s="9" t="inlineStr">
        <is>
          <t>https://ieeexplore.ieee.org/stamp/stamp.jsp?arnumber=10986445</t>
        </is>
      </c>
      <c r="S78" s="9" t="inlineStr">
        <is>
          <t>ADHD Detection;Deep Learning;CNN-BiLSTM;Handwriting Features;Sequential Data Analysis</t>
        </is>
      </c>
      <c r="T78" s="9" t="inlineStr">
        <is>
          <t>Deep learning;Training;Hands;Accuracy;Attention mechanisms;Fuses;Feature extraction;Data models;Data mining;Disruptive technologies</t>
        </is>
      </c>
      <c r="U78" s="9" t="n"/>
      <c r="V78" s="9" t="n"/>
      <c r="W78" s="9" t="n"/>
      <c r="X78" s="9" t="n">
        <v>15</v>
      </c>
      <c r="Y78" s="9" t="inlineStr">
        <is>
          <t>IEEE</t>
        </is>
      </c>
      <c r="Z78" s="10" t="n">
        <v>45790</v>
      </c>
      <c r="AA78" s="9" t="inlineStr">
        <is>
          <t>7-8 March 2025</t>
        </is>
      </c>
      <c r="AB78" s="9" t="inlineStr">
        <is>
          <t>7-8 March 2025</t>
        </is>
      </c>
      <c r="AC78" s="9" t="inlineStr">
        <is>
          <t>IEEE</t>
        </is>
      </c>
      <c r="AD78" s="11" t="inlineStr">
        <is>
          <t>IEEE Conferences</t>
        </is>
      </c>
    </row>
    <row r="79">
      <c r="A79" s="12" t="inlineStr">
        <is>
          <t>Multi-LSTM Networks for Accurate Classification of Attention Deficit Hyperactivity Disorder from Resting-State fMRI Data</t>
        </is>
      </c>
      <c r="B79" s="22">
        <f>IF(COUNTIF($A$1:A78,
IF(ISNUMBER(MATCH(RIGHT(TRIM(A78),1),{".",",",";",":","!","?"},0)),
LEFT(TRIM(A78),LEN(TRIM(A78))-1),
TRIM(A78)
))=1,
"Not Duplicate",
"Duplicate")</f>
        <v/>
      </c>
      <c r="C79" s="22">
        <f>_xlfn.IFNA(_xlfn.XLOOKUP(A79, Table1[Title], Table1[Inclusion/Exclusion Decision]), "Added studies")</f>
        <v/>
      </c>
      <c r="D79" s="22" t="inlineStr">
        <is>
          <t>R. Liu; Z. -a. Huang; M. Jiang; K. C. Tan</t>
        </is>
      </c>
      <c r="E79" s="22" t="inlineStr">
        <is>
          <t>Department of Computer Science, City University of Hong Kong, Hong Kong SAR, China; Department of Computer Science, City University of Hong Kong, Hong Kong SAR, China; Department of Artificial Intelligence, Xiamen University, Fujian, China; Department of Computer Science, City University of Hong Kong, Hong Kong SAR, China</t>
        </is>
      </c>
      <c r="F79" s="22" t="inlineStr">
        <is>
          <t>2020 2nd International Conference on Industrial Artificial Intelligence (IAI)</t>
        </is>
      </c>
      <c r="G79" s="14" t="n">
        <v>44165</v>
      </c>
      <c r="H79" s="22" t="n">
        <v>2020</v>
      </c>
      <c r="I79" s="22" t="n"/>
      <c r="J79" s="22" t="n"/>
      <c r="K79" s="22" t="n">
        <v>1</v>
      </c>
      <c r="L79" s="22" t="n">
        <v>6</v>
      </c>
      <c r="M79" s="22" t="inlineStr">
        <is>
          <t>Attention deficit hyperactivity disorder (ADHD) is a widespread mental disorder among young children. Due to the complex pathological mechanisms and clinical symptoms, the diagnosis of ADHD is still challenging. In this paper, we propose a novel multi-network of long short term memory (multi-LSTM) for the identification of ADHD. The Gaussian mixture model (GMM) is introduced to cluster different regions of interests (ROIs) for feature selection. Then, the data augmentation and phenotypic information are used to further improve the classification performance. The simulation experiment demonstrates that the proposed model outperforms the state-of-the-art methods based on the multi-site ADHD-200 global competition dataset. It is anticipated that the proposed ROI-based clustering method and multi-LSTM model can provide valuable insights into the auxiliary diagnosis of ADHD from the rs-fMRI signal.</t>
        </is>
      </c>
      <c r="N79" s="22" t="n"/>
      <c r="O79" s="22" t="inlineStr">
        <is>
          <t>978-1-7281-8216-2</t>
        </is>
      </c>
      <c r="P79" s="22" t="inlineStr">
        <is>
          <t>10.1109/IAI50351.2020.9262176</t>
        </is>
      </c>
      <c r="Q79" s="22" t="inlineStr">
        <is>
          <t xml:space="preserve">National Natural Science Foundation of China (NSFC)(grant numbers:61876162,61673328); </t>
        </is>
      </c>
      <c r="R79" s="22" t="inlineStr">
        <is>
          <t>https://ieeexplore.ieee.org/stamp/stamp.jsp?arnumber=9262176</t>
        </is>
      </c>
      <c r="S79" s="22" t="inlineStr">
        <is>
          <t>Attention deficit hyperactivity disorder (ADHD);functional magnetic resonance imaging (fMRI);regions of interests (ROIs);Long short-term memory (LSTM)</t>
        </is>
      </c>
      <c r="T79" s="22" t="inlineStr">
        <is>
          <t>Feature extraction;Brain modeling;Logic gates;Functional magnetic resonance imaging;Correlation;Sensitivity;Computational modeling</t>
        </is>
      </c>
      <c r="U79" s="22" t="n"/>
      <c r="V79" s="22" t="n">
        <v>15</v>
      </c>
      <c r="W79" s="22" t="n"/>
      <c r="X79" s="22" t="n">
        <v>27</v>
      </c>
      <c r="Y79" s="22" t="inlineStr">
        <is>
          <t>IEEE</t>
        </is>
      </c>
      <c r="Z79" s="14" t="n">
        <v>44165</v>
      </c>
      <c r="AA79" s="22" t="inlineStr">
        <is>
          <t>23-25 Oct. 2020</t>
        </is>
      </c>
      <c r="AB79" s="22" t="inlineStr">
        <is>
          <t>23-25 Oct. 2020</t>
        </is>
      </c>
      <c r="AC79" s="22" t="inlineStr">
        <is>
          <t>IEEE</t>
        </is>
      </c>
      <c r="AD79" s="15" t="inlineStr">
        <is>
          <t>IEEE Conferences</t>
        </is>
      </c>
    </row>
    <row r="80">
      <c r="A80" s="8" t="inlineStr">
        <is>
          <t>Classification of ADHD by Using Multiple Feature Maps of EEG Signals and Deep Feature Extraction</t>
        </is>
      </c>
      <c r="B80" s="9">
        <f>IF(COUNTIF($A$1:A79,
IF(ISNUMBER(MATCH(RIGHT(TRIM(A79),1),{".",",",";",":","!","?"},0)),
LEFT(TRIM(A79),LEN(TRIM(A79))-1),
TRIM(A79)
))=1,
"Not Duplicate",
"Duplicate")</f>
        <v/>
      </c>
      <c r="C80" s="9">
        <f>_xlfn.IFNA(_xlfn.XLOOKUP(A80, Table1[Title], Table1[Inclusion/Exclusion Decision]), "Added studies")</f>
        <v/>
      </c>
      <c r="D80" s="9" t="inlineStr">
        <is>
          <t>O. K. Cura; S. K. Atli; S. Y. Sen; A. Akan</t>
        </is>
      </c>
      <c r="E80" s="9" t="inlineStr">
        <is>
          <t>Dept. of Biomedical Eng., Izmir Katip Celebi University, Izmir, Turkey; Dept. of Biophysics, Izmir Katip Celebi University, Izmir, Turkey; Dept. of Electrical and Electronics Eng., Izmir University of Economics, Izmir, Turkey; Dept. of Electrical and Electronics Eng., Izmir University of Economics, Izmir, Turkey</t>
        </is>
      </c>
      <c r="F80" s="9" t="inlineStr">
        <is>
          <t>2023 31st European Signal Processing Conference (EUSIPCO)</t>
        </is>
      </c>
      <c r="G80" s="10" t="n">
        <v>45231</v>
      </c>
      <c r="H80" s="9" t="n">
        <v>2023</v>
      </c>
      <c r="I80" s="9" t="n"/>
      <c r="J80" s="9" t="n"/>
      <c r="K80" s="9" t="n">
        <v>1065</v>
      </c>
      <c r="L80" s="9" t="n">
        <v>1069</v>
      </c>
      <c r="M80" s="9" t="inlineStr">
        <is>
          <t>Attention Deficit Hyperactivity Disorder (ADHD) is a neurological condition, typically manifesting in childhood. Behavioral studies are used to treat the illness, but there is no conclusive way to diagnose it. In order to comprehend changes in the brain, electroencephalography (EEG) signals of ADHD patients are frequently examined. In the proposed study, we introduced EEG feature maps (EEG-FM)-based image construction to be used as input to CNN architectures. To demonstrate the effectiveness of the proposed method, EEG data of 15 ADHD patients and 18 control subjects are analyzed and ADHD detection performance is demonstrated. EEG-FM-based images are obtained using both time domain features such as Hjorth parameters (activity, mobility, complexity), skewness, kurtosis, and peak-to-peak, and nonlinear features such as largest Lyapunov Exponent, correlation dimension, Hurst exponent, Katz fractal dimension, Higuchi fractal dimension, and approximation entropy. ResNet18 is trained using EEG-FM-based images and deep features are extracted for each image subset. Using the SVM classifier, the ADHD detection performance of the proposed approach is evaluated. Experimental results revealed that using EEG-FM-based images as input to ResNet architecture offers important benefits in identifying ADHD.</t>
        </is>
      </c>
      <c r="N80" s="9" t="inlineStr">
        <is>
          <t>2076-1465</t>
        </is>
      </c>
      <c r="O80" s="9" t="inlineStr">
        <is>
          <t>978-9-4645-9360-0</t>
        </is>
      </c>
      <c r="P80" s="9" t="inlineStr">
        <is>
          <t>10.23919/EUSIPCO58844.2023.10289929</t>
        </is>
      </c>
      <c r="Q80" s="9" t="n"/>
      <c r="R80" s="9" t="inlineStr">
        <is>
          <t>https://ieeexplore.ieee.org/stamp/stamp.jsp?arnumber=10289929</t>
        </is>
      </c>
      <c r="S80" s="9" t="inlineStr">
        <is>
          <t>Attention Deficit Hyperactivity Disorder (ADHD);EEG Feature maps;deep feature extraction;machine learning</t>
        </is>
      </c>
      <c r="T80" s="9" t="inlineStr">
        <is>
          <t>Support vector machines;Pediatrics;Image segmentation;Europe;Signal processing;Image representation;Feature extraction</t>
        </is>
      </c>
      <c r="U80" s="9" t="n"/>
      <c r="V80" s="9" t="n">
        <v>5</v>
      </c>
      <c r="W80" s="9" t="n"/>
      <c r="X80" s="9" t="n">
        <v>17</v>
      </c>
      <c r="Y80" s="9" t="n"/>
      <c r="Z80" s="10" t="n">
        <v>45231</v>
      </c>
      <c r="AA80" s="9" t="inlineStr">
        <is>
          <t>4-8 Sept. 2023</t>
        </is>
      </c>
      <c r="AB80" s="9" t="inlineStr">
        <is>
          <t>4-8 Sept. 2023</t>
        </is>
      </c>
      <c r="AC80" s="9" t="inlineStr">
        <is>
          <t>IEEE</t>
        </is>
      </c>
      <c r="AD80" s="11" t="inlineStr">
        <is>
          <t>IEEE Conferences</t>
        </is>
      </c>
    </row>
    <row r="81">
      <c r="A81" s="12" t="inlineStr">
        <is>
          <t>Unlocking the Potential of EEG: Convolutional Neural Networks for ADHD Classification</t>
        </is>
      </c>
      <c r="B81" s="22">
        <f>IF(COUNTIF($A$1:A80,
IF(ISNUMBER(MATCH(RIGHT(TRIM(A80),1),{".",",",";",":","!","?"},0)),
LEFT(TRIM(A80),LEN(TRIM(A80))-1),
TRIM(A80)
))=1,
"Not Duplicate",
"Duplicate")</f>
        <v/>
      </c>
      <c r="C81" s="22">
        <f>_xlfn.IFNA(_xlfn.XLOOKUP(A81, Table1[Title], Table1[Inclusion/Exclusion Decision]), "Added studies")</f>
        <v/>
      </c>
      <c r="D81" s="22" t="inlineStr">
        <is>
          <t>A. R. Singh; G. Singh; N. Saluja</t>
        </is>
      </c>
      <c r="E81" s="22"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81" s="22" t="inlineStr">
        <is>
          <t>2024 IEEE 3rd World Conference on Applied Intelligence and Computing (AIC)</t>
        </is>
      </c>
      <c r="G81" s="14" t="n">
        <v>45594</v>
      </c>
      <c r="H81" s="22" t="n">
        <v>2024</v>
      </c>
      <c r="I81" s="22" t="n"/>
      <c r="J81" s="22" t="n"/>
      <c r="K81" s="22" t="n">
        <v>269</v>
      </c>
      <c r="L81" s="22" t="n">
        <v>273</v>
      </c>
      <c r="M81" s="22" t="inlineStr">
        <is>
          <t>High-resolution electroencephalogram (EEG) and functional Magnetic Resonance Imaging (fMRI), combined with advanced computational neuroscience and machine learning methods, are remaking the way that ADHD diagnostics are approached. This integration can resolve a difficulty in diagnosis of Attention Deficit Hyperactivity Disorder ( ADHD) which is as complex of an issue due to the deep repercussions for the lives it affects. Further, the combined application of EEG and fMRI as diagnostic tools has triggered new understanding in neurobiology what is going on with this devastating disorder. The accuracy rate is impressive and closes to 94%, respectively in referred studies. Research has shown that by using such tools for early detection and accurate diagnosis, patient outcomes are significantly improved. In addition, big data analysis and cloud computing are revolutionizing the field of ADHD diagnostics. This real-time analysis of data not only makes high-precision diagnosis available anywhere in the world, it also transforms it into a tool for collaborative research. With such broad and diverse data sets as well as the participation of so many varieties of experts, it will be possible to refine our current models and develop more advanced diagnostic techniques in future. This new vision of the landscape of diagnostic technologies in ADHD foresees not only dynamic though rapid developments but also a future where digital health solutions form an integral and coherent part with clinical care services for hundreds of millions people affected by ADHD around the world.</t>
        </is>
      </c>
      <c r="N81" s="22" t="n"/>
      <c r="O81" s="22" t="inlineStr">
        <is>
          <t>979-8-3503-8459-8</t>
        </is>
      </c>
      <c r="P81" s="22" t="inlineStr">
        <is>
          <t>10.1109/AIC61668.2024.10731030</t>
        </is>
      </c>
      <c r="Q81" s="22" t="n"/>
      <c r="R81" s="22" t="inlineStr">
        <is>
          <t>https://ieeexplore.ieee.org/stamp/stamp.jsp?arnumber=10731030</t>
        </is>
      </c>
      <c r="S81" s="22" t="inlineStr">
        <is>
          <t>Machine Learning (ML);Deep learning (DL);ADHD;EEG;RNN;Transformer Anxiety;Mental Health</t>
        </is>
      </c>
      <c r="T81" s="22" t="inlineStr">
        <is>
          <t>Cloud computing;Accuracy;Computational modeling;Collaboration;Machine learning;Functional magnetic resonance imaging;Big Data;Brain modeling;Electroencephalography;Real-time systems</t>
        </is>
      </c>
      <c r="U81" s="22" t="n"/>
      <c r="V81" s="22" t="n"/>
      <c r="W81" s="22" t="n"/>
      <c r="X81" s="22" t="n">
        <v>14</v>
      </c>
      <c r="Y81" s="22" t="inlineStr">
        <is>
          <t>IEEE</t>
        </is>
      </c>
      <c r="Z81" s="14" t="n">
        <v>45594</v>
      </c>
      <c r="AA81" s="22" t="inlineStr">
        <is>
          <t>27-28 July 2024</t>
        </is>
      </c>
      <c r="AB81" s="22" t="inlineStr">
        <is>
          <t>27-28 July 2024</t>
        </is>
      </c>
      <c r="AC81" s="22" t="inlineStr">
        <is>
          <t>IEEE</t>
        </is>
      </c>
      <c r="AD81" s="15" t="inlineStr">
        <is>
          <t>IEEE Conferences</t>
        </is>
      </c>
    </row>
    <row r="82">
      <c r="A82" s="8" t="inlineStr">
        <is>
          <t>Exploring ADHD in the Female Brain Through Multimodal Machine Learning</t>
        </is>
      </c>
      <c r="B82" s="9">
        <f>IF(COUNTIF($A$1:A81,
IF(ISNUMBER(MATCH(RIGHT(TRIM(A81),1),{".",",",";",":","!","?"},0)),
LEFT(TRIM(A81),LEN(TRIM(A81))-1),
TRIM(A81)
))=1,
"Not Duplicate",
"Duplicate")</f>
        <v/>
      </c>
      <c r="C82" s="9">
        <f>_xlfn.IFNA(_xlfn.XLOOKUP(A82, Table1[Title], Table1[Inclusion/Exclusion Decision]), "Added studies")</f>
        <v/>
      </c>
      <c r="D82" s="9" t="inlineStr">
        <is>
          <t>A. Alqassab; R. E. Mallouhy; M. Alqahtani</t>
        </is>
      </c>
      <c r="E82" s="9" t="inlineStr">
        <is>
          <t>AlYamamah University, Khobar, Saudi Arabia; AlYamamah University, Khobar, Saudi Arabia; AlYamamah University, Khobar, Saudi Arabia</t>
        </is>
      </c>
      <c r="F82" s="9" t="inlineStr">
        <is>
          <t>2025 IEEE International Conference on Emerging Trends in Engineering and Computing (ETECOM)</t>
        </is>
      </c>
      <c r="G82" s="10" t="n">
        <v>46034</v>
      </c>
      <c r="H82" s="9" t="n">
        <v>2025</v>
      </c>
      <c r="I82" s="9" t="n"/>
      <c r="J82" s="9" t="n"/>
      <c r="K82" s="9" t="n">
        <v>1</v>
      </c>
      <c r="L82" s="9" t="n">
        <v>6</v>
      </c>
      <c r="M82" s="9" t="inlineStr">
        <is>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t>
        </is>
      </c>
      <c r="N82" s="9" t="n"/>
      <c r="O82" s="9" t="inlineStr">
        <is>
          <t>979-8-3315-6616-6</t>
        </is>
      </c>
      <c r="P82" s="9" t="inlineStr">
        <is>
          <t>10.1109/ETECOM66111.2025.11319021</t>
        </is>
      </c>
      <c r="Q82" s="9" t="n"/>
      <c r="R82" s="9" t="inlineStr">
        <is>
          <t>https://ieeexplore.ieee.org/stamp/stamp.jsp?arnumber=11319021</t>
        </is>
      </c>
      <c r="S82" s="9" t="inlineStr">
        <is>
          <t>Artificial Intelligence;Machine Learning;ADHD;Female Brain;Neuroimaging;Ensemble Learning;Functional MRI</t>
        </is>
      </c>
      <c r="T82" s="9" t="inlineStr">
        <is>
          <t>Neuroimaging;Accuracy;Medical services;Functional magnetic resonance imaging;Market research;Feature extraction;Numerical models;Ensemble learning;Biological neural networks;Principal component analysis</t>
        </is>
      </c>
      <c r="U82" s="9" t="n"/>
      <c r="V82" s="9" t="n"/>
      <c r="W82" s="9" t="n"/>
      <c r="X82" s="9" t="n">
        <v>27</v>
      </c>
      <c r="Y82" s="9" t="inlineStr">
        <is>
          <t>IEEE</t>
        </is>
      </c>
      <c r="Z82" s="10" t="n">
        <v>46034</v>
      </c>
      <c r="AA82" s="9" t="inlineStr">
        <is>
          <t>29-30 Oct. 2025</t>
        </is>
      </c>
      <c r="AB82" s="9" t="inlineStr">
        <is>
          <t>29-30 Oct. 2025</t>
        </is>
      </c>
      <c r="AC82" s="9" t="inlineStr">
        <is>
          <t>IEEE</t>
        </is>
      </c>
      <c r="AD82" s="11" t="inlineStr">
        <is>
          <t>IEEE Conferences</t>
        </is>
      </c>
    </row>
    <row r="83">
      <c r="A83" s="12" t="inlineStr">
        <is>
          <t>Identification of patients with Attention Deficit Hyperactivity Disorder from Electroencephalography Signals using Support Vector Machine Models and Linear Discriminant Analysis Algorithm</t>
        </is>
      </c>
      <c r="B83" s="22">
        <f>IF(COUNTIF($A$1:A82,
IF(ISNUMBER(MATCH(RIGHT(TRIM(A82),1),{".",",",";",":","!","?"},0)),
LEFT(TRIM(A82),LEN(TRIM(A82))-1),
TRIM(A82)
))=1,
"Not Duplicate",
"Duplicate")</f>
        <v/>
      </c>
      <c r="C83" s="22">
        <f>_xlfn.IFNA(_xlfn.XLOOKUP(A83, Table1[Title], Table1[Inclusion/Exclusion Decision]), "Added studies")</f>
        <v/>
      </c>
      <c r="D83" s="22" t="inlineStr">
        <is>
          <t>T. V. Xuan; K. L. Quoc; D. N. Cong; L. H. Quang</t>
        </is>
      </c>
      <c r="E83" s="22" t="inlineStr">
        <is>
          <t>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 Department of Biomedical Engineering, Faculty of Applied Science, VNU-HCM, Ho Chi Minh City University of Technology (HCMUT), Ho Chi Minh City, Vietnam</t>
        </is>
      </c>
      <c r="F83" s="22" t="inlineStr">
        <is>
          <t>2023 1st International Conference on Health Science and Technology (ICHST)</t>
        </is>
      </c>
      <c r="G83" s="14" t="n">
        <v>45468</v>
      </c>
      <c r="H83" s="22" t="n">
        <v>2023</v>
      </c>
      <c r="I83" s="22" t="n"/>
      <c r="J83" s="22" t="n"/>
      <c r="K83" s="22" t="n">
        <v>1</v>
      </c>
      <c r="L83" s="22" t="n">
        <v>6</v>
      </c>
      <c r="M83" s="22" t="inlineStr">
        <is>
          <t>Attention deficit hyperactivity disorder (ADHD) is a neurodevelopmental disorder that affects children and adolescents. It is characterized by symptoms of inattention, hyperactivity, and impulsivity. Currently, the diagnosis of patients with ADHD primarily relies on behavioral observations combined with educational and psychological assessments. This makes early detection and timely diagnosis of ADHD more challenging. However, recent findings have shown that electroencephalography (EEG) signals can provide valuable insights into cognitive abilities and have demonstrated promising potential in early ADHD diagnosis. In this study, EEG signals were utilized in conjunction with several machine learning algorithms to evaluate the effectiveness of these algorithms and their potential for improving the early detection of ADHD. A public EEG dataset of ADHD patients from an open-access database has been used. At first, the preprocessing is carried out through some data wrangling techniques. The next step involves feature selection, where each frequency channel band is considered a feature identified. Finally, the classification will be performed using Support Vector Machine (SVM) models and Linear Discriminant Analysis (LDA) algorithm, to detect ADHD. The results showed that the SVM -based classification model provided more accurate and reliable results (with 96.42% accuracy, 95.77% sensitivity, 96.88% specificity) than the LDA-based model (with 63.92%accuracy, 25.37% sensitivity, 91.33% specificity). These findings will inform future research as the authors seek to develop an effective and accurate tool for early diagnosis of ADHD. Such a tool could help families and healthcare professionals intervene and treat the disorder in a timely manner, leading to better outcomes, especially for children.</t>
        </is>
      </c>
      <c r="N83" s="22" t="n"/>
      <c r="O83" s="22" t="inlineStr">
        <is>
          <t>979-8-3503-1571-4</t>
        </is>
      </c>
      <c r="P83" s="22" t="inlineStr">
        <is>
          <t>10.1109/ICHST59286.2023.10565346</t>
        </is>
      </c>
      <c r="Q83" s="22" t="n"/>
      <c r="R83" s="22" t="inlineStr">
        <is>
          <t>https://ieeexplore.ieee.org/stamp/stamp.jsp?arnumber=10565346</t>
        </is>
      </c>
      <c r="S83" s="22" t="inlineStr">
        <is>
          <t>ADHD;EEG;Support Vector Machine;Linear Discriminant Analysis;Neurodevelopmental disorder</t>
        </is>
      </c>
      <c r="T83" s="22" t="inlineStr">
        <is>
          <t>Support vector machines;Pediatrics;Electric potential;Analytical models;Accuracy;Sensitivity;Machine learning algorithms</t>
        </is>
      </c>
      <c r="U83" s="22" t="n"/>
      <c r="V83" s="22" t="n">
        <v>1</v>
      </c>
      <c r="W83" s="22" t="n"/>
      <c r="X83" s="22" t="n">
        <v>25</v>
      </c>
      <c r="Y83" s="22" t="inlineStr">
        <is>
          <t>IEEE</t>
        </is>
      </c>
      <c r="Z83" s="14" t="n">
        <v>45468</v>
      </c>
      <c r="AA83" s="22" t="inlineStr">
        <is>
          <t>28-29 Dec. 2023</t>
        </is>
      </c>
      <c r="AB83" s="22" t="inlineStr">
        <is>
          <t>28-29 Dec. 2023</t>
        </is>
      </c>
      <c r="AC83" s="22" t="inlineStr">
        <is>
          <t>IEEE</t>
        </is>
      </c>
      <c r="AD83" s="15" t="inlineStr">
        <is>
          <t>IEEE Conferences</t>
        </is>
      </c>
    </row>
    <row r="84">
      <c r="A84" s="8" t="inlineStr">
        <is>
          <t>Optimizing Fixation and Saccade Classification for ADHD Assessment Using NiCATS and IVA-2</t>
        </is>
      </c>
      <c r="B84" s="9">
        <f>IF(COUNTIF($A$1:A83,
IF(ISNUMBER(MATCH(RIGHT(TRIM(A83),1),{".",",",";",":","!","?"},0)),
LEFT(TRIM(A83),LEN(TRIM(A83))-1),
TRIM(A83)
))=1,
"Not Duplicate",
"Duplicate")</f>
        <v/>
      </c>
      <c r="C84" s="9">
        <f>_xlfn.IFNA(_xlfn.XLOOKUP(A84, Table1[Title], Table1[Inclusion/Exclusion Decision]), "Added studies")</f>
        <v/>
      </c>
      <c r="D84" s="9" t="inlineStr">
        <is>
          <t>R. Shabneen; V. Ramasamy; G. Shaver; M. S. Hossain; A. Allen</t>
        </is>
      </c>
      <c r="E84" s="9" t="inlineStr">
        <is>
          <t>Department of Computer Science, Georgia Southern University, Statesboro, USA; Department of Computer Science, Georgia Southern University, Statesboro, USA; Department of Psychology, Georgia Southern University, Statesboro, USA; Department of Computer Science, Georgia Southern University, Statesboro, USA; Department of Computer Science, Georgia Southern University, Statesboro, USA</t>
        </is>
      </c>
      <c r="F84" s="9" t="inlineStr">
        <is>
          <t>2025 6th International Conference on Artificial Intelligence, Robotics and Control (AIRC)</t>
        </is>
      </c>
      <c r="G84" s="10" t="n">
        <v>45853</v>
      </c>
      <c r="H84" s="9" t="n">
        <v>2025</v>
      </c>
      <c r="I84" s="9" t="n"/>
      <c r="J84" s="9" t="n"/>
      <c r="K84" s="9" t="n">
        <v>128</v>
      </c>
      <c r="L84" s="9" t="n">
        <v>132</v>
      </c>
      <c r="M84" s="9" t="inlineStr">
        <is>
          <t>This study explores enhanced methods for accurately identifying Attention Deficit Hyperactivity Disorder (ADHD) indicators in college students. ADHD, a neurodevelopmental disorder, impacts attention, impulse control, and emotional regulation, often leading to academic and social difficulties. Many students remain undiagnosed due to symptom overlap with stress and other factors. Traditional tools like the IVA-2 assess behavioral responses but may not fully capture ADHD complexity. This research integrates IVA-2 data with the eye-tracking metrics from the Non-Intrusive Classroom Attention Tracking System (NiCATS). It then compares two widely used gaze classification algorithms-Dispersion-Threshold Identification (IDT) and Velocity-Threshold Identification (IVT) to evaluate their effectiveness in distinguishing fixations and saccades. The results demonstrate that IVT with an optimized $275 \text{px} / \text{sec}$ threshold provides a more accurate representation of gaze patterns, reducing fixation over-segmentation and improving saccade detection. These findings support the use of optimized velocity thresholds for ADHD assessment and highlight the potential of data-driven approaches for enhancing diagnostic insights and personalized interventions.</t>
        </is>
      </c>
      <c r="N84" s="9" t="n"/>
      <c r="O84" s="9" t="inlineStr">
        <is>
          <t>979-8-3315-4348-8</t>
        </is>
      </c>
      <c r="P84" s="9" t="inlineStr">
        <is>
          <t>10.1109/AIRC64931.2025.11077514</t>
        </is>
      </c>
      <c r="Q84" s="9" t="n"/>
      <c r="R84" s="9" t="inlineStr">
        <is>
          <t>https://ieeexplore.ieee.org/stamp/stamp.jsp?arnumber=11077514</t>
        </is>
      </c>
      <c r="S84" s="9" t="inlineStr">
        <is>
          <t>ADHD detection;Multimodal assessment;NiCATS;IVA-2;Attention tracking;Eye movement tracking;IDT;IVT</t>
        </is>
      </c>
      <c r="T84" s="9" t="inlineStr">
        <is>
          <t>Measurement;Accuracy;Tracking;Anxiety disorders;Gaze tracking;Complexity theory;Classification algorithms;Artificial intelligence;Robots</t>
        </is>
      </c>
      <c r="U84" s="9" t="n"/>
      <c r="V84" s="9" t="n"/>
      <c r="W84" s="9" t="n"/>
      <c r="X84" s="9" t="n">
        <v>25</v>
      </c>
      <c r="Y84" s="9" t="inlineStr">
        <is>
          <t>IEEE</t>
        </is>
      </c>
      <c r="Z84" s="10" t="n">
        <v>45853</v>
      </c>
      <c r="AA84" s="9" t="inlineStr">
        <is>
          <t>7-9 May 2025</t>
        </is>
      </c>
      <c r="AB84" s="9" t="inlineStr">
        <is>
          <t>7-9 May 2025</t>
        </is>
      </c>
      <c r="AC84" s="9" t="inlineStr">
        <is>
          <t>IEEE</t>
        </is>
      </c>
      <c r="AD84" s="11" t="inlineStr">
        <is>
          <t>IEEE Conferences</t>
        </is>
      </c>
    </row>
    <row r="85">
      <c r="A85" s="12" t="inlineStr">
        <is>
          <t>Video-Based Skeleton Data Analysis for ADHD Detection</t>
        </is>
      </c>
      <c r="B85" s="22">
        <f>IF(COUNTIF($A$1:A84,
IF(ISNUMBER(MATCH(RIGHT(TRIM(A84),1),{".",",",";",":","!","?"},0)),
LEFT(TRIM(A84),LEN(TRIM(A84))-1),
TRIM(A84)
))=1,
"Not Duplicate",
"Duplicate")</f>
        <v/>
      </c>
      <c r="C85" s="22">
        <f>_xlfn.IFNA(_xlfn.XLOOKUP(A85, Table1[Title], Table1[Inclusion/Exclusion Decision]), "Added studies")</f>
        <v/>
      </c>
      <c r="D85" s="22" t="inlineStr">
        <is>
          <t>Y. Li; R. Nair; S. M. Naqvi</t>
        </is>
      </c>
      <c r="E85" s="22" t="inlineStr">
        <is>
          <t>Intelligent Sensing and Communications Research Group, Newcastle University, UK; Cumbria, Northumberland, Tyne and Wear (CNTW), NHS Foundation Trust, UK; Intelligent Sensing and Communications Research Group, Newcastle University, UK</t>
        </is>
      </c>
      <c r="F85" s="22" t="inlineStr">
        <is>
          <t>2023 IEEE Symposium Series on Computational Intelligence (SSCI)</t>
        </is>
      </c>
      <c r="G85" s="14" t="n">
        <v>45292</v>
      </c>
      <c r="H85" s="22" t="n">
        <v>2023</v>
      </c>
      <c r="I85" s="22" t="n"/>
      <c r="J85" s="22" t="n"/>
      <c r="K85" s="22" t="n">
        <v>1</v>
      </c>
      <c r="L85" s="22" t="n">
        <v>6</v>
      </c>
      <c r="M85" s="22" t="inlineStr">
        <is>
          <t>Attention Deficit Hyperactivity Disorder (ADHD) is a common neurobehavioral disorder in humans worldwide. While extensive research has focused on machine learning methods for ADHD detection and diagnosis. Most methods rely on high-cost equipment and trained staff for data collection, e.g., Magnetic Resonance Image (MRI) machine and Electroencephalography (EEG) patch. Therefore, low-cost sensors-based easy-to-process methods for ADHD detection by exploiting action and behavior symptoms are required. We present that skeleton-based action recognition has the potential to address the application due to the action-focused nature of ADHD. Hence, this work proposes a novel ADHD detection system with a privacy-mitigating skeleton-based action recognition framework by utilizing our new real multi-modal ADHD dataset. Compared to the conventional methods, the proposed method shows cost efficiency and significant performance improvement. This method also outperforms the conventional methods in accuracy and AUC on the real multi-modal dataset. Furthermore, our proposed method based on simple non-wearable sensors is widely applicable for ADHD screening.</t>
        </is>
      </c>
      <c r="N85" s="22" t="inlineStr">
        <is>
          <t>2472-8322</t>
        </is>
      </c>
      <c r="O85" s="22" t="inlineStr">
        <is>
          <t>978-1-6654-3065-4</t>
        </is>
      </c>
      <c r="P85" s="22" t="inlineStr">
        <is>
          <t>10.1109/SSCI52147.2023.10372062</t>
        </is>
      </c>
      <c r="Q85" s="22" t="n"/>
      <c r="R85" s="22" t="inlineStr">
        <is>
          <t>https://ieeexplore.ieee.org/stamp/stamp.jsp?arnumber=10372062</t>
        </is>
      </c>
      <c r="S85" s="22" t="inlineStr">
        <is>
          <t>ADHD diagnosis;skeleton;action-recognition;action classification</t>
        </is>
      </c>
      <c r="T85" s="22" t="inlineStr">
        <is>
          <t>Deep learning;Electric potential;Data analysis;Magnetic resonance;Functional magnetic resonance imaging;Data collection;Electroencephalography</t>
        </is>
      </c>
      <c r="U85" s="22" t="n"/>
      <c r="V85" s="22" t="n">
        <v>7</v>
      </c>
      <c r="W85" s="22" t="n"/>
      <c r="X85" s="22" t="n">
        <v>15</v>
      </c>
      <c r="Y85" s="22" t="inlineStr">
        <is>
          <t>IEEE</t>
        </is>
      </c>
      <c r="Z85" s="14" t="n">
        <v>45292</v>
      </c>
      <c r="AA85" s="22" t="inlineStr">
        <is>
          <t>5-8 Dec. 2023</t>
        </is>
      </c>
      <c r="AB85" s="22" t="inlineStr">
        <is>
          <t>5-8 Dec. 2023</t>
        </is>
      </c>
      <c r="AC85" s="22" t="inlineStr">
        <is>
          <t>IEEE</t>
        </is>
      </c>
      <c r="AD85" s="15" t="inlineStr">
        <is>
          <t>IEEE Conferences</t>
        </is>
      </c>
    </row>
    <row r="86">
      <c r="A86" s="8" t="inlineStr">
        <is>
          <t>Prototype of a Predictive System for Selecting Therapeutic Pets in Patients with Attention Deficit Hyperactivity Disorder</t>
        </is>
      </c>
      <c r="B86" s="9">
        <f>IF(COUNTIF($A$1:A85,
IF(ISNUMBER(MATCH(RIGHT(TRIM(A85),1),{".",",",";",":","!","?"},0)),
LEFT(TRIM(A85),LEN(TRIM(A85))-1),
TRIM(A85)
))=1,
"Not Duplicate",
"Duplicate")</f>
        <v/>
      </c>
      <c r="C86" s="9">
        <f>_xlfn.IFNA(_xlfn.XLOOKUP(A86, Table1[Title], Table1[Inclusion/Exclusion Decision]), "Added studies")</f>
        <v/>
      </c>
      <c r="D86" s="9" t="inlineStr">
        <is>
          <t>C. M. Z. Caraballo; G. I. H. MejÃ­a; S. A. S. Torres; M. A. G. Medina; C. L. Cantero; D. d. J. A. Meza; C. M. Brito; L. A. G. Medina</t>
        </is>
      </c>
      <c r="E86" s="9" t="inlineStr">
        <is>
          <t>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Faculty of Basic Sciences Engineering and Architecture, CorporaciÃ³n Universitaria del Caribe, CECAR, Sincelejo, Colombia; Faculty of Basic Sciences Engineering and Architecture, CorporaciÃ³n Universitaria del Caribe, CECAR, Sincelejo, Colombia; Faculty of Humanities and Education, CorporaciÃ³n Universitaria del Caribe, CECAR, Sincelejo, Colombia; Grupo FACEACâ€”Grupo de InnovaciÃ³n i-Cluster, Universidad del SinÃº, Seccional Cartagena; Psicologa, Sincelejo, Colombia</t>
        </is>
      </c>
      <c r="F86" s="9" t="inlineStr">
        <is>
          <t>2025 IEEE Colombian Caribbean Conference (C3)</t>
        </is>
      </c>
      <c r="G86" s="10" t="n">
        <v>46045</v>
      </c>
      <c r="H86" s="9" t="n">
        <v>2025</v>
      </c>
      <c r="I86" s="9" t="n"/>
      <c r="J86" s="9" t="n"/>
      <c r="K86" s="9" t="n">
        <v>1</v>
      </c>
      <c r="L86" s="9" t="n">
        <v>6</v>
      </c>
      <c r="M86" s="9" t="inlineStr">
        <is>
          <t>This study explores the therapeutic care of adolescents with Attention-Deficit Hyperactivity Disorder (ADHD) through the integration of animal-assisted therapy (AAT) and predictive technological tools. The main psychological and behavioral traits of ADHD are identified, highlighting the potential of AAT to strengthen self-regulation, attention, and motivation in this population. As part of this innovation, PetMatcher was developed, an artificial intelligencebased application aimed at optimizing the matching between patients and therapeutic animals, considering clinical, emotional, and individual preference variables. To train and validate the predictive model, a synthetic dataset of 200 simulated cases was generated. The results obtained demonstrate the positive impact of AAT and the usefulness of the application as a support for personalized interventions. This work proposes an innovative solution that integrates science, technology, and human sensitivity to improve ADHD care.</t>
        </is>
      </c>
      <c r="N86" s="9" t="n"/>
      <c r="O86" s="9" t="inlineStr">
        <is>
          <t>979-8-3315-7142-9</t>
        </is>
      </c>
      <c r="P86" s="9" t="inlineStr">
        <is>
          <t>10.1109/C366505.2025.11340570</t>
        </is>
      </c>
      <c r="Q86" s="9" t="n"/>
      <c r="R86" s="9" t="inlineStr">
        <is>
          <t>https://ieeexplore.ieee.org/stamp/stamp.jsp?arnumber=11340570</t>
        </is>
      </c>
      <c r="S86" s="9" t="inlineStr">
        <is>
          <t>ADHD;Animal-assisted therapy;Predictive model;Synthetic dataset</t>
        </is>
      </c>
      <c r="T86" s="9" t="inlineStr">
        <is>
          <t>Technological innovation;Sensitivity;Medical treatment;Psychology;Prototypes;Standardization;Predictive models;Real-time systems;Artificial intelligence;Synthetic data</t>
        </is>
      </c>
      <c r="U86" s="9" t="n"/>
      <c r="V86" s="9" t="n"/>
      <c r="W86" s="9" t="n"/>
      <c r="X86" s="9" t="n">
        <v>29</v>
      </c>
      <c r="Y86" s="9" t="inlineStr">
        <is>
          <t>IEEE</t>
        </is>
      </c>
      <c r="Z86" s="10" t="n">
        <v>46045</v>
      </c>
      <c r="AA86" s="9" t="inlineStr">
        <is>
          <t>17-20 Sept. 2025</t>
        </is>
      </c>
      <c r="AB86" s="9" t="inlineStr">
        <is>
          <t>17-20 Sept. 2025</t>
        </is>
      </c>
      <c r="AC86" s="9" t="inlineStr">
        <is>
          <t>IEEE</t>
        </is>
      </c>
      <c r="AD86" s="11" t="inlineStr">
        <is>
          <t>IEEE Conferences</t>
        </is>
      </c>
    </row>
    <row r="87">
      <c r="A87" s="12" t="inlineStr">
        <is>
          <t>ADHD Mental Health Symptoms Detection Based on Facial Landmark Tracking</t>
        </is>
      </c>
      <c r="B87" s="22">
        <f>IF(COUNTIF($A$1:A86,
IF(ISNUMBER(MATCH(RIGHT(TRIM(A86),1),{".",",",";",":","!","?"},0)),
LEFT(TRIM(A86),LEN(TRIM(A86))-1),
TRIM(A86)
))=1,
"Not Duplicate",
"Duplicate")</f>
        <v/>
      </c>
      <c r="C87" s="22">
        <f>_xlfn.IFNA(_xlfn.XLOOKUP(A87, Table1[Title], Table1[Inclusion/Exclusion Decision]), "Added studies")</f>
        <v/>
      </c>
      <c r="D87" s="22" t="inlineStr">
        <is>
          <t>C. Nash; R. Nair; S. M. Naqvi</t>
        </is>
      </c>
      <c r="E87" s="22" t="inlineStr">
        <is>
          <t>Intelligent Sensing and Communications Research Group, Newcastle University, Newcastle Upon Tyne, UK; Adult ADHD Services Cumbria, Northumberland, Tyne and Wear NHS Foundation Trust, Newcastle Upon Tyne, UK; Intelligent Sensing and Communications Research Group, Newcastle University, UK, Newcastle Upon Tyne, UK</t>
        </is>
      </c>
      <c r="F87" s="22" t="inlineStr">
        <is>
          <t>2023 International Conference on Artificial Intelligence Robotics, Signal and Image Processing (AIRoSIP)</t>
        </is>
      </c>
      <c r="G87" s="14" t="n">
        <v>45702</v>
      </c>
      <c r="H87" s="22" t="n">
        <v>2023</v>
      </c>
      <c r="I87" s="22" t="n"/>
      <c r="J87" s="22" t="n"/>
      <c r="K87" s="22" t="n">
        <v>459</v>
      </c>
      <c r="L87" s="22" t="n">
        <v>463</v>
      </c>
      <c r="M87" s="22" t="inlineStr">
        <is>
          <t>Attention Deficit Hyperactivity Disorder (ADHD) is one of the most prevalent mental health conditions in the world. If undiagnosed during childhood, there is a high chance of the individual leading a subpar livelihood. With low diagnosis rates and long wait times for a diagnosis appointment, there is motivation to support clinicians. This paper proposes a novel system that can analyse facial behaviour with machine learning to detect ADHD in humans. To analyse facial landmarks and movement of the facial features, a Long Short-Term Memory (LSTM) network is exploited. We present a novel multi-modal dataset that contains 8 ADHD subjects and 12 controls with over 20 hours of recording. By using this novel dataset, we identify facial behaviour differences between ADHD subjects and controls. By applying the facemesh on the video data, the facial behaviour difference between ADHD subjects and controls is also proposed. The proposed approach provides a validated average classification accuracy of 88.24%Â±3.93% for detecting ADHD. With diagnosis being a subjective decision from a clinician, we aim to introduce a robust objective measure with the proposed work.</t>
        </is>
      </c>
      <c r="N87" s="22" t="n"/>
      <c r="O87" s="22" t="inlineStr">
        <is>
          <t>979-8-3503-2747-2</t>
        </is>
      </c>
      <c r="P87" s="22" t="inlineStr">
        <is>
          <t>10.1109/AIRoSIP58759.2023.10873953</t>
        </is>
      </c>
      <c r="Q87" s="22" t="n"/>
      <c r="R87" s="22" t="inlineStr">
        <is>
          <t>https://ieeexplore.ieee.org/stamp/stamp.jsp?arnumber=10873953</t>
        </is>
      </c>
      <c r="S87" s="22" t="inlineStr">
        <is>
          <t>artificial intelligence;mental health;ADHD</t>
        </is>
      </c>
      <c r="T87" s="22" t="inlineStr">
        <is>
          <t>Pediatrics;Accuracy;Image processing;Livelihood;Mental health;Machine learning;Recording;Long short term memory;Robots;Facial features</t>
        </is>
      </c>
      <c r="U87" s="22" t="n"/>
      <c r="V87" s="22" t="n">
        <v>1</v>
      </c>
      <c r="W87" s="22" t="n"/>
      <c r="X87" s="22" t="n">
        <v>25</v>
      </c>
      <c r="Y87" s="22" t="inlineStr">
        <is>
          <t>IEEE</t>
        </is>
      </c>
      <c r="Z87" s="14" t="n">
        <v>45702</v>
      </c>
      <c r="AA87" s="22" t="inlineStr">
        <is>
          <t>9-10 Aug. 2023</t>
        </is>
      </c>
      <c r="AB87" s="22" t="inlineStr">
        <is>
          <t>9-10 Aug. 2023</t>
        </is>
      </c>
      <c r="AC87" s="22" t="inlineStr">
        <is>
          <t>IEEE</t>
        </is>
      </c>
      <c r="AD87" s="15" t="inlineStr">
        <is>
          <t>IEEE Conferences</t>
        </is>
      </c>
    </row>
    <row r="88">
      <c r="A88" s="8" t="inlineStr">
        <is>
          <t>Construction of a Social-Media Based Clinical Databaseâ€”Roadmap, Challenges, and Feasibility for ADHD Recognition</t>
        </is>
      </c>
      <c r="B88" s="9">
        <f>IF(COUNTIF($A$1:A87,
IF(ISNUMBER(MATCH(RIGHT(TRIM(A87),1),{".",",",";",":","!","?"},0)),
LEFT(TRIM(A87),LEN(TRIM(A87))-1),
TRIM(A87)
))=1,
"Not Duplicate",
"Duplicate")</f>
        <v/>
      </c>
      <c r="C88" s="9">
        <f>_xlfn.IFNA(_xlfn.XLOOKUP(A88, Table1[Title], Table1[Inclusion/Exclusion Decision]), "Added studies")</f>
        <v/>
      </c>
      <c r="D88" s="9" t="inlineStr">
        <is>
          <t>A. Gelashvili; Y. S. Resheff; G. Blumrosen</t>
        </is>
      </c>
      <c r="E88" s="9" t="inlineStr">
        <is>
          <t>School of Computer science, Faculty of Exact Science, Holon Institute of Technology, Holon, Israel; Rotman School of Management, University of Toronto, Toronto, Canada; School of Computer science, Faculty of Exact Science, Holon Institute of Technology, Holon, Israel</t>
        </is>
      </c>
      <c r="F88" s="9" t="inlineStr">
        <is>
          <t>IEEE Access</t>
        </is>
      </c>
      <c r="G88" s="10" t="n">
        <v>45609</v>
      </c>
      <c r="H88" s="9" t="n">
        <v>2024</v>
      </c>
      <c r="I88" s="9" t="n">
        <v>12</v>
      </c>
      <c r="J88" s="9" t="n"/>
      <c r="K88" s="9" t="n">
        <v>164725</v>
      </c>
      <c r="L88" s="9" t="n">
        <v>164736</v>
      </c>
      <c r="M88" s="9"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modelâ€™s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is>
      </c>
      <c r="N88" s="9" t="inlineStr">
        <is>
          <t>2169-3536</t>
        </is>
      </c>
      <c r="O88" s="9" t="n"/>
      <c r="P88" s="9" t="inlineStr">
        <is>
          <t>10.1109/ACCESS.2024.3483311</t>
        </is>
      </c>
      <c r="Q88" s="9" t="n"/>
      <c r="R88" s="9" t="inlineStr">
        <is>
          <t>https://ieeexplore.ieee.org/stamp/stamp.jsp?arnumber=10747183</t>
        </is>
      </c>
      <c r="S88" s="9" t="inlineStr">
        <is>
          <t>Machine learning;databases;social networks;medical diagnosis;ADHD</t>
        </is>
      </c>
      <c r="T88" s="9" t="inlineStr">
        <is>
          <t>Databases;Medical diagnostic imaging;Medical conditions;Labeling;Data privacy;Accuracy;Feature extraction;Social networking (online);Reliability;Standards;Machine learning;Mental disorders</t>
        </is>
      </c>
      <c r="U88" s="9" t="n"/>
      <c r="V88" s="9" t="n"/>
      <c r="W88" s="9" t="n"/>
      <c r="X88" s="9" t="n">
        <v>48</v>
      </c>
      <c r="Y88" s="9" t="inlineStr">
        <is>
          <t>CCBYNCND</t>
        </is>
      </c>
      <c r="Z88" s="10" t="n">
        <v>45603</v>
      </c>
      <c r="AA88" s="9" t="n">
        <v>2024</v>
      </c>
      <c r="AB88" s="9" t="n"/>
      <c r="AC88" s="9" t="inlineStr">
        <is>
          <t>IEEE</t>
        </is>
      </c>
      <c r="AD88" s="11" t="inlineStr">
        <is>
          <t>IEEE Journals</t>
        </is>
      </c>
    </row>
    <row r="89">
      <c r="A89" s="12" t="inlineStr">
        <is>
          <t>Neuronal Correlates of Task Irrelevant Distractions Enhance the Detection of Attention Deficit/Hyperactivity Disorder</t>
        </is>
      </c>
      <c r="B89" s="22">
        <f>IF(COUNTIF($A$1:A88,
IF(ISNUMBER(MATCH(RIGHT(TRIM(A88),1),{".",",",";",":","!","?"},0)),
LEFT(TRIM(A88),LEN(TRIM(A88))-1),
TRIM(A88)
))=1,
"Not Duplicate",
"Duplicate")</f>
        <v/>
      </c>
      <c r="C89" s="22">
        <f>_xlfn.IFNA(_xlfn.XLOOKUP(A89, Table1[Title], Table1[Inclusion/Exclusion Decision]), "Added studies")</f>
        <v/>
      </c>
      <c r="D89" s="22" t="inlineStr">
        <is>
          <t>C. -C. Chen; E. H. -K. Wu; Y. -Q. Chen; H. -J. Tsai; C. -R. Chung; S. -C. Yeh</t>
        </is>
      </c>
      <c r="E89" s="22" t="inlineStr">
        <is>
          <t>Department of Biomedical Sciences and Engineering, Institute of Cognitive Neuroscience,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is>
      </c>
      <c r="F89" s="22" t="inlineStr">
        <is>
          <t>IEEE Transactions on Neural Systems and Rehabilitation Engineering</t>
        </is>
      </c>
      <c r="G89" s="14" t="n">
        <v>44977</v>
      </c>
      <c r="H89" s="22" t="n">
        <v>2023</v>
      </c>
      <c r="I89" s="22" t="n">
        <v>31</v>
      </c>
      <c r="J89" s="22" t="n"/>
      <c r="K89" s="22" t="n">
        <v>1302</v>
      </c>
      <c r="L89" s="22" t="n">
        <v>1310</v>
      </c>
      <c r="M89" s="22" t="inlineStr">
        <is>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is>
      </c>
      <c r="N89" s="22" t="inlineStr">
        <is>
          <t>1558-0210</t>
        </is>
      </c>
      <c r="O89" s="22" t="n"/>
      <c r="P89" s="22" t="inlineStr">
        <is>
          <t>10.1109/TNSRE.2023.3241649</t>
        </is>
      </c>
      <c r="Q89" s="22" t="inlineStr">
        <is>
          <t xml:space="preserve">Ministry of Science and Technology of Taiwan(grant numbers:MOST 107-2221-E-008-091,MOST 108-2221-E-008-038,MOST 108-2314-B-039-022,MOST 109-2314-B-039-027,MOST 109-2218-E-002-017,NSTC 111-2218-E-008-010); </t>
        </is>
      </c>
      <c r="R89" s="22" t="inlineStr">
        <is>
          <t>https://ieeexplore.ieee.org/stamp/stamp.jsp?arnumber=10035012</t>
        </is>
      </c>
      <c r="S89" s="22" t="inlineStr">
        <is>
          <t>Attention deficit/hyperactivity disorder (ADHD);continuous performance test (CPT);electroencephalography (EEG);go/no-go task;machine learning;virtual reality (VR);distractions</t>
        </is>
      </c>
      <c r="T89" s="22" t="inlineStr">
        <is>
          <t>Electroencephalography;Task analysis;Behavioral sciences;Pediatrics;Feature extraction;Visualization;Medical diagnosis</t>
        </is>
      </c>
      <c r="U89" s="22" t="n"/>
      <c r="V89" s="22" t="n">
        <v>18</v>
      </c>
      <c r="W89" s="22" t="n"/>
      <c r="X89" s="22" t="n">
        <v>51</v>
      </c>
      <c r="Y89" s="22" t="inlineStr">
        <is>
          <t>CCBY</t>
        </is>
      </c>
      <c r="Z89" s="14" t="n">
        <v>44958</v>
      </c>
      <c r="AA89" s="22" t="n">
        <v>2023</v>
      </c>
      <c r="AB89" s="22" t="n"/>
      <c r="AC89" s="22" t="inlineStr">
        <is>
          <t>IEEE</t>
        </is>
      </c>
      <c r="AD89" s="15" t="inlineStr">
        <is>
          <t>IEEE Journals</t>
        </is>
      </c>
    </row>
    <row r="90">
      <c r="A90" s="8" t="inlineStr">
        <is>
          <t>Neuroassist ADHD Analyzer: A Smart Application for Recognizing Attention Deficit Hyperactivity Disorder (ADHD) Levels in Children</t>
        </is>
      </c>
      <c r="B90" s="9">
        <f>IF(COUNTIF($A$1:A89,
IF(ISNUMBER(MATCH(RIGHT(TRIM(A89),1),{".",",",";",":","!","?"},0)),
LEFT(TRIM(A89),LEN(TRIM(A89))-1),
TRIM(A89)
))=1,
"Not Duplicate",
"Duplicate")</f>
        <v/>
      </c>
      <c r="C90" s="9">
        <f>_xlfn.IFNA(_xlfn.XLOOKUP(A90, Table1[Title], Table1[Inclusion/Exclusion Decision]), "Added studies")</f>
        <v/>
      </c>
      <c r="D90" s="9" t="inlineStr">
        <is>
          <t>A. Shehan; S. Anjali; L. Sanjula; M. Lavanya; S. Thelijjagoda; J. Krishara</t>
        </is>
      </c>
      <c r="E90" s="9" t="inlineStr">
        <is>
          <t>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Information Technology, Sri Lanka Institute of Information Technology, Sri Lanka; Department of Computer Systems Engineering, Sri Lanka Institute of Information Technology, Sri Lanka; Department of Information Technology, Sri Lanka Institute of Information Technology, Sri Lanka</t>
        </is>
      </c>
      <c r="F90" s="9" t="inlineStr">
        <is>
          <t>2023 International Conference on Innovative Computing, Intelligent Communication and Smart Electrical Systems (ICSES)</t>
        </is>
      </c>
      <c r="G90" s="10" t="n">
        <v>45370</v>
      </c>
      <c r="H90" s="9" t="n">
        <v>2023</v>
      </c>
      <c r="I90" s="9" t="n"/>
      <c r="J90" s="9" t="n"/>
      <c r="K90" s="9" t="n">
        <v>1</v>
      </c>
      <c r="L90" s="9" t="n">
        <v>10</v>
      </c>
      <c r="M90" s="9" t="inlineStr">
        <is>
          <t>Attention Deficit Hyperactivity Disorder (ADHD) is a common neurodevelopmental disorder that affects children. Identifying children with ADHD is a challenging task, as it requires specialized training and expertise. A novel approach to identifying children with ADHD using artificial neural networks (ANNs) and convolutional neural networks (CNNs) was proposed in this research paper. The web application â€œNEUROASSIST ADHD Analyzerâ€ was developed to assist in the identification of children with attention deficit hyperactivity disorder (ADHD) using electroencephalogram (EEG) and facial expression data. The application includes three focus games, focus activities, a facial expression analyzer, a combined probability predictor, and a BOT application for the SNAP IV questionnaire. The ANN and CNN models were used to implement these components. An LR model was used to predict the overall result. The integration of these multiple models into the combined model resulted in an accuracy of 94%, with a sensitivity of 90% and a specificity of 92%. Additionally, the area under the receiver operating characteristic curve (AUC-ROC) was 0.91, indicating good discriminative power. Furthermore, a user study indicated that the application is user-friendly and effective in assisting with the diagnosis of ADHD. This research demonstrates the potential of ANNs and CNNs in identifying children with ADHD and presents a promising tool for assisting clinicians in diagnosing the disorder. Future work could focus on improving the accuracy of the models by incorporating additional data sources and features and expanding the application to a larger population.</t>
        </is>
      </c>
      <c r="N90" s="9" t="n"/>
      <c r="O90" s="9" t="inlineStr">
        <is>
          <t>979-8-3503-1920-0</t>
        </is>
      </c>
      <c r="P90" s="9" t="inlineStr">
        <is>
          <t>10.1109/ICSES60034.2023.10465399</t>
        </is>
      </c>
      <c r="Q90" s="9" t="n"/>
      <c r="R90" s="9" t="inlineStr">
        <is>
          <t>https://ieeexplore.ieee.org/stamp/stamp.jsp?arnumber=10465399</t>
        </is>
      </c>
      <c r="S90" s="9" t="inlineStr">
        <is>
          <t>ADHD;EEG;NEUROASSIST;CNN;ANN;machine learning</t>
        </is>
      </c>
      <c r="T90" s="9" t="inlineStr">
        <is>
          <t>Training;Pediatrics;Machine learning algorithms;Mental health;Brain modeling;Chatbots;Electroencephalography</t>
        </is>
      </c>
      <c r="U90" s="9" t="n"/>
      <c r="V90" s="9" t="n"/>
      <c r="W90" s="9" t="n"/>
      <c r="X90" s="9" t="n">
        <v>20</v>
      </c>
      <c r="Y90" s="9" t="inlineStr">
        <is>
          <t>IEEE</t>
        </is>
      </c>
      <c r="Z90" s="10" t="n">
        <v>45370</v>
      </c>
      <c r="AA90" s="9" t="inlineStr">
        <is>
          <t>14-15 Dec. 2023</t>
        </is>
      </c>
      <c r="AB90" s="9" t="inlineStr">
        <is>
          <t>14-15 Dec. 2023</t>
        </is>
      </c>
      <c r="AC90" s="9" t="inlineStr">
        <is>
          <t>IEEE</t>
        </is>
      </c>
      <c r="AD90" s="11" t="inlineStr">
        <is>
          <t>IEEE Conferences</t>
        </is>
      </c>
    </row>
    <row r="91">
      <c r="A91" s="12" t="inlineStr">
        <is>
          <t>Machine Learning Approach to Predict ADHD Types using EEG Signal Data</t>
        </is>
      </c>
      <c r="B91" s="22">
        <f>IF(COUNTIF($A$1:A90,
IF(ISNUMBER(MATCH(RIGHT(TRIM(A90),1),{".",",",";",":","!","?"},0)),
LEFT(TRIM(A90),LEN(TRIM(A90))-1),
TRIM(A90)
))=1,
"Not Duplicate",
"Duplicate")</f>
        <v/>
      </c>
      <c r="C91" s="22">
        <f>_xlfn.IFNA(_xlfn.XLOOKUP(A91, Table1[Title], Table1[Inclusion/Exclusion Decision]), "Added studies")</f>
        <v/>
      </c>
      <c r="D91" s="22" t="inlineStr">
        <is>
          <t>S. S; M. B. Anandaraju</t>
        </is>
      </c>
      <c r="E91" s="22" t="inlineStr">
        <is>
          <t>BGSIT Affiliated to VTU, B G Nagara, India; Department of ECE, BGS Institute of Technology, Adichunchanagiri University, B G Nagara, India</t>
        </is>
      </c>
      <c r="F91" s="22" t="inlineStr">
        <is>
          <t>2023 International Conference on Recent Advances in Science and Engineering Technology (ICRASET)</t>
        </is>
      </c>
      <c r="G91" s="14" t="n">
        <v>45330</v>
      </c>
      <c r="H91" s="22" t="n">
        <v>2023</v>
      </c>
      <c r="I91" s="22" t="n"/>
      <c r="J91" s="22" t="n"/>
      <c r="K91" s="22" t="n">
        <v>1</v>
      </c>
      <c r="L91" s="22" t="n">
        <v>4</v>
      </c>
      <c r="M91" s="22" t="inlineStr">
        <is>
          <t>Early diagnosis and treatment of attention deficit hyperactivity disorder (ADHD) in children is essential for their overall wellbeing. A recent study introduced a method to classify ADHD as types. Machine Learning (ML) algorithms have revolutionized medical field, offering unprecedented potential in the diagnosis and categorization of complex conditions like ADHD and its subtypes. The proposed approach utilized supervised machine learning, specifically the K-Nearest Neighbour, Decision Tree and Random Forest using Conners data as input variables. EEG (Electroencephalography) signal data was employed to identify the specific type of ADHD. The proposed work introduces machine learning algorithms designed for ADHD classification, assessed using various statistical parameters including recall, precision, accuracy, and F1-score. Using Conners data, the results showed a 79.51% categorization accuracy. This outcome strongly underscores the significance of Conners data in effectively categorizing ADHD, highlighting its pivotal role in the process.</t>
        </is>
      </c>
      <c r="N91" s="22" t="n"/>
      <c r="O91" s="22" t="inlineStr">
        <is>
          <t>979-8-3503-0692-7</t>
        </is>
      </c>
      <c r="P91" s="22" t="inlineStr">
        <is>
          <t>10.1109/ICRASET59632.2023.10420342</t>
        </is>
      </c>
      <c r="Q91" s="22" t="n"/>
      <c r="R91" s="22" t="inlineStr">
        <is>
          <t>https://ieeexplore.ieee.org/stamp/stamp.jsp?arnumber=10420342</t>
        </is>
      </c>
      <c r="S91" s="22" t="inlineStr">
        <is>
          <t>ADHD;Classification;Conners Data;EEG;KNN;Machine Learning;Precision</t>
        </is>
      </c>
      <c r="T91" s="22" t="inlineStr">
        <is>
          <t>Pediatrics;Machine learning algorithms;Predictive models;Electroencephalography;Decision trees;Random forests;Principal component analysis</t>
        </is>
      </c>
      <c r="U91" s="22" t="n"/>
      <c r="V91" s="22" t="n">
        <v>1</v>
      </c>
      <c r="W91" s="22" t="n"/>
      <c r="X91" s="22" t="n">
        <v>15</v>
      </c>
      <c r="Y91" s="22" t="inlineStr">
        <is>
          <t>IEEE</t>
        </is>
      </c>
      <c r="Z91" s="14" t="n">
        <v>45330</v>
      </c>
      <c r="AA91" s="22" t="inlineStr">
        <is>
          <t>23-24 Nov. 2023</t>
        </is>
      </c>
      <c r="AB91" s="22" t="inlineStr">
        <is>
          <t>23-24 Nov. 2023</t>
        </is>
      </c>
      <c r="AC91" s="22" t="inlineStr">
        <is>
          <t>IEEE</t>
        </is>
      </c>
      <c r="AD91" s="15" t="inlineStr">
        <is>
          <t>IEEE Conferences</t>
        </is>
      </c>
    </row>
    <row r="92">
      <c r="A92" s="8" t="inlineStr">
        <is>
          <t>A Study for ADHD Identification using Eye Movement Data</t>
        </is>
      </c>
      <c r="B92" s="9">
        <f>IF(COUNTIF($A$1:A91,
IF(ISNUMBER(MATCH(RIGHT(TRIM(A91),1),{".",",",";",":","!","?"},0)),
LEFT(TRIM(A91),LEN(TRIM(A91))-1),
TRIM(A91)
))=1,
"Not Duplicate",
"Duplicate")</f>
        <v/>
      </c>
      <c r="C92" s="9">
        <f>_xlfn.IFNA(_xlfn.XLOOKUP(A92, Table1[Title], Table1[Inclusion/Exclusion Decision]), "Added studies")</f>
        <v/>
      </c>
      <c r="D92" s="9" t="inlineStr">
        <is>
          <t>H. Ko; B. Wang; J. S. Lim</t>
        </is>
      </c>
      <c r="E92" s="9" t="inlineStr">
        <is>
          <t>Computer Science, Gachon University, Seong-Nam, Gyeonggido; Computer Science, Gachon University, Seong-Nam, Gyeonggido; Computer Science, Gachon University, Seong-Nam, Gyeonggido</t>
        </is>
      </c>
      <c r="F92" s="9" t="inlineStr">
        <is>
          <t>2022 International Conference on Electronics, Information, and Communication (ICEIC)</t>
        </is>
      </c>
      <c r="G92" s="10" t="n">
        <v>44662</v>
      </c>
      <c r="H92" s="9" t="n">
        <v>2022</v>
      </c>
      <c r="I92" s="9" t="n"/>
      <c r="J92" s="9" t="n"/>
      <c r="K92" s="9" t="n">
        <v>1</v>
      </c>
      <c r="L92" s="9" t="n">
        <v>3</v>
      </c>
      <c r="M92" s="9" t="inlineStr">
        <is>
          <t>Attention deficit hyperactivity disorder (ADHD) is a disorder that occurs a lot in childhood, and is a state of distraction, hyperactivity, and impulsiveness due to a continuous lack of attention. We classified ADHD and control using eye movement data by deep learning. Through seven kinds of VR game, we collected eye movement data from subjects. As deep learning algorithm, we used Zoom in Neural Network(ZNN) based on NEWFM. As classification accuracy, 82.1 % and 83.6% were obtained for two groups, respectively.</t>
        </is>
      </c>
      <c r="N92" s="9" t="inlineStr">
        <is>
          <t>2767-7699</t>
        </is>
      </c>
      <c r="O92" s="9" t="inlineStr">
        <is>
          <t>978-1-6654-0934-6</t>
        </is>
      </c>
      <c r="P92" s="9" t="inlineStr">
        <is>
          <t>10.1109/ICEIC54506.2022.9748230</t>
        </is>
      </c>
      <c r="Q92" s="9" t="inlineStr">
        <is>
          <t xml:space="preserve">MSIT(Ministry of Science and Research Center)(grant numbers:IITP-2022-2017-0-01630); </t>
        </is>
      </c>
      <c r="R92" s="9" t="inlineStr">
        <is>
          <t>https://ieeexplore.ieee.org/stamp/stamp.jsp?arnumber=9748230</t>
        </is>
      </c>
      <c r="S92" s="9" t="inlineStr">
        <is>
          <t>ADHD;ZNN;deep learning</t>
        </is>
      </c>
      <c r="T92" s="9" t="inlineStr">
        <is>
          <t>Deep learning;Games;Classification algorithms</t>
        </is>
      </c>
      <c r="U92" s="9" t="n"/>
      <c r="V92" s="9" t="n">
        <v>2</v>
      </c>
      <c r="W92" s="9" t="n"/>
      <c r="X92" s="9" t="n">
        <v>3</v>
      </c>
      <c r="Y92" s="9" t="inlineStr">
        <is>
          <t>IEEE</t>
        </is>
      </c>
      <c r="Z92" s="10" t="n">
        <v>44662</v>
      </c>
      <c r="AA92" s="9" t="inlineStr">
        <is>
          <t>6-9 Feb. 2022</t>
        </is>
      </c>
      <c r="AB92" s="9" t="inlineStr">
        <is>
          <t>6-9 Feb. 2022</t>
        </is>
      </c>
      <c r="AC92" s="9" t="inlineStr">
        <is>
          <t>IEEE</t>
        </is>
      </c>
      <c r="AD92" s="11" t="inlineStr">
        <is>
          <t>IEEE Conferences</t>
        </is>
      </c>
    </row>
    <row r="93">
      <c r="A93" s="12" t="inlineStr">
        <is>
          <t>ADHDWare: A Software to Detect Attention Deficit Hyperactivity Disorder (ADHD) Using ECG</t>
        </is>
      </c>
      <c r="B93" s="22">
        <f>IF(COUNTIF($A$1:A92,
IF(ISNUMBER(MATCH(RIGHT(TRIM(A92),1),{".",",",";",":","!","?"},0)),
LEFT(TRIM(A92),LEN(TRIM(A92))-1),
TRIM(A92)
))=1,
"Not Duplicate",
"Duplicate")</f>
        <v/>
      </c>
      <c r="C93" s="22">
        <f>_xlfn.IFNA(_xlfn.XLOOKUP(A93, Table1[Title], Table1[Inclusion/Exclusion Decision]), "Added studies")</f>
        <v/>
      </c>
      <c r="D93" s="22" t="inlineStr">
        <is>
          <t>M. Wyawahare; M. Rane; M. Chavan; S. Chavan; M. Birajdar</t>
        </is>
      </c>
      <c r="E93" s="22" t="inlineStr">
        <is>
          <t>VIT, Pune; VIT, Pune; VIT, Pune; VIT, Pune; VIT, Pune</t>
        </is>
      </c>
      <c r="F93" s="22" t="inlineStr">
        <is>
          <t>2024 International Conference on Sustainable Communication Networks and Application (ICSCNA)</t>
        </is>
      </c>
      <c r="G93" s="14" t="n">
        <v>45698</v>
      </c>
      <c r="H93" s="22" t="n">
        <v>2024</v>
      </c>
      <c r="I93" s="22" t="n"/>
      <c r="J93" s="22" t="n"/>
      <c r="K93" s="22" t="n">
        <v>768</v>
      </c>
      <c r="L93" s="22" t="n">
        <v>773</v>
      </c>
      <c r="M93" s="22" t="inlineStr">
        <is>
          <t>A novel approach to detect ADHD using Electrocardiogram (ECG) signals. The system integrates a Bio-Amp EXG Pill sensor, an Arduino microprocessor, and a user-friendly graphical user interface (GUI) to facilitate the recording, processing, and analysis of ECG data. The Bio-Amp EXG Pill sensor captures high-quality biopotential signals from the heart, which are recorded and stored as WAV (Waveform Audio Format) files using the Arduino microprocessor. These files are uploaded via the GUI, converted into matrix format, and preprocessed to remove noise and extract relevant features. The preprocessed data is then segmented and analyzed to identify patterns indicative of ADHD. A pre-trained machine learning (ML) algorithm classifies the data, and the results, including visualizations and critical segments, are displayed on the GUI. The system's structured workflow ensures accurate and efficient ADHD detection, with results stored in a MySQL database for further analysis. Performance metrics of K-Nearest Neighbour (KNN), Logistic Regression, and Support Vector Machine (SVM) classifiers are provided, demonstrating the system's effectiveness.</t>
        </is>
      </c>
      <c r="N93" s="22" t="n"/>
      <c r="O93" s="22" t="inlineStr">
        <is>
          <t>979-8-3315-3001-3</t>
        </is>
      </c>
      <c r="P93" s="22" t="inlineStr">
        <is>
          <t>10.1109/ICSCNA63714.2024.10864323</t>
        </is>
      </c>
      <c r="Q93" s="22" t="n"/>
      <c r="R93" s="22" t="inlineStr">
        <is>
          <t>https://ieeexplore.ieee.org/stamp/stamp.jsp?arnumber=10864323</t>
        </is>
      </c>
      <c r="S93" s="22" t="inlineStr">
        <is>
          <t>ADHD detection;Electrocardiogram (ECG);Bio-Amp EXG Pill sensor;Machine learning;Signal preprocessing;Graphical user interface (GUI)</t>
        </is>
      </c>
      <c r="T93" s="22" t="inlineStr">
        <is>
          <t>Support vector machines;Logistic regression;Accuracy;Machine learning algorithms;Microprocessors;Machine learning;Electrocardiography;Nearest neighbor methods;Feature extraction;Graphical user interfaces</t>
        </is>
      </c>
      <c r="U93" s="22" t="n"/>
      <c r="V93" s="22" t="n"/>
      <c r="W93" s="22" t="n"/>
      <c r="X93" s="22" t="n">
        <v>19</v>
      </c>
      <c r="Y93" s="22" t="inlineStr">
        <is>
          <t>IEEE</t>
        </is>
      </c>
      <c r="Z93" s="14" t="n">
        <v>45698</v>
      </c>
      <c r="AA93" s="22" t="inlineStr">
        <is>
          <t>11-13 Dec. 2024</t>
        </is>
      </c>
      <c r="AB93" s="22" t="inlineStr">
        <is>
          <t>11-13 Dec. 2024</t>
        </is>
      </c>
      <c r="AC93" s="22" t="inlineStr">
        <is>
          <t>IEEE</t>
        </is>
      </c>
      <c r="AD93" s="15" t="inlineStr">
        <is>
          <t>IEEE Conferences</t>
        </is>
      </c>
    </row>
    <row r="94">
      <c r="A94" s="8" t="inlineStr">
        <is>
          <t>Early Detection of ADHD in Juveniles using recurrent neural networks</t>
        </is>
      </c>
      <c r="B94" s="9">
        <f>IF(COUNTIF($A$1:A93,
IF(ISNUMBER(MATCH(RIGHT(TRIM(A93),1),{".",",",";",":","!","?"},0)),
LEFT(TRIM(A93),LEN(TRIM(A93))-1),
TRIM(A93)
))=1,
"Not Duplicate",
"Duplicate")</f>
        <v/>
      </c>
      <c r="C94" s="9">
        <f>_xlfn.IFNA(_xlfn.XLOOKUP(A94, Table1[Title], Table1[Inclusion/Exclusion Decision]), "Added studies")</f>
        <v/>
      </c>
      <c r="D94" s="9" t="inlineStr">
        <is>
          <t>A. Chintamaneni; S. Agrawal; C. S. Yelamancheli; G. R. Archana; S. Reddy; A. Joy</t>
        </is>
      </c>
      <c r="E94" s="9" t="inlineStr">
        <is>
          <t>Department of Computer Science and Engineering, Karunya Institute of Technology and Sciences, Coimbatore, Tamil Nadu, India; Department of Computer Science and Engineering, Karunya Institute of Technology and Sciences, Coimbatore, Tamil Nadu, India; Department of Computer Science and Engineering, ICFAI University, Hyderabad, India; Department of Computer Science and Engineering, KARPAGAM COLLEGE OF ENGINEERING, Coimbatore, Tamil Nadu, India; Department of Civil Engineering, Indian Institute of Technology, Hyderabad, India; Department of Electronics and Telecommunication Engineering, JSPMsâ€™ Rajarshi Shahu College of Engineering, Pune, Maharashtra, India</t>
        </is>
      </c>
      <c r="F94" s="9" t="inlineStr">
        <is>
          <t>2022 3rd International Conference for Emerging Technology (INCET)</t>
        </is>
      </c>
      <c r="G94" s="10" t="n">
        <v>44757</v>
      </c>
      <c r="H94" s="9" t="n">
        <v>2022</v>
      </c>
      <c r="I94" s="9" t="n"/>
      <c r="J94" s="9" t="n"/>
      <c r="K94" s="9" t="n">
        <v>1</v>
      </c>
      <c r="L94" s="9" t="n">
        <v>5</v>
      </c>
      <c r="M94" s="9" t="inlineStr">
        <is>
          <t>ADHD, or attention deficit and hyperactivity disorder, is a common problem among youngsters that falls under mental diseases. It is one of the most studied disorders, as many industrialized countries with advanced technology cannot diagnose it. In the land of Ethiopia, a study was carried out. The prevalence rate, which is the proportion of the population affected by diseases at a given period, is expected to be around 7 percent among youngsters. If preschool teachers or child care teachers understand what ADHD is and what research is being done on it, they can help the child and inform their parents about the childâ€™s concerns. This would also benefit the research community because the data would be provided after the teachers read about the research. Furthermore, teachers can spot ADHD in its early stages, which can aid in early treatment. However, because not every teacher is aware of the study, various machine learning and deep learning techniques have been utilized to solve the current problem statement. The paperâ€™s primary goal is to use a Recurrent Neural Network to detect ADHD at an early stage and increase the correctness of the problem statement.</t>
        </is>
      </c>
      <c r="N94" s="9" t="n"/>
      <c r="O94" s="9" t="inlineStr">
        <is>
          <t>978-1-6654-9499-1</t>
        </is>
      </c>
      <c r="P94" s="9" t="inlineStr">
        <is>
          <t>10.1109/INCET54531.2022.9825047</t>
        </is>
      </c>
      <c r="Q94" s="9" t="n"/>
      <c r="R94" s="9" t="inlineStr">
        <is>
          <t>https://ieeexplore.ieee.org/stamp/stamp.jsp?arnumber=9825047</t>
        </is>
      </c>
      <c r="S94" s="9" t="inlineStr">
        <is>
          <t>ADHD Detection;Recurrent Neural Network;Deep Learning;Artificial Intelligence;Machine learning</t>
        </is>
      </c>
      <c r="T94" s="9" t="inlineStr">
        <is>
          <t>Deep learning;Recurrent neural networks;Sociology;Buildings;Medical services;Data models;Statistics</t>
        </is>
      </c>
      <c r="U94" s="9" t="n"/>
      <c r="V94" s="9" t="n"/>
      <c r="W94" s="9" t="n"/>
      <c r="X94" s="9" t="n">
        <v>20</v>
      </c>
      <c r="Y94" s="9" t="inlineStr">
        <is>
          <t>IEEE</t>
        </is>
      </c>
      <c r="Z94" s="10" t="n">
        <v>44757</v>
      </c>
      <c r="AA94" s="9" t="inlineStr">
        <is>
          <t>27-29 May 2022</t>
        </is>
      </c>
      <c r="AB94" s="9" t="inlineStr">
        <is>
          <t>27-29 May 2022</t>
        </is>
      </c>
      <c r="AC94" s="9" t="inlineStr">
        <is>
          <t>IEEE</t>
        </is>
      </c>
      <c r="AD94" s="11" t="inlineStr">
        <is>
          <t>IEEE Conferences</t>
        </is>
      </c>
    </row>
    <row r="95">
      <c r="A95" s="12" t="inlineStr">
        <is>
          <t>Automated Segmentation of Gray and White Matter Regions in Brain MRI Images for Computer Aided Diagnosis of ADHD</t>
        </is>
      </c>
      <c r="B95" s="22">
        <f>IF(COUNTIF($A$1:A94,
IF(ISNUMBER(MATCH(RIGHT(TRIM(A94),1),{".",",",";",":","!","?"},0)),
LEFT(TRIM(A94),LEN(TRIM(A94))-1),
TRIM(A94)
))=1,
"Not Duplicate",
"Duplicate")</f>
        <v/>
      </c>
      <c r="C95" s="22">
        <f>_xlfn.IFNA(_xlfn.XLOOKUP(A95, Table1[Title], Table1[Inclusion/Exclusion Decision]), "Added studies")</f>
        <v/>
      </c>
      <c r="D95" s="22" t="inlineStr">
        <is>
          <t>G. Cicek; A. Akan</t>
        </is>
      </c>
      <c r="E95" s="22" t="inlineStr">
        <is>
          <t>Department of Biomedical Engineering, Faculty of Engineering Architecture, Beykent University, Sariyer, Istanbul, TURKEY; Department of Electrical and Electronics Engineering, Faculty of Engineering, Izmir University of Economics, Balcova, Izmir, TURKEY</t>
        </is>
      </c>
      <c r="F95" s="22" t="inlineStr">
        <is>
          <t>2023 Medical Technologies Congress (TIPTEKNO)</t>
        </is>
      </c>
      <c r="G95" s="14" t="n">
        <v>45279</v>
      </c>
      <c r="H95" s="22" t="n">
        <v>2023</v>
      </c>
      <c r="I95" s="22" t="n"/>
      <c r="J95" s="22" t="n"/>
      <c r="K95" s="22" t="n">
        <v>1</v>
      </c>
      <c r="L95" s="22" t="n">
        <v>4</v>
      </c>
      <c r="M95" s="22" t="inlineStr">
        <is>
          <t>Attention deficit hyperactivity (ADHD) is a psychiatric disorder that affects millions of children and many times last into adulthood. There is no single test that can show whether a person has ADHD. The symptoms of ADHD vary from person to person. Therefore it is hard to diagnose ADHD contrary many physical illness. Our aim is to create methods to minimize human effort and increase accurate of diagnosis of attention deficit hyperactivity disorder. So, we collected Structural Magnetic Resonance Imaging (MRI) from 26 subjects: 11 controls and 15 children diagnosed with ADHD. The data was provided from NPIstanbul NeuroPsyhiatric Hospital. We used k-means clustering algorithm to extract gray matter and white matter from the axial plane. Four features is extracted from these region; area of gray matter, area of white matter and perimeter of gray matter, perimeter of white matter. The most important attribute was determined by using principal component analysis. The models were built on the k-nearest neighbors algorithm (knn) and decision tree using Matlab machine learning toolbox. The experiments were conducted on a full training dataset including 26 instance and 5 fold cross validation was adopted for randomly sampling training and test set. The outcome of our study will reduce the number medical errors by informing physicians in their determination of diagnosing of attention deficit hyperactivity disorder. These method we used classifies ADHD successfully up to % 91 accuracy.</t>
        </is>
      </c>
      <c r="N95" s="22" t="inlineStr">
        <is>
          <t>2687-7783</t>
        </is>
      </c>
      <c r="O95" s="22" t="inlineStr">
        <is>
          <t>979-8-3503-2896-7</t>
        </is>
      </c>
      <c r="P95" s="22" t="inlineStr">
        <is>
          <t>10.1109/TIPTEKNO59875.2023.10359235</t>
        </is>
      </c>
      <c r="Q95" s="22" t="n"/>
      <c r="R95" s="22" t="inlineStr">
        <is>
          <t>https://ieeexplore.ieee.org/stamp/stamp.jsp?arnumber=10359235</t>
        </is>
      </c>
      <c r="S95" s="22" t="inlineStr">
        <is>
          <t>Classification;ADHD;gray and white matter;k-nearest neighbor;decision tree</t>
        </is>
      </c>
      <c r="T95" s="22" t="inlineStr">
        <is>
          <t>Training;Pediatrics;Machine learning algorithms;Magnetic resonance imaging;Grey matter;Feature extraction;Classification algorithms</t>
        </is>
      </c>
      <c r="U95" s="22" t="n"/>
      <c r="V95" s="22" t="n"/>
      <c r="W95" s="22" t="n"/>
      <c r="X95" s="22" t="n">
        <v>9</v>
      </c>
      <c r="Y95" s="22" t="inlineStr">
        <is>
          <t>IEEE</t>
        </is>
      </c>
      <c r="Z95" s="14" t="n">
        <v>45279</v>
      </c>
      <c r="AA95" s="22" t="inlineStr">
        <is>
          <t>10-12 Nov. 2023</t>
        </is>
      </c>
      <c r="AB95" s="22" t="inlineStr">
        <is>
          <t>10-12 Nov. 2023</t>
        </is>
      </c>
      <c r="AC95" s="22" t="inlineStr">
        <is>
          <t>IEEE</t>
        </is>
      </c>
      <c r="AD95" s="15" t="inlineStr">
        <is>
          <t>IEEE Conferences</t>
        </is>
      </c>
    </row>
    <row r="96">
      <c r="A96" s="8" t="inlineStr">
        <is>
          <t>Enhancing Diagnosis of Neurodevelopmental Disorder using Artificial Intelligence and Machine Learning</t>
        </is>
      </c>
      <c r="B96" s="9">
        <f>IF(COUNTIF($A$1:A95,
IF(ISNUMBER(MATCH(RIGHT(TRIM(A95),1),{".",",",";",":","!","?"},0)),
LEFT(TRIM(A95),LEN(TRIM(A95))-1),
TRIM(A95)
))=1,
"Not Duplicate",
"Duplicate")</f>
        <v/>
      </c>
      <c r="C96" s="9">
        <f>_xlfn.IFNA(_xlfn.XLOOKUP(A96, Table1[Title], Table1[Inclusion/Exclusion Decision]), "Added studies")</f>
        <v/>
      </c>
      <c r="D96" s="9" t="inlineStr">
        <is>
          <t>M. Mamatha; R. K. Singh</t>
        </is>
      </c>
      <c r="E96" s="9" t="inlineStr">
        <is>
          <t>School of CS &amp; AI, SR University, Warangal, Telangana, India; School of CS &amp; AI, SR University, Warangal, Telangana, India</t>
        </is>
      </c>
      <c r="F96" s="9" t="inlineStr">
        <is>
          <t>2025 3rd International Conference on Sustainable Computing and Data Communication Systems (ICSCDS)</t>
        </is>
      </c>
      <c r="G96" s="10" t="n">
        <v>45924</v>
      </c>
      <c r="H96" s="9" t="n">
        <v>2025</v>
      </c>
      <c r="I96" s="9" t="n"/>
      <c r="J96" s="9" t="n"/>
      <c r="K96" s="9" t="n">
        <v>182</v>
      </c>
      <c r="L96" s="9" t="n">
        <v>187</v>
      </c>
      <c r="M96" s="9" t="inlineStr">
        <is>
          <t>Neuro-Developmental Disorders (NDDs), including Autism Spectrum Disorder (ASD), Attention-Deficit/Hyperactivity Disorder( ADHD), and intellectual disabilities(ID), pose diagnostic and treatment challenges due to their diverse and overlapping characteristics. Artificial Intelligence(AI) and Machine Learning (ML) are important for the early detection, classification, and precise treatment of NDDs. This paper reviews advancements in predictive modeling, integrating various data types, and explainable AI. We assess initial diagnostic methodologies by examining neuroimaging, genetic, behavioral, and sociodemographic data, revealing that both traditional and deep learning approaches boost predictive accuracy. The study also considers practical, explainable, and resource-efficient strategies in environments with limited resources. This review highlights existing research directions and identifies gaps in clinical application and interpretability, setting the stage for improvements in AI-aided neurodevelopmental care.</t>
        </is>
      </c>
      <c r="N96" s="9" t="n"/>
      <c r="O96" s="9" t="inlineStr">
        <is>
          <t>979-8-3315-1250-7</t>
        </is>
      </c>
      <c r="P96" s="9" t="inlineStr">
        <is>
          <t>10.1109/ICSCDS65426.2025.11166783</t>
        </is>
      </c>
      <c r="Q96" s="9" t="n"/>
      <c r="R96" s="9" t="inlineStr">
        <is>
          <t>https://ieeexplore.ieee.org/stamp/stamp.jsp?arnumber=11166783</t>
        </is>
      </c>
      <c r="S96" s="9" t="inlineStr">
        <is>
          <t>Neuro-Developmental Disorders;Multi model Integration;Explainability;Diagnostics;Explainable AI</t>
        </is>
      </c>
      <c r="T96" s="9" t="inlineStr">
        <is>
          <t>Neuroimaging;Deep learning;Surveys;Ethics;Accuracy;Reviews;Explainable AI;Collaboration;Standardization;Data models</t>
        </is>
      </c>
      <c r="U96" s="9" t="n"/>
      <c r="V96" s="9" t="n"/>
      <c r="W96" s="9" t="n"/>
      <c r="X96" s="9" t="n">
        <v>35</v>
      </c>
      <c r="Y96" s="9" t="inlineStr">
        <is>
          <t>IEEE</t>
        </is>
      </c>
      <c r="Z96" s="10" t="n">
        <v>45924</v>
      </c>
      <c r="AA96" s="9" t="inlineStr">
        <is>
          <t>6-8 Aug. 2025</t>
        </is>
      </c>
      <c r="AB96" s="9" t="inlineStr">
        <is>
          <t>6-8 Aug. 2025</t>
        </is>
      </c>
      <c r="AC96" s="9" t="inlineStr">
        <is>
          <t>IEEE</t>
        </is>
      </c>
      <c r="AD96" s="11" t="inlineStr">
        <is>
          <t>IEEE Conferences</t>
        </is>
      </c>
    </row>
    <row r="97">
      <c r="A97" s="12" t="inlineStr">
        <is>
          <t>Deep Learning-Based Classification of ADHD: A Study on the ADHD-200 Dataset</t>
        </is>
      </c>
      <c r="B97" s="22">
        <f>IF(COUNTIF($A$1:A96,
IF(ISNUMBER(MATCH(RIGHT(TRIM(A96),1),{".",",",";",":","!","?"},0)),
LEFT(TRIM(A96),LEN(TRIM(A96))-1),
TRIM(A96)
))=1,
"Not Duplicate",
"Duplicate")</f>
        <v/>
      </c>
      <c r="C97" s="22">
        <f>_xlfn.IFNA(_xlfn.XLOOKUP(A97, Table1[Title], Table1[Inclusion/Exclusion Decision]), "Added studies")</f>
        <v/>
      </c>
      <c r="D97" s="22" t="inlineStr">
        <is>
          <t>S. Sasal; A. UÄŸur; Ã–. Can</t>
        </is>
      </c>
      <c r="E97" s="22" t="inlineStr">
        <is>
          <t>Department of Computer Engineering, Ege University, Izmir, TÃ¼rkiye; Department of Computer Engineering, Ege University, Izmir, TÃ¼rkiye; Department of Computer Engineering, Ege University, Izmir, TÃ¼rkiye</t>
        </is>
      </c>
      <c r="F97" s="22" t="inlineStr">
        <is>
          <t>2025 9th International Artificial Intelligence and Data Processing Symposium (IDAP)</t>
        </is>
      </c>
      <c r="G97" s="14" t="n">
        <v>45972</v>
      </c>
      <c r="H97" s="22" t="n">
        <v>2025</v>
      </c>
      <c r="I97" s="22" t="n"/>
      <c r="J97" s="22" t="n"/>
      <c r="K97" s="22" t="n">
        <v>1</v>
      </c>
      <c r="L97" s="22" t="n">
        <v>6</v>
      </c>
      <c r="M97" s="22" t="inlineStr">
        <is>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t>
        </is>
      </c>
      <c r="N97" s="22" t="n"/>
      <c r="O97" s="22" t="inlineStr">
        <is>
          <t>979-8-3315-8990-5</t>
        </is>
      </c>
      <c r="P97" s="22" t="inlineStr">
        <is>
          <t>10.1109/IDAP68205.2025.11222381</t>
        </is>
      </c>
      <c r="Q97" s="22" t="n"/>
      <c r="R97" s="22" t="inlineStr">
        <is>
          <t>https://ieeexplore.ieee.org/stamp/stamp.jsp?arnumber=11222381</t>
        </is>
      </c>
      <c r="S97" s="22" t="inlineStr">
        <is>
          <t>deep learning;ADHD;data augmentation;hyperparameter optimization;diagnostic classification;CNN model;clinical decision support</t>
        </is>
      </c>
      <c r="T97" s="22" t="inlineStr">
        <is>
          <t>Deep learning;Training;Solid modeling;Accuracy;Three-dimensional displays;Brain modeling;Hyperparameter optimization;Data augmentation;Data models;Convolutional neural networks</t>
        </is>
      </c>
      <c r="U97" s="22" t="n"/>
      <c r="V97" s="22" t="n"/>
      <c r="W97" s="22" t="n"/>
      <c r="X97" s="22" t="n">
        <v>11</v>
      </c>
      <c r="Y97" s="22" t="inlineStr">
        <is>
          <t>IEEE</t>
        </is>
      </c>
      <c r="Z97" s="14" t="n">
        <v>45972</v>
      </c>
      <c r="AA97" s="22" t="inlineStr">
        <is>
          <t>6-7 Sept. 2025</t>
        </is>
      </c>
      <c r="AB97" s="22" t="inlineStr">
        <is>
          <t>6-7 Sept. 2025</t>
        </is>
      </c>
      <c r="AC97" s="22" t="inlineStr">
        <is>
          <t>IEEE</t>
        </is>
      </c>
      <c r="AD97" s="15" t="inlineStr">
        <is>
          <t>IEEE Conferences</t>
        </is>
      </c>
    </row>
    <row r="98">
      <c r="A98" s="8" t="inlineStr">
        <is>
          <t>Enhancing ADHD Detection Using Diva Interview-Based Audio Signals and A Two-Stream Network</t>
        </is>
      </c>
      <c r="B98" s="9">
        <f>IF(COUNTIF($A$1:A97,
IF(ISNUMBER(MATCH(RIGHT(TRIM(A97),1),{".",",",";",":","!","?"},0)),
LEFT(TRIM(A97),LEN(TRIM(A97))-1),
TRIM(A97)
))=1,
"Not Duplicate",
"Duplicate")</f>
        <v/>
      </c>
      <c r="C98" s="9">
        <f>_xlfn.IFNA(_xlfn.XLOOKUP(A98, Table1[Title], Table1[Inclusion/Exclusion Decision]), "Added studies")</f>
        <v/>
      </c>
      <c r="D98" s="9" t="inlineStr">
        <is>
          <t>S. Li; Y. Sun; R. Nair; S. M. Naqvi</t>
        </is>
      </c>
      <c r="E98" s="9" t="inlineStr">
        <is>
          <t>Intelligent Sensing and Communications Research Group, Newcastle University, UK; Big Data Institute, University of Oxford, UK; Cumbria, Northumberland, Tyne and Wear, CNTW-NHS Foundation Trust, UK; Intelligent Sensing and Communications Research Group, Newcastle University, UK</t>
        </is>
      </c>
      <c r="F98" s="9" t="inlineStr">
        <is>
          <t>2023 IEEE International Performance, Computing, and Communications Conference (IPCCC)</t>
        </is>
      </c>
      <c r="G98" s="10" t="n">
        <v>45217</v>
      </c>
      <c r="H98" s="9" t="n">
        <v>2023</v>
      </c>
      <c r="I98" s="9" t="n"/>
      <c r="J98" s="9" t="n"/>
      <c r="K98" s="9" t="n">
        <v>291</v>
      </c>
      <c r="L98" s="9" t="n">
        <v>296</v>
      </c>
      <c r="M98" s="9" t="inlineStr">
        <is>
          <t>Attention deficit hyperactivity disorder (ADHD) is a neurodevelopmental condition that results in altered behaviour in social development and communication patterns. However, due to the dearth of medical psychiatrists globally, the diagnosis of ADHD is frequently delayed. With the burgeoning development of artificial intelligence, it is rational to introduce deep learning to facilitate the ADHD diagnosis. Previous deep learning methods mainly use functional magnetic resonance imaging (fMRI) or Electroencephalography (EEG) signals to detect ADHD, where the data are expensive to acquire, i.e. equipment cost and specialised staff for data collection. Over the past years, speech signals have gained increasing attention owing to their cost-effectiveness in data collection and non-intrusive characteristics. In this work, based on the Diagnostic Interview for ADHD in adults (DIVA), we design a questionnaire and collected the audio data of ADHD patients and normal controls in collaboration with the Cumbria, Northumberland, Tyne and Wear NHS Foundation Trust. Besides, we propose a two-stream model (TSM) to exploit local and global features to assist ADHD detection. Applying the TSM to the collected real ADHD audio data, the performance of the proposed method is promising with an average accuracy of 84.9%.</t>
        </is>
      </c>
      <c r="N98" s="9" t="inlineStr">
        <is>
          <t>2374-9628</t>
        </is>
      </c>
      <c r="O98" s="9" t="inlineStr">
        <is>
          <t>979-8-3503-0293-6</t>
        </is>
      </c>
      <c r="P98" s="9" t="inlineStr">
        <is>
          <t>10.1109/IPCCC59175.2023.10253858</t>
        </is>
      </c>
      <c r="Q98" s="9" t="n"/>
      <c r="R98" s="9" t="inlineStr">
        <is>
          <t>https://ieeexplore.ieee.org/stamp/stamp.jsp?arnumber=10253858</t>
        </is>
      </c>
      <c r="S98" s="9" t="inlineStr">
        <is>
          <t>Attention deficit hyperactivity disorder;deep learning;audio-based;two-stream</t>
        </is>
      </c>
      <c r="T98" s="9" t="inlineStr">
        <is>
          <t>Deep learning;Costs;Collaboration;Functional magnetic resonance imaging;Data collection;Feature extraction;Brain modeling</t>
        </is>
      </c>
      <c r="U98" s="9" t="n"/>
      <c r="V98" s="9" t="n">
        <v>7</v>
      </c>
      <c r="W98" s="9" t="n"/>
      <c r="X98" s="9" t="n">
        <v>21</v>
      </c>
      <c r="Y98" s="9" t="inlineStr">
        <is>
          <t>IEEE</t>
        </is>
      </c>
      <c r="Z98" s="10" t="n">
        <v>45217</v>
      </c>
      <c r="AA98" s="9" t="inlineStr">
        <is>
          <t>17-19 Nov. 2023</t>
        </is>
      </c>
      <c r="AB98" s="9" t="inlineStr">
        <is>
          <t>17-19 Nov. 2023</t>
        </is>
      </c>
      <c r="AC98" s="9" t="inlineStr">
        <is>
          <t>IEEE</t>
        </is>
      </c>
      <c r="AD98" s="11" t="inlineStr">
        <is>
          <t>IEEE Conferences</t>
        </is>
      </c>
    </row>
    <row r="99">
      <c r="A99" s="12" t="inlineStr">
        <is>
          <t>Evaluating Brain Regions That Characterize Attention Deficit/Hyperactivity Disorder Based on SPECT Images and Machine Learning Models</t>
        </is>
      </c>
      <c r="B99" s="22">
        <f>IF(COUNTIF($A$1:A98,
IF(ISNUMBER(MATCH(RIGHT(TRIM(A98),1),{".",",",";",":","!","?"},0)),
LEFT(TRIM(A98),LEN(TRIM(A98))-1),
TRIM(A98)
))=1,
"Not Duplicate",
"Duplicate")</f>
        <v/>
      </c>
      <c r="C99" s="22">
        <f>_xlfn.IFNA(_xlfn.XLOOKUP(A99, Table1[Title], Table1[Inclusion/Exclusion Decision]), "Added studies")</f>
        <v/>
      </c>
      <c r="D99" s="22" t="inlineStr">
        <is>
          <t>M. De Oliveira Meira; A. M. De Paula Canuto; B. M. De Carvalho; R. L. Cavalcanti Jales</t>
        </is>
      </c>
      <c r="E99" s="22" t="inlineStr">
        <is>
          <t>Graduate Program in Systems and Computing, Federal University of Rio Grande do Norte (UFRN), Natal/RN, Brazil; Department of Informatics and Applied Mathematics (DIMAp), Federal University of Rio Grande do Norte (UFRN), Natal/RN, Brazil; Department of Informatics and Applied Mathematics (DIMAp), Federal University of Rio Grande do Norte (UFRN), Natal/RN, Brazil; Clinica Nuclear de Natal, Natal/RN, Brazil</t>
        </is>
      </c>
      <c r="F99" s="22" t="inlineStr">
        <is>
          <t>2022 International Joint Conference on Neural Networks (IJCNN)</t>
        </is>
      </c>
      <c r="G99" s="14" t="n">
        <v>44834</v>
      </c>
      <c r="H99" s="22" t="n">
        <v>2022</v>
      </c>
      <c r="I99" s="22" t="n"/>
      <c r="J99" s="22" t="n"/>
      <c r="K99" s="22" t="n">
        <v>1</v>
      </c>
      <c r="L99" s="22" t="n">
        <v>8</v>
      </c>
      <c r="M99" s="22" t="inlineStr">
        <is>
          <t>Like other neurodevelopmental disorders, ADHD (attention deficit/hyperactivity disorder) typically manifests in preschool-aged children and results in impairments in an individual's personal, social, academic, or occupational functioning. According to the Diagnostic and Statistical Manual of Mental Disorders-V, there is no biological characteristic that is fundamental to the definition of ADHD diagnosis. However, several studies have already proposed neurobiological basis that demonstrate abnormalities in brain perfusion in different areas of the brain of an ADHD patient, but without consensus. For this reason, the aim of this study is to evaluate images of the brain SPECT (Single Photon Emission Computed Tomography) to assess whether there are brain regions that are more promising than others for ADHD diagnosis. Among the different brain regions analyzed, the one that has achieved the best accuracy in classifying ADHD is the frontal cortex with an accuracy of 80% in predicting ADHD.</t>
        </is>
      </c>
      <c r="N99" s="22" t="inlineStr">
        <is>
          <t>2161-4407</t>
        </is>
      </c>
      <c r="O99" s="22" t="inlineStr">
        <is>
          <t>978-1-7281-8671-9</t>
        </is>
      </c>
      <c r="P99" s="22" t="inlineStr">
        <is>
          <t>10.1109/IJCNN55064.2022.9892968</t>
        </is>
      </c>
      <c r="Q99" s="22" t="n"/>
      <c r="R99" s="22" t="inlineStr">
        <is>
          <t>https://ieeexplore.ieee.org/stamp/stamp.jsp?arnumber=9892968</t>
        </is>
      </c>
      <c r="S99" s="22" t="inlineStr">
        <is>
          <t>ADHD diagnosis;biomarkers;nuclear medicine;brain SPECT;machine learning;region of interest</t>
        </is>
      </c>
      <c r="T99" s="22" t="inlineStr">
        <is>
          <t>Pediatrics;Manuals;Machine learning;Brain modeling;Biology;Single photon emission computed tomography;Medical diagnostic imaging</t>
        </is>
      </c>
      <c r="U99" s="22" t="n"/>
      <c r="V99" s="22" t="n"/>
      <c r="W99" s="22" t="n"/>
      <c r="X99" s="22" t="n">
        <v>73</v>
      </c>
      <c r="Y99" s="22" t="inlineStr">
        <is>
          <t>IEEE</t>
        </is>
      </c>
      <c r="Z99" s="14" t="n">
        <v>44834</v>
      </c>
      <c r="AA99" s="22" t="inlineStr">
        <is>
          <t>18-23 July 2022</t>
        </is>
      </c>
      <c r="AB99" s="22" t="inlineStr">
        <is>
          <t>18-23 July 2022</t>
        </is>
      </c>
      <c r="AC99" s="22" t="inlineStr">
        <is>
          <t>IEEE</t>
        </is>
      </c>
      <c r="AD99" s="15" t="inlineStr">
        <is>
          <t>IEEE Conferences</t>
        </is>
      </c>
    </row>
    <row r="100">
      <c r="A100" s="8" t="inlineStr">
        <is>
          <t>Hyperparameter Tuning of a Deep Learning EEG-based Neural Network for the Diagnosis of ADHD</t>
        </is>
      </c>
      <c r="B100" s="9">
        <f>IF(COUNTIF($A$1:A99,
IF(ISNUMBER(MATCH(RIGHT(TRIM(A99),1),{".",",",";",":","!","?"},0)),
LEFT(TRIM(A99),LEN(TRIM(A99))-1),
TRIM(A99)
))=1,
"Not Duplicate",
"Duplicate")</f>
        <v/>
      </c>
      <c r="C100" s="9">
        <f>_xlfn.IFNA(_xlfn.XLOOKUP(A100, Table1[Title], Table1[Inclusion/Exclusion Decision]), "Added studies")</f>
        <v/>
      </c>
      <c r="D100" s="9" t="inlineStr">
        <is>
          <t>J. Sanchis; M. A. Teruel; J. Trujillo</t>
        </is>
      </c>
      <c r="E100" s="9" t="inlineStr">
        <is>
          <t>Lucentia Research Group, University of Alicante, Sant Vicent del Raspeig, Spain; Lucentia Research Group, University of Alicante, Sant Vicent del Raspeig, Spain; Lucentia Research Group, University of Alicante, Sant Vicent del Raspeig, Spain</t>
        </is>
      </c>
      <c r="F100" s="9" t="inlineStr">
        <is>
          <t>2023 IEEE International Conference on Big Data (BigData)</t>
        </is>
      </c>
      <c r="G100" s="10" t="n">
        <v>45313</v>
      </c>
      <c r="H100" s="9" t="n">
        <v>2023</v>
      </c>
      <c r="I100" s="9" t="n"/>
      <c r="J100" s="9" t="n"/>
      <c r="K100" s="9" t="n">
        <v>2719</v>
      </c>
      <c r="L100" s="9" t="n">
        <v>2725</v>
      </c>
      <c r="M100" s="9" t="inlineStr">
        <is>
          <t>In order to implement an automatic-computer-aided system for the diagnosis of the Attention-Deficit Hyperactivity Disorder (ADHD), a Deep Learning Multihead Convolutional Based model (EEG-MHCNet) was developed in previous work. To obtain the best model performance, five hyperparameters were studied. This procedure led us to train the model with all hyperparameter combination values. As a result, 1920 executions were performed and took 15.5 days to complete the training process. Finally, the model obtained a better f1-score than the state-of-art ones. To improve these results, more values should be tested. The main problem is the high computational cost of executing such a considerable number of combinations. In this paper, a null hypothesis testing procedure has been applied to find which hyperparameter values have statistical confidence in the modelâ€™s performance. By doing this procedure, some values could be discarded thus reducing the number of combinations and the execution of training time. Results show that the number of executions can be reduced from 1920 to 320 without loss of performance with a 95% of confidence level, thus enabling us to considerably reduce the computational training cost from 15.5 days to 1.3 days.</t>
        </is>
      </c>
      <c r="N100" s="9" t="n"/>
      <c r="O100" s="9" t="inlineStr">
        <is>
          <t>979-8-3503-2445-7</t>
        </is>
      </c>
      <c r="P100" s="9" t="inlineStr">
        <is>
          <t>10.1109/BigData59044.2023.10386394</t>
        </is>
      </c>
      <c r="Q100" s="9" t="inlineStr">
        <is>
          <t xml:space="preserve">Generalitat Valenciana; Generalitat Valenciana; </t>
        </is>
      </c>
      <c r="R100" s="9" t="inlineStr">
        <is>
          <t>https://ieeexplore.ieee.org/stamp/stamp.jsp?arnumber=10386394</t>
        </is>
      </c>
      <c r="S100" s="9" t="inlineStr">
        <is>
          <t>Attention-Deficit Hyperactivity Disorder;Electroencephalography;Null Hypothesis Testing;Convolutional Neural Network</t>
        </is>
      </c>
      <c r="T100" s="9" t="inlineStr">
        <is>
          <t>Training;Convolutional codes;Deep learning;Computational modeling;Source coding;Neural networks;Brain modeling</t>
        </is>
      </c>
      <c r="U100" s="9" t="n"/>
      <c r="V100" s="9" t="n"/>
      <c r="W100" s="9" t="n"/>
      <c r="X100" s="9" t="n">
        <v>16</v>
      </c>
      <c r="Y100" s="9" t="inlineStr">
        <is>
          <t>IEEE</t>
        </is>
      </c>
      <c r="Z100" s="10" t="n">
        <v>45313</v>
      </c>
      <c r="AA100" s="9" t="inlineStr">
        <is>
          <t>15-18 Dec. 2023</t>
        </is>
      </c>
      <c r="AB100" s="9" t="inlineStr">
        <is>
          <t>15-18 Dec. 2023</t>
        </is>
      </c>
      <c r="AC100" s="9" t="inlineStr">
        <is>
          <t>IEEE</t>
        </is>
      </c>
      <c r="AD100" s="11" t="inlineStr">
        <is>
          <t>IEEE Conferences</t>
        </is>
      </c>
    </row>
    <row r="101">
      <c r="A101" s="12" t="inlineStr">
        <is>
          <t>Deep Learning-Based ADHD Classification Using MRI Images: A Comparative Study of VGG19 and EfficientNetB0 with Otsu's Thresholding</t>
        </is>
      </c>
      <c r="B101" s="22">
        <f>IF(COUNTIF($A$1:A100,
IF(ISNUMBER(MATCH(RIGHT(TRIM(A100),1),{".",",",";",":","!","?"},0)),
LEFT(TRIM(A100),LEN(TRIM(A100))-1),
TRIM(A100)
))=1,
"Not Duplicate",
"Duplicate")</f>
        <v/>
      </c>
      <c r="C101" s="22">
        <f>_xlfn.IFNA(_xlfn.XLOOKUP(A101, Table1[Title], Table1[Inclusion/Exclusion Decision]), "Added studies")</f>
        <v/>
      </c>
      <c r="D101" s="22" t="inlineStr">
        <is>
          <t>J. A. Akhi; Jishan-E-Giti; M. A. Rahman; K. K. Islam</t>
        </is>
      </c>
      <c r="E101" s="22" t="inlineStr">
        <is>
          <t>Dept. of Electrical and Electronic Engineering, Rajshahi University of Engineering and Technology(RUET), Rajshahi, Bangladesh; Dept. of Electrical and Electronic Engineering, Rajshahi University of Engineering and Technology(RUET), Rajshahi, Bangladesh; Dept. of Electronics and Telecommunication Engineering, Rajshahi University of Engineering and Technology(RUET), Rajshahi, Bangladesh; Dept. of Electrical and Electronic Engineering, Varendra University (VU) Rajshahi, Bangladesh, Rajshahi, Bangladesh</t>
        </is>
      </c>
      <c r="F101" s="22" t="inlineStr">
        <is>
          <t>2025 International Conference on Quantum Photonics, Artificial Intelligence, and Networking (QPAIN)</t>
        </is>
      </c>
      <c r="G101" s="14" t="n">
        <v>45929</v>
      </c>
      <c r="H101" s="22" t="n">
        <v>2025</v>
      </c>
      <c r="I101" s="22" t="n"/>
      <c r="J101" s="22" t="n"/>
      <c r="K101" s="22" t="n">
        <v>1</v>
      </c>
      <c r="L101" s="22" t="n">
        <v>6</v>
      </c>
      <c r="M101" s="22" t="inlineStr">
        <is>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$\mathbf{8 8. 1 5 \%}$. These results show that both models worked well in telling apart children with normal growth and those with ADHD-Hyperactive type. The steady AUC values prove that the models gave stable and reliable results for both groups.</t>
        </is>
      </c>
      <c r="N101" s="22" t="n"/>
      <c r="O101" s="22" t="inlineStr">
        <is>
          <t>979-8-3315-9694-1</t>
        </is>
      </c>
      <c r="P101" s="22" t="inlineStr">
        <is>
          <t>10.1109/QPAIN66474.2025.11171728</t>
        </is>
      </c>
      <c r="Q101" s="22" t="n"/>
      <c r="R101" s="22" t="inlineStr">
        <is>
          <t>https://ieeexplore.ieee.org/stamp/stamp.jsp?arnumber=11171728</t>
        </is>
      </c>
      <c r="S101" s="22" t="inlineStr">
        <is>
          <t>ADHD detection;MRI images;Otsu's thresholding;VGG19;EfficientNetB0</t>
        </is>
      </c>
      <c r="T101" s="22" t="inlineStr">
        <is>
          <t>Deep learning;Thresholding (Imaging);Accuracy;Magnetic resonance imaging;Psychology;Brain modeling;Real-time systems;Reliability;Standards;Photonics</t>
        </is>
      </c>
      <c r="U101" s="22" t="n"/>
      <c r="V101" s="22" t="n"/>
      <c r="W101" s="22" t="n"/>
      <c r="X101" s="22" t="n">
        <v>15</v>
      </c>
      <c r="Y101" s="22" t="inlineStr">
        <is>
          <t>IEEE</t>
        </is>
      </c>
      <c r="Z101" s="14" t="n">
        <v>45929</v>
      </c>
      <c r="AA101" s="22" t="inlineStr">
        <is>
          <t>31 July-2 Aug. 2025</t>
        </is>
      </c>
      <c r="AB101" s="22" t="inlineStr">
        <is>
          <t>31 July-2 Aug. 2025</t>
        </is>
      </c>
      <c r="AC101" s="22" t="inlineStr">
        <is>
          <t>IEEE</t>
        </is>
      </c>
      <c r="AD101" s="15" t="inlineStr">
        <is>
          <t>IEEE Conferences</t>
        </is>
      </c>
    </row>
    <row r="102">
      <c r="A102" s="8" t="inlineStr">
        <is>
          <t>Classification and Detection of ADHD using Deep Machine Learning Model</t>
        </is>
      </c>
      <c r="B102" s="9">
        <f>IF(COUNTIF($A$1:A101,
IF(ISNUMBER(MATCH(RIGHT(TRIM(A101),1),{".",",",";",":","!","?"},0)),
LEFT(TRIM(A101),LEN(TRIM(A101))-1),
TRIM(A101)
))=1,
"Not Duplicate",
"Duplicate")</f>
        <v/>
      </c>
      <c r="C102" s="9">
        <f>_xlfn.IFNA(_xlfn.XLOOKUP(A102, Table1[Title], Table1[Inclusion/Exclusion Decision]), "Added studies")</f>
        <v/>
      </c>
      <c r="D102" s="9" t="inlineStr">
        <is>
          <t>R. kumar; R. ranjan; S. Boruah; A. Kumar; A. K. Pun</t>
        </is>
      </c>
      <c r="E102" s="9" t="inlineStr">
        <is>
          <t>ECED, Chandigarh University, Punjab, India; ECED, Chandigarh University, Punjab, India; ECED, Chandigarh University, Punjab, India; Department of Mathematics, Chandigarh University, Punjab, India; Department of Machanical Engineering, Chandigarh University, Punjab, India</t>
        </is>
      </c>
      <c r="F102" s="9" t="inlineStr">
        <is>
          <t>2025 Global Conference on Information Technology and Communication Networks (GITCON)</t>
        </is>
      </c>
      <c r="G102" s="10" t="n">
        <v>46065</v>
      </c>
      <c r="H102" s="9" t="n">
        <v>2025</v>
      </c>
      <c r="I102" s="9" t="n"/>
      <c r="J102" s="9" t="n"/>
      <c r="K102" s="9" t="n">
        <v>1</v>
      </c>
      <c r="L102" s="9" t="n">
        <v>6</v>
      </c>
      <c r="M102" s="9" t="inlineStr">
        <is>
          <t>This study presents a deep learning-based framework for the classification and detection of Attention Deficit Hyperactivity Disorder (ADHD) using EEG signals. Key features were extracted and analyzed from EEG data that have been preprocessed with advanced filtering and artifact removal techniques. After that, a variety of hybrid deep learning models are used to perform the analysis. Of the many different kinds of models that were evaluated, a CNN + Transformer architecture achieved the best resultsâ€”with a validation accuracy of 99.93% and a training accuracy of 99.52%. This model was particularly good at identifying the kinds of spatial and temporal features in the EEG data that are implicated in ADHD. An impressive result was also obtained by a different model architectureâ€” Autoencoder + CNN + Transformerâ€”that produced a 99.54% validation accuracy.</t>
        </is>
      </c>
      <c r="N102" s="9" t="n"/>
      <c r="O102" s="9" t="inlineStr">
        <is>
          <t>979-8-3315-3348-9</t>
        </is>
      </c>
      <c r="P102" s="9" t="inlineStr">
        <is>
          <t>10.1109/GITCON65266.2025.11376984</t>
        </is>
      </c>
      <c r="Q102" s="9" t="n"/>
      <c r="R102" s="9" t="inlineStr">
        <is>
          <t>https://ieeexplore.ieee.org/stamp/stamp.jsp?arnumber=11376984</t>
        </is>
      </c>
      <c r="S102" s="9" t="inlineStr">
        <is>
          <t>ADHD;CNN;Autoencoder;Transformer;EEG</t>
        </is>
      </c>
      <c r="T102" s="9" t="inlineStr">
        <is>
          <t>Training;Deep learning;Accuracy;Autoencoders;Signal processing;Brain modeling;Transformers;Feature extraction;Electroencephalography;Information technology</t>
        </is>
      </c>
      <c r="U102" s="9" t="n"/>
      <c r="V102" s="9" t="n"/>
      <c r="W102" s="9" t="n"/>
      <c r="X102" s="9" t="n">
        <v>14</v>
      </c>
      <c r="Y102" s="9" t="inlineStr">
        <is>
          <t>IEEE</t>
        </is>
      </c>
      <c r="Z102" s="10" t="n">
        <v>46065</v>
      </c>
      <c r="AA102" s="9" t="inlineStr">
        <is>
          <t>29-31 Aug. 2025</t>
        </is>
      </c>
      <c r="AB102" s="9" t="inlineStr">
        <is>
          <t>29-31 Aug. 2025</t>
        </is>
      </c>
      <c r="AC102" s="9" t="inlineStr">
        <is>
          <t>IEEE</t>
        </is>
      </c>
      <c r="AD102" s="11" t="inlineStr">
        <is>
          <t>IEEE Conferences</t>
        </is>
      </c>
    </row>
    <row r="103">
      <c r="A103" s="12" t="inlineStr">
        <is>
          <t>Detection of Attention Deficit and Hyperactivity Disorder by Nonlinear EEG Analysis</t>
        </is>
      </c>
      <c r="B103" s="22">
        <f>IF(COUNTIF($A$1:A102,
IF(ISNUMBER(MATCH(RIGHT(TRIM(A102),1),{".",",",";",":","!","?"},0)),
LEFT(TRIM(A102),LEN(TRIM(A102))-1),
TRIM(A102)
))=1,
"Not Duplicate",
"Duplicate")</f>
        <v/>
      </c>
      <c r="C103" s="22">
        <f>_xlfn.IFNA(_xlfn.XLOOKUP(A103, Table1[Title], Table1[Inclusion/Exclusion Decision]), "Added studies")</f>
        <v/>
      </c>
      <c r="D103" s="22" t="inlineStr">
        <is>
          <t>F. Nassehi; Ä°. SÃ¶nmez; B. Sabanoglu; E. YÃ¼kselen; H. M. Ozaydin; O. Erogul</t>
        </is>
      </c>
      <c r="E103" s="22" t="inlineStr">
        <is>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is>
      </c>
      <c r="F103" s="22" t="inlineStr">
        <is>
          <t>2022 Medical Technologies Congress (TIPTEKNO)</t>
        </is>
      </c>
      <c r="G103" s="14" t="n">
        <v>44894</v>
      </c>
      <c r="H103" s="22" t="n">
        <v>2022</v>
      </c>
      <c r="I103" s="22" t="n"/>
      <c r="J103" s="22" t="n"/>
      <c r="K103" s="22" t="n">
        <v>1</v>
      </c>
      <c r="L103" s="22" t="n">
        <v>4</v>
      </c>
      <c r="M103" s="22" t="inlineStr">
        <is>
          <t>This study proposes to experts a fast and highly successful algorithm for the diagnosis of ADHD disorder using EEG (Electroencephalogram) signals obtained during the Attention task, reducing their dependence on subjective evaluations. Accordingly, EEG signals obtained from 61 ADHD and 60 control participants were analyzed using nonlinear features (approximate entropy, Petrosian, and Lyapunov exponent). After feature extraction, the classification process was performed using support vector machine (SVM), and K-Nearest-Neighbor (KNN), and ensemble learning. In this study t-test based and location based feature selection methods were used. We used only features that were extracted from prefrontal and frontal regions. The highest accuracy that was reached in this study was 95.8%.</t>
        </is>
      </c>
      <c r="N103" s="22" t="inlineStr">
        <is>
          <t>2687-7783</t>
        </is>
      </c>
      <c r="O103" s="22" t="inlineStr">
        <is>
          <t>978-1-6654-5432-2</t>
        </is>
      </c>
      <c r="P103" s="22" t="inlineStr">
        <is>
          <t>10.1109/TIPTEKNO56568.2022.9960152</t>
        </is>
      </c>
      <c r="Q103" s="22" t="n"/>
      <c r="R103" s="22" t="inlineStr">
        <is>
          <t>https://ieeexplore.ieee.org/stamp/stamp.jsp?arnumber=9960152</t>
        </is>
      </c>
      <c r="S103" s="22" t="inlineStr">
        <is>
          <t>Attention Deficit Hyperactivity Disorder;Electroencephalography signals;Non-linear Features;EEG;Machine Learning</t>
        </is>
      </c>
      <c r="T103" s="22" t="inlineStr">
        <is>
          <t>Support vector machines;Electrodes;Feature extraction;Approximation algorithms;Electroencephalography;Fractals;Entropy</t>
        </is>
      </c>
      <c r="U103" s="22" t="n"/>
      <c r="V103" s="22" t="n">
        <v>1</v>
      </c>
      <c r="W103" s="22" t="n"/>
      <c r="X103" s="22" t="n">
        <v>11</v>
      </c>
      <c r="Y103" s="22" t="inlineStr">
        <is>
          <t>IEEE</t>
        </is>
      </c>
      <c r="Z103" s="14" t="n">
        <v>44894</v>
      </c>
      <c r="AA103" s="22" t="inlineStr">
        <is>
          <t>31 Oct.-2 Nov. 2022</t>
        </is>
      </c>
      <c r="AB103" s="22" t="inlineStr">
        <is>
          <t>31 Oct.-2 Nov. 2022</t>
        </is>
      </c>
      <c r="AC103" s="22" t="inlineStr">
        <is>
          <t>IEEE</t>
        </is>
      </c>
      <c r="AD103" s="15" t="inlineStr">
        <is>
          <t>IEEE Conferences</t>
        </is>
      </c>
    </row>
    <row r="104">
      <c r="A104" s="8" t="inlineStr">
        <is>
          <t>Attention Contours: A Comparative Study on 2D and Virtual Reality Attention Profile Assessment Tests</t>
        </is>
      </c>
      <c r="B104" s="9">
        <f>IF(COUNTIF($A$1:A103,
IF(ISNUMBER(MATCH(RIGHT(TRIM(A103),1),{".",",",";",":","!","?"},0)),
LEFT(TRIM(A103),LEN(TRIM(A103))-1),
TRIM(A103)
))=1,
"Not Duplicate",
"Duplicate")</f>
        <v/>
      </c>
      <c r="C104" s="9">
        <f>_xlfn.IFNA(_xlfn.XLOOKUP(A104, Table1[Title], Table1[Inclusion/Exclusion Decision]), "Added studies")</f>
        <v/>
      </c>
      <c r="D104" s="9" t="inlineStr">
        <is>
          <t>P. Rajarajeswari; R. Madhubala; V. Gomathi</t>
        </is>
      </c>
      <c r="E104" s="9" t="inlineStr">
        <is>
          <t>Department of Computer Science and Engineering, Ramco Institute of Technology, Rajapalayam, India; Department of Computer Science and Engineering, National Engineering College, Kovilpatti, India; Department of Computer Science and Engineering, National Engineering College, Kovilpatti, India</t>
        </is>
      </c>
      <c r="F104" s="9" t="inlineStr">
        <is>
          <t>2024 5th International Conference on Data Intelligence and Cognitive Informatics (ICDICI)</t>
        </is>
      </c>
      <c r="G104" s="10" t="n">
        <v>45657</v>
      </c>
      <c r="H104" s="9" t="n">
        <v>2024</v>
      </c>
      <c r="I104" s="9" t="n"/>
      <c r="J104" s="9" t="n"/>
      <c r="K104" s="9" t="n">
        <v>1195</v>
      </c>
      <c r="L104" s="9" t="n">
        <v>1202</v>
      </c>
      <c r="M104" s="9" t="inlineStr">
        <is>
          <t>Virtual Reality (VR) technology in health-care has emerged as a valuable tool for advancing diagnostic techniques and enhancing patient care. This research explores the application of VR in attention profile assessments, with a particular focus on diagnosing Attention Deficit/Hyperactivity Disorder (ADHD). ADHD poses challenges in maintaining attention, and traditional diagnostic approaches often lack real-world relevance. This study examines the efficacy of Attention Contoursâ€”a VR-based Continuous Performance Task (CPT)â€”in comparison to its conventional 2D (two-dimensional) counterpart for assessing attention profiles. Attention Contours VR incorporates varied virtual settings and language-neutral stimuli to improve ecological validity. User trials reveal greater engagement and fewer distractions in the VR environment, highlighting its potential for more accurate attention assessment. Participants showed a strong preference for the VR format, praising its immersive experience and enhanced usability. The findings emphasize the impact of VR in advancing attention assessment tools and suggest its promising role in ADHD assessment.</t>
        </is>
      </c>
      <c r="N104" s="9" t="n"/>
      <c r="O104" s="9" t="inlineStr">
        <is>
          <t>979-8-3503-8960-9</t>
        </is>
      </c>
      <c r="P104" s="9" t="inlineStr">
        <is>
          <t>10.1109/ICDICI62993.2024.10810849</t>
        </is>
      </c>
      <c r="Q104" s="9" t="n"/>
      <c r="R104" s="9" t="inlineStr">
        <is>
          <t>https://ieeexplore.ieee.org/stamp/stamp.jsp?arnumber=10810849</t>
        </is>
      </c>
      <c r="S104" s="9" t="inlineStr">
        <is>
          <t>Attention Deficit Hyperactivity Disorder(ADHD);Attention Profile Assessment;Virtual Reality;Virtual Environment;Ecological Validity;Attention Contours;Gamification of Mental Disorder Assessment Tests</t>
        </is>
      </c>
      <c r="T104" s="9" t="inlineStr">
        <is>
          <t>Visualization;Solid modeling;Databases;Two-dimensional displays;Mental disorders;Virtual environments;Medical services;Machine learning;Immersive experience;Usability</t>
        </is>
      </c>
      <c r="U104" s="9" t="n"/>
      <c r="V104" s="9" t="n">
        <v>2</v>
      </c>
      <c r="W104" s="9" t="n"/>
      <c r="X104" s="9" t="n">
        <v>20</v>
      </c>
      <c r="Y104" s="9" t="inlineStr">
        <is>
          <t>IEEE</t>
        </is>
      </c>
      <c r="Z104" s="10" t="n">
        <v>45657</v>
      </c>
      <c r="AA104" s="9" t="inlineStr">
        <is>
          <t>18-20 Nov. 2024</t>
        </is>
      </c>
      <c r="AB104" s="9" t="inlineStr">
        <is>
          <t>18-20 Nov. 2024</t>
        </is>
      </c>
      <c r="AC104" s="9" t="inlineStr">
        <is>
          <t>IEEE</t>
        </is>
      </c>
      <c r="AD104" s="11" t="inlineStr">
        <is>
          <t>IEEE Conferences</t>
        </is>
      </c>
    </row>
    <row r="105">
      <c r="A105" s="12" t="inlineStr">
        <is>
          <t>Determination of the Optimal EEG-based Features to Detect ADHD by Machine Learning Algorithms</t>
        </is>
      </c>
      <c r="B105" s="22">
        <f>IF(COUNTIF($A$1:A104,
IF(ISNUMBER(MATCH(RIGHT(TRIM(A104),1),{".",",",";",":","!","?"},0)),
LEFT(TRIM(A104),LEN(TRIM(A104))-1),
TRIM(A104)
))=1,
"Not Duplicate",
"Duplicate")</f>
        <v/>
      </c>
      <c r="C105" s="22">
        <f>_xlfn.IFNA(_xlfn.XLOOKUP(A105, Table1[Title], Table1[Inclusion/Exclusion Decision]), "Added studies")</f>
        <v/>
      </c>
      <c r="D105" s="22" t="inlineStr">
        <is>
          <t>Y. Can; Ä°. Bigat; F. Nassehi; A. Eken; O. EroÄŸul</t>
        </is>
      </c>
      <c r="E105" s="22" t="inlineStr">
        <is>
          <t>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 Biomedical Engineering, TOBB University of Economics and Technology, Ankara, Turkey</t>
        </is>
      </c>
      <c r="F105" s="22" t="inlineStr">
        <is>
          <t>2023 Medical Technologies Congress (TIPTEKNO)</t>
        </is>
      </c>
      <c r="G105" s="14" t="n">
        <v>45279</v>
      </c>
      <c r="H105" s="22" t="n">
        <v>2023</v>
      </c>
      <c r="I105" s="22" t="n"/>
      <c r="J105" s="22" t="n"/>
      <c r="K105" s="22" t="n">
        <v>1</v>
      </c>
      <c r="L105" s="22" t="n">
        <v>4</v>
      </c>
      <c r="M105" s="22" t="inlineStr">
        <is>
          <t>This study proposes a highly accurate and fast algorithm for the diagnosis of attention deficit hyperactivity disorder (ADHD), which will reduce reliance on time-consuming subjective assessments, the findings of which are likely to be mistaken with other neurodevelopmental diseases. Time, frequency and nonlinear features were extracted from electroencephalographic (EEG) signals which recording based on visual attention task obtained from 61 ADHD and 60 healthy participants. In this study, Least Absolute Shrinkage and Selection Operator (LASSO) was used to find reliable features; and four machine learning classifiers such as support vector machine (SVM), k-nearest neighbors (KNN), decision tree and ensemble learning were evaluated for classifying ADHD and healthy children. The results were indicated that using LASSO with SVM can be useful for classifying ADHD and the highest average accuracy was reached in this study was 96.3%. In addition, the features selected with LASSO had shown that signals from the temporal, parietal, and occipital lobes might have the possible biomarkers for ADHD, at least in tasks that require visual attention.</t>
        </is>
      </c>
      <c r="N105" s="22" t="inlineStr">
        <is>
          <t>2687-7783</t>
        </is>
      </c>
      <c r="O105" s="22" t="inlineStr">
        <is>
          <t>979-8-3503-2896-7</t>
        </is>
      </c>
      <c r="P105" s="22" t="inlineStr">
        <is>
          <t>10.1109/TIPTEKNO59875.2023.10359207</t>
        </is>
      </c>
      <c r="Q105" s="22" t="n"/>
      <c r="R105" s="22" t="inlineStr">
        <is>
          <t>https://ieeexplore.ieee.org/stamp/stamp.jsp?arnumber=10359207</t>
        </is>
      </c>
      <c r="S105" s="22" t="inlineStr">
        <is>
          <t>attention deficit hyperactivity disorder;EEG;LASSO;frequency features;non-linear features;machine learning</t>
        </is>
      </c>
      <c r="T105" s="22" t="inlineStr">
        <is>
          <t>Support vector machines;Visualization;Time-frequency analysis;Pediatrics;Feature extraction;Recording;Reliability</t>
        </is>
      </c>
      <c r="U105" s="22" t="n"/>
      <c r="V105" s="22" t="n"/>
      <c r="W105" s="22" t="n"/>
      <c r="X105" s="22" t="n">
        <v>26</v>
      </c>
      <c r="Y105" s="22" t="inlineStr">
        <is>
          <t>IEEE</t>
        </is>
      </c>
      <c r="Z105" s="14" t="n">
        <v>45279</v>
      </c>
      <c r="AA105" s="22" t="inlineStr">
        <is>
          <t>10-12 Nov. 2023</t>
        </is>
      </c>
      <c r="AB105" s="22" t="inlineStr">
        <is>
          <t>10-12 Nov. 2023</t>
        </is>
      </c>
      <c r="AC105" s="22" t="inlineStr">
        <is>
          <t>IEEE</t>
        </is>
      </c>
      <c r="AD105" s="15" t="inlineStr">
        <is>
          <t>IEEE Conferences</t>
        </is>
      </c>
    </row>
    <row r="106">
      <c r="A106" s="8" t="inlineStr">
        <is>
          <t>Insights Into Detecting Adult ADHD Symptoms Through Advanced Dual-Stream Machine Learning</t>
        </is>
      </c>
      <c r="B106" s="9">
        <f>IF(COUNTIF($A$1:A105,
IF(ISNUMBER(MATCH(RIGHT(TRIM(A105),1),{".",",",";",":","!","?"},0)),
LEFT(TRIM(A105),LEN(TRIM(A105))-1),
TRIM(A105)
))=1,
"Not Duplicate",
"Duplicate")</f>
        <v/>
      </c>
      <c r="C106" s="9">
        <f>_xlfn.IFNA(_xlfn.XLOOKUP(A106, Table1[Title], Table1[Inclusion/Exclusion Decision]), "Added studies")</f>
        <v/>
      </c>
      <c r="D106" s="9" t="inlineStr">
        <is>
          <t>C. Nash; R. Nair; S. M. Naqvi</t>
        </is>
      </c>
      <c r="E106" s="9" t="inlineStr">
        <is>
          <t>Intelligent Sensing and Communications Research Group, Newcastle University, Newcastle upon Tyne, U.K.; Adult ADHD Services, Cumbria, Northumberland, Tyne and Wear NHS Foundation Trust, Newcastle upon Tyne, U.K.; Intelligent Sensing and Communications Research Group, Newcastle University, Newcastle upon Tyne, U.K.</t>
        </is>
      </c>
      <c r="F106" s="9" t="inlineStr">
        <is>
          <t>IEEE Transactions on Neural Systems and Rehabilitation Engineering</t>
        </is>
      </c>
      <c r="G106" s="10" t="n">
        <v>45552</v>
      </c>
      <c r="H106" s="9" t="n">
        <v>2024</v>
      </c>
      <c r="I106" s="9" t="n">
        <v>32</v>
      </c>
      <c r="J106" s="9" t="n"/>
      <c r="K106" s="9" t="n">
        <v>3378</v>
      </c>
      <c r="L106" s="9" t="n">
        <v>3387</v>
      </c>
      <c r="M106" s="9"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modelâ€™s ability to consistently identify ADHD symptoms while maintaining a minimal parameter footprint. This delicate balance provides a significant step forward in behavioural health analytics.</t>
        </is>
      </c>
      <c r="N106" s="9" t="inlineStr">
        <is>
          <t>1558-0210</t>
        </is>
      </c>
      <c r="O106" s="9" t="n"/>
      <c r="P106" s="9" t="inlineStr">
        <is>
          <t>10.1109/TNSRE.2024.3450848</t>
        </is>
      </c>
      <c r="Q106" s="9" t="n"/>
      <c r="R106" s="9" t="inlineStr">
        <is>
          <t>https://ieeexplore.ieee.org/stamp/stamp.jsp?arnumber=10654367</t>
        </is>
      </c>
      <c r="S106" s="9" t="inlineStr">
        <is>
          <t>Attention deficit hyperactivity disorder;deep learning;machine learning;mental health;video</t>
        </is>
      </c>
      <c r="T106" s="9" t="inlineStr">
        <is>
          <t>Feature extraction;Face recognition;Cameras;Biological system modeling;Reliability;Pediatrics;Mental health</t>
        </is>
      </c>
      <c r="U106" s="9" t="inlineStr">
        <is>
          <t>Humans;Attention Deficit Disorder with Hyperactivity;Machine Learning;Adult;Male;Female;Algorithms;Reproducibility of Results;Posture;Video Recording;Hand;Young Adult</t>
        </is>
      </c>
      <c r="V106" s="9" t="n">
        <v>8</v>
      </c>
      <c r="W106" s="9" t="n"/>
      <c r="X106" s="9" t="n">
        <v>32</v>
      </c>
      <c r="Y106" s="9" t="inlineStr">
        <is>
          <t>CCBYNCND</t>
        </is>
      </c>
      <c r="Z106" s="10" t="n">
        <v>45532</v>
      </c>
      <c r="AA106" s="9" t="n">
        <v>2024</v>
      </c>
      <c r="AB106" s="9" t="n"/>
      <c r="AC106" s="9" t="inlineStr">
        <is>
          <t>IEEE</t>
        </is>
      </c>
      <c r="AD106" s="11" t="inlineStr">
        <is>
          <t>IEEE Journals</t>
        </is>
      </c>
    </row>
    <row r="107">
      <c r="A107" s="12" t="inlineStr">
        <is>
          <t>Optimizing ADHD Detection: An Autoencoder Approach for Multimodal Classification</t>
        </is>
      </c>
      <c r="B107" s="22">
        <f>IF(COUNTIF($A$1:A106,
IF(ISNUMBER(MATCH(RIGHT(TRIM(A106),1),{".",",",";",":","!","?"},0)),
LEFT(TRIM(A106),LEN(TRIM(A106))-1),
TRIM(A106)
))=1,
"Not Duplicate",
"Duplicate")</f>
        <v/>
      </c>
      <c r="C107" s="22">
        <f>_xlfn.IFNA(_xlfn.XLOOKUP(A107, Table1[Title], Table1[Inclusion/Exclusion Decision]), "Added studies")</f>
        <v/>
      </c>
      <c r="D107" s="22" t="inlineStr">
        <is>
          <t>C. Nash; R. Nair; S. M. Naqvi</t>
        </is>
      </c>
      <c r="E107" s="22" t="inlineStr">
        <is>
          <t>Intelligent Sensing and Communications Research Group, Newcastle University, Newcastle upon Tyne, NE1 7RU, U.K.; Adult ADHD Services, Cumbria, Northumberland, Tyne and Wear, NHS Foundation Trust, Newcastle upon Tyne, U.K.; Intelligent Sensing and Communications Research Group, Newcastle University, Newcastle upon Tyne, NE1 7RU, U.K.</t>
        </is>
      </c>
      <c r="F107" s="22" t="inlineStr">
        <is>
          <t>IEEE Transactions on Artificial Intelligence</t>
        </is>
      </c>
      <c r="G107" s="14" t="n">
        <v>46055</v>
      </c>
      <c r="H107" s="22" t="n">
        <v>2026</v>
      </c>
      <c r="I107" s="22" t="n">
        <v>7</v>
      </c>
      <c r="J107" s="22" t="n">
        <v>2</v>
      </c>
      <c r="K107" s="22" t="n">
        <v>1107</v>
      </c>
      <c r="L107" s="22" t="n">
        <v>1117</v>
      </c>
      <c r="M107" s="22" t="inlineStr">
        <is>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t>
        </is>
      </c>
      <c r="N107" s="22" t="inlineStr">
        <is>
          <t>2691-4581</t>
        </is>
      </c>
      <c r="O107" s="22" t="n"/>
      <c r="P107" s="22" t="inlineStr">
        <is>
          <t>10.1109/TAI.2025.3592157</t>
        </is>
      </c>
      <c r="Q107" s="22" t="n"/>
      <c r="R107" s="22" t="inlineStr">
        <is>
          <t>https://ieeexplore.ieee.org/stamp/stamp.jsp?arnumber=11095865</t>
        </is>
      </c>
      <c r="S107" s="22" t="inlineStr">
        <is>
          <t>Attention deficit hyperactivity disorder (ADHD);deep learning;machine learning;mental health;multimodal data</t>
        </is>
      </c>
      <c r="T107" s="22" t="inlineStr">
        <is>
          <t>Autoencoders;Recording;Accuracy;Costs;Training;Spectrogram;Pediatrics;Mental health;Data models;Computational modeling</t>
        </is>
      </c>
      <c r="U107" s="22" t="n"/>
      <c r="V107" s="22" t="n"/>
      <c r="W107" s="22" t="n"/>
      <c r="X107" s="22" t="n">
        <v>40</v>
      </c>
      <c r="Y107" s="22" t="inlineStr">
        <is>
          <t>IEEE</t>
        </is>
      </c>
      <c r="Z107" s="14" t="n">
        <v>45862</v>
      </c>
      <c r="AA107" s="22" t="inlineStr">
        <is>
          <t>Feb. 2026</t>
        </is>
      </c>
      <c r="AB107" s="22" t="n"/>
      <c r="AC107" s="22" t="inlineStr">
        <is>
          <t>IEEE</t>
        </is>
      </c>
      <c r="AD107" s="15" t="inlineStr">
        <is>
          <t>IEEE Journals</t>
        </is>
      </c>
    </row>
    <row r="108">
      <c r="A108" s="8" t="inlineStr">
        <is>
          <t>Remote Assessment of ADHD Symptoms Based on Mobile Game Performance in Children with ADHD: A Proof of Concept</t>
        </is>
      </c>
      <c r="B108" s="9">
        <f>IF(COUNTIF($A$1:A107,
IF(ISNUMBER(MATCH(RIGHT(TRIM(A107),1),{".",",",";",":","!","?"},0)),
LEFT(TRIM(A107),LEN(TRIM(A107))-1),
TRIM(A107)
))=1,
"Not Duplicate",
"Duplicate")</f>
        <v/>
      </c>
      <c r="C108" s="9">
        <f>_xlfn.IFNA(_xlfn.XLOOKUP(A108, Table1[Title], Table1[Inclusion/Exclusion Decision]), "Added studies")</f>
        <v/>
      </c>
      <c r="D108" s="9" t="inlineStr">
        <is>
          <t>J. -H. Song; B. Kim; S. -C. Kim; N. Toom; C. Kaur; G. M. Rodriguez; M. K. Hord; H. -T. Jung</t>
        </is>
      </c>
      <c r="E108" s="9" t="inlineStr">
        <is>
          <t>Woorisoft Inc., S. Korea; Woorisoft Inc., S. Korea; Keimyung University, S. Korea; Indiana University, Indianapolis, USA; Indiana University, Indianapolis, USA; Indiana University, Indianapolis, USA; Indiana University, Indianapolis, USA; Indiana University, Indianapolis, USA</t>
        </is>
      </c>
      <c r="F108" s="9" t="inlineStr">
        <is>
          <t>2023 45th Annual International Conference of the IEEE Engineering in Medicine &amp; Biology Society (EMBC)</t>
        </is>
      </c>
      <c r="G108" s="10" t="n">
        <v>45271</v>
      </c>
      <c r="H108" s="9" t="n">
        <v>2023</v>
      </c>
      <c r="I108" s="9" t="n"/>
      <c r="J108" s="9" t="n"/>
      <c r="K108" s="9" t="n">
        <v>1</v>
      </c>
      <c r="L108" s="9" t="n">
        <v>4</v>
      </c>
      <c r="M108" s="9" t="inlineStr">
        <is>
          <t>The use of game-based digital medicine is gaining increasing interest in helping children with ADHD to improve their attention outside the clinical setting. In this process, it is important to continue monitoring childrenâ€™s responses to the use of digital medicine. In this work, we introduce novel digital markers and an analytic pipeline to estimate ADHD-related symptomatic levels during the self-administration of attention games. The digital markers, capturing the childrenâ€™s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is>
      </c>
      <c r="N108" s="9" t="inlineStr">
        <is>
          <t>2694-0604</t>
        </is>
      </c>
      <c r="O108" s="9" t="inlineStr">
        <is>
          <t>979-8-3503-2447-1</t>
        </is>
      </c>
      <c r="P108" s="9" t="inlineStr">
        <is>
          <t>10.1109/EMBC40787.2023.10340151</t>
        </is>
      </c>
      <c r="Q108" s="9" t="n"/>
      <c r="R108" s="9" t="inlineStr">
        <is>
          <t>https://ieeexplore.ieee.org/stamp/stamp.jsp?arnumber=10340151</t>
        </is>
      </c>
      <c r="S108" s="9" t="n"/>
      <c r="T108" s="9" t="inlineStr">
        <is>
          <t>Pediatrics;Pipelines;Games;Data models;Biology;Behavioral sciences;Monitoring</t>
        </is>
      </c>
      <c r="U108" s="9" t="inlineStr">
        <is>
          <t>Child;Humans;Attention Deficit Disorder with Hyperactivity;Mobile Applications;Video Games;Cognition</t>
        </is>
      </c>
      <c r="V108" s="9" t="n">
        <v>3</v>
      </c>
      <c r="W108" s="9" t="n"/>
      <c r="X108" s="9" t="n">
        <v>14</v>
      </c>
      <c r="Y108" s="9" t="inlineStr">
        <is>
          <t>IEEE</t>
        </is>
      </c>
      <c r="Z108" s="10" t="n">
        <v>45271</v>
      </c>
      <c r="AA108" s="9" t="inlineStr">
        <is>
          <t>24-27 July 2023</t>
        </is>
      </c>
      <c r="AB108" s="9" t="inlineStr">
        <is>
          <t>24-27 July 2023</t>
        </is>
      </c>
      <c r="AC108" s="9" t="inlineStr">
        <is>
          <t>IEEE</t>
        </is>
      </c>
      <c r="AD108" s="11" t="inlineStr">
        <is>
          <t>IEEE Conferences</t>
        </is>
      </c>
    </row>
    <row r="109">
      <c r="A109" s="12" t="inlineStr">
        <is>
          <t>Predicting ADHD Subtypes Using Machine Learning on Brain Imaging Data</t>
        </is>
      </c>
      <c r="B109" s="22">
        <f>IF(COUNTIF($A$1:A108,
IF(ISNUMBER(MATCH(RIGHT(TRIM(A108),1),{".",",",";",":","!","?"},0)),
LEFT(TRIM(A108),LEN(TRIM(A108))-1),
TRIM(A108)
))=1,
"Not Duplicate",
"Duplicate")</f>
        <v/>
      </c>
      <c r="C109" s="22">
        <f>_xlfn.IFNA(_xlfn.XLOOKUP(A109, Table1[Title], Table1[Inclusion/Exclusion Decision]), "Added studies")</f>
        <v/>
      </c>
      <c r="D109" s="22" t="inlineStr">
        <is>
          <t>A. Baruah; A. Kaur</t>
        </is>
      </c>
      <c r="E109" s="22" t="inlineStr">
        <is>
          <t>Department of Psychology, Christ University, Bengaluru; Department of Applied Psychology, Manav Rachna international institute of research and studies, Haryana</t>
        </is>
      </c>
      <c r="F109" s="22" t="inlineStr">
        <is>
          <t>2024 International Conference on Innovative Computing, Intelligent Communication and Smart Electrical Systems (ICSES)</t>
        </is>
      </c>
      <c r="G109" s="14" t="n">
        <v>45728</v>
      </c>
      <c r="H109" s="22" t="n">
        <v>2024</v>
      </c>
      <c r="I109" s="22" t="n"/>
      <c r="J109" s="22" t="n"/>
      <c r="K109" s="22" t="n">
        <v>1</v>
      </c>
      <c r="L109" s="22" t="n">
        <v>6</v>
      </c>
      <c r="M109" s="22" t="inlineStr">
        <is>
          <t>The use of machine learning approaches to differentiate between various types of Attention Deficit Hyperactivity Disorder (ADHD) using information from brain imaging. Our goal is to reduce the sensitivity of the ADHD subtype evaluation by using advanced neuroimaging technologies, such as structural and functional magnetic resonance imaging (MRI), in combination with intelligent machine learning algorithms. Our methodology involves preprocessing brain MRI data, point birth, and training colored machine literacy models to categorize various forms of attention-deficit/hyperactivity disorder (ADHD). The performance of these models is assessed within the parameters of this study using attributes that are similar to recall, perfection, and delicacy. According to preliminary research, machine literacy may effectively distinguish between various forms of attention-deficit/hyperactivity disorder (ADHD), which offers a foundation for more precise and well-established therapeutic approaches. In addition to assisting people in realizing their greatest potential, this approach clarifies the brain processes underlying attention-deficit/hyperactivity disorder (ADHD). Our results suggest that the individual procedure for attention-deficit/hyperactivity disorder (ADHD) could be rewritten by combining brain imaging data with machine literacy. This would lead to better clinical concerns and more tailored remedial actions.</t>
        </is>
      </c>
      <c r="N109" s="22" t="n"/>
      <c r="O109" s="22" t="inlineStr">
        <is>
          <t>979-8-3315-4362-4</t>
        </is>
      </c>
      <c r="P109" s="22" t="inlineStr">
        <is>
          <t>10.1109/ICSES63760.2024.10910772</t>
        </is>
      </c>
      <c r="Q109" s="22" t="n"/>
      <c r="R109" s="22" t="inlineStr">
        <is>
          <t>https://ieeexplore.ieee.org/stamp/stamp.jsp?arnumber=10910772</t>
        </is>
      </c>
      <c r="S109" s="22" t="inlineStr">
        <is>
          <t>ADHD Subtypes;Machine Learning;Brain Imaging;Neuroimaging;Predictive Modeling;Functional MRI;Diagnostic Algorithms</t>
        </is>
      </c>
      <c r="T109" s="22" t="inlineStr">
        <is>
          <t>Neuroimaging;Training;Machine learning algorithms;Sensitivity;Machine learning;Predictive models;Functional magnetic resonance imaging;Brain modeling;Prediction algorithms;Data models</t>
        </is>
      </c>
      <c r="U109" s="22" t="n"/>
      <c r="V109" s="22" t="n"/>
      <c r="W109" s="22" t="n"/>
      <c r="X109" s="22" t="n">
        <v>14</v>
      </c>
      <c r="Y109" s="22" t="inlineStr">
        <is>
          <t>IEEE</t>
        </is>
      </c>
      <c r="Z109" s="14" t="n">
        <v>45728</v>
      </c>
      <c r="AA109" s="22" t="inlineStr">
        <is>
          <t>12-13 Dec. 2024</t>
        </is>
      </c>
      <c r="AB109" s="22" t="inlineStr">
        <is>
          <t>12-13 Dec. 2024</t>
        </is>
      </c>
      <c r="AC109" s="22" t="inlineStr">
        <is>
          <t>IEEE</t>
        </is>
      </c>
      <c r="AD109" s="15" t="inlineStr">
        <is>
          <t>IEEE Conferences</t>
        </is>
      </c>
    </row>
    <row r="110">
      <c r="A110" s="8" t="inlineStr">
        <is>
          <t>A Comprehensive Literature Review on Gesture-Based Adaptive Systems for Early Detection of ADHD in Children: Technical Trends and Research Directions</t>
        </is>
      </c>
      <c r="B110" s="9">
        <f>IF(COUNTIF($A$1:A109,
IF(ISNUMBER(MATCH(RIGHT(TRIM(A109),1),{".",",",";",":","!","?"},0)),
LEFT(TRIM(A109),LEN(TRIM(A109))-1),
TRIM(A109)
))=1,
"Not Duplicate",
"Duplicate")</f>
        <v/>
      </c>
      <c r="C110" s="9">
        <f>_xlfn.IFNA(_xlfn.XLOOKUP(A110, Table1[Title], Table1[Inclusion/Exclusion Decision]), "Added studies")</f>
        <v/>
      </c>
      <c r="D110" s="9" t="inlineStr">
        <is>
          <t>A. D. Kulkarni; J. R. Prasad</t>
        </is>
      </c>
      <c r="E110" s="9" t="inlineStr">
        <is>
          <t>CSE School of Computing, MIT Art Design &amp; Technology University, Pune, India; CSE School of Computing, MIT Art Design &amp; Technology University, Pune, India</t>
        </is>
      </c>
      <c r="F110" s="9" t="inlineStr">
        <is>
          <t>2024 MIT Art, Design and Technology School of Computing International Conference (MITADTSoCiCon)</t>
        </is>
      </c>
      <c r="G110" s="10" t="n">
        <v>45475</v>
      </c>
      <c r="H110" s="9" t="n">
        <v>2024</v>
      </c>
      <c r="I110" s="9" t="n"/>
      <c r="J110" s="9" t="n"/>
      <c r="K110" s="9" t="n">
        <v>1</v>
      </c>
      <c r="L110" s="9" t="n">
        <v>6</v>
      </c>
      <c r="M110" s="9" t="inlineStr">
        <is>
          <t>Attention Deficit Hyperactivity Disorder (ADHD) profoundly impacts children, often extending into adulthood. Timely identification and intervention are critical. This paper explores ADHD assessment by integrating child assessment tools with advanced gesture-based systems. The Centers for Disease Control and Prevention (CDC) compiled a comprehensive manual of diverse assessment tools, meticulously designed to evaluate cognitive, motor, language, and social development. Gesture-based systems, powered by computer vision, depth sensing, and motion tracking, hold promise in refining ADHD assessment. Integration with traditional tools enables real-time monitoring, capturing motor movements, analyzing social interactions, and assessing emotional responses. This integration enhances ADHD detection precision. This paper explores the fusion of child assessment tools and gesture-based systems, highlighting their potential to revolutionize ADHD assessment and early intervention. Research employs digital resources, including Web of Science, PubMed, Google Scholar, JSTOR, Scopus, and IEEE Xplore. The goal is to illuminate gesture recognition technology's transformative role in ADHD assessment, stressing the need for comprehensive validation studies.In summary, this paper envisions a future where integrated assessment tools and gesture recognition technology enable more accurate, timely interventions for children with neurodevelopmental challenges.</t>
        </is>
      </c>
      <c r="N110" s="9" t="n"/>
      <c r="O110" s="9" t="inlineStr">
        <is>
          <t>979-8-3503-6287-9</t>
        </is>
      </c>
      <c r="P110" s="9" t="inlineStr">
        <is>
          <t>10.1109/MITADTSoCiCon60330.2024.10574978</t>
        </is>
      </c>
      <c r="Q110" s="9" t="n"/>
      <c r="R110" s="9" t="inlineStr">
        <is>
          <t>https://ieeexplore.ieee.org/stamp/stamp.jsp?arnumber=10574978</t>
        </is>
      </c>
      <c r="S110" s="9" t="inlineStr">
        <is>
          <t>Attention Deficit Hyperactivity Disorder;ADHD;Gesture-Based Adaptive System;Early Detection;Artificial Intelligence;Machine Learning;Mobile Device;Sensor Technology</t>
        </is>
      </c>
      <c r="T110" s="9" t="inlineStr">
        <is>
          <t>Ethics;Adaptive systems;Tracking;Bibliographies;Gesture recognition;User interfaces;Motors</t>
        </is>
      </c>
      <c r="U110" s="9" t="n"/>
      <c r="V110" s="9" t="n">
        <v>1</v>
      </c>
      <c r="W110" s="9" t="n"/>
      <c r="X110" s="9" t="n">
        <v>32</v>
      </c>
      <c r="Y110" s="9" t="inlineStr">
        <is>
          <t>IEEE</t>
        </is>
      </c>
      <c r="Z110" s="10" t="n">
        <v>45475</v>
      </c>
      <c r="AA110" s="9" t="inlineStr">
        <is>
          <t>25-27 April 2024</t>
        </is>
      </c>
      <c r="AB110" s="9" t="inlineStr">
        <is>
          <t>25-27 April 2024</t>
        </is>
      </c>
      <c r="AC110" s="9" t="inlineStr">
        <is>
          <t>IEEE</t>
        </is>
      </c>
      <c r="AD110" s="11" t="inlineStr">
        <is>
          <t>IEEE Conferences</t>
        </is>
      </c>
    </row>
    <row r="111">
      <c r="A111" s="12" t="inlineStr">
        <is>
          <t>Attention deficit hyperactivity disorder detection using deep learning approach</t>
        </is>
      </c>
      <c r="B111" s="22">
        <f>IF(COUNTIF($A$1:A110,
IF(ISNUMBER(MATCH(RIGHT(TRIM(A110),1),{".",",",";",":","!","?"},0)),
LEFT(TRIM(A110),LEN(TRIM(A110))-1),
TRIM(A110)
))=1,
"Not Duplicate",
"Duplicate")</f>
        <v/>
      </c>
      <c r="C111" s="22">
        <f>_xlfn.IFNA(_xlfn.XLOOKUP(A111, Table1[Title], Table1[Inclusion/Exclusion Decision]), "Added studies")</f>
        <v/>
      </c>
      <c r="D111" s="22" t="inlineStr">
        <is>
          <t>M. A. Hamim; F. M. Tanmoy; O. Tasfia; F. A. Juthi</t>
        </is>
      </c>
      <c r="E111" s="22" t="inlineStr">
        <is>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is>
      </c>
      <c r="F111" s="22" t="inlineStr">
        <is>
          <t>2023 14th International Conference on Computing Communication and Networking Technologies (ICCCNT)</t>
        </is>
      </c>
      <c r="G111" s="14" t="n">
        <v>45253</v>
      </c>
      <c r="H111" s="22" t="n">
        <v>2023</v>
      </c>
      <c r="I111" s="22" t="n"/>
      <c r="J111" s="22" t="n"/>
      <c r="K111" s="22" t="n">
        <v>1</v>
      </c>
      <c r="L111" s="22" t="n">
        <v>7</v>
      </c>
      <c r="M111" s="22" t="inlineStr">
        <is>
          <t>ADHD, a neurodevelopmental disorder characterized by hyperactivity, inattention, and impulsivity, has many detrimental impacts and is out of proportion to age. ADHD causes executive failure and emotional instability, which can lower academic performance. We propose a machine learning and artificial intelligence-driven approach to diagnose and early detect this disease and assist ADHD medicine. SVM, logistic regression, XGBoost, AdaBoost, and two deep learning models were applied to our dataset (ANN and CNN). Our ANN model had 99% accuracy in dependability, expandability, and generalizability. We plan to use our machine learning technology to enhance ADHD diagnosis and treatment for everyone.</t>
        </is>
      </c>
      <c r="N111" s="22" t="inlineStr">
        <is>
          <t>2473-7674</t>
        </is>
      </c>
      <c r="O111" s="22" t="inlineStr">
        <is>
          <t>979-8-3503-3509-5</t>
        </is>
      </c>
      <c r="P111" s="22" t="inlineStr">
        <is>
          <t>10.1109/ICCCNT56998.2023.10306955</t>
        </is>
      </c>
      <c r="Q111" s="22" t="n"/>
      <c r="R111" s="22" t="inlineStr">
        <is>
          <t>https://ieeexplore.ieee.org/stamp/stamp.jsp?arnumber=10306955</t>
        </is>
      </c>
      <c r="S111" s="22" t="inlineStr">
        <is>
          <t>ADHD;Machine-learning;ANN;Implementation;Diagnosis</t>
        </is>
      </c>
      <c r="T111" s="22" t="inlineStr">
        <is>
          <t>Deep learning;Support vector machines;Logistic regression;Computational modeling;Diseases</t>
        </is>
      </c>
      <c r="U111" s="22" t="n"/>
      <c r="V111" s="22" t="n">
        <v>1</v>
      </c>
      <c r="W111" s="22" t="n"/>
      <c r="X111" s="22" t="n">
        <v>25</v>
      </c>
      <c r="Y111" s="22" t="inlineStr">
        <is>
          <t>IEEE</t>
        </is>
      </c>
      <c r="Z111" s="14" t="n">
        <v>45253</v>
      </c>
      <c r="AA111" s="22" t="inlineStr">
        <is>
          <t>6-8 July 2023</t>
        </is>
      </c>
      <c r="AB111" s="22" t="inlineStr">
        <is>
          <t>6-8 July 2023</t>
        </is>
      </c>
      <c r="AC111" s="22" t="inlineStr">
        <is>
          <t>IEEE</t>
        </is>
      </c>
      <c r="AD111" s="15" t="inlineStr">
        <is>
          <t>IEEE Conferences</t>
        </is>
      </c>
    </row>
    <row r="112">
      <c r="A112" s="8" t="inlineStr">
        <is>
          <t>Bidirectional LSTM for ADHD Detection in Adults using EEG</t>
        </is>
      </c>
      <c r="B112" s="9">
        <f>IF(COUNTIF($A$1:A111,
IF(ISNUMBER(MATCH(RIGHT(TRIM(A111),1),{".",",",";",":","!","?"},0)),
LEFT(TRIM(A111),LEN(TRIM(A111))-1),
TRIM(A111)
))=1,
"Not Duplicate",
"Duplicate")</f>
        <v/>
      </c>
      <c r="C112" s="9">
        <f>_xlfn.IFNA(_xlfn.XLOOKUP(A112, Table1[Title], Table1[Inclusion/Exclusion Decision]), "Added studies")</f>
        <v/>
      </c>
      <c r="D112" s="9" t="inlineStr">
        <is>
          <t>N. Chugh; M. P. S. Bhatia</t>
        </is>
      </c>
      <c r="E112" s="9" t="inlineStr">
        <is>
          <t>Department of Computer Science and Engineering), Netaji Subhas Institute of Technology, New Delhi, India; Department of Computer Science and Engineering), Netaji Subhas Institute of Technology, New Delhi, India</t>
        </is>
      </c>
      <c r="F112" s="9" t="inlineStr">
        <is>
          <t>2025 IEEE International Conference on Intelligent Signal Processing and Effective Communication Technologies (INSPECT)</t>
        </is>
      </c>
      <c r="G112" s="10" t="n">
        <v>46050</v>
      </c>
      <c r="H112" s="9" t="n">
        <v>2025</v>
      </c>
      <c r="I112" s="9" t="n"/>
      <c r="J112" s="9" t="n"/>
      <c r="K112" s="9" t="n">
        <v>1</v>
      </c>
      <c r="L112" s="9" t="n">
        <v>5</v>
      </c>
      <c r="M112" s="9" t="inlineStr">
        <is>
          <t>Attention deficit hyperactivity disorder is a common brain condition that is rarely identified, since clinical measures are subjectively assessed. Non-invasive electroencephalography (EEG) is an objective technique for recording implicit patterns of cerebral electrical activity in ADHD. In this paper, bidirectional long- and short-term memory (Bi-LSTM) networks and an attention mechanism are incorporated to improve the detection of ADHD using EEG. By identifying critical time points that define categorization operations, the attention mechanism enables the Bi-LSTM model to better explain temporal correlations in the EEG data sequences. The proposed approach was evaluated using the Adult ADHD dataset, which is publicly accessible. With an average five-fold cross-validation classification accuracy of 98.35%, the proposed approach clearly outperforms the other methods. The results of the experiment demonstrate that the chosen strategy outperforms conventional machine learning techniques, obtaining high F1-score, precision, and recall values. As a result, Bi-LSTM may be a useful paradigm to create diagnostic tools and increase the accuracy of ADHD identification at the same time.</t>
        </is>
      </c>
      <c r="N112" s="9" t="n"/>
      <c r="O112" s="9" t="inlineStr">
        <is>
          <t>979-8-3315-5349-4</t>
        </is>
      </c>
      <c r="P112" s="9" t="inlineStr">
        <is>
          <t>10.1109/INSPECT67393.2025.11350862</t>
        </is>
      </c>
      <c r="Q112" s="9" t="n"/>
      <c r="R112" s="9" t="inlineStr">
        <is>
          <t>https://ieeexplore.ieee.org/stamp/stamp.jsp?arnumber=11350862</t>
        </is>
      </c>
      <c r="S112" s="9" t="inlineStr">
        <is>
          <t>Bi-LSTM;attention;EEG;ADHD</t>
        </is>
      </c>
      <c r="T112" s="9" t="inlineStr">
        <is>
          <t>Attention mechanisms;Accuracy;Correlation;Data integration;Brain modeling;Feature extraction;Electroencephalography;Data models;Communications technology;Recording</t>
        </is>
      </c>
      <c r="U112" s="9" t="n"/>
      <c r="V112" s="9" t="n"/>
      <c r="W112" s="9" t="n"/>
      <c r="X112" s="9" t="n">
        <v>21</v>
      </c>
      <c r="Y112" s="9" t="inlineStr">
        <is>
          <t>IEEE</t>
        </is>
      </c>
      <c r="Z112" s="10" t="n">
        <v>46050</v>
      </c>
      <c r="AA112" s="9" t="inlineStr">
        <is>
          <t>7-8 Nov. 2025</t>
        </is>
      </c>
      <c r="AB112" s="9" t="inlineStr">
        <is>
          <t>7-8 Nov. 2025</t>
        </is>
      </c>
      <c r="AC112" s="9" t="inlineStr">
        <is>
          <t>IEEE</t>
        </is>
      </c>
      <c r="AD112" s="11" t="inlineStr">
        <is>
          <t>IEEE Conferences</t>
        </is>
      </c>
    </row>
    <row r="113">
      <c r="A113" s="12" t="inlineStr">
        <is>
          <t>Deep Learning of Automatic Encoder Based on Attention for ADHD Classification of Brain MRI</t>
        </is>
      </c>
      <c r="B113" s="22">
        <f>IF(COUNTIF($A$1:A112,
IF(ISNUMBER(MATCH(RIGHT(TRIM(A112),1),{".",",",";",":","!","?"},0)),
LEFT(TRIM(A112),LEN(TRIM(A112))-1),
TRIM(A112)
))=1,
"Not Duplicate",
"Duplicate")</f>
        <v/>
      </c>
      <c r="C113" s="22">
        <f>_xlfn.IFNA(_xlfn.XLOOKUP(A113, Table1[Title], Table1[Inclusion/Exclusion Decision]), "Added studies")</f>
        <v/>
      </c>
      <c r="D113" s="22" t="inlineStr">
        <is>
          <t>N. Chen; Y. Jiao</t>
        </is>
      </c>
      <c r="E113" s="22" t="inlineStr">
        <is>
          <t>School of Biological Science and Medical Engineering, Southeast University, Southeast University-Monash University Joint Graduate School, Suzhou, China; Department of Radiology, Jiangsu Key Laboratory of Molecular and Functional Imaging, Zhongda Hospital, Medical School of Southeast University, Nanjing, China</t>
        </is>
      </c>
      <c r="F113" s="22" t="inlineStr">
        <is>
          <t>2023 7th International Conference on Biomedical Engineering and Applications (ICBEA)</t>
        </is>
      </c>
      <c r="G113" s="14" t="n">
        <v>45188</v>
      </c>
      <c r="H113" s="22" t="n">
        <v>2023</v>
      </c>
      <c r="I113" s="22" t="n"/>
      <c r="J113" s="22" t="n"/>
      <c r="K113" s="22" t="n">
        <v>11</v>
      </c>
      <c r="L113" s="22" t="n">
        <v>14</v>
      </c>
      <c r="M113" s="22" t="inlineStr">
        <is>
          <t>Attention Deficit Hyperactivity Disorder (ADHD) is one of the most common psychiatric disorders. For neurodevelopmental disorders, an increasing number of studies have combined magnetic resonance imaging (MRI) and deep learning to diagnose and explore ADHD. In this paper, we proposed an encoder network based on 3D attention to automatically diagnose ADHD. Our experiments were carried out based on functional Magnetic Resonance Imaging (fMRI) images from ADHD-200 data. The model implemented fine-tuning techniques based on self-encoder, which reduced the heterogeneity of fMRI data from different sites and increased the generalization ability of the model. The model introduced attention mechanisms to achieve better classification performance with an accuracy of 76.4%, while it identified important brain regions for ADHD classification. Our method could provide new insights into the understanding the diagnosis of ADHD.</t>
        </is>
      </c>
      <c r="N113" s="22" t="n"/>
      <c r="O113" s="22" t="inlineStr">
        <is>
          <t>979-8-3503-2323-8</t>
        </is>
      </c>
      <c r="P113" s="22" t="inlineStr">
        <is>
          <t>10.1109/ICBEA58866.2023.00010</t>
        </is>
      </c>
      <c r="Q113" s="22" t="n"/>
      <c r="R113" s="22" t="inlineStr">
        <is>
          <t>https://ieeexplore.ieee.org/stamp/stamp.jsp?arnumber=10248072</t>
        </is>
      </c>
      <c r="S113" s="22" t="inlineStr">
        <is>
          <t>ADHD;fMRI;Deep learning;Attention mechanism;Self-encoder</t>
        </is>
      </c>
      <c r="T113" s="22" t="inlineStr">
        <is>
          <t>Deep learning;Three-dimensional displays;Functional magnetic resonance imaging;Brain modeling;Data models;Biomedical engineering</t>
        </is>
      </c>
      <c r="U113" s="22" t="n"/>
      <c r="V113" s="22" t="n">
        <v>3</v>
      </c>
      <c r="W113" s="22" t="n"/>
      <c r="X113" s="22" t="n">
        <v>18</v>
      </c>
      <c r="Y113" s="22" t="inlineStr">
        <is>
          <t>IEEE</t>
        </is>
      </c>
      <c r="Z113" s="14" t="n">
        <v>45188</v>
      </c>
      <c r="AA113" s="22" t="inlineStr">
        <is>
          <t>21-23 April 2023</t>
        </is>
      </c>
      <c r="AB113" s="22" t="inlineStr">
        <is>
          <t>21-23 April 2023</t>
        </is>
      </c>
      <c r="AC113" s="22" t="inlineStr">
        <is>
          <t>IEEE</t>
        </is>
      </c>
      <c r="AD113" s="15" t="inlineStr">
        <is>
          <t>IEEE Conferences</t>
        </is>
      </c>
    </row>
    <row r="114">
      <c r="A114" s="8" t="inlineStr">
        <is>
          <t>Auxiliary Diagnostic System for ADHD in Children based on AI Technology</t>
        </is>
      </c>
      <c r="B114" s="9">
        <f>IF(COUNTIF($A$1:A113,
IF(ISNUMBER(MATCH(RIGHT(TRIM(A113),1),{".",",",";",":","!","?"},0)),
LEFT(TRIM(A113),LEN(TRIM(A113))-1),
TRIM(A113)
))=1,
"Not Duplicate",
"Duplicate")</f>
        <v/>
      </c>
      <c r="C114" s="9">
        <f>_xlfn.IFNA(_xlfn.XLOOKUP(A114, Table1[Title], Table1[Inclusion/Exclusion Decision]), "Added studies")</f>
        <v/>
      </c>
      <c r="D114" s="9" t="inlineStr">
        <is>
          <t>Y. Zhang; M. Kong; T. Zhao; W. Hong; D. Xie; C. Wang; R. Yang; R. Li; Q. Zhu</t>
        </is>
      </c>
      <c r="E114" s="9" t="inlineStr">
        <is>
          <t>Department of Psychology, The Children's Hospital, Zhejiang University, School of Medicine, National Clinical Research Center for Child Health, Hangzhou, China; College of Computer Science and Technology, Zhejiang University, Hangzhou, China; College of Computer Science and Technology, Zhejiang University, Hangzhou, China; College of Computer Science and Technology, Zhejiang University, Hangzhou, China; Hikvision Research Institute, Hangzhou, China; Hikvision Research Institute, Hangzhou, China; Department of Psychology, The Children's Hospital, Zhejiang University, School of Medicine, National Clinical Research Center for Child Health, Hangzhou, China; Department of Psychology, The Children's Hospital, Zhejiang University, School of Medicine, National Clinical Research Center for Child Health, Hangzhou, China; College of Computer Science and Technology, Zhejiang University, Hangzhou, China</t>
        </is>
      </c>
      <c r="F114" s="9" t="inlineStr">
        <is>
          <t>Frontiers of Information Technology &amp; Electronic Engineering</t>
        </is>
      </c>
      <c r="G114" s="10" t="n">
        <v>46007</v>
      </c>
      <c r="H114" s="9" t="n">
        <v>2021</v>
      </c>
      <c r="I114" s="9" t="n">
        <v>22</v>
      </c>
      <c r="J114" s="9" t="n">
        <v>3</v>
      </c>
      <c r="K114" s="9" t="n">
        <v>400</v>
      </c>
      <c r="L114" s="9" t="n">
        <v>414</v>
      </c>
      <c r="M114" s="9" t="inlineStr">
        <is>
          <t>Traditional diagnosis of attention deficit hyperactivity disorder (ADHD) in children is primarily through a questionnaire filled out by parents/teachers and clinical observations by doctors. It is inefficient and heavily depends on the doctor's level of experience. In this paper, we integrate artificial intelligence (AI) technology into a software-hardware coordinated system to make ADHD diagnosis more efficient. Together with the intelligent analysis module, the camera group will collect the eye focus, facial expression, 3D body posture, and other children's information during the completion of the functional test. Then, a multi-modal deep learning model is proposed to classify abnormal behavior fragments of children from the captured videos. In combination with other system modules, standardized diagnostic reports can be automatically generated, including test results, abnormal behavior analysis, diagnostic aid conclusions, and treatment recommendations. This system has participated in clinical diagnosis in Department of Psychology, The Children's Hospital, Zhejiang University School of Medicine, and has been accepted and praised by doctors and patients.</t>
        </is>
      </c>
      <c r="N114" s="9" t="inlineStr">
        <is>
          <t>2095-9230</t>
        </is>
      </c>
      <c r="O114" s="9" t="n"/>
      <c r="P114" s="9" t="inlineStr">
        <is>
          <t>10.1631/FITEE.1900729</t>
        </is>
      </c>
      <c r="Q114" s="9" t="inlineStr">
        <is>
          <t xml:space="preserve">National Natural Science Foundation of China(grant numbers:61625107); </t>
        </is>
      </c>
      <c r="R114" s="9" t="inlineStr">
        <is>
          <t>https://ieeexplore.ieee.org/stamp/stamp.jsp?arnumber=11285262</t>
        </is>
      </c>
      <c r="S114" s="9" t="inlineStr">
        <is>
          <t>Attention deficit hyperactivity disorder (ADHD);Auxiliary diagnosis;Computer vision;Deep learning;BERT</t>
        </is>
      </c>
      <c r="T114" s="9" t="inlineStr">
        <is>
          <t>Deep learning;Training;Pediatrics;Visualization;Hospitals;Medical services;Clinical diagnosis;Artificial intelligence;Medical diagnostic imaging;Videos</t>
        </is>
      </c>
      <c r="U114" s="9" t="n"/>
      <c r="V114" s="9" t="n">
        <v>1</v>
      </c>
      <c r="W114" s="9" t="n"/>
      <c r="X114" s="9" t="n">
        <v>34</v>
      </c>
      <c r="Y114" s="9" t="n"/>
      <c r="Z114" s="10" t="n">
        <v>46007</v>
      </c>
      <c r="AA114" s="16" t="n">
        <v>44256</v>
      </c>
      <c r="AB114" s="9" t="n"/>
      <c r="AC114" s="9" t="inlineStr">
        <is>
          <t>ZUP</t>
        </is>
      </c>
      <c r="AD114" s="11" t="inlineStr">
        <is>
          <t>ZUP Journals</t>
        </is>
      </c>
    </row>
    <row r="115">
      <c r="A115" s="12" t="inlineStr">
        <is>
          <t>Using AI and ML to Predict Autism Spectrum Disorder</t>
        </is>
      </c>
      <c r="B115" s="22">
        <f>IF(COUNTIF($A$1:A114,
IF(ISNUMBER(MATCH(RIGHT(TRIM(A114),1),{".",",",";",":","!","?"},0)),
LEFT(TRIM(A114),LEN(TRIM(A114))-1),
TRIM(A114)
))=1,
"Not Duplicate",
"Duplicate")</f>
        <v/>
      </c>
      <c r="C115" s="22">
        <f>_xlfn.IFNA(_xlfn.XLOOKUP(A115, Table1[Title], Table1[Inclusion/Exclusion Decision]), "Added studies")</f>
        <v/>
      </c>
      <c r="D115" s="22" t="inlineStr">
        <is>
          <t>L. Mertz</t>
        </is>
      </c>
      <c r="E115" s="22" t="inlineStr">
        <is>
          <t>NA</t>
        </is>
      </c>
      <c r="F115" s="22" t="inlineStr">
        <is>
          <t>IEEE Pulse</t>
        </is>
      </c>
      <c r="G115" s="14" t="n">
        <v>45555</v>
      </c>
      <c r="H115" s="22" t="n">
        <v>2024</v>
      </c>
      <c r="I115" s="22" t="n">
        <v>15</v>
      </c>
      <c r="J115" s="22" t="n">
        <v>3</v>
      </c>
      <c r="K115" s="22" t="n">
        <v>11</v>
      </c>
      <c r="L115" s="22" t="n">
        <v>15</v>
      </c>
      <c r="M115" s="22" t="inlineStr">
        <is>
          <t>Autism spectrum disorder is a condition that showcases the potential usefulness of artificial intelligence (AI) and machine learning (ML). This is an area of great need, according to Dennis Wall, Ph.D., professor of pediatrics and biomedical data science at Stanford University in California. â€œASD diagnostics is crying out for a solution thatâ€™s faster, more equitable, and more quantitative. This is where biomedical data science can really help,â€he said.</t>
        </is>
      </c>
      <c r="N115" s="22" t="inlineStr">
        <is>
          <t>2154-2317</t>
        </is>
      </c>
      <c r="O115" s="22" t="n"/>
      <c r="P115" s="22" t="inlineStr">
        <is>
          <t>10.1109/MPULS.2024.3443489</t>
        </is>
      </c>
      <c r="Q115" s="22" t="n"/>
      <c r="R115" s="22" t="inlineStr">
        <is>
          <t>https://ieeexplore.ieee.org/stamp/stamp.jsp?arnumber=10685026</t>
        </is>
      </c>
      <c r="S115" s="22" t="n"/>
      <c r="T115" s="22" t="inlineStr">
        <is>
          <t>Autism;Machine learning;Bioinformatics;Pediatrics;Artificial intelligence;Machine learning;Prediction methods</t>
        </is>
      </c>
      <c r="U115" s="22" t="inlineStr">
        <is>
          <t>Humans;Autism Spectrum Disorder;Artificial Intelligence;Machine Learning;Diagnosis, Computer-Assisted</t>
        </is>
      </c>
      <c r="V115" s="22" t="n">
        <v>3</v>
      </c>
      <c r="W115" s="22" t="n"/>
      <c r="X115" s="22" t="n">
        <v>11</v>
      </c>
      <c r="Y115" s="22" t="inlineStr">
        <is>
          <t>IEEE</t>
        </is>
      </c>
      <c r="Z115" s="14" t="n">
        <v>45555</v>
      </c>
      <c r="AA115" s="22" t="inlineStr">
        <is>
          <t>Sept.-Oct. 2024</t>
        </is>
      </c>
      <c r="AB115" s="22" t="n"/>
      <c r="AC115" s="22" t="inlineStr">
        <is>
          <t>IEEE</t>
        </is>
      </c>
      <c r="AD115" s="15" t="inlineStr">
        <is>
          <t>IEEE Magazines</t>
        </is>
      </c>
    </row>
    <row r="116">
      <c r="A116" s="8" t="inlineStr">
        <is>
          <t>Early Detection and Effective Treatment for ADHD using Machine Learning for Sri Lankan Children</t>
        </is>
      </c>
      <c r="B116" s="9">
        <f>IF(COUNTIF($A$1:A115,
IF(ISNUMBER(MATCH(RIGHT(TRIM(A115),1),{".",",",";",":","!","?"},0)),
LEFT(TRIM(A115),LEN(TRIM(A115))-1),
TRIM(A115)
))=1,
"Not Duplicate",
"Duplicate")</f>
        <v/>
      </c>
      <c r="C116" s="9">
        <f>_xlfn.IFNA(_xlfn.XLOOKUP(A116, Table1[Title], Table1[Inclusion/Exclusion Decision]), "Added studies")</f>
        <v/>
      </c>
      <c r="D116" s="9" t="inlineStr">
        <is>
          <t>R. M. I. S. Kumarasingha; D. M. C. L. B. Dissanayake; P. S. R. Pathirathne; K. M. M. Y. S. Ranathunga; S. Rajapakshe; V. Kalapuge</t>
        </is>
      </c>
      <c r="E116" s="9" t="inlineStr">
        <is>
          <t>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t>
        </is>
      </c>
      <c r="F116" s="9" t="inlineStr">
        <is>
          <t>2023 5th International Conference on Advancements in Computing (ICAC)</t>
        </is>
      </c>
      <c r="G116" s="10" t="n">
        <v>45334</v>
      </c>
      <c r="H116" s="9" t="n">
        <v>2023</v>
      </c>
      <c r="I116" s="9" t="n"/>
      <c r="J116" s="9" t="n"/>
      <c r="K116" s="9" t="n">
        <v>603</v>
      </c>
      <c r="L116" s="9" t="n">
        <v>608</v>
      </c>
      <c r="M116" s="9" t="inlineStr">
        <is>
          <t>Attention Deficit Hyperactivity Disorder (ADHD) is a prevalent neurodevelopmental disorder that significantly impacts children's behavior, attention, and ability to learn. In Sri Lanka, there is limited awareness, resources, and accessibility to therapy services for children with ADHD. Early identification of ADHD is crucial for effective treatment, but traditional approaches in Sri Lanka have limitations in accurately identifying the disorder and providing adequate interventions. To address these challenges, this research emphasizes the development of a comprehensive mobile application utilizing game-based features, machine learning, image processing, motion detection, and speech recognition technology to enhance the early detection and treatment of ADHD in Sri Lankan children. The primary objective of this research is to accurately identify ADHD symptoms in children and offer treatments through a mobile application. The application offers interactive activities designed to address specific ADHD symptoms, supporting children's cognitive development, improving attention, concentration, memorizing, the ability to follow directions, and the ability to respond to a command. This research adopts a multidisciplinary approach, integrating principles from psychology, computer science, and machine learning. The findings inform the development of more accessible and effective interventions for children with ADHD in Sri Lanka and similar settings, ultimately improving the quality of life for affected children.</t>
        </is>
      </c>
      <c r="N116" s="9" t="inlineStr">
        <is>
          <t>2837-5424</t>
        </is>
      </c>
      <c r="O116" s="9" t="inlineStr">
        <is>
          <t>979-8-3503-5813-1</t>
        </is>
      </c>
      <c r="P116" s="9" t="inlineStr">
        <is>
          <t>10.1109/ICAC60630.2023.10417508</t>
        </is>
      </c>
      <c r="Q116" s="9" t="n"/>
      <c r="R116" s="9" t="inlineStr">
        <is>
          <t>https://ieeexplore.ieee.org/stamp/stamp.jsp?arnumber=10417508</t>
        </is>
      </c>
      <c r="S116" s="9" t="inlineStr">
        <is>
          <t>ADHD;children;mobile app;machine learning;image processing;motion detection;speech recognition</t>
        </is>
      </c>
      <c r="T116" s="9" t="inlineStr">
        <is>
          <t>Scalability;Medical treatment;Machine learning;Speech recognition;User interfaces;Feature extraction;Mobile applications</t>
        </is>
      </c>
      <c r="U116" s="9" t="n"/>
      <c r="V116" s="9" t="n">
        <v>1</v>
      </c>
      <c r="W116" s="9" t="n"/>
      <c r="X116" s="9" t="n">
        <v>17</v>
      </c>
      <c r="Y116" s="9" t="inlineStr">
        <is>
          <t>IEEE</t>
        </is>
      </c>
      <c r="Z116" s="10" t="n">
        <v>45334</v>
      </c>
      <c r="AA116" s="9" t="inlineStr">
        <is>
          <t>7-8 Dec. 2023</t>
        </is>
      </c>
      <c r="AB116" s="9" t="inlineStr">
        <is>
          <t>7-8 Dec. 2023</t>
        </is>
      </c>
      <c r="AC116" s="9" t="inlineStr">
        <is>
          <t>IEEE</t>
        </is>
      </c>
      <c r="AD116" s="11" t="inlineStr">
        <is>
          <t>IEEE Conferences</t>
        </is>
      </c>
    </row>
    <row r="117">
      <c r="A117" s="12" t="inlineStr">
        <is>
          <t>A Systematic Review on Attention Deficit Hyperactivity Disorder (ADHD) Detection Model</t>
        </is>
      </c>
      <c r="B117" s="22">
        <f>IF(COUNTIF($A$1:A116,
IF(ISNUMBER(MATCH(RIGHT(TRIM(A116),1),{".",",",";",":","!","?"},0)),
LEFT(TRIM(A116),LEN(TRIM(A116))-1),
TRIM(A116)
))=1,
"Not Duplicate",
"Duplicate")</f>
        <v/>
      </c>
      <c r="C117" s="22">
        <f>_xlfn.IFNA(_xlfn.XLOOKUP(A117, Table1[Title], Table1[Inclusion/Exclusion Decision]), "Added studies")</f>
        <v/>
      </c>
      <c r="D117" s="22" t="inlineStr">
        <is>
          <t>J. A. S. Kani; S. I. A. Pandian; J. Anitha; R. Harry John Asir</t>
        </is>
      </c>
      <c r="E117" s="22" t="inlineStr">
        <is>
          <t>Karunya Institute of Technology and Sciences; Karunya Institute of Technology and Sciences; Karunya Institute of Technology and Sciences; Enphase Solar Energy Private Ltd</t>
        </is>
      </c>
      <c r="F117" s="22" t="inlineStr">
        <is>
          <t>2023 IEEE Technology &amp; Engineering Management Conference - Asia Pacific (TEMSCON-ASPAC)</t>
        </is>
      </c>
      <c r="G117" s="14" t="n">
        <v>45433</v>
      </c>
      <c r="H117" s="22" t="n">
        <v>2023</v>
      </c>
      <c r="I117" s="22" t="n"/>
      <c r="J117" s="22" t="n"/>
      <c r="K117" s="22" t="n">
        <v>1</v>
      </c>
      <c r="L117" s="22" t="n">
        <v>10</v>
      </c>
      <c r="M117" s="22" t="inlineStr">
        <is>
          <t>The most prevalent neurodevelopmental condition that impact in the kid stage and lasts into adulthood is ADHD. ADHD in children is often recognized and treated between the ages of 6 and 12. Although the exact origin of ADHD is unknown, it is believed that genetics, neurochemical deficits, brain network dysfunctions (such dopamine deficiency), and environmental factors all play a part. It is widely demonstrated that environmental and genetic variables, such as maternal smoking, alcohol or drug abuse, and psychological issues during pregnancy are the main causes of ADHD. Children with ADHD frequently have lower brain volumes and dysfunctional frontal and parietal cortices. This survey intends to prepare a review on different ADHD detection models adoptedin the recent 25 papers. The review includes the following (i) reviewing different ADHD detection models in terms of machine learning and deep learning strategies, (ii) Different features considered and extracted are reviewed, (iii)The datasets used in the papers arereviewed, (iv) The best performance of the modelsarereviewed, and (v) The article is concluded by identifying several research issues in the area.</t>
        </is>
      </c>
      <c r="N117" s="22" t="n"/>
      <c r="O117" s="22" t="inlineStr">
        <is>
          <t>979-8-3503-8465-9</t>
        </is>
      </c>
      <c r="P117" s="22" t="inlineStr">
        <is>
          <t>10.1109/TEMSCON-ASPAC59527.2023.10531486</t>
        </is>
      </c>
      <c r="Q117" s="22" t="n"/>
      <c r="R117" s="22" t="inlineStr">
        <is>
          <t>https://ieeexplore.ieee.org/stamp/stamp.jsp?arnumber=10531486</t>
        </is>
      </c>
      <c r="S117" s="22" t="inlineStr">
        <is>
          <t>Attention Deficit Hyperactivity Disorder;Detection Models;Maximal Performances;Datasets;Challenges</t>
        </is>
      </c>
      <c r="T117" s="22" t="inlineStr">
        <is>
          <t>Surveys;Pregnancy;Measurement;Analytical models;Systematics;Reviews;Psychology</t>
        </is>
      </c>
      <c r="U117" s="22" t="n"/>
      <c r="V117" s="22" t="n"/>
      <c r="W117" s="22" t="n"/>
      <c r="X117" s="22" t="n">
        <v>32</v>
      </c>
      <c r="Y117" s="22" t="inlineStr">
        <is>
          <t>IEEE</t>
        </is>
      </c>
      <c r="Z117" s="14" t="n">
        <v>45433</v>
      </c>
      <c r="AA117" s="22" t="inlineStr">
        <is>
          <t>14-16 Dec. 2023</t>
        </is>
      </c>
      <c r="AB117" s="22" t="inlineStr">
        <is>
          <t>14-16 Dec. 2023</t>
        </is>
      </c>
      <c r="AC117" s="22" t="inlineStr">
        <is>
          <t>IEEE</t>
        </is>
      </c>
      <c r="AD117" s="15" t="inlineStr">
        <is>
          <t>IEEE Conferences</t>
        </is>
      </c>
    </row>
    <row r="118">
      <c r="A118" s="8" t="inlineStr">
        <is>
          <t>Cross-Modal Attention for Multimodal Information Fusion: A Novel Approach to Attention Deficit Hyperactivity Disorder Detection</t>
        </is>
      </c>
      <c r="B118" s="9">
        <f>IF(COUNTIF($A$1:A117,
IF(ISNUMBER(MATCH(RIGHT(TRIM(A117),1),{".",",",";",":","!","?"},0)),
LEFT(TRIM(A117),LEN(TRIM(A117))-1),
TRIM(A117)
))=1,
"Not Duplicate",
"Duplicate")</f>
        <v/>
      </c>
      <c r="C118" s="9">
        <f>_xlfn.IFNA(_xlfn.XLOOKUP(A118, Table1[Title], Table1[Inclusion/Exclusion Decision]), "Added studies")</f>
        <v/>
      </c>
      <c r="D118" s="9" t="inlineStr">
        <is>
          <t>C. Nash; R. Nair; S. M. Naqvi</t>
        </is>
      </c>
      <c r="E118" s="9" t="inlineStr">
        <is>
          <t>Intelligent Sensing and Communications Research Group, Newcastle University, UK; Adult ADHD Services, Tyne and Wear, NHS Foundation Trust, Cumbria, Northumberland; Intelligent Sensing and Communications Research Group, Newcastle University, UK</t>
        </is>
      </c>
      <c r="F118" s="9" t="inlineStr">
        <is>
          <t>2024 27th International Conference on Information Fusion (FUSION)</t>
        </is>
      </c>
      <c r="G118" s="10" t="n">
        <v>45576</v>
      </c>
      <c r="H118" s="9" t="n">
        <v>2024</v>
      </c>
      <c r="I118" s="9" t="n"/>
      <c r="J118" s="9" t="n"/>
      <c r="K118" s="9" t="n">
        <v>1</v>
      </c>
      <c r="L118" s="9" t="n">
        <v>6</v>
      </c>
      <c r="M118" s="9" t="inlineStr">
        <is>
          <t>This paper presents a novel method for differentiating Attention Deficit Hyperactivity Disorder subjects from control participants by multimodal data fusion, including video observations and questionnaire responses. By exploiting the well known Video Vision Transformer model, we analyse the video modality to identify the complex spatial-temporal information of ADHD symptoms. Simultaneously, a Multi-Layer Perceptron model is applied to evaluate structured questionnaire data by capturing key cognitive and emotional indicators of the ADHD symptoms. To fuse the two modalities, a cross-modal attention mechanism assigns adaptive weights to each feature based on its classification relevance. The targeted weighting significantly refines the proposed modelâ€™s decision-making capability by concentrating on the most critical elements of the aggregated information. For training and testing, our novel Multimodal ADHD dataset recorded under the Intelligent Sensing ADHD Trial in collaboration with Cumbria, Northumberland, Tyne and Wear NHS Foundation Trust UK is evaluated. The proposed model, ADViQ-AL achieves a 98.18% classification accuracy, 97.83% sensitivity, and 98.53% specificity in classifying ADHD and control groups.</t>
        </is>
      </c>
      <c r="N118" s="9" t="n"/>
      <c r="O118" s="9" t="inlineStr">
        <is>
          <t>978-1-7377497-6-9</t>
        </is>
      </c>
      <c r="P118" s="9" t="inlineStr">
        <is>
          <t>10.23919/FUSION59988.2024.10706381</t>
        </is>
      </c>
      <c r="Q118" s="9" t="n"/>
      <c r="R118" s="9" t="inlineStr">
        <is>
          <t>https://ieeexplore.ieee.org/stamp/stamp.jsp?arnumber=10706381</t>
        </is>
      </c>
      <c r="S118" s="9" t="inlineStr">
        <is>
          <t>Attention Deficit Hyperactivity Disorder;Deep Learning;Machine Learning;Mental Health;Multimodal</t>
        </is>
      </c>
      <c r="T118" s="9" t="inlineStr">
        <is>
          <t>Training;Adaptation models;Analytical models;Visualization;Accuracy;Attention mechanisms;Feature extraction;Transformers;Data models;Data mining</t>
        </is>
      </c>
      <c r="U118" s="9" t="n"/>
      <c r="V118" s="9" t="n">
        <v>3</v>
      </c>
      <c r="W118" s="9" t="n"/>
      <c r="X118" s="9" t="n">
        <v>23</v>
      </c>
      <c r="Y118" s="9" t="n"/>
      <c r="Z118" s="10" t="n">
        <v>45576</v>
      </c>
      <c r="AA118" s="9" t="inlineStr">
        <is>
          <t>8-11 July 2024</t>
        </is>
      </c>
      <c r="AB118" s="9" t="inlineStr">
        <is>
          <t>8-11 July 2024</t>
        </is>
      </c>
      <c r="AC118" s="9" t="inlineStr">
        <is>
          <t>IEEE</t>
        </is>
      </c>
      <c r="AD118" s="11" t="inlineStr">
        <is>
          <t>IEEE Conferences</t>
        </is>
      </c>
    </row>
    <row r="119">
      <c r="A119" s="12" t="inlineStr">
        <is>
          <t>Comparing eye-tracking time series imaging methods in ADHD screening</t>
        </is>
      </c>
      <c r="B119" s="22">
        <f>IF(COUNTIF($A$1:A118,
IF(ISNUMBER(MATCH(RIGHT(TRIM(A118),1),{".",",",";",":","!","?"},0)),
LEFT(TRIM(A118),LEN(TRIM(A118))-1),
TRIM(A118)
))=1,
"Not Duplicate",
"Duplicate")</f>
        <v/>
      </c>
      <c r="C119" s="22">
        <f>_xlfn.IFNA(_xlfn.XLOOKUP(A119, Table1[Title], Table1[Inclusion/Exclusion Decision]), "Added studies")</f>
        <v/>
      </c>
      <c r="D119" s="22" t="inlineStr">
        <is>
          <t>P. Lencastre; A. Devkota; S. Bhandari; B. Kuriakose; P. G. Lind</t>
        </is>
      </c>
      <c r="E119" s="22" t="inlineStr">
        <is>
          <t>Department of Computer Science, OsloMetâ€“ Oslo Metropolitan University, Oslo, Norway; Department of Computer Science, OsloMetâ€“ Oslo Metropolitan University, Oslo, Norway; Department of Computer Science, OsloMetâ€“ Oslo Metropolitan University, Oslo, Norway; Department of Computer Science, OsloMetâ€“ Oslo Metropolitan University, Oslo, Norway; Kristiania University of Applied Sciences, Oslo, Norway</t>
        </is>
      </c>
      <c r="F119" s="22" t="inlineStr">
        <is>
          <t>2025 International Joint Conference on Neural Networks (IJCNN)</t>
        </is>
      </c>
      <c r="G119" s="14" t="n">
        <v>45975</v>
      </c>
      <c r="H119" s="22" t="n">
        <v>2025</v>
      </c>
      <c r="I119" s="22" t="n"/>
      <c r="J119" s="22" t="n"/>
      <c r="K119" s="22" t="n">
        <v>1</v>
      </c>
      <c r="L119" s="22" t="n">
        <v>7</v>
      </c>
      <c r="M119" s="22" t="inlineStr">
        <is>
          <t>This study explores the effectiveness of various time-series imaging methods for diagnosing Attention-Deficit/Hyperactivity Disorder (ADHD) using eye-tracking data. By transforming eye movement velocities into visual representations, namely Recurrence Plots (RP), Markov Transition Fields (MTF), and Gramian Angular Summation/Difference Fields (GASF/GADF), we employ a Convolutional Neural Network (CNN) to distinguish between ADHD participants and control group. Our findings underscore the considerable potential of eye-tracking as a non-invasive, rapid screening tool for ADHD, with the MTF method achieving the highest average accuracy (87.2%). We suggest avenues for future work, including the exploration of additional imaging methods, alternative classifiers, and other neurodevelopmental conditions.</t>
        </is>
      </c>
      <c r="N119" s="22" t="inlineStr">
        <is>
          <t>2161-4407</t>
        </is>
      </c>
      <c r="O119" s="22" t="inlineStr">
        <is>
          <t>979-8-3315-1042-8</t>
        </is>
      </c>
      <c r="P119" s="22" t="inlineStr">
        <is>
          <t>10.1109/IJCNN64981.2025.11228340</t>
        </is>
      </c>
      <c r="Q119" s="22" t="n"/>
      <c r="R119" s="22" t="inlineStr">
        <is>
          <t>https://ieeexplore.ieee.org/stamp/stamp.jsp?arnumber=11228340</t>
        </is>
      </c>
      <c r="S119" s="22" t="inlineStr">
        <is>
          <t>Eye-tracking;ADHD;Time-series;Imaging methods;CNN;Classification</t>
        </is>
      </c>
      <c r="T119" s="22" t="inlineStr">
        <is>
          <t>Wavelet transforms;Visualization;Accuracy;Time series analysis;Neural networks;Imaging;Gaze tracking;Clinical trials;Convolutional neural networks;Usability</t>
        </is>
      </c>
      <c r="U119" s="22" t="n"/>
      <c r="V119" s="22" t="n"/>
      <c r="W119" s="22" t="n"/>
      <c r="X119" s="22" t="n">
        <v>29</v>
      </c>
      <c r="Y119" s="22" t="inlineStr">
        <is>
          <t>IEEE</t>
        </is>
      </c>
      <c r="Z119" s="14" t="n">
        <v>45975</v>
      </c>
      <c r="AA119" s="22" t="inlineStr">
        <is>
          <t>30 June-5 July 2025</t>
        </is>
      </c>
      <c r="AB119" s="22" t="inlineStr">
        <is>
          <t>30 June-5 July 2025</t>
        </is>
      </c>
      <c r="AC119" s="22" t="inlineStr">
        <is>
          <t>IEEE</t>
        </is>
      </c>
      <c r="AD119" s="15" t="inlineStr">
        <is>
          <t>IEEE Conferences</t>
        </is>
      </c>
    </row>
    <row r="120">
      <c r="A120" s="8" t="inlineStr">
        <is>
          <t>Face Image Based Automatic Diagnosis by Deep Neural Networks</t>
        </is>
      </c>
      <c r="B120" s="9">
        <f>IF(COUNTIF($A$1:A119,
IF(ISNUMBER(MATCH(RIGHT(TRIM(A119),1),{".",",",";",":","!","?"},0)),
LEFT(TRIM(A119),LEN(TRIM(A119))-1),
TRIM(A119)
))=1,
"Not Duplicate",
"Duplicate")</f>
        <v/>
      </c>
      <c r="C120" s="9">
        <f>_xlfn.IFNA(_xlfn.XLOOKUP(A120, Table1[Title], Table1[Inclusion/Exclusion Decision]), "Added studies")</f>
        <v/>
      </c>
      <c r="D120" s="9" t="inlineStr">
        <is>
          <t>L. Niu; G. Xiong; Z. Shen; Z. Pan; S. Chen; X. Dong</t>
        </is>
      </c>
      <c r="E120" s="9" t="inlineStr">
        <is>
          <t>School of Artificial Intelligence, University of Chinese Academy of Sciences, Beijing, China; Beijing Engineering Research Center of Intelligent Systems and Technology, Institute of Automation, Chinese Academy of Sciences, Beijing, China; State Key Laboratory for Management and Control of Complex Systems, Institute of Automation, Chinese Academy of Sciences, Beijing, China; Department of Allergy, Peking Union Medical College Hospital (PUMCH), Chinese Academy of Medical Sciences &amp; Peking Union Medical College (CAMS &amp; PUMC), Beijing, China; Department of Endocrinology, Endocrine Key Laboratory of Ministry of Health, PUMCH, CAMS &amp; PUMC, Beijing, China; State Key Laboratory for Management and Control of Complex Systems, Institute of Automation, Chinese Academy of Sciences, Beijing, China</t>
        </is>
      </c>
      <c r="F120" s="9" t="inlineStr">
        <is>
          <t>2021 IEEE 16th Conference on Industrial Electronics and Applications (ICIEA)</t>
        </is>
      </c>
      <c r="G120" s="10" t="n">
        <v>44438</v>
      </c>
      <c r="H120" s="9" t="n">
        <v>2021</v>
      </c>
      <c r="I120" s="9" t="n"/>
      <c r="J120" s="9" t="n"/>
      <c r="K120" s="9" t="n">
        <v>1352</v>
      </c>
      <c r="L120" s="9" t="n">
        <v>1357</v>
      </c>
      <c r="M120" s="9" t="inlineStr">
        <is>
          <t>In this paper, we use ResNet based networks for the automatic diagnosis of the Turner Syndrome (TS) by facial images. The TS is a common sex chromosomal disorder, which is due to the total or partial absence or structural abnormality of the X chromosome. Nowadays, the diagnosis of the TS mainly depends on peripheral blood lymphocyte chromosome karyotype analysis, which is time consuming. For inexperienced doctors, it is difficult to diagnose the TS only based on facial features, and there may be missed and inaccurate diagnosis. In order to help the TS patients to get timely diagnosis, we design and train ResNet-based networks to recognize patients' facial features, and build an intelligent system for automatic diagnosis. We evaluate the performance of the ResNet-based networks by sensitivity, specificity, and accuracy. We increase the average sensitivity from 67.6% to 91.54%, average specificity from 87.9% to 98.52%, compared with the AdaBoost method with local features. In the future, we aim to set up the intelligent system on a smart-phone to achieve fast and convenient screening of the TS at an early stage.</t>
        </is>
      </c>
      <c r="N120" s="9" t="inlineStr">
        <is>
          <t>2158-2297</t>
        </is>
      </c>
      <c r="O120" s="9" t="inlineStr">
        <is>
          <t>978-1-6654-2248-2</t>
        </is>
      </c>
      <c r="P120" s="9" t="inlineStr">
        <is>
          <t>10.1109/ICIEA51954.2021.9516294</t>
        </is>
      </c>
      <c r="Q120" s="9" t="inlineStr">
        <is>
          <t xml:space="preserve">National Key Research and Development Program of China(grant numbers:2018YFB1700400); National Natural Science Foundation of China(grant numbers:U1909204,61773381,U19B2029,61773382,61872365,61806198); </t>
        </is>
      </c>
      <c r="R120" s="9" t="inlineStr">
        <is>
          <t>https://ieeexplore.ieee.org/stamp/stamp.jsp?arnumber=9516294</t>
        </is>
      </c>
      <c r="S120" s="9" t="inlineStr">
        <is>
          <t>Deep Neural Networks (DNNs);Turner Syndrome (TS);facial images;automatic diagnosis;ResNet</t>
        </is>
      </c>
      <c r="T120" s="9" t="inlineStr">
        <is>
          <t>Deep learning;Training;Sensitivity;Social networking (online);Face recognition;Medical services;Message service</t>
        </is>
      </c>
      <c r="U120" s="9" t="n"/>
      <c r="V120" s="9" t="n">
        <v>3</v>
      </c>
      <c r="W120" s="9" t="n"/>
      <c r="X120" s="9" t="n">
        <v>33</v>
      </c>
      <c r="Y120" s="9" t="inlineStr">
        <is>
          <t>IEEE</t>
        </is>
      </c>
      <c r="Z120" s="10" t="n">
        <v>44438</v>
      </c>
      <c r="AA120" s="9" t="inlineStr">
        <is>
          <t>1-4 Aug. 2021</t>
        </is>
      </c>
      <c r="AB120" s="9" t="inlineStr">
        <is>
          <t>1-4 Aug. 2021</t>
        </is>
      </c>
      <c r="AC120" s="9" t="inlineStr">
        <is>
          <t>IEEE</t>
        </is>
      </c>
      <c r="AD120" s="11" t="inlineStr">
        <is>
          <t>IEEE Conferences</t>
        </is>
      </c>
    </row>
    <row r="121">
      <c r="A121" s="12" t="inlineStr">
        <is>
          <t>Individualized Edutainment and Parent Supportive Tool for ADHD Children</t>
        </is>
      </c>
      <c r="B121" s="22">
        <f>IF(COUNTIF($A$1:A120,
IF(ISNUMBER(MATCH(RIGHT(TRIM(A120),1),{".",",",";",":","!","?"},0)),
LEFT(TRIM(A120),LEN(TRIM(A120))-1),
TRIM(A120)
))=1,
"Not Duplicate",
"Duplicate")</f>
        <v/>
      </c>
      <c r="C121" s="22">
        <f>_xlfn.IFNA(_xlfn.XLOOKUP(A121, Table1[Title], Table1[Inclusion/Exclusion Decision]), "Added studies")</f>
        <v/>
      </c>
      <c r="D121" s="22" t="inlineStr">
        <is>
          <t>A. Thennakoon; D. Perera; S. Sugathapala; S. Weerasingha; P. Samarasinghe; D. Dahanayake; V. Piyawardana</t>
        </is>
      </c>
      <c r="E121" s="22" t="inlineStr">
        <is>
          <t>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Information Technology, Sri Lanka Institute of Information Technology Malabe, Malabe, Sri Lanka; Department of Psychiatry Faculty of Medicine, University of Colombo, Colombo, Sri Lanka; Department of Information Technology, Sri Lanka Institute of Information Technology Malabe, Malabe, Sri Lanka</t>
        </is>
      </c>
      <c r="F121" s="22" t="inlineStr">
        <is>
          <t>2020 2nd International Conference on Advancements in Computing (ICAC)</t>
        </is>
      </c>
      <c r="G121" s="14" t="n">
        <v>44253</v>
      </c>
      <c r="H121" s="22" t="n">
        <v>2020</v>
      </c>
      <c r="I121" s="22" t="n">
        <v>1</v>
      </c>
      <c r="J121" s="22" t="n"/>
      <c r="K121" s="22" t="n">
        <v>1</v>
      </c>
      <c r="L121" s="22" t="n">
        <v>6</v>
      </c>
      <c r="M121" s="22" t="inlineStr">
        <is>
          <t>Attention-Deficit/Hyperactivity Disorder (ADHD) is a comorbid disorder that can impact a child and his/her family. ADHD children have considerable obstacles in managing time, understanding instructions, and paying attention to the activities. To address these perplexities, this research has designed a mobile application to help parents to have better interaction with the children and for the children to enjoy their learning activities. The specialty of this application is the models are trained on individual child skills and needs. Issues with time management are handled by the Scheduler component while the Instruction Predictor module supports the parent in recognizing the child's understandability level. Furthermore, the children are provided with edutainment activities based on their attention and ability levels. Different models have been used in predicting the results through these modules and the prediction result accuracy exceeds 90% in most of the cases. Out of the many models, The Random Forest model resulted in the best overall performance. The application was tried by many parents and health professionals and received satisfactory and commendable reviews.</t>
        </is>
      </c>
      <c r="N121" s="22" t="n"/>
      <c r="O121" s="22" t="inlineStr">
        <is>
          <t>978-1-7281-8412-8</t>
        </is>
      </c>
      <c r="P121" s="22" t="inlineStr">
        <is>
          <t>10.1109/ICAC51239.2020.9357207</t>
        </is>
      </c>
      <c r="Q121" s="22" t="n"/>
      <c r="R121" s="22" t="inlineStr">
        <is>
          <t>https://ieeexplore.ieee.org/stamp/stamp.jsp?arnumber=9357207</t>
        </is>
      </c>
      <c r="S121" s="22" t="inlineStr">
        <is>
          <t>ADHD;Machine Learning;Attention span;Edutainment;Time management;Learning disabilities</t>
        </is>
      </c>
      <c r="T121" s="22" t="inlineStr">
        <is>
          <t>Pediatrics;Computational modeling;Tools;Predictive models;Mobile applications;Random forests</t>
        </is>
      </c>
      <c r="U121" s="22" t="n"/>
      <c r="V121" s="22" t="n">
        <v>3</v>
      </c>
      <c r="W121" s="22" t="n"/>
      <c r="X121" s="22" t="n">
        <v>16</v>
      </c>
      <c r="Y121" s="22" t="inlineStr">
        <is>
          <t>IEEE</t>
        </is>
      </c>
      <c r="Z121" s="14" t="n">
        <v>44253</v>
      </c>
      <c r="AA121" s="22" t="inlineStr">
        <is>
          <t>10-11 Dec. 2020</t>
        </is>
      </c>
      <c r="AB121" s="22" t="inlineStr">
        <is>
          <t>10-11 Dec. 2020</t>
        </is>
      </c>
      <c r="AC121" s="22" t="inlineStr">
        <is>
          <t>IEEE</t>
        </is>
      </c>
      <c r="AD121" s="15" t="inlineStr">
        <is>
          <t>IEEE Conferences</t>
        </is>
      </c>
    </row>
    <row r="122">
      <c r="A122" s="8" t="inlineStr">
        <is>
          <t>ADHD-Net: A Robust Deep Learning-based Framework for Detecting ADHD Patients using EEG</t>
        </is>
      </c>
      <c r="B122" s="9">
        <f>IF(COUNTIF($A$1:A121,
IF(ISNUMBER(MATCH(RIGHT(TRIM(A121),1),{".",",",";",":","!","?"},0)),
LEFT(TRIM(A121),LEN(TRIM(A121))-1),
TRIM(A121)
))=1,
"Not Duplicate",
"Duplicate")</f>
        <v/>
      </c>
      <c r="C122" s="9">
        <f>_xlfn.IFNA(_xlfn.XLOOKUP(A122, Table1[Title], Table1[Inclusion/Exclusion Decision]), "Added studies")</f>
        <v/>
      </c>
      <c r="D122" s="9" t="inlineStr">
        <is>
          <t>S. Mondal; D. Biswas; P. Mukherjee; A. H. Roy</t>
        </is>
      </c>
      <c r="E122" s="9" t="inlineStr">
        <is>
          <t>Institute of Radio Physics and Electronics, University of Calcutta, Kolkata, India; Electrical and Computer Engineering, University of Arizona, Tucson, AZ, United States; Institute of Radio Physics and Electronics, University of Calcutta, Kolkata, India; Institute of Radio Physics and Electronics, University of Calcutta, Kolkata, India</t>
        </is>
      </c>
      <c r="F122" s="9" t="inlineStr">
        <is>
          <t>2024 Global Conference on Communications and Information Technologies (GCCIT)</t>
        </is>
      </c>
      <c r="G122" s="10" t="n">
        <v>45694</v>
      </c>
      <c r="H122" s="9" t="n">
        <v>2024</v>
      </c>
      <c r="I122" s="9" t="n"/>
      <c r="J122" s="9" t="n"/>
      <c r="K122" s="9" t="n">
        <v>1</v>
      </c>
      <c r="L122" s="9" t="n">
        <v>6</v>
      </c>
      <c r="M122" s="9" t="inlineStr">
        <is>
          <t>Attention Deficit Hyperactivity Disorder (ADHD) is a prevalent neurodevelopmental condition that affects a significant proportion of the global population. In modern civilization, many individuals, including adults and children, are diagnosed with ADHD. ADHD can substantially affect the lives of individuals in diverse domains. The condition can make it challenging for a person to maintain focus, organizational skills, and impulse control, leading to difficulties in academic, social, and professional environments. It is much better to identify ADHD during the earlier stages in order to arrange tailored treatments. The goal of this study is to design a deep learning-based framework known as ADHD-Net for the precise diagnosis of ADHD from electroencephalogram (EEG) signals of the human brain. This study utilizes a publicly available dataset consisting of EEG data from 60 healthy controls and 61 ADHD patients aged 7-12 years. First, filtering of the EEG signal is performed to remove noise and artifacts. Subsequently, Independent Component Analysis (ICA) is performed to remove the noise generated by muscle movements and eye blinking. Principal component analysis (PCA) is utilized to reduce the dimensionality of the preprocessed EEG data. A deep learning model called â€˜ADHD-Netâ€™ is designed for automated detection of ADHD patients by analyzing EEG signals. The PCA-enhanced EEG data obtained is used to train the â€˜ADHD- Netâ€™ model. The trained model can classify an EEG data sample into two classes: â€˜ADHD Patientâ€™ and â€˜Healthy Personâ€™, with a high classification accuracy of 97.96%. The novelty of this research lies in: i) designing a deep learning model named ADHD-Net for automated ADHD detection, and ii) incorporating the attention mechanism into the designed ADHD-Net model to enhance its efficacy.</t>
        </is>
      </c>
      <c r="N122" s="9" t="n"/>
      <c r="O122" s="9" t="inlineStr">
        <is>
          <t>979-8-3503-8891-6</t>
        </is>
      </c>
      <c r="P122" s="9" t="inlineStr">
        <is>
          <t>10.1109/GCCIT63234.2024.10862881</t>
        </is>
      </c>
      <c r="Q122" s="9" t="n"/>
      <c r="R122" s="9" t="inlineStr">
        <is>
          <t>https://ieeexplore.ieee.org/stamp/stamp.jsp?arnumber=10862881</t>
        </is>
      </c>
      <c r="S122" s="9" t="inlineStr">
        <is>
          <t>ADHD Detection;EEG;CNN;BiLSTM;Attention Mechanism;Deep Learning</t>
        </is>
      </c>
      <c r="T122" s="9" t="inlineStr">
        <is>
          <t>Deep learning;Visualization;Accuracy;Attention mechanisms;Noise;Brain modeling;Transformers;Electroencephalography;Data models;Principal component analysis</t>
        </is>
      </c>
      <c r="U122" s="9" t="n"/>
      <c r="V122" s="9" t="n">
        <v>3</v>
      </c>
      <c r="W122" s="9" t="n"/>
      <c r="X122" s="9" t="n">
        <v>29</v>
      </c>
      <c r="Y122" s="9" t="inlineStr">
        <is>
          <t>IEEE</t>
        </is>
      </c>
      <c r="Z122" s="10" t="n">
        <v>45694</v>
      </c>
      <c r="AA122" s="9" t="inlineStr">
        <is>
          <t>25-26 Oct. 2024</t>
        </is>
      </c>
      <c r="AB122" s="9" t="inlineStr">
        <is>
          <t>25-26 Oct. 2024</t>
        </is>
      </c>
      <c r="AC122" s="9" t="inlineStr">
        <is>
          <t>IEEE</t>
        </is>
      </c>
      <c r="AD122" s="11" t="inlineStr">
        <is>
          <t>IEEE Conferences</t>
        </is>
      </c>
    </row>
    <row r="123">
      <c r="A123" s="12" t="inlineStr">
        <is>
          <t>Optimized Machine Learning Model for Identifying and Predicting Attention Deficit Hyperactivity Disorder(ADHD)</t>
        </is>
      </c>
      <c r="B123" s="22">
        <f>IF(COUNTIF($A$1:A122,
IF(ISNUMBER(MATCH(RIGHT(TRIM(A122),1),{".",",",";",":","!","?"},0)),
LEFT(TRIM(A122),LEN(TRIM(A122))-1),
TRIM(A122)
))=1,
"Not Duplicate",
"Duplicate")</f>
        <v/>
      </c>
      <c r="C123" s="22">
        <f>_xlfn.IFNA(_xlfn.XLOOKUP(A123, Table1[Title], Table1[Inclusion/Exclusion Decision]), "Added studies")</f>
        <v/>
      </c>
      <c r="D123" s="22" t="inlineStr">
        <is>
          <t>S. Balasubramanian; S. Karthikeyan; M. Karthikeyan</t>
        </is>
      </c>
      <c r="E123" s="22" t="inlineStr">
        <is>
          <t>Department of Computer Science Engineering, SRM Institute of Science and Technology, Chennai, India; Department of Computer Science Engineering, SRM Institute of Science and Technology, Chennai, India; Department of Computer Science Engineering, SRM Institute of Science and Technology, Chennai, India</t>
        </is>
      </c>
      <c r="F123" s="22" t="inlineStr">
        <is>
          <t>2023 14th International Conference on Computing Communication and Networking Technologies (ICCCNT)</t>
        </is>
      </c>
      <c r="G123" s="14" t="n">
        <v>45253</v>
      </c>
      <c r="H123" s="22" t="n">
        <v>2023</v>
      </c>
      <c r="I123" s="22" t="n"/>
      <c r="J123" s="22" t="n"/>
      <c r="K123" s="22" t="n">
        <v>1</v>
      </c>
      <c r="L123" s="22" t="n">
        <v>6</v>
      </c>
      <c r="M123" s="22" t="inlineStr">
        <is>
          <t>Attention Deficit/Hyperactivity Disorder (ADHD) a form of neurodevelopmental disorder often manifests in young age. As per a 2016 WHO Survey for 10 countries, the ubiquity percentage of adult ADHD was determined to be 2.8% globally, showing a high percentage in countries with above average wealth and a strong correlation with male gender [1]. Inattention, impulsivity, and hyperactivity are the three main symptoms of ADHD that children and adults with the disorder often exhibit. However, these symptoms can vary widely from person to person, and some people with ADHD are classified as having inattentional, hyperactive/impulsive, or combined subtypes of the disorder. Futures seem bright for the development of systems that can use phenotypic and neuroimaging data to anticipate a diagnosis. This paper suggests a system for categorizing ADHD issues using fMRI data. The usage of 3D convolutional neural networks (CNNs) in the processing of fMRI has made numerous significant advances. The 3D spatial data of the fMRI data may be retained thanks to these cutting-edge techniques. Additionally, 3D generative adversarial neural networks (GANs) have made considerable advancements in the creation of normal MRI data. In order to predict ADHD using fMRI, this study uses multi modal 3D CNNs and employing 3D GAN for data augmentation. A time distributed single modal 3D CNN model will be compared to the improved multi modal model utilizing MRI data for classification.</t>
        </is>
      </c>
      <c r="N123" s="22" t="inlineStr">
        <is>
          <t>2473-7674</t>
        </is>
      </c>
      <c r="O123" s="22" t="inlineStr">
        <is>
          <t>979-8-3503-3509-5</t>
        </is>
      </c>
      <c r="P123" s="22" t="inlineStr">
        <is>
          <t>10.1109/ICCCNT56998.2023.10307486</t>
        </is>
      </c>
      <c r="Q123" s="22" t="n"/>
      <c r="R123" s="22" t="inlineStr">
        <is>
          <t>https://ieeexplore.ieee.org/stamp/stamp.jsp?arnumber=10307486</t>
        </is>
      </c>
      <c r="S123" s="22" t="inlineStr">
        <is>
          <t>Attention Deficit Hyperactivity Disorder;Magnetic Resonance Imaging;Functional magnetic resonance imaging;Functional Connectivity;Blood Oxygen Level Dependent</t>
        </is>
      </c>
      <c r="T123" s="22" t="inlineStr">
        <is>
          <t>Surveys;Solid modeling;Three-dimensional displays;Oxygen;Computational modeling;Functional magnetic resonance imaging;Predictive models</t>
        </is>
      </c>
      <c r="U123" s="22" t="n"/>
      <c r="V123" s="22" t="n">
        <v>1</v>
      </c>
      <c r="W123" s="22" t="n"/>
      <c r="X123" s="22" t="n">
        <v>29</v>
      </c>
      <c r="Y123" s="22" t="inlineStr">
        <is>
          <t>IEEE</t>
        </is>
      </c>
      <c r="Z123" s="14" t="n">
        <v>45253</v>
      </c>
      <c r="AA123" s="22" t="inlineStr">
        <is>
          <t>6-8 July 2023</t>
        </is>
      </c>
      <c r="AB123" s="22" t="inlineStr">
        <is>
          <t>6-8 July 2023</t>
        </is>
      </c>
      <c r="AC123" s="22" t="inlineStr">
        <is>
          <t>IEEE</t>
        </is>
      </c>
      <c r="AD123" s="15" t="inlineStr">
        <is>
          <t>IEEE Conferences</t>
        </is>
      </c>
    </row>
    <row r="124">
      <c r="A124" s="8" t="inlineStr">
        <is>
          <t>Intelligent ADHD Detection: Leveraging Knowledge-Enhanced CNNs with Low-Cost Activity Sensor Data</t>
        </is>
      </c>
      <c r="B124" s="9">
        <f>IF(COUNTIF($A$1:A123,
IF(ISNUMBER(MATCH(RIGHT(TRIM(A123),1),{".",",",";",":","!","?"},0)),
LEFT(TRIM(A123),LEN(TRIM(A123))-1),
TRIM(A123)
))=1,
"Not Duplicate",
"Duplicate")</f>
        <v/>
      </c>
      <c r="C124" s="9">
        <f>_xlfn.IFNA(_xlfn.XLOOKUP(A124, Table1[Title], Table1[Inclusion/Exclusion Decision]), "Added studies")</f>
        <v/>
      </c>
      <c r="D124" s="9" t="inlineStr">
        <is>
          <t>A. S P; S. V; M. K. S. D</t>
        </is>
      </c>
      <c r="E124" s="9" t="inlineStr">
        <is>
          <t>Dept. of Computer Science and Engineering, National Institute of Technology Calicut, Kozhikode, India; Dept. of Computer Science and Engineering, National Institute of Technology Calicut, Kozhikode, India; Dept. of Computer Science and Engineering, National Institute of Technology Calicut, Kozhikode, India</t>
        </is>
      </c>
      <c r="F124" s="9" t="inlineStr">
        <is>
          <t>2025 IEEE Region 10 Symposium (TENSYMP)</t>
        </is>
      </c>
      <c r="G124" s="10" t="n">
        <v>45904</v>
      </c>
      <c r="H124" s="9" t="n">
        <v>2025</v>
      </c>
      <c r="I124" s="9" t="n"/>
      <c r="J124" s="9" t="n"/>
      <c r="K124" s="9" t="n">
        <v>1</v>
      </c>
      <c r="L124" s="9" t="n">
        <v>6</v>
      </c>
      <c r="M124" s="9" t="inlineStr">
        <is>
          <t>Attention-Deficit/Hyperactivity Disorder (ADHD) is a complex neurodevelopmental condition characterized by persistent patterns of inattention, hyperactivity, and impulsivity, often resulting in significant challenges in academic, professional, and social domains. While traditional diagnostic methods primarily depend on subjective clinical evaluations, advanced techniques such as MRI and EEG, though effective, are expensive and not widely accessible. This research introduces an intelligent, non-invasive approach for ADHD detection that leverages knowledge-enhanced Convolutional Neural Networks (CNNs) with low-cost activity sensor data. By transforming raw time-series activity data into spectrogram-based image representations, the proposed model effectively captures intricate temporal patterns associated with ADHD. Incorporating transfer learning further enhances model performance, achieving an accuracy of 86.67%. The findings emphasize the potential of using affordable wearable devices in enabling objective, scalable, and cost-effective ADHD diagnosis, offering promising prospects for early detection and intervention strategies.</t>
        </is>
      </c>
      <c r="N124" s="9" t="inlineStr">
        <is>
          <t>2642-6102</t>
        </is>
      </c>
      <c r="O124" s="9" t="inlineStr">
        <is>
          <t>979-8-3315-3765-4</t>
        </is>
      </c>
      <c r="P124" s="9" t="inlineStr">
        <is>
          <t>10.1109/TENSYMP63728.2025.11144941</t>
        </is>
      </c>
      <c r="Q124" s="9" t="n"/>
      <c r="R124" s="9" t="inlineStr">
        <is>
          <t>https://ieeexplore.ieee.org/stamp/stamp.jsp?arnumber=11144941</t>
        </is>
      </c>
      <c r="S124" s="9" t="inlineStr">
        <is>
          <t>Activity data;ADHD;CNN;knowledge transfer</t>
        </is>
      </c>
      <c r="T124" s="9" t="inlineStr">
        <is>
          <t>Performance evaluation;Magnetic resonance imaging;Transfer learning;Image representation;Brain modeling;Electroencephalography;Data models;Convolutional neural networks;Wearable devices;Knowledge transfer</t>
        </is>
      </c>
      <c r="U124" s="9" t="n"/>
      <c r="V124" s="9" t="n"/>
      <c r="W124" s="9" t="n"/>
      <c r="X124" s="9" t="n">
        <v>18</v>
      </c>
      <c r="Y124" s="9" t="inlineStr">
        <is>
          <t>IEEE</t>
        </is>
      </c>
      <c r="Z124" s="10" t="n">
        <v>45904</v>
      </c>
      <c r="AA124" s="9" t="inlineStr">
        <is>
          <t>7-9 July 2025</t>
        </is>
      </c>
      <c r="AB124" s="9" t="inlineStr">
        <is>
          <t>7-9 July 2025</t>
        </is>
      </c>
      <c r="AC124" s="9" t="inlineStr">
        <is>
          <t>IEEE</t>
        </is>
      </c>
      <c r="AD124" s="11" t="inlineStr">
        <is>
          <t>IEEE Conferences</t>
        </is>
      </c>
    </row>
    <row r="125">
      <c r="A125" s="12" t="inlineStr">
        <is>
          <t>ADHD Classification Through EEG-derived Centrality Measures and Machine Learning: A Neurobiological Perspective</t>
        </is>
      </c>
      <c r="B125" s="22">
        <f>IF(COUNTIF($A$1:A124,
IF(ISNUMBER(MATCH(RIGHT(TRIM(A124),1),{".",",",";",":","!","?"},0)),
LEFT(TRIM(A124),LEN(TRIM(A124))-1),
TRIM(A124)
))=1,
"Not Duplicate",
"Duplicate")</f>
        <v/>
      </c>
      <c r="C125" s="22">
        <f>_xlfn.IFNA(_xlfn.XLOOKUP(A125, Table1[Title], Table1[Inclusion/Exclusion Decision]), "Added studies")</f>
        <v/>
      </c>
      <c r="D125" s="22" t="inlineStr">
        <is>
          <t>M. S; M. Kesavan; S. B; T. J; S. S. R; R. Sundareshwaran; M. Shanmugapriya</t>
        </is>
      </c>
      <c r="E125" s="22" t="inlineStr">
        <is>
          <t>Department of Information Technology, Sri Sivasubramaniyar Nadar College of Engineering; Department of Information Technology, Sri Sivasubramaniyar Nadar College of Engineering; Department of Electronics and Communication Engineering, Sri Sivasubramaniyar Nadar College of Engineering; Department of Electronics and Communication Engineering, Sri Sivasubramaniyar Nadar College of Engineering; Department of Electronics and Communication Engineering, Sri Sivasubramaniyar Nadar College of Engineering; Department of Mathematics, Sri Sivasubramaniyar Nadar College of Engineering; Department of Mathematics, Sri Sivasubramaniyar Nadar College of Engineering</t>
        </is>
      </c>
      <c r="F125" s="22" t="inlineStr">
        <is>
          <t>2024 IEEE 21st India Council International Conference (INDICON)</t>
        </is>
      </c>
      <c r="G125" s="14" t="n">
        <v>45768</v>
      </c>
      <c r="H125" s="22" t="n">
        <v>2024</v>
      </c>
      <c r="I125" s="22" t="n"/>
      <c r="J125" s="22" t="n"/>
      <c r="K125" s="22" t="n">
        <v>1</v>
      </c>
      <c r="L125" s="22" t="n">
        <v>6</v>
      </c>
      <c r="M125" s="22" t="inlineStr">
        <is>
          <t>Attention Deficit Hyperactivity Disorder (ADHD) is a common neurodevelopmental disorder characterized by symptoms of inattention, hyperactivity, and impulsivity. Traditional diagnostic methods rely heavily on subjective behavioral assessments. This research explores an objective, data-driven approach to ADHD classification using centrality measures from Electroencephalography (EEG) signals. The objective of this study is to develop an objective method for ADHD classification by analyzing EEG signals using graph-theoretical centrality measures. The aim is to enhance the accuracy and objectivity of ADHD diagnosis. The dataset consists of EEG recordings from 61 children with ADHD and 60 healthy controls, ages 7â€“12, during visual attention tasks. EEG signals were used to create a graph based on the correlation between electrode signals, with edges established for correlations surpassing a set threshold. Key centrality measures-degree, betweenness, and closeness centrality-were computed and aggregated into centrality profiles. These profiles served as feature vectors for training three classifiers: Support Vector Machine (SVM), Random Forest Classifier, and K-Means Clustering. Preliminary findings indicate that the SVM model effectively distinguishes between ADHD and non-ADHD cases based on the derived centrality profiles. Comparisons with the performances of Random Forest Classifier and K-Means Clustering suggest that this graph-theoretical approach to analyzing EEG data can enhance diagnostic accuracy. This study demonstrates that using centrality measures from EEG signals can provide a promising, objective tool for ADHD diagnosis. The graph-theoretical approach has the potential to improve the accuracy and objectivity of ADHD classification, offering valuable insights for clinical application.</t>
        </is>
      </c>
      <c r="N125" s="22" t="inlineStr">
        <is>
          <t>2325-9418</t>
        </is>
      </c>
      <c r="O125" s="22" t="inlineStr">
        <is>
          <t>979-8-3503-9128-2</t>
        </is>
      </c>
      <c r="P125" s="22" t="inlineStr">
        <is>
          <t>10.1109/INDICON63790.2024.10958386</t>
        </is>
      </c>
      <c r="Q125" s="22" t="n"/>
      <c r="R125" s="22" t="inlineStr">
        <is>
          <t>https://ieeexplore.ieee.org/stamp/stamp.jsp?arnumber=10958386</t>
        </is>
      </c>
      <c r="S125" s="22" t="inlineStr">
        <is>
          <t>Electroencephalography (EEG);Attention Deficit Hyperactivity Disorder (ADHD);Centrality Measures;Support Vector Machine (SVM);K-means Clustering;Random Forest Classifier</t>
        </is>
      </c>
      <c r="T125" s="22" t="inlineStr">
        <is>
          <t>Support vector machines;Training;Visualization;Accuracy;Machine learning algorithms;Correlation;Brain modeling;Electroencephalography;Vectors;Random forests</t>
        </is>
      </c>
      <c r="U125" s="22" t="n"/>
      <c r="V125" s="22" t="n"/>
      <c r="W125" s="22" t="n"/>
      <c r="X125" s="22" t="n">
        <v>25</v>
      </c>
      <c r="Y125" s="22" t="inlineStr">
        <is>
          <t>IEEE</t>
        </is>
      </c>
      <c r="Z125" s="14" t="n">
        <v>45768</v>
      </c>
      <c r="AA125" s="22" t="inlineStr">
        <is>
          <t>19-21 Dec. 2024</t>
        </is>
      </c>
      <c r="AB125" s="22" t="inlineStr">
        <is>
          <t>19-21 Dec. 2024</t>
        </is>
      </c>
      <c r="AC125" s="22" t="inlineStr">
        <is>
          <t>IEEE</t>
        </is>
      </c>
      <c r="AD125" s="15" t="inlineStr">
        <is>
          <t>IEEE Conferences</t>
        </is>
      </c>
    </row>
    <row r="126">
      <c r="A126" s="8" t="inlineStr">
        <is>
          <t>Multi-Scale Time-Frequency Fusion Intelligent Diagnosis Model for Children with ADHD Based on fNIRS</t>
        </is>
      </c>
      <c r="B126" s="9">
        <f>IF(COUNTIF($A$1:A125,
IF(ISNUMBER(MATCH(RIGHT(TRIM(A125),1),{".",",",";",":","!","?"},0)),
LEFT(TRIM(A125),LEN(TRIM(A125))-1),
TRIM(A125)
))=1,
"Not Duplicate",
"Duplicate")</f>
        <v/>
      </c>
      <c r="C126" s="9">
        <f>_xlfn.IFNA(_xlfn.XLOOKUP(A126, Table1[Title], Table1[Inclusion/Exclusion Decision]), "Added studies")</f>
        <v/>
      </c>
      <c r="D126" s="9" t="inlineStr">
        <is>
          <t>Y. Ma; M. Chu; Z. Zhong; L. Zhang; J. Yu; J. Ren; H. Guo</t>
        </is>
      </c>
      <c r="E126" s="9" t="inlineStr">
        <is>
          <t>School of Information Sciences and Technology, Northwest University, Xi'an, China; School of Information Sciences and Technology, Northwest University, Xi'an, China; School of Information Sciences and Technology, Northwest University, Xi'an, China; School of Information Sciences and Technology, Northwest University, Xi'an, China; School of Physics and Information Technology, Shaanxi Normal University, Xi'an, China; Department of Pediatric Health Care, Xi'an People's Hospital, Xi'an, China; School of Information Sciences and Technology, Northwest University, Xi'an, China</t>
        </is>
      </c>
      <c r="F126" s="9" t="inlineStr">
        <is>
          <t>2025 IEEE 22nd International Symposium on Biomedical Imaging (ISBI)</t>
        </is>
      </c>
      <c r="G126" s="10" t="n">
        <v>45789</v>
      </c>
      <c r="H126" s="9" t="n">
        <v>2025</v>
      </c>
      <c r="I126" s="9" t="n"/>
      <c r="J126" s="9" t="n"/>
      <c r="K126" s="9" t="n">
        <v>1</v>
      </c>
      <c r="L126" s="9" t="n">
        <v>4</v>
      </c>
      <c r="M126" s="9" t="inlineStr">
        <is>
          <t>Early diagnosis of attention deficit hyperactivity disorder (ADHD) in children and understanding its underlying mechanisms have become key research areas. This study presents a multi-scale time-frequency fusion intelligent diagnosis model (MsTFFM) based on functional Near-Infrared Spectroscopy to enhance diagnostic accuracy for children with ADHD. Data from 40 children with ADHD and 42 healthy controls were analyzed. t-SNE visualization was employed to illustrate diagnostic results, and a â€œleave-one-ROI-outâ€ method was used to investigate functional abnormalities in specific brain regions. Results demonstrated that MsTFFM significantly outperformed comparison models $(\mathrm{T} &gt; 0,\ p &lt;. 042)$. Additionally, functional abnormalities in homotopic and right hemisphere brain may be linked to the neurophysiological mechanisms of ADHD. This research offers new insights and methodologies for the clinical diagnosis and exploration of ADHD.</t>
        </is>
      </c>
      <c r="N126" s="9" t="inlineStr">
        <is>
          <t>1945-8452</t>
        </is>
      </c>
      <c r="O126" s="9" t="inlineStr">
        <is>
          <t>979-8-3315-2052-6</t>
        </is>
      </c>
      <c r="P126" s="9" t="inlineStr">
        <is>
          <t>10.1109/ISBI60581.2025.10980670</t>
        </is>
      </c>
      <c r="Q126" s="9" t="inlineStr">
        <is>
          <t xml:space="preserve">National Natural Science Foundation of China(grant numbers:12271434,62271394,62201459); </t>
        </is>
      </c>
      <c r="R126" s="9" t="inlineStr">
        <is>
          <t>https://ieeexplore.ieee.org/stamp/stamp.jsp?arnumber=10980670</t>
        </is>
      </c>
      <c r="S126" s="9" t="inlineStr">
        <is>
          <t>multi-scale time-frequency fusion;intelligent diagnosis;children with ADHD;fNIRS;functional abnormalities</t>
        </is>
      </c>
      <c r="T126" s="9" t="inlineStr">
        <is>
          <t>Pediatrics;Time-frequency analysis;Accuracy;Biological system modeling;Data visualization;Brain modeling;Clinical diagnosis;Functional near-infrared spectroscopy;Biomedical imaging</t>
        </is>
      </c>
      <c r="U126" s="9" t="n"/>
      <c r="V126" s="9" t="n">
        <v>1</v>
      </c>
      <c r="W126" s="9" t="n"/>
      <c r="X126" s="9" t="n">
        <v>6</v>
      </c>
      <c r="Y126" s="9" t="inlineStr">
        <is>
          <t>IEEE</t>
        </is>
      </c>
      <c r="Z126" s="10" t="n">
        <v>45789</v>
      </c>
      <c r="AA126" s="9" t="inlineStr">
        <is>
          <t>14-17 April 2025</t>
        </is>
      </c>
      <c r="AB126" s="9" t="inlineStr">
        <is>
          <t>14-17 April 2025</t>
        </is>
      </c>
      <c r="AC126" s="9" t="inlineStr">
        <is>
          <t>IEEE</t>
        </is>
      </c>
      <c r="AD126" s="11" t="inlineStr">
        <is>
          <t>IEEE Conferences</t>
        </is>
      </c>
    </row>
    <row r="127">
      <c r="A127" s="12" t="inlineStr">
        <is>
          <t>AI Driven Multitask Transformer Framework for Predicting Learning Outcomes in ADHD Students</t>
        </is>
      </c>
      <c r="B127" s="22">
        <f>IF(COUNTIF($A$1:A126,
IF(ISNUMBER(MATCH(RIGHT(TRIM(A126),1),{".",",",";",":","!","?"},0)),
LEFT(TRIM(A126),LEN(TRIM(A126))-1),
TRIM(A126)
))=1,
"Not Duplicate",
"Duplicate")</f>
        <v/>
      </c>
      <c r="C127" s="22">
        <f>_xlfn.IFNA(_xlfn.XLOOKUP(A127, Table1[Title], Table1[Inclusion/Exclusion Decision]), "Added studies")</f>
        <v/>
      </c>
      <c r="D127" s="22" t="inlineStr">
        <is>
          <t>J. S. M. F. Anuja; S. Nagasundaram</t>
        </is>
      </c>
      <c r="E127" s="22" t="inlineStr">
        <is>
          <t>Department of Computer Science, Prince Shri Venkateshwara Arts and Science College, University of Madras, Chennai, India; Department of Computer Applications-PG, Vels Institute of Science and Techology and Advanced Science, Vels University, Chennai, India</t>
        </is>
      </c>
      <c r="F127" s="22" t="inlineStr">
        <is>
          <t>2025 5th International Conference on Ubiquitous Computing and Intelligent Information Systems (ICUIS)</t>
        </is>
      </c>
      <c r="G127" s="14" t="n">
        <v>46066</v>
      </c>
      <c r="H127" s="22" t="n">
        <v>2025</v>
      </c>
      <c r="I127" s="22" t="n"/>
      <c r="J127" s="22" t="n"/>
      <c r="K127" s="22" t="n">
        <v>860</v>
      </c>
      <c r="L127" s="22" t="n">
        <v>867</v>
      </c>
      <c r="M127" s="22" t="inlineStr">
        <is>
          <t>Children with ADHD often have a hard time paying attention, handling lots of info, and doing well in school consistently. Normal learning systems usually use simple rules or simple machine learning, but these can't really understand how ADHD students learn over time and how they act. So, this study suggests using a special Multitask Transformer Framework. It looks at how students behave over time. It uses things like how well they do on small quizzes, how interested they seem, and general behavior to create a hidden picture of each student. Then, it uses this picture to guess two things: whether they might drop out and how well theyâ€™ll do in the end. The system learns by trying to get both predictions right at the same time. Tests showed it did better than other methods, getting 88% accuracy and 0.86 F1 score for guessing who might drop out and 82% accuracy and 0.80 F1 score for guessing final grades. This is better than Logistic Regression (74%), Random Forest (79%), and LSTM (83%). This new system could to help kids early, supports everyone being included and it is shows is a pretty cool jump forward in using data to help students with ADHD learn better.</t>
        </is>
      </c>
      <c r="N127" s="22" t="n"/>
      <c r="O127" s="22" t="inlineStr">
        <is>
          <t>979-8-3315-5284-8</t>
        </is>
      </c>
      <c r="P127" s="22" t="inlineStr">
        <is>
          <t>10.1109/ICUIS67429.2025.11380245</t>
        </is>
      </c>
      <c r="Q127" s="22" t="n"/>
      <c r="R127" s="22" t="inlineStr">
        <is>
          <t>https://ieeexplore.ieee.org/stamp/stamp.jsp?arnumber=11380245</t>
        </is>
      </c>
      <c r="S127" s="22" t="inlineStr">
        <is>
          <t>ADHD;AI-Driven Prediction;Multitasking Transformer model;Adaptive learning;Improving learning outcome</t>
        </is>
      </c>
      <c r="T127" s="22" t="inlineStr">
        <is>
          <t>Adaptive learning;Adaptation models;Logistic regression;Accuracy;Computational modeling;Learning (artificial intelligence);Predictive models;Transformers;Random forests;Long short term memory</t>
        </is>
      </c>
      <c r="U127" s="22" t="n"/>
      <c r="V127" s="22" t="n"/>
      <c r="W127" s="22" t="n"/>
      <c r="X127" s="22" t="n">
        <v>20</v>
      </c>
      <c r="Y127" s="22" t="inlineStr">
        <is>
          <t>IEEE</t>
        </is>
      </c>
      <c r="Z127" s="14" t="n">
        <v>46066</v>
      </c>
      <c r="AA127" s="22" t="inlineStr">
        <is>
          <t>26-28 Nov. 2025</t>
        </is>
      </c>
      <c r="AB127" s="22" t="inlineStr">
        <is>
          <t>26-28 Nov. 2025</t>
        </is>
      </c>
      <c r="AC127" s="22" t="inlineStr">
        <is>
          <t>IEEE</t>
        </is>
      </c>
      <c r="AD127" s="15" t="inlineStr">
        <is>
          <t>IEEE Conferences</t>
        </is>
      </c>
    </row>
    <row r="128">
      <c r="A128" s="8" t="inlineStr">
        <is>
          <t>ADHD Behavior Monitoring Using Deep-Learning Models</t>
        </is>
      </c>
      <c r="B128" s="9">
        <f>IF(COUNTIF($A$1:A127,
IF(ISNUMBER(MATCH(RIGHT(TRIM(A127),1),{".",",",";",":","!","?"},0)),
LEFT(TRIM(A127),LEN(TRIM(A127))-1),
TRIM(A127)
))=1,
"Not Duplicate",
"Duplicate")</f>
        <v/>
      </c>
      <c r="C128" s="9">
        <f>_xlfn.IFNA(_xlfn.XLOOKUP(A128, Table1[Title], Table1[Inclusion/Exclusion Decision]), "Added studies")</f>
        <v/>
      </c>
      <c r="D128" s="9" t="inlineStr">
        <is>
          <t>H. Elkashef; M. Hany; M. Hassabelnaby; A. Atia</t>
        </is>
      </c>
      <c r="E128" s="9" t="inlineStr">
        <is>
          <t>Faculty of Computer Science, October University for Modern Sciences and Arts (MSA), Giza, Egypt; Faculty of Computer Science, October University for Modern Sciences and Arts (MSA), Giza, Egypt; Department Of Special Needs, Faculty of Education For Early Childhood, Cairo University, Giza, Egypt; Faculty of Computer Science, October University for Modern Sciences and Arts (MSA), Giza, Egypt</t>
        </is>
      </c>
      <c r="F128" s="9" t="inlineStr">
        <is>
          <t>2024 Intelligent Methods, Systems, and Applications (IMSA)</t>
        </is>
      </c>
      <c r="G128" s="10" t="n">
        <v>45540</v>
      </c>
      <c r="H128" s="9" t="n">
        <v>2024</v>
      </c>
      <c r="I128" s="9" t="n"/>
      <c r="J128" s="9" t="n"/>
      <c r="K128" s="9" t="n">
        <v>342</v>
      </c>
      <c r="L128" s="9" t="n">
        <v>347</v>
      </c>
      <c r="M128" s="9" t="inlineStr">
        <is>
          <t>Attention-Deficit-Hyperactivity Disorder (ADHD) poses significant challenges in monitoring and understanding post-treatment behaviors in affected children. This paper compares post-treatment behaviors in children with Attention-Deficit/Hyperactivity Disorder (ADHD) using video-based monitoring and deep learning approaches. The study uses both skeleton-based and image-based categorization methods to identify actions including walking, sitting, and fidgeting. Several neural network designs, including CNN-LSTM, LSTM, GRU, VGG16, and ResNet50, are tested for their usefulness in behavior classification. The greatest accuracy achieved by the VGG16-LSTM model on the UCF dataset was 99.93%, whereas the HAR dataset achieved 99.82%, demonstrating the superiority of the image-based technique. Future approaches for boosting accuracy are highlighted, including the incorporation of facial expressions, real-time tracking improvements, and methodology diversification. This comparison study helps to the progression of understanding post-treatment behaviors in children with ADHD, offering valuable insights for healthcare professionals and caregivers.</t>
        </is>
      </c>
      <c r="N128" s="9" t="n"/>
      <c r="O128" s="9" t="inlineStr">
        <is>
          <t>979-8-3503-6263-3</t>
        </is>
      </c>
      <c r="P128" s="9" t="inlineStr">
        <is>
          <t>10.1109/IMSA61967.2024.10652780</t>
        </is>
      </c>
      <c r="Q128" s="9" t="n"/>
      <c r="R128" s="9" t="inlineStr">
        <is>
          <t>https://ieeexplore.ieee.org/stamp/stamp.jsp?arnumber=10652780</t>
        </is>
      </c>
      <c r="S128" s="9" t="inlineStr">
        <is>
          <t>ADHD;Skeleton Classification;Behavior Analysis</t>
        </is>
      </c>
      <c r="T128" s="9" t="inlineStr">
        <is>
          <t>Deep learning;Pediatrics;Accuracy;Refining;Neural networks;Medical services;Real-time systems</t>
        </is>
      </c>
      <c r="U128" s="9" t="n"/>
      <c r="V128" s="9" t="n"/>
      <c r="W128" s="9" t="n"/>
      <c r="X128" s="9" t="n">
        <v>24</v>
      </c>
      <c r="Y128" s="9" t="inlineStr">
        <is>
          <t>IEEE</t>
        </is>
      </c>
      <c r="Z128" s="10" t="n">
        <v>45540</v>
      </c>
      <c r="AA128" s="9" t="inlineStr">
        <is>
          <t>13-14 July 2024</t>
        </is>
      </c>
      <c r="AB128" s="9" t="inlineStr">
        <is>
          <t>13-14 July 2024</t>
        </is>
      </c>
      <c r="AC128" s="9" t="inlineStr">
        <is>
          <t>IEEE</t>
        </is>
      </c>
      <c r="AD128" s="11" t="inlineStr">
        <is>
          <t>IEEE Conferences</t>
        </is>
      </c>
    </row>
    <row r="129">
      <c r="A129" s="12" t="inlineStr">
        <is>
          <t>Detecting ADHD Subjects Using Machine Learning Algorithm</t>
        </is>
      </c>
      <c r="B129" s="22">
        <f>IF(COUNTIF($A$1:A128,
IF(ISNUMBER(MATCH(RIGHT(TRIM(A128),1),{".",",",";",":","!","?"},0)),
LEFT(TRIM(A128),LEN(TRIM(A128))-1),
TRIM(A128)
))=1,
"Not Duplicate",
"Duplicate")</f>
        <v/>
      </c>
      <c r="C129" s="22">
        <f>_xlfn.IFNA(_xlfn.XLOOKUP(A129, Table1[Title], Table1[Inclusion/Exclusion Decision]), "Added studies")</f>
        <v/>
      </c>
      <c r="D129" s="22" t="inlineStr">
        <is>
          <t>A. Mohd; A. M. Ali; S. A. Halim</t>
        </is>
      </c>
      <c r="E129" s="22" t="inlineStr">
        <is>
          <t>Level 2, West Wing, PETRONAS Leadership Centre New Campus, Jalan Institusi, Kawasan Institusi, Bandar Baru Bangi, Selangor, Malaysia; Fakulti Sains Komputer Dan Matematik, Universiti Teknologi MARA, Shah Alam, Malaysia; Fakulti Sains Komputer Dan Matematik, Universiti Teknologi MARA, Shah Alam, Malaysia</t>
        </is>
      </c>
      <c r="F129" s="22" t="inlineStr">
        <is>
          <t>2022 IEEE International Conference on Computing (ICOCO)</t>
        </is>
      </c>
      <c r="G129" s="14" t="n">
        <v>44959</v>
      </c>
      <c r="H129" s="22" t="n">
        <v>2022</v>
      </c>
      <c r="I129" s="22" t="n"/>
      <c r="J129" s="22" t="n"/>
      <c r="K129" s="22" t="n">
        <v>299</v>
      </c>
      <c r="L129" s="22" t="n">
        <v>304</v>
      </c>
      <c r="M129" s="22" t="inlineStr">
        <is>
          <t>This paper present ADHD detection using a machine learning algorithm. ADHD is a prevalent condition affecting many children and adults globally, with the rate of undiagnosed persons increasing tremendously. The prime method to diagnose and confirm ADHD is still clinically driven, requiring specialists in short supply, with the diagnostic process taking months to complete. We utilized a machine learning (ML) algorithm to classify or detect ADHD cases using recorded activity data in the HYPERAKTIV dataset. The selected ML models have been shown to perform at least comparable to the prior studies, with 82% or higher accuracy than the data providerâ€™s 72% accuracy. Additional data processing and augmentation have been demonstrated to increase the performance of the models for a few algorithms. The combination of findings in the paper is hoped to path a way to provide closure to ADHD persons by providing initial classification provided the similar data format based on activity data becomes more accessible through technological advancements such as smartphones and wearable devices.</t>
        </is>
      </c>
      <c r="N129" s="22" t="n"/>
      <c r="O129" s="22" t="inlineStr">
        <is>
          <t>978-1-6654-8996-6</t>
        </is>
      </c>
      <c r="P129" s="22" t="inlineStr">
        <is>
          <t>10.1109/ICOCO56118.2022.10031796</t>
        </is>
      </c>
      <c r="Q129" s="22" t="n"/>
      <c r="R129" s="22" t="inlineStr">
        <is>
          <t>https://ieeexplore.ieee.org/stamp/stamp.jsp?arnumber=10031796</t>
        </is>
      </c>
      <c r="S129" s="22" t="inlineStr">
        <is>
          <t>ADHD;detection;classification;machine learning</t>
        </is>
      </c>
      <c r="T129" s="22" t="inlineStr">
        <is>
          <t>Performance evaluation;Machine learning algorithms;Wearable computers;Machine learning;Data processing;Data models;Classification algorithms</t>
        </is>
      </c>
      <c r="U129" s="22" t="n"/>
      <c r="V129" s="22" t="n">
        <v>9</v>
      </c>
      <c r="W129" s="22" t="n"/>
      <c r="X129" s="22" t="n">
        <v>19</v>
      </c>
      <c r="Y129" s="22" t="inlineStr">
        <is>
          <t>IEEE</t>
        </is>
      </c>
      <c r="Z129" s="14" t="n">
        <v>44959</v>
      </c>
      <c r="AA129" s="22" t="inlineStr">
        <is>
          <t>14-16 Nov. 2022</t>
        </is>
      </c>
      <c r="AB129" s="22" t="inlineStr">
        <is>
          <t>14-16 Nov. 2022</t>
        </is>
      </c>
      <c r="AC129" s="22" t="inlineStr">
        <is>
          <t>IEEE</t>
        </is>
      </c>
      <c r="AD129" s="15" t="inlineStr">
        <is>
          <t>IEEE Conferences</t>
        </is>
      </c>
    </row>
    <row r="130">
      <c r="A130" s="8" t="inlineStr">
        <is>
          <t>Productivity App for ADHD Affected People</t>
        </is>
      </c>
      <c r="B130" s="9">
        <f>IF(COUNTIF($A$1:A129,
IF(ISNUMBER(MATCH(RIGHT(TRIM(A129),1),{".",",",";",":","!","?"},0)),
LEFT(TRIM(A129),LEN(TRIM(A129))-1),
TRIM(A129)
))=1,
"Not Duplicate",
"Duplicate")</f>
        <v/>
      </c>
      <c r="C130" s="9">
        <f>_xlfn.IFNA(_xlfn.XLOOKUP(A130, Table1[Title], Table1[Inclusion/Exclusion Decision]), "Added studies")</f>
        <v/>
      </c>
      <c r="D130" s="9" t="inlineStr">
        <is>
          <t>S. N. Bhandarkar; P. Manjunath; R. D. Shanbhag; S. G. N</t>
        </is>
      </c>
      <c r="E130" s="9" t="inlineStr">
        <is>
          <t>Information Science and Engineering, CMR Institute of Technology, VTU, Bangalore, India; Information Science and Engineering, CMR Institute of Technology, VTU, Bangalore, India; Information Science and Engineering, CMR Institute of Technology, VTU, Bangalore, India; Information Science and Engineering, CMR Institute of Technology, VTU, Bangalore, India</t>
        </is>
      </c>
      <c r="F130" s="9" t="inlineStr">
        <is>
          <t>2024 IEEE 3rd International Conference on Data, Decision and Systems (ICDDS)</t>
        </is>
      </c>
      <c r="G130" s="10" t="n">
        <v>45728</v>
      </c>
      <c r="H130" s="9" t="n">
        <v>2024</v>
      </c>
      <c r="I130" s="9" t="n"/>
      <c r="J130" s="9" t="n"/>
      <c r="K130" s="9" t="n">
        <v>1</v>
      </c>
      <c r="L130" s="9" t="n">
        <v>5</v>
      </c>
      <c r="M130" s="9" t="inlineStr">
        <is>
          <t>This project introduces the creation of a productivity application specifically designed to cater to the requirements of individuals impacted by Attention Deficit Hyperactivity Disorder (ADHD). Leveraging machine learning techniques, the application aims to augment emotional intelligence and promote self-reflection by analyzing written text. By identifying and acknowledging their emotions, users can cultivate deeper awareness of their mental conditions, fostering personal development and enhancing productivity.</t>
        </is>
      </c>
      <c r="N130" s="9" t="n"/>
      <c r="O130" s="9" t="inlineStr">
        <is>
          <t>979-8-3503-6389-0</t>
        </is>
      </c>
      <c r="P130" s="9" t="inlineStr">
        <is>
          <t>10.1109/ICDDS62937.2024.10910758</t>
        </is>
      </c>
      <c r="Q130" s="9" t="n"/>
      <c r="R130" s="9" t="inlineStr">
        <is>
          <t>https://ieeexplore.ieee.org/stamp/stamp.jsp?arnumber=10910758</t>
        </is>
      </c>
      <c r="S130" s="9" t="inlineStr">
        <is>
          <t>productivity app;ADHD;machine learning;emotional awareness;self-reflection</t>
        </is>
      </c>
      <c r="T130" s="9" t="inlineStr">
        <is>
          <t>Productivity;Emotion recognition;Refining;Machine learning;Feature extraction;Complexity theory</t>
        </is>
      </c>
      <c r="U130" s="9" t="n"/>
      <c r="V130" s="9" t="n"/>
      <c r="W130" s="9" t="n"/>
      <c r="X130" s="9" t="n">
        <v>11</v>
      </c>
      <c r="Y130" s="9" t="inlineStr">
        <is>
          <t>IEEE</t>
        </is>
      </c>
      <c r="Z130" s="10" t="n">
        <v>45728</v>
      </c>
      <c r="AA130" s="9" t="inlineStr">
        <is>
          <t>5-7 Dec. 2024</t>
        </is>
      </c>
      <c r="AB130" s="9" t="inlineStr">
        <is>
          <t>5-7 Dec. 2024</t>
        </is>
      </c>
      <c r="AC130" s="9" t="inlineStr">
        <is>
          <t>IEEE</t>
        </is>
      </c>
      <c r="AD130" s="11" t="inlineStr">
        <is>
          <t>IEEE Conferences</t>
        </is>
      </c>
    </row>
    <row r="131">
      <c r="A131" s="12" t="inlineStr">
        <is>
          <t>Multimodal Fusion of EEG and Eye Data for Attention Classification using Machine Learning</t>
        </is>
      </c>
      <c r="B131" s="22">
        <f>IF(COUNTIF($A$1:A130,
IF(ISNUMBER(MATCH(RIGHT(TRIM(A130),1),{".",",",";",":","!","?"},0)),
LEFT(TRIM(A130),LEN(TRIM(A130))-1),
TRIM(A130)
))=1,
"Not Duplicate",
"Duplicate")</f>
        <v/>
      </c>
      <c r="C131" s="22">
        <f>_xlfn.IFNA(_xlfn.XLOOKUP(A131, Table1[Title], Table1[Inclusion/Exclusion Decision]), "Added studies")</f>
        <v/>
      </c>
      <c r="D131" s="22" t="inlineStr">
        <is>
          <t>I. P. Roy; D. R. Neog</t>
        </is>
      </c>
      <c r="E131" s="22" t="inlineStr">
        <is>
          <t>Deptt. of Electronics and Communication Engineering, North-Eastern Hill University, Shillong, India; Mehta Family School of Data Science and Artificial Intelligence, Indian Institute of Technology, Guwahati, India</t>
        </is>
      </c>
      <c r="F131" s="22" t="inlineStr">
        <is>
          <t>2024 IEEE Conference on Artificial Intelligence (CAI)</t>
        </is>
      </c>
      <c r="G131" s="14" t="n">
        <v>45503</v>
      </c>
      <c r="H131" s="22" t="n">
        <v>2024</v>
      </c>
      <c r="I131" s="22" t="n"/>
      <c r="J131" s="22" t="n"/>
      <c r="K131" s="22" t="n">
        <v>953</v>
      </c>
      <c r="L131" s="22" t="n">
        <v>954</v>
      </c>
      <c r="M131" s="22" t="inlineStr">
        <is>
          <t>The cognitive process of attention can be classified into two broad categories: Internally Directed Cognition (IDC) and Externally Directed Cognition (EDC). Classification of attention state based on goal-oriented tasks can assist in the diagnosis of mental disorders, such as attention deficit hyperactivity disorder (ADHD), schizophrenia or obsessive-compulsive disorder (OCD). Certain time-sensitive neurophysiological characteristics such as electroencephalogram (EEG) and eye movement can serve as the basis for differentiating between the two attention states. This paper introduces an efficient binary classification model for distinguishing between IDC and EDC. After preprocessing and analysis of captured data, a multimodal machine learning model is employed for classification of attention. The model achieved an accuracy of 74.64% outperforming the state-of-the-art model.</t>
        </is>
      </c>
      <c r="N131" s="22" t="n"/>
      <c r="O131" s="22" t="inlineStr">
        <is>
          <t>979-8-3503-5409-6</t>
        </is>
      </c>
      <c r="P131" s="22" t="inlineStr">
        <is>
          <t>10.1109/CAI59869.2024.00052</t>
        </is>
      </c>
      <c r="Q131" s="22" t="inlineStr">
        <is>
          <t xml:space="preserve">Science and Engineering Research Board; </t>
        </is>
      </c>
      <c r="R131" s="22" t="inlineStr">
        <is>
          <t>https://ieeexplore.ieee.org/stamp/stamp.jsp?arnumber=10605380</t>
        </is>
      </c>
      <c r="S131" s="22" t="inlineStr">
        <is>
          <t>multimodal data;binary classification;eye data;EEG data</t>
        </is>
      </c>
      <c r="T131" s="22" t="inlineStr">
        <is>
          <t>Measurement;Accuracy;Correlation;Mental disorders;Neural networks;Machine learning;Brain modeling</t>
        </is>
      </c>
      <c r="U131" s="22" t="n"/>
      <c r="V131" s="22" t="n"/>
      <c r="W131" s="22" t="n"/>
      <c r="X131" s="22" t="n">
        <v>8</v>
      </c>
      <c r="Y131" s="22" t="inlineStr">
        <is>
          <t>IEEE</t>
        </is>
      </c>
      <c r="Z131" s="14" t="n">
        <v>45503</v>
      </c>
      <c r="AA131" s="22" t="inlineStr">
        <is>
          <t>25-27 June 2024</t>
        </is>
      </c>
      <c r="AB131" s="22" t="inlineStr">
        <is>
          <t>25-27 June 2024</t>
        </is>
      </c>
      <c r="AC131" s="22" t="inlineStr">
        <is>
          <t>IEEE</t>
        </is>
      </c>
      <c r="AD131" s="15" t="inlineStr">
        <is>
          <t>IEEE Conferences</t>
        </is>
      </c>
    </row>
    <row r="132">
      <c r="A132" s="8" t="inlineStr">
        <is>
          <t>Adaptive Latent Transformation (ALT) for classification of resting state - fMRI</t>
        </is>
      </c>
      <c r="B132" s="9">
        <f>IF(COUNTIF($A$1:A131,
IF(ISNUMBER(MATCH(RIGHT(TRIM(A131),1),{".",",",";",":","!","?"},0)),
LEFT(TRIM(A131),LEN(TRIM(A131))-1),
TRIM(A131)
))=1,
"Not Duplicate",
"Duplicate")</f>
        <v/>
      </c>
      <c r="C132" s="9">
        <f>_xlfn.IFNA(_xlfn.XLOOKUP(A132, Table1[Title], Table1[Inclusion/Exclusion Decision]), "Added studies")</f>
        <v/>
      </c>
      <c r="D132" s="9" t="inlineStr">
        <is>
          <t>A. M. S. Aradhya; G. Sharma; M. Pratama; S. Sundaram</t>
        </is>
      </c>
      <c r="E132" s="9" t="inlineStr">
        <is>
          <t>Nanyang Technological University, Singapore; Nanyang Technological University, Singapore; University of South Australia, Adelaide, Australia; Indian Institute of Science, Bangalore, India</t>
        </is>
      </c>
      <c r="F132" s="9" t="inlineStr">
        <is>
          <t>2022 IEEE Symposium Series on Computational Intelligence (SSCI)</t>
        </is>
      </c>
      <c r="G132" s="10" t="n">
        <v>44956</v>
      </c>
      <c r="H132" s="9" t="n">
        <v>2022</v>
      </c>
      <c r="I132" s="9" t="n"/>
      <c r="J132" s="9" t="n"/>
      <c r="K132" s="9" t="n">
        <v>206</v>
      </c>
      <c r="L132" s="9" t="n">
        <v>210</v>
      </c>
      <c r="M132" s="9" t="inlineStr">
        <is>
          <t>Classification of resting state - functional Magnetic Resonance Imaging (rs-fMRI) data using deep learning algorithms is a challenging problem. Previous studies using latent space transformations to project the data into a discriminant space have shown promising results. However, their reliance on mathematical modelling of the latent space have limited their performance and generalization ability. Learnable latent space transformations have provided a new approach to solve such problems. In this paper, Adaptive Latent Transformation (ALT) method is proposed to address the shortcomings in literature. The ALT proposes an adaptable latent space transformation that can project the input data into a discriminant latent space of any pre-determined dimension using a learnable projection function. The ALT latent space transformation function is integrated into a convolutional neural network algorithm and its weights are updated using the backpropagation based learning strategy to minimize the error in the classification performance. Further, to prevent overfitting of the deep network classifier a novel Confidence based Sample Selection Strategy (CSSS) is proposed to selectively train the network with information-rich samples. The performance of the ALT classifier is evaluated using the ADHD200 rs-fMRI benchmark dataset over a 10 fold cross-validation study.</t>
        </is>
      </c>
      <c r="N132" s="9" t="n"/>
      <c r="O132" s="9" t="inlineStr">
        <is>
          <t>978-1-6654-8768-9</t>
        </is>
      </c>
      <c r="P132" s="9" t="inlineStr">
        <is>
          <t>10.1109/SSCI51031.2022.10022304</t>
        </is>
      </c>
      <c r="Q132" s="9" t="n"/>
      <c r="R132" s="9" t="inlineStr">
        <is>
          <t>https://ieeexplore.ieee.org/stamp/stamp.jsp?arnumber=10022304</t>
        </is>
      </c>
      <c r="S132" s="9" t="inlineStr">
        <is>
          <t>Latent Space Transformation;Functional magnetic resonance imaging;ADHD200;Attention Deficit Hyperactivity Disorder</t>
        </is>
      </c>
      <c r="T132" s="9" t="inlineStr">
        <is>
          <t>Deep learning;Backpropagation;Adaptive systems;Magnetic resonance;Functional magnetic resonance imaging;Benchmark testing;Mathematical models</t>
        </is>
      </c>
      <c r="U132" s="9" t="n"/>
      <c r="V132" s="9" t="n"/>
      <c r="W132" s="9" t="n"/>
      <c r="X132" s="9" t="n">
        <v>13</v>
      </c>
      <c r="Y132" s="9" t="inlineStr">
        <is>
          <t>IEEE</t>
        </is>
      </c>
      <c r="Z132" s="10" t="n">
        <v>44956</v>
      </c>
      <c r="AA132" s="9" t="inlineStr">
        <is>
          <t>4-7 Dec. 2022</t>
        </is>
      </c>
      <c r="AB132" s="9" t="inlineStr">
        <is>
          <t>4-7 Dec. 2022</t>
        </is>
      </c>
      <c r="AC132" s="9" t="inlineStr">
        <is>
          <t>IEEE</t>
        </is>
      </c>
      <c r="AD132" s="11" t="inlineStr">
        <is>
          <t>IEEE Conferences</t>
        </is>
      </c>
    </row>
    <row r="133">
      <c r="A133" s="12" t="inlineStr">
        <is>
          <t>AI Based Analysis of Online Educational Content for ADHD Students</t>
        </is>
      </c>
      <c r="B133" s="22">
        <f>IF(COUNTIF($A$1:A132,
IF(ISNUMBER(MATCH(RIGHT(TRIM(A132),1),{".",",",";",":","!","?"},0)),
LEFT(TRIM(A132),LEN(TRIM(A132))-1),
TRIM(A132)
))=1,
"Not Duplicate",
"Duplicate")</f>
        <v/>
      </c>
      <c r="C133" s="22">
        <f>_xlfn.IFNA(_xlfn.XLOOKUP(A133, Table1[Title], Table1[Inclusion/Exclusion Decision]), "Added studies")</f>
        <v/>
      </c>
      <c r="D133" s="22" t="inlineStr">
        <is>
          <t>B. BaÅŸaran; D. Polat; G. N. YÄ±lmaz</t>
        </is>
      </c>
      <c r="E133" s="22" t="inlineStr">
        <is>
          <t>Applied Data Science, TED University, Ankara, TÃ¼rkiye; Computer Engineering, TED University, Ankara, TÃ¼rkiye; Computer Engineering, TED University, Ankara, TÃ¼rkiye</t>
        </is>
      </c>
      <c r="F133" s="22" t="inlineStr">
        <is>
          <t>2025 10th International Conference on Computer Science and Engineering (UBMK)</t>
        </is>
      </c>
      <c r="G133" s="14" t="n">
        <v>45954</v>
      </c>
      <c r="H133" s="22" t="n">
        <v>2025</v>
      </c>
      <c r="I133" s="22" t="n"/>
      <c r="J133" s="22" t="n"/>
      <c r="K133" s="22" t="n">
        <v>102</v>
      </c>
      <c r="L133" s="22" t="n">
        <v>107</v>
      </c>
      <c r="M133" s="22" t="inlineStr">
        <is>
          <t>This study assesses the effectiveness and suitability of online educational contents for students with Attention Deficit Hyperactivity Disorder (ADHD) by employing a proposed Convolutional Neural Network (CNN) model alongside established models including MobileNetV2, ResNet50, VGG16, DenseNet, and EfficientNet. Utilizing a newly developed ADHD Online Instructor (AOI) datasetâ€”comprising videos and images categorized based on whether the instructorâ€™s hand is in motion during online lessonsâ€”the models classify the appropriateness of instructional videos for ADHD learners. Results indicate that the proposed CNN model outperforms the others, achieving an accuracy of 0.9984 with fewer training epochs. These findings provide valuable insights for designing more effective and inclusive online instructional materials tailored to the needs of students with ADHD.</t>
        </is>
      </c>
      <c r="N133" s="22" t="inlineStr">
        <is>
          <t>2521-1641</t>
        </is>
      </c>
      <c r="O133" s="22" t="inlineStr">
        <is>
          <t>979-8-3315-9975-1</t>
        </is>
      </c>
      <c r="P133" s="22" t="inlineStr">
        <is>
          <t>10.1109/UBMK67458.2025.11206902</t>
        </is>
      </c>
      <c r="Q133" s="22" t="n"/>
      <c r="R133" s="22" t="inlineStr">
        <is>
          <t>https://ieeexplore.ieee.org/stamp/stamp.jsp?arnumber=11206902</t>
        </is>
      </c>
      <c r="S133" s="22" t="inlineStr">
        <is>
          <t>adhd;artificial intelligence;convolutional neural networks;online education</t>
        </is>
      </c>
      <c r="T133" s="22" t="inlineStr">
        <is>
          <t>Training;Hands;Computer science;Visualization;Accuracy;Streaming media;Convolutional neural networks;Artificial intelligence;Videos;Residual neural networks</t>
        </is>
      </c>
      <c r="U133" s="22" t="n"/>
      <c r="V133" s="22" t="n"/>
      <c r="W133" s="22" t="n"/>
      <c r="X133" s="22" t="n">
        <v>21</v>
      </c>
      <c r="Y133" s="22" t="inlineStr">
        <is>
          <t>IEEE</t>
        </is>
      </c>
      <c r="Z133" s="14" t="n">
        <v>45954</v>
      </c>
      <c r="AA133" s="22" t="inlineStr">
        <is>
          <t>17-21 Sept. 2025</t>
        </is>
      </c>
      <c r="AB133" s="22" t="inlineStr">
        <is>
          <t>17-21 Sept. 2025</t>
        </is>
      </c>
      <c r="AC133" s="22" t="inlineStr">
        <is>
          <t>IEEE</t>
        </is>
      </c>
      <c r="AD133" s="15" t="inlineStr">
        <is>
          <t>IEEE Conferences</t>
        </is>
      </c>
    </row>
    <row r="134">
      <c r="A134" s="8" t="inlineStr">
        <is>
          <t>Deep Variational Autoencoder for Modeling Functional Brain Networks and ADHD Identification</t>
        </is>
      </c>
      <c r="B134" s="9">
        <f>IF(COUNTIF($A$1:A133,
IF(ISNUMBER(MATCH(RIGHT(TRIM(A133),1),{".",",",";",":","!","?"},0)),
LEFT(TRIM(A133),LEN(TRIM(A133))-1),
TRIM(A133)
))=1,
"Not Duplicate",
"Duplicate")</f>
        <v/>
      </c>
      <c r="C134" s="9">
        <f>_xlfn.IFNA(_xlfn.XLOOKUP(A134, Table1[Title], Table1[Inclusion/Exclusion Decision]), "Added studies")</f>
        <v/>
      </c>
      <c r="D134" s="9" t="inlineStr">
        <is>
          <t>N. Qiang; Q. Dong; Y. Sun; B. Ge; T. Liu</t>
        </is>
      </c>
      <c r="E134" s="9" t="inlineStr">
        <is>
          <t>School of Physics and Information Technology, Shaanxi Normal University, Xi'an, China; Department of Computer Science, University of Georgia, GA, USA; School of Physics and Information Technology, Shaanxi Normal University, Xi'an, China; School of Physics and Information Technology, Shaanxi Normal University, Xi'an, China; Department of Computer Science, University of Georgia, GA, USA</t>
        </is>
      </c>
      <c r="F134" s="9" t="inlineStr">
        <is>
          <t>2020 IEEE 17th International Symposium on Biomedical Imaging (ISBI)</t>
        </is>
      </c>
      <c r="G134" s="10" t="n">
        <v>43973</v>
      </c>
      <c r="H134" s="9" t="n">
        <v>2020</v>
      </c>
      <c r="I134" s="9" t="n"/>
      <c r="J134" s="9" t="n"/>
      <c r="K134" s="9" t="n">
        <v>554</v>
      </c>
      <c r="L134" s="9" t="n">
        <v>557</v>
      </c>
      <c r="M134" s="9" t="inlineStr">
        <is>
          <t>In the neuroimaging and brain mapping communities, researchers have proposed a variety of computational methods and tools to learn functional brain networks (FBNs). Recently, it has already been proven that deep learning can be applied on fMRI data with superb representation power over traditional machine learning methods. Limited by the high-dimension of fMRI volumes, deep learning suffers from the lack of data and overfitting. Generative models are known to have intrinsic ability of modeling small dataset and a Deep Variational Autoencoder (DVAE) is proposed in this work to tackle the challenge of insufficient data and incomplete supervision. The FBNs learned from fMRI were examined to be interpretable and meaningful and it was proven that DVAE has better performance on neuroimaging dataset over traditional models. With an evaluation on ADHD-200 dataset, DVAE performed excellent on classification accuracies on 4 sites.</t>
        </is>
      </c>
      <c r="N134" s="9" t="inlineStr">
        <is>
          <t>1945-8452</t>
        </is>
      </c>
      <c r="O134" s="9" t="inlineStr">
        <is>
          <t>978-1-5386-9330-8</t>
        </is>
      </c>
      <c r="P134" s="9" t="inlineStr">
        <is>
          <t>10.1109/ISBI45749.2020.9098480</t>
        </is>
      </c>
      <c r="Q134" s="9" t="n"/>
      <c r="R134" s="9" t="inlineStr">
        <is>
          <t>https://ieeexplore.ieee.org/stamp/stamp.jsp?arnumber=9098480</t>
        </is>
      </c>
      <c r="S134" s="9" t="inlineStr">
        <is>
          <t>Resting-state fMRI;Variational Autoencoder;ADHD;Deep Learning;Generative Learning</t>
        </is>
      </c>
      <c r="T134" s="9" t="inlineStr">
        <is>
          <t>Functional magnetic resonance imaging;Data models;Feature extraction;Brain modeling;Machine learning;Pipelines;Decoding</t>
        </is>
      </c>
      <c r="U134" s="9" t="n"/>
      <c r="V134" s="9" t="n">
        <v>10</v>
      </c>
      <c r="W134" s="9" t="n"/>
      <c r="X134" s="9" t="n">
        <v>10</v>
      </c>
      <c r="Y134" s="9" t="inlineStr">
        <is>
          <t>IEEE</t>
        </is>
      </c>
      <c r="Z134" s="10" t="n">
        <v>43973</v>
      </c>
      <c r="AA134" s="9" t="inlineStr">
        <is>
          <t>3-7 April 2020</t>
        </is>
      </c>
      <c r="AB134" s="9" t="inlineStr">
        <is>
          <t>3-7 April 2020</t>
        </is>
      </c>
      <c r="AC134" s="9" t="inlineStr">
        <is>
          <t>IEEE</t>
        </is>
      </c>
      <c r="AD134" s="11" t="inlineStr">
        <is>
          <t>IEEE Conferences</t>
        </is>
      </c>
    </row>
    <row r="135">
      <c r="A135" s="12" t="inlineStr">
        <is>
          <t>Temporal Normalization and Brain Image Analysis for Earlyâ€Stage Prediction of Attention Deficit Hyperactivity Disorder (ADHD)</t>
        </is>
      </c>
      <c r="B135" s="22">
        <f>IF(COUNTIF($A$1:A134,
IF(ISNUMBER(MATCH(RIGHT(TRIM(A134),1),{".",",",";",":","!","?"},0)),
LEFT(TRIM(A134),LEN(TRIM(A134))-1),
TRIM(A134)
))=1,
"Not Duplicate",
"Duplicate")</f>
        <v/>
      </c>
      <c r="C135" s="22">
        <f>_xlfn.IFNA(_xlfn.XLOOKUP(A135, Table1[Title], Table1[Inclusion/Exclusion Decision]), "Added studies")</f>
        <v/>
      </c>
      <c r="D135" s="22" t="inlineStr">
        <is>
          <t>P. Chaudhary; N. Rani; D. Aggarwal; S. Sharma</t>
        </is>
      </c>
      <c r="E135" s="22" t="inlineStr">
        <is>
          <t>CSE, SOET, The NorthCap University, Gurugram, India; CSE, SOET, The NorthCap University, Gurugram, India; CSE, SOET, The NorthCap University, Gurugram, India; CSE, SOET, The NorthCap University, Gurugram, India</t>
        </is>
      </c>
      <c r="F135" s="22" t="inlineStr">
        <is>
          <t>Generative Artificial Intelligence for Biomedical and Smart Health Informatics</t>
        </is>
      </c>
      <c r="G135" s="22" t="n"/>
      <c r="H135" s="22" t="n">
        <v>2025</v>
      </c>
      <c r="I135" s="22" t="n"/>
      <c r="J135" s="22" t="n"/>
      <c r="K135" s="22" t="n">
        <v>103</v>
      </c>
      <c r="L135" s="22" t="n">
        <v>119</v>
      </c>
      <c r="M135" s="22" t="inlineStr">
        <is>
          <t>Summary &lt;p&gt;A neurological condition known as attention deficit hyperactivity disorder (ADHD) impacts a person's behavior. Concern has been intrigued by the growing rates of ADHD in kids and teenagers throughout the world, which calls for strategies for early detection and diagnosis. This chapter aims to analyze the different machine learning algorithms on the ADHD dataset to serve as a proof of concept of the feasibility of using machine learning models to produce a medically viable solution for the early detection of ADHD. It also discusses the Exploratory Data Analysis methods on the ADHDâ€200 dataset as it provides a better overview of data by quickly analyzing and generating detailed reports of the dataset, saving both time and effort. The importance of temporal normalization on 4D NIfTI data and how it affects statistical assumptions, confounding factors, and comparability. Preprocessing, feature extraction, statistical analysis, crossâ€validation, and interpretation/validation are some of the phases in this study of brain images for the identification of ADHD. The analyzed Kâ€nearest neighbors (accuracy: 0.92), random forest (score: 0.77), and linear regression (score: 0.765) algorithms show promising possibilities for analyzing the presented data. This study adds an understanding of ADHD and supports programs like the ADHDâ€200 Sample, which encourages open data sharing to increase this field's scientific expertise.&lt;/p&gt;</t>
        </is>
      </c>
      <c r="N135" s="22" t="n"/>
      <c r="O135" s="22" t="n">
        <v>9781394280728</v>
      </c>
      <c r="P135" s="22" t="inlineStr">
        <is>
          <t>10.1002/9781394280735.ch6</t>
        </is>
      </c>
      <c r="Q135" s="22" t="n"/>
      <c r="R135" s="22" t="inlineStr">
        <is>
          <t>https://ieeexplore.ieee.org/xpl/ebooks/bookPdfWithBanner.jsp?fileName=10880576.pdf&amp;bkn=10880567&amp;pdfType=chapter</t>
        </is>
      </c>
      <c r="S135" s="22" t="n"/>
      <c r="T135" s="22" t="inlineStr">
        <is>
          <t>Functional magnetic resonance imaging;Random forests;Nearest neighbor methods;Logistic regression;Feature extraction;Blood;Training;Shape;Reviews;Reliability</t>
        </is>
      </c>
      <c r="U135" s="22" t="n"/>
      <c r="V135" s="22" t="n"/>
      <c r="W135" s="22" t="n"/>
      <c r="X135" s="22" t="n"/>
      <c r="Y135" s="22" t="n"/>
      <c r="Z135" s="14" t="n">
        <v>45699</v>
      </c>
      <c r="AA135" s="22" t="n"/>
      <c r="AB135" s="22" t="n"/>
      <c r="AC135" s="22" t="inlineStr">
        <is>
          <t>IEEE</t>
        </is>
      </c>
      <c r="AD135" s="15" t="inlineStr">
        <is>
          <t>Wiley-IEEE Press eBook Chapters</t>
        </is>
      </c>
    </row>
    <row r="136">
      <c r="A136" s="8" t="inlineStr">
        <is>
          <t>Enhancing ADHD Diagnostic Assessments with Virtual Reality integrated with Biofeedback and Artificial Intelligence</t>
        </is>
      </c>
      <c r="B136" s="9">
        <f>IF(COUNTIF($A$1:A135,
IF(ISNUMBER(MATCH(RIGHT(TRIM(A135),1),{".",",",";",":","!","?"},0)),
LEFT(TRIM(A135),LEN(TRIM(A135))-1),
TRIM(A135)
))=1,
"Not Duplicate",
"Duplicate")</f>
        <v/>
      </c>
      <c r="C136" s="9">
        <f>_xlfn.IFNA(_xlfn.XLOOKUP(A136, Table1[Title], Table1[Inclusion/Exclusion Decision]), "Added studies")</f>
        <v/>
      </c>
      <c r="D136" s="9" t="inlineStr">
        <is>
          <t>A. Garg; S. M. Reza; D. Babinski</t>
        </is>
      </c>
      <c r="E136" s="9" t="inlineStr">
        <is>
          <t>Department of Computer Science, Pennsylvania State University, United States; Department of Computer Science, Pennsylvania State University Harrisburg, United States; College of Medicine, Pennsylvania State University Hershey, United States</t>
        </is>
      </c>
      <c r="F136" s="9" t="inlineStr">
        <is>
          <t>2025 8th International Conference on Information and Computer Technologies (ICICT)</t>
        </is>
      </c>
      <c r="G136" s="10" t="n">
        <v>45841</v>
      </c>
      <c r="H136" s="9" t="n">
        <v>2025</v>
      </c>
      <c r="I136" s="9" t="n"/>
      <c r="J136" s="9" t="n"/>
      <c r="K136" s="9" t="n">
        <v>442</v>
      </c>
      <c r="L136" s="9" t="n">
        <v>447</v>
      </c>
      <c r="M136" s="9" t="inlineStr">
        <is>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t>
        </is>
      </c>
      <c r="N136" s="9" t="inlineStr">
        <is>
          <t>2769-4542</t>
        </is>
      </c>
      <c r="O136" s="9" t="inlineStr">
        <is>
          <t>979-8-3315-0518-9</t>
        </is>
      </c>
      <c r="P136" s="9" t="inlineStr">
        <is>
          <t>10.1109/ICICT64582.2025.00075</t>
        </is>
      </c>
      <c r="Q136" s="9" t="n"/>
      <c r="R136" s="9" t="inlineStr">
        <is>
          <t>https://ieeexplore.ieee.org/stamp/stamp.jsp?arnumber=11058475</t>
        </is>
      </c>
      <c r="S136" s="9" t="inlineStr">
        <is>
          <t>ADHD;Virtual Reality;Artificial Intelligence;Biofeedback;Diagnostic Tools;Machine Learning;Cognitive Assessment;Immersive Environments;Behavioral Metrics;Physiological Monitoring;Adaptive Systems;Neurodevelopmental Disorders;Attention Analysis;Diagnostic Framework</t>
        </is>
      </c>
      <c r="T136" s="9" t="inlineStr">
        <is>
          <t>Anxiety disorders;Medical treatment;Virtual reality;Mental health;Biological control systems;Convolutional neural networks;Artificial intelligence;Biomedical monitoring;Monitoring;Systematic literature review</t>
        </is>
      </c>
      <c r="U136" s="9" t="n"/>
      <c r="V136" s="9" t="n">
        <v>1</v>
      </c>
      <c r="W136" s="9" t="n"/>
      <c r="X136" s="9" t="n">
        <v>19</v>
      </c>
      <c r="Y136" s="9" t="inlineStr">
        <is>
          <t>IEEE</t>
        </is>
      </c>
      <c r="Z136" s="10" t="n">
        <v>45841</v>
      </c>
      <c r="AA136" s="9" t="inlineStr">
        <is>
          <t>14-16 March 2025</t>
        </is>
      </c>
      <c r="AB136" s="9" t="inlineStr">
        <is>
          <t>14-16 March 2025</t>
        </is>
      </c>
      <c r="AC136" s="9" t="inlineStr">
        <is>
          <t>IEEE</t>
        </is>
      </c>
      <c r="AD136" s="11" t="inlineStr">
        <is>
          <t>IEEE Conferences</t>
        </is>
      </c>
    </row>
    <row r="137">
      <c r="A137" s="12" t="inlineStr">
        <is>
          <t>Harnessing Video Intelligence: Intelligent System for ADHD Detection</t>
        </is>
      </c>
      <c r="B137" s="22">
        <f>IF(COUNTIF($A$1:A136,
IF(ISNUMBER(MATCH(RIGHT(TRIM(A136),1),{".",",",";",":","!","?"},0)),
LEFT(TRIM(A136),LEN(TRIM(A136))-1),
TRIM(A136)
))=1,
"Not Duplicate",
"Duplicate")</f>
        <v/>
      </c>
      <c r="C137" s="22">
        <f>_xlfn.IFNA(_xlfn.XLOOKUP(A137, Table1[Title], Table1[Inclusion/Exclusion Decision]), "Added studies")</f>
        <v/>
      </c>
      <c r="D137" s="22" t="inlineStr">
        <is>
          <t>Y. Li; R. Nair; S. M. Naqvi</t>
        </is>
      </c>
      <c r="E137" s="22" t="inlineStr">
        <is>
          <t>Intelligent Sensing and Communications Research Group, Newcastle University, UK; Cumbria, Northumberland, Tyne and Wear (CNTW), NHS Foundation Trust, UK; Intelligent Sensing and Communications Research Group, Newcastle University, UK</t>
        </is>
      </c>
      <c r="F137" s="22" t="inlineStr">
        <is>
          <t>2024 IEEE International Conference on Acoustics, Speech, and Signal Processing Workshops (ICASSPW)</t>
        </is>
      </c>
      <c r="G137" s="14" t="n">
        <v>45519</v>
      </c>
      <c r="H137" s="22" t="n">
        <v>2024</v>
      </c>
      <c r="I137" s="22" t="n"/>
      <c r="J137" s="22" t="n"/>
      <c r="K137" s="22" t="n">
        <v>274</v>
      </c>
      <c r="L137" s="22" t="n">
        <v>278</v>
      </c>
      <c r="M137" s="22" t="inlineStr">
        <is>
          <t>Attention Deficit Hyperactivity Disorder (ADHD) causes significant impairment in various domains. It is known in the Medical Statistical Manual of Mental Disorders, Fifth Edition (DSM-V) that the symptoms of ADHD may manifest in actions and daily behaviors. Deep learning methods based on fMRI and EEG have improved the efficiency of the ADHD detection process. However, the cost of the specialized equipment and trained staff required by the existing methods are generally huge. Therefore, we introduce the action recognition network based on raw RGB videos to ADHD detection for the first time. We also extract corresponding action characteristics with two proposed novel measurements: Attention Deficit Ratio (RAD) and Stationary Ratio (RS) based on the action features of ADHD. The two-stage final ADHD detection is decided with RAD and RS fusion and achieves a high accuracy of 95.5% in our real multimodal dataset. The dataset recorded in our Intelligent Sensing Laboratory has been processed and reported to CNTW-NHS Foundation Trust, which will be reviewed by medical consultants/professionals and to be made public in due course.</t>
        </is>
      </c>
      <c r="N137" s="22" t="n"/>
      <c r="O137" s="22" t="inlineStr">
        <is>
          <t>979-8-3503-7451-3</t>
        </is>
      </c>
      <c r="P137" s="22" t="inlineStr">
        <is>
          <t>10.1109/ICASSPW62465.2024.10625891</t>
        </is>
      </c>
      <c r="Q137" s="22" t="n"/>
      <c r="R137" s="22" t="inlineStr">
        <is>
          <t>https://ieeexplore.ieee.org/stamp/stamp.jsp?arnumber=10625891</t>
        </is>
      </c>
      <c r="S137" s="22" t="inlineStr">
        <is>
          <t>ADHD detection;intelligent healthcare application;RGB video processing;machine learning</t>
        </is>
      </c>
      <c r="T137" s="22" t="inlineStr">
        <is>
          <t>Functional magnetic resonance imaging;Signal processing;Feature extraction;Electroencephalography;Skeleton;Frequency measurement;Speech processing</t>
        </is>
      </c>
      <c r="U137" s="22" t="n"/>
      <c r="V137" s="22" t="n">
        <v>3</v>
      </c>
      <c r="W137" s="22" t="n"/>
      <c r="X137" s="22" t="n">
        <v>17</v>
      </c>
      <c r="Y137" s="22" t="inlineStr">
        <is>
          <t>IEEE</t>
        </is>
      </c>
      <c r="Z137" s="14" t="n">
        <v>45519</v>
      </c>
      <c r="AA137" s="22" t="inlineStr">
        <is>
          <t>14-19 April 2024</t>
        </is>
      </c>
      <c r="AB137" s="22" t="inlineStr">
        <is>
          <t>14-19 April 2024</t>
        </is>
      </c>
      <c r="AC137" s="22" t="inlineStr">
        <is>
          <t>IEEE</t>
        </is>
      </c>
      <c r="AD137" s="15" t="inlineStr">
        <is>
          <t>IEEE Conferences</t>
        </is>
      </c>
    </row>
    <row r="138">
      <c r="A138" s="8" t="inlineStr">
        <is>
          <t>EEG Functional Connectivity Feature-Based Diagnosis of ADHD Using Deep Learning on Raspberry Pi</t>
        </is>
      </c>
      <c r="B138" s="9">
        <f>IF(COUNTIF($A$1:A137,
IF(ISNUMBER(MATCH(RIGHT(TRIM(A137),1),{".",",",";",":","!","?"},0)),
LEFT(TRIM(A137),LEN(TRIM(A137))-1),
TRIM(A137)
))=1,
"Not Duplicate",
"Duplicate")</f>
        <v/>
      </c>
      <c r="C138" s="9">
        <f>_xlfn.IFNA(_xlfn.XLOOKUP(A138, Table1[Title], Table1[Inclusion/Exclusion Decision]), "Added studies")</f>
        <v/>
      </c>
      <c r="D138" s="9" t="inlineStr">
        <is>
          <t>R. Ranjan; S. Shovit; S. S. Bagri; B. C. Sahana</t>
        </is>
      </c>
      <c r="E138" s="9" t="inlineStr">
        <is>
          <t>Department of Electronics and Communication Engineering, National Institute of Technology, Patna, India; Department of Electronics and Communication Engineering, National Institute of Technology, Patna, India; Department of Mathematics, National Institute of Technology, Patna, India; Department of Electronics and Communication Engineering, National Institute of Technology, Patna, India</t>
        </is>
      </c>
      <c r="F138" s="9" t="inlineStr">
        <is>
          <t>2024 IEEE International Conference on Electronics, Computing and Communication Technologies (CONECCT)</t>
        </is>
      </c>
      <c r="G138" s="10" t="n">
        <v>45555</v>
      </c>
      <c r="H138" s="9" t="n">
        <v>2024</v>
      </c>
      <c r="I138" s="9" t="n"/>
      <c r="J138" s="9" t="n"/>
      <c r="K138" s="9" t="n">
        <v>1</v>
      </c>
      <c r="L138" s="9" t="n">
        <v>6</v>
      </c>
      <c r="M138" s="9" t="inlineStr">
        <is>
          <t>Attention Deficit Hyperactivity Disorder (ADHD) is marked by hyperactivity, impetuous behavior, and inattention. It poses significant challenges for many children, and emphasizes the crucial need for early identification and treatment to provide timely support and minimize long-term impacts. This study proposes electroencephalography (EEG) as a potential screening tool for automated ADHD diagnosis. The proposed framework utilizing a publicly accessible EEG dataset having 61 ADHD case and 60 control subjects, functional connectivity (FC) features of EEG signals, deep learning (DL) model and Raspberry Pi hardware. The methodology includes preprocessing EEG signals to extract and clean brain signals, generating dynamic functional connectivity correlation features, and creating Pearsonâ€™s Correlation (PC) matrix images. These images are analyzed using pre-trained DL models, achieving maximum testing accuracy of 96.12% with GoogLeNet model. The results indicate that the proposed methodology outperforms many state-of-the-art techniques, offering a portable and precise solution for ADHD diagnosis through brain connectivity analysis.</t>
        </is>
      </c>
      <c r="N138" s="9" t="inlineStr">
        <is>
          <t>2766-2101</t>
        </is>
      </c>
      <c r="O138" s="9" t="inlineStr">
        <is>
          <t>979-8-3503-8592-2</t>
        </is>
      </c>
      <c r="P138" s="9" t="inlineStr">
        <is>
          <t>10.1109/CONECCT62155.2024.10677269</t>
        </is>
      </c>
      <c r="Q138" s="9" t="n"/>
      <c r="R138" s="9" t="inlineStr">
        <is>
          <t>https://ieeexplore.ieee.org/stamp/stamp.jsp?arnumber=10677269</t>
        </is>
      </c>
      <c r="S138" s="9" t="inlineStr">
        <is>
          <t>Attention deficit hyperactivity disorder (ADHD);Deep Learning;Electroencephalogram (EEG);Functional Connectivity;Raspberry Pi</t>
        </is>
      </c>
      <c r="T138" s="9" t="inlineStr">
        <is>
          <t>Deep learning;Analytical models;Accuracy;Correlation;Computational modeling;Brain modeling;Feature extraction</t>
        </is>
      </c>
      <c r="U138" s="9" t="n"/>
      <c r="V138" s="9" t="n">
        <v>5</v>
      </c>
      <c r="W138" s="9" t="n"/>
      <c r="X138" s="9" t="n">
        <v>15</v>
      </c>
      <c r="Y138" s="9" t="inlineStr">
        <is>
          <t>IEEE</t>
        </is>
      </c>
      <c r="Z138" s="10" t="n">
        <v>45555</v>
      </c>
      <c r="AA138" s="9" t="inlineStr">
        <is>
          <t>12-14 July 2024</t>
        </is>
      </c>
      <c r="AB138" s="9" t="inlineStr">
        <is>
          <t>12-14 July 2024</t>
        </is>
      </c>
      <c r="AC138" s="9" t="inlineStr">
        <is>
          <t>IEEE</t>
        </is>
      </c>
      <c r="AD138" s="11" t="inlineStr">
        <is>
          <t>IEEE Conferences</t>
        </is>
      </c>
    </row>
    <row r="139">
      <c r="A139" s="12" t="inlineStr">
        <is>
          <t>An Overview on Deep Leaning Application in Coronavirus (COVID-19):Diagnosis, Prediction and Effects</t>
        </is>
      </c>
      <c r="B139" s="22">
        <f>IF(COUNTIF($A$1:A138,
IF(ISNUMBER(MATCH(RIGHT(TRIM(A138),1),{".",",",";",":","!","?"},0)),
LEFT(TRIM(A138),LEN(TRIM(A138))-1),
TRIM(A138)
))=1,
"Not Duplicate",
"Duplicate")</f>
        <v/>
      </c>
      <c r="C139" s="22">
        <f>_xlfn.IFNA(_xlfn.XLOOKUP(A139, Table1[Title], Table1[Inclusion/Exclusion Decision]), "Added studies")</f>
        <v/>
      </c>
      <c r="D139" s="22" t="inlineStr">
        <is>
          <t>M. Kumari</t>
        </is>
      </c>
      <c r="E139" s="22" t="inlineStr">
        <is>
          <t>Dept. of ECE, Chandigarh University, Mohali, Punjab, India</t>
        </is>
      </c>
      <c r="F139" s="22" t="inlineStr">
        <is>
          <t>2021 2nd International Conference on Smart Electronics and Communication (ICOSEC)</t>
        </is>
      </c>
      <c r="G139" s="14" t="n">
        <v>44512</v>
      </c>
      <c r="H139" s="22" t="n">
        <v>2021</v>
      </c>
      <c r="I139" s="22" t="n"/>
      <c r="J139" s="22" t="n"/>
      <c r="K139" s="22" t="n">
        <v>1507</v>
      </c>
      <c r="L139" s="22" t="n">
        <v>1510</v>
      </c>
      <c r="M139" s="22" t="inlineStr">
        <is>
          <t>Recently, the coronavirus 2019 or COVID-19, which originated in China, has spread to other countries' population. It is critical to evaluate an automated detection system for rapid alternative prediction and diagnosis in order to reduce the impact of COVID-19. Because of the constant increase in cases, there are fewer COVID-19 available kits than are required for testing in hospitals. Deep learning methods are evolving to provide outstanding performance in the medical field. Deep learning inspired by brain structure is referred to as machine learning. This paper provides an overview of COVID-19â€™s detection applications based on deep learning. Furthermore, a comprehensive review of the literature on deep leaning in COVID-19 disease has been illustrated. The proposed research study shows that in spite of presence of issues in medical database, where the transfer method can be used effectively.</t>
        </is>
      </c>
      <c r="N139" s="22" t="n"/>
      <c r="O139" s="22" t="inlineStr">
        <is>
          <t>978-1-6654-3368-6</t>
        </is>
      </c>
      <c r="P139" s="22" t="inlineStr">
        <is>
          <t>10.1109/ICOSEC51865.2021.9591921</t>
        </is>
      </c>
      <c r="Q139" s="22" t="n"/>
      <c r="R139" s="22" t="inlineStr">
        <is>
          <t>https://ieeexplore.ieee.org/stamp/stamp.jsp?arnumber=9591921</t>
        </is>
      </c>
      <c r="S139" s="22" t="inlineStr">
        <is>
          <t>Coronavirus;COVID-19;deep learning;diagnosis;predictions effects</t>
        </is>
      </c>
      <c r="T139" s="22" t="inlineStr">
        <is>
          <t>COVID-19;Deep learning;Brain;Hospitals;Databases;Sociology;Statistics</t>
        </is>
      </c>
      <c r="U139" s="22" t="n"/>
      <c r="V139" s="22" t="n">
        <v>4</v>
      </c>
      <c r="W139" s="22" t="n"/>
      <c r="X139" s="22" t="n">
        <v>32</v>
      </c>
      <c r="Y139" s="22" t="inlineStr">
        <is>
          <t>IEEE</t>
        </is>
      </c>
      <c r="Z139" s="14" t="n">
        <v>44512</v>
      </c>
      <c r="AA139" s="22" t="inlineStr">
        <is>
          <t>7-9 Oct. 2021</t>
        </is>
      </c>
      <c r="AB139" s="22" t="inlineStr">
        <is>
          <t>7-9 Oct. 2021</t>
        </is>
      </c>
      <c r="AC139" s="22" t="inlineStr">
        <is>
          <t>IEEE</t>
        </is>
      </c>
      <c r="AD139" s="15" t="inlineStr">
        <is>
          <t>IEEE Conferences</t>
        </is>
      </c>
    </row>
    <row r="140">
      <c r="A140" s="8" t="inlineStr">
        <is>
          <t>Subspace learning based classification of ADHD patients</t>
        </is>
      </c>
      <c r="B140" s="9">
        <f>IF(COUNTIF($A$1:A139,
IF(ISNUMBER(MATCH(RIGHT(TRIM(A139),1),{".",",",";",":","!","?"},0)),
LEFT(TRIM(A139),LEN(TRIM(A139))-1),
TRIM(A139)
))=1,
"Not Duplicate",
"Duplicate")</f>
        <v/>
      </c>
      <c r="C140" s="9">
        <f>_xlfn.IFNA(_xlfn.XLOOKUP(A140, Table1[Title], Table1[Inclusion/Exclusion Decision]), "Added studies")</f>
        <v/>
      </c>
      <c r="D140" s="9" t="inlineStr">
        <is>
          <t>X. Wang; X. Song; L. Chai</t>
        </is>
      </c>
      <c r="E140" s="9" t="inlineStr">
        <is>
          <t>Engineering Research Center of Metallurgical Automation and Measurement Technology, Wuhan University of Science and Technology, Wuhan, China; Engineering Research Center of Metallurgical Automation and Measurement Technology, Wuhan University of Science and Technology, Wuhan, China; College of Control Science and Engineering, Zhejiang University, Zhejiang, China</t>
        </is>
      </c>
      <c r="F140" s="9" t="inlineStr">
        <is>
          <t>2023 35th Chinese Control and Decision Conference (CCDC)</t>
        </is>
      </c>
      <c r="G140" s="10" t="n">
        <v>45261</v>
      </c>
      <c r="H140" s="9" t="n">
        <v>2023</v>
      </c>
      <c r="I140" s="9" t="n"/>
      <c r="J140" s="9" t="n"/>
      <c r="K140" s="9" t="n">
        <v>3606</v>
      </c>
      <c r="L140" s="9" t="n">
        <v>3610</v>
      </c>
      <c r="M140" s="9" t="inlineStr">
        <is>
          <t>Attention deficit hyperactivity disorder (ADHD) can seriously affect childrenâ€™s development. Effective diagnosis of ADHD is widely concerned, but accurate diagnosis is still a challenge. In this paper, we propose a classification method based on the subspace learning. Specifically, the corresponding control subspace and patient subspace are learned according to subspace metrics of the control group and the patient group, and linear regression constraints are used to learn the most important and distinctive information. In the learned subspace, subjects have greater energy in the corresponding subspace. Compared with several advanced machine learning methods, our method shows significant classification performance, with an accuracy rate of 94.6% in the ADHD-200 database.</t>
        </is>
      </c>
      <c r="N140" s="9" t="inlineStr">
        <is>
          <t>1948-9447</t>
        </is>
      </c>
      <c r="O140" s="9" t="inlineStr">
        <is>
          <t>979-8-3503-3472-2</t>
        </is>
      </c>
      <c r="P140" s="9" t="inlineStr">
        <is>
          <t>10.1109/CCDC58219.2023.10327672</t>
        </is>
      </c>
      <c r="Q140" s="9" t="inlineStr">
        <is>
          <t xml:space="preserve">Nature; Natural Science Foundation of Hubei Province; </t>
        </is>
      </c>
      <c r="R140" s="9" t="inlineStr">
        <is>
          <t>https://ieeexplore.ieee.org/stamp/stamp.jsp?arnumber=10327672</t>
        </is>
      </c>
      <c r="S140" s="9" t="inlineStr">
        <is>
          <t>ADHD;fMRI;subspace learning;brain functional network</t>
        </is>
      </c>
      <c r="T140" s="9" t="inlineStr">
        <is>
          <t>Measurement;Pediatrics;Machine learning algorithms;Databases;Linear regression;Estimation;Machine learning</t>
        </is>
      </c>
      <c r="U140" s="9" t="n"/>
      <c r="V140" s="9" t="n"/>
      <c r="W140" s="9" t="n"/>
      <c r="X140" s="9" t="n">
        <v>12</v>
      </c>
      <c r="Y140" s="9" t="inlineStr">
        <is>
          <t>IEEE</t>
        </is>
      </c>
      <c r="Z140" s="10" t="n">
        <v>45261</v>
      </c>
      <c r="AA140" s="9" t="inlineStr">
        <is>
          <t>20-22 May 2023</t>
        </is>
      </c>
      <c r="AB140" s="9" t="inlineStr">
        <is>
          <t>20-22 May 2023</t>
        </is>
      </c>
      <c r="AC140" s="9" t="inlineStr">
        <is>
          <t>IEEE</t>
        </is>
      </c>
      <c r="AD140" s="11" t="inlineStr">
        <is>
          <t>IEEE Conferences</t>
        </is>
      </c>
    </row>
    <row r="141">
      <c r="A141" s="12" t="inlineStr">
        <is>
          <t>A Novel Approach to ADHD Detection Using Handwriting and Image Processing</t>
        </is>
      </c>
      <c r="B141" s="22">
        <f>IF(COUNTIF($A$1:A140,
IF(ISNUMBER(MATCH(RIGHT(TRIM(A140),1),{".",",",";",":","!","?"},0)),
LEFT(TRIM(A140),LEN(TRIM(A140))-1),
TRIM(A140)
))=1,
"Not Duplicate",
"Duplicate")</f>
        <v/>
      </c>
      <c r="C141" s="22">
        <f>_xlfn.IFNA(_xlfn.XLOOKUP(A141, Table1[Title], Table1[Inclusion/Exclusion Decision]), "Added studies")</f>
        <v/>
      </c>
      <c r="D141" s="22" t="inlineStr">
        <is>
          <t>O. Y. Budak; M. F. Adak; E. Sarigedik</t>
        </is>
      </c>
      <c r="E141" s="22" t="inlineStr">
        <is>
          <t>Computer Engineering Department, Sakarya University, Sakarya, Turkiye; Computer Engineering Department, Sakarya University, Sakarya, Turkiye; Child and Adolescent Psychiatry D., Sakarya University, Sakarya, Turkiye</t>
        </is>
      </c>
      <c r="F141" s="22" t="inlineStr">
        <is>
          <t>2025 7th International Congress on Human-Computer Interaction, Optimization and Robotic Applications (ICHORA)</t>
        </is>
      </c>
      <c r="G141" s="14" t="n">
        <v>45810</v>
      </c>
      <c r="H141" s="22" t="n">
        <v>2025</v>
      </c>
      <c r="I141" s="22" t="n"/>
      <c r="J141" s="22" t="n"/>
      <c r="K141" s="22" t="n">
        <v>1</v>
      </c>
      <c r="L141" s="22" t="n">
        <v>5</v>
      </c>
      <c r="M141" s="22" t="inlineStr">
        <is>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t>
        </is>
      </c>
      <c r="N141" s="22" t="inlineStr">
        <is>
          <t>2996-4393</t>
        </is>
      </c>
      <c r="O141" s="22" t="inlineStr">
        <is>
          <t>979-8-3315-1088-6</t>
        </is>
      </c>
      <c r="P141" s="22" t="inlineStr">
        <is>
          <t>10.1109/ICHORA65333.2025.11017072</t>
        </is>
      </c>
      <c r="Q141" s="22" t="n"/>
      <c r="R141" s="22" t="inlineStr">
        <is>
          <t>https://ieeexplore.ieee.org/stamp/stamp.jsp?arnumber=11017072</t>
        </is>
      </c>
      <c r="S141" s="22" t="inlineStr">
        <is>
          <t>ADHD diagnosis;handwriting analysis;image processing;machine learning</t>
        </is>
      </c>
      <c r="T141" s="22" t="inlineStr">
        <is>
          <t>Neuroimaging;Pediatrics;Image processing;Robot kinematics;Functional magnetic resonance imaging;Robustness;Regulation;Physiology;Motor coordination;Optimization</t>
        </is>
      </c>
      <c r="U141" s="22" t="n"/>
      <c r="V141" s="22" t="n">
        <v>1</v>
      </c>
      <c r="W141" s="22" t="n"/>
      <c r="X141" s="22" t="n">
        <v>19</v>
      </c>
      <c r="Y141" s="22" t="inlineStr">
        <is>
          <t>IEEE</t>
        </is>
      </c>
      <c r="Z141" s="14" t="n">
        <v>45810</v>
      </c>
      <c r="AA141" s="22" t="inlineStr">
        <is>
          <t>23-24 May 2025</t>
        </is>
      </c>
      <c r="AB141" s="22" t="inlineStr">
        <is>
          <t>23-24 May 2025</t>
        </is>
      </c>
      <c r="AC141" s="22" t="inlineStr">
        <is>
          <t>IEEE</t>
        </is>
      </c>
      <c r="AD141" s="15" t="inlineStr">
        <is>
          <t>IEEE Conferences</t>
        </is>
      </c>
    </row>
    <row r="142">
      <c r="A142" s="8" t="inlineStr">
        <is>
          <t>SSRepL-ADHD: Adaptive Complex Representation Learning Framework for ADHD Detection from Visual Attention Tasks</t>
        </is>
      </c>
      <c r="B142" s="9">
        <f>IF(COUNTIF($A$1:A141,
IF(ISNUMBER(MATCH(RIGHT(TRIM(A141),1),{".",",",";",":","!","?"},0)),
LEFT(TRIM(A141),LEN(TRIM(A141))-1),
TRIM(A141)
))=1,
"Not Duplicate",
"Duplicate")</f>
        <v/>
      </c>
      <c r="C142" s="9">
        <f>_xlfn.IFNA(_xlfn.XLOOKUP(A142, Table1[Title], Table1[Inclusion/Exclusion Decision]), "Added studies")</f>
        <v/>
      </c>
      <c r="D142" s="9" t="inlineStr">
        <is>
          <t>A. Rehman; I. Heldal; J. C. -W. Lin</t>
        </is>
      </c>
      <c r="E142" s="9" t="inlineStr">
        <is>
          <t>Department of Computer Science, Electrical Engineering and Mathematical Sciences, Western Norway University of Applied Sciences, Bergen, Norway; Department of Computer Science, Electrical Engineering and Mathematical Sciences, Western Norway University of Applied Sciences, Bergen, Norway; Department of Computer Science, Electrical Engineering and Mathematical Sciences, Western Norway University of Applied Sciences, Bergen, Norway</t>
        </is>
      </c>
      <c r="F142" s="9" t="inlineStr">
        <is>
          <t>2024 IEEE International Conference on Big Data (BigData)</t>
        </is>
      </c>
      <c r="G142" s="10" t="n">
        <v>45673</v>
      </c>
      <c r="H142" s="9" t="n">
        <v>2024</v>
      </c>
      <c r="I142" s="9" t="n"/>
      <c r="J142" s="9" t="n"/>
      <c r="K142" s="9" t="n">
        <v>8164</v>
      </c>
      <c r="L142" s="9" t="n">
        <v>8172</v>
      </c>
      <c r="M142" s="9" t="inlineStr">
        <is>
          <t>Self Supervised Representation Learning (SSRepL) can capture meaningful and robust representations of the Attention Deficit Hyperactivity Disorder (ADHD) data and have the potential to improve the modelâ€™s performance on also downstream different types of Neurodevelopmental disorder (NDD) detection. In this paper, a novel SSRepL and Transfer Learning (TL)-based framework that incorporates a Long Short-Term Memory (LSTM) and a Gated Recurrent Units (GRU) model is proposed to detect children with potential symptoms of ADHD. This model uses Electroencephalogram (EEG) signals extracted during visual attention tasks to accurately detect ADHD by preprocessing EEG signal quality through normalization, filtering, and data balancing. For the experimental analysis, we use three different models: 1) SSRepL and TL-based LSTM-GRU model named as SSRepL-ADHD, which integrates LSTM and GRU layers to capture temporal dependencies in the data, 2) lightweight SSRepL-based DNN model (LSSRepL-DNN), and 3) Random Forest (RF). In the study, these models are thoroughly evaluated using well-known performance metrics (i.e., accuracy, precision, recall, and F1-score). The results show that the proposed SSRepL-ADHD model achieves the maximum accuracy of 81.11% while admitting the difficulties associated with dataset imbalance and feature selection.</t>
        </is>
      </c>
      <c r="N142" s="9" t="inlineStr">
        <is>
          <t>2573-2978</t>
        </is>
      </c>
      <c r="O142" s="9" t="inlineStr">
        <is>
          <t>979-8-3503-6248-0</t>
        </is>
      </c>
      <c r="P142" s="9" t="inlineStr">
        <is>
          <t>10.1109/BigData62323.2024.10825780</t>
        </is>
      </c>
      <c r="Q142" s="9" t="n"/>
      <c r="R142" s="9" t="inlineStr">
        <is>
          <t>https://ieeexplore.ieee.org/stamp/stamp.jsp?arnumber=10825780</t>
        </is>
      </c>
      <c r="S142" s="9" t="inlineStr">
        <is>
          <t>Visual Attention;Electroencephalogram (EEG);Attention Deficit Hyperactivity Disorder (ADHD);Self Supervised Representation Learning (SSRepL);Transfer Learning;Deep Learning;Machine Learning</t>
        </is>
      </c>
      <c r="T142" s="9" t="inlineStr">
        <is>
          <t>Representation learning;Adaptation models;Visualization;Accuracy;Computational modeling;Brain modeling;Data models;Electroencephalography;Numerical models;Long short term memory</t>
        </is>
      </c>
      <c r="U142" s="9" t="n"/>
      <c r="V142" s="9" t="n">
        <v>5</v>
      </c>
      <c r="W142" s="9" t="n"/>
      <c r="X142" s="9" t="n">
        <v>33</v>
      </c>
      <c r="Y142" s="9" t="inlineStr">
        <is>
          <t>IEEE</t>
        </is>
      </c>
      <c r="Z142" s="10" t="n">
        <v>45673</v>
      </c>
      <c r="AA142" s="9" t="inlineStr">
        <is>
          <t>15-18 Dec. 2024</t>
        </is>
      </c>
      <c r="AB142" s="9" t="inlineStr">
        <is>
          <t>15-18 Dec. 2024</t>
        </is>
      </c>
      <c r="AC142" s="9" t="inlineStr">
        <is>
          <t>IEEE</t>
        </is>
      </c>
      <c r="AD142" s="11" t="inlineStr">
        <is>
          <t>IEEE Conferences</t>
        </is>
      </c>
    </row>
    <row r="143">
      <c r="A143" s="12" t="inlineStr">
        <is>
          <t>Deep Spatio-Temporal Method for ADHD Classification Using Resting-State fMRI</t>
        </is>
      </c>
      <c r="B143" s="22">
        <f>IF(COUNTIF($A$1:A142,
IF(ISNUMBER(MATCH(RIGHT(TRIM(A142),1),{".",",",";",":","!","?"},0)),
LEFT(TRIM(A142),LEN(TRIM(A142))-1),
TRIM(A142)
))=1,
"Not Duplicate",
"Duplicate")</f>
        <v/>
      </c>
      <c r="C143" s="22">
        <f>_xlfn.IFNA(_xlfn.XLOOKUP(A143, Table1[Title], Table1[Inclusion/Exclusion Decision]), "Added studies")</f>
        <v/>
      </c>
      <c r="D143" s="22" t="inlineStr">
        <is>
          <t>Y. Niu; F. Huang; H. Zhou; J. Peng</t>
        </is>
      </c>
      <c r="E143" s="22" t="inlineStr">
        <is>
          <t>College of Computer Science, Sichuan University, Chengdu, China; College of Computer Science, Sichuan University, Chengdu, China; West China Second University Hospital, Sichuan University, Chengdu, China; College of Computer Science, Sichuan University, Chengdu, China</t>
        </is>
      </c>
      <c r="F143" s="22" t="inlineStr">
        <is>
          <t>2022 IEEE 34th International Conference on Tools with Artificial Intelligence (ICTAI)</t>
        </is>
      </c>
      <c r="G143" s="14" t="n">
        <v>45034</v>
      </c>
      <c r="H143" s="22" t="n">
        <v>2022</v>
      </c>
      <c r="I143" s="22" t="n"/>
      <c r="J143" s="22" t="n"/>
      <c r="K143" s="22" t="n">
        <v>1082</v>
      </c>
      <c r="L143" s="22" t="n">
        <v>1087</v>
      </c>
      <c r="M143" s="22" t="inlineStr">
        <is>
          <t>Attention Deficit Hyperactivity Disorder (ADHD) is a common psychiatric disorder among young children. However, there is no accurate and efficient method to diagnose ADHD up to now, due to the complexity of the pathological mechanism and clinical symptoms. This paper aims to present a spatio-temporal method for classification of ADHD and Typical Developing Children (TDC) using Resting-State functional Magnetic (rs-fMRI). To extract the most discriminative features in both space and time dimensions, 3-Dimensional Convolutional Neural Network (3D-CNN) and Gated Recurrent Unit (GRU) were respectively used to process 3D spatial and 1D temporal information in rs-fMRI. Before GRU, 1D filters with different scales were employed to capture significant features of different time intervals from temporal input. To evaluate proposed method, the 5-fold cross validation was employed using ADHD-200 global competition dataset. As a result, the average accuracy, sensitivity, specificity were 71.65 %, 68.00 % and 73.80 %, respectively. Experiment results show that our method performs better than existing methods, and our model not only has good generalization ability, but maintains a balance between sensitivity and specificity. We believe that our method can be used to build a more accurate automatic assistant diagnosis tool of ADHD.</t>
        </is>
      </c>
      <c r="N143" s="22" t="inlineStr">
        <is>
          <t>2375-0197</t>
        </is>
      </c>
      <c r="O143" s="22" t="inlineStr">
        <is>
          <t>979-8-3503-9744-4</t>
        </is>
      </c>
      <c r="P143" s="22" t="inlineStr">
        <is>
          <t>10.1109/ICTAI56018.2022.00165</t>
        </is>
      </c>
      <c r="Q143" s="22" t="n"/>
      <c r="R143" s="22" t="inlineStr">
        <is>
          <t>https://ieeexplore.ieee.org/stamp/stamp.jsp?arnumber=10098059</t>
        </is>
      </c>
      <c r="S143" s="22" t="inlineStr">
        <is>
          <t>ADHD Classification;rs-fMRI;ADHD-200;3D-CNN;GRU;Deep Learning</t>
        </is>
      </c>
      <c r="T143" s="22" t="inlineStr">
        <is>
          <t>Pathology;Three-dimensional displays;Sensitivity;Magnetic separation;Learning (artificial intelligence);Sensitivity and specificity;Functional magnetic resonance imaging</t>
        </is>
      </c>
      <c r="U143" s="22" t="n"/>
      <c r="V143" s="22" t="n">
        <v>3</v>
      </c>
      <c r="W143" s="22" t="n"/>
      <c r="X143" s="22" t="n">
        <v>27</v>
      </c>
      <c r="Y143" s="22" t="inlineStr">
        <is>
          <t>IEEE</t>
        </is>
      </c>
      <c r="Z143" s="14" t="n">
        <v>45034</v>
      </c>
      <c r="AA143" s="22" t="inlineStr">
        <is>
          <t>31 Oct.-2 Nov. 2022</t>
        </is>
      </c>
      <c r="AB143" s="22" t="inlineStr">
        <is>
          <t>31 Oct.-2 Nov. 2022</t>
        </is>
      </c>
      <c r="AC143" s="22" t="inlineStr">
        <is>
          <t>IEEE</t>
        </is>
      </c>
      <c r="AD143" s="15" t="inlineStr">
        <is>
          <t>IEEE Conferences</t>
        </is>
      </c>
    </row>
    <row r="144">
      <c r="A144" s="8" t="inlineStr">
        <is>
          <t>A Study of the ADHD-200 Repository for Attention Deficit Categorization Using Deep Neural Networks</t>
        </is>
      </c>
      <c r="B144" s="9">
        <f>IF(COUNTIF($A$1:A143,
IF(ISNUMBER(MATCH(RIGHT(TRIM(A143),1),{".",",",";",":","!","?"},0)),
LEFT(TRIM(A143),LEN(TRIM(A143))-1),
TRIM(A143)
))=1,
"Not Duplicate",
"Duplicate")</f>
        <v/>
      </c>
      <c r="C144" s="9">
        <f>_xlfn.IFNA(_xlfn.XLOOKUP(A144, Table1[Title], Table1[Inclusion/Exclusion Decision]), "Added studies")</f>
        <v/>
      </c>
      <c r="D144" s="9" t="inlineStr">
        <is>
          <t>M. Mengi; D. Malhotra</t>
        </is>
      </c>
      <c r="E144" s="9" t="inlineStr">
        <is>
          <t>Dept. of Computer Science &amp; Information Technology, Central University of Jammu, Samba, India; Dept. of Computer Science &amp; Information Technology, Central University of Jammu, Samba, India</t>
        </is>
      </c>
      <c r="F144" s="9" t="inlineStr">
        <is>
          <t>2023 IEEE Fifth International Conference on Advances in Electronics, Computers and Communications (ICAECC)</t>
        </is>
      </c>
      <c r="G144" s="10" t="n">
        <v>45470</v>
      </c>
      <c r="H144" s="9" t="n">
        <v>2023</v>
      </c>
      <c r="I144" s="9" t="n"/>
      <c r="J144" s="9" t="n"/>
      <c r="K144" s="9" t="n">
        <v>1</v>
      </c>
      <c r="L144" s="9" t="n">
        <v>5</v>
      </c>
      <c r="M144" s="9" t="inlineStr">
        <is>
          <t>Attention Deficit Hyperactivity Disorder(ADHD) is a socio-behavioral disorder, affecting nearly 1% of people worldwide. Presently, the only traditional approach for diagnosing ADHD is standardized tests which prolong the procedure and raise the expense of care. The goal of this article was to explore the potential of Neural Networks in classifying ADHD patients and controlled children. For this purpose, the study utilizes Personal characteristic Information (PCI) attributes extracted from a sizable collection. ADHD-200 is a multi-site repository that gathered information from several sources including eight different research and clinical institutes. The methodology and results involve two steps: In order to distinguish ADHD from typically developed(TD), a neural network model (NN) was first constructed in Python using the TensorFlow framework. Second, by employing the same repository, the experimental design utilizes the four distinct hidden layer Neural Network models configurations and demonstrated that the Neural Network with configuration(1024-512-256-2) performed best, averaging 75% accuracy. With regard to the ADHD-200 dataset, its accuracy is much greater than any other that is currently known. This study determined the best PCI characteristic for ADHD classification performance. In the future, additional discriminative features such as neuroimaging may enhance performance and ultimately enable the clinical diagnosis of ADHD.</t>
        </is>
      </c>
      <c r="N144" s="9" t="inlineStr">
        <is>
          <t>2642-6595</t>
        </is>
      </c>
      <c r="O144" s="9" t="inlineStr">
        <is>
          <t>979-8-3503-0544-9</t>
        </is>
      </c>
      <c r="P144" s="9" t="inlineStr">
        <is>
          <t>10.1109/ICAECC59324.2023.10560312</t>
        </is>
      </c>
      <c r="Q144" s="9" t="n"/>
      <c r="R144" s="9" t="inlineStr">
        <is>
          <t>https://ieeexplore.ieee.org/stamp/stamp.jsp?arnumber=10560312</t>
        </is>
      </c>
      <c r="S144" s="9" t="inlineStr">
        <is>
          <t>Neural Network;ADHD;Personal Characteristic Information;Diagnosis;ADHD-200</t>
        </is>
      </c>
      <c r="T144" s="9" t="inlineStr">
        <is>
          <t>Neuroimaging;Adaptation models;Pediatrics;Electric potential;Accuracy;Artificial neural networks;Functional magnetic resonance imaging</t>
        </is>
      </c>
      <c r="U144" s="9" t="n"/>
      <c r="V144" s="9" t="n">
        <v>3</v>
      </c>
      <c r="W144" s="9" t="n"/>
      <c r="X144" s="9" t="n">
        <v>20</v>
      </c>
      <c r="Y144" s="9" t="inlineStr">
        <is>
          <t>IEEE</t>
        </is>
      </c>
      <c r="Z144" s="10" t="n">
        <v>45470</v>
      </c>
      <c r="AA144" s="9" t="inlineStr">
        <is>
          <t>7-8 Sept. 2023</t>
        </is>
      </c>
      <c r="AB144" s="9" t="inlineStr">
        <is>
          <t>7-8 Sept. 2023</t>
        </is>
      </c>
      <c r="AC144" s="9" t="inlineStr">
        <is>
          <t>IEEE</t>
        </is>
      </c>
      <c r="AD144" s="11" t="inlineStr">
        <is>
          <t>IEEE Conferences</t>
        </is>
      </c>
    </row>
    <row r="145">
      <c r="A145" s="12" t="inlineStr">
        <is>
          <t>Classification of Structural MRI Images in Adhd Using 3D Fractal Dimension Complexity Map</t>
        </is>
      </c>
      <c r="B145" s="22">
        <f>IF(COUNTIF($A$1:A144,
IF(ISNUMBER(MATCH(RIGHT(TRIM(A144),1),{".",",",";",":","!","?"},0)),
LEFT(TRIM(A144),LEN(TRIM(A144))-1),
TRIM(A144)
))=1,
"Not Duplicate",
"Duplicate")</f>
        <v/>
      </c>
      <c r="C145" s="22">
        <f>_xlfn.IFNA(_xlfn.XLOOKUP(A145, Table1[Title], Table1[Inclusion/Exclusion Decision]), "Added studies")</f>
        <v/>
      </c>
      <c r="D145" s="22" t="inlineStr">
        <is>
          <t>T. Wang; S. -i. Kamata</t>
        </is>
      </c>
      <c r="E145" s="22" t="inlineStr">
        <is>
          <t>Graduate School of Information, Waseda University, Kitakyushu, Japan; Graduate School of Information, Waseda University, Kitakyushu, Japan</t>
        </is>
      </c>
      <c r="F145" s="22" t="inlineStr">
        <is>
          <t>2019 IEEE International Conference on Image Processing (ICIP)</t>
        </is>
      </c>
      <c r="G145" s="14" t="n">
        <v>43703</v>
      </c>
      <c r="H145" s="22" t="n">
        <v>2019</v>
      </c>
      <c r="I145" s="22" t="n"/>
      <c r="J145" s="22" t="n"/>
      <c r="K145" s="22" t="n">
        <v>215</v>
      </c>
      <c r="L145" s="22" t="n">
        <v>219</v>
      </c>
      <c r="M145" s="22" t="inlineStr">
        <is>
          <t>Attention deficit hyperactivity disorder (ADHD) is a common mental-health disorder in adolescent groups. Successful automatic diagnosis of ADHD based on features extracted from magnetic resonance imaging (MRI) data, would provide reference information for treating. Previous researches have shown gray matter (GM) of some anatomical brain structures will increase in ADHD subjects. Fractal analysis has been widely used in texture image processing and fractal dimension is capable of representing intrinsic structural information of images. With large-scale MRI data becoming publicly available, deep-learning methods for ADHD diagnosis become feasible. This paper proposes a novel classification approach using 3D fractal dimension complexity map (FDCM) for ADHD automatic diagnosis. We calculate the Hausdorff fractal dimension of GM density data extracted from structural MRI data. Subsequently, we design a 3 dimensional convolutional neural network (3D-CNN) for extracting features from FDCM then judging ADHD and TDC. Our model is evaluated on the hold-out testing data of the ADHD-200 global competition and performance outperforms previous approaches based on structural MRI data.</t>
        </is>
      </c>
      <c r="N145" s="22" t="inlineStr">
        <is>
          <t>2381-8549</t>
        </is>
      </c>
      <c r="O145" s="22" t="inlineStr">
        <is>
          <t>978-1-5386-6249-6</t>
        </is>
      </c>
      <c r="P145" s="22" t="inlineStr">
        <is>
          <t>10.1109/ICIP.2019.8802930</t>
        </is>
      </c>
      <c r="Q145" s="22" t="n"/>
      <c r="R145" s="22" t="inlineStr">
        <is>
          <t>https://ieeexplore.ieee.org/stamp/stamp.jsp?arnumber=8802930</t>
        </is>
      </c>
      <c r="S145" s="22" t="inlineStr">
        <is>
          <t>Attention deficit hyperactive disorder;3D fractal dimension based complexity map;Structural MRI;3D convolutional neural network</t>
        </is>
      </c>
      <c r="T145" s="22" t="inlineStr">
        <is>
          <t>Feature extraction;Fractals;Three-dimensional displays;Complexity theory;Functional magnetic resonance imaging;Data mining</t>
        </is>
      </c>
      <c r="U145" s="22" t="n"/>
      <c r="V145" s="22" t="n">
        <v>11</v>
      </c>
      <c r="W145" s="22" t="n"/>
      <c r="X145" s="22" t="n">
        <v>18</v>
      </c>
      <c r="Y145" s="22" t="inlineStr">
        <is>
          <t>IEEE</t>
        </is>
      </c>
      <c r="Z145" s="14" t="n">
        <v>43703</v>
      </c>
      <c r="AA145" s="22" t="inlineStr">
        <is>
          <t>22-25 Sept. 2019</t>
        </is>
      </c>
      <c r="AB145" s="22" t="inlineStr">
        <is>
          <t>22-25 Sept. 2019</t>
        </is>
      </c>
      <c r="AC145" s="22" t="inlineStr">
        <is>
          <t>IEEE</t>
        </is>
      </c>
      <c r="AD145" s="15" t="inlineStr">
        <is>
          <t>IEEE Conferences</t>
        </is>
      </c>
    </row>
    <row r="146">
      <c r="A146" s="8" t="inlineStr">
        <is>
          <t>Investigating ADHD subtypes in children using temporal dynamics of the electroencephalogram (EEG) microstates</t>
        </is>
      </c>
      <c r="B146" s="9">
        <f>IF(COUNTIF($A$1:A145,
IF(ISNUMBER(MATCH(RIGHT(TRIM(A145),1),{".",",",";",":","!","?"},0)),
LEFT(TRIM(A145),LEN(TRIM(A145))-1),
TRIM(A145)
))=1,
"Not Duplicate",
"Duplicate")</f>
        <v/>
      </c>
      <c r="C146" s="9">
        <f>_xlfn.IFNA(_xlfn.XLOOKUP(A146, Table1[Title], Table1[Inclusion/Exclusion Decision]), "Added studies")</f>
        <v/>
      </c>
      <c r="D146" s="9" t="inlineStr">
        <is>
          <t>N. Luo; X. Luo; D. Yao; V. D. Calhoun; L. Sun; J. Sui</t>
        </is>
      </c>
      <c r="E146" s="9" t="inlineStr">
        <is>
          <t>Brainnetome Center and National Laboratory of Pattern Recognition, Institute of Automation, Chinese Academy of Sciences and University of Chinese Academy of Sciences, Beijing, China; Peking University Sixth Hospital &amp; Peking University Institute of Mental Health, China; Department of Otolaryngologyâ€“Head and Neck Surgery, Massachusetts Eye and Ear Infirmary, Boston, MA, USA; tri-institutional center for TRanslational Research in Neuroimaging and Data Science (TReNDS): Georgia State University, Georgia Institute of Technology, and Emory University, Atlanta, GA, USA; Peking University Sixth Hospital &amp; Peking University Institute of Mental Health, China; State Key Laboratory of Cognitive Neuroscience and Learning, Beijing Normal University, Beijing, China</t>
        </is>
      </c>
      <c r="F146" s="9" t="inlineStr">
        <is>
          <t>2021 43rd Annual International Conference of the IEEE Engineering in Medicine &amp; Biology Society (EMBC)</t>
        </is>
      </c>
      <c r="G146" s="10" t="n">
        <v>44539</v>
      </c>
      <c r="H146" s="9" t="n">
        <v>2021</v>
      </c>
      <c r="I146" s="9" t="n"/>
      <c r="J146" s="9" t="n"/>
      <c r="K146" s="9" t="n">
        <v>4358</v>
      </c>
      <c r="L146" s="9" t="n">
        <v>4361</v>
      </c>
      <c r="M146" s="9" t="inlineStr">
        <is>
          <t>Attention-deficit/hyperactivity disorder (ADHD) is a prevalent neurodevelopmental disorder in children, usually categorized as three predominant subtypes, persistent inattention (ADHD-I), hyperactivity-impulsivity (ADHD-HI) and a combination of both (ADHD-C). Identifying reliable features to distinguish different subtypes is significant for clinical individualized treatment. In this work, we conducted a two-stage electroencephalogram (EEG) microstate analysis on 54 healthy controls and 107 ADHD children, including 54 ADHD-Is and 53 ADHD-Cs, aiming to examine the dynamic temporal alterations in ADHDs compared to healthy controls (HCs), as well as different EEG signatures between ADHD subtypes. Results demonstrated that the dynamics of resting-state EEG microstates, particularly centering on salience (state C) and frontal-parietal network (state D), were significantly aberrant in ADHDs. Specifically, the occurrence and coverage of state C were decreased in ADHDs (p=0.002; p=0.0015), while the duration and contribution of state D were observably increased (p=0.0016; p=0.0001) compared to HCs. Moreover, the transition probability between state A and C was significantly decreased (p=9.85e-7; p=2.33e-7) in ADHDs, but otherwise increased between state B and D (p=1.02e-7; p=1.07e-6). By contrast, remarkable subtype differences were found primarily on the visual network (state B) between ADHD-Is and ADHD-Cs. Specifically, ADHD-Cs have higher occurrence and coverage of state B than ADHD-Is (p=9.35e-5; p=1.51e-8), suggesting these patients more impulsively aimed to open their eyes when asked to keep eyes closed during the data collection. In summary, this work carefully leveraged EEG temporal dynamics to investigate the aberrant microstate features in ADHDs and provided a new window to look into the subtle differences between ADHD subtypes, which may help to assist precision diagnosis in future.Clinical Relevanceâ€” This work established the use of EEG microstate features to investigate ADHD dysfunction and its subtypes, providing a new window for better diagnosis of ADHD.</t>
        </is>
      </c>
      <c r="N146" s="9" t="inlineStr">
        <is>
          <t>2694-0604</t>
        </is>
      </c>
      <c r="O146" s="9" t="inlineStr">
        <is>
          <t>978-1-7281-1179-7</t>
        </is>
      </c>
      <c r="P146" s="9" t="inlineStr">
        <is>
          <t>10.1109/EMBC46164.2021.9630614</t>
        </is>
      </c>
      <c r="Q146" s="9" t="inlineStr">
        <is>
          <t xml:space="preserve">China Postdoctoral Science Foundation; Health; Beijing Municipal Science and Technology Commission; </t>
        </is>
      </c>
      <c r="R146" s="9" t="inlineStr">
        <is>
          <t>https://ieeexplore.ieee.org/stamp/stamp.jsp?arnumber=9630614</t>
        </is>
      </c>
      <c r="S146" s="9" t="n"/>
      <c r="T146" s="9" t="inlineStr">
        <is>
          <t>Visualization;Pediatrics;Electric potential;Machine learning;Data collection;Biomarkers;Feature extraction</t>
        </is>
      </c>
      <c r="U146" s="9" t="inlineStr">
        <is>
          <t>Attention Deficit Disorder with Hyperactivity;Brain;Cognition;Electroencephalography;Humans</t>
        </is>
      </c>
      <c r="V146" s="9" t="n">
        <v>6</v>
      </c>
      <c r="W146" s="9" t="n"/>
      <c r="X146" s="9" t="n">
        <v>18</v>
      </c>
      <c r="Y146" s="9" t="inlineStr">
        <is>
          <t>IEEE</t>
        </is>
      </c>
      <c r="Z146" s="10" t="n">
        <v>44539</v>
      </c>
      <c r="AA146" s="9" t="inlineStr">
        <is>
          <t>1-5 Nov. 2021</t>
        </is>
      </c>
      <c r="AB146" s="9" t="inlineStr">
        <is>
          <t>1-5 Nov. 2021</t>
        </is>
      </c>
      <c r="AC146" s="9" t="inlineStr">
        <is>
          <t>IEEE</t>
        </is>
      </c>
      <c r="AD146" s="11" t="inlineStr">
        <is>
          <t>IEEE Conferences</t>
        </is>
      </c>
    </row>
    <row r="147">
      <c r="A147" s="12" t="inlineStr">
        <is>
          <t>A Novel Approach to ADHD Detection in Children with ASD via Handwriting-Based Machine Learning Models</t>
        </is>
      </c>
      <c r="B147" s="22">
        <f>IF(COUNTIF($A$1:A146,
IF(ISNUMBER(MATCH(RIGHT(TRIM(A146),1),{".",",",";",":","!","?"},0)),
LEFT(TRIM(A146),LEN(TRIM(A146))-1),
TRIM(A146)
))=1,
"Not Duplicate",
"Duplicate")</f>
        <v/>
      </c>
      <c r="C147" s="22">
        <f>_xlfn.IFNA(_xlfn.XLOOKUP(A147, Table1[Title], Table1[Inclusion/Exclusion Decision]), "Added studies")</f>
        <v/>
      </c>
      <c r="D147" s="22" t="inlineStr">
        <is>
          <t>M. T. Islam; M. A. Johab; M. R. Ahmed; N. Aman; A. A. Ahmad</t>
        </is>
      </c>
      <c r="E147" s="22" t="inlineStr">
        <is>
          <t>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 Department of Computer Science and Engineering, Pabna University of Science and Technology, Pabna, Bangladesh</t>
        </is>
      </c>
      <c r="F147" s="22" t="inlineStr">
        <is>
          <t>2025 International Conference on Quantum Photonics, Artificial Intelligence, and Networking (QPAIN)</t>
        </is>
      </c>
      <c r="G147" s="14" t="n">
        <v>45929</v>
      </c>
      <c r="H147" s="22" t="n">
        <v>2025</v>
      </c>
      <c r="I147" s="22" t="n"/>
      <c r="J147" s="22" t="n"/>
      <c r="K147" s="22" t="n">
        <v>1</v>
      </c>
      <c r="L147" s="22" t="n">
        <v>6</v>
      </c>
      <c r="M147" s="22" t="inlineStr">
        <is>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(PL_trace: 0.8791), Gradient Boosting (Zigzag_predict: 0.7472) and Logistic Regression (Zigzag_trace: 0.7692) highlighting the potential of these handwriting-based systems for ADHD-ASD detection. The findings emphasize handwriting analysis as an excellent, non-invasive tool for detecting ADHD in ASD populations.</t>
        </is>
      </c>
      <c r="N147" s="22" t="n"/>
      <c r="O147" s="22" t="inlineStr">
        <is>
          <t>979-8-3315-9694-1</t>
        </is>
      </c>
      <c r="P147" s="22" t="inlineStr">
        <is>
          <t>10.1109/QPAIN66474.2025.11171830</t>
        </is>
      </c>
      <c r="Q147" s="22" t="n"/>
      <c r="R147" s="22" t="inlineStr">
        <is>
          <t>https://ieeexplore.ieee.org/stamp/stamp.jsp?arnumber=11171830</t>
        </is>
      </c>
      <c r="S147" s="22" t="inlineStr">
        <is>
          <t>ADHD;ASD;Machine Learning;Handwriting Recognition;Medical Applications</t>
        </is>
      </c>
      <c r="T147" s="22" t="inlineStr">
        <is>
          <t>Pediatrics;Autism;Accuracy;Medical services;Kinematics;Feature extraction;Transformers;Noninvasive treatment;Random forests;Photonics</t>
        </is>
      </c>
      <c r="U147" s="22" t="n"/>
      <c r="V147" s="22" t="n"/>
      <c r="W147" s="22" t="n"/>
      <c r="X147" s="22" t="n">
        <v>17</v>
      </c>
      <c r="Y147" s="22" t="inlineStr">
        <is>
          <t>IEEE</t>
        </is>
      </c>
      <c r="Z147" s="14" t="n">
        <v>45929</v>
      </c>
      <c r="AA147" s="22" t="inlineStr">
        <is>
          <t>31 July-2 Aug. 2025</t>
        </is>
      </c>
      <c r="AB147" s="22" t="inlineStr">
        <is>
          <t>31 July-2 Aug. 2025</t>
        </is>
      </c>
      <c r="AC147" s="22" t="inlineStr">
        <is>
          <t>IEEE</t>
        </is>
      </c>
      <c r="AD147" s="15" t="inlineStr">
        <is>
          <t>IEEE Conferences</t>
        </is>
      </c>
    </row>
    <row r="148">
      <c r="A148" s="8" t="inlineStr">
        <is>
          <t>Unveiling AI-Enhanced Strategies for Early Detection and Support in Neurodevelopmental Disorders Diagnosis: A Systematic Review</t>
        </is>
      </c>
      <c r="B148" s="9">
        <f>IF(COUNTIF($A$1:A147,
IF(ISNUMBER(MATCH(RIGHT(TRIM(A147),1),{".",",",";",":","!","?"},0)),
LEFT(TRIM(A147),LEN(TRIM(A147))-1),
TRIM(A147)
))=1,
"Not Duplicate",
"Duplicate")</f>
        <v/>
      </c>
      <c r="C148" s="9">
        <f>_xlfn.IFNA(_xlfn.XLOOKUP(A148, Table1[Title], Table1[Inclusion/Exclusion Decision]), "Added studies")</f>
        <v/>
      </c>
      <c r="D148" s="9" t="inlineStr">
        <is>
          <t>L. Peiris; S. Vasanthapriyan; S. Thuseethan</t>
        </is>
      </c>
      <c r="E148" s="9" t="inlineStr">
        <is>
          <t>Faculty of Computing, NSBM Green University, Colombo, Sri Lanka; Faculty of Computing, Sabaragamuwa University of Sri Lanka, Belihuloya, Sri Lanka; Faculty of Science and Technology, Charles Darwin University, Darwin, Australia</t>
        </is>
      </c>
      <c r="F148" s="9" t="inlineStr">
        <is>
          <t>2024 International Conference on Advances in Technology and Computing (ICATC)</t>
        </is>
      </c>
      <c r="G148" s="10" t="n">
        <v>45817</v>
      </c>
      <c r="H148" s="9" t="n">
        <v>2024</v>
      </c>
      <c r="I148" s="9" t="n"/>
      <c r="J148" s="9" t="n"/>
      <c r="K148" s="9" t="n">
        <v>1</v>
      </c>
      <c r="L148" s="9" t="n">
        <v>7</v>
      </c>
      <c r="M148" s="9" t="inlineStr">
        <is>
          <t>Neurodevelopmental Disorders (NDDs) pose a significant challenge to the societal and cognitive development of children, toddlers, adolescents, and adults. Common NDDs include Dysarthria, Dyscalculia, Dysgraphia, Dyslexia, Attention Deficit Hyperactivity Disorder, and Autism Spectrum Disorder. Thus, early diagnosis and support on individuals developing NDDs might help them to overcome mental challenges and mitigate the potential development of negative emotions. In this article, a Systematic Literature Review (SLR) of AI-enhanced strategies for Early Detection and Support in Diagnosing NDDs is performed to select and analyze 23 studies published between July 2019 and July 2024, which were critically analyzed to evaluate the performance of AI algorithms, the characteristics of NDD datasets, and trends in global research on NDDs. Additionally, the review highlights the common challenges faced by individuals with NDDs, such as difficulties in reading, writing, speaking, mathematical reasoning, and information processing, which often lead to frustration, low self-esteem, and disengagement from academic and social activities which lead to opening several future research studies. Thus, as future studies can develop deeper into the development of AI-integrated applications for screening and intervention processes for multiple NDDs among multiple age categories in detecting the level of NDDs, application of enhanced feature engineering in identifying and incorporating more informative features in detection of the NDDs along with integrating explainability and interpretability by developing models with enhanced explainable AI techniques. To conclude, this study provides a foundation for advancing AI-driven strategies in the early diagnosis and support of individuals with NDDs, intending to foster better outcomes and improved quality of life.</t>
        </is>
      </c>
      <c r="N148" s="9" t="n"/>
      <c r="O148" s="9" t="inlineStr">
        <is>
          <t>979-8-3315-1821-9</t>
        </is>
      </c>
      <c r="P148" s="9" t="inlineStr">
        <is>
          <t>10.1109/ICATC64549.2024.11025301</t>
        </is>
      </c>
      <c r="Q148" s="9" t="n"/>
      <c r="R148" s="9" t="inlineStr">
        <is>
          <t>https://ieeexplore.ieee.org/stamp/stamp.jsp?arnumber=11025301</t>
        </is>
      </c>
      <c r="S148" s="9" t="inlineStr">
        <is>
          <t>Early Detection;Neurodevelopmental Disorders;Machine Learning;Deep Learning;Learning Disabilities</t>
        </is>
      </c>
      <c r="T148" s="9" t="inlineStr">
        <is>
          <t>Deep learning;Pediatrics;Accuracy;Explainable AI;Information processing;Feature extraction;Market research;Dyslexia;Real-time systems;Systematic literature review</t>
        </is>
      </c>
      <c r="U148" s="9" t="n"/>
      <c r="V148" s="9" t="n"/>
      <c r="W148" s="9" t="n"/>
      <c r="X148" s="9" t="n">
        <v>40</v>
      </c>
      <c r="Y148" s="9" t="inlineStr">
        <is>
          <t>IEEE</t>
        </is>
      </c>
      <c r="Z148" s="10" t="n">
        <v>45817</v>
      </c>
      <c r="AA148" s="9" t="inlineStr">
        <is>
          <t>19-19 Dec. 2024</t>
        </is>
      </c>
      <c r="AB148" s="9" t="inlineStr">
        <is>
          <t>19-19 Dec. 2024</t>
        </is>
      </c>
      <c r="AC148" s="9" t="inlineStr">
        <is>
          <t>IEEE</t>
        </is>
      </c>
      <c r="AD148" s="11" t="inlineStr">
        <is>
          <t>IEEE Conferences</t>
        </is>
      </c>
    </row>
    <row r="149">
      <c r="A149" s="12" t="inlineStr">
        <is>
          <t>Spatialâ€“Temporal Co-Attention Learning for Diagnosis of Mental Disorders From Resting-State fMRI Data</t>
        </is>
      </c>
      <c r="B149" s="22">
        <f>IF(COUNTIF($A$1:A148,
IF(ISNUMBER(MATCH(RIGHT(TRIM(A148),1),{".",",",";",":","!","?"},0)),
LEFT(TRIM(A148),LEN(TRIM(A148))-1),
TRIM(A148)
))=1,
"Not Duplicate",
"Duplicate")</f>
        <v/>
      </c>
      <c r="C149" s="22">
        <f>_xlfn.IFNA(_xlfn.XLOOKUP(A149, Table1[Title], Table1[Inclusion/Exclusion Decision]), "Added studies")</f>
        <v/>
      </c>
      <c r="D149" s="22" t="inlineStr">
        <is>
          <t>R. Liu; Z. -A. Huang; Y. Hu; Z. Zhu; K. -C. Wong; K. C. Tan</t>
        </is>
      </c>
      <c r="E149" s="22" t="inlineStr">
        <is>
          <t>Department of Computer Science, City University of Hong Kong, Kowloon Tong, Hong Kong; Research Office, City University of Hong Kong (Dongguan), Dongguan, China; Department of Computer Science, City University of Hong Kong, Kowloon Tong, Hong Kong; National Engineering Laboratory for Big Data System Computing Technology and the College of Computer Science and Software Engineering, Shenzhen University, Shenzhen, China; Department of Computer Science, City University of Hong Kong, Kowloon Tong, Hong Kong; Department of Computing, The Hong Kong Polytechnic University, Hung Hom, Hong Kong</t>
        </is>
      </c>
      <c r="F149" s="22" t="inlineStr">
        <is>
          <t>IEEE Transactions on Neural Networks and Learning Systems</t>
        </is>
      </c>
      <c r="G149" s="14" t="n">
        <v>45509</v>
      </c>
      <c r="H149" s="22" t="n">
        <v>2024</v>
      </c>
      <c r="I149" s="22" t="n">
        <v>35</v>
      </c>
      <c r="J149" s="22" t="n">
        <v>8</v>
      </c>
      <c r="K149" s="22" t="n">
        <v>10591</v>
      </c>
      <c r="L149" s="22" t="n">
        <v>10605</v>
      </c>
      <c r="M149" s="22" t="inlineStr">
        <is>
          <t>Neuroimaging techniques have been widely adopted to detect the neurological brain structures and functions of the nervous system. As an effective noninvasive neuroimaging technique, functional magnetic resonance imaging (fMRI) has been extensively used in computer-aided diagnosis (CAD) of mental disorders, e.g., autism spectrum disorder (ASD) and attention deficit/hyperactivity disorder (ADHD). In this study, we propose a spatialâ€“temporal co-attention learning (STCAL) model for diagnosing ASD and ADHD from fMRI data. In particular, a guided co-attention (GCA) module is developed to model the intermodal interactions of spatial and temporal signal patterns. A novel sliding cluster attention module is designed to address global feature dependency of self-attention mechanism in fMRI time series. Comprehensive experimental results demonstrate that our STCAL model can achieve competitive accuracies of 73.0 Â± 4.5%, 72.0 Â± 3.8%, and 72.5 Â± 4.2% on the ABIDE I, ABIDE II, and ADHD-200 datasets, respectively. Moreover, the potential for feature pruning based on the co-attention scores is validated by the simulation experiment. The clinical interpretation analysis of STCAL can allow medical professionals to concentrate on the discriminative regions of interest and key time frames from fMRI data.</t>
        </is>
      </c>
      <c r="N149" s="22" t="inlineStr">
        <is>
          <t>2162-2388</t>
        </is>
      </c>
      <c r="O149" s="22" t="n"/>
      <c r="P149" s="22" t="inlineStr">
        <is>
          <t>10.1109/TNNLS.2023.3243000</t>
        </is>
      </c>
      <c r="Q149" s="22" t="inlineStr">
        <is>
          <t xml:space="preserve">National Natural Science Foundation of China(grant numbers:62202399,61876162,U21A20512,61871272); Research Grants Council of the Hong Kong SAR(grant numbers:PolyU11211521,PolyU15218622); Open Project of BGIShenzhen(grant numbers:BGIRSZ20200002); City University of Hong Kong (Dongguan); </t>
        </is>
      </c>
      <c r="R149" s="22" t="inlineStr">
        <is>
          <t>https://ieeexplore.ieee.org/stamp/stamp.jsp?arnumber=10048009</t>
        </is>
      </c>
      <c r="S149" s="22" t="inlineStr">
        <is>
          <t>Attention deficit/hyperactivity disorder (ADHD);autism spectrum disorder (ASD);co-attention learning;computer-aided diagnosis (CAD);discriminative localization;functional magnetic resonance imaging (fMRI)</t>
        </is>
      </c>
      <c r="T149" s="22" t="inlineStr">
        <is>
          <t>Functional magnetic resonance imaging;Solid modeling;Mental disorders;Feature extraction;Neuroimaging;Data models;Computational modeling</t>
        </is>
      </c>
      <c r="U149" s="22" t="inlineStr">
        <is>
          <t>Humans;Magnetic Resonance Imaging;Attention Deficit Disorder with Hyperactivity;Brain;Autism Spectrum Disorder;Neural Networks, Computer;Attention;Machine Learning;Mental Disorders;Rest;Diagnosis, Computer-Assisted;Algorithms</t>
        </is>
      </c>
      <c r="V149" s="22" t="n">
        <v>58</v>
      </c>
      <c r="W149" s="22" t="n"/>
      <c r="X149" s="22" t="n">
        <v>60</v>
      </c>
      <c r="Y149" s="22" t="inlineStr">
        <is>
          <t>IEEE</t>
        </is>
      </c>
      <c r="Z149" s="14" t="n">
        <v>44974</v>
      </c>
      <c r="AA149" s="22" t="inlineStr">
        <is>
          <t>Aug. 2024</t>
        </is>
      </c>
      <c r="AB149" s="22" t="n"/>
      <c r="AC149" s="22" t="inlineStr">
        <is>
          <t>IEEE</t>
        </is>
      </c>
      <c r="AD149" s="15" t="inlineStr">
        <is>
          <t>IEEE Journals</t>
        </is>
      </c>
    </row>
    <row r="150">
      <c r="A150" s="8" t="inlineStr">
        <is>
          <t>Machine Learning based Detection of Post Traumatic Stress Disorder of Mental Health</t>
        </is>
      </c>
      <c r="B150" s="9">
        <f>IF(COUNTIF($A$1:A149,
IF(ISNUMBER(MATCH(RIGHT(TRIM(A149),1),{".",",",";",":","!","?"},0)),
LEFT(TRIM(A149),LEN(TRIM(A149))-1),
TRIM(A149)
))=1,
"Not Duplicate",
"Duplicate")</f>
        <v/>
      </c>
      <c r="C150" s="9">
        <f>_xlfn.IFNA(_xlfn.XLOOKUP(A150, Table1[Title], Table1[Inclusion/Exclusion Decision]), "Added studies")</f>
        <v/>
      </c>
      <c r="D150" s="9" t="inlineStr">
        <is>
          <t>K. Nagarajaiah; M. H. Krishnappa; K. R. Asha</t>
        </is>
      </c>
      <c r="E150" s="9" t="inlineStr">
        <is>
          <t>Department of MCA, Sri Siddhartha Institute of Technology, Tumkur, Karnataka; Department of MCA, Bangalore Institute of Technology, Bangalore; Department of MCA, Sri Siddhartha Institute of Technology, Tumkur</t>
        </is>
      </c>
      <c r="F150" s="9" t="inlineStr">
        <is>
          <t>2023 4th International Conference on Electronics and Sustainable Communication Systems (ICESC)</t>
        </is>
      </c>
      <c r="G150" s="10" t="n">
        <v>45139</v>
      </c>
      <c r="H150" s="9" t="n">
        <v>2023</v>
      </c>
      <c r="I150" s="9" t="n"/>
      <c r="J150" s="9" t="n"/>
      <c r="K150" s="9" t="n">
        <v>1456</v>
      </c>
      <c r="L150" s="9" t="n">
        <v>1460</v>
      </c>
      <c r="M150" s="9" t="inlineStr">
        <is>
          <t>Researchers have been driven to investigate the possible role that machine learning may play in the treatment of mental health illnesses as a result of the increasing prevalence of mental health issues and the need for more effective medical care. This article provides a comprehensive examination of the current state of the art regarding the use of a wide variety of machine learning algorithms to the process of diagnosing mental health problems. In addition to this, this study will discuss about the obstacles, restrictions, and opportunities that lie ahead in the field of machine learning when it comes to mental health. This study constructs a library of research articles and studies on machine learning approaches employed for the prediction of mental health concerns by searching credible sources. Moreover, this systematic review is conducted by using the PRISMA methodology. After the process of elimination and selection, a total of 30 unique research articles are reviewed. Schizophrenia, bipolar illness, anxiety, depression, PTSD, and other mental health issues are only some of the categories into which weâ€™ve placed the collected research articles. This section will first analyse the findings and then reflect on the obstacles and restrictions that have been encountered by the community doing research on the application of machine learning to mental health. In addition, this study outlines the potential directions that future study and development efforts in the field of applying machine learning toward mental health may take in order to take advantage of the opportunities presented.</t>
        </is>
      </c>
      <c r="N150" s="9" t="n"/>
      <c r="O150" s="9" t="inlineStr">
        <is>
          <t>979-8-3503-0009-3</t>
        </is>
      </c>
      <c r="P150" s="9" t="inlineStr">
        <is>
          <t>10.1109/ICESC57686.2023.10193036</t>
        </is>
      </c>
      <c r="Q150" s="9" t="n"/>
      <c r="R150" s="9" t="inlineStr">
        <is>
          <t>https://ieeexplore.ieee.org/stamp/stamp.jsp?arnumber=10193036</t>
        </is>
      </c>
      <c r="S150" s="9" t="inlineStr">
        <is>
          <t>Artificial Intelligence;Deep Learning;Convolutional Neural Network;Technology;Machine Learning;Physical Health;Mental Health</t>
        </is>
      </c>
      <c r="T150" s="9" t="inlineStr">
        <is>
          <t>Electric potential;Machine learning algorithms;Systematics;Communication systems;Mental health;Machine learning;Medical services</t>
        </is>
      </c>
      <c r="U150" s="9" t="n"/>
      <c r="V150" s="9" t="n">
        <v>9</v>
      </c>
      <c r="W150" s="9" t="n"/>
      <c r="X150" s="9" t="n">
        <v>19</v>
      </c>
      <c r="Y150" s="9" t="inlineStr">
        <is>
          <t>IEEE</t>
        </is>
      </c>
      <c r="Z150" s="10" t="n">
        <v>45139</v>
      </c>
      <c r="AA150" s="9" t="inlineStr">
        <is>
          <t>6-8 July 2023</t>
        </is>
      </c>
      <c r="AB150" s="9" t="inlineStr">
        <is>
          <t>6-8 July 2023</t>
        </is>
      </c>
      <c r="AC150" s="9" t="inlineStr">
        <is>
          <t>IEEE</t>
        </is>
      </c>
      <c r="AD150" s="11" t="inlineStr">
        <is>
          <t>IEEE Conferences</t>
        </is>
      </c>
    </row>
    <row r="151">
      <c r="A151" s="12" t="inlineStr">
        <is>
          <t>A Review of Mental Health Analysis Through Social Media Using Machine Learning and Deep Learning Approaches</t>
        </is>
      </c>
      <c r="B151" s="22">
        <f>IF(COUNTIF($A$1:A150,
IF(ISNUMBER(MATCH(RIGHT(TRIM(A150),1),{".",",",";",":","!","?"},0)),
LEFT(TRIM(A150),LEN(TRIM(A150))-1),
TRIM(A150)
))=1,
"Not Duplicate",
"Duplicate")</f>
        <v/>
      </c>
      <c r="C151" s="22">
        <f>_xlfn.IFNA(_xlfn.XLOOKUP(A151, Table1[Title], Table1[Inclusion/Exclusion Decision]), "Added studies")</f>
        <v/>
      </c>
      <c r="D151" s="22" t="inlineStr">
        <is>
          <t>M. Saleem; H. Afzal</t>
        </is>
      </c>
      <c r="E151" s="22" t="inlineStr">
        <is>
          <t>Department of Computer Software Engineering, MCS, National University of Sciences and Technology (NUST), Islamabad, Pakistan; Department of Computer Software Engineering, MCS, National University of Sciences and Technology (NUST), Islamabad, Pakistan</t>
        </is>
      </c>
      <c r="F151" s="22" t="inlineStr">
        <is>
          <t>2024 International Conference on Engineering &amp; Computing Technologies (ICECT)</t>
        </is>
      </c>
      <c r="G151" s="14" t="n">
        <v>45481</v>
      </c>
      <c r="H151" s="22" t="n">
        <v>2024</v>
      </c>
      <c r="I151" s="22" t="n"/>
      <c r="J151" s="22" t="n"/>
      <c r="K151" s="22" t="n">
        <v>1</v>
      </c>
      <c r="L151" s="22" t="n">
        <v>7</v>
      </c>
      <c r="M151" s="22" t="inlineStr">
        <is>
          <t>Artificial intelligence has the potential to transform health care. For that purpose, machine learning (ML) and deep learning (DL) algorithms have been used in the prediction and diagnosis of many diseases. Many people across the world use social media platforms like Twitter, Facebook, Reddit, etc, more often to express their feelings. Mental health has become a big concern after the COVID-19 pandemic and many researchers have applied various ML and DL algorithms to social media data for mental health prediction and analysis. The purpose of this study is to provide a comprehensive analysis of ML and DL algorithms that have been used in the prediction of various mental disorders. This study provides a diverse review of 37 selected research papers. From the selected literature, an accuracy table of ML and DL algorithms for four mental disorders (Depression, Anxiety, Bipolar&amp; ADHA) has been analyzed and created. This study aims to help researchers and practitioners in the future by providing a baseline of the performance of various ML and DL algorithms. Furthermore, we provide a list of publicly available datasets that will act as a knowledge base for future researchers.</t>
        </is>
      </c>
      <c r="N151" s="22" t="n"/>
      <c r="O151" s="22" t="inlineStr">
        <is>
          <t>979-8-3503-4971-9</t>
        </is>
      </c>
      <c r="P151" s="22" t="inlineStr">
        <is>
          <t>10.1109/ICECT61618.2024.10581373</t>
        </is>
      </c>
      <c r="Q151" s="22" t="n"/>
      <c r="R151" s="22" t="inlineStr">
        <is>
          <t>https://ieeexplore.ieee.org/stamp/stamp.jsp?arnumber=10581373</t>
        </is>
      </c>
      <c r="S151" s="22" t="inlineStr">
        <is>
          <t>Machine Learning(ML);Deep Learning (DL);Mental Disorders;BERT;RoBERTa</t>
        </is>
      </c>
      <c r="T151" s="22" t="inlineStr">
        <is>
          <t>Deep learning;Machine learning algorithms;Systematics;Social networking (online);Reviews;Mental disorders;Mental health</t>
        </is>
      </c>
      <c r="U151" s="22" t="n"/>
      <c r="V151" s="22" t="n">
        <v>1</v>
      </c>
      <c r="W151" s="22" t="n"/>
      <c r="X151" s="22" t="n">
        <v>48</v>
      </c>
      <c r="Y151" s="22" t="inlineStr">
        <is>
          <t>IEEE</t>
        </is>
      </c>
      <c r="Z151" s="14" t="n">
        <v>45481</v>
      </c>
      <c r="AA151" s="22" t="inlineStr">
        <is>
          <t>23-23 May 2024</t>
        </is>
      </c>
      <c r="AB151" s="22" t="inlineStr">
        <is>
          <t>23-23 May 2024</t>
        </is>
      </c>
      <c r="AC151" s="22" t="inlineStr">
        <is>
          <t>IEEE</t>
        </is>
      </c>
      <c r="AD151" s="15" t="inlineStr">
        <is>
          <t>IEEE Conferences</t>
        </is>
      </c>
    </row>
    <row r="152">
      <c r="A152" s="8" t="inlineStr">
        <is>
          <t>ADHD Classification with Biomarker Identification Using a Triplet Loss Attention Auto-Encoding Network</t>
        </is>
      </c>
      <c r="B152" s="9">
        <f>IF(COUNTIF($A$1:A151,
IF(ISNUMBER(MATCH(RIGHT(TRIM(A151),1),{".",",",";",":","!","?"},0)),
LEFT(TRIM(A151),LEN(TRIM(A151))-1),
TRIM(A151)
))=1,
"Not Duplicate",
"Duplicate")</f>
        <v/>
      </c>
      <c r="C152" s="9">
        <f>_xlfn.IFNA(_xlfn.XLOOKUP(A152, Table1[Title], Table1[Inclusion/Exclusion Decision]), "Added studies")</f>
        <v/>
      </c>
      <c r="D152" s="9" t="inlineStr">
        <is>
          <t>Y. Tang; Y. Chen; Y. Gao; A. Jiang; L. Zhou</t>
        </is>
      </c>
      <c r="E152" s="9" t="inlineStr">
        <is>
          <t>Key Laboratory of Child Development and Learning Science, Ministry of Education, Southeast University, China; School of Microelectronics and Control Engineering, Changzhou University, China; College of Internet of Things Engineering, Hohai University, China; College of Internet of Things Engineering, Hohai University, China; Key Laboratory of Child Development and Learning Science, Ministry of Education, Southeast University, China</t>
        </is>
      </c>
      <c r="F152" s="9" t="inlineStr">
        <is>
          <t>ICASSP 2023 - 2023 IEEE International Conference on Acoustics, Speech and Signal Processing (ICASSP)</t>
        </is>
      </c>
      <c r="G152" s="10" t="n">
        <v>45051</v>
      </c>
      <c r="H152" s="9" t="n">
        <v>2023</v>
      </c>
      <c r="I152" s="9" t="n"/>
      <c r="J152" s="9" t="n"/>
      <c r="K152" s="9" t="n">
        <v>1</v>
      </c>
      <c r="L152" s="9" t="n">
        <v>5</v>
      </c>
      <c r="M152" s="9" t="inlineStr">
        <is>
          <t>Deep learning methods have been widely applied in Attention Deficit Hyperactivity Disorder (ADHD) classification in the past decade due to their effective learned features. However, these features are lack of neurobiological meanings and hard to be biomarkers. Here, we proposed an attention auto-encoding network with triplet loss (Tri-Att-AENet) for both ADHD classification and biomarker identification. Taking brain functional connectivities (FCs) as material, we introduced an attention encoding subnetwork to obtain the weighted FCs with their weights as attention scores. A triplet loss function was further employed on these scores, providing sufficient evidence for biomarker selection. Meanwhile, the weighted FCs became discriminative to pursue a higher accuracy. Experiments show that our method achieves an average accuracy of 99.6% for classification. The selected FC biomarkers are in accord with reported neurobiological results and well fulfill the task of biomarker identification.</t>
        </is>
      </c>
      <c r="N152" s="9" t="inlineStr">
        <is>
          <t>2379-190X</t>
        </is>
      </c>
      <c r="O152" s="9" t="inlineStr">
        <is>
          <t>978-1-7281-6327-7</t>
        </is>
      </c>
      <c r="P152" s="9" t="inlineStr">
        <is>
          <t>10.1109/ICASSP49357.2023.10097138</t>
        </is>
      </c>
      <c r="Q152" s="9" t="inlineStr">
        <is>
          <t xml:space="preserve">Nature; Fundamental Research Funds for the Central Universities; </t>
        </is>
      </c>
      <c r="R152" s="9" t="inlineStr">
        <is>
          <t>https://ieeexplore.ieee.org/stamp/stamp.jsp?arnumber=10097138</t>
        </is>
      </c>
      <c r="S152" s="9" t="inlineStr">
        <is>
          <t>ADHD classification;attention;auto-encoding network;triplet loss;functional connectivity</t>
        </is>
      </c>
      <c r="T152" s="9" t="inlineStr">
        <is>
          <t>Deep learning;Biomarkers;Signal processing;Encoding;Acoustics;Task analysis;Speech processing</t>
        </is>
      </c>
      <c r="U152" s="9" t="n"/>
      <c r="V152" s="9" t="n">
        <v>4</v>
      </c>
      <c r="W152" s="9" t="n"/>
      <c r="X152" s="9" t="n">
        <v>24</v>
      </c>
      <c r="Y152" s="9" t="inlineStr">
        <is>
          <t>IEEE</t>
        </is>
      </c>
      <c r="Z152" s="10" t="n">
        <v>45051</v>
      </c>
      <c r="AA152" s="9" t="inlineStr">
        <is>
          <t>4-10 June 2023</t>
        </is>
      </c>
      <c r="AB152" s="9" t="inlineStr">
        <is>
          <t>4-10 June 2023</t>
        </is>
      </c>
      <c r="AC152" s="9" t="inlineStr">
        <is>
          <t>IEEE</t>
        </is>
      </c>
      <c r="AD152" s="11" t="inlineStr">
        <is>
          <t>IEEE Conferences</t>
        </is>
      </c>
    </row>
    <row r="153">
      <c r="A153" s="12" t="inlineStr">
        <is>
          <t>Spectral analysis of Electroretinography to differentiate autism spectrum disorder and attention deficit hyperactivity disorder.</t>
        </is>
      </c>
      <c r="B153" s="22">
        <f>IF(COUNTIF($A$1:A152,
IF(ISNUMBER(MATCH(RIGHT(TRIM(A152),1),{".",",",";",":","!","?"},0)),
LEFT(TRIM(A152),LEN(TRIM(A152))-1),
TRIM(A152)
))=1,
"Not Duplicate",
"Duplicate")</f>
        <v/>
      </c>
      <c r="C153" s="22">
        <f>_xlfn.IFNA(_xlfn.XLOOKUP(A153, Table1[Title], Table1[Inclusion/Exclusion Decision]), "Added studies")</f>
        <v/>
      </c>
      <c r="D153" s="22" t="inlineStr">
        <is>
          <t>S. M. Manjur; M. -B. Hossain; P. A. Constable; D. A. Thompson; F. Marmolejo-Ramos; I. O. Lee; H. F. Posada Quintero</t>
        </is>
      </c>
      <c r="E153" s="22" t="inlineStr">
        <is>
          <t>the Department of Biomedical Engineering, University of Connecticut, Storrs, CT, USA; the Department of Biomedical Engineering, University of Connecticut, Storrs, CT, USA; the Caring Futures Institute College of Nursing and Health Sciences, Flinders University, Adelaide, SA, Australia; the UCL Great Ormond Street Institute of Child Health, University College London, London, UK; the University of South Australia Online, Adelaide, Australia; the Behavioral and Brain Sciences Unit, Population Policy and Practice Program, UCL Great Ormond Street Institute of Child Health, University College London, London, UK; the Department of Biomedical Engineering, University of Connecticut, Storrs, CT, USA</t>
        </is>
      </c>
      <c r="F153" s="22" t="inlineStr">
        <is>
          <t>2023 IEEE EMBS International Conference on Biomedical and Health Informatics (BHI)</t>
        </is>
      </c>
      <c r="G153" s="14" t="n">
        <v>45244</v>
      </c>
      <c r="H153" s="22" t="n">
        <v>2023</v>
      </c>
      <c r="I153" s="22" t="n"/>
      <c r="J153" s="22" t="n"/>
      <c r="K153" s="22" t="n">
        <v>1</v>
      </c>
      <c r="L153" s="22" t="n">
        <v>4</v>
      </c>
      <c r="M153" s="22" t="inlineStr">
        <is>
          <t>autism spectrum disorder (ASD) and attention deficit hyperactivity disorder (ADHD) are both neurodevelopmental conditions that produce social interaction and executive functioning challenges but require very different therapeutic strategies. For that reason, early and accurate differentiation is important. However, their heterogeneity and overlap in symptoms make ASD and ADHD difficult to differentiate. The current diagnostic procedure to detect and distinguish ASD and ADHD is lengthy as it involves a comprehensive medical, developmental, and behavioral assessment. A more accessible and faster screening tool is needed to avoid delays in treatment. There is evidence that some retinal responses captured by the electroretinogram (ERG) are reduced in ASD subjects compared to neurotypicals whereas an opposite trend has been reported in ADHD, making ERG a promising tool for differentiating ASD and ADHD. However, previous ERG analyses based on amplitude and timing of ERG waves have exhibited limited success in differentiating ASD and ADHD. Recently, it has been found that time-varying spectral analysis of ERG allows for more accurate ASD detection compared to time-domain analysis. In this study, we evaluated the feasibility of differentiation of ASD and ADHD using features obtained by decomposing ERG using variable frequency complex demodulation (VFCDM). We used VFCDM features to train machine learning models and evaluated them using a subject independent validation approach. We achieved a maximum accuracy of 84% (87% sensitivity, 79% specificity), outperforming previous studies using ERG. Features from higher frequencies were found to be more important than features from lower frequencies.Clinical Relevanceâ€”This study establishes high frequency ERG information as a potential biomarker to differentiate ASD and ADHD.</t>
        </is>
      </c>
      <c r="N153" s="22" t="inlineStr">
        <is>
          <t>2641-3604</t>
        </is>
      </c>
      <c r="O153" s="22" t="inlineStr">
        <is>
          <t>979-8-3503-1050-4</t>
        </is>
      </c>
      <c r="P153" s="22" t="inlineStr">
        <is>
          <t>10.1109/BHI58575.2023.10313406</t>
        </is>
      </c>
      <c r="Q153" s="22" t="n"/>
      <c r="R153" s="22" t="inlineStr">
        <is>
          <t>https://ieeexplore.ieee.org/stamp/stamp.jsp?arnumber=10313406</t>
        </is>
      </c>
      <c r="S153" s="22" t="n"/>
      <c r="T153" s="22" t="inlineStr">
        <is>
          <t>Autism;Electric potential;Sensitivity;Machine learning;Retina;Market research;High frequency</t>
        </is>
      </c>
      <c r="U153" s="22" t="n"/>
      <c r="V153" s="22" t="n">
        <v>5</v>
      </c>
      <c r="W153" s="22" t="n"/>
      <c r="X153" s="22" t="n">
        <v>23</v>
      </c>
      <c r="Y153" s="22" t="inlineStr">
        <is>
          <t>IEEE</t>
        </is>
      </c>
      <c r="Z153" s="14" t="n">
        <v>45244</v>
      </c>
      <c r="AA153" s="22" t="inlineStr">
        <is>
          <t>15-18 Oct. 2023</t>
        </is>
      </c>
      <c r="AB153" s="22" t="inlineStr">
        <is>
          <t>15-18 Oct. 2023</t>
        </is>
      </c>
      <c r="AC153" s="22" t="inlineStr">
        <is>
          <t>IEEE</t>
        </is>
      </c>
      <c r="AD153" s="15" t="inlineStr">
        <is>
          <t>IEEE Conferences</t>
        </is>
      </c>
    </row>
    <row r="154" hidden="1">
      <c r="A154" s="8" t="inlineStr">
        <is>
          <t>EEG Slow-Rate Task Features with Retrieval-Augmented Generation for ADHD Classification in School-age Children</t>
        </is>
      </c>
      <c r="B154" s="9">
        <f>IF(COUNTIF($A$1:A153,
IF(ISNUMBER(MATCH(RIGHT(TRIM(A153),1),{".",",",";",":","!","?"},0)),
LEFT(TRIM(A153),LEN(TRIM(A153))-1),
TRIM(A153)
))=1,
"Not Duplicate",
"Duplicate")</f>
        <v/>
      </c>
      <c r="C154" s="9">
        <f>_xlfn.IFNA(_xlfn.XLOOKUP(A154, Table1[Title], Table1[Inclusion/Exclusion Decision]), "Added studies")</f>
        <v/>
      </c>
      <c r="D154" s="9" t="inlineStr">
        <is>
          <t>T. -C. Huang; S. -R. Yang; S. -E. Chiang; C. He; D. -S. Lin; L. -W. Ko</t>
        </is>
      </c>
      <c r="E154" s="9" t="inlineStr">
        <is>
          <t>Department of Electronics and Electrical Engineering, Institute of Electrical and Control Engineering, National Yang Ming Chiao Tung University, Hsinchu, Taiwan; Department of Electronics and Electrical Engineering, Institute of Electrical and Control Engineering, National Yang Ming Chiao Tung University, Hsinchu, Taiwan; Department of Biomedical Engineering, Institute of Biomedical Engineering, National Taiwan University, Taipei, Taiwan; Institute of Electrical and Control Engineering, National Yang Ming Chiao Tung University, Hsinchu, Taiwan; Department of Translational Medicine, MacKay Memorial Hospital, Taipei, Taiwan; Department of Electronics and Electrical Engineering, the Department of Biological Science and Technology, Institute of Electrical and Control Engineering, College of Biological Science and Technology, and the Center for Intelligent Drug Systems and Smart Biodevices (IDS2B), National Yang Ming Chiao Tung University, Hsinchu, Taiwan</t>
        </is>
      </c>
      <c r="F154" s="9" t="inlineStr">
        <is>
          <t>2025 International Automatic Control Conference (CACS)</t>
        </is>
      </c>
      <c r="G154" s="10" t="n">
        <v>46012</v>
      </c>
      <c r="H154" s="9" t="n">
        <v>2025</v>
      </c>
      <c r="I154" s="9" t="n"/>
      <c r="J154" s="9" t="n"/>
      <c r="K154" s="9" t="n">
        <v>1</v>
      </c>
      <c r="L154" s="9" t="n">
        <v>6</v>
      </c>
      <c r="M154" s="9" t="inlineStr">
        <is>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Î£COG,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8â€“17) during both resting and testing states. Data preprocessing included a 0.5â€“50 Hz Butterworth filter to remove noise from muscle activity and eye blinks, followed by Artifact Subspace Reconstruction (ASR) to eliminate abnormal signals. During task sessions, EEG signals were segmented into five Î£COG blocks with inter-stimulus intervals (ISI) of 3s and 1.5s, and relative PSD features (1â€“30 Hz) were extracted across Î´, Î¸, Î±, and Î²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is>
      </c>
      <c r="N154" s="9" t="inlineStr">
        <is>
          <t>2473-7259</t>
        </is>
      </c>
      <c r="O154" s="9" t="inlineStr">
        <is>
          <t>979-8-3315-9640-8</t>
        </is>
      </c>
      <c r="P154" s="9" t="inlineStr">
        <is>
          <t>10.1109/CACS67552.2025.11288161</t>
        </is>
      </c>
      <c r="Q154" s="9" t="inlineStr">
        <is>
          <t xml:space="preserve">National Science and Technology Council; Ministry of Education; </t>
        </is>
      </c>
      <c r="R154" s="9" t="inlineStr">
        <is>
          <t>https://ieeexplore.ieee.org/stamp/stamp.jsp?arnumber=11288161</t>
        </is>
      </c>
      <c r="S154" s="9" t="inlineStr">
        <is>
          <t>ADHD;EEG;CPT;PSD;Machine Learning;Large language model;Retrieval-Augmented Generation</t>
        </is>
      </c>
      <c r="T154" s="9" t="inlineStr">
        <is>
          <t>Wireless communication;Accuracy;Retrieval augmented generation;Transforms;Brain modeling;Feature extraction;Electroencephalography;Real-time systems;Usability;Testing</t>
        </is>
      </c>
      <c r="U154" s="9" t="n"/>
      <c r="V154" s="9" t="n"/>
      <c r="W154" s="9" t="n"/>
      <c r="X154" s="9" t="n">
        <v>23</v>
      </c>
      <c r="Y154" s="9" t="inlineStr">
        <is>
          <t>IEEE</t>
        </is>
      </c>
      <c r="Z154" s="10" t="n">
        <v>46012</v>
      </c>
      <c r="AA154" s="9" t="inlineStr">
        <is>
          <t>5-8 Nov. 2025</t>
        </is>
      </c>
      <c r="AB154" s="9" t="inlineStr">
        <is>
          <t>5-8 Nov. 2025</t>
        </is>
      </c>
      <c r="AC154" s="9" t="inlineStr">
        <is>
          <t>IEEE</t>
        </is>
      </c>
      <c r="AD154" s="11" t="inlineStr">
        <is>
          <t>IEEE Conferences</t>
        </is>
      </c>
    </row>
    <row r="155">
      <c r="A155" s="12" t="inlineStr">
        <is>
          <t>A Machine Learning Approach for Classification and Identification of Important ROIs for ADHD-I</t>
        </is>
      </c>
      <c r="B155" s="22">
        <f>IF(COUNTIF($A$1:A154,
IF(ISNUMBER(MATCH(RIGHT(TRIM(A154),1),{".",",",";",":","!","?"},0)),
LEFT(TRIM(A154),LEN(TRIM(A154))-1),
TRIM(A154)
))=1,
"Not Duplicate",
"Duplicate")</f>
        <v/>
      </c>
      <c r="C155" s="22">
        <f>_xlfn.IFNA(_xlfn.XLOOKUP(A155, Table1[Title], Table1[Inclusion/Exclusion Decision]), "Added studies")</f>
        <v/>
      </c>
      <c r="D155" s="22" t="inlineStr">
        <is>
          <t>Z. M. G. Ul Alim; T. M. Priyoti; Z. S. Simin; M. Hossam-E-Haider</t>
        </is>
      </c>
      <c r="E155" s="22" t="inlineStr">
        <is>
          <t>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 Dept. of Electrical, Electronic and Communication Engineering (EECE), Military Institute of Science and Tech., Dhaka, Bangladesh</t>
        </is>
      </c>
      <c r="F155" s="22" t="inlineStr">
        <is>
          <t>2025 International Conference on Electrical, Computer and Communication Engineering (ECCE)</t>
        </is>
      </c>
      <c r="G155" s="14" t="n">
        <v>45806</v>
      </c>
      <c r="H155" s="22" t="n">
        <v>2025</v>
      </c>
      <c r="I155" s="22" t="n"/>
      <c r="J155" s="22" t="n"/>
      <c r="K155" s="22" t="n">
        <v>1</v>
      </c>
      <c r="L155" s="22" t="n">
        <v>6</v>
      </c>
      <c r="M155" s="22" t="inlineStr">
        <is>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t>
        </is>
      </c>
      <c r="N155" s="22" t="n"/>
      <c r="O155" s="22" t="inlineStr">
        <is>
          <t>979-8-3503-5750-9</t>
        </is>
      </c>
      <c r="P155" s="22" t="inlineStr">
        <is>
          <t>10.1109/ECCE64574.2025.11013824</t>
        </is>
      </c>
      <c r="Q155" s="22" t="n"/>
      <c r="R155" s="22" t="inlineStr">
        <is>
          <t>https://ieeexplore.ieee.org/stamp/stamp.jsp?arnumber=11013824</t>
        </is>
      </c>
      <c r="S155" s="22" t="inlineStr">
        <is>
          <t>rs-fMRI;ADHD;ADHD-200;functional connectivity matrix;AAL;machine learning</t>
        </is>
      </c>
      <c r="T155" s="22" t="inlineStr">
        <is>
          <t>Measurement;Correlation;Accuracy;Biological system modeling;Noise;Machine learning;Brain modeling;Data models;Standards;Medical diagnostic imaging</t>
        </is>
      </c>
      <c r="U155" s="22" t="n"/>
      <c r="V155" s="22" t="n"/>
      <c r="W155" s="22" t="n"/>
      <c r="X155" s="22" t="n">
        <v>21</v>
      </c>
      <c r="Y155" s="22" t="inlineStr">
        <is>
          <t>IEEE</t>
        </is>
      </c>
      <c r="Z155" s="14" t="n">
        <v>45806</v>
      </c>
      <c r="AA155" s="22" t="inlineStr">
        <is>
          <t>13-15 Feb. 2025</t>
        </is>
      </c>
      <c r="AB155" s="22" t="inlineStr">
        <is>
          <t>13-15 Feb. 2025</t>
        </is>
      </c>
      <c r="AC155" s="22" t="inlineStr">
        <is>
          <t>IEEE</t>
        </is>
      </c>
      <c r="AD155" s="15" t="inlineStr">
        <is>
          <t>IEEE Conferences</t>
        </is>
      </c>
    </row>
    <row r="156">
      <c r="A156" s="8" t="inlineStr">
        <is>
          <t>Early Detection of ADHD in Children Using Two Learning Approaches</t>
        </is>
      </c>
      <c r="B156" s="9">
        <f>IF(COUNTIF($A$1:A155,
IF(ISNUMBER(MATCH(RIGHT(TRIM(A155),1),{".",",",";",":","!","?"},0)),
LEFT(TRIM(A155),LEN(TRIM(A155))-1),
TRIM(A155)
))=1,
"Not Duplicate",
"Duplicate")</f>
        <v/>
      </c>
      <c r="C156" s="9">
        <f>_xlfn.IFNA(_xlfn.XLOOKUP(A156, Table1[Title], Table1[Inclusion/Exclusion Decision]), "Added studies")</f>
        <v/>
      </c>
      <c r="D156" s="9" t="inlineStr">
        <is>
          <t>S. M; P. Selvi Rajendran</t>
        </is>
      </c>
      <c r="E156" s="9" t="inlineStr">
        <is>
          <t>Dept of Computer Science and Engineering, Hindustan Institute of Technology and Science, Chennai, India; Dept of Computer Science and Engineering, Hindustan Institute of Technology and Science, Chennai, India</t>
        </is>
      </c>
      <c r="F156" s="9" t="inlineStr">
        <is>
          <t>2024 International Conference on Advances in Data Engineering and Intelligent Computing Systems (ADICS)</t>
        </is>
      </c>
      <c r="G156" s="10" t="n">
        <v>45435</v>
      </c>
      <c r="H156" s="9" t="n">
        <v>2024</v>
      </c>
      <c r="I156" s="9" t="n"/>
      <c r="J156" s="9" t="n"/>
      <c r="K156" s="9" t="n">
        <v>1</v>
      </c>
      <c r="L156" s="9" t="n">
        <v>6</v>
      </c>
      <c r="M156" s="9" t="inlineStr">
        <is>
          <t>Children with Attention Deficit /Hyperactivity Disorder (ADHD) struggle to focus for longer than a few minutes at a time. The onset of symptoms can occur as early as age 3 or 12, and they may worsen until maturity. For symptoms to be minimised and behavioural techniques to be improved, early diagnosis is critical. Even though it was first identified in the 1940s, after the 1990s, awareness grew. ADHD detection may also be impacted by genetic issues. Boys are treated more often than girls, which makes them less attentive and makes it harder for them to develop objectives. Brain analyses and behavior-related questionnaires are two early diagnostic techniques. The proposed system composed of two phases of diagnosing the ADHD in children. The first phase uses the dataset obtained from screening test in which Random Forest gave the highest accuracy. The second phase uses the Deep Neural Network with attention (DNN-AM) model for the early identification of ADHD in children. It analyses images as a whole, tracking how children with ADHD interact with their surroundings. It employs many modules for unique patterns and a single DNN-AM network for feature extraction and classification. By employing a Local Binary Pattern image for analysis, the feature set is expanded, improving the extraction of ADHD patterns in children. The suggested method, DNN-AM, outperforms the trained network in predicting ADHD in children, obtaining the lowest error rate, higher accuracy, and F1-Score. With both learning models, RF and DNN-AM the ADHD in children is diagnosed.</t>
        </is>
      </c>
      <c r="N156" s="9" t="n"/>
      <c r="O156" s="9" t="inlineStr">
        <is>
          <t>979-8-3503-6482-8</t>
        </is>
      </c>
      <c r="P156" s="9" t="inlineStr">
        <is>
          <t>10.1109/ADICS58448.2024.10533507</t>
        </is>
      </c>
      <c r="Q156" s="9" t="n"/>
      <c r="R156" s="9" t="inlineStr">
        <is>
          <t>https://ieeexplore.ieee.org/stamp/stamp.jsp?arnumber=10533507</t>
        </is>
      </c>
      <c r="S156" s="9" t="inlineStr">
        <is>
          <t>Deep neural network;Image frames;Random Forest</t>
        </is>
      </c>
      <c r="T156" s="9" t="inlineStr">
        <is>
          <t>Radio frequency;Error analysis;Computational modeling;Image edge detection;Knowledge based systems;Forestry;Feature extraction</t>
        </is>
      </c>
      <c r="U156" s="9" t="n"/>
      <c r="V156" s="9" t="n"/>
      <c r="W156" s="9" t="n"/>
      <c r="X156" s="9" t="n">
        <v>15</v>
      </c>
      <c r="Y156" s="9" t="inlineStr">
        <is>
          <t>IEEE</t>
        </is>
      </c>
      <c r="Z156" s="10" t="n">
        <v>45435</v>
      </c>
      <c r="AA156" s="9" t="inlineStr">
        <is>
          <t>18-19 April 2024</t>
        </is>
      </c>
      <c r="AB156" s="9" t="inlineStr">
        <is>
          <t>18-19 April 2024</t>
        </is>
      </c>
      <c r="AC156" s="9" t="inlineStr">
        <is>
          <t>IEEE</t>
        </is>
      </c>
      <c r="AD156" s="11" t="inlineStr">
        <is>
          <t>IEEE Conferences</t>
        </is>
      </c>
    </row>
    <row r="157">
      <c r="A157" s="12" t="inlineStr">
        <is>
          <t>Handwriting-Based ADHD Detection for Children Having ASD Using Machine Learning Approaches</t>
        </is>
      </c>
      <c r="B157" s="22">
        <f>IF(COUNTIF($A$1:A156,
IF(ISNUMBER(MATCH(RIGHT(TRIM(A156),1),{".",",",";",":","!","?"},0)),
LEFT(TRIM(A156),LEN(TRIM(A156))-1),
TRIM(A156)
))=1,
"Not Duplicate",
"Duplicate")</f>
        <v/>
      </c>
      <c r="C157" s="22">
        <f>_xlfn.IFNA(_xlfn.XLOOKUP(A157, Table1[Title], Table1[Inclusion/Exclusion Decision]), "Added studies")</f>
        <v/>
      </c>
      <c r="D157" s="22" t="inlineStr">
        <is>
          <t>J. Shin; M. Maniruzzaman; Y. Uchida; M. A. M. Hasan; A. Megumi; A. Yasumura</t>
        </is>
      </c>
      <c r="E157" s="22"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and Technology, Rajshahi, Bangladesh; Graduate School of Social and Cultural Sciences, Kumamoto University, Kumamoto, Japan; Graduate School of Social and Cultural Sciences, Kumamoto University, Kumamoto, Japan</t>
        </is>
      </c>
      <c r="F157" s="22" t="inlineStr">
        <is>
          <t>IEEE Access</t>
        </is>
      </c>
      <c r="G157" s="14" t="n">
        <v>45154</v>
      </c>
      <c r="H157" s="22" t="n">
        <v>2023</v>
      </c>
      <c r="I157" s="22" t="n">
        <v>11</v>
      </c>
      <c r="J157" s="22" t="n"/>
      <c r="K157" s="22" t="n">
        <v>84974</v>
      </c>
      <c r="L157" s="22" t="n">
        <v>84984</v>
      </c>
      <c r="M157" s="22" t="inlineStr">
        <is>
          <t>Attention deficit hyperactivity disorder (ADHD) for children is one of the behavioral disorders that affect the brainâ€™s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N157" s="22" t="inlineStr">
        <is>
          <t>2169-3536</t>
        </is>
      </c>
      <c r="O157" s="22" t="n"/>
      <c r="P157" s="22" t="inlineStr">
        <is>
          <t>10.1109/ACCESS.2023.3302903</t>
        </is>
      </c>
      <c r="Q157" s="22" t="inlineStr">
        <is>
          <t xml:space="preserve">Japan Society for the Promotion of Science (JSPS) Grants-in-Aid for Scientific Research (KAKENHI), Japan(grant numbers:JP20K11892,JP21H00891,JP23KJ2124); </t>
        </is>
      </c>
      <c r="R157" s="22" t="inlineStr">
        <is>
          <t>https://ieeexplore.ieee.org/stamp/stamp.jsp?arnumber=10210369</t>
        </is>
      </c>
      <c r="S157" s="22" t="inlineStr">
        <is>
          <t>ADHD;ASD;detection;handwriting patterns;machine learning</t>
        </is>
      </c>
      <c r="T157" s="22" t="inlineStr">
        <is>
          <t>Feature extraction;Training;Classification algorithms;Prediction algorithms;Support vector machines;Handwriting recognition;Pattern analysis;Machine learning;Pediatrics;Medical conditions;Hypertension</t>
        </is>
      </c>
      <c r="U157" s="22" t="n"/>
      <c r="V157" s="22" t="n">
        <v>42</v>
      </c>
      <c r="W157" s="22" t="n"/>
      <c r="X157" s="22" t="n">
        <v>43</v>
      </c>
      <c r="Y157" s="22" t="inlineStr">
        <is>
          <t>CCBYNCND</t>
        </is>
      </c>
      <c r="Z157" s="14" t="n">
        <v>45145</v>
      </c>
      <c r="AA157" s="22" t="n">
        <v>2023</v>
      </c>
      <c r="AB157" s="22" t="n"/>
      <c r="AC157" s="22" t="inlineStr">
        <is>
          <t>IEEE</t>
        </is>
      </c>
      <c r="AD157" s="15" t="inlineStr">
        <is>
          <t>IEEE Journals</t>
        </is>
      </c>
    </row>
    <row r="158">
      <c r="A158" s="8" t="inlineStr">
        <is>
          <t>AI-Powered Early Diagnosis for Autism Spectrum Disorder and Progress Monitoring</t>
        </is>
      </c>
      <c r="B158" s="9">
        <f>IF(COUNTIF($A$1:A157,
IF(ISNUMBER(MATCH(RIGHT(TRIM(A157),1),{".",",",";",":","!","?"},0)),
LEFT(TRIM(A157),LEN(TRIM(A157))-1),
TRIM(A157)
))=1,
"Not Duplicate",
"Duplicate")</f>
        <v/>
      </c>
      <c r="C158" s="9">
        <f>_xlfn.IFNA(_xlfn.XLOOKUP(A158, Table1[Title], Table1[Inclusion/Exclusion Decision]), "Added studies")</f>
        <v/>
      </c>
      <c r="D158" s="9" t="inlineStr">
        <is>
          <t>S. C; A. M; C. L; G. P; D. S. S. S</t>
        </is>
      </c>
      <c r="E158" s="9" t="inlineStr">
        <is>
          <t>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 Department of Information Technology, Velalar College of Engineering and Technology, Erode, India</t>
        </is>
      </c>
      <c r="F158" s="9" t="inlineStr">
        <is>
          <t>2025 International Conference on Computing and Communications (COMPUTINGCON)</t>
        </is>
      </c>
      <c r="G158" s="10" t="n">
        <v>46073</v>
      </c>
      <c r="H158" s="9" t="n">
        <v>2025</v>
      </c>
      <c r="I158" s="9" t="n"/>
      <c r="J158" s="9" t="n"/>
      <c r="K158" s="9" t="n">
        <v>1</v>
      </c>
      <c r="L158" s="9" t="n">
        <v>6</v>
      </c>
      <c r="M158" s="9" t="inlineStr">
        <is>
          <t>Autism Spectrum Disorder (ASD) affects millions of people worldwide, but is still diagnosed mostly on subjective criteria that require expert judgments and limited accessibility to specialists or early detection tools. Often, a late diagnosis translates into missed opportunities for effective interventions in developmental outcomes. Hence, the project describes Cure Path AI-enabled early diagnosis and monitoring of the progress of ASD. CurePath uses deep learning, eye-tracking analysis, sMRI anomaly detection, and federated learning to give precise, privacy-preserving assessments. In experimental validation, CurePath attained an accuracy of 92.3% in diagnosis, a sensitivity of 89% in detecting risk markers early, and a 70% reduction in diagnostic time. It also provides personalized therapy recommendations given genetic, behavioral, and familial data. Using explainable AI, the use ensures transparency whereby clinicians and caregivers understand the outputs of the system. Accessible via clinics, schools, and remote settings, it provides real-time insights to health care providers and actionable care suggestions for families. CurePath assists not only in speedy diagnosis but also invests in long-term developmental support through continuous, personalized monitoring and empowerment for better decisions, enhancing quality of life in children with ASD.</t>
        </is>
      </c>
      <c r="N158" s="9" t="n"/>
      <c r="O158" s="9" t="inlineStr">
        <is>
          <t>979-8-3315-2253-7</t>
        </is>
      </c>
      <c r="P158" s="9" t="inlineStr">
        <is>
          <t>10.1109/COMPUTINGCON64838.2025.11377398</t>
        </is>
      </c>
      <c r="Q158" s="9" t="n"/>
      <c r="R158" s="9" t="inlineStr">
        <is>
          <t>https://ieeexplore.ieee.org/stamp/stamp.jsp?arnumber=11377398</t>
        </is>
      </c>
      <c r="S158" s="9" t="inlineStr">
        <is>
          <t>-Autism Spectrum Disorder;Early Diagnosis;Deep Learning;Eye-Tracking;Federated Learning;Explainable AI;Progress Monitoring</t>
        </is>
      </c>
      <c r="T158" s="9" t="inlineStr">
        <is>
          <t>Deep learning;Autism;Pediatrics;Explainable AI;Federated learning;Medical treatment;Gaze tracking;Genetics;Trajectory;Monitoring</t>
        </is>
      </c>
      <c r="U158" s="9" t="n"/>
      <c r="V158" s="9" t="n"/>
      <c r="W158" s="9" t="n"/>
      <c r="X158" s="9" t="n">
        <v>20</v>
      </c>
      <c r="Y158" s="9" t="inlineStr">
        <is>
          <t>IEEE</t>
        </is>
      </c>
      <c r="Z158" s="10" t="n">
        <v>46073</v>
      </c>
      <c r="AA158" s="9" t="inlineStr">
        <is>
          <t>1-3 Sept. 2025</t>
        </is>
      </c>
      <c r="AB158" s="9" t="inlineStr">
        <is>
          <t>1-3 Sept. 2025</t>
        </is>
      </c>
      <c r="AC158" s="9" t="inlineStr">
        <is>
          <t>IEEE</t>
        </is>
      </c>
      <c r="AD158" s="11" t="inlineStr">
        <is>
          <t>IEEE Conferences</t>
        </is>
      </c>
    </row>
    <row r="159">
      <c r="A159" s="12" t="inlineStr">
        <is>
          <t>Predicting Disease Severity in Children With Attention Deficit Hyperactivity Disorder Using Dual-Branch Hypothesis Network</t>
        </is>
      </c>
      <c r="B159" s="22">
        <f>IF(COUNTIF($A$1:A158,
IF(ISNUMBER(MATCH(RIGHT(TRIM(A158),1),{".",",",";",":","!","?"},0)),
LEFT(TRIM(A158),LEN(TRIM(A158))-1),
TRIM(A158)
))=1,
"Not Duplicate",
"Duplicate")</f>
        <v/>
      </c>
      <c r="C159" s="22">
        <f>_xlfn.IFNA(_xlfn.XLOOKUP(A159, Table1[Title], Table1[Inclusion/Exclusion Decision]), "Added studies")</f>
        <v/>
      </c>
      <c r="D159" s="22" t="inlineStr">
        <is>
          <t>Y. Chen; Y. Wang; Y. Tang; X. Meng</t>
        </is>
      </c>
      <c r="E159" s="22" t="inlineStr">
        <is>
          <t>School of Microelectronics and Control Engineering, Changzhou University, Changzhou, China; School of Microelectronics and Control Engineering, Changzhou University, Changzhou, China; College of Information Science and Engineering, Hohai University, Changzhou, China; School of Medical Information and Engineering, Xuzhou Medical University, Xuzhou, China</t>
        </is>
      </c>
      <c r="F159" s="22" t="inlineStr">
        <is>
          <t>IEEE Access</t>
        </is>
      </c>
      <c r="G159" s="14" t="n">
        <v>45657</v>
      </c>
      <c r="H159" s="22" t="n">
        <v>2024</v>
      </c>
      <c r="I159" s="22" t="n">
        <v>12</v>
      </c>
      <c r="J159" s="22" t="n"/>
      <c r="K159" s="22" t="n">
        <v>198212</v>
      </c>
      <c r="L159" s="22" t="n">
        <v>198223</v>
      </c>
      <c r="M159" s="22" t="inlineStr">
        <is>
          <t>Attention deficit hyperactivity disorder (ADHD) is a prevalent neurodevelopmental disorder in children. Although numerous intelligent methods have been applied for its diagnosis, they seldom address symptom prediction, which is crucial for establishing the relationship between symptoms and subjective biosignals. We propose a severity prediction model, namely BSP-Net, which uses amplitude of low-frequency fluctuation (ALFF) data and constructs severity predictors within a binary hypothesis testing (BHT) framework. Specifically, we designed a dual-branch network for symptom severity prediction, with each branch corresponding to an assumed label for the test subject. Building on the accurate ADHD identification achieved by the existing auto-encoding network (AENet) within the BHT framework, we integrate its network and introduce symptom score predictors in each branch. By comparing high-level features from both branches using the AENet, we derive an estimated label. Once an assumed label is confirmed, the corresponding branchâ€™s score predictor is activated to generate the final symptom assessment. Using the BSP-Net, our experiments achieved severity prediction accuracies of 92.4% and 84.9% on specific ADHD-200 datasets, with a score tolerance threshold of 3. Moreover, the mean squared errors on these datasets were lower than 16, significantly outperforming other methods. Importantly, discriminative brain regions corresponding to typical ALFF data in the BSP-Net were identified as ADHD biomarkers. These biomarkers align with existing research on abnormal brain regions in children with ADHD. Consequently, our method demonstrates its validity by providing biological explanations derived from ADHD mechanisms.</t>
        </is>
      </c>
      <c r="N159" s="22" t="inlineStr">
        <is>
          <t>2169-3536</t>
        </is>
      </c>
      <c r="O159" s="22" t="n"/>
      <c r="P159" s="22" t="inlineStr">
        <is>
          <t>10.1109/ACCESS.2024.3522397</t>
        </is>
      </c>
      <c r="Q159" s="22" t="inlineStr">
        <is>
          <t xml:space="preserve">National Natural Science Foundation of China(grant numbers:62201093); Changzhou Science and Technology Bureau Program(grant numbers:CJ20241130); </t>
        </is>
      </c>
      <c r="R159" s="22" t="inlineStr">
        <is>
          <t>https://ieeexplore.ieee.org/stamp/stamp.jsp?arnumber=10815965</t>
        </is>
      </c>
      <c r="S159" s="22" t="inlineStr">
        <is>
          <t>ADHD assessment;biomarker detection;dual-branch prediction;symptom severity</t>
        </is>
      </c>
      <c r="T159" s="22" t="inlineStr">
        <is>
          <t>Biomarkers;Training;Feature extraction;Diseases;Accuracy;Loss measurement;Functional magnetic resonance imaging;Decoding;Data models;Training data</t>
        </is>
      </c>
      <c r="U159" s="22" t="n"/>
      <c r="V159" s="22" t="n"/>
      <c r="W159" s="22" t="n"/>
      <c r="X159" s="22" t="n">
        <v>43</v>
      </c>
      <c r="Y159" s="22" t="inlineStr">
        <is>
          <t>CCBY</t>
        </is>
      </c>
      <c r="Z159" s="14" t="n">
        <v>45651</v>
      </c>
      <c r="AA159" s="22" t="n">
        <v>2024</v>
      </c>
      <c r="AB159" s="22" t="n"/>
      <c r="AC159" s="22" t="inlineStr">
        <is>
          <t>IEEE</t>
        </is>
      </c>
      <c r="AD159" s="15" t="inlineStr">
        <is>
          <t>IEEE Journals</t>
        </is>
      </c>
    </row>
    <row r="160">
      <c r="A160" s="8" t="inlineStr">
        <is>
          <t>ADHD Classification with Robust Biomarker Detection Using Knowledge Distillation</t>
        </is>
      </c>
      <c r="B160" s="9">
        <f>IF(COUNTIF($A$1:A159,
IF(ISNUMBER(MATCH(RIGHT(TRIM(A159),1),{".",",",";",":","!","?"},0)),
LEFT(TRIM(A159),LEN(TRIM(A159))-1),
TRIM(A159)
))=1,
"Not Duplicate",
"Duplicate")</f>
        <v/>
      </c>
      <c r="C160" s="9">
        <f>_xlfn.IFNA(_xlfn.XLOOKUP(A160, Table1[Title], Table1[Inclusion/Exclusion Decision]), "Added studies")</f>
        <v/>
      </c>
      <c r="D160" s="9" t="inlineStr">
        <is>
          <t>Y. Tang; L. Cui; X. Wang; M. Li; Y. Chen; Y. Gao</t>
        </is>
      </c>
      <c r="E160" s="9" t="inlineStr">
        <is>
          <t>College of Information Science and Engineering, Hohai University, China; College of Information Science and Engineering, Hohai University, China; College of Information Science and Engineering, Hohai University, China; College of Information Science and Engineering, Hohai University, China; School of Microelectronics and Control Engineering, Changzhou University, China; College of Information Science and Engineering, Hohai University, China</t>
        </is>
      </c>
      <c r="F160" s="9" t="inlineStr">
        <is>
          <t>2024 IEEE International Symposium on Circuits and Systems (ISCAS)</t>
        </is>
      </c>
      <c r="G160" s="10" t="n">
        <v>45475</v>
      </c>
      <c r="H160" s="9" t="n">
        <v>2024</v>
      </c>
      <c r="I160" s="9" t="n"/>
      <c r="J160" s="9" t="n"/>
      <c r="K160" s="9" t="n">
        <v>1</v>
      </c>
      <c r="L160" s="9" t="n">
        <v>5</v>
      </c>
      <c r="M160" s="9" t="inlineStr">
        <is>
          <t>Deep learning methods have been extensively employed in the classification of attention deficit hyperactivity disorder (ADHD) in decades. However, these methods either are still with unsatisfactory accuracy or lack the ability to capture relevant biological markers. To address these challenges, we introduce a knowledge distillation architecture within a binary hypothesis testing framework. In detail, we employ an existing AENet as a teacher model and guide a student model in learning high-level features of ADHD disease. More importantly, an attention block is adopted in this student model to obtain attention weights and better quantify the contributions of used brain functional connections. Now, these weights become robust in coping with the individual diversity among ADHD and healthy control groups, making it convenient for biomarker detection. Experiments demonstrate that our method attains an average classification accuracy of 99.5%. ADHD biomarkers are effectively identified and solidly supported by recent reports. This further illustrates the validity of our knowledge distillation approach.</t>
        </is>
      </c>
      <c r="N160" s="9" t="inlineStr">
        <is>
          <t>2158-1525</t>
        </is>
      </c>
      <c r="O160" s="9" t="inlineStr">
        <is>
          <t>979-8-3503-3099-1</t>
        </is>
      </c>
      <c r="P160" s="9" t="inlineStr">
        <is>
          <t>10.1109/ISCAS58744.2024.10558413</t>
        </is>
      </c>
      <c r="Q160" s="9" t="inlineStr">
        <is>
          <t xml:space="preserve">Nature; Changzhou Science and Technology Bureau; </t>
        </is>
      </c>
      <c r="R160" s="9" t="inlineStr">
        <is>
          <t>https://ieeexplore.ieee.org/stamp/stamp.jsp?arnumber=10558413</t>
        </is>
      </c>
      <c r="S160" s="9" t="inlineStr">
        <is>
          <t>ADHD classification;binary hypothesis testing;biomarker detection;knowledge distillation</t>
        </is>
      </c>
      <c r="T160" s="9" t="inlineStr">
        <is>
          <t>Deep learning;Accuracy;Circuits and systems;Biological system modeling;Biomarkers;Brain modeling;Integrated circuit reliability</t>
        </is>
      </c>
      <c r="U160" s="9" t="n"/>
      <c r="V160" s="9" t="n"/>
      <c r="W160" s="9" t="n"/>
      <c r="X160" s="9" t="n">
        <v>18</v>
      </c>
      <c r="Y160" s="9" t="inlineStr">
        <is>
          <t>IEEE</t>
        </is>
      </c>
      <c r="Z160" s="10" t="n">
        <v>45475</v>
      </c>
      <c r="AA160" s="9" t="inlineStr">
        <is>
          <t>19-22 May 2024</t>
        </is>
      </c>
      <c r="AB160" s="9" t="inlineStr">
        <is>
          <t>19-22 May 2024</t>
        </is>
      </c>
      <c r="AC160" s="9" t="inlineStr">
        <is>
          <t>IEEE</t>
        </is>
      </c>
      <c r="AD160" s="11" t="inlineStr">
        <is>
          <t>IEEE Conferences</t>
        </is>
      </c>
    </row>
    <row r="161">
      <c r="A161" s="12" t="inlineStr">
        <is>
          <t>Examining AI-Powered ADHD Diagnosis: Current Trends, Key Challenges, and Future Directions in the Field</t>
        </is>
      </c>
      <c r="B161" s="22">
        <f>IF(COUNTIF($A$1:A160,
IF(ISNUMBER(MATCH(RIGHT(TRIM(A160),1),{".",",",";",":","!","?"},0)),
LEFT(TRIM(A160),LEN(TRIM(A160))-1),
TRIM(A160)
))=1,
"Not Duplicate",
"Duplicate")</f>
        <v/>
      </c>
      <c r="C161" s="22">
        <f>_xlfn.IFNA(_xlfn.XLOOKUP(A161, Table1[Title], Table1[Inclusion/Exclusion Decision]), "Added studies")</f>
        <v/>
      </c>
      <c r="D161" s="22" t="inlineStr">
        <is>
          <t>Q. Ul Ain; S. Jawed; A. Rauf Subhani; W. Haider Butt; M. Usman Akram</t>
        </is>
      </c>
      <c r="E161" s="22" t="inlineStr">
        <is>
          <t>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Electrical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 Department of Computer and Software Engineering, College of Electrical and Mechanical Engineering, National University of Sciences and Technology, Islamabad, Pakistan</t>
        </is>
      </c>
      <c r="F161" s="22" t="inlineStr">
        <is>
          <t>IEEE Access</t>
        </is>
      </c>
      <c r="G161" s="14" t="n">
        <v>45810</v>
      </c>
      <c r="H161" s="22" t="n">
        <v>2025</v>
      </c>
      <c r="I161" s="22" t="n">
        <v>13</v>
      </c>
      <c r="J161" s="22" t="n"/>
      <c r="K161" s="22" t="n">
        <v>93148</v>
      </c>
      <c r="L161" s="22" t="n">
        <v>93177</v>
      </c>
      <c r="M161" s="22"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is>
      </c>
      <c r="N161" s="22" t="inlineStr">
        <is>
          <t>2169-3536</t>
        </is>
      </c>
      <c r="O161" s="22" t="n"/>
      <c r="P161" s="22" t="inlineStr">
        <is>
          <t>10.1109/ACCESS.2025.3567427</t>
        </is>
      </c>
      <c r="Q161" s="22" t="n"/>
      <c r="R161" s="22" t="inlineStr">
        <is>
          <t>https://ieeexplore.ieee.org/stamp/stamp.jsp?arnumber=10988850</t>
        </is>
      </c>
      <c r="S161" s="22" t="inlineStr">
        <is>
          <t>ADHD;SLR;AI;ML;DL;physiological signals;MRI;motion data;questionnaires;EEG</t>
        </is>
      </c>
      <c r="T161" s="22" t="inlineStr">
        <is>
          <t>Artificial intelligence;Systematic literature review;Brain modeling;Physiology;Electroencephalography;Software;Pediatrics;Analytical models;Protocols;Neuroimaging</t>
        </is>
      </c>
      <c r="U161" s="22" t="n"/>
      <c r="V161" s="22" t="n">
        <v>3</v>
      </c>
      <c r="W161" s="22" t="n"/>
      <c r="X161" s="22" t="n">
        <v>125</v>
      </c>
      <c r="Y161" s="22" t="inlineStr">
        <is>
          <t>CCBY</t>
        </is>
      </c>
      <c r="Z161" s="14" t="n">
        <v>45783</v>
      </c>
      <c r="AA161" s="22" t="n">
        <v>2025</v>
      </c>
      <c r="AB161" s="22" t="n"/>
      <c r="AC161" s="22" t="inlineStr">
        <is>
          <t>IEEE</t>
        </is>
      </c>
      <c r="AD161" s="15" t="inlineStr">
        <is>
          <t>IEEE Journals</t>
        </is>
      </c>
    </row>
    <row r="162">
      <c r="A162" s="8" t="inlineStr">
        <is>
          <t>Interpretable AI for ADHD Diagnosis: Unveiling Spatio-Temporal Insights from fMRI with Transformers</t>
        </is>
      </c>
      <c r="B162" s="9">
        <f>IF(COUNTIF($A$1:A161,
IF(ISNUMBER(MATCH(RIGHT(TRIM(A161),1),{".",",",";",":","!","?"},0)),
LEFT(TRIM(A161),LEN(TRIM(A161))-1),
TRIM(A161)
))=1,
"Not Duplicate",
"Duplicate")</f>
        <v/>
      </c>
      <c r="C162" s="9">
        <f>_xlfn.IFNA(_xlfn.XLOOKUP(A162, Table1[Title], Table1[Inclusion/Exclusion Decision]), "Added studies")</f>
        <v/>
      </c>
      <c r="D162" s="9" t="inlineStr">
        <is>
          <t>G. Wang</t>
        </is>
      </c>
      <c r="E162" s="9" t="inlineStr">
        <is>
          <t>Boston Trinity Academy, Boston, USA</t>
        </is>
      </c>
      <c r="F162" s="9" t="inlineStr">
        <is>
          <t>2025 IEEE 3rd International Conference on Sensors, Electronics and Computer Engineering (ICSECE)</t>
        </is>
      </c>
      <c r="G162" s="10" t="n">
        <v>45993</v>
      </c>
      <c r="H162" s="9" t="n">
        <v>2025</v>
      </c>
      <c r="I162" s="9" t="n"/>
      <c r="J162" s="9" t="n"/>
      <c r="K162" s="9" t="n">
        <v>1983</v>
      </c>
      <c r="L162" s="9" t="n">
        <v>1988</v>
      </c>
      <c r="M162" s="9" t="inlineStr">
        <is>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t>
        </is>
      </c>
      <c r="N162" s="9" t="n"/>
      <c r="O162" s="9" t="inlineStr">
        <is>
          <t>979-8-3315-0356-7</t>
        </is>
      </c>
      <c r="P162" s="9" t="inlineStr">
        <is>
          <t>10.1109/ICSECE65727.2025.11257074</t>
        </is>
      </c>
      <c r="Q162" s="9" t="n"/>
      <c r="R162" s="9" t="inlineStr">
        <is>
          <t>https://ieeexplore.ieee.org/stamp/stamp.jsp?arnumber=11257074</t>
        </is>
      </c>
      <c r="S162" s="9" t="inlineStr">
        <is>
          <t>Attention Deficit Hyperactivity Disorder (ADHD);Transformer models;Model interpretability</t>
        </is>
      </c>
      <c r="T162" s="9" t="inlineStr">
        <is>
          <t>Deep learning;Accuracy;Computational modeling;Decision making;Data visualization;Functional magnetic resonance imaging;Brain modeling;Transformers;Feature extraction;Data models</t>
        </is>
      </c>
      <c r="U162" s="9" t="n"/>
      <c r="V162" s="9" t="n"/>
      <c r="W162" s="9" t="n"/>
      <c r="X162" s="9" t="n">
        <v>11</v>
      </c>
      <c r="Y162" s="9" t="inlineStr">
        <is>
          <t>IEEE</t>
        </is>
      </c>
      <c r="Z162" s="10" t="n">
        <v>45993</v>
      </c>
      <c r="AA162" s="9" t="inlineStr">
        <is>
          <t>29-31 Aug. 2025</t>
        </is>
      </c>
      <c r="AB162" s="9" t="inlineStr">
        <is>
          <t>29-31 Aug. 2025</t>
        </is>
      </c>
      <c r="AC162" s="9" t="inlineStr">
        <is>
          <t>IEEE</t>
        </is>
      </c>
      <c r="AD162" s="11" t="inlineStr">
        <is>
          <t>IEEE Conferences</t>
        </is>
      </c>
    </row>
    <row r="163">
      <c r="A163" s="12" t="inlineStr">
        <is>
          <t>The Early Detection of Autism Within Children Through Facial Recognition; A Deep Transfer Learning Approach</t>
        </is>
      </c>
      <c r="B163" s="22">
        <f>IF(COUNTIF($A$1:A162,
IF(ISNUMBER(MATCH(RIGHT(TRIM(A162),1),{".",",",";",":","!","?"},0)),
LEFT(TRIM(A162),LEN(TRIM(A162))-1),
TRIM(A162)
))=1,
"Not Duplicate",
"Duplicate")</f>
        <v/>
      </c>
      <c r="C163" s="22">
        <f>_xlfn.IFNA(_xlfn.XLOOKUP(A163, Table1[Title], Table1[Inclusion/Exclusion Decision]), "Added studies")</f>
        <v/>
      </c>
      <c r="D163" s="22" t="inlineStr">
        <is>
          <t>L. A. Rahman; P. Marikannan Booma</t>
        </is>
      </c>
      <c r="E163" s="22" t="inlineStr">
        <is>
          <t>Asia Pacific University of Technology and Innovation Technology Park Malaysia, Kuala Lumpur, Malaysia; Asia Pacific University of Technology and Innovation Technology Park Malaysia, Kuala Lumpur, Malaysia</t>
        </is>
      </c>
      <c r="F163" s="22" t="inlineStr">
        <is>
          <t>2022 2nd International Conference on New Technologies of Information and Communication (NTIC)</t>
        </is>
      </c>
      <c r="G163" s="14" t="n">
        <v>45037</v>
      </c>
      <c r="H163" s="22" t="n">
        <v>2022</v>
      </c>
      <c r="I163" s="22" t="n"/>
      <c r="J163" s="22" t="n"/>
      <c r="K163" s="22" t="n">
        <v>1</v>
      </c>
      <c r="L163" s="22" t="n">
        <v>11</v>
      </c>
      <c r="M163" s="22" t="inlineStr">
        <is>
          <t>Over the past years, autism rates have increased alarmingly, with 1 in 59 children, aged between 1 to 6 years, being affected globally. While treatment is available, if detected at a later stage or not detected at all, children must face lifelong consequences and even a reduced life expectancy. Therefore, an early diagnosis has the potential to enhance the childrenâ€™s probability of having near-to-normal development. However, current methods of diagnosis are not accessible to everyone due to the high costs involved in clinical assessments and the time taken to reach a conclusive diagnosis thus leading majority of children being under-diagnosed. Deep learning has transformed multiple sectors thanks to its "high perform a nee" feature as opposed to traditional machine learning models and could have been long used for the early detection of autism as an attempt to reduce the affliction rates. Although autistic children have unique facial features which could be exploited using Deep Learning, not much effort has been put in that area. As such, this work takes on a Deep Transfer Learning approach for the detection of autism within children based on facial images by applying CNN-based models of ResNet50, VGG-16 and MobileNet with the latter being the most performant. After tuning, an overall accuracy of 89.5% and AUC of 0.97 were reached. Furthermore, on an endnote, the practical &amp; ethical implications are looked at while also proposing that, as this work shows promising results, future works could look at a more real-time approach for the same.</t>
        </is>
      </c>
      <c r="N163" s="22" t="n"/>
      <c r="O163" s="22" t="inlineStr">
        <is>
          <t>978-1-6654-8974-4</t>
        </is>
      </c>
      <c r="P163" s="22" t="inlineStr">
        <is>
          <t>10.1109/NTIC55069.2022.10100517</t>
        </is>
      </c>
      <c r="Q163" s="22" t="n"/>
      <c r="R163" s="22" t="inlineStr">
        <is>
          <t>https://ieeexplore.ieee.org/stamp/stamp.jsp?arnumber=10100517</t>
        </is>
      </c>
      <c r="S163" s="22" t="inlineStr">
        <is>
          <t>Data Science;Deep Learning;Transfer Learning;Facial Recognition;Autism detection</t>
        </is>
      </c>
      <c r="T163" s="22" t="inlineStr">
        <is>
          <t>Deep learning;Autism;Ethics;Face recognition;Transfer learning;Feature extraction;Real-time systems</t>
        </is>
      </c>
      <c r="U163" s="22" t="n"/>
      <c r="V163" s="22" t="n">
        <v>11</v>
      </c>
      <c r="W163" s="22" t="n"/>
      <c r="X163" s="22" t="n">
        <v>50</v>
      </c>
      <c r="Y163" s="22" t="inlineStr">
        <is>
          <t>IEEE</t>
        </is>
      </c>
      <c r="Z163" s="14" t="n">
        <v>45037</v>
      </c>
      <c r="AA163" s="22" t="inlineStr">
        <is>
          <t>21-22 Dec. 2022</t>
        </is>
      </c>
      <c r="AB163" s="22" t="inlineStr">
        <is>
          <t>21-22 Dec. 2022</t>
        </is>
      </c>
      <c r="AC163" s="22" t="inlineStr">
        <is>
          <t>IEEE</t>
        </is>
      </c>
      <c r="AD163" s="15" t="inlineStr">
        <is>
          <t>IEEE Conferences</t>
        </is>
      </c>
    </row>
    <row r="164">
      <c r="A164" s="8" t="inlineStr">
        <is>
          <t>Functional Connectivity-Driven Diagnosis of ADHD and ASD via Transfer Learning on rs-fMRI Data</t>
        </is>
      </c>
      <c r="B164" s="9">
        <f>IF(COUNTIF($A$1:A163,
IF(ISNUMBER(MATCH(RIGHT(TRIM(A163),1),{".",",",";",":","!","?"},0)),
LEFT(TRIM(A163),LEN(TRIM(A163))-1),
TRIM(A163)
))=1,
"Not Duplicate",
"Duplicate")</f>
        <v/>
      </c>
      <c r="C164" s="9">
        <f>_xlfn.IFNA(_xlfn.XLOOKUP(A164, Table1[Title], Table1[Inclusion/Exclusion Decision]), "Added studies")</f>
        <v/>
      </c>
      <c r="D164" s="9" t="inlineStr">
        <is>
          <t>K. Jain; A. Upadhyay; V. Chawla; N. Singh; B. Rana</t>
        </is>
      </c>
      <c r="E164" s="9" t="inlineStr">
        <is>
          <t>Department of Computer Science, University of Delhi, New Delhi, India; Department of Computer Science, University of Delhi, New Delhi, India; Department of Computer Science, University of Delhi, New Delhi, India; Department of Information Technology, Indian Institute of Information Technology, Allahabad, India; Department of Computer Science, University of Delhi, New Delhi, India</t>
        </is>
      </c>
      <c r="F164" s="9" t="inlineStr">
        <is>
          <t>TENCON 2025 - 2025 IEEE Region 10 Conference (TENCON)</t>
        </is>
      </c>
      <c r="G164" s="10" t="n">
        <v>46071</v>
      </c>
      <c r="H164" s="9" t="n">
        <v>2025</v>
      </c>
      <c r="I164" s="9" t="n"/>
      <c r="J164" s="9" t="n"/>
      <c r="K164" s="9" t="n">
        <v>1868</v>
      </c>
      <c r="L164" s="9" t="n">
        <v>1872</v>
      </c>
      <c r="M164" s="9" t="inlineStr">
        <is>
          <t>Neurodevelopmental conditions such as Autism Spectrum Disorder (ASD) and Attention Deficit Hyperactivity Disorder (ADHD) alter functional connectivity (FC) among the brain regions. ADHD and ASD affect $\mathbf{5 - 6 \%}$ and $\mathbf{1 - 2 \%}$ of the population, respectively and hence need immediate attention to develop automated differential diagnosis. This work proposes an automated diagnostic system for ADHD and ASD by investigating FC among brain regions. We used publicly available restingstate functional Magnetic Resonance Imaging (rs-fMRI) data for ADHD, ASD and age-matched healthy (HC) subjects. The rsfMRI data helps to analyse the temporal activity in the brain, and computing FC using time-series data helps to capture the temporal correlation among regions. We used five diverse FC measures and performed three classification tasks: ASD vs. ADHD, ASD vs. HC and ADHD vs. HC. Further, we finetuned the pre-trained VGG19 model to develop a decision model. The best accuracy of 99.09% for ASD vs. ADHD, 78.18% for ADHD vs. HC and 65.46% for ASD vs. HC demonstrates the efficacy of the proposed method. The disrupted regions are also identified using SHapley Additive exPlanations (SHAP), an explainable artificial intelligence method, that are in accordance with the literature. The work demonstrates the capability of deep learning in analysing neuroimaging data for clinical and research applications.</t>
        </is>
      </c>
      <c r="N164" s="9" t="inlineStr">
        <is>
          <t>2159-3450</t>
        </is>
      </c>
      <c r="O164" s="9" t="inlineStr">
        <is>
          <t>979-8-3315-3772-2</t>
        </is>
      </c>
      <c r="P164" s="9" t="inlineStr">
        <is>
          <t>10.1109/TENCON66050.2025.11375149</t>
        </is>
      </c>
      <c r="Q164" s="9" t="n"/>
      <c r="R164" s="9" t="inlineStr">
        <is>
          <t>https://ieeexplore.ieee.org/stamp/stamp.jsp?arnumber=11375149</t>
        </is>
      </c>
      <c r="S164" s="9" t="inlineStr">
        <is>
          <t>Transfer Learning;Pearson Correlation;Phase synchronous index;Covariance;Maximum linear crosscorrelation;Magnitude Squared Coherence;ADHD;ASD;rsfMRI</t>
        </is>
      </c>
      <c r="T164" s="9" t="inlineStr">
        <is>
          <t>Neuroimaging;Functional connectivity;Correlation;Accuracy;Computational modeling;Transfer learning;Stability criteria;Functional magnetic resonance imaging;Brain modeling;Indexes</t>
        </is>
      </c>
      <c r="U164" s="9" t="n"/>
      <c r="V164" s="9" t="n"/>
      <c r="W164" s="9" t="n"/>
      <c r="X164" s="9" t="n">
        <v>23</v>
      </c>
      <c r="Y164" s="9" t="inlineStr">
        <is>
          <t>IEEE</t>
        </is>
      </c>
      <c r="Z164" s="10" t="n">
        <v>46071</v>
      </c>
      <c r="AA164" s="9" t="inlineStr">
        <is>
          <t>27-30 Oct. 2025</t>
        </is>
      </c>
      <c r="AB164" s="9" t="inlineStr">
        <is>
          <t>27-30 Oct. 2025</t>
        </is>
      </c>
      <c r="AC164" s="9" t="inlineStr">
        <is>
          <t>IEEE</t>
        </is>
      </c>
      <c r="AD164" s="11" t="inlineStr">
        <is>
          <t>IEEE Conferences</t>
        </is>
      </c>
    </row>
    <row r="165">
      <c r="A165" s="12" t="inlineStr">
        <is>
          <t>A Hybrid Visual-ML Framework to Classify and Support Neurodiverse Learners Using Behavioural and Educational Data</t>
        </is>
      </c>
      <c r="B165" s="22">
        <f>IF(COUNTIF($A$1:A164,
IF(ISNUMBER(MATCH(RIGHT(TRIM(A164),1),{".",",",";",":","!","?"},0)),
LEFT(TRIM(A164),LEN(TRIM(A164))-1),
TRIM(A164)
))=1,
"Not Duplicate",
"Duplicate")</f>
        <v/>
      </c>
      <c r="C165" s="22">
        <f>_xlfn.IFNA(_xlfn.XLOOKUP(A165, Table1[Title], Table1[Inclusion/Exclusion Decision]), "Added studies")</f>
        <v/>
      </c>
      <c r="D165" s="22" t="inlineStr">
        <is>
          <t>Twinkle; Shikha; R. Kanauzia</t>
        </is>
      </c>
      <c r="E165" s="22" t="inlineStr">
        <is>
          <t>Computer Science and Engineering, Chandigarh University, Mohali, Punjab, India; Computer Science and Engineering, Chandigarh University, Mohali, Punjab, India; CIHL, Canada</t>
        </is>
      </c>
      <c r="F165" s="22" t="inlineStr">
        <is>
          <t>2025 1st IEEE Uttar Pradesh Section Women in Engineering International Conference on Electrical Electronics and Computer Engineering (UPWIECON)</t>
        </is>
      </c>
      <c r="G165" s="14" t="n">
        <v>46076</v>
      </c>
      <c r="H165" s="22" t="n">
        <v>2025</v>
      </c>
      <c r="I165" s="22" t="n"/>
      <c r="J165" s="22" t="n"/>
      <c r="K165" s="22" t="n">
        <v>118</v>
      </c>
      <c r="L165" s="22" t="n">
        <v>124</v>
      </c>
      <c r="M165" s="22" t="inlineStr">
        <is>
          <t>Early detection and focused interventions are essential for supporting neurodiverse adolescents, especially those with autism spectrum disorder (ASD). In order to classify and assist these learners, this work presents a hybrid visual machine learning (ML) system that combines behavioural and educational data. The proposed approach consists of five components: data preprocessing, orange model training, Tableau visual analytics, and deployment of the Streamlit online application. The dataset contains 704 occurrences and 20 variables that were taken from autism screening replies, such as demographics, medical history, and behavioural indicators. Three machine learning models: K-Nearest Neighbours (KNN), Random Forest, and Logistic Regression-were evaluated using 10-fold stratified cross-validation. Three machine learning models-K-Nearest Neighbours (KNN), Random Forest, and Logistic Regression-were evaluated using 10-fold stratified cross-validation. With an accuracy of 99.8% and an AUC of 1.000, Logistic Regression produced the best results. Random Forest and KNN both did well. The categorized results were shown in Tableau to enhance interpretability, and the trained model was made available as an easy-to-use web application using Streamlit. This eliminates the need for programming expertise and allows educators and stakeholders to enter new data, acquire visual insights, and receive predictions instantaneously. Unlike traditional methods, which often lack interpretability or utility, this framework provides a scalable, intelligible, and helpful solution. By combining interactive and visual tools with predictive accuracy, the solution connects machine learning with inclusive education methods and enhances decision-making for neurodiversity promotion.</t>
        </is>
      </c>
      <c r="N165" s="22" t="n"/>
      <c r="O165" s="22" t="inlineStr">
        <is>
          <t>979-8-3315-6628-9</t>
        </is>
      </c>
      <c r="P165" s="22" t="inlineStr">
        <is>
          <t>10.1109/UPWIECON67212.2025.11390179</t>
        </is>
      </c>
      <c r="Q165" s="22" t="n"/>
      <c r="R165" s="22" t="inlineStr">
        <is>
          <t>https://ieeexplore.ieee.org/stamp/stamp.jsp?arnumber=11390179</t>
        </is>
      </c>
      <c r="S165" s="22" t="inlineStr">
        <is>
          <t>ASD=Autism Spectrum Disorder;ML=Machine Learning;KNN=k Nearest Neighbour;AUC=Area Under The Curve;ADHD= Attention Deficit Hyperactivity Disorder;AI=Artificial Intelligence;VAAD= Visual Attention Analysis Dashboard;VR=Virtual Reality;SVM= Supervised Machine Learning;CPT= Current Procedural Terminology;CA= Classification Accuracy;Prec= Precision;MCC= Matthews Correlation Coefficient</t>
        </is>
      </c>
      <c r="T165" s="22" t="inlineStr">
        <is>
          <t>Training;Support vector machines;Autism;Solid modeling;Analytical models;Accuracy;Visual analytics;Nearest neighbor methods;Data models;Random forests</t>
        </is>
      </c>
      <c r="U165" s="22" t="n"/>
      <c r="V165" s="22" t="n"/>
      <c r="W165" s="22" t="n"/>
      <c r="X165" s="22" t="n">
        <v>26</v>
      </c>
      <c r="Y165" s="22" t="inlineStr">
        <is>
          <t>IEEE</t>
        </is>
      </c>
      <c r="Z165" s="14" t="n">
        <v>46076</v>
      </c>
      <c r="AA165" s="22" t="inlineStr">
        <is>
          <t>30-31 Oct. 2025</t>
        </is>
      </c>
      <c r="AB165" s="22" t="inlineStr">
        <is>
          <t>30-31 Oct. 2025</t>
        </is>
      </c>
      <c r="AC165" s="22" t="inlineStr">
        <is>
          <t>IEEE</t>
        </is>
      </c>
      <c r="AD165" s="15" t="inlineStr">
        <is>
          <t>IEEE Conferences</t>
        </is>
      </c>
    </row>
    <row r="166">
      <c r="A166" s="8" t="inlineStr">
        <is>
          <t>A Network-Based Approach to Study of Adhd Using Tensor Decomposition of Resting State Fmri Data</t>
        </is>
      </c>
      <c r="B166" s="9">
        <f>IF(COUNTIF($A$1:A165,
IF(ISNUMBER(MATCH(RIGHT(TRIM(A165),1),{".",",",";",":","!","?"},0)),
LEFT(TRIM(A165),LEN(TRIM(A165))-1),
TRIM(A165)
))=1,
"Not Duplicate",
"Duplicate")</f>
        <v/>
      </c>
      <c r="C166" s="9">
        <f>_xlfn.IFNA(_xlfn.XLOOKUP(A166, Table1[Title], Table1[Inclusion/Exclusion Decision]), "Added studies")</f>
        <v/>
      </c>
      <c r="D166" s="9" t="inlineStr">
        <is>
          <t>J. Li; A. A. Joshi; R. M. Leahy</t>
        </is>
      </c>
      <c r="E166" s="9" t="inlineStr">
        <is>
          <t>Signal and Image Processing Institute, University of Southern California; Signal and Image Processing Institute, University of Southern California; Signal and Image Processing Institute, University of Southern California</t>
        </is>
      </c>
      <c r="F166" s="9" t="inlineStr">
        <is>
          <t>2020 IEEE 17th International Symposium on Biomedical Imaging (ISBI)</t>
        </is>
      </c>
      <c r="G166" s="10" t="n">
        <v>43973</v>
      </c>
      <c r="H166" s="9" t="n">
        <v>2020</v>
      </c>
      <c r="I166" s="9" t="n"/>
      <c r="J166" s="9" t="n"/>
      <c r="K166" s="9" t="n">
        <v>1</v>
      </c>
      <c r="L166" s="9" t="n">
        <v>5</v>
      </c>
      <c r="M166" s="9" t="inlineStr">
        <is>
          <t>Identifying changes in functional connectivity in Attention Deficit Hyperactivity Disorder (ADHD) using functional magnetic resonance imaging (fMRI) can help us understand the neural substrates of this brain disorder. Many studies of ADHD using resting state fMRI (rs-fMRI) data have been conducted in the past decade with either manually crafted features that do not yield satisfactory performance, or automatically learned features that often lack interpretability. In this work, we present a tensor-based approach to identify brain networks and extract features from rs-fMRI data. Results show the identified networks are interpretable and consistent with our current understanding of ADHD conditions. The extracted features are not only predictive of ADHD score but also discriminative for classification of ADHD subjects from typically developed children.</t>
        </is>
      </c>
      <c r="N166" s="9" t="inlineStr">
        <is>
          <t>1945-8452</t>
        </is>
      </c>
      <c r="O166" s="9" t="inlineStr">
        <is>
          <t>978-1-5386-9330-8</t>
        </is>
      </c>
      <c r="P166" s="9" t="inlineStr">
        <is>
          <t>10.1109/ISBI45749.2020.9098584</t>
        </is>
      </c>
      <c r="Q166" s="9" t="n"/>
      <c r="R166" s="9" t="inlineStr">
        <is>
          <t>https://ieeexplore.ieee.org/stamp/stamp.jsp?arnumber=9098584</t>
        </is>
      </c>
      <c r="S166" s="9" t="inlineStr">
        <is>
          <t>resting-state fMRI;tensor decomposition;ADHD;brain network identification</t>
        </is>
      </c>
      <c r="T166" s="9" t="inlineStr">
        <is>
          <t>Feature extraction;Functional magnetic resonance imaging;Tensile stress;Data mining;Correlation;Brain modeling</t>
        </is>
      </c>
      <c r="U166" s="9" t="n"/>
      <c r="V166" s="9" t="n">
        <v>10</v>
      </c>
      <c r="W166" s="9" t="n"/>
      <c r="X166" s="9" t="n">
        <v>22</v>
      </c>
      <c r="Y166" s="9" t="inlineStr">
        <is>
          <t>IEEE</t>
        </is>
      </c>
      <c r="Z166" s="10" t="n">
        <v>43973</v>
      </c>
      <c r="AA166" s="9" t="inlineStr">
        <is>
          <t>3-7 April 2020</t>
        </is>
      </c>
      <c r="AB166" s="9" t="inlineStr">
        <is>
          <t>3-7 April 2020</t>
        </is>
      </c>
      <c r="AC166" s="9" t="inlineStr">
        <is>
          <t>IEEE</t>
        </is>
      </c>
      <c r="AD166" s="11" t="inlineStr">
        <is>
          <t>IEEE Conferences</t>
        </is>
      </c>
    </row>
    <row r="167">
      <c r="A167" s="12" t="inlineStr">
        <is>
          <t>A Novel Audio-Visual Information Fusion System for Mental Disorders Detection</t>
        </is>
      </c>
      <c r="B167" s="22">
        <f>IF(COUNTIF($A$1:A166,
IF(ISNUMBER(MATCH(RIGHT(TRIM(A166),1),{".",",",";",":","!","?"},0)),
LEFT(TRIM(A166),LEN(TRIM(A166))-1),
TRIM(A166)
))=1,
"Not Duplicate",
"Duplicate")</f>
        <v/>
      </c>
      <c r="C167" s="22">
        <f>_xlfn.IFNA(_xlfn.XLOOKUP(A167, Table1[Title], Table1[Inclusion/Exclusion Decision]), "Added studies")</f>
        <v/>
      </c>
      <c r="D167" s="22" t="inlineStr">
        <is>
          <t>Y. Li; S. Li; S. M. Naqvi</t>
        </is>
      </c>
      <c r="E167" s="22" t="inlineStr">
        <is>
          <t>Intelligent Sensing and Communications Research Group, Newcastle University, UK; Intelligent Sensing and Communications Research Group, Newcastle University, UK; Intelligent Sensing and Communications Research Group, Newcastle University, UK</t>
        </is>
      </c>
      <c r="F167" s="22" t="inlineStr">
        <is>
          <t>2024 27th International Conference on Information Fusion (FUSION)</t>
        </is>
      </c>
      <c r="G167" s="14" t="n">
        <v>45576</v>
      </c>
      <c r="H167" s="22" t="n">
        <v>2024</v>
      </c>
      <c r="I167" s="22" t="n"/>
      <c r="J167" s="22" t="n"/>
      <c r="K167" s="22" t="n">
        <v>1</v>
      </c>
      <c r="L167" s="22" t="n">
        <v>7</v>
      </c>
      <c r="M167" s="22" t="inlineStr">
        <is>
          <t>Mental disorders are among the foremost contributors to the global healthcare challenge. Research indicates that timely diagnosis and intervention are vital in treating various mental disorders. However, the early somatization symptoms of certain mental disorders may not be immediately evident, often resulting in their oversight and misdiagnosis. Additionally, the traditional diagnosis methods incur high time and cost. Deep learning methods based on fMRI and EEG have improved the efficiency of the mental disorder detection process. However, the cost of the equipment and trained staff are generally huge. Moreover, most systems are only trained for a specific mental disorder and are not general-purpose. Recently, physiological studies have shown that there are some speech and facial-related symptoms in a few mental disorders (e.g., depression and ADHD). In this paper, we focus on the emotional expression features of mental disorders and introduce a multimodal mental disorder diagnosis system based on audio-visual information input. Our proposed system is based on spatial-temporal attention networks and innovative uses a less computationally intensive pre-train audio recognition network to fine-tune the video recognition module for better results. We also apply the unified system for multiple mental disorders (ADHD and depression) for the first time. The proposed system achieves over 80% accuracy on the real multimodal ADHD dataset and achieves state-of-the-art results on the depression dataset AVEC 2014.</t>
        </is>
      </c>
      <c r="N167" s="22" t="n"/>
      <c r="O167" s="22" t="inlineStr">
        <is>
          <t>978-1-7377497-6-9</t>
        </is>
      </c>
      <c r="P167" s="22" t="inlineStr">
        <is>
          <t>10.23919/FUSION59988.2024.10706499</t>
        </is>
      </c>
      <c r="Q167" s="22" t="n"/>
      <c r="R167" s="22" t="inlineStr">
        <is>
          <t>https://ieeexplore.ieee.org/stamp/stamp.jsp?arnumber=10706499</t>
        </is>
      </c>
      <c r="S167" s="22" t="inlineStr">
        <is>
          <t>mental disorder;machine learning;depression;ADHD;multimodal</t>
        </is>
      </c>
      <c r="T167" s="22" t="inlineStr">
        <is>
          <t>Deep learning;Costs;Mental disorders;Medical services;Functional magnetic resonance imaging;Depression;Feature extraction;Electroencephalography;Physiology;Data models</t>
        </is>
      </c>
      <c r="U167" s="22" t="n"/>
      <c r="V167" s="22" t="n">
        <v>2</v>
      </c>
      <c r="W167" s="22" t="n"/>
      <c r="X167" s="22" t="n">
        <v>35</v>
      </c>
      <c r="Y167" s="22" t="n"/>
      <c r="Z167" s="14" t="n">
        <v>45576</v>
      </c>
      <c r="AA167" s="22" t="inlineStr">
        <is>
          <t>8-11 July 2024</t>
        </is>
      </c>
      <c r="AB167" s="22" t="inlineStr">
        <is>
          <t>8-11 July 2024</t>
        </is>
      </c>
      <c r="AC167" s="22" t="inlineStr">
        <is>
          <t>IEEE</t>
        </is>
      </c>
      <c r="AD167" s="15" t="inlineStr">
        <is>
          <t>IEEE Conferences</t>
        </is>
      </c>
    </row>
    <row r="168">
      <c r="A168" s="8" t="inlineStr">
        <is>
          <t>ML based Pre-Diagnosis Framework for early detection of Neurodevelopmental Disorders</t>
        </is>
      </c>
      <c r="B168" s="9">
        <f>IF(COUNTIF($A$1:A167,
IF(ISNUMBER(MATCH(RIGHT(TRIM(A167),1),{".",",",";",":","!","?"},0)),
LEFT(TRIM(A167),LEN(TRIM(A167))-1),
TRIM(A167)
))=1,
"Not Duplicate",
"Duplicate")</f>
        <v/>
      </c>
      <c r="C168" s="9">
        <f>_xlfn.IFNA(_xlfn.XLOOKUP(A168, Table1[Title], Table1[Inclusion/Exclusion Decision]), "Added studies")</f>
        <v/>
      </c>
      <c r="D168" s="9" t="inlineStr">
        <is>
          <t>S. Pandey; S. Sharma; A. Agarwal</t>
        </is>
      </c>
      <c r="E168" s="9" t="inlineStr">
        <is>
          <t>Dept. of Computer Science, School of Engineering and Technology, The Northcap University, Gurugram, Haryana, India; Dept. of Computer Science, School of Engineering and Technology, The Northcap University, Gurugram, Haryana, India; Dept. of Electronics Engineering, Zakir Husain College of Engg. and Tech, Aligarh Muslim University, Aligarh, Uttar Pradesh, India</t>
        </is>
      </c>
      <c r="F168" s="9" t="inlineStr">
        <is>
          <t>2024 4th International Conference on Advancement in Electronics &amp; Communication Engineering (AECE)</t>
        </is>
      </c>
      <c r="G168" s="10" t="n">
        <v>45729</v>
      </c>
      <c r="H168" s="9" t="n">
        <v>2024</v>
      </c>
      <c r="I168" s="9" t="n"/>
      <c r="J168" s="9" t="n"/>
      <c r="K168" s="9" t="n">
        <v>1079</v>
      </c>
      <c r="L168" s="9" t="n">
        <v>1083</v>
      </c>
      <c r="M168" s="9" t="inlineStr">
        <is>
          <t>Neurodevelopmental disorders cover a wide range of behavioral and cognitive symptoms mapped to various conditions. Early diagnosis and planned interventions are crucial for improving outcomes and the quality of life for people suffering from such disorders. This research work talks about a detailed framework with the objective of assisting in the early pre-diagnostic phase of neurodevelopmental disorders. The motivation for the development of a ML-based framework in pre-diagnosis of neurodevelopmental disorders is the effective and zero-cost getting diagnosed. This framework will integrate knowledge from diverse domains to systematize and make recognition of early signs and symptoms associated with neurodevelopmental disorders much more efficient. Additionally, the framework emphasizes two very critical parameters: accessibility and cost-effectiveness. The developed pre-diagnostic mechanism can be implemented in a diversified variety of scenarios, especially with limited resources, towards zero cost. The implementation of advanced machine learning techniques can assist in the analysis of the response to a customized questionnaire in identifying patterns that may suggest a risk of neurodevelopmental disorders. This proactive approach not only supports and facilitates early detection and intervention but also seeks to add towards the overall well-being of patients with these disorders.</t>
        </is>
      </c>
      <c r="N168" s="9" t="n"/>
      <c r="O168" s="9" t="inlineStr">
        <is>
          <t>979-8-3503-6472-9</t>
        </is>
      </c>
      <c r="P168" s="9" t="inlineStr">
        <is>
          <t>10.1109/AECE62803.2024.10911468</t>
        </is>
      </c>
      <c r="Q168" s="9" t="n"/>
      <c r="R168" s="9" t="inlineStr">
        <is>
          <t>https://ieeexplore.ieee.org/stamp/stamp.jsp?arnumber=10911468</t>
        </is>
      </c>
      <c r="S168" s="9" t="inlineStr">
        <is>
          <t>Neurodevelopmental Disorders;Behavioral Indicators;Cognitive Indicators;Machine Learning;Random Forest Classifier;ASD;ADHD;Neurological Disorders;Zero-Cost Pre Diagnosis Mechanism;Tailored Questionnaire;Early Detection</t>
        </is>
      </c>
      <c r="T168" s="9" t="inlineStr">
        <is>
          <t>Neurological diseases;Costs;Random forests</t>
        </is>
      </c>
      <c r="U168" s="9" t="n"/>
      <c r="V168" s="9" t="n"/>
      <c r="W168" s="9" t="n"/>
      <c r="X168" s="9" t="n">
        <v>28</v>
      </c>
      <c r="Y168" s="9" t="inlineStr">
        <is>
          <t>IEEE</t>
        </is>
      </c>
      <c r="Z168" s="10" t="n">
        <v>45729</v>
      </c>
      <c r="AA168" s="9" t="inlineStr">
        <is>
          <t>22-23 Nov. 2024</t>
        </is>
      </c>
      <c r="AB168" s="9" t="inlineStr">
        <is>
          <t>22-23 Nov. 2024</t>
        </is>
      </c>
      <c r="AC168" s="9" t="inlineStr">
        <is>
          <t>IEEE</t>
        </is>
      </c>
      <c r="AD168" s="11" t="inlineStr">
        <is>
          <t>IEEE Conferences</t>
        </is>
      </c>
    </row>
    <row r="169">
      <c r="A169" s="12" t="inlineStr">
        <is>
          <t>Early detection of ADHD and Dyslexia from EEG Signals</t>
        </is>
      </c>
      <c r="B169" s="22">
        <f>IF(COUNTIF($A$1:A168,
IF(ISNUMBER(MATCH(RIGHT(TRIM(A168),1),{".",",",";",":","!","?"},0)),
LEFT(TRIM(A168),LEN(TRIM(A168))-1),
TRIM(A168)
))=1,
"Not Duplicate",
"Duplicate")</f>
        <v/>
      </c>
      <c r="C169" s="22">
        <f>_xlfn.IFNA(_xlfn.XLOOKUP(A169, Table1[Title], Table1[Inclusion/Exclusion Decision]), "Added studies")</f>
        <v/>
      </c>
      <c r="D169" s="22" t="inlineStr">
        <is>
          <t>N. Gupte; M. Patel; T. Pen; S. Kurhade</t>
        </is>
      </c>
      <c r="E169" s="22" t="inlineStr">
        <is>
          <t>Dept. of Information Technology, Sardar Patel Institute of Technology, Mumbai, India; Dept. of Information Technology, Sardar Patel Institute of Technology, Mumbai, India; Dept. of Information Technology, Sardar Patel Institute of Technology, Mumbai, India; Dept. of Information Technology, Sardar Patel Institute of Technology, Mumbai, India</t>
        </is>
      </c>
      <c r="F169" s="22" t="inlineStr">
        <is>
          <t>2023 IEEE 8th International Conference for Convergence in Technology (I2CT)</t>
        </is>
      </c>
      <c r="G169" s="14" t="n">
        <v>45069</v>
      </c>
      <c r="H169" s="22" t="n">
        <v>2023</v>
      </c>
      <c r="I169" s="22" t="n"/>
      <c r="J169" s="22" t="n"/>
      <c r="K169" s="22" t="n">
        <v>1</v>
      </c>
      <c r="L169" s="22" t="n">
        <v>5</v>
      </c>
      <c r="M169" s="22" t="inlineStr">
        <is>
          <t>A learning impairment is a dysfunction in one or more fundamental psychological functions that might show up as a lack of proficiency in some areas of learning, such reading, writing, while doing mathematical calculations or while coordinating movements. Learning disabilities are typically not identified until the kid is of school age, Although they can also be developed in very young infants.We aim to develop a machine learning model to analyze EEG (electroencephalogram) signals from people with learning difficulties and provide results in minutes with the highest level of accuracy. Here we will be considering Learning disabilities namely Dyslexia and ADHD(Attention Deficit Hyperactivity Disorder). For the early detection of these disabilities, machine learning algorithms like Support vector machines, K-nearest neighbors, Random Forest, Decision Trees, and convolutional neural networks were used. In order to determine which lobe combination provides the maximum accuracy, we tested the ADHD model using a variety of lobe combinations. The finding indicated that EEG signals produced the highest classification accuracy and Machine learning applications have high potential in identifying ADHD and Dyslexia.</t>
        </is>
      </c>
      <c r="N169" s="22" t="n"/>
      <c r="O169" s="22" t="inlineStr">
        <is>
          <t>979-8-3503-3401-2</t>
        </is>
      </c>
      <c r="P169" s="22" t="inlineStr">
        <is>
          <t>10.1109/I2CT57861.2023.10126272</t>
        </is>
      </c>
      <c r="Q169" s="22" t="n"/>
      <c r="R169" s="22" t="inlineStr">
        <is>
          <t>https://ieeexplore.ieee.org/stamp/stamp.jsp?arnumber=10126272</t>
        </is>
      </c>
      <c r="S169" s="22" t="inlineStr">
        <is>
          <t>ADHD;Dyslexia;EEG;Learning Disability;CNN</t>
        </is>
      </c>
      <c r="T169" s="22" t="inlineStr">
        <is>
          <t>Support vector machines;Machine learning algorithms;Education;Psychology;Writing;Brain modeling;Electroencephalography</t>
        </is>
      </c>
      <c r="U169" s="22" t="n"/>
      <c r="V169" s="22" t="n">
        <v>6</v>
      </c>
      <c r="W169" s="22" t="n"/>
      <c r="X169" s="22" t="n">
        <v>10</v>
      </c>
      <c r="Y169" s="22" t="inlineStr">
        <is>
          <t>IEEE</t>
        </is>
      </c>
      <c r="Z169" s="14" t="n">
        <v>45069</v>
      </c>
      <c r="AA169" s="22" t="inlineStr">
        <is>
          <t>7-9 April 2023</t>
        </is>
      </c>
      <c r="AB169" s="22" t="inlineStr">
        <is>
          <t>7-9 April 2023</t>
        </is>
      </c>
      <c r="AC169" s="22" t="inlineStr">
        <is>
          <t>IEEE</t>
        </is>
      </c>
      <c r="AD169" s="15" t="inlineStr">
        <is>
          <t>IEEE Conferences</t>
        </is>
      </c>
    </row>
    <row r="170">
      <c r="A170" s="8" t="inlineStr">
        <is>
          <t>Multitask Learning for Joint Diagnosis of Multiple Mental Disorders in Resting-State fMRI</t>
        </is>
      </c>
      <c r="B170" s="9">
        <f>IF(COUNTIF($A$1:A169,
IF(ISNUMBER(MATCH(RIGHT(TRIM(A169),1),{".",",",";",":","!","?"},0)),
LEFT(TRIM(A169),LEN(TRIM(A169))-1),
TRIM(A169)
))=1,
"Not Duplicate",
"Duplicate")</f>
        <v/>
      </c>
      <c r="C170" s="9">
        <f>_xlfn.IFNA(_xlfn.XLOOKUP(A170, Table1[Title], Table1[Inclusion/Exclusion Decision]), "Added studies")</f>
        <v/>
      </c>
      <c r="D170" s="9" t="inlineStr">
        <is>
          <t>Z. -A. Huang; R. Liu; Z. Zhu; K. C. Tan</t>
        </is>
      </c>
      <c r="E170" s="9" t="inlineStr">
        <is>
          <t>Center for Computer Science and Information Technology, City University of Hong Kong Dongguan Research Institute, Dongguan, China; City University of Hong Kong Shenzhen Research Institute, Shenzhen, China; National Engineering Laboratory for Big Data System Computing Technology, Shenzhen University, Shenzhen, China; Department of Computing, The Hong Kong Polytechnic University, Hung Hom, Hong Kong SAR</t>
        </is>
      </c>
      <c r="F170" s="9" t="inlineStr">
        <is>
          <t>IEEE Transactions on Neural Networks and Learning Systems</t>
        </is>
      </c>
      <c r="G170" s="10" t="n">
        <v>45446</v>
      </c>
      <c r="H170" s="9" t="n">
        <v>2024</v>
      </c>
      <c r="I170" s="9" t="n">
        <v>35</v>
      </c>
      <c r="J170" s="9" t="n">
        <v>6</v>
      </c>
      <c r="K170" s="9" t="n">
        <v>8161</v>
      </c>
      <c r="L170" s="9" t="n">
        <v>8175</v>
      </c>
      <c r="M170" s="9" t="inlineStr">
        <is>
          <t>Facing the increasing worldwide prevalence of mental disorders, the symptom-based diagnostic criteria struggle to address the urgent public health concern due to the global shortfall in well-qualified professionals. Thanks to the recent advances in neuroimaging techniques, functional magnetic resonance imaging (fMRI) has surfaced as a new solution to characterize neuropathological biomarkers for detecting functional connectivity (FC) anomalies in mental disorders. However, the existing computer-aided diagnosis models for fMRI analysis suffer from unstable performance on large datasets. To address this issue, we propose an efficient multitask learning (MTL) framework for joint diagnosis of multiple mental disorders using resting-state fMRI data. A novel multiobjective evolutionary clustering algorithm is presented to group regions of interests (ROIs) into different clusters for FC pattern analysis. On the optimal clustering solution, the multicluster multigate mixture-of-expert model is used for the final classification by capturing the highly consistent feature patterns among related diagnostic tasks. Extensive simulation experiments demonstrate that the performance of the proposed framework is superior to that of the other state-of-the-art methods. Moreover, the potential for practical application of the framework is also validated in terms of limited computational resources, real-time analysis, and insufficient training data. The proposed model can identify the remarkable interpretative biomarkers associated with specific mental disorders for clinical interpretation analysis.</t>
        </is>
      </c>
      <c r="N170" s="9" t="inlineStr">
        <is>
          <t>2162-2388</t>
        </is>
      </c>
      <c r="O170" s="9" t="n"/>
      <c r="P170" s="9" t="inlineStr">
        <is>
          <t>10.1109/TNNLS.2022.3225179</t>
        </is>
      </c>
      <c r="Q170" s="9"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R170" s="9" t="inlineStr">
        <is>
          <t>https://ieeexplore.ieee.org/stamp/stamp.jsp?arnumber=9969465</t>
        </is>
      </c>
      <c r="S170" s="9" t="inlineStr">
        <is>
          <t>Attention deficit/hyperactivity disorder (ADHD);autism spectrum disorder (ASD);functional magnetic resonance imaging (fMRI);joint diagnosis;multitask learning (MTL);schizophrenia (SCZ)</t>
        </is>
      </c>
      <c r="T170" s="9" t="inlineStr">
        <is>
          <t>Functional magnetic resonance imaging;Mental disorders;Correlation;Task analysis;Neuroimaging;Analytical models;Brain modeling</t>
        </is>
      </c>
      <c r="U170" s="9" t="inlineStr">
        <is>
          <t>Humans;Magnetic Resonance Imaging;Mental Disorders;Machine Learning;Brain;Algorithms;Neural Networks, Computer;Cluster Analysis;Rest</t>
        </is>
      </c>
      <c r="V170" s="9" t="n">
        <v>26</v>
      </c>
      <c r="W170" s="9" t="n"/>
      <c r="X170" s="9" t="n">
        <v>57</v>
      </c>
      <c r="Y170" s="9" t="inlineStr">
        <is>
          <t>IEEE</t>
        </is>
      </c>
      <c r="Z170" s="10" t="n">
        <v>44897</v>
      </c>
      <c r="AA170" s="16" t="n">
        <v>45444</v>
      </c>
      <c r="AB170" s="9" t="n"/>
      <c r="AC170" s="9" t="inlineStr">
        <is>
          <t>IEEE</t>
        </is>
      </c>
      <c r="AD170" s="11" t="inlineStr">
        <is>
          <t>IEEE Journals</t>
        </is>
      </c>
    </row>
    <row r="171">
      <c r="A171" s="12" t="inlineStr">
        <is>
          <t>Optimized Temporal Denoised Convolutional Autoencoder for Enhanced ADHD Classification Using fMRI Data</t>
        </is>
      </c>
      <c r="B171" s="22">
        <f>IF(COUNTIF($A$1:A170,
IF(ISNUMBER(MATCH(RIGHT(TRIM(A170),1),{".",",",";",":","!","?"},0)),
LEFT(TRIM(A170),LEN(TRIM(A170))-1),
TRIM(A170)
))=1,
"Not Duplicate",
"Duplicate")</f>
        <v/>
      </c>
      <c r="C171" s="22">
        <f>_xlfn.IFNA(_xlfn.XLOOKUP(A171, Table1[Title], Table1[Inclusion/Exclusion Decision]), "Added studies")</f>
        <v/>
      </c>
      <c r="D171" s="22" t="inlineStr">
        <is>
          <t>Z. Begum; K. Shaik</t>
        </is>
      </c>
      <c r="E171" s="22" t="inlineStr">
        <is>
          <t>School of Computer Science and Engineering, VIT-AP University, Amaravati, Andhra Pradesh, India; School of Computer Science and Engineering, VIT-AP University, Amaravati, Andhra Pradesh, India</t>
        </is>
      </c>
      <c r="F171" s="22" t="inlineStr">
        <is>
          <t>IEEE Access</t>
        </is>
      </c>
      <c r="G171" s="14" t="n">
        <v>45706</v>
      </c>
      <c r="H171" s="22" t="n">
        <v>2025</v>
      </c>
      <c r="I171" s="22" t="n">
        <v>13</v>
      </c>
      <c r="J171" s="22" t="n"/>
      <c r="K171" s="22" t="n">
        <v>29031</v>
      </c>
      <c r="L171" s="22" t="n">
        <v>29045</v>
      </c>
      <c r="M171" s="22"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modelâ€™s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is>
      </c>
      <c r="N171" s="22" t="inlineStr">
        <is>
          <t>2169-3536</t>
        </is>
      </c>
      <c r="O171" s="22" t="n"/>
      <c r="P171" s="22" t="inlineStr">
        <is>
          <t>10.1109/ACCESS.2025.3539706</t>
        </is>
      </c>
      <c r="Q171" s="22" t="n"/>
      <c r="R171" s="22" t="inlineStr">
        <is>
          <t>https://ieeexplore.ieee.org/stamp/stamp.jsp?arnumber=10877836</t>
        </is>
      </c>
      <c r="S171" s="22" t="inlineStr">
        <is>
          <t>Attention deficit hyperactivity disorder;fMRI images;spatial features;optimized temporal denoised convolutional autoencoder;adaptive osprey optimization;deep learning</t>
        </is>
      </c>
      <c r="T171" s="22" t="inlineStr">
        <is>
          <t>Feature extraction;Brain modeling;Accuracy;Functional magnetic resonance imaging;Autoencoders;Convolutional neural networks;Imputation;Electroencephalography;Classification algorithms;Training</t>
        </is>
      </c>
      <c r="U171" s="22" t="n"/>
      <c r="V171" s="22" t="n">
        <v>1</v>
      </c>
      <c r="W171" s="22" t="n"/>
      <c r="X171" s="22" t="n">
        <v>48</v>
      </c>
      <c r="Y171" s="22" t="inlineStr">
        <is>
          <t>CCBYNCND</t>
        </is>
      </c>
      <c r="Z171" s="14" t="n">
        <v>45695</v>
      </c>
      <c r="AA171" s="22" t="n">
        <v>2025</v>
      </c>
      <c r="AB171" s="22" t="n"/>
      <c r="AC171" s="22" t="inlineStr">
        <is>
          <t>IEEE</t>
        </is>
      </c>
      <c r="AD171" s="15" t="inlineStr">
        <is>
          <t>IEEE Journals</t>
        </is>
      </c>
    </row>
    <row r="172">
      <c r="A172" s="8" t="inlineStr">
        <is>
          <t>Development and Validation of an iPad-based Serious Game for Emotion Recognition and Attention Tracking towards Early Identification of Autism</t>
        </is>
      </c>
      <c r="B172" s="9">
        <f>IF(COUNTIF($A$1:A171,
IF(ISNUMBER(MATCH(RIGHT(TRIM(A171),1),{".",",",";",":","!","?"},0)),
LEFT(TRIM(A171),LEN(TRIM(A171))-1),
TRIM(A171)
))=1,
"Not Duplicate",
"Duplicate")</f>
        <v/>
      </c>
      <c r="C172" s="9">
        <f>_xlfn.IFNA(_xlfn.XLOOKUP(A172, Table1[Title], Table1[Inclusion/Exclusion Decision]), "Added studies")</f>
        <v/>
      </c>
      <c r="D172" s="9" t="inlineStr">
        <is>
          <t>C. Piazzalunga; P. Molino; C. Giangregorio; S. Fontolan; C. Termine; S. Ferrante</t>
        </is>
      </c>
      <c r="E172" s="9" t="inlineStr">
        <is>
          <t>DEIB Politecnico di Milano, Milan, Italy; DEIB Politecnico di Milano, Milan, Italy; DEIB Politecnico di Milano, Milan, Italy; Department of Medicine and Surgery, UniversitÃ  dellâ€™Insubria, Varese, Italy; Department of Medicine and Surgery, UniversitÃ  dellâ€™Insubria, Varese, Italy; DEIB Politecnico di Milano, Milan, Italy</t>
        </is>
      </c>
      <c r="F172" s="9" t="inlineStr">
        <is>
          <t>2023 11th International Conference on Affective Computing and Intelligent Interaction Workshops and Demos (ACIIW)</t>
        </is>
      </c>
      <c r="G172" s="10" t="n">
        <v>45307</v>
      </c>
      <c r="H172" s="9" t="n">
        <v>2023</v>
      </c>
      <c r="I172" s="9" t="n"/>
      <c r="J172" s="9" t="n"/>
      <c r="K172" s="9" t="n">
        <v>1</v>
      </c>
      <c r="L172" s="9" t="n">
        <v>8</v>
      </c>
      <c r="M172" s="9"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is>
      </c>
      <c r="N172" s="9" t="n"/>
      <c r="O172" s="9" t="inlineStr">
        <is>
          <t>979-8-3503-2745-8</t>
        </is>
      </c>
      <c r="P172" s="9" t="inlineStr">
        <is>
          <t>10.1109/ACIIW59127.2023.10388145</t>
        </is>
      </c>
      <c r="Q172" s="9" t="n"/>
      <c r="R172" s="9" t="inlineStr">
        <is>
          <t>https://ieeexplore.ieee.org/stamp/stamp.jsp?arnumber=10388145</t>
        </is>
      </c>
      <c r="S172" s="9" t="inlineStr">
        <is>
          <t>emotion;attention;autism;ADHD;serious game;machine learning</t>
        </is>
      </c>
      <c r="T172" s="9" t="inlineStr">
        <is>
          <t>Support vector machines;Emotion recognition;Autism;Euclidean distance;Predictive models;Regulation;Data models</t>
        </is>
      </c>
      <c r="U172" s="9" t="n"/>
      <c r="V172" s="9" t="n">
        <v>1</v>
      </c>
      <c r="W172" s="9" t="n"/>
      <c r="X172" s="9" t="n">
        <v>34</v>
      </c>
      <c r="Y172" s="9" t="inlineStr">
        <is>
          <t>IEEE</t>
        </is>
      </c>
      <c r="Z172" s="10" t="n">
        <v>45307</v>
      </c>
      <c r="AA172" s="9" t="inlineStr">
        <is>
          <t>10-13 Sept. 2023</t>
        </is>
      </c>
      <c r="AB172" s="9" t="inlineStr">
        <is>
          <t>10-13 Sept. 2023</t>
        </is>
      </c>
      <c r="AC172" s="9" t="inlineStr">
        <is>
          <t>IEEE</t>
        </is>
      </c>
      <c r="AD172" s="11" t="inlineStr">
        <is>
          <t>IEEE Conferences</t>
        </is>
      </c>
    </row>
    <row r="173">
      <c r="A173" s="12" t="inlineStr">
        <is>
          <t>TMODFCFNet: Topological Multi-Order Dynamic Functional Connection Fusion Network for the Diagnosis of ADHD in Children based on fNIRS</t>
        </is>
      </c>
      <c r="B173" s="22">
        <f>IF(COUNTIF($A$1:A172,
IF(ISNUMBER(MATCH(RIGHT(TRIM(A172),1),{".",",",";",":","!","?"},0)),
LEFT(TRIM(A172),LEN(TRIM(A172))-1),
TRIM(A172)
))=1,
"Not Duplicate",
"Duplicate")</f>
        <v/>
      </c>
      <c r="C173" s="22">
        <f>_xlfn.IFNA(_xlfn.XLOOKUP(A173, Table1[Title], Table1[Inclusion/Exclusion Decision]), "Added studies")</f>
        <v/>
      </c>
      <c r="D173" s="22" t="inlineStr">
        <is>
          <t>M. Chu; Y. Ma; Y. Wen; J. Li; R. Tian; J. Ren; X. He; H. Guo; X. Li; J. Yu</t>
        </is>
      </c>
      <c r="E173" s="22" t="inlineStr">
        <is>
          <t>The Xiâ€™an Key Laboratory of Radiomics and Intelligent Perception, Xiâ€™an, China; The Xiâ€™an Key Laboratory of Radiomics and Intelligent Perception, Xiâ€™an, China; School of Physics and Information Technology, Shaanxi Normal University, Xiâ€™an, China; The Xiâ€™an Key Laboratory of Radiomics and Intelligent Perception, Xiâ€™an, China; School of Pharmacy, Henan University of Chinese Medicine, Zhengzhou, Peopleâ€™s Republic of China; Department of Pediatric Health Care, Xiâ€™an Peopleâ€™s Hospital (Xiâ€™an Fourth Hospital), Xiâ€™an, China; The Xiâ€™an Key Laboratory of Radiomics and Intelligent Perception, Xiâ€™an, China; The Xiâ€™an Key Laboratory of Radiomics and Intelligent Perception, Xiâ€™an, China; The Xiâ€™an Key Laboratory of Radiomics and Intelligent Perception, Xiâ€™an, China; School of Physics and Information Technology, Shaanxi Normal University, Xiâ€™an, China</t>
        </is>
      </c>
      <c r="F173" s="22" t="inlineStr">
        <is>
          <t>2025 47th Annual International Conference of the IEEE Engineering in Medicine and Biology Society (EMBC)</t>
        </is>
      </c>
      <c r="G173" s="14" t="n">
        <v>45994</v>
      </c>
      <c r="H173" s="22" t="n">
        <v>2025</v>
      </c>
      <c r="I173" s="22" t="n"/>
      <c r="J173" s="22" t="n"/>
      <c r="K173" s="22" t="n">
        <v>1</v>
      </c>
      <c r="L173" s="22" t="n">
        <v>5</v>
      </c>
      <c r="M173" s="22" t="inlineStr">
        <is>
          <t>Traditional attention-deficit hyperactivity disorder (ADHD) diagnostic methods are subjective and often time-consuming, prompting the need for more objective and efficient diagnostic tools. This paper proposed a novel topological multi-order dynamic functional connectivity fusion network (TMODFCFNet) for the efficient diagnosis of ADHD in children based on fNIRS. The TMODFCFNet constructs a topological three-order functional connectivity (TTOFC) approach to uncover advanced connectivity patterns between brain regions during cognitive tasks. And integrating both second-order and third-order functional connectivity (FC) To further enhance performance. Additionally, the model employs a sliding window (SW) technique to simultaneously compute second-order and third-order dynamic FC, generating a time-varying adjacency matrix that improves diagnostic accuracy. Spatial features of the second-order and third-order dynamic FC are extracted within each SW using dynamic spatial convolution, while temporal dependencies of neural coordination across different SWs are captured through temporal convolution. Experimental results using clinical data from Xiâ€™an Peopleâ€™s Hospital (Xiâ€™an Fourth Hospital) demonstrate that TMODFCFNet effectively distinguishes ADHD children from healthy controls. These findings suggest that the model provides a promising tool for ADHD diagnosis and may contribute to further research on ADHD mechanisms and clinical assessment based on brain functional connectivity.</t>
        </is>
      </c>
      <c r="N173" s="22" t="inlineStr">
        <is>
          <t>2694-0604</t>
        </is>
      </c>
      <c r="O173" s="22" t="inlineStr">
        <is>
          <t>979-8-3315-8618-8</t>
        </is>
      </c>
      <c r="P173" s="22" t="inlineStr">
        <is>
          <t>10.1109/EMBC58623.2025.11254488</t>
        </is>
      </c>
      <c r="Q173" s="22" t="inlineStr">
        <is>
          <t xml:space="preserve">National Natural Science Foundation of China; Natural Science Basic Research Program of Shaanxi Province; </t>
        </is>
      </c>
      <c r="R173" s="22" t="inlineStr">
        <is>
          <t>https://ieeexplore.ieee.org/stamp/stamp.jsp?arnumber=11254488</t>
        </is>
      </c>
      <c r="S173" s="22" t="inlineStr">
        <is>
          <t>children with ADHD;fNIRS;dynamic functional connectivity;topological multi-order</t>
        </is>
      </c>
      <c r="T173" s="22" t="inlineStr">
        <is>
          <t>Pediatrics;Accuracy;Hospitals;Convolution;Computational modeling;Feature extraction;Brain modeling;Functional near-infrared spectroscopy;Engineering in medicine and biology</t>
        </is>
      </c>
      <c r="U173" s="22" t="inlineStr">
        <is>
          <t>Humans;Attention Deficit Disorder with Hyperactivity;Child;Spectroscopy, Near-Infrared;Algorithms;Male;Female;Brain;Neural Networks, Computer</t>
        </is>
      </c>
      <c r="V173" s="22" t="n"/>
      <c r="W173" s="22" t="n"/>
      <c r="X173" s="22" t="n">
        <v>13</v>
      </c>
      <c r="Y173" s="22" t="inlineStr">
        <is>
          <t>IEEE</t>
        </is>
      </c>
      <c r="Z173" s="14" t="n">
        <v>45994</v>
      </c>
      <c r="AA173" s="22" t="inlineStr">
        <is>
          <t>14-18 July 2025</t>
        </is>
      </c>
      <c r="AB173" s="22" t="inlineStr">
        <is>
          <t>14-18 July 2025</t>
        </is>
      </c>
      <c r="AC173" s="22" t="inlineStr">
        <is>
          <t>IEEE</t>
        </is>
      </c>
      <c r="AD173" s="15" t="inlineStr">
        <is>
          <t>IEEE Conferences</t>
        </is>
      </c>
    </row>
    <row r="174">
      <c r="A174" s="8" t="inlineStr">
        <is>
          <t>Deep Forest in ADHD Data Classification</t>
        </is>
      </c>
      <c r="B174" s="9">
        <f>IF(COUNTIF($A$1:A173,
IF(ISNUMBER(MATCH(RIGHT(TRIM(A173),1),{".",",",";",":","!","?"},0)),
LEFT(TRIM(A173),LEN(TRIM(A173))-1),
TRIM(A173)
))=1,
"Not Duplicate",
"Duplicate")</f>
        <v/>
      </c>
      <c r="C174" s="9">
        <f>_xlfn.IFNA(_xlfn.XLOOKUP(A174, Table1[Title], Table1[Inclusion/Exclusion Decision]), "Added studies")</f>
        <v/>
      </c>
      <c r="D174" s="9" t="inlineStr">
        <is>
          <t>L. Shao; D. Zhang; H. Du; D. Fu</t>
        </is>
      </c>
      <c r="E174" s="9" t="inlineStr">
        <is>
          <t>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 Key Laboratory of Knowledge Automation for Industrial Processes of Ministry of Education, School of Automation and Electrical Engineering, University of Science and Technology Beijing, Beijing, China</t>
        </is>
      </c>
      <c r="F174" s="9" t="inlineStr">
        <is>
          <t>IEEE Access</t>
        </is>
      </c>
      <c r="G174" s="10" t="n">
        <v>43739</v>
      </c>
      <c r="H174" s="9" t="n">
        <v>2019</v>
      </c>
      <c r="I174" s="9" t="n">
        <v>7</v>
      </c>
      <c r="J174" s="9" t="n"/>
      <c r="K174" s="9" t="n">
        <v>137913</v>
      </c>
      <c r="L174" s="9" t="n">
        <v>137919</v>
      </c>
      <c r="M174" s="9" t="inlineStr">
        <is>
          <t>Attention deficit hyperactivity disorder (ADHD) is a kind of mental disease which often appears among young children. Various machine learning techniques including deep neural networks have been used to classify ADHD. As an alternative of deep neural networks, the deep forest or gcForest recently proposed by Zhou and Feng has demonstrated excellent performance on many imaging tasks. Therefore, in this paper, we are going to investigate using fMRI data and gcForest to discriminate ADHD subjects against normal controls. Two types of features are extracted from the fMRI data, they are 1-D functional connectivity (FC) feature and 3-D amplitude of low frequency fluctuations (ALFF) feature. We propose a revised gcForest method which uses a combined multi-grained scanning structure to fuse the two features together, thus a new concatenated feature vector can be formed for each sample. Moreover, considering the imbalanced property of ADHD data, we utilize synthetic minority over-sampling technique combined with edited-nearest neighbor to form synthetic minority concatenated feature vector samples for data balancing. Finally cascade forest is used to take the concatenated feature vector samples as input for classification. We test our method on the ADHD-200 public data sets and evaluate its performance on the hold-out testing data. We compare our method with several methods in the literature. The experiment illustrates that our method performs better than the reported methods.</t>
        </is>
      </c>
      <c r="N174" s="9" t="inlineStr">
        <is>
          <t>2169-3536</t>
        </is>
      </c>
      <c r="O174" s="9" t="n"/>
      <c r="P174" s="9" t="inlineStr">
        <is>
          <t>10.1109/ACCESS.2019.2941515</t>
        </is>
      </c>
      <c r="Q174" s="9" t="inlineStr">
        <is>
          <t xml:space="preserve">Fundamental Research Funds for the Central Universities(grant numbers:FRF-GF-18-029B); National Natural Science Foundation of China(grant numbers:51871024); </t>
        </is>
      </c>
      <c r="R174" s="9" t="inlineStr">
        <is>
          <t>https://ieeexplore.ieee.org/stamp/stamp.jsp?arnumber=8839084</t>
        </is>
      </c>
      <c r="S174" s="9" t="inlineStr">
        <is>
          <t>Attention deficit hyperactivity disorder;classification;deep forest;fMRI</t>
        </is>
      </c>
      <c r="T174" s="9" t="inlineStr">
        <is>
          <t>Functional magnetic resonance imaging;Forestry;Feature extraction;Neural networks;Support vector machines;Testing;Pediatrics</t>
        </is>
      </c>
      <c r="U174" s="9" t="n"/>
      <c r="V174" s="9" t="n">
        <v>42</v>
      </c>
      <c r="W174" s="9" t="n"/>
      <c r="X174" s="9" t="n">
        <v>21</v>
      </c>
      <c r="Y174" s="9" t="inlineStr">
        <is>
          <t>CCBY</t>
        </is>
      </c>
      <c r="Z174" s="10" t="n">
        <v>43724</v>
      </c>
      <c r="AA174" s="9" t="n">
        <v>2019</v>
      </c>
      <c r="AB174" s="9" t="n"/>
      <c r="AC174" s="9" t="inlineStr">
        <is>
          <t>IEEE</t>
        </is>
      </c>
      <c r="AD174" s="11" t="inlineStr">
        <is>
          <t>IEEE Journals</t>
        </is>
      </c>
    </row>
    <row r="175">
      <c r="A175" s="12" t="inlineStr">
        <is>
          <t>Methods and Applications of Artificial Intelligence In Mental Health Care</t>
        </is>
      </c>
      <c r="B175" s="22">
        <f>IF(COUNTIF($A$1:A174,
IF(ISNUMBER(MATCH(RIGHT(TRIM(A174),1),{".",",",";",":","!","?"},0)),
LEFT(TRIM(A174),LEN(TRIM(A174))-1),
TRIM(A174)
))=1,
"Not Duplicate",
"Duplicate")</f>
        <v/>
      </c>
      <c r="C175" s="22">
        <f>_xlfn.IFNA(_xlfn.XLOOKUP(A175, Table1[Title], Table1[Inclusion/Exclusion Decision]), "Added studies")</f>
        <v/>
      </c>
      <c r="D175" s="22" t="inlineStr">
        <is>
          <t>V. Atias; K. Atias</t>
        </is>
      </c>
      <c r="E175" s="22" t="inlineStr">
        <is>
          <t>Faculty of Mathematics and Informatics, Paisii Hilendarski University of Plovdiv, Plovdiv, Bulgaria; Departmen of Psychology, Paisii Hilendarski University of Plovdiv, Plovdiv, Bulgaria</t>
        </is>
      </c>
      <c r="F175" s="22" t="inlineStr">
        <is>
          <t>2024 International Conference Automatics and Informatics (ICAI)</t>
        </is>
      </c>
      <c r="G175" s="14" t="n">
        <v>45685</v>
      </c>
      <c r="H175" s="22" t="n">
        <v>2024</v>
      </c>
      <c r="I175" s="22" t="n"/>
      <c r="J175" s="22" t="n"/>
      <c r="K175" s="22" t="n">
        <v>614</v>
      </c>
      <c r="L175" s="22" t="n">
        <v>620</v>
      </c>
      <c r="M175" s="22" t="inlineStr">
        <is>
          <t>Mental disorders affect one in eight individuals globally, but access to professional assistance and necessary information is often limited. Artificial intelligence (AI) technology has the potential to revolutionize mental health care. This paper aims to provide a theoretical overview of the recent application of AI in the field of mental health. A non-systematic review of studies from the last decade, focusing on recent findings, was conducted. The paper summarizes the commonly used machine learning techniques including Support vector machines, followed by Random forest, NaÃ¯ve bayes, Logistic regression, and K-nearest neighbors for prediction and diagnosis, research, and classification. Among deep learning techniques, the most frequently applied are Convolutional neural network, Recurrent neural networks, and hybrid deep learning models for prediction, diagnosis, screening, and research. Natural language processing, wearable AI, and AI-based virtual reality are also applied for monitoring, treatment, prediction, and research. Most of the current attention is centered around depression, anxiety, and mental health problems in general. Although AI-based applications claim to improve wellbeing, limited research currently supports these claims. Furthermore, the paper explores the responsible implementation of AI in mental health care, considering technical, clinical, and ethical perspectives. The need for a regulatory framework for all AI solutions in mental health care is emphasized, and further research is called for to evaluate their reliability and risks. In conclusion AI application in mental health care is a delicate balancing act between optimism and caution.</t>
        </is>
      </c>
      <c r="N175" s="22" t="n"/>
      <c r="O175" s="22" t="inlineStr">
        <is>
          <t>979-8-3503-5390-7</t>
        </is>
      </c>
      <c r="P175" s="22" t="inlineStr">
        <is>
          <t>10.1109/ICAI63388.2024.10851672</t>
        </is>
      </c>
      <c r="Q175" s="22" t="n"/>
      <c r="R175" s="22" t="inlineStr">
        <is>
          <t>https://ieeexplore.ieee.org/stamp/stamp.jsp?arnumber=10851672</t>
        </is>
      </c>
      <c r="S175" s="22" t="inlineStr">
        <is>
          <t>artificial intelligence;mental health;well-being;machine learning;deep learning</t>
        </is>
      </c>
      <c r="T175" s="22" t="inlineStr">
        <is>
          <t>Support vector machines;Ethics;Solid modeling;Recurrent neural networks;Reviews;Mental health;Reliability;Artificial intelligence;Biomedical monitoring;Monitoring</t>
        </is>
      </c>
      <c r="U175" s="22" t="n"/>
      <c r="V175" s="22" t="n"/>
      <c r="W175" s="22" t="n"/>
      <c r="X175" s="22" t="n">
        <v>57</v>
      </c>
      <c r="Y175" s="22" t="inlineStr">
        <is>
          <t>IEEE</t>
        </is>
      </c>
      <c r="Z175" s="14" t="n">
        <v>45685</v>
      </c>
      <c r="AA175" s="22" t="inlineStr">
        <is>
          <t>10-12 Oct. 2024</t>
        </is>
      </c>
      <c r="AB175" s="22" t="inlineStr">
        <is>
          <t>10-12 Oct. 2024</t>
        </is>
      </c>
      <c r="AC175" s="22" t="inlineStr">
        <is>
          <t>IEEE</t>
        </is>
      </c>
      <c r="AD175" s="15" t="inlineStr">
        <is>
          <t>IEEE Conferences</t>
        </is>
      </c>
    </row>
    <row r="176">
      <c r="A176" s="8" t="inlineStr">
        <is>
          <t>The Application of Machine Learning Algorithms to the Classification of EEG Signals</t>
        </is>
      </c>
      <c r="B176" s="9">
        <f>IF(COUNTIF($A$1:A175,
IF(ISNUMBER(MATCH(RIGHT(TRIM(A175),1),{".",",",";",":","!","?"},0)),
LEFT(TRIM(A175),LEN(TRIM(A175))-1),
TRIM(A175)
))=1,
"Not Duplicate",
"Duplicate")</f>
        <v/>
      </c>
      <c r="C176" s="9">
        <f>_xlfn.IFNA(_xlfn.XLOOKUP(A176, Table1[Title], Table1[Inclusion/Exclusion Decision]), "Added studies")</f>
        <v/>
      </c>
      <c r="D176" s="9" t="inlineStr">
        <is>
          <t>S. Gurumoorthy; S. Avikkal; R. M; K. Radha; R. N</t>
        </is>
      </c>
      <c r="E176" s="9" t="inlineStr">
        <is>
          <t>Department of Computer Science and Engineering, J.J.College of Engineering and Technology, Trichy, India; Department of Computer Science &amp; Engineering, GITAM School of Technology GITAM University, India; Department of Electronics and Communication Engineering, Hyderabad Institute of Technology and Management, Telangana, India; Department of Computer Science &amp; Engineering, K L University, Vadeeshwaram, Vijayawada, India; Department of Electronics and Communication Engineering, Nitte Meenakshi Institute of Technology, Bengaluru, India</t>
        </is>
      </c>
      <c r="F176" s="9" t="inlineStr">
        <is>
          <t>2023 IEEE International Conference on Integrated Circuits and Communication Systems (ICICACS)</t>
        </is>
      </c>
      <c r="G176" s="10" t="n">
        <v>45035</v>
      </c>
      <c r="H176" s="9" t="n">
        <v>2023</v>
      </c>
      <c r="I176" s="9" t="n"/>
      <c r="J176" s="9" t="n"/>
      <c r="K176" s="9" t="n">
        <v>1</v>
      </c>
      <c r="L176" s="9" t="n">
        <v>8</v>
      </c>
      <c r="M176" s="9" t="inlineStr">
        <is>
          <t>In order to study cognitive states and detect deficiencies in thinking, planning, and judgement, automated cognitive assessment systems have been developed. Having access to the opportunity to collaborate with experts in their working environment is another benefit of these platforms, particularly in services where decisions have direct effects on people's lives. This dissertation assesses the brain's reaction to mental tasks including motor imagery, attention, working memory, mental fatigue, and attention deficit hyperactivity disorder (ADHD). Electroencephalography (EEG), which encodes neuron activity as action potentials, is a popular method for analyzing these cognitive functions. These EEG data are processed using state-of-the-art machine learning algorithms, automating cognitive ability testing in the process. Recent state-of-the-art approaches have shown problems with high dimensionality, irrelevant channels, subject and task variability, generalizability, and interpretability. Because of this, classifications of intelligence are often inaccurate. The use of meta-heuristics to the solution of both continuous and binary optimization problems was found to be very fruitful in this scenario. Despite increased performance in EEG signal processing for other applications, these methods have seen very little exploration in the field of cognitive evaluation. This encourages more research into these meta-heuristics approaches to intelligence testing. It is important to look for the most appropriate optimization strategy for a certain task, since all of them will not work in every circumstance. In order to address problems in cognitive testing, this research looks on parameter-free optimization algorithms that are tailored to each kind of test. One of the main problems that hinders the effectiveness of ML models is its dimensionality. Another is its lack of generalizability. The overarching goal of this proposed work is to build and construct an effective channel selection and feature selection model making use of meta-heuristic optimization approaches in order to solve these problems in the various cognitive state assessment applications addressed thus far. To properly classify mental reactions to motor imagery, we suggest employing sub-band wavelets and relative PSD features, and we use the harmony search optimization technique to identify the most useful features. The suggested feature selection approach may minimize the dimensionality by as much as 60% by selecting the most important characteristics. Less tuning parameters are required in the suggested strategy. However, tuning becomes obligatory in order to get the desired set of characteristics. In the future implementation of cognitive workload evaluation, this shortcoming is fixed.</t>
        </is>
      </c>
      <c r="N176" s="9" t="n"/>
      <c r="O176" s="9" t="inlineStr">
        <is>
          <t>979-8-3503-9846-5</t>
        </is>
      </c>
      <c r="P176" s="9" t="inlineStr">
        <is>
          <t>10.1109/ICICACS57338.2023.10099996</t>
        </is>
      </c>
      <c r="Q176" s="9" t="n"/>
      <c r="R176" s="9" t="inlineStr">
        <is>
          <t>https://ieeexplore.ieee.org/stamp/stamp.jsp?arnumber=10099996</t>
        </is>
      </c>
      <c r="S176" s="9" t="inlineStr">
        <is>
          <t>attention deficit hyperactivity disorder (ADHD);Electroencephalography (EEG);cognitive states and ML models</t>
        </is>
      </c>
      <c r="T176" s="9" t="inlineStr">
        <is>
          <t>Visualization;Machine learning algorithms;Metaheuristics;Brain modeling;Feature extraction;Electroencephalography;Task analysis</t>
        </is>
      </c>
      <c r="U176" s="9" t="n"/>
      <c r="V176" s="9" t="n">
        <v>4</v>
      </c>
      <c r="W176" s="9" t="n"/>
      <c r="X176" s="9" t="n">
        <v>19</v>
      </c>
      <c r="Y176" s="9" t="inlineStr">
        <is>
          <t>IEEE</t>
        </is>
      </c>
      <c r="Z176" s="10" t="n">
        <v>45035</v>
      </c>
      <c r="AA176" s="9" t="inlineStr">
        <is>
          <t>24-25 Feb. 2023</t>
        </is>
      </c>
      <c r="AB176" s="9" t="inlineStr">
        <is>
          <t>24-25 Feb. 2023</t>
        </is>
      </c>
      <c r="AC176" s="9" t="inlineStr">
        <is>
          <t>IEEE</t>
        </is>
      </c>
      <c r="AD176" s="11" t="inlineStr">
        <is>
          <t>IEEE Conferences</t>
        </is>
      </c>
    </row>
    <row r="177">
      <c r="A177" s="12" t="inlineStr">
        <is>
          <t>Challenges in the Differential Classification of Individual Diagnoses from Co-Occurring Autism and ADHD Using Survey Data</t>
        </is>
      </c>
      <c r="B177" s="22">
        <f>IF(COUNTIF($A$1:A176,
IF(ISNUMBER(MATCH(RIGHT(TRIM(A176),1),{".",",",";",":","!","?"},0)),
LEFT(TRIM(A176),LEN(TRIM(A176))-1),
TRIM(A176)
))=1,
"Not Duplicate",
"Duplicate")</f>
        <v/>
      </c>
      <c r="C177" s="22">
        <f>_xlfn.IFNA(_xlfn.XLOOKUP(A177, Table1[Title], Table1[Inclusion/Exclusion Decision]), "Added studies")</f>
        <v/>
      </c>
      <c r="D177" s="22" t="inlineStr">
        <is>
          <t>A. Jaiswal; D. P. Wall; P. Washington</t>
        </is>
      </c>
      <c r="E177" s="22" t="inlineStr">
        <is>
          <t>Information and Computer Sciences Department, University of Hawaii at Manoa, Honolulu, USA; Departments of Pediatrics &amp; Biomedical Data Science, Stanford University, Stanford, USA; Information and Computer Sciences Department, University of Hawaii at Manoa, Honolulu, USA</t>
        </is>
      </c>
      <c r="F177" s="22" t="inlineStr">
        <is>
          <t>2024 IEEE EMBS International Conference on Biomedical and Health Informatics (BHI)</t>
        </is>
      </c>
      <c r="G177" s="14" t="n">
        <v>45733</v>
      </c>
      <c r="H177" s="22" t="n">
        <v>2024</v>
      </c>
      <c r="I177" s="22" t="n"/>
      <c r="J177" s="22" t="n"/>
      <c r="K177" s="22" t="n">
        <v>1</v>
      </c>
      <c r="L177" s="22" t="n">
        <v>6</v>
      </c>
      <c r="M177" s="22"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is>
      </c>
      <c r="N177" s="22" t="inlineStr">
        <is>
          <t>2641-3604</t>
        </is>
      </c>
      <c r="O177" s="22" t="inlineStr">
        <is>
          <t>979-8-3503-5155-2</t>
        </is>
      </c>
      <c r="P177" s="22" t="inlineStr">
        <is>
          <t>10.1109/BHI62660.2024.10913850</t>
        </is>
      </c>
      <c r="Q177" s="22" t="inlineStr">
        <is>
          <t xml:space="preserve">National Institutes of Health; </t>
        </is>
      </c>
      <c r="R177" s="22" t="inlineStr">
        <is>
          <t>https://ieeexplore.ieee.org/stamp/stamp.jsp?arnumber=10913850</t>
        </is>
      </c>
      <c r="S177" s="22" t="inlineStr">
        <is>
          <t>machine learning;autism;ADHD;survey data;differential diagnostics;feature selection</t>
        </is>
      </c>
      <c r="T177" s="22" t="inlineStr">
        <is>
          <t>Surveys;Decision support systems;Autism;Pediatrics;Sensitivity;Machine learning;Feature extraction;Data models;Delays;Bioinformatics</t>
        </is>
      </c>
      <c r="U177" s="22" t="n"/>
      <c r="V177" s="22" t="n">
        <v>2</v>
      </c>
      <c r="W177" s="22" t="n"/>
      <c r="X177" s="22" t="n">
        <v>40</v>
      </c>
      <c r="Y177" s="22" t="inlineStr">
        <is>
          <t>IEEE</t>
        </is>
      </c>
      <c r="Z177" s="14" t="n">
        <v>45733</v>
      </c>
      <c r="AA177" s="22" t="inlineStr">
        <is>
          <t>10-13 Nov. 2024</t>
        </is>
      </c>
      <c r="AB177" s="22" t="inlineStr">
        <is>
          <t>10-13 Nov. 2024</t>
        </is>
      </c>
      <c r="AC177" s="22" t="inlineStr">
        <is>
          <t>IEEE</t>
        </is>
      </c>
      <c r="AD177" s="15" t="inlineStr">
        <is>
          <t>IEEE Conferences</t>
        </is>
      </c>
    </row>
    <row r="178">
      <c r="A178" s="8" t="inlineStr">
        <is>
          <t>AI-Driven Behavioral Assessment and Intervention for ADHD</t>
        </is>
      </c>
      <c r="B178" s="9">
        <f>IF(COUNTIF($A$1:A177,
IF(ISNUMBER(MATCH(RIGHT(TRIM(A177),1),{".",",",";",":","!","?"},0)),
LEFT(TRIM(A177),LEN(TRIM(A177))-1),
TRIM(A177)
))=1,
"Not Duplicate",
"Duplicate")</f>
        <v/>
      </c>
      <c r="C178" s="9">
        <f>_xlfn.IFNA(_xlfn.XLOOKUP(A178, Table1[Title], Table1[Inclusion/Exclusion Decision]), "Added studies")</f>
        <v/>
      </c>
      <c r="D178" s="9" t="inlineStr">
        <is>
          <t>D. U.D.S.V.; M. R.S.; D. H.T.D.P.; H. H.U.M.S.; S. Kasthuriarachchi; M. Samaraweera</t>
        </is>
      </c>
      <c r="E178" s="9" t="inlineStr">
        <is>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t>
        </is>
      </c>
      <c r="F178" s="9" t="inlineStr">
        <is>
          <t>2025 7th International Conference on Advancements in Computing (ICAC)</t>
        </is>
      </c>
      <c r="G178" s="10" t="n">
        <v>46051</v>
      </c>
      <c r="H178" s="9" t="n">
        <v>2025</v>
      </c>
      <c r="I178" s="9" t="n"/>
      <c r="J178" s="9" t="n"/>
      <c r="K178" s="9" t="n">
        <v>1</v>
      </c>
      <c r="L178" s="9" t="n">
        <v>6</v>
      </c>
      <c r="M178" s="9" t="inlineStr">
        <is>
          <t>Attention Deficit Hyperactivity Disorder (ADHD) affects millions of children worldwide, causing cognitive, behavioral,and academic challenges. Traditional diagnostic methods rely on subjective assessments, leading to inconsistent evaluations and delayed interventions. This research addresses these limitations by developing an AI-driven gamified behavioral assessment and intervention platform that integrates machine learning, real-time emotion recognition, and adaptive learning techniques. The system features interactive games that dynamically adjust difficulty based on behavioral and emotional responses captured through facial expression analysis. Data collection includes gameplay metrics, parent-reported questionnaires, and expert evaluations to train AI models for ADHD classification and personalized intervention. The emotion recognition module achieved 89 % accuracy using Convolutional Neural Networks, while reinforcement learning algorithms enabled real-time game adaptation. Classification models, including Random Forest (91.3 % accuracy), demonstrated strong predictive capabilities. The platform provides continuous monitoring dashboards for caregivers and educators, enabling data-driven decision-making. Results indicate that AI-based behavioral assessments offer improved accuracy and flexibility compared to traditional methods, with emotion-adaptive gaming enhancing engagement. This research demonstrates the potential of AI-powered solutions to transform ADHD diagnosis and intervention through improved efficiency, personalization, and accessibility.</t>
        </is>
      </c>
      <c r="N178" s="9" t="inlineStr">
        <is>
          <t>2837-5424</t>
        </is>
      </c>
      <c r="O178" s="9" t="inlineStr">
        <is>
          <t>979-8-3315-6222-9</t>
        </is>
      </c>
      <c r="P178" s="9" t="inlineStr">
        <is>
          <t>10.1109/ICAC69156.2025.11361529</t>
        </is>
      </c>
      <c r="Q178" s="9" t="n"/>
      <c r="R178" s="9" t="inlineStr">
        <is>
          <t>https://ieeexplore.ieee.org/stamp/stamp.jsp?arnumber=11361529</t>
        </is>
      </c>
      <c r="S178" s="9" t="inlineStr">
        <is>
          <t>ADHD;Machine Learning;Behavioral Assessment;Emotion Recognition;Reinforcement Learning</t>
        </is>
      </c>
      <c r="T178" s="9" t="inlineStr">
        <is>
          <t>Emotion recognition;Adaptation models;Accuracy;Transforms;Reinforcement learning;Games;Predictive models;Real-time systems;Data models;Random forests</t>
        </is>
      </c>
      <c r="U178" s="9" t="n"/>
      <c r="V178" s="9" t="n"/>
      <c r="W178" s="9" t="n"/>
      <c r="X178" s="9" t="n">
        <v>11</v>
      </c>
      <c r="Y178" s="9" t="inlineStr">
        <is>
          <t>IEEE</t>
        </is>
      </c>
      <c r="Z178" s="10" t="n">
        <v>46051</v>
      </c>
      <c r="AA178" s="9" t="inlineStr">
        <is>
          <t>9-10 Dec. 2025</t>
        </is>
      </c>
      <c r="AB178" s="9" t="inlineStr">
        <is>
          <t>9-10 Dec. 2025</t>
        </is>
      </c>
      <c r="AC178" s="9" t="inlineStr">
        <is>
          <t>IEEE</t>
        </is>
      </c>
      <c r="AD178" s="11" t="inlineStr">
        <is>
          <t>IEEE Conferences</t>
        </is>
      </c>
    </row>
    <row r="179">
      <c r="A179" s="12" t="inlineStr">
        <is>
          <t>Feasibility Study of ADHD Screening Method Based on Frontotemporal Few-Channel EEG Signals</t>
        </is>
      </c>
      <c r="B179" s="22">
        <f>IF(COUNTIF($A$1:A178,
IF(ISNUMBER(MATCH(RIGHT(TRIM(A178),1),{".",",",";",":","!","?"},0)),
LEFT(TRIM(A178),LEN(TRIM(A178))-1),
TRIM(A178)
))=1,
"Not Duplicate",
"Duplicate")</f>
        <v/>
      </c>
      <c r="C179" s="22">
        <f>_xlfn.IFNA(_xlfn.XLOOKUP(A179, Table1[Title], Table1[Inclusion/Exclusion Decision]), "Added studies")</f>
        <v/>
      </c>
      <c r="D179" s="22" t="inlineStr">
        <is>
          <t>Y. Fang; J. Hou; X. Liu; J. Ke; Y. Sun; J. Li</t>
        </is>
      </c>
      <c r="E179" s="22" t="inlineStr">
        <is>
          <t>State Industry-Education Integration Center for Medical Innovations, Xi'an Jiaotong University, Xi'an, China; Department of Psychiatry and Psychology, Xi'an Mental Health Center, Xi'an, China; State Industry-Education Integration Center for Medical Innovations, Xi'an Jiaotong University, Xi'an, China; State Industry-Education Integration Center for Medical Innovations, Xi'an Jiaotong University, Xi'an, China; Department of Geriatric Medicine, Xijing Hospital, The Fourth Military Medical University, Xi'an, China; State Industry-Education Integration Center for Medical Innovations, Xi'an Jiaotong University, Xi'an, China</t>
        </is>
      </c>
      <c r="F179" s="22" t="inlineStr">
        <is>
          <t>2025 17th Biomedical Engineering International Conference (BMEiCON)</t>
        </is>
      </c>
      <c r="G179" s="14" t="n">
        <v>45880</v>
      </c>
      <c r="H179" s="22" t="n">
        <v>2025</v>
      </c>
      <c r="I179" s="22" t="n"/>
      <c r="J179" s="22" t="n"/>
      <c r="K179" s="22" t="n">
        <v>1</v>
      </c>
      <c r="L179" s="22" t="n">
        <v>5</v>
      </c>
      <c r="M179" s="22" t="inlineStr">
        <is>
          <t>Attention-Deficit/Hyperactivity Disorder (ADHD), a prevalent childhood neurodevelopmental disorder characterized by high incidence rates and low clinical diagnosis rates, poses significant challenges to individuals, families, schools, and society. Early-stage identification and intervention are critical for mitigating its adverse impacts. This paper proposes a screening methodology for ADHD utilizing frontotemporal few-channel electroencephalogram (EEG) signals. Leveraging a publicly available ADHD EEG dataset, preprocessing protocols including filtering and artifact removal are systematically implemented to obtain cleaned EEG signals. Multiple EEG features spanning time-domain, frequency-domain, and nonlinear dynamics are extracted. A hybrid feature selection framework integrating univariate classification accuracy ranking with redundancy constraints is employed to establish an optimized feature subset. This paper develops a feature-driven stacking ensemble algorithm to consolidate multi-dimensional feature representations for ADHD classification. The frontotemporal eight-channel EEG configuration achieves a classification accuracy of 86.64%, precision of 87.26%, and sensitivity of 86.07%, confirming the efficacy of the proposed few-channel EEG-based ADHD screening approach. This methodology provides a technical foundation for implementing portable EEG devices in large-scale ADHD screening initiatives in the future.</t>
        </is>
      </c>
      <c r="N179" s="22" t="inlineStr">
        <is>
          <t>2473-7607</t>
        </is>
      </c>
      <c r="O179" s="22" t="inlineStr">
        <is>
          <t>979-8-3315-1444-0</t>
        </is>
      </c>
      <c r="P179" s="22" t="inlineStr">
        <is>
          <t>10.1109/BMEiCON66226.2025.11113698</t>
        </is>
      </c>
      <c r="Q179" s="22" t="inlineStr">
        <is>
          <t xml:space="preserve">Key Research and Development Program of Shaanxi(grant numbers:2024SF2-GJHX-17); </t>
        </is>
      </c>
      <c r="R179" s="22" t="inlineStr">
        <is>
          <t>https://ieeexplore.ieee.org/stamp/stamp.jsp?arnumber=11113698</t>
        </is>
      </c>
      <c r="S179" s="22" t="inlineStr">
        <is>
          <t>ADHD;EEG;frontotemporal;few-channel;screening</t>
        </is>
      </c>
      <c r="T179" s="22" t="inlineStr">
        <is>
          <t>Performance evaluation;Accuracy;Sensitivity;Frequency-domain analysis;Stacking;Termination of employment;Feature extraction;Electroencephalography;Classification algorithms;Time-domain analysis</t>
        </is>
      </c>
      <c r="U179" s="22" t="n"/>
      <c r="V179" s="22" t="n"/>
      <c r="W179" s="22" t="n"/>
      <c r="X179" s="22" t="n">
        <v>12</v>
      </c>
      <c r="Y179" s="22" t="inlineStr">
        <is>
          <t>IEEE</t>
        </is>
      </c>
      <c r="Z179" s="14" t="n">
        <v>45880</v>
      </c>
      <c r="AA179" s="22" t="inlineStr">
        <is>
          <t>15-18 July 2025</t>
        </is>
      </c>
      <c r="AB179" s="22" t="inlineStr">
        <is>
          <t>15-18 July 2025</t>
        </is>
      </c>
      <c r="AC179" s="22" t="inlineStr">
        <is>
          <t>IEEE</t>
        </is>
      </c>
      <c r="AD179" s="15" t="inlineStr">
        <is>
          <t>IEEE Conferences</t>
        </is>
      </c>
    </row>
    <row r="180">
      <c r="A180" s="8" t="inlineStr">
        <is>
          <t>Handwritten Patterns in Children with Attention Deficit Hyperactivity Disorder: Hybrid Learning for Efficient Prediction</t>
        </is>
      </c>
      <c r="B180" s="9">
        <f>IF(COUNTIF($A$1:A179,
IF(ISNUMBER(MATCH(RIGHT(TRIM(A179),1),{".",",",";",":","!","?"},0)),
LEFT(TRIM(A179),LEN(TRIM(A179))-1),
TRIM(A179)
))=1,
"Not Duplicate",
"Duplicate")</f>
        <v/>
      </c>
      <c r="C180" s="9">
        <f>_xlfn.IFNA(_xlfn.XLOOKUP(A180, Table1[Title], Table1[Inclusion/Exclusion Decision]), "Added studies")</f>
        <v/>
      </c>
      <c r="D180" s="9" t="inlineStr">
        <is>
          <t>R. Walha; R. Baccouch; F. Drira</t>
        </is>
      </c>
      <c r="E180" s="9" t="inlineStr">
        <is>
          <t>Research Groups in Intelligent Machines: REGIM-Lab, ENIS, Higher Institute of Computer Science and Multimedia of Sfax, University of Sfax, Sfax, Tunisia; Higher Institute of Computer Science and Multimedia of Sfax, University of Sfax, Sfax, Tunisia; Research Groups in Intelligent Machines: REGIM-Lab, ENIS, University of Sfax, Sfax, Tunisia</t>
        </is>
      </c>
      <c r="F180" s="9" t="inlineStr">
        <is>
          <t>2025 International Symposium on Networks, Computers and Communications (ISNCC)</t>
        </is>
      </c>
      <c r="G180" s="10" t="n">
        <v>45982</v>
      </c>
      <c r="H180" s="9" t="n">
        <v>2025</v>
      </c>
      <c r="I180" s="9" t="n"/>
      <c r="J180" s="9" t="n"/>
      <c r="K180" s="9" t="n">
        <v>1</v>
      </c>
      <c r="L180" s="9" t="n">
        <v>6</v>
      </c>
      <c r="M180" s="9" t="inlineStr">
        <is>
          <t>Handwriting analysis has proven to be a valuable tool in diagnosing neurological diseases and neurodevelopmental disorders. Among these, Attention Deficit Hyperactivity Disorder (ADHD) stands out as a significant focus. ADHD affects how the brain manages attention, impulsivity, and hyperactivity. In this context, this study proposes a novel method to ADHD prediction in children by integrating handwriting-based features within a hybrid learning analysis. Specifically, we focus on combining the strengths of multiple base models in a voting classification framework to achieve improved accuracy and robustness. Such a proposed hybrid learning approach is compared with single learning as well as ensemble learning approaches. In addition, we focus on feature engineering that explores handwriting patterns and dynamics to identify the most informative characteristics for accurate ADHD detection. The experimental results demonstrate the effectiveness of the proposed method, showing promising accuracy in distinguishing children with ADHD from healthy subjects.</t>
        </is>
      </c>
      <c r="N180" s="9" t="inlineStr">
        <is>
          <t>2768-0940</t>
        </is>
      </c>
      <c r="O180" s="9" t="inlineStr">
        <is>
          <t>978-1-6654-5768-2</t>
        </is>
      </c>
      <c r="P180" s="9" t="inlineStr">
        <is>
          <t>10.1109/ISNCC66965.2025.11250472</t>
        </is>
      </c>
      <c r="Q180" s="9" t="inlineStr">
        <is>
          <t xml:space="preserve">Ministry of Higher Education and Scientific Research; </t>
        </is>
      </c>
      <c r="R180" s="9" t="inlineStr">
        <is>
          <t>https://ieeexplore.ieee.org/stamp/stamp.jsp?arnumber=11250472</t>
        </is>
      </c>
      <c r="S180" s="9" t="inlineStr">
        <is>
          <t>ADHD prediction;handwriting analysis;hybrid learning;ensemble learning;single learning;pediatrics</t>
        </is>
      </c>
      <c r="T180" s="9" t="inlineStr">
        <is>
          <t>Neurological diseases;Measurement;Pediatrics;Accuracy;Biological system modeling;Predictive models;Feature extraction;Robustness;Hybrid learning;Ensemble learning</t>
        </is>
      </c>
      <c r="U180" s="9" t="n"/>
      <c r="V180" s="9" t="n"/>
      <c r="W180" s="9" t="n"/>
      <c r="X180" s="9" t="n">
        <v>18</v>
      </c>
      <c r="Y180" s="9" t="inlineStr">
        <is>
          <t>IEEE</t>
        </is>
      </c>
      <c r="Z180" s="10" t="n">
        <v>45982</v>
      </c>
      <c r="AA180" s="9" t="inlineStr">
        <is>
          <t>27-29 Oct. 2025</t>
        </is>
      </c>
      <c r="AB180" s="9" t="inlineStr">
        <is>
          <t>27-29 Oct. 2025</t>
        </is>
      </c>
      <c r="AC180" s="9" t="inlineStr">
        <is>
          <t>IEEE</t>
        </is>
      </c>
      <c r="AD180" s="11" t="inlineStr">
        <is>
          <t>IEEE Conferences</t>
        </is>
      </c>
    </row>
    <row r="181">
      <c r="A181" s="12" t="inlineStr">
        <is>
          <t>Deep-Cogn: Skeleton-based Human Action Recognition for Cognitive Behavior Assessment</t>
        </is>
      </c>
      <c r="B181" s="22">
        <f>IF(COUNTIF($A$1:A180,
IF(ISNUMBER(MATCH(RIGHT(TRIM(A180),1),{".",",",";",":","!","?"},0)),
LEFT(TRIM(A180),LEN(TRIM(A180))-1),
TRIM(A180)
))=1,
"Not Duplicate",
"Duplicate")</f>
        <v/>
      </c>
      <c r="C181" s="22">
        <f>_xlfn.IFNA(_xlfn.XLOOKUP(A181, Table1[Title], Table1[Inclusion/Exclusion Decision]), "Added studies")</f>
        <v/>
      </c>
      <c r="D181" s="22" t="inlineStr">
        <is>
          <t>S. Elmi; M. Bell; K. -L. Tan</t>
        </is>
      </c>
      <c r="E181" s="22" t="inlineStr">
        <is>
          <t>School of Medicine Yale University, New Haven University, USA; School of Medicine, Yale University, USA; School of Computing, National University of Singapore, Singapore</t>
        </is>
      </c>
      <c r="F181" s="22" t="inlineStr">
        <is>
          <t>2022 IEEE 34th International Conference on Tools with Artificial Intelligence (ICTAI)</t>
        </is>
      </c>
      <c r="G181" s="14" t="n">
        <v>45034</v>
      </c>
      <c r="H181" s="22" t="n">
        <v>2022</v>
      </c>
      <c r="I181" s="22" t="n"/>
      <c r="J181" s="22" t="n"/>
      <c r="K181" s="22" t="n">
        <v>692</v>
      </c>
      <c r="L181" s="22" t="n">
        <v>699</v>
      </c>
      <c r="M181" s="22" t="inlineStr">
        <is>
          <t>Skeleton-based human action recognition has received increasing attention in recent years. It aims at extracting features on top of human skeletons and estimating human pose. However, existing methods capture only the action information while in a real world application such as cognitive assessment, we need to measure the executive functioning that helps psychiatrists to identify some mental disease such as Alzheimer, Schizophrenia and ADHD. In this paper, we propose a skeleton-based action recognition named Deep-Cogn for cognitive assessment. Deep-Cogn integrates a pose estimator to extract the human body joints and then automatically measures the executive functioning employing the distance and elbow angle calculation. Three score functions were designed to measure the executive functioning: the accuracy score, the rhythm score and the functioning score. We evaluate our model on two different datasets and show that our approach significantly outperforms the existing methods.</t>
        </is>
      </c>
      <c r="N181" s="22" t="inlineStr">
        <is>
          <t>2375-0197</t>
        </is>
      </c>
      <c r="O181" s="22" t="inlineStr">
        <is>
          <t>979-8-3503-9744-4</t>
        </is>
      </c>
      <c r="P181" s="22" t="inlineStr">
        <is>
          <t>10.1109/ICTAI56018.2022.00107</t>
        </is>
      </c>
      <c r="Q181" s="22" t="n"/>
      <c r="R181" s="22" t="inlineStr">
        <is>
          <t>https://ieeexplore.ieee.org/stamp/stamp.jsp?arnumber=10098040</t>
        </is>
      </c>
      <c r="S181" s="22" t="inlineStr">
        <is>
          <t>Embodied cognition;executive functioning;ADHD;Alzheimer;Action recognition;Skeleton extraction</t>
        </is>
      </c>
      <c r="T181" s="22" t="inlineStr">
        <is>
          <t>Deep learning;Biological system modeling;Mental disorders;Feature extraction;Rhythm;Skeleton;Task analysis</t>
        </is>
      </c>
      <c r="U181" s="22" t="n"/>
      <c r="V181" s="22" t="n">
        <v>5</v>
      </c>
      <c r="W181" s="22" t="n"/>
      <c r="X181" s="22" t="n">
        <v>45</v>
      </c>
      <c r="Y181" s="22" t="inlineStr">
        <is>
          <t>IEEE</t>
        </is>
      </c>
      <c r="Z181" s="14" t="n">
        <v>45034</v>
      </c>
      <c r="AA181" s="22" t="inlineStr">
        <is>
          <t>31 Oct.-2 Nov. 2022</t>
        </is>
      </c>
      <c r="AB181" s="22" t="inlineStr">
        <is>
          <t>31 Oct.-2 Nov. 2022</t>
        </is>
      </c>
      <c r="AC181" s="22" t="inlineStr">
        <is>
          <t>IEEE</t>
        </is>
      </c>
      <c r="AD181" s="15" t="inlineStr">
        <is>
          <t>IEEE Conferences</t>
        </is>
      </c>
    </row>
    <row r="182">
      <c r="A182" s="8" t="inlineStr">
        <is>
          <t>fNIRS Classification of Adults With ADHD Enhanced by Feature Selection</t>
        </is>
      </c>
      <c r="B182" s="9">
        <f>IF(COUNTIF($A$1:A181,
IF(ISNUMBER(MATCH(RIGHT(TRIM(A181),1),{".",",",";",":","!","?"},0)),
LEFT(TRIM(A181),LEN(TRIM(A181))-1),
TRIM(A181)
))=1,
"Not Duplicate",
"Duplicate")</f>
        <v/>
      </c>
      <c r="C182" s="9">
        <f>_xlfn.IFNA(_xlfn.XLOOKUP(A182, Table1[Title], Table1[Inclusion/Exclusion Decision]), "Added studies")</f>
        <v/>
      </c>
      <c r="D182" s="9" t="inlineStr">
        <is>
          <t>M. Hong; S. -Y. Dong; R. S. McIntyre; S. -K. Chiang; R. Ho</t>
        </is>
      </c>
      <c r="E182" s="9" t="inlineStr">
        <is>
          <t>Department of Information Technology Engineering, Sookmyung Womenâ€™s University, Seoul, South Korea; Division of Artificial Intelligence Engineering, Sookmyung Womenâ€™s University, Seoul, South Korea; Department of Psychiatry, University of Toronto, Toronto, Canada; Institute for Health Innovation and Technology (iHealthtech), National University of Singapore, Queenstown, Singapore; iHealthtech, National University of Singapore, Queenstown, Singapore</t>
        </is>
      </c>
      <c r="F182" s="9" t="inlineStr">
        <is>
          <t>IEEE Transactions on Neural Systems and Rehabilitation Engineering</t>
        </is>
      </c>
      <c r="G182" s="10" t="n">
        <v>45664</v>
      </c>
      <c r="H182" s="9" t="n">
        <v>2025</v>
      </c>
      <c r="I182" s="9" t="n">
        <v>33</v>
      </c>
      <c r="J182" s="9" t="n"/>
      <c r="K182" s="9" t="n">
        <v>220</v>
      </c>
      <c r="L182" s="9" t="n">
        <v>231</v>
      </c>
      <c r="M182" s="9"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is>
      </c>
      <c r="N182" s="9" t="inlineStr">
        <is>
          <t>1558-0210</t>
        </is>
      </c>
      <c r="O182" s="9" t="n"/>
      <c r="P182" s="9" t="inlineStr">
        <is>
          <t>10.1109/TNSRE.2024.3522121</t>
        </is>
      </c>
      <c r="Q182" s="9" t="inlineStr">
        <is>
          <t xml:space="preserve">Institute for Health Innovation and Technology (iHeathtech) at the National University of Singapore (NUS, Other Operating Expenses)(grant numbers:A-0001415-09-00); National Research Foundation of Koreaâ€™s Brain Korea 21 FOUR Program at the Sookmyung Womenâ€™s University; Ministry of Science and Information and Communications Technology (MSIT), South Korea, under ICT Challenge and Advanced Network of Human Resources Development (ICAN); Institute of Information and Communications Technology Planning and Evaluation (IITP)(grant numbers:IITP-2024-RS-2022-00156299); Canadian Institutes of Health Research (CIHR)/Global Alliance for Chronic Diseases (GACD)/National Natural Science Foundation of China (NSFC); </t>
        </is>
      </c>
      <c r="R182" s="9" t="inlineStr">
        <is>
          <t>https://ieeexplore.ieee.org/stamp/stamp.jsp?arnumber=10813598</t>
        </is>
      </c>
      <c r="S182" s="9" t="inlineStr">
        <is>
          <t>Verbal fluency task;functional near- infrared spectroscopy;attention-deficit/hyperactivity disorder;machine learning;feature selection</t>
        </is>
      </c>
      <c r="T182" s="9" t="inlineStr">
        <is>
          <t>Functional near-infrared spectroscopy;Feature extraction;Medical diagnostic imaging;Accuracy;Optimization;Functional magnetic resonance imaging;Bayes methods;Neuroimaging;Brain modeling;Tuning</t>
        </is>
      </c>
      <c r="U182" s="9" t="n"/>
      <c r="V182" s="9" t="n">
        <v>2</v>
      </c>
      <c r="W182" s="9" t="n"/>
      <c r="X182" s="9" t="n">
        <v>93</v>
      </c>
      <c r="Y182" s="9" t="inlineStr">
        <is>
          <t>CCBY</t>
        </is>
      </c>
      <c r="Z182" s="10" t="n">
        <v>45650</v>
      </c>
      <c r="AA182" s="9" t="n">
        <v>2025</v>
      </c>
      <c r="AB182" s="9" t="n"/>
      <c r="AC182" s="9" t="inlineStr">
        <is>
          <t>IEEE</t>
        </is>
      </c>
      <c r="AD182" s="11" t="inlineStr">
        <is>
          <t>IEEE Journals</t>
        </is>
      </c>
    </row>
    <row r="183">
      <c r="A183" s="12" t="inlineStr">
        <is>
          <t>Machine Learning Model for Delivering eHealth Services</t>
        </is>
      </c>
      <c r="B183" s="22">
        <f>IF(COUNTIF($A$1:A182,
IF(ISNUMBER(MATCH(RIGHT(TRIM(A182),1),{".",",",";",":","!","?"},0)),
LEFT(TRIM(A182),LEN(TRIM(A182))-1),
TRIM(A182)
))=1,
"Not Duplicate",
"Duplicate")</f>
        <v/>
      </c>
      <c r="C183" s="22">
        <f>_xlfn.IFNA(_xlfn.XLOOKUP(A183, Table1[Title], Table1[Inclusion/Exclusion Decision]), "Added studies")</f>
        <v/>
      </c>
      <c r="D183" s="22" t="inlineStr">
        <is>
          <t>M. Joshi; S. Budhani; N. Tewari; M. Joshi; A. K. Rai</t>
        </is>
      </c>
      <c r="E183" s="22" t="inlineStr">
        <is>
          <t>Graphic Era Hill University, Bhimtal; Graphic Era Hill University, Bhimtal; Graphic Era Hill University, Bhimtal; G D Goenka University, Gurgaon; Sharda University, Greater Noida, UP</t>
        </is>
      </c>
      <c r="F183" s="22" t="inlineStr">
        <is>
          <t>2024 2nd International Conference on Disruptive Technologies (ICDT)</t>
        </is>
      </c>
      <c r="G183" s="14" t="n">
        <v>45393</v>
      </c>
      <c r="H183" s="22" t="n">
        <v>2024</v>
      </c>
      <c r="I183" s="22" t="n"/>
      <c r="J183" s="22" t="n"/>
      <c r="K183" s="22" t="n">
        <v>1004</v>
      </c>
      <c r="L183" s="22" t="n">
        <v>1007</v>
      </c>
      <c r="M183" s="22" t="inlineStr">
        <is>
          <t>A broad, well-established, and highly advanced field of computer science is known as â€œartificial intelligenceâ€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is>
      </c>
      <c r="N183" s="22" t="n"/>
      <c r="O183" s="22" t="inlineStr">
        <is>
          <t>979-8-3503-7105-5</t>
        </is>
      </c>
      <c r="P183" s="22" t="inlineStr">
        <is>
          <t>10.1109/ICDT61202.2024.10489511</t>
        </is>
      </c>
      <c r="Q183" s="22" t="n"/>
      <c r="R183" s="22" t="inlineStr">
        <is>
          <t>https://ieeexplore.ieee.org/stamp/stamp.jsp?arnumber=10489511</t>
        </is>
      </c>
      <c r="S183" s="22" t="inlineStr">
        <is>
          <t>IoT;EHealth;EHR;CDSS;CNN;Deep Learning</t>
        </is>
      </c>
      <c r="T183" s="22" t="inlineStr">
        <is>
          <t>Computer science;Analytical models;Image analysis;Machine learning;Electronic healthcare;Disruptive technologies;Robots</t>
        </is>
      </c>
      <c r="U183" s="22" t="n"/>
      <c r="V183" s="22" t="n">
        <v>2</v>
      </c>
      <c r="W183" s="22" t="n"/>
      <c r="X183" s="22" t="n">
        <v>20</v>
      </c>
      <c r="Y183" s="22" t="inlineStr">
        <is>
          <t>IEEE</t>
        </is>
      </c>
      <c r="Z183" s="14" t="n">
        <v>45393</v>
      </c>
      <c r="AA183" s="22" t="inlineStr">
        <is>
          <t>15-16 March 2024</t>
        </is>
      </c>
      <c r="AB183" s="22" t="inlineStr">
        <is>
          <t>15-16 March 2024</t>
        </is>
      </c>
      <c r="AC183" s="22" t="inlineStr">
        <is>
          <t>IEEE</t>
        </is>
      </c>
      <c r="AD183" s="15" t="inlineStr">
        <is>
          <t>IEEE Conferences</t>
        </is>
      </c>
    </row>
    <row r="184">
      <c r="A184" s="8" t="inlineStr">
        <is>
          <t>Flourish: Requirements and Design of an Android Application Prototype for Various Symptoms Management in ADHD Patients</t>
        </is>
      </c>
      <c r="B184" s="9">
        <f>IF(COUNTIF($A$1:A183,
IF(ISNUMBER(MATCH(RIGHT(TRIM(A183),1),{".",",",";",":","!","?"},0)),
LEFT(TRIM(A183),LEN(TRIM(A183))-1),
TRIM(A183)
))=1,
"Not Duplicate",
"Duplicate")</f>
        <v/>
      </c>
      <c r="C184" s="9">
        <f>_xlfn.IFNA(_xlfn.XLOOKUP(A184, Table1[Title], Table1[Inclusion/Exclusion Decision]), "Added studies")</f>
        <v/>
      </c>
      <c r="D184" s="9" t="inlineStr">
        <is>
          <t>S. Z. Iqbal; A. Alkarni; J. Aleleyo; L. Alghamdi; M. Almokainzi; R. Alyami; H. Gull; R. Alsalah; M. T. Ahmed</t>
        </is>
      </c>
      <c r="E184" s="9" t="inlineStr">
        <is>
          <t>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 Department of Computer Information Systems, College of Computer Science and Information Technology, Imam Abdulrahman Bin Faisal University, Dammam, Saudi Arabia</t>
        </is>
      </c>
      <c r="F184" s="9" t="inlineStr">
        <is>
          <t>2022 2nd Asian Conference on Innovation in Technology (ASIANCON)</t>
        </is>
      </c>
      <c r="G184" s="10" t="n">
        <v>44845</v>
      </c>
      <c r="H184" s="9" t="n">
        <v>2022</v>
      </c>
      <c r="I184" s="9" t="n"/>
      <c r="J184" s="9" t="n"/>
      <c r="K184" s="9" t="n">
        <v>1</v>
      </c>
      <c r="L184" s="9" t="n">
        <v>6</v>
      </c>
      <c r="M184" s="9" t="inlineStr">
        <is>
          <t>With the advancement of technology, we continue to discover new ways of providing technological solutions in a variety of fields. Healthcare is one of those fields that can benefit from technology. With the assistance of technology, the healthcare field can perform new discoveries, collect more data on symptoms of diseases, and provide greater support and care to their patients.[1][2] ADHD (Attention-Deficit/Hyperactivity Disorder) is a neurodevelopment disorder that is typically identified during childhood and lasts into adulthood. Lack of focus, inability to sit still for long periods of time, forgetfulness, impulsivity, time management difficulties and disorganization, and emotional dysregulations are some of the early indications of this illness. Currently, pharmaceutical and nonpharmacological therapies are used to treat ADHD patients [3]. However, in addition to medical diagnosis and treatment, it is one of the diseases in which patients can benefit from technological solutions such as time management, task management, mindfulness, etc. In this paper, we propose the requirements and design of a mobile application called "Flourish," which is aimed at individuals with Attention-Deficit/Hyperactivity Disorder (ADHD) to help them better manage their symptoms and understand how they behave. This application will be divided into sections to assist users in dealing with the various symptoms experienced by ADHD patients. It includes time management and organization, mindfulness and relaxation, a platform for communicating with other ADHD patients and specialists, habit tracking, and behavioral patterns. In the future, we intend to develop a fully working real-time Android application that will be available to assist patients in managing their symptoms.</t>
        </is>
      </c>
      <c r="N184" s="9" t="n"/>
      <c r="O184" s="9" t="inlineStr">
        <is>
          <t>978-1-6654-6851-0</t>
        </is>
      </c>
      <c r="P184" s="9" t="inlineStr">
        <is>
          <t>10.1109/ASIANCON55314.2022.9909308</t>
        </is>
      </c>
      <c r="Q184" s="9" t="n"/>
      <c r="R184" s="9" t="inlineStr">
        <is>
          <t>https://ieeexplore.ieee.org/stamp/stamp.jsp?arnumber=9909308</t>
        </is>
      </c>
      <c r="S184" s="9" t="inlineStr">
        <is>
          <t>ADHD;Use Case Diagram;Android OS;Prototypes;Communication Platform;mobile application;artificial intelligence;Axure Software</t>
        </is>
      </c>
      <c r="T184" s="9" t="inlineStr">
        <is>
          <t>Technological innovation;Operating systems;Prototypes;Software;Real-time systems;Mobile applications;Behavioral sciences</t>
        </is>
      </c>
      <c r="U184" s="9" t="n"/>
      <c r="V184" s="9" t="n">
        <v>3</v>
      </c>
      <c r="W184" s="9" t="n"/>
      <c r="X184" s="9" t="n">
        <v>16</v>
      </c>
      <c r="Y184" s="9" t="inlineStr">
        <is>
          <t>IEEE</t>
        </is>
      </c>
      <c r="Z184" s="10" t="n">
        <v>44845</v>
      </c>
      <c r="AA184" s="9" t="inlineStr">
        <is>
          <t>26-28 Aug. 2022</t>
        </is>
      </c>
      <c r="AB184" s="9" t="inlineStr">
        <is>
          <t>26-28 Aug. 2022</t>
        </is>
      </c>
      <c r="AC184" s="9" t="inlineStr">
        <is>
          <t>IEEE</t>
        </is>
      </c>
      <c r="AD184" s="11" t="inlineStr">
        <is>
          <t>IEEE Conferences</t>
        </is>
      </c>
    </row>
    <row r="185">
      <c r="A185" s="12" t="inlineStr">
        <is>
          <t>Classification of Hepatitis Disease Using Learning Vector Quantization 3(LVQ3)</t>
        </is>
      </c>
      <c r="B185" s="22">
        <f>IF(COUNTIF($A$1:A184,
IF(ISNUMBER(MATCH(RIGHT(TRIM(A184),1),{".",",",";",":","!","?"},0)),
LEFT(TRIM(A184),LEN(TRIM(A184))-1),
TRIM(A184)
))=1,
"Not Duplicate",
"Duplicate")</f>
        <v/>
      </c>
      <c r="C185" s="22">
        <f>_xlfn.IFNA(_xlfn.XLOOKUP(A185, Table1[Title], Table1[Inclusion/Exclusion Decision]), "Added studies")</f>
        <v/>
      </c>
      <c r="D185" s="22" t="inlineStr">
        <is>
          <t>Y. S. Bagi; Mihuandayani</t>
        </is>
      </c>
      <c r="E185" s="22" t="inlineStr">
        <is>
          <t>Department of Information System, STMIK Multicom Bolaang Mongondow, Kotamobagu, Indonesia; Department of Information System, STMIK Multicom Bolaang Mongondow, Kotamobagu, Indonesia</t>
        </is>
      </c>
      <c r="F185" s="22" t="inlineStr">
        <is>
          <t>2022 5th International Conference on Information and Communications Technology (ICOIACT)</t>
        </is>
      </c>
      <c r="G185" s="14" t="n">
        <v>44907</v>
      </c>
      <c r="H185" s="22" t="n">
        <v>2022</v>
      </c>
      <c r="I185" s="22" t="n"/>
      <c r="J185" s="22" t="n"/>
      <c r="K185" s="22" t="n">
        <v>139</v>
      </c>
      <c r="L185" s="22" t="n">
        <v>143</v>
      </c>
      <c r="M185" s="22" t="inlineStr">
        <is>
          <t>Artificial Neural Network (ANN) is one of the fields of science in Artificial Intelligence (AI) that has been widely applied in various problems such as pattern recognition, forecasting, and classification. Learning Vector Quantization 3 (LVQ3) is one method in ANN that has been widely applied to assist in the medical field. In this study, LVQ3 was used to classify the types of hepatitis. The data used in this study were 105 medical records with 3 types of hepatitis, where 80 data were used as a training set and 25 data were used for data test. There are 47 attributes consists 41 symptom factor and 6 risk factors. Based on experimental results, the LVQ3 algorithm can classify the types of hepatitis with an accuracy of 88%.</t>
        </is>
      </c>
      <c r="N185" s="22" t="inlineStr">
        <is>
          <t>2770-4661</t>
        </is>
      </c>
      <c r="O185" s="22" t="inlineStr">
        <is>
          <t>978-1-6654-5140-6</t>
        </is>
      </c>
      <c r="P185" s="22" t="inlineStr">
        <is>
          <t>10.1109/ICOIACT55506.2022.9972011</t>
        </is>
      </c>
      <c r="Q185" s="22" t="n"/>
      <c r="R185" s="22" t="inlineStr">
        <is>
          <t>https://ieeexplore.ieee.org/stamp/stamp.jsp?arnumber=9972011</t>
        </is>
      </c>
      <c r="S185" s="22" t="inlineStr">
        <is>
          <t>LVQ3;Classification;Hepatitis;ANN</t>
        </is>
      </c>
      <c r="T185" s="22" t="inlineStr">
        <is>
          <t>Training;Liver diseases;Vector quantization;Training data;Artificial neural networks;Classification algorithms;Pattern recognition</t>
        </is>
      </c>
      <c r="U185" s="22" t="n"/>
      <c r="V185" s="22" t="n"/>
      <c r="W185" s="22" t="n"/>
      <c r="X185" s="22" t="n">
        <v>16</v>
      </c>
      <c r="Y185" s="22" t="inlineStr">
        <is>
          <t>IEEE</t>
        </is>
      </c>
      <c r="Z185" s="14" t="n">
        <v>44907</v>
      </c>
      <c r="AA185" s="22" t="inlineStr">
        <is>
          <t>24-25 Aug. 2022</t>
        </is>
      </c>
      <c r="AB185" s="22" t="inlineStr">
        <is>
          <t>24-25 Aug. 2022</t>
        </is>
      </c>
      <c r="AC185" s="22" t="inlineStr">
        <is>
          <t>IEEE</t>
        </is>
      </c>
      <c r="AD185" s="15" t="inlineStr">
        <is>
          <t>IEEE Conferences</t>
        </is>
      </c>
    </row>
    <row r="186">
      <c r="A186" s="8" t="inlineStr">
        <is>
          <t>A Robust Machine Learning Model for Prediction: The Electroencephalography</t>
        </is>
      </c>
      <c r="B186" s="9">
        <f>IF(COUNTIF($A$1:A185,
IF(ISNUMBER(MATCH(RIGHT(TRIM(A185),1),{".",",",";",":","!","?"},0)),
LEFT(TRIM(A185),LEN(TRIM(A185))-1),
TRIM(A185)
))=1,
"Not Duplicate",
"Duplicate")</f>
        <v/>
      </c>
      <c r="C186" s="9">
        <f>_xlfn.IFNA(_xlfn.XLOOKUP(A186, Table1[Title], Table1[Inclusion/Exclusion Decision]), "Added studies")</f>
        <v/>
      </c>
      <c r="D186" s="9" t="inlineStr">
        <is>
          <t>R. Bajaj; C. Chaudhary; H. Bhardwaj; L. Pawar; H. Gupta; D. Sharma</t>
        </is>
      </c>
      <c r="E186" s="9" t="inlineStr">
        <is>
          <t>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 Department of Computer Science &amp; Engineering, Chandigarh University, Mohali, Punjab</t>
        </is>
      </c>
      <c r="F186" s="9" t="inlineStr">
        <is>
          <t>2022 11th International Conference on System Modeling &amp; Advancement in Research Trends (SMART)</t>
        </is>
      </c>
      <c r="G186" s="10" t="n">
        <v>44981</v>
      </c>
      <c r="H186" s="9" t="n">
        <v>2022</v>
      </c>
      <c r="I186" s="9" t="n"/>
      <c r="J186" s="9" t="n"/>
      <c r="K186" s="9" t="n">
        <v>1270</v>
      </c>
      <c r="L186" s="9" t="n">
        <v>1274</v>
      </c>
      <c r="M186" s="9" t="inlineStr">
        <is>
          <t>A typical time series classification issue that has recently received a lot of attention is eye state identification. To classify the states of the eyes, electroencephalography (EEG), a method for detecting human cognition, is frequently employed. For the first time, a depth factorization machine model was used to evaluate an EEG signal, and the outcomes were based on user involvement characteristics. The objective of this study is to create a trustworthy machine learning model for determining EEG eye states. As there is the scope of improvement while using the traditional machine learning models so we propose a robust model that is more reliable as it works in all scenarios (best, worst, average). The performance of the proposed model is quite satisfiable.</t>
        </is>
      </c>
      <c r="N186" s="9" t="inlineStr">
        <is>
          <t>2767-7362</t>
        </is>
      </c>
      <c r="O186" s="9" t="inlineStr">
        <is>
          <t>978-1-6654-8734-4</t>
        </is>
      </c>
      <c r="P186" s="9" t="inlineStr">
        <is>
          <t>10.1109/SMART55829.2022.10047098</t>
        </is>
      </c>
      <c r="Q186" s="9" t="n"/>
      <c r="R186" s="9" t="inlineStr">
        <is>
          <t>https://ieeexplore.ieee.org/stamp/stamp.jsp?arnumber=10047098</t>
        </is>
      </c>
      <c r="S186" s="9" t="inlineStr">
        <is>
          <t>EEG;Kstar;EYE State;Classifier;Robust</t>
        </is>
      </c>
      <c r="T186" s="9" t="inlineStr">
        <is>
          <t>Time series analysis;Machine learning;Predictive models;Brain modeling;Market research;Electroencephalography;Cognition</t>
        </is>
      </c>
      <c r="U186" s="9" t="n"/>
      <c r="V186" s="9" t="n">
        <v>34</v>
      </c>
      <c r="W186" s="9" t="n"/>
      <c r="X186" s="9" t="n">
        <v>28</v>
      </c>
      <c r="Y186" s="9" t="inlineStr">
        <is>
          <t>IEEE</t>
        </is>
      </c>
      <c r="Z186" s="10" t="n">
        <v>44981</v>
      </c>
      <c r="AA186" s="9" t="inlineStr">
        <is>
          <t>16-17 Dec. 2022</t>
        </is>
      </c>
      <c r="AB186" s="9" t="inlineStr">
        <is>
          <t>16-17 Dec. 2022</t>
        </is>
      </c>
      <c r="AC186" s="9" t="inlineStr">
        <is>
          <t>IEEE</t>
        </is>
      </c>
      <c r="AD186" s="11" t="inlineStr">
        <is>
          <t>IEEE Conferences</t>
        </is>
      </c>
    </row>
    <row r="187">
      <c r="A187" s="12" t="inlineStr">
        <is>
          <t>Adaptive Learning Tool to Enhance Educational Outcomes for Students with Inattentive Attention Deficit Hyperactivity Disorder (ADHD)</t>
        </is>
      </c>
      <c r="B187" s="22">
        <f>IF(COUNTIF($A$1:A186,
IF(ISNUMBER(MATCH(RIGHT(TRIM(A186),1),{".",",",";",":","!","?"},0)),
LEFT(TRIM(A186),LEN(TRIM(A186))-1),
TRIM(A186)
))=1,
"Not Duplicate",
"Duplicate")</f>
        <v/>
      </c>
      <c r="C187" s="22">
        <f>_xlfn.IFNA(_xlfn.XLOOKUP(A187, Table1[Title], Table1[Inclusion/Exclusion Decision]), "Added studies")</f>
        <v/>
      </c>
      <c r="D187" s="22" t="inlineStr">
        <is>
          <t>O. Thawalampola; D. Jayasuriya; S. Kariyawasam; M. Makawita; D. Wijendra; J. Joseph</t>
        </is>
      </c>
      <c r="E187" s="22"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is>
      </c>
      <c r="F187" s="22" t="inlineStr">
        <is>
          <t>2024 6th International Conference on Advancements in Computing (ICAC)</t>
        </is>
      </c>
      <c r="G187" s="14" t="n">
        <v>45684</v>
      </c>
      <c r="H187" s="22" t="n">
        <v>2024</v>
      </c>
      <c r="I187" s="22" t="n"/>
      <c r="J187" s="22" t="n"/>
      <c r="K187" s="22" t="n">
        <v>462</v>
      </c>
      <c r="L187" s="22" t="n">
        <v>467</v>
      </c>
      <c r="M187" s="22" t="inlineStr">
        <is>
          <t>This paper presents an adaptive learning tool to enhance educational outcomes for students with inattentive ADHD. The platform comprises four key components: content chunking and simplification with interactive content, an adaptive quizzing system, a personalized ADHD identifier and break recommendation system, and a tool to maximize learning potential. The content chunking component transforms traditional educational materials into ADHD-friendly formats using Natural Language Processing (NLP) technologies, making them more accessible and engaging. The adaptive quizzing system employs a modified spaced repetition algorithm to optimize memory retention and engagement through personalized quizzes. The personalized ADHD identifier uses a hybrid Convolutional Neural Network (CNN) model to analyze webcam data, tracking head movements and facial emotions to provide real-time break recommendations, enhancing focus and cognitive performance. The final component integrates machine learning and data mining to adaptively assign tasks and provide personalized feedback, fostering a supportive learning environment. Preliminary evaluations indicate significant improvements in academic performance and engagement among ADHD-diagnosed students. This research underscores the potential of adaptive learning technologies in creating inclusive educational environments addressing the unique challenges faced by students with ADHD.</t>
        </is>
      </c>
      <c r="N187" s="22" t="inlineStr">
        <is>
          <t>2837-5424</t>
        </is>
      </c>
      <c r="O187" s="22" t="inlineStr">
        <is>
          <t>979-8-3315-1787-8</t>
        </is>
      </c>
      <c r="P187" s="22" t="inlineStr">
        <is>
          <t>10.1109/ICAC64487.2024.10850982</t>
        </is>
      </c>
      <c r="Q187" s="22" t="n"/>
      <c r="R187" s="22" t="inlineStr">
        <is>
          <t>https://ieeexplore.ieee.org/stamp/stamp.jsp?arnumber=10850982</t>
        </is>
      </c>
      <c r="S187" s="22" t="inlineStr">
        <is>
          <t>ADHD;adaptive learning;personalized education;memory retention;engagement detection</t>
        </is>
      </c>
      <c r="T187" s="22" t="inlineStr">
        <is>
          <t>Adaptive learning;Adaptive systems;Webcams;Tracking;Transforms;Natural language processing;Real-time systems;Magnetic heads;Convolutional neural networks;Recommender systems</t>
        </is>
      </c>
      <c r="U187" s="22" t="n"/>
      <c r="V187" s="22" t="n">
        <v>1</v>
      </c>
      <c r="W187" s="22" t="n"/>
      <c r="X187" s="22" t="n">
        <v>22</v>
      </c>
      <c r="Y187" s="22" t="inlineStr">
        <is>
          <t>IEEE</t>
        </is>
      </c>
      <c r="Z187" s="14" t="n">
        <v>45684</v>
      </c>
      <c r="AA187" s="22" t="inlineStr">
        <is>
          <t>12-13 Dec. 2024</t>
        </is>
      </c>
      <c r="AB187" s="22" t="inlineStr">
        <is>
          <t>12-13 Dec. 2024</t>
        </is>
      </c>
      <c r="AC187" s="22" t="inlineStr">
        <is>
          <t>IEEE</t>
        </is>
      </c>
      <c r="AD187" s="15" t="inlineStr">
        <is>
          <t>IEEE Conferences</t>
        </is>
      </c>
    </row>
    <row r="188">
      <c r="A188" s="8" t="inlineStr">
        <is>
          <t>A Distributed Federated Learning Framework for Privacy-Preserving ADHD Diagnosis</t>
        </is>
      </c>
      <c r="B188" s="9">
        <f>IF(COUNTIF($A$1:A187,
IF(ISNUMBER(MATCH(RIGHT(TRIM(A187),1),{".",",",";",":","!","?"},0)),
LEFT(TRIM(A187),LEN(TRIM(A187))-1),
TRIM(A187)
))=1,
"Not Duplicate",
"Duplicate")</f>
        <v/>
      </c>
      <c r="C188" s="9">
        <f>_xlfn.IFNA(_xlfn.XLOOKUP(A188, Table1[Title], Table1[Inclusion/Exclusion Decision]), "Added studies")</f>
        <v/>
      </c>
      <c r="D188" s="9" t="inlineStr">
        <is>
          <t>O. Ben Atia; M. Al Samara; I. Bennis; A. Erbad</t>
        </is>
      </c>
      <c r="E188" s="9" t="inlineStr">
        <is>
          <t>University of Technology of Belfort-MontbÂ´eliard; Joaan Bin Jassim Academy for Defence Studies; IRIMAS - University of Haute-Alsace; College of Engineering, Qatar University</t>
        </is>
      </c>
      <c r="F188" s="9" t="inlineStr">
        <is>
          <t>2025 IEEE/ACS 22nd International Conference on Computer Systems and Applications (AICCSA)</t>
        </is>
      </c>
      <c r="G188" s="10" t="n">
        <v>46027</v>
      </c>
      <c r="H188" s="9" t="n">
        <v>2025</v>
      </c>
      <c r="I188" s="9" t="n"/>
      <c r="J188" s="9" t="n"/>
      <c r="K188" s="9" t="n">
        <v>1</v>
      </c>
      <c r="L188" s="9" t="n">
        <v>6</v>
      </c>
      <c r="M188" s="9" t="inlineStr">
        <is>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t>
        </is>
      </c>
      <c r="N188" s="9" t="inlineStr">
        <is>
          <t>2161-5330</t>
        </is>
      </c>
      <c r="O188" s="9" t="inlineStr">
        <is>
          <t>979-8-3315-5693-8</t>
        </is>
      </c>
      <c r="P188" s="9" t="inlineStr">
        <is>
          <t>10.1109/AICCSA66935.2025.11315378</t>
        </is>
      </c>
      <c r="Q188" s="9" t="n"/>
      <c r="R188" s="9" t="inlineStr">
        <is>
          <t>https://ieeexplore.ieee.org/stamp/stamp.jsp?arnumber=11315378</t>
        </is>
      </c>
      <c r="S188" s="9" t="inlineStr">
        <is>
          <t>Federated Learning (FL);Convolutional Neural Networks (CNNs);Long Short-Term Memory (LSTM);Attention Deficit Hyperactivity Disorder (ADHD);Accuracy (ACC)</t>
        </is>
      </c>
      <c r="T188" s="9" t="inlineStr">
        <is>
          <t>Training;Accuracy;Federated learning;Computational modeling;Collaboration;Mental health;Medical services;Data models;Convolutional neural networks;Long short term memory</t>
        </is>
      </c>
      <c r="U188" s="9" t="n"/>
      <c r="V188" s="9" t="n"/>
      <c r="W188" s="9" t="n"/>
      <c r="X188" s="9" t="n">
        <v>15</v>
      </c>
      <c r="Y188" s="9" t="inlineStr">
        <is>
          <t>IEEE</t>
        </is>
      </c>
      <c r="Z188" s="10" t="n">
        <v>46027</v>
      </c>
      <c r="AA188" s="9" t="inlineStr">
        <is>
          <t>19-22 Oct. 2025</t>
        </is>
      </c>
      <c r="AB188" s="9" t="inlineStr">
        <is>
          <t>19-22 Oct. 2025</t>
        </is>
      </c>
      <c r="AC188" s="9" t="inlineStr">
        <is>
          <t>IEEE</t>
        </is>
      </c>
      <c r="AD188" s="11" t="inlineStr">
        <is>
          <t>IEEE Conferences</t>
        </is>
      </c>
    </row>
    <row r="189">
      <c r="A189" s="12" t="inlineStr">
        <is>
          <t>Machine Learning as a Support Tool for Early Diagnosis in Children with Autism Spectrum Disorder: A Systematic Review of the Literature - Scopus</t>
        </is>
      </c>
      <c r="B189" s="22">
        <f>IF(COUNTIF($A$1:A188,
IF(ISNUMBER(MATCH(RIGHT(TRIM(A188),1),{".",",",";",":","!","?"},0)),
LEFT(TRIM(A188),LEN(TRIM(A188))-1),
TRIM(A188)
))=1,
"Not Duplicate",
"Duplicate")</f>
        <v/>
      </c>
      <c r="C189" s="22">
        <f>_xlfn.IFNA(_xlfn.XLOOKUP(A189, Table1[Title], Table1[Inclusion/Exclusion Decision]), "Added studies")</f>
        <v/>
      </c>
      <c r="D189" s="22" t="inlineStr">
        <is>
          <t>W. J. Ocampo-Pazos; C. S. GonzÃ¡lez-GonzÃ¡lez</t>
        </is>
      </c>
      <c r="E189" s="22" t="inlineStr">
        <is>
          <t>Doctorate in Industrial, Computer and Enviromental Engineering, Systems Engineering and Automatic, University of La Laguna, Tenerife, Spain; Department of Computer Engineering and Systems, Women Studies Institute, University of La Laguna, Tenerife, Spain</t>
        </is>
      </c>
      <c r="F189" s="22" t="inlineStr">
        <is>
          <t>2023 XIII International Conference on Virtual Campus (JICV)</t>
        </is>
      </c>
      <c r="G189" s="14" t="n">
        <v>45468</v>
      </c>
      <c r="H189" s="22" t="n">
        <v>2023</v>
      </c>
      <c r="I189" s="22" t="n"/>
      <c r="J189" s="22" t="n"/>
      <c r="K189" s="22" t="n">
        <v>1</v>
      </c>
      <c r="L189" s="22" t="n">
        <v>4</v>
      </c>
      <c r="M189" s="22" t="inlineStr">
        <is>
          <t>Autism Spectrum Disorder (ASD) is â€œa developmental disability caused by differences in the brain [1]â€. With this background, the need arises to find a support tool for early diagnosis in children with autism, where machine learning and deep learning algorithms are currently available. In addition, it can be noted that it is important to have â€œcurrent knowledge of the subject [2, p. 98]â€, and as an initial step, the agile framework for systematic reviews of literature in formative research was used, and a thematic index was established, identifying variables and levels of variation. Likewise, the searches were semantically structured and the search scripts related to the search sprints were developed. As a result, 143 and 189 articles per sprint were found, and 6 papers that are common in the search sprint A and B were selected, which serve as the first reference in a research plan.</t>
        </is>
      </c>
      <c r="N189" s="22" t="n"/>
      <c r="O189" s="22" t="inlineStr">
        <is>
          <t>979-8-3503-4344-1</t>
        </is>
      </c>
      <c r="P189" s="22" t="inlineStr">
        <is>
          <t>10.1109/JICV59748.2023.10565642</t>
        </is>
      </c>
      <c r="Q189" s="22" t="n"/>
      <c r="R189" s="22" t="inlineStr">
        <is>
          <t>https://ieeexplore.ieee.org/stamp/stamp.jsp?arnumber=10565642</t>
        </is>
      </c>
      <c r="S189" s="22" t="inlineStr">
        <is>
          <t>Machine learning;deep learning;autism;algorithms;literature review</t>
        </is>
      </c>
      <c r="T189" s="22" t="inlineStr">
        <is>
          <t>Industries;Deep learning;Autism;Ethics;Systematics;Machine learning algorithms;Reviews</t>
        </is>
      </c>
      <c r="U189" s="22" t="n"/>
      <c r="V189" s="22" t="n">
        <v>2</v>
      </c>
      <c r="W189" s="22" t="n"/>
      <c r="X189" s="22" t="n">
        <v>30</v>
      </c>
      <c r="Y189" s="22" t="inlineStr">
        <is>
          <t>IEEE</t>
        </is>
      </c>
      <c r="Z189" s="14" t="n">
        <v>45468</v>
      </c>
      <c r="AA189" s="22" t="inlineStr">
        <is>
          <t>25-26 Sept. 2023</t>
        </is>
      </c>
      <c r="AB189" s="22" t="inlineStr">
        <is>
          <t>25-26 Sept. 2023</t>
        </is>
      </c>
      <c r="AC189" s="22" t="inlineStr">
        <is>
          <t>IEEE</t>
        </is>
      </c>
      <c r="AD189" s="15" t="inlineStr">
        <is>
          <t>IEEE Conferences</t>
        </is>
      </c>
    </row>
    <row r="190">
      <c r="A190" s="8" t="inlineStr">
        <is>
          <t>Machine Learning Prediction of ADHD Metrics From Conners' CPT-II Data and Demographics</t>
        </is>
      </c>
      <c r="B190" s="9">
        <f>IF(COUNTIF($A$1:A189,
IF(ISNUMBER(MATCH(RIGHT(TRIM(A189),1),{".",",",";",":","!","?"},0)),
LEFT(TRIM(A189),LEN(TRIM(A189))-1),
TRIM(A189)
))=1,
"Not Duplicate",
"Duplicate")</f>
        <v/>
      </c>
      <c r="C190" s="9">
        <f>_xlfn.IFNA(_xlfn.XLOOKUP(A190, Table1[Title], Table1[Inclusion/Exclusion Decision]), "Added studies")</f>
        <v/>
      </c>
      <c r="D190" s="9" t="inlineStr">
        <is>
          <t>J. S. Satvik; S. Raghu; V. S. Bakkialakshmi</t>
        </is>
      </c>
      <c r="E190" s="9" t="inlineStr">
        <is>
          <t>Department of Computing Technologies, SRM Institute of Science and Technology, Chennai, India; Department of Computing Technologies, SRM Institute of Science and Technology, Chennai, India; Department of Computing Technologies, SRM Institute of Science and Technology, Chennai, India</t>
        </is>
      </c>
      <c r="F190" s="9" t="inlineStr">
        <is>
          <t>2025 Third International Conference on Networks, Multimedia and Information Technology (NMITCON)</t>
        </is>
      </c>
      <c r="G190" s="10" t="n">
        <v>45940</v>
      </c>
      <c r="H190" s="9" t="n">
        <v>2025</v>
      </c>
      <c r="I190" s="9" t="n"/>
      <c r="J190" s="9" t="n"/>
      <c r="K190" s="9" t="n">
        <v>1</v>
      </c>
      <c r="L190" s="9" t="n">
        <v>9</v>
      </c>
      <c r="M190" s="9" t="inlineStr">
        <is>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t>
        </is>
      </c>
      <c r="N190" s="9" t="n"/>
      <c r="O190" s="9" t="inlineStr">
        <is>
          <t>979-8-3315-1308-5</t>
        </is>
      </c>
      <c r="P190" s="9" t="inlineStr">
        <is>
          <t>10.1109/NMITCON65824.2025.11187621</t>
        </is>
      </c>
      <c r="Q190" s="9" t="n"/>
      <c r="R190" s="9" t="inlineStr">
        <is>
          <t>https://ieeexplore.ieee.org/stamp/stamp.jsp?arnumber=11187621</t>
        </is>
      </c>
      <c r="S190" s="9" t="inlineStr">
        <is>
          <t>ADHD;Machine Learning;XGBoost;LightGBM;T-score;CPT-II;Assessment;Prediction;Cognitive Function;Data Analysis;Gradient Boosting;HYPERAKTIV dataset</t>
        </is>
      </c>
      <c r="T190" s="9" t="inlineStr">
        <is>
          <t>Measurement;Accuracy;Machine learning algorithms;Scalability;Predictive models;Boosting;Prediction algorithms;Performance metrics;Indexes;Standards</t>
        </is>
      </c>
      <c r="U190" s="9" t="n"/>
      <c r="V190" s="9" t="n"/>
      <c r="W190" s="9" t="n"/>
      <c r="X190" s="9" t="n">
        <v>22</v>
      </c>
      <c r="Y190" s="9" t="inlineStr">
        <is>
          <t>IEEE</t>
        </is>
      </c>
      <c r="Z190" s="10" t="n">
        <v>45940</v>
      </c>
      <c r="AA190" s="9" t="inlineStr">
        <is>
          <t>1-2 Aug. 2025</t>
        </is>
      </c>
      <c r="AB190" s="9" t="inlineStr">
        <is>
          <t>1-2 Aug. 2025</t>
        </is>
      </c>
      <c r="AC190" s="9" t="inlineStr">
        <is>
          <t>IEEE</t>
        </is>
      </c>
      <c r="AD190" s="11" t="inlineStr">
        <is>
          <t>IEEE Conferences</t>
        </is>
      </c>
    </row>
    <row r="191">
      <c r="A191" s="12" t="inlineStr">
        <is>
          <t>Assessing the Performance of Attention Drop Prediction Using Electroencephalography Signals</t>
        </is>
      </c>
      <c r="B191" s="22">
        <f>IF(COUNTIF($A$1:A190,
IF(ISNUMBER(MATCH(RIGHT(TRIM(A190),1),{".",",",";",":","!","?"},0)),
LEFT(TRIM(A190),LEN(TRIM(A190))-1),
TRIM(A190)
))=1,
"Not Duplicate",
"Duplicate")</f>
        <v/>
      </c>
      <c r="C191" s="22">
        <f>_xlfn.IFNA(_xlfn.XLOOKUP(A191, Table1[Title], Table1[Inclusion/Exclusion Decision]), "Added studies")</f>
        <v/>
      </c>
      <c r="D191" s="22" t="inlineStr">
        <is>
          <t>D. Jurko; D. KrstiniÄ‡</t>
        </is>
      </c>
      <c r="E191" s="22" t="inlineStr">
        <is>
          <t>Naval Operations Education Department, Croatian Defense Academy â€œDr. Franjo Tudmanâ€, Split, Croatia; Department for Modeling and Intelligent Systems, Faculty of Electrical Eng., Mechanical Eng. and Naval Architecture, Split, Croatia</t>
        </is>
      </c>
      <c r="F191" s="22" t="inlineStr">
        <is>
          <t>2025 International Conference on Software, Telecommunications and Computer Networks (SoftCOM)</t>
        </is>
      </c>
      <c r="G191" s="14" t="n">
        <v>45947</v>
      </c>
      <c r="H191" s="22" t="n">
        <v>2025</v>
      </c>
      <c r="I191" s="22" t="n"/>
      <c r="J191" s="22" t="n"/>
      <c r="K191" s="22" t="n">
        <v>1</v>
      </c>
      <c r="L191" s="22" t="n">
        <v>6</v>
      </c>
      <c r="M191" s="22" t="inlineStr">
        <is>
          <t>This study presents a deep learning approach to predict attention drops in human attention by analyzing specific features from electroencephalogram (EEG) signals, with an emphasis on frequency bands that reflect higher attention states. The study develops and evaluates a Bidirectional Long-Short-Term Memory (BiLSTM) model for predicting attention drop in the next 5-20 seconds based on the prior 5-20 seconds of data. The model is trained on EEG recordings collected during various fire detection surveillance tasks, and achieves promising accuracy and recall using a minimal set of EEG features. Results demonstrate its potential for real-time cognitive monitoring in high-risk environments, especially in domains where early warning of attention drop can prevent serious errors and enhance human performance.</t>
        </is>
      </c>
      <c r="N191" s="22" t="inlineStr">
        <is>
          <t>1847-358X</t>
        </is>
      </c>
      <c r="O191" s="22" t="inlineStr">
        <is>
          <t>978-953-290-143-6</t>
        </is>
      </c>
      <c r="P191" s="22" t="inlineStr">
        <is>
          <t>10.23919/SoftCOM66362.2025.11197373</t>
        </is>
      </c>
      <c r="Q191" s="22" t="n"/>
      <c r="R191" s="22" t="inlineStr">
        <is>
          <t>https://ieeexplore.ieee.org/stamp/stamp.jsp?arnumber=11197373</t>
        </is>
      </c>
      <c r="S191" s="22" t="inlineStr">
        <is>
          <t>attention;deep learning;electroencephalography (EEG);classification</t>
        </is>
      </c>
      <c r="T191" s="22" t="inlineStr">
        <is>
          <t>Deep learning;Adaptation models;Accuracy;Surveillance;Bidirectional long short term memory;Predictive models;Brain modeling;Electroencephalography;Real-time systems;Telecommunications</t>
        </is>
      </c>
      <c r="U191" s="22" t="n"/>
      <c r="V191" s="22" t="n"/>
      <c r="W191" s="22" t="n"/>
      <c r="X191" s="22" t="n">
        <v>21</v>
      </c>
      <c r="Y191" s="22" t="n"/>
      <c r="Z191" s="14" t="n">
        <v>45947</v>
      </c>
      <c r="AA191" s="22" t="inlineStr">
        <is>
          <t>18-20 Sept. 2025</t>
        </is>
      </c>
      <c r="AB191" s="22" t="inlineStr">
        <is>
          <t>18-20 Sept. 2025</t>
        </is>
      </c>
      <c r="AC191" s="22" t="inlineStr">
        <is>
          <t>IEEE</t>
        </is>
      </c>
      <c r="AD191" s="15" t="inlineStr">
        <is>
          <t>IEEE Conferences</t>
        </is>
      </c>
    </row>
    <row r="192">
      <c r="A192" s="8" t="inlineStr">
        <is>
          <t>Revolutionizing Autism Spectrum Disorder Diagnosis: Harnessing the Power of Machine Learning and MRI for Enhanced Neurodevelopmental Care</t>
        </is>
      </c>
      <c r="B192" s="9">
        <f>IF(COUNTIF($A$1:A191,
IF(ISNUMBER(MATCH(RIGHT(TRIM(A191),1),{".",",",";",":","!","?"},0)),
LEFT(TRIM(A191),LEN(TRIM(A191))-1),
TRIM(A191)
))=1,
"Not Duplicate",
"Duplicate")</f>
        <v/>
      </c>
      <c r="C192" s="9">
        <f>_xlfn.IFNA(_xlfn.XLOOKUP(A192, Table1[Title], Table1[Inclusion/Exclusion Decision]), "Added studies")</f>
        <v/>
      </c>
      <c r="D192" s="9" t="inlineStr">
        <is>
          <t>K. K. R; A. Muthuramalingam; R. Shankar Iyer; S. S R; V. P; A. S. M F; S. Priya N</t>
        </is>
      </c>
      <c r="E192" s="9" t="inlineStr">
        <is>
          <t>Department of Biomedical Engineering, KPR Institute of Engineering and Technology, Coimbatore, India; Department of Information Technology, K. S. Rangasamy College of Technology, Tiruchengode,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Department of Biomedical Engineering, KPR Institute of Engineering and Technology, Coimbatore, India; NA</t>
        </is>
      </c>
      <c r="F192" s="9" t="inlineStr">
        <is>
          <t>2024 2nd International Conference on Artificial Intelligence and Machine Learning Applications Theme: Healthcare and Internet of Things (AIMLA)</t>
        </is>
      </c>
      <c r="G192" s="10" t="n">
        <v>45433</v>
      </c>
      <c r="H192" s="9" t="n">
        <v>2024</v>
      </c>
      <c r="I192" s="9" t="n"/>
      <c r="J192" s="9" t="n"/>
      <c r="K192" s="9" t="n">
        <v>1</v>
      </c>
      <c r="L192" s="9" t="n">
        <v>6</v>
      </c>
      <c r="M192" s="9" t="inlineStr">
        <is>
          <t>A complex neurodevelopmental disorder, Autism Spectrum Disorder (ASD) is characterized by restricted and repetitive activities as well as difficulties with social interaction. According to statistical reports taken on 2023, about one in 36 children are now diagnosed with autism worldwide [16]. Early detection and intervention significantly improve their social and personal life, even though effective therapies for ASD are still elusive. In the proposed work, an artificial intelligence (AI)-based novel method for early autism identification is presented. The technique examines patterns in MRI images using various ML algorithms. ABIDE website provides MRI image datasets for the work. A specialized website that allows users to upload their MRI images for autism diagnosis has been built by utilizing this AI-based method. An accuracy of 92% emphasizes the system's potential as a trustworthy technique for early ASD detection. By strengthening early intervention techniques and enhancing overall ASD treatment outcomes, the innovative technique would represent significant advancement.Clinical Relevanceâ€” This work provides significant parameter to diagnosis and treat ASD by the Neurosurgeons and the accuracy of ASD detection would be 95%.</t>
        </is>
      </c>
      <c r="N192" s="9" t="n"/>
      <c r="O192" s="9" t="inlineStr">
        <is>
          <t>979-8-3503-4922-1</t>
        </is>
      </c>
      <c r="P192" s="9" t="inlineStr">
        <is>
          <t>10.1109/AIMLA59606.2024.10531585</t>
        </is>
      </c>
      <c r="Q192" s="9" t="n"/>
      <c r="R192" s="9" t="inlineStr">
        <is>
          <t>https://ieeexplore.ieee.org/stamp/stamp.jsp?arnumber=10531585</t>
        </is>
      </c>
      <c r="S192" s="9" t="inlineStr">
        <is>
          <t>Artificial Intelligence;MRI images;Intervention;Early detection</t>
        </is>
      </c>
      <c r="T192" s="9" t="inlineStr">
        <is>
          <t>Training;Autism;Magnetic resonance imaging;Sociology;Medical treatment;Machine learning;Standardization</t>
        </is>
      </c>
      <c r="U192" s="9" t="n"/>
      <c r="V192" s="9" t="n">
        <v>1</v>
      </c>
      <c r="W192" s="9" t="n"/>
      <c r="X192" s="9" t="n">
        <v>16</v>
      </c>
      <c r="Y192" s="9" t="inlineStr">
        <is>
          <t>IEEE</t>
        </is>
      </c>
      <c r="Z192" s="10" t="n">
        <v>45433</v>
      </c>
      <c r="AA192" s="9" t="inlineStr">
        <is>
          <t>15-16 March 2024</t>
        </is>
      </c>
      <c r="AB192" s="9" t="inlineStr">
        <is>
          <t>15-16 March 2024</t>
        </is>
      </c>
      <c r="AC192" s="9" t="inlineStr">
        <is>
          <t>IEEE</t>
        </is>
      </c>
      <c r="AD192" s="11" t="inlineStr">
        <is>
          <t>IEEE Conferences</t>
        </is>
      </c>
    </row>
    <row r="193">
      <c r="A193" s="12" t="inlineStr">
        <is>
          <t>Conditional Domain Adversarial Transfer for Robust Cross-Site ADHD Classification Using Functional MRI</t>
        </is>
      </c>
      <c r="B193" s="22">
        <f>IF(COUNTIF($A$1:A192,
IF(ISNUMBER(MATCH(RIGHT(TRIM(A192),1),{".",",",";",":","!","?"},0)),
LEFT(TRIM(A192),LEN(TRIM(A192))-1),
TRIM(A192)
))=1,
"Not Duplicate",
"Duplicate")</f>
        <v/>
      </c>
      <c r="C193" s="22">
        <f>_xlfn.IFNA(_xlfn.XLOOKUP(A193, Table1[Title], Table1[Inclusion/Exclusion Decision]), "Added studies")</f>
        <v/>
      </c>
      <c r="D193" s="22" t="inlineStr">
        <is>
          <t>Y. -L. Huang; W. -T. Hsieh; H. -C. Yang; C. -C. Lee</t>
        </is>
      </c>
      <c r="E193" s="22" t="inlineStr">
        <is>
          <t>Department of Electrical Engineering, National Tsing Hua University, Taiwan; Department of Electrical Engineering, National Tsing Hua University, Taiwan; Department of Electrical Engineering, National Tsing Hua University, Taiwan; Department of Electrical Engineering, National Tsing Hua University, Taiwan</t>
        </is>
      </c>
      <c r="F193" s="22" t="inlineStr">
        <is>
          <t>ICASSP 2020 - 2020 IEEE International Conference on Acoustics, Speech and Signal Processing (ICASSP)</t>
        </is>
      </c>
      <c r="G193" s="14" t="n">
        <v>43930</v>
      </c>
      <c r="H193" s="22" t="n">
        <v>2020</v>
      </c>
      <c r="I193" s="22" t="n"/>
      <c r="J193" s="22" t="n"/>
      <c r="K193" s="22" t="n">
        <v>1190</v>
      </c>
      <c r="L193" s="22" t="n">
        <v>1194</v>
      </c>
      <c r="M193" s="22" t="inlineStr">
        <is>
          <t>There is a growing number of large scale cross-site database collection of resting-state functional magnetic resonance imaging (rs-fMRI) for studying neurobehavioral diseases, such as ADHD. Although a large amount of data benefits machine learning-based classification methods, the idiosyncratic variability of each site can deteriorate cross-site generalization ability. This challenge creates a bottleneck in requiring a large number of labeled samples of each site. Hence in this research, we utilize an approach of conditional adversarial domain adaptation network (CDAN) to learn a discriminative fMRI representation that is site-invariant for unsupervised transfer of ADHD classification. We evaluate our framework on a multi-site ADHD dataset and achieve improvement in transferring between sites. Further visualization reveals that there indeed exists a substantial site discrepancy and statistically analysis indicates that maleâ€™s rs-fMRI could be more vulnerable toward site-specific effects.</t>
        </is>
      </c>
      <c r="N193" s="22" t="inlineStr">
        <is>
          <t>2379-190X</t>
        </is>
      </c>
      <c r="O193" s="22" t="inlineStr">
        <is>
          <t>978-1-5090-6631-5</t>
        </is>
      </c>
      <c r="P193" s="22" t="inlineStr">
        <is>
          <t>10.1109/ICASSP40776.2020.9054606</t>
        </is>
      </c>
      <c r="Q193" s="22" t="n"/>
      <c r="R193" s="22" t="inlineStr">
        <is>
          <t>https://ieeexplore.ieee.org/stamp/stamp.jsp?arnumber=9054606</t>
        </is>
      </c>
      <c r="S193" s="22" t="inlineStr">
        <is>
          <t>ADHD;fMRI;adversarial domain adaptation;multi-site transfer</t>
        </is>
      </c>
      <c r="T193" s="22" t="inlineStr">
        <is>
          <t>Statistical analysis;Databases;Functional magnetic resonance imaging;Signal processing;Robustness;Speech processing;Diseases</t>
        </is>
      </c>
      <c r="U193" s="22" t="n"/>
      <c r="V193" s="22" t="n">
        <v>5</v>
      </c>
      <c r="W193" s="22" t="n"/>
      <c r="X193" s="22" t="n">
        <v>16</v>
      </c>
      <c r="Y193" s="22" t="inlineStr">
        <is>
          <t>IEEE</t>
        </is>
      </c>
      <c r="Z193" s="14" t="n">
        <v>43930</v>
      </c>
      <c r="AA193" s="22" t="inlineStr">
        <is>
          <t>4-8 May 2020</t>
        </is>
      </c>
      <c r="AB193" s="22" t="inlineStr">
        <is>
          <t>4-8 May 2020</t>
        </is>
      </c>
      <c r="AC193" s="22" t="inlineStr">
        <is>
          <t>IEEE</t>
        </is>
      </c>
      <c r="AD193" s="15" t="inlineStr">
        <is>
          <t>IEEE Conferences</t>
        </is>
      </c>
    </row>
    <row r="194">
      <c r="A194" s="8" t="inlineStr">
        <is>
          <t>Epileptic seizure detection using Light-weight Deep Convolutional Neural Network model from EEG signals</t>
        </is>
      </c>
      <c r="B194" s="9">
        <f>IF(COUNTIF($A$1:A193,
IF(ISNUMBER(MATCH(RIGHT(TRIM(A193),1),{".",",",";",":","!","?"},0)),
LEFT(TRIM(A193),LEN(TRIM(A193))-1),
TRIM(A193)
))=1,
"Not Duplicate",
"Duplicate")</f>
        <v/>
      </c>
      <c r="C194" s="9">
        <f>_xlfn.IFNA(_xlfn.XLOOKUP(A194, Table1[Title], Table1[Inclusion/Exclusion Decision]), "Added studies")</f>
        <v/>
      </c>
      <c r="D194" s="9" t="inlineStr">
        <is>
          <t>K. D. Bharat; S. Kumar Pandey; M. K. Ojha</t>
        </is>
      </c>
      <c r="E194" s="9" t="inlineStr">
        <is>
          <t>Faculty of Engineering &amp; Technology, K.M. (Krishna Mohan) University, Mathura, India; Department of Computer Engineering and Application, GLA University, Mathura, India; Faculty of Engineering &amp; Technology, K.M. (Krishna Mohan) University, Mathura, India</t>
        </is>
      </c>
      <c r="F194" s="9" t="inlineStr">
        <is>
          <t>2025 2nd International Conference on Artificial Intelligence for Innovations in Healthcare Industries (ICAIIHI)</t>
        </is>
      </c>
      <c r="G194" s="10" t="n">
        <v>46078</v>
      </c>
      <c r="H194" s="9" t="n">
        <v>2025</v>
      </c>
      <c r="I194" s="9" t="n"/>
      <c r="J194" s="9" t="n"/>
      <c r="K194" s="9" t="n">
        <v>1</v>
      </c>
      <c r="L194" s="9" t="n">
        <v>5</v>
      </c>
      <c r="M194" s="9" t="inlineStr">
        <is>
          <t>Epilepsy is a neurological disease with recurrent and unpredictable seizures, sometimes even several times a day. About 65 million people worldwide have this disorder. In the case of focal seizures, surgery is often the best treatment; when it involves generalized epilepsy, medication is more appropriate. Unfortunately, more than one-third of such patients are resistant to anti-epileptic drugs, and quite frequently seizures may cause injuries and impair daily activities. Consequently, early detection of impending seizures is important for effective and timely preventive treatment. EEG recordings acquire electrical activity from the brain; therefore, they can provide useful information for seizure prediction. Although several researchers have developed machine learning and deep learning-based models using scalp EEG data for seizure prediction, achieving good accuracy is still a challenging task. This research presents the design of an end-to-end deep learning model comprised of three CNN blocks followed by fully connected layers to classify EEG recordings into three categories: preictal (pre-seizure), seizure, and normal. Experimental evaluation demonstrates that the proposed model achieved a high classification accuracy of 96%. Results obtained in this study demonstrate that deep learning approaches, particularly CNN-based architectures, can provide superior performances compared to most state-of-the-art methods reported in the literature.</t>
        </is>
      </c>
      <c r="N194" s="9" t="n"/>
      <c r="O194" s="9" t="inlineStr">
        <is>
          <t>979-8-3315-8267-8</t>
        </is>
      </c>
      <c r="P194" s="9" t="inlineStr">
        <is>
          <t>10.1109/ICAIIHI67124.2025.11403773</t>
        </is>
      </c>
      <c r="Q194" s="9" t="n"/>
      <c r="R194" s="9" t="inlineStr">
        <is>
          <t>https://ieeexplore.ieee.org/stamp/stamp.jsp?arnumber=11403773</t>
        </is>
      </c>
      <c r="S194" s="9" t="inlineStr">
        <is>
          <t>CNN;EEG-signal;Classification;ReLU;Normalization</t>
        </is>
      </c>
      <c r="T194" s="9" t="inlineStr">
        <is>
          <t>Deep learning;Accuracy;Computational modeling;Epilepsy;Computer architecture;Brain modeling;Electroencephalography;Data models;Recording;Convolutional neural networks</t>
        </is>
      </c>
      <c r="U194" s="9" t="n"/>
      <c r="V194" s="9" t="n"/>
      <c r="W194" s="9" t="n"/>
      <c r="X194" s="9" t="n">
        <v>15</v>
      </c>
      <c r="Y194" s="9" t="inlineStr">
        <is>
          <t>IEEE</t>
        </is>
      </c>
      <c r="Z194" s="10" t="n">
        <v>46078</v>
      </c>
      <c r="AA194" s="9" t="inlineStr">
        <is>
          <t>4-5 Dec. 2025</t>
        </is>
      </c>
      <c r="AB194" s="9" t="inlineStr">
        <is>
          <t>4-5 Dec. 2025</t>
        </is>
      </c>
      <c r="AC194" s="9" t="inlineStr">
        <is>
          <t>IEEE</t>
        </is>
      </c>
      <c r="AD194" s="11" t="inlineStr">
        <is>
          <t>IEEE Conferences</t>
        </is>
      </c>
    </row>
    <row r="195">
      <c r="A195" s="12" t="inlineStr">
        <is>
          <t>Interactive Scene-driven Multi-stream Graph Neural Network for ADHD Diagnosis</t>
        </is>
      </c>
      <c r="B195" s="22">
        <f>IF(COUNTIF($A$1:A194,
IF(ISNUMBER(MATCH(RIGHT(TRIM(A194),1),{".",",",";",":","!","?"},0)),
LEFT(TRIM(A194),LEN(TRIM(A194))-1),
TRIM(A194)
))=1,
"Not Duplicate",
"Duplicate")</f>
        <v/>
      </c>
      <c r="C195" s="22">
        <f>_xlfn.IFNA(_xlfn.XLOOKUP(A195, Table1[Title], Table1[Inclusion/Exclusion Decision]), "Added studies")</f>
        <v/>
      </c>
      <c r="D195" s="22" t="inlineStr">
        <is>
          <t>Z. Wang; X. Jiang; C. Gao; Y. Chen</t>
        </is>
      </c>
      <c r="E195" s="22" t="inlineStr">
        <is>
          <t>Institute of Computing Technology, Chinese Academy of Sciences, Beijing, China; Institute of Computing Technology, Chinese Academy of Sciences, Beijing, China; Institute of Computing Technology, Chinese Academy of Sciences, Beijing, China; Institute of Computing Technology, Chinese Academy of Sciences, Beijing, China</t>
        </is>
      </c>
      <c r="F195" s="22" t="inlineStr">
        <is>
          <t>2023 IEEE Smart World Congress (SWC)</t>
        </is>
      </c>
      <c r="G195" s="14" t="n">
        <v>45352</v>
      </c>
      <c r="H195" s="22" t="n">
        <v>2023</v>
      </c>
      <c r="I195" s="22" t="n"/>
      <c r="J195" s="22" t="n"/>
      <c r="K195" s="22" t="n">
        <v>1</v>
      </c>
      <c r="L195" s="22" t="n">
        <v>8</v>
      </c>
      <c r="M195" s="22" t="inlineStr">
        <is>
          <t>Attention Deficit Hyperactivity Disorder (ADHD) is a prevalent childhood mental disorder that is mainly characterized by inattention, hyperactivity and impulsiveness. ADHD is not a self-limited disease, which means the symptoms may not resolve on their own as the child grows. Therefore, it is crucial to study the diagnosis methods and provide patients with early intervention treatment to control ADHD symptoms. At present, interactive diagnosis task is considered as a feasible quantitative evaluation method. In this paper, we present a novel approach for ADHD diagnosis utilizing a multi-stream graph-based model, which is based on the Schulte Grid task. Specifically, we propose an interactive scene-driven graph construction method, which builds scene graphs based on the spatio-temporal constraint relations to effectively model unstructured information in the interactive scene. To address the challenge of limited ADHD motion data, we employ both coarse-grained time-frequency domain statistical features and fine-grained local time series variation features for feature extraction. Moreover, we leverage lightweight multi-stream graph neural networks to integrate interactive scene information and motion sensor data to model the entire testing process, and then fuse them for ADHD subtype classification. We conducted comparison and ablation experiments on a real dataset to evaluate the effectiveness of our proposed model. Our results show that the proposed approach outperforms other baseline models and demonstrate the potential of our method to improve ADHD diagnosis.</t>
        </is>
      </c>
      <c r="N195" s="22" t="n"/>
      <c r="O195" s="22" t="inlineStr">
        <is>
          <t>979-8-3503-1980-4</t>
        </is>
      </c>
      <c r="P195" s="22" t="inlineStr">
        <is>
          <t>10.1109/SWC57546.2023.10448928</t>
        </is>
      </c>
      <c r="Q195" s="22" t="inlineStr">
        <is>
          <t xml:space="preserve">Youth Innovation Promotion Association; </t>
        </is>
      </c>
      <c r="R195" s="22" t="inlineStr">
        <is>
          <t>https://ieeexplore.ieee.org/stamp/stamp.jsp?arnumber=10448928</t>
        </is>
      </c>
      <c r="S195" s="22" t="inlineStr">
        <is>
          <t>Attention Deficit Hyperactivity Disorder;Intelligent Auxiliary Diagnosis;Graph Neural Networks;Interactive Scene Driven</t>
        </is>
      </c>
      <c r="T195" s="22" t="inlineStr">
        <is>
          <t>Pediatrics;Time-frequency analysis;Time series analysis;Feature extraction;Graph neural networks;Task analysis;Testing</t>
        </is>
      </c>
      <c r="U195" s="22" t="n"/>
      <c r="V195" s="22" t="n"/>
      <c r="W195" s="22" t="n"/>
      <c r="X195" s="22" t="n">
        <v>36</v>
      </c>
      <c r="Y195" s="22" t="inlineStr">
        <is>
          <t>IEEE</t>
        </is>
      </c>
      <c r="Z195" s="14" t="n">
        <v>45352</v>
      </c>
      <c r="AA195" s="22" t="inlineStr">
        <is>
          <t>28-31 Aug. 2023</t>
        </is>
      </c>
      <c r="AB195" s="22" t="inlineStr">
        <is>
          <t>28-31 Aug. 2023</t>
        </is>
      </c>
      <c r="AC195" s="22" t="inlineStr">
        <is>
          <t>IEEE</t>
        </is>
      </c>
      <c r="AD195" s="15" t="inlineStr">
        <is>
          <t>IEEE Conferences</t>
        </is>
      </c>
    </row>
    <row r="196">
      <c r="A196" s="8" t="inlineStr">
        <is>
          <t>Detecting ADHD from Speech Using Full-Band and Sub-Band Convolution Fusion Network</t>
        </is>
      </c>
      <c r="B196" s="9">
        <f>IF(COUNTIF($A$1:A195,
IF(ISNUMBER(MATCH(RIGHT(TRIM(A195),1),{".",",",";",":","!","?"},0)),
LEFT(TRIM(A195),LEN(TRIM(A195))-1),
TRIM(A195)
))=1,
"Not Duplicate",
"Duplicate")</f>
        <v/>
      </c>
      <c r="C196" s="9">
        <f>_xlfn.IFNA(_xlfn.XLOOKUP(A196, Table1[Title], Table1[Inclusion/Exclusion Decision]), "Added studies")</f>
        <v/>
      </c>
      <c r="D196" s="9" t="inlineStr">
        <is>
          <t>S. Li; R. Nair; S. M. Naqvi</t>
        </is>
      </c>
      <c r="E196" s="9" t="inlineStr">
        <is>
          <t>Intelligent Sensing and Communications Research Group, Newcastle University, UK; Cumbria, Northumberland, Tyne and Wear, NHS Foundation Trust, UK; Intelligent Sensing and Communications Research Group, Newcastle University, UK</t>
        </is>
      </c>
      <c r="F196" s="9" t="inlineStr">
        <is>
          <t>2023 IEEE SENSORS</t>
        </is>
      </c>
      <c r="G196" s="10" t="n">
        <v>45258</v>
      </c>
      <c r="H196" s="9" t="n">
        <v>2023</v>
      </c>
      <c r="I196" s="9" t="n"/>
      <c r="J196" s="9" t="n"/>
      <c r="K196" s="9" t="n">
        <v>1</v>
      </c>
      <c r="L196" s="9" t="n">
        <v>4</v>
      </c>
      <c r="M196" s="9" t="inlineStr">
        <is>
          <t>ADHD is a neurodevelopmental disorder marked by changes in social development and communication, however, the lack of medical psychiatrists worldwide often causes delays in diagnosing ADHD. To tackle this problem, recent progress in artificial intelligence has facilitated the use of data such as fMRI and EEG in ADHD detection. Nevertheless, the acquisition of such data can be prohibitively expensive. This study is based on the collected audio signals in collaboration with an NHS Foundation Trust in the UK. We fuse the information from the full-band and sub-band audio signals to aid in the detection of ADHD. Encouragingly, the proposed method demonstrated promising performance with an average accuracy of 87.66 %.</t>
        </is>
      </c>
      <c r="N196" s="9" t="inlineStr">
        <is>
          <t>2168-9229</t>
        </is>
      </c>
      <c r="O196" s="9" t="inlineStr">
        <is>
          <t>979-8-3503-0387-2</t>
        </is>
      </c>
      <c r="P196" s="9" t="inlineStr">
        <is>
          <t>10.1109/SENSORS56945.2023.10324984</t>
        </is>
      </c>
      <c r="Q196" s="9" t="n"/>
      <c r="R196" s="9" t="inlineStr">
        <is>
          <t>https://ieeexplore.ieee.org/stamp/stamp.jsp?arnumber=10324984</t>
        </is>
      </c>
      <c r="S196" s="9" t="inlineStr">
        <is>
          <t>Attention deficit hyperactivity disorder;convolution network;full-band and sub-band;fusion</t>
        </is>
      </c>
      <c r="T196" s="9" t="inlineStr">
        <is>
          <t>Convolution;Fuses;Collaboration;Functional magnetic resonance imaging;Electroencephalography;Sensors;Recording</t>
        </is>
      </c>
      <c r="U196" s="9" t="n"/>
      <c r="V196" s="9" t="n">
        <v>3</v>
      </c>
      <c r="W196" s="9" t="n"/>
      <c r="X196" s="9" t="n">
        <v>19</v>
      </c>
      <c r="Y196" s="9" t="inlineStr">
        <is>
          <t>IEEE</t>
        </is>
      </c>
      <c r="Z196" s="10" t="n">
        <v>45258</v>
      </c>
      <c r="AA196" s="9" t="inlineStr">
        <is>
          <t>29 Oct.-1 Nov. 2023</t>
        </is>
      </c>
      <c r="AB196" s="9" t="inlineStr">
        <is>
          <t>29 Oct.-1 Nov. 2023</t>
        </is>
      </c>
      <c r="AC196" s="9" t="inlineStr">
        <is>
          <t>IEEE</t>
        </is>
      </c>
      <c r="AD196" s="11" t="inlineStr">
        <is>
          <t>IEEE Conferences</t>
        </is>
      </c>
    </row>
    <row r="197">
      <c r="A197" s="12" t="inlineStr">
        <is>
          <t>Managing Classroom Behavior in School-Aged Children With ADHD Using AI-Empowered Vest</t>
        </is>
      </c>
      <c r="B197" s="22">
        <f>IF(COUNTIF($A$1:A196,
IF(ISNUMBER(MATCH(RIGHT(TRIM(A196),1),{".",",",";",":","!","?"},0)),
LEFT(TRIM(A196),LEN(TRIM(A196))-1),
TRIM(A196)
))=1,
"Not Duplicate",
"Duplicate")</f>
        <v/>
      </c>
      <c r="C197" s="22">
        <f>_xlfn.IFNA(_xlfn.XLOOKUP(A197, Table1[Title], Table1[Inclusion/Exclusion Decision]), "Added studies")</f>
        <v/>
      </c>
      <c r="D197" s="22" t="inlineStr">
        <is>
          <t>M. Qiu; H. Fu; Y. Wang; Z. Luo; X. Tong; E. W. Zhang; B. Li; D. Hung-Kay Chow; P. Leung Ho Yu</t>
        </is>
      </c>
      <c r="E197" s="22" t="inlineStr">
        <is>
          <t>Department of Mathematics and Information Technology, The Education University of Hong Kong, Ting Kok, Hong Kong; Department of Mathematics and Information Technology, The Education University of Hong Kong, Ting Kok, Hong Kong; School of Fashion and Textiles, The Hong Kong Polytechnic University, Hung Hom, Hong Kong; Centre for Learning, Teaching and Technology, The Education University of Hong Kong, Ting Kok, Hong Kong; Department of Psychology, The Education University of Hong Kong, Ting Kok, Hong Kong; Hong Chi Morninglight School, Yuen Long, Hong Kong; Bioinspired Engineering and Biomechanics Center, Xiâ€™an Jiaotong University, Xiâ€™an, China; Department of Health and Physical Education, The Education University of Hong Kong, Ting Kok, Hong Kong; Department of Mathematics and Information Technology, The Education University of Hong Kong, Ting Kok, Hong Kong</t>
        </is>
      </c>
      <c r="F197" s="22" t="inlineStr">
        <is>
          <t>IEEE Transactions on Neural Systems and Rehabilitation Engineering</t>
        </is>
      </c>
      <c r="G197" s="14" t="n">
        <v>46013</v>
      </c>
      <c r="H197" s="22" t="n">
        <v>2026</v>
      </c>
      <c r="I197" s="22" t="n">
        <v>34</v>
      </c>
      <c r="J197" s="22" t="n"/>
      <c r="K197" s="22" t="n">
        <v>115</v>
      </c>
      <c r="L197" s="22" t="n">
        <v>125</v>
      </c>
      <c r="M197" s="22" t="inlineStr">
        <is>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childrenâ€™s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is>
      </c>
      <c r="N197" s="22" t="inlineStr">
        <is>
          <t>1558-0210</t>
        </is>
      </c>
      <c r="O197" s="22" t="n"/>
      <c r="P197" s="22" t="inlineStr">
        <is>
          <t>10.1109/TNSRE.2025.3637761</t>
        </is>
      </c>
      <c r="Q197" s="22" t="inlineStr">
        <is>
          <t xml:space="preserve">Innovation and Technology Fund(grant numbers:ITP/059/21TP); The Education University of Hong Kong(grant numbers:2021/22 DRF/SRAS-1/9th); </t>
        </is>
      </c>
      <c r="R197" s="22" t="inlineStr">
        <is>
          <t>https://ieeexplore.ieee.org/stamp/stamp.jsp?arnumber=11269884</t>
        </is>
      </c>
      <c r="S197" s="22" t="inlineStr">
        <is>
          <t>Attention deficit hyperactivity disorder;classroom behavior;classroom intervention;artificial intelligence;wearable device</t>
        </is>
      </c>
      <c r="T197" s="22" t="inlineStr">
        <is>
          <t>Vibrations;Accelerometers;Textiles;Real-time systems;Monitoring;Gyroscopes;Artificial intelligence;Wearable devices;Protocols;Motors</t>
        </is>
      </c>
      <c r="U197" s="22" t="inlineStr">
        <is>
          <t>Humans;Child;Attention Deficit Disorder with Hyperactivity;Male;Female;Artificial Intelligence;Vibration;Neural Networks, Computer;Algorithms;Reproducibility of Results;Schools;Child Behavior;Equipment Design</t>
        </is>
      </c>
      <c r="V197" s="22" t="n"/>
      <c r="W197" s="22" t="n"/>
      <c r="X197" s="22" t="n">
        <v>41</v>
      </c>
      <c r="Y197" s="22" t="inlineStr">
        <is>
          <t>CCBYNCND</t>
        </is>
      </c>
      <c r="Z197" s="14" t="n">
        <v>45987</v>
      </c>
      <c r="AA197" s="22" t="n">
        <v>2026</v>
      </c>
      <c r="AB197" s="22" t="n"/>
      <c r="AC197" s="22" t="inlineStr">
        <is>
          <t>IEEE</t>
        </is>
      </c>
      <c r="AD197" s="15" t="inlineStr">
        <is>
          <t>IEEE Journals</t>
        </is>
      </c>
    </row>
    <row r="198">
      <c r="A198" s="8" t="inlineStr">
        <is>
          <t>ADHD classification via auto-encoding network with non-imaging data fusion</t>
        </is>
      </c>
      <c r="B198" s="9">
        <f>IF(COUNTIF($A$1:A197,
IF(ISNUMBER(MATCH(RIGHT(TRIM(A197),1),{".",",",";",":","!","?"},0)),
LEFT(TRIM(A197),LEN(TRIM(A197))-1),
TRIM(A197)
))=1,
"Not Duplicate",
"Duplicate")</f>
        <v/>
      </c>
      <c r="C198" s="9">
        <f>_xlfn.IFNA(_xlfn.XLOOKUP(A198, Table1[Title], Table1[Inclusion/Exclusion Decision]), "Added studies")</f>
        <v/>
      </c>
      <c r="D198" s="9" t="inlineStr">
        <is>
          <t>Y. Tang; J. Jiang; M. Li; Y. Chen; X. Meng</t>
        </is>
      </c>
      <c r="E198" s="9" t="inlineStr">
        <is>
          <t>School of Medical Information and Technology, Xuzhou Medical University, Xuzhou, China; College of IOT Engineering, Hohai University, Changzhou, China; College of IOT Engineering, Hohai University, Changzhou, China; School of Mincroelectronics and Control Engineering, Changzhou University, Changzhou, China; School of Medical Information and Technology, Xuzhou Medical University, Xuzhou, China</t>
        </is>
      </c>
      <c r="F198" s="9" t="inlineStr">
        <is>
          <t>2021 Asia-Pacific Signal and Information Processing Association Annual Summit and Conference (APSIPA ASC)</t>
        </is>
      </c>
      <c r="G198" s="10" t="n">
        <v>44595</v>
      </c>
      <c r="H198" s="9" t="n">
        <v>2021</v>
      </c>
      <c r="I198" s="9" t="n"/>
      <c r="J198" s="9" t="n"/>
      <c r="K198" s="9" t="n">
        <v>1328</v>
      </c>
      <c r="L198" s="9" t="n">
        <v>1332</v>
      </c>
      <c r="M198" s="9" t="inlineStr">
        <is>
          <t>With an existing binary hypothesis testing frame-work, we propose a modified auto-encoding (AE) network for ADHD classification using both Functional Connectivity (FC) and non-imaging data. For the presented AE network, it learns high-level features from the training FC data through a traditional auto-encoder. Here, a classification subnetwork is added to supervise the high-level features with their corresponding labels, thereby making these features more discriminative. The non-imaging data, including age, gender and Intelligence Quotient (IQ), are also used in this subnetwork. It further increases the subnetwork's robustness. We generate two sets of high-level features under the binary label hypotheses of test data, respectively. Then, a variability score comparison is provided on the high-level feature sets between two hypotheses. A label prediction of the test data is finally performed in terms of the comparison result. On the test of ADHD-200 datasets, our method achieves a high average accuracy of 99.7% and outperforms several state-of-the-art ADHD classification methods.</t>
        </is>
      </c>
      <c r="N198" s="9" t="inlineStr">
        <is>
          <t>2640-0103</t>
        </is>
      </c>
      <c r="O198" s="9" t="inlineStr">
        <is>
          <t>978-988-14768-9-0</t>
        </is>
      </c>
      <c r="P198" s="9" t="n"/>
      <c r="Q198" s="9" t="inlineStr">
        <is>
          <t xml:space="preserve">National Natural Science Foundation of China(grant numbers:81871344,81971289); Changzhou Science and Technology Program, China(grant numbers:CJ20200065,CE20205043); Xuzhou Medical Uni-versity Outstanding Talents Start-up Fund, China(grant numbers:D2019008); Xuzhou Science and Technology Plan project, China(grant numbers:KC21307); </t>
        </is>
      </c>
      <c r="R198" s="9" t="inlineStr">
        <is>
          <t>https://ieeexplore.ieee.org/stamp/stamp.jsp?arnumber=9689279</t>
        </is>
      </c>
      <c r="S198" s="9" t="n"/>
      <c r="T198" s="9" t="inlineStr">
        <is>
          <t>Training;Data integration;Information processing;Robustness;Testing</t>
        </is>
      </c>
      <c r="U198" s="9" t="n"/>
      <c r="V198" s="9" t="n">
        <v>1</v>
      </c>
      <c r="W198" s="9" t="n"/>
      <c r="X198" s="9" t="n">
        <v>21</v>
      </c>
      <c r="Y198" s="9" t="n"/>
      <c r="Z198" s="10" t="n">
        <v>44595</v>
      </c>
      <c r="AA198" s="9" t="inlineStr">
        <is>
          <t>14-17 Dec. 2021</t>
        </is>
      </c>
      <c r="AB198" s="9" t="inlineStr">
        <is>
          <t>14-17 Dec. 2021</t>
        </is>
      </c>
      <c r="AC198" s="9" t="inlineStr">
        <is>
          <t>IEEE</t>
        </is>
      </c>
      <c r="AD198" s="11" t="inlineStr">
        <is>
          <t>IEEE Conferences</t>
        </is>
      </c>
    </row>
    <row r="199">
      <c r="A199" s="12" t="inlineStr">
        <is>
          <t>Precision Diagnosis of ADHD Subtypes with Integrated Multimodal Data</t>
        </is>
      </c>
      <c r="B199" s="22">
        <f>IF(COUNTIF($A$1:A198,
IF(ISNUMBER(MATCH(RIGHT(TRIM(A198),1),{".",",",";",":","!","?"},0)),
LEFT(TRIM(A198),LEN(TRIM(A198))-1),
TRIM(A198)
))=1,
"Not Duplicate",
"Duplicate")</f>
        <v/>
      </c>
      <c r="C199" s="22">
        <f>_xlfn.IFNA(_xlfn.XLOOKUP(A199, Table1[Title], Table1[Inclusion/Exclusion Decision]), "Added studies")</f>
        <v/>
      </c>
      <c r="D199" s="22" t="inlineStr">
        <is>
          <t>A. S. Chinta; V. S. Chelimilla; S. P. Tummala; V. Kavididevi; S. K. Rout</t>
        </is>
      </c>
      <c r="E199" s="22" t="inlineStr">
        <is>
          <t>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t>
        </is>
      </c>
      <c r="F199" s="22" t="inlineStr">
        <is>
          <t>2024 International Conference on Integrated Intelligence and Communication Systems (ICIICS)</t>
        </is>
      </c>
      <c r="G199" s="14" t="n">
        <v>45693</v>
      </c>
      <c r="H199" s="22" t="n">
        <v>2024</v>
      </c>
      <c r="I199" s="22" t="n"/>
      <c r="J199" s="22" t="n"/>
      <c r="K199" s="22" t="n">
        <v>1</v>
      </c>
      <c r="L199" s="22" t="n">
        <v>6</v>
      </c>
      <c r="M199" s="22" t="inlineStr">
        <is>
          <t>Attention deficit hyperactivity disorder (ADHD) is one of the most prevalent neurodevelopmental disorders impacting children and adolescents. In neurodevelopmental research, ADHD subtypes provide a major issue since there are not enough reliable biomarkers to classify them. This study investigates the predictive potential of ADHD subtypes using a multimodal dataset, including behavioural measures, self-reported symptoms, and EEG data. The study utilized Principal Component Analysis (PCA) to reduce dimensionality, while Random Forest (RF) classifiers were employed for predicting subtypes. The research work achieved a cross-validation accuracy of 96.6% and test accuracy of 95.2%, outperforming both KNN and SVM. Feature importance analysis highlighted that self-reported symptoms were the most significant predictors of DSM subtypes, with neuropsychological data outperforming EEG features for subtype classification. These results demonstrate the effectiveness of several measurement modalities in categorizing ADHD subtypes and emphasize the necessity of accurate assessment methods to improve diagnostic precision and guide focused intervention practices.</t>
        </is>
      </c>
      <c r="N199" s="22" t="n"/>
      <c r="O199" s="22" t="inlineStr">
        <is>
          <t>979-8-3315-0496-0</t>
        </is>
      </c>
      <c r="P199" s="22" t="inlineStr">
        <is>
          <t>10.1109/ICIICS63763.2024.10859476</t>
        </is>
      </c>
      <c r="Q199" s="22" t="n"/>
      <c r="R199" s="22" t="inlineStr">
        <is>
          <t>https://ieeexplore.ieee.org/stamp/stamp.jsp?arnumber=10859476</t>
        </is>
      </c>
      <c r="S199" s="22" t="inlineStr">
        <is>
          <t>ADHD;EEG;neurodevelopmental disorder;random forest;PCA;Likert scale;electrode pool</t>
        </is>
      </c>
      <c r="T199" s="22" t="inlineStr">
        <is>
          <t>Support vector machines;Radio frequency;Neuroimaging;Accuracy;Nearest neighbor methods;Genetics;Electroencephalography;Reliability;Random forests;Principal component analysis</t>
        </is>
      </c>
      <c r="U199" s="22" t="n"/>
      <c r="V199" s="22" t="n"/>
      <c r="W199" s="22" t="n"/>
      <c r="X199" s="22" t="n">
        <v>26</v>
      </c>
      <c r="Y199" s="22" t="inlineStr">
        <is>
          <t>IEEE</t>
        </is>
      </c>
      <c r="Z199" s="14" t="n">
        <v>45693</v>
      </c>
      <c r="AA199" s="22" t="inlineStr">
        <is>
          <t>22-23 Nov. 2024</t>
        </is>
      </c>
      <c r="AB199" s="22" t="inlineStr">
        <is>
          <t>22-23 Nov. 2024</t>
        </is>
      </c>
      <c r="AC199" s="22" t="inlineStr">
        <is>
          <t>IEEE</t>
        </is>
      </c>
      <c r="AD199" s="15" t="inlineStr">
        <is>
          <t>IEEE Conferences</t>
        </is>
      </c>
    </row>
    <row r="200">
      <c r="A200" s="8" t="inlineStr">
        <is>
          <t>Strength and Similarity Guided GSR Based Network to Diagnose ADHD</t>
        </is>
      </c>
      <c r="B200" s="9">
        <f>IF(COUNTIF($A$1:A199,
IF(ISNUMBER(MATCH(RIGHT(TRIM(A199),1),{".",",",";",":","!","?"},0)),
LEFT(TRIM(A199),LEN(TRIM(A199))-1),
TRIM(A199)
))=1,
"Not Duplicate",
"Duplicate")</f>
        <v/>
      </c>
      <c r="C200" s="9">
        <f>_xlfn.IFNA(_xlfn.XLOOKUP(A200, Table1[Title], Table1[Inclusion/Exclusion Decision]), "Added studies")</f>
        <v/>
      </c>
      <c r="D200" s="9" t="inlineStr">
        <is>
          <t>M. Saleem; Z. Lian; S. A. Salman; I. Tabassum; L. T. Badar; A. Zakir</t>
        </is>
      </c>
      <c r="E200" s="9" t="inlineStr">
        <is>
          <t>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Computer Science and Engineering, Nanjing University of Science and Technology, Nanjing, China; School of Science, Nanjing University of Science and Technology, Nanjing, China; School of Computer Science and Engineering, Nanjing University of Science and Technology, Nanjing, China</t>
        </is>
      </c>
      <c r="F200" s="9" t="inlineStr">
        <is>
          <t>2020 IEEE International Conference on Progress in Informatics and Computing (PIC)</t>
        </is>
      </c>
      <c r="G200" s="10" t="n">
        <v>44243</v>
      </c>
      <c r="H200" s="9" t="n">
        <v>2020</v>
      </c>
      <c r="I200" s="9" t="n"/>
      <c r="J200" s="9" t="n"/>
      <c r="K200" s="9" t="n">
        <v>185</v>
      </c>
      <c r="L200" s="9" t="n">
        <v>189</v>
      </c>
      <c r="M200" s="9" t="inlineStr">
        <is>
          <t>In the present era, the diagnosis of diseases associated to neuropsychological like Attention deficit hyperactivity disorder (ADHD) by computational methods is gaining consideration rapidly. The precise discrimination of ADHD patients from healthy participants is still challenging for both neuroscience researcher and clinical diagnosis. Inadequate and noise data are the main causes of diminishing the performance of the prevalent methods of ADHD classification. In this paper, we conceded functional magnetic resonance imaging (FMRI) data with a classification approach to support the diagnose of ADHD and proposed a novel sparse network modelling. Based on strength and similarity guided sparse group representation capitalizes a couple of BOLD signal temporal correlation. Low-Order Functional Connectivity (LOFC) and High-Order Functional Connectivity (HOFC) are being used as two antecedents to lead the group sparse representation (GSR) based network and mutually 121 - norm regularized linear Support Vector Machine (SVM). Nested leave-one-site-out cross-validation framework is used, and attain a mean classification accuracy of 75%, which shows the effectiveness of our method. The classification results revealed that our proposed method is vigorous to data deviations. The combination of the sparse network with the strength and similarity guided system is robust to obtain the fMRI information. It differs ADHD over multi-site resting-state fMRI. We compared our method with other State of-the-art brain network approaches.</t>
        </is>
      </c>
      <c r="N200" s="9" t="inlineStr">
        <is>
          <t>2329-6259</t>
        </is>
      </c>
      <c r="O200" s="9" t="inlineStr">
        <is>
          <t>978-1-7281-7086-2</t>
        </is>
      </c>
      <c r="P200" s="9" t="inlineStr">
        <is>
          <t>10.1109/PIC50277.2020.9350771</t>
        </is>
      </c>
      <c r="Q200" s="9" t="inlineStr">
        <is>
          <t xml:space="preserve">Natural Science Foundation of Jiangsu Province; Fundamental Research Funds for the Central Universities; Research and Development; </t>
        </is>
      </c>
      <c r="R200" s="9" t="inlineStr">
        <is>
          <t>https://ieeexplore.ieee.org/stamp/stamp.jsp?arnumber=9350771</t>
        </is>
      </c>
      <c r="S200" s="9" t="inlineStr">
        <is>
          <t>ADHD;Functional Connectivity (FC);group sparse representation;Machine learning;fMRI</t>
        </is>
      </c>
      <c r="T200" s="9" t="inlineStr">
        <is>
          <t>Support vector machines;Sensitivity;Neuroscience;Machine learning algorithms;Functional magnetic resonance imaging;Informatics;Diseases</t>
        </is>
      </c>
      <c r="U200" s="9" t="n"/>
      <c r="V200" s="9" t="n">
        <v>1</v>
      </c>
      <c r="W200" s="9" t="n"/>
      <c r="X200" s="9" t="n">
        <v>30</v>
      </c>
      <c r="Y200" s="9" t="inlineStr">
        <is>
          <t>IEEE</t>
        </is>
      </c>
      <c r="Z200" s="10" t="n">
        <v>44243</v>
      </c>
      <c r="AA200" s="9" t="inlineStr">
        <is>
          <t>18-20 Dec. 2020</t>
        </is>
      </c>
      <c r="AB200" s="9" t="inlineStr">
        <is>
          <t>18-20 Dec. 2020</t>
        </is>
      </c>
      <c r="AC200" s="9" t="inlineStr">
        <is>
          <t>IEEE</t>
        </is>
      </c>
      <c r="AD200" s="11" t="inlineStr">
        <is>
          <t>IEEE Conferences</t>
        </is>
      </c>
    </row>
    <row r="201">
      <c r="A201" s="12" t="inlineStr">
        <is>
          <t>From Brain Signals to Diagnosis: A Joint Learning Approach for ADHD Detection</t>
        </is>
      </c>
      <c r="B201" s="22">
        <f>IF(COUNTIF($A$1:A200,
IF(ISNUMBER(MATCH(RIGHT(TRIM(A200),1),{".",",",";",":","!","?"},0)),
LEFT(TRIM(A200),LEN(TRIM(A200))-1),
TRIM(A200)
))=1,
"Not Duplicate",
"Duplicate")</f>
        <v/>
      </c>
      <c r="C201" s="22">
        <f>_xlfn.IFNA(_xlfn.XLOOKUP(A201, Table1[Title], Table1[Inclusion/Exclusion Decision]), "Added studies")</f>
        <v/>
      </c>
      <c r="D201" s="22" t="inlineStr">
        <is>
          <t>D. Jhala; P. Sirodaria; Y. Kumar; P. Bhargav</t>
        </is>
      </c>
      <c r="E201" s="22" t="inlineStr">
        <is>
          <t>Department of CSE, (School of Technology), Pandit Deendayal Energy University, Gandhinagar, India; Department of CSE, (School of Technology), Pandit Deendayal Energy University, Gandhinagar, India; Department of CSE, (School of Technology), Pandit Deendayal Energy University, Gandhinagar, India; Department of CS, College of Engineering and Computer Sciences, Jazan University, Jazan, Kingdom of Saudi Arabia</t>
        </is>
      </c>
      <c r="F201" s="22" t="inlineStr">
        <is>
          <t>2025 IEEE 6th India Council International Subsections Conference (INDISCON)</t>
        </is>
      </c>
      <c r="G201" s="14" t="n">
        <v>45993</v>
      </c>
      <c r="H201" s="22" t="n">
        <v>2025</v>
      </c>
      <c r="I201" s="22" t="n"/>
      <c r="J201" s="22" t="n"/>
      <c r="K201" s="22" t="n">
        <v>1</v>
      </c>
      <c r="L201" s="22" t="n">
        <v>6</v>
      </c>
      <c r="M201" s="22" t="inlineStr">
        <is>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\mathrm{~Hz}$)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t>
        </is>
      </c>
      <c r="N201" s="22" t="n"/>
      <c r="O201" s="22" t="inlineStr">
        <is>
          <t>979-8-3315-1504-1</t>
        </is>
      </c>
      <c r="P201" s="22" t="inlineStr">
        <is>
          <t>10.1109/INDISCON66021.2025.11251952</t>
        </is>
      </c>
      <c r="Q201" s="22" t="n"/>
      <c r="R201" s="22" t="inlineStr">
        <is>
          <t>https://ieeexplore.ieee.org/stamp/stamp.jsp?arnumber=11251952</t>
        </is>
      </c>
      <c r="S201" s="22" t="inlineStr">
        <is>
          <t>Attention deficit hyperactivity disorder;Electroencephalogram (EEG);Convolutional Neural Networks (CNN);Long Short-Term Memory (LSTM</t>
        </is>
      </c>
      <c r="T201" s="22" t="inlineStr">
        <is>
          <t>Electrodes;Deep learning;Band-pass filters;Gated recurrent units;Independent component analysis;Brain modeling;Electroencephalography;Convolutional neural networks;Long short term memory;Notch filters</t>
        </is>
      </c>
      <c r="U201" s="22" t="n"/>
      <c r="V201" s="22" t="n"/>
      <c r="W201" s="22" t="n"/>
      <c r="X201" s="22" t="n">
        <v>27</v>
      </c>
      <c r="Y201" s="22" t="inlineStr">
        <is>
          <t>IEEE</t>
        </is>
      </c>
      <c r="Z201" s="14" t="n">
        <v>45993</v>
      </c>
      <c r="AA201" s="22" t="inlineStr">
        <is>
          <t>21-23 Aug. 2025</t>
        </is>
      </c>
      <c r="AB201" s="22" t="inlineStr">
        <is>
          <t>21-23 Aug. 2025</t>
        </is>
      </c>
      <c r="AC201" s="22" t="inlineStr">
        <is>
          <t>IEEE</t>
        </is>
      </c>
      <c r="AD201" s="15" t="inlineStr">
        <is>
          <t>IEEE Conferences</t>
        </is>
      </c>
    </row>
    <row r="202">
      <c r="A202" s="8" t="inlineStr">
        <is>
          <t>Identification of Children with ADHD from EEG Signals Based on Entropy Measures and Support Vector Machine</t>
        </is>
      </c>
      <c r="B202" s="9">
        <f>IF(COUNTIF($A$1:A201,
IF(ISNUMBER(MATCH(RIGHT(TRIM(A201),1),{".",",",";",":","!","?"},0)),
LEFT(TRIM(A201),LEN(TRIM(A201))-1),
TRIM(A201)
))=1,
"Not Duplicate",
"Duplicate")</f>
        <v/>
      </c>
      <c r="C202" s="9">
        <f>_xlfn.IFNA(_xlfn.XLOOKUP(A202, Table1[Title], Table1[Inclusion/Exclusion Decision]), "Added studies")</f>
        <v/>
      </c>
      <c r="D202" s="9" t="inlineStr">
        <is>
          <t>M. Maniruzzaman; M. Al Mehedi Hasan; T. Suzuki; J. Shin</t>
        </is>
      </c>
      <c r="E202" s="9" t="inlineStr">
        <is>
          <t>School of Computer Science and Engineering, The University of Aizu, Aizuwakamatsu, Japan; Dept. of Computer Science &amp; Engineering, Rajshahi University of Engineering and Technology, Rajshahi, Bangladesh; School of Computer Science and Engineering, The University of Aizu, Aizuwakamatsu, Japan; School of Computer Science and Engineering, The University of Aizu, Aizuwakamatsu, Japan</t>
        </is>
      </c>
      <c r="F202" s="9" t="inlineStr">
        <is>
          <t>2023 11th European Workshop on Visual Information Processing (EUVIP)</t>
        </is>
      </c>
      <c r="G202" s="10" t="n">
        <v>45252</v>
      </c>
      <c r="H202" s="9" t="n">
        <v>2023</v>
      </c>
      <c r="I202" s="9" t="n"/>
      <c r="J202" s="9" t="n"/>
      <c r="K202" s="9" t="n">
        <v>1</v>
      </c>
      <c r="L202" s="9" t="n">
        <v>6</v>
      </c>
      <c r="M202" s="9" t="inlineStr">
        <is>
          <t>Attention deficit hyperactivity disorder (ADHD) is one of the major psychiatric and neurodevelopment disorders that affects 11% of children worldwide. Moreover, the prevalence of ADHD has rapidly increased over time worldwide. According to DSM-V, three types of symptoms such as inattention, hyperactivity, and combined type (inattention with hyperactivity). So, it is necessary to use a simple, non-invasive, and automatic detection system for identifying children with ADHD at an early stage. The objective of this study was to propose a machine learning (ML)based ADHD-combine type (ADHD-CT) detection system from electroencephalogram (EEG) signals. EEG signals were recorded from nineteen ADHD-CT children and fourteen healthy children. We extracted five entropy-based features such as approximate-based entropy, Shanon-based entropy, permutation-based entropy, sample-based entropy, and singular value decomposition (SVD)-based entropy from each signal. The subset of the most informative and discriminative features was selected for ADHDCT using sequential forward floating selection (SFFS). Following that, support vector machine (SVM) was implemented with leave-one-out cross-validation for the identification of ADHD-CT children and assessed its performances based on classification accuracy. Our results illustrated that SVM with polynomial kernel provided 96.87% classification accuracy to discriminate children as ADHD-CT and healthy children. Our findings showed that our proposed system can be used to detect children with ADHD-CT.</t>
        </is>
      </c>
      <c r="N202" s="9" t="inlineStr">
        <is>
          <t>2471-8963</t>
        </is>
      </c>
      <c r="O202" s="9" t="inlineStr">
        <is>
          <t>979-8-3503-4218-5</t>
        </is>
      </c>
      <c r="P202" s="9" t="inlineStr">
        <is>
          <t>10.1109/EUVIP58404.2023.10323044</t>
        </is>
      </c>
      <c r="Q202" s="9" t="n"/>
      <c r="R202" s="9" t="inlineStr">
        <is>
          <t>https://ieeexplore.ieee.org/stamp/stamp.jsp?arnumber=10323044</t>
        </is>
      </c>
      <c r="S202" s="9" t="inlineStr">
        <is>
          <t>ADHD;Identification;EEG Signals;Entropy Measure;Feature Selection;Support Vector Machine</t>
        </is>
      </c>
      <c r="T202" s="9" t="inlineStr">
        <is>
          <t>Support vector machines;Pediatrics;Visualization;Support vector machine classification;Feature extraction;Entropy;Electroencephalography</t>
        </is>
      </c>
      <c r="U202" s="9" t="n"/>
      <c r="V202" s="9" t="n">
        <v>6</v>
      </c>
      <c r="W202" s="9" t="n"/>
      <c r="X202" s="9" t="n">
        <v>26</v>
      </c>
      <c r="Y202" s="9" t="inlineStr">
        <is>
          <t>IEEE</t>
        </is>
      </c>
      <c r="Z202" s="10" t="n">
        <v>45252</v>
      </c>
      <c r="AA202" s="9" t="inlineStr">
        <is>
          <t>11-14 Sept. 2023</t>
        </is>
      </c>
      <c r="AB202" s="9" t="inlineStr">
        <is>
          <t>11-14 Sept. 2023</t>
        </is>
      </c>
      <c r="AC202" s="9" t="inlineStr">
        <is>
          <t>IEEE</t>
        </is>
      </c>
      <c r="AD202" s="11" t="inlineStr">
        <is>
          <t>IEEE Conferences</t>
        </is>
      </c>
    </row>
    <row r="203">
      <c r="A203" s="12" t="inlineStr">
        <is>
          <t>Revolutionizing ADHD Diagnosis: Harnessing ResNet for Enhanced EEG Analysis</t>
        </is>
      </c>
      <c r="B203" s="22">
        <f>IF(COUNTIF($A$1:A202,
IF(ISNUMBER(MATCH(RIGHT(TRIM(A202),1),{".",",",";",":","!","?"},0)),
LEFT(TRIM(A202),LEN(TRIM(A202))-1),
TRIM(A202)
))=1,
"Not Duplicate",
"Duplicate")</f>
        <v/>
      </c>
      <c r="C203" s="22">
        <f>_xlfn.IFNA(_xlfn.XLOOKUP(A203, Table1[Title], Table1[Inclusion/Exclusion Decision]), "Added studies")</f>
        <v/>
      </c>
      <c r="D203" s="22" t="inlineStr">
        <is>
          <t>A. R. Singh; G. Singh; G. R. Kumar; R. RiadHwsein</t>
        </is>
      </c>
      <c r="E203" s="22" t="inlineStr">
        <is>
          <t>Chitkara University Institute of Engineering and Technology, Chitkara University, Punjab, India; Chitkara University Institute of Engineering and Technology, Chitkara University, Punjab, India; School of Computer Science and Artificial Intelligence, SR University, Warangal, Telangana, India; Department of Computers Techniques Engineering, College of Technical Engineering, The Islamic University, Najaf, Iraq</t>
        </is>
      </c>
      <c r="F203" s="22" t="inlineStr">
        <is>
          <t>2025 IEEE International Conference on Interdisciplinary Approaches in Technology and Management for Social Innovation (IATMSI)</t>
        </is>
      </c>
      <c r="G203" s="14" t="n">
        <v>45786</v>
      </c>
      <c r="H203" s="22" t="n">
        <v>2025</v>
      </c>
      <c r="I203" s="22" t="n">
        <v>3</v>
      </c>
      <c r="J203" s="22" t="n"/>
      <c r="K203" s="22" t="n">
        <v>1</v>
      </c>
      <c r="L203" s="22" t="n">
        <v>5</v>
      </c>
      <c r="M203" s="22" t="inlineStr">
        <is>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t>
        </is>
      </c>
      <c r="N203" s="22" t="n"/>
      <c r="O203" s="22" t="inlineStr">
        <is>
          <t>979-8-3315-2169-1</t>
        </is>
      </c>
      <c r="P203" s="22" t="inlineStr">
        <is>
          <t>10.1109/IATMSI64286.2025.10984677</t>
        </is>
      </c>
      <c r="Q203" s="22" t="n"/>
      <c r="R203" s="22" t="inlineStr">
        <is>
          <t>https://ieeexplore.ieee.org/stamp/stamp.jsp?arnumber=10984677</t>
        </is>
      </c>
      <c r="S203" s="22" t="inlineStr">
        <is>
          <t>Machine Learning (ML);Deep learning (DL);ADHD;EEG;RNN;Transformer Anxiety;Mental Health</t>
        </is>
      </c>
      <c r="T203" s="22" t="inlineStr">
        <is>
          <t>Deep learning;Technological innovation;Brain;Anxiety disorders;Medical treatment;Mental health;Transformers;Electroencephalography;Neurofeedback;Standards</t>
        </is>
      </c>
      <c r="U203" s="22" t="n"/>
      <c r="V203" s="22" t="n">
        <v>1</v>
      </c>
      <c r="W203" s="22" t="n"/>
      <c r="X203" s="22" t="n">
        <v>16</v>
      </c>
      <c r="Y203" s="22" t="inlineStr">
        <is>
          <t>IEEE</t>
        </is>
      </c>
      <c r="Z203" s="14" t="n">
        <v>45786</v>
      </c>
      <c r="AA203" s="22" t="inlineStr">
        <is>
          <t>6-8 March 2025</t>
        </is>
      </c>
      <c r="AB203" s="22" t="inlineStr">
        <is>
          <t>6-8 March 2025</t>
        </is>
      </c>
      <c r="AC203" s="22" t="inlineStr">
        <is>
          <t>IEEE</t>
        </is>
      </c>
      <c r="AD203" s="15" t="inlineStr">
        <is>
          <t>IEEE Conferences</t>
        </is>
      </c>
    </row>
    <row r="204">
      <c r="A204" s="8" t="inlineStr">
        <is>
          <t>Verdict Approaches of Attention Deficit Hyperactive Disorder in Neurological Dysfunction - A Concise Review</t>
        </is>
      </c>
      <c r="B204" s="9">
        <f>IF(COUNTIF($A$1:A203,
IF(ISNUMBER(MATCH(RIGHT(TRIM(A203),1),{".",",",";",":","!","?"},0)),
LEFT(TRIM(A203),LEN(TRIM(A203))-1),
TRIM(A203)
))=1,
"Not Duplicate",
"Duplicate")</f>
        <v/>
      </c>
      <c r="C204" s="9">
        <f>_xlfn.IFNA(_xlfn.XLOOKUP(A204, Table1[Title], Table1[Inclusion/Exclusion Decision]), "Added studies")</f>
        <v/>
      </c>
      <c r="D204" s="9" t="inlineStr">
        <is>
          <t>A. S. Deepa; K. Karthigadevi</t>
        </is>
      </c>
      <c r="E204" s="9" t="inlineStr">
        <is>
          <t>Department of Computer Applications, Kalasalingam Academy of Research and Education, Virudhunagar, Tamil NÄdu, India; Department of Computer Applications, Kalasalingam Academy of Research and Education, Virudhunagar, Tamil NÄdu, India</t>
        </is>
      </c>
      <c r="F204" s="9" t="inlineStr">
        <is>
          <t>2025 7th International Conference on Intelligent Sustainable Systems (ICISS)</t>
        </is>
      </c>
      <c r="G204" s="10" t="n">
        <v>45854</v>
      </c>
      <c r="H204" s="9" t="n">
        <v>2025</v>
      </c>
      <c r="I204" s="9" t="n"/>
      <c r="J204" s="9" t="n"/>
      <c r="K204" s="9" t="n">
        <v>1594</v>
      </c>
      <c r="L204" s="9" t="n">
        <v>1600</v>
      </c>
      <c r="M204" s="9" t="inlineStr">
        <is>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t>
        </is>
      </c>
      <c r="N204" s="9" t="n"/>
      <c r="O204" s="9" t="inlineStr">
        <is>
          <t>979-8-3315-2243-8</t>
        </is>
      </c>
      <c r="P204" s="9" t="inlineStr">
        <is>
          <t>10.1109/ICISS63372.2025.11076457</t>
        </is>
      </c>
      <c r="Q204" s="9" t="n"/>
      <c r="R204" s="9" t="inlineStr">
        <is>
          <t>https://ieeexplore.ieee.org/stamp/stamp.jsp?arnumber=11076457</t>
        </is>
      </c>
      <c r="S204" s="9" t="inlineStr">
        <is>
          <t>ADHD;Machine Learning;neurological disorder;mental health;Deep Learning</t>
        </is>
      </c>
      <c r="T204" s="9" t="inlineStr">
        <is>
          <t>Neurological diseases;Deep learning;Visualization;Accuracy;Social networking (online);Mental health;Prediction algorithms;Electroencephalography;Medical diagnostic imaging;Systematic literature review</t>
        </is>
      </c>
      <c r="U204" s="9" t="n"/>
      <c r="V204" s="9" t="n"/>
      <c r="W204" s="9" t="n"/>
      <c r="X204" s="9" t="n">
        <v>19</v>
      </c>
      <c r="Y204" s="9" t="inlineStr">
        <is>
          <t>IEEE</t>
        </is>
      </c>
      <c r="Z204" s="10" t="n">
        <v>45854</v>
      </c>
      <c r="AA204" s="9" t="inlineStr">
        <is>
          <t>12-14 March 2025</t>
        </is>
      </c>
      <c r="AB204" s="9" t="inlineStr">
        <is>
          <t>12-14 March 2025</t>
        </is>
      </c>
      <c r="AC204" s="9" t="inlineStr">
        <is>
          <t>IEEE</t>
        </is>
      </c>
      <c r="AD204" s="11" t="inlineStr">
        <is>
          <t>IEEE Conferences</t>
        </is>
      </c>
    </row>
    <row r="205">
      <c r="A205" s="12" t="inlineStr">
        <is>
          <t>Utilization of Deep Learning to Overcome the Effect of ADHD on Children</t>
        </is>
      </c>
      <c r="B205" s="22">
        <f>IF(COUNTIF($A$1:A204,
IF(ISNUMBER(MATCH(RIGHT(TRIM(A204),1),{".",",",";",":","!","?"},0)),
LEFT(TRIM(A204),LEN(TRIM(A204))-1),
TRIM(A204)
))=1,
"Not Duplicate",
"Duplicate")</f>
        <v/>
      </c>
      <c r="C205" s="22">
        <f>_xlfn.IFNA(_xlfn.XLOOKUP(A205, Table1[Title], Table1[Inclusion/Exclusion Decision]), "Added studies")</f>
        <v/>
      </c>
      <c r="D205" s="22" t="inlineStr">
        <is>
          <t>E. Salah; M. Shokair; F. E. Abd El-Samie; W. A. Shalaby</t>
        </is>
      </c>
      <c r="E205" s="22" t="inlineStr">
        <is>
          <t>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 Department of Electronics and Electrical Communications Engineering, Faculty of Electronic Engineering, Menoufia University, Menouf, Egypt</t>
        </is>
      </c>
      <c r="F205" s="22" t="inlineStr">
        <is>
          <t>2023 3rd International Conference on Electronic Engineering (ICEEM)</t>
        </is>
      </c>
      <c r="G205" s="14" t="n">
        <v>45251</v>
      </c>
      <c r="H205" s="22" t="n">
        <v>2023</v>
      </c>
      <c r="I205" s="22" t="n"/>
      <c r="J205" s="22" t="n"/>
      <c r="K205" s="22" t="n">
        <v>1</v>
      </c>
      <c r="L205" s="22" t="n">
        <v>5</v>
      </c>
      <c r="M205" s="22" t="inlineStr">
        <is>
          <t>Attention Deficit Hyperactivity Disorder (ADHD) is a brain condition that makes it difficult for children to control their behavior. It is normal for all children to show some of these symptoms from time to time. The child may react to stress at school or home. This research work sheds light on the impact of this disorder on people with ADHD. It is important that who is helping with treatment is aware of the positive and negative effects of the disorder and its consequences. A type of deep learning models, namely Convolutional Neural Network, is adopted in this paper to extract the features from images captured with functional Magnetic Resonance Imaging (fMRI) for patients with ADHD. Three different models are tested for the classification of fMRI datasets, namely Nesterov-accelerated adaptive moment estimation (Nadam), stochastic gradient with momentum (SGDM), and the proposed CNN. It is concluded that the accuracy of the Nadam model is 96.5%, SGDM is 95% and the proposed CNN is 98.77. These results ensure the superiority of the proposed CNN.</t>
        </is>
      </c>
      <c r="N205" s="22" t="n"/>
      <c r="O205" s="22" t="inlineStr">
        <is>
          <t>979-8-3503-2351-1</t>
        </is>
      </c>
      <c r="P205" s="22" t="inlineStr">
        <is>
          <t>10.1109/ICEEM58740.2023.10319577</t>
        </is>
      </c>
      <c r="Q205" s="22" t="n"/>
      <c r="R205" s="22" t="inlineStr">
        <is>
          <t>https://ieeexplore.ieee.org/stamp/stamp.jsp?arnumber=10319577</t>
        </is>
      </c>
      <c r="S205" s="22" t="inlineStr">
        <is>
          <t>AI;Deep learning;CNN;ADHD;fMRI</t>
        </is>
      </c>
      <c r="T205" s="22" t="inlineStr">
        <is>
          <t>Deep learning;Adaptation models;Superresolution;Stochastic processes;Estimation;Functional magnetic resonance imaging;Feature extraction</t>
        </is>
      </c>
      <c r="U205" s="22" t="n"/>
      <c r="V205" s="22" t="n">
        <v>1</v>
      </c>
      <c r="W205" s="22" t="n"/>
      <c r="X205" s="22" t="n">
        <v>13</v>
      </c>
      <c r="Y205" s="22" t="inlineStr">
        <is>
          <t>IEEE</t>
        </is>
      </c>
      <c r="Z205" s="14" t="n">
        <v>45251</v>
      </c>
      <c r="AA205" s="22" t="inlineStr">
        <is>
          <t>7-8 Oct. 2023</t>
        </is>
      </c>
      <c r="AB205" s="22" t="inlineStr">
        <is>
          <t>7-8 Oct. 2023</t>
        </is>
      </c>
      <c r="AC205" s="22" t="inlineStr">
        <is>
          <t>IEEE</t>
        </is>
      </c>
      <c r="AD205" s="15" t="inlineStr">
        <is>
          <t>IEEE Conferences</t>
        </is>
      </c>
    </row>
    <row r="206">
      <c r="A206" s="8" t="inlineStr">
        <is>
          <t>ML Algorithms that have been Utilised to Classify Neuro-Developmental Disorders: A Review</t>
        </is>
      </c>
      <c r="B206" s="9">
        <f>IF(COUNTIF($A$1:A205,
IF(ISNUMBER(MATCH(RIGHT(TRIM(A205),1),{".",",",";",":","!","?"},0)),
LEFT(TRIM(A205),LEN(TRIM(A205))-1),
TRIM(A205)
))=1,
"Not Duplicate",
"Duplicate")</f>
        <v/>
      </c>
      <c r="C206" s="9">
        <f>_xlfn.IFNA(_xlfn.XLOOKUP(A206, Table1[Title], Table1[Inclusion/Exclusion Decision]), "Added studies")</f>
        <v/>
      </c>
      <c r="D206" s="9" t="inlineStr">
        <is>
          <t>S. Pandey; S. Sharma</t>
        </is>
      </c>
      <c r="E206" s="9" t="inlineStr">
        <is>
          <t>The Northcap University, Gurugram, Haryana, India; The Northcap University, Gurugram, Haryana, India</t>
        </is>
      </c>
      <c r="F206" s="9" t="inlineStr">
        <is>
          <t>2023 6th International Conference on Information Systems and Computer Networks (ISCON)</t>
        </is>
      </c>
      <c r="G206" s="10" t="n">
        <v>45050</v>
      </c>
      <c r="H206" s="9" t="n">
        <v>2023</v>
      </c>
      <c r="I206" s="9" t="n"/>
      <c r="J206" s="9" t="n"/>
      <c r="K206" s="9" t="n">
        <v>1</v>
      </c>
      <c r="L206" s="9" t="n">
        <v>5</v>
      </c>
      <c r="M206" s="9" t="inlineStr">
        <is>
          <t>The Autism Diagnostic Interview (ADI)-revised is frequently used to aid in the repetitive behaviors that are unusual recognition of autism. Heredity and environment both have an impact on the emergence of neuro-developmental diseases like Autism Spectrum Disorder (ASD). For diagnosing ASDs, conventional clinical evaluations from the last few decades are still often used. These traditional methods rely on gathering a lot of information from the responses of many respondents and the severity of different behavioural features, which is then recognised by the researcher when constructing a diagnostic criterion. On the other hand, traditional diagnostic techniques have a high risk of generating an inaccurate diagnosis, which could lead to the unwarranted recommendation of long-lasting medicinal therapy. This could lead to a decline in functioning and a higher chance of developing other clinical and social issues. The focus of this work is on the implementation of Machine Learning (ML) technologies for the immediate treatment and identificaton of ASD symptoms. Despite the fact that many studies have been carried out, we still think that our review paper is pertinent and can help those researchers who are working on this subject by providing all they require in one location.</t>
        </is>
      </c>
      <c r="N206" s="9" t="inlineStr">
        <is>
          <t>2832-143X</t>
        </is>
      </c>
      <c r="O206" s="9" t="inlineStr">
        <is>
          <t>979-8-3503-4696-1</t>
        </is>
      </c>
      <c r="P206" s="9" t="inlineStr">
        <is>
          <t>10.1109/ISCON57294.2023.10112157</t>
        </is>
      </c>
      <c r="Q206" s="9" t="n"/>
      <c r="R206" s="9" t="inlineStr">
        <is>
          <t>https://ieeexplore.ieee.org/stamp/stamp.jsp?arnumber=10112157</t>
        </is>
      </c>
      <c r="S206" s="9" t="inlineStr">
        <is>
          <t>Artificial Intelligence;Autism;Autism Spectrum Disorder;Autism Diagnostic Interview-Revised;Neuro Developmental Disorder;Support Vector Machine</t>
        </is>
      </c>
      <c r="T206" s="9" t="inlineStr">
        <is>
          <t>Support vector machines;Autism;Sensitivity;Medical treatment;Machine learning;Computer networks;Interviews</t>
        </is>
      </c>
      <c r="U206" s="9" t="n"/>
      <c r="V206" s="9" t="n">
        <v>3</v>
      </c>
      <c r="W206" s="9" t="n"/>
      <c r="X206" s="9" t="n">
        <v>40</v>
      </c>
      <c r="Y206" s="9" t="inlineStr">
        <is>
          <t>IEEE</t>
        </is>
      </c>
      <c r="Z206" s="10" t="n">
        <v>45050</v>
      </c>
      <c r="AA206" s="9" t="inlineStr">
        <is>
          <t>3-4 March 2023</t>
        </is>
      </c>
      <c r="AB206" s="9" t="inlineStr">
        <is>
          <t>3-4 March 2023</t>
        </is>
      </c>
      <c r="AC206" s="9" t="inlineStr">
        <is>
          <t>IEEE</t>
        </is>
      </c>
      <c r="AD206" s="11" t="inlineStr">
        <is>
          <t>IEEE Conferences</t>
        </is>
      </c>
    </row>
    <row r="207">
      <c r="A207" s="12" t="inlineStr">
        <is>
          <t>Overview of Machine Learning Approaches Applied in Disease Profiling</t>
        </is>
      </c>
      <c r="B207" s="22">
        <f>IF(COUNTIF($A$1:A206,
IF(ISNUMBER(MATCH(RIGHT(TRIM(A206),1),{".",",",";",":","!","?"},0)),
LEFT(TRIM(A206),LEN(TRIM(A206))-1),
TRIM(A206)
))=1,
"Not Duplicate",
"Duplicate")</f>
        <v/>
      </c>
      <c r="C207" s="22">
        <f>_xlfn.IFNA(_xlfn.XLOOKUP(A207, Table1[Title], Table1[Inclusion/Exclusion Decision]), "Added studies")</f>
        <v/>
      </c>
      <c r="D207" s="22" t="inlineStr">
        <is>
          <t>R. Buettner; T. Kuri; A. Feist; J. Hudak</t>
        </is>
      </c>
      <c r="E207" s="22" t="inlineStr">
        <is>
          <t>Aalen University, Aalen, Germany; Aalen University, Aalen, Germany; Aalen University, Aalen, Germany; Aalen University, Aalen, Germany</t>
        </is>
      </c>
      <c r="F207" s="22" t="inlineStr">
        <is>
          <t>2020 IEEE Symposium on Industrial Electronics &amp; Applications (ISIEA)</t>
        </is>
      </c>
      <c r="G207" s="14" t="n">
        <v>44083</v>
      </c>
      <c r="H207" s="22" t="n">
        <v>2020</v>
      </c>
      <c r="I207" s="22" t="n"/>
      <c r="J207" s="22" t="n"/>
      <c r="K207" s="22" t="n">
        <v>1</v>
      </c>
      <c r="L207" s="22" t="n">
        <v>5</v>
      </c>
      <c r="M207" s="22" t="inlineStr">
        <is>
          <t>We analyzed IEEE, ACM, SpringerLink and the AIS Basket of 8 for peer-reviewed articles related to machine learning-based disease profiling and built an overview of machine learning methods applied for disease profiling. It was found that machine learning methods are widely applied in disease profiling, especially in cancer diagnostics and heart disease profiling. There is also a shift from traditional approaches (support vector machines, decision trees) to modern convolutional neural networks.</t>
        </is>
      </c>
      <c r="N207" s="22" t="inlineStr">
        <is>
          <t>2472-7660</t>
        </is>
      </c>
      <c r="O207" s="22" t="inlineStr">
        <is>
          <t>978-1-7281-6614-8</t>
        </is>
      </c>
      <c r="P207" s="22" t="inlineStr">
        <is>
          <t>10.1109/ISIEA49364.2020.9188140</t>
        </is>
      </c>
      <c r="Q207" s="22" t="n"/>
      <c r="R207" s="22" t="inlineStr">
        <is>
          <t>https://ieeexplore.ieee.org/stamp/stamp.jsp?arnumber=9188140</t>
        </is>
      </c>
      <c r="S207" s="22" t="inlineStr">
        <is>
          <t>machine learning;deep learning;disease profiling;e-health;healthcare;artificial intelligence</t>
        </is>
      </c>
      <c r="T207" s="22" t="inlineStr">
        <is>
          <t>Support vector machines;Machine learning;Decision trees;Feature extraction;Classification algorithms;Cancer</t>
        </is>
      </c>
      <c r="U207" s="22" t="n"/>
      <c r="V207" s="22" t="n">
        <v>1</v>
      </c>
      <c r="W207" s="22" t="n"/>
      <c r="X207" s="22" t="n">
        <v>85</v>
      </c>
      <c r="Y207" s="22" t="inlineStr">
        <is>
          <t>IEEE</t>
        </is>
      </c>
      <c r="Z207" s="14" t="n">
        <v>44083</v>
      </c>
      <c r="AA207" s="22" t="inlineStr">
        <is>
          <t>17-18 July 2020</t>
        </is>
      </c>
      <c r="AB207" s="22" t="inlineStr">
        <is>
          <t>17-18 July 2020</t>
        </is>
      </c>
      <c r="AC207" s="22" t="inlineStr">
        <is>
          <t>IEEE</t>
        </is>
      </c>
      <c r="AD207" s="15" t="inlineStr">
        <is>
          <t>IEEE Conferences</t>
        </is>
      </c>
    </row>
    <row r="208">
      <c r="A208" s="8" t="inlineStr">
        <is>
          <t>Attention-Enhanced Temporal and Spatial Feature Extraction Network for ADHD Diagnosis based on fMRI</t>
        </is>
      </c>
      <c r="B208" s="9">
        <f>IF(COUNTIF($A$1:A207,
IF(ISNUMBER(MATCH(RIGHT(TRIM(A207),1),{".",",",";",":","!","?"},0)),
LEFT(TRIM(A207),LEN(TRIM(A207))-1),
TRIM(A207)
))=1,
"Not Duplicate",
"Duplicate")</f>
        <v/>
      </c>
      <c r="C208" s="9">
        <f>_xlfn.IFNA(_xlfn.XLOOKUP(A208, Table1[Title], Table1[Inclusion/Exclusion Decision]), "Added studies")</f>
        <v/>
      </c>
      <c r="D208" s="9" t="inlineStr">
        <is>
          <t>D. Li; Z. Zhao; J. Hao; X. Dong; Y. Zhang; J. Xiang; B. Wang</t>
        </is>
      </c>
      <c r="E208" s="9" t="inlineStr">
        <is>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t>
        </is>
      </c>
      <c r="F208" s="9" t="inlineStr">
        <is>
          <t>IEEE Journal of Biomedical and Health Informatics</t>
        </is>
      </c>
      <c r="G208" s="9" t="n"/>
      <c r="H208" s="9" t="n">
        <v>2026</v>
      </c>
      <c r="I208" s="9" t="inlineStr">
        <is>
          <t>PP</t>
        </is>
      </c>
      <c r="J208" s="9" t="n">
        <v>99</v>
      </c>
      <c r="K208" s="9" t="n">
        <v>1</v>
      </c>
      <c r="L208" s="9" t="n">
        <v>15</v>
      </c>
      <c r="M208" s="9" t="inlineStr">
        <is>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Â± 0.65%. Moreover, AE-STEN identifies brain regions associated with ADHD consistent with clinical findings, indicating strong interpretability and highlighting the model's potential for clinical application.</t>
        </is>
      </c>
      <c r="N208" s="9" t="inlineStr">
        <is>
          <t>2168-2208</t>
        </is>
      </c>
      <c r="O208" s="9" t="n"/>
      <c r="P208" s="9" t="inlineStr">
        <is>
          <t>10.1109/JBHI.2026.3668080</t>
        </is>
      </c>
      <c r="Q208" s="9" t="n"/>
      <c r="R208" s="9" t="inlineStr">
        <is>
          <t>https://ieeexplore.ieee.org/stamp/stamp.jsp?arnumber=11410549</t>
        </is>
      </c>
      <c r="S208" s="9" t="inlineStr">
        <is>
          <t>attention deficit hyperactivity disorder;attention mechanism;functional magnetic resonance imaging;Kolmogorov-Arnold Network</t>
        </is>
      </c>
      <c r="T208" s="9" t="inlineStr">
        <is>
          <t>Functional magnetic resonance imaging;Brain modeling;Feature extraction;Data models;Spatiotemporal phenomena;Time series analysis;Data mining;Attention mechanisms;Fluctuations;Deep learning</t>
        </is>
      </c>
      <c r="U208" s="9" t="n"/>
      <c r="V208" s="9" t="n"/>
      <c r="W208" s="9" t="n"/>
      <c r="X208" s="9" t="n"/>
      <c r="Y208" s="9" t="inlineStr">
        <is>
          <t>IEEE</t>
        </is>
      </c>
      <c r="Z208" s="10" t="n">
        <v>46078</v>
      </c>
      <c r="AA208" s="9" t="n"/>
      <c r="AB208" s="9" t="n"/>
      <c r="AC208" s="9" t="inlineStr">
        <is>
          <t>IEEE</t>
        </is>
      </c>
      <c r="AD208" s="11" t="inlineStr">
        <is>
          <t>IEEE Early Access Articles</t>
        </is>
      </c>
    </row>
    <row r="209">
      <c r="A209" s="12" t="inlineStr">
        <is>
          <t>A Novel Two-stage Prediction Model to Classify Functional Connectivity for Brain Disease Diagnosis</t>
        </is>
      </c>
      <c r="B209" s="22">
        <f>IF(COUNTIF($A$1:A208,
IF(ISNUMBER(MATCH(RIGHT(TRIM(A208),1),{".",",",";",":","!","?"},0)),
LEFT(TRIM(A208),LEN(TRIM(A208))-1),
TRIM(A208)
))=1,
"Not Duplicate",
"Duplicate")</f>
        <v/>
      </c>
      <c r="C209" s="22">
        <f>_xlfn.IFNA(_xlfn.XLOOKUP(A209, Table1[Title], Table1[Inclusion/Exclusion Decision]), "Added studies")</f>
        <v/>
      </c>
      <c r="D209" s="22" t="inlineStr">
        <is>
          <t>G. Xu; Y. Liang</t>
        </is>
      </c>
      <c r="E209" s="22" t="inlineStr">
        <is>
          <t>Faculty of Information Technology College of Computer Science and Technology, Beijing University of Technology, Beijing, China; Faculty of Information Technology College of Computer Science and Technology, Beijing University of Technology, Beijing, China</t>
        </is>
      </c>
      <c r="F209" s="22" t="inlineStr">
        <is>
          <t>2021 IEEE 4th International Conference on Computer and Communication Engineering Technology (CCET)</t>
        </is>
      </c>
      <c r="G209" s="14" t="n">
        <v>44469</v>
      </c>
      <c r="H209" s="22" t="n">
        <v>2021</v>
      </c>
      <c r="I209" s="22" t="n"/>
      <c r="J209" s="22" t="n"/>
      <c r="K209" s="22" t="n">
        <v>63</v>
      </c>
      <c r="L209" s="22" t="n">
        <v>68</v>
      </c>
      <c r="M209" s="22" t="inlineStr">
        <is>
          <t>Neuroscience studies have demonstrated that inherent interactions in human brain are associated with various brain diseases. The functional connectivity (FC) analysis in the resting-state functional magnetic resonance imaging (rs-fMRI) has attracted increasing attention. Recently, the application of deep learning algorithms has shown great potential in exploring the diagnosis biomarker for brain disease. However, the high dimensionality and small sample size properties of the FC patterns usually restrict the training of deep learning models and limit the model generalization performance. To solve this problem, this paper proposed a novel prediction model with a two-stage design to extract and classify FC features for the brain diseases diagnosis. Our model employed a flexible configuration that contained a deep learning-based FC feature extraction stage followed by a separate classification stage. In the first stage, stacked sparse denoising autoencoders were employed to extract and learn the abstract feature representations of the initial FC patterns with both unsupervised and supervised learning steps. In the second stage, the learnt features were used to train a separate simple classifier for brain disease classification. We conducted experiments on a large-scale fMRI dataset to construct FC patterns and distinguish autism patients from healthy controls. Results showed that our two-stage model outperformed the competing classification methods and showed robust generality for different brain nodes parcellation. Our study indicated that this flexible two-stage model design can further improve the classification performance and provide a promising approach for the computer-aided diagnosis of brain disorders.</t>
        </is>
      </c>
      <c r="N209" s="22" t="n"/>
      <c r="O209" s="22" t="inlineStr">
        <is>
          <t>978-1-6654-3890-2</t>
        </is>
      </c>
      <c r="P209" s="22" t="inlineStr">
        <is>
          <t>10.1109/CCET52649.2021.9544424</t>
        </is>
      </c>
      <c r="Q209" s="22" t="inlineStr">
        <is>
          <t xml:space="preserve">Beijing Natural Science Foundation(grant numbers:4204089); </t>
        </is>
      </c>
      <c r="R209" s="22" t="inlineStr">
        <is>
          <t>https://ieeexplore.ieee.org/stamp/stamp.jsp?arnumber=9544424</t>
        </is>
      </c>
      <c r="S209" s="22" t="inlineStr">
        <is>
          <t>brain diseases diagnosis;resting-state functional magnetic resonance imaging;functional connectivity;two-stage classification mode;machine learning</t>
        </is>
      </c>
      <c r="T209" s="22" t="inlineStr">
        <is>
          <t>Training;Deep learning;Computational modeling;Biological system modeling;Predictive models;Functional magnetic resonance imaging;Brain modeling</t>
        </is>
      </c>
      <c r="U209" s="22" t="n"/>
      <c r="V209" s="22" t="n">
        <v>1</v>
      </c>
      <c r="W209" s="22" t="n"/>
      <c r="X209" s="22" t="n">
        <v>20</v>
      </c>
      <c r="Y209" s="22" t="inlineStr">
        <is>
          <t>IEEE</t>
        </is>
      </c>
      <c r="Z209" s="14" t="n">
        <v>44469</v>
      </c>
      <c r="AA209" s="22" t="inlineStr">
        <is>
          <t>13-15 Aug. 2021</t>
        </is>
      </c>
      <c r="AB209" s="22" t="inlineStr">
        <is>
          <t>13-15 Aug. 2021</t>
        </is>
      </c>
      <c r="AC209" s="22" t="inlineStr">
        <is>
          <t>IEEE</t>
        </is>
      </c>
      <c r="AD209" s="15" t="inlineStr">
        <is>
          <t>IEEE Conferences</t>
        </is>
      </c>
    </row>
    <row r="210">
      <c r="A210" s="8" t="inlineStr">
        <is>
          <t>The Distinction Between Object Recognition and Object Identification in Brain Connectivity for Brainâ€“Computer Interface Applications</t>
        </is>
      </c>
      <c r="B210" s="9">
        <f>IF(COUNTIF($A$1:A209,
IF(ISNUMBER(MATCH(RIGHT(TRIM(A209),1),{".",",",";",":","!","?"},0)),
LEFT(TRIM(A209),LEN(TRIM(A209))-1),
TRIM(A209)
))=1,
"Not Duplicate",
"Duplicate")</f>
        <v/>
      </c>
      <c r="C210" s="9">
        <f>_xlfn.IFNA(_xlfn.XLOOKUP(A210, Table1[Title], Table1[Inclusion/Exclusion Decision]), "Added studies")</f>
        <v/>
      </c>
      <c r="D210" s="9" t="inlineStr">
        <is>
          <t>D. Leong; T. Do; C. -T. Lin</t>
        </is>
      </c>
      <c r="E210" s="9" t="inlineStr">
        <is>
          <t>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 Faculty of Engineering and Information Technology, Australian Artificial Intelligence Institute and GrapheneX-UTS Human-centric Artificial Intelligence Centre, University of Technology Sydney, Ultimo, NSW, Australia</t>
        </is>
      </c>
      <c r="F210" s="9" t="inlineStr">
        <is>
          <t>IEEE Transactions on Cognitive and Developmental Systems</t>
        </is>
      </c>
      <c r="G210" s="10" t="n">
        <v>45694</v>
      </c>
      <c r="H210" s="9" t="n">
        <v>2025</v>
      </c>
      <c r="I210" s="9" t="n">
        <v>17</v>
      </c>
      <c r="J210" s="9" t="n">
        <v>1</v>
      </c>
      <c r="K210" s="9" t="n">
        <v>89</v>
      </c>
      <c r="L210" s="9" t="n">
        <v>101</v>
      </c>
      <c r="M210" s="9" t="inlineStr">
        <is>
          <t>Object recognition and object identification are complex cognitive processes where information is integrated and processed by an extensive network of brain areas. However, although object recognition and object identification are similar, they are considered separate functions in the brain. Interestingly, the difference between object recognition and object identification has still not been characterized in a way that brainâ€“computer interface (BCI) applications can detect or use. Hence, in this study, we investigated neural features during object recognition and identification tasks through functional brain connectivity. We conducted an experiment involving 25 participants to explore these neural features. Participants completed two tasks: an object recognition task, where they determined whether a target object belonged to a specified category, and an object identification task, where they identified the target object among four displayed images. Our aim was to discover reliable features that could distinguish between object recognition and identification. The results demonstrate a significant difference between object recognition and identification in the participation coefficient (PC) and clustering coefficient (CC) of delta activity in the visual and temporal regions of the brain. Further analysis at the category level shows that this coefficient differs for different categories of objects. Utilizing these discovered features for binary classification, the accuracy for the animal category reached 80.28%. The accuracy for flower and vehicle categories also improved when combining the PC and CC, although no improvement was observed for the food category. Overall, what we have found is a feature that might be able to be used to differentiate between object recognition and identification within a BCI object recognition system. Further, it may help BCI object recognition systems to determine a userâ€™s intentions when selecting an object.</t>
        </is>
      </c>
      <c r="N210" s="9" t="inlineStr">
        <is>
          <t>2379-8939</t>
        </is>
      </c>
      <c r="O210" s="9" t="n"/>
      <c r="P210" s="9" t="inlineStr">
        <is>
          <t>10.1109/TCDS.2024.3417299</t>
        </is>
      </c>
      <c r="Q210" s="9" t="inlineStr">
        <is>
          <t xml:space="preserve">Australian Research Council (ARC)(grant numbers:DP180100656,DP210101093); Australia Defense Innovation Hub(grant numbers:P18-650825); Office of Naval Research Global(grant numbers:ONRGâ€”NICOPâ€”N62909-19-1-2058); AFOSRâ€”DST Australian Autonomy Initiative(grant numbers:ID10134); NSW Defense Innovation Network and NSW State Government of Australia(grant numbers:DINPP2019 S1-03/09,PP21-22.03.02); </t>
        </is>
      </c>
      <c r="R210" s="9" t="inlineStr">
        <is>
          <t>https://ieeexplore.ieee.org/stamp/stamp.jsp?arnumber=10570151</t>
        </is>
      </c>
      <c r="S210" s="9" t="inlineStr">
        <is>
          <t>Brainâ€“computer interfaces (BCIs);electroencephalogram (EEG);functional connectivity;object identification;object recognition</t>
        </is>
      </c>
      <c r="T210" s="9" t="inlineStr">
        <is>
          <t>Object recognition;Visualization;Electroencephalography;Feature extraction;Brain-computer interfaces;Brain modeling</t>
        </is>
      </c>
      <c r="U210" s="9" t="n"/>
      <c r="V210" s="9" t="n">
        <v>1</v>
      </c>
      <c r="W210" s="9" t="n"/>
      <c r="X210" s="9" t="n">
        <v>64</v>
      </c>
      <c r="Y210" s="9" t="inlineStr">
        <is>
          <t>IEEE</t>
        </is>
      </c>
      <c r="Z210" s="10" t="n">
        <v>45467</v>
      </c>
      <c r="AA210" s="9" t="inlineStr">
        <is>
          <t>Feb. 2025</t>
        </is>
      </c>
      <c r="AB210" s="9" t="n"/>
      <c r="AC210" s="9" t="inlineStr">
        <is>
          <t>IEEE</t>
        </is>
      </c>
      <c r="AD210" s="11" t="inlineStr">
        <is>
          <t>IEEE Journals</t>
        </is>
      </c>
    </row>
    <row r="211">
      <c r="A211" s="12" t="inlineStr">
        <is>
          <t>Acoustic and Text Features Analysis for Adult ADHD Screening: A Data-Driven Approach Utilizing DIVA Interview</t>
        </is>
      </c>
      <c r="B211" s="22">
        <f>IF(COUNTIF($A$1:A210,
IF(ISNUMBER(MATCH(RIGHT(TRIM(A210),1),{".",",",";",":","!","?"},0)),
LEFT(TRIM(A210),LEN(TRIM(A210))-1),
TRIM(A210)
))=1,
"Not Duplicate",
"Duplicate")</f>
        <v/>
      </c>
      <c r="C211" s="22">
        <f>_xlfn.IFNA(_xlfn.XLOOKUP(A211, Table1[Title], Table1[Inclusion/Exclusion Decision]), "Added studies")</f>
        <v/>
      </c>
      <c r="D211" s="22" t="inlineStr">
        <is>
          <t>S. Li; R. Nair; S. M. Naqvi</t>
        </is>
      </c>
      <c r="E211" s="22"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F211" s="22" t="inlineStr">
        <is>
          <t>IEEE Journal of Translational Engineering in Health and Medicine</t>
        </is>
      </c>
      <c r="G211" s="14" t="n">
        <v>45364</v>
      </c>
      <c r="H211" s="22" t="n">
        <v>2024</v>
      </c>
      <c r="I211" s="22" t="n">
        <v>12</v>
      </c>
      <c r="J211" s="22" t="n"/>
      <c r="K211" s="22" t="n">
        <v>359</v>
      </c>
      <c r="L211" s="22" t="n">
        <v>370</v>
      </c>
      <c r="M211" s="22"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individualâ€™s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N211" s="22" t="inlineStr">
        <is>
          <t>2168-2372</t>
        </is>
      </c>
      <c r="O211" s="22" t="n"/>
      <c r="P211" s="22" t="inlineStr">
        <is>
          <t>10.1109/JTEHM.2024.3369764</t>
        </is>
      </c>
      <c r="Q211" s="22" t="n"/>
      <c r="R211" s="22" t="inlineStr">
        <is>
          <t>https://ieeexplore.ieee.org/stamp/stamp.jsp?arnumber=10445184</t>
        </is>
      </c>
      <c r="S211" s="22" t="inlineStr">
        <is>
          <t>Adults ADHD;speech modality;text modality;feature study;machine learning</t>
        </is>
      </c>
      <c r="T211" s="22" t="inlineStr">
        <is>
          <t>Feature extraction;Mental health;Electroencephalography;Social networking (online);Medical diagnostic imaging;Acoustics;Speech recognition</t>
        </is>
      </c>
      <c r="U211" s="22" t="inlineStr">
        <is>
          <t>Adult;Humans;Attention Deficit Disorder with Hyperactivity;Treatment Outcome;Magnetic Resonance Imaging</t>
        </is>
      </c>
      <c r="V211" s="22" t="n">
        <v>18</v>
      </c>
      <c r="W211" s="22" t="n"/>
      <c r="X211" s="22" t="n">
        <v>68</v>
      </c>
      <c r="Y211" s="22" t="inlineStr">
        <is>
          <t>CCBYNCND</t>
        </is>
      </c>
      <c r="Z211" s="14" t="n">
        <v>45348</v>
      </c>
      <c r="AA211" s="22" t="n">
        <v>2024</v>
      </c>
      <c r="AB211" s="22" t="n"/>
      <c r="AC211" s="22" t="inlineStr">
        <is>
          <t>IEEE</t>
        </is>
      </c>
      <c r="AD211" s="15" t="inlineStr">
        <is>
          <t>IEEE Journals</t>
        </is>
      </c>
    </row>
    <row r="212">
      <c r="A212" s="8" t="inlineStr">
        <is>
          <t>Electroencephalogram-Based Unified Approach for Multiple Neurodevelopmental Disorders Detection in Children Using Successive Multivariate Variational Mode Decomposition</t>
        </is>
      </c>
      <c r="B212" s="9">
        <f>IF(COUNTIF($A$1:A211,
IF(ISNUMBER(MATCH(RIGHT(TRIM(A211),1),{".",",",";",":","!","?"},0)),
LEFT(TRIM(A211),LEN(TRIM(A211))-1),
TRIM(A211)
))=1,
"Not Duplicate",
"Duplicate")</f>
        <v/>
      </c>
      <c r="C212" s="9">
        <f>_xlfn.IFNA(_xlfn.XLOOKUP(A212, Table1[Title], Table1[Inclusion/Exclusion Decision]), "Added studies")</f>
        <v/>
      </c>
      <c r="D212" s="9" t="inlineStr">
        <is>
          <t>U. Chandela; K. N. Faisal; R. R. Sharma</t>
        </is>
      </c>
      <c r="E212" s="9" t="inlineStr">
        <is>
          <t>Sensors and Signal Intelligence Lab, Defence Institute of Advanced Technology, Pune, India; Department of EECE, Military Institute of Science and Technology, Dhaka, Bangladesh; Sensors and Signal Intelligence Lab, Defence Institute of Advanced Technology, Pune, India</t>
        </is>
      </c>
      <c r="F212" s="9" t="inlineStr">
        <is>
          <t>IEEE Transactions on Cognitive and Developmental Systems</t>
        </is>
      </c>
      <c r="G212" s="10" t="n">
        <v>46000</v>
      </c>
      <c r="H212" s="9" t="n">
        <v>2025</v>
      </c>
      <c r="I212" s="9" t="n">
        <v>17</v>
      </c>
      <c r="J212" s="9" t="n">
        <v>6</v>
      </c>
      <c r="K212" s="9" t="n">
        <v>1350</v>
      </c>
      <c r="L212" s="9" t="n">
        <v>1359</v>
      </c>
      <c r="M212" s="9" t="inlineStr">
        <is>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t>
        </is>
      </c>
      <c r="N212" s="9" t="inlineStr">
        <is>
          <t>2379-8939</t>
        </is>
      </c>
      <c r="O212" s="9" t="n"/>
      <c r="P212" s="9" t="inlineStr">
        <is>
          <t>10.1109/TCDS.2025.3556888</t>
        </is>
      </c>
      <c r="Q212" s="9" t="n"/>
      <c r="R212" s="9" t="inlineStr">
        <is>
          <t>https://ieeexplore.ieee.org/stamp/stamp.jsp?arnumber=10946857</t>
        </is>
      </c>
      <c r="S212" s="9" t="inlineStr">
        <is>
          <t>Attention deficit hyperactivity disorder (ADHD);electroencephalogram (EEG);intellectual developmental disorder (IDD);machine learning (ML);successive multivariate variational mode decomposition (SMVMD)</t>
        </is>
      </c>
      <c r="T212" s="9" t="inlineStr">
        <is>
          <t>Electroencephalography;Feature extraction;Electrodes;Signal resolution;Nearest neighbor methods;Convolutional neural networks;Classification algorithms;Mental disorders;Cognitive science;Machine learning</t>
        </is>
      </c>
      <c r="U212" s="9" t="n"/>
      <c r="V212" s="9" t="n">
        <v>1</v>
      </c>
      <c r="W212" s="9" t="n"/>
      <c r="X212" s="9" t="n">
        <v>48</v>
      </c>
      <c r="Y212" s="9" t="inlineStr">
        <is>
          <t>IEEE</t>
        </is>
      </c>
      <c r="Z212" s="10" t="n">
        <v>45748</v>
      </c>
      <c r="AA212" s="9" t="inlineStr">
        <is>
          <t>Dec. 2025</t>
        </is>
      </c>
      <c r="AB212" s="9" t="n"/>
      <c r="AC212" s="9" t="inlineStr">
        <is>
          <t>IEEE</t>
        </is>
      </c>
      <c r="AD212" s="11" t="inlineStr">
        <is>
          <t>IEEE Journals</t>
        </is>
      </c>
    </row>
    <row r="213">
      <c r="A213" s="12" t="inlineStr">
        <is>
          <t>Neural Network Classification of Resting State fMRI Data of ADHD and Healthy Subjects using Dynamic Mode Features</t>
        </is>
      </c>
      <c r="B213" s="22">
        <f>IF(COUNTIF($A$1:A212,
IF(ISNUMBER(MATCH(RIGHT(TRIM(A212),1),{".",",",";",":","!","?"},0)),
LEFT(TRIM(A212),LEN(TRIM(A212))-1),
TRIM(A212)
))=1,
"Not Duplicate",
"Duplicate")</f>
        <v/>
      </c>
      <c r="C213" s="22">
        <f>_xlfn.IFNA(_xlfn.XLOOKUP(A213, Table1[Title], Table1[Inclusion/Exclusion Decision]), "Added studies")</f>
        <v/>
      </c>
      <c r="D213" s="22" t="inlineStr">
        <is>
          <t>R. Harini; R. Thatchayeni; K. Lakshmipriya; P. UdayaPrasanth; S. Purnima; O. U. Maheswari</t>
        </is>
      </c>
      <c r="E213" s="22" t="inlineStr">
        <is>
          <t>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 Electronics &amp; Communication Engineering, Anna University, Guindy, Chennai, India</t>
        </is>
      </c>
      <c r="F213" s="22" t="inlineStr">
        <is>
          <t>2023 IEEE Asia-Pacific Conference on Computer Science and Data Engineering (CSDE)</t>
        </is>
      </c>
      <c r="G213" s="14" t="n">
        <v>45387</v>
      </c>
      <c r="H213" s="22" t="n">
        <v>2023</v>
      </c>
      <c r="I213" s="22" t="n"/>
      <c r="J213" s="22" t="n"/>
      <c r="K213" s="22" t="n">
        <v>1</v>
      </c>
      <c r="L213" s="22" t="n">
        <v>6</v>
      </c>
      <c r="M213" s="22" t="inlineStr">
        <is>
          <t>Attention deficit hyperactivity disorder (ADHD) is one across the board mental disorder distinguished by inattentiveness, hyperactivity or impulsive behavior. The exact cause is yet unknown but the prevalence of ADHD requires early diagnosis and treatment. This study investigates the decomposed subsystems of resting- state fMRI (rs-fMRI) blood oxygen level dependent (BOLD) signals in order to assess the overall characteristic of the human brain. rs-fMRI BOLD signals were first decomposed into dynamic modes (DMs) which can illuminate the patterns of brain subsystems. Each DM is associated with one Eigenvalue that characterizes functional connectivity dynamics. Thereby the features related to those DM were extracted. Using the features obtained, the classification is performed using neural network-based pattern recognition model and the performance is evaluated. The interpreted results with neural network (NN) classifier obtains an accuracy of 73.7%.</t>
        </is>
      </c>
      <c r="N213" s="22" t="n"/>
      <c r="O213" s="22" t="inlineStr">
        <is>
          <t>979-8-3503-4107-2</t>
        </is>
      </c>
      <c r="P213" s="22" t="inlineStr">
        <is>
          <t>10.1109/CSDE59766.2023.10487767</t>
        </is>
      </c>
      <c r="Q213" s="22" t="n"/>
      <c r="R213" s="22" t="inlineStr">
        <is>
          <t>https://ieeexplore.ieee.org/stamp/stamp.jsp?arnumber=10487767</t>
        </is>
      </c>
      <c r="S213" s="22" t="inlineStr">
        <is>
          <t>Attention deficit hyperactive disorder (ADHD);resting- state functional Magnetic Resonance Imaging (rsfMRI);blood oxygen level dependent (BOLD);dynamic modes (DMs);neural network(NN)</t>
        </is>
      </c>
      <c r="T213" s="22" t="inlineStr">
        <is>
          <t>Computer science;Mental disorders;Functional magnetic resonance imaging;Feature extraction;Data engineering;Vectors;Eigenvalues and eigenfunctions</t>
        </is>
      </c>
      <c r="U213" s="22" t="n"/>
      <c r="V213" s="22" t="n"/>
      <c r="W213" s="22" t="n"/>
      <c r="X213" s="22" t="n">
        <v>15</v>
      </c>
      <c r="Y213" s="22" t="inlineStr">
        <is>
          <t>IEEE</t>
        </is>
      </c>
      <c r="Z213" s="14" t="n">
        <v>45387</v>
      </c>
      <c r="AA213" s="22" t="inlineStr">
        <is>
          <t>4-6 Dec. 2023</t>
        </is>
      </c>
      <c r="AB213" s="22" t="inlineStr">
        <is>
          <t>4-6 Dec. 2023</t>
        </is>
      </c>
      <c r="AC213" s="22" t="inlineStr">
        <is>
          <t>IEEE</t>
        </is>
      </c>
      <c r="AD213" s="15" t="inlineStr">
        <is>
          <t>IEEE Conferences</t>
        </is>
      </c>
    </row>
    <row r="214">
      <c r="A214" s="8" t="inlineStr">
        <is>
          <t>A Study on Computer Aided Neurological Disorder Detection and Classification from fMRI Data</t>
        </is>
      </c>
      <c r="B214" s="9">
        <f>IF(COUNTIF($A$1:A213,
IF(ISNUMBER(MATCH(RIGHT(TRIM(A213),1),{".",",",";",":","!","?"},0)),
LEFT(TRIM(A213),LEN(TRIM(A213))-1),
TRIM(A213)
))=1,
"Not Duplicate",
"Duplicate")</f>
        <v/>
      </c>
      <c r="C214" s="9">
        <f>_xlfn.IFNA(_xlfn.XLOOKUP(A214, Table1[Title], Table1[Inclusion/Exclusion Decision]), "Added studies")</f>
        <v/>
      </c>
      <c r="D214" s="9" t="inlineStr">
        <is>
          <t>S. C S; S. S; S. T</t>
        </is>
      </c>
      <c r="E214" s="9" t="inlineStr">
        <is>
          <t>Department of Computer Science and Engineering, Annamalai University, Chidambaram, Tamilnadu, India; Department of Computer Science and Engineering, Annamalai University, Chidambaram, Tamilnadu, India; Department of Computer Science and Engineering, College of Engineering Muttathara, Thiruvananthapuram, Kerala, India</t>
        </is>
      </c>
      <c r="F214" s="9" t="inlineStr">
        <is>
          <t>2023 International Conference on Innovations in Engineering and Technology (ICIET)</t>
        </is>
      </c>
      <c r="G214" s="10" t="n">
        <v>45162</v>
      </c>
      <c r="H214" s="9" t="n">
        <v>2023</v>
      </c>
      <c r="I214" s="9" t="n"/>
      <c r="J214" s="9" t="n"/>
      <c r="K214" s="9" t="n">
        <v>1</v>
      </c>
      <c r="L214" s="9" t="n">
        <v>5</v>
      </c>
      <c r="M214" s="9" t="inlineStr">
        <is>
          <t>Machine Learning (ML) systems, particularly analytical modelling and medical imaging have emerged over the years as one of the key techniques aiding researchers in developing algorithms for resolving challenging diagnostic issues. Deep Learning (DL) is a sophisticated approach that consider higher level of features for categorization. In neuro-developmental and mental disorders, Attention Deficit Hyperactivity Disorder (ADHD) is categorized as complex issue. Since ADHD cannot be directly diagnosed using a common medical test at the early stages of the disease, researchers have characterized it as a multilayered problem over time. In addition to their physical manifestations, the majority of ADHD patients, according to clinical data, experience academic difficulties. As a result, it is believed that functional Magnetic Resonance Imaging (fMRI) is the best technique for identifying functional activities in various region of brain. Similarly, fMRI can be utilized to comprehend Parkinson's, Alzheimer's, and other brain related abnormalities. By utilizing DL methods, it is possible to improve the accuracy of identifying neurological disorders with fMRI dataset. This study analyzes the available research on DL and ML models for diagnosing neurological diseases. It is anticipated that, the evaluation serves as a catalyst for additional research on different methods for neuro disease diagnosis and monitoring.</t>
        </is>
      </c>
      <c r="N214" s="9" t="n"/>
      <c r="O214" s="9" t="inlineStr">
        <is>
          <t>979-8-3503-0999-7</t>
        </is>
      </c>
      <c r="P214" s="9" t="inlineStr">
        <is>
          <t>10.1109/ICIET57285.2023.10220888</t>
        </is>
      </c>
      <c r="Q214" s="9" t="n"/>
      <c r="R214" s="9" t="inlineStr">
        <is>
          <t>https://ieeexplore.ieee.org/stamp/stamp.jsp?arnumber=10220888</t>
        </is>
      </c>
      <c r="S214" s="9" t="inlineStr">
        <is>
          <t>ADHD;functional MRI;Deep Learning;Neurological Disorders;Classification;Diagnosis</t>
        </is>
      </c>
      <c r="T214" s="9" t="inlineStr">
        <is>
          <t>Neurological diseases;Analytical models;Technological innovation;Solid modeling;Three-dimensional displays;Computational modeling;Functional magnetic resonance imaging</t>
        </is>
      </c>
      <c r="U214" s="9" t="n"/>
      <c r="V214" s="9" t="n"/>
      <c r="W214" s="9" t="n"/>
      <c r="X214" s="9" t="n">
        <v>20</v>
      </c>
      <c r="Y214" s="9" t="inlineStr">
        <is>
          <t>IEEE</t>
        </is>
      </c>
      <c r="Z214" s="10" t="n">
        <v>45162</v>
      </c>
      <c r="AA214" s="9" t="inlineStr">
        <is>
          <t>13-14 July 2023</t>
        </is>
      </c>
      <c r="AB214" s="9" t="inlineStr">
        <is>
          <t>13-14 July 2023</t>
        </is>
      </c>
      <c r="AC214" s="9" t="inlineStr">
        <is>
          <t>IEEE</t>
        </is>
      </c>
      <c r="AD214" s="11" t="inlineStr">
        <is>
          <t>IEEE Conferences</t>
        </is>
      </c>
    </row>
    <row r="215">
      <c r="A215" s="12" t="inlineStr">
        <is>
          <t>Identifying ADHD in Children Through Behavioural Analysis</t>
        </is>
      </c>
      <c r="B215" s="22">
        <f>IF(COUNTIF($A$1:A214,
IF(ISNUMBER(MATCH(RIGHT(TRIM(A214),1),{".",",",";",":","!","?"},0)),
LEFT(TRIM(A214),LEN(TRIM(A214))-1),
TRIM(A214)
))=1,
"Not Duplicate",
"Duplicate")</f>
        <v/>
      </c>
      <c r="C215" s="22">
        <f>_xlfn.IFNA(_xlfn.XLOOKUP(A215, Table1[Title], Table1[Inclusion/Exclusion Decision]), "Added studies")</f>
        <v/>
      </c>
      <c r="D215" s="22" t="inlineStr">
        <is>
          <t>R. Revathi; V. Neethikrishnan; N. S. Areiya</t>
        </is>
      </c>
      <c r="E215" s="22" t="inlineStr">
        <is>
          <t>Computer Science Engineering, K.S.Rangasamy College of Technology (Autonomous), India; Computer Science Engineering, K.S.Rangasamy College of Technology (Autonomous), India; Computer Science Engineering, K.S.Rangasamy College of Technology (Autonomous), India</t>
        </is>
      </c>
      <c r="F215" s="22" t="inlineStr">
        <is>
          <t>2025 5th International Conference on Evolutionary Computing and Mobile Sustainable Networks (ICECMSN)</t>
        </is>
      </c>
      <c r="G215" s="14" t="n">
        <v>46070</v>
      </c>
      <c r="H215" s="22" t="n">
        <v>2025</v>
      </c>
      <c r="I215" s="22" t="n"/>
      <c r="J215" s="22" t="n"/>
      <c r="K215" s="22" t="n">
        <v>1908</v>
      </c>
      <c r="L215" s="22" t="n">
        <v>1913</v>
      </c>
      <c r="M215" s="22" t="inlineStr">
        <is>
          <t>This paper aims to identify the key factors of Attention Deficit Hyperactivity Disorder (ADHD) among the pediatric populations and to design a powerful machine-learning-based classifier, which will be able to distinguish children with ADHD. Information was obtained on the basis of the 20182019 National Survey of Children Health (NSCH), which included 45779 participants. In order to alleviate the issue of class imbalance and the need to allow all diagnostic subgroups to learn equally, a hybrid over- and under-sampling approach was adopted. Logistic Regression was then used to select subsequent features, hence isolating the most statistically salient predictors and producing the most parsimonious set of variables to train a model. The results align with the existing studies highlighting the importance of demographic, lifestyle, and environmental factors in the risk of ADHD, and they testify to the high predictive power of the modern machine-learning methods . The findings are also found in the general literature that illustrates that poor childhood experiences have significant effects in neurodevelopmental problems, and that it may alter the development or even the intensity of ADHD manifestations . In addition, longitudinal studies also support the value of familial milieu, cognitive functioning, and initial behavioral patterns in the development of the long-term trajectory of ADHD.. Therefore, the presented empirical evidence, in addition to supporting the current knowledge, also supplements it with a data-based, systematic model that improves screening and allows identifying ADHD in the pediatric population in a timely manner.</t>
        </is>
      </c>
      <c r="N215" s="22" t="n"/>
      <c r="O215" s="22" t="inlineStr">
        <is>
          <t>979-8-3315-8242-5</t>
        </is>
      </c>
      <c r="P215" s="22" t="inlineStr">
        <is>
          <t>10.1109/ICECMSN68058.2025.11382989</t>
        </is>
      </c>
      <c r="Q215" s="22" t="n"/>
      <c r="R215" s="22" t="inlineStr">
        <is>
          <t>https://ieeexplore.ieee.org/stamp/stamp.jsp?arnumber=11382989</t>
        </is>
      </c>
      <c r="S215" s="22" t="inlineStr">
        <is>
          <t>Attention Deficit Hyperactivity Disorder(ADHD);behavioural activity;children;CatBoost;machine learning;prediction.</t>
        </is>
      </c>
      <c r="T215" s="22" t="inlineStr">
        <is>
          <t>Surveys;Pediatrics;Accuracy;Systematics;Sensitivity;Sleep;Machine learning;Predictive models;Brain modeling;Trajectory</t>
        </is>
      </c>
      <c r="U215" s="22" t="n"/>
      <c r="V215" s="22" t="n"/>
      <c r="W215" s="22" t="n"/>
      <c r="X215" s="22" t="n">
        <v>11</v>
      </c>
      <c r="Y215" s="22" t="inlineStr">
        <is>
          <t>IEEE</t>
        </is>
      </c>
      <c r="Z215" s="14" t="n">
        <v>46070</v>
      </c>
      <c r="AA215" s="22" t="inlineStr">
        <is>
          <t>24-26 Nov. 2025</t>
        </is>
      </c>
      <c r="AB215" s="22" t="inlineStr">
        <is>
          <t>24-26 Nov. 2025</t>
        </is>
      </c>
      <c r="AC215" s="22" t="inlineStr">
        <is>
          <t>IEEE</t>
        </is>
      </c>
      <c r="AD215" s="15" t="inlineStr">
        <is>
          <t>IEEE Conferences</t>
        </is>
      </c>
    </row>
    <row r="216">
      <c r="A216" s="8" t="inlineStr">
        <is>
          <t>Machine Learning Approach for Stress Detection based on Alpha-Beta and Theta-Beta Ratios of EEG Signals</t>
        </is>
      </c>
      <c r="B216" s="9">
        <f>IF(COUNTIF($A$1:A215,
IF(ISNUMBER(MATCH(RIGHT(TRIM(A215),1),{".",",",";",":","!","?"},0)),
LEFT(TRIM(A215),LEN(TRIM(A215))-1),
TRIM(A215)
))=1,
"Not Duplicate",
"Duplicate")</f>
        <v/>
      </c>
      <c r="C216" s="9">
        <f>_xlfn.IFNA(_xlfn.XLOOKUP(A216, Table1[Title], Table1[Inclusion/Exclusion Decision]), "Added studies")</f>
        <v/>
      </c>
      <c r="D216" s="9" t="inlineStr">
        <is>
          <t>H. Altaf; S. N. Ibrahim; N. F. M. Azmin; A. L. Asnawi; B. H. B. Walid; N. H. Harun</t>
        </is>
      </c>
      <c r="E216" s="9" t="inlineStr">
        <is>
          <t>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Department of Electrical and Computer Engineering, International Islamic University, Malaysia; Medical Engineering Technology, Universiti Kuala Lumpur British Malaysia Institute (UniKL BMI)</t>
        </is>
      </c>
      <c r="F216" s="9" t="inlineStr">
        <is>
          <t>2021 13th International Conference on Information &amp; Communication Technology and System (ICTS)</t>
        </is>
      </c>
      <c r="G216" s="10" t="n">
        <v>44523</v>
      </c>
      <c r="H216" s="9" t="n">
        <v>2021</v>
      </c>
      <c r="I216" s="9" t="n"/>
      <c r="J216" s="9" t="n"/>
      <c r="K216" s="9" t="n">
        <v>201</v>
      </c>
      <c r="L216" s="9" t="n">
        <v>206</v>
      </c>
      <c r="M216" s="9" t="inlineStr">
        <is>
          <t>The contribution to stress detection and classification is far beyond demand as the statistics show that the health and mental illness of society have kept on deteriorating. Electroencephalogram (EEG) signals have the potential to detect stress levels reliably due to their high accuracy. Majority of studies of stress detection are based on alpha and beta waves and the corresponding ratio of the two waves and there are hardly any based-on theta waves. This work explores the impact of bandpower of alpha/beta and theta/beta ratios when combined with other features to classify two-levels of human stress based on EEG signals using five commonly used machine learning algorithms. A classification model is developed from the clustering model gained and NaÃ¯ve Bayes shows the highest accuracy which is 95% in compared to the other four common machine learning algorithms (i.e., SVM, Logistic, IBk, and SGD) by using WEKA. The proposed framework recommends that both ratios are reliable features, and theta/beta appears to give a huge impact compared to alpha/beta. This study will ultimately contribute to society's development with improved robust machine learning algorithm for binary classification.</t>
        </is>
      </c>
      <c r="N216" s="9" t="n"/>
      <c r="O216" s="9" t="inlineStr">
        <is>
          <t>978-1-6654-4059-2</t>
        </is>
      </c>
      <c r="P216" s="9" t="inlineStr">
        <is>
          <t>10.1109/ICTS52701.2021.9608810</t>
        </is>
      </c>
      <c r="Q216" s="9" t="n"/>
      <c r="R216" s="9" t="inlineStr">
        <is>
          <t>https://ieeexplore.ieee.org/stamp/stamp.jsp?arnumber=9608810</t>
        </is>
      </c>
      <c r="S216" s="9" t="inlineStr">
        <is>
          <t>classification;machine learning;signal analysis;stress detection</t>
        </is>
      </c>
      <c r="T216" s="9" t="inlineStr">
        <is>
          <t>Support vector machines;Machine learning algorithms;Scalp;Machine learning;Brain modeling;Electroencephalography;Robustness</t>
        </is>
      </c>
      <c r="U216" s="9" t="n"/>
      <c r="V216" s="9" t="n">
        <v>10</v>
      </c>
      <c r="W216" s="9" t="n"/>
      <c r="X216" s="9" t="n">
        <v>16</v>
      </c>
      <c r="Y216" s="9" t="inlineStr">
        <is>
          <t>IEEE</t>
        </is>
      </c>
      <c r="Z216" s="10" t="n">
        <v>44523</v>
      </c>
      <c r="AA216" s="9" t="inlineStr">
        <is>
          <t>20-21 Oct. 2021</t>
        </is>
      </c>
      <c r="AB216" s="9" t="inlineStr">
        <is>
          <t>20-21 Oct. 2021</t>
        </is>
      </c>
      <c r="AC216" s="9" t="inlineStr">
        <is>
          <t>IEEE</t>
        </is>
      </c>
      <c r="AD216" s="11" t="inlineStr">
        <is>
          <t>IEEE Conferences</t>
        </is>
      </c>
    </row>
    <row r="217">
      <c r="A217" s="12" t="inlineStr">
        <is>
          <t>Classification of Epileptic Seizures using Recurrence Plots and Machine Learning Techniques</t>
        </is>
      </c>
      <c r="B217" s="22">
        <f>IF(COUNTIF($A$1:A216,
IF(ISNUMBER(MATCH(RIGHT(TRIM(A216),1),{".",",",";",":","!","?"},0)),
LEFT(TRIM(A216),LEN(TRIM(A216))-1),
TRIM(A216)
))=1,
"Not Duplicate",
"Duplicate")</f>
        <v/>
      </c>
      <c r="C217" s="22">
        <f>_xlfn.IFNA(_xlfn.XLOOKUP(A217, Table1[Title], Table1[Inclusion/Exclusion Decision]), "Added studies")</f>
        <v/>
      </c>
      <c r="D217" s="22" t="inlineStr">
        <is>
          <t>D. A. Torse; R. Khanai; V. V. Desai</t>
        </is>
      </c>
      <c r="E217" s="22" t="inlineStr">
        <is>
          <t>Gogte Institute of Technology, Belgavi, Karnataka; Gogte Institute of Technology, Belgavi, Karnataka; Gogte Institute of Technology, Belgavi, Karnataka</t>
        </is>
      </c>
      <c r="F217" s="22" t="inlineStr">
        <is>
          <t>2019 International Conference on Communication and Signal Processing (ICCSP)</t>
        </is>
      </c>
      <c r="G217" s="14" t="n">
        <v>43580</v>
      </c>
      <c r="H217" s="22" t="n">
        <v>2019</v>
      </c>
      <c r="I217" s="22" t="n"/>
      <c r="J217" s="22" t="n"/>
      <c r="K217" s="22" t="n">
        <v>611</v>
      </c>
      <c r="L217" s="22" t="n">
        <v>615</v>
      </c>
      <c r="M217" s="22" t="inlineStr">
        <is>
          <t>Epilepsy is a neurological disorder noticeable by sudden repeated episodes of sensory commotion related with anomalous electrical activity in the brain. Electroencephalogram (EEG) based seizure detection system is a promising non-invasive diagnosis option for refractive epilepsy. EEG signals in this system are decomposed and classified to improve the diagnostic accuracy as compared to human diagnosis. There is a need to explore reliable and faster classification algorithms to develop real time seizure detection system. Due to non linear nature of EEG, non-linear techniques are used to examine the EEG signals. The paper proposes a non linear technique of EEG feature extraction based on the Recurrence Plots (RP), and Recurrence Quantification Analysis (RQA) parameters derived from the RP have been used to categorize the EEG signal information as pre-ictal, ictal and normal classes. RP is an advanced technique of nonlinear data analysis and RQA parameters of RP compute the significant features of signals. These features have been classified using Artificial Neural Network (ANN), Probabilistic Neural Network (PNN) and Support Vector Machine (SVM). In order to improve the current information transfer rate of seizure detection system, the SVM which classifies EEG signals with highest speed with accuracy of 91.2 % is selected for classification.</t>
        </is>
      </c>
      <c r="N217" s="22" t="n"/>
      <c r="O217" s="22" t="inlineStr">
        <is>
          <t>978-1-5386-7595-3</t>
        </is>
      </c>
      <c r="P217" s="22" t="inlineStr">
        <is>
          <t>10.1109/ICCSP.2019.8697989</t>
        </is>
      </c>
      <c r="Q217" s="22" t="n"/>
      <c r="R217" s="22" t="inlineStr">
        <is>
          <t>https://ieeexplore.ieee.org/stamp/stamp.jsp?arnumber=8697989</t>
        </is>
      </c>
      <c r="S217" s="22" t="inlineStr">
        <is>
          <t>Seizure detection system;Recurrence Plots;Recurrence Quantification Analysis;Artificial Neural Network;Support Vector Machine;Probabilistic Neural Network</t>
        </is>
      </c>
      <c r="T217" s="22" t="inlineStr">
        <is>
          <t>Electroencephalography;Feature extraction;Support vector machines;Epilepsy;Artificial neural networks;Classification algorithms;Probabilistic logic</t>
        </is>
      </c>
      <c r="U217" s="22" t="n"/>
      <c r="V217" s="22" t="n">
        <v>14</v>
      </c>
      <c r="W217" s="22" t="n"/>
      <c r="X217" s="22" t="n">
        <v>25</v>
      </c>
      <c r="Y217" s="22" t="inlineStr">
        <is>
          <t>IEEE</t>
        </is>
      </c>
      <c r="Z217" s="14" t="n">
        <v>43580</v>
      </c>
      <c r="AA217" s="22" t="inlineStr">
        <is>
          <t>4-6 April 2019</t>
        </is>
      </c>
      <c r="AB217" s="22" t="inlineStr">
        <is>
          <t>4-6 April 2019</t>
        </is>
      </c>
      <c r="AC217" s="22" t="inlineStr">
        <is>
          <t>IEEE</t>
        </is>
      </c>
      <c r="AD217" s="15" t="inlineStr">
        <is>
          <t>IEEE Conferences</t>
        </is>
      </c>
    </row>
    <row r="218">
      <c r="A218" s="8" t="inlineStr">
        <is>
          <t>Topology-Guided Graph Masked Autoencoder Learning for Population-Based Neurodevelopmental Disorder Diagnosis</t>
        </is>
      </c>
      <c r="B218" s="9">
        <f>IF(COUNTIF($A$1:A217,
IF(ISNUMBER(MATCH(RIGHT(TRIM(A217),1),{".",",",";",":","!","?"},0)),
LEFT(TRIM(A217),LEN(TRIM(A217))-1),
TRIM(A217)
))=1,
"Not Duplicate",
"Duplicate")</f>
        <v/>
      </c>
      <c r="C218" s="9">
        <f>_xlfn.IFNA(_xlfn.XLOOKUP(A218, Table1[Title], Table1[Inclusion/Exclusion Decision]), "Added studies")</f>
        <v/>
      </c>
      <c r="D218" s="9" t="inlineStr">
        <is>
          <t>Y. Li; X. Zhang; S. Guan; G. Ma; Y. Kong</t>
        </is>
      </c>
      <c r="E218" s="9" t="inlineStr">
        <is>
          <t>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Jiangsu Provincial Joint International Research Laboratory of Medical Information Processing, School of Computer Science and Engineering, Southeast University, Nanjing, China; Department of Radiology, China-Japan Friendship Hospital, Beijing, China; Jiangsu Provincial Joint International Research Laboratory of Medical Information Processing, School of Computer Science and Engineering, Southeast University, Nanjing, China</t>
        </is>
      </c>
      <c r="F218" s="9" t="inlineStr">
        <is>
          <t>IEEE Transactions on Neural Systems and Rehabilitation Engineering</t>
        </is>
      </c>
      <c r="G218" s="10" t="n">
        <v>45776</v>
      </c>
      <c r="H218" s="9" t="n">
        <v>2025</v>
      </c>
      <c r="I218" s="9" t="n">
        <v>33</v>
      </c>
      <c r="J218" s="9" t="n"/>
      <c r="K218" s="9" t="n">
        <v>1550</v>
      </c>
      <c r="L218" s="9" t="n">
        <v>1561</v>
      </c>
      <c r="M218" s="9" t="inlineStr">
        <is>
          <t>Exploring the pathogenic mechanisms of brain disorders within population is an important research in the field of neuroscience. Existing methods either combine clinical information to assist analysis or use data augmentation for sample expansion, ignoring the mining of individual information and the exploration of inter-individual associations in population. To solve these problems, this work proposes a novel approach for detecting abnormal neural circuits associated with brain diseases, named Topology-guided Graph Masked autoencoder Learning method (TGML), which focuses on individual representation and intra-population association, to achieve the effective diagnosis of brain diseases within the population. Concretely, the TGML comprises 1) the topology-guided group association module (T ${G}^{{2}}$ AM) that reconstructs the edges and update the initial population graph, 2) the intra-population interaction masked autoencoder network (IPI_MAE) captures the discriminative characteristics of subjects based on the novel Masked Autoencoder, which incorporates traditional masked autoencoders into a task-related process. The proposed method is evaluated on two neurodevelopmental disorder diagnosis tasks of Autism Spectrum Disorder (ASD) and Attention Deficit Hyperactivity Disorder (ADHD). The results show that the proposed TGML achieves significant improvements and surpasses the state-of-the-art methods.</t>
        </is>
      </c>
      <c r="N218" s="9" t="inlineStr">
        <is>
          <t>1558-0210</t>
        </is>
      </c>
      <c r="O218" s="9" t="n"/>
      <c r="P218" s="9" t="inlineStr">
        <is>
          <t>10.1109/TNSRE.2025.3562662</t>
        </is>
      </c>
      <c r="Q218" s="9" t="inlineStr">
        <is>
          <t xml:space="preserve">National Natural Science Foundation of China(grant numbers:62471133); Central University Basic Research Fund of China(grant numbers:2242024K40020); Big Data Computing Center,Southeast University; </t>
        </is>
      </c>
      <c r="R218" s="9" t="inlineStr">
        <is>
          <t>https://ieeexplore.ieee.org/stamp/stamp.jsp?arnumber=10971381</t>
        </is>
      </c>
      <c r="S218" s="9" t="inlineStr">
        <is>
          <t>Brain network;neurodevelopmental disorder diagnosis;graph convolutional network;population diseases diagnosis;functional connectivity</t>
        </is>
      </c>
      <c r="T218" s="9" t="inlineStr">
        <is>
          <t>Imaging;Diseases;Autoencoders;Image edge detection;Functional magnetic resonance imaging;Medical diagnosis;Image reconstruction;Decoding;Data models;Brain modeling</t>
        </is>
      </c>
      <c r="U218" s="9" t="inlineStr">
        <is>
          <t>Humans;Algorithms;Neurodevelopmental Disorders;Attention Deficit Disorder with Hyperactivity;Male;Female;Child;Autism Spectrum Disorder;Machine Learning;Neural Networks, Computer;Adolescent;Electroencephalography;Autoencoder</t>
        </is>
      </c>
      <c r="V218" s="9" t="n">
        <v>3</v>
      </c>
      <c r="W218" s="9" t="n"/>
      <c r="X218" s="9" t="n">
        <v>54</v>
      </c>
      <c r="Y218" s="9" t="inlineStr">
        <is>
          <t>CCBY</t>
        </is>
      </c>
      <c r="Z218" s="10" t="n">
        <v>45768</v>
      </c>
      <c r="AA218" s="9" t="n">
        <v>2025</v>
      </c>
      <c r="AB218" s="9" t="n"/>
      <c r="AC218" s="9" t="inlineStr">
        <is>
          <t>IEEE</t>
        </is>
      </c>
      <c r="AD218" s="11" t="inlineStr">
        <is>
          <t>IEEE Journals</t>
        </is>
      </c>
    </row>
    <row r="219">
      <c r="A219" s="12" t="inlineStr">
        <is>
          <t>An Algorithmic Comparison for Robust ADHD Classification on Imbalanced National Health Survey Data</t>
        </is>
      </c>
      <c r="B219" s="22">
        <f>IF(COUNTIF($A$1:A218,
IF(ISNUMBER(MATCH(RIGHT(TRIM(A218),1),{".",",",";",":","!","?"},0)),
LEFT(TRIM(A218),LEN(TRIM(A218))-1),
TRIM(A218)
))=1,
"Not Duplicate",
"Duplicate")</f>
        <v/>
      </c>
      <c r="C219" s="22">
        <f>_xlfn.IFNA(_xlfn.XLOOKUP(A219, Table1[Title], Table1[Inclusion/Exclusion Decision]), "Added studies")</f>
        <v/>
      </c>
      <c r="D219" s="22" t="inlineStr">
        <is>
          <t>L. D. Kusuma Ramadhani; H. Pratiwi; R. Respatiwulan; K. Ferawati; S. S. Handajani; Y. Susanti</t>
        </is>
      </c>
      <c r="E219" s="22" t="inlineStr">
        <is>
          <t>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 Department of Statistics, Universitas Sebelas Maret, Surakarta, Indonesia</t>
        </is>
      </c>
      <c r="F219" s="22" t="inlineStr">
        <is>
          <t>2025 4th International Conference on Creative Communication and Innovative Technology (ICCIT)</t>
        </is>
      </c>
      <c r="G219" s="14" t="n">
        <v>45924</v>
      </c>
      <c r="H219" s="22" t="n">
        <v>2025</v>
      </c>
      <c r="I219" s="22" t="n"/>
      <c r="J219" s="22" t="n"/>
      <c r="K219" s="22" t="n">
        <v>1</v>
      </c>
      <c r="L219" s="22" t="n">
        <v>7</v>
      </c>
      <c r="M219" s="22" t="inlineStr">
        <is>
          <t>Machine learning offers a promising avenue for improving the diagnostic classification of neurodevelopmental disorders, yet performance is often hindered by the class imbalance inherent in large-scale health datasets. This study presents an algorithmic comparison of Random Forest (RF) and Extreme Gradient Boosting (XGBoost) to develop a robust classification model for Attention Deficit Hyperactivity Disorder (ADHD) using imbalanced data from the 2023 National Survey of Childrenâ€™s Health (N=54,749). The primary objective was to evaluate algorithmic performance under various data resampling conditions. A Random Undersampling (RUS) technique was applied at multiple ratios to mitigate class imbalance. Models were systematically evaluated using accuracy, precision, recall, and F1-score. The results demonstrate that while both algorithms achieved high accuracy, XGBoost consistently outperformed RF in balancing precision and recall, particularly on undersampled data. The optimal model was an XGBoost classifier trained on a dataset with a 0.3 undersampling ratio, which achieved a peak F1-score of 84% and an accuracy of 93%. Feature importance analysis confirmed that variables related to special health care needs, medication use, and behavioral diagnoses were the most significant predictors. This research concludes that XGBoost, when combined with moderate undersampling, provides a superior and more robust framework for ADHD classification in imbalanced real-world datasets, highlighting its potential as a tool for clinical decision support.</t>
        </is>
      </c>
      <c r="N219" s="22" t="n"/>
      <c r="O219" s="22" t="inlineStr">
        <is>
          <t>979-8-3315-9429-9</t>
        </is>
      </c>
      <c r="P219" s="22" t="inlineStr">
        <is>
          <t>10.1109/ICCIT65724.2025.11167680</t>
        </is>
      </c>
      <c r="Q219" s="22" t="inlineStr">
        <is>
          <t xml:space="preserve">Universitas Sebelas Maret; </t>
        </is>
      </c>
      <c r="R219" s="22" t="inlineStr">
        <is>
          <t>https://ieeexplore.ieee.org/stamp/stamp.jsp?arnumber=11167680</t>
        </is>
      </c>
      <c r="S219" s="22" t="inlineStr">
        <is>
          <t>ADHD;Random Forest;Extreme Gradient Boosting;Classification</t>
        </is>
      </c>
      <c r="T219" s="22" t="inlineStr">
        <is>
          <t>Surveys;Pediatrics;Accuracy;Machine learning algorithms;Protocols;Boosting;Data models;Classification algorithms;Random forests;Classification tree analysis</t>
        </is>
      </c>
      <c r="U219" s="22" t="n"/>
      <c r="V219" s="22" t="n"/>
      <c r="W219" s="22" t="n"/>
      <c r="X219" s="22" t="n">
        <v>50</v>
      </c>
      <c r="Y219" s="22" t="inlineStr">
        <is>
          <t>IEEE</t>
        </is>
      </c>
      <c r="Z219" s="14" t="n">
        <v>45924</v>
      </c>
      <c r="AA219" s="22" t="inlineStr">
        <is>
          <t>15-16 Aug. 2025</t>
        </is>
      </c>
      <c r="AB219" s="22" t="inlineStr">
        <is>
          <t>15-16 Aug. 2025</t>
        </is>
      </c>
      <c r="AC219" s="22" t="inlineStr">
        <is>
          <t>IEEE</t>
        </is>
      </c>
      <c r="AD219" s="15" t="inlineStr">
        <is>
          <t>IEEE Conferences</t>
        </is>
      </c>
    </row>
    <row r="220">
      <c r="A220" s="8" t="inlineStr">
        <is>
          <t>Multi-Channel EEG-based Multi-Class Emotion Recognition From Multiple Frequency Bands</t>
        </is>
      </c>
      <c r="B220" s="9">
        <f>IF(COUNTIF($A$1:A219,
IF(ISNUMBER(MATCH(RIGHT(TRIM(A219),1),{".",",",";",":","!","?"},0)),
LEFT(TRIM(A219),LEN(TRIM(A219))-1),
TRIM(A219)
))=1,
"Not Duplicate",
"Duplicate")</f>
        <v/>
      </c>
      <c r="C220" s="9">
        <f>_xlfn.IFNA(_xlfn.XLOOKUP(A220, Table1[Title], Table1[Inclusion/Exclusion Decision]), "Added studies")</f>
        <v/>
      </c>
      <c r="D220" s="9" t="inlineStr">
        <is>
          <t>B. Revanth; S. Gupta; P. Dubey; B. Choudhury; K. Kamble; J. Sengupta</t>
        </is>
      </c>
      <c r="E220" s="9" t="inlineStr">
        <is>
          <t>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t>
        </is>
      </c>
      <c r="F220" s="9" t="inlineStr">
        <is>
          <t>2023 2nd International Conference on Paradigm Shifts in Communications Embedded Systems, Machine Learning and Signal Processing (PCEMS)</t>
        </is>
      </c>
      <c r="G220" s="10" t="n">
        <v>45079</v>
      </c>
      <c r="H220" s="9" t="n">
        <v>2023</v>
      </c>
      <c r="I220" s="9" t="n"/>
      <c r="J220" s="9" t="n"/>
      <c r="K220" s="9" t="n">
        <v>1</v>
      </c>
      <c r="L220" s="9" t="n">
        <v>5</v>
      </c>
      <c r="M220" s="9" t="inlineStr">
        <is>
          <t>Electroencephalogram (EEG)-based emotion recognition has demonstrated encouraging results using machine learning (ML)-based algorithms. This study compares the performance of different frequency bands using four ML-based classifiers for the recognition of multi-class human emotions from EEG signals. Initially, the raw EEG signals are divided into five frequency bands such as delta, theta, alpha, beta, and gamma bands. Secondly, the statistical, time and frequency domain features are extracted. To classify emotions into positive, negative and neutral classes from the SEED dataset, these features are fed to four ML-based classifiers. This study shows the efficacy of an ensemble ML-based classifier over traditional classifiers. The best highest average classification accuracy reported by the random forest (RF) classifier for the delta band is 95.71%. The second highest average accuracy was reported by KNN with 80.32% for the theta band. A similar trend was also followed by other frequency bands. In conclusion, our study demonstrated the value of the proposed ML-based model for multi-class emotion recognition.</t>
        </is>
      </c>
      <c r="N220" s="9" t="n"/>
      <c r="O220" s="9" t="inlineStr">
        <is>
          <t>979-8-3503-1071-9</t>
        </is>
      </c>
      <c r="P220" s="9" t="inlineStr">
        <is>
          <t>10.1109/PCEMS58491.2023.10136120</t>
        </is>
      </c>
      <c r="Q220" s="9" t="n"/>
      <c r="R220" s="9" t="inlineStr">
        <is>
          <t>https://ieeexplore.ieee.org/stamp/stamp.jsp?arnumber=10136120</t>
        </is>
      </c>
      <c r="S220" s="9" t="inlineStr">
        <is>
          <t>EEG;multi-class emotions recognition;statistical features;frequency-domain features;machine-learning classifiers</t>
        </is>
      </c>
      <c r="T220" s="9" t="inlineStr">
        <is>
          <t>Support vector machines;Emotion recognition;Machine learning algorithms;Frequency-domain analysis;Signal processing;Feature extraction;Market research</t>
        </is>
      </c>
      <c r="U220" s="9" t="n"/>
      <c r="V220" s="9" t="n">
        <v>6</v>
      </c>
      <c r="W220" s="9" t="n"/>
      <c r="X220" s="9" t="n">
        <v>18</v>
      </c>
      <c r="Y220" s="9" t="inlineStr">
        <is>
          <t>IEEE</t>
        </is>
      </c>
      <c r="Z220" s="10" t="n">
        <v>45079</v>
      </c>
      <c r="AA220" s="9" t="inlineStr">
        <is>
          <t>5-6 April 2023</t>
        </is>
      </c>
      <c r="AB220" s="9" t="inlineStr">
        <is>
          <t>5-6 April 2023</t>
        </is>
      </c>
      <c r="AC220" s="9" t="inlineStr">
        <is>
          <t>IEEE</t>
        </is>
      </c>
      <c r="AD220" s="11" t="inlineStr">
        <is>
          <t>IEEE Conferences</t>
        </is>
      </c>
    </row>
    <row r="221">
      <c r="A221" s="12" t="inlineStr">
        <is>
          <t>Advances in Electroencephalography for Post-Traumatic Stress Disorder Identification: A Scoping Review</t>
        </is>
      </c>
      <c r="B221" s="22">
        <f>IF(COUNTIF($A$1:A220,
IF(ISNUMBER(MATCH(RIGHT(TRIM(A220),1),{".",",",";",":","!","?"},0)),
LEFT(TRIM(A220),LEN(TRIM(A220))-1),
TRIM(A220)
))=1,
"Not Duplicate",
"Duplicate")</f>
        <v/>
      </c>
      <c r="C221" s="22">
        <f>_xlfn.IFNA(_xlfn.XLOOKUP(A221, Table1[Title], Table1[Inclusion/Exclusion Decision]), "Added studies")</f>
        <v/>
      </c>
      <c r="D221" s="22" t="inlineStr">
        <is>
          <t>J. A. Salazar-Castro; D. H. Peluffo-OrdÃ³Ã±ez; D. M. LÃ³pez</t>
        </is>
      </c>
      <c r="E221" s="22" t="inlineStr">
        <is>
          <t>Telematics Department and the Telematics Engineering Group (GIT), University of Cauca, Cauca, Colombia; College of Computing, Mohammed VI Polytechnic University, Ben Guerir, Morocco; Telematics Department and the Telematics Engineering Group (GIT), University of Cauca, Cauca, Colombia</t>
        </is>
      </c>
      <c r="F221" s="22" t="inlineStr">
        <is>
          <t>IEEE Open Journal of Engineering in Medicine and Biology</t>
        </is>
      </c>
      <c r="G221" s="14" t="n">
        <v>45742</v>
      </c>
      <c r="H221" s="22" t="n">
        <v>2025</v>
      </c>
      <c r="I221" s="22" t="n">
        <v>6</v>
      </c>
      <c r="J221" s="22" t="n"/>
      <c r="K221" s="22" t="n">
        <v>332</v>
      </c>
      <c r="L221" s="22" t="n">
        <v>344</v>
      </c>
      <c r="M221" s="22" t="inlineStr">
        <is>
          <t>Background: Post-traumatic stress disorder (PTSD) is a psychophysiological condition caused by traumatic experiences. Its diagnosis typically relies on subjective tools like clinical interviews and self-reports. Objectives: This scoping review analyzes computational methods using EEG signal processing for PTSD diagnosis, differentiation, and therapy. It provides a comprehensive overview of the entire EEG analysis pipeline, from acquisition to statistical and machine learning techniques for PTSD diagnosis. Methods: Using the PRISMA-ScR protocol, studies published between 2013 and 2024 were reviewed from databases including Scopus, Web of Science, and PubMed. A total of 73 studies were analyzed: 52 on diagnosis, 8 on differentiation, and 15 on therapy. Results: EEG Bands and Event-Related Potentials (ERP) were the dominant techniques. The Alpha band demonstrated strong performance in diagnosis and therapy. LPP ERP was most effective for diagnosis, and P300 for differentiation. Supervised SVM models achieved the highest accuracy in diagnosis (ACC = 0.997), differentiation (ACC = 0.841), and psychotherapy (ACC = 0.78). Random Forest multimodal models integrating EEG with other modalities (e.g., ECG, GSR, Speech) achieved ACC = 0.993. Unsupervised approach is employed to cluster patients to identify PTSD subtypes or to differentiate PTSD from other mental disorders. Veterans and combatants were the primary study population, and only three studies reported open datasets. Conclusions: EEG-based methods hold promise as objective tools for PTSD diagnosis and therapy. The review identified limitations in the use of ERP, sleep characterization and full-band EEG. Broader datasets representing diverse populations are essential to mitigate bias and facilitate robust inter-model comparisons. Future research should focus on deep learning, adaptive signal decomposition, and multimodal approaches.</t>
        </is>
      </c>
      <c r="N221" s="22" t="inlineStr">
        <is>
          <t>2644-1276</t>
        </is>
      </c>
      <c r="O221" s="22" t="n"/>
      <c r="P221" s="22" t="inlineStr">
        <is>
          <t>10.1109/OJEMB.2025.3538498</t>
        </is>
      </c>
      <c r="Q221" s="22" t="inlineStr">
        <is>
          <t xml:space="preserve">Bicentennial Excellence Doctoral Scholarship Program; â€œFondo de Ciencia, TecnologÃ­a e InnovaciÃ³n; â€œSistema General de RegalÃ­as (SGR)â€ of the Ministry of Science; Technology and Innovation(grant numbers:BPIN: 2020000100319); Colombian Agency of Science, Technology, and Innovation(grant numbers:896-2021); Project Knowledge Management on the Effects of Violence on Health in the Pacific Region of NariÃ±o a Social Determinants of Health Approach(grant numbers:110489684405,647-2021); </t>
        </is>
      </c>
      <c r="R221" s="22" t="inlineStr">
        <is>
          <t>https://ieeexplore.ieee.org/stamp/stamp.jsp?arnumber=10874198</t>
        </is>
      </c>
      <c r="S221" s="22" t="inlineStr">
        <is>
          <t>Brain electrical activity analysis;diagnosis and therapy;electroencephalography;post-traumatic stress disorder;machine learning</t>
        </is>
      </c>
      <c r="T221" s="22" t="inlineStr">
        <is>
          <t>Electroencephalography;Medical treatment;Mental health;Brain modeling;Machine learning;Sleep;Biomarkers;Medical diagnosis;Human factors;Stress</t>
        </is>
      </c>
      <c r="U221" s="22" t="n"/>
      <c r="V221" s="22" t="n">
        <v>2</v>
      </c>
      <c r="W221" s="22" t="n"/>
      <c r="X221" s="22" t="n">
        <v>108</v>
      </c>
      <c r="Y221" s="22" t="inlineStr">
        <is>
          <t>CCBY</t>
        </is>
      </c>
      <c r="Z221" s="14" t="n">
        <v>45693</v>
      </c>
      <c r="AA221" s="22" t="n">
        <v>2025</v>
      </c>
      <c r="AB221" s="22" t="n"/>
      <c r="AC221" s="22" t="inlineStr">
        <is>
          <t>IEEE</t>
        </is>
      </c>
      <c r="AD221" s="15" t="inlineStr">
        <is>
          <t>IEEE Journals</t>
        </is>
      </c>
    </row>
    <row r="222">
      <c r="A222" s="8" t="inlineStr">
        <is>
          <t>Source Free Semi-Supervised Transfer Learning for Diagnosis of Mental Disorders on fMRI Scans</t>
        </is>
      </c>
      <c r="B222" s="9">
        <f>IF(COUNTIF($A$1:A221,
IF(ISNUMBER(MATCH(RIGHT(TRIM(A221),1),{".",",",";",":","!","?"},0)),
LEFT(TRIM(A221),LEN(TRIM(A221))-1),
TRIM(A221)
))=1,
"Not Duplicate",
"Duplicate")</f>
        <v/>
      </c>
      <c r="C222" s="9">
        <f>_xlfn.IFNA(_xlfn.XLOOKUP(A222, Table1[Title], Table1[Inclusion/Exclusion Decision]), "Added studies")</f>
        <v/>
      </c>
      <c r="D222" s="9" t="inlineStr">
        <is>
          <t>Y. Hu; Z. -A. Huang; R. Liu; X. Xue; X. Sun; L. Song; K. C. Tan</t>
        </is>
      </c>
      <c r="E222" s="9" t="inlineStr">
        <is>
          <t>Department of Computer Science, City University of Hong Kong, Kowloon Tong, Hong Kong, SAR, China; Research Office, City University of Hong Kong (Dongguan), Dongguan, China; Department of Computer Science, City University of Hong Kong, Kowloon Tong, Hong Kong, SAR, China; Department of Computer Science, City University of Hong Kong, Kowloon Tong, Hong Kong, SAR, China; School of Information and Control Engineering, China University of Mining and Technology, Xuzhou, China; Department of Computer Science, City University of Hong Kong, Kowloon Tong, Hong Kong, SAR, China; Department of Computing, The Hong Kong Polytechnic University, Hong Kong, SAR, China</t>
        </is>
      </c>
      <c r="F222" s="9" t="inlineStr">
        <is>
          <t>IEEE Transactions on Pattern Analysis and Machine Intelligence</t>
        </is>
      </c>
      <c r="G222" s="10" t="n">
        <v>45202</v>
      </c>
      <c r="H222" s="9" t="n">
        <v>2023</v>
      </c>
      <c r="I222" s="9" t="n">
        <v>45</v>
      </c>
      <c r="J222" s="9" t="n">
        <v>11</v>
      </c>
      <c r="K222" s="9" t="n">
        <v>13778</v>
      </c>
      <c r="L222" s="9" t="n">
        <v>13795</v>
      </c>
      <c r="M222" s="9" t="inlineStr">
        <is>
          <t>The high prevalence of mental disorders gradually poses a huge pressure on the public healthcare services. Deep learning-based computer-aided diagnosis (CAD) has emerged to relieve the tension in healthcare institutions by detecting abnormal neuroimaging-derived phenotypes. However, training deep learning models relies on sufficient annotated datasets, which can be costly and laborious. Semi-supervised learning (SSL) and transfer learning (TL) can mitigate this challenge by leveraging unlabeled data within the same institution and advantageous information from source domain, respectively. This work is the first attempt to propose an effective semi-supervised transfer learning (SSTL) framework dubbed S3TL for CAD of mental disorders on fMRI data. Within S3TL, a secure cross-domain feature alignment method is developed to generate target-related source model in SSL. Subsequently, we propose an enhanced dual-stage pseudo-labeling approach to assign pseudo-labels for unlabeled samples in target domain. Finally, an advantageous knowledge transfer method is conducted to improve the generalization capability of the target model. Comprehensive experimental results demonstrate that S3TL achieves competitive accuracies of 69.14%, 69.65%, and 72.62% on ABIDE-I, ABIDE-II, and ADHD-200 datasets, respectively. Furthermore, the simulation experiments also demonstrate the application potential of S3TL through model interpretation analysis and federated learning extension.</t>
        </is>
      </c>
      <c r="N222" s="9" t="inlineStr">
        <is>
          <t>1939-3539</t>
        </is>
      </c>
      <c r="O222" s="9" t="n"/>
      <c r="P222" s="9" t="inlineStr">
        <is>
          <t>10.1109/TPAMI.2023.3298332</t>
        </is>
      </c>
      <c r="Q222" s="9" t="inlineStr">
        <is>
          <t xml:space="preserve">Research Grants Council of the Hong Kong SAR(grant numbers:GRF 11217823,PolyU11211521,PolyU15218622); National Natural Science Foundation of China(grant numbers:62202399,U21A20512); The Hong Kong Polytechnic University(grant numbers:1-ZE0C); InnoHK initiative; Government of the HKSAR, Laboratory for AI-Powered Financial Technologies; City University of Hong Kong; </t>
        </is>
      </c>
      <c r="R222" s="9" t="inlineStr">
        <is>
          <t>https://ieeexplore.ieee.org/stamp/stamp.jsp?arnumber=10192368</t>
        </is>
      </c>
      <c r="S222" s="9" t="inlineStr">
        <is>
          <t>Attention deficit/hyperactivity disorder;autism spectrum disorder;computer-aided diagnosis;domain shift;semi-supervised transfer learning;source free</t>
        </is>
      </c>
      <c r="T222" s="9" t="inlineStr">
        <is>
          <t>Functional magnetic resonance imaging;Solid modeling;Computational modeling;Neuroimaging;Adaptation models;Training;Medical diagnostic imaging</t>
        </is>
      </c>
      <c r="U222" s="9" t="inlineStr">
        <is>
          <t>Humans;Magnetic Resonance Imaging;Algorithms;Mental Disorders;Neuroimaging;Supervised Machine Learning</t>
        </is>
      </c>
      <c r="V222" s="9" t="n">
        <v>26</v>
      </c>
      <c r="W222" s="9" t="n"/>
      <c r="X222" s="9" t="n">
        <v>76</v>
      </c>
      <c r="Y222" s="9" t="inlineStr">
        <is>
          <t>IEEE</t>
        </is>
      </c>
      <c r="Z222" s="10" t="n">
        <v>45131</v>
      </c>
      <c r="AA222" s="9" t="inlineStr">
        <is>
          <t>1 Nov. 2023</t>
        </is>
      </c>
      <c r="AB222" s="9" t="n"/>
      <c r="AC222" s="9" t="inlineStr">
        <is>
          <t>IEEE</t>
        </is>
      </c>
      <c r="AD222" s="11" t="inlineStr">
        <is>
          <t>IEEE Journals</t>
        </is>
      </c>
    </row>
    <row r="223">
      <c r="A223" s="12" t="inlineStr">
        <is>
          <t>EEG Channel and Spectrum Weighting Based Attention State Evaluation</t>
        </is>
      </c>
      <c r="B223" s="22">
        <f>IF(COUNTIF($A$1:A222,
IF(ISNUMBER(MATCH(RIGHT(TRIM(A222),1),{".",",",";",":","!","?"},0)),
LEFT(TRIM(A222),LEN(TRIM(A222))-1),
TRIM(A222)
))=1,
"Not Duplicate",
"Duplicate")</f>
        <v/>
      </c>
      <c r="C223" s="22">
        <f>_xlfn.IFNA(_xlfn.XLOOKUP(A223, Table1[Title], Table1[Inclusion/Exclusion Decision]), "Added studies")</f>
        <v/>
      </c>
      <c r="D223" s="22" t="inlineStr">
        <is>
          <t>J. Zhang; T. Wang; D. Hu; J. Cao</t>
        </is>
      </c>
      <c r="E223" s="22" t="inlineStr">
        <is>
          <t>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 Machine Learning and I-health International Cooperation Base of Zhejiang Province, Zhejiang, China</t>
        </is>
      </c>
      <c r="F223" s="22" t="inlineStr">
        <is>
          <t>2023 China Automation Congress (CAC)</t>
        </is>
      </c>
      <c r="G223" s="14" t="n">
        <v>45370</v>
      </c>
      <c r="H223" s="22" t="n">
        <v>2023</v>
      </c>
      <c r="I223" s="22" t="n"/>
      <c r="J223" s="22" t="n"/>
      <c r="K223" s="22" t="n">
        <v>8597</v>
      </c>
      <c r="L223" s="22" t="n">
        <v>8601</v>
      </c>
      <c r="M223" s="22" t="inlineStr">
        <is>
          <t>Accurate and rapid attention state evaluation (ASE) is of great significance for many practical applications by providing criteria for diagnosis of diseases such as attention deficit hyperactivity disorder. Common ASE methods including questionnaires, neurophysiological tasks and nervous system test, etc, heavily rely on the subjective judgment of professional clinicians leading to the cumbersome process of diagnosis. Recent studies showed that scalp EEG signals have a strong correlation with attention state. Therefore, a deep learning and EEG signals based ASE algorithm is proposed. Specially, two novel feature weighting modules for EEG electrode channels (CW) and spectrums (SW) are developed, respectively. The different weights are assigned to different electrode channels and spectrums by the CW and SW to extracted more important feature representations. Experiments are conducted on real-world physiological dataset for attention assessing (PhyDAA). The results demonstrate the effectiveness of the proposed methods.</t>
        </is>
      </c>
      <c r="N223" s="22" t="inlineStr">
        <is>
          <t>2688-0938</t>
        </is>
      </c>
      <c r="O223" s="22" t="inlineStr">
        <is>
          <t>979-8-3503-0375-9</t>
        </is>
      </c>
      <c r="P223" s="22" t="inlineStr">
        <is>
          <t>10.1109/CAC59555.2023.10451442</t>
        </is>
      </c>
      <c r="Q223" s="22" t="inlineStr">
        <is>
          <t xml:space="preserve">National Key Research and Development Program of China(grant numbers:2021YFE0205400,2021YFE0100100); Zhejiang Provincial Natural Science Foundation(grant numbers:LQ22F030006,LZ22F030002); National Natural Science Foundation of China(grant numbers:U1909209); </t>
        </is>
      </c>
      <c r="R223" s="22" t="inlineStr">
        <is>
          <t>https://ieeexplore.ieee.org/stamp/stamp.jsp?arnumber=10451442</t>
        </is>
      </c>
      <c r="S223" s="22" t="inlineStr">
        <is>
          <t>Attention State Evaluation;EEG Signal;Deep Learning;Feature Weighting</t>
        </is>
      </c>
      <c r="T223" s="22" t="inlineStr">
        <is>
          <t>Electrodes;Deep learning;Correlation;Scalp;Feature extraction;Nervous system;Electroencephalography</t>
        </is>
      </c>
      <c r="U223" s="22" t="n"/>
      <c r="V223" s="22" t="n">
        <v>1</v>
      </c>
      <c r="W223" s="22" t="n"/>
      <c r="X223" s="22" t="n">
        <v>17</v>
      </c>
      <c r="Y223" s="22" t="inlineStr">
        <is>
          <t>IEEE</t>
        </is>
      </c>
      <c r="Z223" s="14" t="n">
        <v>45370</v>
      </c>
      <c r="AA223" s="22" t="inlineStr">
        <is>
          <t>17-19 Nov. 2023</t>
        </is>
      </c>
      <c r="AB223" s="22" t="inlineStr">
        <is>
          <t>17-19 Nov. 2023</t>
        </is>
      </c>
      <c r="AC223" s="22" t="inlineStr">
        <is>
          <t>IEEE</t>
        </is>
      </c>
      <c r="AD223" s="15" t="inlineStr">
        <is>
          <t>IEEE Conferences</t>
        </is>
      </c>
    </row>
    <row r="224">
      <c r="A224" s="8" t="inlineStr">
        <is>
          <t>Graph-Based Analysis of Electroretinograms for Reducing Computational Complexity and Classifying Neurodevelopmental Disorders</t>
        </is>
      </c>
      <c r="B224" s="9">
        <f>IF(COUNTIF($A$1:A223,
IF(ISNUMBER(MATCH(RIGHT(TRIM(A223),1),{".",",",";",":","!","?"},0)),
LEFT(TRIM(A223),LEN(TRIM(A223))-1),
TRIM(A223)
))=1,
"Not Duplicate",
"Duplicate")</f>
        <v/>
      </c>
      <c r="C224" s="9">
        <f>_xlfn.IFNA(_xlfn.XLOOKUP(A224, Table1[Title], Table1[Inclusion/Exclusion Decision]), "Added studies")</f>
        <v/>
      </c>
      <c r="D224" s="9" t="inlineStr">
        <is>
          <t>L. R. Mercado-Diaz; J. O. Pinzon-Arenas; P. A. Constable; H. F. Posada-Quintero</t>
        </is>
      </c>
      <c r="E224" s="9" t="inlineStr">
        <is>
          <t>Department of Biomedical Engineering, University of Connecticut, Storrs, USA; Department of Biomedical Engineering, University of Connecticut, Storrs, USA; College of Nursing and Health Sciences, University of Flinders, Adelaide, South Australia; Department of Biomedical Engineering, University of Connecticut, Storrs, USA</t>
        </is>
      </c>
      <c r="F224" s="9" t="inlineStr">
        <is>
          <t>2025 IEEE 21st International Conference on Body Sensor Networks (BSN)</t>
        </is>
      </c>
      <c r="G224" s="10" t="n">
        <v>46041</v>
      </c>
      <c r="H224" s="9" t="n">
        <v>2025</v>
      </c>
      <c r="I224" s="9" t="n"/>
      <c r="J224" s="9" t="n"/>
      <c r="K224" s="9" t="n">
        <v>1</v>
      </c>
      <c r="L224" s="9" t="n">
        <v>4</v>
      </c>
      <c r="M224" s="9" t="inlineStr">
        <is>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t>
        </is>
      </c>
      <c r="N224" s="9" t="inlineStr">
        <is>
          <t>2376-8894</t>
        </is>
      </c>
      <c r="O224" s="9" t="inlineStr">
        <is>
          <t>979-8-3315-5454-5</t>
        </is>
      </c>
      <c r="P224" s="9" t="inlineStr">
        <is>
          <t>10.1109/BSN66969.2025.11337467</t>
        </is>
      </c>
      <c r="Q224" s="9" t="n"/>
      <c r="R224" s="9" t="inlineStr">
        <is>
          <t>https://ieeexplore.ieee.org/stamp/stamp.jsp?arnumber=11337467</t>
        </is>
      </c>
      <c r="S224" s="9" t="inlineStr">
        <is>
          <t>electroretinogram;graph signal processing;autism spectrum disorder;ADHD;machine learning</t>
        </is>
      </c>
      <c r="T224" s="9" t="inlineStr">
        <is>
          <t>Measurement;Autism;Quantization (signal);Transforms;Nearest neighbor methods;Feature extraction;Physiology;Recording;Time-domain analysis;Random forests</t>
        </is>
      </c>
      <c r="U224" s="9" t="n"/>
      <c r="V224" s="9" t="n"/>
      <c r="W224" s="9" t="n"/>
      <c r="X224" s="9" t="n">
        <v>16</v>
      </c>
      <c r="Y224" s="9" t="inlineStr">
        <is>
          <t>IEEE</t>
        </is>
      </c>
      <c r="Z224" s="10" t="n">
        <v>46041</v>
      </c>
      <c r="AA224" s="9" t="inlineStr">
        <is>
          <t>3-5 Nov. 2025</t>
        </is>
      </c>
      <c r="AB224" s="9" t="inlineStr">
        <is>
          <t>3-5 Nov. 2025</t>
        </is>
      </c>
      <c r="AC224" s="9" t="inlineStr">
        <is>
          <t>IEEE</t>
        </is>
      </c>
      <c r="AD224" s="11" t="inlineStr">
        <is>
          <t>IEEE Conferences</t>
        </is>
      </c>
    </row>
    <row r="225">
      <c r="A225" s="12" t="inlineStr">
        <is>
          <t>Explainable Normative Modeling for Brain Disorder Identification in Resting-State fMRI</t>
        </is>
      </c>
      <c r="B225" s="22">
        <f>IF(COUNTIF($A$1:A224,
IF(ISNUMBER(MATCH(RIGHT(TRIM(A224),1),{".",",",";",":","!","?"},0)),
LEFT(TRIM(A224),LEN(TRIM(A224))-1),
TRIM(A224)
))=1,
"Not Duplicate",
"Duplicate")</f>
        <v/>
      </c>
      <c r="C225" s="22">
        <f>_xlfn.IFNA(_xlfn.XLOOKUP(A225, Table1[Title], Table1[Inclusion/Exclusion Decision]), "Added studies")</f>
        <v/>
      </c>
      <c r="D225" s="22" t="inlineStr">
        <is>
          <t>Y. Shon; E. Kang; D. -W. Heo; H. -I. Suk</t>
        </is>
      </c>
      <c r="E225" s="22" t="inlineStr">
        <is>
          <t>Department of Artificial Intelligence, Korea University, Seoul, Republic of Korea; Department of Data Science, Kangwon National University, Chuncheon, Gangwon, Republic of Korea; Department of Artificial Intelligence, Korea University, Seoul, Republic of Korea; Department of Artificial Intelligence, Korea University, Seoul, Republic of Korea</t>
        </is>
      </c>
      <c r="F225" s="22" t="inlineStr">
        <is>
          <t>IEEE Transactions on Medical Imaging</t>
        </is>
      </c>
      <c r="G225" s="14" t="n">
        <v>46115</v>
      </c>
      <c r="H225" s="22" t="n">
        <v>2026</v>
      </c>
      <c r="I225" s="22" t="n">
        <v>45</v>
      </c>
      <c r="J225" s="22" t="n">
        <v>4</v>
      </c>
      <c r="K225" s="22" t="n">
        <v>1606</v>
      </c>
      <c r="L225" s="22" t="n">
        <v>1619</v>
      </c>
      <c r="M225" s="22" t="inlineStr">
        <is>
          <t>Accurate identification of brain disorders enables timely intervention and improved patient outcomes. While numerous studies have developed AI models for resting-state functional magnetic resonance imaging (rs-fMRI) analysis, most rely on supervised learning, which can overlook hidden patterns that are less discriminatively associated with labels and require large annotated datasets. To address these limitations, we propose leveraging normative modeling, an unsupervised approach that constructs a model of normality based on healthy controlsâ€™ data. Deviations from normality indicate potential disorders. However, applying normative modeling to rs-fMRI faces two significant challenges: constructing normality and ensuring explainability. To tackle these challenges, we propose BRAINEXA, a novel framework enhancing normative modeling for rs-fMRI-based brain disorder identification. Specifically, to construct accurate and stable normality, BRAINEXA introduces a training strategy that predicts more informative regions from less informative regions, discouraging trivial self-supervised learning solutions and improving representation learning without additional overhead. Furthermore, we incorporate spatiotemporal mutual information regularization to preserve distinctiveness between more informative regions and less informative regions during latent encoding, preventing potential representational distortions. For interpretability, BRAINEXA extracts normality-defining (ND) subregions, the core regions that characterize normal brain function. By combining ND subregions with anomaly scores, BRAINEXA can offer region- and connection-wise explanations that help identify clinically meaningful disruptions of normality in an unsupervised setting. We demonstrate the effectiveness of BRAINEXA on four public rs-fMRI datasets: REST-meta-MDD, ABIDE I, ADHD-200, and OASIS-3. Our code is available at https://github.com/ku-milab/BRAINEXA</t>
        </is>
      </c>
      <c r="N225" s="22" t="inlineStr">
        <is>
          <t>1558-254X</t>
        </is>
      </c>
      <c r="O225" s="22" t="n"/>
      <c r="P225" s="22" t="inlineStr">
        <is>
          <t>10.1109/TMI.2025.3631105</t>
        </is>
      </c>
      <c r="Q225" s="22" t="inlineStr">
        <is>
          <t xml:space="preserve">Institute of Information and Communications Technology Planning and Evaluation (IITP) grant funded by the Ministry of Science and ICT (MSIT), Republic of Korea, National AI Research Laboratory Project(grant numbers:RS-2024-00457882); Artificial Intelligence Graduate School Program (Korea University)(grant numbers:RS-2019-II190079); </t>
        </is>
      </c>
      <c r="R225" s="22" t="inlineStr">
        <is>
          <t>https://ieeexplore.ieee.org/stamp/stamp.jsp?arnumber=11237101</t>
        </is>
      </c>
      <c r="S225" s="22" t="inlineStr">
        <is>
          <t>Brain disorder identification;explainability;normative modeling;rs-fMRI;unsupervised learning</t>
        </is>
      </c>
      <c r="T225" s="22" t="inlineStr">
        <is>
          <t>Brain modeling;Functional magnetic resonance imaging;Accuracy;Training;Supervised learning;Spatiotemporal phenomena;Feature extraction;Complexity theory;Redundancy;Deep learning</t>
        </is>
      </c>
      <c r="U225" s="22" t="inlineStr">
        <is>
          <t>Humans;Magnetic Resonance Imaging;Brain;Brain Diseases;Adult;Image Interpretation, Computer-Assisted;Male;Young Adult;Female</t>
        </is>
      </c>
      <c r="V225" s="22" t="n">
        <v>1</v>
      </c>
      <c r="W225" s="22" t="n"/>
      <c r="X225" s="22" t="n">
        <v>59</v>
      </c>
      <c r="Y225" s="22" t="inlineStr">
        <is>
          <t>CCBY</t>
        </is>
      </c>
      <c r="Z225" s="14" t="n">
        <v>45971</v>
      </c>
      <c r="AA225" s="17" t="n">
        <v>46113</v>
      </c>
      <c r="AB225" s="22" t="n"/>
      <c r="AC225" s="22" t="inlineStr">
        <is>
          <t>IEEE</t>
        </is>
      </c>
      <c r="AD225" s="15" t="inlineStr">
        <is>
          <t>IEEE Journals</t>
        </is>
      </c>
    </row>
    <row r="226">
      <c r="A226" s="8" t="inlineStr">
        <is>
          <t>HLGSNet: Hierarchical and Lightweight Graph Siamese Network with Triplet Loss for fMRI-based Classification of ADHD</t>
        </is>
      </c>
      <c r="B226" s="9">
        <f>IF(COUNTIF($A$1:A225,
IF(ISNUMBER(MATCH(RIGHT(TRIM(A225),1),{".",",",";",":","!","?"},0)),
LEFT(TRIM(A225),LEN(TRIM(A225))-1),
TRIM(A225)
))=1,
"Not Duplicate",
"Duplicate")</f>
        <v/>
      </c>
      <c r="C226" s="9">
        <f>_xlfn.IFNA(_xlfn.XLOOKUP(A226, Table1[Title], Table1[Inclusion/Exclusion Decision]), "Added studies")</f>
        <v/>
      </c>
      <c r="D226" s="9" t="inlineStr">
        <is>
          <t>R. R. Jha; A. Nigam; A. Bhavsar; G. Jaswal; S. K. Pathak; R. Kumar</t>
        </is>
      </c>
      <c r="E226" s="9" t="inlineStr">
        <is>
          <t>School of Computing and Electrical Engineering, Indian Institute of Technology, Mandi, India; School of Computing and Electrical Engineering, Indian Institute of Technology, Mandi, India; School of Computing and Electrical Engineering, Indian Institute of Technology, Mandi, India; Department of Electrical Engineering, Indian Institute of Technology Delhi, Delhi, India; Learning Research and Development Center, University of Pittsburgh, Pittsburgh, USA; Department of Mathematics and Statistics, Indian Institute of Technology Kanpur, Kanpur, India</t>
        </is>
      </c>
      <c r="F226" s="9" t="inlineStr">
        <is>
          <t>2020 International Joint Conference on Neural Networks (IJCNN)</t>
        </is>
      </c>
      <c r="G226" s="10" t="n">
        <v>44102</v>
      </c>
      <c r="H226" s="9" t="n">
        <v>2020</v>
      </c>
      <c r="I226" s="9" t="n"/>
      <c r="J226" s="9" t="n"/>
      <c r="K226" s="9" t="n">
        <v>1</v>
      </c>
      <c r="L226" s="9" t="n">
        <v>7</v>
      </c>
      <c r="M226" s="9" t="inlineStr">
        <is>
          <t>Attention Deficit Hyperactivity Disorder (ADHD) is a behavior-based disorder that mainly occurs in young children. Resting-state fMRI data have been very popular for diagnosing brain disorders like Autism, ADHD, and schizophrenia, by network-based functional connectivity, since these disorders are associated with both individual brain regions and their connections. Finding patterns among regions of controls' brain and ADHD patients' discriminating brains, is a non-trivial task. For classification of ADHD, we propose an end-to-end lightweight CNN architecture with hierarchical representation learning i.e., HLGSNet. We extract 116 anatomical regions from each subject in both normal and patient conditions, and graphs are built with the help of temporal correlation between different regions, where each region is considered as a node. Following this, a Siamese graph convolution neural network with triplet loss has been trained for finding embeddings so that samples for the same class should have similar embeddings. Finally, along with a fully connected layer, the trained model has been fine-tuned for the classification task. Experiments have been carried out on publicly available ADHD-200 dataset with promising performance.</t>
        </is>
      </c>
      <c r="N226" s="9" t="inlineStr">
        <is>
          <t>2161-4407</t>
        </is>
      </c>
      <c r="O226" s="9" t="inlineStr">
        <is>
          <t>978-1-7281-6926-2</t>
        </is>
      </c>
      <c r="P226" s="9" t="inlineStr">
        <is>
          <t>10.1109/IJCNN48605.2020.9207667</t>
        </is>
      </c>
      <c r="Q226" s="9" t="n"/>
      <c r="R226" s="9" t="inlineStr">
        <is>
          <t>https://ieeexplore.ieee.org/stamp/stamp.jsp?arnumber=9207667</t>
        </is>
      </c>
      <c r="S226" s="9" t="inlineStr">
        <is>
          <t>fMRI;Graph convolution neural networks;ADHD detection;Siamese Classification</t>
        </is>
      </c>
      <c r="T226" s="9" t="inlineStr">
        <is>
          <t>Functional magnetic resonance imaging;Convolution;Correlation;Machine learning;Feature extraction;Symmetric matrices;Matrix decomposition</t>
        </is>
      </c>
      <c r="U226" s="9" t="n"/>
      <c r="V226" s="9" t="n">
        <v>11</v>
      </c>
      <c r="W226" s="9" t="n"/>
      <c r="X226" s="9" t="n">
        <v>32</v>
      </c>
      <c r="Y226" s="9" t="inlineStr">
        <is>
          <t>IEEE</t>
        </is>
      </c>
      <c r="Z226" s="10" t="n">
        <v>44102</v>
      </c>
      <c r="AA226" s="9" t="inlineStr">
        <is>
          <t>19-24 July 2020</t>
        </is>
      </c>
      <c r="AB226" s="9" t="inlineStr">
        <is>
          <t>19-24 July 2020</t>
        </is>
      </c>
      <c r="AC226" s="9" t="inlineStr">
        <is>
          <t>IEEE</t>
        </is>
      </c>
      <c r="AD226" s="11" t="inlineStr">
        <is>
          <t>IEEE Conferences</t>
        </is>
      </c>
    </row>
    <row r="227">
      <c r="A227" s="12" t="inlineStr">
        <is>
          <t>A Machine Learning Framework for Early-Stage Detection of Autism Spectrum Disorders</t>
        </is>
      </c>
      <c r="B227" s="22">
        <f>IF(COUNTIF($A$1:A226,
IF(ISNUMBER(MATCH(RIGHT(TRIM(A226),1),{".",",",";",":","!","?"},0)),
LEFT(TRIM(A226),LEN(TRIM(A226))-1),
TRIM(A226)
))=1,
"Not Duplicate",
"Duplicate")</f>
        <v/>
      </c>
      <c r="C227" s="22">
        <f>_xlfn.IFNA(_xlfn.XLOOKUP(A227, Table1[Title], Table1[Inclusion/Exclusion Decision]), "Added studies")</f>
        <v/>
      </c>
      <c r="D227" s="22" t="inlineStr">
        <is>
          <t>S. M. Mahedy Hasan; M. P. Uddin; M. A. Mamun; M. I. Sharif; A. Ulhaq; G. Krishnamoorthy</t>
        </is>
      </c>
      <c r="E227" s="22" t="inlineStr">
        <is>
          <t>Department of Computer Science and Engineering, Rajshahi University of Engineering and Technology, Rajshahi, Bangladesh; Department of Computer Science and Engineering, Hajee Mohammad Danesh Science and Technology University, Dinajpur, Bangladesh; Department of Computer Science and Engineering, Rajshahi University of Engineering and Technology, Rajshahi, Bangladesh; Department of Computer Science, COMSATS University Islamabad, Wah Campus, Punjab, Pakistan; School of Computing, Mathematics and Engineering, Charles Sturt University, Port Macquarie, NSW, Australia; School of Psychology and Wellbeing, University of Southern Queensland, Ipswich, QLD, Australia</t>
        </is>
      </c>
      <c r="F227" s="22" t="inlineStr">
        <is>
          <t>IEEE Access</t>
        </is>
      </c>
      <c r="G227" s="14" t="n">
        <v>44973</v>
      </c>
      <c r="H227" s="22" t="n">
        <v>2023</v>
      </c>
      <c r="I227" s="22" t="n">
        <v>11</v>
      </c>
      <c r="J227" s="22" t="n"/>
      <c r="K227" s="22" t="n">
        <v>15038</v>
      </c>
      <c r="L227" s="22" t="n">
        <v>15057</v>
      </c>
      <c r="M227" s="22" t="inlineStr">
        <is>
          <t>Autism Spectrum Disorder (ASD) is a type of neurodevelopmental disorder that affects the everyday life of affected patients. Though it is considered hard to completely eradicate this disease, disease severity can be mitigated by taking early interventions. In this paper, we propose an effective framework for the evaluation of various Machine Learning (ML) techniques for the early detection of ASD. The proposed framework employs four different Feature Scaling (FS) strategies i.e., Quantile Transformer (QT), Power Transformer (PT), Normalizer, and Max Abs Scaler (MAS). Then, the feature-scaled datasets are classified through eight simple but effective ML algorithms like Ada Boost (AB), Random Forest (RF), Decision Tree (DT), K-Nearest Neighbors (KNN), Gaussian NaÃ¯ve Bayes (GNB), Logistic Regression (LR), Support Vector Machine (SVM) and Linear Discriminant Analysis (LDA). Our experiments are performed on four standard ASD datasets (Toddlers, Adolescents, Children, and Adults). Comparing the classification outcomes using various statistical evaluation measures (Accuracy, Receiver Operating Characteristic: ROC curve, F1-score, Precision, Recall, Mathews Correlation Coefficient: MCC, Kappa score, and Log loss), the best-performing classification methods, and the best FS techniques for each ASD dataset are identified. After analyzing the experimental outcomes of different classifiers on feature-scaled ASD datasets, it is found that AB predicted ASD with the highest accuracy of 99.25%, and 97.95% for Toddlers and Children, respectively and LDA predicted ASD with the highest accuracy of 97.12% and 99.03% for Adolescents and Adults datasets, respectively. These highest accuracies are achieved while scaling Toddlers and Children with normalizer FS and Adolescents and Adults with the QT FS method. Afterward, the ASD risk factors are calculated, and the most important attributes are ranked according to their importance values using four different Feature Selection Techniques (FSTs) i.e., Info Gain Attribute Evaluator (IGAE), Gain Ratio Attribute Evaluator (GRAE), Relief F Attribute Evaluator (RFAE), and Correlation Attribute Evaluator (CAE). These detailed experimental evaluations indicate that proper finetuning of the ML methods can play an essential role in predicting ASD in people of different ages. We argue that the detailed feature importance analysis in this paper will guide the decision-making of healthcare practitioners while screening ASD cases. The proposed framework has achieved promising results compared to existing approaches for the early detection of ASD.</t>
        </is>
      </c>
      <c r="N227" s="22" t="inlineStr">
        <is>
          <t>2169-3536</t>
        </is>
      </c>
      <c r="O227" s="22" t="n"/>
      <c r="P227" s="22" t="inlineStr">
        <is>
          <t>10.1109/ACCESS.2022.3232490</t>
        </is>
      </c>
      <c r="Q227" s="22" t="inlineStr">
        <is>
          <t xml:space="preserve">Regional Australia Mental Health Research and Training Institute, Manna Institute, NSW, Australia(grant numbers:0000103935); </t>
        </is>
      </c>
      <c r="R227" s="22" t="inlineStr">
        <is>
          <t>https://ieeexplore.ieee.org/stamp/stamp.jsp?arnumber=9999443</t>
        </is>
      </c>
      <c r="S227" s="22" t="inlineStr">
        <is>
          <t>Autism spectrum disorder;machine learning;classification;feature scaling;feature selection technique</t>
        </is>
      </c>
      <c r="T227" s="22" t="inlineStr">
        <is>
          <t>Pediatrics;Feature extraction;Autism;Support vector machines;Machine learning;Classification algorithms;Predictive models</t>
        </is>
      </c>
      <c r="U227" s="22" t="n"/>
      <c r="V227" s="22" t="n">
        <v>101</v>
      </c>
      <c r="W227" s="22" t="n"/>
      <c r="X227" s="22" t="n">
        <v>49</v>
      </c>
      <c r="Y227" s="22" t="inlineStr">
        <is>
          <t>CCBY</t>
        </is>
      </c>
      <c r="Z227" s="14" t="n">
        <v>44921</v>
      </c>
      <c r="AA227" s="22" t="n">
        <v>2023</v>
      </c>
      <c r="AB227" s="22" t="n"/>
      <c r="AC227" s="22" t="inlineStr">
        <is>
          <t>IEEE</t>
        </is>
      </c>
      <c r="AD227" s="15" t="inlineStr">
        <is>
          <t>IEEE Journals</t>
        </is>
      </c>
    </row>
    <row r="228">
      <c r="A228" s="8" t="inlineStr">
        <is>
          <t>Mental Health Tracker Using Machine Learning</t>
        </is>
      </c>
      <c r="B228" s="9">
        <f>IF(COUNTIF($A$1:A227,
IF(ISNUMBER(MATCH(RIGHT(TRIM(A227),1),{".",",",";",":","!","?"},0)),
LEFT(TRIM(A227),LEN(TRIM(A227))-1),
TRIM(A227)
))=1,
"Not Duplicate",
"Duplicate")</f>
        <v/>
      </c>
      <c r="C228" s="9">
        <f>_xlfn.IFNA(_xlfn.XLOOKUP(A228, Table1[Title], Table1[Inclusion/Exclusion Decision]), "Added studies")</f>
        <v/>
      </c>
      <c r="D228" s="9" t="inlineStr">
        <is>
          <t>S. A; S. R. LB; S. K. E; K. Ramar; H. S; B. A</t>
        </is>
      </c>
      <c r="E228" s="9" t="inlineStr">
        <is>
          <t>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 Department of CSE, Saveetha Engineering College, Chennai, Tamilnadu, India</t>
        </is>
      </c>
      <c r="F228" s="9" t="inlineStr">
        <is>
          <t>2022 International Conference on Disruptive Technologies for Multi-Disciplinary Research and Applications (CENTCON)</t>
        </is>
      </c>
      <c r="G228" s="10" t="n">
        <v>44988</v>
      </c>
      <c r="H228" s="9" t="n">
        <v>2022</v>
      </c>
      <c r="I228" s="9" t="n">
        <v>2</v>
      </c>
      <c r="J228" s="9" t="n"/>
      <c r="K228" s="9" t="n">
        <v>11</v>
      </c>
      <c r="L228" s="9" t="n">
        <v>14</v>
      </c>
      <c r="M228" s="9" t="inlineStr">
        <is>
          <t>One of the most pernicious consequences of COVID-19 on society is how it has affected global mental health, creating new problems and aggravating existing ones. Mental health issues and therapy typically take a backseat when the limited resources are equipped for the pandemic. So, it is necessary to track any psychological problems before they get out of our hands. This paper focuses on building a mental health tracker using a machine learning algorithm which mainly concentrates on cognitive mental disorder. It is critical in ensuring that these are caught early and one of the screening tools used for that is MMSE evaluation; it provides a quantitative assessment of cognitive impairment and to log cognitive changes over time. Using K-means clustering algorithm clusters are formed with the possibility of dementia occurrence.</t>
        </is>
      </c>
      <c r="N228" s="9" t="n"/>
      <c r="O228" s="9" t="inlineStr">
        <is>
          <t>978-1-6654-6374-4</t>
        </is>
      </c>
      <c r="P228" s="9" t="inlineStr">
        <is>
          <t>10.1109/CENTCON56610.2022.10051248</t>
        </is>
      </c>
      <c r="Q228" s="9" t="n"/>
      <c r="R228" s="9" t="inlineStr">
        <is>
          <t>https://ieeexplore.ieee.org/stamp/stamp.jsp?arnumber=10051248</t>
        </is>
      </c>
      <c r="S228" s="9" t="inlineStr">
        <is>
          <t>component;formatting;style;styling;insert</t>
        </is>
      </c>
      <c r="T228" s="9" t="inlineStr">
        <is>
          <t>Visualization;Machine learning algorithms;Target tracking;Pandemics;Clustering algorithms;Mental health;Classification algorithms</t>
        </is>
      </c>
      <c r="U228" s="9" t="n"/>
      <c r="V228" s="9" t="n">
        <v>2</v>
      </c>
      <c r="W228" s="9" t="n"/>
      <c r="X228" s="9" t="n">
        <v>16</v>
      </c>
      <c r="Y228" s="9" t="inlineStr">
        <is>
          <t>IEEE</t>
        </is>
      </c>
      <c r="Z228" s="10" t="n">
        <v>44988</v>
      </c>
      <c r="AA228" s="9" t="inlineStr">
        <is>
          <t>22-24 Dec. 2022</t>
        </is>
      </c>
      <c r="AB228" s="9" t="inlineStr">
        <is>
          <t>22-24 Dec. 2022</t>
        </is>
      </c>
      <c r="AC228" s="9" t="inlineStr">
        <is>
          <t>IEEE</t>
        </is>
      </c>
      <c r="AD228" s="11" t="inlineStr">
        <is>
          <t>IEEE Conferences</t>
        </is>
      </c>
    </row>
    <row r="229">
      <c r="A229" s="12" t="inlineStr">
        <is>
          <t>EEG signal analysis using deep learning: A systematic literature review</t>
        </is>
      </c>
      <c r="B229" s="22">
        <f>IF(COUNTIF($A$1:A228,
IF(ISNUMBER(MATCH(RIGHT(TRIM(A228),1),{".",",",";",":","!","?"},0)),
LEFT(TRIM(A228),LEN(TRIM(A228))-1),
TRIM(A228)
))=1,
"Not Duplicate",
"Duplicate")</f>
        <v/>
      </c>
      <c r="C229" s="22">
        <f>_xlfn.IFNA(_xlfn.XLOOKUP(A229, Table1[Title], Table1[Inclusion/Exclusion Decision]), "Added studies")</f>
        <v/>
      </c>
      <c r="D229" s="22" t="inlineStr">
        <is>
          <t>G. Amrani; A. Adadi; M. Berrada; Z. Souirti; S. Boujraf</t>
        </is>
      </c>
      <c r="E229" s="22" t="inlineStr">
        <is>
          <t>National School of Applied Sciences, Laboratory of Artificial Intelligence, Data Science and Emerging Systems, Fez, Morocco; ISIC Research Team of High School of Technology, LMMI Laboratory, Moulay Ismail University, Meknes, Morocco; National School of Applied Sciences, Laboratory of Artificial Intelligence, Data Science and Emerging Systems, Fez, Morocco; Faculty of Medicine and Pharmacy Neurology Department, Clinical Neurosciences Laboratory, Sleep Center Hassan II University Hospital, Fez, Morocco; Clinical Neurosciences Laboratory Department of Biophysics and Clinical MRI Methods, Faculty of Medicine and Pharmacy Department of Radiology and Clinical Imaging, Hassan II University Hospital, Fez, Morocco</t>
        </is>
      </c>
      <c r="F229" s="22" t="inlineStr">
        <is>
          <t>2021 Fifth International Conference On Intelligent Computing in Data Sciences (ICDS)</t>
        </is>
      </c>
      <c r="G229" s="14" t="n">
        <v>44531</v>
      </c>
      <c r="H229" s="22" t="n">
        <v>2021</v>
      </c>
      <c r="I229" s="22" t="n"/>
      <c r="J229" s="22" t="n"/>
      <c r="K229" s="22" t="n">
        <v>1</v>
      </c>
      <c r="L229" s="22" t="n">
        <v>8</v>
      </c>
      <c r="M229" s="22" t="inlineStr">
        <is>
          <t>Objective: Electroencephalography (EEG) is very crucial for understanding the dynamic healthy and pathological complex processes in the brain. However, the manual analysis of the EEG signal is very complex, time-consuming, and depends on the expertise and experience of the users. Hence, nowadays research is conducted on automated EEG signal analysis using artificial intelligence and computer-aided technologies. This would allow fast and highly accurate results. The goal of this paper is to provide an extensive review of the EEG signal analysis using deep learning (DL).Methods: This systematic literature review of EEG processing using Deep Learning (DL) was achieved on Web of Science, PubMed, and Science Direct databases, resulting in 403 identified papers. All collected studies were analyzed based on main disorders studied, type of tasks performed, data source, stages of analysis, and DL architecture.Results: DL in EEG processing is promising in various research applications. It covered the common neurological disorders diagnosis such as epilepsy, movement disorder, depression, schizophrenia, autism, alcohol use, attention, memory, sleep, pain, etc. The main tasks covered by the included studies are detection and classification. The average range of data sources utilized by the included studies is 127 subjects with an EEG recording a total duration of 458 hours. In fact, we identified the use of a plethora of DL architecture for EEG analysis. 57% of papers used Convolutional Neural Networks (CNNs), whereas Recurrent Neural Networks (RNNs) were the architecture choice of about 12% of papers. Combinations of CNNs and Long Short-Term Memory (LSTM) were used in 13% of studies. Generative Adversarial Networks (GAN) and Autoencoder (AEs) were used in 5% and 4% of papers respectively. Restricted Boltzmann Machine (RBMs), Deep Belief Networks (DBNs), and other hybrid architectures appeared in 1% of studies.Conclusion: This systematic review showed that DL is a powerful tool to process, analyze, and interpret EEG data without requiring extraction steps. These intelligent models can allow self-learning from the training data. On the other hand, DL models need a lot of data to learn, while suffering from a lack of confidence due to their black-box nature. Hence, studies on transfer learning and Explainable Artificial Intelligence (XAI) could help in solving such issues. Big Data, Cloud Computing, the Internet of Things (IoT), and closed-loop technology can also help DL-based systems in achieving fast, and accurate processing of EEG recordings.</t>
        </is>
      </c>
      <c r="N229" s="22" t="n"/>
      <c r="O229" s="22" t="inlineStr">
        <is>
          <t>978-1-6654-4238-1</t>
        </is>
      </c>
      <c r="P229" s="22" t="inlineStr">
        <is>
          <t>10.1109/ICDS53782.2021.9626707</t>
        </is>
      </c>
      <c r="Q229" s="22" t="n"/>
      <c r="R229" s="22" t="inlineStr">
        <is>
          <t>https://ieeexplore.ieee.org/stamp/stamp.jsp?arnumber=9626707</t>
        </is>
      </c>
      <c r="S229" s="22" t="inlineStr">
        <is>
          <t>Deep learning;Electroencephalography;EEG;Machine Learning;Systematic Literature Review</t>
        </is>
      </c>
      <c r="T229" s="22" t="inlineStr">
        <is>
          <t>Deep learning;Systematics;Computational modeling;Bibliographies;Computer architecture;Brain modeling;Electroencephalography</t>
        </is>
      </c>
      <c r="U229" s="22" t="n"/>
      <c r="V229" s="22" t="n">
        <v>41</v>
      </c>
      <c r="W229" s="22" t="n"/>
      <c r="X229" s="22" t="n">
        <v>48</v>
      </c>
      <c r="Y229" s="22" t="inlineStr">
        <is>
          <t>IEEE</t>
        </is>
      </c>
      <c r="Z229" s="14" t="n">
        <v>44531</v>
      </c>
      <c r="AA229" s="22" t="inlineStr">
        <is>
          <t>20-22 Oct. 2021</t>
        </is>
      </c>
      <c r="AB229" s="22" t="inlineStr">
        <is>
          <t>20-22 Oct. 2021</t>
        </is>
      </c>
      <c r="AC229" s="22" t="inlineStr">
        <is>
          <t>IEEE</t>
        </is>
      </c>
      <c r="AD229" s="15" t="inlineStr">
        <is>
          <t>IEEE Conferences</t>
        </is>
      </c>
    </row>
    <row r="230">
      <c r="A230" s="8" t="inlineStr">
        <is>
          <t>Classification of Electroencephalogram in a Mouse Model of Traumatic Brain Injury Using Machine Learning Approaches</t>
        </is>
      </c>
      <c r="B230" s="9">
        <f>IF(COUNTIF($A$1:A229,
IF(ISNUMBER(MATCH(RIGHT(TRIM(A229),1),{".",",",";",":","!","?"},0)),
LEFT(TRIM(A229),LEN(TRIM(A229))-1),
TRIM(A229)
))=1,
"Not Duplicate",
"Duplicate")</f>
        <v/>
      </c>
      <c r="C230" s="9">
        <f>_xlfn.IFNA(_xlfn.XLOOKUP(A230, Table1[Title], Table1[Inclusion/Exclusion Decision]), "Added studies")</f>
        <v/>
      </c>
      <c r="D230" s="9" t="inlineStr">
        <is>
          <t>M. Vishwanath; S. Jafarlou; I. Shin; N. Dutt; A. M. Rahmani; M. M. Lim; H. Cao</t>
        </is>
      </c>
      <c r="E230" s="9" t="inlineStr">
        <is>
          <t>Department of Electrical Engineering and Computer Science, University of California, Irvine, CA, USA; Erik Jonsson School of Engineering and Computer Science, Dallas, TX, USA; Department of Electrical Engineering and Computer Science, University of California, Irvine, CA, USA; Department of Computer Science, University of California, Irvine, CA; Department of Computer Science, University of California, Irvine, CA; VA Portland Health Care System, Portland, OR, USA; Department of Electrical Engineering and Computer Science, University of California, Irvine, CA, USA</t>
        </is>
      </c>
      <c r="F230" s="9" t="inlineStr">
        <is>
          <t>2020 42nd Annual International Conference of the IEEE Engineering in Medicine &amp; Biology Society (EMBC)</t>
        </is>
      </c>
      <c r="G230" s="10" t="n">
        <v>44070</v>
      </c>
      <c r="H230" s="9" t="n">
        <v>2020</v>
      </c>
      <c r="I230" s="9" t="n"/>
      <c r="J230" s="9" t="n"/>
      <c r="K230" s="9" t="n">
        <v>3335</v>
      </c>
      <c r="L230" s="9" t="n">
        <v>3338</v>
      </c>
      <c r="M230" s="9" t="inlineStr">
        <is>
          <t>Traumatic Brain Injury (TBI) is highly prevalent, affecting ~1% of the U.S. population, with lifetime economic costs estimated to be over $75 billion. In the U.S., there are about 50,000 deaths annually related to TBI, and many others are permanently disabled. However, it is currently unknown which individuals will develop persistent disability following TBI and what brain mechanisms underlie these distinct populations. The pathophysiologic causes for those are most likely multifactorial. Electroencephalogram (EEG) has been used as a promising quantitative measure for TBI diagnosis and prognosis. The recent rise of advanced data science approaches such as machine learning and deep learning holds promise to further analyze EEG data, looking for EEG biomarkers of neurological disease, including TBI. In this work, we investigated various machine learning approaches on our unique 24-hour recording dataset of a mouse TBI model, in order to look for an optimal scheme in classification of TBI and control subjects. The epoch lengths were 1 and 2 minutes. The results were promising with accuracy of ~80-90% when appropriate features and parameters were used using a small number of subjects (5 shams and 4 TBIs). We are thus confident that, with more data and studies, we would be able to detect TBI accurately, not only via long-term recordings but also in practical scenarios, with EEG data obtained from simple wearables in the daily life.</t>
        </is>
      </c>
      <c r="N230" s="9" t="inlineStr">
        <is>
          <t>2694-0604</t>
        </is>
      </c>
      <c r="O230" s="9" t="inlineStr">
        <is>
          <t>978-1-7281-1990-8</t>
        </is>
      </c>
      <c r="P230" s="9" t="inlineStr">
        <is>
          <t>10.1109/EMBC44109.2020.9175915</t>
        </is>
      </c>
      <c r="Q230" s="9" t="n"/>
      <c r="R230" s="9" t="inlineStr">
        <is>
          <t>https://ieeexplore.ieee.org/stamp/stamp.jsp?arnumber=9175915</t>
        </is>
      </c>
      <c r="S230" s="9" t="inlineStr">
        <is>
          <t>Traumatic Brain Injury;Electroencephalogram;Machine Learning;Neural Networks;Classification of TBI</t>
        </is>
      </c>
      <c r="T230" s="9" t="inlineStr">
        <is>
          <t>Electroencephalography;Sleep;Mice;Brain modeling;Machine learning;Machine learning algorithms</t>
        </is>
      </c>
      <c r="U230" s="9" t="inlineStr">
        <is>
          <t>Animals;Brain;Brain Injuries;Brain Injuries, Traumatic;Electroencephalography;Humans;Machine Learning;Mice</t>
        </is>
      </c>
      <c r="V230" s="9" t="n">
        <v>6</v>
      </c>
      <c r="W230" s="9" t="n"/>
      <c r="X230" s="9" t="n">
        <v>20</v>
      </c>
      <c r="Y230" s="9" t="inlineStr">
        <is>
          <t>IEEE</t>
        </is>
      </c>
      <c r="Z230" s="10" t="n">
        <v>44070</v>
      </c>
      <c r="AA230" s="9" t="inlineStr">
        <is>
          <t>20-24 July 2020</t>
        </is>
      </c>
      <c r="AB230" s="9" t="inlineStr">
        <is>
          <t>20-24 July 2020</t>
        </is>
      </c>
      <c r="AC230" s="9" t="inlineStr">
        <is>
          <t>IEEE</t>
        </is>
      </c>
      <c r="AD230" s="11" t="inlineStr">
        <is>
          <t>IEEE Conferences</t>
        </is>
      </c>
    </row>
    <row r="231">
      <c r="A231" s="12" t="inlineStr">
        <is>
          <t>Diagnosis of Bipolar I Disorder using 1 D-CNN and Resting-State fMRI Data</t>
        </is>
      </c>
      <c r="B231" s="22">
        <f>IF(COUNTIF($A$1:A230,
IF(ISNUMBER(MATCH(RIGHT(TRIM(A230),1),{".",",",";",":","!","?"},0)),
LEFT(TRIM(A230),LEN(TRIM(A230))-1),
TRIM(A230)
))=1,
"Not Duplicate",
"Duplicate")</f>
        <v/>
      </c>
      <c r="C231" s="22">
        <f>_xlfn.IFNA(_xlfn.XLOOKUP(A231, Table1[Title], Table1[Inclusion/Exclusion Decision]), "Added studies")</f>
        <v/>
      </c>
      <c r="D231" s="22" t="inlineStr">
        <is>
          <t>A. Chalehchaleh; A. Khadem</t>
        </is>
      </c>
      <c r="E231" s="22" t="inlineStr">
        <is>
          <t>Department of Biomedical Engineering, Faculty of Electrical Engineering, K. N. Toosi University of Technology, Tehran, Iran; Department of Biomedical Engineering, Faculty of Electrical Engineering, K. N. Toosi University of Technology, Tehran, Iran</t>
        </is>
      </c>
      <c r="F231" s="22" t="inlineStr">
        <is>
          <t>2021 5th International Conference on Pattern Recognition and Image Analysis (IPRIA)</t>
        </is>
      </c>
      <c r="G231" s="14" t="n">
        <v>44403</v>
      </c>
      <c r="H231" s="22" t="n">
        <v>2021</v>
      </c>
      <c r="I231" s="22" t="n"/>
      <c r="J231" s="22" t="n"/>
      <c r="K231" s="22" t="n">
        <v>1</v>
      </c>
      <c r="L231" s="22" t="n">
        <v>5</v>
      </c>
      <c r="M231" s="22" t="inlineStr">
        <is>
          <t>The well-timed and correct diagnosis of Bipolar Disorder (BD), followed by proper treatment, is vital for avoiding its progress. Resting-state functional magnetic resonance imaging (rs-fMRI) may have an essential role in diagnosing BD. In this research, a new approach is proposed to diagnose Bipolar I Disorder (BDI) from healthy controls (HCs). The proposed method uses a one-dimensional convolutional network (1D-CNN) as a feature extraction step on raw rs-fMRI time series data. The extracted features are then passed on to a multilayer perceptron in order to classify BDI subjects from HCs. 40 BDI subjects and 40 HCs were used in this study. 25% of the dataset was considered as test data, in which an accuracy of 70% was obtained with the final trained model. To the best of our knowledge no study before has investigated the use of 1D-CNN on raw rs-fMRI time series data for BDI diagnosis.</t>
        </is>
      </c>
      <c r="N231" s="22" t="inlineStr">
        <is>
          <t>2049-3630</t>
        </is>
      </c>
      <c r="O231" s="22" t="inlineStr">
        <is>
          <t>978-1-6654-2659-6</t>
        </is>
      </c>
      <c r="P231" s="22" t="inlineStr">
        <is>
          <t>10.1109/IPRIA53572.2021.9483574</t>
        </is>
      </c>
      <c r="Q231" s="22" t="inlineStr">
        <is>
          <t xml:space="preserve">Cognitive Sciences and Technologies Council (CSTC); </t>
        </is>
      </c>
      <c r="R231" s="22" t="inlineStr">
        <is>
          <t>https://ieeexplore.ieee.org/stamp/stamp.jsp?arnumber=9483574</t>
        </is>
      </c>
      <c r="S231" s="22" t="inlineStr">
        <is>
          <t>Bipolar I Disorder (BDI);Classification;resting-state functional magnetic resonance imaging (rs-JMRI);Deep learning;Convolutional Neural Networks</t>
        </is>
      </c>
      <c r="T231" s="22" t="inlineStr">
        <is>
          <t>Image analysis;Time series analysis;Neural networks;Functional magnetic resonance imaging;Multilayer perceptrons;Feature extraction;Data models</t>
        </is>
      </c>
      <c r="U231" s="22" t="n"/>
      <c r="V231" s="22" t="n">
        <v>1</v>
      </c>
      <c r="W231" s="22" t="n"/>
      <c r="X231" s="22" t="n">
        <v>13</v>
      </c>
      <c r="Y231" s="22" t="inlineStr">
        <is>
          <t>IEEE</t>
        </is>
      </c>
      <c r="Z231" s="14" t="n">
        <v>44403</v>
      </c>
      <c r="AA231" s="22" t="inlineStr">
        <is>
          <t>28-29 April 2021</t>
        </is>
      </c>
      <c r="AB231" s="22" t="inlineStr">
        <is>
          <t>28-29 April 2021</t>
        </is>
      </c>
      <c r="AC231" s="22" t="inlineStr">
        <is>
          <t>IEEE</t>
        </is>
      </c>
      <c r="AD231" s="15" t="inlineStr">
        <is>
          <t>IEEE Conferences</t>
        </is>
      </c>
    </row>
    <row r="232">
      <c r="A232" s="8" t="inlineStr">
        <is>
          <t>Identifying ADHD for Children With Coexisting ASD From fNIRs Signals Using Deep Learning Approach</t>
        </is>
      </c>
      <c r="B232" s="9">
        <f>IF(COUNTIF($A$1:A231,
IF(ISNUMBER(MATCH(RIGHT(TRIM(A231),1),{".",",",";",":","!","?"},0)),
LEFT(TRIM(A231),LEN(TRIM(A231))-1),
TRIM(A231)
))=1,
"Not Duplicate",
"Duplicate")</f>
        <v/>
      </c>
      <c r="C232" s="9">
        <f>_xlfn.IFNA(_xlfn.XLOOKUP(A232, Table1[Title], Table1[Inclusion/Exclusion Decision]), "Added studies")</f>
        <v/>
      </c>
      <c r="D232" s="9" t="inlineStr">
        <is>
          <t>J. Shin; S. Konnai; M. Maniruzzaman; M. A. M. Hasan; K. Hirooka; A. Megumi; A. Yasumura</t>
        </is>
      </c>
      <c r="E232" s="9" t="inlineStr">
        <is>
          <t>School of Computer Science and Engineering, The University of Aizu, Aizuwakamatsu, Japan; School of Computer Science and Engineering, The University of Aizu, Aizuwakamatsu, Japan; School of Computer Science and Engineering, The University of Aizu, Aizuwakamatsu, Japan; Department of Computer Science and Engineering, Rajshahi University of Engineering &amp; Technology, Rajshahi, Bangladesh; School of Computer Science and Engineering, The University of Aizu, Aizuwakamatsu, Japan; Graduate School of Social and Cultural Sciences, Kumamoto University, Chuo-ku, Kumamoto, Japan; Graduate School of Social and Cultural Sciences, Kumamoto University, Chuo-ku, Kumamoto, Japan</t>
        </is>
      </c>
      <c r="F232" s="9" t="inlineStr">
        <is>
          <t>IEEE Access</t>
        </is>
      </c>
      <c r="G232" s="10" t="n">
        <v>45148</v>
      </c>
      <c r="H232" s="9" t="n">
        <v>2023</v>
      </c>
      <c r="I232" s="9" t="n">
        <v>11</v>
      </c>
      <c r="J232" s="9" t="n"/>
      <c r="K232" s="9" t="n">
        <v>82794</v>
      </c>
      <c r="L232" s="9" t="n">
        <v>82801</v>
      </c>
      <c r="M232" s="9"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is>
      </c>
      <c r="N232" s="9" t="inlineStr">
        <is>
          <t>2169-3536</t>
        </is>
      </c>
      <c r="O232" s="9" t="n"/>
      <c r="P232" s="9" t="inlineStr">
        <is>
          <t>10.1109/ACCESS.2023.3299960</t>
        </is>
      </c>
      <c r="Q232" s="9" t="inlineStr">
        <is>
          <t xml:space="preserve">Japan Society for the Promotion of Science (JSPS) Grants-in-Aid for Scientific Research (KAKENHI), Japan(grant numbers:JP20K11892,JP21H00891,JP23KJ2124); </t>
        </is>
      </c>
      <c r="R232" s="9" t="inlineStr">
        <is>
          <t>https://ieeexplore.ieee.org/stamp/stamp.jsp?arnumber=10197426</t>
        </is>
      </c>
      <c r="S232" s="9" t="inlineStr">
        <is>
          <t>Functional near-infrared spectroscopy;attention deficit hyperactivity disorder;autism spectrum disorder;convolution neural network;long short time memory</t>
        </is>
      </c>
      <c r="T232" s="9" t="inlineStr">
        <is>
          <t>Functional near-infrared spectroscopy;Task analysis;Pediatrics;Convolutional neural networks;Support vector machines;Sensitivity;Spectroscopy;Infrared spectra;Autism;Long short term memory</t>
        </is>
      </c>
      <c r="U232" s="9" t="n"/>
      <c r="V232" s="9" t="n">
        <v>23</v>
      </c>
      <c r="W232" s="9" t="n"/>
      <c r="X232" s="9" t="n">
        <v>28</v>
      </c>
      <c r="Y232" s="9" t="inlineStr">
        <is>
          <t>CCBYNCND</t>
        </is>
      </c>
      <c r="Z232" s="10" t="n">
        <v>45138</v>
      </c>
      <c r="AA232" s="9" t="n">
        <v>2023</v>
      </c>
      <c r="AB232" s="9" t="n"/>
      <c r="AC232" s="9" t="inlineStr">
        <is>
          <t>IEEE</t>
        </is>
      </c>
      <c r="AD232" s="11" t="inlineStr">
        <is>
          <t>IEEE Journals</t>
        </is>
      </c>
    </row>
    <row r="233">
      <c r="A233" s="12" t="inlineStr">
        <is>
          <t>Interactive Mobile Application for Initial Skills Development of Primary Students in Sri Lanka</t>
        </is>
      </c>
      <c r="B233" s="22">
        <f>IF(COUNTIF($A$1:A232,
IF(ISNUMBER(MATCH(RIGHT(TRIM(A232),1),{".",",",";",":","!","?"},0)),
LEFT(TRIM(A232),LEN(TRIM(A232))-1),
TRIM(A232)
))=1,
"Not Duplicate",
"Duplicate")</f>
        <v/>
      </c>
      <c r="C233" s="22">
        <f>_xlfn.IFNA(_xlfn.XLOOKUP(A233, Table1[Title], Table1[Inclusion/Exclusion Decision]), "Added studies")</f>
        <v/>
      </c>
      <c r="D233" s="22" t="inlineStr">
        <is>
          <t>C. Liyanage; U. A. D. S. Kavinda; D. S. Dasanayaka; P. G. J. Shehara; D. I. De Silva</t>
        </is>
      </c>
      <c r="E233" s="22" t="inlineStr">
        <is>
          <t>Faculty of Computing, SLIIT, Malabe, Sri Lanka; Faculty of Computing, SLIIT, Malabe, Sri Lanka; Faculty of Computing, SLIIT, Malabe, Sri Lanka; Faculty of Computing, SLIIT, Malabe, Sri Lanka; Faculty of Computing, SLIIT, Malabe, Sri Lanka</t>
        </is>
      </c>
      <c r="F233" s="22" t="inlineStr">
        <is>
          <t>2022 4th International Conference on Advancements in Computing (ICAC)</t>
        </is>
      </c>
      <c r="G233" s="14" t="n">
        <v>44957</v>
      </c>
      <c r="H233" s="22" t="n">
        <v>2022</v>
      </c>
      <c r="I233" s="22" t="n"/>
      <c r="J233" s="22" t="n"/>
      <c r="K233" s="22" t="n">
        <v>358</v>
      </c>
      <c r="L233" s="22" t="n">
        <v>362</v>
      </c>
      <c r="M233" s="22" t="inlineStr">
        <is>
          <t>In many cases, children between this age are using smartphones and other technology devices, to play games, watch cartoons, take photos and sometimes the chance is getting higher than we think that children access unnecessary contents due to lack of guidance and unawareness of parents. This interactive mobile application is used as an adaptive learning tool for the primary school students. Utilizing childrenâ€™s comfort with technology allows for the development of their talents. In math skills development, some attractively designed gamified activities to solve basic math questions are given according to the skill level the child is currently in. The accuracy was much higher in the Convolutional Neural Network approach as it recorded a value of 0.9919. In environmental skills development component, the app will ask child to identify the surroundings according to a flow, starting from the house and towards the garden using object detection and the results were detected with a higher accuracy level around 0.9-0.99 after training the Machine Learning model. And in the language skills development component the child is given activities to develop pronunciation skills using audio processing and finally the verification of online achievements of a child by Non-Fungible Token technology, is fulfilled via the app.</t>
        </is>
      </c>
      <c r="N233" s="22" t="n"/>
      <c r="O233" s="22" t="inlineStr">
        <is>
          <t>979-8-3503-9809-0</t>
        </is>
      </c>
      <c r="P233" s="22" t="inlineStr">
        <is>
          <t>10.1109/ICAC57685.2022.10025350</t>
        </is>
      </c>
      <c r="Q233" s="22" t="n"/>
      <c r="R233" s="22" t="inlineStr">
        <is>
          <t>https://ieeexplore.ieee.org/stamp/stamp.jsp?arnumber=10025350</t>
        </is>
      </c>
      <c r="S233" s="22" t="inlineStr">
        <is>
          <t>Adaptive learning;gamified activities;object detection;audio processing;Non-Fungible Token technology;Machine Learning</t>
        </is>
      </c>
      <c r="T233" s="22" t="inlineStr">
        <is>
          <t>Training;Electronic learning;Object detection;Machine learning;Games;Mobile applications;Object recognition</t>
        </is>
      </c>
      <c r="U233" s="22" t="n"/>
      <c r="V233" s="22" t="n"/>
      <c r="W233" s="22" t="n"/>
      <c r="X233" s="22" t="n">
        <v>9</v>
      </c>
      <c r="Y233" s="22" t="inlineStr">
        <is>
          <t>IEEE</t>
        </is>
      </c>
      <c r="Z233" s="14" t="n">
        <v>44957</v>
      </c>
      <c r="AA233" s="22" t="inlineStr">
        <is>
          <t>9-10 Dec. 2022</t>
        </is>
      </c>
      <c r="AB233" s="22" t="inlineStr">
        <is>
          <t>9-10 Dec. 2022</t>
        </is>
      </c>
      <c r="AC233" s="22" t="inlineStr">
        <is>
          <t>IEEE</t>
        </is>
      </c>
      <c r="AD233" s="15" t="inlineStr">
        <is>
          <t>IEEE Conferences</t>
        </is>
      </c>
    </row>
    <row r="234">
      <c r="A234" s="8" t="inlineStr">
        <is>
          <t>A Novel Machine Learning Classification Model for Human Brain States Based on Spatio-Temporal Spectral Profile: An Example of Eyes-Open/Eyes-Closed fMRI Data</t>
        </is>
      </c>
      <c r="B234" s="9">
        <f>IF(COUNTIF($A$1:A233,
IF(ISNUMBER(MATCH(RIGHT(TRIM(A233),1),{".",",",";",":","!","?"},0)),
LEFT(TRIM(A233),LEN(TRIM(A233))-1),
TRIM(A233)
))=1,
"Not Duplicate",
"Duplicate")</f>
        <v/>
      </c>
      <c r="C234" s="9">
        <f>_xlfn.IFNA(_xlfn.XLOOKUP(A234, Table1[Title], Table1[Inclusion/Exclusion Decision]), "Added studies")</f>
        <v/>
      </c>
      <c r="D234" s="9" t="inlineStr">
        <is>
          <t>Y. Xiong; N. Wang; Q. Yu; C. Li; H. Li; Z. Zhong; N. Wang</t>
        </is>
      </c>
      <c r="E234" s="9" t="inlineStr">
        <is>
          <t>School of Computer Engineering, Jiangsu Ocean University, Lianyungang, China; School of Information Science and Engineering, Yanshan University, Qinhuangdao,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 School of Computer Engineering, Jiangsu Ocean University, Lianyungang, China</t>
        </is>
      </c>
      <c r="F234" s="9" t="inlineStr">
        <is>
          <t>2021 International Conference on Electronic Information Engineering and Computer Science (EIECS)</t>
        </is>
      </c>
      <c r="G234" s="10" t="n">
        <v>44509</v>
      </c>
      <c r="H234" s="9" t="n">
        <v>2021</v>
      </c>
      <c r="I234" s="9" t="n"/>
      <c r="J234" s="9" t="n"/>
      <c r="K234" s="9" t="n">
        <v>616</v>
      </c>
      <c r="L234" s="9" t="n">
        <v>621</v>
      </c>
      <c r="M234" s="9" t="inlineStr">
        <is>
          <t>The decoding of human brain activity based on functional Magnetic Resonance Imaging (fMRI) technology has received wide attention nowadays, but there are some challenges in decoding brain states due to some limitations such as low signal-to-noise ratio of fMRI signal, complex cognition process, high dimensionality, non-linearity, etc. In this study, we proposed a machine learning classification model based on spatio-temporal spectral profile (STSP) features from fMRI data to better decode the states of human brain activity. The key steps were as follows: (1) fMRI data of all subjects were divided into two categories according to state one and state two; next, the STSP feature extraction technique was used to reduce the complexity of fMRI data from spatio-temporal dimension to spectral dimension. An STSP matrix for each subject was generated while preserving the main features of the original data. (2) Max-Relevance and Min-Redundancy (mRMR) or two-sample t-test on STSP matrices were used to screen out the most discriminative features between two states. (3) After that, four alternative classifiers, i.e., Support Vector Machine (SVM), Random Forest (RF), Naive Bayesian Classifier (NBC), and K-Nearest Neighbors (KNN), were applied to train and test data for classification. Finally, a validated classification study of brain activity states was conducted on the Eyes-Open and Eyes-Closed (EO-EC) dataset, and the results showed that mRMR feature screening combined with SVM could achieve the best classification results of brain states compared with other classifiers.</t>
        </is>
      </c>
      <c r="N234" s="9" t="n"/>
      <c r="O234" s="9" t="inlineStr">
        <is>
          <t>978-1-6654-1674-0</t>
        </is>
      </c>
      <c r="P234" s="9" t="inlineStr">
        <is>
          <t>10.1109/EIECS53707.2021.9588048</t>
        </is>
      </c>
      <c r="Q234" s="9" t="inlineStr">
        <is>
          <t xml:space="preserve">National Natural Science Foundation of China(grant numbers:61701318); </t>
        </is>
      </c>
      <c r="R234" s="9" t="inlineStr">
        <is>
          <t>https://ieeexplore.ieee.org/stamp/stamp.jsp?arnumber=9588048</t>
        </is>
      </c>
      <c r="S234" s="9" t="inlineStr">
        <is>
          <t>fMRI;Spatio-temporal spectral profile;Max-Relevance and Min-Redundancy;Machine Learning</t>
        </is>
      </c>
      <c r="T234" s="9" t="inlineStr">
        <is>
          <t>Support vector machines;Radio frequency;Computer science;Functional magnetic resonance imaging;Brain modeling;Feature extraction;Data models</t>
        </is>
      </c>
      <c r="U234" s="9" t="n"/>
      <c r="V234" s="9" t="n"/>
      <c r="W234" s="9" t="n"/>
      <c r="X234" s="9" t="n">
        <v>26</v>
      </c>
      <c r="Y234" s="9" t="inlineStr">
        <is>
          <t>IEEE</t>
        </is>
      </c>
      <c r="Z234" s="10" t="n">
        <v>44509</v>
      </c>
      <c r="AA234" s="9" t="inlineStr">
        <is>
          <t>23-26 Sept. 2021</t>
        </is>
      </c>
      <c r="AB234" s="9" t="inlineStr">
        <is>
          <t>23-26 Sept. 2021</t>
        </is>
      </c>
      <c r="AC234" s="9" t="inlineStr">
        <is>
          <t>IEEE</t>
        </is>
      </c>
      <c r="AD234" s="11" t="inlineStr">
        <is>
          <t>IEEE Conferences</t>
        </is>
      </c>
    </row>
    <row r="235">
      <c r="A235" s="12" t="inlineStr">
        <is>
          <t>Extracting Mental Health Indicators From English and Spanish Social Media: A Machine Learning Approach</t>
        </is>
      </c>
      <c r="B235" s="22">
        <f>IF(COUNTIF($A$1:A234,
IF(ISNUMBER(MATCH(RIGHT(TRIM(A234),1),{".",",",";",":","!","?"},0)),
LEFT(TRIM(A234),LEN(TRIM(A234))-1),
TRIM(A234)
))=1,
"Not Duplicate",
"Duplicate")</f>
        <v/>
      </c>
      <c r="C235" s="22">
        <f>_xlfn.IFNA(_xlfn.XLOOKUP(A235, Table1[Title], Table1[Inclusion/Exclusion Decision]), "Added studies")</f>
        <v/>
      </c>
      <c r="D235" s="22" t="inlineStr">
        <is>
          <t>M. E. Villa-PÃ©rez; L. A. Trejo; M. B. Moin; E. Stroulia</t>
        </is>
      </c>
      <c r="E235" s="22" t="inlineStr">
        <is>
          <t>School of Engineering and Sciences, Tecnologico de Monterrey, AtizapÃ¡n de Zaragoza, Mexico; School of Engineering and Sciences, Tecnologico de Monterrey, AtizapÃ¡n de Zaragoza, Mexico; Department of Computing Science, University of Alberta, Edmonton, Canada; Department of Computing Science, University of Alberta, Edmonton, Canada</t>
        </is>
      </c>
      <c r="F235" s="22" t="inlineStr">
        <is>
          <t>IEEE Access</t>
        </is>
      </c>
      <c r="G235" s="14" t="n">
        <v>45250</v>
      </c>
      <c r="H235" s="22" t="n">
        <v>2023</v>
      </c>
      <c r="I235" s="22" t="n">
        <v>11</v>
      </c>
      <c r="J235" s="22" t="n"/>
      <c r="K235" s="22" t="n">
        <v>128135</v>
      </c>
      <c r="L235" s="22" t="n">
        <v>128152</v>
      </c>
      <c r="M235" s="22"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â€œdiagnosedâ€ set comprises the timeline of 1,500 users who explicitly reported in one or more of their posts having been diagnosed with one of the following: ADHD, Anxiety, Autism, Bipolar, Depression, Eating disorders, OCD, PTSD, and Schizophrenia. The â€œcontrolâ€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is>
      </c>
      <c r="N235" s="22" t="inlineStr">
        <is>
          <t>2169-3536</t>
        </is>
      </c>
      <c r="O235" s="22" t="n"/>
      <c r="P235" s="22" t="inlineStr">
        <is>
          <t>10.1109/ACCESS.2023.3332289</t>
        </is>
      </c>
      <c r="Q235" s="22" t="inlineStr">
        <is>
          <t xml:space="preserve">Consejo Nacional de Humanidades, Ciencias y TecnologÃ­a (CONAHCYT) of Mexico under the Scholarship CVU(grant numbers:637273); </t>
        </is>
      </c>
      <c r="R235" s="22" t="inlineStr">
        <is>
          <t>https://ieeexplore.ieee.org/stamp/stamp.jsp?arnumber=10315126</t>
        </is>
      </c>
      <c r="S235" s="22" t="inlineStr">
        <is>
          <t>Binary classification;machine learning;mental health disorders;multiclass classification;social media;Twitter</t>
        </is>
      </c>
      <c r="T235" s="22" t="inlineStr">
        <is>
          <t>Binary sequences;Classification algorithms;Machine learning;Mental health;Social networking (online);Linguistics;Natural language processing;Cultural aspects</t>
        </is>
      </c>
      <c r="U235" s="22" t="n"/>
      <c r="V235" s="22" t="n">
        <v>19</v>
      </c>
      <c r="W235" s="22" t="n"/>
      <c r="X235" s="22" t="n">
        <v>58</v>
      </c>
      <c r="Y235" s="22" t="inlineStr">
        <is>
          <t>CCBY</t>
        </is>
      </c>
      <c r="Z235" s="14" t="n">
        <v>45243</v>
      </c>
      <c r="AA235" s="22" t="n">
        <v>2023</v>
      </c>
      <c r="AB235" s="22" t="n"/>
      <c r="AC235" s="22" t="inlineStr">
        <is>
          <t>IEEE</t>
        </is>
      </c>
      <c r="AD235" s="15" t="inlineStr">
        <is>
          <t>IEEE Journals</t>
        </is>
      </c>
    </row>
    <row r="236">
      <c r="A236" s="8" t="inlineStr">
        <is>
          <t>Classifying Mental Disabilities from Virtual Reality Behavioral Data using Machine Learning</t>
        </is>
      </c>
      <c r="B236" s="9">
        <f>IF(COUNTIF($A$1:A235,
IF(ISNUMBER(MATCH(RIGHT(TRIM(A235),1),{".",",",";",":","!","?"},0)),
LEFT(TRIM(A235),LEN(TRIM(A235))-1),
TRIM(A235)
))=1,
"Not Duplicate",
"Duplicate")</f>
        <v/>
      </c>
      <c r="C236" s="9">
        <f>_xlfn.IFNA(_xlfn.XLOOKUP(A236, Table1[Title], Table1[Inclusion/Exclusion Decision]), "Added studies")</f>
        <v/>
      </c>
      <c r="D236" s="9" t="inlineStr">
        <is>
          <t>A. R. Vlasiu; M. E. Frincu; C. Daniel; D. Mocan; M. Gabor</t>
        </is>
      </c>
      <c r="E236" s="9" t="inlineStr">
        <is>
          <t>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 Computer Science Department, Faculty of Mathematics and Computer Science, West University of Timisoara, Timisoara, Romania</t>
        </is>
      </c>
      <c r="F236" s="9" t="inlineStr">
        <is>
          <t>2024 E-Health and Bioengineering Conference (EHB)</t>
        </is>
      </c>
      <c r="G236" s="10" t="n">
        <v>45652</v>
      </c>
      <c r="H236" s="9" t="n">
        <v>2024</v>
      </c>
      <c r="I236" s="9" t="n"/>
      <c r="J236" s="9" t="n"/>
      <c r="K236" s="9" t="n">
        <v>1</v>
      </c>
      <c r="L236" s="9" t="n">
        <v>4</v>
      </c>
      <c r="M236" s="9" t="inlineStr">
        <is>
          <t>This study explores the use of Virtual Reality (VR) environments to analyze movement and gaze patterns in subjects with and without mental disorders, including Autism Spectrum Disorder (ASD) and Attention-Deficit/Hyperactivity Disorder (ADHD) A sample of 72 participants was categorized into typical, ASD-related, and other disorders groups. Three VR experiments were conducted to collect data on movement, gaze, and interaction patterns. The results show distinct behavioral differences between typical and atypical groups, further analyzed using machine learning algorithms-Support Vector Machine, Decision Trees, and Random Forest. While Random Forest excelled in binary classifications, Decision Trees outperformed in multi-class scenarios. Results suggest that VR-based analysis of movement and gaze can enhance the early and accurate diagnosis of mental disorders.</t>
        </is>
      </c>
      <c r="N236" s="9" t="inlineStr">
        <is>
          <t>2575-5145</t>
        </is>
      </c>
      <c r="O236" s="9" t="inlineStr">
        <is>
          <t>979-8-3315-3214-7</t>
        </is>
      </c>
      <c r="P236" s="9" t="inlineStr">
        <is>
          <t>10.1109/EHB64556.2024.10805654</t>
        </is>
      </c>
      <c r="Q236" s="9" t="n"/>
      <c r="R236" s="9" t="inlineStr">
        <is>
          <t>https://ieeexplore.ieee.org/stamp/stamp.jsp?arnumber=10805654</t>
        </is>
      </c>
      <c r="S236" s="9" t="inlineStr">
        <is>
          <t>virtual-reality;mental-disorders;autism-spectrum-disorder;movement-gaze-analysis;machine-learning</t>
        </is>
      </c>
      <c r="T236" s="9" t="inlineStr">
        <is>
          <t>Support vector machines;Radio frequency;Solid modeling;Accuracy;Mental disorders;Virtual reality;Vectors;Classification algorithms;Decision trees;Random forests</t>
        </is>
      </c>
      <c r="U236" s="9" t="n"/>
      <c r="V236" s="9" t="n">
        <v>1</v>
      </c>
      <c r="W236" s="9" t="n"/>
      <c r="X236" s="9" t="n">
        <v>11</v>
      </c>
      <c r="Y236" s="9" t="inlineStr">
        <is>
          <t>IEEE</t>
        </is>
      </c>
      <c r="Z236" s="10" t="n">
        <v>45652</v>
      </c>
      <c r="AA236" s="9" t="inlineStr">
        <is>
          <t>14-15 Nov. 2024</t>
        </is>
      </c>
      <c r="AB236" s="9" t="inlineStr">
        <is>
          <t>14-15 Nov. 2024</t>
        </is>
      </c>
      <c r="AC236" s="9" t="inlineStr">
        <is>
          <t>IEEE</t>
        </is>
      </c>
      <c r="AD236" s="11" t="inlineStr">
        <is>
          <t>IEEE Conferences</t>
        </is>
      </c>
    </row>
    <row r="237">
      <c r="A237" s="12" t="inlineStr">
        <is>
          <t>Machine Learning Prediction of Autism Spectrum Disorder Diagnosis Through Linking Mothersâ€™ and Childrenâ€™s Electronic Health Records</t>
        </is>
      </c>
      <c r="B237" s="22">
        <f>IF(COUNTIF($A$1:A236,
IF(ISNUMBER(MATCH(RIGHT(TRIM(A236),1),{".",",",";",":","!","?"},0)),
LEFT(TRIM(A236),LEN(TRIM(A236))-1),
TRIM(A236)
))=1,
"Not Duplicate",
"Duplicate")</f>
        <v/>
      </c>
      <c r="C237" s="22">
        <f>_xlfn.IFNA(_xlfn.XLOOKUP(A237, Table1[Title], Table1[Inclusion/Exclusion Decision]), "Added studies")</f>
        <v/>
      </c>
      <c r="D237" s="22" t="inlineStr">
        <is>
          <t>Y. Li; Y. Huang; S. Yang; E. M. Shychuk; E. A. Shenkman; J. Bian; A. M. Angell; Y. Guo</t>
        </is>
      </c>
      <c r="E237" s="22" t="inlineStr">
        <is>
          <t>Dept. of Health Outcomes and Biomedical Informatics, University of Florida, Gainesville, USA; Dept. of Health Outcomes and Biomedical Informatics, University of Florida, Gainesville, USA; Dept. of Health Outcomes and Biomedical Informatics, University of Florida, Gainesville, USA; Dept. of Pediatrics, University of Florida, Gainesville, USA; Dept. of Health Outcomes and Biomedical Informatics, University of Florida, Gainesville, USA; Dept. of Health Outcomes and Biomedical Informatics, University of Florida, Gainesville, USA; Division of Occupational Science and Occupational Therapy, University of Southern California, Los Angeles, USA; Dept. of Health Outcomes and Biomedical Informatics, University of Florida, Gainesville, USA</t>
        </is>
      </c>
      <c r="F237" s="22" t="inlineStr">
        <is>
          <t>2025 IEEE 13th International Conference on Healthcare Informatics (ICHI)</t>
        </is>
      </c>
      <c r="G237" s="14" t="n">
        <v>45860</v>
      </c>
      <c r="H237" s="22" t="n">
        <v>2025</v>
      </c>
      <c r="I237" s="22" t="n"/>
      <c r="J237" s="22" t="n"/>
      <c r="K237" s="22" t="n">
        <v>11</v>
      </c>
      <c r="L237" s="22" t="n">
        <v>17</v>
      </c>
      <c r="M237" s="22" t="inlineStr">
        <is>
          <t>Autism spectrum disorder (ASD) is a neuro-developmental disorder typically diagnosed in children. Early detection of ASD, particularly in girls who are often diagnosed later than boys, can significantly aid long-term development. This study aimed to develop machine learning models for predicting ASD diagnosis in children, including both boys and girls, using child-mother linked electronic health records (EHRs) data from a large clinical research network. Model features included children and mothersâ€™ risk factors in EHRs, particularly maternal health factors. We tested XGBoost and logistic regression with Random Oversampling (ROS) and Random Undersampling (RUS) to address imbalanced data. Logistic regression with ROS, considering a three-year observation window for childrenâ€™s risk factors, achieved the best performance for predicting ASD among the overall study population (AUROC = 0.824), boys (AUROC = 0.782), and girls (AUROC = 0.791). SHAP values were calculated to quantify the impact of important clinical and sociodemographic risk factors.</t>
        </is>
      </c>
      <c r="N237" s="22" t="inlineStr">
        <is>
          <t>2575-2634</t>
        </is>
      </c>
      <c r="O237" s="22" t="inlineStr">
        <is>
          <t>979-8-3315-2094-6</t>
        </is>
      </c>
      <c r="P237" s="22" t="inlineStr">
        <is>
          <t>10.1109/ICHI64645.2025.00010</t>
        </is>
      </c>
      <c r="Q237" s="22" t="inlineStr">
        <is>
          <t xml:space="preserve">National Institutes of Health; </t>
        </is>
      </c>
      <c r="R237" s="22" t="inlineStr">
        <is>
          <t>https://ieeexplore.ieee.org/stamp/stamp.jsp?arnumber=11081520</t>
        </is>
      </c>
      <c r="S237" s="22" t="inlineStr">
        <is>
          <t>neurodevelopmental disorder;autism spectrum disorder;machine learning;electronic health records;early detection</t>
        </is>
      </c>
      <c r="T237" s="22" t="inlineStr">
        <is>
          <t>Pediatrics;Autism;Logistic regression;Machine learning;Medical services;Predictive models;Data models;Electronic medical records;Informatics</t>
        </is>
      </c>
      <c r="U237" s="22" t="n"/>
      <c r="V237" s="22" t="n"/>
      <c r="W237" s="22" t="n"/>
      <c r="X237" s="22" t="n">
        <v>48</v>
      </c>
      <c r="Y237" s="22" t="inlineStr">
        <is>
          <t>IEEE</t>
        </is>
      </c>
      <c r="Z237" s="14" t="n">
        <v>45860</v>
      </c>
      <c r="AA237" s="22" t="inlineStr">
        <is>
          <t>18-21 June 2025</t>
        </is>
      </c>
      <c r="AB237" s="22" t="inlineStr">
        <is>
          <t>18-21 June 2025</t>
        </is>
      </c>
      <c r="AC237" s="22" t="inlineStr">
        <is>
          <t>IEEE</t>
        </is>
      </c>
      <c r="AD237" s="15" t="inlineStr">
        <is>
          <t>IEEE Conferences</t>
        </is>
      </c>
    </row>
    <row r="238">
      <c r="A238" s="8" t="inlineStr">
        <is>
          <t>Regular Expression Based Medical Text Classification Using Constructive Heuristic Approach</t>
        </is>
      </c>
      <c r="B238" s="9">
        <f>IF(COUNTIF($A$1:A237,
IF(ISNUMBER(MATCH(RIGHT(TRIM(A237),1),{".",",",";",":","!","?"},0)),
LEFT(TRIM(A237),LEN(TRIM(A237))-1),
TRIM(A237)
))=1,
"Not Duplicate",
"Duplicate")</f>
        <v/>
      </c>
      <c r="C238" s="9">
        <f>_xlfn.IFNA(_xlfn.XLOOKUP(A238, Table1[Title], Table1[Inclusion/Exclusion Decision]), "Added studies")</f>
        <v/>
      </c>
      <c r="D238" s="9" t="inlineStr">
        <is>
          <t>M. Cui; R. Bai; Z. Lu; X. Li; U. Aickelin; P. Ge</t>
        </is>
      </c>
      <c r="E238" s="9" t="inlineStr">
        <is>
          <t>School of Computer Science, University of Nottingham, Ningbo, China; School of Computer Science, University of Nottingham, Ningbo, China; School of Computer Science, University of Nottingham, Ningbo, China; School of Computer Science, University of Nottingham, Ningbo, China; School of Computing and Information Systems, University of Melbourne, Melbourne, VIC, Australia; Technology Department, Ping An Health Cloud, Shanghai, China</t>
        </is>
      </c>
      <c r="F238" s="9" t="inlineStr">
        <is>
          <t>IEEE Access</t>
        </is>
      </c>
      <c r="G238" s="10" t="n">
        <v>43759</v>
      </c>
      <c r="H238" s="9" t="n">
        <v>2019</v>
      </c>
      <c r="I238" s="9" t="n">
        <v>7</v>
      </c>
      <c r="J238" s="9" t="n"/>
      <c r="K238" s="9" t="n">
        <v>147892</v>
      </c>
      <c r="L238" s="9" t="n">
        <v>147904</v>
      </c>
      <c r="M238" s="9" t="inlineStr">
        <is>
          <t>Medical text classification assigns medical related text into different categories such as topics or disease types. Machine learning based techniques have been widely used to perform such tasks despite the obvious drawback in such â€œblack boxâ€ approach, leaving no easy way to fine-tune the resultant model for better performance. We propose a novel constructive heuristic approach to generate a set of regular expressions that can be used as effective text classifiers. The main innovation of our approach is that we develop a novel regular expression based text classifier with both satisfactory classification performance and excellent interpretability. We evaluate our framework on real-world medical data provided by our collaborator, one of the largest online healthcare providers in the market, and observe the high performance and consistency of this approach. Experimental results show that the machine-generated regular expressions can be effectively used in conjunction with machine learning techniques to perform medical text classification tasks. The proposed methodology improves the performance of baseline methods (Naive Bayes and Support Vector Machines) by 9% in precision and 4.5% in recall. We also evaluate the performance of modified regular expressions by human experts and demonstrate the potential of practical applications using the proposed method.</t>
        </is>
      </c>
      <c r="N238" s="9" t="inlineStr">
        <is>
          <t>2169-3536</t>
        </is>
      </c>
      <c r="O238" s="9" t="n"/>
      <c r="P238" s="9" t="inlineStr">
        <is>
          <t>10.1109/ACCESS.2019.2946622</t>
        </is>
      </c>
      <c r="Q238" s="9" t="inlineStr">
        <is>
          <t xml:space="preserve">National Natural Science Foundation of China(grant numbers:71471092,61806129); Natural Science Foundation of Zhejiang Province(grant numbers:LR17G010001); Ningbo Municipal Bureau of Science and Technology(grant numbers:2017D10034,2014A35006); China Postdoctoral Science Foundation(grant numbers:2018M640820,2019T120751); </t>
        </is>
      </c>
      <c r="R238" s="9" t="inlineStr">
        <is>
          <t>https://ieeexplore.ieee.org/stamp/stamp.jsp?arnumber=8864974</t>
        </is>
      </c>
      <c r="S238" s="9" t="inlineStr">
        <is>
          <t>Regular expressions;text classification;constructive heuristic method</t>
        </is>
      </c>
      <c r="T238" s="9" t="inlineStr">
        <is>
          <t>Task analysis;Machine learning algorithms;Neural networks;Deep learning;Diseases</t>
        </is>
      </c>
      <c r="U238" s="9" t="n"/>
      <c r="V238" s="9" t="n">
        <v>35</v>
      </c>
      <c r="W238" s="9" t="n"/>
      <c r="X238" s="9" t="n">
        <v>52</v>
      </c>
      <c r="Y238" s="9" t="inlineStr">
        <is>
          <t>CCBY</t>
        </is>
      </c>
      <c r="Z238" s="10" t="n">
        <v>43752</v>
      </c>
      <c r="AA238" s="9" t="n">
        <v>2019</v>
      </c>
      <c r="AB238" s="9" t="n"/>
      <c r="AC238" s="9" t="inlineStr">
        <is>
          <t>IEEE</t>
        </is>
      </c>
      <c r="AD238" s="11" t="inlineStr">
        <is>
          <t>IEEE Journals</t>
        </is>
      </c>
    </row>
    <row r="239">
      <c r="A239" s="12" t="inlineStr">
        <is>
          <t>Detecting Children Emotion through Facial Expression Recognition</t>
        </is>
      </c>
      <c r="B239" s="22">
        <f>IF(COUNTIF($A$1:A238,
IF(ISNUMBER(MATCH(RIGHT(TRIM(A238),1),{".",",",";",":","!","?"},0)),
LEFT(TRIM(A238),LEN(TRIM(A238))-1),
TRIM(A238)
))=1,
"Not Duplicate",
"Duplicate")</f>
        <v/>
      </c>
      <c r="C239" s="22">
        <f>_xlfn.IFNA(_xlfn.XLOOKUP(A239, Table1[Title], Table1[Inclusion/Exclusion Decision]), "Added studies")</f>
        <v/>
      </c>
      <c r="D239" s="22" t="inlineStr">
        <is>
          <t>U. Chinta; A. Atyabi</t>
        </is>
      </c>
      <c r="E239" s="22" t="inlineStr">
        <is>
          <t>Department of Computer Science, University of Colorado, Colorado Springs, CO, USA; Department of Computer Science, University of Colorado, Colorado Springs, CO, USA</t>
        </is>
      </c>
      <c r="F239" s="22" t="inlineStr">
        <is>
          <t>2023 IEEE International Conference on Systems, Man, and Cybernetics (SMC)</t>
        </is>
      </c>
      <c r="G239" s="14" t="n">
        <v>45320</v>
      </c>
      <c r="H239" s="22" t="n">
        <v>2023</v>
      </c>
      <c r="I239" s="22" t="n"/>
      <c r="J239" s="22" t="n"/>
      <c r="K239" s="22" t="n">
        <v>5034</v>
      </c>
      <c r="L239" s="22" t="n">
        <v>5039</v>
      </c>
      <c r="M239" s="22" t="inlineStr">
        <is>
          <t>Emotion detection has become an increasingly important area of research in recent years, as it has numerous applications in fields such as psychology, marketing, and human-computer interaction. Deep learning has shown success in emotion recognition due to the availability of large amounts of data and the ability to learn complex patterns in facial expressions, speech, and physiological signals when recognizing emotions. However, there are challenges associated with variations in lighting, pose, and facial expressions. This study introduces a novel deep-learning approach for emotion detection, leveraging the power of VGGFace2 to classify six emotional poses in children. The proposed approach outperforms the state-of-the-art in the field, achieving a success rate of 96.3% on the CAFE dataset. A comprehensive evaluation of the findings and a detailed discussion of their potential implications is offered as part of the study. Facial Emotion Recognition (FER), VGGFace2, emotion detection</t>
        </is>
      </c>
      <c r="N239" s="22" t="inlineStr">
        <is>
          <t>2577-1655</t>
        </is>
      </c>
      <c r="O239" s="22" t="inlineStr">
        <is>
          <t>979-8-3503-3702-0</t>
        </is>
      </c>
      <c r="P239" s="22" t="inlineStr">
        <is>
          <t>10.1109/SMC53992.2023.10394090</t>
        </is>
      </c>
      <c r="Q239" s="22" t="n"/>
      <c r="R239" s="22" t="inlineStr">
        <is>
          <t>https://ieeexplore.ieee.org/stamp/stamp.jsp?arnumber=10394090</t>
        </is>
      </c>
      <c r="S239" s="22" t="n"/>
      <c r="T239" s="22" t="inlineStr">
        <is>
          <t>Deep learning;Support vector machines;Emotion recognition;Pediatrics;Face recognition;Soft sensors;Psychology</t>
        </is>
      </c>
      <c r="U239" s="22" t="n"/>
      <c r="V239" s="22" t="n">
        <v>1</v>
      </c>
      <c r="W239" s="22" t="n"/>
      <c r="X239" s="22" t="n">
        <v>45</v>
      </c>
      <c r="Y239" s="22" t="inlineStr">
        <is>
          <t>IEEE</t>
        </is>
      </c>
      <c r="Z239" s="14" t="n">
        <v>45320</v>
      </c>
      <c r="AA239" s="22" t="inlineStr">
        <is>
          <t>1-4 Oct. 2023</t>
        </is>
      </c>
      <c r="AB239" s="22" t="inlineStr">
        <is>
          <t>1-4 Oct. 2023</t>
        </is>
      </c>
      <c r="AC239" s="22" t="inlineStr">
        <is>
          <t>IEEE</t>
        </is>
      </c>
      <c r="AD239" s="15" t="inlineStr">
        <is>
          <t>IEEE Conferences</t>
        </is>
      </c>
    </row>
    <row r="240">
      <c r="A240" s="8" t="inlineStr">
        <is>
          <t>Topological Data Analysis Of Eye Movements</t>
        </is>
      </c>
      <c r="B240" s="9">
        <f>IF(COUNTIF($A$1:A239,
IF(ISNUMBER(MATCH(RIGHT(TRIM(A239),1),{".",",",";",":","!","?"},0)),
LEFT(TRIM(A239),LEN(TRIM(A239))-1),
TRIM(A239)
))=1,
"Not Duplicate",
"Duplicate")</f>
        <v/>
      </c>
      <c r="C240" s="9">
        <f>_xlfn.IFNA(_xlfn.XLOOKUP(A240, Table1[Title], Table1[Inclusion/Exclusion Decision]), "Added studies")</f>
        <v/>
      </c>
      <c r="D240" s="9" t="inlineStr">
        <is>
          <t>O. Kachan; A. Onuchin</t>
        </is>
      </c>
      <c r="E240" s="9" t="inlineStr">
        <is>
          <t>Skolkovo Institute of Science and Technology; Lomonosov Moscow State University</t>
        </is>
      </c>
      <c r="F240" s="9" t="inlineStr">
        <is>
          <t>2021 IEEE 18th International Symposium on Biomedical Imaging (ISBI)</t>
        </is>
      </c>
      <c r="G240" s="10" t="n">
        <v>44341</v>
      </c>
      <c r="H240" s="9" t="n">
        <v>2021</v>
      </c>
      <c r="I240" s="9" t="n"/>
      <c r="J240" s="9" t="n"/>
      <c r="K240" s="9" t="n">
        <v>1398</v>
      </c>
      <c r="L240" s="9" t="n">
        <v>1401</v>
      </c>
      <c r="M240" s="9" t="inlineStr">
        <is>
          <t>The increasing use of eye tracking in modern cognitive and clinical psychology, neuroscience, and ophthalmology requires new methods of objective quantitative analysis of complex eye movement data. In the current work, topological data analysis (TDA) is used to extract a new type of features of eye movements to differentiate between two eye movements groups, obtained upon the presentation of two different stimuli images - a human face, shown straight and rotated for 180 degrees, which corresponds to the processing of the normal and unusual visual information respectively. Experimental evidence shows that the proposed topology-based features have more discriminative power over the generally accepted features of eye movements, allowing to separate provided different stimuli with good accuracy. Moreover, the concatenation of the topology-based and ROI fixation ratios features further improves the performance of the classification task, showing the complementariness of the proposed topological features to the existing ones. We believe that the new class of features is able to serve as a valuable addition to the eye movement data-based medical diagnosis of mental, neurological, and ophthalmological disorders and diseases.</t>
        </is>
      </c>
      <c r="N240" s="9" t="inlineStr">
        <is>
          <t>1945-8452</t>
        </is>
      </c>
      <c r="O240" s="9" t="inlineStr">
        <is>
          <t>978-1-6654-1246-9</t>
        </is>
      </c>
      <c r="P240" s="9" t="inlineStr">
        <is>
          <t>10.1109/ISBI48211.2021.9433898</t>
        </is>
      </c>
      <c r="Q240" s="9" t="n"/>
      <c r="R240" s="9" t="inlineStr">
        <is>
          <t>https://ieeexplore.ieee.org/stamp/stamp.jsp?arnumber=9433898</t>
        </is>
      </c>
      <c r="S240" s="9" t="inlineStr">
        <is>
          <t>eye tracking;topological data analysis;pattern recognition and classification</t>
        </is>
      </c>
      <c r="T240" s="9" t="inlineStr">
        <is>
          <t>Visualization;Data analysis;Neuroscience;Tracking;Statistical analysis;Psychology;Feature extraction</t>
        </is>
      </c>
      <c r="U240" s="9" t="n"/>
      <c r="V240" s="9" t="n">
        <v>3</v>
      </c>
      <c r="W240" s="9" t="n"/>
      <c r="X240" s="9" t="n">
        <v>12</v>
      </c>
      <c r="Y240" s="9" t="inlineStr">
        <is>
          <t>IEEE</t>
        </is>
      </c>
      <c r="Z240" s="10" t="n">
        <v>44341</v>
      </c>
      <c r="AA240" s="9" t="inlineStr">
        <is>
          <t>13-16 April 2021</t>
        </is>
      </c>
      <c r="AB240" s="9" t="inlineStr">
        <is>
          <t>13-16 April 2021</t>
        </is>
      </c>
      <c r="AC240" s="9" t="inlineStr">
        <is>
          <t>IEEE</t>
        </is>
      </c>
      <c r="AD240" s="11" t="inlineStr">
        <is>
          <t>IEEE Conferences</t>
        </is>
      </c>
    </row>
    <row r="241">
      <c r="A241" s="12" t="inlineStr">
        <is>
          <t>Attention-Like Multimodality Fusion With Data Augmentation for Diagnosis of Mental Disorders Using MRI</t>
        </is>
      </c>
      <c r="B241" s="22">
        <f>IF(COUNTIF($A$1:A240,
IF(ISNUMBER(MATCH(RIGHT(TRIM(A240),1),{".",",",";",":","!","?"},0)),
LEFT(TRIM(A240),LEN(TRIM(A240))-1),
TRIM(A240)
))=1,
"Not Duplicate",
"Duplicate")</f>
        <v/>
      </c>
      <c r="C241" s="22">
        <f>_xlfn.IFNA(_xlfn.XLOOKUP(A241, Table1[Title], Table1[Inclusion/Exclusion Decision]), "Added studies")</f>
        <v/>
      </c>
      <c r="D241" s="22" t="inlineStr">
        <is>
          <t>R. Liu; Z. -A. Huang; Y. Hu; Z. Zhu; K. -C. Wong; K. C. Tan</t>
        </is>
      </c>
      <c r="E241" s="22" t="inlineStr">
        <is>
          <t>Department of Computer Science, City University of Hong Kong, Kowloon Tong, Hong Kong; Center for Computer Science and Information Technology, City University of Hong Kong Dongguan Research Institute, Dongguan, China; Department of Computer Science, City University of Hong Kong, Kowloon Tong, Hong Kong; National Engineering Laboratory for Big Data System Computing Technology, College of Computer Science and Software Engineering, Shenzhen University, Shenzhen, China; Department of Computer Science, City University of Hong Kong, Kowloon Tong, Hong Kong; Department of Computing, The Hong Kong Polytechnic University, Hung Hom, Hong Kong</t>
        </is>
      </c>
      <c r="F241" s="22" t="inlineStr">
        <is>
          <t>IEEE Transactions on Neural Networks and Learning Systems</t>
        </is>
      </c>
      <c r="G241" s="14" t="n">
        <v>45446</v>
      </c>
      <c r="H241" s="22" t="n">
        <v>2024</v>
      </c>
      <c r="I241" s="22" t="n">
        <v>35</v>
      </c>
      <c r="J241" s="22" t="n">
        <v>6</v>
      </c>
      <c r="K241" s="22" t="n">
        <v>7627</v>
      </c>
      <c r="L241" s="22" t="n">
        <v>7641</v>
      </c>
      <c r="M241" s="22" t="inlineStr">
        <is>
          <t>The globally rising prevalence of mental disorders leads to shortfalls in timely diagnosis and therapy to reduce patientsâ€™ suffering. Facing such an urgent public health problem, professional efforts based on symptom criteria are seriously overstretched. Recently, the successful applications of computer-aided diagnosis approaches have provided timely opportunities to relieve the tension in healthcare services. Particularly, multimodal representation learning gains increasing attention thanks to the high temporal and spatial resolution information extracted from neuroimaging fusion. In this work, we propose an efficient multimodality fusion framework to identify multiple mental disorders based on the combination of functional and structural magnetic resonance imaging. A multioutput conditional generative adversarial network (GAN) is developed to address the scarcity of multimodal data for augmentation. Based on the augmented training data, the multiheaded gating fusion model is proposed for classification by extracting the complementary features across different modalities. The experiments demonstrate that the proposed model can achieve robust accuracies of  $75.1~\pm ~1.5$ %,  $72.9~\pm ~1.1$ %, and  $87.2~\pm ~1.5$ % for autism spectrum disorder (ASD), attention deficit/hyperactivity disorder, and schizophrenia, respectively. In addition, the interpretability of our model is expected to enable the identification of remarkable neuropathology diagnostic biomarkers, leading to well-informed therapeutic decisions.</t>
        </is>
      </c>
      <c r="N241" s="22" t="inlineStr">
        <is>
          <t>2162-2388</t>
        </is>
      </c>
      <c r="O241" s="22" t="n"/>
      <c r="P241" s="22" t="inlineStr">
        <is>
          <t>10.1109/TNNLS.2022.3219551</t>
        </is>
      </c>
      <c r="Q241" s="22"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R241" s="22" t="inlineStr">
        <is>
          <t>https://ieeexplore.ieee.org/stamp/stamp.jsp?arnumber=9947312</t>
        </is>
      </c>
      <c r="S241" s="22" t="inlineStr">
        <is>
          <t>Attention deficit/hyperactivity disorder;autism spectrum disorder (ASD);computer-aided diagnosis;magnetic resonance imaging;multimodality data generation;multimodality fusion;schizophrenia</t>
        </is>
      </c>
      <c r="T241" s="22" t="inlineStr">
        <is>
          <t>Functional magnetic resonance imaging;Neuroimaging;Solid modeling;Mental disorders;Data models;Urban areas;Support vector machines</t>
        </is>
      </c>
      <c r="U241" s="22" t="inlineStr">
        <is>
          <t>Humans;Magnetic Resonance Imaging;Neural Networks, Computer;Mental Disorders;Attention Deficit Disorder with Hyperactivity;Schizophrenia;Multimodal Imaging;Autism Spectrum Disorder;Male;Image Interpretation, Computer-Assisted;Female;Algorithms;Brain;Attention;Neuroimaging;Adult;Young Adult</t>
        </is>
      </c>
      <c r="V241" s="22" t="n">
        <v>35</v>
      </c>
      <c r="W241" s="22" t="n"/>
      <c r="X241" s="22" t="n">
        <v>59</v>
      </c>
      <c r="Y241" s="22" t="inlineStr">
        <is>
          <t>IEEE</t>
        </is>
      </c>
      <c r="Z241" s="14" t="n">
        <v>44879</v>
      </c>
      <c r="AA241" s="17" t="n">
        <v>45444</v>
      </c>
      <c r="AB241" s="22" t="n"/>
      <c r="AC241" s="22" t="inlineStr">
        <is>
          <t>IEEE</t>
        </is>
      </c>
      <c r="AD241" s="15" t="inlineStr">
        <is>
          <t>IEEE Journals</t>
        </is>
      </c>
    </row>
    <row r="242">
      <c r="A242" s="8" t="inlineStr">
        <is>
          <t>Improving ADHD Diagnosis with Real-Time EEG Artifact Correction and Emotional Insights</t>
        </is>
      </c>
      <c r="B242" s="9">
        <f>IF(COUNTIF($A$1:A241,
IF(ISNUMBER(MATCH(RIGHT(TRIM(A241),1),{".",",",";",":","!","?"},0)),
LEFT(TRIM(A241),LEN(TRIM(A241))-1),
TRIM(A241)
))=1,
"Not Duplicate",
"Duplicate")</f>
        <v/>
      </c>
      <c r="C242" s="9">
        <f>_xlfn.IFNA(_xlfn.XLOOKUP(A242, Table1[Title], Table1[Inclusion/Exclusion Decision]), "Added studies")</f>
        <v/>
      </c>
      <c r="D242" s="9" t="inlineStr">
        <is>
          <t>S. M; S. Parameswaran; S. S; I. K; S. M. S; S. T</t>
        </is>
      </c>
      <c r="E242" s="9" t="inlineStr">
        <is>
          <t>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 Department of Biomedical Engineering, KSR Institute for Engineering and Technology, Tiruchengode, Tamilnadu, India</t>
        </is>
      </c>
      <c r="F242" s="9" t="inlineStr">
        <is>
          <t>2024 4th International Conference on Ubiquitous Computing and Intelligent Information Systems (ICUIS)</t>
        </is>
      </c>
      <c r="G242" s="10" t="n">
        <v>45701</v>
      </c>
      <c r="H242" s="9" t="n">
        <v>2024</v>
      </c>
      <c r="I242" s="9" t="n"/>
      <c r="J242" s="9" t="n"/>
      <c r="K242" s="9" t="n">
        <v>1963</v>
      </c>
      <c r="L242" s="9" t="n">
        <v>1971</v>
      </c>
      <c r="M242" s="9" t="inlineStr">
        <is>
          <t>â€ Attention Deficit Hyperactivity Disorder (ADHD) diagnosis is often subjective, posing challenges to accuracy. This study enhances diagnosis by integrating real-time EEG artifact correction and emotional insights. EEG, a non-invasive neuroimaging tool, detects brain activity patterns, such as abnormal theta-to-beta ratios, commonly linked to ADHD. However, EEG signals are prone to artifacts from muscle movements and external noise. To address this, Independent Component Analysis (ICA) and machine learning algorithms are employed for real-time artifact correction. In addition, emotion recognition through EEG provides insights into emotional dysregulation, often seen in ADHD. Results show significant improvements in EEG signal quality, emotional state classification, and diagnostic accuracy, achieving 90% accuracy. These findings highlight the potential of combining neural and emotional data to enhance ADHD diagnosis and foster personalized treatment strategies targeting both cognitive and emotional components of the disorder.</t>
        </is>
      </c>
      <c r="N242" s="9" t="n"/>
      <c r="O242" s="9" t="inlineStr">
        <is>
          <t>979-8-3315-2963-5</t>
        </is>
      </c>
      <c r="P242" s="9" t="inlineStr">
        <is>
          <t>10.1109/ICUIS64676.2024.10866175</t>
        </is>
      </c>
      <c r="Q242" s="9" t="n"/>
      <c r="R242" s="9" t="inlineStr">
        <is>
          <t>https://ieeexplore.ieee.org/stamp/stamp.jsp?arnumber=10866175</t>
        </is>
      </c>
      <c r="S242" s="9" t="inlineStr">
        <is>
          <t>ADHD;EEG;Artifact Correction;Emotional Insights;Machine Learning;Diagnostic Accuracy;Theta-Beta Ratio</t>
        </is>
      </c>
      <c r="T242" s="9" t="inlineStr">
        <is>
          <t>Support vector machines;Technological innovation;Accuracy;Noise;Independent component analysis;Ubiquitous computing;Electroencephalography;Real-time systems;Regulation;Physiology</t>
        </is>
      </c>
      <c r="U242" s="9" t="n"/>
      <c r="V242" s="9" t="n"/>
      <c r="W242" s="9" t="n"/>
      <c r="X242" s="9" t="n">
        <v>23</v>
      </c>
      <c r="Y242" s="9" t="inlineStr">
        <is>
          <t>IEEE</t>
        </is>
      </c>
      <c r="Z242" s="10" t="n">
        <v>45701</v>
      </c>
      <c r="AA242" s="9" t="inlineStr">
        <is>
          <t>12-13 Dec. 2024</t>
        </is>
      </c>
      <c r="AB242" s="9" t="inlineStr">
        <is>
          <t>12-13 Dec. 2024</t>
        </is>
      </c>
      <c r="AC242" s="9" t="inlineStr">
        <is>
          <t>IEEE</t>
        </is>
      </c>
      <c r="AD242" s="11" t="inlineStr">
        <is>
          <t>IEEE Conferences</t>
        </is>
      </c>
    </row>
    <row r="243">
      <c r="A243" s="12" t="inlineStr">
        <is>
          <t>Classification of Brain Activities under Response Inhibition using Functional Connectivity</t>
        </is>
      </c>
      <c r="B243" s="22">
        <f>IF(COUNTIF($A$1:A242,
IF(ISNUMBER(MATCH(RIGHT(TRIM(A242),1),{".",",",";",":","!","?"},0)),
LEFT(TRIM(A242),LEN(TRIM(A242))-1),
TRIM(A242)
))=1,
"Not Duplicate",
"Duplicate")</f>
        <v/>
      </c>
      <c r="C243" s="22">
        <f>_xlfn.IFNA(_xlfn.XLOOKUP(A243, Table1[Title], Table1[Inclusion/Exclusion Decision]), "Added studies")</f>
        <v/>
      </c>
      <c r="D243" s="22" t="inlineStr">
        <is>
          <t>R. K. Chikara; K. -H. Su; L. -W. Ko</t>
        </is>
      </c>
      <c r="E243" s="22" t="inlineStr">
        <is>
          <t>Department of Biological Science and Technology, National Chiao Tung University, Hsinchu 300, Taiwan; Department of Biological Science and Technology, National Chiao Tung University, Hsinchu 300, Taiwan; Center for Intelligent Drug Systems and Smart Bio-devices (IDS2 B), National Chiao Tung University, Hsinchu 300, Taiwan</t>
        </is>
      </c>
      <c r="F243" s="22" t="inlineStr">
        <is>
          <t>2019 International Conference on Technologies and Applications of Artiï¬cial Intelligence (TAAI)</t>
        </is>
      </c>
      <c r="G243" s="14" t="n">
        <v>43846</v>
      </c>
      <c r="H243" s="22" t="n">
        <v>2019</v>
      </c>
      <c r="I243" s="22" t="n"/>
      <c r="J243" s="22" t="n"/>
      <c r="K243" s="22" t="n">
        <v>1</v>
      </c>
      <c r="L243" s="22" t="n">
        <v>5</v>
      </c>
      <c r="M243" s="22" t="inlineStr">
        <is>
          <t>Human response inhibition, the ability to suppress pre-potent behavior that is inappropriate or that is no longer required, is essential for behavior aimed at everyday life goals. In recent decades, researchers have shown a greater interest in inhibiting the response. Response inhibition is considered an operationalization of certain aspects of impulsivity and compulsivity. Impulsivity is commonly defined as a tendency to act by impulses, acts performed immediately and without voluntary control, while compulsivity is the tendency to repeat a specific behavior and to be unable to inhibit the behavior even when it is no longer appropriate. Due to the importance of inhibiting the response in everyday life, many neuropsychological models have been developed to test inhibitory performance. In this experiment, subjects were asked to respond to a visual stimulus (i.e., a square or circular figure), but withheld this response to irrelevant stimuli (i.e., alarm sound). Therefore, in this study, we developed a new classification model of brain activities under response inhibition using functional connectivity. In this proposed model, we classified the electroencephalography (EEG) signals of successful-stop and failed-stop trials. In this study, we used parametric (LDA, QDA) and non-parametric (PARZENDC, KNNC) classification algorithms to investigate the accuracy of this system. First, the EEG signals acquired during the successful-stop and failed-stop trials, after that, we measured the functional connectivity between seven brain regions, included F3-F4, F4-O1, F4-T8, T7-O1, T7-T8, C3-CZ and C4CZ by phase-locked value (PLV) method. These seven regions of interest covered the entire human brain. These functional connectivity values were used as an input feature for the proposed classification model. Our novel classification system achieved 88% accuracy with QDA. These new findings revealed that this model can be considered to classify the EEG signals of successful-stop and failed-stop trials during response inhibition.</t>
        </is>
      </c>
      <c r="N243" s="22" t="inlineStr">
        <is>
          <t>2376-6824</t>
        </is>
      </c>
      <c r="O243" s="22" t="inlineStr">
        <is>
          <t>978-1-7281-4666-9</t>
        </is>
      </c>
      <c r="P243" s="22" t="inlineStr">
        <is>
          <t>10.1109/TAAI48200.2019.8959826</t>
        </is>
      </c>
      <c r="Q243" s="22" t="n"/>
      <c r="R243" s="22" t="inlineStr">
        <is>
          <t>https://ieeexplore.ieee.org/stamp/stamp.jsp?arnumber=8959826</t>
        </is>
      </c>
      <c r="S243" s="22" t="inlineStr">
        <is>
          <t>Electroencephalography (EEG);Functional Connectivity;ERP-P300;Classification;successful-stop;failed-stop;Response inhibition.</t>
        </is>
      </c>
      <c r="T243" s="22" t="inlineStr">
        <is>
          <t>Electroencephalography;Task analysis;Brain modeling;Feature extraction;Electric potential;Classification algorithms;Delays</t>
        </is>
      </c>
      <c r="U243" s="22" t="n"/>
      <c r="V243" s="22" t="n">
        <v>3</v>
      </c>
      <c r="W243" s="22" t="n"/>
      <c r="X243" s="22" t="n">
        <v>28</v>
      </c>
      <c r="Y243" s="22" t="inlineStr">
        <is>
          <t>IEEE</t>
        </is>
      </c>
      <c r="Z243" s="14" t="n">
        <v>43846</v>
      </c>
      <c r="AA243" s="22" t="inlineStr">
        <is>
          <t>21-23 Nov. 2019</t>
        </is>
      </c>
      <c r="AB243" s="22" t="inlineStr">
        <is>
          <t>21-23 Nov. 2019</t>
        </is>
      </c>
      <c r="AC243" s="22" t="inlineStr">
        <is>
          <t>IEEE</t>
        </is>
      </c>
      <c r="AD243" s="15" t="inlineStr">
        <is>
          <t>IEEE Conferences</t>
        </is>
      </c>
    </row>
    <row r="244">
      <c r="A244" s="8" t="inlineStr">
        <is>
          <t>STEP UP: Systematically Motivating the Children with Low Psychological Maturity Level and Disabled Children using Gamification and Human Computer Interaction</t>
        </is>
      </c>
      <c r="B244" s="9">
        <f>IF(COUNTIF($A$1:A243,
IF(ISNUMBER(MATCH(RIGHT(TRIM(A243),1),{".",",",";",":","!","?"},0)),
LEFT(TRIM(A243),LEN(TRIM(A243))-1),
TRIM(A243)
))=1,
"Not Duplicate",
"Duplicate")</f>
        <v/>
      </c>
      <c r="C244" s="9">
        <f>_xlfn.IFNA(_xlfn.XLOOKUP(A244, Table1[Title], Table1[Inclusion/Exclusion Decision]), "Added studies")</f>
        <v/>
      </c>
      <c r="D244" s="9" t="inlineStr">
        <is>
          <t>R. S. C. K. Dharmarathne; K. A. Medagedara; N. B. W. N. Madhubashinee; P. T. Maitipe; D. Sriyaratna; K. Abeywardena</t>
        </is>
      </c>
      <c r="E244" s="9" t="inlineStr">
        <is>
          <t>Department of Computer Science and Software Engineering, Sri Lanka Institute of Information Technology, Malabe, Sri Lanka; Department of Computer Science and Software Engineering, Sri Lanka Institute of Information Technology, Malabe, Sri Lanka; Department of Computer Systems and Network Engineering, Sri Lanka Institute of Information Technology, Malabe, Sri Lanka; Department of Information Technology, Sri Lanka Institute of Information Technology, Malabe, Sri Lanka; Department of Computer Science and Software Engineering, Sri Lanka Institute of Information Technology, Malabe, Sri Lanka; Department of Computer Systems Engineering, Sri Lanka Institute of Information Technology, Malabe, Sri Lanka</t>
        </is>
      </c>
      <c r="F244" s="9" t="inlineStr">
        <is>
          <t>2022 IEEE 7th International conference for Convergence in Technology (I2CT)</t>
        </is>
      </c>
      <c r="G244" s="10" t="n">
        <v>44760</v>
      </c>
      <c r="H244" s="9" t="n">
        <v>2022</v>
      </c>
      <c r="I244" s="9" t="n"/>
      <c r="J244" s="9" t="n"/>
      <c r="K244" s="9" t="n">
        <v>1</v>
      </c>
      <c r="L244" s="9" t="n">
        <v>6</v>
      </c>
      <c r="M244" s="9" t="inlineStr">
        <is>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is>
      </c>
      <c r="N244" s="9" t="n"/>
      <c r="O244" s="9" t="inlineStr">
        <is>
          <t>978-1-6654-2168-3</t>
        </is>
      </c>
      <c r="P244" s="9" t="inlineStr">
        <is>
          <t>10.1109/I2CT54291.2022.9824182</t>
        </is>
      </c>
      <c r="Q244" s="9" t="n"/>
      <c r="R244" s="9" t="inlineStr">
        <is>
          <t>https://ieeexplore.ieee.org/stamp/stamp.jsp?arnumber=9824182</t>
        </is>
      </c>
      <c r="S244" s="9" t="inlineStr">
        <is>
          <t>Gamification;Machine Learning;Human Computer Interaction;Image Processing;Virtual Reality;Augmented Reality;Attention Deficit Hyperactivity Disorder (ADHD)</t>
        </is>
      </c>
      <c r="T244" s="9" t="inlineStr">
        <is>
          <t>Human computer interaction;Protocols;Image processing;Psychology;Virtual environments;Focusing;Medical services</t>
        </is>
      </c>
      <c r="U244" s="9" t="n"/>
      <c r="V244" s="9" t="n">
        <v>1</v>
      </c>
      <c r="W244" s="9" t="n"/>
      <c r="X244" s="9" t="n">
        <v>10</v>
      </c>
      <c r="Y244" s="9" t="inlineStr">
        <is>
          <t>IEEE</t>
        </is>
      </c>
      <c r="Z244" s="10" t="n">
        <v>44760</v>
      </c>
      <c r="AA244" s="9" t="inlineStr">
        <is>
          <t>7-9 April 2022</t>
        </is>
      </c>
      <c r="AB244" s="9" t="inlineStr">
        <is>
          <t>7-9 April 2022</t>
        </is>
      </c>
      <c r="AC244" s="9" t="inlineStr">
        <is>
          <t>IEEE</t>
        </is>
      </c>
      <c r="AD244" s="11" t="inlineStr">
        <is>
          <t>IEEE Conferences</t>
        </is>
      </c>
    </row>
    <row r="245">
      <c r="A245" s="12" t="inlineStr">
        <is>
          <t>Detection and Classification of Teacher-Rated Childrenâ€™s Activity Levels Using Millimeter-Wave Radar and Machine Learning: A Pilot Study in a Real Primary School Environment</t>
        </is>
      </c>
      <c r="B245" s="22">
        <f>IF(COUNTIF($A$1:A244,
IF(ISNUMBER(MATCH(RIGHT(TRIM(A244),1),{".",",",";",":","!","?"},0)),
LEFT(TRIM(A244),LEN(TRIM(A244))-1),
TRIM(A244)
))=1,
"Not Duplicate",
"Duplicate")</f>
        <v/>
      </c>
      <c r="C245" s="22">
        <f>_xlfn.IFNA(_xlfn.XLOOKUP(A245, Table1[Title], Table1[Inclusion/Exclusion Decision]), "Added studies")</f>
        <v/>
      </c>
      <c r="D245" s="22" t="inlineStr">
        <is>
          <t>T. Wang; T. Sakamoto; Y. Oshima; I. Iwata; M. Kato; H. Kobayashi; M. Wakuta; M. Myowa; T. Nishimura; A. Senju</t>
        </is>
      </c>
      <c r="E245" s="22" t="inlineStr">
        <is>
          <t>Institute for Multidisciplinary Sciences, Yokohama National University, Yokohama, Kanagawa,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Department of Electrical Engineering, Graduate School of Engineering, Kyoto University, Kyoto, Japan; Research Department, Institute of Child Developmental Science Research, Hamamatsu, Shizuoka, Japan; Graduate School of Education, Kyoto University, Kyoto, Japan; Research Center for Child Mental Development, Hamamatsu University School of Medicine, Hamamatsu, Shizuoka, Japan; Research Center for Child Mental Development, Hamamatsu University School of Medicine, Hamamatsu, Shizuoka, Japan</t>
        </is>
      </c>
      <c r="F245" s="22" t="inlineStr">
        <is>
          <t>IEEE Access</t>
        </is>
      </c>
      <c r="G245" s="14" t="n">
        <v>45694</v>
      </c>
      <c r="H245" s="22" t="n">
        <v>2025</v>
      </c>
      <c r="I245" s="22" t="n">
        <v>13</v>
      </c>
      <c r="J245" s="22" t="n"/>
      <c r="K245" s="22" t="n">
        <v>23156</v>
      </c>
      <c r="L245" s="22" t="n">
        <v>23170</v>
      </c>
      <c r="M245" s="22" t="inlineStr">
        <is>
          <t>Traditional assessments of childrenâ€™s health and behavioral issues primarily rely on subjective evaluation by adult raters, which imposes major costs in time and human resource to the school system. This pilot study investigates the utilization of millimeter-wave radar coupled with machine learning for the objective and semi-automatic detection and classification of childrenâ€™s activity levels, defined as restlessness, within a real classroom environment. Two objectives are pursued: confirming the feasibility of restlessness detection using millimeter-wave radar and applying standard machine learning method for restlessness classification. The experiment involves a nine-day observational study, using two radar systems to monitor the activities of 14 children in a primary school. Radar data analysis involves the extraction of distinctive features for restlessness detection and classification. Results indicate the successful detection of restlessness using millimeter-wave radar, demonstrating its potential to capture nuanced body movements in a privacy-protected manner. Machine learning models trained on radar data achieve a classification accuracy of 100%, outperforming other methods in terms of non-invasiveness, lack of body restraint, multi-target applications, and privacy protection. The studyâ€™s contributions extend to children, parents, and educational practitioners, emphasizing non-invasiveness, privacy protection, and evidence-based support. Despite limitations such as a short monitoring duration and a small sample size, this pilot study lays the foundation for future research in non-invasive restlessness detection using non-contact monitoring technologies. The integration of millimeter-wave radar and machine learning offers a promising avenue for efficient and ethical trait assessments in real-world educational environments, contributing to the advancement of child psychology and education. This work supports efforts for non-contact monitoring of childrenâ€™s activity holding promise such as non-invasive, privacy protection, multi-targets, objective evaluation, and computer-aided screening.</t>
        </is>
      </c>
      <c r="N245" s="22" t="inlineStr">
        <is>
          <t>2169-3536</t>
        </is>
      </c>
      <c r="O245" s="22" t="n"/>
      <c r="P245" s="22" t="inlineStr">
        <is>
          <t>10.1109/ACCESS.2025.3527037</t>
        </is>
      </c>
      <c r="Q245" s="22" t="inlineStr">
        <is>
          <t xml:space="preserve">Japan Science and Technology Agency (JST)-Mirai Program(grant numbers:JPMJMI22J2); </t>
        </is>
      </c>
      <c r="R245" s="22" t="inlineStr">
        <is>
          <t>https://ieeexplore.ieee.org/stamp/stamp.jsp?arnumber=10833603</t>
        </is>
      </c>
      <c r="S245" s="22" t="inlineStr">
        <is>
          <t>Machine learning;millimeter-wave radar;non-contact monitoring;real school environment;restlessness</t>
        </is>
      </c>
      <c r="T245" s="22" t="inlineStr">
        <is>
          <t>Millimeter wave radar;Monitoring;Radar detection;Radar antennas;Pediatrics;Feature extraction;Privacy;Receiving antennas;Machine learning;Chirp</t>
        </is>
      </c>
      <c r="U245" s="22" t="n"/>
      <c r="V245" s="22" t="n">
        <v>3</v>
      </c>
      <c r="W245" s="22" t="n"/>
      <c r="X245" s="22" t="n">
        <v>50</v>
      </c>
      <c r="Y245" s="22" t="inlineStr">
        <is>
          <t>CCBY</t>
        </is>
      </c>
      <c r="Z245" s="14" t="n">
        <v>45665</v>
      </c>
      <c r="AA245" s="22" t="n">
        <v>2025</v>
      </c>
      <c r="AB245" s="22" t="n"/>
      <c r="AC245" s="22" t="inlineStr">
        <is>
          <t>IEEE</t>
        </is>
      </c>
      <c r="AD245" s="15" t="inlineStr">
        <is>
          <t>IEEE Journals</t>
        </is>
      </c>
    </row>
    <row r="246">
      <c r="A246" s="8" t="inlineStr">
        <is>
          <t>Enhancing Trust in Brain-Computer Interfaces: Interpretable Deep Learning for EEG Signal Classification</t>
        </is>
      </c>
      <c r="B246" s="9">
        <f>IF(COUNTIF($A$1:A245,
IF(ISNUMBER(MATCH(RIGHT(TRIM(A245),1),{".",",",";",":","!","?"},0)),
LEFT(TRIM(A245),LEN(TRIM(A245))-1),
TRIM(A245)
))=1,
"Not Duplicate",
"Duplicate")</f>
        <v/>
      </c>
      <c r="C246" s="9">
        <f>_xlfn.IFNA(_xlfn.XLOOKUP(A246, Table1[Title], Table1[Inclusion/Exclusion Decision]), "Added studies")</f>
        <v/>
      </c>
      <c r="D246" s="9" t="inlineStr">
        <is>
          <t>A. H. M. T. C. Bakmeedeniya; L. Chamini; K. Ranaweera</t>
        </is>
      </c>
      <c r="E246" s="9" t="inlineStr">
        <is>
          <t>NSBM Green University, Sri Lanka; Sri Lanka Institute of Information Technology, Malabe, Sri Lanka; NSBM Green University, Sri Lanka</t>
        </is>
      </c>
      <c r="F246" s="9" t="inlineStr">
        <is>
          <t>2025 1st International Conference on Data Science and Intelligent Network Computing (ICDSINC)</t>
        </is>
      </c>
      <c r="G246" s="10" t="n">
        <v>46111</v>
      </c>
      <c r="H246" s="9" t="n">
        <v>2025</v>
      </c>
      <c r="I246" s="9" t="n"/>
      <c r="J246" s="9" t="n"/>
      <c r="K246" s="9" t="n">
        <v>1</v>
      </c>
      <c r="L246" s="9" t="n">
        <v>5</v>
      </c>
      <c r="M246" s="9" t="inlineStr">
        <is>
          <t>Brain signal is one of the methods in healthcare to identify brain activities. Mathematical modeling to machine learning and modern deep learning architectures are used to analyze these signals. These methods have been tested with EEG signals to capture meaningful insights and uncover patterns. Deep learning often outperforms conventional machine learning. But the black box nature of these signals has become a concern, especially in the healthcare sector. Hence, this study focused on explaining the Deep Learning architecture by using methods such as Permutation Feature Importance, Saliency Maps, and Gradientweighted Class Activation Mapping. To test this, a model for sleep-stage classification using Electroencephalography (EEG) has been developed, as EEG is easier to interpret. The model was created by fusing different types of deep learning architecture. To capture sleep-related frequency activity, Power Spectral Density (PSD) features were extracted. Further, jittering was applied. Accuracy and F1-score used to measure the performance of the model. An average accuracy of 0.85 and the weighted F 1-score of 0.87 were given on the test set. The results display that combining deep learning with explanation methods and careful info handling can develop EEG-based systems extra transparent and trustworthy.</t>
        </is>
      </c>
      <c r="N246" s="9" t="n"/>
      <c r="O246" s="9" t="inlineStr">
        <is>
          <t>979-8-3315-6524-4</t>
        </is>
      </c>
      <c r="P246" s="9" t="inlineStr">
        <is>
          <t>10.1109/ICDSINC66221.2025.11448145</t>
        </is>
      </c>
      <c r="Q246" s="9" t="n"/>
      <c r="R246" s="9" t="inlineStr">
        <is>
          <t>https://ieeexplore.ieee.org/stamp/stamp.jsp?arnumber=11448145</t>
        </is>
      </c>
      <c r="S246" s="9" t="inlineStr">
        <is>
          <t>Data Augmentation;Electroencephalography;Explainable AI;Saliency Maps;Grad-CAM</t>
        </is>
      </c>
      <c r="T246" s="9" t="inlineStr">
        <is>
          <t>Deep learning;Analytical models;Accuracy;Sleep;Medical services;Predictive models;Brain modeling;Feature extraction;Electroencephalography;Physiology</t>
        </is>
      </c>
      <c r="U246" s="9" t="n"/>
      <c r="V246" s="9" t="n"/>
      <c r="W246" s="9" t="n"/>
      <c r="X246" s="9" t="n">
        <v>11</v>
      </c>
      <c r="Y246" s="9" t="inlineStr">
        <is>
          <t>IEEE</t>
        </is>
      </c>
      <c r="Z246" s="10" t="n">
        <v>46111</v>
      </c>
      <c r="AA246" s="9" t="inlineStr">
        <is>
          <t>9-11 Dec. 2025</t>
        </is>
      </c>
      <c r="AB246" s="9" t="inlineStr">
        <is>
          <t>9-11 Dec. 2025</t>
        </is>
      </c>
      <c r="AC246" s="9" t="inlineStr">
        <is>
          <t>IEEE</t>
        </is>
      </c>
      <c r="AD246" s="11" t="inlineStr">
        <is>
          <t>IEEE Conferences</t>
        </is>
      </c>
    </row>
    <row r="247">
      <c r="A247" s="12" t="inlineStr">
        <is>
          <t>A Review on Recent Machine Learning Applications for Addiction Disorders</t>
        </is>
      </c>
      <c r="B247" s="22">
        <f>IF(COUNTIF($A$1:A246,
IF(ISNUMBER(MATCH(RIGHT(TRIM(A246),1),{".",",",";",":","!","?"},0)),
LEFT(TRIM(A246),LEN(TRIM(A246))-1),
TRIM(A246)
))=1,
"Not Duplicate",
"Duplicate")</f>
        <v/>
      </c>
      <c r="C247" s="22">
        <f>_xlfn.IFNA(_xlfn.XLOOKUP(A247, Table1[Title], Table1[Inclusion/Exclusion Decision]), "Added studies")</f>
        <v/>
      </c>
      <c r="D247" s="22" t="inlineStr">
        <is>
          <t>A. BOUHADJA; A. BOURAMOUL</t>
        </is>
      </c>
      <c r="E247" s="22" t="inlineStr">
        <is>
          <t>LICUS Laboratory, University of Skikda 20 AoÃ» t 1955, Skikda, Algeria; MISC Laboratory, University of Abdelhamid Mehri Constantine 2, Constantine, Algeria</t>
        </is>
      </c>
      <c r="F247" s="22" t="inlineStr">
        <is>
          <t>2022 4th International Conference on Pattern Analysis and Intelligent Systems (PAIS)</t>
        </is>
      </c>
      <c r="G247" s="14" t="n">
        <v>44881</v>
      </c>
      <c r="H247" s="22" t="n">
        <v>2022</v>
      </c>
      <c r="I247" s="22" t="n"/>
      <c r="J247" s="22" t="n"/>
      <c r="K247" s="22" t="n">
        <v>1</v>
      </c>
      <c r="L247" s="22" t="n">
        <v>8</v>
      </c>
      <c r="M247" s="22" t="inlineStr">
        <is>
          <t>Constant contributions of Machine Learning (ML) technology in health sciences has extended to solve addiction disorders problems, whether to detect symptoms or predict risks and treatment outcomes. This article presents an updated review related to the application of ML techniques for addiction disorders, the selected works covered substance addiction (N=18 studies) and non-substance addiction (N=3 studies), and were divided into three categories prognosis, diagnosis, and predicting treatment success. To provide strong evidence about the potential of ML methods to accelerate early prevention and intervention, ultimately aiming to pave the way for further applications of ML approaches in this field.</t>
        </is>
      </c>
      <c r="N247" s="22" t="n"/>
      <c r="O247" s="22" t="inlineStr">
        <is>
          <t>978-1-6654-6161-0</t>
        </is>
      </c>
      <c r="P247" s="22" t="inlineStr">
        <is>
          <t>10.1109/PAIS56586.2022.9946888</t>
        </is>
      </c>
      <c r="Q247" s="22" t="n"/>
      <c r="R247" s="22" t="inlineStr">
        <is>
          <t>https://ieeexplore.ieee.org/stamp/stamp.jsp?arnumber=9946888</t>
        </is>
      </c>
      <c r="S247" s="22" t="inlineStr">
        <is>
          <t>Machine Learning;Addiction disorders;Substance use disorders;Non substance addiction;Supervised learning;Ensemble learning;Deep learning</t>
        </is>
      </c>
      <c r="T247" s="22" t="inlineStr">
        <is>
          <t>Machine learning;Supervised learning;Ensemble learning;Deep learning;Addiction</t>
        </is>
      </c>
      <c r="U247" s="22" t="n"/>
      <c r="V247" s="22" t="n">
        <v>3</v>
      </c>
      <c r="W247" s="22" t="n"/>
      <c r="X247" s="22" t="n">
        <v>63</v>
      </c>
      <c r="Y247" s="22" t="inlineStr">
        <is>
          <t>IEEE</t>
        </is>
      </c>
      <c r="Z247" s="14" t="n">
        <v>44881</v>
      </c>
      <c r="AA247" s="22" t="inlineStr">
        <is>
          <t>12-13 Oct. 2022</t>
        </is>
      </c>
      <c r="AB247" s="22" t="inlineStr">
        <is>
          <t>12-13 Oct. 2022</t>
        </is>
      </c>
      <c r="AC247" s="22" t="inlineStr">
        <is>
          <t>IEEE</t>
        </is>
      </c>
      <c r="AD247" s="15" t="inlineStr">
        <is>
          <t>IEEE Conferences</t>
        </is>
      </c>
    </row>
    <row r="248">
      <c r="A248" s="8" t="inlineStr">
        <is>
          <t>An Improved Feature Selection Algorithm for Autism Detection</t>
        </is>
      </c>
      <c r="B248" s="9">
        <f>IF(COUNTIF($A$1:A247,
IF(ISNUMBER(MATCH(RIGHT(TRIM(A247),1),{".",",",";",":","!","?"},0)),
LEFT(TRIM(A247),LEN(TRIM(A247))-1),
TRIM(A247)
))=1,
"Not Duplicate",
"Duplicate")</f>
        <v/>
      </c>
      <c r="C248" s="9">
        <f>_xlfn.IFNA(_xlfn.XLOOKUP(A248, Table1[Title], Table1[Inclusion/Exclusion Decision]), "Added studies")</f>
        <v/>
      </c>
      <c r="D248" s="9" t="inlineStr">
        <is>
          <t>U. Singh; S. Shukla; M. M. Gore</t>
        </is>
      </c>
      <c r="E248" s="9" t="inlineStr">
        <is>
          <t>CSED, MNNIT Allahabad, Prayagraj, Uttar Pradesh, India; CSED, MNNIT Allahabad, Prayagraj, Uttar Pradesh, India; CSED, MNNIT Allahabad, Prayagraj, Uttar Pradesh, India</t>
        </is>
      </c>
      <c r="F248" s="9" t="inlineStr">
        <is>
          <t>2022 IEEE 9th Uttar Pradesh Section International Conference on Electrical, Electronics and Computer Engineering (UPCON)</t>
        </is>
      </c>
      <c r="G248" s="10" t="n">
        <v>44923</v>
      </c>
      <c r="H248" s="9" t="n">
        <v>2022</v>
      </c>
      <c r="I248" s="9" t="n"/>
      <c r="J248" s="9" t="n"/>
      <c r="K248" s="9" t="n">
        <v>1</v>
      </c>
      <c r="L248" s="9" t="n">
        <v>8</v>
      </c>
      <c r="M248" s="9" t="inlineStr">
        <is>
          <t>Autism Spectrum Disorder (ASD) is one of the most common acute neurodevelopmental disorders. It is associated with the development of the brain. ASD severely affects a child's physical and mental health. ASD detection at an early age is challenging as its symptoms come after two years. Each ASD patient has a different set of symptoms (features). In recent years, machine learning has offered a new potential solution for the detection of Autism. The effectiveness of the machine learning models depends on the dataset's features. This paper proposes a feature selection algorithm (which is based on feature correlation and ranking) for early ASD detection on the clinical ASD dataset. The performance of the feature selection algorithm is compared with different machine learning algorithms (LR, GBC, AdaBoost, and DT). The result shows that 5 out of the 30 features with a Logistic Regression model are sufficient to detect Autism with 98.18% accuracy, 98.16% sensitivity, and 98.16% precision. The result also shows that the Gradient Boost achieves 98.18% accuracy with 5 features, and the AdaBoost achieves 97.10% accuracy with 5 features.</t>
        </is>
      </c>
      <c r="N248" s="9" t="inlineStr">
        <is>
          <t>2687-7767</t>
        </is>
      </c>
      <c r="O248" s="9" t="inlineStr">
        <is>
          <t>979-8-3503-3250-6</t>
        </is>
      </c>
      <c r="P248" s="9" t="inlineStr">
        <is>
          <t>10.1109/UPCON56432.2022.9986364</t>
        </is>
      </c>
      <c r="Q248" s="9" t="n"/>
      <c r="R248" s="9" t="inlineStr">
        <is>
          <t>https://ieeexplore.ieee.org/stamp/stamp.jsp?arnumber=9986364</t>
        </is>
      </c>
      <c r="S248" s="9" t="inlineStr">
        <is>
          <t>Autism Spectrum Disorder;Neurodevelopmental Disorders;Feature Selection Algorithms;Machine Learning;Gradient Boost;AdaBoost</t>
        </is>
      </c>
      <c r="T248" s="9" t="inlineStr">
        <is>
          <t>Autism;Pediatrics;Sensitivity;Machine learning algorithms;Correlation;Computational modeling;Machine learning</t>
        </is>
      </c>
      <c r="U248" s="9" t="n"/>
      <c r="V248" s="9" t="n">
        <v>10</v>
      </c>
      <c r="W248" s="9" t="n"/>
      <c r="X248" s="9" t="n">
        <v>30</v>
      </c>
      <c r="Y248" s="9" t="inlineStr">
        <is>
          <t>IEEE</t>
        </is>
      </c>
      <c r="Z248" s="10" t="n">
        <v>44923</v>
      </c>
      <c r="AA248" s="9" t="inlineStr">
        <is>
          <t>2-4 Dec. 2022</t>
        </is>
      </c>
      <c r="AB248" s="9" t="inlineStr">
        <is>
          <t>2-4 Dec. 2022</t>
        </is>
      </c>
      <c r="AC248" s="9" t="inlineStr">
        <is>
          <t>IEEE</t>
        </is>
      </c>
      <c r="AD248" s="11" t="inlineStr">
        <is>
          <t>IEEE Conferences</t>
        </is>
      </c>
    </row>
    <row r="249">
      <c r="A249" s="12" t="inlineStr">
        <is>
          <t>Towards EEG-based objective ADHD diagnosis support using convolutional neural networks</t>
        </is>
      </c>
      <c r="B249" s="22">
        <f>IF(COUNTIF($A$1:A248,
IF(ISNUMBER(MATCH(RIGHT(TRIM(A248),1),{".",",",";",":","!","?"},0)),
LEFT(TRIM(A248),LEN(TRIM(A248))-1),
TRIM(A248)
))=1,
"Not Duplicate",
"Duplicate")</f>
        <v/>
      </c>
      <c r="C249" s="22">
        <f>_xlfn.IFNA(_xlfn.XLOOKUP(A249, Table1[Title], Table1[Inclusion/Exclusion Decision]), "Added studies")</f>
        <v/>
      </c>
      <c r="D249" s="22" t="inlineStr">
        <is>
          <t>S. Stock; J. Hausberg; A. Armengol-Urpi; T. Kaufmann; M. Schinle; M. Gerdes; W. Stork</t>
        </is>
      </c>
      <c r="E249" s="22" t="inlineStr">
        <is>
          <t>Karlsruhe Institute of Technology, Karlsruhe, Germany; Karlsruhe Institute of Technology, Karlsruhe, Germany; Massachusetts Institute of Technology, Cambridge, MA, USA; University of TÃ¼bingen, TÃ¼bingen, Germany; Karlsruhe Institute of Technology, Karlsruhe, Germany; Karlsruhe Institute of Technology, Karlsruhe, Germany; Karlsruhe Institute of Technology, Karlsruhe, Germany</t>
        </is>
      </c>
      <c r="F249" s="22" t="inlineStr">
        <is>
          <t>2023 IEEE Conference on Computational Intelligence in Bioinformatics and Computational Biology (CIBCB)</t>
        </is>
      </c>
      <c r="G249" s="14" t="n">
        <v>45201</v>
      </c>
      <c r="H249" s="22" t="n">
        <v>2023</v>
      </c>
      <c r="I249" s="22" t="n"/>
      <c r="J249" s="22" t="n"/>
      <c r="K249" s="22" t="n">
        <v>1</v>
      </c>
      <c r="L249" s="22" t="n">
        <v>8</v>
      </c>
      <c r="M249" s="22" t="inlineStr">
        <is>
          <t>Attention Deficit Hyperactivity Disorder (ADHD) represents a widely prevalent neurodivergence. Current diagnostic approaches rely on subjective symptom assessment, leaving room for improvement through objective, biology-informed decision support. EEG-based machine learning classifiers have been proposed to distinguish ADHD and neurotypical individuals, but results are inconsistent, and applicability in a clinical setting remains unclear. A CNN model with temporal and spatial filtering using EEG recordings to classify ADHD individuals was developed, outperforming the SVM baseline model. Interpretability techniques revealed that the CNN model learned meaningful features in line with neurophysiological ADHD studies, with frequency features being the most informative. This work demonstrates the proof of concept for objective EEG-based ADHD classification using a CNN model.</t>
        </is>
      </c>
      <c r="N249" s="22" t="n"/>
      <c r="O249" s="22" t="inlineStr">
        <is>
          <t>979-8-3503-1017-7</t>
        </is>
      </c>
      <c r="P249" s="22" t="inlineStr">
        <is>
          <t>10.1109/CIBCB56990.2023.10264876</t>
        </is>
      </c>
      <c r="Q249" s="22" t="inlineStr">
        <is>
          <t xml:space="preserve">Child Mind Institute; Health; </t>
        </is>
      </c>
      <c r="R249" s="22" t="inlineStr">
        <is>
          <t>https://ieeexplore.ieee.org/stamp/stamp.jsp?arnumber=10264876</t>
        </is>
      </c>
      <c r="S249" s="22" t="inlineStr">
        <is>
          <t>Diagnostic Systems;ADHD;EEG;Convolutional Neural Networks;Machine Learning</t>
        </is>
      </c>
      <c r="T249" s="22" t="inlineStr">
        <is>
          <t>Support vector machines;Filtering;Biological system modeling;Computational modeling;Machine learning;Brain modeling;Electroencephalography</t>
        </is>
      </c>
      <c r="U249" s="22" t="n"/>
      <c r="V249" s="22" t="n">
        <v>5</v>
      </c>
      <c r="W249" s="22" t="n"/>
      <c r="X249" s="22" t="n">
        <v>41</v>
      </c>
      <c r="Y249" s="22" t="inlineStr">
        <is>
          <t>IEEE</t>
        </is>
      </c>
      <c r="Z249" s="14" t="n">
        <v>45201</v>
      </c>
      <c r="AA249" s="22" t="inlineStr">
        <is>
          <t>29-31 Aug. 2023</t>
        </is>
      </c>
      <c r="AB249" s="22" t="inlineStr">
        <is>
          <t>29-31 Aug. 2023</t>
        </is>
      </c>
      <c r="AC249" s="22" t="inlineStr">
        <is>
          <t>IEEE</t>
        </is>
      </c>
      <c r="AD249" s="15" t="inlineStr">
        <is>
          <t>IEEE Conferences</t>
        </is>
      </c>
    </row>
    <row r="250">
      <c r="A250" s="8" t="inlineStr">
        <is>
          <t>Predicting the prevalence of mental disorders among different age groups: A Review</t>
        </is>
      </c>
      <c r="B250" s="9">
        <f>IF(COUNTIF($A$1:A249,
IF(ISNUMBER(MATCH(RIGHT(TRIM(A249),1),{".",",",";",":","!","?"},0)),
LEFT(TRIM(A249),LEN(TRIM(A249))-1),
TRIM(A249)
))=1,
"Not Duplicate",
"Duplicate")</f>
        <v/>
      </c>
      <c r="C250" s="9">
        <f>_xlfn.IFNA(_xlfn.XLOOKUP(A250, Table1[Title], Table1[Inclusion/Exclusion Decision]), "Added studies")</f>
        <v/>
      </c>
      <c r="D250" s="9" t="inlineStr">
        <is>
          <t>G. Gupta; D. Gupta</t>
        </is>
      </c>
      <c r="E250" s="9" t="inlineStr">
        <is>
          <t>Department of Computer Science and Engineering, Dr. B.R. Ambedkar National Institute of Technology, Jalandhar, Punjab, India; Department of Computer Science and Engineering, Dr. B.R. Ambedkar National Institute of Technology, Jalandhar, Punjab, India</t>
        </is>
      </c>
      <c r="F250" s="9" t="inlineStr">
        <is>
          <t>2021 2nd International Conference on Secure Cyber Computing and Communications (ICSCCC)</t>
        </is>
      </c>
      <c r="G250" s="10" t="n">
        <v>44390</v>
      </c>
      <c r="H250" s="9" t="n">
        <v>2021</v>
      </c>
      <c r="I250" s="9" t="n"/>
      <c r="J250" s="9" t="n"/>
      <c r="K250" s="9" t="n">
        <v>132</v>
      </c>
      <c r="L250" s="9" t="n">
        <v>137</v>
      </c>
      <c r="M250" s="9" t="inlineStr">
        <is>
          <t>Mental health is an integral part of the overall health of an individual. It is not just the nonexistence of any mental disorder but also includes oneâ€™s emotional, psychological, and social well-being. It affects our lives to a great extent by having an impact on the way we feel, act, and perceive. It is vital to pay attention to mental health as is the case with maintaining physical health to work constructively and to realize oneâ€™s potential. Apart from depression, stress, and anxiety, there are several other types of mental disorders prevailing like Personality disorders, Psychotic disorders, eating disorders, and many more. Anyone can become a victim of a mental issue irrespective of gender, age, profession, and standard of living. Such issues must be predicted in advance to accelerate the process of diagnosing the problem so as to enhance the quality of life of the patient. Many such predictive models have been implemented with the help of algorithms associated with modern domains such as machine learning, deep learning, image processing, voice detection, and many more. This study aims at providing a comparative study of the works that have already been done in this domain and to find the best algorithm to predict mental illness thereby taking appropriate actions to combat such issues.</t>
        </is>
      </c>
      <c r="N250" s="9" t="n"/>
      <c r="O250" s="9" t="inlineStr">
        <is>
          <t>978-1-6654-4415-6</t>
        </is>
      </c>
      <c r="P250" s="9" t="inlineStr">
        <is>
          <t>10.1109/ICSCCC51823.2021.9478115</t>
        </is>
      </c>
      <c r="Q250" s="9" t="n"/>
      <c r="R250" s="9" t="inlineStr">
        <is>
          <t>https://ieeexplore.ieee.org/stamp/stamp.jsp?arnumber=9478115</t>
        </is>
      </c>
      <c r="S250" s="9" t="inlineStr">
        <is>
          <t>Mental disorder;Support Vector Machine;De-cision Tree;Naive Bayes;Random Forest;k-Nearest Neighbour</t>
        </is>
      </c>
      <c r="T250" s="9" t="inlineStr">
        <is>
          <t>Machine learning algorithms;Mental disorders;Image processing;Support vector machine classification;Mental health;Forestry;Predictive models</t>
        </is>
      </c>
      <c r="U250" s="9" t="n"/>
      <c r="V250" s="9" t="n">
        <v>2</v>
      </c>
      <c r="W250" s="9" t="n"/>
      <c r="X250" s="9" t="n">
        <v>18</v>
      </c>
      <c r="Y250" s="9" t="inlineStr">
        <is>
          <t>IEEE</t>
        </is>
      </c>
      <c r="Z250" s="10" t="n">
        <v>44390</v>
      </c>
      <c r="AA250" s="9" t="inlineStr">
        <is>
          <t>21-23 May 2021</t>
        </is>
      </c>
      <c r="AB250" s="9" t="inlineStr">
        <is>
          <t>21-23 May 2021</t>
        </is>
      </c>
      <c r="AC250" s="9" t="inlineStr">
        <is>
          <t>IEEE</t>
        </is>
      </c>
      <c r="AD250" s="11" t="inlineStr">
        <is>
          <t>IEEE Conferences</t>
        </is>
      </c>
    </row>
    <row r="251">
      <c r="A251" s="12" t="inlineStr">
        <is>
          <t>Toward Safe Human Machine Interface and Computer-Aided Diagnostic Systems</t>
        </is>
      </c>
      <c r="B251" s="22">
        <f>IF(COUNTIF($A$1:A250,
IF(ISNUMBER(MATCH(RIGHT(TRIM(A250),1),{".",",",";",":","!","?"},0)),
LEFT(TRIM(A250),LEN(TRIM(A250))-1),
TRIM(A250)
))=1,
"Not Duplicate",
"Duplicate")</f>
        <v/>
      </c>
      <c r="C251" s="22">
        <f>_xlfn.IFNA(_xlfn.XLOOKUP(A251, Table1[Title], Table1[Inclusion/Exclusion Decision]), "Added studies")</f>
        <v/>
      </c>
      <c r="D251" s="22" t="inlineStr">
        <is>
          <t>Y. Hagiwara; D. Espinoza; P. SchleiÃŸ; N. Mata; N. A. Vu Doan</t>
        </is>
      </c>
      <c r="E251" s="22" t="inlineStr">
        <is>
          <t>Fraunhofer Institute for Cognitive Systems IKS, Munich, Germany; Fraunhofer Institute for Cognitive Systems IKS, Munich, Germany; Fraunhofer Institute for Cognitive Systems IKS, Munich, Germany; Fraunhofer Institute for Cognitive Systems IKS, Munich, Germany; Fraunhofer Institute for Cognitive Systems IKS, Munich, Germany</t>
        </is>
      </c>
      <c r="F251" s="22" t="inlineStr">
        <is>
          <t>2023 IEEE International Conference on Metrology for eXtended Reality, Artificial Intelligence and Neural Engineering (MetroXRAINE)</t>
        </is>
      </c>
      <c r="G251" s="14" t="n">
        <v>45323</v>
      </c>
      <c r="H251" s="22" t="n">
        <v>2023</v>
      </c>
      <c r="I251" s="22" t="n"/>
      <c r="J251" s="22" t="n"/>
      <c r="K251" s="22" t="n">
        <v>236</v>
      </c>
      <c r="L251" s="22" t="n">
        <v>241</v>
      </c>
      <c r="M251" s="22" t="inlineStr">
        <is>
          <t>Computer-Aided Diagnosis (CADx) systems are safety-critical systems that provide automated medical diagnoses based on their input data. They are Artificial Intelligence based systems which make use of Machine Learning or Deep Learning techniques to differentiate between healthy and unhealthy medical images, as well as, physiological signals acquired from patients. Although current CADx systems offer many advantages in diagnostics, validation is still a challenge, i.e. ensuring that no false negative happens while limiting the occurrence of false positives. This is a major concern since such safety-critical systems have to be verified before deployment into a clinical environment. For that reason, this paper aims to improve the reliability of the CADx systems by adding a Human Machine Interface (HMI) component to enhance the data acquisition process and providing a safety-related framework which includes the HMI/CADx system life cycle to bridge the identified gaps.</t>
        </is>
      </c>
      <c r="N251" s="22" t="n"/>
      <c r="O251" s="22" t="inlineStr">
        <is>
          <t>979-8-3503-0080-2</t>
        </is>
      </c>
      <c r="P251" s="22" t="inlineStr">
        <is>
          <t>10.1109/MetroXRAINE58569.2023.10405816</t>
        </is>
      </c>
      <c r="Q251" s="22" t="n"/>
      <c r="R251" s="22" t="inlineStr">
        <is>
          <t>https://ieeexplore.ieee.org/stamp/stamp.jsp?arnumber=10405816</t>
        </is>
      </c>
      <c r="S251" s="22" t="inlineStr">
        <is>
          <t>Computer-Aided Diagnosis;Deep Learning;Human Machine Interface;Machine Learning;Safety</t>
        </is>
      </c>
      <c r="T251" s="22" t="inlineStr">
        <is>
          <t>Limiting;Extended reality;Neural engineering;Metrology;Physiology;Reliability;Medical diagnostic imaging</t>
        </is>
      </c>
      <c r="U251" s="22" t="n"/>
      <c r="V251" s="22" t="n"/>
      <c r="W251" s="22" t="n"/>
      <c r="X251" s="22" t="n">
        <v>33</v>
      </c>
      <c r="Y251" s="22" t="inlineStr">
        <is>
          <t>IEEE</t>
        </is>
      </c>
      <c r="Z251" s="14" t="n">
        <v>45323</v>
      </c>
      <c r="AA251" s="22" t="inlineStr">
        <is>
          <t>25-27 Oct. 2023</t>
        </is>
      </c>
      <c r="AB251" s="22" t="inlineStr">
        <is>
          <t>25-27 Oct. 2023</t>
        </is>
      </c>
      <c r="AC251" s="22" t="inlineStr">
        <is>
          <t>IEEE</t>
        </is>
      </c>
      <c r="AD251" s="15" t="inlineStr">
        <is>
          <t>IEEE Conferences</t>
        </is>
      </c>
    </row>
    <row r="252">
      <c r="A252" s="8" t="inlineStr">
        <is>
          <t>Analysis for Global Occurance of Avadhana Dosah (ADHD)</t>
        </is>
      </c>
      <c r="B252" s="9">
        <f>IF(COUNTIF($A$1:A251,
IF(ISNUMBER(MATCH(RIGHT(TRIM(A251),1),{".",",",";",":","!","?"},0)),
LEFT(TRIM(A251),LEN(TRIM(A251))-1),
TRIM(A251)
))=1,
"Not Duplicate",
"Duplicate")</f>
        <v/>
      </c>
      <c r="C252" s="9">
        <f>_xlfn.IFNA(_xlfn.XLOOKUP(A252, Table1[Title], Table1[Inclusion/Exclusion Decision]), "Added studies")</f>
        <v/>
      </c>
      <c r="D252" s="9" t="inlineStr">
        <is>
          <t>L. Jangid; A. Mishra; V. Kumari; S. Nidoni; S. Shahapur; M. Tapale</t>
        </is>
      </c>
      <c r="E252" s="9" t="inlineStr">
        <is>
          <t>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 Dept. of Computer Science, KLE Technological University, Belgaum, India</t>
        </is>
      </c>
      <c r="F252" s="9" t="inlineStr">
        <is>
          <t>2025 IEEE 4th International Conference for Advancement in Technology (ICONAT)</t>
        </is>
      </c>
      <c r="G252" s="10" t="n">
        <v>46052</v>
      </c>
      <c r="H252" s="9" t="n">
        <v>2025</v>
      </c>
      <c r="I252" s="9" t="n"/>
      <c r="J252" s="9" t="n"/>
      <c r="K252" s="9" t="n">
        <v>1</v>
      </c>
      <c r="L252" s="9" t="n">
        <v>5</v>
      </c>
      <c r="M252" s="9" t="inlineStr">
        <is>
          <t>A common neurodevelopmental disorder, Attention Deficit Hyperactivity Disorder (ADHD) is typified by recurrent patterns of impulsivity, hyperactivity, and inattention. Although commonly diagnosed in childhood, ADHD symptoms often continue in adulthood also, impacting daily productivity and quality of life. Common symptoms include difficulty sustaining attention, restlessness, and impairments in executive functioning such as concentration and decision-making. According to a study by Cambridge University, ADHD affects approximately 8.0 % of the population, with a higher percentage in boys (10 %) than in girls (5%). This study utilizes data from the WIDS Datathon 2025 on Kaggle, which includes three distinct datasets: Behavioural data of children, responses from parents, and neuroimaging data illustrating interactions among various brain regions. These datasets were merged to facilitate comprehensive prediction of both ADHD and gender. To identify the most accurate predictive method, multiple machine learning models were applied, including Linear Regression, Logistic Regression, Decision Trees, K-Nearest Neighbours (KNN), Random Forest, and XG Boost. Among these models, XG Boost delivered the highest accuracy of 78.118 %, highlighting its strong performance in predicting ADHD using combined behavioural and neurological data.</t>
        </is>
      </c>
      <c r="N252" s="9" t="n"/>
      <c r="O252" s="9" t="inlineStr">
        <is>
          <t>979-8-3315-9573-9</t>
        </is>
      </c>
      <c r="P252" s="9" t="inlineStr">
        <is>
          <t>10.1109/ICONAT66879.2025.11362777</t>
        </is>
      </c>
      <c r="Q252" s="9" t="n"/>
      <c r="R252" s="9" t="inlineStr">
        <is>
          <t>https://ieeexplore.ieee.org/stamp/stamp.jsp?arnumber=11362777</t>
        </is>
      </c>
      <c r="S252" s="9" t="inlineStr">
        <is>
          <t>Avadhana Dosah;Parenting style;Screen time;Life style;Disease;ML algorithms (cat boost;XG Boost;linear regression;logistic regression)</t>
        </is>
      </c>
      <c r="T252" s="9" t="inlineStr">
        <is>
          <t>Productivity;Neuroimaging;Logistic regression;Pediatrics;Accuracy;Linear regression;Predictive models;Nearest neighbor methods;Brain modeling;Random forests</t>
        </is>
      </c>
      <c r="U252" s="9" t="n"/>
      <c r="V252" s="9" t="n"/>
      <c r="W252" s="9" t="n"/>
      <c r="X252" s="9" t="n">
        <v>8</v>
      </c>
      <c r="Y252" s="9" t="inlineStr">
        <is>
          <t>IEEE</t>
        </is>
      </c>
      <c r="Z252" s="10" t="n">
        <v>46052</v>
      </c>
      <c r="AA252" s="9" t="inlineStr">
        <is>
          <t>19-21 Sept. 2025</t>
        </is>
      </c>
      <c r="AB252" s="9" t="inlineStr">
        <is>
          <t>19-21 Sept. 2025</t>
        </is>
      </c>
      <c r="AC252" s="9" t="inlineStr">
        <is>
          <t>IEEE</t>
        </is>
      </c>
      <c r="AD252" s="11" t="inlineStr">
        <is>
          <t>IEEE Conferences</t>
        </is>
      </c>
    </row>
    <row r="253">
      <c r="A253" s="12" t="inlineStr">
        <is>
          <t>Heterogeneous Structured Federated Learning with Graph Convolutional Aggregation for MRI-Based Mental Disorder Diagnosis</t>
        </is>
      </c>
      <c r="B253" s="22">
        <f>IF(COUNTIF($A$1:A252,
IF(ISNUMBER(MATCH(RIGHT(TRIM(A252),1),{".",",",";",":","!","?"},0)),
LEFT(TRIM(A252),LEN(TRIM(A252))-1),
TRIM(A252)
))=1,
"Not Duplicate",
"Duplicate")</f>
        <v/>
      </c>
      <c r="C253" s="22">
        <f>_xlfn.IFNA(_xlfn.XLOOKUP(A253, Table1[Title], Table1[Inclusion/Exclusion Decision]), "Added studies")</f>
        <v/>
      </c>
      <c r="D253" s="22" t="inlineStr">
        <is>
          <t>Y. Hu; R. Liu; J. Zhang; Z. -A. Huang; L. Song; K. C. Tan</t>
        </is>
      </c>
      <c r="E253" s="22" t="inlineStr">
        <is>
          <t>Department of Computer Science, City University of Hong Kong, Hong Kong SAR; Department of Computing, The Hong Kong Polytechnic University, Hong Kong SAR; Department of Computing, The Hong Kong Polytechnic University, Hong Kong SAR; Research Office, City University of Hong Kong (Dongguan), Dongguan, China; Department of Computer Science, City University of Hong Kong, Hong Kong SAR; Department of Computing, The Hong Kong Polytechnic University, Hong Kong SAR</t>
        </is>
      </c>
      <c r="F253" s="22" t="inlineStr">
        <is>
          <t>2024 International Joint Conference on Neural Networks (IJCNN)</t>
        </is>
      </c>
      <c r="G253" s="14" t="n">
        <v>45544</v>
      </c>
      <c r="H253" s="22" t="n">
        <v>2024</v>
      </c>
      <c r="I253" s="22" t="n"/>
      <c r="J253" s="22" t="n"/>
      <c r="K253" s="22" t="n">
        <v>1</v>
      </c>
      <c r="L253" s="22" t="n">
        <v>8</v>
      </c>
      <c r="M253" s="22" t="inlineStr">
        <is>
          <t>To relieve the growing burden of mental disorders, deep learning techniques have emerged as a promising tool to aid clinicians by detecting abnormal patterns in neuroimaging data. However, the efficacy of such models is contingent upon access to vast pools of patient data, which is impractical for individual healthcare institutions. Moreover, the privacy-preserving policy regulations governing medical images further complicate the pooling of information necessary for training robust models. Federated Learning (FL) offers a solution to this dilemma by aggregating the local model updates without compromising patient privacy. However, current studies fail to adequately account for the need to personalize models according to the diverse structures of local data. In this work, an effective heterogeneous structured FL framework using graph convolutional aggregation dubbed GAHFL is proposed to diagnose mental disorders on functional magnetic resonance imaging data. In addition, we propose to perform the global model self-evaluation to enable the training to emphasize the samples that are difficult to classify. To solve the catastrophic forgetting problem, we build a historical logit pool to awaken the global modelâ€™s recognition ability by performing a server knowledge self-distillation. Empirical evaluations demonstrate that the proposed framework achieves averaged diagnosis AUC values of 69.01% and 69.04% with different sizes of public datasets of ABIDE-I and ADHD-200 datasets, respectively. The ablation studies and robustness validation test further demonstrate the superior performance of our framework.</t>
        </is>
      </c>
      <c r="N253" s="22" t="inlineStr">
        <is>
          <t>2161-4407</t>
        </is>
      </c>
      <c r="O253" s="22" t="inlineStr">
        <is>
          <t>979-8-3503-5931-2</t>
        </is>
      </c>
      <c r="P253" s="22" t="inlineStr">
        <is>
          <t>10.1109/IJCNN60899.2024.10651026</t>
        </is>
      </c>
      <c r="Q253" s="22" t="inlineStr">
        <is>
          <t xml:space="preserve">National Natural Science Foundation of China; Hong Kong Polytechnic University; </t>
        </is>
      </c>
      <c r="R253" s="22" t="inlineStr">
        <is>
          <t>https://ieeexplore.ieee.org/stamp/stamp.jsp?arnumber=10651026</t>
        </is>
      </c>
      <c r="S253" s="22" t="inlineStr">
        <is>
          <t>Federated learning;heterogeneous structured local model;graph convolutional network;autism spectrum disorder (ASD);attention deficit/hyperactivity disorder (ADHD);functional magnetic resonance imaging (fMRI)</t>
        </is>
      </c>
      <c r="T253" s="22" t="inlineStr">
        <is>
          <t>Training;Neuroimaging;Privacy;Federated learning;Mental disorders;Functional magnetic resonance imaging;Data models</t>
        </is>
      </c>
      <c r="U253" s="22" t="n"/>
      <c r="V253" s="22" t="n">
        <v>2</v>
      </c>
      <c r="W253" s="22" t="n"/>
      <c r="X253" s="22" t="n">
        <v>23</v>
      </c>
      <c r="Y253" s="22" t="inlineStr">
        <is>
          <t>IEEE</t>
        </is>
      </c>
      <c r="Z253" s="14" t="n">
        <v>45544</v>
      </c>
      <c r="AA253" s="22" t="inlineStr">
        <is>
          <t>30 June-5 July 2024</t>
        </is>
      </c>
      <c r="AB253" s="22" t="inlineStr">
        <is>
          <t>30 June-5 July 2024</t>
        </is>
      </c>
      <c r="AC253" s="22" t="inlineStr">
        <is>
          <t>IEEE</t>
        </is>
      </c>
      <c r="AD253" s="15" t="inlineStr">
        <is>
          <t>IEEE Conferences</t>
        </is>
      </c>
    </row>
    <row r="254">
      <c r="A254" s="8" t="inlineStr">
        <is>
          <t>Autism Disease Prediction Using Deep Learning &amp; Transfer Learning</t>
        </is>
      </c>
      <c r="B254" s="9">
        <f>IF(COUNTIF($A$1:A253,
IF(ISNUMBER(MATCH(RIGHT(TRIM(A253),1),{".",",",";",":","!","?"},0)),
LEFT(TRIM(A253),LEN(TRIM(A253))-1),
TRIM(A253)
))=1,
"Not Duplicate",
"Duplicate")</f>
        <v/>
      </c>
      <c r="C254" s="9">
        <f>_xlfn.IFNA(_xlfn.XLOOKUP(A254, Table1[Title], Table1[Inclusion/Exclusion Decision]), "Added studies")</f>
        <v/>
      </c>
      <c r="D254" s="9" t="inlineStr">
        <is>
          <t>A. Das; T. Alam; M. Z. Hossain; H. Rashid Lamiya</t>
        </is>
      </c>
      <c r="E254" s="9" t="inlineStr">
        <is>
          <t>Department of Electrical and Computer Engineering, North South University, Dhaka, Bangladesh; Department of Electrical and Computer Engineering, North South University, Dhaka, Bangladesh; Department of Electrical and Computer Engineering, North South University, Dhaka, Bangladesh; Department of Electrical and Computer Engineering, North South University, Dhaka, Bangladesh</t>
        </is>
      </c>
      <c r="F254" s="9" t="inlineStr">
        <is>
          <t>2024 2nd International Conference on Networking, Embedded and Wireless Systems (ICNEWS)</t>
        </is>
      </c>
      <c r="G254" s="10" t="n">
        <v>45594</v>
      </c>
      <c r="H254" s="9" t="n">
        <v>2024</v>
      </c>
      <c r="I254" s="9" t="n"/>
      <c r="J254" s="9" t="n"/>
      <c r="K254" s="9" t="n">
        <v>1</v>
      </c>
      <c r="L254" s="9" t="n">
        <v>8</v>
      </c>
      <c r="M254" s="9" t="inlineStr">
        <is>
          <t>The neurological disease known as autism spectrum disorder (ASD) is characterized by impaired social interaction, communication issues, and constrained and repetitive behavior patterns. For the benefit of early interventions and support for afflicted persons, timely and accurate ASD prognosis is essential. Deep learning methods have become effective tools for predictive modeling across a range of industries, including healthcare. This study examines the use of deep learning and transfer learning to forecast ASD using a large dataset of clinical and behavioral variables. In this study, the effectiveness of three well-known deep learning architectures VGG16, DenseNet121, and MobileNetv2 in predicting ASDs is compared. A sizable dataset with a variety of ASD-related variables, such as demographic data, medical histories, and behavioral assessments, is used to train the models. To take use of pre-learned weights from models trained on extensive generic image recognition tasks, transfer learning is used. With accuracy rates of 97% apiece, the experimental results show remarkable prediction performance for VGG16 and DenseNet121. These models have significant generalization abilities that make it possible to make reliable predictions for identifying those who are at risk for ASD. In contrast to the other architectures, MobileNetv2 only obtains an accuracy of 73%. The results show that deeper architectures like VGG16 and DenseNet121 capture the rich patterns and fine details of the input data, resulting in more precise predictions. Additionally, thorough investigations are carried out to look into the models' learned representations and pinpoint the primary features that influence ASD prediction. These revelations aid in a better comprehension of the underlying causes and potential biomarkers of ASD. The information gleaned from these studies can direct ongoing research projects and support the creation of individualized interventions and therapies. Overall, the study emphasizes how well deep learning and transfer learning methodologies work to forecast ASD. The VGG16 and DenseNet121 high accuracy results show their potential as useful tools for early identification and intervention. This study adds to the body of information on ASD prediction and emphasizes the significance of utilizing cutting-edge machine-learning algorithms to improve clinical judgment and patient outcomes.</t>
        </is>
      </c>
      <c r="N254" s="9" t="n"/>
      <c r="O254" s="9" t="inlineStr">
        <is>
          <t>979-8-3503-6746-1</t>
        </is>
      </c>
      <c r="P254" s="9" t="inlineStr">
        <is>
          <t>10.1109/ICNEWS60873.2024.10731012</t>
        </is>
      </c>
      <c r="Q254" s="9" t="n"/>
      <c r="R254" s="9" t="inlineStr">
        <is>
          <t>https://ieeexplore.ieee.org/stamp/stamp.jsp?arnumber=10731012</t>
        </is>
      </c>
      <c r="S254" s="9" t="inlineStr">
        <is>
          <t>Autism;Image;Database;Convolutional Neural Network;Deep Learning;Detection;Transfer Learning;Accuracy;Prediction</t>
        </is>
      </c>
      <c r="T254" s="9" t="inlineStr">
        <is>
          <t>Deep learning;Wireless communication;Autism;Accuracy;Biological system modeling;Transfer learning;Predictive models;Biomarkers;Reliability;Prognostics and health management</t>
        </is>
      </c>
      <c r="U254" s="9" t="n"/>
      <c r="V254" s="9" t="n">
        <v>2</v>
      </c>
      <c r="W254" s="9" t="n"/>
      <c r="X254" s="9" t="n">
        <v>38</v>
      </c>
      <c r="Y254" s="9" t="inlineStr">
        <is>
          <t>IEEE</t>
        </is>
      </c>
      <c r="Z254" s="10" t="n">
        <v>45594</v>
      </c>
      <c r="AA254" s="9" t="inlineStr">
        <is>
          <t>22-23 Aug. 2024</t>
        </is>
      </c>
      <c r="AB254" s="9" t="inlineStr">
        <is>
          <t>22-23 Aug. 2024</t>
        </is>
      </c>
      <c r="AC254" s="9" t="inlineStr">
        <is>
          <t>IEEE</t>
        </is>
      </c>
      <c r="AD254" s="11" t="inlineStr">
        <is>
          <t>IEEE Conferences</t>
        </is>
      </c>
    </row>
    <row r="255">
      <c r="A255" s="12" t="inlineStr">
        <is>
          <t>Deep Forest With Multi-Channel Message Passing and Neighborhood Aggregation Mechanisms for Brain Network Classification</t>
        </is>
      </c>
      <c r="B255" s="22">
        <f>IF(COUNTIF($A$1:A254,
IF(ISNUMBER(MATCH(RIGHT(TRIM(A254),1),{".",",",";",":","!","?"},0)),
LEFT(TRIM(A254),LEN(TRIM(A254))-1),
TRIM(A254)
))=1,
"Not Duplicate",
"Duplicate")</f>
        <v/>
      </c>
      <c r="C255" s="22">
        <f>_xlfn.IFNA(_xlfn.XLOOKUP(A255, Table1[Title], Table1[Inclusion/Exclusion Decision]), "Added studies")</f>
        <v/>
      </c>
      <c r="D255" s="22" t="inlineStr">
        <is>
          <t>J. Ji; J. Li</t>
        </is>
      </c>
      <c r="E255" s="22" t="inlineStr">
        <is>
          <t>Faculty of Information Technology, Beijing Artificial Intelligence Institute, Beijing Municipal Key Laboratory of Multimedia and Intelligent Software Technology, Beijing University of Technology, Beijing, China; Faculty of Information Technology, Beijing Artificial Intelligence Institute, Beijing Municipal Key Laboratory of Multimedia and Intelligent Software Technology, Beijing University of Technology, Beijing, China</t>
        </is>
      </c>
      <c r="F255" s="22" t="inlineStr">
        <is>
          <t>IEEE Journal of Biomedical and Health Informatics</t>
        </is>
      </c>
      <c r="G255" s="14" t="n">
        <v>44875</v>
      </c>
      <c r="H255" s="22" t="n">
        <v>2022</v>
      </c>
      <c r="I255" s="22" t="n">
        <v>26</v>
      </c>
      <c r="J255" s="22" t="n">
        <v>11</v>
      </c>
      <c r="K255" s="22" t="n">
        <v>5608</v>
      </c>
      <c r="L255" s="22" t="n">
        <v>5618</v>
      </c>
      <c r="M255" s="22" t="inlineStr">
        <is>
          <t>As a novel deep learning method, deep forest has achieved excellent classification performance on many small-scale datasets, thus providing a new opportunity to accurately classify brain networks (BNs) on limited fMRI data. Though there are a few explorations about classifying BNs using deep forest, they only adopt sliding windows to extract adjacent features of BNs and fail to use prior knowledge to strengthen the features more relevant to brain diseases. In this paper, we propose a deep forest framework with multi-channel message passing and neighborhood aggregation mechanisms (DF-MCMPNA) to extract and aggregate long-range multi-channel topological features. Firstly, we use the three intrinsic connectivity networks (ICNs) and the whole-brain to form four feature extraction channels. Secondly, we present a multi-channel message passing mechanism and a channel-shared neighborhood aggregation mechanism to recursively extract long-range multi-channel topological features, where the first mechanism can learn local topological features in each channel and the second mechanism can fuse multi-channel topological features. Finally, the extracted features are fed into the casForst to perform further feature learning and classification. Experimental results on ABIDE I, ABIDE II, and ADHD-200 datasets show that the DF-MCMPNA outperforms several state-of-the-art methods on classification performance and accurately identifies abnormal brain regions.</t>
        </is>
      </c>
      <c r="N255" s="22" t="inlineStr">
        <is>
          <t>2168-2208</t>
        </is>
      </c>
      <c r="O255" s="22" t="n"/>
      <c r="P255" s="22" t="inlineStr">
        <is>
          <t>10.1109/JBHI.2022.3199505</t>
        </is>
      </c>
      <c r="Q255" s="22" t="inlineStr">
        <is>
          <t xml:space="preserve">R&amp;D Program of Beijing Municipal Education Commission(grant numbers:KZ202210005009); NSFC Research Program(grant numbers:62276010); </t>
        </is>
      </c>
      <c r="R255" s="22" t="inlineStr">
        <is>
          <t>https://ieeexplore.ieee.org/stamp/stamp.jsp?arnumber=9860071</t>
        </is>
      </c>
      <c r="S255" s="22" t="inlineStr">
        <is>
          <t>Brain network classification;deep forest;intrinsic connectivity network;neuropsychiatric disorders</t>
        </is>
      </c>
      <c r="T255" s="22" t="inlineStr">
        <is>
          <t>Feature extraction;Forestry;Diseases;Message passing;Functional magnetic resonance imaging;Representation learning;Fractals</t>
        </is>
      </c>
      <c r="U255" s="22" t="inlineStr">
        <is>
          <t>Humans;Brain;Magnetic Resonance Imaging;Forests</t>
        </is>
      </c>
      <c r="V255" s="22" t="n">
        <v>7</v>
      </c>
      <c r="W255" s="22" t="n"/>
      <c r="X255" s="22" t="n">
        <v>39</v>
      </c>
      <c r="Y255" s="22" t="inlineStr">
        <is>
          <t>IEEE</t>
        </is>
      </c>
      <c r="Z255" s="14" t="n">
        <v>44790</v>
      </c>
      <c r="AA255" s="22" t="inlineStr">
        <is>
          <t>Nov. 2022</t>
        </is>
      </c>
      <c r="AB255" s="22" t="n"/>
      <c r="AC255" s="22" t="inlineStr">
        <is>
          <t>IEEE</t>
        </is>
      </c>
      <c r="AD255" s="15" t="inlineStr">
        <is>
          <t>IEEE Journals</t>
        </is>
      </c>
    </row>
    <row r="256">
      <c r="A256" s="8" t="inlineStr">
        <is>
          <t>A Novel Co-Training-Based Approach for the Classification of Mental Illnesses Using Social Media Posts</t>
        </is>
      </c>
      <c r="B256" s="9">
        <f>IF(COUNTIF($A$1:A255,
IF(ISNUMBER(MATCH(RIGHT(TRIM(A255),1),{".",",",";",":","!","?"},0)),
LEFT(TRIM(A255),LEN(TRIM(A255))-1),
TRIM(A255)
))=1,
"Not Duplicate",
"Duplicate")</f>
        <v/>
      </c>
      <c r="C256" s="9">
        <f>_xlfn.IFNA(_xlfn.XLOOKUP(A256, Table1[Title], Table1[Inclusion/Exclusion Decision]), "Added studies")</f>
        <v/>
      </c>
      <c r="D256" s="9" t="inlineStr">
        <is>
          <t>S. Tariq; N. Akhtar; H. Afzal; S. Khalid; M. R. Mufti; S. Hussain; A. Habib; G. Ahmad</t>
        </is>
      </c>
      <c r="E256" s="9" t="inlineStr">
        <is>
          <t>Department of Computer Science, COMSATS University Islamabad, Islamabad, Pakistan; Department of Computer Science and IT, The Islamia University of Bahawalpur, Bahawalpur, Pakistan; Department of Computer Science, Bahauddin Zakariya University, Multan, Pakistan; Department of Computer Engineering, Bahria University, Islamabad, Pakistan; Department of Computer Science, COMSATS University Islamabad, Vehari Campus, Vehari, Pakistan; Department of Computer Science, Kohat University of Science and Technology, Kohat, Pakistan; Department of Computer Science, Kohat University of Science and Technology, Kohat, Pakistan; Department of Computer Science, COMSATS University Islamabad, Islamabad, Pakistan</t>
        </is>
      </c>
      <c r="F256" s="9" t="inlineStr">
        <is>
          <t>IEEE Access</t>
        </is>
      </c>
      <c r="G256" s="10" t="n">
        <v>43790</v>
      </c>
      <c r="H256" s="9" t="n">
        <v>2019</v>
      </c>
      <c r="I256" s="9" t="n">
        <v>7</v>
      </c>
      <c r="J256" s="9" t="n"/>
      <c r="K256" s="9" t="n">
        <v>166165</v>
      </c>
      <c r="L256" s="9" t="n">
        <v>166172</v>
      </c>
      <c r="M256" s="9" t="inlineStr">
        <is>
          <t>Context: Recently, research community of certain domain showing their eagerness towards the use of social media networks to gain constructive knowledge in decision making and automation, such as aid to perform software development activities, crypto-currencies usage, network community detection and recommendation and so on. Recently, besides other domains of eHealth, the use of social media and big data analytics has become hot topic to predict the patient of mental illness involved in either depression, schizophrenia, eating disorders, anxiety or addictive behaviors. Problem: Traditional methods either need enough historic data or to keep the regular monitoring on patient activities for identification of a patient associated with a mental illness disease. Method: In order to address this issue, we propose a methodology to classify the patients associated with chronic mental illness diseases (i.e. Anxiety, Depression, Bipolar, and ADHD (Attention Deficit Hyperactivity Disorder) based on the data extracted from the Reddit, a well-known network community platform. The proposed method is employed through Co-training (type of semi-supervised learning approach) technique by incorporating the discriminative power of widely used classifiers namely Random Forrest (RF), Support Vector Machine (SVM), and NaÃ¯ve Bayes (NB). We used Reddit API to download posts and top five associated comments for construction of a feature space. Results: The experimental results indicate the effectiveness of Co-training based classification rather than the state of the art classifiers by a margin of 3% on average in par with every state of art technique. In future, the proposed method could be employed to investigate any classification problem of any domain by extracting date from the social media.</t>
        </is>
      </c>
      <c r="N256" s="9" t="inlineStr">
        <is>
          <t>2169-3536</t>
        </is>
      </c>
      <c r="O256" s="9" t="n"/>
      <c r="P256" s="9" t="inlineStr">
        <is>
          <t>10.1109/ACCESS.2019.2953087</t>
        </is>
      </c>
      <c r="Q256" s="9" t="n"/>
      <c r="R256" s="9" t="inlineStr">
        <is>
          <t>https://ieeexplore.ieee.org/stamp/stamp.jsp?arnumber=8901145</t>
        </is>
      </c>
      <c r="S256" s="9" t="inlineStr">
        <is>
          <t>Mental disease;reddit;anxiety;depression;bipolar;ADHD</t>
        </is>
      </c>
      <c r="T256" s="9" t="inlineStr">
        <is>
          <t>Diseases;Psychiatry;Support vector machines;Feature extraction;Social networking (online);Radio frequency</t>
        </is>
      </c>
      <c r="U256" s="9" t="n"/>
      <c r="V256" s="9" t="n">
        <v>64</v>
      </c>
      <c r="W256" s="9" t="n"/>
      <c r="X256" s="9" t="n">
        <v>22</v>
      </c>
      <c r="Y256" s="9" t="inlineStr">
        <is>
          <t>CCBY</t>
        </is>
      </c>
      <c r="Z256" s="10" t="n">
        <v>43783</v>
      </c>
      <c r="AA256" s="9" t="n">
        <v>2019</v>
      </c>
      <c r="AB256" s="9" t="n"/>
      <c r="AC256" s="9" t="inlineStr">
        <is>
          <t>IEEE</t>
        </is>
      </c>
      <c r="AD256" s="11" t="inlineStr">
        <is>
          <t>IEEE Journals</t>
        </is>
      </c>
    </row>
    <row r="257">
      <c r="A257" s="12" t="inlineStr">
        <is>
          <t>Socially Assistive Robotics combined with Artificial Intelligence for ADHD</t>
        </is>
      </c>
      <c r="B257" s="22">
        <f>IF(COUNTIF($A$1:A256,
IF(ISNUMBER(MATCH(RIGHT(TRIM(A256),1),{".",",",";",":","!","?"},0)),
LEFT(TRIM(A256),LEN(TRIM(A256))-1),
TRIM(A256)
))=1,
"Not Duplicate",
"Duplicate")</f>
        <v/>
      </c>
      <c r="C257" s="22">
        <f>_xlfn.IFNA(_xlfn.XLOOKUP(A257, Table1[Title], Table1[Inclusion/Exclusion Decision]), "Added studies")</f>
        <v/>
      </c>
      <c r="D257" s="22" t="inlineStr">
        <is>
          <t>F. Amato; M. Di Gregorio; C. Monaco; M. Sebillo; G. Tortora; G. Vitiello</t>
        </is>
      </c>
      <c r="E257" s="22" t="inlineStr">
        <is>
          <t>UniversitÃ  di Salerno, Fisciano, Italy; Dipartimento di Informatica, UniversitÃ  di Salerno, Fisciano, Italy; UniversitÃ  di Salerno, Fisciano, Italy; Dipartimento di Informatica, UniversitÃ  di Salerno, Fisciano, Italy; Dipartimento di Informatica, UniversitÃ  di Salerno, Fisciano, Italy; Dipartimento di Informatica, UniversitÃ  di Salerno, Fisciano, Italy</t>
        </is>
      </c>
      <c r="F257" s="22" t="inlineStr">
        <is>
          <t>2021 IEEE 18th Annual Consumer Communications &amp; Networking Conference (CCNC)</t>
        </is>
      </c>
      <c r="G257" s="14" t="n">
        <v>44266</v>
      </c>
      <c r="H257" s="22" t="n">
        <v>2021</v>
      </c>
      <c r="I257" s="22" t="n"/>
      <c r="J257" s="22" t="n"/>
      <c r="K257" s="22" t="n">
        <v>1</v>
      </c>
      <c r="L257" s="22" t="n">
        <v>6</v>
      </c>
      <c r="M257" s="22" t="inlineStr">
        <is>
          <t>This paper presents a patient-centered interaction project of Pepper humanoid robotic therapy applications for children with attention deficit. This new therapeutic methodology was created to support and make therapeutic work more attractive. Pepper comes with a tablet and two identical cameras. The tablet is used to make the patients interact with the application, while the cameras are used to capture their emotions in real-time to understand the degree of attention and any difficulties they may have. The interaction with the tablet takes place through some exercises in the form of games. The exercises performed by the patients are analyzed and combined with the data acquired by the cameras. The combination of these data is elaborated to propose adequate levels of therapeutic activity. This process leads to the digitization of the patients' therapeutic path so that any improvement (or worsening) is monitored and makes Pepper a reliable and predictable technological intermediary for the child. The work was developed in collaboration with a diagnostic and therapeutic center, where it is being tested. By interacting with a humanoid robot, children show greater involvement, which can be explained, according to psychologists, by the fact that a robot is emotionally less rich than humans and the patients feel less fearful.</t>
        </is>
      </c>
      <c r="N257" s="22" t="inlineStr">
        <is>
          <t>2331-9860</t>
        </is>
      </c>
      <c r="O257" s="22" t="inlineStr">
        <is>
          <t>978-1-7281-9794-4</t>
        </is>
      </c>
      <c r="P257" s="22" t="inlineStr">
        <is>
          <t>10.1109/CCNC49032.2021.9369633</t>
        </is>
      </c>
      <c r="Q257" s="22" t="n"/>
      <c r="R257" s="22" t="inlineStr">
        <is>
          <t>https://ieeexplore.ieee.org/stamp/stamp.jsp?arnumber=9369633</t>
        </is>
      </c>
      <c r="S257" s="22" t="inlineStr">
        <is>
          <t>Behavioral Disorder;Emotion recognition;Socially Assistive Robotics</t>
        </is>
      </c>
      <c r="T257" s="22" t="inlineStr">
        <is>
          <t>Pediatrics;Robot vision systems;Humanoid robots;Rehabilitation robotics;Cameras;Real-time systems;Reliability</t>
        </is>
      </c>
      <c r="U257" s="22" t="n"/>
      <c r="V257" s="22" t="n">
        <v>21</v>
      </c>
      <c r="W257" s="22" t="n"/>
      <c r="X257" s="22" t="n">
        <v>28</v>
      </c>
      <c r="Y257" s="22" t="inlineStr">
        <is>
          <t>IEEE</t>
        </is>
      </c>
      <c r="Z257" s="14" t="n">
        <v>44266</v>
      </c>
      <c r="AA257" s="22" t="inlineStr">
        <is>
          <t>9-12 Jan. 2021</t>
        </is>
      </c>
      <c r="AB257" s="22" t="inlineStr">
        <is>
          <t>9-12 Jan. 2021</t>
        </is>
      </c>
      <c r="AC257" s="22" t="inlineStr">
        <is>
          <t>IEEE</t>
        </is>
      </c>
      <c r="AD257" s="15" t="inlineStr">
        <is>
          <t>IEEE Conferences</t>
        </is>
      </c>
    </row>
    <row r="258">
      <c r="A258" s="8" t="inlineStr">
        <is>
          <t>MM-GTUNets: Unified Multi-Modal Graph Deep Learning for Brain Disorders Prediction</t>
        </is>
      </c>
      <c r="B258" s="9">
        <f>IF(COUNTIF($A$1:A257,
IF(ISNUMBER(MATCH(RIGHT(TRIM(A257),1),{".",",",";",":","!","?"},0)),
LEFT(TRIM(A257),LEN(TRIM(A257))-1),
TRIM(A257)
))=1,
"Not Duplicate",
"Duplicate")</f>
        <v/>
      </c>
      <c r="C258" s="9">
        <f>_xlfn.IFNA(_xlfn.XLOOKUP(A258, Table1[Title], Table1[Inclusion/Exclusion Decision]), "Added studies")</f>
        <v/>
      </c>
      <c r="D258" s="9" t="inlineStr">
        <is>
          <t>L. Cai; W. Zeng; H. Chen; H. Zhang; Y. Li; Y. Feng; H. Yan; L. Bian; W. Ting Siok; N. Wang</t>
        </is>
      </c>
      <c r="E258" s="9" t="inlineStr">
        <is>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Xuzhou Medical University, Lianyungang, China; School of Biomedical Engineering and the State Key Laboratory of Advanced Medical Materials and Devices, ShanghaiTech University, Shanghai, China; Department of Chinese and Bilingual Studies, The Hong Kong Polytechnic University, Hong Kong, SAR, China; Department of Chinese and Bilingual Studies, The Hong Kong Polytechnic University, Hong Kong, SAR, China</t>
        </is>
      </c>
      <c r="F258" s="9" t="inlineStr">
        <is>
          <t>IEEE Transactions on Medical Imaging</t>
        </is>
      </c>
      <c r="G258" s="10" t="n">
        <v>45916</v>
      </c>
      <c r="H258" s="9" t="n">
        <v>2025</v>
      </c>
      <c r="I258" s="9" t="n">
        <v>44</v>
      </c>
      <c r="J258" s="9" t="n">
        <v>9</v>
      </c>
      <c r="K258" s="9" t="n">
        <v>3705</v>
      </c>
      <c r="L258" s="9" t="n">
        <v>3716</v>
      </c>
      <c r="M258" s="9" t="inlineStr">
        <is>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Our code is available at https://github.com/NZWANG/MM-GTUNetshttps://github.com/NZWANG/MM-GTUNets</t>
        </is>
      </c>
      <c r="N258" s="9" t="inlineStr">
        <is>
          <t>1558-254X</t>
        </is>
      </c>
      <c r="O258" s="9" t="n"/>
      <c r="P258" s="9" t="inlineStr">
        <is>
          <t>10.1109/TMI.2025.3556420</t>
        </is>
      </c>
      <c r="Q258" s="9" t="inlineStr">
        <is>
          <t xml:space="preserve">The Hong Kong Polytechnic University Start-Up Fund(grant numbers:P0053210); The Hong Kong Polytechnic University Faculty Reserve Fund(grant numbers:P0053738); Hong Kong Polytechnic University(grant numbers:P0048377); National Natural Science Foundation of China(grant numbers:31870979); </t>
        </is>
      </c>
      <c r="R258" s="9" t="inlineStr">
        <is>
          <t>https://ieeexplore.ieee.org/stamp/stamp.jsp?arnumber=10946209</t>
        </is>
      </c>
      <c r="S258" s="9" t="inlineStr">
        <is>
          <t>Graph deep learning;reward system;cross-modal learning;disease prediction</t>
        </is>
      </c>
      <c r="T258" s="9" t="inlineStr">
        <is>
          <t>Deep learning;Training;Data mining;Artificial intelligence;Representation learning;Medical diagnostic imaging;Image edge detection;Transformers;Measurement;Feature extraction</t>
        </is>
      </c>
      <c r="U258" s="9" t="inlineStr">
        <is>
          <t>Deep Learning;Humans;Brain;Brain Diseases;Image Interpretation, Computer-Assisted;Magnetic Resonance Imaging;Neuroimaging</t>
        </is>
      </c>
      <c r="V258" s="9" t="n">
        <v>7</v>
      </c>
      <c r="W258" s="9" t="n"/>
      <c r="X258" s="9" t="n">
        <v>55</v>
      </c>
      <c r="Y258" s="9" t="inlineStr">
        <is>
          <t>IEEE</t>
        </is>
      </c>
      <c r="Z258" s="10" t="n">
        <v>45748</v>
      </c>
      <c r="AA258" s="9" t="inlineStr">
        <is>
          <t>Sept. 2025</t>
        </is>
      </c>
      <c r="AB258" s="9" t="n"/>
      <c r="AC258" s="9" t="inlineStr">
        <is>
          <t>IEEE</t>
        </is>
      </c>
      <c r="AD258" s="11" t="inlineStr">
        <is>
          <t>IEEE Journals</t>
        </is>
      </c>
    </row>
    <row r="259">
      <c r="A259" s="12" t="inlineStr">
        <is>
          <t>Autism Spectrum Disorder Diagnosis using Deep Learning Techniques</t>
        </is>
      </c>
      <c r="B259" s="22">
        <f>IF(COUNTIF($A$1:A258,
IF(ISNUMBER(MATCH(RIGHT(TRIM(A258),1),{".",",",";",":","!","?"},0)),
LEFT(TRIM(A258),LEN(TRIM(A258))-1),
TRIM(A258)
))=1,
"Not Duplicate",
"Duplicate")</f>
        <v/>
      </c>
      <c r="C259" s="22">
        <f>_xlfn.IFNA(_xlfn.XLOOKUP(A259, Table1[Title], Table1[Inclusion/Exclusion Decision]), "Added studies")</f>
        <v/>
      </c>
      <c r="D259" s="22" t="inlineStr">
        <is>
          <t>R. Thamilselvan; T. Kalpana; P. Natesan; S. A. Y; S. S; S. Showket</t>
        </is>
      </c>
      <c r="E259" s="22" t="inlineStr">
        <is>
          <t>Computer Science and Engineering, Kongu Engineering College, Erode, Tamilnadu, India; Computer Applications,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 Computer Science and Engineering, Kongu Engineering College, Erode, Tamilnadu, India</t>
        </is>
      </c>
      <c r="F259" s="22" t="inlineStr">
        <is>
          <t>2024 International Conference on Cognitive Robotics and Intelligent Systems (ICC - ROBINS)</t>
        </is>
      </c>
      <c r="G259" s="14" t="n">
        <v>45433</v>
      </c>
      <c r="H259" s="22" t="n">
        <v>2024</v>
      </c>
      <c r="I259" s="22" t="n"/>
      <c r="J259" s="22" t="n"/>
      <c r="K259" s="22" t="n">
        <v>402</v>
      </c>
      <c r="L259" s="22" t="n">
        <v>407</v>
      </c>
      <c r="M259" s="22" t="inlineStr">
        <is>
          <t>Autism spectrum disorder (ASD) represents a neurological condition rather than a mental illness, characterized by atypical brain development that can subsequently manifest in distinct facial features. Children with ASD often exhibit unique facial landmarks that differentiate them from Typically Developed individuals. This pioneering research introduces a novel approach, focusing on the detection of ASD through the analysis of both social media data and biomedical images, specifically by harnessing the power of face recognition technology and Convolutional Neural Networks (CNN). Deep learning techniques are precise identification of these facial features. The research aims to benefit both communities and mental health professionals by providing an accessible web application based on a CNN with transfer learning and Flask integration. In this refined approach, two robust models are exclusively retained, DenseNet121 with an accuracy of 54% and EfficientNetB0 with an impressive 90% accuracy rate. These models are intended for improving the accuracy and convenience for determining ASD using face traits, which will simplify the process of early diagnosis and intervention for those who need it. The dataset contains 2,940 images of faces that were retrieved from the Kaggle platform. Standard evaluation metrics are used to evaluate the effectiveness of the two CNN models, including sensitivity, specificity and accuracy. This research hopes to help people with ASD by finding a way to identify it early. Early help is very important for making things better for people with autism. So, the study aims to create a useful tool that can tell if someone might have ASD when the patients are very young.</t>
        </is>
      </c>
      <c r="N259" s="22" t="n"/>
      <c r="O259" s="22" t="inlineStr">
        <is>
          <t>979-8-3503-7274-8</t>
        </is>
      </c>
      <c r="P259" s="22" t="inlineStr">
        <is>
          <t>10.1109/ICC-ROBINS60238.2024.10533978</t>
        </is>
      </c>
      <c r="Q259" s="22" t="n"/>
      <c r="R259" s="22" t="inlineStr">
        <is>
          <t>https://ieeexplore.ieee.org/stamp/stamp.jsp?arnumber=10533978</t>
        </is>
      </c>
      <c r="S259" s="22" t="inlineStr">
        <is>
          <t>Autism;DenseNet121;EfficientNetB0;Facial expression;accuracy</t>
        </is>
      </c>
      <c r="T259" s="22" t="inlineStr">
        <is>
          <t>Deep learning;Autism;Social networking (online);Face recognition;Transfer learning;Trajectory;Convolutional neural networks</t>
        </is>
      </c>
      <c r="U259" s="22" t="n"/>
      <c r="V259" s="22" t="n">
        <v>6</v>
      </c>
      <c r="W259" s="22" t="n"/>
      <c r="X259" s="22" t="n">
        <v>11</v>
      </c>
      <c r="Y259" s="22" t="inlineStr">
        <is>
          <t>IEEE</t>
        </is>
      </c>
      <c r="Z259" s="14" t="n">
        <v>45433</v>
      </c>
      <c r="AA259" s="22" t="inlineStr">
        <is>
          <t>17-19 April 2024</t>
        </is>
      </c>
      <c r="AB259" s="22" t="inlineStr">
        <is>
          <t>17-19 April 2024</t>
        </is>
      </c>
      <c r="AC259" s="22" t="inlineStr">
        <is>
          <t>IEEE</t>
        </is>
      </c>
      <c r="AD259" s="15" t="inlineStr">
        <is>
          <t>IEEE Conferences</t>
        </is>
      </c>
    </row>
    <row r="260">
      <c r="A260" s="8" t="inlineStr">
        <is>
          <t>Dyslexia, ADHD, Dyscalculia, and Dyspraxia Prediction in Children Using Machine Learning and Explainable AI</t>
        </is>
      </c>
      <c r="B260" s="9">
        <f>IF(COUNTIF($A$1:A259,
IF(ISNUMBER(MATCH(RIGHT(TRIM(A259),1),{".",",",";",":","!","?"},0)),
LEFT(TRIM(A259),LEN(TRIM(A259))-1),
TRIM(A259)
))=1,
"Not Duplicate",
"Duplicate")</f>
        <v/>
      </c>
      <c r="C260" s="9">
        <f>_xlfn.IFNA(_xlfn.XLOOKUP(A260, Table1[Title], Table1[Inclusion/Exclusion Decision]), "Added studies")</f>
        <v/>
      </c>
      <c r="D260" s="9" t="inlineStr">
        <is>
          <t>D. Dhar; M. Chowdhury; S. Farsi; A. Rahman; A. S. Dipto; S. Sultana</t>
        </is>
      </c>
      <c r="E260" s="9" t="inlineStr">
        <is>
          <t>Department of CSE, Ctg. Univ. of Eng. and Tec. (CUET), Raouzan, Bangladesh; Department of CSE, Ctg. Univ. of Eng. and Tec. (CUET), Raouzan, Bangladesh; Department of CSE, Ctg. Univ. of Eng. and Tec., Raouzan, Bangladesh; Department of CSE, Ctg. Univ. of Eng. and Tec. (CUET), Raouzan, Bangladesh; Department of CSE, Ctg. Univ. of Eng. and Tec. (CUET), Raouzan, Bangladesh; Department of CSE, Ctg. Univ. of Eng. and Tec. (CUET), Raouzan, Bangladesh</t>
        </is>
      </c>
      <c r="F260" s="9" t="inlineStr">
        <is>
          <t>2025 9th International Conference on Computational System and Information Technology for Sustainable Solutions (CSITSS)</t>
        </is>
      </c>
      <c r="G260" s="10" t="n">
        <v>46010</v>
      </c>
      <c r="H260" s="9" t="n">
        <v>2025</v>
      </c>
      <c r="I260" s="9" t="n"/>
      <c r="J260" s="9" t="n"/>
      <c r="K260" s="9" t="n">
        <v>1</v>
      </c>
      <c r="L260" s="9" t="n">
        <v>6</v>
      </c>
      <c r="M260" s="9" t="inlineStr">
        <is>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$\text{8 8. 2 2 \%}$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t>
        </is>
      </c>
      <c r="N260" s="9" t="inlineStr">
        <is>
          <t>2767-1097</t>
        </is>
      </c>
      <c r="O260" s="9" t="inlineStr">
        <is>
          <t>979-8-3315-8894-6</t>
        </is>
      </c>
      <c r="P260" s="9" t="inlineStr">
        <is>
          <t>10.1109/CSITSS67709.2025.11294091</t>
        </is>
      </c>
      <c r="Q260" s="9" t="n"/>
      <c r="R260" s="9" t="inlineStr">
        <is>
          <t>https://ieeexplore.ieee.org/stamp/stamp.jsp?arnumber=11294091</t>
        </is>
      </c>
      <c r="S260" s="9" t="inlineStr">
        <is>
          <t>Neurodevelopment disorders;Dyslexia;ADHD;Machine Learning;Feature engineering;Stacked Ensemble</t>
        </is>
      </c>
      <c r="T260" s="9" t="inlineStr">
        <is>
          <t>Logistic regression;Accuracy;Quantum computing;Stacking;Dyslexia;Feature extraction;Real-time systems;Ensemble learning;Security;Random forests</t>
        </is>
      </c>
      <c r="U260" s="9" t="n"/>
      <c r="V260" s="9" t="n"/>
      <c r="W260" s="9" t="n"/>
      <c r="X260" s="9" t="n">
        <v>23</v>
      </c>
      <c r="Y260" s="9" t="inlineStr">
        <is>
          <t>IEEE</t>
        </is>
      </c>
      <c r="Z260" s="10" t="n">
        <v>46010</v>
      </c>
      <c r="AA260" s="9" t="inlineStr">
        <is>
          <t>20-22 Nov. 2025</t>
        </is>
      </c>
      <c r="AB260" s="9" t="inlineStr">
        <is>
          <t>20-22 Nov. 2025</t>
        </is>
      </c>
      <c r="AC260" s="9" t="inlineStr">
        <is>
          <t>IEEE</t>
        </is>
      </c>
      <c r="AD260" s="11" t="inlineStr">
        <is>
          <t>IEEE Conferences</t>
        </is>
      </c>
    </row>
    <row r="261">
      <c r="A261" s="12" t="inlineStr">
        <is>
          <t>Encoding and Decoding of Brain Dynamic Functional Connectivity for ADHD Diagnosis</t>
        </is>
      </c>
      <c r="B261" s="22">
        <f>IF(COUNTIF($A$1:A260,
IF(ISNUMBER(MATCH(RIGHT(TRIM(A260),1),{".",",",";",":","!","?"},0)),
LEFT(TRIM(A260),LEN(TRIM(A260))-1),
TRIM(A260)
))=1,
"Not Duplicate",
"Duplicate")</f>
        <v/>
      </c>
      <c r="C261" s="22">
        <f>_xlfn.IFNA(_xlfn.XLOOKUP(A261, Table1[Title], Table1[Inclusion/Exclusion Decision]), "Added studies")</f>
        <v/>
      </c>
      <c r="D261" s="22" t="inlineStr">
        <is>
          <t>D. Girish; Y. H. Chan; S. Gupta; J. Xia; J. C. Rajapakse</t>
        </is>
      </c>
      <c r="E261" s="22" t="inlineStr">
        <is>
          <t>College of Computing and Data Science, Nanyang Technological University, Singapore; College of Computing and Data Science, Nanyang Technological University, Singapore; School of Artificial Intelligence and Data Engineering, Indian Institute of Technology Ropar, India; College of Instrument and Computer Science, Zhejiang University, China; College of Computing and Data Science, Nanyang Technological University, Singapore</t>
        </is>
      </c>
      <c r="F261" s="22" t="inlineStr">
        <is>
          <t>IEEE Journal of Biomedical and Health Informatics</t>
        </is>
      </c>
      <c r="G261" s="22" t="n"/>
      <c r="H261" s="22" t="n">
        <v>2026</v>
      </c>
      <c r="I261" s="22" t="inlineStr">
        <is>
          <t>PP</t>
        </is>
      </c>
      <c r="J261" s="22" t="n">
        <v>99</v>
      </c>
      <c r="K261" s="22" t="n">
        <v>1</v>
      </c>
      <c r="L261" s="22" t="n">
        <v>13</v>
      </c>
      <c r="M261" s="22" t="inlineStr">
        <is>
          <t>Recent studies have demonstrated strong associations between the changes in dynamic functional connectivity (FC) and both behavioral and cognitive functions. The sliding window technique is the most widely used method for evaluating dynamic FC; however, it faces two key challenges: distributional shifts across windows and high dimensionality, as FC is computed across windows of the entire time series. To address these issues, we propose BRAINMAP (Bi-level Representation using Attention for INterpretability with Mamba-Aided Prediction) to model the dynamic FC of the brain. BRAINMAP employs the Optimal Transport technique to correct distributional shifts across sliding windows and leverages Graph Neural Networks (GNNs) in conjunction with a hybrid approach that integrates an attention mechanism and the Mamba block to effectively capture spatiotemporal features for functional MR images. Finally, we introduce a novel Top-K sliding window feature selection algorithm to induce sparsity in dynamic FC. We conducted an extensive evaluation of our model for diagnosing Attention Deficit Hyperactivity Disorder (ADHD) using three resting-state fMRI datasets: ADHD-200, UCLA, and CNI-TLC, which comprise a total of 447 subjects with ADHD and 845 typically developing controls. Our architecture outperformed existing state-of-the-art dynamic FC models in ADHD detection, achieving improvements ranging from 3% to 12% across the three datasets. We demonstrate that our proposed model produces robust biomarkers, most notably the connection between the dorsal attention network and the visual network. Using an association study, we further establish the clinical relevance of the identified biomarkers.</t>
        </is>
      </c>
      <c r="N261" s="22" t="inlineStr">
        <is>
          <t>2168-2208</t>
        </is>
      </c>
      <c r="O261" s="22" t="n"/>
      <c r="P261" s="22" t="inlineStr">
        <is>
          <t>10.1109/JBHI.2026.3666277</t>
        </is>
      </c>
      <c r="Q261" s="22" t="n"/>
      <c r="R261" s="22" t="inlineStr">
        <is>
          <t>https://ieeexplore.ieee.org/stamp/stamp.jsp?arnumber=11399873</t>
        </is>
      </c>
      <c r="S261" s="22" t="inlineStr">
        <is>
          <t>attention-deficit hyperactivity disorder;dynamic functional connectivity;functional MRI;model explainability</t>
        </is>
      </c>
      <c r="T261" s="22" t="inlineStr">
        <is>
          <t>Brain modeling;Biological system modeling;Heuristic algorithms;Functional magnetic resonance imaging;Computational modeling;Graph neural networks;Feature extraction;Biomarkers;Time series analysis;Predictive models</t>
        </is>
      </c>
      <c r="U261" s="22" t="n"/>
      <c r="V261" s="22" t="n"/>
      <c r="W261" s="22" t="n"/>
      <c r="X261" s="22" t="n"/>
      <c r="Y261" s="22" t="inlineStr">
        <is>
          <t>IEEE</t>
        </is>
      </c>
      <c r="Z261" s="14" t="n">
        <v>46072</v>
      </c>
      <c r="AA261" s="22" t="n"/>
      <c r="AB261" s="22" t="n"/>
      <c r="AC261" s="22" t="inlineStr">
        <is>
          <t>IEEE</t>
        </is>
      </c>
      <c r="AD261" s="15" t="inlineStr">
        <is>
          <t>IEEE Early Access Articles</t>
        </is>
      </c>
    </row>
    <row r="262">
      <c r="A262" s="8" t="inlineStr">
        <is>
          <t>Dilated 3D Convolutional Neural Networks for Brain MRI Data Classification</t>
        </is>
      </c>
      <c r="B262" s="9">
        <f>IF(COUNTIF($A$1:A261,
IF(ISNUMBER(MATCH(RIGHT(TRIM(A261),1),{".",",",";",":","!","?"},0)),
LEFT(TRIM(A261),LEN(TRIM(A261))-1),
TRIM(A261)
))=1,
"Not Duplicate",
"Duplicate")</f>
        <v/>
      </c>
      <c r="C262" s="9">
        <f>_xlfn.IFNA(_xlfn.XLOOKUP(A262, Table1[Title], Table1[Inclusion/Exclusion Decision]), "Added studies")</f>
        <v/>
      </c>
      <c r="D262" s="9" t="inlineStr">
        <is>
          <t>Z. Wang; Y. Sun; Q. Shen; L. Cao</t>
        </is>
      </c>
      <c r="E262" s="9" t="inlineStr">
        <is>
          <t>Department of Computer Science, Tongji University, Shanghai, China; Department of Computer Science, Tongji University, Shanghai, China; Department of Computer Science, Tongji University, Shanghai, China; Department of Computer Science, Shanghai Maritime University, Shanghai, China</t>
        </is>
      </c>
      <c r="F262" s="9" t="inlineStr">
        <is>
          <t>IEEE Access</t>
        </is>
      </c>
      <c r="G262" s="10" t="n">
        <v>43734</v>
      </c>
      <c r="H262" s="9" t="n">
        <v>2019</v>
      </c>
      <c r="I262" s="9" t="n">
        <v>7</v>
      </c>
      <c r="J262" s="9" t="n"/>
      <c r="K262" s="9" t="n">
        <v>134388</v>
      </c>
      <c r="L262" s="9" t="n">
        <v>134398</v>
      </c>
      <c r="M262" s="9" t="inlineStr">
        <is>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is>
      </c>
      <c r="N262" s="9" t="inlineStr">
        <is>
          <t>2169-3536</t>
        </is>
      </c>
      <c r="O262" s="9" t="n"/>
      <c r="P262" s="9" t="inlineStr">
        <is>
          <t>10.1109/ACCESS.2019.2941912</t>
        </is>
      </c>
      <c r="Q262" s="9" t="inlineStr">
        <is>
          <t xml:space="preserve">National Natural Science Foundation of China(grant numbers:91748122); </t>
        </is>
      </c>
      <c r="R262" s="9" t="inlineStr">
        <is>
          <t>https://ieeexplore.ieee.org/stamp/stamp.jsp?arnumber=8840843</t>
        </is>
      </c>
      <c r="S262" s="9" t="inlineStr">
        <is>
          <t>Biomedical image processing;magnetic resonance imaging;machine learning</t>
        </is>
      </c>
      <c r="T262" s="9" t="inlineStr">
        <is>
          <t>Convolution;Feature extraction;Functional magnetic resonance imaging;Three-dimensional displays;Neuroimaging;Machine learning algorithms</t>
        </is>
      </c>
      <c r="U262" s="9" t="n"/>
      <c r="V262" s="9" t="n">
        <v>45</v>
      </c>
      <c r="W262" s="9" t="n"/>
      <c r="X262" s="9" t="n">
        <v>53</v>
      </c>
      <c r="Y262" s="9" t="inlineStr">
        <is>
          <t>CCBY</t>
        </is>
      </c>
      <c r="Z262" s="10" t="n">
        <v>43725</v>
      </c>
      <c r="AA262" s="9" t="n">
        <v>2019</v>
      </c>
      <c r="AB262" s="9" t="n"/>
      <c r="AC262" s="9" t="inlineStr">
        <is>
          <t>IEEE</t>
        </is>
      </c>
      <c r="AD262" s="11" t="inlineStr">
        <is>
          <t>IEEE Journals</t>
        </is>
      </c>
    </row>
    <row r="263">
      <c r="A263" s="12" t="inlineStr">
        <is>
          <t>Classification of ADHD Individuals and Neurotypicals Using Reliable RELIEF: A Resting-State Study</t>
        </is>
      </c>
      <c r="B263" s="22">
        <f>IF(COUNTIF($A$1:A262,
IF(ISNUMBER(MATCH(RIGHT(TRIM(A262),1),{".",",",";",":","!","?"},0)),
LEFT(TRIM(A262),LEN(TRIM(A262))-1),
TRIM(A262)
))=1,
"Not Duplicate",
"Duplicate")</f>
        <v/>
      </c>
      <c r="C263" s="22">
        <f>_xlfn.IFNA(_xlfn.XLOOKUP(A263, Table1[Title], Table1[Inclusion/Exclusion Decision]), "Added studies")</f>
        <v/>
      </c>
      <c r="D263" s="22" t="inlineStr">
        <is>
          <t>B. Miao; L. L. Zhang; J. L. Guan; Q. F. Meng; Y. L. Zhang</t>
        </is>
      </c>
      <c r="E263" s="22" t="inlineStr">
        <is>
          <t>University of Jinan, Shandong, Jinan, China; University of Jinan, Shandong, Jinan, China; University of New South Wales, Sydney, NSW, Australia; University of Jinan, Shandong, Jinan, China; University of Jinan, Shandong, Jinan, China</t>
        </is>
      </c>
      <c r="F263" s="22" t="inlineStr">
        <is>
          <t>IEEE Access</t>
        </is>
      </c>
      <c r="G263" s="14" t="n">
        <v>43607</v>
      </c>
      <c r="H263" s="22" t="n">
        <v>2019</v>
      </c>
      <c r="I263" s="22" t="n">
        <v>7</v>
      </c>
      <c r="J263" s="22" t="n"/>
      <c r="K263" s="22" t="n">
        <v>62163</v>
      </c>
      <c r="L263" s="22" t="n">
        <v>62171</v>
      </c>
      <c r="M263" s="22" t="inlineStr">
        <is>
          <t>Fractional amplitude of low-frequency fluctuation (fALFF) can reflect the intensity of spontaneous neuronal activity. Feature selection on functional magnetic resonance imaging (fMRI) data combined with fALFF can be well used to study the pathology of attention deficit hyperactivity disorder (ADHD) and assist in its diagnosis. However, the unsatisfactory effect of feature selection limits the study of ADHD. In this study, a novel method is proposed to classify ADHD individuals and neurotypicals. This work introduces multiple linear regressions for reduction of confounding effects. After that, fALFF combined with principal component analysis (PCA), Shannon entropy (ShEn), and sample entropy (SampEn) are used to construct features, and a reliable RELIEF (R-RELIEF) algorithm is proposed to find the most prominent features. Public ADHD-200 dataset is used in this study to evaluate our method. The results in this study suggest that fALFF is a reliable fMRI marker for investigation of ADHD, and R-RELIEF shows good performance compared with RELIEF algorithm. Moreover, fALFF of many brain regions are found to differ between ADHD and neurotypicals, thus coinciding with the results of previous studies.</t>
        </is>
      </c>
      <c r="N263" s="22" t="inlineStr">
        <is>
          <t>2169-3536</t>
        </is>
      </c>
      <c r="O263" s="22" t="n"/>
      <c r="P263" s="22" t="inlineStr">
        <is>
          <t>10.1109/ACCESS.2019.2915988</t>
        </is>
      </c>
      <c r="Q263" s="22" t="inlineStr">
        <is>
          <t xml:space="preserve">National Natural Science Foundation of China(grant numbers:61671220); </t>
        </is>
      </c>
      <c r="R263" s="22" t="inlineStr">
        <is>
          <t>https://ieeexplore.ieee.org/stamp/stamp.jsp?arnumber=8710305</t>
        </is>
      </c>
      <c r="S263" s="22" t="inlineStr">
        <is>
          <t>Medical diagnosis;image classification;feature extraction;magnetic resonance imaging</t>
        </is>
      </c>
      <c r="T263" s="22" t="inlineStr">
        <is>
          <t>Functional magnetic resonance imaging;Feature extraction;Principal component analysis;Reliability;Linear regression;Entropy;Deep learning</t>
        </is>
      </c>
      <c r="U263" s="22" t="n"/>
      <c r="V263" s="22" t="n">
        <v>41</v>
      </c>
      <c r="W263" s="22" t="n"/>
      <c r="X263" s="22" t="n">
        <v>38</v>
      </c>
      <c r="Y263" s="22" t="inlineStr">
        <is>
          <t>OAPA</t>
        </is>
      </c>
      <c r="Z263" s="14" t="n">
        <v>43594</v>
      </c>
      <c r="AA263" s="22" t="n">
        <v>2019</v>
      </c>
      <c r="AB263" s="22" t="n"/>
      <c r="AC263" s="22" t="inlineStr">
        <is>
          <t>IEEE</t>
        </is>
      </c>
      <c r="AD263" s="15" t="inlineStr">
        <is>
          <t>IEEE Journals</t>
        </is>
      </c>
    </row>
    <row r="264">
      <c r="A264" s="8" t="inlineStr">
        <is>
          <t>Deep Neural Generative Adversarial Model based on VAE + GAN for Disorder Diagnosis</t>
        </is>
      </c>
      <c r="B264" s="9">
        <f>IF(COUNTIF($A$1:A263,
IF(ISNUMBER(MATCH(RIGHT(TRIM(A263),1),{".",",",";",":","!","?"},0)),
LEFT(TRIM(A263),LEN(TRIM(A263))-1),
TRIM(A263)
))=1,
"Not Duplicate",
"Duplicate")</f>
        <v/>
      </c>
      <c r="C264" s="9">
        <f>_xlfn.IFNA(_xlfn.XLOOKUP(A264, Table1[Title], Table1[Inclusion/Exclusion Decision]), "Added studies")</f>
        <v/>
      </c>
      <c r="D264" s="9" t="inlineStr">
        <is>
          <t>X. Geng; Q. Yao; K. Jiang; Y. Zhu</t>
        </is>
      </c>
      <c r="E264" s="9" t="inlineStr">
        <is>
          <t>School of Computer Science and Communication Engineering, Jiangsu University, Jiangsu, China; School of Computer Science and Communication Engineering, Jiangsu University, Jiangsu, China; School of Computer Science and Communication Engineering, Jiangsu University, Jiangsu, China; School of Computer Science and Communication Engineering, Jiangsu University, Jiangsu, China</t>
        </is>
      </c>
      <c r="F264" s="9" t="inlineStr">
        <is>
          <t>2020 International Conference on Internet of Things and Intelligent Applications (ITIA)</t>
        </is>
      </c>
      <c r="G264" s="10" t="n">
        <v>44244</v>
      </c>
      <c r="H264" s="9" t="n">
        <v>2020</v>
      </c>
      <c r="I264" s="9" t="n"/>
      <c r="J264" s="9" t="n"/>
      <c r="K264" s="9" t="n">
        <v>1</v>
      </c>
      <c r="L264" s="9" t="n">
        <v>7</v>
      </c>
      <c r="M264" s="9" t="inlineStr">
        <is>
          <t>Functional magnetic resonance imaging (fMRI) plays a significant role in the study and analysis of brain cognitive function. Although the existing deep learning methods have shown good performance in fMRI disease classification, these methods have been hindered by insufficient training samples, and they also have the risk of overfitting in classification tasks. In this paper, inspired by the adversarial learning strategy, we propose a data augmentation method for brain functional connectivity (FC). The accuracy of the neural network classifier can be effectively improved by using the augmented data set. We developed a brain functional connectivity generative adversarial network (FC-GAN) for generating the brain functional connectivity patterns. We also briefly trained a FC-GAN to separately generate the control group and the experimental group of a disorder for augmenting the data set. The augmented data set was then used to train a neural network for a classification task. To test the validity of our framework, we performed experiments on three data sets, two diseases - attention deficit hyperactivity disorder (ADHD) and autism spectrum disorder (ASD) - and finally evaluated the performance by classification. Using our augmented data set, the classifier achieved an improved performance in accuracy, sensitivity, specificity, and area under receiver operating characteristic curve compared to the classification using the original data set. Compared with the currently used generation methods, our method achieved competitive performance. These findings suggest that FC-GAN approaches could augment the data set of brain functional connection in classification task.</t>
        </is>
      </c>
      <c r="N264" s="9" t="n"/>
      <c r="O264" s="9" t="inlineStr">
        <is>
          <t>978-1-7281-9301-4</t>
        </is>
      </c>
      <c r="P264" s="9" t="inlineStr">
        <is>
          <t>10.1109/ITIA50152.2020.9312330</t>
        </is>
      </c>
      <c r="Q264" s="9" t="n"/>
      <c r="R264" s="9" t="inlineStr">
        <is>
          <t>https://ieeexplore.ieee.org/stamp/stamp.jsp?arnumber=9312330</t>
        </is>
      </c>
      <c r="S264" s="9" t="inlineStr">
        <is>
          <t>generative adversarial network;fMRI;functional connectivity;classification;brain disorders</t>
        </is>
      </c>
      <c r="T264" s="9" t="inlineStr">
        <is>
          <t>Generative adversarial networks;Gallium nitride;Diseases;Generators;Functional magnetic resonance imaging;Feature extraction;Decoding</t>
        </is>
      </c>
      <c r="U264" s="9" t="n"/>
      <c r="V264" s="9" t="n">
        <v>7</v>
      </c>
      <c r="W264" s="9" t="n"/>
      <c r="X264" s="9" t="n">
        <v>33</v>
      </c>
      <c r="Y264" s="9" t="inlineStr">
        <is>
          <t>IEEE</t>
        </is>
      </c>
      <c r="Z264" s="10" t="n">
        <v>44244</v>
      </c>
      <c r="AA264" s="9" t="inlineStr">
        <is>
          <t>27-29 Nov. 2020</t>
        </is>
      </c>
      <c r="AB264" s="9" t="inlineStr">
        <is>
          <t>27-29 Nov. 2020</t>
        </is>
      </c>
      <c r="AC264" s="9" t="inlineStr">
        <is>
          <t>IEEE</t>
        </is>
      </c>
      <c r="AD264" s="11" t="inlineStr">
        <is>
          <t>IEEE Conferences</t>
        </is>
      </c>
    </row>
    <row r="265">
      <c r="A265" s="12" t="inlineStr">
        <is>
          <t>Mental Arithmetic Task Classification using Fourier Decomposition Method</t>
        </is>
      </c>
      <c r="B265" s="22">
        <f>IF(COUNTIF($A$1:A264,
IF(ISNUMBER(MATCH(RIGHT(TRIM(A264),1),{".",",",";",":","!","?"},0)),
LEFT(TRIM(A264),LEN(TRIM(A264))-1),
TRIM(A264)
))=1,
"Not Duplicate",
"Duplicate")</f>
        <v/>
      </c>
      <c r="C265" s="22">
        <f>_xlfn.IFNA(_xlfn.XLOOKUP(A265, Table1[Title], Table1[Inclusion/Exclusion Decision]), "Added studies")</f>
        <v/>
      </c>
      <c r="D265" s="22" t="inlineStr">
        <is>
          <t>B. Fatimah; A. Javali; H. Ansar; B. G. Harshitha; H. Kumar</t>
        </is>
      </c>
      <c r="E265" s="22" t="inlineStr">
        <is>
          <t>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 Department of Electronics and Communication Engineering, CMR Institute of Technology, Bangalore, Karnataka, India</t>
        </is>
      </c>
      <c r="F265" s="22" t="inlineStr">
        <is>
          <t>2020 International Conference on Communication and Signal Processing (ICCSP)</t>
        </is>
      </c>
      <c r="G265" s="14" t="n">
        <v>44075</v>
      </c>
      <c r="H265" s="22" t="n">
        <v>2020</v>
      </c>
      <c r="I265" s="22" t="n"/>
      <c r="J265" s="22" t="n"/>
      <c r="K265" s="22" t="n">
        <v>46</v>
      </c>
      <c r="L265" s="22" t="n">
        <v>50</v>
      </c>
      <c r="M265" s="22" t="inlineStr">
        <is>
          <t>Solving an arithmetic problem is a complex task which involves fact retrieval, memory, sequencing and decision making. Automatic detection of such an activity from EEG signals will help in understanding of brain response to these cognitive tasks. In this work, we propose a mental arithmetic task detection algorithm from a single lead EEG signal. Fourier Decomposition method is used to decompose the signal into M uniform sub-bands and features, like energy, entropy, and variance, are computed from each of these sub-bands. Kruskal-Wallis method has been used to select only the statistically relevant features. These selected features are, then, used to classify the given EEG dataset into two classes using support vector machine with cubic kernel. To validate the efficacy of the proposed algorithm, simulation results are presented using dataset available on MIT PhysioNet, titled EEG during mental arithmetic task.</t>
        </is>
      </c>
      <c r="N265" s="22" t="n"/>
      <c r="O265" s="22" t="inlineStr">
        <is>
          <t>978-1-7281-4988-2</t>
        </is>
      </c>
      <c r="P265" s="22" t="inlineStr">
        <is>
          <t>10.1109/ICCSP48568.2020.9182149</t>
        </is>
      </c>
      <c r="Q265" s="22" t="n"/>
      <c r="R265" s="22" t="inlineStr">
        <is>
          <t>https://ieeexplore.ieee.org/stamp/stamp.jsp?arnumber=9182149</t>
        </is>
      </c>
      <c r="S265" s="22" t="inlineStr">
        <is>
          <t>Fourier Decomposition method;EEG signal processing;machine learning;mental arithmetic task</t>
        </is>
      </c>
      <c r="T265" s="22" t="inlineStr">
        <is>
          <t>Electroencephalography;Task analysis;Feature extraction;Frequency division multiplexing;Entropy;Support vector machines;Machine learning</t>
        </is>
      </c>
      <c r="U265" s="22" t="n"/>
      <c r="V265" s="22" t="n">
        <v>26</v>
      </c>
      <c r="W265" s="22" t="n"/>
      <c r="X265" s="22" t="n">
        <v>32</v>
      </c>
      <c r="Y265" s="22" t="inlineStr">
        <is>
          <t>IEEE</t>
        </is>
      </c>
      <c r="Z265" s="14" t="n">
        <v>44075</v>
      </c>
      <c r="AA265" s="22" t="inlineStr">
        <is>
          <t>28-30 July 2020</t>
        </is>
      </c>
      <c r="AB265" s="22" t="inlineStr">
        <is>
          <t>28-30 July 2020</t>
        </is>
      </c>
      <c r="AC265" s="22" t="inlineStr">
        <is>
          <t>IEEE</t>
        </is>
      </c>
      <c r="AD265" s="15" t="inlineStr">
        <is>
          <t>IEEE Conferences</t>
        </is>
      </c>
    </row>
    <row r="266">
      <c r="A266" s="8" t="inlineStr">
        <is>
          <t>A Personalized Driving Simulator for the Assessment of Adolescents with Attention Deficit Hyperactivity Disorder</t>
        </is>
      </c>
      <c r="B266" s="9">
        <f>IF(COUNTIF($A$1:A265,
IF(ISNUMBER(MATCH(RIGHT(TRIM(A265),1),{".",",",";",":","!","?"},0)),
LEFT(TRIM(A265),LEN(TRIM(A265))-1),
TRIM(A265)
))=1,
"Not Duplicate",
"Duplicate")</f>
        <v/>
      </c>
      <c r="C266" s="9">
        <f>_xlfn.IFNA(_xlfn.XLOOKUP(A266, Table1[Title], Table1[Inclusion/Exclusion Decision]), "Added studies")</f>
        <v/>
      </c>
      <c r="D266" s="9" t="inlineStr">
        <is>
          <t>G. Cravero; D. Siri; M. Moro; S. Ricci; C. Pierella; A. Canessa; D. Preiti; S. Uccella; E. De Grandis; L. Nobili; M. Casadio</t>
        </is>
      </c>
      <c r="E266" s="9" t="inlineStr">
        <is>
          <t>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Department Informatics, Bioengineering, Robotics and Systems Engineering (DIBRIS), University of Genoa, Genoa, Italy; Psychology Unit, IRCCS Istituto Giannina Gaslini, Genoa, Italy; Child Neuropsychiatry, IRCCS, Giannina Gaslini Institute, Genoa, Italy; Child Neuropsychiatry, IRCCS, Giannina Gaslini Institute, Genoa, Italy; Child Neuropsychiatry, IRCCS, Giannina Gaslini Institute, Genoa, Italy; Department Informatics, Bioengineering, Robotics and Systems Engineering (DIBRIS), University of Genoa, Genoa, Italy</t>
        </is>
      </c>
      <c r="F266" s="9" t="inlineStr">
        <is>
          <t>2024 10th IEEE RAS/EMBS International Conference for Biomedical Robotics and Biomechatronics (BioRob)</t>
        </is>
      </c>
      <c r="G266" s="10" t="n">
        <v>45588</v>
      </c>
      <c r="H266" s="9" t="n">
        <v>2024</v>
      </c>
      <c r="I266" s="9" t="n"/>
      <c r="J266" s="9" t="n"/>
      <c r="K266" s="9" t="n">
        <v>1154</v>
      </c>
      <c r="L266" s="9" t="n">
        <v>1158</v>
      </c>
      <c r="M266" s="9" t="inlineStr">
        <is>
          <t>Attention-Deficit Hyperactivity Disorder (ADHD) is a prevalent neuropsychiatric disorder associated with significant impairment and distress throughout the lifespan. Adolescents with ADHD are twice as likely as neurotypical teen drivers to be involved in road accidents. Here, we describe the framework of ADRIS 2.1, an open-source, accessible, realistic virtual reality urban driving simulator that we customized for adolescents with ADHD. It presents 12 scenarios designed to estimate executive functions such as inhibition, working memory, planning, and attentional flexibility. Moreover, it evaluates attentional orientation and alertness levels during unexpected events, including congruent, incongruent and neutral stimuli. The simulator provides measures associated with driving performance, such as observation of the speed limit, the safety distance, and the maintenance of the correct lane. The new version, ADRIS 2.1, is provided with a driving navigator giving the user directions to reduce distraction while driving. Additionally, we used a stereo camera to film the driver during the session and three accelerometers underneath the pedals to monitor hyperactivity and motor correlates of attention e.g. heading. EMG heart signal was also collected as an indicator of emotional self-regulation. Pilot tests were conducted on two adolescents without ADHD to ensure the proper functionality of the system. Despite the need for further investigation into the efficacy of ADRIS 2.1, preliminary results suggest that this system is ready to be tested as a tool for assessing the driving abilities and behaviour of individuals with ADHD.</t>
        </is>
      </c>
      <c r="N266" s="9" t="inlineStr">
        <is>
          <t>2155-1782</t>
        </is>
      </c>
      <c r="O266" s="9" t="inlineStr">
        <is>
          <t>979-8-3503-8652-3</t>
        </is>
      </c>
      <c r="P266" s="9" t="inlineStr">
        <is>
          <t>10.1109/BioRob60516.2024.10719960</t>
        </is>
      </c>
      <c r="Q266" s="9" t="n"/>
      <c r="R266" s="9" t="inlineStr">
        <is>
          <t>https://ieeexplore.ieee.org/stamp/stamp.jsp?arnumber=10719960</t>
        </is>
      </c>
      <c r="S266" s="9" t="n"/>
      <c r="T266" s="9" t="inlineStr">
        <is>
          <t>Road accidents;Navigation;Virtual reality;Cameras;Robot sensing systems;Electromyography;Safety;Planning;Vehicles;Pharmaceuticals</t>
        </is>
      </c>
      <c r="U266" s="9" t="n"/>
      <c r="V266" s="9" t="n">
        <v>2</v>
      </c>
      <c r="W266" s="9" t="n"/>
      <c r="X266" s="9" t="n">
        <v>29</v>
      </c>
      <c r="Y266" s="9" t="inlineStr">
        <is>
          <t>IEEE</t>
        </is>
      </c>
      <c r="Z266" s="10" t="n">
        <v>45588</v>
      </c>
      <c r="AA266" s="9" t="inlineStr">
        <is>
          <t>1-4 Sept. 2024</t>
        </is>
      </c>
      <c r="AB266" s="9" t="inlineStr">
        <is>
          <t>1-4 Sept. 2024</t>
        </is>
      </c>
      <c r="AC266" s="9" t="inlineStr">
        <is>
          <t>IEEE</t>
        </is>
      </c>
      <c r="AD266" s="11" t="inlineStr">
        <is>
          <t>IEEE Conferences</t>
        </is>
      </c>
    </row>
    <row r="267">
      <c r="A267" s="12" t="inlineStr">
        <is>
          <t>Image-Based Dysgraphia Detection with Explainability Using CAMs and EDI</t>
        </is>
      </c>
      <c r="B267" s="22">
        <f>IF(COUNTIF($A$1:A266,
IF(ISNUMBER(MATCH(RIGHT(TRIM(A266),1),{".",",",";",":","!","?"},0)),
LEFT(TRIM(A266),LEN(TRIM(A266))-1),
TRIM(A266)
))=1,
"Not Duplicate",
"Duplicate")</f>
        <v/>
      </c>
      <c r="C267" s="22">
        <f>_xlfn.IFNA(_xlfn.XLOOKUP(A267, Table1[Title], Table1[Inclusion/Exclusion Decision]), "Added studies")</f>
        <v/>
      </c>
      <c r="D267" s="22" t="inlineStr">
        <is>
          <t>V. Sreekumar; A. P. Anbumunee; S. Senthilkumar</t>
        </is>
      </c>
      <c r="E267" s="22" t="inlineStr">
        <is>
          <t>Dept. of Computer Science Engineering, Vellore Institute of Technology, Vellore, India; Dept. of Computer Science Engineering, Vellore Institute of Technology, Vellore, India; Dept. of Analytics, Vellore Institute of Technology, Vellore, India</t>
        </is>
      </c>
      <c r="F267" s="22" t="inlineStr">
        <is>
          <t>2026 International Conference on Computing, Communication, Control and Cyber-Physical Systems (I5CPS)</t>
        </is>
      </c>
      <c r="G267" s="14" t="n">
        <v>46111</v>
      </c>
      <c r="H267" s="22" t="n">
        <v>2026</v>
      </c>
      <c r="I267" s="22" t="n"/>
      <c r="J267" s="22" t="n"/>
      <c r="K267" s="22" t="n">
        <v>1</v>
      </c>
      <c r="L267" s="22" t="n">
        <v>6</v>
      </c>
      <c r="M267" s="22" t="inlineStr">
        <is>
          <t>Dysgraphia is a learning disability that affects peopleâ€™s handwriting quality and can lead to poor academic outcomes if not diagnosed earlier. Simple diagnosis methods like manual observation can be subjective. You can use specialized tablets for detection based on handwriting, but is not scalable. We propose an explainable image-based detection framework using scanned notebook pages for accessible, low-cost screening in educational and clinical settings. It involves combining Deep Learning with a novel Explainable Dysgraphia Index (EDI) that quantifies handwriting traits weighted by Score- CAM (Class Activation Mapping) activations, thus helping justify classification using clinically meaningful features. The framework uses ResNet-18 trained on the Mendeley Potential Dysgraphia dataset with writer-independent splits for generalization. Score- CAM creates visual heatmaps that help us understand which handwriting regions contributed to decision making. EDI on the other hand combines normalized features with CAM attention for numeric and visual explanations. The CNN (Convolutional Neural Network) and EDI fusion achieved 92% accuracy and 0.98 AUC (Area Under Curve), proving that explainable features improve performance while providing clinicians with interpretable insights for practical adoption.</t>
        </is>
      </c>
      <c r="N267" s="22" t="n"/>
      <c r="O267" s="22" t="inlineStr">
        <is>
          <t>979-8-3315-6154-3</t>
        </is>
      </c>
      <c r="P267" s="22" t="inlineStr">
        <is>
          <t>10.1109/I5CPS67958.2026.11452617</t>
        </is>
      </c>
      <c r="Q267" s="22" t="n"/>
      <c r="R267" s="22" t="inlineStr">
        <is>
          <t>https://ieeexplore.ieee.org/stamp/stamp.jsp?arnumber=11452617</t>
        </is>
      </c>
      <c r="S267" s="22" t="inlineStr">
        <is>
          <t>Dysgraphia Detection;Explainable AI;Score- CAM;ResNet;Handwriting Analysis;Learning Disabilities</t>
        </is>
      </c>
      <c r="T267" s="22" t="inlineStr">
        <is>
          <t>Deep learning;Visualization;Accuracy;Linear regression;Manuals;Writing;Time measurement;Convolutional neural networks;Indexes;Monitoring</t>
        </is>
      </c>
      <c r="U267" s="22" t="n"/>
      <c r="V267" s="22" t="n"/>
      <c r="W267" s="22" t="n"/>
      <c r="X267" s="22" t="n">
        <v>15</v>
      </c>
      <c r="Y267" s="22" t="inlineStr">
        <is>
          <t>IEEE</t>
        </is>
      </c>
      <c r="Z267" s="14" t="n">
        <v>46111</v>
      </c>
      <c r="AA267" s="22" t="inlineStr">
        <is>
          <t>26-27 Feb. 2026</t>
        </is>
      </c>
      <c r="AB267" s="22" t="inlineStr">
        <is>
          <t>26-27 Feb. 2026</t>
        </is>
      </c>
      <c r="AC267" s="22" t="inlineStr">
        <is>
          <t>IEEE</t>
        </is>
      </c>
      <c r="AD267" s="15" t="inlineStr">
        <is>
          <t>IEEE Conferences</t>
        </is>
      </c>
    </row>
    <row r="268">
      <c r="A268" s="8" t="inlineStr">
        <is>
          <t>Deep Network Optimization for rs-fMRI Classification</t>
        </is>
      </c>
      <c r="B268" s="9">
        <f>IF(COUNTIF($A$1:A267,
IF(ISNUMBER(MATCH(RIGHT(TRIM(A267),1),{".",",",";",":","!","?"},0)),
LEFT(TRIM(A267),LEN(TRIM(A267))-1),
TRIM(A267)
))=1,
"Not Duplicate",
"Duplicate")</f>
        <v/>
      </c>
      <c r="C268" s="9">
        <f>_xlfn.IFNA(_xlfn.XLOOKUP(A268, Table1[Title], Table1[Inclusion/Exclusion Decision]), "Added studies")</f>
        <v/>
      </c>
      <c r="D268" s="9" t="inlineStr">
        <is>
          <t>A. M S Aradhya; A. Ashfahani</t>
        </is>
      </c>
      <c r="E268" s="9" t="inlineStr">
        <is>
          <t>School of Computer Science and Engineering, Nanyang Technological University, Singapore, Singapore; School of Computer Science and Engineering, Nanyang Technological University, Singapore</t>
        </is>
      </c>
      <c r="F268" s="9" t="inlineStr">
        <is>
          <t>2019 International Conference on Data Mining Workshops (ICDMW)</t>
        </is>
      </c>
      <c r="G268" s="10" t="n">
        <v>43843</v>
      </c>
      <c r="H268" s="9" t="n">
        <v>2019</v>
      </c>
      <c r="I268" s="9" t="n"/>
      <c r="J268" s="9" t="n"/>
      <c r="K268" s="9" t="n">
        <v>77</v>
      </c>
      <c r="L268" s="9" t="n">
        <v>82</v>
      </c>
      <c r="M268" s="9" t="inlineStr">
        <is>
          <t>Automatic detection of Attention Deficit Hyperactivity Disorder (ADHD) using resting-state - functional Magnetic Resonance Imaging (rs-fMRI) data is challenging due to the small number of samples, variations in acquisition technologies/techniques, imbalance in class distribution and high dimensionality of the data. In this paper, a Convolutional Neural Networks (CNNs) based classifier is proposed to automatically diagnose ADHD. CNN is a complex deep learning method with a wide range of applications in hand-writing recognition, computer vision, image restoration and medical image analysis. CNN architectures are usually designed based on empirical observations or are derived from existing popular networks in literature. Determination of optimal architecture is imperative for achieving the best classification performance in deep networks. This paper proposes a Deep Network Optimizer (DNO), a data-driven method to modify the number of fully connected layers and/or nodes to determine the optimal CNN architecture. DNO analyses the network bias, variance and training performance to determine the network significance. The network significance is used to derive threshold-free growing and pruning strategies to evolve the CNN network. The results show that CNN architecture evolved using the DNO achieves state of the art accuracy of 80.39% on the ADHD200 dataset.</t>
        </is>
      </c>
      <c r="N268" s="9" t="inlineStr">
        <is>
          <t>2375-9259</t>
        </is>
      </c>
      <c r="O268" s="9" t="inlineStr">
        <is>
          <t>978-1-7281-4896-0</t>
        </is>
      </c>
      <c r="P268" s="9" t="inlineStr">
        <is>
          <t>10.1109/ICDMW.2019.00022</t>
        </is>
      </c>
      <c r="Q268" s="9" t="n"/>
      <c r="R268" s="9" t="inlineStr">
        <is>
          <t>https://ieeexplore.ieee.org/stamp/stamp.jsp?arnumber=8955595</t>
        </is>
      </c>
      <c r="S268" s="9" t="inlineStr">
        <is>
          <t>Network Optimization;rs fmri;ADHD</t>
        </is>
      </c>
      <c r="T268" s="9" t="inlineStr">
        <is>
          <t>Optimization;Computer architecture;Feature extraction;Mathematical model;Deep learning;Standards;Training</t>
        </is>
      </c>
      <c r="U268" s="9" t="n"/>
      <c r="V268" s="9" t="n">
        <v>3</v>
      </c>
      <c r="W268" s="9" t="n"/>
      <c r="X268" s="9" t="n">
        <v>27</v>
      </c>
      <c r="Y268" s="9" t="inlineStr">
        <is>
          <t>IEEE</t>
        </is>
      </c>
      <c r="Z268" s="10" t="n">
        <v>43843</v>
      </c>
      <c r="AA268" s="9" t="inlineStr">
        <is>
          <t>8-11 Nov. 2019</t>
        </is>
      </c>
      <c r="AB268" s="9" t="inlineStr">
        <is>
          <t>8-11 Nov. 2019</t>
        </is>
      </c>
      <c r="AC268" s="9" t="inlineStr">
        <is>
          <t>IEEE</t>
        </is>
      </c>
      <c r="AD268" s="11" t="inlineStr">
        <is>
          <t>IEEE Conferences</t>
        </is>
      </c>
    </row>
    <row r="269">
      <c r="A269" s="12" t="inlineStr">
        <is>
          <t>Combination of ConvLSTM and Attention mechanism to diagnose ADHD based on EEG signals</t>
        </is>
      </c>
      <c r="B269" s="22">
        <f>IF(COUNTIF($A$1:A268,
IF(ISNUMBER(MATCH(RIGHT(TRIM(A268),1),{".",",",";",":","!","?"},0)),
LEFT(TRIM(A268),LEN(TRIM(A268))-1),
TRIM(A268)
))=1,
"Not Duplicate",
"Duplicate")</f>
        <v/>
      </c>
      <c r="C269" s="22">
        <f>_xlfn.IFNA(_xlfn.XLOOKUP(A269, Table1[Title], Table1[Inclusion/Exclusion Decision]), "Added studies")</f>
        <v/>
      </c>
      <c r="D269" s="22" t="inlineStr">
        <is>
          <t>M. Bakhtyari; S. Mirzaei; H. Amiri</t>
        </is>
      </c>
      <c r="E269" s="22" t="inlineStr">
        <is>
          <t>School of Engineering Science, University of Tehran, Tehran, Iran; School of Engineering Science, University of Tehran, Tehran, Iran; School of Engineering Science, University of Tehran, Tehran, Iran</t>
        </is>
      </c>
      <c r="F269" s="22" t="inlineStr">
        <is>
          <t>2021 7th International Conference on Signal Processing and Intelligent Systems (ICSPIS)</t>
        </is>
      </c>
      <c r="G269" s="14" t="n">
        <v>44631</v>
      </c>
      <c r="H269" s="22" t="n">
        <v>2021</v>
      </c>
      <c r="I269" s="22" t="n"/>
      <c r="J269" s="22" t="n"/>
      <c r="K269" s="22" t="n">
        <v>1</v>
      </c>
      <c r="L269" s="22" t="n">
        <v>5</v>
      </c>
      <c r="M269" s="22" t="inlineStr">
        <is>
          <t>Among neurodevelopmental disorders, attention deficit hyperactivity disorder (ADHD) is the most prevalent disorder in childhood. Early diagnosis and treatment of this disorder can reduce negative impacts, such as learning difficulty, antisocial behaviours, financial problems and divorce in adulthood. Although clinical diagnoses are currently available, they are based on patient behaviours and are not reliable. Researchers developed different methods to discover a biomarker that can help accurate diagnosis. Biological signals such as electroencephalography (EEG) draw the most interest because of their ability to record neurons electrical activity. We propose a deep learning framework that combines the ConvLSTM and attention mechanism. To provide the input for this framework, we first calculate a dynamic connectivity tensor. This technique is more effective than feature extraction methods such as Fourier transform-based approaches and nonlinear analyses. Due to the structure of ConvLSTM, the model can extract temporal and spatial features simultaneously, and the attention mechanism provides insights for the model to score different time instants in EEG data. These two steps lead to effectively encoding a compact representation of EEG signals. It is the first time to apply ConvLSTM and the attention mechanism combination on time series data. To examine the proposed framework, we run our experiments on 400 data instances. We trained our model using 5-fold cross-validation. After ten different executions, the best model has an accuracy of 99.75%, which is the superior performance among the studies on this data.</t>
        </is>
      </c>
      <c r="N269" s="22" t="n"/>
      <c r="O269" s="22" t="inlineStr">
        <is>
          <t>978-1-6654-0938-4</t>
        </is>
      </c>
      <c r="P269" s="22" t="inlineStr">
        <is>
          <t>10.1109/ICSPIS54653.2021.9729359</t>
        </is>
      </c>
      <c r="Q269" s="22" t="n"/>
      <c r="R269" s="22" t="inlineStr">
        <is>
          <t>https://ieeexplore.ieee.org/stamp/stamp.jsp?arnumber=9729359</t>
        </is>
      </c>
      <c r="S269" s="22" t="inlineStr">
        <is>
          <t>ADHD;Attention Mechanism;ConvLSTM;Deep Learning;EEG</t>
        </is>
      </c>
      <c r="T269" s="22" t="inlineStr">
        <is>
          <t>Deep learning;Tensors;Time series analysis;Signal processing;Feature extraction;Brain modeling;Electroencephalography</t>
        </is>
      </c>
      <c r="U269" s="22" t="n"/>
      <c r="V269" s="22" t="n">
        <v>1</v>
      </c>
      <c r="W269" s="22" t="n"/>
      <c r="X269" s="22" t="n">
        <v>29</v>
      </c>
      <c r="Y269" s="22" t="inlineStr">
        <is>
          <t>IEEE</t>
        </is>
      </c>
      <c r="Z269" s="14" t="n">
        <v>44631</v>
      </c>
      <c r="AA269" s="22" t="inlineStr">
        <is>
          <t>29-30 Dec. 2021</t>
        </is>
      </c>
      <c r="AB269" s="22" t="inlineStr">
        <is>
          <t>29-30 Dec. 2021</t>
        </is>
      </c>
      <c r="AC269" s="22" t="inlineStr">
        <is>
          <t>IEEE</t>
        </is>
      </c>
      <c r="AD269" s="15" t="inlineStr">
        <is>
          <t>IEEE Conferences</t>
        </is>
      </c>
    </row>
    <row r="270">
      <c r="A270" s="8" t="inlineStr">
        <is>
          <t>Multi-Agent Based Social Interaction Model for Neurological Disorder</t>
        </is>
      </c>
      <c r="B270" s="9">
        <f>IF(COUNTIF($A$1:A269,
IF(ISNUMBER(MATCH(RIGHT(TRIM(A269),1),{".",",",";",":","!","?"},0)),
LEFT(TRIM(A269),LEN(TRIM(A269))-1),
TRIM(A269)
))=1,
"Not Duplicate",
"Duplicate")</f>
        <v/>
      </c>
      <c r="C270" s="9">
        <f>_xlfn.IFNA(_xlfn.XLOOKUP(A270, Table1[Title], Table1[Inclusion/Exclusion Decision]), "Added studies")</f>
        <v/>
      </c>
      <c r="D270" s="9" t="inlineStr">
        <is>
          <t>B. D. Mazumdar; P. K. Gupta; R. S. Komaragiri</t>
        </is>
      </c>
      <c r="E270" s="9" t="inlineStr">
        <is>
          <t>School of Computer Science &amp; Engineering, Technology Bennett University, Greater Noida, Uttar Pradesh, India; School of Computer Science &amp; Engineering, Technology Bennett University, Greater Noida, Uttar Pradesh, India; School of Computer Science &amp; Engineering, Technology Bennett University, Greater Noida, Uttar Pradesh, India</t>
        </is>
      </c>
      <c r="F270" s="9" t="inlineStr">
        <is>
          <t>2024 First International Conference on Pioneering Developments in Computer Science &amp; Digital Technologies (IC2SDT)</t>
        </is>
      </c>
      <c r="G270" s="10" t="n">
        <v>45569</v>
      </c>
      <c r="H270" s="9" t="n">
        <v>2024</v>
      </c>
      <c r="I270" s="9" t="n"/>
      <c r="J270" s="9" t="n"/>
      <c r="K270" s="9" t="n">
        <v>70</v>
      </c>
      <c r="L270" s="9" t="n">
        <v>75</v>
      </c>
      <c r="M270" s="9" t="inlineStr">
        <is>
          <t>Neurological disorders rooted in cognitive impairments can have a profound impact on the cognitive and brain developmental functions of children resulting in persistent cognitive disabilities. We proposed a multi-agent-based social interaction model designed for addressing neurological disorders. The paper establishes a foundation by presenting background information and articulating the motivations behind the study as well as presenting the incorporation of Multi-Agent Systems (MAS) with Machine Learning (ML) and Deep Learning (DL) algorithms to develop an interpretable diagnosis and support system for a child with neurological disorders (referred as ND subject in this paper), in a real time social interaction environment. This model not only exhibits potency but is also distinguished by its interpretability and accountability. By integrating various agents and employing suitable AI techniques, proposed model provides advantages that can be harnessed across various aspects of neurological disorders, enabling informed decision-making. The proposed MAS-based model, enriched with multimodal data, promises a deeper understanding of the underlying mechanisms of cognltive-based neurological disorders.</t>
        </is>
      </c>
      <c r="N270" s="9" t="n"/>
      <c r="O270" s="9" t="inlineStr">
        <is>
          <t>979-8-3503-6501-6</t>
        </is>
      </c>
      <c r="P270" s="9" t="inlineStr">
        <is>
          <t>10.1109/IC2SDT62152.2024.10695958</t>
        </is>
      </c>
      <c r="Q270" s="9" t="n"/>
      <c r="R270" s="9" t="inlineStr">
        <is>
          <t>https://ieeexplore.ieee.org/stamp/stamp.jsp?arnumber=10695958</t>
        </is>
      </c>
      <c r="S270" s="9" t="inlineStr">
        <is>
          <t>Autism Spectrum Disorder;Cognitive;Deep Learning;Interpretability;Machine Learning;Multi agent systems;Neurological disorders;Social interaction</t>
        </is>
      </c>
      <c r="T270" s="9" t="inlineStr">
        <is>
          <t>Neurological diseases;Deep learning;Autism;Machine learning algorithms;Decision making;Brain modeling;Real-time systems;Data models;Multi-agent systems</t>
        </is>
      </c>
      <c r="U270" s="9" t="n"/>
      <c r="V270" s="9" t="n">
        <v>9</v>
      </c>
      <c r="W270" s="9" t="n"/>
      <c r="X270" s="9" t="n">
        <v>35</v>
      </c>
      <c r="Y270" s="9" t="inlineStr">
        <is>
          <t>IEEE</t>
        </is>
      </c>
      <c r="Z270" s="10" t="n">
        <v>45569</v>
      </c>
      <c r="AA270" s="9" t="inlineStr">
        <is>
          <t>2-4 Aug. 2024</t>
        </is>
      </c>
      <c r="AB270" s="9" t="inlineStr">
        <is>
          <t>2-4 Aug. 2024</t>
        </is>
      </c>
      <c r="AC270" s="9" t="inlineStr">
        <is>
          <t>IEEE</t>
        </is>
      </c>
      <c r="AD270" s="11" t="inlineStr">
        <is>
          <t>IEEE Conferences</t>
        </is>
      </c>
    </row>
    <row r="271">
      <c r="A271" s="12" t="inlineStr">
        <is>
          <t>Detection of Autism Spectrum Disorder Through Orthogonal Decomposition and Pearson Correlation for Feature Selection</t>
        </is>
      </c>
      <c r="B271" s="22">
        <f>IF(COUNTIF($A$1:A270,
IF(ISNUMBER(MATCH(RIGHT(TRIM(A270),1),{".",",",";",":","!","?"},0)),
LEFT(TRIM(A270),LEN(TRIM(A270))-1),
TRIM(A270)
))=1,
"Not Duplicate",
"Duplicate")</f>
        <v/>
      </c>
      <c r="C271" s="22">
        <f>_xlfn.IFNA(_xlfn.XLOOKUP(A271, Table1[Title], Table1[Inclusion/Exclusion Decision]), "Added studies")</f>
        <v/>
      </c>
      <c r="D271" s="22" t="inlineStr">
        <is>
          <t>G. Jee; S. Chouhan; M. K. Gourisaria; R. K. Tiwari</t>
        </is>
      </c>
      <c r="E271" s="22" t="inlineStr">
        <is>
          <t>School of Computer Engineering, KIIT, Deemed to be University, Bhubaneswar, India; School of Computer Engineering, KIIT, Deemed to be University, Bhubaneswar, India; School of Computer Engineering, KIIT, Deemed to be University, Bhubaneswar, India; Department of Computer Science &amp; Engineering, R.V.S. College of Engineering &amp; Technology, Jamshedpur, India</t>
        </is>
      </c>
      <c r="F271" s="22" t="inlineStr">
        <is>
          <t>2021 4th International Conference on Recent Trends in Computer Science and Technology (ICRTCST)</t>
        </is>
      </c>
      <c r="G271" s="14" t="n">
        <v>44708</v>
      </c>
      <c r="H271" s="22" t="n">
        <v>2022</v>
      </c>
      <c r="I271" s="22" t="n"/>
      <c r="J271" s="22" t="n"/>
      <c r="K271" s="22" t="n">
        <v>103</v>
      </c>
      <c r="L271" s="22" t="n">
        <v>109</v>
      </c>
      <c r="M271" s="22" t="inlineStr">
        <is>
          <t>Autism Spectrum Disorder (ASD) or simply Autism is a mental disorder that appears within the first three years of life. It leads to mental health-related disorders such as motor skill development, communication, and cognitive skills development. While a challenge there have been enough cases that lead to exceptional scholastic, artistic, and even non- academic skills. Raising a question of recognizing ASD at early stages. Although Scientists and professionals from various domains have worked on improving the methods and reducing the time it takes to diagnose an ASD patient. The use of machine learning and deep learning techniques can help in achieving this task splendidly. The researches done in this field are a few, and due to this, we have tried to do an exhaustive study of the dataset we are working on. We tried to reduce both the time taken to train as well as applied three different techniques. For the study, eight different machine learning models and a deep learning model were used. The models with Pearson features were able to achieve higher accuracy than those with dimensionality reduction techniques. There was no significant improvement in the training times of the reduced datasets as well.</t>
        </is>
      </c>
      <c r="N271" s="22" t="n"/>
      <c r="O271" s="22" t="inlineStr">
        <is>
          <t>978-1-6654-6633-2</t>
        </is>
      </c>
      <c r="P271" s="22" t="inlineStr">
        <is>
          <t>10.1109/ICRTCST54752.2022.9781971</t>
        </is>
      </c>
      <c r="Q271" s="22" t="n"/>
      <c r="R271" s="22" t="inlineStr">
        <is>
          <t>https://ieeexplore.ieee.org/stamp/stamp.jsp?arnumber=9781971</t>
        </is>
      </c>
      <c r="S271" s="22" t="inlineStr">
        <is>
          <t>Machine Learning;Autism;ASD;Deep Learning;SPCC</t>
        </is>
      </c>
      <c r="T271" s="22" t="inlineStr">
        <is>
          <t>Deep learning;Training;Dimensionality reduction;Autism;Correlation;Mental disorders;Variable speed drives</t>
        </is>
      </c>
      <c r="U271" s="22" t="n"/>
      <c r="V271" s="22" t="n">
        <v>2</v>
      </c>
      <c r="W271" s="22" t="n"/>
      <c r="X271" s="22" t="n">
        <v>38</v>
      </c>
      <c r="Y271" s="22" t="inlineStr">
        <is>
          <t>IEEE</t>
        </is>
      </c>
      <c r="Z271" s="14" t="n">
        <v>44708</v>
      </c>
      <c r="AA271" s="22" t="inlineStr">
        <is>
          <t>11-12 Feb. 2022</t>
        </is>
      </c>
      <c r="AB271" s="22" t="inlineStr">
        <is>
          <t>11-12 Feb. 2022</t>
        </is>
      </c>
      <c r="AC271" s="22" t="inlineStr">
        <is>
          <t>IEEE</t>
        </is>
      </c>
      <c r="AD271" s="15" t="inlineStr">
        <is>
          <t>IEEE Conferences</t>
        </is>
      </c>
    </row>
    <row r="272">
      <c r="A272" s="8" t="inlineStr">
        <is>
          <t>Feature Selection Mechanism for Attention Classification using Gaze Tracking Data</t>
        </is>
      </c>
      <c r="B272" s="9">
        <f>IF(COUNTIF($A$1:A271,
IF(ISNUMBER(MATCH(RIGHT(TRIM(A271),1),{".",",",";",":","!","?"},0)),
LEFT(TRIM(A271),LEN(TRIM(A271))-1),
TRIM(A271)
))=1,
"Not Duplicate",
"Duplicate")</f>
        <v/>
      </c>
      <c r="C272" s="9">
        <f>_xlfn.IFNA(_xlfn.XLOOKUP(A272, Table1[Title], Table1[Inclusion/Exclusion Decision]), "Added studies")</f>
        <v/>
      </c>
      <c r="D272" s="9" t="inlineStr">
        <is>
          <t>A. R. Khan; S. M. Bokhari; S. Khosravi; S. Hussain; R. Ghannam; M. A. Imran; A. Zoha</t>
        </is>
      </c>
      <c r="E272" s="9" t="inlineStr">
        <is>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is>
      </c>
      <c r="F272" s="9" t="inlineStr">
        <is>
          <t>2022 29th IEEE International Conference on Electronics, Circuits and Systems (ICECS)</t>
        </is>
      </c>
      <c r="G272" s="10" t="n">
        <v>44907</v>
      </c>
      <c r="H272" s="9" t="n">
        <v>2022</v>
      </c>
      <c r="I272" s="9" t="n"/>
      <c r="J272" s="9" t="n"/>
      <c r="K272" s="9" t="n">
        <v>1</v>
      </c>
      <c r="L272" s="9" t="n">
        <v>4</v>
      </c>
      <c r="M272" s="9" t="inlineStr">
        <is>
          <t>The Covid-19 outbreak has caused disruptions in the education sector, making remote education the dominant mode for lecture delivery. The lack of visual feedback and physical interaction makes it very hard for teachers to measure the engagement level of students during lectures. This paper proposes a time-bounded window operation to extract statistical features from raw gaze data, captured in a remote teaching experiment and link them with the student's attention level. Feature selection or dimensionality reduction is performed to reduce the convergence time and overcome the problem of over-fitting. Recursive feature elimination (RFE) and SelectFromModel (SFM) are used with different machine learning (ML) algorithms, and a subset of optimal feature space is obtained based on the feature scores. The model trained using the optimal feature subset showed significant improvement in accuracy and computational complexity. For instance, a support vector classifier (SVC) led 2.39% improvement in accuracy along with approximately 66% reduction in convergence time.</t>
        </is>
      </c>
      <c r="N272" s="9" t="n"/>
      <c r="O272" s="9" t="inlineStr">
        <is>
          <t>978-1-6654-8823-5</t>
        </is>
      </c>
      <c r="P272" s="9" t="inlineStr">
        <is>
          <t>10.1109/ICECS202256217.2022.9970936</t>
        </is>
      </c>
      <c r="Q272" s="9" t="n"/>
      <c r="R272" s="9" t="inlineStr">
        <is>
          <t>https://ieeexplore.ieee.org/stamp/stamp.jsp?arnumber=9970936</t>
        </is>
      </c>
      <c r="S272" s="9" t="inlineStr">
        <is>
          <t>Attention classification;gaze tracking;mind wandering;feature engineering;attention monitoring</t>
        </is>
      </c>
      <c r="T272" s="9" t="inlineStr">
        <is>
          <t>Visualization;Machine learning algorithms;Education;Static VAr compensators;Support vector machine classification;Psychology;Feature extraction</t>
        </is>
      </c>
      <c r="U272" s="9" t="n"/>
      <c r="V272" s="9" t="n">
        <v>2</v>
      </c>
      <c r="W272" s="9" t="n"/>
      <c r="X272" s="9" t="n">
        <v>12</v>
      </c>
      <c r="Y272" s="9" t="inlineStr">
        <is>
          <t>IEEE</t>
        </is>
      </c>
      <c r="Z272" s="10" t="n">
        <v>44907</v>
      </c>
      <c r="AA272" s="9" t="inlineStr">
        <is>
          <t>24-26 Oct. 2022</t>
        </is>
      </c>
      <c r="AB272" s="9" t="inlineStr">
        <is>
          <t>24-26 Oct. 2022</t>
        </is>
      </c>
      <c r="AC272" s="9" t="inlineStr">
        <is>
          <t>IEEE</t>
        </is>
      </c>
      <c r="AD272" s="11" t="inlineStr">
        <is>
          <t>IEEE Conferences</t>
        </is>
      </c>
    </row>
    <row r="273">
      <c r="A273" s="12" t="inlineStr">
        <is>
          <t>A Review on Autism Spectrum Disorder Using Machine Learning Approach</t>
        </is>
      </c>
      <c r="B273" s="22">
        <f>IF(COUNTIF($A$1:A272,
IF(ISNUMBER(MATCH(RIGHT(TRIM(A272),1),{".",",",";",":","!","?"},0)),
LEFT(TRIM(A272),LEN(TRIM(A272))-1),
TRIM(A272)
))=1,
"Not Duplicate",
"Duplicate")</f>
        <v/>
      </c>
      <c r="C273" s="22">
        <f>_xlfn.IFNA(_xlfn.XLOOKUP(A273, Table1[Title], Table1[Inclusion/Exclusion Decision]), "Added studies")</f>
        <v/>
      </c>
      <c r="D273" s="22" t="inlineStr">
        <is>
          <t>P. Mahar; M. Pundir; N. Rani</t>
        </is>
      </c>
      <c r="E273" s="22" t="inlineStr">
        <is>
          <t>Department of CSE, Chandigarh University Mohali, Punjab, India; Department of CSE, Chandigarh University Mohali, Punjab, India; Department of CSE, Chandigarh University Mohali, Punjab, India</t>
        </is>
      </c>
      <c r="F273" s="22" t="inlineStr">
        <is>
          <t>2025 International Conference on Computational, Communication and Information Technology (ICCCIT)</t>
        </is>
      </c>
      <c r="G273" s="14" t="n">
        <v>45740</v>
      </c>
      <c r="H273" s="22" t="n">
        <v>2025</v>
      </c>
      <c r="I273" s="22" t="n"/>
      <c r="J273" s="22" t="n"/>
      <c r="K273" s="22" t="n">
        <v>524</v>
      </c>
      <c r="L273" s="22" t="n">
        <v>529</v>
      </c>
      <c r="M273" s="22" t="inlineStr">
        <is>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t>
        </is>
      </c>
      <c r="N273" s="22" t="n"/>
      <c r="O273" s="22" t="inlineStr">
        <is>
          <t>979-8-3315-1296-5</t>
        </is>
      </c>
      <c r="P273" s="22" t="inlineStr">
        <is>
          <t>10.1109/ICCCIT62592.2025.10927816</t>
        </is>
      </c>
      <c r="Q273" s="22" t="n"/>
      <c r="R273" s="22" t="inlineStr">
        <is>
          <t>https://ieeexplore.ieee.org/stamp/stamp.jsp?arnumber=10927816</t>
        </is>
      </c>
      <c r="S273" s="22" t="inlineStr">
        <is>
          <t>Autism Spectrum Disorder (ASD);Machine Learning;Attention-Deficit/Hyperactivity Disorder (ADHD);Weak X syndrome;Pervasive Developmental Disorder Not Otherwise Specified (PDD-NOS);Diagnostic and Statistical Manual of Mental Disorders-III(DSM-III);DSM-5;Obsessive Compulsive Disorder(OCD)</t>
        </is>
      </c>
      <c r="T273" s="22" t="inlineStr">
        <is>
          <t>Autism;Pediatrics;Sensitivity;Statistical analysis;Machine learning;Variable speed drives;Motors;Real-time systems;Medical diagnostic imaging;Systematic literature review</t>
        </is>
      </c>
      <c r="U273" s="22" t="n"/>
      <c r="V273" s="22" t="n">
        <v>4</v>
      </c>
      <c r="W273" s="22" t="n"/>
      <c r="X273" s="22" t="n">
        <v>21</v>
      </c>
      <c r="Y273" s="22" t="inlineStr">
        <is>
          <t>IEEE</t>
        </is>
      </c>
      <c r="Z273" s="14" t="n">
        <v>45740</v>
      </c>
      <c r="AA273" s="22" t="inlineStr">
        <is>
          <t>7-8 Feb. 2025</t>
        </is>
      </c>
      <c r="AB273" s="22" t="inlineStr">
        <is>
          <t>7-8 Feb. 2025</t>
        </is>
      </c>
      <c r="AC273" s="22" t="inlineStr">
        <is>
          <t>IEEE</t>
        </is>
      </c>
      <c r="AD273" s="15" t="inlineStr">
        <is>
          <t>IEEE Conferences</t>
        </is>
      </c>
    </row>
    <row r="274">
      <c r="A274" s="8" t="inlineStr">
        <is>
          <t>Automated Detection of ADHD: A Machine Learning Approach with EEG Signals</t>
        </is>
      </c>
      <c r="B274" s="9">
        <f>IF(COUNTIF($A$1:A273,
IF(ISNUMBER(MATCH(RIGHT(TRIM(A273),1),{".",",",";",":","!","?"},0)),
LEFT(TRIM(A273),LEN(TRIM(A273))-1),
TRIM(A273)
))=1,
"Not Duplicate",
"Duplicate")</f>
        <v/>
      </c>
      <c r="C274" s="9">
        <f>_xlfn.IFNA(_xlfn.XLOOKUP(A274, Table1[Title], Table1[Inclusion/Exclusion Decision]), "Added studies")</f>
        <v/>
      </c>
      <c r="D274" s="9" t="inlineStr">
        <is>
          <t>A. R. Singh; G. Singh; N. Saluja</t>
        </is>
      </c>
      <c r="E274" s="9"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274" s="9" t="inlineStr">
        <is>
          <t>2024 IEEE 3rd World Conference on Applied Intelligence and Computing (AIC)</t>
        </is>
      </c>
      <c r="G274" s="10" t="n">
        <v>45594</v>
      </c>
      <c r="H274" s="9" t="n">
        <v>2024</v>
      </c>
      <c r="I274" s="9" t="n"/>
      <c r="J274" s="9" t="n"/>
      <c r="K274" s="9" t="n">
        <v>67</v>
      </c>
      <c r="L274" s="9" t="n">
        <v>70</v>
      </c>
      <c r="M274" s="9" t="inlineStr">
        <is>
          <t>Recent advancements in the diagnosis of ADHD have been marked by a significant convergence of neuroimaging, computational neuroscience, and machine learning, forging new paths that substantially enhance diagnostic accuracy. Prominent research utilizing Electroencephalography (EEG) and functional magnetic resonance imaging (fMRI) has effectively demonstrated the potential of these technologies to accurately pinpoint ADHD with remarkable precision. For instance, advanced machine learning techniques applied to optimized EEG channels have resulted in detection accuracies as high as 97%, illustrating the robust capability of these methods. Similarly, the integration of EEG signal decomposition with deep learning has achieved a healthy success rates, indicating substantial promise in the objective identification of ADHD cases. Furthermore, models employing Gaussian SVM on EEG linear features have also reported nearly 94% accuracy, highlighting the growing precision and effectiveness of these computational tools in clinical settings. These findings underscore the evolution of ADHD diagnostic methodologies, as they increasingly incorporate sophisticated technological approaches, thus paving the way for more accurate, reliable, and sophisticated diagnostic tools. This progress not only enhances the accuracy of ADHD diagnosis but also facilitates earlier intervention strategies, ultimately improving patient care and management.</t>
        </is>
      </c>
      <c r="N274" s="9" t="n"/>
      <c r="O274" s="9" t="inlineStr">
        <is>
          <t>979-8-3503-8459-8</t>
        </is>
      </c>
      <c r="P274" s="9" t="inlineStr">
        <is>
          <t>10.1109/AIC61668.2024.10731087</t>
        </is>
      </c>
      <c r="Q274" s="9" t="n"/>
      <c r="R274" s="9" t="inlineStr">
        <is>
          <t>https://ieeexplore.ieee.org/stamp/stamp.jsp?arnumber=10731087</t>
        </is>
      </c>
      <c r="S274" s="9" t="inlineStr">
        <is>
          <t>Machine Learning (ML);Deep learning (DL);ADHD;EEG;RNN;Transformer Anxiety;Mental Health</t>
        </is>
      </c>
      <c r="T274" s="9" t="inlineStr">
        <is>
          <t>Support vector machines;Cloud computing;Accuracy;Computational modeling;Functional magnetic resonance imaging;Brain modeling;Electroencephalography;Object recognition;Reliability;Signal resolution</t>
        </is>
      </c>
      <c r="U274" s="9" t="n"/>
      <c r="V274" s="9" t="n">
        <v>1</v>
      </c>
      <c r="W274" s="9" t="n"/>
      <c r="X274" s="9" t="n">
        <v>13</v>
      </c>
      <c r="Y274" s="9" t="inlineStr">
        <is>
          <t>IEEE</t>
        </is>
      </c>
      <c r="Z274" s="10" t="n">
        <v>45594</v>
      </c>
      <c r="AA274" s="9" t="inlineStr">
        <is>
          <t>27-28 July 2024</t>
        </is>
      </c>
      <c r="AB274" s="9" t="inlineStr">
        <is>
          <t>27-28 July 2024</t>
        </is>
      </c>
      <c r="AC274" s="9" t="inlineStr">
        <is>
          <t>IEEE</t>
        </is>
      </c>
      <c r="AD274" s="11" t="inlineStr">
        <is>
          <t>IEEE Conferences</t>
        </is>
      </c>
    </row>
    <row r="275">
      <c r="A275" s="12" t="inlineStr">
        <is>
          <t>Automated EEG-Based Diagnosis of Neurological Disorders Using Deep Learning</t>
        </is>
      </c>
      <c r="B275" s="22">
        <f>IF(COUNTIF($A$1:A274,
IF(ISNUMBER(MATCH(RIGHT(TRIM(A274),1),{".",",",";",":","!","?"},0)),
LEFT(TRIM(A274),LEN(TRIM(A274))-1),
TRIM(A274)
))=1,
"Not Duplicate",
"Duplicate")</f>
        <v/>
      </c>
      <c r="C275" s="22">
        <f>_xlfn.IFNA(_xlfn.XLOOKUP(A275, Table1[Title], Table1[Inclusion/Exclusion Decision]), "Added studies")</f>
        <v/>
      </c>
      <c r="D275" s="22" t="inlineStr">
        <is>
          <t>H. V. Bhatt; N. Modi</t>
        </is>
      </c>
      <c r="E275" s="22" t="inlineStr">
        <is>
          <t>Department of CSE, School of Technology, \\ Pandit Deendayal Energy University, Gandhinagar, India; Department of CSE, School of Technology, \\ Pandit Deendayal Energy University, Gandhinagar, India</t>
        </is>
      </c>
      <c r="F275" s="22" t="inlineStr">
        <is>
          <t>2025 International Conference on Information, Implementation, and Innovation in Technology (I2ITCON)</t>
        </is>
      </c>
      <c r="G275" s="14" t="n">
        <v>45965</v>
      </c>
      <c r="H275" s="22" t="n">
        <v>2025</v>
      </c>
      <c r="I275" s="22" t="n"/>
      <c r="J275" s="22" t="n"/>
      <c r="K275" s="22" t="n">
        <v>1</v>
      </c>
      <c r="L275" s="22" t="n">
        <v>8</v>
      </c>
      <c r="M275" s="22" t="inlineStr">
        <is>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 for Schizophrenia, 80.7 % for ADHD, and so forth, experimental results show that the custom ResNet model routinely achieves the best overall performance.</t>
        </is>
      </c>
      <c r="N275" s="22" t="n"/>
      <c r="O275" s="22" t="inlineStr">
        <is>
          <t>979-8-3315-3482-0</t>
        </is>
      </c>
      <c r="P275" s="22" t="inlineStr">
        <is>
          <t>10.1109/I2ITCON65200.2025.11210686</t>
        </is>
      </c>
      <c r="Q275" s="22" t="n"/>
      <c r="R275" s="22" t="inlineStr">
        <is>
          <t>https://ieeexplore.ieee.org/stamp/stamp.jsp?arnumber=11210686</t>
        </is>
      </c>
      <c r="S275" s="22" t="inlineStr">
        <is>
          <t>Electroencephalography (EEG);deep learning;ADHD;epilepsy;schizophrenia;CNN-BiLSTM;temporal convolutional networks;neurological disorder detection;biomedical signal processing</t>
        </is>
      </c>
      <c r="T275" s="22" t="inlineStr">
        <is>
          <t>Deep learning;Neurological diseases;Visualization;Technological innovation;Accuracy;Epilepsy;Schizophrenia;Brain modeling;Electroencephalography;Convolutional neural networks</t>
        </is>
      </c>
      <c r="U275" s="22" t="n"/>
      <c r="V275" s="22" t="n"/>
      <c r="W275" s="22" t="n"/>
      <c r="X275" s="22" t="n">
        <v>16</v>
      </c>
      <c r="Y275" s="22" t="inlineStr">
        <is>
          <t>IEEE</t>
        </is>
      </c>
      <c r="Z275" s="14" t="n">
        <v>45965</v>
      </c>
      <c r="AA275" s="22" t="inlineStr">
        <is>
          <t>4-5 July 2025</t>
        </is>
      </c>
      <c r="AB275" s="22" t="inlineStr">
        <is>
          <t>4-5 July 2025</t>
        </is>
      </c>
      <c r="AC275" s="22" t="inlineStr">
        <is>
          <t>IEEE</t>
        </is>
      </c>
      <c r="AD275" s="15" t="inlineStr">
        <is>
          <t>IEEE Conferences</t>
        </is>
      </c>
    </row>
    <row r="276">
      <c r="A276" s="8" t="inlineStr">
        <is>
          <t>EXECUTE: Exploring Eye Tracking to Support E-learning</t>
        </is>
      </c>
      <c r="B276" s="9">
        <f>IF(COUNTIF($A$1:A275,
IF(ISNUMBER(MATCH(RIGHT(TRIM(A275),1),{".",",",";",":","!","?"},0)),
LEFT(TRIM(A275),LEN(TRIM(A275))-1),
TRIM(A275)
))=1,
"Not Duplicate",
"Duplicate")</f>
        <v/>
      </c>
      <c r="C276" s="9">
        <f>_xlfn.IFNA(_xlfn.XLOOKUP(A276, Table1[Title], Table1[Inclusion/Exclusion Decision]), "Added studies")</f>
        <v/>
      </c>
      <c r="D276" s="9" t="inlineStr">
        <is>
          <t>A. R. Khan; S. Khosravi; S. Hussain; R. Ghannam; A. Zoha; M. A. Imran</t>
        </is>
      </c>
      <c r="E276" s="9" t="inlineStr">
        <is>
          <t>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 James Watt School of Engineering, University of Glasgow, United Kingdom</t>
        </is>
      </c>
      <c r="F276" s="9" t="inlineStr">
        <is>
          <t>2022 IEEE Global Engineering Education Conference (EDUCON)</t>
        </is>
      </c>
      <c r="G276" s="10" t="n">
        <v>44692</v>
      </c>
      <c r="H276" s="9" t="n">
        <v>2022</v>
      </c>
      <c r="I276" s="9" t="n"/>
      <c r="J276" s="9" t="n"/>
      <c r="K276" s="9" t="n">
        <v>670</v>
      </c>
      <c r="L276" s="9" t="n">
        <v>676</v>
      </c>
      <c r="M276" s="9"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studentsâ€™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is>
      </c>
      <c r="N276" s="9" t="inlineStr">
        <is>
          <t>2165-9567</t>
        </is>
      </c>
      <c r="O276" s="9" t="inlineStr">
        <is>
          <t>978-1-6654-4434-7</t>
        </is>
      </c>
      <c r="P276" s="9" t="inlineStr">
        <is>
          <t>10.1109/EDUCON52537.2022.9766506</t>
        </is>
      </c>
      <c r="Q276" s="9" t="n"/>
      <c r="R276" s="9" t="inlineStr">
        <is>
          <t>https://ieeexplore.ieee.org/stamp/stamp.jsp?arnumber=9766506</t>
        </is>
      </c>
      <c r="S276" s="9" t="inlineStr">
        <is>
          <t>Gaze tracking;attention monitoring;attention-deficit hyperactivity disorder (ADHD);mind wandering</t>
        </is>
      </c>
      <c r="T276" s="9" t="inlineStr">
        <is>
          <t>Visualization;Electronic learning;Distance learning;Webcams;Tracking;Education;Anxiety disorders</t>
        </is>
      </c>
      <c r="U276" s="9" t="n"/>
      <c r="V276" s="9" t="n">
        <v>11</v>
      </c>
      <c r="W276" s="9" t="n"/>
      <c r="X276" s="9" t="n">
        <v>17</v>
      </c>
      <c r="Y276" s="9" t="inlineStr">
        <is>
          <t>IEEE</t>
        </is>
      </c>
      <c r="Z276" s="10" t="n">
        <v>44692</v>
      </c>
      <c r="AA276" s="9" t="inlineStr">
        <is>
          <t>28-31 March 2022</t>
        </is>
      </c>
      <c r="AB276" s="9" t="inlineStr">
        <is>
          <t>28-31 March 2022</t>
        </is>
      </c>
      <c r="AC276" s="9" t="inlineStr">
        <is>
          <t>IEEE</t>
        </is>
      </c>
      <c r="AD276" s="11" t="inlineStr">
        <is>
          <t>IEEE Conferences</t>
        </is>
      </c>
    </row>
    <row r="277">
      <c r="A277" s="12" t="inlineStr">
        <is>
          <t>Fast Prediction of Cortical Dementia Based on Original Brain MRI images Using Convolutional Neural Network</t>
        </is>
      </c>
      <c r="B277" s="22">
        <f>IF(COUNTIF($A$1:A276,
IF(ISNUMBER(MATCH(RIGHT(TRIM(A276),1),{".",",",";",":","!","?"},0)),
LEFT(TRIM(A276),LEN(TRIM(A276))-1),
TRIM(A276)
))=1,
"Not Duplicate",
"Duplicate")</f>
        <v/>
      </c>
      <c r="C277" s="22">
        <f>_xlfn.IFNA(_xlfn.XLOOKUP(A277, Table1[Title], Table1[Inclusion/Exclusion Decision]), "Added studies")</f>
        <v/>
      </c>
      <c r="D277" s="22" t="inlineStr">
        <is>
          <t>M. Amini; H. Sajedi; T. Mahmoodi; S. Mirzaei</t>
        </is>
      </c>
      <c r="E277" s="22" t="inlineStr">
        <is>
          <t>School of Mathematics, Statistics and Computer Science, Collage of Science, University of Tehran, Tehran, Iran; School of Mathematics, Statistics and Computer Science, Collage of Science, University of Tehran, Tehran, Iran; School of Mathematics, Statistics and Computer Science, Collage of Science, University of Tehran, Tehran, Iran; School of Engineering Science, College of Engineering, University of Tehran, Tehran, Iran</t>
        </is>
      </c>
      <c r="F277" s="22" t="inlineStr">
        <is>
          <t>2020 International Conference on Machine Vision and Image Processing (MVIP)</t>
        </is>
      </c>
      <c r="G277" s="14" t="n">
        <v>43997</v>
      </c>
      <c r="H277" s="22" t="n">
        <v>2020</v>
      </c>
      <c r="I277" s="22" t="n"/>
      <c r="J277" s="22" t="n"/>
      <c r="K277" s="22" t="n">
        <v>1</v>
      </c>
      <c r="L277" s="22" t="n">
        <v>4</v>
      </c>
      <c r="M277" s="22" t="inlineStr">
        <is>
          <t>Fast and automatic identification of different types of Cortical Dementia, specially Alzheimerâ€™s disease, based on Brain MRI images, is a crucial technology which can help physicians in early and effective treatment. Although preprocessing of MRI images could improve the accuracy of machine learning techniques for classification of the normal and abnormal cases, this could slow down the process of automatic identification and tarnish the applicability of these methods in clinics and laboratories. In this paper we examine classification of a small sample of the original brain MRI images, using a 2D Convolutional Neural Network (CNN). The data consists of 172 healthy individuals as the control group (HC) and only 89 patients with different grades of Dementia (DP) which was collected in National Brain Mapping Center of Iran. The model could achieve an accuracy of 97.47% on the test set and 93.88% based on a 5-fold cross-validation.</t>
        </is>
      </c>
      <c r="N277" s="22" t="inlineStr">
        <is>
          <t>2166-6784</t>
        </is>
      </c>
      <c r="O277" s="22" t="inlineStr">
        <is>
          <t>978-1-7281-6832-6</t>
        </is>
      </c>
      <c r="P277" s="22" t="inlineStr">
        <is>
          <t>10.1109/MVIP49855.2020.9116921</t>
        </is>
      </c>
      <c r="Q277" s="22" t="n"/>
      <c r="R277" s="22" t="inlineStr">
        <is>
          <t>https://ieeexplore.ieee.org/stamp/stamp.jsp?arnumber=9116921</t>
        </is>
      </c>
      <c r="S277" s="22" t="inlineStr">
        <is>
          <t>Convolutional Neural Network;National Brain Mapping Center;Magnetic Resonance Imaging;Classification</t>
        </is>
      </c>
      <c r="T277" s="22" t="inlineStr">
        <is>
          <t>Magnetic resonance imaging;Machine vision;Laboratories;Brain mapping;Medical services;Machine learning;Brain modeling</t>
        </is>
      </c>
      <c r="U277" s="22" t="n"/>
      <c r="V277" s="22" t="n">
        <v>3</v>
      </c>
      <c r="W277" s="22" t="n"/>
      <c r="X277" s="22" t="n">
        <v>14</v>
      </c>
      <c r="Y277" s="22" t="inlineStr">
        <is>
          <t>IEEE</t>
        </is>
      </c>
      <c r="Z277" s="14" t="n">
        <v>43997</v>
      </c>
      <c r="AA277" s="22" t="inlineStr">
        <is>
          <t>18-20 Feb. 2020</t>
        </is>
      </c>
      <c r="AB277" s="22" t="inlineStr">
        <is>
          <t>18-20 Feb. 2020</t>
        </is>
      </c>
      <c r="AC277" s="22" t="inlineStr">
        <is>
          <t>IEEE</t>
        </is>
      </c>
      <c r="AD277" s="15" t="inlineStr">
        <is>
          <t>IEEE Conferences</t>
        </is>
      </c>
    </row>
    <row r="278">
      <c r="A278" s="8" t="inlineStr">
        <is>
          <t>Machine Learning-Based Models for Early Stage Detection of Autism Spectrum Disorders</t>
        </is>
      </c>
      <c r="B278" s="9">
        <f>IF(COUNTIF($A$1:A277,
IF(ISNUMBER(MATCH(RIGHT(TRIM(A277),1),{".",",",";",":","!","?"},0)),
LEFT(TRIM(A277),LEN(TRIM(A277))-1),
TRIM(A277)
))=1,
"Not Duplicate",
"Duplicate")</f>
        <v/>
      </c>
      <c r="C278" s="9">
        <f>_xlfn.IFNA(_xlfn.XLOOKUP(A278, Table1[Title], Table1[Inclusion/Exclusion Decision]), "Added studies")</f>
        <v/>
      </c>
      <c r="D278" s="9" t="inlineStr">
        <is>
          <t>T. Akter; M. Shahriare Satu; M. I. Khan; M. H. Ali; S. Uddin; P. LiÃ³; J. M. W. Quinn; M. A. Moni</t>
        </is>
      </c>
      <c r="E278" s="9" t="inlineStr">
        <is>
          <t>Department of Computer Science and Engineering, Jahangirnagar University, Savar, Bangladesh; Department of Management Information Systems, Noakhali Science and Technology University, Noakhali, Bangladesh; Department of Computer Science and Engineering, Gono Bishwabidyalay, Dhaka, Bangladesh; Department of Computer Science and Engineering, Jahangirnagar University, Savar, Bangladesh; Complex Systems Research Group &amp; Project Management Program, Faculty of Engineering, The University of Sydney, Sydney, Australia; Computer Laboratory, University of Cambridge, Cambridge, U.K.; Bone Biology Division, Garvan Institute of Medical Research, Darlinghurst, Australia; Bone Biology Division, Garvan Institute of Medical Research, Darlinghurst, Australia</t>
        </is>
      </c>
      <c r="F278" s="9" t="inlineStr">
        <is>
          <t>IEEE Access</t>
        </is>
      </c>
      <c r="G278" s="10" t="n">
        <v>43794</v>
      </c>
      <c r="H278" s="9" t="n">
        <v>2019</v>
      </c>
      <c r="I278" s="9" t="n">
        <v>7</v>
      </c>
      <c r="J278" s="9" t="n"/>
      <c r="K278" s="9" t="n">
        <v>166509</v>
      </c>
      <c r="L278" s="9" t="n">
        <v>166527</v>
      </c>
      <c r="M278" s="9" t="inlineStr">
        <is>
          <t>Autism Spectrum Disorder (ASD) is a group of neurodevelopmental disabilities that are not curable but may be ameliorated by early interventions. We gathered early-detected ASD datasets relating to toddlers, children, adolescents and adults, and applied several feature transformation methods, including log, Z-score and sine functions to these datasets. Various classification techniques were then implemented with these transformed ASD datasets and assessed for their performance. We found SVM showed the best performance for the toddler dataset, while Adaboost gave the best results for the children dataset, Glmboost for the adolescent and Adaboost for the adult datasets. The feature transformations resulting in the best classifications was sine function for toddler and Z-score for children and adolescent datasets. After these analyses, several feature selection techniques were used with these Z-score-transformed datasets to identify the significant ASD risk factors for the toddler, child, adolescent and adult subjects. The results of these analytical approaches indicate that, when appropriately optimised, machine learning methods can provide good predictions of ASD status. This suggests that it may possible to apply these models for the detection of ASD in its early stages.</t>
        </is>
      </c>
      <c r="N278" s="9" t="inlineStr">
        <is>
          <t>2169-3536</t>
        </is>
      </c>
      <c r="O278" s="9" t="n"/>
      <c r="P278" s="9" t="inlineStr">
        <is>
          <t>10.1109/ACCESS.2019.2952609</t>
        </is>
      </c>
      <c r="Q278" s="9" t="n"/>
      <c r="R278" s="9" t="inlineStr">
        <is>
          <t>https://ieeexplore.ieee.org/stamp/stamp.jsp?arnumber=8895818</t>
        </is>
      </c>
      <c r="S278" s="9" t="inlineStr">
        <is>
          <t>ASD;AQ-10 tools;classifier;FT;FST;prediction model</t>
        </is>
      </c>
      <c r="T278" s="9" t="inlineStr">
        <is>
          <t>Pediatrics;Tools;Autism;Support vector machines;Computer science;Australia;Feature extraction</t>
        </is>
      </c>
      <c r="U278" s="9" t="n"/>
      <c r="V278" s="9" t="n">
        <v>190</v>
      </c>
      <c r="W278" s="9" t="n"/>
      <c r="X278" s="9" t="n">
        <v>40</v>
      </c>
      <c r="Y278" s="9" t="inlineStr">
        <is>
          <t>CCBY</t>
        </is>
      </c>
      <c r="Z278" s="10" t="n">
        <v>43780</v>
      </c>
      <c r="AA278" s="9" t="n">
        <v>2019</v>
      </c>
      <c r="AB278" s="9" t="n"/>
      <c r="AC278" s="9" t="inlineStr">
        <is>
          <t>IEEE</t>
        </is>
      </c>
      <c r="AD278" s="11" t="inlineStr">
        <is>
          <t>IEEE Journals</t>
        </is>
      </c>
    </row>
    <row r="279">
      <c r="A279" s="12" t="inlineStr">
        <is>
          <t>Multi-Class Neuro Degenerative Disease Classifiers for Brain Mri Using Swin Transformer</t>
        </is>
      </c>
      <c r="B279" s="22">
        <f>IF(COUNTIF($A$1:A278,
IF(ISNUMBER(MATCH(RIGHT(TRIM(A278),1),{".",",",";",":","!","?"},0)),
LEFT(TRIM(A278),LEN(TRIM(A278))-1),
TRIM(A278)
))=1,
"Not Duplicate",
"Duplicate")</f>
        <v/>
      </c>
      <c r="C279" s="22">
        <f>_xlfn.IFNA(_xlfn.XLOOKUP(A279, Table1[Title], Table1[Inclusion/Exclusion Decision]), "Added studies")</f>
        <v/>
      </c>
      <c r="D279" s="22" t="inlineStr">
        <is>
          <t>B. R. M. R; K. K; J. J. S</t>
        </is>
      </c>
      <c r="E279" s="22" t="inlineStr">
        <is>
          <t>Dept of Computer Science and Engineering, Annamalai University, Annamalai Nagar, TamilNadu, India; Dept of Computer Science and Engineering, Annamalai University, Annamalai Nagar, TamilNadu, India; Dept. of Computer Science, Central University of Kerala, Kasaragod, Kerala, India</t>
        </is>
      </c>
      <c r="F279" s="22" t="inlineStr">
        <is>
          <t>2025 Innovations in Power and Advanced Computing Technologies (i-PACT)</t>
        </is>
      </c>
      <c r="G279" s="14" t="n">
        <v>46022</v>
      </c>
      <c r="H279" s="22" t="n">
        <v>2025</v>
      </c>
      <c r="I279" s="22" t="n"/>
      <c r="J279" s="22" t="n"/>
      <c r="K279" s="22" t="n">
        <v>1</v>
      </c>
      <c r="L279" s="22" t="n">
        <v>8</v>
      </c>
      <c r="M279" s="22" t="inlineStr">
        <is>
          <t>Early detection of neurological disorders is important in order to provide early treatment and better patient outcomes. Magnetic Resonance Imaging (MRI) is a common test used for the detection of conditions like brain tumor Alzheimer's Disease (AD), and multiple sclerosis. Manual interpretation of MRI scans, however, is usually time-consuming, subjective, and inconsistent. To overcome such challenges, this paper suggests a transformer model based on deep learning for automated disease diagnosis from MRI images. The suggested framework uses state-of-the-art transformer model, Swin Transformer(Shifted Window Transformer) to harness its respective strengths. Feature vectors obtained from this model create an integrated representation of the input image, which is subsequently processed by a fully connected layer for classification. Transfer learning is utilized through fine-tuning pretrained model on large-scale datasets such as ImageNet to improve performance and generalizability. The model is trained to classify MRI scans into five classes: brain tumor, Alzheimer's disease, multiple sclerosis, healthy, and others. Experimental results indicate that the Swin transformer model far outperforms classification accuracy, highlighting the strength of such architectures for medical imaging in automatic disease diagnosis.</t>
        </is>
      </c>
      <c r="N279" s="22" t="n"/>
      <c r="O279" s="22" t="inlineStr">
        <is>
          <t>979-8-3315-7373-7</t>
        </is>
      </c>
      <c r="P279" s="22" t="inlineStr">
        <is>
          <t>10.1109/i-PACT65952.2025.11307982</t>
        </is>
      </c>
      <c r="Q279" s="22" t="n"/>
      <c r="R279" s="22" t="inlineStr">
        <is>
          <t>https://ieeexplore.ieee.org/stamp/stamp.jsp?arnumber=11307982</t>
        </is>
      </c>
      <c r="S279" s="22" t="inlineStr">
        <is>
          <t>Neuro degenerative disorders;Alzheimer's;Multiple Sclerosis;Brain Tumor;Swin Transformer</t>
        </is>
      </c>
      <c r="T279" s="22" t="inlineStr">
        <is>
          <t>Deep learning;Multiple sclerosis;Magnetic resonance imaging;Transfer learning;Brain tumors;Brain modeling;Transformers;Vectors;Medical diagnosis;Alzheimer's disease</t>
        </is>
      </c>
      <c r="U279" s="22" t="n"/>
      <c r="V279" s="22" t="n"/>
      <c r="W279" s="22" t="n"/>
      <c r="X279" s="22" t="n">
        <v>21</v>
      </c>
      <c r="Y279" s="22" t="inlineStr">
        <is>
          <t>IEEE</t>
        </is>
      </c>
      <c r="Z279" s="14" t="n">
        <v>46022</v>
      </c>
      <c r="AA279" s="22" t="inlineStr">
        <is>
          <t>25-26 Sept. 2025</t>
        </is>
      </c>
      <c r="AB279" s="22" t="inlineStr">
        <is>
          <t>25-26 Sept. 2025</t>
        </is>
      </c>
      <c r="AC279" s="22" t="inlineStr">
        <is>
          <t>IEEE</t>
        </is>
      </c>
      <c r="AD279" s="15" t="inlineStr">
        <is>
          <t>IEEE Conferences</t>
        </is>
      </c>
    </row>
    <row r="280">
      <c r="A280" s="8" t="inlineStr">
        <is>
          <t>A Frequency-aware Augmentation Network for Mental Disorders Assessment from Audio</t>
        </is>
      </c>
      <c r="B280" s="9">
        <f>IF(COUNTIF($A$1:A279,
IF(ISNUMBER(MATCH(RIGHT(TRIM(A279),1),{".",",",";",":","!","?"},0)),
LEFT(TRIM(A279),LEN(TRIM(A279))-1),
TRIM(A279)
))=1,
"Not Duplicate",
"Duplicate")</f>
        <v/>
      </c>
      <c r="C280" s="9">
        <f>_xlfn.IFNA(_xlfn.XLOOKUP(A280, Table1[Title], Table1[Inclusion/Exclusion Decision]), "Added studies")</f>
        <v/>
      </c>
      <c r="D280" s="9" t="inlineStr">
        <is>
          <t>S. Li; S. Song; R. Nair; S. M. Naqvi</t>
        </is>
      </c>
      <c r="E280" s="9" t="inlineStr">
        <is>
          <t>Intelligent Sensing and Communications Research Group, Newcastle University, U.K.; School of Computing and Mathematical Sciences, University of Leicester, U.K.; Cumbria, Northumberland, Tyne and Wear, CNTW-NHS Foundation Trust, U.K.; Intelligent Sensing and Communications Research Group, Newcastle University, U.K.</t>
        </is>
      </c>
      <c r="F280" s="9" t="inlineStr">
        <is>
          <t>ICASSP 2025 - 2025 IEEE International Conference on Acoustics, Speech and Signal Processing (ICASSP)</t>
        </is>
      </c>
      <c r="G280" s="10" t="n">
        <v>45723</v>
      </c>
      <c r="H280" s="9" t="n">
        <v>2025</v>
      </c>
      <c r="I280" s="9" t="n"/>
      <c r="J280" s="9" t="n"/>
      <c r="K280" s="9" t="n">
        <v>1</v>
      </c>
      <c r="L280" s="9" t="n">
        <v>5</v>
      </c>
      <c r="M280" s="9" t="inlineStr">
        <is>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t>
        </is>
      </c>
      <c r="N280" s="9" t="inlineStr">
        <is>
          <t>2379-190X</t>
        </is>
      </c>
      <c r="O280" s="9" t="inlineStr">
        <is>
          <t>979-8-3503-6874-1</t>
        </is>
      </c>
      <c r="P280" s="9" t="inlineStr">
        <is>
          <t>10.1109/ICASSP49660.2025.10889188</t>
        </is>
      </c>
      <c r="Q280" s="9" t="n"/>
      <c r="R280" s="9" t="inlineStr">
        <is>
          <t>https://ieeexplore.ieee.org/stamp/stamp.jsp?arnumber=10889188</t>
        </is>
      </c>
      <c r="S280" s="9" t="inlineStr">
        <is>
          <t>Attention deficit hyperactivity disorder;Depression;deep learning;audio-based disorder assessment</t>
        </is>
      </c>
      <c r="T280" s="9" t="inlineStr">
        <is>
          <t>Time-frequency analysis;Fluctuations;Convolution;Mental disorders;Mental health;Depression;Robustness;Speech processing;Kernel;Spectrogram</t>
        </is>
      </c>
      <c r="U280" s="9" t="n"/>
      <c r="V280" s="9" t="n"/>
      <c r="W280" s="9" t="n"/>
      <c r="X280" s="9" t="n">
        <v>36</v>
      </c>
      <c r="Y280" s="9" t="inlineStr">
        <is>
          <t>IEEE</t>
        </is>
      </c>
      <c r="Z280" s="10" t="n">
        <v>45723</v>
      </c>
      <c r="AA280" s="9" t="inlineStr">
        <is>
          <t>6-11 April 2025</t>
        </is>
      </c>
      <c r="AB280" s="9" t="inlineStr">
        <is>
          <t>6-11 April 2025</t>
        </is>
      </c>
      <c r="AC280" s="9" t="inlineStr">
        <is>
          <t>IEEE</t>
        </is>
      </c>
      <c r="AD280" s="11" t="inlineStr">
        <is>
          <t>IEEE Conferences</t>
        </is>
      </c>
    </row>
    <row r="281">
      <c r="A281" s="12" t="inlineStr">
        <is>
          <t>Temporal Alpha Dissimilarity of ADHD Brain Network in Comparison With CPT and CATA</t>
        </is>
      </c>
      <c r="B281" s="22">
        <f>IF(COUNTIF($A$1:A280,
IF(ISNUMBER(MATCH(RIGHT(TRIM(A280),1),{".",",",";",":","!","?"},0)),
LEFT(TRIM(A280),LEN(TRIM(A280))-1),
TRIM(A280)
))=1,
"Not Duplicate",
"Duplicate")</f>
        <v/>
      </c>
      <c r="C281" s="22">
        <f>_xlfn.IFNA(_xlfn.XLOOKUP(A281, Table1[Title], Table1[Inclusion/Exclusion Decision]), "Added studies")</f>
        <v/>
      </c>
      <c r="D281" s="22" t="inlineStr">
        <is>
          <t>J. -W. Lin; Z. -C. Fan; S. -C. Tzou; L. -J. Wang; L. -W. Ko</t>
        </is>
      </c>
      <c r="E281" s="22" t="inlineStr">
        <is>
          <t>Department of Biological Science and Technology, and the College of Biological Science and Technology, International Ph.D. Program in Interdisciplinary Neuroscience, the Center for Intelligent Drug Systems and Smart Bio-Devices (IDS2B), National Yang Ming Chiao Tung University, Hsinchu, Taiwan; Department of Biological Science and Technology, Center for Intelligent Drug Systems and Smart Bio-Devices (IDS2B), College of Biological Science and Technology, National Yang Ming Chiao Tung University, Hsinchu, Taiwan; Department of Biological Science and Technology, Center for Intelligent Drug Systems and Smart Bio-Devices (IDS2B), College of Biological Science and Technology, and the Institute of Molecular Medicine and Bioengineering, National Yang Ming Chiao Tung University, Hsinchu, Taiwan; Department of Child and Adolescent Psychiatry, Kaohsiung Chang Gung Memorial Hospital and Chang Gung University College of Medicine, Kaohsiung, Taiwan; Department of Electronics and Electrical Engineering Department of Biological Science and Technology, Center for Intelligent Drug Systems and Smart Bio-Devices (IDS2B), Institute of Electrical and Control Engineering, National Yang Ming Chiao Tung University, Hsinchu, Taiwan</t>
        </is>
      </c>
      <c r="F281" s="22" t="inlineStr">
        <is>
          <t>IEEE Transactions on Neural Systems and Rehabilitation Engineering</t>
        </is>
      </c>
      <c r="G281" s="14" t="n">
        <v>45378</v>
      </c>
      <c r="H281" s="22" t="n">
        <v>2024</v>
      </c>
      <c r="I281" s="22" t="n">
        <v>32</v>
      </c>
      <c r="J281" s="22" t="n"/>
      <c r="K281" s="22" t="n">
        <v>1333</v>
      </c>
      <c r="L281" s="22" t="n">
        <v>1343</v>
      </c>
      <c r="M281" s="22"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 $\text{p}&lt; 0.05$ ) were observed between the ADHD and TD groups in the alpha rhythm during the CATA task in the short-range of coherence. For the temporal lobe FC during the CATA task, the TD group exhibited statistically significantly FC ( $\text{p}&lt; 0.05$ )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is>
      </c>
      <c r="N281" s="22" t="inlineStr">
        <is>
          <t>1558-0210</t>
        </is>
      </c>
      <c r="O281" s="22" t="n"/>
      <c r="P281" s="22" t="inlineStr">
        <is>
          <t>10.1109/TNSRE.2024.3360137</t>
        </is>
      </c>
      <c r="Q281" s="22" t="inlineStr">
        <is>
          <t xml:space="preserve">National Yang Ming Chiao Tung University (NYCU) and Kaohsiung Chang Gung Memorial Hospital Annual Research Cooperation(grant numbers:CORPG8L0081,CORPG8M0061,CORPG8N0061); National Science and Technology Council (NSTC)(grant numbers:112-2321-B-A49-020); Center for Intelligent Drug Systems and Smart Bio-devices (IDS2B) and NYCU Digital Medicine and Smart Healthcare Research Center from the Featured Areas Research Center Program within the Framework of the Higher Education Sprout Project by the Ministry of Education (MOE) in Taiwan; </t>
        </is>
      </c>
      <c r="R281" s="22" t="inlineStr">
        <is>
          <t>https://ieeexplore.ieee.org/stamp/stamp.jsp?arnumber=10416877</t>
        </is>
      </c>
      <c r="S281" s="22" t="inlineStr">
        <is>
          <t>Attention deficit hyperactivity disorder;electroencephalography;Conners continuous performance test 3;Conners CATA;wireless wearable brain-computer interface;functional connectivity</t>
        </is>
      </c>
      <c r="T281" s="22" t="inlineStr">
        <is>
          <t>Electroencephalography;Task analysis;Pediatrics;Functional magnetic resonance imaging;Oscillators;Neurofeedback;Coherence</t>
        </is>
      </c>
      <c r="U281" s="22" t="inlineStr">
        <is>
          <t>Child;Adolescent;Humans;Attention Deficit Disorder with Hyperactivity;Brain;Electroencephalography;Alpha Rhythm;Neuropsychological Tests</t>
        </is>
      </c>
      <c r="V281" s="22" t="n">
        <v>8</v>
      </c>
      <c r="W281" s="22" t="n"/>
      <c r="X281" s="22" t="n">
        <v>66</v>
      </c>
      <c r="Y281" s="22" t="inlineStr">
        <is>
          <t>CCBYNCND</t>
        </is>
      </c>
      <c r="Z281" s="14" t="n">
        <v>45321</v>
      </c>
      <c r="AA281" s="22" t="n">
        <v>2024</v>
      </c>
      <c r="AB281" s="22" t="n"/>
      <c r="AC281" s="22" t="inlineStr">
        <is>
          <t>IEEE</t>
        </is>
      </c>
      <c r="AD281" s="15" t="inlineStr">
        <is>
          <t>IEEE Journals</t>
        </is>
      </c>
    </row>
    <row r="282">
      <c r="A282" s="8" t="inlineStr">
        <is>
          <t>A Well Designed Personalized and Optimized Model System Implementation for Specific Education System</t>
        </is>
      </c>
      <c r="B282" s="9">
        <f>IF(COUNTIF($A$1:A281,
IF(ISNUMBER(MATCH(RIGHT(TRIM(A281),1),{".",",",";",":","!","?"},0)),
LEFT(TRIM(A281),LEN(TRIM(A281))-1),
TRIM(A281)
))=1,
"Not Duplicate",
"Duplicate")</f>
        <v/>
      </c>
      <c r="C282" s="9">
        <f>_xlfn.IFNA(_xlfn.XLOOKUP(A282, Table1[Title], Table1[Inclusion/Exclusion Decision]), "Added studies")</f>
        <v/>
      </c>
      <c r="D282" s="9" t="inlineStr">
        <is>
          <t>S. Askarova; G. Madiyeva; M. Mirqosimova; R. Boqiyeva; A. Nazarov; D. Baratova</t>
        </is>
      </c>
      <c r="E282" s="9" t="inlineStr">
        <is>
          <t>Fergana State University, Fergana, Uzbekistan; Jizzakh Polytechnic Institute, Jizzakh, Uzbekistan; Oriental university, Tashkent, Uzbekistan; Jizzakh Polytechnic Institute, Jizzakh, Uzbekistan; International Islamic Academy of Uzbekistan, Tashkent, Uzbekistan; University of Economics and Pedagogy, Karshi, Uzbekistan</t>
        </is>
      </c>
      <c r="F282" s="9" t="inlineStr">
        <is>
          <t>2024 4th International Conference on Advance Computing and Innovative Technologies in Engineering (ICACITE)</t>
        </is>
      </c>
      <c r="G282" s="10" t="n">
        <v>45513</v>
      </c>
      <c r="H282" s="9" t="n">
        <v>2024</v>
      </c>
      <c r="I282" s="9" t="n"/>
      <c r="J282" s="9" t="n"/>
      <c r="K282" s="9" t="n">
        <v>607</v>
      </c>
      <c r="L282" s="9" t="n">
        <v>611</v>
      </c>
      <c r="M282" s="9" t="inlineStr">
        <is>
          <t>Diversified learners and their learning needs have always posed a big challenge in the education discipline. Special education, on the other hand, calls for individual interventions to avert all forms of learning styles, abilities, and challenges. The most recent development in the range of Artificial Intelligence (AI) technologies enables revolutionary opportunities in the Special Education sphere with personal approaches meeting unique requirements for each learner. This research paper, therefore, tends to delve much into the detail of AI-driven solutions designed to address the special needs and educational requirements of learners with disabilities. In other words, with the use of artificial intelligence, machine learning algorithms, natural language processing, and adaptive learning systems, AI has the potential to provide time-varying personalized interventions, which reflect the strengths, weaknesses, and individual interests of the learner. These methods, if need be, should be tailor-made to maximize output, encourage participatory learning from the students, and help special learners feel more independent and empowered..</t>
        </is>
      </c>
      <c r="N282" s="9" t="n"/>
      <c r="O282" s="9" t="inlineStr">
        <is>
          <t>979-8-3503-6016-5</t>
        </is>
      </c>
      <c r="P282" s="9" t="inlineStr">
        <is>
          <t>10.1109/ICACITE60783.2024.10617032</t>
        </is>
      </c>
      <c r="Q282" s="9" t="n"/>
      <c r="R282" s="9" t="inlineStr">
        <is>
          <t>https://ieeexplore.ieee.org/stamp/stamp.jsp?arnumber=10617032</t>
        </is>
      </c>
      <c r="S282" s="9" t="inlineStr">
        <is>
          <t>AI;Personalized Approaches;Diverse Learners;Artificial Intelligence;Disabilities;Educational Requirements;Machine Learning Algorithms;Natural Language Processing;Adaptive Learning Systems;Ethical Considerations</t>
        </is>
      </c>
      <c r="T282" s="9" t="inlineStr">
        <is>
          <t>Training;Adaptive learning;Technological innovation;Sensitivity;Education;Speech recognition;Stakeholders</t>
        </is>
      </c>
      <c r="U282" s="9" t="n"/>
      <c r="V282" s="9" t="n">
        <v>2</v>
      </c>
      <c r="W282" s="9" t="n"/>
      <c r="X282" s="9" t="n">
        <v>47</v>
      </c>
      <c r="Y282" s="9" t="inlineStr">
        <is>
          <t>IEEE</t>
        </is>
      </c>
      <c r="Z282" s="10" t="n">
        <v>45513</v>
      </c>
      <c r="AA282" s="9" t="inlineStr">
        <is>
          <t>14-15 May 2024</t>
        </is>
      </c>
      <c r="AB282" s="9" t="inlineStr">
        <is>
          <t>14-15 May 2024</t>
        </is>
      </c>
      <c r="AC282" s="9" t="inlineStr">
        <is>
          <t>IEEE</t>
        </is>
      </c>
      <c r="AD282" s="11" t="inlineStr">
        <is>
          <t>IEEE Conferences</t>
        </is>
      </c>
    </row>
    <row r="283">
      <c r="A283" s="12" t="inlineStr">
        <is>
          <t>Disorder Detection on EEG Signals and Brain Images Using a Hybrid Approach of Combining the Convolutional Neural Network and Artificial Neural Network (CANN)</t>
        </is>
      </c>
      <c r="B283" s="22">
        <f>IF(COUNTIF($A$1:A282,
IF(ISNUMBER(MATCH(RIGHT(TRIM(A282),1),{".",",",";",":","!","?"},0)),
LEFT(TRIM(A282),LEN(TRIM(A282))-1),
TRIM(A282)
))=1,
"Not Duplicate",
"Duplicate")</f>
        <v/>
      </c>
      <c r="C283" s="22">
        <f>_xlfn.IFNA(_xlfn.XLOOKUP(A283, Table1[Title], Table1[Inclusion/Exclusion Decision]), "Added studies")</f>
        <v/>
      </c>
      <c r="D283" s="22" t="inlineStr">
        <is>
          <t>R. Prabu; V. Darvin; C. Monish; V. Parthiban</t>
        </is>
      </c>
      <c r="E283" s="22" t="inlineStr">
        <is>
          <t>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 Dept of Biomedical Engineering, KSR Institute for Engineering and Technology, Namakkal, Tamil Nadu, India</t>
        </is>
      </c>
      <c r="F283" s="22" t="inlineStr">
        <is>
          <t>2024 3rd International Conference on Artificial Intelligence For Internet of Things (AIIoT)</t>
        </is>
      </c>
      <c r="G283" s="14" t="n">
        <v>45475</v>
      </c>
      <c r="H283" s="22" t="n">
        <v>2024</v>
      </c>
      <c r="I283" s="22" t="n"/>
      <c r="J283" s="22" t="n"/>
      <c r="K283" s="22" t="n">
        <v>1</v>
      </c>
      <c r="L283" s="22" t="n">
        <v>6</v>
      </c>
      <c r="M283" s="22" t="inlineStr">
        <is>
          <t>Managing brain illnesses effectively requires early and precise diagnosis, which presents major obstacles to health care. Electroencephalography (EEG) signals are a vital source of data for identifying these conditions. In this work, we present a novel hybrid method-convolutional and artificial neural network (CANN)-for utilizing EEG inputs to identify brain abnormalities. Convolutional neural networks (CNNs) are good at extracting spatial features from EEG data, and artificial neural networks (ANNs) are good at collecting temporal dependencies. These two capabilities are combined in the CANN model. To maximize the search performance and optimize the network parameters, we use a multi-stage learning technique. Experimental results on benchmark EEG datasets show the superior performance of the proposed CANN approach compared to individual CNN and ANN models, achieving increased accuracy, sensitivity, and specificity in brain anomaly detection. The proposed hybrid approach is evaluated on publicly available EEG datasets for various brain diseases including epilepsy, Alzheimerâ€™s disease, and attentiondeficit/hyperactivity disorder (ADHD). The results of this study highlight the potential of the hybrid CNN-ANN approach to detect brain disorders, paving the way for more accurate and reliable diagnostic tools in the field of neurology and neuropsychiatry</t>
        </is>
      </c>
      <c r="N283" s="22" t="n"/>
      <c r="O283" s="22" t="inlineStr">
        <is>
          <t>979-8-3503-7212-0</t>
        </is>
      </c>
      <c r="P283" s="22" t="inlineStr">
        <is>
          <t>10.1109/AIIoT58432.2024.10574624</t>
        </is>
      </c>
      <c r="Q283" s="22" t="n"/>
      <c r="R283" s="22" t="inlineStr">
        <is>
          <t>https://ieeexplore.ieee.org/stamp/stamp.jsp?arnumber=10574624</t>
        </is>
      </c>
      <c r="S283" s="22" t="inlineStr">
        <is>
          <t>EEG signals;CANN;spatial features;CNN;ANN;Brain diseases</t>
        </is>
      </c>
      <c r="T283" s="22" t="inlineStr">
        <is>
          <t>Neurological diseases;Accuracy;Magnetic resonance imaging;Epilepsy;Feature extraction;Brain modeling;Electroencephalography</t>
        </is>
      </c>
      <c r="U283" s="22" t="n"/>
      <c r="V283" s="22" t="n">
        <v>3</v>
      </c>
      <c r="W283" s="22" t="n"/>
      <c r="X283" s="22" t="n">
        <v>30</v>
      </c>
      <c r="Y283" s="22" t="inlineStr">
        <is>
          <t>IEEE</t>
        </is>
      </c>
      <c r="Z283" s="14" t="n">
        <v>45475</v>
      </c>
      <c r="AA283" s="22" t="inlineStr">
        <is>
          <t>3-4 May 2024</t>
        </is>
      </c>
      <c r="AB283" s="22" t="inlineStr">
        <is>
          <t>3-4 May 2024</t>
        </is>
      </c>
      <c r="AC283" s="22" t="inlineStr">
        <is>
          <t>IEEE</t>
        </is>
      </c>
      <c r="AD283" s="15" t="inlineStr">
        <is>
          <t>IEEE Conferences</t>
        </is>
      </c>
    </row>
    <row r="284">
      <c r="A284" s="8" t="inlineStr">
        <is>
          <t>An Enhanced Stress based Hairfall Detection and Prevention using KNN and Machine Learning Techniques</t>
        </is>
      </c>
      <c r="B284" s="9">
        <f>IF(COUNTIF($A$1:A283,
IF(ISNUMBER(MATCH(RIGHT(TRIM(A283),1),{".",",",";",":","!","?"},0)),
LEFT(TRIM(A283),LEN(TRIM(A283))-1),
TRIM(A283)
))=1,
"Not Duplicate",
"Duplicate")</f>
        <v/>
      </c>
      <c r="C284" s="9">
        <f>_xlfn.IFNA(_xlfn.XLOOKUP(A284, Table1[Title], Table1[Inclusion/Exclusion Decision]), "Added studies")</f>
        <v/>
      </c>
      <c r="D284" s="9" t="inlineStr">
        <is>
          <t>L. Srinivasan; A. Jeevika; R. K. Navina; S. Priyadharshini</t>
        </is>
      </c>
      <c r="E284" s="9" t="inlineStr">
        <is>
          <t>CSE Computer Science and Engineering, Dr.N.G.P Institute of Technology, Coimbatore, India; CSE Computer Science and Engineering, Dr.N.G.P Institute of Technology, Coimbatore, India; CSE Computer Science and Engineering, Dr.N.G.P Institute of Technology, Coimbatore, India; CSE Computer Science and Engineering, Dr.N.G.P Institute of Technology, Coimbatore, India</t>
        </is>
      </c>
      <c r="F284" s="9" t="inlineStr">
        <is>
          <t>2023 7th International Conference on Trends in Electronics and Informatics (ICOEI)</t>
        </is>
      </c>
      <c r="G284" s="10" t="n">
        <v>45070</v>
      </c>
      <c r="H284" s="9" t="n">
        <v>2023</v>
      </c>
      <c r="I284" s="9" t="n"/>
      <c r="J284" s="9" t="n"/>
      <c r="K284" s="9" t="n">
        <v>1110</v>
      </c>
      <c r="L284" s="9" t="n">
        <v>1115</v>
      </c>
      <c r="M284" s="9" t="inlineStr">
        <is>
          <t>Numerous factors might affect a person's stress level, which results in hair loss. Due to variables such as increased employee dominance, job pressure, and work overload, among others employees in IT sectors are more prone to experience stress. Depression, anxiety, somatization, and attention deficit disorder are just a few of the mental health issues that stress can lead to, and even mortality. As a result, it's critical to recognize human stress early so that the proper treatments may be given and tension can be reduced. Numerous studies have been conducted on stress prediction. An extension of the skin, hair is an essentialcomponent of a person's facial beauty. The outcomes of some learning algorithms, like KNN, are superior. Other intelligent methods such as ML algorithms can be used to diagnose the diseases.</t>
        </is>
      </c>
      <c r="N284" s="9" t="n"/>
      <c r="O284" s="9" t="inlineStr">
        <is>
          <t>979-8-3503-9728-4</t>
        </is>
      </c>
      <c r="P284" s="9" t="inlineStr">
        <is>
          <t>10.1109/ICOEI56765.2023.10125720</t>
        </is>
      </c>
      <c r="Q284" s="9" t="n"/>
      <c r="R284" s="9" t="inlineStr">
        <is>
          <t>https://ieeexplore.ieee.org/stamp/stamp.jsp?arnumber=10125720</t>
        </is>
      </c>
      <c r="S284" s="9" t="inlineStr">
        <is>
          <t>Machine learning;K-Nearest Neighbour Algorithm;Hair fall detection;Stress;Pressure</t>
        </is>
      </c>
      <c r="T284" s="9" t="inlineStr">
        <is>
          <t>Hair;Support vector machines;Machine learning algorithms;Shape;Scalp;Human factors;Machine learning</t>
        </is>
      </c>
      <c r="U284" s="9" t="n"/>
      <c r="V284" s="9" t="n">
        <v>9</v>
      </c>
      <c r="W284" s="9" t="n"/>
      <c r="X284" s="9" t="n">
        <v>21</v>
      </c>
      <c r="Y284" s="9" t="inlineStr">
        <is>
          <t>IEEE</t>
        </is>
      </c>
      <c r="Z284" s="10" t="n">
        <v>45070</v>
      </c>
      <c r="AA284" s="9" t="inlineStr">
        <is>
          <t>11-13 April 2023</t>
        </is>
      </c>
      <c r="AB284" s="9" t="inlineStr">
        <is>
          <t>11-13 April 2023</t>
        </is>
      </c>
      <c r="AC284" s="9" t="inlineStr">
        <is>
          <t>IEEE</t>
        </is>
      </c>
      <c r="AD284" s="11" t="inlineStr">
        <is>
          <t>IEEE Conferences</t>
        </is>
      </c>
    </row>
    <row r="285">
      <c r="A285" s="12" t="inlineStr">
        <is>
          <t>A Fusion Framework for Early Autism Identification Using Transformer-Based Deep Learning Approach</t>
        </is>
      </c>
      <c r="B285" s="22">
        <f>IF(COUNTIF($A$1:A284,
IF(ISNUMBER(MATCH(RIGHT(TRIM(A284),1),{".",",",";",":","!","?"},0)),
LEFT(TRIM(A284),LEN(TRIM(A284))-1),
TRIM(A284)
))=1,
"Not Duplicate",
"Duplicate")</f>
        <v/>
      </c>
      <c r="C285" s="22">
        <f>_xlfn.IFNA(_xlfn.XLOOKUP(A285, Table1[Title], Table1[Inclusion/Exclusion Decision]), "Added studies")</f>
        <v/>
      </c>
      <c r="D285" s="22" t="inlineStr">
        <is>
          <t>M. F. N. Nakib; A. S. Hasan; M. K. Paul</t>
        </is>
      </c>
      <c r="E285" s="22" t="inlineStr">
        <is>
          <t>Department of Computer Science &amp; Engineering, Rajshahi University of Engineering &amp; Technology, Rajshahi, Bangladesh; Department of Electrical &amp; Computer Engineering, University of Denver, Denver, Colorado, USA; Department of Computer Science &amp; Engineering, Rajshahi University of Engineering &amp; Technology, Rajshahi, Bangladesh</t>
        </is>
      </c>
      <c r="F285" s="22" t="inlineStr">
        <is>
          <t>2024 27th International Conference on Computer and Information Technology (ICCIT)</t>
        </is>
      </c>
      <c r="G285" s="14" t="n">
        <v>45818</v>
      </c>
      <c r="H285" s="22" t="n">
        <v>2024</v>
      </c>
      <c r="I285" s="22" t="n"/>
      <c r="J285" s="22" t="n"/>
      <c r="K285" s="22" t="n">
        <v>149</v>
      </c>
      <c r="L285" s="22" t="n">
        <v>154</v>
      </c>
      <c r="M285" s="22" t="inlineStr">
        <is>
          <t>Autism Spectrum Disorder (ASD) is a disorder that impacts brain development and can influence an individualâ€™s perceptions and social interactions. Communication and social interactions can become challenging as a result. More than ever, autism spectrum disorder is becoming more common. Autism can be identified at any developmental stage, and symptoms typically start to show up between the ages of two and four. Compared to children who are typically developing, those with ASD exhibit distinct facial landmarks. In order to apply appropriate treatments and enhance the quality of life of individuals with autism, early detection is crucial.Numerous indicators, including genetic screening, brain MRI, and facial images, can be used to identify autism. However, one of the main difficulties in diagnosing autism is that its symptoms can be confused with those of many other conditions. In this study, we proposed a deep learning-based fusion framework with MobileNetV1, which is suitable for mobile phones, and the use of the transformer model to improve their classification performance. The experimental results showed that the transformer model significantly improves the classification performance, and the fusion model has better classification performance than any of the classifiers participating in the study. The model was evaluated in terms of accuracy, confusion metrics, precision, sensitivity, specificity, F1 score, error rate, AUC, and G mean. The proposed model has an accuracy of 91.33%, with an error rate of 0.0866, which is lower than the error rate of the previous studies.</t>
        </is>
      </c>
      <c r="N285" s="22" t="inlineStr">
        <is>
          <t>2474-9656</t>
        </is>
      </c>
      <c r="O285" s="22" t="inlineStr">
        <is>
          <t>979-8-3315-1909-4</t>
        </is>
      </c>
      <c r="P285" s="22" t="inlineStr">
        <is>
          <t>10.1109/ICCIT64611.2024.11022077</t>
        </is>
      </c>
      <c r="Q285" s="22" t="n"/>
      <c r="R285" s="22" t="inlineStr">
        <is>
          <t>https://ieeexplore.ieee.org/stamp/stamp.jsp?arnumber=11022077</t>
        </is>
      </c>
      <c r="S285" s="22" t="inlineStr">
        <is>
          <t>Autism spectrum disorder (ASD);facial image;fusion framework;deep learning;transformer model</t>
        </is>
      </c>
      <c r="T285" s="22" t="inlineStr">
        <is>
          <t>Deep learning;Autism;Accuracy;Sensitivity;Error analysis;Computational modeling;Magnetic resonance imaging;Transformers;Mobile handsets;Information technology</t>
        </is>
      </c>
      <c r="U285" s="22" t="n"/>
      <c r="V285" s="22" t="n">
        <v>2</v>
      </c>
      <c r="W285" s="22" t="n"/>
      <c r="X285" s="22" t="n">
        <v>20</v>
      </c>
      <c r="Y285" s="22" t="inlineStr">
        <is>
          <t>IEEE</t>
        </is>
      </c>
      <c r="Z285" s="14" t="n">
        <v>45818</v>
      </c>
      <c r="AA285" s="22" t="inlineStr">
        <is>
          <t>20-22 Dec. 2024</t>
        </is>
      </c>
      <c r="AB285" s="22" t="inlineStr">
        <is>
          <t>20-22 Dec. 2024</t>
        </is>
      </c>
      <c r="AC285" s="22" t="inlineStr">
        <is>
          <t>IEEE</t>
        </is>
      </c>
      <c r="AD285" s="15" t="inlineStr">
        <is>
          <t>IEEE Conferences</t>
        </is>
      </c>
    </row>
    <row r="286">
      <c r="A286" s="8" t="inlineStr">
        <is>
          <t>Qigong Master: A Qigong-Based Attention Training Game Using Action Recognition and Balance Analysis</t>
        </is>
      </c>
      <c r="B286" s="9">
        <f>IF(COUNTIF($A$1:A285,
IF(ISNUMBER(MATCH(RIGHT(TRIM(A285),1),{".",",",";",":","!","?"},0)),
LEFT(TRIM(A285),LEN(TRIM(A285))-1),
TRIM(A285)
))=1,
"Not Duplicate",
"Duplicate")</f>
        <v/>
      </c>
      <c r="C286" s="9">
        <f>_xlfn.IFNA(_xlfn.XLOOKUP(A286, Table1[Title], Table1[Inclusion/Exclusion Decision]), "Added studies")</f>
        <v/>
      </c>
      <c r="D286" s="9" t="inlineStr">
        <is>
          <t>C. -R. Chung; S. -C. Yeh; E. H. -K. Wu; S. -Y. Lin</t>
        </is>
      </c>
      <c r="E286" s="9" t="inlineStr">
        <is>
          <t>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 Department of Computer Science and Information Engineering, National Central University, Taoyuan City, Taiwan</t>
        </is>
      </c>
      <c r="F286" s="9" t="inlineStr">
        <is>
          <t>IEEE Transactions on Games</t>
        </is>
      </c>
      <c r="G286" s="10" t="n">
        <v>45460</v>
      </c>
      <c r="H286" s="9" t="n">
        <v>2024</v>
      </c>
      <c r="I286" s="9" t="n">
        <v>16</v>
      </c>
      <c r="J286" s="9" t="n">
        <v>2</v>
      </c>
      <c r="K286" s="9" t="n">
        <v>376</v>
      </c>
      <c r="L286" s="9" t="n">
        <v>383</v>
      </c>
      <c r="M286" s="9" t="inlineStr">
        <is>
          <t>Baduanjin is a type of martial art that is aimed at the development and health of the physical, emotional, and spiritual aspects. It emphasizes on gentle movements, relaxed yet disciplined, and training of mental concentration through relaxation. In order to make Baduanjin attention training more effective and easier, we proposed a novel Baduanjin-based attention training game that instructs the subject to practice Baduanjin using virtual reality and motion analysis. Through a virtual instructor who demonstrates a series of Baduanjin actions, the subject is asked to follow the instructor's movement at any time. Meanwhile, the 3-D position of the subject's body joints is collected by a motion capture device for further analysis using a deep learning model to evaluate the order correctness and precision of the Baduanjin actions. In addition, transfer learning technique is used to solve the problem of small size of Baduanjin data. Preliminary tests with 20 normal individuals showed that the recognition accuracy of the Baduanjin actions reached nearly 97%, and the balance analysis reflected the position change of the body center of mass to a certain extent. We also compared the performance of the model with and without pretraining to demonstrate the importance of transfer learning. The result of these explorations shows the feasibility of this prototype system as an attention training system and its potential as an assistive treatment option. In conclusion, we not only created the virtual instructor that could provide accurate movement demonstration, but also collected objective action data for more accurate balance analysis to provide appropriate feedback.</t>
        </is>
      </c>
      <c r="N286" s="9" t="inlineStr">
        <is>
          <t>2475-1510</t>
        </is>
      </c>
      <c r="O286" s="9" t="n"/>
      <c r="P286" s="9" t="inlineStr">
        <is>
          <t>10.1109/TG.2023.3274148</t>
        </is>
      </c>
      <c r="Q286" s="9" t="n"/>
      <c r="R286" s="9" t="inlineStr">
        <is>
          <t>https://ieeexplore.ieee.org/stamp/stamp.jsp?arnumber=10121663</t>
        </is>
      </c>
      <c r="S286" s="9" t="inlineStr">
        <is>
          <t>Action recognition;attention-deficit/hyperactivity disorder (ADHD);Baduanjin;Kinect;virtual reality (VR)</t>
        </is>
      </c>
      <c r="T286" s="9" t="inlineStr">
        <is>
          <t>Training;Games;Skeleton;Cameras;Virtual environments;Three-dimensional displays;Prototypes</t>
        </is>
      </c>
      <c r="U286" s="9" t="n"/>
      <c r="V286" s="9" t="n">
        <v>2</v>
      </c>
      <c r="W286" s="9" t="n"/>
      <c r="X286" s="9" t="n">
        <v>34</v>
      </c>
      <c r="Y286" s="9" t="inlineStr">
        <is>
          <t>IEEE</t>
        </is>
      </c>
      <c r="Z286" s="10" t="n">
        <v>45054</v>
      </c>
      <c r="AA286" s="16" t="n">
        <v>45444</v>
      </c>
      <c r="AB286" s="9" t="n"/>
      <c r="AC286" s="9" t="inlineStr">
        <is>
          <t>IEEE</t>
        </is>
      </c>
      <c r="AD286" s="11" t="inlineStr">
        <is>
          <t>IEEE Journals</t>
        </is>
      </c>
    </row>
    <row r="287">
      <c r="A287" s="12" t="inlineStr">
        <is>
          <t>A Systematic Review on Artificial Intelligence-Based Clinical Decision Support Systems in Depression</t>
        </is>
      </c>
      <c r="B287" s="22">
        <f>IF(COUNTIF($A$1:A286,
IF(ISNUMBER(MATCH(RIGHT(TRIM(A286),1),{".",",",";",":","!","?"},0)),
LEFT(TRIM(A286),LEN(TRIM(A286))-1),
TRIM(A286)
))=1,
"Not Duplicate",
"Duplicate")</f>
        <v/>
      </c>
      <c r="C287" s="22">
        <f>_xlfn.IFNA(_xlfn.XLOOKUP(A287, Table1[Title], Table1[Inclusion/Exclusion Decision]), "Added studies")</f>
        <v/>
      </c>
      <c r="D287" s="22" t="inlineStr">
        <is>
          <t>M. -A. Chiang; L. Coll; M. F. Pollo-Cattaneo; P. Chatterjee</t>
        </is>
      </c>
      <c r="E287" s="22" t="inlineStr">
        <is>
          <t>GEMIS group, National Technological University (Universidad TecnolÃ³gica Nacional), Buenos Aires, Argentina; GEMIS group, National Technological University (Universidad TecnolÃ³gica Nacional), Buenos Aires, Argentina; GEMIS group, National Technological University (Universidad TecnolÃ³gica Nacional), Buenos Aires, Argentina; Department of Biological Engineering, University of the Republic (Universidad de la RepÃºblica), Uruguay</t>
        </is>
      </c>
      <c r="F287" s="22" t="inlineStr">
        <is>
          <t>2025 47th Annual International Conference of the IEEE Engineering in Medicine and Biology Society (EMBC)</t>
        </is>
      </c>
      <c r="G287" s="14" t="n">
        <v>45994</v>
      </c>
      <c r="H287" s="22" t="n">
        <v>2025</v>
      </c>
      <c r="I287" s="22" t="n"/>
      <c r="J287" s="22" t="n"/>
      <c r="K287" s="22" t="n">
        <v>1</v>
      </c>
      <c r="L287" s="22" t="n">
        <v>7</v>
      </c>
      <c r="M287" s="22" t="inlineStr">
        <is>
          <t>Purpose: This systematic review examines the current landscape of artificial intelligence (AI)-based Clinical Decision Support Systems (CDSS) designed to aid in the treatment of depression. With depression recognized as a complex and multifactorial condition, often differing across contexts such as postpartum, adolescence, and elderly populations, the review aims to evaluate the feasibility, acceptability, and potential of AI-based CDSS in supporting personalized care. The primary research question explores how these systems are implemented and evaluated in clinical settings, as well as the main challenges to their broader adoption.Methods: The review analyzed studies focused on AI-based CDSS for depression, identifying variations in algorithms, performance metrics, and implementations. Studies were assessed based on system purposes, categorized into treatment selection, prediction and risk assessment, and clinical support and data review, providing a comprehensive overview of each studyâ€™s approach and outcomes.Results: 11 unique algorithms, 9 performance metrics, and 10 CDSS implementations were identified across the studies. Findings indicate positive results for CDSS in supporting clinical decision-making, yet highlight challenges in applying these tools in routine practice. Limitations include small, non-diverse sample sizes, immature methodologies, and difficulties in workflow integration, along with concerns about data privacy and the ethical use of AI.Conclusions: AI-based CDSS for depression shows potential in patient care; however, foundational issues such as more diverse samples and robust model development remain critical. Addressing these aspects will set the stage for future research into advanced applications, such as virtual-reality integration and multi-condition prediction, thus advancing AIâ€™s role in mental health treatment.Clinical Relevanceâ€”This work illustrates the state of art of AI adoption in the domain of mental health, specifically in the context of depression.</t>
        </is>
      </c>
      <c r="N287" s="22" t="inlineStr">
        <is>
          <t>2694-0604</t>
        </is>
      </c>
      <c r="O287" s="22" t="inlineStr">
        <is>
          <t>979-8-3315-8618-8</t>
        </is>
      </c>
      <c r="P287" s="22" t="inlineStr">
        <is>
          <t>10.1109/EMBC58623.2025.11253470</t>
        </is>
      </c>
      <c r="Q287" s="22" t="n"/>
      <c r="R287" s="22" t="inlineStr">
        <is>
          <t>https://ieeexplore.ieee.org/stamp/stamp.jsp?arnumber=11253470</t>
        </is>
      </c>
      <c r="S287" s="22" t="n"/>
      <c r="T287" s="22" t="inlineStr">
        <is>
          <t>Decision support systems;Data privacy;Mental health;Depression;Prediction algorithms;Performance metrics;Risk management;Artificial intelligence;Older adults;Systematic literature review</t>
        </is>
      </c>
      <c r="U287" s="22" t="inlineStr">
        <is>
          <t>Humans;Decision Support Systems, Clinical;Artificial Intelligence;Depression;Algorithms</t>
        </is>
      </c>
      <c r="V287" s="22" t="n"/>
      <c r="W287" s="22" t="n"/>
      <c r="X287" s="22" t="n">
        <v>23</v>
      </c>
      <c r="Y287" s="22" t="inlineStr">
        <is>
          <t>IEEE</t>
        </is>
      </c>
      <c r="Z287" s="14" t="n">
        <v>45994</v>
      </c>
      <c r="AA287" s="22" t="inlineStr">
        <is>
          <t>14-18 July 2025</t>
        </is>
      </c>
      <c r="AB287" s="22" t="inlineStr">
        <is>
          <t>14-18 July 2025</t>
        </is>
      </c>
      <c r="AC287" s="22" t="inlineStr">
        <is>
          <t>IEEE</t>
        </is>
      </c>
      <c r="AD287" s="15" t="inlineStr">
        <is>
          <t>IEEE Conferences</t>
        </is>
      </c>
    </row>
    <row r="288">
      <c r="A288" s="8" t="inlineStr">
        <is>
          <t>Pre-Diagnosis of Autism in Children Using Distributed Learning</t>
        </is>
      </c>
      <c r="B288" s="9">
        <f>IF(COUNTIF($A$1:A287,
IF(ISNUMBER(MATCH(RIGHT(TRIM(A287),1),{".",",",";",":","!","?"},0)),
LEFT(TRIM(A287),LEN(TRIM(A287))-1),
TRIM(A287)
))=1,
"Not Duplicate",
"Duplicate")</f>
        <v/>
      </c>
      <c r="C288" s="9">
        <f>_xlfn.IFNA(_xlfn.XLOOKUP(A288, Table1[Title], Table1[Inclusion/Exclusion Decision]), "Added studies")</f>
        <v/>
      </c>
      <c r="D288" s="9" t="inlineStr">
        <is>
          <t>A. R. Vlasiu; M. Frincu</t>
        </is>
      </c>
      <c r="E288" s="9" t="inlineStr">
        <is>
          <t>Computer Science Dept, Faculty of Mathematics and Computer Science, West University of Timisoara, Timisoara, Romania; Computer Science Dept, Faculty of Mathematics and Computer Science, West University of Timisoara, Timisoara, Romania</t>
        </is>
      </c>
      <c r="F288" s="9" t="inlineStr">
        <is>
          <t>2024 26th International Symposium on Symbolic and Numeric Algorithms for Scientific Computing (SYNASC)</t>
        </is>
      </c>
      <c r="G288" s="10" t="n">
        <v>45714</v>
      </c>
      <c r="H288" s="9" t="n">
        <v>2024</v>
      </c>
      <c r="I288" s="9" t="n"/>
      <c r="J288" s="9" t="n"/>
      <c r="K288" s="9" t="n">
        <v>149</v>
      </c>
      <c r="L288" s="9" t="n">
        <v>154</v>
      </c>
      <c r="M288" s="9" t="inlineStr">
        <is>
          <t>Autism Spectrum Disorder (ASD) is a complex neurodevelopmental condition with varied symptoms affecting social communication, behavior, and sensory processing. Diagnosing ASD in children requires a thorough assessment of their behaviors, making it a nuanced process. This study explores the use of machine learning (ML) algorithmsâ€”logistic regression, decision tree, NaÃ¯ve Bayes, support vector machine, and random forestsâ€”to streamline ASD diagnosis in children. Utilizing a modified Privacy-Preserving Aggregation of Teacher Ensembles (PATE) Framework, it combines small datasets from multiple practitioners and various ML approaches while preserving data privacy through encryption. Our results show that the PATE approach enhances the sensitivity, specificity, and accuracy of ASD diagnosis in children, compared to individual methods, while ensuring data privacy. This study advances collaborative predictive modeling in psychology, helping practitioners with small datasets work together effectively.</t>
        </is>
      </c>
      <c r="N288" s="9" t="inlineStr">
        <is>
          <t>2470-881X</t>
        </is>
      </c>
      <c r="O288" s="9" t="inlineStr">
        <is>
          <t>979-8-3315-3283-3</t>
        </is>
      </c>
      <c r="P288" s="9" t="inlineStr">
        <is>
          <t>10.1109/SYNASC65383.2024.00036</t>
        </is>
      </c>
      <c r="Q288" s="9" t="n"/>
      <c r="R288" s="9" t="inlineStr">
        <is>
          <t>https://ieeexplore.ieee.org/stamp/stamp.jsp?arnumber=10896383</t>
        </is>
      </c>
      <c r="S288" s="9" t="inlineStr">
        <is>
          <t>autism;machine-learning;autism-diagnosis</t>
        </is>
      </c>
      <c r="T288" s="9" t="inlineStr">
        <is>
          <t>Radio frequency;Training;Data privacy;Accuracy;Computational modeling;Mental health;Predictive models;Prediction algorithms;Data models;Ensemble learning</t>
        </is>
      </c>
      <c r="U288" s="9" t="n"/>
      <c r="V288" s="9" t="n"/>
      <c r="W288" s="9" t="n"/>
      <c r="X288" s="9" t="n">
        <v>12</v>
      </c>
      <c r="Y288" s="9" t="inlineStr">
        <is>
          <t>IEEE</t>
        </is>
      </c>
      <c r="Z288" s="10" t="n">
        <v>45714</v>
      </c>
      <c r="AA288" s="9" t="inlineStr">
        <is>
          <t>16-19 Sept. 2024</t>
        </is>
      </c>
      <c r="AB288" s="9" t="inlineStr">
        <is>
          <t>16-19 Sept. 2024</t>
        </is>
      </c>
      <c r="AC288" s="9" t="inlineStr">
        <is>
          <t>IEEE</t>
        </is>
      </c>
      <c r="AD288" s="11" t="inlineStr">
        <is>
          <t>IEEE Conferences</t>
        </is>
      </c>
    </row>
    <row r="289">
      <c r="A289" s="12" t="inlineStr">
        <is>
          <t>Advancing Autism Spectrum Disorder Diagnosis With Multimodal Data: A Survey</t>
        </is>
      </c>
      <c r="B289" s="22">
        <f>IF(COUNTIF($A$1:A288,
IF(ISNUMBER(MATCH(RIGHT(TRIM(A288),1),{".",",",";",":","!","?"},0)),
LEFT(TRIM(A288),LEN(TRIM(A288))-1),
TRIM(A288)
))=1,
"Not Duplicate",
"Duplicate")</f>
        <v/>
      </c>
      <c r="C289" s="22">
        <f>_xlfn.IFNA(_xlfn.XLOOKUP(A289, Table1[Title], Table1[Inclusion/Exclusion Decision]), "Added studies")</f>
        <v/>
      </c>
      <c r="D289" s="22" t="inlineStr">
        <is>
          <t>K. Namitha; S. Girish; M. P. Anuvind; R. S. H. Kumar; H. B. Nair; D. Chandran</t>
        </is>
      </c>
      <c r="E289" s="22" t="inlineStr">
        <is>
          <t>Department of Computer Science and Engineering,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Artificial Intelligence, Amrita School of Computing, Amrita Vishwa Vidyapeetham, Kerala, India; Department of Clinical Psychology, Amrita Institute of Medical Sciences, Kochi, India</t>
        </is>
      </c>
      <c r="F289" s="22" t="inlineStr">
        <is>
          <t>IEEE Open Journal of the Computer Society</t>
        </is>
      </c>
      <c r="G289" s="14" t="n">
        <v>46085</v>
      </c>
      <c r="H289" s="22" t="n">
        <v>2026</v>
      </c>
      <c r="I289" s="22" t="n">
        <v>7</v>
      </c>
      <c r="J289" s="22" t="n"/>
      <c r="K289" s="22" t="n">
        <v>541</v>
      </c>
      <c r="L289" s="22" t="n">
        <v>559</v>
      </c>
      <c r="M289" s="22"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N289" s="22" t="inlineStr">
        <is>
          <t>2644-1268</t>
        </is>
      </c>
      <c r="O289" s="22" t="n"/>
      <c r="P289" s="22" t="inlineStr">
        <is>
          <t>10.1109/OJCS.2026.3666102</t>
        </is>
      </c>
      <c r="Q289" s="22" t="n"/>
      <c r="R289" s="22" t="inlineStr">
        <is>
          <t>https://ieeexplore.ieee.org/stamp/stamp.jsp?arnumber=11398113</t>
        </is>
      </c>
      <c r="S289" s="22" t="inlineStr">
        <is>
          <t>Autism spectrum disorder (ASD);data fusion;deep learning;diagnosis;machine learning;multimodal data;and survey</t>
        </is>
      </c>
      <c r="T289" s="22" t="inlineStr">
        <is>
          <t>Autism;Variable speed drives;Surveys;Artificial intelligence;Data integration;Reviews;Medical treatment;Genetics;Soft sensors;Interviews</t>
        </is>
      </c>
      <c r="U289" s="22" t="n"/>
      <c r="V289" s="22" t="n"/>
      <c r="W289" s="22" t="n"/>
      <c r="X289" s="22" t="n">
        <v>161</v>
      </c>
      <c r="Y289" s="22" t="inlineStr">
        <is>
          <t>CCBY</t>
        </is>
      </c>
      <c r="Z289" s="14" t="n">
        <v>46071</v>
      </c>
      <c r="AA289" s="22" t="n">
        <v>2026</v>
      </c>
      <c r="AB289" s="22" t="n"/>
      <c r="AC289" s="22" t="inlineStr">
        <is>
          <t>IEEE</t>
        </is>
      </c>
      <c r="AD289" s="15" t="inlineStr">
        <is>
          <t>IEEE Journals</t>
        </is>
      </c>
    </row>
    <row r="290">
      <c r="A290" s="8" t="inlineStr">
        <is>
          <t>Action Intention Recognition and Robotic Arm Actuation Based on Bidirectional Long Short-Term Memory and Brain-Computer Interface</t>
        </is>
      </c>
      <c r="B290" s="9">
        <f>IF(COUNTIF($A$1:A289,
IF(ISNUMBER(MATCH(RIGHT(TRIM(A289),1),{".",",",";",":","!","?"},0)),
LEFT(TRIM(A289),LEN(TRIM(A289))-1),
TRIM(A289)
))=1,
"Not Duplicate",
"Duplicate")</f>
        <v/>
      </c>
      <c r="C290" s="9">
        <f>_xlfn.IFNA(_xlfn.XLOOKUP(A290, Table1[Title], Table1[Inclusion/Exclusion Decision]), "Added studies")</f>
        <v/>
      </c>
      <c r="D290" s="9" t="inlineStr">
        <is>
          <t>S. Wang; Y. Lang; L. Ge; Y. Dai; Y. Chen; Y. Tang; T. Huang; Z. Jing; Y. Gao</t>
        </is>
      </c>
      <c r="E290" s="9" t="inlineStr">
        <is>
          <t>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School of Reliability and Systems Engineering, Beihang University, Beijing, China; Aesthetic Education Center, Beihang University, Beijing, China; School of Humanities and Social Sciences, Beihang University, Beijing, China</t>
        </is>
      </c>
      <c r="F290" s="9" t="inlineStr">
        <is>
          <t>2025 4th International Symposium on Computer Applications and Information Technology (ISCAIT)</t>
        </is>
      </c>
      <c r="G290" s="10" t="n">
        <v>45811</v>
      </c>
      <c r="H290" s="9" t="n">
        <v>2025</v>
      </c>
      <c r="I290" s="9" t="n"/>
      <c r="J290" s="9" t="n"/>
      <c r="K290" s="9" t="n">
        <v>940</v>
      </c>
      <c r="L290" s="9" t="n">
        <v>944</v>
      </c>
      <c r="M290" s="9" t="inlineStr">
        <is>
          <t>To recognize action intention of the people with physical disabilities or paralysis, the combination of braincomputer interface (BCI) technology and robotic arms is a solution with great potential. As one of the most common BCI paradigms, Electroencephalogram (EEG) motor imagery (MI) can capture the electrical signals in the human brain. It can classify the peopleâ€™s intention hidden in the EEG signal and drive the robotic arm to realize the action intention. Deep learning (DL) methods are used to accomplish this classification task. In this paper, a BiLSTMbased approach is proposed to classify EEG signal, and then the classification result is imported into a robotic arm to catch or release an object.</t>
        </is>
      </c>
      <c r="N290" s="9" t="n"/>
      <c r="O290" s="9" t="inlineStr">
        <is>
          <t>979-8-3315-4285-6</t>
        </is>
      </c>
      <c r="P290" s="9" t="inlineStr">
        <is>
          <t>10.1109/ISCAIT64916.2025.11010682</t>
        </is>
      </c>
      <c r="Q290" s="9" t="n"/>
      <c r="R290" s="9" t="inlineStr">
        <is>
          <t>https://ieeexplore.ieee.org/stamp/stamp.jsp?arnumber=11010682</t>
        </is>
      </c>
      <c r="S290" s="9" t="inlineStr">
        <is>
          <t>BCI;Action Intention Recognition;EEG;BiLSTM;robotic arm</t>
        </is>
      </c>
      <c r="T290" s="9" t="inlineStr">
        <is>
          <t>Deep learning;Electric potential;Accuracy;Bidirectional long short term memory;Pattern classification;Manipulators;Motors;Electroencephalography;Paralysis;Information technology</t>
        </is>
      </c>
      <c r="U290" s="9" t="n"/>
      <c r="V290" s="9" t="n"/>
      <c r="W290" s="9" t="n"/>
      <c r="X290" s="9" t="n">
        <v>19</v>
      </c>
      <c r="Y290" s="9" t="inlineStr">
        <is>
          <t>IEEE</t>
        </is>
      </c>
      <c r="Z290" s="10" t="n">
        <v>45811</v>
      </c>
      <c r="AA290" s="9" t="inlineStr">
        <is>
          <t>21-23 March 2025</t>
        </is>
      </c>
      <c r="AB290" s="9" t="inlineStr">
        <is>
          <t>21-23 March 2025</t>
        </is>
      </c>
      <c r="AC290" s="9" t="inlineStr">
        <is>
          <t>IEEE</t>
        </is>
      </c>
      <c r="AD290" s="11" t="inlineStr">
        <is>
          <t>IEEE Conferences</t>
        </is>
      </c>
    </row>
    <row r="291">
      <c r="A291" s="12" t="inlineStr">
        <is>
          <t>Working Memory Task Outcome Prediction Based on Eye-Tracking Analysis</t>
        </is>
      </c>
      <c r="B291" s="22">
        <f>IF(COUNTIF($A$1:A290,
IF(ISNUMBER(MATCH(RIGHT(TRIM(A290),1),{".",",",";",":","!","?"},0)),
LEFT(TRIM(A290),LEN(TRIM(A290))-1),
TRIM(A290)
))=1,
"Not Duplicate",
"Duplicate")</f>
        <v/>
      </c>
      <c r="C291" s="22">
        <f>_xlfn.IFNA(_xlfn.XLOOKUP(A291, Table1[Title], Table1[Inclusion/Exclusion Decision]), "Added studies")</f>
        <v/>
      </c>
      <c r="D291" s="22" t="inlineStr">
        <is>
          <t>T. BogdanoviÄ‡; L. RanÄ‘iÄ‡; V. KoviÄ‡; Å½. DuroviÄ‡; M. JankoviÄ‡; I. Vajs</t>
        </is>
      </c>
      <c r="E291" s="22" t="inlineStr">
        <is>
          <t>University of Belgrade - School of Electrical Engineering, Belgrade, Serbia; ALGO Center, Belgrade, Serbia; University of Belgrade - Faculty of Philosophy, Belgrade, Serbia; University of Belgrade - School of Electrical Engineering, Belgrade, Serbia; University of Belgrade - School of Electrical Engineering, Belgrade, Serbia; Innovation Center of the School of Electrical Engineering in Belgrade, Belgrade, Serbia</t>
        </is>
      </c>
      <c r="F291" s="22" t="inlineStr">
        <is>
          <t>2025 12th International Conference on Electrical, Electronic and Computing Engineering (IcETRAN)</t>
        </is>
      </c>
      <c r="G291" s="14" t="n">
        <v>45888</v>
      </c>
      <c r="H291" s="22" t="n">
        <v>2025</v>
      </c>
      <c r="I291" s="22" t="n"/>
      <c r="J291" s="22" t="n"/>
      <c r="K291" s="22" t="n">
        <v>1</v>
      </c>
      <c r="L291" s="22" t="n">
        <v>4</v>
      </c>
      <c r="M291" s="22" t="inlineStr">
        <is>
          <t>Working memory is an important part of the complex memory system that enables information flow from shortterm to long-term memory. It is responsible for logical thinking, reasoning, and complex cognitive tasks. Eye movements strongly correlate with working memory load. In this study, five participants completed working memory tasks while their eyetracking data were collected during task performance. Each participant completed a total of 50 working memory tasks, distributed across five levels of difficulty. Seven features were extracted from the eye-tracking data, focusing on those derived from interactions with areas of interest - specifically, the positions of objects described in each task. The extracted features were used to predict the outcome of the performed tasks (correct or incorrect) using a feature selection algorithm and three machine learning algorithms. The best performance was gained with a support vector machine model, giving a total accuracy of 81.67 %. The obtained accuracy shows a strong correlation between selected features and working memory overload, suggesting that these features are good predictors of working memory performance.</t>
        </is>
      </c>
      <c r="N291" s="22" t="n"/>
      <c r="O291" s="22" t="inlineStr">
        <is>
          <t>979-8-3315-8557-0</t>
        </is>
      </c>
      <c r="P291" s="22" t="inlineStr">
        <is>
          <t>10.1109/IcETRAN66854.2025.11114213</t>
        </is>
      </c>
      <c r="Q291" s="22" t="n"/>
      <c r="R291" s="22" t="inlineStr">
        <is>
          <t>https://ieeexplore.ieee.org/stamp/stamp.jsp?arnumber=11114213</t>
        </is>
      </c>
      <c r="S291" s="22" t="inlineStr">
        <is>
          <t>working memory;eye-tracking;feature selection;machine learning</t>
        </is>
      </c>
      <c r="T291" s="22" t="inlineStr">
        <is>
          <t>Support vector machines;Machine learning algorithms;Correlation;Accuracy;Memory management;Gaze tracking;Machine learning;Feature extraction;Prediction algorithms;Real-time systems</t>
        </is>
      </c>
      <c r="U291" s="22" t="n"/>
      <c r="V291" s="22" t="n"/>
      <c r="W291" s="22" t="n"/>
      <c r="X291" s="22" t="n">
        <v>10</v>
      </c>
      <c r="Y291" s="22" t="inlineStr">
        <is>
          <t>IEEE</t>
        </is>
      </c>
      <c r="Z291" s="14" t="n">
        <v>45888</v>
      </c>
      <c r="AA291" s="22" t="inlineStr">
        <is>
          <t>9-12 June 2025</t>
        </is>
      </c>
      <c r="AB291" s="22" t="inlineStr">
        <is>
          <t>9-12 June 2025</t>
        </is>
      </c>
      <c r="AC291" s="22" t="inlineStr">
        <is>
          <t>IEEE</t>
        </is>
      </c>
      <c r="AD291" s="15" t="inlineStr">
        <is>
          <t>IEEE Conferences</t>
        </is>
      </c>
    </row>
    <row r="292">
      <c r="A292" s="8" t="inlineStr">
        <is>
          <t>A Survey on Analysis of Genetic Diseases Using Machine Learning Techniques</t>
        </is>
      </c>
      <c r="B292" s="9">
        <f>IF(COUNTIF($A$1:A291,
IF(ISNUMBER(MATCH(RIGHT(TRIM(A291),1),{".",",",";",":","!","?"},0)),
LEFT(TRIM(A291),LEN(TRIM(A291))-1),
TRIM(A291)
))=1,
"Not Duplicate",
"Duplicate")</f>
        <v/>
      </c>
      <c r="C292" s="9">
        <f>_xlfn.IFNA(_xlfn.XLOOKUP(A292, Table1[Title], Table1[Inclusion/Exclusion Decision]), "Added studies")</f>
        <v/>
      </c>
      <c r="D292" s="9" t="inlineStr">
        <is>
          <t>B. Dhanalaxmi; K. Anirudh; G. Nikhitha; R. Jyothi</t>
        </is>
      </c>
      <c r="E292" s="9" t="inlineStr">
        <is>
          <t>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 Department of Information Technology, Institute of Aeronautical Engineering, Hyderabad, Telangana, India</t>
        </is>
      </c>
      <c r="F292" s="9" t="inlineStr">
        <is>
          <t>2021 Fifth International Conference on I-SMAC (IoT in Social, Mobile, Analytics and Cloud) (I-SMAC)</t>
        </is>
      </c>
      <c r="G292" s="10" t="n">
        <v>44550</v>
      </c>
      <c r="H292" s="9" t="n">
        <v>2021</v>
      </c>
      <c r="I292" s="9" t="n"/>
      <c r="J292" s="9" t="n"/>
      <c r="K292" s="9" t="n">
        <v>496</v>
      </c>
      <c r="L292" s="9" t="n">
        <v>501</v>
      </c>
      <c r="M292" s="9" t="inlineStr">
        <is>
          <t>The approach of new technological developments in the genetic disease repository has facilitated genetic disease treatment. In the post-genomic time gene detection, which causes genetically excessive diseases, is one of the greatest deterrent tasks. Complex diseases are frequently very heterogeneous and make biological markers difficult to identify. Markers commonly depend on the Machine Learning Algorithms to define, but their success completely depends on the quality and dimensions of the data present. In the machine learning area, computers are promised to support people and analyze large and complex data systems primarily for the production of practically enhanced algorithms. A supervised machine learning methodology has been developed to predict complex genes that cause disease and experiment with the developed algorithm to improve and identify genetic classifications that engage in complex diseases. Genetic Disease Analyzer (GDA) was de veloped using machine learning using the Principal Component Analysis (PCA), Random forest, Naive Bayes and Decision Tree algorithms and the results were compared. The accuracy of 98.79% and sensitivity of 98.67% for the GEO data set is provided for the GDA model. The results of machine learning approaches were examined and their practical applications were discussed in the study of genetic and genomic data.</t>
        </is>
      </c>
      <c r="N292" s="9" t="inlineStr">
        <is>
          <t>2768-0673</t>
        </is>
      </c>
      <c r="O292" s="9" t="inlineStr">
        <is>
          <t>978-1-6654-2642-8</t>
        </is>
      </c>
      <c r="P292" s="9" t="inlineStr">
        <is>
          <t>10.1109/I-SMAC52330.2021.9640723</t>
        </is>
      </c>
      <c r="Q292" s="9" t="n"/>
      <c r="R292" s="9" t="inlineStr">
        <is>
          <t>https://ieeexplore.ieee.org/stamp/stamp.jsp?arnumber=9640723</t>
        </is>
      </c>
      <c r="S292" s="9" t="inlineStr">
        <is>
          <t>Machine Learning;GEO Dataset;DNA;Genetic Disease Analyzer;Classifier;Neurological Genetic Disorders;Data Visualization</t>
        </is>
      </c>
      <c r="T292" s="9" t="inlineStr">
        <is>
          <t>Machine learning algorithms;Sensitivity;Genomics;Prediction algorithms;Classification algorithms;Decision trees;Bioinformatics</t>
        </is>
      </c>
      <c r="U292" s="9" t="n"/>
      <c r="V292" s="9" t="n">
        <v>8</v>
      </c>
      <c r="W292" s="9" t="n"/>
      <c r="X292" s="9" t="n">
        <v>28</v>
      </c>
      <c r="Y292" s="9" t="inlineStr">
        <is>
          <t>IEEE</t>
        </is>
      </c>
      <c r="Z292" s="10" t="n">
        <v>44550</v>
      </c>
      <c r="AA292" s="9" t="inlineStr">
        <is>
          <t>11-13 Nov. 2021</t>
        </is>
      </c>
      <c r="AB292" s="9" t="inlineStr">
        <is>
          <t>11-13 Nov. 2021</t>
        </is>
      </c>
      <c r="AC292" s="9" t="inlineStr">
        <is>
          <t>IEEE</t>
        </is>
      </c>
      <c r="AD292" s="11" t="inlineStr">
        <is>
          <t>IEEE Conferences</t>
        </is>
      </c>
    </row>
    <row r="293">
      <c r="A293" s="12" t="inlineStr">
        <is>
          <t>A Broad Survey on Detection of Depression in Societal Platforms using Machine Learning Model for the Public Health Care System</t>
        </is>
      </c>
      <c r="B293" s="22">
        <f>IF(COUNTIF($A$1:A292,
IF(ISNUMBER(MATCH(RIGHT(TRIM(A292),1),{".",",",";",":","!","?"},0)),
LEFT(TRIM(A292),LEN(TRIM(A292))-1),
TRIM(A292)
))=1,
"Not Duplicate",
"Duplicate")</f>
        <v/>
      </c>
      <c r="C293" s="22">
        <f>_xlfn.IFNA(_xlfn.XLOOKUP(A293, Table1[Title], Table1[Inclusion/Exclusion Decision]), "Added studies")</f>
        <v/>
      </c>
      <c r="D293" s="22" t="inlineStr">
        <is>
          <t>P. L. Priya; R. V. Prakash</t>
        </is>
      </c>
      <c r="E293" s="22" t="inlineStr">
        <is>
          <t>CS&amp;AI, SR University, Warangal; CSE, VJIT, Hyderabad</t>
        </is>
      </c>
      <c r="F293" s="22" t="inlineStr">
        <is>
          <t>2023 4th International Conference on Electronics and Sustainable Communication Systems (ICESC)</t>
        </is>
      </c>
      <c r="G293" s="14" t="n">
        <v>45139</v>
      </c>
      <c r="H293" s="22" t="n">
        <v>2023</v>
      </c>
      <c r="I293" s="22" t="n"/>
      <c r="J293" s="22" t="n"/>
      <c r="K293" s="22" t="n">
        <v>1643</v>
      </c>
      <c r="L293" s="22" t="n">
        <v>1649</v>
      </c>
      <c r="M293" s="22" t="inlineStr">
        <is>
          <t>Anxiety and depression are on the rise, particularly since the COVID-19 epidemic, yet detection rates have not kept pace. There has been a lot of talk about people showing signs of mental health problems on social media sites like Facebook, Twitter etc. The social media anxiety and sadness detected using machine learning algorithms is considered and reviewed in this research. Soon after depression was recognized as a major public health problem around the world, efforts were made to improve its detection. The speed with which technology is developing is changing the way people talk to one another. Standardized scales that rely on patientsâ€™ subjective reactions or clinical diagnoses from attending clinicians are typically used to detect depression, despite their limitations. First, the replies patients give on conventional standardized measures may be influenced by factors such as the patientâ€™s current mental state, the nature of the clinician-patient relationship, the patientâ€™s current mood, and the patientâ€™s previous experiences and memory bias. Social media platforms like Twitter, Facebook, Telegram, and Instagram have exploded in popularity as places for people to open up about their innermost thoughts, psyche, and feelings with the proliferation of the Internet. Text is analyzed using psychological analysis to pull out relevant aspects, characteristics, and information from the perspectives of users. Psychological analysts rely on social media for the early identification of depressive symptoms and patterns of behavior. A personâ€™s social network may tell us a lot about the thoughts and actions that precede the start of depression, such as the personâ€™s isolation, the importance they place on themselves, and the hours they spend awake. This research presents a brief review that attempts to synthesize the literature on the use of Machine Learning (ML) techniques on social media text data for the purpose of detecting depressive symptoms and to point the way toward future research in this field.</t>
        </is>
      </c>
      <c r="N293" s="22" t="n"/>
      <c r="O293" s="22" t="inlineStr">
        <is>
          <t>979-8-3503-0009-3</t>
        </is>
      </c>
      <c r="P293" s="22" t="inlineStr">
        <is>
          <t>10.1109/ICESC57686.2023.10193515</t>
        </is>
      </c>
      <c r="Q293" s="22" t="n"/>
      <c r="R293" s="22" t="inlineStr">
        <is>
          <t>https://ieeexplore.ieee.org/stamp/stamp.jsp?arnumber=10193515</t>
        </is>
      </c>
      <c r="S293" s="22" t="inlineStr">
        <is>
          <t>Mental Health;Anxiety;Depression;Social Media;User Posts;Machine Learning;Technology;Features</t>
        </is>
      </c>
      <c r="T293" s="22" t="inlineStr">
        <is>
          <t>Surveys;Privacy;Machine learning algorithms;Social networking (online);Blogs;Anxiety disorders;Depression</t>
        </is>
      </c>
      <c r="U293" s="22" t="n"/>
      <c r="V293" s="22" t="n">
        <v>1</v>
      </c>
      <c r="W293" s="22" t="n"/>
      <c r="X293" s="22" t="n">
        <v>20</v>
      </c>
      <c r="Y293" s="22" t="inlineStr">
        <is>
          <t>IEEE</t>
        </is>
      </c>
      <c r="Z293" s="14" t="n">
        <v>45139</v>
      </c>
      <c r="AA293" s="22" t="inlineStr">
        <is>
          <t>6-8 July 2023</t>
        </is>
      </c>
      <c r="AB293" s="22" t="inlineStr">
        <is>
          <t>6-8 July 2023</t>
        </is>
      </c>
      <c r="AC293" s="22" t="inlineStr">
        <is>
          <t>IEEE</t>
        </is>
      </c>
      <c r="AD293" s="15" t="inlineStr">
        <is>
          <t>IEEE Conferences</t>
        </is>
      </c>
    </row>
    <row r="294">
      <c r="A294" s="8" t="inlineStr">
        <is>
          <t>A Novel Machine Learning Framework for Drowsiness Detection Using an Electrostatic Wearable Sensor and Hyperdimensional Computing</t>
        </is>
      </c>
      <c r="B294" s="9">
        <f>IF(COUNTIF($A$1:A293,
IF(ISNUMBER(MATCH(RIGHT(TRIM(A293),1),{".",",",";",":","!","?"},0)),
LEFT(TRIM(A293),LEN(TRIM(A293))-1),
TRIM(A293)
))=1,
"Not Duplicate",
"Duplicate")</f>
        <v/>
      </c>
      <c r="C294" s="9">
        <f>_xlfn.IFNA(_xlfn.XLOOKUP(A294, Table1[Title], Table1[Inclusion/Exclusion Decision]), "Added studies")</f>
        <v/>
      </c>
      <c r="D294" s="9" t="inlineStr">
        <is>
          <t>L. Ferri; M. G. P. D. Cotrone; M. Angioli; M. Balsi; A. Suppa; L. DavÃ¬; N. Picozzi; A. Gumiero; L. D. Torre; F. Irrera</t>
        </is>
      </c>
      <c r="E294" s="9" t="inlineStr">
        <is>
          <t>Department Information Engineering, Electronics and Telecommunications, Department of Human Neurosciences, Sapienza University of Rome, Rome, Italy; Department Information Engineering, Electronics and Telecommunications, Department of Human Neurosciences, Sapienza University of Rome, Rome, Italy; Department Information Engineering, Electronics and Telecommunications, Sapienza University of Rome, Rome, Italy; Department Information Engineering, Electronics and Telecommunications, Sapienza University of Rome, Rome, Italy; Department of Human Neurosciences, IRCCS Neuromed Pozzilli, Sapienza University of Rome, Rome, Italy; Department of Human Neurosciences, Sapienza University of Rome, Rome, Italy; STMicroelectronics, Agrate Brianza, Italy; STMicroelectronics, Agrate Brianza, Italy; STMicroelectronics, Agrate Brianza, Italy; Department Information Engineering, Electronics and Telecommunications, Sapienza University of Rome, Rome, Italy</t>
        </is>
      </c>
      <c r="F294" s="9" t="inlineStr">
        <is>
          <t>2025 IEEE International Workshop on Metrology for Industry 4.0 &amp; IoT (MetroInd4.0 &amp; IoT)</t>
        </is>
      </c>
      <c r="G294" s="10" t="n">
        <v>45888</v>
      </c>
      <c r="H294" s="9" t="n">
        <v>2025</v>
      </c>
      <c r="I294" s="9" t="n"/>
      <c r="J294" s="9" t="n"/>
      <c r="K294" s="9" t="n">
        <v>254</v>
      </c>
      <c r="L294" s="9" t="n">
        <v>258</v>
      </c>
      <c r="M294" s="9" t="inlineStr">
        <is>
          <t>This work proposes a wearable system for the specific application of drowsiness detection in activities of daily living. The system is based on a new family of electrostatic sensors (Qvar) supported by smart algorithms. It records the electroencephalogram (EEG) from a single-channel and extracts a number of features from the spectral bands of the EEG signal, in addition to entropies. An innovative approach based on the emerging brain-inspired Hyperdimensional Computing paradigm is used and compared with two conventional Machine Learning algorithms. The algorithms are all trained on a public dataset and tested on our data recorded by the Qvar system. As a result, the new algorithm outperforms consistently the conventional ones, while being computationally more efficient and highly parallel. Thanks to the single channel implementation and the low-power consumption, the Quar system candidates for ubiquitous real-time EEG monitoring, ensuring minimal invasiveness and long-time autonomy, and paves the way to facilitate extensive screening processes, and expand the range of applications for EEG technology.</t>
        </is>
      </c>
      <c r="N294" s="9" t="inlineStr">
        <is>
          <t>2837-0872</t>
        </is>
      </c>
      <c r="O294" s="9" t="inlineStr">
        <is>
          <t>978-1-6654-5774-3</t>
        </is>
      </c>
      <c r="P294" s="9" t="inlineStr">
        <is>
          <t>10.1109/MetroInd4.0IoT66048.2025.11121951</t>
        </is>
      </c>
      <c r="Q294" s="9" t="n"/>
      <c r="R294" s="9" t="inlineStr">
        <is>
          <t>https://ieeexplore.ieee.org/stamp/stamp.jsp?arnumber=11121951</t>
        </is>
      </c>
      <c r="S294" s="9" t="inlineStr">
        <is>
          <t>Wearable sensing system;Hyperdimensional Computing;Entropy;Single-Channel Electroencephalogram (EEG);Drowsiness detection;Qvar;Machine Learning</t>
        </is>
      </c>
      <c r="T294" s="9" t="inlineStr">
        <is>
          <t>Machine learning algorithms;Machine learning;Feature extraction;Electroencephalography;Entropy;Sensor systems;Electrostatics;Biomedical monitoring;Wearable devices;Wearable sensors</t>
        </is>
      </c>
      <c r="U294" s="9" t="n"/>
      <c r="V294" s="9" t="n"/>
      <c r="W294" s="9" t="n"/>
      <c r="X294" s="9" t="n">
        <v>24</v>
      </c>
      <c r="Y294" s="9" t="inlineStr">
        <is>
          <t>IEEE</t>
        </is>
      </c>
      <c r="Z294" s="10" t="n">
        <v>45888</v>
      </c>
      <c r="AA294" s="9" t="inlineStr">
        <is>
          <t>1-3 July 2025</t>
        </is>
      </c>
      <c r="AB294" s="9" t="inlineStr">
        <is>
          <t>1-3 July 2025</t>
        </is>
      </c>
      <c r="AC294" s="9" t="inlineStr">
        <is>
          <t>IEEE</t>
        </is>
      </c>
      <c r="AD294" s="11" t="inlineStr">
        <is>
          <t>IEEE Conferences</t>
        </is>
      </c>
    </row>
    <row r="295">
      <c r="A295" s="12" t="inlineStr">
        <is>
          <t>Diagnosing ADHD: Unleashing Fully Behavioral Attribute Insights with Supervised Learning</t>
        </is>
      </c>
      <c r="B295" s="22">
        <f>IF(COUNTIF($A$1:A294,
IF(ISNUMBER(MATCH(RIGHT(TRIM(A294),1),{".",",",";",":","!","?"},0)),
LEFT(TRIM(A294),LEN(TRIM(A294))-1),
TRIM(A294)
))=1,
"Not Duplicate",
"Duplicate")</f>
        <v/>
      </c>
      <c r="C295" s="22">
        <f>_xlfn.IFNA(_xlfn.XLOOKUP(A295, Table1[Title], Table1[Inclusion/Exclusion Decision]), "Added studies")</f>
        <v/>
      </c>
      <c r="D295" s="22" t="inlineStr">
        <is>
          <t>D. K. Khandelwal; M. C. Govil</t>
        </is>
      </c>
      <c r="E295" s="22" t="inlineStr">
        <is>
          <t>Computer science, National institute of technology, Ravangla, Sikkim, India; Computer science, National institute of technology, Ravangla, Sikkim, India</t>
        </is>
      </c>
      <c r="F295" s="22" t="inlineStr">
        <is>
          <t>2024 1st International Conference on Trends in Engineering Systems and Technologies (ICTEST)</t>
        </is>
      </c>
      <c r="G295" s="14" t="n">
        <v>45476</v>
      </c>
      <c r="H295" s="22" t="n">
        <v>2024</v>
      </c>
      <c r="I295" s="22" t="n"/>
      <c r="J295" s="22" t="n"/>
      <c r="K295" s="22" t="n">
        <v>1</v>
      </c>
      <c r="L295" s="22" t="n">
        <v>5</v>
      </c>
      <c r="M295" s="22" t="inlineStr">
        <is>
          <t>In recent years, the medical community has increasingly focused on Attention Deficit Hyper-activity Disorder (ADHD) due to its profound impact on individuals, marked by impulsivity, hyperactivity, and inattention. This attention has prompted the exploration of advanced computerized detection methods. This study introduces an innovative approach to ADHD detection by harnessing fully behavioral attribute data. The methodology emphasizes optimizing features to extract maximum information while minimizing their quantity for more efficient ADHD detection. Fully behavioral attributes comprise checklist features used for diagnosis, readily observable and compiled to aid in ADHD detection. Techniques like missing value replacement and min-max normalization further refine these attributes, resulting in heightened accuracy and robustness compared to methods reliant on datasets and methodologies. The study validates its simulation outcomes against existing literature and conducts experiments using supervised learning with various machine learning algorithms, including Gradient Boost (GB), Decision Tree (DT), K Nearest Neighbor (KNN), Naive Bayes (NB), Support Vector Machine (SVM), Multi-Layer Perceptron (MLP), all demonstrating promising results. The research highlights the effectiveness of fully behavioral attributes in addressing constraints and challenges, presenting a carefully curated selection of features classified through eight machine learning techniques. Notably, the GB algorithm emerges as a standout performer in supervised learning, achieving an impressive accuracy rate of 89.7%.</t>
        </is>
      </c>
      <c r="N295" s="22" t="n"/>
      <c r="O295" s="22" t="inlineStr">
        <is>
          <t>979-8-3503-0779-5</t>
        </is>
      </c>
      <c r="P295" s="22" t="inlineStr">
        <is>
          <t>10.1109/ICTEST60614.2024.10576167</t>
        </is>
      </c>
      <c r="Q295" s="22" t="n"/>
      <c r="R295" s="22" t="inlineStr">
        <is>
          <t>https://ieeexplore.ieee.org/stamp/stamp.jsp?arnumber=10576167</t>
        </is>
      </c>
      <c r="S295" s="22" t="inlineStr">
        <is>
          <t>ADHD;Supervised learning;Fully behavioral attributes;Missing value replacement;Min max normalization</t>
        </is>
      </c>
      <c r="T295" s="22" t="inlineStr">
        <is>
          <t>Support vector machines;Accuracy;Machine learning algorithms;Supervised learning;Machine learning;Predictive models;Feature extraction</t>
        </is>
      </c>
      <c r="U295" s="22" t="n"/>
      <c r="V295" s="22" t="n">
        <v>1</v>
      </c>
      <c r="W295" s="22" t="n"/>
      <c r="X295" s="22" t="n">
        <v>12</v>
      </c>
      <c r="Y295" s="22" t="inlineStr">
        <is>
          <t>IEEE</t>
        </is>
      </c>
      <c r="Z295" s="14" t="n">
        <v>45476</v>
      </c>
      <c r="AA295" s="22" t="inlineStr">
        <is>
          <t>11-13 April 2024</t>
        </is>
      </c>
      <c r="AB295" s="22" t="inlineStr">
        <is>
          <t>11-13 April 2024</t>
        </is>
      </c>
      <c r="AC295" s="22" t="inlineStr">
        <is>
          <t>IEEE</t>
        </is>
      </c>
      <c r="AD295" s="15" t="inlineStr">
        <is>
          <t>IEEE Conferences</t>
        </is>
      </c>
    </row>
    <row r="296">
      <c r="A296" s="8" t="inlineStr">
        <is>
          <t>EEG Datasets for Healthcare: A Scoping Review</t>
        </is>
      </c>
      <c r="B296" s="9">
        <f>IF(COUNTIF($A$1:A295,
IF(ISNUMBER(MATCH(RIGHT(TRIM(A295),1),{".",",",";",":","!","?"},0)),
LEFT(TRIM(A295),LEN(TRIM(A295))-1),
TRIM(A295)
))=1,
"Not Duplicate",
"Duplicate")</f>
        <v/>
      </c>
      <c r="C296" s="9">
        <f>_xlfn.IFNA(_xlfn.XLOOKUP(A296, Table1[Title], Table1[Inclusion/Exclusion Decision]), "Added studies")</f>
        <v/>
      </c>
      <c r="D296" s="9" t="inlineStr">
        <is>
          <t>C. P. d. Silva; S. Tedesco; B. Oâ€™Flynn</t>
        </is>
      </c>
      <c r="E296" s="9" t="inlineStr">
        <is>
          <t>Tyndall National Institute, University College Cork, Cork 21, Ireland; Tyndall National Institute, University College Cork, Cork 21, Ireland; Tyndall National Institute, University College Cork, Cork 21, Ireland</t>
        </is>
      </c>
      <c r="F296" s="9" t="inlineStr">
        <is>
          <t>IEEE Access</t>
        </is>
      </c>
      <c r="G296" s="10" t="n">
        <v>45369</v>
      </c>
      <c r="H296" s="9" t="n">
        <v>2024</v>
      </c>
      <c r="I296" s="9" t="n">
        <v>12</v>
      </c>
      <c r="J296" s="9" t="n"/>
      <c r="K296" s="9" t="n">
        <v>39186</v>
      </c>
      <c r="L296" s="9" t="n">
        <v>39203</v>
      </c>
      <c r="M296" s="9" t="inlineStr">
        <is>
          <t>The rapidly evolving landscape of artificial intelligence (AI) and machine learning has placed data at the forefront of healthcare innovation. Electroencephalography (EEG) has gained significant attention for its potential to revolutionize healthcare applications. However, the effective utilization of EEG data in advancing medical diagnoses and treatment hinges on the availability and quality of relevant datasets. In this context, we conducted a scoping review to explore the wealth of EEG datasets designed for healthcare applications. This review serves as a critical exploration of the current landscape, aiming to identify datasets related to healthcare conditions while assessing their reusability. Our findings highlight both the opportunities and limitations in the wealth of open access EEG datasets. Available. As AI increasingly relies on high-quality, well labelled data, barriers impeding the sharing and utilization of EEG data for healthcare (such as lack of comprehensive documentation or adherence to FAIR principles) must be addressed so as to leverage the potential of advanced deep learning models to unlock new possibilities for diagnosis and analysis of a wide array of medical conditions.</t>
        </is>
      </c>
      <c r="N296" s="9" t="inlineStr">
        <is>
          <t>2169-3536</t>
        </is>
      </c>
      <c r="O296" s="9" t="n"/>
      <c r="P296" s="9" t="inlineStr">
        <is>
          <t>10.1109/ACCESS.2024.3376254</t>
        </is>
      </c>
      <c r="Q296" s="9" t="inlineStr">
        <is>
          <t xml:space="preserve">Science Foundation Ireland (SFI) Centre for Research Training in Artificial Intelligence(grant numbers:18/CRT/6223); SFI(grant numbers:12/RC/2289-P2 (INSIGHT),13/RC/2077 (CONNECT),16/RC/3918 (CONFIRM)); European Regional Development Fund (ERDF); </t>
        </is>
      </c>
      <c r="R296" s="9" t="inlineStr">
        <is>
          <t>https://ieeexplore.ieee.org/stamp/stamp.jsp?arnumber=10466559</t>
        </is>
      </c>
      <c r="S296" s="9" t="inlineStr">
        <is>
          <t>Electroencephalography;EEG;deep learning;open access;data sets</t>
        </is>
      </c>
      <c r="T296" s="9" t="inlineStr">
        <is>
          <t>Electroencephalography;Medical services;Recording;Brain modeling;Protocols;Epilepsy;Deep learning;Data models;Artificial intelligence;Machine learning;Medical diagnosis;Medical diagnostic imaging;Documentation;Open Access</t>
        </is>
      </c>
      <c r="U296" s="9" t="n"/>
      <c r="V296" s="9" t="n">
        <v>13</v>
      </c>
      <c r="W296" s="9" t="n"/>
      <c r="X296" s="9" t="n">
        <v>107</v>
      </c>
      <c r="Y296" s="9" t="inlineStr">
        <is>
          <t>CCBY</t>
        </is>
      </c>
      <c r="Z296" s="10" t="n">
        <v>45362</v>
      </c>
      <c r="AA296" s="9" t="n">
        <v>2024</v>
      </c>
      <c r="AB296" s="9" t="n"/>
      <c r="AC296" s="9" t="inlineStr">
        <is>
          <t>IEEE</t>
        </is>
      </c>
      <c r="AD296" s="11" t="inlineStr">
        <is>
          <t>IEEE Journals</t>
        </is>
      </c>
    </row>
    <row r="297">
      <c r="A297" s="12" t="inlineStr">
        <is>
          <t>Optimal Channels and Features Selection Based ADHD Detection From EEG Signal Using Statistical and Machine Learning Techniques</t>
        </is>
      </c>
      <c r="B297" s="22">
        <f>IF(COUNTIF($A$1:A296,
IF(ISNUMBER(MATCH(RIGHT(TRIM(A296),1),{".",",",";",":","!","?"},0)),
LEFT(TRIM(A296),LEN(TRIM(A296))-1),
TRIM(A296)
))=1,
"Not Duplicate",
"Duplicate")</f>
        <v/>
      </c>
      <c r="C297" s="22">
        <f>_xlfn.IFNA(_xlfn.XLOOKUP(A297, Table1[Title], Table1[Inclusion/Exclusion Decision]), "Added studies")</f>
        <v/>
      </c>
      <c r="D297" s="22" t="inlineStr">
        <is>
          <t>M. Maniruzzaman; M. A. M. Hasan; N. Asai; J. Shin</t>
        </is>
      </c>
      <c r="E297" s="22" t="inlineStr">
        <is>
          <t>School of Computer Science and Engineering, The University of Aizu, Aizuwakamatsu, Japan; Department of Computer Science and Engineering, Rajshahi University of Engineering and Technology, Rajshahi, Bangladesh; School of Computer Science and Engineering, The University of Aizu, Aizuwakamatsu, Japan; School of Computer Science and Engineering, The University of Aizu, Aizuwakamatsu, Japan</t>
        </is>
      </c>
      <c r="F297" s="22" t="inlineStr">
        <is>
          <t>IEEE Access</t>
        </is>
      </c>
      <c r="G297" s="14" t="n">
        <v>45026</v>
      </c>
      <c r="H297" s="22" t="n">
        <v>2023</v>
      </c>
      <c r="I297" s="22" t="n">
        <v>11</v>
      </c>
      <c r="J297" s="22" t="n"/>
      <c r="K297" s="22" t="n">
        <v>33570</v>
      </c>
      <c r="L297" s="22" t="n">
        <v>33583</v>
      </c>
      <c r="M297" s="22"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is>
      </c>
      <c r="N297" s="22" t="inlineStr">
        <is>
          <t>2169-3536</t>
        </is>
      </c>
      <c r="O297" s="22" t="n"/>
      <c r="P297" s="22" t="inlineStr">
        <is>
          <t>10.1109/ACCESS.2023.3264266</t>
        </is>
      </c>
      <c r="Q297" s="22" t="inlineStr">
        <is>
          <t xml:space="preserve">Japan Society for the Promotion of Science Grants-in-Aid for Scientific Research (KAKENHI), Japan(grant numbers:JP21H00891); </t>
        </is>
      </c>
      <c r="R297" s="22" t="inlineStr">
        <is>
          <t>https://ieeexplore.ieee.org/stamp/stamp.jsp?arnumber=10091501</t>
        </is>
      </c>
      <c r="S297" s="22" t="inlineStr">
        <is>
          <t>Attention deficit hyperactivity disorder;electroencephalography;channel selection;t-test;feature selection;machine learning</t>
        </is>
      </c>
      <c r="T297" s="22" t="inlineStr">
        <is>
          <t>Electroencephalography;Feature extraction;Pediatrics;Support vector machines;Brain modeling;Medical services;Machine learning</t>
        </is>
      </c>
      <c r="U297" s="22" t="n"/>
      <c r="V297" s="22" t="n">
        <v>64</v>
      </c>
      <c r="W297" s="22" t="n"/>
      <c r="X297" s="22" t="n">
        <v>86</v>
      </c>
      <c r="Y297" s="22" t="inlineStr">
        <is>
          <t>CCBYNCND</t>
        </is>
      </c>
      <c r="Z297" s="14" t="n">
        <v>45019</v>
      </c>
      <c r="AA297" s="22" t="n">
        <v>2023</v>
      </c>
      <c r="AB297" s="22" t="n"/>
      <c r="AC297" s="22" t="inlineStr">
        <is>
          <t>IEEE</t>
        </is>
      </c>
      <c r="AD297" s="15" t="inlineStr">
        <is>
          <t>IEEE Journals</t>
        </is>
      </c>
    </row>
    <row r="298">
      <c r="A298" s="8" t="inlineStr">
        <is>
          <t>Machine Learning Methods for Dysgraphia Screening with Online Handwriting Features</t>
        </is>
      </c>
      <c r="B298" s="9">
        <f>IF(COUNTIF($A$1:A297,
IF(ISNUMBER(MATCH(RIGHT(TRIM(A297),1),{".",",",";",":","!","?"},0)),
LEFT(TRIM(A297),LEN(TRIM(A297))-1),
TRIM(A297)
))=1,
"Not Duplicate",
"Duplicate")</f>
        <v/>
      </c>
      <c r="C298" s="9">
        <f>_xlfn.IFNA(_xlfn.XLOOKUP(A298, Table1[Title], Table1[Inclusion/Exclusion Decision]), "Added studies")</f>
        <v/>
      </c>
      <c r="D298" s="9" t="inlineStr">
        <is>
          <t>J. Kunhoth; S. Al Maadeed; M. Saleh; Y. Akbari</t>
        </is>
      </c>
      <c r="E298" s="9" t="inlineStr">
        <is>
          <t>Deptartment Computer Science and Engineering, Qatar University, Doha, Qatar; Deptartment Computer Science and Engineering, Qatar University, Doha, Qatar; Deptartment Computer Science and Engineering, Qatar University, Doha, Qatar; Deptartment Computer Science and Engineering, Qatar University, Doha, Qatar</t>
        </is>
      </c>
      <c r="F298" s="9" t="inlineStr">
        <is>
          <t>2022 International Conference on Computer and Applications (ICCA)</t>
        </is>
      </c>
      <c r="G298" s="10" t="n">
        <v>44971</v>
      </c>
      <c r="H298" s="9" t="n">
        <v>2022</v>
      </c>
      <c r="I298" s="9" t="n"/>
      <c r="J298" s="9" t="n"/>
      <c r="K298" s="9" t="n">
        <v>1</v>
      </c>
      <c r="L298" s="9" t="n">
        <v>6</v>
      </c>
      <c r="M298" s="9" t="inlineStr">
        <is>
          <t>Dysgraphia, a major learning disorder that primarily interferes with writing skills can hinder the academic track of children unless recognized in the early stage. The diversity in the symptoms, as well as the emergence in different ages, makes the diagnosis quite an intricate task. This work proposes automated methods that can be used for the diagnosis of dysgraphia by analyzing handwriting. Particularly this work examined the effectiveness of kinematics and dynamics of handwriting for discriminating abnormal writing. Furthermore, this work focused on developing methods that utilize fewer features for classifying dysgraphic and non-dysgraphic subjects. The proposed methods are evaluated in a publicly available online handwritten dataset. Obtained results indicate that the proposed method can diagnose the existence of dysgraphia with an accuracy of 77% with a limited number of features.</t>
        </is>
      </c>
      <c r="N298" s="9" t="n"/>
      <c r="O298" s="9" t="inlineStr">
        <is>
          <t>978-1-6654-5294-6</t>
        </is>
      </c>
      <c r="P298" s="9" t="inlineStr">
        <is>
          <t>10.1109/ICCA56443.2022.10039584</t>
        </is>
      </c>
      <c r="Q298" s="9" t="n"/>
      <c r="R298" s="9" t="inlineStr">
        <is>
          <t>https://ieeexplore.ieee.org/stamp/stamp.jsp?arnumber=10039584</t>
        </is>
      </c>
      <c r="S298" s="9" t="inlineStr">
        <is>
          <t>Learning disabilities;Dysgraphia;Handwriting;Screening tool;Machine learning</t>
        </is>
      </c>
      <c r="T298" s="9" t="inlineStr">
        <is>
          <t>Learning systems;Kinematics;Writing;Ensemble learning;Task analysis</t>
        </is>
      </c>
      <c r="U298" s="9" t="n"/>
      <c r="V298" s="9" t="n">
        <v>8</v>
      </c>
      <c r="W298" s="9" t="n"/>
      <c r="X298" s="9" t="n">
        <v>24</v>
      </c>
      <c r="Y298" s="9" t="inlineStr">
        <is>
          <t>IEEE</t>
        </is>
      </c>
      <c r="Z298" s="10" t="n">
        <v>44971</v>
      </c>
      <c r="AA298" s="9" t="inlineStr">
        <is>
          <t>20-22 Dec. 2022</t>
        </is>
      </c>
      <c r="AB298" s="9" t="inlineStr">
        <is>
          <t>20-22 Dec. 2022</t>
        </is>
      </c>
      <c r="AC298" s="9" t="inlineStr">
        <is>
          <t>IEEE</t>
        </is>
      </c>
      <c r="AD298" s="11" t="inlineStr">
        <is>
          <t>IEEE Conferences</t>
        </is>
      </c>
    </row>
    <row r="299">
      <c r="A299" s="12" t="inlineStr">
        <is>
          <t>Interpretable Data Driven Classifiers: A proposal for Autism Diagnosis of Children Using Ensemble Learning</t>
        </is>
      </c>
      <c r="B299" s="22">
        <f>IF(COUNTIF($A$1:A298,
IF(ISNUMBER(MATCH(RIGHT(TRIM(A298),1),{".",",",";",":","!","?"},0)),
LEFT(TRIM(A298),LEN(TRIM(A298))-1),
TRIM(A298)
))=1,
"Not Duplicate",
"Duplicate")</f>
        <v/>
      </c>
      <c r="C299" s="22">
        <f>_xlfn.IFNA(_xlfn.XLOOKUP(A299, Table1[Title], Table1[Inclusion/Exclusion Decision]), "Added studies")</f>
        <v/>
      </c>
      <c r="D299" s="22" t="inlineStr">
        <is>
          <t>A. Alsbakhi; J. Lu; F. Thabtah; J. Dyer</t>
        </is>
      </c>
      <c r="E299" s="22" t="inlineStr">
        <is>
          <t>School of Computing and Engineering / School of Engineering University of Huddersfield / Canadian University Dubai, Huddersfield, UK; School of Computing and Engineering University of Huddersfield, Huddersfield, UK; ASDTests, Auckland, New Zealand; School of Computing and Engineering University of Huddersfield, Huddersfield, UK</t>
        </is>
      </c>
      <c r="F299" s="22" t="inlineStr">
        <is>
          <t>2023 International Conference on Computational Science and Computational Intelligence (CSCI)</t>
        </is>
      </c>
      <c r="G299" s="14" t="n">
        <v>45492</v>
      </c>
      <c r="H299" s="22" t="n">
        <v>2023</v>
      </c>
      <c r="I299" s="22" t="n"/>
      <c r="J299" s="22" t="n"/>
      <c r="K299" s="22" t="n">
        <v>1424</v>
      </c>
      <c r="L299" s="22" t="n">
        <v>1431</v>
      </c>
      <c r="M299" s="22" t="inlineStr">
        <is>
          <t>Autism Spectrum Disorder (ASD) is a significant healthcare concern due to the large number of cases detected annually, and the massive resources required to support individuals on the spectrum and their families. Data mining and artificial intelligence (AI) techniques have shown promising results in research on healthcare applications, including ASD diagnosis, by providing accurate diagnosis. However, most data models developed by these intelligent techniques, a) do not provide details behind the diagnostic decision to the stakeholders such as clinicians, patients, and caregivers, and b) are criticised for being biased to a single data model rather a group of models. A model that can interpret results involved in the diagnostic process is advantageous offering digital knowledge to healthcare professionals besides adhering to the General Data Protection Regulation (GDPR) terms primarily â€˜results derived by automated decision-making methods' like AI techniques. More essentially, when the prediction is performed by a group of models this can reduce the decision bias of the diagnosis. This article fills these gaps by proposing a framework based on ensemble learning where a rule-based classifier develops interpretable data models for ASD diagnosis.</t>
        </is>
      </c>
      <c r="N299" s="22" t="inlineStr">
        <is>
          <t>2769-5654</t>
        </is>
      </c>
      <c r="O299" s="22" t="inlineStr">
        <is>
          <t>979-8-3503-6151-3</t>
        </is>
      </c>
      <c r="P299" s="22" t="inlineStr">
        <is>
          <t>10.1109/CSCI62032.2023.00233</t>
        </is>
      </c>
      <c r="Q299" s="22" t="n"/>
      <c r="R299" s="22" t="inlineStr">
        <is>
          <t>https://ieeexplore.ieee.org/stamp/stamp.jsp?arnumber=10590307</t>
        </is>
      </c>
      <c r="S299" s="22" t="inlineStr">
        <is>
          <t>Autism Diagnosis;Classification;Data Mining;Medical Informatics</t>
        </is>
      </c>
      <c r="T299" s="22" t="inlineStr">
        <is>
          <t>Autism;Scientific computing;Medical services;Variable speed drives;Data models;Ensemble learning;Stakeholders</t>
        </is>
      </c>
      <c r="U299" s="22" t="n"/>
      <c r="V299" s="22" t="n">
        <v>2</v>
      </c>
      <c r="W299" s="22" t="n"/>
      <c r="X299" s="22" t="n">
        <v>23</v>
      </c>
      <c r="Y299" s="22" t="inlineStr">
        <is>
          <t>IEEE</t>
        </is>
      </c>
      <c r="Z299" s="14" t="n">
        <v>45492</v>
      </c>
      <c r="AA299" s="22" t="inlineStr">
        <is>
          <t>13-15 Dec. 2023</t>
        </is>
      </c>
      <c r="AB299" s="22" t="inlineStr">
        <is>
          <t>13-15 Dec. 2023</t>
        </is>
      </c>
      <c r="AC299" s="22" t="inlineStr">
        <is>
          <t>IEEE</t>
        </is>
      </c>
      <c r="AD299" s="15" t="inlineStr">
        <is>
          <t>IEEE Conferences</t>
        </is>
      </c>
    </row>
    <row r="300">
      <c r="A300" s="8" t="inlineStr">
        <is>
          <t>Non-Oscillatory Connectivity Approach for Classification of Autism Spectrum Disorder Subtypes Using Resting-State fMRI</t>
        </is>
      </c>
      <c r="B300" s="9">
        <f>IF(COUNTIF($A$1:A299,
IF(ISNUMBER(MATCH(RIGHT(TRIM(A299),1),{".",",",";",":","!","?"},0)),
LEFT(TRIM(A299),LEN(TRIM(A299))-1),
TRIM(A299)
))=1,
"Not Duplicate",
"Duplicate")</f>
        <v/>
      </c>
      <c r="C300" s="9">
        <f>_xlfn.IFNA(_xlfn.XLOOKUP(A300, Table1[Title], Table1[Inclusion/Exclusion Decision]), "Added studies")</f>
        <v/>
      </c>
      <c r="D300" s="9" t="inlineStr">
        <is>
          <t>A. Sadiq; M. I. Al-Hiyali; N. Yahya; T. B. Tang; D. M. Khan</t>
        </is>
      </c>
      <c r="E300" s="9" t="inlineStr">
        <is>
          <t>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 Centre for Intelligent Signal &amp;#x0026; Imaging Research (CISIR), Electrical &amp;#x0026; Electronic Engineering Department, Universiti Teknologi PETRONAS, Bandar Seri Iskandar, Perak, Malaysia</t>
        </is>
      </c>
      <c r="F300" s="9" t="inlineStr">
        <is>
          <t>IEEE Access</t>
        </is>
      </c>
      <c r="G300" s="10" t="n">
        <v>44600</v>
      </c>
      <c r="H300" s="9" t="n">
        <v>2022</v>
      </c>
      <c r="I300" s="9" t="n">
        <v>10</v>
      </c>
      <c r="J300" s="9" t="n"/>
      <c r="K300" s="9" t="n">
        <v>14049</v>
      </c>
      <c r="L300" s="9" t="n">
        <v>14061</v>
      </c>
      <c r="M300" s="9"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brainâ€™s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Aspergerâ€™s disorder (APD), and Pervasive developmental disorder-not other specified (PDD) are classified from NC by extracting the non-oscillatory connectivity from the BOLD rs-fMRI signal. A number of significant connections are extracted by utilizing the &lt;inline-formula&gt; &lt;tex-math notation="LaTeX"&gt;$p$ &lt;/tex-math&gt;&lt;/inline-formula&gt;-value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N300" s="9" t="inlineStr">
        <is>
          <t>2169-3536</t>
        </is>
      </c>
      <c r="O300" s="9" t="n"/>
      <c r="P300" s="9" t="inlineStr">
        <is>
          <t>10.1109/ACCESS.2022.3146719</t>
        </is>
      </c>
      <c r="Q300" s="9" t="inlineStr">
        <is>
          <t xml:space="preserve">Ministry of Education Malaysia under Higher Institutional Centre of Excellence (HICoE) Grant awarded to the Centre for Intelligent Signal and Imaging Research (CISIR); Yayasan Universiti Teknologi PETRONAS(grant numbers:YUTP-FRG 015LC0-292); </t>
        </is>
      </c>
      <c r="R300" s="9" t="inlineStr">
        <is>
          <t>https://ieeexplore.ieee.org/stamp/stamp.jsp?arnumber=9693985</t>
        </is>
      </c>
      <c r="S300" s="9" t="inlineStr">
        <is>
          <t>Aspergerâ€™s disorder;pervasive developmental disorder;fractal free;neurodevelopmental;Pearson correlation;machine learning</t>
        </is>
      </c>
      <c r="T300" s="9" t="inlineStr">
        <is>
          <t>Autism;Correlation;Fractals;Functional magnetic resonance imaging;Avalanche photodiodes;Support vector machines;Neuroimaging</t>
        </is>
      </c>
      <c r="U300" s="9" t="n"/>
      <c r="V300" s="9" t="n">
        <v>23</v>
      </c>
      <c r="W300" s="9" t="n"/>
      <c r="X300" s="9" t="n">
        <v>55</v>
      </c>
      <c r="Y300" s="9" t="inlineStr">
        <is>
          <t>CCBYNCND</t>
        </is>
      </c>
      <c r="Z300" s="10" t="n">
        <v>44587</v>
      </c>
      <c r="AA300" s="9" t="n">
        <v>2022</v>
      </c>
      <c r="AB300" s="9" t="n"/>
      <c r="AC300" s="9" t="inlineStr">
        <is>
          <t>IEEE</t>
        </is>
      </c>
      <c r="AD300" s="11" t="inlineStr">
        <is>
          <t>IEEE Journals</t>
        </is>
      </c>
    </row>
    <row r="301">
      <c r="A301" s="12" t="inlineStr">
        <is>
          <t>Deep Learning Approach for an early stage detection of Neurodevelopmental Disorders</t>
        </is>
      </c>
      <c r="B301" s="22">
        <f>IF(COUNTIF($A$1:A300,
IF(ISNUMBER(MATCH(RIGHT(TRIM(A300),1),{".",",",";",":","!","?"},0)),
LEFT(TRIM(A300),LEN(TRIM(A300))-1),
TRIM(A300)
))=1,
"Not Duplicate",
"Duplicate")</f>
        <v/>
      </c>
      <c r="C301" s="22">
        <f>_xlfn.IFNA(_xlfn.XLOOKUP(A301, Table1[Title], Table1[Inclusion/Exclusion Decision]), "Added studies")</f>
        <v/>
      </c>
      <c r="D301" s="22" t="inlineStr">
        <is>
          <t>L. Boppana; N. Shabnam; T. Srivatsava</t>
        </is>
      </c>
      <c r="E301" s="22" t="inlineStr">
        <is>
          <t>Department of ECE, NIT Warangal; Department of ECE, NIT Warangal; Department of ECE, NIT Warangal</t>
        </is>
      </c>
      <c r="F301" s="22" t="inlineStr">
        <is>
          <t>2021 IEEE 9th Region 10 Humanitarian Technology Conference (R10-HTC)</t>
        </is>
      </c>
      <c r="G301" s="14" t="n">
        <v>44552</v>
      </c>
      <c r="H301" s="22" t="n">
        <v>2021</v>
      </c>
      <c r="I301" s="22" t="n"/>
      <c r="J301" s="22" t="n"/>
      <c r="K301" s="22" t="n">
        <v>1</v>
      </c>
      <c r="L301" s="22" t="n">
        <v>6</v>
      </c>
      <c r="M301" s="22" t="inlineStr">
        <is>
          <t>Neurodevelopmental disorders are highly heterogeneous disorders. The symptoms are not same amongst all the individuals and cannot be detected easily by looking at the physiological changes in the individuals. The cause of these disorders may be genetics related but exact causes are not known till date. These disorders can last through one's life if proper treatment is not provided at early stages. Neurodevel-opmental disorders mainly include Autism, ADHD, Schizophrenia. Neurodevelopmental disorders can be identified by using sophisticated technologies. The Functional Magnetic Resonance Imaging(fMRI) is preferred to identify the neurodevelopmental disorders since it allows to measures the activity of brain by detecting changes associated with the blood flow. In this paper, we present a deep learning based system developed to detect the Autism, ADHD, Schizophrenia disorders. The proposed system is trained using ABIDE, ADHD 200, COBRE, UCLA, WUSTL datasets. It is observed that the proposed system is able to produce the results with 71.16% accuracy, 70.13% precision, 69% sensitivity, 80.80% specificity, and 69.56% F1-score.</t>
        </is>
      </c>
      <c r="N301" s="22" t="inlineStr">
        <is>
          <t>2572-7621</t>
        </is>
      </c>
      <c r="O301" s="22" t="inlineStr">
        <is>
          <t>978-1-6654-3240-5</t>
        </is>
      </c>
      <c r="P301" s="22" t="inlineStr">
        <is>
          <t>10.1109/R10-HTC53172.2021.9641691</t>
        </is>
      </c>
      <c r="Q301" s="22" t="n"/>
      <c r="R301" s="22" t="inlineStr">
        <is>
          <t>https://ieeexplore.ieee.org/stamp/stamp.jsp?arnumber=9641691</t>
        </is>
      </c>
      <c r="S301" s="22" t="n"/>
      <c r="T301" s="22" t="inlineStr">
        <is>
          <t>Deep learning;Training;Autism;Pediatrics;Sensitivity;Medical services;Functional magnetic resonance imaging</t>
        </is>
      </c>
      <c r="U301" s="22" t="n"/>
      <c r="V301" s="22" t="n">
        <v>3</v>
      </c>
      <c r="W301" s="22" t="n"/>
      <c r="X301" s="22" t="n">
        <v>20</v>
      </c>
      <c r="Y301" s="22" t="inlineStr">
        <is>
          <t>IEEE</t>
        </is>
      </c>
      <c r="Z301" s="14" t="n">
        <v>44552</v>
      </c>
      <c r="AA301" s="22" t="inlineStr">
        <is>
          <t>30 Sept.-2 Oct. 2021</t>
        </is>
      </c>
      <c r="AB301" s="22" t="inlineStr">
        <is>
          <t>30 Sept.-2 Oct. 2021</t>
        </is>
      </c>
      <c r="AC301" s="22" t="inlineStr">
        <is>
          <t>IEEE</t>
        </is>
      </c>
      <c r="AD301" s="15" t="inlineStr">
        <is>
          <t>IEEE Conferences</t>
        </is>
      </c>
    </row>
    <row r="302">
      <c r="A302" s="8" t="inlineStr">
        <is>
          <t>A Hierarchical Hand Gesture Recognition Framework for Sports Referee Training-Based EMG and Accelerometer Sensors</t>
        </is>
      </c>
      <c r="B302" s="9">
        <f>IF(COUNTIF($A$1:A301,
IF(ISNUMBER(MATCH(RIGHT(TRIM(A301),1),{".",",",";",":","!","?"},0)),
LEFT(TRIM(A301),LEN(TRIM(A301))-1),
TRIM(A301)
))=1,
"Not Duplicate",
"Duplicate")</f>
        <v/>
      </c>
      <c r="C302" s="9">
        <f>_xlfn.IFNA(_xlfn.XLOOKUP(A302, Table1[Title], Table1[Inclusion/Exclusion Decision]), "Added studies")</f>
        <v/>
      </c>
      <c r="D302" s="9" t="inlineStr">
        <is>
          <t>T. -Y. Pan; W. -L. Tsai; C. -Y. Chang; C. -W. Yeh; M. -C. Hu</t>
        </is>
      </c>
      <c r="E302" s="9" t="inlineStr">
        <is>
          <t>Department of Computer Science, National Tsing Hua University, Hsinchu, Taiwan; Department of Computer Science and Information Engineering, National Cheng Kung University, Tainan, Taiwan; Department of Computer Science and Information Engineering, National Cheng Kung University, Tainan, Taiwan; Department of Computer Science and Information Engineering, National Cheng Kung University, Tainan, Taiwan; Department of Computer Science, National Tsing Hua University, Hsinchu, Taiwan</t>
        </is>
      </c>
      <c r="F302" s="9" t="inlineStr">
        <is>
          <t>IEEE Transactions on Cybernetics</t>
        </is>
      </c>
      <c r="G302" s="10" t="n">
        <v>44700</v>
      </c>
      <c r="H302" s="9" t="n">
        <v>2022</v>
      </c>
      <c r="I302" s="9" t="n">
        <v>52</v>
      </c>
      <c r="J302" s="9" t="n">
        <v>5</v>
      </c>
      <c r="K302" s="9" t="n">
        <v>3172</v>
      </c>
      <c r="L302" s="9" t="n">
        <v>3183</v>
      </c>
      <c r="M302" s="9" t="inlineStr">
        <is>
          <t>To cultivate professional sports referees, we develop a sports referee training system, which can recognize whether a trainee wearing the Myo armband makes correct judging signals while watching a prerecorded professional game. The system has to correctly recognize a set of gestures related to official refereeâ€™s signals (ORSs) and another set of gestures used to intuitively interact with the system. These two gesture sets involve both large motion and subtle motion gestures, and the existing sensor-based methods using handcrafted features do not work well on recognizing all kinds of these gestures. In this work, deep belief networks (DBNs) are utilized to learn more representative features for hand gesture recognition, and selective handcrafted features are combined with the DBN features to achieve more robust recognition results. Moreover, a hierarchical recognition scheme is designed to first recognize the input gesture as a large or subtle motion gesture, and the corresponding classifiers for large motion gestures and subtle motion gestures are further used to obtain the final recognition result. Moreover, the Myo armband consists of eight-channel surface electromyography (sEMG) sensors and an inertial measurement unit (IMU), and these heterogeneous signals can be fused to achieve better recognition accuracy. We take basketball as an example to validate the proposed training system, and the experimental results show that the proposed hierarchical scheme considering DBN features of multimodality data outperforms other methods.</t>
        </is>
      </c>
      <c r="N302" s="9" t="inlineStr">
        <is>
          <t>2168-2275</t>
        </is>
      </c>
      <c r="O302" s="9" t="n"/>
      <c r="P302" s="9" t="inlineStr">
        <is>
          <t>10.1109/TCYB.2020.3007173</t>
        </is>
      </c>
      <c r="Q302" s="9" t="inlineStr">
        <is>
          <t xml:space="preserve">Ministry of Science and Technology, Taiwan(grant numbers:MOST-105-2221-E-006-066-MY3,MOST-103-2221-E-006-157-MY2); Headquarters of University Advancement at the National Cheng Kung University to the Intelligent Manufacturing Research Center, National Cheng Kung University, which is sponsored by the Ministry of Education, Taiwan; </t>
        </is>
      </c>
      <c r="R302" s="9" t="inlineStr">
        <is>
          <t>https://ieeexplore.ieee.org/stamp/stamp.jsp?arnumber=9163244</t>
        </is>
      </c>
      <c r="S302" s="9" t="inlineStr">
        <is>
          <t>Accelerometer;action recognition;deep belief networks (DBNs);deep learning;electromyogram (EMG);feature fusion;gesture recognition;Myo</t>
        </is>
      </c>
      <c r="T302" s="9" t="inlineStr">
        <is>
          <t>Gesture recognition;Electromyography;Wearable sensors;Training;Feature extraction</t>
        </is>
      </c>
      <c r="U302" s="9" t="inlineStr">
        <is>
          <t>Accelerometry;Algorithms;Electromyography;Gestures;Hand;Learning;Upper Extremity</t>
        </is>
      </c>
      <c r="V302" s="9" t="n">
        <v>99</v>
      </c>
      <c r="W302" s="9" t="n"/>
      <c r="X302" s="9" t="n">
        <v>56</v>
      </c>
      <c r="Y302" s="9" t="inlineStr">
        <is>
          <t>IEEE</t>
        </is>
      </c>
      <c r="Z302" s="10" t="n">
        <v>44053</v>
      </c>
      <c r="AA302" s="16" t="n">
        <v>44682</v>
      </c>
      <c r="AB302" s="9" t="n"/>
      <c r="AC302" s="9" t="inlineStr">
        <is>
          <t>IEEE</t>
        </is>
      </c>
      <c r="AD302" s="11" t="inlineStr">
        <is>
          <t>IEEE Journals</t>
        </is>
      </c>
    </row>
    <row r="303">
      <c r="A303" s="12" t="inlineStr">
        <is>
          <t>IEEE Approved Draft Recommended Practice for Ethical Considerations of Emulated Empathy in Partner-based General-Purpose Artificial Intelligence Systems</t>
        </is>
      </c>
      <c r="B303" s="22">
        <f>IF(COUNTIF($A$1:A302,
IF(ISNUMBER(MATCH(RIGHT(TRIM(A302),1),{".",",",";",":","!","?"},0)),
LEFT(TRIM(A302),LEN(TRIM(A302))-1),
TRIM(A302)
))=1,
"Not Duplicate",
"Duplicate")</f>
        <v/>
      </c>
      <c r="C303" s="22">
        <f>_xlfn.IFNA(_xlfn.XLOOKUP(A303, Table1[Title], Table1[Inclusion/Exclusion Decision]), "Added studies")</f>
        <v/>
      </c>
      <c r="D303" s="22" t="n"/>
      <c r="E303" s="22" t="n"/>
      <c r="F303" s="22" t="inlineStr">
        <is>
          <t>IEEE P7014.1/D2, July 2025</t>
        </is>
      </c>
      <c r="G303" s="14" t="n">
        <v>45987</v>
      </c>
      <c r="H303" s="22" t="n">
        <v>2026</v>
      </c>
      <c r="I303" s="22" t="n"/>
      <c r="J303" s="22" t="n"/>
      <c r="K303" s="22" t="n">
        <v>1</v>
      </c>
      <c r="L303" s="22" t="n">
        <v>75</v>
      </c>
      <c r="M303" s="22" t="inlineStr">
        <is>
          <t>The standard provides recommended practices for ethical usage of emulated empathy in General-Purpose Artificial intelligence (GPAl) systems for human-artificial intelligence (Al) partnerships. The use of emulated empathy in GPAl systems for human-Al partnerships refers to general-purpose Al products marketed as empathic partners, personal Al, companions, co-pilots, agents, assistants, and related phrasing for human-Al partnering. IEEE 7014.1 is a domain-specific extension of IEEE 7014â„¢ Standard for Ethical Considerations in Emulated Empathy in Autonomous and Intelligent Systems. Whereas IEEE 7014 provides overarching principles for ethical evaluation of emulated empathy across AI, IEEE 7014.1 focuses on the overlap of GPAI, emulated empathy and human-AI partnering.</t>
        </is>
      </c>
      <c r="N303" s="22" t="n"/>
      <c r="O303" s="22" t="inlineStr">
        <is>
          <t>979-8-8557-2907-8</t>
        </is>
      </c>
      <c r="P303" s="22" t="n"/>
      <c r="Q303" s="22" t="n"/>
      <c r="R303" s="22" t="inlineStr">
        <is>
          <t>https://ieeexplore.ieee.org/stamp/stamp.jsp?arnumber=11270034</t>
        </is>
      </c>
      <c r="S303" s="22" t="inlineStr">
        <is>
          <t>agents;assistants;emotion;empathy;ethics;general-purpose artificial intelligence man-AI teaming;multimodal;partners;recommendations</t>
        </is>
      </c>
      <c r="T303" s="22" t="inlineStr">
        <is>
          <t>IEEE Standards;Emotion recognition;Artificial intelligence;Recommender systems;Multimodal sensors;Ethics</t>
        </is>
      </c>
      <c r="U303" s="22" t="n"/>
      <c r="V303" s="22" t="n"/>
      <c r="W303" s="22" t="n"/>
      <c r="X303" s="22" t="n"/>
      <c r="Y303" s="22" t="n"/>
      <c r="Z303" s="14" t="n">
        <v>45987</v>
      </c>
      <c r="AA303" s="22" t="inlineStr">
        <is>
          <t>23 Feb. 2026</t>
        </is>
      </c>
      <c r="AB303" s="22" t="n"/>
      <c r="AC303" s="22" t="inlineStr">
        <is>
          <t>IEEE</t>
        </is>
      </c>
      <c r="AD303" s="15" t="inlineStr">
        <is>
          <t>IEEE Standards</t>
        </is>
      </c>
    </row>
    <row r="304">
      <c r="A304" s="8" t="inlineStr">
        <is>
          <t>Mental Health Prediction through Text Chat Conversations</t>
        </is>
      </c>
      <c r="B304" s="9">
        <f>IF(COUNTIF($A$1:A303,
IF(ISNUMBER(MATCH(RIGHT(TRIM(A303),1),{".",",",";",":","!","?"},0)),
LEFT(TRIM(A303),LEN(TRIM(A303))-1),
TRIM(A303)
))=1,
"Not Duplicate",
"Duplicate")</f>
        <v/>
      </c>
      <c r="C304" s="9">
        <f>_xlfn.IFNA(_xlfn.XLOOKUP(A304, Table1[Title], Table1[Inclusion/Exclusion Decision]), "Added studies")</f>
        <v/>
      </c>
      <c r="D304" s="9" t="inlineStr">
        <is>
          <t>M. Nouman; H. Sara; S. Y. Khoo; M. P. Mahmud; A. Z. Kouzani</t>
        </is>
      </c>
      <c r="E304" s="9" t="inlineStr">
        <is>
          <t>School of Engineering, Deakin University, Geelong, Australia; Lyf Support App, Melbourne; School of Engineering, Deakin University, Geelong, Australia; Department of Mechanical Engineering, University of Melbourne, Melbourne, Australia; School of Engineering, Deakin University, Geelong, Australia</t>
        </is>
      </c>
      <c r="F304" s="9" t="inlineStr">
        <is>
          <t>2023 International Joint Conference on Neural Networks (IJCNN)</t>
        </is>
      </c>
      <c r="G304" s="10" t="n">
        <v>45140</v>
      </c>
      <c r="H304" s="9" t="n">
        <v>2023</v>
      </c>
      <c r="I304" s="9" t="n"/>
      <c r="J304" s="9" t="n"/>
      <c r="K304" s="9" t="n">
        <v>1</v>
      </c>
      <c r="L304" s="9" t="n">
        <v>6</v>
      </c>
      <c r="M304" s="9" t="inlineStr">
        <is>
          <t>This study investigated the viability of classifying mental health conditions from text chat conversations using deep learning (DL) models. A novel dataset of real-time users was acquired from the Lyf Support app, which was labeled by psychologists to conduct the experiments for users' mental health prediction. The findings suggest that DL models could be used to identify mental health conditions from text chat conversations. According to evaluated results, the bidirectional gated recurrent unit (BiGRU) outperformed other models by achieving over 83% accuracy. The dataset employed in this study may be crucial for future research on online social media users' mental health.</t>
        </is>
      </c>
      <c r="N304" s="9" t="inlineStr">
        <is>
          <t>2161-4407</t>
        </is>
      </c>
      <c r="O304" s="9" t="inlineStr">
        <is>
          <t>978-1-6654-8867-9</t>
        </is>
      </c>
      <c r="P304" s="9" t="inlineStr">
        <is>
          <t>10.1109/IJCNN54540.2023.10191849</t>
        </is>
      </c>
      <c r="Q304" s="9" t="n"/>
      <c r="R304" s="9" t="inlineStr">
        <is>
          <t>https://ieeexplore.ieee.org/stamp/stamp.jsp?arnumber=10191849</t>
        </is>
      </c>
      <c r="S304" s="9" t="inlineStr">
        <is>
          <t>Text classification;NLP;Deep learning;Mental health prediction</t>
        </is>
      </c>
      <c r="T304" s="9" t="inlineStr">
        <is>
          <t>Social networking (online);Soft sensors;Text categorization;Neural networks;Mental health;Oral communication;Predictive models</t>
        </is>
      </c>
      <c r="U304" s="9" t="n"/>
      <c r="V304" s="9" t="n">
        <v>6</v>
      </c>
      <c r="W304" s="9" t="n"/>
      <c r="X304" s="9" t="n">
        <v>15</v>
      </c>
      <c r="Y304" s="9" t="inlineStr">
        <is>
          <t>IEEE</t>
        </is>
      </c>
      <c r="Z304" s="10" t="n">
        <v>45140</v>
      </c>
      <c r="AA304" s="9" t="inlineStr">
        <is>
          <t>18-23 June 2023</t>
        </is>
      </c>
      <c r="AB304" s="9" t="inlineStr">
        <is>
          <t>18-23 June 2023</t>
        </is>
      </c>
      <c r="AC304" s="9" t="inlineStr">
        <is>
          <t>IEEE</t>
        </is>
      </c>
      <c r="AD304" s="11" t="inlineStr">
        <is>
          <t>IEEE Conferences</t>
        </is>
      </c>
    </row>
    <row r="305">
      <c r="A305" s="12" t="inlineStr">
        <is>
          <t>Path Signature Representation of Patient-Clinician Interactions as a Predictor for Neuropsychological Tests Outcomes in Children: A Proof of Concept</t>
        </is>
      </c>
      <c r="B305" s="22">
        <f>IF(COUNTIF($A$1:A304,
IF(ISNUMBER(MATCH(RIGHT(TRIM(A304),1),{".",",",";",":","!","?"},0)),
LEFT(TRIM(A304),LEN(TRIM(A304))-1),
TRIM(A304)
))=1,
"Not Duplicate",
"Duplicate")</f>
        <v/>
      </c>
      <c r="C305" s="22">
        <f>_xlfn.IFNA(_xlfn.XLOOKUP(A305, Table1[Title], Table1[Inclusion/Exclusion Decision]), "Added studies")</f>
        <v/>
      </c>
      <c r="D305" s="22" t="inlineStr">
        <is>
          <t>G. Falcioni; A. Georgescu; E. Molimpakis; L. Gottlieb; T. Kuhn; S. Goria</t>
        </is>
      </c>
      <c r="E305" s="22" t="inlineStr">
        <is>
          <t>The University of Edinburgh, Edinburgh, United Kingdom; Thymia Limited, London, United Kingdom; Thymia Limited, London, United Kingdom; The Integrated Clinic, Los Angeles, United States; The Integrated Clinic, Los Angeles, United States; Thymia Limited, London, United Kingdom</t>
        </is>
      </c>
      <c r="F305" s="22" t="inlineStr">
        <is>
          <t>2023 IEEE International Conference on Medical Artificial Intelligence (MedAI)</t>
        </is>
      </c>
      <c r="G305" s="14" t="n">
        <v>45322</v>
      </c>
      <c r="H305" s="22" t="n">
        <v>2023</v>
      </c>
      <c r="I305" s="22" t="n"/>
      <c r="J305" s="22" t="n"/>
      <c r="K305" s="22" t="n">
        <v>1</v>
      </c>
      <c r="L305" s="22" t="n">
        <v>9</v>
      </c>
      <c r="M305" s="22" t="inlineStr">
        <is>
          <t>This research report presents a proof-of-concept study on the application of machine learning techniques to video and speech data collected during diagnostic cognitive assessments of children with a neurodevelopmental disorder. The study utilised a dataset of 39 video recordings, capturing extensive sessions where clinicians administered, among other things, four cognitive assessment tests. From the first 40 minutes of each clinical session, covering the administration of the Wechsler Intelligence Scale for Children (WISC-5), we extracted head positions and speech turns of both clinician and child. Despite the limited sample size and heterogeneous recording styles, the analysis successfully extracted path signatures as features from the recorded data, focusing on patient-clinician interactions. Importantly, these features quantify the interpersonal dynamics of the assessment process (dialogue and movement patterns). Results suggest that these features exhibit promising potential for predicting all cognitive tests scores of the entire session length and for prototyping a predictive model as a clinical decision support tool. Overall, this proof of concept demonstrates the feasibility of leveraging machine learning techniques for clinical video and speech data analysis in order to potentially enhance the efficiency of cognitive assessments for neurodevelopmental disorders in children.</t>
        </is>
      </c>
      <c r="N305" s="22" t="n"/>
      <c r="O305" s="22" t="inlineStr">
        <is>
          <t>979-8-3503-5878-0</t>
        </is>
      </c>
      <c r="P305" s="22" t="inlineStr">
        <is>
          <t>10.1109/MedAI59581.2023.00008</t>
        </is>
      </c>
      <c r="Q305" s="22" t="n"/>
      <c r="R305" s="22" t="inlineStr">
        <is>
          <t>https://ieeexplore.ieee.org/stamp/stamp.jsp?arnumber=10403348</t>
        </is>
      </c>
      <c r="S305" s="22" t="inlineStr">
        <is>
          <t>Machine Learning;Path Signatures;Psychiatry;Audio;Video;Neuropsychology</t>
        </is>
      </c>
      <c r="T305" s="22" t="inlineStr">
        <is>
          <t>Pediatrics;Machine learning;Speech enhancement;Predictive models;Feature extraction;Video recording;Medical diagnostic imaging</t>
        </is>
      </c>
      <c r="U305" s="22" t="n"/>
      <c r="V305" s="22" t="n"/>
      <c r="W305" s="22" t="n"/>
      <c r="X305" s="22" t="n">
        <v>27</v>
      </c>
      <c r="Y305" s="22" t="inlineStr">
        <is>
          <t>IEEE</t>
        </is>
      </c>
      <c r="Z305" s="14" t="n">
        <v>45322</v>
      </c>
      <c r="AA305" s="22" t="inlineStr">
        <is>
          <t>18-19 Nov. 2023</t>
        </is>
      </c>
      <c r="AB305" s="22" t="inlineStr">
        <is>
          <t>18-19 Nov. 2023</t>
        </is>
      </c>
      <c r="AC305" s="22" t="inlineStr">
        <is>
          <t>IEEE</t>
        </is>
      </c>
      <c r="AD305" s="15" t="inlineStr">
        <is>
          <t>IEEE Conferences</t>
        </is>
      </c>
    </row>
    <row r="306">
      <c r="A306" s="8" t="inlineStr">
        <is>
          <t>Assistive Technologies for Individuals with Communication Disorders</t>
        </is>
      </c>
      <c r="B306" s="9">
        <f>IF(COUNTIF($A$1:A305,
IF(ISNUMBER(MATCH(RIGHT(TRIM(A305),1),{".",",",";",":","!","?"},0)),
LEFT(TRIM(A305),LEN(TRIM(A305))-1),
TRIM(A305)
))=1,
"Not Duplicate",
"Duplicate")</f>
        <v/>
      </c>
      <c r="C306" s="9">
        <f>_xlfn.IFNA(_xlfn.XLOOKUP(A306, Table1[Title], Table1[Inclusion/Exclusion Decision]), "Added studies")</f>
        <v/>
      </c>
      <c r="D306" s="9" t="inlineStr">
        <is>
          <t>M. Chawla; S. N. Panda; V. Khullar</t>
        </is>
      </c>
      <c r="E306" s="9"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306" s="9" t="inlineStr">
        <is>
          <t>2022 10th International Conference on Reliability, Infocom Technologies and Optimization (Trends and Future Directions) (ICRITO)</t>
        </is>
      </c>
      <c r="G306" s="10" t="n">
        <v>44903</v>
      </c>
      <c r="H306" s="9" t="n">
        <v>2022</v>
      </c>
      <c r="I306" s="9" t="n"/>
      <c r="J306" s="9" t="n"/>
      <c r="K306" s="9" t="n">
        <v>1</v>
      </c>
      <c r="L306" s="9" t="n">
        <v>5</v>
      </c>
      <c r="M306" s="9" t="inlineStr">
        <is>
          <t>Communication has proven to be an important element of our daily life. Communication disability makes it difficult for people to sustain ties with their family, friends, and social contacts, as well as their capacity to attain social and academic goals. A computerized forage of various academic databases were performed to figure out studies published in English since 1980 that directly examined any component of language, speech, or cognitive performance in emerging communication deficits in children. This study has been done to better understand communication disorders and how they impact people's lives. The purpose of this paper is to provide insight on the recent research, prevalence and the technology solutions available, as well as the affordability and accessibility of the technology solutions used with people with neurodevelopmental disorders. This capstone also highlights the importance of recognizing and understanding children's communication difficulties, as well as examines the various elements linked to communication disorders, including environmental and biological factors. The findings show that good intervention can help children to overcome communication barriers and avoid negative consequences and attain their full potential.</t>
        </is>
      </c>
      <c r="N306" s="9" t="n"/>
      <c r="O306" s="9" t="inlineStr">
        <is>
          <t>978-1-6654-7433-7</t>
        </is>
      </c>
      <c r="P306" s="9" t="inlineStr">
        <is>
          <t>10.1109/ICRITO56286.2022.9964608</t>
        </is>
      </c>
      <c r="Q306" s="9" t="n"/>
      <c r="R306" s="9" t="inlineStr">
        <is>
          <t>https://ieeexplore.ieee.org/stamp/stamp.jsp?arnumber=9964608</t>
        </is>
      </c>
      <c r="S306" s="9" t="inlineStr">
        <is>
          <t>assistive technologies;communication;disorders;machine learning</t>
        </is>
      </c>
      <c r="T306" s="9" t="inlineStr">
        <is>
          <t>Neurological diseases;Pediatrics;Databases;Assistive technologies;Market research;Biology;Reliability</t>
        </is>
      </c>
      <c r="U306" s="9" t="n"/>
      <c r="V306" s="9" t="n">
        <v>7</v>
      </c>
      <c r="W306" s="9" t="n"/>
      <c r="X306" s="9" t="n">
        <v>30</v>
      </c>
      <c r="Y306" s="9" t="inlineStr">
        <is>
          <t>IEEE</t>
        </is>
      </c>
      <c r="Z306" s="10" t="n">
        <v>44903</v>
      </c>
      <c r="AA306" s="9" t="inlineStr">
        <is>
          <t>13-14 Oct. 2022</t>
        </is>
      </c>
      <c r="AB306" s="9" t="inlineStr">
        <is>
          <t>13-14 Oct. 2022</t>
        </is>
      </c>
      <c r="AC306" s="9" t="inlineStr">
        <is>
          <t>IEEE</t>
        </is>
      </c>
      <c r="AD306" s="11" t="inlineStr">
        <is>
          <t>IEEE Conferences</t>
        </is>
      </c>
    </row>
    <row r="307">
      <c r="A307" s="12" t="inlineStr">
        <is>
          <t>Multi-Modal Health Monitoring for Autism and Anxiety</t>
        </is>
      </c>
      <c r="B307" s="22">
        <f>IF(COUNTIF($A$1:A306,
IF(ISNUMBER(MATCH(RIGHT(TRIM(A306),1),{".",",",";",":","!","?"},0)),
LEFT(TRIM(A306),LEN(TRIM(A306))-1),
TRIM(A306)
))=1,
"Not Duplicate",
"Duplicate")</f>
        <v/>
      </c>
      <c r="C307" s="22">
        <f>_xlfn.IFNA(_xlfn.XLOOKUP(A307, Table1[Title], Table1[Inclusion/Exclusion Decision]), "Added studies")</f>
        <v/>
      </c>
      <c r="D307" s="22" t="inlineStr">
        <is>
          <t>S. Gali; G. A. Farheen; S. A. Rahim; K. P. Babu; K. S. Kumar; V. Nagamani</t>
        </is>
      </c>
      <c r="E307" s="22" t="inlineStr">
        <is>
          <t>ECE Dept, Santhiram Engineering College, Nandyal; M-Tech Dept, Santhiram Engineering College, Nandyal; ECE Dept, RGM College of Engineering Technology, Nandyal; ECE Dept &amp; COE, Ashoka Womenâ€™s Engineering College, Kurnool; ECE DEPT, SRM Institute of Science and Technology Kattankulathur, Chennai; ECE Dept, Santhiram Engineering College, Nandyal</t>
        </is>
      </c>
      <c r="F307" s="22" t="inlineStr">
        <is>
          <t>2025 6th International Conference on Electronics and Sustainable Communication Systems (ICESC)</t>
        </is>
      </c>
      <c r="G307" s="14" t="n">
        <v>45960</v>
      </c>
      <c r="H307" s="22" t="n">
        <v>2025</v>
      </c>
      <c r="I307" s="22" t="n"/>
      <c r="J307" s="22" t="n"/>
      <c r="K307" s="22" t="n">
        <v>855</v>
      </c>
      <c r="L307" s="22" t="n">
        <v>862</v>
      </c>
      <c r="M307" s="22" t="inlineStr">
        <is>
          <t>Autism Spectrum Disorder (ASD) and Anxiety Disorders (Generalized Anxiety Disorder [GAD] and Social Anxiety Disorder [SAD]) are common neurodevelopmental and neurological diseases with serious implications on the process of diagnosis and therapy. Routine monitoring and early diagnosis of these disorders can play an important role in the enhancement of quality of life and better recovery. This paper describes a multi-modal diagnostic and health monitoring device which aims at measuring and monitoring real time symptoms of autism and anxiety. The system combines the behavioral assessment, analysis of physiological conditions indicating, and the prediction assisted with AI to offer individual health assessment. Applications classified and diagonal monitored the severity of these disorders by training deep learning models (best_autism.pt), and ensemble machine learning pipelines (joblib models). Data on the systems can be put in dynamically through the score of a behavioral questionnaire and physiological data and the results will be risk assessments in real time. This mentioned platform has been developed with Streamlit and Python and can be used in both clinical and home environments and provides the possibility of early intervention via the help of digital health technologies. The results of this study show that they can use the system to obtain valid and real-time assessments, which will help identify ASD and anxiety disorders early and intervene.</t>
        </is>
      </c>
      <c r="N307" s="22" t="inlineStr">
        <is>
          <t>2996-5357</t>
        </is>
      </c>
      <c r="O307" s="22" t="inlineStr">
        <is>
          <t>979-8-3315-5503-0</t>
        </is>
      </c>
      <c r="P307" s="22" t="inlineStr">
        <is>
          <t>10.1109/ICESC65114.2025.11212372</t>
        </is>
      </c>
      <c r="Q307" s="22" t="n"/>
      <c r="R307" s="22" t="inlineStr">
        <is>
          <t>https://ieeexplore.ieee.org/stamp/stamp.jsp?arnumber=11212372</t>
        </is>
      </c>
      <c r="S307" s="22" t="inlineStr">
        <is>
          <t>Autism Spectrum Disorder (ASD);Anxiety Detection;Multi-modal Health Monitoring;Machine Learning;Streamlit;Application;Physiological Signals;Mental Health Evaluation;In real time Screening</t>
        </is>
      </c>
      <c r="T307" s="22" t="inlineStr">
        <is>
          <t>Training;Neurological diseases;Autism;Anxiety disorders;Pipelines;Real-time systems;Time measurement;Risk management;Biomedical monitoring;Monitoring</t>
        </is>
      </c>
      <c r="U307" s="22" t="n"/>
      <c r="V307" s="22" t="n">
        <v>1</v>
      </c>
      <c r="W307" s="22" t="n"/>
      <c r="X307" s="22" t="n">
        <v>15</v>
      </c>
      <c r="Y307" s="22" t="inlineStr">
        <is>
          <t>IEEE</t>
        </is>
      </c>
      <c r="Z307" s="14" t="n">
        <v>45960</v>
      </c>
      <c r="AA307" s="22" t="inlineStr">
        <is>
          <t>10-12 Sept. 2025</t>
        </is>
      </c>
      <c r="AB307" s="22" t="inlineStr">
        <is>
          <t>10-12 Sept. 2025</t>
        </is>
      </c>
      <c r="AC307" s="22" t="inlineStr">
        <is>
          <t>IEEE</t>
        </is>
      </c>
      <c r="AD307" s="15" t="inlineStr">
        <is>
          <t>IEEE Conferences</t>
        </is>
      </c>
    </row>
    <row r="308">
      <c r="A308" s="8" t="inlineStr">
        <is>
          <t>Utilizing fMRI and Deep Learning for the Detection of Major Depressive Disorder: A MobileNet V2 Approach</t>
        </is>
      </c>
      <c r="B308" s="9">
        <f>IF(COUNTIF($A$1:A307,
IF(ISNUMBER(MATCH(RIGHT(TRIM(A307),1),{".",",",";",":","!","?"},0)),
LEFT(TRIM(A307),LEN(TRIM(A307))-1),
TRIM(A307)
))=1,
"Not Duplicate",
"Duplicate")</f>
        <v/>
      </c>
      <c r="C308" s="9">
        <f>_xlfn.IFNA(_xlfn.XLOOKUP(A308, Table1[Title], Table1[Inclusion/Exclusion Decision]), "Added studies")</f>
        <v/>
      </c>
      <c r="D308" s="9" t="inlineStr">
        <is>
          <t>A. Hatami; A. Ranjbar; S. Azizi</t>
        </is>
      </c>
      <c r="E308" s="9" t="inlineStr">
        <is>
          <t>Department of Electrical and Electronic Engineering, Eastern Mediterranean University, GazimaÄŸusa, Turkey; Department of Electrical and Electronic Engineering, Eastern Mediterranean University, GazimaÄŸusa, Turkey; Department of Electrical and Electronic Engineering, Eastern Mediterranean University, GazimaÄŸusa, Turkey</t>
        </is>
      </c>
      <c r="F308" s="9" t="inlineStr">
        <is>
          <t>2024 International Congress on Human-Computer Interaction, Optimization and Robotic Applications (HORA)</t>
        </is>
      </c>
      <c r="G308" s="10" t="n">
        <v>45455</v>
      </c>
      <c r="H308" s="9" t="n">
        <v>2024</v>
      </c>
      <c r="I308" s="9" t="n"/>
      <c r="J308" s="9" t="n"/>
      <c r="K308" s="9" t="n">
        <v>1</v>
      </c>
      <c r="L308" s="9" t="n">
        <v>5</v>
      </c>
      <c r="M308" s="9" t="inlineStr">
        <is>
          <t>Depression and related mental health conditions pose substantial obstacles in both diagnosis and treatment. This study investigates the application of functional magnetic resonance imaging (fMRI) combined with deep learning (DL) techniques to develop a diagnostic tool for major depressive disorder (MDD). The research utilizes fMRI datasets and MobileNet V2 model. In terms of preparing data for DL model, a toolbox for Data Processing &amp; Analysis for Brain Imaging (DPABI) was used for preprocessing of fMRI datasets and the outputs were converted to images. This study developed one model for fMRI using 2D images of each fMRI slice. The performance of this model was evaluated using metrics such as precision, recall, F1 Score and Mathewâ€™s correlation coefficient (MCC). The performance of the best DL model had F1-score of 97.7%, precision of 97.67%, recall of 97.74%, and MCC of 95.02%.</t>
        </is>
      </c>
      <c r="N308" s="9" t="n"/>
      <c r="O308" s="9" t="inlineStr">
        <is>
          <t>979-8-3503-9463-4</t>
        </is>
      </c>
      <c r="P308" s="9" t="inlineStr">
        <is>
          <t>10.1109/HORA61326.2024.10550687</t>
        </is>
      </c>
      <c r="Q308" s="9" t="n"/>
      <c r="R308" s="9" t="inlineStr">
        <is>
          <t>https://ieeexplore.ieee.org/stamp/stamp.jsp?arnumber=10550687</t>
        </is>
      </c>
      <c r="S308" s="9" t="inlineStr">
        <is>
          <t>MDD;fMRI;Deep Learning;MoblieNet;DPABI</t>
        </is>
      </c>
      <c r="T308" s="9" t="inlineStr">
        <is>
          <t>Deep learning;Neuroimaging;Measurement;Human computer interaction;Mental health;Functional magnetic resonance imaging;Brain modeling</t>
        </is>
      </c>
      <c r="U308" s="9" t="n"/>
      <c r="V308" s="9" t="n">
        <v>2</v>
      </c>
      <c r="W308" s="9" t="n"/>
      <c r="X308" s="9" t="n">
        <v>18</v>
      </c>
      <c r="Y308" s="9" t="inlineStr">
        <is>
          <t>IEEE</t>
        </is>
      </c>
      <c r="Z308" s="10" t="n">
        <v>45455</v>
      </c>
      <c r="AA308" s="9" t="inlineStr">
        <is>
          <t>23-25 May 2024</t>
        </is>
      </c>
      <c r="AB308" s="9" t="inlineStr">
        <is>
          <t>23-25 May 2024</t>
        </is>
      </c>
      <c r="AC308" s="9" t="inlineStr">
        <is>
          <t>IEEE</t>
        </is>
      </c>
      <c r="AD308" s="11" t="inlineStr">
        <is>
          <t>IEEE Conferences</t>
        </is>
      </c>
    </row>
    <row r="309">
      <c r="A309" s="12" t="inlineStr">
        <is>
          <t>Enhancing Mental Health Disorder Classification: A Decision Tree-Based Approach with Optimized Feature Engineering, Data Balancing, and Hyperparameter Tuning</t>
        </is>
      </c>
      <c r="B309" s="22">
        <f>IF(COUNTIF($A$1:A308,
IF(ISNUMBER(MATCH(RIGHT(TRIM(A308),1),{".",",",";",":","!","?"},0)),
LEFT(TRIM(A308),LEN(TRIM(A308))-1),
TRIM(A308)
))=1,
"Not Duplicate",
"Duplicate")</f>
        <v/>
      </c>
      <c r="C309" s="22">
        <f>_xlfn.IFNA(_xlfn.XLOOKUP(A309, Table1[Title], Table1[Inclusion/Exclusion Decision]), "Added studies")</f>
        <v/>
      </c>
      <c r="D309" s="22" t="inlineStr">
        <is>
          <t>M. A. R. Akib; J. Ferdous; F. Mahzabeen; R. Khan</t>
        </is>
      </c>
      <c r="E309" s="22" t="inlineStr">
        <is>
          <t>Electrical and Computer Engineering Department, North South University, Dhaka, Bangladesh; Electrical and Computer Engineering Department, North South University, Dhaka, Bangladesh; Electrical and Computer Engineering Department, North South University, Dhaka, Bangladesh; Electrical and Computer Engineering Department, North South University, Dhaka, Bangladesh</t>
        </is>
      </c>
      <c r="F309" s="22" t="inlineStr">
        <is>
          <t>TENCON 2025 - 2025 IEEE Region 10 Conference (TENCON)</t>
        </is>
      </c>
      <c r="G309" s="14" t="n">
        <v>46071</v>
      </c>
      <c r="H309" s="22" t="n">
        <v>2025</v>
      </c>
      <c r="I309" s="22" t="n"/>
      <c r="J309" s="22" t="n"/>
      <c r="K309" s="22" t="n">
        <v>1539</v>
      </c>
      <c r="L309" s="22" t="n">
        <v>1543</v>
      </c>
      <c r="M309" s="22" t="inlineStr">
        <is>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is>
      </c>
      <c r="N309" s="22" t="inlineStr">
        <is>
          <t>2159-3450</t>
        </is>
      </c>
      <c r="O309" s="22" t="inlineStr">
        <is>
          <t>979-8-3315-3772-2</t>
        </is>
      </c>
      <c r="P309" s="22" t="inlineStr">
        <is>
          <t>10.1109/TENCON66050.2025.11375104</t>
        </is>
      </c>
      <c r="Q309" s="22" t="n"/>
      <c r="R309" s="22" t="inlineStr">
        <is>
          <t>https://ieeexplore.ieee.org/stamp/stamp.jsp?arnumber=11375104</t>
        </is>
      </c>
      <c r="S309" s="22" t="n"/>
      <c r="T309" s="22" t="inlineStr">
        <is>
          <t>Deep learning;Accuracy;Social networking (online);Computational modeling;Mental health;Transformers;Feature extraction;Data models;Decision trees;Tuning</t>
        </is>
      </c>
      <c r="U309" s="22" t="n"/>
      <c r="V309" s="22" t="n"/>
      <c r="W309" s="22" t="n"/>
      <c r="X309" s="22" t="n">
        <v>15</v>
      </c>
      <c r="Y309" s="22" t="inlineStr">
        <is>
          <t>IEEE</t>
        </is>
      </c>
      <c r="Z309" s="14" t="n">
        <v>46071</v>
      </c>
      <c r="AA309" s="22" t="inlineStr">
        <is>
          <t>27-30 Oct. 2025</t>
        </is>
      </c>
      <c r="AB309" s="22" t="inlineStr">
        <is>
          <t>27-30 Oct. 2025</t>
        </is>
      </c>
      <c r="AC309" s="22" t="inlineStr">
        <is>
          <t>IEEE</t>
        </is>
      </c>
      <c r="AD309" s="15" t="inlineStr">
        <is>
          <t>IEEE Conferences</t>
        </is>
      </c>
    </row>
    <row r="310">
      <c r="A310" s="8" t="inlineStr">
        <is>
          <t>EEG Signal Processing for Medical Diagnosis, Healthcare, and Monitoring: A Comprehensive Review</t>
        </is>
      </c>
      <c r="B310" s="9">
        <f>IF(COUNTIF($A$1:A309,
IF(ISNUMBER(MATCH(RIGHT(TRIM(A309),1),{".",",",";",":","!","?"},0)),
LEFT(TRIM(A309),LEN(TRIM(A309))-1),
TRIM(A309)
))=1,
"Not Duplicate",
"Duplicate")</f>
        <v/>
      </c>
      <c r="C310" s="9">
        <f>_xlfn.IFNA(_xlfn.XLOOKUP(A310, Table1[Title], Table1[Inclusion/Exclusion Decision]), "Added studies")</f>
        <v/>
      </c>
      <c r="D310" s="9" t="inlineStr">
        <is>
          <t>N. S. Amer; S. B. Belhaouari</t>
        </is>
      </c>
      <c r="E310" s="9" t="inlineStr">
        <is>
          <t>College of Science and Engineering, Hamad Bin Khalifa University, Qatar Foundation, Doha, Qatar; College of Science and Engineering, Hamad Bin Khalifa University, Qatar Foundation, Doha, Qatar</t>
        </is>
      </c>
      <c r="F310" s="9" t="inlineStr">
        <is>
          <t>IEEE Access</t>
        </is>
      </c>
      <c r="G310" s="10" t="n">
        <v>45282</v>
      </c>
      <c r="H310" s="9" t="n">
        <v>2023</v>
      </c>
      <c r="I310" s="9" t="n">
        <v>11</v>
      </c>
      <c r="J310" s="9" t="n"/>
      <c r="K310" s="9" t="n">
        <v>143116</v>
      </c>
      <c r="L310" s="9" t="n">
        <v>143142</v>
      </c>
      <c r="M310" s="9" t="inlineStr">
        <is>
          <t>EEG is a common and safe test that uses small electrodes to record electrical signals from the brain. It has a broad range of applications in medical diagnosis, including diagnosis of epileptic seizure, Alzheimerâ€™s, brain tumors, head injury, sleep disorders, stroke, and other seizure and neurological disorders. EEG can also be used to help diagnose death in people who are in a persistent coma. The use of digital signal processing and machine learning to improve EEG analysis for medical diagnosis has gained traction in recent years. This is because EEG visual analysis can be complex and time-consuming, as it mostly involves high dimensions and consists of large datasets. The development of novel sensors for EEG recording, digital signal processing algorithms, feature engineering, and detection algorithms increases the need for efficient diagnostic systems. An extensive review of the recent approaches for EEG preprocessing, extraction of features, and diagnosis of brain disorders is provided. In this paper, the main focus is to identify reliable algorithms for preprocessing, feature engineering, and classification of EEG, applied to medical healthcare and diagnosis, providing practitioners with insights into the most effective strategies, as well as potential future directions for improving accuracy of the automatic diagnostic systems. The study of reliable feature extraction and classification algorithms is crucial for a more accurate analysis of EEG signals. This paper can provide valuable information to researchers and practitioners working in the fields of EEG analysis and machine learning, as it provides a summary of recent developments and highlights key areas for future research. This paper can help researchers and clinicians to stay up-to-date on the latest developments in this field.</t>
        </is>
      </c>
      <c r="N310" s="9" t="inlineStr">
        <is>
          <t>2169-3536</t>
        </is>
      </c>
      <c r="O310" s="9" t="n"/>
      <c r="P310" s="9" t="inlineStr">
        <is>
          <t>10.1109/ACCESS.2023.3341419</t>
        </is>
      </c>
      <c r="Q310" s="9" t="inlineStr">
        <is>
          <t xml:space="preserve">Open Access; Qatar National Library; </t>
        </is>
      </c>
      <c r="R310" s="9" t="inlineStr">
        <is>
          <t>https://ieeexplore.ieee.org/stamp/stamp.jsp?arnumber=10353995</t>
        </is>
      </c>
      <c r="S310" s="9" t="inlineStr">
        <is>
          <t>Classification;electroencephalogram (EEG);feature extraction;machine learning;preprocessing</t>
        </is>
      </c>
      <c r="T310" s="9" t="inlineStr">
        <is>
          <t>Electroencephalography;Feature extraction;Electrodes;Neurons;Medical diagnosis;Epilepsy;Classification algorithms;Machine learning</t>
        </is>
      </c>
      <c r="U310" s="9" t="n"/>
      <c r="V310" s="9" t="n">
        <v>48</v>
      </c>
      <c r="W310" s="9" t="n"/>
      <c r="X310" s="9" t="n">
        <v>215</v>
      </c>
      <c r="Y310" s="9" t="inlineStr">
        <is>
          <t>CCBY</t>
        </is>
      </c>
      <c r="Z310" s="10" t="n">
        <v>45272</v>
      </c>
      <c r="AA310" s="9" t="n">
        <v>2023</v>
      </c>
      <c r="AB310" s="9" t="n"/>
      <c r="AC310" s="9" t="inlineStr">
        <is>
          <t>IEEE</t>
        </is>
      </c>
      <c r="AD310" s="11" t="inlineStr">
        <is>
          <t>IEEE Journals</t>
        </is>
      </c>
    </row>
    <row r="311">
      <c r="A311" s="12" t="inlineStr">
        <is>
          <t>PsychNet: Explainable Deep Neural Networks for Psychiatric Disorders and Mental Illness</t>
        </is>
      </c>
      <c r="B311" s="22">
        <f>IF(COUNTIF($A$1:A310,
IF(ISNUMBER(MATCH(RIGHT(TRIM(A310),1),{".",",",";",":","!","?"},0)),
LEFT(TRIM(A310),LEN(TRIM(A310))-1),
TRIM(A310)
))=1,
"Not Duplicate",
"Duplicate")</f>
        <v/>
      </c>
      <c r="C311" s="22">
        <f>_xlfn.IFNA(_xlfn.XLOOKUP(A311, Table1[Title], Table1[Inclusion/Exclusion Decision]), "Added studies")</f>
        <v/>
      </c>
      <c r="D311" s="22" t="inlineStr">
        <is>
          <t>L. V. S. K. B. K. Varanasi; C. M. Dasari</t>
        </is>
      </c>
      <c r="E311" s="22" t="inlineStr">
        <is>
          <t>Computer Science and Engineering, Indian Institute of Information Technology, Sri City, Chittoor, Andhra Pradesh, India; Computer Science and Engineering, Indian Institute of Information Technology, Sri City, Chittoor, Andhra Pradesh, India</t>
        </is>
      </c>
      <c r="F311" s="22" t="inlineStr">
        <is>
          <t>2022 IEEE 6th Conference on Information and Communication Technology (CICT)</t>
        </is>
      </c>
      <c r="G311" s="14" t="n">
        <v>44930</v>
      </c>
      <c r="H311" s="22" t="n">
        <v>2022</v>
      </c>
      <c r="I311" s="22" t="n"/>
      <c r="J311" s="22" t="n"/>
      <c r="K311" s="22" t="n">
        <v>1</v>
      </c>
      <c r="L311" s="22" t="n">
        <v>6</v>
      </c>
      <c r="M311" s="22" t="inlineStr">
        <is>
          <t>Mental disorders are irreversible that cause disturbance in behavior, sleep, and emotional cognition. These are also considered as neurodegenerative diseases that highly impacts cognitive skills. Central gray matte analysis is inevitable to track brain activity. Complete cure of mental disorder is achieved if the early medication is prognised. Hence, there has been an interest in making computational models that can help psychiatrists to detect mental disorders in their pre-stages of it. However, there is a significant gap in improving prediction that can aid psychiatrists in better prognosis. The state-of-the-art models performed binary classification, as far the authors knowledge goes, multiclass classification of psychiatric disorders are not yet performed. To address these challenges, we propose a novel model, PsychNet that can classify and track down the psychiatric diseases in the early stages. PsychNet is built with three modules. In the first, the binary classification is performed to diversify Alzheimer's and non-Alzheimer's images. The Psy-chN et enhanced classification and detection accuracy through fine tuning. Second, a novel feature extraction along with noise removal techniques are proposed using the RogerHat filters for the multi-class classification of the Alzheimer's disease types. A novel feature extraction technique is proposed to classify because of the nonlinear high complex neuroimaging data. The model's explainability is carried out in the final module by detecting the diseased area using automated features and generating a bounding box around the affected area. PsychNet surpasses the existing models to obtain classification and detection accuracies of 92% and 94%, respectively, on the dataset of fMRI scan images. The proposed model achieved 93.72 average area under the receiver operating characteristic curve (AUCROC) for balanced diseased datasets using l0-fold cross-validation. The same model architecture can also be used to detect mental disorders over the genotypes and EEG signals.</t>
        </is>
      </c>
      <c r="N311" s="22" t="n"/>
      <c r="O311" s="22" t="inlineStr">
        <is>
          <t>978-1-6654-7312-5</t>
        </is>
      </c>
      <c r="P311" s="22" t="inlineStr">
        <is>
          <t>10.1109/CICT56698.2022.9997832</t>
        </is>
      </c>
      <c r="Q311" s="22" t="n"/>
      <c r="R311" s="22" t="inlineStr">
        <is>
          <t>https://ieeexplore.ieee.org/stamp/stamp.jsp?arnumber=9997832</t>
        </is>
      </c>
      <c r="S311" s="22" t="inlineStr">
        <is>
          <t>Neuroimaging;Psychiatry;Vision Transformer;Explainability;Mental disorder;Feature Encoders</t>
        </is>
      </c>
      <c r="T311" s="22" t="inlineStr">
        <is>
          <t>Mental disorders;Computational modeling;Genomics;Functional magnetic resonance imaging;Feature extraction;Brain modeling;Electroencephalography</t>
        </is>
      </c>
      <c r="U311" s="22" t="n"/>
      <c r="V311" s="22" t="n">
        <v>2</v>
      </c>
      <c r="W311" s="22" t="n"/>
      <c r="X311" s="22" t="n">
        <v>29</v>
      </c>
      <c r="Y311" s="22" t="inlineStr">
        <is>
          <t>IEEE</t>
        </is>
      </c>
      <c r="Z311" s="14" t="n">
        <v>44930</v>
      </c>
      <c r="AA311" s="22" t="inlineStr">
        <is>
          <t>18-20 Nov. 2022</t>
        </is>
      </c>
      <c r="AB311" s="22" t="inlineStr">
        <is>
          <t>18-20 Nov. 2022</t>
        </is>
      </c>
      <c r="AC311" s="22" t="inlineStr">
        <is>
          <t>IEEE</t>
        </is>
      </c>
      <c r="AD311" s="15" t="inlineStr">
        <is>
          <t>IEEE Conferences</t>
        </is>
      </c>
    </row>
    <row r="312">
      <c r="A312" s="8" t="inlineStr">
        <is>
          <t>Updating Diagnoses for Speed and Accuracy: Using AI, Cameras, Assays, and More</t>
        </is>
      </c>
      <c r="B312" s="9">
        <f>IF(COUNTIF($A$1:A311,
IF(ISNUMBER(MATCH(RIGHT(TRIM(A311),1),{".",",",";",":","!","?"},0)),
LEFT(TRIM(A311),LEN(TRIM(A311))-1),
TRIM(A311)
))=1,
"Not Duplicate",
"Duplicate")</f>
        <v/>
      </c>
      <c r="C312" s="9">
        <f>_xlfn.IFNA(_xlfn.XLOOKUP(A312, Table1[Title], Table1[Inclusion/Exclusion Decision]), "Added studies")</f>
        <v/>
      </c>
      <c r="D312" s="9" t="inlineStr">
        <is>
          <t>L. Mertz</t>
        </is>
      </c>
      <c r="E312" s="9" t="inlineStr">
        <is>
          <t>NA</t>
        </is>
      </c>
      <c r="F312" s="9" t="inlineStr">
        <is>
          <t>IEEE Pulse</t>
        </is>
      </c>
      <c r="G312" s="10" t="n">
        <v>43958</v>
      </c>
      <c r="H312" s="9" t="n">
        <v>2020</v>
      </c>
      <c r="I312" s="9" t="n">
        <v>11</v>
      </c>
      <c r="J312" s="9" t="n">
        <v>2</v>
      </c>
      <c r="K312" s="9" t="n">
        <v>20</v>
      </c>
      <c r="L312" s="9" t="n">
        <v>24</v>
      </c>
      <c r="M312" s="9" t="inlineStr">
        <is>
          <t>When it comes to their health, people want answers right now. But clinicians cannot always make snap judgments about ailments or injuries. One way to help both general practitioners and patients is to introduce technologies that deliver quick and accurate diagnoses in a standard clinical setting.</t>
        </is>
      </c>
      <c r="N312" s="9" t="inlineStr">
        <is>
          <t>2154-2317</t>
        </is>
      </c>
      <c r="O312" s="9" t="n"/>
      <c r="P312" s="9" t="inlineStr">
        <is>
          <t>10.1109/MPULS.2020.2984302</t>
        </is>
      </c>
      <c r="Q312" s="9" t="n"/>
      <c r="R312" s="9" t="inlineStr">
        <is>
          <t>https://ieeexplore.ieee.org/stamp/stamp.jsp?arnumber=9089063</t>
        </is>
      </c>
      <c r="S312" s="9" t="n"/>
      <c r="T312" s="9" t="inlineStr">
        <is>
          <t>Artificial intelligence;Diabetes;Companies;Diseases;Medical diagnostic imaging</t>
        </is>
      </c>
      <c r="U312" s="9" t="inlineStr">
        <is>
          <t>Adult;Artificial Intelligence;Brain Concussion;Diabetic Retinopathy;Diagnostic Techniques, Ophthalmological;Eye-Tracking Technology;Humans;Image Interpretation, Computer-Assisted;Young Adult</t>
        </is>
      </c>
      <c r="V312" s="9" t="n"/>
      <c r="W312" s="9" t="n"/>
      <c r="X312" s="9" t="n">
        <v>6</v>
      </c>
      <c r="Y312" s="9" t="inlineStr">
        <is>
          <t>IEEE</t>
        </is>
      </c>
      <c r="Z312" s="10" t="n">
        <v>43958</v>
      </c>
      <c r="AA312" s="9" t="inlineStr">
        <is>
          <t>March-April 2020</t>
        </is>
      </c>
      <c r="AB312" s="9" t="n"/>
      <c r="AC312" s="9" t="inlineStr">
        <is>
          <t>IEEE</t>
        </is>
      </c>
      <c r="AD312" s="11" t="inlineStr">
        <is>
          <t>IEEE Magazines</t>
        </is>
      </c>
    </row>
    <row r="313">
      <c r="A313" s="12" t="inlineStr">
        <is>
          <t>Prediction of Neurodevelopmental Disorders using Machine Learning Models</t>
        </is>
      </c>
      <c r="B313" s="22">
        <f>IF(COUNTIF($A$1:A312,
IF(ISNUMBER(MATCH(RIGHT(TRIM(A312),1),{".",",",";",":","!","?"},0)),
LEFT(TRIM(A312),LEN(TRIM(A312))-1),
TRIM(A312)
))=1,
"Not Duplicate",
"Duplicate")</f>
        <v/>
      </c>
      <c r="C313" s="22">
        <f>_xlfn.IFNA(_xlfn.XLOOKUP(A313, Table1[Title], Table1[Inclusion/Exclusion Decision]), "Added studies")</f>
        <v/>
      </c>
      <c r="D313" s="22" t="inlineStr">
        <is>
          <t>E. Mhamed; R. Abed; O. Fakhfakh</t>
        </is>
      </c>
      <c r="E313" s="22" t="inlineStr">
        <is>
          <t>University of Sousse, International multidisciplinary school (EPI); University of Sousse, International multidisciplinary school (EPI), Sousse, Tunisia; Modeling of Automated Reasoning Systems (MARS) Research Laboratory, University of Sousse, Higher School of Sciences and Technologie of Hammam Sousse (ESSTHS), Hammam Sousse, Tunisia</t>
        </is>
      </c>
      <c r="F313" s="22" t="inlineStr">
        <is>
          <t>2024 IEEE/ACS 21st International Conference on Computer Systems and Applications (AICCSA)</t>
        </is>
      </c>
      <c r="G313" s="14" t="n">
        <v>45727</v>
      </c>
      <c r="H313" s="22" t="n">
        <v>2024</v>
      </c>
      <c r="I313" s="22" t="n"/>
      <c r="J313" s="22" t="n"/>
      <c r="K313" s="22" t="n">
        <v>1</v>
      </c>
      <c r="L313" s="22" t="n">
        <v>6</v>
      </c>
      <c r="M313" s="22" t="inlineStr">
        <is>
          <t>The use of artificial intelligence (AI) and machine learning (ML) in healthcare offers innovative solutions for early diagnosis and treatment, thus enhancing the overall quality of healthcare services provided to infants. This research paper focuses on early detection of neurodevelopmental disorders in infants, utilizing three heterogeneous datasets to combine them effectively. This approach is crucial for timely interventions and enhancing long-term outcomes. A thorough comparison of five implemented models reveals that Gradient Boosting model demonstrate high accuracy, precision, recall, and F1-score.</t>
        </is>
      </c>
      <c r="N313" s="22" t="inlineStr">
        <is>
          <t>2161-5330</t>
        </is>
      </c>
      <c r="O313" s="22" t="inlineStr">
        <is>
          <t>979-8-3315-1824-0</t>
        </is>
      </c>
      <c r="P313" s="22" t="inlineStr">
        <is>
          <t>10.1109/AICCSA63423.2024.10912525</t>
        </is>
      </c>
      <c r="Q313" s="22" t="n"/>
      <c r="R313" s="22" t="inlineStr">
        <is>
          <t>https://ieeexplore.ieee.org/stamp/stamp.jsp?arnumber=10912525</t>
        </is>
      </c>
      <c r="S313" s="22" t="inlineStr">
        <is>
          <t>Healthcare;Neurodevelopmental Disorders;Infant;Machine Learning prediction</t>
        </is>
      </c>
      <c r="T313" s="22" t="inlineStr">
        <is>
          <t>Pediatrics;Accuracy;Computational modeling;Medical services;Predictive models;Boosting</t>
        </is>
      </c>
      <c r="U313" s="22" t="n"/>
      <c r="V313" s="22" t="n"/>
      <c r="W313" s="22" t="n"/>
      <c r="X313" s="22" t="n">
        <v>22</v>
      </c>
      <c r="Y313" s="22" t="inlineStr">
        <is>
          <t>IEEE</t>
        </is>
      </c>
      <c r="Z313" s="14" t="n">
        <v>45727</v>
      </c>
      <c r="AA313" s="22" t="inlineStr">
        <is>
          <t>22-26 Oct. 2024</t>
        </is>
      </c>
      <c r="AB313" s="22" t="inlineStr">
        <is>
          <t>22-26 Oct. 2024</t>
        </is>
      </c>
      <c r="AC313" s="22" t="inlineStr">
        <is>
          <t>IEEE</t>
        </is>
      </c>
      <c r="AD313" s="15" t="inlineStr">
        <is>
          <t>IEEE Conferences</t>
        </is>
      </c>
    </row>
    <row r="314">
      <c r="A314" s="8" t="inlineStr">
        <is>
          <t>Predictive Analysis of Autism Spectrum Disorder (ASD) using Machine Learning</t>
        </is>
      </c>
      <c r="B314" s="9">
        <f>IF(COUNTIF($A$1:A313,
IF(ISNUMBER(MATCH(RIGHT(TRIM(A313),1),{".",",",";",":","!","?"},0)),
LEFT(TRIM(A313),LEN(TRIM(A313))-1),
TRIM(A313)
))=1,
"Not Duplicate",
"Duplicate")</f>
        <v/>
      </c>
      <c r="C314" s="9">
        <f>_xlfn.IFNA(_xlfn.XLOOKUP(A314, Table1[Title], Table1[Inclusion/Exclusion Decision]), "Added studies")</f>
        <v/>
      </c>
      <c r="D314" s="9" t="inlineStr">
        <is>
          <t>N. Farooqi; F. Bukhari; W. Iqbal</t>
        </is>
      </c>
      <c r="E314" s="9" t="inlineStr">
        <is>
          <t>Department of Data Science, Faculty of Computing and Information Technology, University of the Punjab, Lahore, Pakistan; Department of Data Science, Faculty of Computing and Information Technology, University of the Punjab, Lahore, Pakistan; Department of Data Science, Faculty of Computing and Information Technology, University of the Punjab, Lahore, Pakistan</t>
        </is>
      </c>
      <c r="F314" s="9" t="inlineStr">
        <is>
          <t>2021 International Conference on Frontiers of Information Technology (FIT)</t>
        </is>
      </c>
      <c r="G314" s="10" t="n">
        <v>44600</v>
      </c>
      <c r="H314" s="9" t="n">
        <v>2021</v>
      </c>
      <c r="I314" s="9" t="n"/>
      <c r="J314" s="9" t="n"/>
      <c r="K314" s="9" t="n">
        <v>305</v>
      </c>
      <c r="L314" s="9" t="n">
        <v>310</v>
      </c>
      <c r="M314" s="9" t="inlineStr">
        <is>
          <t>Autism Spectrum Disorder (ASD) is a severe condition related to brain development that impairs communication and interaction with others. It is a â€œdevelopmental disorderâ€ because symptoms generally appear in the first two years of life or later. Till that age, children behave pretty similar to typically developing individuals. Tracking the symptoms leading to autism is challenging because of the wide variation in the type and severity of the disorder. One of the pitfalls is that many countries, including Pakistan, do not track or report their autism cases. In this paper, we have shown how we performed predictive analysis after collecting data from the only government-run Child Psychiatry Department in Pakistan, Mayo Hospital, Lahore. We also collected data from a private school made explicitly for children with autism in Lahore. Data of a total of 100 autistic children under the age of 12 was collected. To avoid any class imbalance problem, we also collected data of 100 healthy children. After performing various machine learning algorithms on our data, our model managed to classify children with autism with an accuracy of 95%. To the best of our knowledge, no such work has been done regarding autism in Pakistan before. This research aims to create a supervised machine learning model that can classify ASD individuals in much less time and effort compared to currently practiced diagnostic procedures and help us visualize common causes leading up to it so that appropriate lifestyle changes can be made accordingly. In the future, the number of records can be increased, and accuracy can be maximized even further. Our model can be used by various physicians and parents of children with ASD for early prediction and for visualizing common causes leading up to it.</t>
        </is>
      </c>
      <c r="N314" s="9" t="n"/>
      <c r="O314" s="9" t="inlineStr">
        <is>
          <t>978-1-6654-0830-1</t>
        </is>
      </c>
      <c r="P314" s="9" t="inlineStr">
        <is>
          <t>10.1109/FIT53504.2021.00063</t>
        </is>
      </c>
      <c r="Q314" s="9" t="n"/>
      <c r="R314" s="9" t="inlineStr">
        <is>
          <t>https://ieeexplore.ieee.org/stamp/stamp.jsp?arnumber=9701390</t>
        </is>
      </c>
      <c r="S314" s="9" t="inlineStr">
        <is>
          <t>autism;autism spectrum disorder;machine learning;predictive analysis;ASD</t>
        </is>
      </c>
      <c r="T314" s="9" t="inlineStr">
        <is>
          <t>Pregnancy;Autism;Pediatrics;Machine learning algorithms;Data visualization;Machine learning;Predictive models</t>
        </is>
      </c>
      <c r="U314" s="9" t="n"/>
      <c r="V314" s="9" t="n">
        <v>8</v>
      </c>
      <c r="W314" s="9" t="n"/>
      <c r="X314" s="9" t="n">
        <v>36</v>
      </c>
      <c r="Y314" s="9" t="inlineStr">
        <is>
          <t>IEEE</t>
        </is>
      </c>
      <c r="Z314" s="10" t="n">
        <v>44600</v>
      </c>
      <c r="AA314" s="9" t="inlineStr">
        <is>
          <t>13-14 Dec. 2021</t>
        </is>
      </c>
      <c r="AB314" s="9" t="inlineStr">
        <is>
          <t>13-14 Dec. 2021</t>
        </is>
      </c>
      <c r="AC314" s="9" t="inlineStr">
        <is>
          <t>IEEE</t>
        </is>
      </c>
      <c r="AD314" s="11" t="inlineStr">
        <is>
          <t>IEEE Conferences</t>
        </is>
      </c>
    </row>
    <row r="315">
      <c r="A315" s="12" t="inlineStr">
        <is>
          <t>Comparative Study of Detection of ADHD using EEG Signals</t>
        </is>
      </c>
      <c r="B315" s="22">
        <f>IF(COUNTIF($A$1:A314,
IF(ISNUMBER(MATCH(RIGHT(TRIM(A314),1),{".",",",";",":","!","?"},0)),
LEFT(TRIM(A314),LEN(TRIM(A314))-1),
TRIM(A314)
))=1,
"Not Duplicate",
"Duplicate")</f>
        <v/>
      </c>
      <c r="C315" s="22">
        <f>_xlfn.IFNA(_xlfn.XLOOKUP(A315, Table1[Title], Table1[Inclusion/Exclusion Decision]), "Added studies")</f>
        <v/>
      </c>
      <c r="D315" s="22" t="inlineStr">
        <is>
          <t>A. V.; B. K. S.</t>
        </is>
      </c>
      <c r="E315" s="22" t="inlineStr">
        <is>
          <t>Department of Electronics and Communication Engg., College of Engineering Trivandrum, Trivandrum, India; Department of Electronics and Communication Engg., College of Engineering Trivandrum, Trivandrum, India</t>
        </is>
      </c>
      <c r="F315" s="22" t="inlineStr">
        <is>
          <t>2023 International Conference on Control, Communication and Computing (ICCC)</t>
        </is>
      </c>
      <c r="G315" s="14" t="n">
        <v>45111</v>
      </c>
      <c r="H315" s="22" t="n">
        <v>2023</v>
      </c>
      <c r="I315" s="22" t="n"/>
      <c r="J315" s="22" t="n"/>
      <c r="K315" s="22" t="n">
        <v>1</v>
      </c>
      <c r="L315" s="22" t="n">
        <v>6</v>
      </c>
      <c r="M315" s="22" t="inlineStr">
        <is>
          <t>Attention Deficit Hyperactivity Disorder (ADHD) is a neurodevelopmental irregularity which is complex, universal and heterogeneous. Inattention, hyperactivity and impulsiveness are some of the symptoms of ADHD. The disease is developing at preschool years and can even extend to adulthood when proper diagnosis is not provided. Hence detection of ADHD is very essential. ADHD detection can be done using EEG signal. In this review, we analysed the available research on deep and machine learning studies on diagnosing ADHD and found the various diagnostic setups that have been employed. The paper discusses the existing techniques present using different classifiers. It briefly explains the different methods when using Artificial Neural Network (ANN), Support Vector Machine (SVM) and Convolutional Neural Networks (CNN) as classifier. Comparative study on these methods were done and performance measures was increased over time.</t>
        </is>
      </c>
      <c r="N315" s="22" t="n"/>
      <c r="O315" s="22" t="inlineStr">
        <is>
          <t>979-8-3503-3412-8</t>
        </is>
      </c>
      <c r="P315" s="22" t="inlineStr">
        <is>
          <t>10.1109/ICCC57789.2023.10165395</t>
        </is>
      </c>
      <c r="Q315" s="22" t="n"/>
      <c r="R315" s="22" t="inlineStr">
        <is>
          <t>https://ieeexplore.ieee.org/stamp/stamp.jsp?arnumber=10165395</t>
        </is>
      </c>
      <c r="S315" s="22" t="inlineStr">
        <is>
          <t>ADHD;ANN;CNN;EEG;SVM</t>
        </is>
      </c>
      <c r="T315" s="22" t="inlineStr">
        <is>
          <t>Support vector machines;Databases;Machine learning;Biomarkers;Electroencephalography;Time measurement;Convolutional neural networks</t>
        </is>
      </c>
      <c r="U315" s="22" t="n"/>
      <c r="V315" s="22" t="n">
        <v>4</v>
      </c>
      <c r="W315" s="22" t="n"/>
      <c r="X315" s="22" t="n">
        <v>29</v>
      </c>
      <c r="Y315" s="22" t="inlineStr">
        <is>
          <t>IEEE</t>
        </is>
      </c>
      <c r="Z315" s="14" t="n">
        <v>45111</v>
      </c>
      <c r="AA315" s="22" t="inlineStr">
        <is>
          <t>19-21 May 2023</t>
        </is>
      </c>
      <c r="AB315" s="22" t="inlineStr">
        <is>
          <t>19-21 May 2023</t>
        </is>
      </c>
      <c r="AC315" s="22" t="inlineStr">
        <is>
          <t>IEEE</t>
        </is>
      </c>
      <c r="AD315" s="15" t="inlineStr">
        <is>
          <t>IEEE Conferences</t>
        </is>
      </c>
    </row>
    <row r="316">
      <c r="A316" s="8" t="inlineStr">
        <is>
          <t>Classification of Attention Deficit Hyperactivity Disorder Using Hybrid SWIN Transformer and Graph Convolutional Neural Networks</t>
        </is>
      </c>
      <c r="B316" s="9">
        <f>IF(COUNTIF($A$1:A315,
IF(ISNUMBER(MATCH(RIGHT(TRIM(A315),1),{".",",",";",":","!","?"},0)),
LEFT(TRIM(A315),LEN(TRIM(A315))-1),
TRIM(A315)
))=1,
"Not Duplicate",
"Duplicate")</f>
        <v/>
      </c>
      <c r="C316" s="9">
        <f>_xlfn.IFNA(_xlfn.XLOOKUP(A316, Table1[Title], Table1[Inclusion/Exclusion Decision]), "Added studies")</f>
        <v/>
      </c>
      <c r="D316" s="9" t="inlineStr">
        <is>
          <t>K. Shaw</t>
        </is>
      </c>
      <c r="E316" s="9" t="inlineStr">
        <is>
          <t>Symbiosis Institute of Technology, Symbiosis International (Deemed University) (SIU), Pune, India</t>
        </is>
      </c>
      <c r="F316" s="9" t="inlineStr">
        <is>
          <t>2023 7th International Symposium on Multidisciplinary Studies and Innovative Technologies (ISMSIT)</t>
        </is>
      </c>
      <c r="G316" s="10" t="n">
        <v>45238</v>
      </c>
      <c r="H316" s="9" t="n">
        <v>2023</v>
      </c>
      <c r="I316" s="9" t="n"/>
      <c r="J316" s="9" t="n"/>
      <c r="K316" s="9" t="n">
        <v>1</v>
      </c>
      <c r="L316" s="9" t="n">
        <v>6</v>
      </c>
      <c r="M316" s="9" t="inlineStr">
        <is>
          <t>In the domain of data-driven modeling, representation learning holds significant importance for comprehending intricate phenomena. This importance becomes especially clear when examining functional Magnetic Resonance Imaging (fMRI) data, which displays inherent complexities and dynamic interdependencies. To tackle this issue, the proposed model introduces an innovative framework built around transformer models. This spatiotemporal framework comprises two essential components: the SWIN Transformer and the graph convolutional neural network. By combining these methods in synergy, the objective is to collectively incorporate contextual information related to the temporal dynamics of time series data and the inherent connectivity patterns found in fMRI datasets. To assess the model's performance, experiments were carried out on ADHD200 datasets, with outcomes compared against cutting-edge techniques. The results indicated that the suggested model surpassed alternative approaches, thus confirming its effectiveness in deriving meaningful representations from fMRI data. This study contributes to the progression of understanding and analyzing intricate brain activity patterns by harnessing the capabilities of transformer models. The successful amalgamation of spatiotemporal contextual information enables more comprehensive insights into the complex inner workings of the brain, paving the way for novel research opportunities and applications within the field of neuroimaging.</t>
        </is>
      </c>
      <c r="N316" s="9" t="inlineStr">
        <is>
          <t>2770-7962</t>
        </is>
      </c>
      <c r="O316" s="9" t="inlineStr">
        <is>
          <t>979-8-3503-4215-4</t>
        </is>
      </c>
      <c r="P316" s="9" t="inlineStr">
        <is>
          <t>10.1109/ISMSIT58785.2023.10304922</t>
        </is>
      </c>
      <c r="Q316" s="9" t="n"/>
      <c r="R316" s="9" t="inlineStr">
        <is>
          <t>https://ieeexplore.ieee.org/stamp/stamp.jsp?arnumber=10304922</t>
        </is>
      </c>
      <c r="S316" s="9" t="inlineStr">
        <is>
          <t>Functional Magnetic Resonance Imaging;SWIN Transformer;Graph Convolution Networks;ADHD200</t>
        </is>
      </c>
      <c r="T316" s="9" t="inlineStr">
        <is>
          <t>Representation learning;Neuroimaging;Neuroscience;Time series analysis;Functional magnetic resonance imaging;Transformers;Brain modeling</t>
        </is>
      </c>
      <c r="U316" s="9" t="n"/>
      <c r="V316" s="9" t="n">
        <v>1</v>
      </c>
      <c r="W316" s="9" t="n"/>
      <c r="X316" s="9" t="n">
        <v>22</v>
      </c>
      <c r="Y316" s="9" t="inlineStr">
        <is>
          <t>IEEE</t>
        </is>
      </c>
      <c r="Z316" s="10" t="n">
        <v>45238</v>
      </c>
      <c r="AA316" s="9" t="inlineStr">
        <is>
          <t>26-28 Oct. 2023</t>
        </is>
      </c>
      <c r="AB316" s="9" t="inlineStr">
        <is>
          <t>26-28 Oct. 2023</t>
        </is>
      </c>
      <c r="AC316" s="9" t="inlineStr">
        <is>
          <t>IEEE</t>
        </is>
      </c>
      <c r="AD316" s="11" t="inlineStr">
        <is>
          <t>IEEE Conferences</t>
        </is>
      </c>
    </row>
    <row r="317">
      <c r="A317" s="12" t="inlineStr">
        <is>
          <t>EEG Spectral Analysis for Inattention Detection in Academic Domain</t>
        </is>
      </c>
      <c r="B317" s="22">
        <f>IF(COUNTIF($A$1:A316,
IF(ISNUMBER(MATCH(RIGHT(TRIM(A316),1),{".",",",";",":","!","?"},0)),
LEFT(TRIM(A316),LEN(TRIM(A316))-1),
TRIM(A316)
))=1,
"Not Duplicate",
"Duplicate")</f>
        <v/>
      </c>
      <c r="C317" s="22">
        <f>_xlfn.IFNA(_xlfn.XLOOKUP(A317, Table1[Title], Table1[Inclusion/Exclusion Decision]), "Added studies")</f>
        <v/>
      </c>
      <c r="D317" s="22" t="inlineStr">
        <is>
          <t>S. Gopi; N. Dehbozorgi</t>
        </is>
      </c>
      <c r="E317" s="22" t="inlineStr">
        <is>
          <t>Department of Computer Science, Kennesaw State University, Kennesaw, GA; Department of Software Engineering, Kennesaw State University, Kennesaw, GA</t>
        </is>
      </c>
      <c r="F317" s="22" t="inlineStr">
        <is>
          <t>2023 IEEE Frontiers in Education Conference (FIE)</t>
        </is>
      </c>
      <c r="G317" s="14" t="n">
        <v>45296</v>
      </c>
      <c r="H317" s="22" t="n">
        <v>2023</v>
      </c>
      <c r="I317" s="22" t="n"/>
      <c r="J317" s="22" t="n"/>
      <c r="K317" s="22" t="n">
        <v>1</v>
      </c>
      <c r="L317" s="22" t="n">
        <v>5</v>
      </c>
      <c r="M317" s="22" t="inlineStr">
        <is>
          <t>The increasing rate of attention deficit among students, attributed to social media, has far-reaching consequences on their academic performance. Inattention or lack of attention is a state of absent-mindedness or not paying enough attention to the details. A rich body of literature suggests that it is highly associated with underachievement in the academic context. In particular, students who have been clinically diagnosed with Attention Deficit Hyperactivity Disorder(ADHD), a neuro-developmental disorder characterized by inattention, hyperactivity, and impulsivity symptoms are more at risk of under-performance and retention, with some leaving school without a terminal degree. In addition to the academic domain, inattention generally impacts the quality of life and future occupations. Research suggests that ADHD is also attributed to societal and unemployment excess costs as well as productivity loss and healthcare expenses which are estimated to be over $14K per adult in the United States (US). Although more than eight million adults were identified with ADHD in the US by 2018, not all inattention cases are associated with ADHD. Inattention could be caused by several other factors such as stress or anxiety and its early detection and timely intervention is critical, especially in the academic domain. There are existing studies that analyze brain signals by Electroencephalogram (EEG) scans to identify individuals who have ADHD. In this study, we developed a Machine learning (ML) pipeline model that is trained on both ADHD and inattention data to determine if a person is having an attention problem. In the first phase of developing the model, we trained a few different classifiers on a 19-channel public EEG dataset of 60 ADHD and 61 non-ADHD participants. Data analysis showed K-Nearest Neighbor (KNN) classifier outperformed other classifiers with an accuracy of 89%. While many of the existing papers focus on ADHD data, in this work we expand our model to analyze the attention deficiency data as well. To train the model we used an attention dataset which is a collection of 34 recordings of 14-channel EEG that scan the attention states of five young adults. We further implemented Independent Component Analysis (ICA) to reduce noise and dimensions and tried different classifiers to improve the accuracy of the model. We achieved the highest accuracy of 98% with ensemble model classifiers using the improved ML pipeline. To evaluate the proposed model, we conducted a study to record the EEG of 15 young adults while taking a visual reasoning attention test for the duration of 8 minutes. We compared the model output (i.e. binary attention label) and their average test score. Findings showed consistent results between the proposed models' prediction and the visual attention test. this indicates there is a potential to use that test as an alternative to the EEG recording to assess students' attention levels in the academic domain. The goal of this research is not for any diagnosis purposes but merely as a tool to help in the early identification of inattention for timely help and interventions among students.</t>
        </is>
      </c>
      <c r="N317" s="22" t="inlineStr">
        <is>
          <t>2377-634X</t>
        </is>
      </c>
      <c r="O317" s="22" t="inlineStr">
        <is>
          <t>979-8-3503-3642-9</t>
        </is>
      </c>
      <c r="P317" s="22" t="inlineStr">
        <is>
          <t>10.1109/FIE58773.2023.10343261</t>
        </is>
      </c>
      <c r="Q317" s="22" t="n"/>
      <c r="R317" s="22" t="inlineStr">
        <is>
          <t>https://ieeexplore.ieee.org/stamp/stamp.jsp?arnumber=10343261</t>
        </is>
      </c>
      <c r="S317" s="22" t="inlineStr">
        <is>
          <t>Attention deficit;Academic performance;Engineering education;EEG;Machine Learning</t>
        </is>
      </c>
      <c r="T317" s="22" t="inlineStr">
        <is>
          <t>Visualization;Analytical models;Pipelines;Anxiety disorders;Brain modeling;Electroencephalography;Data models</t>
        </is>
      </c>
      <c r="U317" s="22" t="n"/>
      <c r="V317" s="22" t="n"/>
      <c r="W317" s="22" t="n"/>
      <c r="X317" s="22" t="n">
        <v>25</v>
      </c>
      <c r="Y317" s="22" t="inlineStr">
        <is>
          <t>IEEE</t>
        </is>
      </c>
      <c r="Z317" s="14" t="n">
        <v>45296</v>
      </c>
      <c r="AA317" s="22" t="inlineStr">
        <is>
          <t>18-21 Oct. 2023</t>
        </is>
      </c>
      <c r="AB317" s="22" t="inlineStr">
        <is>
          <t>18-21 Oct. 2023</t>
        </is>
      </c>
      <c r="AC317" s="22" t="inlineStr">
        <is>
          <t>IEEE</t>
        </is>
      </c>
      <c r="AD317" s="15" t="inlineStr">
        <is>
          <t>IEEE Conferences</t>
        </is>
      </c>
    </row>
    <row r="318">
      <c r="A318" s="8" t="inlineStr">
        <is>
          <t>A Hybrid Learning-Architecture for Mental Disorder Detection Using Emotion Recognition</t>
        </is>
      </c>
      <c r="B318" s="9">
        <f>IF(COUNTIF($A$1:A317,
IF(ISNUMBER(MATCH(RIGHT(TRIM(A317),1),{".",",",";",":","!","?"},0)),
LEFT(TRIM(A317),LEN(TRIM(A317))-1),
TRIM(A317)
))=1,
"Not Duplicate",
"Duplicate")</f>
        <v/>
      </c>
      <c r="C318" s="9">
        <f>_xlfn.IFNA(_xlfn.XLOOKUP(A318, Table1[Title], Table1[Inclusion/Exclusion Decision]), "Added studies")</f>
        <v/>
      </c>
      <c r="D318" s="9" t="inlineStr">
        <is>
          <t>J. Aina; O. Akinniyi; M. M. Rahman; V. Odero-Marah; F. Khalifa</t>
        </is>
      </c>
      <c r="E318" s="9" t="inlineStr">
        <is>
          <t>Electrical and Computer Engineering Department, School of Engineering, Morgan State University, Baltimore, MD, USA; Electrical and Computer Engineering Department, School of Engineering, Morgan State University, Baltimore, MD, USA; Department of Computer Science, School of Computer, Mathematical and Natural Sciences, Morgan State University, Baltimore, MD, USA; Department of Biology, Center for Urban Health Disparities Research and Innovation, Morgan State University, Baltimore, MD, USA; Electrical and Computer Engineering Department, School of Engineering, Morgan State University, Baltimore, MD, USA</t>
        </is>
      </c>
      <c r="F318" s="9" t="inlineStr">
        <is>
          <t>IEEE Access</t>
        </is>
      </c>
      <c r="G318" s="10" t="n">
        <v>45483</v>
      </c>
      <c r="H318" s="9" t="n">
        <v>2024</v>
      </c>
      <c r="I318" s="9" t="n">
        <v>12</v>
      </c>
      <c r="J318" s="9" t="n"/>
      <c r="K318" s="9" t="n">
        <v>91410</v>
      </c>
      <c r="L318" s="9" t="n">
        <v>91425</v>
      </c>
      <c r="M318" s="9" t="inlineStr">
        <is>
          <t>Mental illness has grown to become a prevalent and global health concern that affects individuals across various demographics. Timely detection and accurate diagnosis of mental disorders are crucial for effective treatment and support as late diagnosis could result in suicidal, harmful behaviors and ultimately death. To this end, the present study introduces a novel pipeline for the analysis of facial expressions, leveraging both the AffectNet and 2013 Facial Emotion Recognition (FER) datasets. Consequently, this research goes beyond traditional diagnostic methods by contributing a system capable of generating a comprehensive mental disorder dataset and concurrently predicting mental disorders based on facial emotional cues. Particularly, we introduce a hybrid architecture for mental disorder detection leveraging the state-of-the-art object detection algorithm, YOLOv8 to detect and classify visual cues associated with specific mental disorders. To achieve accurate predictions, an integrated learning architecture based on the fusion of Convolution Neural Networks (CNNs) and Visual Transformer (ViT) models is developed to form an ensemble classifier that predicts the presence of mental illness (e.g., depression, anxiety, and other mental disorder). The overall accuracy is improved to about 81% using the proposed ensemble technique. To ensure transparency and interpretability, we integrate techniques such as Gradient-weighted Class Activation Mapping (Grad-CAM) and saliency maps to highlight the regions in the input image that significantly contribute to the modelâ€™s predictions thus providing healthcare professionals with a clear understanding of the features influencing the systemâ€™s decisions thereby enhancing trust and more informed diagnostic process.</t>
        </is>
      </c>
      <c r="N318" s="9" t="inlineStr">
        <is>
          <t>2169-3536</t>
        </is>
      </c>
      <c r="O318" s="9" t="n"/>
      <c r="P318" s="9" t="inlineStr">
        <is>
          <t>10.1109/ACCESS.2024.3421376</t>
        </is>
      </c>
      <c r="Q318" s="9" t="inlineStr">
        <is>
          <t xml:space="preserve">National Science Foundation (NSF)(grant numbers:#2131307); â€œComputer and Information Science and Engineering Minority-Serving Institutions (CISE-MSI), Demonstration Projects (DP), Information and Intelligent Systems (IIS), information Integration and Informatics (III) Deep Learning-Based Automated Concept and Caption Generation of Medical Images Towards Developing an Effective Decision Supportâ€; and in part by the National Institutes of Health (NIH)/National Institute of Minority Health and Health Disparities (NIMHD)(grant numbers:1OT2OD032581,U54MD013376); </t>
        </is>
      </c>
      <c r="R318" s="9" t="inlineStr">
        <is>
          <t>https://ieeexplore.ieee.org/stamp/stamp.jsp?arnumber=10577973</t>
        </is>
      </c>
      <c r="S318" s="9" t="inlineStr">
        <is>
          <t>Object detection;YOLOv8;feature fusion;saliency maps</t>
        </is>
      </c>
      <c r="T318" s="9" t="inlineStr">
        <is>
          <t>Mental disorders;Depression;Accuracy;Feature extraction;Predictive models;Visualization;Mental health;Object detection;YOLO;Saliency detection;Emotion recognition</t>
        </is>
      </c>
      <c r="U318" s="9" t="n"/>
      <c r="V318" s="9" t="n">
        <v>28</v>
      </c>
      <c r="W318" s="9" t="n"/>
      <c r="X318" s="9" t="n">
        <v>58</v>
      </c>
      <c r="Y318" s="9" t="inlineStr">
        <is>
          <t>CCBYNCND</t>
        </is>
      </c>
      <c r="Z318" s="10" t="n">
        <v>45474</v>
      </c>
      <c r="AA318" s="9" t="n">
        <v>2024</v>
      </c>
      <c r="AB318" s="9" t="n"/>
      <c r="AC318" s="9" t="inlineStr">
        <is>
          <t>IEEE</t>
        </is>
      </c>
      <c r="AD318" s="11" t="inlineStr">
        <is>
          <t>IEEE Journals</t>
        </is>
      </c>
    </row>
    <row r="319">
      <c r="A319" s="12" t="inlineStr">
        <is>
          <t>Temporal Feature Mining in Dynamic Graph of Brain Connectivity Data</t>
        </is>
      </c>
      <c r="B319" s="22">
        <f>IF(COUNTIF($A$1:A318,
IF(ISNUMBER(MATCH(RIGHT(TRIM(A318),1),{".",",",";",":","!","?"},0)),
LEFT(TRIM(A318),LEN(TRIM(A318))-1),
TRIM(A318)
))=1,
"Not Duplicate",
"Duplicate")</f>
        <v/>
      </c>
      <c r="C319" s="22">
        <f>_xlfn.IFNA(_xlfn.XLOOKUP(A319, Table1[Title], Table1[Inclusion/Exclusion Decision]), "Added studies")</f>
        <v/>
      </c>
      <c r="D319" s="22" t="inlineStr">
        <is>
          <t>T. Liu; M. Jing; G. Zhang; L. Zhang; J. Yu</t>
        </is>
      </c>
      <c r="E319" s="22" t="inlineStr">
        <is>
          <t>School of Computer Science and Technology, Qilu University of Technology, Jinan, China; School of Computer Science and Technology, Qilu University of Technology, Jinan, China; School of Computer Science and Technology, Qilu University of Technology, Jinan, China; School of Computer Science and Technology, Qilu University of Technology, Jinan, China; Big Data Institute, Qilu University of Technology, Jinan, China</t>
        </is>
      </c>
      <c r="F319" s="22" t="inlineStr">
        <is>
          <t>2023 IEEE International Conference on Systems, Man, and Cybernetics (SMC)</t>
        </is>
      </c>
      <c r="G319" s="14" t="n">
        <v>45320</v>
      </c>
      <c r="H319" s="22" t="n">
        <v>2023</v>
      </c>
      <c r="I319" s="22" t="n"/>
      <c r="J319" s="22" t="n"/>
      <c r="K319" s="22" t="n">
        <v>3124</v>
      </c>
      <c r="L319" s="22" t="n">
        <v>3129</v>
      </c>
      <c r="M319" s="22" t="inlineStr">
        <is>
          <t>In recent years, the graph feature mining method of brain connection data based on graph theory has been regarded as a popular and universal technology in the field of neuroscience. How to mine valuable information from brain connection data has become a research hotspot. Current research shows that the pathogenic factors of attention deficit and hyperactivity disorder (ADHD) may be caused by the abnormal connection between brain network structures. In order to find out the pathogenic factors of ADHD patients, we also carried out frequent sub-graph mining on the connectivity graph data of brain functional network. By constantly adjusting the sup-port threshold, all the subgraphs of ADHD patients and healthy control group were mined, and the differences in brain region connectivity were successfully found out. By combining the recently introduced neural document embedding model with traditional pattern mining techniques, we regard the brain network connection structure graph as the document and frequent subgraph as the atomic unit of the embedding process. By learning the mapping, each graph can be mapped to a D-dimensional continuous vector. The mapping needs to capture the similarity between the graphs. Feature vectors can be used as the direct input of graph classification in many traditional machine learning methods. Finally, support vector machine in machine learning is used to verify the accuracy of classification, and the results show that the accuracy is high.</t>
        </is>
      </c>
      <c r="N319" s="22" t="inlineStr">
        <is>
          <t>2577-1655</t>
        </is>
      </c>
      <c r="O319" s="22" t="inlineStr">
        <is>
          <t>979-8-3503-3702-0</t>
        </is>
      </c>
      <c r="P319" s="22" t="inlineStr">
        <is>
          <t>10.1109/SMC53992.2023.10393863</t>
        </is>
      </c>
      <c r="Q319" s="22" t="n"/>
      <c r="R319" s="22" t="inlineStr">
        <is>
          <t>https://ieeexplore.ieee.org/stamp/stamp.jsp?arnumber=10393863</t>
        </is>
      </c>
      <c r="S319" s="22" t="inlineStr">
        <is>
          <t>fMRI;ADHD;brain network identification;Graph data mining;Frequent subgraph mining</t>
        </is>
      </c>
      <c r="T319" s="22" t="inlineStr">
        <is>
          <t>Support vector machines;Neuroscience;Heuristic algorithms;Machine learning;Brain modeling;Graph theory;Classification algorithms</t>
        </is>
      </c>
      <c r="U319" s="22" t="n"/>
      <c r="V319" s="22" t="n"/>
      <c r="W319" s="22" t="n"/>
      <c r="X319" s="22" t="n">
        <v>22</v>
      </c>
      <c r="Y319" s="22" t="inlineStr">
        <is>
          <t>IEEE</t>
        </is>
      </c>
      <c r="Z319" s="14" t="n">
        <v>45320</v>
      </c>
      <c r="AA319" s="22" t="inlineStr">
        <is>
          <t>1-4 Oct. 2023</t>
        </is>
      </c>
      <c r="AB319" s="22" t="inlineStr">
        <is>
          <t>1-4 Oct. 2023</t>
        </is>
      </c>
      <c r="AC319" s="22" t="inlineStr">
        <is>
          <t>IEEE</t>
        </is>
      </c>
      <c r="AD319" s="15" t="inlineStr">
        <is>
          <t>IEEE Conferences</t>
        </is>
      </c>
    </row>
    <row r="320">
      <c r="A320" s="8" t="inlineStr">
        <is>
          <t>Introducing Attention Mechanism for EEG Signals: Emotion Recognition with Vision Transformers</t>
        </is>
      </c>
      <c r="B320" s="9">
        <f>IF(COUNTIF($A$1:A319,
IF(ISNUMBER(MATCH(RIGHT(TRIM(A319),1),{".",",",";",":","!","?"},0)),
LEFT(TRIM(A319),LEN(TRIM(A319))-1),
TRIM(A319)
))=1,
"Not Duplicate",
"Duplicate")</f>
        <v/>
      </c>
      <c r="C320" s="9">
        <f>_xlfn.IFNA(_xlfn.XLOOKUP(A320, Table1[Title], Table1[Inclusion/Exclusion Decision]), "Added studies")</f>
        <v/>
      </c>
      <c r="D320" s="9" t="inlineStr">
        <is>
          <t>A. Arjun; A. S. Rajpoot; M. Raveendranatha Panicker</t>
        </is>
      </c>
      <c r="E320" s="9" t="inlineStr">
        <is>
          <t>Electrical Engineering, IIT Palakkad, India; Computer Science and Engineering, IIT Palakkad, India; Electrical Engineering, IIT Palakkad, India</t>
        </is>
      </c>
      <c r="F320" s="9" t="inlineStr">
        <is>
          <t>2021 43rd Annual International Conference of the IEEE Engineering in Medicine &amp; Biology Society (EMBC)</t>
        </is>
      </c>
      <c r="G320" s="10" t="n">
        <v>44539</v>
      </c>
      <c r="H320" s="9" t="n">
        <v>2021</v>
      </c>
      <c r="I320" s="9" t="n"/>
      <c r="J320" s="9" t="n"/>
      <c r="K320" s="9" t="n">
        <v>5723</v>
      </c>
      <c r="L320" s="9" t="n">
        <v>5726</v>
      </c>
      <c r="M320" s="9" t="inlineStr">
        <is>
          <t>The accurate emotional assessment of humans can prove beneficial in health care, security investigations and human interaction. In contrast to emotion recognition from facial expressions which can prove to be inaccurate, analysis of electroencephalogram (EEG) activity is a more accurate representation of oneâ€™s state of mind. With advancements in deep learning, various methods are being employed for this task. In this research, importance of attention mechanism in EEG signals is introduced through two vision transformer based methods for the classification of EEG signals on the basis of emotions. The first method utilizes 2-D images generated through continuous wavelet transform (CWT) of the raw EEG signals and the second method directly operates on the raw signal. The publicly available and widely accepted DEAP dataset has been utilized in this research for validating the proposed approaches. The proposed approaches report very high accuracies of 97% and 95.75% using CWT and 99.4% and 99.1% using raw signal for valence and arousal classifications respectively, which clearly highlights the significance of attention mechanism for EEG signals. The proposed methodology also ensures faster training and testing time which suits the clinical purposes.Clinical Relevanceâ€” This work establishes a highly accurate algorithm for emotion recognition using EEG signals which has potential applications in music-based therapy.</t>
        </is>
      </c>
      <c r="N320" s="9" t="inlineStr">
        <is>
          <t>2694-0604</t>
        </is>
      </c>
      <c r="O320" s="9" t="inlineStr">
        <is>
          <t>978-1-7281-1179-7</t>
        </is>
      </c>
      <c r="P320" s="9" t="inlineStr">
        <is>
          <t>10.1109/EMBC46164.2021.9629837</t>
        </is>
      </c>
      <c r="Q320" s="9" t="n"/>
      <c r="R320" s="9" t="inlineStr">
        <is>
          <t>https://ieeexplore.ieee.org/stamp/stamp.jsp?arnumber=9629837</t>
        </is>
      </c>
      <c r="S320" s="9" t="n"/>
      <c r="T320" s="9" t="inlineStr">
        <is>
          <t>Training;Emotion recognition;Continuous wavelet transforms;Neural networks;Transformers;Electroencephalography;Real-time systems</t>
        </is>
      </c>
      <c r="U320" s="9" t="inlineStr">
        <is>
          <t>Arousal;Electroencephalography;Emotions;Facial Expression;Humans;Wavelet Analysis</t>
        </is>
      </c>
      <c r="V320" s="9" t="n">
        <v>56</v>
      </c>
      <c r="W320" s="9" t="n"/>
      <c r="X320" s="9" t="n">
        <v>18</v>
      </c>
      <c r="Y320" s="9" t="inlineStr">
        <is>
          <t>IEEE</t>
        </is>
      </c>
      <c r="Z320" s="10" t="n">
        <v>44539</v>
      </c>
      <c r="AA320" s="9" t="inlineStr">
        <is>
          <t>1-5 Nov. 2021</t>
        </is>
      </c>
      <c r="AB320" s="9" t="inlineStr">
        <is>
          <t>1-5 Nov. 2021</t>
        </is>
      </c>
      <c r="AC320" s="9" t="inlineStr">
        <is>
          <t>IEEE</t>
        </is>
      </c>
      <c r="AD320" s="11" t="inlineStr">
        <is>
          <t>IEEE Conferences</t>
        </is>
      </c>
    </row>
    <row r="321">
      <c r="A321" s="12" t="inlineStr">
        <is>
          <t>Estimating Uncertainty in Deep Learning for Reporting Confidence to Clinicians when Segmenting Nuclei Image Data</t>
        </is>
      </c>
      <c r="B321" s="22">
        <f>IF(COUNTIF($A$1:A320,
IF(ISNUMBER(MATCH(RIGHT(TRIM(A320),1),{".",",",";",":","!","?"},0)),
LEFT(TRIM(A320),LEN(TRIM(A320))-1),
TRIM(A320)
))=1,
"Not Duplicate",
"Duplicate")</f>
        <v/>
      </c>
      <c r="C321" s="22">
        <f>_xlfn.IFNA(_xlfn.XLOOKUP(A321, Table1[Title], Table1[Inclusion/Exclusion Decision]), "Added studies")</f>
        <v/>
      </c>
      <c r="D321" s="22" t="inlineStr">
        <is>
          <t>B. Ghoshal; A. Tucker; B. Sanghera; W. L. Wong</t>
        </is>
      </c>
      <c r="E321" s="22" t="inlineStr">
        <is>
          <t>Department of Computer Science, Brunel University, London, London, UK; Department of Computer Science, Brunel University, London, London, UK; Mount Vernon Hospital, Paul Strickland Scanner Centre, London, UK; Mount Vernon Hospital, Paul Strickland Scanner Centre, London, UK</t>
        </is>
      </c>
      <c r="F321" s="22" t="inlineStr">
        <is>
          <t>2019 IEEE 32nd International Symposium on Computer-Based Medical Systems (CBMS)</t>
        </is>
      </c>
      <c r="G321" s="14" t="n">
        <v>43682</v>
      </c>
      <c r="H321" s="22" t="n">
        <v>2019</v>
      </c>
      <c r="I321" s="22" t="n"/>
      <c r="J321" s="22" t="n"/>
      <c r="K321" s="22" t="n">
        <v>318</v>
      </c>
      <c r="L321" s="22" t="n">
        <v>324</v>
      </c>
      <c r="M321" s="22" t="inlineStr">
        <is>
          <t>Deep Learning, which involves powerful black box predictors, has achieved a state-of-the-art performance in medical image analysis such as segmentation and classification for diagnosis. However, in spite of these successes, these methods focus exclusively on improving the accuracy of point predictions without assessing the quality of their outputs. Knowing how much confidence there is in a prediction is essential for gaining clinicians' trust in the technology. Monte-Carlo dropout in neural networks is equivalent to a specific variational approximation in Bayesian neural networks and is simple to implement without any changes in the network architecture. It is considered state-of-the-art for estimating uncertainty. However, in classification, it does not model the predictive probabilities. This means that we are not capturing the true underlying uncertainty in the prediction. In this paper, we propose an uncertainty estimation framework for classification by decomposing predictive probabilities into two main types of uncertainty in Bayesian modelling: aleatoric and epistemic uncertainty (representing uncertainty in the quality of the data and in the model parameters, respectively). We demonstrate that the proposed uncertainty quantification framework using the Bayesian Residual U-Net (BRUNet) provides additional insight for clinicians when analysing images with help from deep learners. In addition, we demonstrate how the resulting uncertainty depends on the dropout rates using images from nuclei in divergent medical images.</t>
        </is>
      </c>
      <c r="N321" s="22" t="inlineStr">
        <is>
          <t>2372-9198</t>
        </is>
      </c>
      <c r="O321" s="22" t="inlineStr">
        <is>
          <t>978-1-7281-2286-1</t>
        </is>
      </c>
      <c r="P321" s="22" t="inlineStr">
        <is>
          <t>10.1109/CBMS.2019.00072</t>
        </is>
      </c>
      <c r="Q321" s="22" t="n"/>
      <c r="R321" s="22" t="inlineStr">
        <is>
          <t>https://ieeexplore.ieee.org/stamp/stamp.jsp?arnumber=8787531</t>
        </is>
      </c>
      <c r="S321" s="22" t="inlineStr">
        <is>
          <t>semantic segmentation, dense prediction, deep learning, uncertainty estimation, microscopy nuclei Image analysis</t>
        </is>
      </c>
      <c r="T321" s="22" t="inlineStr">
        <is>
          <t>Uncertainty;Deep learning;Predictive models;Bayes methods;Computer architecture;Image segmentation;Stochastic processes</t>
        </is>
      </c>
      <c r="U321" s="22" t="n"/>
      <c r="V321" s="22" t="n">
        <v>19</v>
      </c>
      <c r="W321" s="22" t="n"/>
      <c r="X321" s="22" t="n">
        <v>19</v>
      </c>
      <c r="Y321" s="22" t="inlineStr">
        <is>
          <t>IEEE</t>
        </is>
      </c>
      <c r="Z321" s="14" t="n">
        <v>43682</v>
      </c>
      <c r="AA321" s="22" t="inlineStr">
        <is>
          <t>5-7 June 2019</t>
        </is>
      </c>
      <c r="AB321" s="22" t="inlineStr">
        <is>
          <t>5-7 June 2019</t>
        </is>
      </c>
      <c r="AC321" s="22" t="inlineStr">
        <is>
          <t>IEEE</t>
        </is>
      </c>
      <c r="AD321" s="15" t="inlineStr">
        <is>
          <t>IEEE Conferences</t>
        </is>
      </c>
    </row>
    <row r="322">
      <c r="A322" s="8" t="inlineStr">
        <is>
          <t>Parallel Pathway Convolutional Neural Network with Low-rank Fusion for Brain Age Prediction</t>
        </is>
      </c>
      <c r="B322" s="9">
        <f>IF(COUNTIF($A$1:A321,
IF(ISNUMBER(MATCH(RIGHT(TRIM(A321),1),{".",",",";",":","!","?"},0)),
LEFT(TRIM(A321),LEN(TRIM(A321))-1),
TRIM(A321)
))=1,
"Not Duplicate",
"Duplicate")</f>
        <v/>
      </c>
      <c r="C322" s="9">
        <f>_xlfn.IFNA(_xlfn.XLOOKUP(A322, Table1[Title], Table1[Inclusion/Exclusion Decision]), "Added studies")</f>
        <v/>
      </c>
      <c r="D322" s="9" t="inlineStr">
        <is>
          <t>X. Shen; J. Huang; Y. Sun; M. Li; B. Pan; W. Ding</t>
        </is>
      </c>
      <c r="E322" s="9" t="inlineStr">
        <is>
          <t>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 School of Information Science and Technology, Nantong University, Nantong, China</t>
        </is>
      </c>
      <c r="F322" s="9" t="inlineStr">
        <is>
          <t>2021 IEEE 1st International Conference on Digital Twins and Parallel Intelligence (DTPI)</t>
        </is>
      </c>
      <c r="G322" s="10" t="n">
        <v>44461</v>
      </c>
      <c r="H322" s="9" t="n">
        <v>2021</v>
      </c>
      <c r="I322" s="9" t="n"/>
      <c r="J322" s="9" t="n"/>
      <c r="K322" s="9" t="n">
        <v>434</v>
      </c>
      <c r="L322" s="9" t="n">
        <v>437</v>
      </c>
      <c r="M322" s="9" t="inlineStr">
        <is>
          <t>Brain age prediction is important for understanding normal brain development and aging processes in humans, and may has the potential as a biomarker for identifying brain diseases. By now, how to accurately estimate brain age from functional magnetic resonance imaging (fMRI) data is still a challenging problem. In this paper, we propose a novel deep learning-based model to predict the brain age based on fMRI data. Specifically, we first designed a parallel pathway convolutional neural network, which uses two pathways to extract different features from fMRI data. Then, we fused these features by using a low-rank fusion module. Finally, we fed these fused features into a fully-connected layer to predict the brain age. We achieved better performance, compared with representative methods.</t>
        </is>
      </c>
      <c r="N322" s="9" t="n"/>
      <c r="O322" s="9" t="inlineStr">
        <is>
          <t>978-1-6654-3337-2</t>
        </is>
      </c>
      <c r="P322" s="9" t="inlineStr">
        <is>
          <t>10.1109/DTPI52967.2021.9540107</t>
        </is>
      </c>
      <c r="Q322" s="9" t="inlineStr">
        <is>
          <t xml:space="preserve">National Natural Science Foundation of China(grant numbers:61976120); Natural Science Foundation of Jiangsu Province(grant numbers:BK20191445); </t>
        </is>
      </c>
      <c r="R322" s="9" t="inlineStr">
        <is>
          <t>https://ieeexplore.ieee.org/stamp/stamp.jsp?arnumber=9540107</t>
        </is>
      </c>
      <c r="S322" s="9" t="inlineStr">
        <is>
          <t>Deep Learning;Parallel Pathway Convolutional Neural Network;Brain Age Prediction;Low-rank Fusion</t>
        </is>
      </c>
      <c r="T322" s="9" t="inlineStr">
        <is>
          <t>Digital twin;Conferences;Functional magnetic resonance imaging;Predictive models;Feature extraction;Brain modeling;Data models</t>
        </is>
      </c>
      <c r="U322" s="9" t="n"/>
      <c r="V322" s="9" t="n">
        <v>2</v>
      </c>
      <c r="W322" s="9" t="n"/>
      <c r="X322" s="9" t="n">
        <v>21</v>
      </c>
      <c r="Y322" s="9" t="inlineStr">
        <is>
          <t>IEEE</t>
        </is>
      </c>
      <c r="Z322" s="10" t="n">
        <v>44461</v>
      </c>
      <c r="AA322" s="9" t="inlineStr">
        <is>
          <t>15 July-15 Aug. 2021</t>
        </is>
      </c>
      <c r="AB322" s="9" t="inlineStr">
        <is>
          <t>15 July-15 Aug. 2021</t>
        </is>
      </c>
      <c r="AC322" s="9" t="inlineStr">
        <is>
          <t>IEEE</t>
        </is>
      </c>
      <c r="AD322" s="11" t="inlineStr">
        <is>
          <t>IEEE Conferences</t>
        </is>
      </c>
    </row>
    <row r="323">
      <c r="A323" s="12" t="inlineStr">
        <is>
          <t>Application of Entropy for Automated Detection of Neurological Disorders With Electroencephalogram Signals: A Review of the Last Decade (2012â€“2022)</t>
        </is>
      </c>
      <c r="B323" s="22">
        <f>IF(COUNTIF($A$1:A322,
IF(ISNUMBER(MATCH(RIGHT(TRIM(A322),1),{".",",",";",":","!","?"},0)),
LEFT(TRIM(A322),LEN(TRIM(A322))-1),
TRIM(A322)
))=1,
"Not Duplicate",
"Duplicate")</f>
        <v/>
      </c>
      <c r="C323" s="22">
        <f>_xlfn.IFNA(_xlfn.XLOOKUP(A323, Table1[Title], Table1[Inclusion/Exclusion Decision]), "Added studies")</f>
        <v/>
      </c>
      <c r="D323" s="22" t="inlineStr">
        <is>
          <t>S. J. J. Jui; R. C. Deo; P. D. Barua; A. Devi; J. Soar; U. R. Acharya</t>
        </is>
      </c>
      <c r="E323" s="22" t="inlineStr">
        <is>
          <t>School of Mathematics, Physics and Computing, University of Southern Queensland, Springfield, QLD, Australia; School of Mathematics, Physics and Computing, University of Southern Queensland, Springfield, QLD, Australia; School of Business, University of Southern Queensland, Springfield, QLD, Australia; School of Education and Tertiary Access, University of the Sunshine Coast, Caboolture Campus, Caboolture, QLD, Australia; School of Business, University of Southern Queensland, Springfield, QLD, Australia; School of Mathematics, Physics and Computing, University of Southern Queensland, Springfield, QLD, Australia</t>
        </is>
      </c>
      <c r="F323" s="22" t="inlineStr">
        <is>
          <t>IEEE Access</t>
        </is>
      </c>
      <c r="G323" s="14" t="n">
        <v>45128</v>
      </c>
      <c r="H323" s="22" t="n">
        <v>2023</v>
      </c>
      <c r="I323" s="22" t="n">
        <v>11</v>
      </c>
      <c r="J323" s="22" t="n"/>
      <c r="K323" s="22" t="n">
        <v>71905</v>
      </c>
      <c r="L323" s="22" t="n">
        <v>71924</v>
      </c>
      <c r="M323" s="22" t="inlineStr">
        <is>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Parkinsonâ€™s disease, autism, Attention Deficit Hyperactive disorder, schizophrenia, Alzheimerâ€™s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Alzheimerâ€™s Disease, approximate and sample entropy used for Parkinsonâ€™s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diagnosis. Based on these studies, we conclude that Computer-Aided Design systems would be economically advantageous in detecting Neurological Disorders. To incorporate Computer-Aided Design system into the mainstream health care system, future research could focus on multi-modal approaches to the disorder and its interpretation and explanation. We believe this is the first review that has combined the electroencephalograms, entropy, and automated detection possibility of the 8 distinct neurological disorders. The study is limited to the papers that used accuracy as their performance evaluation metric. The findings and synthesis of previous studies provides a clear pathway that identifies the entropy approach as a practical solution for automated detection of neurological disorder using electroencephalograms with potential applications in other kinds of signal analysis.</t>
        </is>
      </c>
      <c r="N323" s="22" t="inlineStr">
        <is>
          <t>2169-3536</t>
        </is>
      </c>
      <c r="O323" s="22" t="n"/>
      <c r="P323" s="22" t="inlineStr">
        <is>
          <t>10.1109/ACCESS.2023.3294473</t>
        </is>
      </c>
      <c r="Q323" s="22" t="inlineStr">
        <is>
          <t xml:space="preserve">University of Southern Queensland International Ph.D. Fee Scholarship(grant numbers:2022â€“2025); Stipend Scholarship from Cogninet Australia Pty Ltd.; Industry Research Scholarship Agreement; </t>
        </is>
      </c>
      <c r="R323" s="22" t="inlineStr">
        <is>
          <t>https://ieeexplore.ieee.org/stamp/stamp.jsp?arnumber=10179861</t>
        </is>
      </c>
      <c r="S323" s="22" t="inlineStr">
        <is>
          <t>Neurological disorder;entropy;automated detection;EEG;artificial intelligence;machine</t>
        </is>
      </c>
      <c r="T323" s="22" t="inlineStr">
        <is>
          <t>Entropy;Neurological diseases;Electroencephalography;Mental disorders;Epilepsy;Autism;Australia;Machine learning</t>
        </is>
      </c>
      <c r="U323" s="22" t="n"/>
      <c r="V323" s="22" t="n">
        <v>36</v>
      </c>
      <c r="W323" s="22" t="n"/>
      <c r="X323" s="22" t="n">
        <v>183</v>
      </c>
      <c r="Y323" s="22" t="inlineStr">
        <is>
          <t>CCBYNCND</t>
        </is>
      </c>
      <c r="Z323" s="14" t="n">
        <v>45119</v>
      </c>
      <c r="AA323" s="22" t="n">
        <v>2023</v>
      </c>
      <c r="AB323" s="22" t="n"/>
      <c r="AC323" s="22" t="inlineStr">
        <is>
          <t>IEEE</t>
        </is>
      </c>
      <c r="AD323" s="15" t="inlineStr">
        <is>
          <t>IEEE Journals</t>
        </is>
      </c>
    </row>
    <row r="324">
      <c r="A324" s="8" t="inlineStr">
        <is>
          <t>Development and Validation of an Interpretable Machine Learning Model for Predicting Tic Disorders and Severity in Children Based on Electroencephalogram Data</t>
        </is>
      </c>
      <c r="B324" s="9">
        <f>IF(COUNTIF($A$1:A323,
IF(ISNUMBER(MATCH(RIGHT(TRIM(A323),1),{".",",",";",":","!","?"},0)),
LEFT(TRIM(A323),LEN(TRIM(A323))-1),
TRIM(A323)
))=1,
"Not Duplicate",
"Duplicate")</f>
        <v/>
      </c>
      <c r="C324" s="9">
        <f>_xlfn.IFNA(_xlfn.XLOOKUP(A324, Table1[Title], Table1[Inclusion/Exclusion Decision]), "Added studies")</f>
        <v/>
      </c>
      <c r="D324" s="9" t="inlineStr">
        <is>
          <t>W. Xiang; G. Zhu; Y. Hou; Z. Mei; L. Wan; L. Zhang; G. Yang; J. Zu</t>
        </is>
      </c>
      <c r="E324" s="9" t="inlineStr">
        <is>
          <t>School of Mathematics and Statistics, Xiâ€™an Jiaotong University, Xiâ€™an, China; Department of Pediatrics, The First Medical Center, Chinese PLA General Hospital, Beijing, China; School of Mathematics and Statistics, Xiâ€™an Jiaotong University, Xiâ€™an, China; School of Mathematics and Statistics, Xiâ€™an Jiaotong University, Xiâ€™an, China; Department of Pediatrics, The First Medical Center, Chinese PLA General Hospital, Beijing, China; Chinese Institute for Brain Research, Beijing, China; Department of Pediatrics, The First Medical Center, Chinese PLA General Hospital, Beijing, China; School of Mathematics and Statistics, Xiâ€™an Jiaotong University, Xiâ€™an, China</t>
        </is>
      </c>
      <c r="F324" s="9" t="inlineStr">
        <is>
          <t>IEEE Transactions on Neural Systems and Rehabilitation Engineering</t>
        </is>
      </c>
      <c r="G324" s="10" t="n">
        <v>45833</v>
      </c>
      <c r="H324" s="9" t="n">
        <v>2025</v>
      </c>
      <c r="I324" s="9" t="n">
        <v>33</v>
      </c>
      <c r="J324" s="9" t="n"/>
      <c r="K324" s="9" t="n">
        <v>2416</v>
      </c>
      <c r="L324" s="9" t="n">
        <v>2427</v>
      </c>
      <c r="M324" s="9" t="inlineStr">
        <is>
          <t>Accurate diagnosis of Tic disorders (TD) and its severity based on electroencephalogram (EEG) data were of great clinical importance. This study analyzed EEG data from 90 children with TD and 88 healthy controls (HC). A two-stage progressive diagnosis framework based on EEG data and machine learning methods was developed. To achieve individualized prediction and reduce the feature dimension, we proposed a novel individual-based feature-weighted integration method in machine learning, as well as a new SHAP-driven feature selection and weighting (SFSW) strategy to improve the prediction accuracy. Based on 13 weighted features, Logistic Regression model achieved an average accuracy of 94.2% (95% CI, 90.6%-97.9%) in diagnosing TD, with a sensitivity of 92.4% (95% CI, 85.3%-99.5%) and a specificity of 96.1% (95% CI, 92.9%-99.2%). The Decision Tree model attained an average accuracy of 81.5% (95% CI, 68.6%-94.5%) in predicting severity, with a sensitivity of 81.5% (95% CI, 68.6%-94.5%) and a specificity of 89.9% (95% CI, 82.1%-97.6%). In the hold-out set validation, the method demonstrated accuracy rates of 95.7% in diagnosing TD and 83.3% in predicting severity. Interpretability analysis revealed that the top three main features affecting TD diagnosis were the mean frequency (MNF) of P3 channel  $\beta $  band, age and MNF of C3 channel  $\gamma $  band. This work offered a more efficient approach to individualized diagnosis of TD and had substantial practical value for clinical auxiliary diagnosis and intervention.</t>
        </is>
      </c>
      <c r="N324" s="9" t="inlineStr">
        <is>
          <t>1558-0210</t>
        </is>
      </c>
      <c r="O324" s="9" t="n"/>
      <c r="P324" s="9" t="inlineStr">
        <is>
          <t>10.1109/TNSRE.2025.3579763</t>
        </is>
      </c>
      <c r="Q324" s="9" t="inlineStr">
        <is>
          <t xml:space="preserve">Shaanxi Fundamental Science Research Project for Mathematics and Physics(grant numbers:22JSY039); National Natural Science Foundation of China(grant numbers:12471470); General Project of National Key Research and Development Program of China(grant numbers:2023YFC2706405); Beijing Natural Science Foundation(grant numbers:7222187); </t>
        </is>
      </c>
      <c r="R324" s="9" t="inlineStr">
        <is>
          <t>https://ieeexplore.ieee.org/stamp/stamp.jsp?arnumber=11036828</t>
        </is>
      </c>
      <c r="S324" s="9" t="inlineStr">
        <is>
          <t>Tic disorders;severity;electroencephalogram;machine learning;interpretability</t>
        </is>
      </c>
      <c r="T324" s="9" t="inlineStr">
        <is>
          <t>Electroencephalography;Feature extraction;Accuracy;Brain modeling;Pediatrics;Medical diagnostic imaging;Machine learning;Training;Time-frequency analysis;Predictive models</t>
        </is>
      </c>
      <c r="U324" s="9" t="inlineStr">
        <is>
          <t>Humans;Electroencephalography;Machine Learning;Tic Disorders;Male;Child;Female;Reproducibility of Results;Sensitivity and Specificity;Algorithms;Child, Preschool;Severity of Illness Index;Diagnosis, Computer-Assisted;Adolescent;Logistic Models;Decision Trees</t>
        </is>
      </c>
      <c r="V324" s="9" t="n">
        <v>2</v>
      </c>
      <c r="W324" s="9" t="n"/>
      <c r="X324" s="9" t="n">
        <v>44</v>
      </c>
      <c r="Y324" s="9" t="inlineStr">
        <is>
          <t>CCBY</t>
        </is>
      </c>
      <c r="Z324" s="10" t="n">
        <v>45824</v>
      </c>
      <c r="AA324" s="9" t="n">
        <v>2025</v>
      </c>
      <c r="AB324" s="9" t="n"/>
      <c r="AC324" s="9" t="inlineStr">
        <is>
          <t>IEEE</t>
        </is>
      </c>
      <c r="AD324" s="11" t="inlineStr">
        <is>
          <t>IEEE Journals</t>
        </is>
      </c>
    </row>
    <row r="325">
      <c r="A325" s="12" t="inlineStr">
        <is>
          <t>Eye State Detection from Electro-Encephalography Signals using Machine learning Techniques</t>
        </is>
      </c>
      <c r="B325" s="22">
        <f>IF(COUNTIF($A$1:A324,
IF(ISNUMBER(MATCH(RIGHT(TRIM(A324),1),{".",",",";",":","!","?"},0)),
LEFT(TRIM(A324),LEN(TRIM(A324))-1),
TRIM(A324)
))=1,
"Not Duplicate",
"Duplicate")</f>
        <v/>
      </c>
      <c r="C325" s="22">
        <f>_xlfn.IFNA(_xlfn.XLOOKUP(A325, Table1[Title], Table1[Inclusion/Exclusion Decision]), "Added studies")</f>
        <v/>
      </c>
      <c r="D325" s="22" t="inlineStr">
        <is>
          <t>K. K. Dutta; P. Manohar; S. Rajagopalan; F. Naaz; M. Lakshminarayanan</t>
        </is>
      </c>
      <c r="E325" s="22" t="inlineStr">
        <is>
          <t>Electrical &amp; Electronics Engg, M.S. Ramamiah Institute of Technology, Bangalore, India; Electrical &amp; Electronics Engg, Nitte Meenakshi Institute of Technology, Bangalore, India; Electrical &amp; Electronics Engg, M.S. Ramamiah Institute of Technology, Bangalore, India; Electrical &amp; Electronics Engg, M.S. Ramamiah Institute of Technology, Bangalore, India; Electrical &amp; Electronics Engg, M.S. Ramamiah Institute of Technology, Bangalore, India</t>
        </is>
      </c>
      <c r="F325" s="22" t="inlineStr">
        <is>
          <t>2022 IEEE 2nd Mysore Sub Section International Conference (MysuruCon)</t>
        </is>
      </c>
      <c r="G325" s="14" t="n">
        <v>44908</v>
      </c>
      <c r="H325" s="22" t="n">
        <v>2022</v>
      </c>
      <c r="I325" s="22" t="n"/>
      <c r="J325" s="22" t="n"/>
      <c r="K325" s="22" t="n">
        <v>1</v>
      </c>
      <c r="L325" s="22" t="n">
        <v>7</v>
      </c>
      <c r="M325" s="22" t="inlineStr">
        <is>
          <t>Detection of the Eye State can be helpful in several ways since it can be used as an indication of mental disorders, energetics in aging, detection of alcoholism, and detection of driver's drowsiness. It can also detect seizures in people suffering from Epilepsy as during the seizure attacks, there is a rapid eye blinking rate. Thus, the detection of Eye State is an important achievement. This paper aims to analyze Electroencephalograph (EEG) signals to detect the state of the human eye, ie eye closed or eye open, with the help of machine learning techniques with an optimized number of EEG Channels. Here, different machine learning techniques such as Support Vector Machine (SVM), K- Nearest Neighbor (KNN), and Random Forest, along with open source datasets are used for the identification. Eye state detection, with 14 channels, with 80-20 train-test ratio, is achieved with 100%, 95.73%, 100% training accuracy, and 98.18%, 97.54% 92.34% test accuracy by SVM, KNN, and Random Forest algorithms, respectively. Whereas for the same techniques and same train-test ratio, 10 channels and 7 channels both training and testing accuracies are more than 88%. Eye open- eye closed state detection using three machine learning techniques is carried out with 14 channels, 10 channels, and 7 channels.</t>
        </is>
      </c>
      <c r="N325" s="22" t="n"/>
      <c r="O325" s="22" t="inlineStr">
        <is>
          <t>978-1-6654-9790-9</t>
        </is>
      </c>
      <c r="P325" s="22" t="inlineStr">
        <is>
          <t>10.1109/MysuruCon55714.2022.9972567</t>
        </is>
      </c>
      <c r="Q325" s="22" t="n"/>
      <c r="R325" s="22" t="inlineStr">
        <is>
          <t>https://ieeexplore.ieee.org/stamp/stamp.jsp?arnumber=9972567</t>
        </is>
      </c>
      <c r="S325" s="22" t="inlineStr">
        <is>
          <t>Eye state detection;SVM;Random Forest;KNN;EEG</t>
        </is>
      </c>
      <c r="T325" s="22" t="inlineStr">
        <is>
          <t>Support vector machines;Training;Machine learning algorithms;Parkinson's disease;Anxiety disorders;Human factors;Brain modeling</t>
        </is>
      </c>
      <c r="U325" s="22" t="n"/>
      <c r="V325" s="22" t="n">
        <v>2</v>
      </c>
      <c r="W325" s="22" t="n"/>
      <c r="X325" s="22" t="n">
        <v>28</v>
      </c>
      <c r="Y325" s="22" t="inlineStr">
        <is>
          <t>IEEE</t>
        </is>
      </c>
      <c r="Z325" s="14" t="n">
        <v>44908</v>
      </c>
      <c r="AA325" s="22" t="inlineStr">
        <is>
          <t>16-17 Oct. 2022</t>
        </is>
      </c>
      <c r="AB325" s="22" t="inlineStr">
        <is>
          <t>16-17 Oct. 2022</t>
        </is>
      </c>
      <c r="AC325" s="22" t="inlineStr">
        <is>
          <t>IEEE</t>
        </is>
      </c>
      <c r="AD325" s="15" t="inlineStr">
        <is>
          <t>IEEE Conferences</t>
        </is>
      </c>
    </row>
    <row r="326">
      <c r="A326" s="8" t="inlineStr">
        <is>
          <t>Unified VideoMAE Framework for Detection of Multi-Disorder ADHD and Depression</t>
        </is>
      </c>
      <c r="B326" s="9">
        <f>IF(COUNTIF($A$1:A325,
IF(ISNUMBER(MATCH(RIGHT(TRIM(A325),1),{".",",",";",":","!","?"},0)),
LEFT(TRIM(A325),LEN(TRIM(A325))-1),
TRIM(A325)
))=1,
"Not Duplicate",
"Duplicate")</f>
        <v/>
      </c>
      <c r="C326" s="9">
        <f>_xlfn.IFNA(_xlfn.XLOOKUP(A326, Table1[Title], Table1[Inclusion/Exclusion Decision]), "Added studies")</f>
        <v/>
      </c>
      <c r="D326" s="9" t="inlineStr">
        <is>
          <t>Y. Li; Y. Li; S. M. Naqvi</t>
        </is>
      </c>
      <c r="E326" s="9" t="inlineStr">
        <is>
          <t>School of Engineering, Newcastle University, UK; School of Computing and Communications, Lancaster University, UK; School of Engineering, Newcastle University, UK</t>
        </is>
      </c>
      <c r="F326" s="9" t="inlineStr">
        <is>
          <t>IEEE Journal of Biomedical and Health Informatics</t>
        </is>
      </c>
      <c r="G326" s="9" t="n"/>
      <c r="H326" s="9" t="n">
        <v>2025</v>
      </c>
      <c r="I326" s="9" t="inlineStr">
        <is>
          <t>PP</t>
        </is>
      </c>
      <c r="J326" s="9" t="n">
        <v>99</v>
      </c>
      <c r="K326" s="9" t="n">
        <v>1</v>
      </c>
      <c r="L326" s="9" t="n">
        <v>13</v>
      </c>
      <c r="M326" s="9" t="inlineStr">
        <is>
          <t>Mental disorders have become a major public health issue worldwide. Traditional face-to-face and clinical diagnostic methods are not only time-consuming and expensive but also rely heavily on the expertise of professionals and require costly equipment. With the rapid development of computer vision and deep learning, a growing number of studies are exploring deep learning methods to assist in diagnosing and evaluating various mental disorders. However, most current research focuses on a single type of mental disorder, which limits the broader application of these technologies. This paper proposes a novel system aimed at detecting multiple mental disorders, i.e., Attention Deficit Hyperactivity Disorder (ADHD) and depression, within one unified framework. To make the proposed system both computationally efficient and robust despite the limited availability of mental health datasets, we first preprocess the original videos to extract cost-effective facial video segments and then fine-tune pre-trained models on these facial videos for classification. In our mental disorder detection task, three distinct fine-tuning methods are adopted for the pre-trained video-masked autoencoder (VideoMAE) model. Moreover, unlike conventional fine-tuning procedures, the proposed methods innovatively refine the attention masks during fine-tuning to prioritise facial features most relevant to mental disorders. Experimental results show that our proposed method outperforms existing multi-mental disorder detection approaches on standard benchmarks, achieving competitive accuracy with fewer parameters, stable cross-dataset performance, and improved robustness. This work points to a promising direction for automated mental disorder diagnostic technologies.</t>
        </is>
      </c>
      <c r="N326" s="9" t="inlineStr">
        <is>
          <t>2168-2208</t>
        </is>
      </c>
      <c r="O326" s="9" t="n"/>
      <c r="P326" s="9" t="inlineStr">
        <is>
          <t>10.1109/JBHI.2025.3638973</t>
        </is>
      </c>
      <c r="Q326" s="9" t="n"/>
      <c r="R326" s="9" t="inlineStr">
        <is>
          <t>https://ieeexplore.ieee.org/stamp/stamp.jsp?arnumber=11271514</t>
        </is>
      </c>
      <c r="S326" s="9" t="n"/>
      <c r="T326" s="9" t="inlineStr">
        <is>
          <t>Mental disorders;Videos;Depression;Functional magnetic resonance imaging;Accuracy;Computational modeling;Adaptation models;Robustness;Mental health;Facial features</t>
        </is>
      </c>
      <c r="U326" s="9" t="n"/>
      <c r="V326" s="9" t="n"/>
      <c r="W326" s="9" t="n"/>
      <c r="X326" s="9" t="n"/>
      <c r="Y326" s="9" t="inlineStr">
        <is>
          <t>IEEE</t>
        </is>
      </c>
      <c r="Z326" s="10" t="n">
        <v>45992</v>
      </c>
      <c r="AA326" s="9" t="n"/>
      <c r="AB326" s="9" t="n"/>
      <c r="AC326" s="9" t="inlineStr">
        <is>
          <t>IEEE</t>
        </is>
      </c>
      <c r="AD326" s="11" t="inlineStr">
        <is>
          <t>IEEE Early Access Articles</t>
        </is>
      </c>
    </row>
    <row r="327">
      <c r="A327" s="12" t="inlineStr">
        <is>
          <t>Intelligent E-commerce for Special Needs</t>
        </is>
      </c>
      <c r="B327" s="22">
        <f>IF(COUNTIF($A$1:A326,
IF(ISNUMBER(MATCH(RIGHT(TRIM(A326),1),{".",",",";",":","!","?"},0)),
LEFT(TRIM(A326),LEN(TRIM(A326))-1),
TRIM(A326)
))=1,
"Not Duplicate",
"Duplicate")</f>
        <v/>
      </c>
      <c r="C327" s="22">
        <f>_xlfn.IFNA(_xlfn.XLOOKUP(A327, Table1[Title], Table1[Inclusion/Exclusion Decision]), "Added studies")</f>
        <v/>
      </c>
      <c r="D327" s="22" t="inlineStr">
        <is>
          <t>D. T. S. Warnars; L. P. Putra; Logiansa; H. L. H. S. Warnars; W. H. Utomo</t>
        </is>
      </c>
      <c r="E327" s="22" t="inlineStr">
        <is>
          <t>Information Systems Department, School of Information Systems, Bina Nusantara University, Jakarta, Indonesia; Information Systems Department, School of Information Systems, Bina Nusantara University, Jakarta, Indonesia; Information Systems Department, School of Information Systems, Bina Nusantara University, Jakarta, Indonesia; Computer Science Department, BINUS Graduate Program - Doctor of Computer Science, Bina Nusantara University, Jakarta, Indonesia; Department of Magister Science of Information Technology, Faculty of Computing President University, Bekasi, Indonesia</t>
        </is>
      </c>
      <c r="F327" s="22" t="inlineStr">
        <is>
          <t>2019 7th International Conference on Cyber and IT Service Management (CITSM)</t>
        </is>
      </c>
      <c r="G327" s="14" t="n">
        <v>43853</v>
      </c>
      <c r="H327" s="22" t="n">
        <v>2019</v>
      </c>
      <c r="I327" s="22" t="n">
        <v>7</v>
      </c>
      <c r="J327" s="22" t="n"/>
      <c r="K327" s="22" t="n">
        <v>1</v>
      </c>
      <c r="L327" s="22" t="n">
        <v>5</v>
      </c>
      <c r="M327" s="22" t="inlineStr">
        <is>
          <t>Special need is a person who need assistance for their disabilities which include medical, physical, mental or psychological such as person with autism, down syndrome, dyslexia, Attention Deficit Hyperactivity Disorder (ADHD), multiple sclerosis, schizophrenia, cystic fibrosis, cerebral palsy, muscular dystrophy, blindness, deafness, epilepsy, chronic asthma and so on. In this proposed research idea about intelligent E-commerce for special needs, we limited to four types of difficulties such as hearing difficulty, vision difficulty, language difficulty, and learning difficulty. In this paper, we interest in those special needs persons who can use e-commerce and how to model a system that can help them to joy and easy to join with e-commerce. For some, this intelligent e-commerce is not only for shopping only but will become part of their healing for special needs in order to engage with daily human activities and increase their daily confidence in life. This paper also a preliminary investigation that can be used for Ph.D. or Doctoral research degree who is interested in building e-commerce framework for people with a special need or disability.</t>
        </is>
      </c>
      <c r="N327" s="22" t="n"/>
      <c r="O327" s="22" t="inlineStr">
        <is>
          <t>978-1-7281-2909-9</t>
        </is>
      </c>
      <c r="P327" s="22" t="inlineStr">
        <is>
          <t>10.1109/CITSM47753.2019.8965341</t>
        </is>
      </c>
      <c r="Q327" s="22" t="n"/>
      <c r="R327" s="22" t="inlineStr">
        <is>
          <t>https://ieeexplore.ieee.org/stamp/stamp.jsp?arnumber=8965341</t>
        </is>
      </c>
      <c r="S327" s="22" t="inlineStr">
        <is>
          <t>E-commerce for special need;E-commerce for disabled;Intelligent E-commerce</t>
        </is>
      </c>
      <c r="T327" s="22" t="inlineStr">
        <is>
          <t>Companies;Machine learning;Speech recognition;Tools;Pricing</t>
        </is>
      </c>
      <c r="U327" s="22" t="n"/>
      <c r="V327" s="22" t="n">
        <v>2</v>
      </c>
      <c r="W327" s="22" t="n"/>
      <c r="X327" s="22" t="n">
        <v>20</v>
      </c>
      <c r="Y327" s="22" t="inlineStr">
        <is>
          <t>IEEE</t>
        </is>
      </c>
      <c r="Z327" s="14" t="n">
        <v>43853</v>
      </c>
      <c r="AA327" s="22" t="inlineStr">
        <is>
          <t>6-8 Nov. 2019</t>
        </is>
      </c>
      <c r="AB327" s="22" t="inlineStr">
        <is>
          <t>6-8 Nov. 2019</t>
        </is>
      </c>
      <c r="AC327" s="22" t="inlineStr">
        <is>
          <t>IEEE</t>
        </is>
      </c>
      <c r="AD327" s="15" t="inlineStr">
        <is>
          <t>IEEE Conferences</t>
        </is>
      </c>
    </row>
    <row r="328">
      <c r="A328" s="8" t="inlineStr">
        <is>
          <t>Prediction of personality for mental health detection using hybrid machine learning approach</t>
        </is>
      </c>
      <c r="B328" s="9">
        <f>IF(COUNTIF($A$1:A327,
IF(ISNUMBER(MATCH(RIGHT(TRIM(A327),1),{".",",",";",":","!","?"},0)),
LEFT(TRIM(A327),LEN(TRIM(A327))-1),
TRIM(A327)
))=1,
"Not Duplicate",
"Duplicate")</f>
        <v/>
      </c>
      <c r="C328" s="9">
        <f>_xlfn.IFNA(_xlfn.XLOOKUP(A328, Table1[Title], Table1[Inclusion/Exclusion Decision]), "Added studies")</f>
        <v/>
      </c>
      <c r="D328" s="9" t="inlineStr">
        <is>
          <t>M. K. Islam Zim; M. A. Hanif; A. Singh; J. Kaur</t>
        </is>
      </c>
      <c r="E328" s="9" t="inlineStr">
        <is>
          <t>Theoretical Computer Science and Artificial Intelligence. Faculty of Mathematics and Physics, Charles University, Prague, Czech Republic; Department of Computer Science, Graduate Center, The City University of New York (CUNY), New York, NY, USA; Department of Computer Science and Engineering, Lovely Professional University, Phagwara, India; Department of Computer Science and Engineering, Lovely Professional University, Phagwara, India</t>
        </is>
      </c>
      <c r="F328" s="9" t="inlineStr">
        <is>
          <t>2025 2nd International Conference on Artificial Intelligence for Innovations in Healthcare Industries (ICAIIHI)</t>
        </is>
      </c>
      <c r="G328" s="10" t="n">
        <v>46078</v>
      </c>
      <c r="H328" s="9" t="n">
        <v>2025</v>
      </c>
      <c r="I328" s="9" t="n"/>
      <c r="J328" s="9" t="n"/>
      <c r="K328" s="9" t="n">
        <v>1</v>
      </c>
      <c r="L328" s="9" t="n">
        <v>6</v>
      </c>
      <c r="M328" s="9" t="inlineStr">
        <is>
          <t>Mental health pertains to the psychological and emotional state of an individual. It includes the capacity to handle feelings, endure pressure, form and sustain positive relationships, and execute the actions necessary for contentment and the fulfillment of life purposes. While mental health is intrinsically linked with the general health of an individual, its impact on work, education, relationships, and even bodily health is profound. Good mental health does not mean that a person never experiences negative emotions or challenges in life. It means that a person has the ability to cope with difficult situations and emotions in a healthy way, and has a positive sense of self and purpose. There are several determinants of mental health including, but not limited to, biological makeup, surroundings, personal history, and the availability of help and support systems. In this research we have used a hyper-tuned model of KNN and XGB Classifier which gives us an accuracy of 98%. In this research we have made prediction on each type of personality which is present under MBTI dataset.</t>
        </is>
      </c>
      <c r="N328" s="9" t="n"/>
      <c r="O328" s="9" t="inlineStr">
        <is>
          <t>979-8-3315-8267-8</t>
        </is>
      </c>
      <c r="P328" s="9" t="inlineStr">
        <is>
          <t>10.1109/ICAIIHI67124.2025.11403667</t>
        </is>
      </c>
      <c r="Q328" s="9" t="n"/>
      <c r="R328" s="9" t="inlineStr">
        <is>
          <t>https://ieeexplore.ieee.org/stamp/stamp.jsp?arnumber=11403667</t>
        </is>
      </c>
      <c r="S328" s="9" t="inlineStr">
        <is>
          <t>MBTI;Mental health;Deep learning;styling;KNN;RNN</t>
        </is>
      </c>
      <c r="T328" s="9" t="inlineStr">
        <is>
          <t>Industries;Technological innovation;Accuracy;Social networking (online);Education;Mental health;Medical services;Nearest neighbor methods;Sensors;History</t>
        </is>
      </c>
      <c r="U328" s="9" t="n"/>
      <c r="V328" s="9" t="n"/>
      <c r="W328" s="9" t="n"/>
      <c r="X328" s="9" t="n">
        <v>14</v>
      </c>
      <c r="Y328" s="9" t="inlineStr">
        <is>
          <t>IEEE</t>
        </is>
      </c>
      <c r="Z328" s="10" t="n">
        <v>46078</v>
      </c>
      <c r="AA328" s="9" t="inlineStr">
        <is>
          <t>4-5 Dec. 2025</t>
        </is>
      </c>
      <c r="AB328" s="9" t="inlineStr">
        <is>
          <t>4-5 Dec. 2025</t>
        </is>
      </c>
      <c r="AC328" s="9" t="inlineStr">
        <is>
          <t>IEEE</t>
        </is>
      </c>
      <c r="AD328" s="11" t="inlineStr">
        <is>
          <t>IEEE Conferences</t>
        </is>
      </c>
    </row>
    <row r="329">
      <c r="A329" s="12" t="inlineStr">
        <is>
          <t>Pre-Training and Fine-Tuning Transformer for Brain Network Classification</t>
        </is>
      </c>
      <c r="B329" s="22">
        <f>IF(COUNTIF($A$1:A328,
IF(ISNUMBER(MATCH(RIGHT(TRIM(A328),1),{".",",",";",":","!","?"},0)),
LEFT(TRIM(A328),LEN(TRIM(A328))-1),
TRIM(A328)
))=1,
"Not Duplicate",
"Duplicate")</f>
        <v/>
      </c>
      <c r="C329" s="22">
        <f>_xlfn.IFNA(_xlfn.XLOOKUP(A329, Table1[Title], Table1[Inclusion/Exclusion Decision]), "Added studies")</f>
        <v/>
      </c>
      <c r="D329" s="22" t="inlineStr">
        <is>
          <t>J. Li; G. Liu; J. Ji</t>
        </is>
      </c>
      <c r="E329" s="22" t="inlineStr">
        <is>
          <t>Faculty of information Technology, Beijing University of Technology, Beijing, China; Faculty of information Technology, Beijing University of Technology, Beijing, China; Faculty of information Technology, Beijing University of Technology, Beijing, China</t>
        </is>
      </c>
      <c r="F329" s="22" t="inlineStr">
        <is>
          <t>2024 IEEE International Conference on Medical Artificial Intelligence (MedAI)</t>
        </is>
      </c>
      <c r="G329" s="14" t="n">
        <v>45651</v>
      </c>
      <c r="H329" s="22" t="n">
        <v>2024</v>
      </c>
      <c r="I329" s="22" t="n"/>
      <c r="J329" s="22" t="n"/>
      <c r="K329" s="22" t="n">
        <v>136</v>
      </c>
      <c r="L329" s="22" t="n">
        <v>144</v>
      </c>
      <c r="M329" s="22" t="inlineStr">
        <is>
          <t>Functional magnetic resonance imaging (fMRI) is a widely used diagnostic tool for brain psychiatric disorders, providing valuable data for artificial intelligence applications in brain science. However, the scarcity of labeled data presents a significant challenge for medical diagnostics since the acquisition of labeled medical data is both time-consuming and costly. The lack of data often leads to over-fitting problem and therefore decreases the brain network classification ability. To address this problem, we propose a Pre-Training Transformer model for brain network classification, which includes the pre-training phase and fine-tuning phase. In the pre-training stage, the unlabeled brain network is randomly masked and then the encoder extracts features from the masked brain network while the prediction head reconstructs the masked regions of the brain network using these features. In the fine-tuning stage, the classification model comprises the pre-trained encoder from the previous phase and a classification head based on labeled dataset. By using pre-training technique, the model are able to learn generalized characterization and distribution of data to improve performance on subsequent downstream tasks. To evaluate the performance of the proposed method, we conduct comparative experiments on ABIDE I, ABIDE II, and ADHD-200 datasets, respectively. Experiment results on two commonly used brain atlases (AAL90 Atlas and CC200 Atlas) show that our proposed method not only achieves better performance in fully utilizing unlabeled data but also alleviates the over-fitting problem.</t>
        </is>
      </c>
      <c r="N329" s="22" t="n"/>
      <c r="O329" s="22" t="inlineStr">
        <is>
          <t>979-8-3503-7761-3</t>
        </is>
      </c>
      <c r="P329" s="22" t="inlineStr">
        <is>
          <t>10.1109/MedAI62885.2024.00025</t>
        </is>
      </c>
      <c r="Q329" s="22" t="n"/>
      <c r="R329" s="22" t="inlineStr">
        <is>
          <t>https://ieeexplore.ieee.org/stamp/stamp.jsp?arnumber=10803517</t>
        </is>
      </c>
      <c r="S329" s="22" t="inlineStr">
        <is>
          <t>deep learning;Transformer;pre-training;brain network classification;functional Magnetic Resonance Imaging (fMRI)</t>
        </is>
      </c>
      <c r="T329" s="22" t="inlineStr">
        <is>
          <t>Head;Functional magnetic resonance imaging;Predictive models;Brain modeling;Feature extraction;Transformers;Magnetic heads;Data models;Stability analysis;Artificial intelligence</t>
        </is>
      </c>
      <c r="U329" s="22" t="n"/>
      <c r="V329" s="22" t="n">
        <v>1</v>
      </c>
      <c r="W329" s="22" t="n"/>
      <c r="X329" s="22" t="n">
        <v>48</v>
      </c>
      <c r="Y329" s="22" t="inlineStr">
        <is>
          <t>IEEE</t>
        </is>
      </c>
      <c r="Z329" s="14" t="n">
        <v>45651</v>
      </c>
      <c r="AA329" s="22" t="inlineStr">
        <is>
          <t>15-17 Nov. 2024</t>
        </is>
      </c>
      <c r="AB329" s="22" t="inlineStr">
        <is>
          <t>15-17 Nov. 2024</t>
        </is>
      </c>
      <c r="AC329" s="22" t="inlineStr">
        <is>
          <t>IEEE</t>
        </is>
      </c>
      <c r="AD329" s="15" t="inlineStr">
        <is>
          <t>IEEE Conferences</t>
        </is>
      </c>
    </row>
    <row r="330">
      <c r="A330" s="8" t="inlineStr">
        <is>
          <t>Advancing Human Computer Interaction Through a Hybrid EEG-Based Emotion Recognition System</t>
        </is>
      </c>
      <c r="B330" s="9">
        <f>IF(COUNTIF($A$1:A329,
IF(ISNUMBER(MATCH(RIGHT(TRIM(A329),1),{".",",",";",":","!","?"},0)),
LEFT(TRIM(A329),LEN(TRIM(A329))-1),
TRIM(A329)
))=1,
"Not Duplicate",
"Duplicate")</f>
        <v/>
      </c>
      <c r="C330" s="9">
        <f>_xlfn.IFNA(_xlfn.XLOOKUP(A330, Table1[Title], Table1[Inclusion/Exclusion Decision]), "Added studies")</f>
        <v/>
      </c>
      <c r="D330" s="9" t="inlineStr">
        <is>
          <t>K. A.; M. M; D. P; M. A; M. S</t>
        </is>
      </c>
      <c r="E330" s="9" t="inlineStr">
        <is>
          <t>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 Department of ECE, Mahendra Institute of Technology, Namakkal, Tamil Nadu, India</t>
        </is>
      </c>
      <c r="F330" s="9" t="inlineStr">
        <is>
          <t>2024 Third International Conference on Distributed Computing and Electrical Circuits and Electronics (ICDCECE)</t>
        </is>
      </c>
      <c r="G330" s="10" t="n">
        <v>45455</v>
      </c>
      <c r="H330" s="9" t="n">
        <v>2024</v>
      </c>
      <c r="I330" s="9" t="n"/>
      <c r="J330" s="9" t="n"/>
      <c r="K330" s="9" t="n">
        <v>1</v>
      </c>
      <c r="L330" s="9" t="n">
        <v>6</v>
      </c>
      <c r="M330" s="9" t="inlineStr">
        <is>
          <t>An emotional recognition system helps human-computer interaction systems by using a deep learning approach to find pattern recognition. This research advances the HCI field and lays the foundation for a new era of emotionally intelligent and responsive technology interfaces. The EEG emotion recognition system is consisting of machine learning algorithms for preprocessing, feature extraction, feature selection, and classification. The original raw signal contains noise and irrelevant signals to be removed using ICA (independent component analysis). The next step is feature extraction to extract features such as variance, standard deviation, kurtosis, and entropy from the EEG signal using the discrete wavelet transform (DWT). These features are selected based on the type of emotion using linear discriminant analysis (LDA). The hybrid classification algorithm uses CNN (convolutional neural network) and GRU (gated recurrent unit) to classify the emotion. The results of this hybrid classification model are precision, accuracy, and sensitivity for better outcomes.</t>
        </is>
      </c>
      <c r="N330" s="9" t="n"/>
      <c r="O330" s="9" t="inlineStr">
        <is>
          <t>979-8-3503-1860-9</t>
        </is>
      </c>
      <c r="P330" s="9" t="inlineStr">
        <is>
          <t>10.1109/ICDCECE60827.2024.10548956</t>
        </is>
      </c>
      <c r="Q330" s="9" t="n"/>
      <c r="R330" s="9" t="inlineStr">
        <is>
          <t>https://ieeexplore.ieee.org/stamp/stamp.jsp?arnumber=10548956</t>
        </is>
      </c>
      <c r="S330" s="9" t="inlineStr">
        <is>
          <t>EEG signal;emotion recognition;ICA;DWT;LDA;CNN;and GRU</t>
        </is>
      </c>
      <c r="T330" s="9" t="inlineStr">
        <is>
          <t>Human computer interaction;Emotion recognition;Sensitivity;Transforms;Feature extraction;Electroencephalography;Pattern recognition</t>
        </is>
      </c>
      <c r="U330" s="9" t="n"/>
      <c r="V330" s="9" t="n"/>
      <c r="W330" s="9" t="n"/>
      <c r="X330" s="9" t="n">
        <v>18</v>
      </c>
      <c r="Y330" s="9" t="inlineStr">
        <is>
          <t>IEEE</t>
        </is>
      </c>
      <c r="Z330" s="10" t="n">
        <v>45455</v>
      </c>
      <c r="AA330" s="9" t="inlineStr">
        <is>
          <t>26-27 April 2024</t>
        </is>
      </c>
      <c r="AB330" s="9" t="inlineStr">
        <is>
          <t>26-27 April 2024</t>
        </is>
      </c>
      <c r="AC330" s="9" t="inlineStr">
        <is>
          <t>IEEE</t>
        </is>
      </c>
      <c r="AD330" s="11" t="inlineStr">
        <is>
          <t>IEEE Conferences</t>
        </is>
      </c>
    </row>
    <row r="331">
      <c r="A331" s="12" t="inlineStr">
        <is>
          <t>Working with Datasets: Experience from Research Projects</t>
        </is>
      </c>
      <c r="B331" s="22">
        <f>IF(COUNTIF($A$1:A330,
IF(ISNUMBER(MATCH(RIGHT(TRIM(A330),1),{".",",",";",":","!","?"},0)),
LEFT(TRIM(A330),LEN(TRIM(A330))-1),
TRIM(A330)
))=1,
"Not Duplicate",
"Duplicate")</f>
        <v/>
      </c>
      <c r="C331" s="22">
        <f>_xlfn.IFNA(_xlfn.XLOOKUP(A331, Table1[Title], Table1[Inclusion/Exclusion Decision]), "Added studies")</f>
        <v/>
      </c>
      <c r="D331" s="22" t="inlineStr">
        <is>
          <t>F. Pop; C. -M. Dobre; E. -S. Apostol; R. -I. Ciobanu; C. -O. TruicÄƒ; I. -D. Filip; C. Negru</t>
        </is>
      </c>
      <c r="E331" s="22" t="inlineStr">
        <is>
          <t>National Institute for Research and Development in Informatics (ICI), Bucharest, Romania; National Institute for Research and Development in Informatics (ICI), Bucharest, Romania; University Politehnica of Bucharest, Romania; University Politehnica of Bucharest, Romania; University Politehnica of Bucharest, Romania; University Politehnica of Bucharest, Romania; University Politehnica of Bucharest, Romania</t>
        </is>
      </c>
      <c r="F331" s="22" t="inlineStr">
        <is>
          <t>2021 23rd International Conference on Control Systems and Computer Science (CSCS)</t>
        </is>
      </c>
      <c r="G331" s="14" t="n">
        <v>44403</v>
      </c>
      <c r="H331" s="22" t="n">
        <v>2021</v>
      </c>
      <c r="I331" s="22" t="n"/>
      <c r="J331" s="22" t="n"/>
      <c r="K331" s="22" t="n">
        <v>401</v>
      </c>
      <c r="L331" s="22" t="n">
        <v>407</v>
      </c>
      <c r="M331" s="22" t="inlineStr">
        <is>
          <t>Our society is undergoing a data explosion. To deal with these Big Data Sets both scientists and experts from industries are creating models, methods, techniques, algorithms for efficient analysis, sometimes in real-time and with different constraints. The main objective of this paper is to present several examples of datasets used in different research projects and initiatives handled by people from Distributed Systems group of University Politehnica of Bucharest. Each use-case describes the datasets and corresponding models and technologies used for processing and managing them. The use-cases refer to satellite images and services using them, Data Capsule - the model of handling datasets in Cloud/Edge platforms, meta-data catalog used for datasets harvesting, mobile device mobility datasets, data related with e-health services, and Big Data techniques for AI-based flow analysis.</t>
        </is>
      </c>
      <c r="N331" s="22" t="inlineStr">
        <is>
          <t>2379-0482</t>
        </is>
      </c>
      <c r="O331" s="22" t="inlineStr">
        <is>
          <t>978-1-6654-3939-8</t>
        </is>
      </c>
      <c r="P331" s="22" t="inlineStr">
        <is>
          <t>10.1109/CSCS52396.2021.00072</t>
        </is>
      </c>
      <c r="Q331" s="22" t="n"/>
      <c r="R331" s="22" t="inlineStr">
        <is>
          <t>https://ieeexplore.ieee.org/stamp/stamp.jsp?arnumber=9480987</t>
        </is>
      </c>
      <c r="S331" s="22" t="inlineStr">
        <is>
          <t>Datasets;Big Data;DataCapsule;Satellite Images;e-Health;Mobility;AI workflows</t>
        </is>
      </c>
      <c r="T331" s="22" t="inlineStr">
        <is>
          <t>Industries;Analytical models;Satellites;Image processing;Big Data;Control systems;Data models</t>
        </is>
      </c>
      <c r="U331" s="22" t="n"/>
      <c r="V331" s="22" t="n">
        <v>2</v>
      </c>
      <c r="W331" s="22" t="n"/>
      <c r="X331" s="22" t="n">
        <v>27</v>
      </c>
      <c r="Y331" s="22" t="inlineStr">
        <is>
          <t>IEEE</t>
        </is>
      </c>
      <c r="Z331" s="14" t="n">
        <v>44403</v>
      </c>
      <c r="AA331" s="22" t="inlineStr">
        <is>
          <t>26-28 May 2021</t>
        </is>
      </c>
      <c r="AB331" s="22" t="inlineStr">
        <is>
          <t>26-28 May 2021</t>
        </is>
      </c>
      <c r="AC331" s="22" t="inlineStr">
        <is>
          <t>IEEE</t>
        </is>
      </c>
      <c r="AD331" s="15" t="inlineStr">
        <is>
          <t>IEEE Conferences</t>
        </is>
      </c>
    </row>
    <row r="332">
      <c r="A332" s="8" t="inlineStr">
        <is>
          <t>Attention Recognition Based on EEG Using Multi-Model Classification</t>
        </is>
      </c>
      <c r="B332" s="9">
        <f>IF(COUNTIF($A$1:A331,
IF(ISNUMBER(MATCH(RIGHT(TRIM(A331),1),{".",",",";",":","!","?"},0)),
LEFT(TRIM(A331),LEN(TRIM(A331))-1),
TRIM(A331)
))=1,
"Not Duplicate",
"Duplicate")</f>
        <v/>
      </c>
      <c r="C332" s="9">
        <f>_xlfn.IFNA(_xlfn.XLOOKUP(A332, Table1[Title], Table1[Inclusion/Exclusion Decision]), "Added studies")</f>
        <v/>
      </c>
      <c r="D332" s="9" t="inlineStr">
        <is>
          <t>Y. Xue; Y. Wu; S. Zhang; J. Feng</t>
        </is>
      </c>
      <c r="E332" s="9" t="inlineStr">
        <is>
          <t>Nanjing University of Posts and Telecommunications, Nanjing, China; Nanjing University of Posts and Telecommunications, Nanjing, China; Nanjing University of Posts and Telecommunications, Nanjing, China; Nanjing University of Posts and Telecommunications, Nanjing, China</t>
        </is>
      </c>
      <c r="F332" s="9" t="inlineStr">
        <is>
          <t>2025 4th International Conference on Electronics, Integrated Circuits and Communication Technology (EICCT)</t>
        </is>
      </c>
      <c r="G332" s="10" t="n">
        <v>45875</v>
      </c>
      <c r="H332" s="9" t="n">
        <v>2025</v>
      </c>
      <c r="I332" s="9" t="n"/>
      <c r="J332" s="9" t="n"/>
      <c r="K332" s="9" t="n">
        <v>459</v>
      </c>
      <c r="L332" s="9" t="n">
        <v>463</v>
      </c>
      <c r="M332" s="9" t="inlineStr">
        <is>
          <t>Attention recognition based on EEG signals provides a reliable approach for detecting attention states. This study proposes a multi-model classification method to identify three different attention states, such as focused, unfocused, and drowsy. EEG signals are preprocessed by several filters, including Independent Component Analysis (ICA). Three classifiers-SVM, Random Forest, and CNN-are trained individually and combined using fusion strategies such as majority voting and stacking. Results show that Random Forest achieves the highest 920/0 accuracy in individual tests, while the RF + CNN hybrid reaches 96% accuracy with a macro F1-score of 0.93, demonstrating the effectiveness of model fusion for EEG-based attention recognition.</t>
        </is>
      </c>
      <c r="N332" s="9" t="n"/>
      <c r="O332" s="9" t="inlineStr">
        <is>
          <t>979-8-3315-3594-0</t>
        </is>
      </c>
      <c r="P332" s="9" t="inlineStr">
        <is>
          <t>10.1109/EICCT65471.2025.11099724</t>
        </is>
      </c>
      <c r="Q332" s="9" t="n"/>
      <c r="R332" s="9" t="inlineStr">
        <is>
          <t>https://ieeexplore.ieee.org/stamp/stamp.jsp?arnumber=11099724</t>
        </is>
      </c>
      <c r="S332" s="9" t="inlineStr">
        <is>
          <t>EEG;Attention Recognition;Multi-Model Classification;SVM;CNN</t>
        </is>
      </c>
      <c r="T332" s="9" t="inlineStr">
        <is>
          <t>Radio frequency;Accuracy;Stacking;Neural networks;Brain modeling;Electroencephalography;Reliability;Integrated circuit modeling;Random forests;Monitoring</t>
        </is>
      </c>
      <c r="U332" s="9" t="n"/>
      <c r="V332" s="9" t="n">
        <v>1</v>
      </c>
      <c r="W332" s="9" t="n"/>
      <c r="X332" s="9" t="n">
        <v>9</v>
      </c>
      <c r="Y332" s="9" t="inlineStr">
        <is>
          <t>IEEE</t>
        </is>
      </c>
      <c r="Z332" s="10" t="n">
        <v>45875</v>
      </c>
      <c r="AA332" s="9" t="inlineStr">
        <is>
          <t>11-13 July 2025</t>
        </is>
      </c>
      <c r="AB332" s="9" t="inlineStr">
        <is>
          <t>11-13 July 2025</t>
        </is>
      </c>
      <c r="AC332" s="9" t="inlineStr">
        <is>
          <t>IEEE</t>
        </is>
      </c>
      <c r="AD332" s="11" t="inlineStr">
        <is>
          <t>IEEE Conferences</t>
        </is>
      </c>
    </row>
    <row r="333">
      <c r="A333" s="12" t="inlineStr">
        <is>
          <t>On Development of Computer Aided System for Detecting Brain Neurological Disorders</t>
        </is>
      </c>
      <c r="B333" s="22">
        <f>IF(COUNTIF($A$1:A332,
IF(ISNUMBER(MATCH(RIGHT(TRIM(A332),1),{".",",",";",":","!","?"},0)),
LEFT(TRIM(A332),LEN(TRIM(A332))-1),
TRIM(A332)
))=1,
"Not Duplicate",
"Duplicate")</f>
        <v/>
      </c>
      <c r="C333" s="22">
        <f>_xlfn.IFNA(_xlfn.XLOOKUP(A333, Table1[Title], Table1[Inclusion/Exclusion Decision]), "Added studies")</f>
        <v/>
      </c>
      <c r="D333" s="22" t="inlineStr">
        <is>
          <t>N. S. El-Askary; M. Mabrouk Morsey; A. M. Mahmoud; T. I. El-Arif</t>
        </is>
      </c>
      <c r="E333" s="22" t="inlineStr">
        <is>
          <t>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 Computer Science Department, Faculty of Computer and Information Science, Ain Shams University, Cairo, Egypt</t>
        </is>
      </c>
      <c r="F333" s="22" t="inlineStr">
        <is>
          <t>2023 Eleventh International Conference on Intelligent Computing and Information Systems (ICICIS)</t>
        </is>
      </c>
      <c r="G333" s="14" t="n">
        <v>45309</v>
      </c>
      <c r="H333" s="22" t="n">
        <v>2023</v>
      </c>
      <c r="I333" s="22" t="n"/>
      <c r="J333" s="22" t="n"/>
      <c r="K333" s="22" t="n">
        <v>94</v>
      </c>
      <c r="L333" s="22" t="n">
        <v>101</v>
      </c>
      <c r="M333" s="22" t="inlineStr">
        <is>
          <t>Brain Neurological disorder is a serious disease that affects human's brain and may cause him to suffer. Computer Aided Systems have emerged in our daily life to provide support for the doctors and have become promising tools that assist healthcare professionals in predicting and diagnosing pathologies and recommend treatments for individual patients. This survey paper aims to provide a comprehensive overview of the current state of computer-aided systems for detecting brain neurological disorders including Alzheimer's disease and Autism spectrum disorders. The paper focuses on gathering the most popular datasets with different types such as EEG and fMRI that were utilized in the development and evaluation of these systems. We explored diverse range of features employed in these datasets which are vitally important for the precise identification and classification of brain neurological disorders. Additionally, recent studies in this field are collected and analyzed, with a particular emphasis on the methodologies utilized in the design and implementation of their models. These encompass traditional machine learning algorithms such as SVM, RF, DT and K-NN, as well as deep learning approaches, including CNN, DNN and Autoencoders. The findings are presented in a table format, showcasing the accuracy results of the different methodologies, sorted in descending order. Furthermore, the paper concludes by presenting insightful charts for statistical analysis that can guide researchers in understanding the current state of the art in this field to assist them in the development of more accurate, efficient, and accessible tools, utilizing the data accumulated throughout the survey paper, to enable early detection, diagnosis and ultimately improving patient outcomes and quality of life.</t>
        </is>
      </c>
      <c r="N333" s="22" t="inlineStr">
        <is>
          <t>2831-5952</t>
        </is>
      </c>
      <c r="O333" s="22" t="inlineStr">
        <is>
          <t>979-8-3503-2210-1</t>
        </is>
      </c>
      <c r="P333" s="22" t="inlineStr">
        <is>
          <t>10.1109/ICICIS58388.2023.10391112</t>
        </is>
      </c>
      <c r="Q333" s="22" t="n"/>
      <c r="R333" s="22" t="inlineStr">
        <is>
          <t>https://ieeexplore.ieee.org/stamp/stamp.jsp?arnumber=10391112</t>
        </is>
      </c>
      <c r="S333" s="22" t="inlineStr">
        <is>
          <t>Neurological disorders;brain diseases;deep learning;features;datasets;Computer Aided Systems</t>
        </is>
      </c>
      <c r="T333" s="22" t="inlineStr">
        <is>
          <t>Neurological diseases;Surveys;Support vector machines;Radio frequency;Pathology;Machine learning algorithms;Statistical analysis</t>
        </is>
      </c>
      <c r="U333" s="22" t="n"/>
      <c r="V333" s="22" t="n">
        <v>3</v>
      </c>
      <c r="W333" s="22" t="n"/>
      <c r="X333" s="22" t="n">
        <v>49</v>
      </c>
      <c r="Y333" s="22" t="inlineStr">
        <is>
          <t>IEEE</t>
        </is>
      </c>
      <c r="Z333" s="14" t="n">
        <v>45309</v>
      </c>
      <c r="AA333" s="22" t="inlineStr">
        <is>
          <t>21-23 Nov. 2023</t>
        </is>
      </c>
      <c r="AB333" s="22" t="inlineStr">
        <is>
          <t>21-23 Nov. 2023</t>
        </is>
      </c>
      <c r="AC333" s="22" t="inlineStr">
        <is>
          <t>IEEE</t>
        </is>
      </c>
      <c r="AD333" s="15" t="inlineStr">
        <is>
          <t>IEEE Conferences</t>
        </is>
      </c>
    </row>
    <row r="334">
      <c r="A334" s="8" t="inlineStr">
        <is>
          <t>An Effective Connectomics Approach for Diagnosing ADHD using Eyes-open Resting-state MEG</t>
        </is>
      </c>
      <c r="B334" s="9">
        <f>IF(COUNTIF($A$1:A333,
IF(ISNUMBER(MATCH(RIGHT(TRIM(A333),1),{".",",",";",":","!","?"},0)),
LEFT(TRIM(A333),LEN(TRIM(A333))-1),
TRIM(A333)
))=1,
"Not Duplicate",
"Duplicate")</f>
        <v/>
      </c>
      <c r="C334" s="9">
        <f>_xlfn.IFNA(_xlfn.XLOOKUP(A334, Table1[Title], Table1[Inclusion/Exclusion Decision]), "Added studies")</f>
        <v/>
      </c>
      <c r="D334" s="9" t="inlineStr">
        <is>
          <t>N. Hamedi; A. Khadem; S. Vardast; M. Delrobaei; A. Babajani-Feremi</t>
        </is>
      </c>
      <c r="E334" s="9" t="inlineStr">
        <is>
          <t>Department of Biomedical Engineering, Faculty of Electrical Engineering, K. N. Toosi University of Technology, Tehran, Iran; Department of Biomedical Engineering, Faculty of Electrical Engineering, K. N. Toosi University of Technology, Tehran, Iran; Department of Electrical Engineering, Sharif University of Technology, Tehran, Iran; Departments of Mechatronics and Biomedical Engineering, Faculty of Electrical Engineering, K. N. Toosi University of Technology, Tehran, Iran; Dell Medical School, University of Texas at Austin, Austin, TX, USA</t>
        </is>
      </c>
      <c r="F334" s="9" t="inlineStr">
        <is>
          <t>2021 11th International Conference on Computer Engineering and Knowledge (ICCKE)</t>
        </is>
      </c>
      <c r="G334" s="10" t="n">
        <v>44620</v>
      </c>
      <c r="H334" s="9" t="n">
        <v>2021</v>
      </c>
      <c r="I334" s="9" t="n"/>
      <c r="J334" s="9" t="n"/>
      <c r="K334" s="9" t="n">
        <v>110</v>
      </c>
      <c r="L334" s="9" t="n">
        <v>114</v>
      </c>
      <c r="M334" s="9" t="inlineStr">
        <is>
          <t>Attention Deficit Hyperactivity Disorder (ADHD) is the most common neurological disorder in childhood. The apparent symptoms of this disorder include a significant lack of attention, impulsivity, and hyperactivity. As this disorder causes school problems and social incompatibility, an accurate diagnosis can help to mitigate these problems. Magnetoencephalography (MEG) is an appealing technique for diagnosing ADHD due to being non-invasive and having a high temporal and a good spatial resolution. In this paper, we proposed an effective brain connectomics approach based on eyes-open resting-state MEG (rs-MEG) to identify subjects with ADHD from healthy controls (HC). We calculated the effective connectivity between the MEG sensors using Granger causality (GC). Then we used those GC measures as input features of six base classifiers and a meta-classifier based on stacking ensemble learning using those six base classifiers to classify ADHD and HC. The most discriminative features selected by the minimum redundancy maximum relevance (mRMR) feature selection algorithm were fed to all base classifiers and also the meta-classifier. We achieved an accuracy of 89.82% using ten GC features and the meta-classifier. Moreover, our proposed method outperformed eyes-closed rs-MEG studies in the diagnosis of ADHD. It is noteworthy that there has been no study on diagnosing ADHD using either eyes-open rs-MEG or GC. Thus, the novelty of our proposed method is to use eyes-open rs-MEG data and GC to diagnose ADHD. Our results demonstrate the capability of an effective connectomics approach based on eyes-open rs-MEG for diagnosis of ADHD.</t>
        </is>
      </c>
      <c r="N334" s="9" t="inlineStr">
        <is>
          <t>2643-279X</t>
        </is>
      </c>
      <c r="O334" s="9" t="inlineStr">
        <is>
          <t>978-1-6654-0208-8</t>
        </is>
      </c>
      <c r="P334" s="9" t="inlineStr">
        <is>
          <t>10.1109/ICCKE54056.2021.9721443</t>
        </is>
      </c>
      <c r="Q334" s="9" t="n"/>
      <c r="R334" s="9" t="inlineStr">
        <is>
          <t>https://ieeexplore.ieee.org/stamp/stamp.jsp?arnumber=9721443</t>
        </is>
      </c>
      <c r="S334" s="9" t="inlineStr">
        <is>
          <t>Attention Deficit Hyperactivity Disorder (ADHD);Resting-state Magnetoencephalography (rs-MEG);Effective connectivity;Granger Causality (GC);Machine learning;minimum redundancy maximum relevance (mRMR) feature selection</t>
        </is>
      </c>
      <c r="T334" s="9" t="inlineStr">
        <is>
          <t>Neurological diseases;Knowledge engineering;Stacking;Redundancy;Magnetoencephalography;Feature extraction;Classification algorithms</t>
        </is>
      </c>
      <c r="U334" s="9" t="n"/>
      <c r="V334" s="9" t="n">
        <v>3</v>
      </c>
      <c r="W334" s="9" t="n"/>
      <c r="X334" s="9" t="n">
        <v>24</v>
      </c>
      <c r="Y334" s="9" t="inlineStr">
        <is>
          <t>IEEE</t>
        </is>
      </c>
      <c r="Z334" s="10" t="n">
        <v>44620</v>
      </c>
      <c r="AA334" s="9" t="inlineStr">
        <is>
          <t>28-29 Oct. 2021</t>
        </is>
      </c>
      <c r="AB334" s="9" t="inlineStr">
        <is>
          <t>28-29 Oct. 2021</t>
        </is>
      </c>
      <c r="AC334" s="9" t="inlineStr">
        <is>
          <t>IEEE</t>
        </is>
      </c>
      <c r="AD334" s="11" t="inlineStr">
        <is>
          <t>IEEE Conferences</t>
        </is>
      </c>
    </row>
    <row r="335">
      <c r="A335" s="12" t="inlineStr">
        <is>
          <t>Unleashing the Potential of Convolutional Neural Networks for Automated Depression Detection Using Audio Modality</t>
        </is>
      </c>
      <c r="B335" s="22">
        <f>IF(COUNTIF($A$1:A334,
IF(ISNUMBER(MATCH(RIGHT(TRIM(A334),1),{".",",",";",":","!","?"},0)),
LEFT(TRIM(A334),LEN(TRIM(A334))-1),
TRIM(A334)
))=1,
"Not Duplicate",
"Duplicate")</f>
        <v/>
      </c>
      <c r="C335" s="22">
        <f>_xlfn.IFNA(_xlfn.XLOOKUP(A335, Table1[Title], Table1[Inclusion/Exclusion Decision]), "Added studies")</f>
        <v/>
      </c>
      <c r="D335" s="22" t="inlineStr">
        <is>
          <t>J. Srinivasan; A. J. S. Vishnu; G. M; N. V. Pragna; R. Polavarapu</t>
        </is>
      </c>
      <c r="E335" s="22" t="inlineStr">
        <is>
          <t>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t>
        </is>
      </c>
      <c r="F335" s="22" t="inlineStr">
        <is>
          <t>2023 7th International Conference On Computing, Communication, Control And Automation (ICCUBEA)</t>
        </is>
      </c>
      <c r="G335" s="14" t="n">
        <v>45313</v>
      </c>
      <c r="H335" s="22" t="n">
        <v>2023</v>
      </c>
      <c r="I335" s="22" t="n"/>
      <c r="J335" s="22" t="n"/>
      <c r="K335" s="22" t="n">
        <v>1</v>
      </c>
      <c r="L335" s="22" t="n">
        <v>6</v>
      </c>
      <c r="M335" s="22" t="inlineStr">
        <is>
          <t>The conventional method for diagnosing depression involves conducting clinical interviews, wherein mental health professionals scrutinize patients' responses to evaluate their psychological state. In the realm of healthcare, tasks that rely on speech often necessitate the derivation of acoustic features that are manually engineered, such as pitch, prosody, loudness, speech rate, and energy. These features are then integrated with machine learning algorithms. Recent developments in deep learning have demonstrated significant achievements in automated learning for signal processing duties, such as the analysis of images, videos, and audio. The present study introduces a new methodology that utilizes Convolutional Neural Networks (CNNs) to identify depression through the analysis of audio signals. By utilizing CNN-based models, we aim to uncover hidden patterns and signals in the audio data for enhanced depression detection accuracy and reliability.</t>
        </is>
      </c>
      <c r="N335" s="22" t="inlineStr">
        <is>
          <t>2771-1358</t>
        </is>
      </c>
      <c r="O335" s="22" t="inlineStr">
        <is>
          <t>979-8-3503-0426-8</t>
        </is>
      </c>
      <c r="P335" s="22" t="inlineStr">
        <is>
          <t>10.1109/ICCUBEA58933.2023.10391952</t>
        </is>
      </c>
      <c r="Q335" s="22" t="n"/>
      <c r="R335" s="22" t="inlineStr">
        <is>
          <t>https://ieeexplore.ieee.org/stamp/stamp.jsp?arnumber=10391952</t>
        </is>
      </c>
      <c r="S335" s="22" t="inlineStr">
        <is>
          <t>depression diagnosis;automatic learning;convolutional neural networks;audio modality;mental health assessment;signal processing;speech processing</t>
        </is>
      </c>
      <c r="T335" s="22" t="inlineStr">
        <is>
          <t>Machine learning algorithms;Process control;Mental health;Medical services;Signal processing;Depression;Convolutional neural networks</t>
        </is>
      </c>
      <c r="U335" s="22" t="n"/>
      <c r="V335" s="22" t="n">
        <v>1</v>
      </c>
      <c r="W335" s="22" t="n"/>
      <c r="X335" s="22" t="n">
        <v>22</v>
      </c>
      <c r="Y335" s="22" t="inlineStr">
        <is>
          <t>IEEE</t>
        </is>
      </c>
      <c r="Z335" s="14" t="n">
        <v>45313</v>
      </c>
      <c r="AA335" s="22" t="inlineStr">
        <is>
          <t>18-19 Aug. 2023</t>
        </is>
      </c>
      <c r="AB335" s="22" t="inlineStr">
        <is>
          <t>18-19 Aug. 2023</t>
        </is>
      </c>
      <c r="AC335" s="22" t="inlineStr">
        <is>
          <t>IEEE</t>
        </is>
      </c>
      <c r="AD335" s="15" t="inlineStr">
        <is>
          <t>IEEE Conferences</t>
        </is>
      </c>
    </row>
    <row r="336">
      <c r="A336" s="8" t="inlineStr">
        <is>
          <t>Artificial Intelligence based Human Attention Detection through Brain Computer Interface for Health Care Monitoring</t>
        </is>
      </c>
      <c r="B336" s="9">
        <f>IF(COUNTIF($A$1:A335,
IF(ISNUMBER(MATCH(RIGHT(TRIM(A335),1),{".",",",";",":","!","?"},0)),
LEFT(TRIM(A335),LEN(TRIM(A335))-1),
TRIM(A335)
))=1,
"Not Duplicate",
"Duplicate")</f>
        <v/>
      </c>
      <c r="C336" s="9">
        <f>_xlfn.IFNA(_xlfn.XLOOKUP(A336, Table1[Title], Table1[Inclusion/Exclusion Decision]), "Added studies")</f>
        <v/>
      </c>
      <c r="D336" s="9" t="inlineStr">
        <is>
          <t>R. S. Kumar; K. K. Srinivas; A. Peddi; P. A. H. Vardhini</t>
        </is>
      </c>
      <c r="E336" s="9" t="inlineStr">
        <is>
          <t>Department of ECE, VNRVJIET, Hyderabad, Telangana, India; Department of ECE, VNRVJIET, Hyderabad, Telangana, India; Department of ECE, VNRVJIET, Hyderabad, Telangana, India; Department of ECE, VITS, Deshmukhi, Hyderabad, Telangana, India</t>
        </is>
      </c>
      <c r="F336" s="9" t="inlineStr">
        <is>
          <t>2021 IEEE International Conference on Biomedical Engineering, Computer and Information Technology for Health (BECITHCON)</t>
        </is>
      </c>
      <c r="G336" s="10" t="n">
        <v>44823</v>
      </c>
      <c r="H336" s="9" t="n">
        <v>2021</v>
      </c>
      <c r="I336" s="9" t="n"/>
      <c r="J336" s="9" t="n"/>
      <c r="K336" s="9" t="n">
        <v>42</v>
      </c>
      <c r="L336" s="9" t="n">
        <v>45</v>
      </c>
      <c r="M336" s="9" t="inlineStr">
        <is>
          <t>Attention as a key aspect of brain activity is one of the most usable area of brain study. It has a significant impact on the brain activities such as learning process and critical activities like driving vehicles. As real-time bidirectional linkages between living brains and actuators, brain-computer interfaces (BCIs) have showed considerable promise. The area of BCIs has been accelerated by artificial intelligence (AI), which can improve the analysis and decoding of brain activity. This paper deals with how attention of a person is detected using Electroencephalogram (EEG) and Brain Computer Interface (BCI).</t>
        </is>
      </c>
      <c r="N336" s="9" t="n"/>
      <c r="O336" s="9" t="inlineStr">
        <is>
          <t>978-1-6654-6621-9</t>
        </is>
      </c>
      <c r="P336" s="9" t="inlineStr">
        <is>
          <t>10.1109/BECITHCON54710.2021.9893646</t>
        </is>
      </c>
      <c r="Q336" s="9" t="n"/>
      <c r="R336" s="9" t="inlineStr">
        <is>
          <t>https://ieeexplore.ieee.org/stamp/stamp.jsp?arnumber=9893646</t>
        </is>
      </c>
      <c r="S336" s="9" t="inlineStr">
        <is>
          <t>Electroencephalogram (EEG);Brain Computer Interface (BCI);Detection</t>
        </is>
      </c>
      <c r="T336" s="9" t="inlineStr">
        <is>
          <t>Brain;Medical services;Feature extraction;Brain-computer interfaces;Real-time systems;Artificial intelligence;Information technology</t>
        </is>
      </c>
      <c r="U336" s="9" t="n"/>
      <c r="V336" s="9" t="n">
        <v>34</v>
      </c>
      <c r="W336" s="9" t="n"/>
      <c r="X336" s="9" t="n">
        <v>9</v>
      </c>
      <c r="Y336" s="9" t="inlineStr">
        <is>
          <t>IEEE</t>
        </is>
      </c>
      <c r="Z336" s="10" t="n">
        <v>44823</v>
      </c>
      <c r="AA336" s="9" t="inlineStr">
        <is>
          <t>4-5 Dec. 2021</t>
        </is>
      </c>
      <c r="AB336" s="9" t="inlineStr">
        <is>
          <t>4-5 Dec. 2021</t>
        </is>
      </c>
      <c r="AC336" s="9" t="inlineStr">
        <is>
          <t>IEEE</t>
        </is>
      </c>
      <c r="AD336" s="11" t="inlineStr">
        <is>
          <t>IEEE Conferences</t>
        </is>
      </c>
    </row>
    <row r="337">
      <c r="A337" s="12" t="inlineStr">
        <is>
          <t>EEG Based Mental Arithmetic Task Classification Using a Stacked Long Short Term Memory Network for Brain-Computer Interfacing</t>
        </is>
      </c>
      <c r="B337" s="22">
        <f>IF(COUNTIF($A$1:A336,
IF(ISNUMBER(MATCH(RIGHT(TRIM(A336),1),{".",",",";",":","!","?"},0)),
LEFT(TRIM(A336),LEN(TRIM(A336))-1),
TRIM(A336)
))=1,
"Not Duplicate",
"Duplicate")</f>
        <v/>
      </c>
      <c r="C337" s="22">
        <f>_xlfn.IFNA(_xlfn.XLOOKUP(A337, Table1[Title], Table1[Inclusion/Exclusion Decision]), "Added studies")</f>
        <v/>
      </c>
      <c r="D337" s="22" t="inlineStr">
        <is>
          <t>B. Ganguly; A. Chatterjee; W. Mehdi; S. Sharma; S. Garai</t>
        </is>
      </c>
      <c r="E337" s="22" t="inlineStr">
        <is>
          <t>Electrical Engineering Department, Jadavpur University, Kolkata, India; Electrical Engineering Department, Meghnad Saha Institute of Technology, Kolkata, India; Electrical Engineering Department, Meghnad Saha Institute of Technology, Kolkata, India; Electrical Engineering Department, Meghnad Saha Institute of Technology, Kolkata, India; Electrical Engineering Department, Meghnad Saha Institute of Technology, Kolkata, India</t>
        </is>
      </c>
      <c r="F337" s="22" t="inlineStr">
        <is>
          <t>2020 IEEE VLSI DEVICE CIRCUIT AND SYSTEM (VLSI DCS)</t>
        </is>
      </c>
      <c r="G337" s="14" t="n">
        <v>44071</v>
      </c>
      <c r="H337" s="22" t="n">
        <v>2020</v>
      </c>
      <c r="I337" s="22" t="n"/>
      <c r="J337" s="22" t="n"/>
      <c r="K337" s="22" t="n">
        <v>89</v>
      </c>
      <c r="L337" s="22" t="n">
        <v>94</v>
      </c>
      <c r="M337" s="22" t="inlineStr">
        <is>
          <t>This paper proposes an electroencephalogram (EEG) based mental arithmetic task classification using a stacked long short-term memory (LSTM) architecture for brain computer interfacing (BCI). EEG signals from 22 channels are taken from 36 subjects, as mentioned in the Physionet database. A deep learning framework based on LSTM is employed to identify and classify the mental arithmetic task by reducing the number of electrodes. Window segmentation is applied for data augmentation as well as feature extraction from all the recorded EEG signals. Eight features per electrode have been fed into the proposed LSTM architecture. The main aspect of this network along with the dropout layers is to enhance feature learning ability and to avoid over fitting.</t>
        </is>
      </c>
      <c r="N337" s="22" t="n"/>
      <c r="O337" s="22" t="inlineStr">
        <is>
          <t>978-1-7281-1933-5</t>
        </is>
      </c>
      <c r="P337" s="22" t="inlineStr">
        <is>
          <t>10.1109/VLSIDCS47293.2020.9179949</t>
        </is>
      </c>
      <c r="Q337" s="22" t="n"/>
      <c r="R337" s="22" t="inlineStr">
        <is>
          <t>https://ieeexplore.ieee.org/stamp/stamp.jsp?arnumber=9179949</t>
        </is>
      </c>
      <c r="S337" s="22" t="inlineStr">
        <is>
          <t>brain computer interface (BCI);electroencephalogram (EEG);LSTM network;mental arithmetic task;signal processing</t>
        </is>
      </c>
      <c r="T337" s="22" t="inlineStr">
        <is>
          <t>Electroencephalography;Task analysis;Time-frequency analysis;Electrodes;Feature extraction;Training;Electrical engineering</t>
        </is>
      </c>
      <c r="U337" s="22" t="n"/>
      <c r="V337" s="22" t="n">
        <v>19</v>
      </c>
      <c r="W337" s="22" t="n"/>
      <c r="X337" s="22" t="n">
        <v>22</v>
      </c>
      <c r="Y337" s="22" t="inlineStr">
        <is>
          <t>IEEE</t>
        </is>
      </c>
      <c r="Z337" s="14" t="n">
        <v>44071</v>
      </c>
      <c r="AA337" s="22" t="inlineStr">
        <is>
          <t>18-19 July 2020</t>
        </is>
      </c>
      <c r="AB337" s="22" t="inlineStr">
        <is>
          <t>18-19 July 2020</t>
        </is>
      </c>
      <c r="AC337" s="22" t="inlineStr">
        <is>
          <t>IEEE</t>
        </is>
      </c>
      <c r="AD337" s="15" t="inlineStr">
        <is>
          <t>IEEE Conferences</t>
        </is>
      </c>
    </row>
    <row r="338">
      <c r="A338" s="8" t="inlineStr">
        <is>
          <t>Speech enabled personal workout assistant recommendation system</t>
        </is>
      </c>
      <c r="B338" s="9">
        <f>IF(COUNTIF($A$1:A337,
IF(ISNUMBER(MATCH(RIGHT(TRIM(A337),1),{".",",",";",":","!","?"},0)),
LEFT(TRIM(A337),LEN(TRIM(A337))-1),
TRIM(A337)
))=1,
"Not Duplicate",
"Duplicate")</f>
        <v/>
      </c>
      <c r="C338" s="9">
        <f>_xlfn.IFNA(_xlfn.XLOOKUP(A338, Table1[Title], Table1[Inclusion/Exclusion Decision]), "Added studies")</f>
        <v/>
      </c>
      <c r="D338" s="9" t="inlineStr">
        <is>
          <t>B. H. Priya; B. Vamsi; A. A. Reddy; M. Radhika; S. Hariharan; V. Kekreja</t>
        </is>
      </c>
      <c r="E338" s="9" t="inlineStr">
        <is>
          <t>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Department of Computer Science and Engineering, Vardhaman College of Engineering, Hyderabad, India; Chitkara University Institute of Engineering and Technology, Chitkara University, Punjab, India</t>
        </is>
      </c>
      <c r="F338" s="9" t="inlineStr">
        <is>
          <t>2024 International Conference on Innovations and Challenges in Emerging Technologies (ICICET)</t>
        </is>
      </c>
      <c r="G338" s="10" t="n">
        <v>45510</v>
      </c>
      <c r="H338" s="9" t="n">
        <v>2024</v>
      </c>
      <c r="I338" s="9" t="n"/>
      <c r="J338" s="9" t="n"/>
      <c r="K338" s="9" t="n">
        <v>1</v>
      </c>
      <c r="L338" s="9" t="n">
        <v>6</v>
      </c>
      <c r="M338" s="9" t="inlineStr">
        <is>
          <t>Personalized coaching and seamless user experiences are becoming increasingly important in todayâ€™s fitness environment. This research presents a novel online fitness program that uses a voice-activated virtual assistant interface to completely transform the user experience. The technology ensures smooth interaction and customization by using deep learning algorithms to deliver personalized workout recommendations depending on user input. Through the use of sophisticated deep learning architectures for natural language processing and speech recognition, the web interface provides personalized workout plans with ease. Moreover, it integrates emotion detection algorithms to modify recommendations in real time according to usersâ€™ emotional states, thereby augmenting motivation and engagement. Using neural networks to analyze user data continuously, the virtual assistant continuously improves personalized training plans to match fitness objectives and personal preferences. The system can adapt and provide more accurate recommendations as a result of this deep learning integration. The voice-enabled interface provides a hands-free engagement experience while improving accessibility and usability. The evaluationâ€™s findings show how beneficial and well-liked the virtual assistantâ€™s tailored fitness guidance and emotion-based suggestions are. In general, this study signifies a noteworthy progression in the field of virtual assistant technology for the health and fitness industry, providing users with a tailored and seamless method of accomplishing their fitness goals.</t>
        </is>
      </c>
      <c r="N338" s="9" t="n"/>
      <c r="O338" s="9" t="inlineStr">
        <is>
          <t>979-8-3503-1901-9</t>
        </is>
      </c>
      <c r="P338" s="9" t="inlineStr">
        <is>
          <t>10.1109/ICICET59348.2024.10616312</t>
        </is>
      </c>
      <c r="Q338" s="9" t="n"/>
      <c r="R338" s="9" t="inlineStr">
        <is>
          <t>https://ieeexplore.ieee.org/stamp/stamp.jsp?arnumber=10616312</t>
        </is>
      </c>
      <c r="S338" s="9" t="inlineStr">
        <is>
          <t>Virtual Assistant;Deep Learning;Emotion-based Suggestions;Personalized Workout Recommendations;Speech Recognition;Natural Language Processing;Voice based Interaction</t>
        </is>
      </c>
      <c r="T338" s="9" t="inlineStr">
        <is>
          <t>Deep learning;Training;Emotion recognition;Technological innovation;Virtual assistants;Transforms;Speech recognition</t>
        </is>
      </c>
      <c r="U338" s="9" t="n"/>
      <c r="V338" s="9" t="n">
        <v>1</v>
      </c>
      <c r="W338" s="9" t="n"/>
      <c r="X338" s="9" t="n">
        <v>15</v>
      </c>
      <c r="Y338" s="9" t="inlineStr">
        <is>
          <t>IEEE</t>
        </is>
      </c>
      <c r="Z338" s="10" t="n">
        <v>45510</v>
      </c>
      <c r="AA338" s="9" t="inlineStr">
        <is>
          <t>7-8 June 2024</t>
        </is>
      </c>
      <c r="AB338" s="9" t="inlineStr">
        <is>
          <t>7-8 June 2024</t>
        </is>
      </c>
      <c r="AC338" s="9" t="inlineStr">
        <is>
          <t>IEEE</t>
        </is>
      </c>
      <c r="AD338" s="11" t="inlineStr">
        <is>
          <t>IEEE Conferences</t>
        </is>
      </c>
    </row>
    <row r="339">
      <c r="A339" s="12" t="inlineStr">
        <is>
          <t>A Decision Tree Classification Model for detection Of Tourette Syndrome Using Cognitive and Olfactory Testing Data</t>
        </is>
      </c>
      <c r="B339" s="22">
        <f>IF(COUNTIF($A$1:A338,
IF(ISNUMBER(MATCH(RIGHT(TRIM(A338),1),{".",",",";",":","!","?"},0)),
LEFT(TRIM(A338),LEN(TRIM(A338))-1),
TRIM(A338)
))=1,
"Not Duplicate",
"Duplicate")</f>
        <v/>
      </c>
      <c r="C339" s="22">
        <f>_xlfn.IFNA(_xlfn.XLOOKUP(A339, Table1[Title], Table1[Inclusion/Exclusion Decision]), "Added studies")</f>
        <v/>
      </c>
      <c r="D339" s="22" t="inlineStr">
        <is>
          <t>H. Jain; K. Pandey; B. Verma</t>
        </is>
      </c>
      <c r="E339" s="22" t="inlineStr">
        <is>
          <t>Technocrats Institute of Technology, Bhopal; Technocrats Institute of Technology, Bhopal; Technocrats Institute of Technology, Bhopal</t>
        </is>
      </c>
      <c r="F339" s="22" t="inlineStr">
        <is>
          <t>2023 IEEE 12th International Conference on Communication Systems and Network Technologies (CSNT)</t>
        </is>
      </c>
      <c r="G339" s="14" t="n">
        <v>45077</v>
      </c>
      <c r="H339" s="22" t="n">
        <v>2023</v>
      </c>
      <c r="I339" s="22" t="n"/>
      <c r="J339" s="22" t="n"/>
      <c r="K339" s="22" t="n">
        <v>754</v>
      </c>
      <c r="L339" s="22" t="n">
        <v>760</v>
      </c>
      <c r="M339" s="22" t="inlineStr">
        <is>
          <t>Touretteâ€™s Syndrome (TS for short) is normal neurodevelopment disorder that becomes active during childhood or adolescence. This is described by multiple motor tics (motor tics) and at least one vocal (vocal) tic. Examples of tics include blinking, coughing, clearing the throat, sniffling, and facial movements. Two aspect of Tic disorder are Motor and vocal which depends on level of the complication. The demographic, cognitive and olfactory testing data can be used to develop a model to predict the Touretteâ€™s syndrome in the population and measures can be taken to treat the identified patients. This research paper attempts to build up a machine learning based model to predict TS based on demographic and cognitive testing and Olfactory testing data sets. Results show that Decision Tree model is able to predict the syndrome with $ 100\%$ accuracy, 1 Mathewâ€™s correlation coefficient, 100parcent F1-score, 100parcent precision and $ 100\%$ recall on the limited available dataset.</t>
        </is>
      </c>
      <c r="N339" s="22" t="inlineStr">
        <is>
          <t>2473-5655</t>
        </is>
      </c>
      <c r="O339" s="22" t="inlineStr">
        <is>
          <t>978-1-6654-6261-7</t>
        </is>
      </c>
      <c r="P339" s="22" t="inlineStr">
        <is>
          <t>10.1109/CSNT57126.2023.10134616</t>
        </is>
      </c>
      <c r="Q339" s="22" t="n"/>
      <c r="R339" s="22" t="inlineStr">
        <is>
          <t>https://ieeexplore.ieee.org/stamp/stamp.jsp?arnumber=10134616</t>
        </is>
      </c>
      <c r="S339" s="22" t="inlineStr">
        <is>
          <t>Tourette Syndrome;Machine learning;demographic data;cognitive testing;olfactory testing;accuracy</t>
        </is>
      </c>
      <c r="T339" s="22" t="inlineStr">
        <is>
          <t>Correlation coefficient;Communication systems;Computational modeling;Olfactory;Sociology;Machine learning;Predictive models</t>
        </is>
      </c>
      <c r="U339" s="22" t="n"/>
      <c r="V339" s="22" t="n"/>
      <c r="W339" s="22" t="n"/>
      <c r="X339" s="22" t="n">
        <v>13</v>
      </c>
      <c r="Y339" s="22" t="inlineStr">
        <is>
          <t>IEEE</t>
        </is>
      </c>
      <c r="Z339" s="14" t="n">
        <v>45077</v>
      </c>
      <c r="AA339" s="22" t="inlineStr">
        <is>
          <t>8-9 April 2023</t>
        </is>
      </c>
      <c r="AB339" s="22" t="inlineStr">
        <is>
          <t>8-9 April 2023</t>
        </is>
      </c>
      <c r="AC339" s="22" t="inlineStr">
        <is>
          <t>IEEE</t>
        </is>
      </c>
      <c r="AD339" s="15" t="inlineStr">
        <is>
          <t>IEEE Conferences</t>
        </is>
      </c>
    </row>
    <row r="340">
      <c r="A340" s="8" t="inlineStr">
        <is>
          <t>A Novel Approach for Detection of Autism Using Neural Transformer</t>
        </is>
      </c>
      <c r="B340" s="9">
        <f>IF(COUNTIF($A$1:A339,
IF(ISNUMBER(MATCH(RIGHT(TRIM(A339),1),{".",",",";",":","!","?"},0)),
LEFT(TRIM(A339),LEN(TRIM(A339))-1),
TRIM(A339)
))=1,
"Not Duplicate",
"Duplicate")</f>
        <v/>
      </c>
      <c r="C340" s="9">
        <f>_xlfn.IFNA(_xlfn.XLOOKUP(A340, Table1[Title], Table1[Inclusion/Exclusion Decision]), "Added studies")</f>
        <v/>
      </c>
      <c r="D340" s="9" t="inlineStr">
        <is>
          <t>K. P; J. M. B. D; J. M</t>
        </is>
      </c>
      <c r="E340" s="9" t="inlineStr">
        <is>
          <t>Department of CSE, Rajalakshmi Engineering College, Chennai, India; Department of CSE, Rajalakshmi Engineering College, Chennai, India; Department of CSE, Rajalakshmi Engineering College, Chennai, India</t>
        </is>
      </c>
      <c r="F340" s="9" t="inlineStr">
        <is>
          <t>2024 IEEE International Conference on Communication, Computing and Signal Processing (IICCCS)</t>
        </is>
      </c>
      <c r="G340" s="10" t="n">
        <v>45625</v>
      </c>
      <c r="H340" s="9" t="n">
        <v>2024</v>
      </c>
      <c r="I340" s="9" t="n"/>
      <c r="J340" s="9" t="n"/>
      <c r="K340" s="9" t="n">
        <v>1</v>
      </c>
      <c r="L340" s="9" t="n">
        <v>6</v>
      </c>
      <c r="M340" s="9" t="inlineStr">
        <is>
          <t>Autism which refers to autism spectrum disorder (ASD) is recognized as a neuro-developmental disorder where the person who is autistic may exhibit conditions of diverse groups. It can also be identified by some unique patterns such as the inability of a person to switch the activity that is being carried out, little eye contact while communicating, tending to repeat certain words or phrases, and reactions that are completely different and unusual to events or sensations. The characteristic that most of the autistic people exhibit is difficulty in communicating with other people. Researches are carried out to predict autism from family morbidity involving data from three generations, detecting the severity of autistic characteristics by analyzing brain patterns, using image data to predict autism, and speech recognition to monitor how well the patient communicates, or does the patient tend to repeat any phrases. Our solution to detect autism involves the use of deep learning techniques to extract features from the image dataset of autistic people which is labeled as autistic and non-autistic, and using the extracted features to train the classifiers for better prediction. The main motive is to provide a solution which could contribute in the early detection of autism.</t>
        </is>
      </c>
      <c r="N340" s="9" t="n"/>
      <c r="O340" s="9" t="inlineStr">
        <is>
          <t>979-8-3503-9075-9</t>
        </is>
      </c>
      <c r="P340" s="9" t="inlineStr">
        <is>
          <t>10.1109/IICCCS61609.2024.10763805</t>
        </is>
      </c>
      <c r="Q340" s="9" t="n"/>
      <c r="R340" s="9" t="inlineStr">
        <is>
          <t>https://ieeexplore.ieee.org/stamp/stamp.jsp?arnumber=10763805</t>
        </is>
      </c>
      <c r="S340" s="9" t="inlineStr">
        <is>
          <t>Neuro-developmental disorder;Image Analysis;Deep Learning and Early Detection</t>
        </is>
      </c>
      <c r="T340" s="9" t="inlineStr">
        <is>
          <t>Deep learning;Autism;Visualization;Accuracy;Face recognition;Predictive models;Feature extraction;Transformers;Trajectory;Monitoring</t>
        </is>
      </c>
      <c r="U340" s="9" t="n"/>
      <c r="V340" s="9" t="n">
        <v>2</v>
      </c>
      <c r="W340" s="9" t="n"/>
      <c r="X340" s="9" t="n">
        <v>13</v>
      </c>
      <c r="Y340" s="9" t="inlineStr">
        <is>
          <t>IEEE</t>
        </is>
      </c>
      <c r="Z340" s="10" t="n">
        <v>45625</v>
      </c>
      <c r="AA340" s="9" t="inlineStr">
        <is>
          <t>19-20 Sept. 2024</t>
        </is>
      </c>
      <c r="AB340" s="9" t="inlineStr">
        <is>
          <t>19-20 Sept. 2024</t>
        </is>
      </c>
      <c r="AC340" s="9" t="inlineStr">
        <is>
          <t>IEEE</t>
        </is>
      </c>
      <c r="AD340" s="11" t="inlineStr">
        <is>
          <t>IEEE Conferences</t>
        </is>
      </c>
    </row>
    <row r="341">
      <c r="A341" s="12" t="inlineStr">
        <is>
          <t>Noise-Robust and Interpretable EEG Classification of Hyperactive Disorders Using Graph Convolutional Network</t>
        </is>
      </c>
      <c r="B341" s="22">
        <f>IF(COUNTIF($A$1:A340,
IF(ISNUMBER(MATCH(RIGHT(TRIM(A340),1),{".",",",";",":","!","?"},0)),
LEFT(TRIM(A340),LEN(TRIM(A340))-1),
TRIM(A340)
))=1,
"Not Duplicate",
"Duplicate")</f>
        <v/>
      </c>
      <c r="C341" s="22">
        <f>_xlfn.IFNA(_xlfn.XLOOKUP(A341, Table1[Title], Table1[Inclusion/Exclusion Decision]), "Added studies")</f>
        <v/>
      </c>
      <c r="D341" s="22" t="inlineStr">
        <is>
          <t>D. Kim; Y. Lee; S. Shin; K. M. Kim; D. Kim; S. -I. Choi</t>
        </is>
      </c>
      <c r="E341" s="22" t="inlineStr">
        <is>
          <t>Department of AI-Based Convergence, Dankook University, Yongin-si, South Korea; Department of AI-Based Convergence, Dankook University, Yongin-si, South Korea; Department of AI-Based Convergence, Dankook University, Yongin-si, South Korea; Department of Psychiatry, Dankook University, Cheonan-si, South Korea; Department of Psychiatry, Dankook University, Cheonan-si, South Korea; Department of AI-Based Convergence, Dankook University, Yongin-si, South Korea</t>
        </is>
      </c>
      <c r="F341" s="22" t="inlineStr">
        <is>
          <t>IEEE Access</t>
        </is>
      </c>
      <c r="G341" s="14" t="n">
        <v>45965</v>
      </c>
      <c r="H341" s="22" t="n">
        <v>2025</v>
      </c>
      <c r="I341" s="22" t="n">
        <v>13</v>
      </c>
      <c r="J341" s="22" t="n"/>
      <c r="K341" s="22" t="n">
        <v>186168</v>
      </c>
      <c r="L341" s="22" t="n">
        <v>186180</v>
      </c>
      <c r="M341" s="22"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is>
      </c>
      <c r="N341" s="22" t="inlineStr">
        <is>
          <t>2169-3536</t>
        </is>
      </c>
      <c r="O341" s="22" t="n"/>
      <c r="P341" s="22" t="inlineStr">
        <is>
          <t>10.1109/ACCESS.2025.3626160</t>
        </is>
      </c>
      <c r="Q341" s="22" t="inlineStr">
        <is>
          <t xml:space="preserve">Bio &amp; Medical Technology Development Program of the National Research Foundation (NRF) funded by Korean Government (MSIT)(grant numbers:2025-RS-2023-00220408); IITP (Institute of Information &amp; Communications Technology Planning &amp; Evaluation)-ICAN(ICT Challenge and Advanced Network of HRD) grant funded by Korean Government (MSIT)(grant numbers:IITP-2025-RS-00437027); </t>
        </is>
      </c>
      <c r="R341" s="22" t="inlineStr">
        <is>
          <t>https://ieeexplore.ieee.org/stamp/stamp.jsp?arnumber=11218911</t>
        </is>
      </c>
      <c r="S341" s="22" t="inlineStr">
        <is>
          <t>EEG;graph convolutional network;PGExplainer;hyperactive disorder;explainable AI</t>
        </is>
      </c>
      <c r="T341" s="22" t="inlineStr">
        <is>
          <t>Electroencephalography;Brain modeling;Computational modeling;Feature extraction;Noise robustness;Noise;Computational efficiency;Deep learning;Analytical models;Wavelet transforms</t>
        </is>
      </c>
      <c r="U341" s="22" t="n"/>
      <c r="V341" s="22" t="n"/>
      <c r="W341" s="22" t="n"/>
      <c r="X341" s="22" t="n">
        <v>70</v>
      </c>
      <c r="Y341" s="22" t="inlineStr">
        <is>
          <t>CCBY</t>
        </is>
      </c>
      <c r="Z341" s="14" t="n">
        <v>45958</v>
      </c>
      <c r="AA341" s="22" t="n">
        <v>2025</v>
      </c>
      <c r="AB341" s="22" t="n"/>
      <c r="AC341" s="22" t="inlineStr">
        <is>
          <t>IEEE</t>
        </is>
      </c>
      <c r="AD341" s="15" t="inlineStr">
        <is>
          <t>IEEE Journals</t>
        </is>
      </c>
    </row>
    <row r="342">
      <c r="A342" s="8" t="inlineStr">
        <is>
          <t>Preliminary Study on Model Construction for Estimating Mental Illness and Developmental Disorders</t>
        </is>
      </c>
      <c r="B342" s="9">
        <f>IF(COUNTIF($A$1:A341,
IF(ISNUMBER(MATCH(RIGHT(TRIM(A341),1),{".",",",";",":","!","?"},0)),
LEFT(TRIM(A341),LEN(TRIM(A341))-1),
TRIM(A341)
))=1,
"Not Duplicate",
"Duplicate")</f>
        <v/>
      </c>
      <c r="C342" s="9">
        <f>_xlfn.IFNA(_xlfn.XLOOKUP(A342, Table1[Title], Table1[Inclusion/Exclusion Decision]), "Added studies")</f>
        <v/>
      </c>
      <c r="D342" s="9" t="inlineStr">
        <is>
          <t>K. Suzuki; M. Sugaya; T. Laohakangvalvit</t>
        </is>
      </c>
      <c r="E342" s="9" t="inlineStr">
        <is>
          <t>Department of Electrical Engineering and Computer Science, Shibaura Institute of Technology, Tokyo, Japan; Department of Electrical Engineering and Computer Science, Shibaura Institute of Technology, Tokyo, Japan; Department of Electrical Engineering and Computer Science, Shibaura Institute of Technology, Tokyo, Japan</t>
        </is>
      </c>
      <c r="F342" s="9" t="inlineStr">
        <is>
          <t>2022 IEEE 4th Global Conference on Life Sciences and Technologies (LifeTech)</t>
        </is>
      </c>
      <c r="G342" s="10" t="n">
        <v>44665</v>
      </c>
      <c r="H342" s="9" t="n">
        <v>2022</v>
      </c>
      <c r="I342" s="9" t="n"/>
      <c r="J342" s="9" t="n"/>
      <c r="K342" s="9" t="n">
        <v>327</v>
      </c>
      <c r="L342" s="9" t="n">
        <v>330</v>
      </c>
      <c r="M342" s="9" t="inlineStr">
        <is>
          <t>In recent years, the number of patients with mental disorders and developmental disabilities has been increasing. Current diagnostic methods for these patients are mainly interviews between clinicians and patients, which is regarded as subjective evaluation that may cause instability. Therefore, it is necessary to support the clinician's diagnosis by objective evaluation. We conducted preliminary study on constructing a model to support the diagnosis from electroencephalogram (EEG) applying deep learning. To construct the model, EEG data was collected from six people with mental illness or developmental disabilities and three people without these disabilities during resting with eyes closed. The collected EEG data were used as explanatory variables. A binary value, which means the group with or without mental disorders and developmental disabilities, were used as objective variable. We trained the model and verified the model with cross validation which training and test data do not include the same participantâ€™s data. The results of the accuracy verification suggested that it is possible to construct a model with an average accuracy of about 70%.</t>
        </is>
      </c>
      <c r="N342" s="9" t="n"/>
      <c r="O342" s="9" t="inlineStr">
        <is>
          <t>978-1-6654-1904-8</t>
        </is>
      </c>
      <c r="P342" s="9" t="inlineStr">
        <is>
          <t>10.1109/LifeTech53646.2022.9754853</t>
        </is>
      </c>
      <c r="Q342" s="9" t="n"/>
      <c r="R342" s="9" t="inlineStr">
        <is>
          <t>https://ieeexplore.ieee.org/stamp/stamp.jsp?arnumber=9754853</t>
        </is>
      </c>
      <c r="S342" s="9" t="inlineStr">
        <is>
          <t>mental disorders;developmental disabilities;deep learning;EEG</t>
        </is>
      </c>
      <c r="T342" s="9" t="inlineStr">
        <is>
          <t>Deep learning;Training;Analytical models;Mental disorders;Conferences;Brain modeling;Data models</t>
        </is>
      </c>
      <c r="U342" s="9" t="n"/>
      <c r="V342" s="9" t="n"/>
      <c r="W342" s="9" t="n"/>
      <c r="X342" s="9" t="n">
        <v>11</v>
      </c>
      <c r="Y342" s="9" t="inlineStr">
        <is>
          <t>IEEE</t>
        </is>
      </c>
      <c r="Z342" s="10" t="n">
        <v>44665</v>
      </c>
      <c r="AA342" s="9" t="inlineStr">
        <is>
          <t>7-9 March 2022</t>
        </is>
      </c>
      <c r="AB342" s="9" t="inlineStr">
        <is>
          <t>7-9 March 2022</t>
        </is>
      </c>
      <c r="AC342" s="9" t="inlineStr">
        <is>
          <t>IEEE</t>
        </is>
      </c>
      <c r="AD342" s="11" t="inlineStr">
        <is>
          <t>IEEE Conferences</t>
        </is>
      </c>
    </row>
    <row r="343">
      <c r="A343" s="12" t="inlineStr">
        <is>
          <t>Visualization and Interaction Technologies in Serious and Exergames for Cognitive Assessment and Training: A Survey on Available Solutions and Their Validation</t>
        </is>
      </c>
      <c r="B343" s="22">
        <f>IF(COUNTIF($A$1:A342,
IF(ISNUMBER(MATCH(RIGHT(TRIM(A342),1),{".",",",";",":","!","?"},0)),
LEFT(TRIM(A342),LEN(TRIM(A342))-1),
TRIM(A342)
))=1,
"Not Duplicate",
"Duplicate")</f>
        <v/>
      </c>
      <c r="C343" s="22">
        <f>_xlfn.IFNA(_xlfn.XLOOKUP(A343, Table1[Title], Table1[Inclusion/Exclusion Decision]), "Added studies")</f>
        <v/>
      </c>
      <c r="D343" s="22" t="inlineStr">
        <is>
          <t>C. Bassano; M. Chessa; F. Solari</t>
        </is>
      </c>
      <c r="E343" s="22" t="inlineStr">
        <is>
          <t>Department of Informatics, Bioengineering, Robotics, and Systems Engineering, University of Genoa, Genoa, Italy; Department of Informatics, Bioengineering, Robotics, and Systems Engineering, University of Genoa, Genoa, Italy; Department of Informatics, Bioengineering, Robotics, and Systems Engineering, University of Genoa, Genoa, Italy</t>
        </is>
      </c>
      <c r="F343" s="22" t="inlineStr">
        <is>
          <t>IEEE Access</t>
        </is>
      </c>
      <c r="G343" s="14" t="n">
        <v>44845</v>
      </c>
      <c r="H343" s="22" t="n">
        <v>2022</v>
      </c>
      <c r="I343" s="22" t="n">
        <v>10</v>
      </c>
      <c r="J343" s="22" t="n"/>
      <c r="K343" s="22" t="n">
        <v>104295</v>
      </c>
      <c r="L343" s="22" t="n">
        <v>104312</v>
      </c>
      <c r="M343" s="22" t="inlineStr">
        <is>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advantages, both for the patients and the clinical personnel, as allowing the early detection of some pathological conditions, improving the efficacy and adherence to rehabilitation processes, through the personalisation of training sessions, and optimizing the allocation of resources by the healthcare system. The current work proposes a systematic survey of existing solutions in the field of cognitive assessment and training. We evaluate the visualization and interaction technologies commonly adopted and the measures taken to fulfil the need of the pathological target populations. Moreover, we analyze how implemented solutions are validated, i.e. the chosen experimental designs, data collection and analysis. Finally, we consider the availability of the applications and raw data to the large community of researchers and medical professionals and the actual application of proposed solutions in the standard clinical practice. Despite the potential of these technologies, research is still at an early stage. Although the recent release of accessible immersive virtual reality headsets and the increasing interest on vision-based techniques for tracking body and hands movements, many studies still rely on non-immersive virtual reality (67.2%), mainly mobile and personal computers, and standard gaming tools for interactions (41.5%). Finally, we highlight that although the interest of research community in this field is increasingly higher, the sharing of dataset (10.6%) and implemented applications (3.8%) should be promoted and the number of healthcare structures which have successfully introduced the new technological approaches in the treatment of their host patients is limited (10.2%).</t>
        </is>
      </c>
      <c r="N343" s="22" t="inlineStr">
        <is>
          <t>2169-3536</t>
        </is>
      </c>
      <c r="O343" s="22" t="n"/>
      <c r="P343" s="22" t="inlineStr">
        <is>
          <t>10.1109/ACCESS.2022.3210562</t>
        </is>
      </c>
      <c r="Q343" s="22" t="inlineStr">
        <is>
          <t xml:space="preserve">Interreg ALCOTRA Projects PRO-SOL We-Pro(grant numbers:4298); PRO-SOL Senior(grant numbers:4128); </t>
        </is>
      </c>
      <c r="R343" s="22" t="inlineStr">
        <is>
          <t>https://ieeexplore.ieee.org/stamp/stamp.jsp?arnumber=9905564</t>
        </is>
      </c>
      <c r="S343" s="22" t="inlineStr">
        <is>
          <t>Augmented reality;cognitive assessment;cognitive training;exergames;human-computer interaction;interaction technologies;serious games;virtual reality;visualization technologies</t>
        </is>
      </c>
      <c r="T343" s="22" t="inlineStr">
        <is>
          <t>Augmented reality;Cognitive systems;Games;Virtual reality;Statistics;Visualization;Human computer interaction</t>
        </is>
      </c>
      <c r="U343" s="22" t="n"/>
      <c r="V343" s="22" t="n">
        <v>11</v>
      </c>
      <c r="W343" s="22" t="n"/>
      <c r="X343" s="22" t="n">
        <v>237</v>
      </c>
      <c r="Y343" s="22" t="inlineStr">
        <is>
          <t>CCBY</t>
        </is>
      </c>
      <c r="Z343" s="14" t="n">
        <v>44832</v>
      </c>
      <c r="AA343" s="22" t="n">
        <v>2022</v>
      </c>
      <c r="AB343" s="22" t="n"/>
      <c r="AC343" s="22" t="inlineStr">
        <is>
          <t>IEEE</t>
        </is>
      </c>
      <c r="AD343" s="15" t="inlineStr">
        <is>
          <t>IEEE Journals</t>
        </is>
      </c>
    </row>
    <row r="344">
      <c r="A344" s="8" t="inlineStr">
        <is>
          <t>Assessing the robustness of deep learning based brain age prediction models across multiple EEG datasets</t>
        </is>
      </c>
      <c r="B344" s="9">
        <f>IF(COUNTIF($A$1:A343,
IF(ISNUMBER(MATCH(RIGHT(TRIM(A343),1),{".",",",";",":","!","?"},0)),
LEFT(TRIM(A343),LEN(TRIM(A343))-1),
TRIM(A343)
))=1,
"Not Duplicate",
"Duplicate")</f>
        <v/>
      </c>
      <c r="C344" s="9">
        <f>_xlfn.IFNA(_xlfn.XLOOKUP(A344, Table1[Title], Table1[Inclusion/Exclusion Decision]), "Added studies")</f>
        <v/>
      </c>
      <c r="D344" s="9" t="inlineStr">
        <is>
          <t>T. TveitstÃ¸l; M. Tveter; C. Hatlestad-Hall; H. L. Hammer; D. A. Engemann; I. R. J. H. Haraldsen</t>
        </is>
      </c>
      <c r="E344" s="9" t="inlineStr">
        <is>
          <t>Department of Neurology, Oslo University Hospital, Norway; Department of Neurology, Oslo University Hospital, Norway; Department of Neurology, Oslo University Hospital, Norway; Department of Computer Science, Oslo Metropolitan University, Oslo, Norway; Roche Pharma Research and Early Development, Neuroscience and Rare Diseases, Roche Innovation Center Basel, F. Hoffmann-La Roche Ltd., Basel, Switzerland; Department of Neurology, Oslo University Hospital, Norway</t>
        </is>
      </c>
      <c r="F344" s="9" t="inlineStr">
        <is>
          <t>IEEE Transactions on Biomedical Engineering</t>
        </is>
      </c>
      <c r="G344" s="9" t="n"/>
      <c r="H344" s="9" t="n">
        <v>2025</v>
      </c>
      <c r="I344" s="9" t="inlineStr">
        <is>
          <t>PP</t>
        </is>
      </c>
      <c r="J344" s="9" t="n">
        <v>99</v>
      </c>
      <c r="K344" s="9" t="n">
        <v>1</v>
      </c>
      <c r="L344" s="9" t="n">
        <v>23</v>
      </c>
      <c r="M344" s="9" t="inlineStr">
        <is>
          <t>The increasing availability of large electroencephalography (EEG) datasets enhances the potential clinical utility of deep learning (DL) for cognitive and pathological decoding. However, dataset shifts due to variations in the population and acquisition hardware can considerably degrade the model performance. We systematically investigated the generalisation of DL models to unseen datasets with different characteristics, using age as the target variable. Five datasets were used in two different experimental setups, including (1) leave-one-dataset-out (LODO) and (2) leave-one-dataset-in (LODI) cross validation. A comprehensive set of 1805 different hyperparameter configurations was tested, including variations in the DL architectures and data pre-processing. The performance varied across source/target dataset pair. Using LODO, we obtained Pearson's r values of {0.63, 0.84, 0.75, 0.23, 0.10} and $R^{2}$ values of {-0.01, 0.63, 0.41, -4.66, -70.98}. For LODI, the results varied in Pearson's r from -0.11 to 0.84 and $R^{2}$ values from -704.89 to 0.65, depending on the source and target dataset. Adjusting the model intercepts using the average age of the target dataset substantially improved some $R^{2}$ scores. Our results show that DL models can learn age-related EEG patterns which generalise with strong correlations to datasets with broad age spans. The most important hyperparameter was to use the frequency range between 1 and 45Hz, rather than a single frequency band. The second most important hyperparameter effect depended on the experimental setup. Our findings highlight the challenges of dataset shifts in EEG-based DL models and establish a benchmark for future studies aiming to improve the robustness of DL models across diverse datasets.</t>
        </is>
      </c>
      <c r="N344" s="9" t="inlineStr">
        <is>
          <t>1558-2531</t>
        </is>
      </c>
      <c r="O344" s="9" t="n"/>
      <c r="P344" s="9" t="inlineStr">
        <is>
          <t>10.1109/TBME.2025.3639477</t>
        </is>
      </c>
      <c r="Q344" s="9" t="n"/>
      <c r="R344" s="9" t="inlineStr">
        <is>
          <t>https://ieeexplore.ieee.org/stamp/stamp.jsp?arnumber=11271816</t>
        </is>
      </c>
      <c r="S344" s="9" t="inlineStr">
        <is>
          <t>Cross-dataset learning;Deep learning;EEG;Machine learning</t>
        </is>
      </c>
      <c r="T344" s="9" t="inlineStr">
        <is>
          <t>Electroencephalography;Brain modeling;Electrodes;Training;Feature extraction;Band-pass filters;Predictive models;Deep learning;Data models;Computer architecture</t>
        </is>
      </c>
      <c r="U344" s="9" t="n"/>
      <c r="V344" s="9" t="n"/>
      <c r="W344" s="9" t="n"/>
      <c r="X344" s="9" t="n"/>
      <c r="Y344" s="9" t="inlineStr">
        <is>
          <t>CCBY</t>
        </is>
      </c>
      <c r="Z344" s="10" t="n">
        <v>45993</v>
      </c>
      <c r="AA344" s="9" t="n"/>
      <c r="AB344" s="9" t="n"/>
      <c r="AC344" s="9" t="inlineStr">
        <is>
          <t>IEEE</t>
        </is>
      </c>
      <c r="AD344" s="11" t="inlineStr">
        <is>
          <t>IEEE Early Access Articles</t>
        </is>
      </c>
    </row>
    <row r="345">
      <c r="A345" s="12" t="inlineStr">
        <is>
          <t>Detection of ADHD Disorder Using Dynamic Connectivity Tensors in Bidirectional Circular Reservoir Computing</t>
        </is>
      </c>
      <c r="B345" s="22">
        <f>IF(COUNTIF($A$1:A344,
IF(ISNUMBER(MATCH(RIGHT(TRIM(A344),1),{".",",",";",":","!","?"},0)),
LEFT(TRIM(A344),LEN(TRIM(A344))-1),
TRIM(A344)
))=1,
"Not Duplicate",
"Duplicate")</f>
        <v/>
      </c>
      <c r="C345" s="22">
        <f>_xlfn.IFNA(_xlfn.XLOOKUP(A345, Table1[Title], Table1[Inclusion/Exclusion Decision]), "Added studies")</f>
        <v/>
      </c>
      <c r="D345" s="22" t="inlineStr">
        <is>
          <t>M. Bakhtyari; S. Mirzaei</t>
        </is>
      </c>
      <c r="E345" s="22" t="inlineStr">
        <is>
          <t>School of Engineering Science, University of Tehran, Tehran, Iran; School of Engineering Science, University of Tehran, Tehran, Iran</t>
        </is>
      </c>
      <c r="F345" s="22" t="inlineStr">
        <is>
          <t>2021 28th National and 6th International Iranian Conference on Biomedical Engineering (ICBME)</t>
        </is>
      </c>
      <c r="G345" s="14" t="n">
        <v>44664</v>
      </c>
      <c r="H345" s="22" t="n">
        <v>2021</v>
      </c>
      <c r="I345" s="22" t="n"/>
      <c r="J345" s="22" t="n"/>
      <c r="K345" s="22" t="n">
        <v>265</v>
      </c>
      <c r="L345" s="22" t="n">
        <v>270</v>
      </c>
      <c r="M345" s="22" t="inlineStr">
        <is>
          <t>Attention deficit hyperactivity disorder (ADHD) is a type of neurodevelopmental disorder. These disorders affect the development of the human nervous system and lead to abnormal brain function, which may influence a person's emotions, ability to learn and memory. It is also possible that the effects of neurodevelopmental disorders will continue throughout a person's life. Due to the lack of biomarkers to diagnose ADHD, the risk of misdiagnosis is high. The physician diagnoses the disorder with a description given to him by the patient or designed tests. Since biological signals such as electroencephalography (EEG) can record and measure brain function, they can help diagnose this disorder. In this study, an innovative method for extracting the characteristics of EEG signals is presented, which includes two steps. EEG signals are first converted into temporal segments, and then the spatial features are encoded using a dot product between the time frames of the channels. This data constructs the input of the model, which consists of three parts. In the first stage, the data enters reservoir computing module to extract dynamic features of data. After performing the required calculations, we use the Principal Component Analysis (PCA) technique for dimensionality reduction. In the last step, a Support Vector Machine (SVM) classify the data. This method obtains 99% accuracy, which is the highest achieved accuracy on the data used in this study.</t>
        </is>
      </c>
      <c r="N345" s="22" t="n"/>
      <c r="O345" s="22" t="inlineStr">
        <is>
          <t>978-1-6654-9984-2</t>
        </is>
      </c>
      <c r="P345" s="22" t="inlineStr">
        <is>
          <t>10.1109/ICBME54433.2021.9750383</t>
        </is>
      </c>
      <c r="Q345" s="22" t="n"/>
      <c r="R345" s="22" t="inlineStr">
        <is>
          <t>https://ieeexplore.ieee.org/stamp/stamp.jsp?arnumber=9750383</t>
        </is>
      </c>
      <c r="S345" s="22" t="inlineStr">
        <is>
          <t>ADHD;Dynamic Connectivity Tensor;EEG;Machine Learning;Reservoir Computing;PCA;SVM</t>
        </is>
      </c>
      <c r="T345" s="22" t="inlineStr">
        <is>
          <t>Support vector machines;Dimensionality reduction;Tensors;Computational modeling;Reservoirs;Feature extraction;Electroencephalography</t>
        </is>
      </c>
      <c r="U345" s="22" t="n"/>
      <c r="V345" s="22" t="n"/>
      <c r="W345" s="22" t="n"/>
      <c r="X345" s="22" t="n">
        <v>38</v>
      </c>
      <c r="Y345" s="22" t="inlineStr">
        <is>
          <t>IEEE</t>
        </is>
      </c>
      <c r="Z345" s="14" t="n">
        <v>44664</v>
      </c>
      <c r="AA345" s="22" t="inlineStr">
        <is>
          <t>25-26 Nov. 2021</t>
        </is>
      </c>
      <c r="AB345" s="22" t="inlineStr">
        <is>
          <t>25-26 Nov. 2021</t>
        </is>
      </c>
      <c r="AC345" s="22" t="inlineStr">
        <is>
          <t>IEEE</t>
        </is>
      </c>
      <c r="AD345" s="15" t="inlineStr">
        <is>
          <t>IEEE Conferences</t>
        </is>
      </c>
    </row>
    <row r="346">
      <c r="A346" s="8" t="inlineStr">
        <is>
          <t>Assessment of a Robotic Assistant for Supporting Homework Activities of Children With ADHD</t>
        </is>
      </c>
      <c r="B346" s="9">
        <f>IF(COUNTIF($A$1:A345,
IF(ISNUMBER(MATCH(RIGHT(TRIM(A345),1),{".",",",";",":","!","?"},0)),
LEFT(TRIM(A345),LEN(TRIM(A345))-1),
TRIM(A345)
))=1,
"Not Duplicate",
"Duplicate")</f>
        <v/>
      </c>
      <c r="C346" s="9">
        <f>_xlfn.IFNA(_xlfn.XLOOKUP(A346, Table1[Title], Table1[Inclusion/Exclusion Decision]), "Added studies")</f>
        <v/>
      </c>
      <c r="D346" s="9" t="inlineStr">
        <is>
          <t>J. Berrezueta-Guzman; I. Pau; M. -L. MartÃ­n-Ruiz; N. MÃ¡ximo-Bocanegra</t>
        </is>
      </c>
      <c r="E346" s="9" t="inlineStr">
        <is>
          <t>Departamento de IngenierÃ­a TelemÃ¡tica y ElectrÃ³nica, Universidad PolitÃ©cnica de Madrid, Madrid, Spain; Departamento de IngenierÃ­a TelemÃ¡tica y ElectrÃ³nica, Universidad PolitÃ©cnica de Madrid, Madrid, Spain; Departamento de IngenierÃ­a TelemÃ¡tica y ElectrÃ³nica, Universidad PolitÃ©cnica de Madrid, Madrid, Spain; Department of Physiotherapy, Occupational Therapy, Rehabilitation, and Physical Medicine, Faculty of Health Sciences, Rey Juan Carlos University, Madrid, Spain</t>
        </is>
      </c>
      <c r="F346" s="9" t="inlineStr">
        <is>
          <t>IEEE Access</t>
        </is>
      </c>
      <c r="G346" s="10" t="n">
        <v>44382</v>
      </c>
      <c r="H346" s="9" t="n">
        <v>2021</v>
      </c>
      <c r="I346" s="9" t="n">
        <v>9</v>
      </c>
      <c r="J346" s="9" t="n"/>
      <c r="K346" s="9" t="n">
        <v>93450</v>
      </c>
      <c r="L346" s="9" t="n">
        <v>93465</v>
      </c>
      <c r="M346" s="9" t="inlineStr">
        <is>
          <t>Robotics, Artificial Intelligence (AI), and the Internet of Things (IoT) support various processes in many scenarios of modern life such as e-health and psychological treatments. This article presents the design, development, implementation, and assessment of a Robotic Assistant (RA), named â€œAtent@â€, as a support tool in the homework activities of children with Attention Deficit Hyperactivity Disorder (ADHD). Interacting with the children the RA helps them correct their bad habits and misbehavior caused by the disorder. Its features and functionalities were designed by therapists, implementing AI algorithms to process information and make decisions in real-time to help children to be focused on their homework. This RA interacts with smart objects deployed at home, which are associated with the activity under observation (desk and chair). This solution allows therapists to receive more accurate information about the homework sessions inside the home. At the same time, remote interaction with the child is made possible (through the RA) to provide new instructions and support him/her along with the sessions. This RA is a significant evolution of an earlier version. All the improvements brought to the project by the modifications in technical and qualitative features are explained. Furthermore, the experiment and its results are presented to illustrate the clinical potential. This project shows that the RA can not only make observations with a high degree of precision like an expert (teacher/therapist) but also positively influences the homework performance of children with and without ADHD.</t>
        </is>
      </c>
      <c r="N346" s="9" t="inlineStr">
        <is>
          <t>2169-3536</t>
        </is>
      </c>
      <c r="O346" s="9" t="n"/>
      <c r="P346" s="9" t="inlineStr">
        <is>
          <t>10.1109/ACCESS.2021.3093233</t>
        </is>
      </c>
      <c r="Q346" s="9" t="inlineStr">
        <is>
          <t xml:space="preserve">UNESCO Chair- Support Technologies for Educational Inclusion to develop the second version of the Atent@ robot in its laboratory at the Universidad PolitÃ©cnica Salesiana; </t>
        </is>
      </c>
      <c r="R346" s="9" t="inlineStr">
        <is>
          <t>https://ieeexplore.ieee.org/stamp/stamp.jsp?arnumber=9466828</t>
        </is>
      </c>
      <c r="S346" s="9" t="inlineStr">
        <is>
          <t>ADHD;ambient assisted living;ambient intelligence;educational robots;humanâ€“robot interaction;the Internet of Things;intelligent robots;mobile robots;programming environments;robotic assistants;smart-home;therapeutic robot</t>
        </is>
      </c>
      <c r="T346" s="9" t="inlineStr">
        <is>
          <t>Robots;Medical treatment;Task analysis;Pediatrics;Games;Robot sensing systems;Monitoring</t>
        </is>
      </c>
      <c r="U346" s="9" t="n"/>
      <c r="V346" s="9" t="n">
        <v>32</v>
      </c>
      <c r="W346" s="9" t="n"/>
      <c r="X346" s="9" t="n">
        <v>49</v>
      </c>
      <c r="Y346" s="9" t="inlineStr">
        <is>
          <t>CCBY</t>
        </is>
      </c>
      <c r="Z346" s="10" t="n">
        <v>44375</v>
      </c>
      <c r="AA346" s="9" t="n">
        <v>2021</v>
      </c>
      <c r="AB346" s="9" t="n"/>
      <c r="AC346" s="9" t="inlineStr">
        <is>
          <t>IEEE</t>
        </is>
      </c>
      <c r="AD346" s="11" t="inlineStr">
        <is>
          <t>IEEE Journals</t>
        </is>
      </c>
    </row>
    <row r="347">
      <c r="A347" s="12" t="inlineStr">
        <is>
          <t>Complexity Analysis based on Parietal Fuzzy Entropy to Facilitate ADHD Diagnosis in Young Children</t>
        </is>
      </c>
      <c r="B347" s="22">
        <f>IF(COUNTIF($A$1:A346,
IF(ISNUMBER(MATCH(RIGHT(TRIM(A346),1),{".",",",";",":","!","?"},0)),
LEFT(TRIM(A346),LEN(TRIM(A346))-1),
TRIM(A346)
))=1,
"Not Duplicate",
"Duplicate")</f>
        <v/>
      </c>
      <c r="C347" s="22">
        <f>_xlfn.IFNA(_xlfn.XLOOKUP(A347, Table1[Title], Table1[Inclusion/Exclusion Decision]), "Added studies")</f>
        <v/>
      </c>
      <c r="D347" s="22" t="inlineStr">
        <is>
          <t>I. -W. Huang; Y. -C. Jheng; I. -C. Chen; L. -W. Ko</t>
        </is>
      </c>
      <c r="E347" s="22" t="inlineStr">
        <is>
          <t>Institute of Biomedical Engineering, National Yang Ming Chiao Tung University, Hsinchu, Taiwan; Institute of Electrical and Control Engineering, National Yang Ming Chiao Tung University, Hsinchu, Taiwan; International Program in Interdisciplinary Neuroscience, College of Biological Science and Technology, National Yang Ming Chiao Tung University, Hsinchu, Taiwan; Institute of Electrical and Control Engineering, National Yang Ming Chiao Tung University, Hsinchu, Taiwan</t>
        </is>
      </c>
      <c r="F347" s="22" t="inlineStr">
        <is>
          <t>2024 46th Annual International Conference of the IEEE Engineering in Medicine and Biology Society (EMBC)</t>
        </is>
      </c>
      <c r="G347" s="14" t="n">
        <v>45643</v>
      </c>
      <c r="H347" s="22" t="n">
        <v>2024</v>
      </c>
      <c r="I347" s="22" t="n"/>
      <c r="J347" s="22" t="n"/>
      <c r="K347" s="22" t="n">
        <v>1</v>
      </c>
      <c r="L347" s="22" t="n">
        <v>6</v>
      </c>
      <c r="M347" s="22" t="inlineStr">
        <is>
          <t>Attention deficit hyperactivity disorder (ADHD) is the most common condition affecting the development of neurons in children. Therefore, early and accurate diagnosis of ADHD in young children is of paramount importance. In this study, the 8-channel wireless wearable EEG measurement device was employed to record EEG data from 30 children diagnosed with ADHD and 30 typical development (TD) young children aged 4-7 years. The data was collected both during rest and while the children performed a Kiddie Continuous Performance Test (K-CPT). We extract relative power spectral density (PSD) unaffected by factors like skull resistance and thickness. Additionally, a range of complex entropy values based on the time domain were extracted. These included sample entropy (SaEn), permutation entropy (PeEn), singular value decomposition entropy (SvdEn), and fuzzy entropy (FuEn). We compare the performance of k-Nearest Neighbors (kNN), Support Vector Machine (SVM), and XGBoost, and utilized the sequential forward selection (SFS) feature selection method in the wrapper approach. Through this process, the study identified the most effective EEG data segments and feature subsets. The findings indicated that using a combination of resting and K-CPT EEG data yielded greater discriminability. Notably, the study found that extracting beta power from the right occipital lobe along with fuzzy entropy from the parietal lobe resulted in optimal accuracy of 90% in distinguishing between children with ADHD and TD children. These outcomes highlight the potential of relative PSD and complexity metrics to support the clinical diagnosis of early ADHD. Furthermore, these metrics may contain unique neurobiomarkers that could be valuable for devising early intervention strategies.</t>
        </is>
      </c>
      <c r="N347" s="22" t="inlineStr">
        <is>
          <t>2694-0604</t>
        </is>
      </c>
      <c r="O347" s="22" t="inlineStr">
        <is>
          <t>979-8-3503-7149-9</t>
        </is>
      </c>
      <c r="P347" s="22" t="inlineStr">
        <is>
          <t>10.1109/EMBC53108.2024.10781919</t>
        </is>
      </c>
      <c r="Q347" s="22" t="inlineStr">
        <is>
          <t xml:space="preserve">National Science and Technology Council; </t>
        </is>
      </c>
      <c r="R347" s="22" t="inlineStr">
        <is>
          <t>https://ieeexplore.ieee.org/stamp/stamp.jsp?arnumber=10781919</t>
        </is>
      </c>
      <c r="S347" s="22" t="n"/>
      <c r="T347" s="22" t="inlineStr">
        <is>
          <t>Support vector machines;Performance evaluation;Pediatrics;Accuracy;Aging;Feature extraction;Entropy;Electroencephalography;Complexity theory;Time-domain analysis</t>
        </is>
      </c>
      <c r="U347" s="22" t="inlineStr">
        <is>
          <t>Humans;Attention Deficit Disorder with Hyperactivity;Child;Electroencephalography;Entropy;Child, Preschool;Male;Fuzzy Logic;Female;Signal Processing, Computer-Assisted;Support Vector Machine</t>
        </is>
      </c>
      <c r="V347" s="22" t="n">
        <v>1</v>
      </c>
      <c r="W347" s="22" t="n"/>
      <c r="X347" s="22" t="n">
        <v>34</v>
      </c>
      <c r="Y347" s="22" t="inlineStr">
        <is>
          <t>IEEE</t>
        </is>
      </c>
      <c r="Z347" s="14" t="n">
        <v>45643</v>
      </c>
      <c r="AA347" s="22" t="inlineStr">
        <is>
          <t>15-19 July 2024</t>
        </is>
      </c>
      <c r="AB347" s="22" t="inlineStr">
        <is>
          <t>15-19 July 2024</t>
        </is>
      </c>
      <c r="AC347" s="22" t="inlineStr">
        <is>
          <t>IEEE</t>
        </is>
      </c>
      <c r="AD347" s="15" t="inlineStr">
        <is>
          <t>IEEE Conferences</t>
        </is>
      </c>
    </row>
    <row r="348">
      <c r="A348" s="8" t="inlineStr">
        <is>
          <t>Machine Learning Approach for ADHD Diagnosis in Children using EEG</t>
        </is>
      </c>
      <c r="B348" s="9">
        <f>IF(COUNTIF($A$1:A347,
IF(ISNUMBER(MATCH(RIGHT(TRIM(A347),1),{".",",",";",":","!","?"},0)),
LEFT(TRIM(A347),LEN(TRIM(A347))-1),
TRIM(A347)
))=1,
"Not Duplicate",
"Duplicate")</f>
        <v/>
      </c>
      <c r="C348" s="9">
        <f>_xlfn.IFNA(_xlfn.XLOOKUP(A348, Table1[Title], Table1[Inclusion/Exclusion Decision]), "Added studies")</f>
        <v/>
      </c>
      <c r="D348" s="9" t="inlineStr">
        <is>
          <t>A. M. Balamurugan; V. S; V. N. M</t>
        </is>
      </c>
      <c r="E348" s="9" t="inlineStr">
        <is>
          <t>Department of ECE, St. Joseph's College of Engineering, Chennai, India; Department of ECE, St. Joseph's College of Engineering, Chennai, India; Department of ECE, St. Joseph's College of Engineering, Chennai, India</t>
        </is>
      </c>
      <c r="F348" s="9" t="inlineStr">
        <is>
          <t>2025 International Conference on Intelligent Systems and Computational Networks (ICISCN)</t>
        </is>
      </c>
      <c r="G348" s="10" t="n">
        <v>45743</v>
      </c>
      <c r="H348" s="9" t="n">
        <v>2025</v>
      </c>
      <c r="I348" s="9" t="n"/>
      <c r="J348" s="9" t="n"/>
      <c r="K348" s="9" t="n">
        <v>1</v>
      </c>
      <c r="L348" s="9" t="n">
        <v>7</v>
      </c>
      <c r="M348" s="9" t="inlineStr">
        <is>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t>
        </is>
      </c>
      <c r="N348" s="9" t="n"/>
      <c r="O348" s="9" t="inlineStr">
        <is>
          <t>979-8-3315-2924-6</t>
        </is>
      </c>
      <c r="P348" s="9" t="inlineStr">
        <is>
          <t>10.1109/ICISCN64258.2025.10934201</t>
        </is>
      </c>
      <c r="Q348" s="9" t="n"/>
      <c r="R348" s="9" t="inlineStr">
        <is>
          <t>https://ieeexplore.ieee.org/stamp/stamp.jsp?arnumber=10934201</t>
        </is>
      </c>
      <c r="S348" s="9" t="inlineStr">
        <is>
          <t>ADHD;EEG signals;machine learning;SVM algorithm;feature extraction;k-nearest neighbors (KNN);logistic regression;fine KNN classifier;classification accuracy;early diagnosis</t>
        </is>
      </c>
      <c r="T348" s="9" t="inlineStr">
        <is>
          <t>Support vector machines;Logistic regression;Accuracy;Machine learning algorithms;Nearest neighbor methods;Feature extraction;Electroencephalography;Intelligent systems;Random forests;Testing</t>
        </is>
      </c>
      <c r="U348" s="9" t="n"/>
      <c r="V348" s="9" t="n"/>
      <c r="W348" s="9" t="n"/>
      <c r="X348" s="9" t="n">
        <v>15</v>
      </c>
      <c r="Y348" s="9" t="inlineStr">
        <is>
          <t>IEEE</t>
        </is>
      </c>
      <c r="Z348" s="10" t="n">
        <v>45743</v>
      </c>
      <c r="AA348" s="9" t="inlineStr">
        <is>
          <t>24-25 Jan. 2025</t>
        </is>
      </c>
      <c r="AB348" s="9" t="inlineStr">
        <is>
          <t>24-25 Jan. 2025</t>
        </is>
      </c>
      <c r="AC348" s="9" t="inlineStr">
        <is>
          <t>IEEE</t>
        </is>
      </c>
      <c r="AD348" s="11" t="inlineStr">
        <is>
          <t>IEEE Conferences</t>
        </is>
      </c>
    </row>
    <row r="349">
      <c r="A349" s="12" t="inlineStr">
        <is>
          <t>Using EEG Nonlinear Dynamic Features and Machine Learning to Identify Different Organizational Commitment</t>
        </is>
      </c>
      <c r="B349" s="22">
        <f>IF(COUNTIF($A$1:A348,
IF(ISNUMBER(MATCH(RIGHT(TRIM(A348),1),{".",",",";",":","!","?"},0)),
LEFT(TRIM(A348),LEN(TRIM(A348))-1),
TRIM(A348)
))=1,
"Not Duplicate",
"Duplicate")</f>
        <v/>
      </c>
      <c r="C349" s="22">
        <f>_xlfn.IFNA(_xlfn.XLOOKUP(A349, Table1[Title], Table1[Inclusion/Exclusion Decision]), "Added studies")</f>
        <v/>
      </c>
      <c r="D349" s="22" t="inlineStr">
        <is>
          <t>R. Zhang; Z. -Y. Wang; Y. Liu</t>
        </is>
      </c>
      <c r="E349" s="22" t="inlineStr">
        <is>
          <t>School of Artificial Intelligence, University of Chinese Academy of Sciences, Beijing, China; Institute of Automation, Chinese Academy of Sciences, Beijing, China; Institute of Automation, Chinese Academy of Sciences, Beijing, China</t>
        </is>
      </c>
      <c r="F349" s="22" t="inlineStr">
        <is>
          <t>2022 5th International Conference on Data Science and Information Technology (DSIT)</t>
        </is>
      </c>
      <c r="G349" s="14" t="n">
        <v>44882</v>
      </c>
      <c r="H349" s="22" t="n">
        <v>2022</v>
      </c>
      <c r="I349" s="22" t="n"/>
      <c r="J349" s="22" t="n"/>
      <c r="K349" s="22" t="n">
        <v>1</v>
      </c>
      <c r="L349" s="22" t="n">
        <v>7</v>
      </c>
      <c r="M349" s="22" t="inlineStr">
        <is>
          <t>As machine learning has greatly improved the depth and width of EEG analysis and psychological research, it has become possible to analyze the relatively stable personalities of individuals based on EEG. In this paper, we recorded the restingstate EEG of subjects, labeled them using their score of organizational commitment, and achieved automatic recognition. In order to complete such a new challenging classification task, we extracted a variety of different nonlinear dynamic features from resting-state EEG, and then used different machine learning models (SVM, GBDT, KNN, LR, Gaussian NB) to classify these features, and next evaluated experimental results based on crossvalidation. The results show that Permutation Entropy and Approximate Entropy achieved best accuracy, which both obtained an overall accuracy of more than 70% based on machine learning. Furthermore, we adopted a stacking strategy and constructed a fusion model to improve the performance. The experimental results show that using the Stacking model to classify the Permutation Entropy of EEG can achieve an overall accuracy of 82.6% with 83.3% recall and 0.827 F1-score. In addition, we also conducted a comparative analysis of EEG signals with different lengths of sample and compare eyes-open and eyes-closed EEG.</t>
        </is>
      </c>
      <c r="N349" s="22" t="n"/>
      <c r="O349" s="22" t="inlineStr">
        <is>
          <t>978-1-6654-9868-5</t>
        </is>
      </c>
      <c r="P349" s="22" t="inlineStr">
        <is>
          <t>10.1109/DSIT55514.2022.9943956</t>
        </is>
      </c>
      <c r="Q349" s="22" t="n"/>
      <c r="R349" s="22" t="inlineStr">
        <is>
          <t>https://ieeexplore.ieee.org/stamp/stamp.jsp?arnumber=9943956</t>
        </is>
      </c>
      <c r="S349" s="22" t="inlineStr">
        <is>
          <t>Machine Learning;EEG;Nonlinear dynamic features;Organizational commitment</t>
        </is>
      </c>
      <c r="T349" s="22" t="inlineStr">
        <is>
          <t>Deep learning;Support vector machines;Stacking;Brain modeling;Feature extraction;Electroencephalography;Entropy</t>
        </is>
      </c>
      <c r="U349" s="22" t="n"/>
      <c r="V349" s="22" t="n">
        <v>1</v>
      </c>
      <c r="W349" s="22" t="n"/>
      <c r="X349" s="22" t="n">
        <v>29</v>
      </c>
      <c r="Y349" s="22" t="inlineStr">
        <is>
          <t>IEEE</t>
        </is>
      </c>
      <c r="Z349" s="14" t="n">
        <v>44882</v>
      </c>
      <c r="AA349" s="22" t="inlineStr">
        <is>
          <t>22-24 July 2022</t>
        </is>
      </c>
      <c r="AB349" s="22" t="inlineStr">
        <is>
          <t>22-24 July 2022</t>
        </is>
      </c>
      <c r="AC349" s="22" t="inlineStr">
        <is>
          <t>IEEE</t>
        </is>
      </c>
      <c r="AD349" s="15" t="inlineStr">
        <is>
          <t>IEEE Conferences</t>
        </is>
      </c>
    </row>
    <row r="350">
      <c r="A350" s="8" t="inlineStr">
        <is>
          <t>Autism Screening Tools With Machine Learning and Deep Learning Methods: A Review</t>
        </is>
      </c>
      <c r="B350" s="9">
        <f>IF(COUNTIF($A$1:A349,
IF(ISNUMBER(MATCH(RIGHT(TRIM(A349),1),{".",",",";",":","!","?"},0)),
LEFT(TRIM(A349),LEN(TRIM(A349))-1),
TRIM(A349)
))=1,
"Not Duplicate",
"Duplicate")</f>
        <v/>
      </c>
      <c r="C350" s="9">
        <f>_xlfn.IFNA(_xlfn.XLOOKUP(A350, Table1[Title], Table1[Inclusion/Exclusion Decision]), "Added studies")</f>
        <v/>
      </c>
      <c r="D350" s="9" t="inlineStr">
        <is>
          <t>D. Pavithra; A. N. Jayanthi; R. Nidhya; S. Balamurugan</t>
        </is>
      </c>
      <c r="E350" s="9" t="inlineStr">
        <is>
          <t>Department of Information Technology, Dr. N. G. P. Institute of Technology, Coimbatore, Tamilnadu, India; Department of Electronics and Communication Engineering, Sri Ramakrishna Institute of Technology, Coimbatore, Tamilnadu, India; Department of Computer Science and Engineering, Madanapalle Institute of Technology and Science, Madanapalle, Andhra Pradesh, India; Intelligent Research Consultancy Services, Coimbatore, Tamilnadu, India</t>
        </is>
      </c>
      <c r="F350" s="9" t="inlineStr">
        <is>
          <t>Tele-Healthcare: Applications of Artificial Intelligence and Soft Computing Techniques</t>
        </is>
      </c>
      <c r="G350" s="9" t="n"/>
      <c r="H350" s="9" t="n">
        <v>2022</v>
      </c>
      <c r="I350" s="9" t="n"/>
      <c r="J350" s="9" t="n"/>
      <c r="K350" s="9" t="n">
        <v>221</v>
      </c>
      <c r="L350" s="9" t="n">
        <v>247</v>
      </c>
      <c r="M350" s="9" t="inlineStr">
        <is>
          <t>Summary &lt;p&gt;Autism spectrum disorder (ASD) is the most challenging developmental disorder that affects the social skills, languageâ€”communication, imagination of the child. Moreover, children with autism have repetitive behavior patterns, attention deficit, anxiety, selfâ€injury, sameness, abnormal sleep patterns, aggression that leads to behavioral issues. Each child differs in symptoms, and they vary from mild to severe autism. Early diagnosis and treatment help the child to come over the situation. Autism spectrum disorder is diagnosed using assessment tools called ASD screening tools, used by the medical staff with the support of parents/caregivers. There is much research for improving the accuracy and classification of ASD using computational intelligence. This paper is a review of different screening tools and machine learning methods for ASD diagnosis.&lt;/p&gt;</t>
        </is>
      </c>
      <c r="N350" s="9" t="n"/>
      <c r="O350" s="9" t="n">
        <v>9781119841920</v>
      </c>
      <c r="P350" s="9" t="inlineStr">
        <is>
          <t>10.1002/9781119841937.ch10</t>
        </is>
      </c>
      <c r="Q350" s="9" t="n"/>
      <c r="R350" s="9" t="inlineStr">
        <is>
          <t>https://ieeexplore.ieee.org/xpl/ebooks/bookPdfWithBanner.jsp?fileName=10953295.pdf&amp;bkn=10950272&amp;pdfType=chapter</t>
        </is>
      </c>
      <c r="S350" s="9" t="n"/>
      <c r="T350" s="9" t="inlineStr">
        <is>
          <t>Fault detection;Data visualization;Visualization;Process monitoring;Principal component analysis;Error analysis;Time series analysis;Standards;Noise;Internet of Things</t>
        </is>
      </c>
      <c r="U350" s="9" t="n"/>
      <c r="V350" s="9" t="n"/>
      <c r="W350" s="9" t="n"/>
      <c r="X350" s="9" t="n"/>
      <c r="Y350" s="9" t="n"/>
      <c r="Z350" s="10" t="n">
        <v>45755</v>
      </c>
      <c r="AA350" s="9" t="n"/>
      <c r="AB350" s="9" t="n"/>
      <c r="AC350" s="9" t="inlineStr">
        <is>
          <t>Wiley</t>
        </is>
      </c>
      <c r="AD350" s="11" t="inlineStr">
        <is>
          <t>Wiley AI eBook Chapters</t>
        </is>
      </c>
    </row>
    <row r="351">
      <c r="A351" s="12" t="inlineStr">
        <is>
          <t>InnerCheck: A New Breakthrough for Early Detection of Mental Health</t>
        </is>
      </c>
      <c r="B351" s="22">
        <f>IF(COUNTIF($A$1:A350,
IF(ISNUMBER(MATCH(RIGHT(TRIM(A350),1),{".",",",";",":","!","?"},0)),
LEFT(TRIM(A350),LEN(TRIM(A350))-1),
TRIM(A350)
))=1,
"Not Duplicate",
"Duplicate")</f>
        <v/>
      </c>
      <c r="C351" s="22">
        <f>_xlfn.IFNA(_xlfn.XLOOKUP(A351, Table1[Title], Table1[Inclusion/Exclusion Decision]), "Added studies")</f>
        <v/>
      </c>
      <c r="D351" s="22" t="inlineStr">
        <is>
          <t>D. A. Akbar; D. A. D. Bewasana; A. Z. Mahfud; T. Yulita</t>
        </is>
      </c>
      <c r="E351" s="22" t="inlineStr">
        <is>
          <t>Cybersecurity Engineering Politeknik Siber dan Sandi Negara, Bogor, Indonesia; Cybersecurity Engineering Politeknik Siber dan Sandi Negara, Bogor, Indonesia; Cybersecurity Engineering Politeknik Siber dan Sandi Negara, Bogor, Indonesia; Cybersecurity Engineering Politeknik Siber dan Sandi Negara, Bogor, Indonesia</t>
        </is>
      </c>
      <c r="F351" s="22" t="inlineStr">
        <is>
          <t>2023 IEEE International Conference on Cryptography, Informatics, and Cybersecurity (ICoCICs)</t>
        </is>
      </c>
      <c r="G351" s="14" t="n">
        <v>45216</v>
      </c>
      <c r="H351" s="22" t="n">
        <v>2023</v>
      </c>
      <c r="I351" s="22" t="n"/>
      <c r="J351" s="22" t="n"/>
      <c r="K351" s="22" t="n">
        <v>281</v>
      </c>
      <c r="L351" s="22" t="n">
        <v>286</v>
      </c>
      <c r="M351" s="22" t="inlineStr">
        <is>
          <t>Mental health is a global concern, with a high prevalence of mental disorders worldwide, inadequate treatment access, and specific challenges in addressing adolescent mental health in Indonesia. Despite advancements in the modern world, there is still a need for improved public understanding of mental health, as negative stigmas and misconceptions persist, hindering individuals from seeking proper care and support for their mental disorders, not only in developing countries like Indonesia but also in more advanced nations like the United States. This condition makes early detection crucial in addressing mental health problems. This paper aims to address these issues by developing Telegram chatbot. The Telegram chatbot is designed to detect early signs of mental health problems for timely intervention and support. The development of the Chatbot is using Scrum Framework. After completing the development, we conduct black box testing as a validation scheme. The result obtained is the creation of an InnerCheck Telegram chatbot can detect mental health problems and run according to the expected results based on black box testing.</t>
        </is>
      </c>
      <c r="N351" s="22" t="n"/>
      <c r="O351" s="22" t="inlineStr">
        <is>
          <t>979-8-3503-3943-7</t>
        </is>
      </c>
      <c r="P351" s="22" t="inlineStr">
        <is>
          <t>10.1109/ICoCICs58778.2023.10276558</t>
        </is>
      </c>
      <c r="Q351" s="22" t="n"/>
      <c r="R351" s="22" t="inlineStr">
        <is>
          <t>https://ieeexplore.ieee.org/stamp/stamp.jsp?arnumber=10276558</t>
        </is>
      </c>
      <c r="S351" s="22" t="inlineStr">
        <is>
          <t>mental health;early detection;artificial intelligence;telegram chatbot</t>
        </is>
      </c>
      <c r="T351" s="22" t="inlineStr">
        <is>
          <t>Mental disorders;Mental health;Developing countries;Chatbots;Cryptography;Informatics;Computer security</t>
        </is>
      </c>
      <c r="U351" s="22" t="n"/>
      <c r="V351" s="22" t="n">
        <v>5</v>
      </c>
      <c r="W351" s="22" t="n"/>
      <c r="X351" s="22" t="n">
        <v>18</v>
      </c>
      <c r="Y351" s="22" t="inlineStr">
        <is>
          <t>IEEE</t>
        </is>
      </c>
      <c r="Z351" s="14" t="n">
        <v>45216</v>
      </c>
      <c r="AA351" s="22" t="inlineStr">
        <is>
          <t>22-24 Aug. 2023</t>
        </is>
      </c>
      <c r="AB351" s="22" t="inlineStr">
        <is>
          <t>22-24 Aug. 2023</t>
        </is>
      </c>
      <c r="AC351" s="22" t="inlineStr">
        <is>
          <t>IEEE</t>
        </is>
      </c>
      <c r="AD351" s="15" t="inlineStr">
        <is>
          <t>IEEE Conferences</t>
        </is>
      </c>
    </row>
    <row r="352">
      <c r="A352" s="8" t="inlineStr">
        <is>
          <t>Depression Detection Using Combination of sMRI and fMRI Image Features</t>
        </is>
      </c>
      <c r="B352" s="9">
        <f>IF(COUNTIF($A$1:A351,
IF(ISNUMBER(MATCH(RIGHT(TRIM(A351),1),{".",",",";",":","!","?"},0)),
LEFT(TRIM(A351),LEN(TRIM(A351))-1),
TRIM(A351)
))=1,
"Not Duplicate",
"Duplicate")</f>
        <v/>
      </c>
      <c r="C352" s="9">
        <f>_xlfn.IFNA(_xlfn.XLOOKUP(A352, Table1[Title], Table1[Inclusion/Exclusion Decision]), "Added studies")</f>
        <v/>
      </c>
      <c r="D352" s="9" t="inlineStr">
        <is>
          <t>M. S. Mousavian; J. Chen; S. Greening</t>
        </is>
      </c>
      <c r="E352" s="9" t="inlineStr">
        <is>
          <t>Computer Science &amp; Eng. Division, Louisiana State University, Baton Rouge, USA; Computer Science &amp; Eng. Division, Louisiana State University, Baton Rouge, USA; Department of Psychology, University of Manitoba, Winnipeg, Canada</t>
        </is>
      </c>
      <c r="F352" s="9" t="inlineStr">
        <is>
          <t>2021 20th IEEE International Conference on Machine Learning and Applications (ICMLA)</t>
        </is>
      </c>
      <c r="G352" s="10" t="n">
        <v>44586</v>
      </c>
      <c r="H352" s="9" t="n">
        <v>2021</v>
      </c>
      <c r="I352" s="9" t="n"/>
      <c r="J352" s="9" t="n"/>
      <c r="K352" s="9" t="n">
        <v>552</v>
      </c>
      <c r="L352" s="9" t="n">
        <v>557</v>
      </c>
      <c r="M352" s="9" t="inlineStr">
        <is>
          <t>Automatic detection of Major Depression Disorder (MDD) from brain MRI images with machine learning has been an active area of study. In this paper several methods are explored for MDD detection by combining features from structural and functional brain MRI images, and combining Atlas-based and spatial cube-based features. Experiments demonstrate good classification performance on an imbalanced dataset. The paper also presents a visualization that captures the spatial overlapping between the top discriminating spatial cube pairs and the regions of interests in the Harvard Atlas.</t>
        </is>
      </c>
      <c r="N352" s="9" t="n"/>
      <c r="O352" s="9" t="inlineStr">
        <is>
          <t>978-1-6654-4337-1</t>
        </is>
      </c>
      <c r="P352" s="9" t="inlineStr">
        <is>
          <t>10.1109/ICMLA52953.2021.00092</t>
        </is>
      </c>
      <c r="Q352" s="9" t="n"/>
      <c r="R352" s="9" t="inlineStr">
        <is>
          <t>https://ieeexplore.ieee.org/stamp/stamp.jsp?arnumber=9680063</t>
        </is>
      </c>
      <c r="S352" s="9" t="inlineStr">
        <is>
          <t>Depression detection;Machine learning;Combination of features;Cubes;Atlas;Similarity</t>
        </is>
      </c>
      <c r="T352" s="9" t="inlineStr">
        <is>
          <t>Training;Conferences;Time series analysis;Machine learning;Functional magnetic resonance imaging;Feature extraction;Depression</t>
        </is>
      </c>
      <c r="U352" s="9" t="n"/>
      <c r="V352" s="9" t="n">
        <v>1</v>
      </c>
      <c r="W352" s="9" t="n"/>
      <c r="X352" s="9" t="n">
        <v>19</v>
      </c>
      <c r="Y352" s="9" t="inlineStr">
        <is>
          <t>IEEE</t>
        </is>
      </c>
      <c r="Z352" s="10" t="n">
        <v>44586</v>
      </c>
      <c r="AA352" s="9" t="inlineStr">
        <is>
          <t>13-16 Dec. 2021</t>
        </is>
      </c>
      <c r="AB352" s="9" t="inlineStr">
        <is>
          <t>13-16 Dec. 2021</t>
        </is>
      </c>
      <c r="AC352" s="9" t="inlineStr">
        <is>
          <t>IEEE</t>
        </is>
      </c>
      <c r="AD352" s="11" t="inlineStr">
        <is>
          <t>IEEE Conferences</t>
        </is>
      </c>
    </row>
    <row r="353">
      <c r="A353" s="12" t="inlineStr">
        <is>
          <t>Artificial Intelligence in Engineering Education in the Case of Self-driving Vehicle Curriculum</t>
        </is>
      </c>
      <c r="B353" s="22">
        <f>IF(COUNTIF($A$1:A352,
IF(ISNUMBER(MATCH(RIGHT(TRIM(A352),1),{".",",",";",":","!","?"},0)),
LEFT(TRIM(A352),LEN(TRIM(A352))-1),
TRIM(A352)
))=1,
"Not Duplicate",
"Duplicate")</f>
        <v/>
      </c>
      <c r="C353" s="22">
        <f>_xlfn.IFNA(_xlfn.XLOOKUP(A353, Table1[Title], Table1[Inclusion/Exclusion Decision]), "Added studies")</f>
        <v/>
      </c>
      <c r="D353" s="22" t="inlineStr">
        <is>
          <t>R. Zhou; P. Zhi; X. Xu; Z. Liu; X. Li; Q. Zhou</t>
        </is>
      </c>
      <c r="E353" s="22" t="inlineStr">
        <is>
          <t>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Gansu Provincial Key Laboratory of Intelligent Transportation, School of Information Science &amp; Engineering, Lanzhou University, Lanzhou, P. R. China; Faculty of Electronic and Information Engineering, Xi'an JiaoTong University, Xi'an, P. R. China; Institute of Automation, Chinese Academy of Sciences (CASIA) and the School of Future Technology, University of Chinese Academy of Sciences, Beijing, P. R. China; Gansu Provincial Key Laboratory of Intelligent Transportation, School of Information Science &amp; Engineering, Lanzhou University, Lanzhou, P. R. China</t>
        </is>
      </c>
      <c r="F353" s="22" t="inlineStr">
        <is>
          <t>2022 IEEE 25th International Conference on Intelligent Transportation Systems (ITSC)</t>
        </is>
      </c>
      <c r="G353" s="14" t="n">
        <v>44866</v>
      </c>
      <c r="H353" s="22" t="n">
        <v>2022</v>
      </c>
      <c r="I353" s="22" t="n"/>
      <c r="J353" s="22" t="n"/>
      <c r="K353" s="22" t="n">
        <v>341</v>
      </c>
      <c r="L353" s="22" t="n">
        <v>348</v>
      </c>
      <c r="M353" s="22" t="inlineStr">
        <is>
          <t>Artificial Intelligence (AI) is currently a hot topic both in industry and engineering education. As a multidisciplinary field, self-driving vehicle (SDV) research has attracted much attention and is significant for applying and promoting AI. This paper presents our SDV curriculum for engineering education, which was developed with a fundamental basis in AI. The curriculum consists of five courses: Practical Methods Based on Robotics, Introduction to Artificial Intelligence, Innovation and Entrepreneurship, Digital Logic, and Embedded Development for Linux. Students with different academic backgrounds interested in AI or SDV can be trained by theoretical lectures and laboratory sessions at different levels. Students participating in the curriculum have inspired innovative ideas and practically implemented further work in the SDV field. In addition, we have produced educational resources including textbooks and an experimental SDV system. These case studies are discussed here. The curriculum has received highly positive feedback from students, which shows the effectiveness of our work. We are refining and promoting the curriculum for more students who are seeking knowledge and ability in AI and SDV fields.</t>
        </is>
      </c>
      <c r="N353" s="22" t="n"/>
      <c r="O353" s="22" t="inlineStr">
        <is>
          <t>978-1-6654-6880-0</t>
        </is>
      </c>
      <c r="P353" s="22" t="inlineStr">
        <is>
          <t>10.1109/ITSC55140.2022.9922348</t>
        </is>
      </c>
      <c r="Q353" s="22" t="n"/>
      <c r="R353" s="22" t="inlineStr">
        <is>
          <t>https://ieeexplore.ieee.org/stamp/stamp.jsp?arnumber=9922348</t>
        </is>
      </c>
      <c r="S353" s="22" t="n"/>
      <c r="T353" s="22" t="inlineStr">
        <is>
          <t>Technological innovation;Linux;Refining;Object detection;Artificial intelligence;Engineering education;Task analysis</t>
        </is>
      </c>
      <c r="U353" s="22" t="n"/>
      <c r="V353" s="22" t="n">
        <v>6</v>
      </c>
      <c r="W353" s="22" t="n"/>
      <c r="X353" s="22" t="n">
        <v>56</v>
      </c>
      <c r="Y353" s="22" t="inlineStr">
        <is>
          <t>IEEE</t>
        </is>
      </c>
      <c r="Z353" s="14" t="n">
        <v>44866</v>
      </c>
      <c r="AA353" s="22" t="inlineStr">
        <is>
          <t>8-12 Oct. 2022</t>
        </is>
      </c>
      <c r="AB353" s="22" t="inlineStr">
        <is>
          <t>8-12 Oct. 2022</t>
        </is>
      </c>
      <c r="AC353" s="22" t="inlineStr">
        <is>
          <t>IEEE</t>
        </is>
      </c>
      <c r="AD353" s="15" t="inlineStr">
        <is>
          <t>IEEE Conferences</t>
        </is>
      </c>
    </row>
    <row r="354">
      <c r="A354" s="8" t="inlineStr">
        <is>
          <t>Enhancing Trichotillomania Classification Utilizing Yolov11 Model</t>
        </is>
      </c>
      <c r="B354" s="9">
        <f>IF(COUNTIF($A$1:A353,
IF(ISNUMBER(MATCH(RIGHT(TRIM(A353),1),{".",",",";",":","!","?"},0)),
LEFT(TRIM(A353),LEN(TRIM(A353))-1),
TRIM(A353)
))=1,
"Not Duplicate",
"Duplicate")</f>
        <v/>
      </c>
      <c r="C354" s="9">
        <f>_xlfn.IFNA(_xlfn.XLOOKUP(A354, Table1[Title], Table1[Inclusion/Exclusion Decision]), "Added studies")</f>
        <v/>
      </c>
      <c r="D354" s="9" t="inlineStr">
        <is>
          <t>J. T. Leonen; B. D. Gerardo</t>
        </is>
      </c>
      <c r="E354" s="9" t="inlineStr">
        <is>
          <t>Graduate Programs, Technological Institute of the Philippines, Quezon City, Philippines; College of Information and Computing studies, Northern Iloilo State University, IloIlo, Philippines</t>
        </is>
      </c>
      <c r="F354" s="9" t="inlineStr">
        <is>
          <t>2025 IEEE 17th International Conference on Computational Intelligence and Communication Networks (CICN)</t>
        </is>
      </c>
      <c r="G354" s="10" t="n">
        <v>46057</v>
      </c>
      <c r="H354" s="9" t="n">
        <v>2025</v>
      </c>
      <c r="I354" s="9" t="n"/>
      <c r="J354" s="9" t="n"/>
      <c r="K354" s="9" t="n">
        <v>1410</v>
      </c>
      <c r="L354" s="9" t="n">
        <v>1414</v>
      </c>
      <c r="M354" s="9" t="inlineStr">
        <is>
          <t>Trichotillomania exists as a behavior disorder whose main symptom involves repeated hair pulling which results in observable hair loss and psychological struggles. This research develops an advanced real-time behavioral recognition system powered by YOLOv11 which detects different Trichotillomania behavior patterns. The custom dataset included 7,333 labeled images which displayed both Trichotillomania-pull actions like hair, mustache, beard, eyebrows and eyelashes and general non-Trichotillomania activities for full classification purposes. The annotation work was carried out through Label Studio before formatting the dataset into YOLO-compatible TXT files for training purposes. Training and testing of the model happened through a data split of 80% training and 20% testing parts while Google Colab's GPU resources accelerated the process. Results from evaluations demonstrated that the proposed model reached 92.3% accuracy alongside 95.7% recall and 96% F1score which outperformed existing models substantially. The system includes two features which use real-time logging and sound notification to record behavior detection events with timestamps as well as trigger alert sounds during detections. Monitoring operations become easier in all settings through features which improve user detection and situation awareness. The user interface incorporates a sound icon which shows active alerts in order to provide an interactive and responsive system. Developing an independent application system for data storage and analysis will enable sustainable tracking and behavioral analysis of detection events.</t>
        </is>
      </c>
      <c r="N354" s="9" t="inlineStr">
        <is>
          <t>2472-7555</t>
        </is>
      </c>
      <c r="O354" s="9" t="inlineStr">
        <is>
          <t>979-8-3315-8733-8</t>
        </is>
      </c>
      <c r="P354" s="9" t="inlineStr">
        <is>
          <t>10.1109/CICN67655.2025.11368063</t>
        </is>
      </c>
      <c r="Q354" s="9" t="n"/>
      <c r="R354" s="9" t="inlineStr">
        <is>
          <t>https://ieeexplore.ieee.org/stamp/stamp.jsp?arnumber=11368063</t>
        </is>
      </c>
      <c r="S354" s="9" t="inlineStr">
        <is>
          <t>Trichotillomania;YOLOv11;real-time detection;behavior monitoring;deep learning;annotated dataset</t>
        </is>
      </c>
      <c r="T354" s="9" t="inlineStr">
        <is>
          <t>Training;Accuracy;Eyelashes;User interfaces;Feature extraction;Real-time systems;Reliability;Eyebrows;Monitoring;Testing</t>
        </is>
      </c>
      <c r="U354" s="9" t="n"/>
      <c r="V354" s="9" t="n"/>
      <c r="W354" s="9" t="n"/>
      <c r="X354" s="9" t="n">
        <v>20</v>
      </c>
      <c r="Y354" s="9" t="inlineStr">
        <is>
          <t>IEEE</t>
        </is>
      </c>
      <c r="Z354" s="10" t="n">
        <v>46057</v>
      </c>
      <c r="AA354" s="9" t="inlineStr">
        <is>
          <t>20-21 Dec. 2025</t>
        </is>
      </c>
      <c r="AB354" s="9" t="inlineStr">
        <is>
          <t>20-21 Dec. 2025</t>
        </is>
      </c>
      <c r="AC354" s="9" t="inlineStr">
        <is>
          <t>IEEE</t>
        </is>
      </c>
      <c r="AD354" s="11" t="inlineStr">
        <is>
          <t>IEEE Conferences</t>
        </is>
      </c>
    </row>
    <row r="355">
      <c r="A355" s="12" t="inlineStr">
        <is>
          <t>MeDiTate: A Deep Learning Framework for MentalÂ Disorder State Detection in the EraÂ ofÂ SocialÂ Media</t>
        </is>
      </c>
      <c r="B355" s="22">
        <f>IF(COUNTIF($A$1:A354,
IF(ISNUMBER(MATCH(RIGHT(TRIM(A354),1),{".",",",";",":","!","?"},0)),
LEFT(TRIM(A354),LEN(TRIM(A354))-1),
TRIM(A354)
))=1,
"Not Duplicate",
"Duplicate")</f>
        <v/>
      </c>
      <c r="C355" s="22">
        <f>_xlfn.IFNA(_xlfn.XLOOKUP(A355, Table1[Title], Table1[Inclusion/Exclusion Decision]), "Added studies")</f>
        <v/>
      </c>
      <c r="D355" s="22" t="inlineStr">
        <is>
          <t>S. Adel; N. Elmadany; O. Attallah; M. Sharkas</t>
        </is>
      </c>
      <c r="E355" s="22" t="inlineStr">
        <is>
          <t>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 Department of Electronics and Communications Engineering, Arab Academy for Science, Technology, and Maritime Transport (AASTMT), Alexandria, Egypt</t>
        </is>
      </c>
      <c r="F355" s="22" t="inlineStr">
        <is>
          <t>IEEE Transactions on Computational Social Systems</t>
        </is>
      </c>
      <c r="G355" s="22" t="n"/>
      <c r="H355" s="22" t="n">
        <v>2026</v>
      </c>
      <c r="I355" s="22" t="inlineStr">
        <is>
          <t>PP</t>
        </is>
      </c>
      <c r="J355" s="22" t="n">
        <v>99</v>
      </c>
      <c r="K355" s="22" t="n">
        <v>1</v>
      </c>
      <c r="L355" s="22" t="n">
        <v>15</v>
      </c>
      <c r="M355" s="22" t="inlineStr">
        <is>
          <t xml:space="preserve">This article presents MeDiTate, a hybrid deep learning framework proposed to detect mental health disorders by analyzing social media content. The Menta dataset is collected, consisting of user-labeled mental health issues across 13 different disorders. The proposed framework employs various natural language processing techniques for data preprocessing and integrates deep learning models, specifically convolutional neural network (CNN), long short-term memory (LSTM), bidirectional LSTM (BiLSTM), and transformer architectures. Ablation studies are conducted to find the top performing architecture. The proposed MeDiTate achieves an accuracy of 88.32%, an F1-score of 88.51%, precision of 88.61%, and recall of 88.45% on Menta dataset. The framework surpasses state-of-the-art methods on two publicly available datasets, namely Kim etÂ al. (2020) and Low etÂ al. (2020) datasets, by  $\sim$ 2%. Additionally, we leverage the effectiveness of transfer learning from models trained on user-labeled datasets on the performance. The results demonstrate a noticeable improvement. Furthermore, we empirically investigate cross dataset evaluation to assess the frameworkâ€™s generalizability. Comprehensive quantitative and qualitative analyses further validate the frameworkâ€™s discriminatory performance. 1    1  The code and dataset are available at https://github.com/NourElmadany/MeDiTate. </t>
        </is>
      </c>
      <c r="N355" s="22" t="inlineStr">
        <is>
          <t>2329-924X</t>
        </is>
      </c>
      <c r="O355" s="22" t="n"/>
      <c r="P355" s="22" t="inlineStr">
        <is>
          <t>10.1109/TCSS.2026.3669302</t>
        </is>
      </c>
      <c r="Q355" s="22" t="n"/>
      <c r="R355" s="22" t="inlineStr">
        <is>
          <t>https://ieeexplore.ieee.org/stamp/stamp.jsp?arnumber=11455074</t>
        </is>
      </c>
      <c r="S355" s="22" t="inlineStr">
        <is>
          <t>Convolutional neural network (CNN);deep learning;mental health;social media;transformers</t>
        </is>
      </c>
      <c r="T355" s="22" t="inlineStr">
        <is>
          <t>Mental health;Social networking (online);Transformers;Depression;Deep learning;Vaccines;Context modeling;Feature extraction;Encoding;COVID-19</t>
        </is>
      </c>
      <c r="U355" s="22" t="n"/>
      <c r="V355" s="22" t="n"/>
      <c r="W355" s="22" t="n"/>
      <c r="X355" s="22" t="n"/>
      <c r="Y355" s="22" t="inlineStr">
        <is>
          <t>IEEE</t>
        </is>
      </c>
      <c r="Z355" s="14" t="n">
        <v>46105</v>
      </c>
      <c r="AA355" s="22" t="n"/>
      <c r="AB355" s="22" t="n"/>
      <c r="AC355" s="22" t="inlineStr">
        <is>
          <t>IEEE</t>
        </is>
      </c>
      <c r="AD355" s="15" t="inlineStr">
        <is>
          <t>IEEE Early Access Articles</t>
        </is>
      </c>
    </row>
    <row r="356">
      <c r="A356" s="8" t="inlineStr">
        <is>
          <t>Functional Brain Network Classification Based on Deep Graph Hashing Learning</t>
        </is>
      </c>
      <c r="B356" s="9">
        <f>IF(COUNTIF($A$1:A355,
IF(ISNUMBER(MATCH(RIGHT(TRIM(A355),1),{".",",",";",":","!","?"},0)),
LEFT(TRIM(A355),LEN(TRIM(A355))-1),
TRIM(A355)
))=1,
"Not Duplicate",
"Duplicate")</f>
        <v/>
      </c>
      <c r="C356" s="9">
        <f>_xlfn.IFNA(_xlfn.XLOOKUP(A356, Table1[Title], Table1[Inclusion/Exclusion Decision]), "Added studies")</f>
        <v/>
      </c>
      <c r="D356" s="9" t="inlineStr">
        <is>
          <t>J. Ji; Y. Zhang</t>
        </is>
      </c>
      <c r="E356" s="9" t="inlineStr">
        <is>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is>
      </c>
      <c r="F356" s="9" t="inlineStr">
        <is>
          <t>IEEE Transactions on Medical Imaging</t>
        </is>
      </c>
      <c r="G356" s="10" t="n">
        <v>44834</v>
      </c>
      <c r="H356" s="9" t="n">
        <v>2022</v>
      </c>
      <c r="I356" s="9" t="n">
        <v>41</v>
      </c>
      <c r="J356" s="9" t="n">
        <v>10</v>
      </c>
      <c r="K356" s="9" t="n">
        <v>2891</v>
      </c>
      <c r="L356" s="9" t="n">
        <v>2902</v>
      </c>
      <c r="M356" s="9" t="inlineStr">
        <is>
          <t>Brain network classification using resting-state functional magnetic resonance imaging (rs-fMRI) is an effective analytical method for diagnosing brain diseases. In recent years, brain network classification methods based on deep learning have attracted increasing attention. However, these methods only consider the spatial topological characteristics of the brain network but ignore its proximity relationships in semantic space. To overcome this problem, we propose a novel brain network classification method based on deep graph hashing learning named BNC-DGHL. Specifically, we first extract the deep features of the brain network and then learn a graph hash function based on clinical phenotype labels and the similarity of diagnostic labels. Secondly, we use the learned graph hash function to convert deep features into hash codes, which can maintain the original semantic spatial relationships. Finally, we calculate the distance between hash codes to obtain the predicted category of the brain network. Experimental results on ABIDE I, ABIDE II, and ADHD-200 datasets demonstrate that our method achieves better classification performance of brain diseases compared with some state-of-the-art methods, and the abnormal functional connectivities between brain regions identified may serve as biomarkers associated with related brain diseases.</t>
        </is>
      </c>
      <c r="N356" s="9" t="inlineStr">
        <is>
          <t>1558-254X</t>
        </is>
      </c>
      <c r="O356" s="9" t="n"/>
      <c r="P356" s="9" t="inlineStr">
        <is>
          <t>10.1109/TMI.2022.3173428</t>
        </is>
      </c>
      <c r="Q356" s="9" t="inlineStr">
        <is>
          <t xml:space="preserve">NSFC Research Program(grant numbers:61672065); </t>
        </is>
      </c>
      <c r="R356" s="9" t="inlineStr">
        <is>
          <t>https://ieeexplore.ieee.org/stamp/stamp.jsp?arnumber=9770779</t>
        </is>
      </c>
      <c r="S356" s="9" t="inlineStr">
        <is>
          <t>Brain network classification;deep graph hashing learning;proximity relationships;semantic space</t>
        </is>
      </c>
      <c r="T356" s="9" t="inlineStr">
        <is>
          <t>Feature extraction;Diseases;Semantics;Codes;Hash functions;Binary codes;Brain modeling</t>
        </is>
      </c>
      <c r="U356" s="9" t="inlineStr">
        <is>
          <t>Brain;Brain Diseases;Humans;Magnetic Resonance Imaging;Semantics</t>
        </is>
      </c>
      <c r="V356" s="9" t="n">
        <v>24</v>
      </c>
      <c r="W356" s="9" t="n"/>
      <c r="X356" s="9" t="n">
        <v>48</v>
      </c>
      <c r="Y356" s="9" t="inlineStr">
        <is>
          <t>IEEE</t>
        </is>
      </c>
      <c r="Z356" s="10" t="n">
        <v>44690</v>
      </c>
      <c r="AA356" s="9" t="inlineStr">
        <is>
          <t>Oct. 2022</t>
        </is>
      </c>
      <c r="AB356" s="9" t="n"/>
      <c r="AC356" s="9" t="inlineStr">
        <is>
          <t>IEEE</t>
        </is>
      </c>
      <c r="AD356" s="11" t="inlineStr">
        <is>
          <t>IEEE Journals</t>
        </is>
      </c>
    </row>
    <row r="357">
      <c r="A357" s="12" t="inlineStr">
        <is>
          <t>Can Machine Learning Algorithms Classify Inner Speech from EEG Brain Signals?</t>
        </is>
      </c>
      <c r="B357" s="22">
        <f>IF(COUNTIF($A$1:A356,
IF(ISNUMBER(MATCH(RIGHT(TRIM(A356),1),{".",",",";",":","!","?"},0)),
LEFT(TRIM(A356),LEN(TRIM(A356))-1),
TRIM(A356)
))=1,
"Not Duplicate",
"Duplicate")</f>
        <v/>
      </c>
      <c r="C357" s="22">
        <f>_xlfn.IFNA(_xlfn.XLOOKUP(A357, Table1[Title], Table1[Inclusion/Exclusion Decision]), "Added studies")</f>
        <v/>
      </c>
      <c r="D357" s="22" t="inlineStr">
        <is>
          <t>N. R. Merola; N. G. Venkataswamy; M. H. Imtiaz</t>
        </is>
      </c>
      <c r="E357" s="22" t="inlineStr">
        <is>
          <t>Electrical and Computer Engineering, Clarkson University, New York, USA; Electrical and Computer Engineering, Clarkson University, New York, USA; Electrical and Computer Engineering, Clarkson University, New York, USA</t>
        </is>
      </c>
      <c r="F357" s="22" t="inlineStr">
        <is>
          <t>2023 IEEE World AI IoT Congress (AIIoT)</t>
        </is>
      </c>
      <c r="G357" s="14" t="n">
        <v>45120</v>
      </c>
      <c r="H357" s="22" t="n">
        <v>2023</v>
      </c>
      <c r="I357" s="22" t="n"/>
      <c r="J357" s="22" t="n"/>
      <c r="K357" s="22" t="n">
        <v>466</v>
      </c>
      <c r="L357" s="22" t="n">
        <v>470</v>
      </c>
      <c r="M357" s="22" t="inlineStr">
        <is>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is>
      </c>
      <c r="N357" s="22" t="n"/>
      <c r="O357" s="22" t="inlineStr">
        <is>
          <t>979-8-3503-3761-7</t>
        </is>
      </c>
      <c r="P357" s="22" t="inlineStr">
        <is>
          <t>10.1109/AIIoT58121.2023.10174580</t>
        </is>
      </c>
      <c r="Q357" s="22" t="n"/>
      <c r="R357" s="22" t="inlineStr">
        <is>
          <t>https://ieeexplore.ieee.org/stamp/stamp.jsp?arnumber=10174580</t>
        </is>
      </c>
      <c r="S357" s="22" t="inlineStr">
        <is>
          <t>BCI;EEG;Inner-Speech;Machine learning;SVM;KNN;Random Forest</t>
        </is>
      </c>
      <c r="T357" s="22" t="inlineStr">
        <is>
          <t>Support vector machines;Technological innovation;Electric potential;Machine learning algorithms;Forestry;Brain modeling;Electroencephalography</t>
        </is>
      </c>
      <c r="U357" s="22" t="n"/>
      <c r="V357" s="22" t="n">
        <v>8</v>
      </c>
      <c r="W357" s="22" t="n"/>
      <c r="X357" s="22" t="n">
        <v>13</v>
      </c>
      <c r="Y357" s="22" t="inlineStr">
        <is>
          <t>IEEE</t>
        </is>
      </c>
      <c r="Z357" s="14" t="n">
        <v>45120</v>
      </c>
      <c r="AA357" s="22" t="inlineStr">
        <is>
          <t>7-10 June 2023</t>
        </is>
      </c>
      <c r="AB357" s="22" t="inlineStr">
        <is>
          <t>7-10 June 2023</t>
        </is>
      </c>
      <c r="AC357" s="22" t="inlineStr">
        <is>
          <t>IEEE</t>
        </is>
      </c>
      <c r="AD357" s="15" t="inlineStr">
        <is>
          <t>IEEE Conferences</t>
        </is>
      </c>
    </row>
    <row r="358" hidden="1">
      <c r="A358" s="8" t="inlineStr">
        <is>
          <t>A Multimodal Framework for Depression Detection During COVID-19 via Harvesting Social Media</t>
        </is>
      </c>
      <c r="B358" s="9">
        <f>IF(COUNTIF($A$1:A357,
IF(ISNUMBER(MATCH(RIGHT(TRIM(A357),1),{".",",",";",":","!","?"},0)),
LEFT(TRIM(A357),LEN(TRIM(A357))-1),
TRIM(A357)
))=1,
"Not Duplicate",
"Duplicate")</f>
        <v/>
      </c>
      <c r="C358" s="9">
        <f>_xlfn.IFNA(_xlfn.XLOOKUP(A358, Table1[Title], Table1[Inclusion/Exclusion Decision]), "Added studies")</f>
        <v/>
      </c>
      <c r="D358" s="9" t="inlineStr">
        <is>
          <t>A. Anshul; G. S. Pranav; M. Z. U. Rehman; N. Kumar</t>
        </is>
      </c>
      <c r="E358" s="9" t="inlineStr">
        <is>
          <t>Indian Institute of Technology Indore, Indore, India; Indian Institute of Technology Indore, Indore, India; Indian Institute of Technology Indore, Indore, India; Indian Institute of Technology Indore, Indore, India</t>
        </is>
      </c>
      <c r="F358" s="9" t="inlineStr">
        <is>
          <t>IEEE Transactions on Computational Social Systems</t>
        </is>
      </c>
      <c r="G358" s="10" t="n">
        <v>45384</v>
      </c>
      <c r="H358" s="9" t="n">
        <v>2024</v>
      </c>
      <c r="I358" s="9" t="n">
        <v>11</v>
      </c>
      <c r="J358" s="9" t="n">
        <v>2</v>
      </c>
      <c r="K358" s="9" t="n">
        <v>2872</v>
      </c>
      <c r="L358" s="9" t="n">
        <v>2888</v>
      </c>
      <c r="M358" s="9" t="inlineStr">
        <is>
          <t>The recent coronavirus disease (COVID-19) has become a pandemic and has affected the entire globe. During the pandemic, we have observed a spike in cases related to mental health, such as anxiety, stress, and depression. Depression significantly influences most diseases worldwide, making it difficult to detect mental health conditions in people due to unawareness and unwillingness to consult a doctor. However, nowadays, people extensively use online social media platforms to express their emotions and thoughts. Hence, social media platforms are now becoming a large data source that can be utilized for detecting depression and mental illness. However, the existing approaches often overlook data sparsity in tweets and the multimodal aspects of social media. In this article, we propose a novel multimodal framework that combines textual, user-specific, and image analysis to detect depression among social media users. To provide enough context about the userâ€™s emotional state, we propose the following: 1) an extrinsic feature by harnessing the URLs present in tweets and 2) extracting textual content present in images posted in tweets. We also extract five sets of features belonging to different modalities to describe a user. In addition, we introduce a deep learning model, the visual neural network (VNN), to generate embeddings of user-posted images, which are used to create the visual feature vector for prediction. We contribute a curated COVID-19 dataset of depressed and nondepressed users for research purposes and demonstrate the effectiveness of our model in detecting depression during the COVID-19 outbreak. Our model outperforms the existing state-of-the-art methods over a benchmark dataset by 2%â€“8% and produces promising results on the COVID-19 dataset. Our analysis highlights the impact of each modality and provides valuable insights into usersâ€™ mental and emotional states.</t>
        </is>
      </c>
      <c r="N358" s="9" t="inlineStr">
        <is>
          <t>2329-924X</t>
        </is>
      </c>
      <c r="O358" s="9" t="n"/>
      <c r="P358" s="9" t="inlineStr">
        <is>
          <t>10.1109/TCSS.2023.3309229</t>
        </is>
      </c>
      <c r="Q358" s="9" t="n"/>
      <c r="R358" s="9" t="inlineStr">
        <is>
          <t>https://ieeexplore.ieee.org/stamp/stamp.jsp?arnumber=10241281</t>
        </is>
      </c>
      <c r="S358" s="9" t="inlineStr">
        <is>
          <t>Coronavirus disease (COVID-19);deep learning;depression;machine learning;multimodal analysis;social media</t>
        </is>
      </c>
      <c r="T358" s="9" t="inlineStr">
        <is>
          <t>Depression;Feature extraction;Social networking (online);COVID-19;Blogs;Visualization;Surveys</t>
        </is>
      </c>
      <c r="U358" s="9" t="n"/>
      <c r="V358" s="9" t="n">
        <v>23</v>
      </c>
      <c r="W358" s="9" t="n"/>
      <c r="X358" s="9" t="n">
        <v>60</v>
      </c>
      <c r="Y358" s="9" t="inlineStr">
        <is>
          <t>IEEE</t>
        </is>
      </c>
      <c r="Z358" s="10" t="n">
        <v>45174</v>
      </c>
      <c r="AA358" s="16" t="n">
        <v>45383</v>
      </c>
      <c r="AB358" s="9" t="n"/>
      <c r="AC358" s="9" t="inlineStr">
        <is>
          <t>IEEE</t>
        </is>
      </c>
      <c r="AD358" s="11" t="inlineStr">
        <is>
          <t>IEEE Journals</t>
        </is>
      </c>
    </row>
    <row r="359">
      <c r="A359" s="12" t="inlineStr">
        <is>
          <t>Synergistic Integration of Lead Level, EEG, and Oculomotor Analysis for Advanced ADHD Diagnosis through Machine Learning</t>
        </is>
      </c>
      <c r="B359" s="22">
        <f>IF(COUNTIF($A$1:A358,
IF(ISNUMBER(MATCH(RIGHT(TRIM(A358),1),{".",",",";",":","!","?"},0)),
LEFT(TRIM(A358),LEN(TRIM(A358))-1),
TRIM(A358)
))=1,
"Not Duplicate",
"Duplicate")</f>
        <v/>
      </c>
      <c r="C359" s="22">
        <f>_xlfn.IFNA(_xlfn.XLOOKUP(A359, Table1[Title], Table1[Inclusion/Exclusion Decision]), "Added studies")</f>
        <v/>
      </c>
      <c r="D359" s="22" t="inlineStr">
        <is>
          <t>G. Arbad; K. M. Mungekar; T. Kuvalekar; B. Zunzurwar; N. Gore</t>
        </is>
      </c>
      <c r="E359" s="22" t="inlineStr">
        <is>
          <t>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 Department of Information Technology, JSPM Rajarshi Shahu College Of Engineering, Tathawade</t>
        </is>
      </c>
      <c r="F359" s="22" t="inlineStr">
        <is>
          <t>2024 Asia Pacific Conference on Innovation in Technology (APCIT)</t>
        </is>
      </c>
      <c r="G359" s="14" t="n">
        <v>45553</v>
      </c>
      <c r="H359" s="22" t="n">
        <v>2024</v>
      </c>
      <c r="I359" s="22" t="n"/>
      <c r="J359" s="22" t="n"/>
      <c r="K359" s="22" t="n">
        <v>1</v>
      </c>
      <c r="L359" s="22" t="n">
        <v>12</v>
      </c>
      <c r="M359" s="22" t="inlineStr">
        <is>
          <t>The paper explores the integration of Electroen cephalography( EEG) and advanced machine literacy ways for ADHD discovery. pressing the significance of early identi fication, the study aims to upgrade EEG signal channels and point birth to ameliorate delicacy. Challenges like computational complexity and overfitting are addressed. The exploration aims to give perceptivity into ADHD neural autographs, potentially transubstantiating individual and remedial approaches in internal health.</t>
        </is>
      </c>
      <c r="N359" s="22" t="n"/>
      <c r="O359" s="22" t="inlineStr">
        <is>
          <t>979-8-3503-6153-7</t>
        </is>
      </c>
      <c r="P359" s="22" t="inlineStr">
        <is>
          <t>10.1109/APCIT62007.2024.10673626</t>
        </is>
      </c>
      <c r="Q359" s="22" t="n"/>
      <c r="R359" s="22" t="inlineStr">
        <is>
          <t>https://ieeexplore.ieee.org/stamp/stamp.jsp?arnumber=10673626</t>
        </is>
      </c>
      <c r="S359" s="22" t="inlineStr">
        <is>
          <t>ADHD;Electroencephalography (EEG);Machine Learning;Neurodevelopmental Disorders Early Detection;Classification Algorithms;Computational Complexity</t>
        </is>
      </c>
      <c r="T359" s="22" t="inlineStr">
        <is>
          <t>Analytical models;Technological innovation;Protocols;Lead;Brain modeling;Data models;Electroencephalography</t>
        </is>
      </c>
      <c r="U359" s="22" t="n"/>
      <c r="V359" s="22" t="n"/>
      <c r="W359" s="22" t="n"/>
      <c r="X359" s="22" t="n">
        <v>19</v>
      </c>
      <c r="Y359" s="22" t="inlineStr">
        <is>
          <t>IEEE</t>
        </is>
      </c>
      <c r="Z359" s="14" t="n">
        <v>45553</v>
      </c>
      <c r="AA359" s="22" t="inlineStr">
        <is>
          <t>26-27 July 2024</t>
        </is>
      </c>
      <c r="AB359" s="22" t="inlineStr">
        <is>
          <t>26-27 July 2024</t>
        </is>
      </c>
      <c r="AC359" s="22" t="inlineStr">
        <is>
          <t>IEEE</t>
        </is>
      </c>
      <c r="AD359" s="15" t="inlineStr">
        <is>
          <t>IEEE Conferences</t>
        </is>
      </c>
    </row>
    <row r="360">
      <c r="A360" s="8" t="inlineStr">
        <is>
          <t>Bimodality Approach to Mental Disorder Diagnosis via Dual-pathway Fusion Perceptual Network</t>
        </is>
      </c>
      <c r="B360" s="9">
        <f>IF(COUNTIF($A$1:A359,
IF(ISNUMBER(MATCH(RIGHT(TRIM(A359),1),{".",",",";",":","!","?"},0)),
LEFT(TRIM(A359),LEN(TRIM(A359))-1),
TRIM(A359)
))=1,
"Not Duplicate",
"Duplicate")</f>
        <v/>
      </c>
      <c r="C360" s="9">
        <f>_xlfn.IFNA(_xlfn.XLOOKUP(A360, Table1[Title], Table1[Inclusion/Exclusion Decision]), "Added studies")</f>
        <v/>
      </c>
      <c r="D360" s="9" t="inlineStr">
        <is>
          <t>R. Xu; S. Gan; F. Zhao; Z. Zuo; T. Zhou</t>
        </is>
      </c>
      <c r="E360" s="9" t="inlineStr">
        <is>
          <t>Institute of Advanced Technology Institute of Artificial Intelligence, Hefei Comprehensive National Science Center, University of Science and Technology of China, Hefei, China; Hefei Comprehensive National Science Center, Institute of Artificial Intelligence, Hefei, China; School of Information Science and Technology, University of Science and Technology of China, Hefei, China; College of Life Sciences, State Key Laboratory of Brain and Cognitive Science, Institute of Biophysics, Chinese Academy of Sciences, University of the Chinese Academy of Sciences, Beijing, China; College of Life Sciences Institute of Artificial Intelligence, Hefei Comprehensive National Science Center, State Key Laboratory of Brain and Cognitive Science, Institute of Biophysics, Chinese Academy of Sciences, University of the Chinese Academy of Sciences, Beijing, China</t>
        </is>
      </c>
      <c r="F360" s="9" t="inlineStr">
        <is>
          <t>2024 IEEE International Conference on Bioinformatics and Biomedicine (BIBM)</t>
        </is>
      </c>
      <c r="G360" s="10" t="n">
        <v>45667</v>
      </c>
      <c r="H360" s="9" t="n">
        <v>2024</v>
      </c>
      <c r="I360" s="9" t="n"/>
      <c r="J360" s="9" t="n"/>
      <c r="K360" s="9" t="n">
        <v>1275</v>
      </c>
      <c r="L360" s="9" t="n">
        <v>1282</v>
      </c>
      <c r="M360" s="9" t="inlineStr">
        <is>
          <t>Neuroimaging technologies such as functional MRI (fMRI) are used for studying the neural mechanisms underlying mental disorders. Deep learning models offer promising solutions for analyzing neuroimaging data. However, singlemodality methods suffer from performance bottle-necks, while existing multi-modality methods fail to fully utilize the complimentary information between different modality data. We proposed a dual-pathway fusion perceptual (DP-FP) network that leverages multi-stage attentional perception, effectively distinguishing psychiatric disorder patients from healthy controls. Specifically, DP-FP consists of two pathways to receive time course and functional connection inputs respectively. Self-attentive modules were introduced into the network structure, which not only enhance the capability of fine-grained feature extraction, but also improve the interpretability of model. Furthermore, a coarse perception module and a fusion strategy were proposed, which achieved deep integration of feature representations from the two pathways and optimized the complementarity of information. We validated our proposed DP-FP network using the public schizophrenia dataset (COBRE) and the public autism dataset (ABIDE). On COBRE, the accuracy for predicting schizophrenia was found to be 87.6%. On ABIDE, the accuracy for predicting autism was found to be 71.1%. Group-discriminative brain regions were attributed and visualized through gradient-based interpretation. DP-FP focused more on the paracentral lobe and near the angular gyrus in the diagnostic task of schizophrenia, and the frontal lobe, temporal lobe and angular gyrus in the di-agnostic task of autism. DP-FP achieved state-of-the-art accuracy on benchmark datasets for both schizophrenia and autism. DP-FP also offers high interpretability, providing novel insights into exploring pathological mechanisms.</t>
        </is>
      </c>
      <c r="N360" s="9" t="inlineStr">
        <is>
          <t>2156-1133</t>
        </is>
      </c>
      <c r="O360" s="9" t="inlineStr">
        <is>
          <t>979-8-3503-8622-6</t>
        </is>
      </c>
      <c r="P360" s="9" t="inlineStr">
        <is>
          <t>10.1109/BIBM62325.2024.10821891</t>
        </is>
      </c>
      <c r="Q360" s="9" t="inlineStr">
        <is>
          <t xml:space="preserve">Ministry of Science and Technology; National Natural Science Foundation of China; China Postdoctoral Science Foundation; </t>
        </is>
      </c>
      <c r="R360" s="9" t="inlineStr">
        <is>
          <t>https://ieeexplore.ieee.org/stamp/stamp.jsp?arnumber=10821891</t>
        </is>
      </c>
      <c r="S360" s="9" t="inlineStr">
        <is>
          <t>fMRI analysis;Deep learning;Multi-modality fusion;Computer-aided detection and diagnosis</t>
        </is>
      </c>
      <c r="T360" s="9" t="inlineStr">
        <is>
          <t>Neuroimaging;Deep learning;Autism;Temporal lobe;Pathology;Accuracy;Mental disorders;Schizophrenia;Functional magnetic resonance imaging;Feature extraction</t>
        </is>
      </c>
      <c r="U360" s="9" t="n"/>
      <c r="V360" s="9" t="n"/>
      <c r="W360" s="9" t="n"/>
      <c r="X360" s="9" t="n">
        <v>28</v>
      </c>
      <c r="Y360" s="9" t="inlineStr">
        <is>
          <t>IEEE</t>
        </is>
      </c>
      <c r="Z360" s="10" t="n">
        <v>45667</v>
      </c>
      <c r="AA360" s="9" t="inlineStr">
        <is>
          <t>3-6 Dec. 2024</t>
        </is>
      </c>
      <c r="AB360" s="9" t="inlineStr">
        <is>
          <t>3-6 Dec. 2024</t>
        </is>
      </c>
      <c r="AC360" s="9" t="inlineStr">
        <is>
          <t>IEEE</t>
        </is>
      </c>
      <c r="AD360" s="11" t="inlineStr">
        <is>
          <t>IEEE Conferences</t>
        </is>
      </c>
    </row>
    <row r="361">
      <c r="A361" s="12" t="inlineStr">
        <is>
          <t>Analysis of Multitasking in Divided Attention using Machine Learning</t>
        </is>
      </c>
      <c r="B361" s="22">
        <f>IF(COUNTIF($A$1:A360,
IF(ISNUMBER(MATCH(RIGHT(TRIM(A360),1),{".",",",";",":","!","?"},0)),
LEFT(TRIM(A360),LEN(TRIM(A360))-1),
TRIM(A360)
))=1,
"Not Duplicate",
"Duplicate")</f>
        <v/>
      </c>
      <c r="C361" s="22">
        <f>_xlfn.IFNA(_xlfn.XLOOKUP(A361, Table1[Title], Table1[Inclusion/Exclusion Decision]), "Added studies")</f>
        <v/>
      </c>
      <c r="D361" s="22" t="inlineStr">
        <is>
          <t>B. P. Singh Bankoti; C. S. Gupta; O. Bandyopadhyay; M. Banerjee</t>
        </is>
      </c>
      <c r="E361" s="22" t="inlineStr">
        <is>
          <t>Computer Science &amp; Engineering, Indian Institute of Information Technology Kalyani; Computer Science &amp; Engineering, Indian Institute of Information Technology Kalyani; Computer Science &amp; Engineering, Indian Institute of Information Technology Kalyani; Psychology University of Calcutta</t>
        </is>
      </c>
      <c r="F361" s="22" t="inlineStr">
        <is>
          <t>2019 IEEE Conference on Information and Communication Technology</t>
        </is>
      </c>
      <c r="G361" s="14" t="n">
        <v>43937</v>
      </c>
      <c r="H361" s="22" t="n">
        <v>2019</v>
      </c>
      <c r="I361" s="22" t="n"/>
      <c r="J361" s="22" t="n"/>
      <c r="K361" s="22" t="n">
        <v>1</v>
      </c>
      <c r="L361" s="22" t="n">
        <v>5</v>
      </c>
      <c r="M361" s="22" t="inlineStr">
        <is>
          <t>Evaluation of cognitive functionality plays an important role in the career choice of students as well as for the selection of employee for the employer. Divided attention is one such cognitive ability that deals with allocation of attention to multiple tasks simultaneously. An accurate analysis of divided attention would help us to identify cognitive decline, as well as provides a quantifiable indicator of a salient feature viz., vigilance which is highly relevant for defence personnel as well as pilots in air, water and road. The close observation of divided attention in home or classroom environment is an essential component for early detection of cognitive problems. It also helps in assessing the effectiveness of learning patterns. This work proposes a new method to determine the ability of relative divided attention through unobtrusive monitoring of use of a software game. The process measures the performance of a user (college student) on a multi-task cognitive software by computing the scores as part of the test for divided attention. This metric indicates the user's ability of multitasking in divided attention, i.e whether user is efficiently paying attention to all the tasks at once, or is primarily attending to one task at a time (sacrificing optimal performance). The data set is labelled based on statistical analysis. After classifying the data using machine learning model (random forest), the academic performance of the user is analysed against the divided attention levels to establish a correlation among them.</t>
        </is>
      </c>
      <c r="N361" s="22" t="n"/>
      <c r="O361" s="22" t="inlineStr">
        <is>
          <t>978-1-7281-5398-8</t>
        </is>
      </c>
      <c r="P361" s="22" t="inlineStr">
        <is>
          <t>10.1109/CICT48419.2019.9066233</t>
        </is>
      </c>
      <c r="Q361" s="22" t="n"/>
      <c r="R361" s="22" t="inlineStr">
        <is>
          <t>https://ieeexplore.ieee.org/stamp/stamp.jsp?arnumber=9066233</t>
        </is>
      </c>
      <c r="S361" s="22" t="inlineStr">
        <is>
          <t>Divided Attention;Multitasking;Cognitive computing;Random forest;Support vector machine</t>
        </is>
      </c>
      <c r="T361" s="22" t="inlineStr">
        <is>
          <t>Task analysis;Support vector machines;Games;Forestry;Image color analysis;Multitasking;Machine learning</t>
        </is>
      </c>
      <c r="U361" s="22" t="n"/>
      <c r="V361" s="22" t="n"/>
      <c r="W361" s="22" t="n"/>
      <c r="X361" s="22" t="n">
        <v>12</v>
      </c>
      <c r="Y361" s="22" t="inlineStr">
        <is>
          <t>IEEE</t>
        </is>
      </c>
      <c r="Z361" s="14" t="n">
        <v>43937</v>
      </c>
      <c r="AA361" s="22" t="inlineStr">
        <is>
          <t>6-8 Dec. 2019</t>
        </is>
      </c>
      <c r="AB361" s="22" t="inlineStr">
        <is>
          <t>6-8 Dec. 2019</t>
        </is>
      </c>
      <c r="AC361" s="22" t="inlineStr">
        <is>
          <t>IEEE</t>
        </is>
      </c>
      <c r="AD361" s="15" t="inlineStr">
        <is>
          <t>IEEE Conferences</t>
        </is>
      </c>
    </row>
    <row r="362">
      <c r="A362" s="8" t="inlineStr">
        <is>
          <t>Epilepsy Signal Recognition Using Online Transfer TSK Fuzzy Classifier Underlying Classification Error and Joint Distribution Consensus Regularization</t>
        </is>
      </c>
      <c r="B362" s="9">
        <f>IF(COUNTIF($A$1:A361,
IF(ISNUMBER(MATCH(RIGHT(TRIM(A361),1),{".",",",";",":","!","?"},0)),
LEFT(TRIM(A361),LEN(TRIM(A361))-1),
TRIM(A361)
))=1,
"Not Duplicate",
"Duplicate")</f>
        <v/>
      </c>
      <c r="C362" s="9">
        <f>_xlfn.IFNA(_xlfn.XLOOKUP(A362, Table1[Title], Table1[Inclusion/Exclusion Decision]), "Added studies")</f>
        <v/>
      </c>
      <c r="D362" s="9" t="inlineStr">
        <is>
          <t>Y. Zhang; Z. Zhou; W. Pan; H. Bai; W. Liu; L. Wang; C. Lin</t>
        </is>
      </c>
      <c r="E362" s="9" t="inlineStr">
        <is>
          <t>Department of Medical Informatics of Medical (Nursing) School, Nantong University, Nantong, China; Department of Health Technology Informatics, Hong Kong Polytechnic University, Hong Kong; Department of Health Technology Informatics, Hong Kong Polytechnic University, Hong Kong; Department of Medical Informatics of Medical (Nursing) School, Nantong University, Nantong, China; Department of Medical Informatics of Medical (Nursing) School, Nantong University, Nantong, China; Research Center for Intelligence Information Technology, Nantong University, Nantong, China; Department of Medical Informatics of Medical (Nursing) School, Nantong University, Nantong, China</t>
        </is>
      </c>
      <c r="F362" s="9" t="inlineStr">
        <is>
          <t>IEEE/ACM Transactions on Computational Biology and Bioinformatics</t>
        </is>
      </c>
      <c r="G362" s="10" t="n">
        <v>44476</v>
      </c>
      <c r="H362" s="9" t="n">
        <v>2021</v>
      </c>
      <c r="I362" s="9" t="n">
        <v>18</v>
      </c>
      <c r="J362" s="9" t="n">
        <v>5</v>
      </c>
      <c r="K362" s="9" t="n">
        <v>1667</v>
      </c>
      <c r="L362" s="9" t="n">
        <v>1678</v>
      </c>
      <c r="M362" s="9" t="inlineStr">
        <is>
          <t>In this study, an online transfer TSK fuzzy classifier O-T-TSK-FC is proposed for recognizing epilepsy signals. Compared with most of the existing transfer learning models, O-T-TSK-FC enjoys its merits from the following three aspects: 1) Since different patients often response to the same neuronal firing stimulation in different neural manners, the labeled data in the source domain cannot accurately represent the primary EEG data in the target domain. Therefore, we design an objective function which can integrate with subject-specific data in the target domain to induce the target predictive function. 2) A new regularization used for knowledge transfer is proposed from the perspective of error consensus, and its rationality is explained from the perspective of probability density estimation. 3) Clustering is used to partition source domains so as to reduce the computation of O-T-TSK-FC without affecting its performance. Based on the EEG signals collected from Bonn University, six different online scenarios for transfer learning are constructed. Experimental results on them show that O-T-TSK-FC performs better than benchmarking algorithms and robustly.</t>
        </is>
      </c>
      <c r="N362" s="9" t="inlineStr">
        <is>
          <t>1557-9964</t>
        </is>
      </c>
      <c r="O362" s="9" t="n"/>
      <c r="P362" s="9" t="inlineStr">
        <is>
          <t>10.1109/TCBB.2020.3002562</t>
        </is>
      </c>
      <c r="Q362" s="9" t="inlineStr">
        <is>
          <t xml:space="preserve">National Natural Science Foundation of China(grant numbers:81873915,82072019); Ministry of Science and Technology Key Research and Development Program of China(grant numbers:2018YFC116902); Hong Kong Scholars Program(grant numbers:XJ2019056); Jiangsu Post-doctoral Research Funding(grant numbers:2020Z020); Shenzhen Basic Research(grant numbers:JCYJ20170413152804728,JCYJ2018050718250885); </t>
        </is>
      </c>
      <c r="R362" s="9" t="inlineStr">
        <is>
          <t>https://ieeexplore.ieee.org/stamp/stamp.jsp?arnumber=9120362</t>
        </is>
      </c>
      <c r="S362" s="9" t="inlineStr">
        <is>
          <t>TSK fuzzy classifier;transfer learning;classification error consensus;joint distribution consensus;epilepsy signals recognition</t>
        </is>
      </c>
      <c r="T362" s="9" t="inlineStr">
        <is>
          <t>Feature extraction;Electroencephalography;Brain modeling;Calibration;Epilepsy;Training;Probability distribution</t>
        </is>
      </c>
      <c r="U362" s="9" t="inlineStr">
        <is>
          <t>Algorithms;Consensus;Electroencephalography;Epilepsy;Fuzzy Logic;Humans;Machine Learning;Signal Processing, Computer-Assisted</t>
        </is>
      </c>
      <c r="V362" s="9" t="n">
        <v>13</v>
      </c>
      <c r="W362" s="9" t="n"/>
      <c r="X362" s="9" t="n">
        <v>48</v>
      </c>
      <c r="Y362" s="9" t="inlineStr">
        <is>
          <t>IEEE</t>
        </is>
      </c>
      <c r="Z362" s="10" t="n">
        <v>44000</v>
      </c>
      <c r="AA362" s="9" t="inlineStr">
        <is>
          <t>1 Sept.-Oct. 2021</t>
        </is>
      </c>
      <c r="AB362" s="9" t="n"/>
      <c r="AC362" s="9" t="inlineStr">
        <is>
          <t>IEEE</t>
        </is>
      </c>
      <c r="AD362" s="11" t="inlineStr">
        <is>
          <t>IEEE Journals</t>
        </is>
      </c>
    </row>
    <row r="363">
      <c r="A363" s="12" t="inlineStr">
        <is>
          <t>Dost-Mental Health Assistant Chatbot</t>
        </is>
      </c>
      <c r="B363" s="22">
        <f>IF(COUNTIF($A$1:A362,
IF(ISNUMBER(MATCH(RIGHT(TRIM(A362),1),{".",",",";",":","!","?"},0)),
LEFT(TRIM(A362),LEN(TRIM(A362))-1),
TRIM(A362)
))=1,
"Not Duplicate",
"Duplicate")</f>
        <v/>
      </c>
      <c r="C363" s="22">
        <f>_xlfn.IFNA(_xlfn.XLOOKUP(A363, Table1[Title], Table1[Inclusion/Exclusion Decision]), "Added studies")</f>
        <v/>
      </c>
      <c r="D363" s="22" t="inlineStr">
        <is>
          <t>A. M. Nayar; Z. Attar; S. Kachwala; T. Biswas; S. K. Wagh</t>
        </is>
      </c>
      <c r="E363" s="22" t="inlineStr">
        <is>
          <t>Computer Engineering, Savitribai Phule Pune University, Pune, India; Computer Engineering, Savitribai Phule Pune University, Pune, India; Computer Engineering, Savitribai Phule Pune University, Pune, India; Computer Engineering, Savitribai Phule Pune University, Pune, India; Computer Engineering, Savitribai Phule Pune University, Pune, India</t>
        </is>
      </c>
      <c r="F363" s="22" t="inlineStr">
        <is>
          <t>2022 5th International Conference on Advances in Science and Technology (ICAST)</t>
        </is>
      </c>
      <c r="G363" s="14" t="n">
        <v>44970</v>
      </c>
      <c r="H363" s="22" t="n">
        <v>2022</v>
      </c>
      <c r="I363" s="22" t="n"/>
      <c r="J363" s="22" t="n"/>
      <c r="K363" s="22" t="n">
        <v>252</v>
      </c>
      <c r="L363" s="22" t="n">
        <v>257</v>
      </c>
      <c r="M363" s="22" t="inlineStr">
        <is>
          <t>Mental health is a topic that is still new and must be introduced to everyone with tremendous care and caution and slowly made mainstream, so people don't view it as taboo and get appropriate treatment from professionals. Until then, chatbots will play an integral part in mental health assistance, for citizens who can't afford expensive treatments. The main aim of this paper is to introduce a mental health assistant, Dost, a chatbot built on Rasa framework and deployed on Telegram. The aim is to understand the user's problems and proceed to suggest ways to improve the user's condition through daily, casual conversations. Chatbots will play an integral role in the future of healthcare, to make mental health facilities accessible to everyone, from students to senior citizens and offer 24/7 assistance in the absence of doctors.</t>
        </is>
      </c>
      <c r="N363" s="22" t="n"/>
      <c r="O363" s="22" t="inlineStr">
        <is>
          <t>978-1-6654-9263-8</t>
        </is>
      </c>
      <c r="P363" s="22" t="inlineStr">
        <is>
          <t>10.1109/ICAST55766.2022.10039576</t>
        </is>
      </c>
      <c r="Q363" s="22" t="n"/>
      <c r="R363" s="22" t="inlineStr">
        <is>
          <t>https://ieeexplore.ieee.org/stamp/stamp.jsp?arnumber=10039576</t>
        </is>
      </c>
      <c r="S363" s="22" t="inlineStr">
        <is>
          <t>Artificial Intelligence;Chatbot;Mental Health;Natural Language Processing;Rasa;Telegram</t>
        </is>
      </c>
      <c r="T363" s="22" t="inlineStr">
        <is>
          <t>Sentiment analysis;Emotion recognition;Medical treatment;Mental health;Oral communication;Chatbots;Distance measurement</t>
        </is>
      </c>
      <c r="U363" s="22" t="n"/>
      <c r="V363" s="22" t="n">
        <v>22</v>
      </c>
      <c r="W363" s="22" t="n"/>
      <c r="X363" s="22" t="n">
        <v>8</v>
      </c>
      <c r="Y363" s="22" t="inlineStr">
        <is>
          <t>IEEE</t>
        </is>
      </c>
      <c r="Z363" s="14" t="n">
        <v>44970</v>
      </c>
      <c r="AA363" s="22" t="inlineStr">
        <is>
          <t>2-3 Dec. 2022</t>
        </is>
      </c>
      <c r="AB363" s="22" t="inlineStr">
        <is>
          <t>2-3 Dec. 2022</t>
        </is>
      </c>
      <c r="AC363" s="22" t="inlineStr">
        <is>
          <t>IEEE</t>
        </is>
      </c>
      <c r="AD363" s="15" t="inlineStr">
        <is>
          <t>IEEE Conferences</t>
        </is>
      </c>
    </row>
    <row r="364">
      <c r="A364" s="8" t="inlineStr">
        <is>
          <t>Hypergraph Foundation Model for Brain Disease Diagnosis</t>
        </is>
      </c>
      <c r="B364" s="9">
        <f>IF(COUNTIF($A$1:A363,
IF(ISNUMBER(MATCH(RIGHT(TRIM(A363),1),{".",",",";",":","!","?"},0)),
LEFT(TRIM(A363),LEN(TRIM(A363))-1),
TRIM(A363)
))=1,
"Not Duplicate",
"Duplicate")</f>
        <v/>
      </c>
      <c r="C364" s="9">
        <f>_xlfn.IFNA(_xlfn.XLOOKUP(A364, Table1[Title], Table1[Inclusion/Exclusion Decision]), "Added studies")</f>
        <v/>
      </c>
      <c r="D364" s="9" t="inlineStr">
        <is>
          <t>X. Han; R. Xue; J. Feng; Y. Feng; S. Du; J. Shi; Y. Gao</t>
        </is>
      </c>
      <c r="E364" s="9" t="inlineStr">
        <is>
          <t>School of Software, BNRist, THUIBCS, BLBCI, Tsinghua University, Beijing, China; Institute of Artificial Intelligence and Robotics, College of Artificial Intelligence, Xiâ€™an Jiaotong University, Xiâ€™an, China; Institute of Artificial Intelligence and Robotics, College of Artificial Intelligence, Xiâ€™an Jiaotong University, Xiâ€™an, China; School of Software, BNRist, THUIBCS, BLBCI, Tsinghua University, Beijing, China; Institute of Artificial Intelligence and Robotics, College of Artificial Intelligence, Xiâ€™an Jiaotong University, Xiâ€™an, China; School of Communication and Information Engineering, Shanghai University, Shanghai, China; School of Software, BNRist, THUIBCS, BLBCI, Tsinghua University, Beijing, China</t>
        </is>
      </c>
      <c r="F364" s="9" t="inlineStr">
        <is>
          <t>IEEE Transactions on Neural Networks and Learning Systems</t>
        </is>
      </c>
      <c r="G364" s="10" t="n">
        <v>45937</v>
      </c>
      <c r="H364" s="9" t="n">
        <v>2025</v>
      </c>
      <c r="I364" s="9" t="n">
        <v>36</v>
      </c>
      <c r="J364" s="9" t="n">
        <v>10</v>
      </c>
      <c r="K364" s="9" t="n">
        <v>17702</v>
      </c>
      <c r="L364" s="9" t="n">
        <v>17716</v>
      </c>
      <c r="M364" s="9" t="inlineStr">
        <is>
          <t>The goal of the hypergraph foundation model (HGFM) is to learn an encoder based on the hypergraph computational paradigm through self-supervised pretraining on high-order correlation structures, enabling the encoder to rapidly adapt to various downstream tasks in scenarios, where no labeled data or only a small amount of labeled data are available. The initial exploratory work has been applied to brain disease diagnosis tasks. However, existing methods primarily rely on graph-based approaches to learn low-order correlation patterns between brain regions in brain networks, neglecting the modeling and learning of complex correlations between different brain diseases and patients. This article proposes an HGFM for brain disease diagnosis, which conducts multidimensional pretraining tasks to explore latent cross-dimensional high-order correlation patterns on various brain disease datasets. HGFM is a high-order correlation-driven foundation model for brain disease diagnosis and effectively improves prediction performance. Specifically, HGFM first performs brain functional network link prediction tasks on individual brain networks and group interaction network link prediction tasks on group brain networks, constructing an HGFM for brain disease diagnosis. In downstream tasks, it achieves predictions for different brain disease diagnosis tasks through few-shot learning fine-tuning methods. The proposed method is evaluated on functional magnetic resonance imaging (fMRI) data from 4409 patients across four brain diseases. Results show that it outperforms existing state-of-the-art methods in all brain disease diagnosis tasks, demonstrating its potential value in clinical applications.</t>
        </is>
      </c>
      <c r="N364" s="9" t="inlineStr">
        <is>
          <t>2162-2388</t>
        </is>
      </c>
      <c r="O364" s="9" t="n"/>
      <c r="P364" s="9" t="inlineStr">
        <is>
          <t>10.1109/TNNLS.2025.3554755</t>
        </is>
      </c>
      <c r="Q364" s="9" t="inlineStr">
        <is>
          <t xml:space="preserve">Beijing Natural Science Foundation(grant numbers:L242167); National Natural Science Foundation of China(grant numbers:62401330,62088102,62021002); National Key Laboratory of Human-Machine Hybrid Augmented Intelligence, Xiâ€™an Jiaotong University(grant numbers:HMHAI-202412); China Postdoctoral Science Foundation(grant numbers:2024M761727); </t>
        </is>
      </c>
      <c r="R364" s="9" t="inlineStr">
        <is>
          <t>https://ieeexplore.ieee.org/stamp/stamp.jsp?arnumber=10967508</t>
        </is>
      </c>
      <c r="S364" s="9" t="inlineStr">
        <is>
          <t>Brain disease;foundation model;functional brain network;high-order correlation;hypergraph computation</t>
        </is>
      </c>
      <c r="T364" s="9" t="inlineStr">
        <is>
          <t>Correlation;Brain modeling;Medical diagnosis;Functional magnetic resonance imaging;Computational modeling;Diseases;Transformers;Foundation models;Network analyzers;Analytical models</t>
        </is>
      </c>
      <c r="U364" s="9" t="inlineStr">
        <is>
          <t>Humans;Brain Diseases;Neural Networks, Computer;Brain;Magnetic Resonance Imaging;Algorithms;Machine Learning</t>
        </is>
      </c>
      <c r="V364" s="9" t="n">
        <v>12</v>
      </c>
      <c r="W364" s="9" t="n"/>
      <c r="X364" s="9" t="n">
        <v>50</v>
      </c>
      <c r="Y364" s="9" t="inlineStr">
        <is>
          <t>IEEE</t>
        </is>
      </c>
      <c r="Z364" s="10" t="n">
        <v>45764</v>
      </c>
      <c r="AA364" s="9" t="inlineStr">
        <is>
          <t>Oct. 2025</t>
        </is>
      </c>
      <c r="AB364" s="9" t="n"/>
      <c r="AC364" s="9" t="inlineStr">
        <is>
          <t>IEEE</t>
        </is>
      </c>
      <c r="AD364" s="11" t="inlineStr">
        <is>
          <t>IEEE Journals</t>
        </is>
      </c>
    </row>
    <row r="365">
      <c r="A365" s="12" t="inlineStr">
        <is>
          <t>Graph-Kernel Based Structured Feature Selection for Brain Disease Classification Using Functional Connectivity Networks</t>
        </is>
      </c>
      <c r="B365" s="22">
        <f>IF(COUNTIF($A$1:A364,
IF(ISNUMBER(MATCH(RIGHT(TRIM(A364),1),{".",",",";",":","!","?"},0)),
LEFT(TRIM(A364),LEN(TRIM(A364))-1),
TRIM(A364)
))=1,
"Not Duplicate",
"Duplicate")</f>
        <v/>
      </c>
      <c r="C365" s="22">
        <f>_xlfn.IFNA(_xlfn.XLOOKUP(A365, Table1[Title], Table1[Inclusion/Exclusion Decision]), "Added studies")</f>
        <v/>
      </c>
      <c r="D365" s="22" t="inlineStr">
        <is>
          <t>M. Wang; B. Jie; W. Bian; X. Ding; W. Zhou; Z. Wang; M. Liu</t>
        </is>
      </c>
      <c r="E365" s="22" t="inlineStr">
        <is>
          <t>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School of Computer and Information, Anhui Normal University, Wuhu, China; Department of Information Science and Technology, Taishan University, Taian, China</t>
        </is>
      </c>
      <c r="F365" s="22" t="inlineStr">
        <is>
          <t>IEEE Access</t>
        </is>
      </c>
      <c r="G365" s="14" t="n">
        <v>43551</v>
      </c>
      <c r="H365" s="22" t="n">
        <v>2019</v>
      </c>
      <c r="I365" s="22" t="n">
        <v>7</v>
      </c>
      <c r="J365" s="22" t="n"/>
      <c r="K365" s="22" t="n">
        <v>35001</v>
      </c>
      <c r="L365" s="22" t="n">
        <v>35011</v>
      </c>
      <c r="M365" s="22" t="inlineStr">
        <is>
          <t>Feature selection has been applied to the analysis of complex structured data, such as functional connectivity networks (FCNs) constructed on resting-state functional magnetic resonance imaging (rs-fMRI), for removing redundant/noisy information. Previous studies usually first extract topological measures (e.g., clustering coefficients) from FCNs as feature vectors, and then perform vector-based algorithms (e.g., t-test) for feature selection. However, due to the use of vector-based representations, these methods simply ignore important local-to-global structural information of connectivity networks, while such structural information could be used as prior knowledge of networks to improve the learning performance. To this end, we propose a graph kernel-based structured feature selection (gk-SFS) method for brain disease classification with connectivity networks. Different from previous studies, our proposed gk-SFS method uses the graph kernel technique to calculate the similarity of networks and thus can explicitly take advantage of the structural information of connectivity networks. Specifically, we first develop a new graph kernel-based Laplacian regularizer in our gk-SFS model to preserve the structural information of connectivity networks. We also employ an l1-norm based sparsity regularizer to select a small number of discriminative features for brain disease analysis (classification). The experimental results on both ADNI and ADHD-200 datasets with rs-fMRI data demonstrate that the proposed gk-SFS method can further improve the classification performance compared with the state-of-the-art methods.</t>
        </is>
      </c>
      <c r="N365" s="22" t="inlineStr">
        <is>
          <t>2169-3536</t>
        </is>
      </c>
      <c r="O365" s="22" t="n"/>
      <c r="P365" s="22" t="inlineStr">
        <is>
          <t>10.1109/ACCESS.2019.2903332</t>
        </is>
      </c>
      <c r="Q365" s="22" t="inlineStr">
        <is>
          <t xml:space="preserve">National Natural Science Foundation of China(grant numbers:61573023,61703301,61602009); Natural Science Foundation of Anhui Province(grant numbers:1708085MF145,1808085MF171); Foundation for Outstanding Young in Higher Education of Anhui, China(grant numbers:gxyqZD2017010); AHNU Fundamental Research Funds(grant numbers:2016XJJ120); Taishan Scholar Program of Shandong Province, China; Scientific Research Foundation of Taishan University(grant numbers:Y-01-2018019); BZUU Fundamental Research Funds(grant numbers:KJ2018A0821); </t>
        </is>
      </c>
      <c r="R365" s="22" t="inlineStr">
        <is>
          <t>https://ieeexplore.ieee.org/stamp/stamp.jsp?arnumber=8664175</t>
        </is>
      </c>
      <c r="S365" s="22" t="inlineStr">
        <is>
          <t>Functional connectivity network;graph kernel;feature selection;Laplacian regularizer;classification</t>
        </is>
      </c>
      <c r="T365" s="22" t="inlineStr">
        <is>
          <t>Feature extraction;Kernel;Diseases;Functional magnetic resonance imaging;Laplace equations;Machine learning;Task analysis</t>
        </is>
      </c>
      <c r="U365" s="22" t="n"/>
      <c r="V365" s="22" t="n">
        <v>29</v>
      </c>
      <c r="W365" s="22" t="n"/>
      <c r="X365" s="22" t="n">
        <v>65</v>
      </c>
      <c r="Y365" s="22" t="inlineStr">
        <is>
          <t>OAPA</t>
        </is>
      </c>
      <c r="Z365" s="14" t="n">
        <v>43534</v>
      </c>
      <c r="AA365" s="22" t="n">
        <v>2019</v>
      </c>
      <c r="AB365" s="22" t="n"/>
      <c r="AC365" s="22" t="inlineStr">
        <is>
          <t>IEEE</t>
        </is>
      </c>
      <c r="AD365" s="15" t="inlineStr">
        <is>
          <t>IEEE Journals</t>
        </is>
      </c>
    </row>
    <row r="366">
      <c r="A366" s="8" t="inlineStr">
        <is>
          <t>Inefficacy Prediction of Alpha Up-Regulation Neurofeedback Training Using Eyes-Open Resting State Wavelet Features and Machine Learning</t>
        </is>
      </c>
      <c r="B366" s="9">
        <f>IF(COUNTIF($A$1:A365,
IF(ISNUMBER(MATCH(RIGHT(TRIM(A365),1),{".",",",";",":","!","?"},0)),
LEFT(TRIM(A365),LEN(TRIM(A365))-1),
TRIM(A365)
))=1,
"Not Duplicate",
"Duplicate")</f>
        <v/>
      </c>
      <c r="C366" s="9">
        <f>_xlfn.IFNA(_xlfn.XLOOKUP(A366, Table1[Title], Table1[Inclusion/Exclusion Decision]), "Added studies")</f>
        <v/>
      </c>
      <c r="D366" s="9" t="inlineStr">
        <is>
          <t>H. N. Riaz; H. Nisar; K. H. Yeap</t>
        </is>
      </c>
      <c r="E366" s="9" t="inlineStr">
        <is>
          <t>Faculty of Engineering and Green Technology (FEGT), Universiti Tunku Abdul Rahman Kampar, PRK, MY; Faculty of Engineering and Green Technology (FEGT), Universiti Tunku Abdul Rahman Kampar, PRK, MY; Faculty of Engineering and Green Technology (FEGT), Universiti Tunku Abdul Rahman Kampar, PRK, MY</t>
        </is>
      </c>
      <c r="F366" s="9" t="inlineStr">
        <is>
          <t>2022 IEEE-EMBS Conference on Biomedical Engineering and Sciences (IECBES)</t>
        </is>
      </c>
      <c r="G366" s="10" t="n">
        <v>45015</v>
      </c>
      <c r="H366" s="9" t="n">
        <v>2022</v>
      </c>
      <c r="I366" s="9" t="n"/>
      <c r="J366" s="9" t="n"/>
      <c r="K366" s="9" t="n">
        <v>392</v>
      </c>
      <c r="L366" s="9" t="n">
        <v>397</v>
      </c>
      <c r="M366" s="9" t="inlineStr">
        <is>
          <t>Neurofeedback Training (NFT) is an effective way for the participants to self-regulate the Electroencephalography (EEG) activity based on real-time feedback. This procedure has been proven to improve the neurological disorders in mentally ill patients and the psychological behavior of healthy individuals. Despite the considerable success of neurofeedback techniques, it is observed that some subjects fail to learn how to control their brain activities during neurofeedback training. This study is aimed to investigate the EEG learning process in alpha neurofeedback as an early-stage predictor of learners and non-learners in terms of the enhancement of alpha-band activities. 25 healthy participants have been trained using alpha upregulations. 8 of them were unable to regulate their alpha band within each session. Hence in this work resting state eyes-open EEG is used to predict the learning performance of the NFT participants. Using machine learning. A comparison of three machine learning algorithms; LDA, SVM, and GBM is performed to predict the non-learners based on the absolute alpha power and its Daubechies (level-4) wavelet decompositions eyes-open resting state EEG signals.</t>
        </is>
      </c>
      <c r="N366" s="9" t="n"/>
      <c r="O366" s="9" t="inlineStr">
        <is>
          <t>978-1-6654-9469-4</t>
        </is>
      </c>
      <c r="P366" s="9" t="inlineStr">
        <is>
          <t>10.1109/IECBES54088.2022.10079591</t>
        </is>
      </c>
      <c r="Q366" s="9" t="inlineStr">
        <is>
          <t xml:space="preserve">Universiti Tunku Abdul Rahman; Health; </t>
        </is>
      </c>
      <c r="R366" s="9" t="inlineStr">
        <is>
          <t>https://ieeexplore.ieee.org/stamp/stamp.jsp?arnumber=10079591</t>
        </is>
      </c>
      <c r="S366" s="9" t="inlineStr">
        <is>
          <t>EEG;neurofeedback;alpha;eyes-open;wavelet;prediction;learner</t>
        </is>
      </c>
      <c r="T366" s="9" t="inlineStr">
        <is>
          <t>Training;Support vector machines;Psychology;Machine learning;Feature extraction;Electroencephalography;Real-time systems</t>
        </is>
      </c>
      <c r="U366" s="9" t="n"/>
      <c r="V366" s="9" t="n">
        <v>1</v>
      </c>
      <c r="W366" s="9" t="n"/>
      <c r="X366" s="9" t="n">
        <v>44</v>
      </c>
      <c r="Y366" s="9" t="inlineStr">
        <is>
          <t>IEEE</t>
        </is>
      </c>
      <c r="Z366" s="10" t="n">
        <v>45015</v>
      </c>
      <c r="AA366" s="9" t="inlineStr">
        <is>
          <t>7-9 Dec. 2022</t>
        </is>
      </c>
      <c r="AB366" s="9" t="inlineStr">
        <is>
          <t>7-9 Dec. 2022</t>
        </is>
      </c>
      <c r="AC366" s="9" t="inlineStr">
        <is>
          <t>IEEE</t>
        </is>
      </c>
      <c r="AD366" s="11" t="inlineStr">
        <is>
          <t>IEEE Conferences</t>
        </is>
      </c>
    </row>
    <row r="367">
      <c r="A367" s="12" t="inlineStr">
        <is>
          <t>Prediction of the Most Common Symptoms in Psychological Illnesses with Language Representation Models</t>
        </is>
      </c>
      <c r="B367" s="22">
        <f>IF(COUNTIF($A$1:A366,
IF(ISNUMBER(MATCH(RIGHT(TRIM(A366),1),{".",",",";",":","!","?"},0)),
LEFT(TRIM(A366),LEN(TRIM(A366))-1),
TRIM(A366)
))=1,
"Not Duplicate",
"Duplicate")</f>
        <v/>
      </c>
      <c r="C367" s="22">
        <f>_xlfn.IFNA(_xlfn.XLOOKUP(A367, Table1[Title], Table1[Inclusion/Exclusion Decision]), "Added studies")</f>
        <v/>
      </c>
      <c r="D367" s="22" t="inlineStr">
        <is>
          <t>Ä°. AygÃ¼n; M. Kaya</t>
        </is>
      </c>
      <c r="E367" s="22" t="inlineStr">
        <is>
          <t>Department of Software Engineering, Celal Bayar University, Manisa, Turkey; Department of Computer Engineering, FÄ±rat University, ElaziÄŸ, Turkey</t>
        </is>
      </c>
      <c r="F367" s="22" t="inlineStr">
        <is>
          <t>2024 10th International Conference on Smart Computing and Communication (ICSCC)</t>
        </is>
      </c>
      <c r="G367" s="14" t="n">
        <v>45566</v>
      </c>
      <c r="H367" s="22" t="n">
        <v>2024</v>
      </c>
      <c r="I367" s="22" t="n"/>
      <c r="J367" s="22" t="n"/>
      <c r="K367" s="22" t="n">
        <v>408</v>
      </c>
      <c r="L367" s="22" t="n">
        <v>412</v>
      </c>
      <c r="M367" s="22" t="inlineStr">
        <is>
          <t>It is a known fact as a result of researches that psychological disorders are seen more frequently in society day by day and early diagnosis of these disorders is very important. To detect psychological disorders, it is an important achievement to identify the symptoms in the sentences of potential patients. In the present study, the most frequently used symptoms in the sentences of past psychiatric patients were investigated. The deep learning supported BERT model was used to analyze the texts and the Named Entity Recognition (NER) method was used for symptom detection. Thus, a model is proposed that enables the detection of symptoms even when they are expressed in different ways. The success of the proposed model in detecting the symptoms is between 83.6 and 86.2% and the most common symptoms are shortness of breath, loss of attention and loss of appetite.</t>
        </is>
      </c>
      <c r="N367" s="22" t="n"/>
      <c r="O367" s="22" t="inlineStr">
        <is>
          <t>979-8-3503-6310-4</t>
        </is>
      </c>
      <c r="P367" s="22" t="inlineStr">
        <is>
          <t>10.1109/ICSCC62041.2024.10690750</t>
        </is>
      </c>
      <c r="Q367" s="22" t="inlineStr">
        <is>
          <t xml:space="preserve">TUBITAK (The Scientific and Technological Research Council of Turkey)(grant numbers:122E437); </t>
        </is>
      </c>
      <c r="R367" s="22" t="inlineStr">
        <is>
          <t>https://ieeexplore.ieee.org/stamp/stamp.jsp?arnumber=10690750</t>
        </is>
      </c>
      <c r="S367" s="22" t="inlineStr">
        <is>
          <t>mental health;BERT;NER;text mining;language representation models</t>
        </is>
      </c>
      <c r="T367" s="22" t="inlineStr">
        <is>
          <t>Deep learning;Computational modeling;Semantics;Psychology;Medical services;Named entity recognition;Predictive models;Depression;Proposals;Diseases</t>
        </is>
      </c>
      <c r="U367" s="22" t="n"/>
      <c r="V367" s="22" t="n"/>
      <c r="W367" s="22" t="n"/>
      <c r="X367" s="22" t="n">
        <v>24</v>
      </c>
      <c r="Y367" s="22" t="inlineStr">
        <is>
          <t>IEEE</t>
        </is>
      </c>
      <c r="Z367" s="14" t="n">
        <v>45566</v>
      </c>
      <c r="AA367" s="22" t="inlineStr">
        <is>
          <t>25-27 July 2024</t>
        </is>
      </c>
      <c r="AB367" s="22" t="inlineStr">
        <is>
          <t>25-27 July 2024</t>
        </is>
      </c>
      <c r="AC367" s="22" t="inlineStr">
        <is>
          <t>IEEE</t>
        </is>
      </c>
      <c r="AD367" s="15" t="inlineStr">
        <is>
          <t>IEEE Conferences</t>
        </is>
      </c>
    </row>
    <row r="368">
      <c r="A368" s="8" t="inlineStr">
        <is>
          <t>Attention to the Electroretinogram: Gated Multilayer Perceptron for ASD Classification</t>
        </is>
      </c>
      <c r="B368" s="9">
        <f>IF(COUNTIF($A$1:A367,
IF(ISNUMBER(MATCH(RIGHT(TRIM(A367),1),{".",",",";",":","!","?"},0)),
LEFT(TRIM(A367),LEN(TRIM(A367))-1),
TRIM(A367)
))=1,
"Not Duplicate",
"Duplicate")</f>
        <v/>
      </c>
      <c r="C368" s="9">
        <f>_xlfn.IFNA(_xlfn.XLOOKUP(A368, Table1[Title], Table1[Inclusion/Exclusion Decision]), "Added studies")</f>
        <v/>
      </c>
      <c r="D368" s="9" t="inlineStr">
        <is>
          <t>M. Kulyabin; P. A. Constable; A. Zhdanov; I. O. Lee; D. A. Thompson; A. Maier</t>
        </is>
      </c>
      <c r="E368" s="9" t="inlineStr">
        <is>
          <t>Department of Computer Science, Pattern Recognition Lab, Friedrich-Alexander-UniversitÃ¤t Erlangen-NÃ¼rnberg, Erlangen, Germany; College of Nursing and Health Sciences, Caring Futures Institute, Flinders University, Adelaide, SA, Australia; Engineering School of Information Technologies, Telecommunications and Control Systems, Ural Federal University Named after the First President of Russia B. N. Yeltsin, Yekaterinburg, Russia; Behavioural and Brain Sciences Unit, Population Policy and Practice Programme, UCL Great Ormond Street Institute of Child Health, University College London, London, U.K; Clinical and Academic Department of Ophthalmology, The Tony Kriss Visual Electrophysiology Unit, Great Ormond Street Hospital for Children NHS Trust, London, U.K; Department of Computer Science, Pattern Recognition Lab, Friedrich-Alexander-UniversitÃ¤t Erlangen-NÃ¼rnberg, Erlangen, Germany</t>
        </is>
      </c>
      <c r="F368" s="9" t="inlineStr">
        <is>
          <t>IEEE Access</t>
        </is>
      </c>
      <c r="G368" s="10" t="n">
        <v>45397</v>
      </c>
      <c r="H368" s="9" t="n">
        <v>2024</v>
      </c>
      <c r="I368" s="9" t="n">
        <v>12</v>
      </c>
      <c r="J368" s="9" t="n"/>
      <c r="K368" s="9" t="n">
        <v>52352</v>
      </c>
      <c r="L368" s="9" t="n">
        <v>52362</v>
      </c>
      <c r="M368" s="9" t="inlineStr">
        <is>
          <t>The electroretinogram (ERG) is a clinical test that records the retinaâ€™s electrical response to a brief flash of light as a waveform signal. Analysis of the ERG signal offers a promising non-invasive method for studying different neurodevelopmental and neurodegenerative disorders. Autism Spectrum Disorder (ASD) is a neurodevelopmental condition characterized by poor communication, reduced reciprocal social interaction, and restricted and repetitive stereotyped behaviors that should be detected as early as possible to ensure timely and appropriate intervention to support the individual and their family. In this study, we applied gated Multilayer Perceptron (gMLP) for the light-adapted ERG waveform classification as an effective alternative to Transformers. This study presents the first application of gMLP for ASD classification, which employs basic multilayer perceptrons with fewer parameters than Transformers. We compared the performance of different time-series models on an ASD-Control dataset and found that the superiority of gMLP in classification accuracy was the best at 89.7% compared to alternative models and supports the use of gMLP in classification models based on ERG recordings involving case-control comparisons.</t>
        </is>
      </c>
      <c r="N368" s="9" t="inlineStr">
        <is>
          <t>2169-3536</t>
        </is>
      </c>
      <c r="O368" s="9" t="n"/>
      <c r="P368" s="9" t="inlineStr">
        <is>
          <t>10.1109/ACCESS.2024.3386638</t>
        </is>
      </c>
      <c r="Q368" s="9" t="n"/>
      <c r="R368" s="9" t="inlineStr">
        <is>
          <t>https://ieeexplore.ieee.org/stamp/stamp.jsp?arnumber=10495056</t>
        </is>
      </c>
      <c r="S368" s="9" t="inlineStr">
        <is>
          <t>ASD;deep learning;electroretinogram;ERG;gated MLP;transformer;waveform</t>
        </is>
      </c>
      <c r="T368" s="9" t="inlineStr">
        <is>
          <t>Multilayer perceptrons;Logic gates;Transformers;Recording;Wavelet analysis;Retina;Social factors;Deep learning;Clinical diagnosis</t>
        </is>
      </c>
      <c r="U368" s="9" t="n"/>
      <c r="V368" s="9" t="n">
        <v>9</v>
      </c>
      <c r="W368" s="9" t="n"/>
      <c r="X368" s="9" t="n">
        <v>68</v>
      </c>
      <c r="Y368" s="9" t="inlineStr">
        <is>
          <t>CCBYNCND</t>
        </is>
      </c>
      <c r="Z368" s="10" t="n">
        <v>45391</v>
      </c>
      <c r="AA368" s="9" t="n">
        <v>2024</v>
      </c>
      <c r="AB368" s="9" t="n"/>
      <c r="AC368" s="9" t="inlineStr">
        <is>
          <t>IEEE</t>
        </is>
      </c>
      <c r="AD368" s="11" t="inlineStr">
        <is>
          <t>IEEE Journals</t>
        </is>
      </c>
    </row>
    <row r="369">
      <c r="A369" s="12" t="inlineStr">
        <is>
          <t>GestuLearn: Hand Tracking and Gesture Recognition Technology for Assistive Teaching in Special Education</t>
        </is>
      </c>
      <c r="B369" s="22">
        <f>IF(COUNTIF($A$1:A368,
IF(ISNUMBER(MATCH(RIGHT(TRIM(A368),1),{".",",",";",":","!","?"},0)),
LEFT(TRIM(A368),LEN(TRIM(A368))-1),
TRIM(A368)
))=1,
"Not Duplicate",
"Duplicate")</f>
        <v/>
      </c>
      <c r="C369" s="22">
        <f>_xlfn.IFNA(_xlfn.XLOOKUP(A369, Table1[Title], Table1[Inclusion/Exclusion Decision]), "Added studies")</f>
        <v/>
      </c>
      <c r="D369" s="22" t="inlineStr">
        <is>
          <t>I. R. T. Eser; A. S. Santos; M. A. Burdeos</t>
        </is>
      </c>
      <c r="E369" s="22" t="inlineStr">
        <is>
          <t>College of Engineering First Asia Institute of Technology and Humanities, Tanauan City, Batangas, Philippines; College of Engineering First Asia Institute of Technology and Humanities, Tanauan City, Batangas, Philippines; College of Engineering First Asia Institute of Technology and Humanities, Tanauan City, Batangas, Philippines</t>
        </is>
      </c>
      <c r="F369" s="22" t="inlineStr">
        <is>
          <t>TENCON 2024 - 2024 IEEE Region 10 Conference (TENCON)</t>
        </is>
      </c>
      <c r="G369" s="14" t="n">
        <v>45721</v>
      </c>
      <c r="H369" s="22" t="n">
        <v>2024</v>
      </c>
      <c r="I369" s="22" t="n"/>
      <c r="J369" s="22" t="n"/>
      <c r="K369" s="22" t="n">
        <v>1772</v>
      </c>
      <c r="L369" s="22" t="n">
        <v>1779</v>
      </c>
      <c r="M369" s="22" t="inlineStr">
        <is>
          <t>Students with disabilities have received inadequate attention in terms of their engagement with technology. Research pertaining to this area is underdeveloped and while generic research often excludes this sector of the student population. Special education gives students with disabilities the opportunity to get quality education in line with their unique needs. As children progress through different stages, guided and comprehensive education becomes a cornerstone for maximizing their potential. Proper education equips them with the tools to navigate the challenges of abstract thinking and cultivates a well-rounded cognitive. Appropriate assistive technology has a direct impact on the well-being of children by supporting their functionality and inclusion into society, thereby increasing the opportunities for education. The project â€œGestuLearnâ€ is an interactive learning system that utilizes real-time hand detection, tracking, and gesture recognition via computer vision, customized programming, and machine learning algorithms that is designed for assistive teaching to aid students with disabilities particularly the deaf, mute and with learning disabilities.</t>
        </is>
      </c>
      <c r="N369" s="22" t="inlineStr">
        <is>
          <t>2159-3450</t>
        </is>
      </c>
      <c r="O369" s="22" t="inlineStr">
        <is>
          <t>979-8-3503-5082-1</t>
        </is>
      </c>
      <c r="P369" s="22" t="inlineStr">
        <is>
          <t>10.1109/TENCON61640.2024.10902904</t>
        </is>
      </c>
      <c r="Q369" s="22" t="n"/>
      <c r="R369" s="22" t="inlineStr">
        <is>
          <t>https://ieeexplore.ieee.org/stamp/stamp.jsp?arnumber=10902904</t>
        </is>
      </c>
      <c r="S369" s="22" t="inlineStr">
        <is>
          <t>assistive technology;students with disabilities;deaf;mute;learning disabilities;assistive teaching;computer vision;real-time hand detection and tracking;gesture recognition;customized programming;machine learning</t>
        </is>
      </c>
      <c r="T369" s="22" t="inlineStr">
        <is>
          <t>Hands;Learning systems;Computer vision;Machine learning algorithms;Navigation;Education;Gesture recognition;Real-time systems;Programming profession;IEEE Regions</t>
        </is>
      </c>
      <c r="U369" s="22" t="n"/>
      <c r="V369" s="22" t="n">
        <v>1</v>
      </c>
      <c r="W369" s="22" t="n"/>
      <c r="X369" s="22" t="n">
        <v>9</v>
      </c>
      <c r="Y369" s="22" t="inlineStr">
        <is>
          <t>IEEE</t>
        </is>
      </c>
      <c r="Z369" s="14" t="n">
        <v>45721</v>
      </c>
      <c r="AA369" s="22" t="inlineStr">
        <is>
          <t>1-4 Dec. 2024</t>
        </is>
      </c>
      <c r="AB369" s="22" t="inlineStr">
        <is>
          <t>1-4 Dec. 2024</t>
        </is>
      </c>
      <c r="AC369" s="22" t="inlineStr">
        <is>
          <t>IEEE</t>
        </is>
      </c>
      <c r="AD369" s="15" t="inlineStr">
        <is>
          <t>IEEE Conferences</t>
        </is>
      </c>
    </row>
    <row r="370">
      <c r="A370" s="8" t="inlineStr">
        <is>
          <t>An Effective Dictionary Learning Algorithm Based on fMRI Data for Mobile Medical Disease Analysis</t>
        </is>
      </c>
      <c r="B370" s="9">
        <f>IF(COUNTIF($A$1:A369,
IF(ISNUMBER(MATCH(RIGHT(TRIM(A369),1),{".",",",";",":","!","?"},0)),
LEFT(TRIM(A369),LEN(TRIM(A369))-1),
TRIM(A369)
))=1,
"Not Duplicate",
"Duplicate")</f>
        <v/>
      </c>
      <c r="C370" s="9">
        <f>_xlfn.IFNA(_xlfn.XLOOKUP(A370, Table1[Title], Table1[Inclusion/Exclusion Decision]), "Added studies")</f>
        <v/>
      </c>
      <c r="D370" s="9" t="inlineStr">
        <is>
          <t>Y. Xu; H. Yang; J. Li; J. Liu; N. Xiong</t>
        </is>
      </c>
      <c r="E370" s="9" t="inlineStr">
        <is>
          <t>School of Optical-Electrical and Computer Engineering, University of Shanghai for Science and Technology, Shanghai, China; School of Optical-Electrical and Computer Engineering, University of Shanghai for Science and Technology, Shanghai, China; School of Optical-Electrical and Computer Engineering, University of Shanghai for Science and Technology, Shanghai, China; School of Electronic and Electrical Engineering, Shanghai University of Engineering Science, Shanghai, China; Department of Mathematics and Computer Science, Northeastern State University, Tahlequah, OK, USA</t>
        </is>
      </c>
      <c r="F370" s="9" t="inlineStr">
        <is>
          <t>IEEE Access</t>
        </is>
      </c>
      <c r="G370" s="10" t="n">
        <v>43475</v>
      </c>
      <c r="H370" s="9" t="n">
        <v>2019</v>
      </c>
      <c r="I370" s="9" t="n">
        <v>7</v>
      </c>
      <c r="J370" s="9" t="n"/>
      <c r="K370" s="9" t="n">
        <v>3958</v>
      </c>
      <c r="L370" s="9" t="n">
        <v>3966</v>
      </c>
      <c r="M370" s="9" t="inlineStr">
        <is>
          <t>With the continuous development and progress of the healthcare monitoring system, medical diagnosis for human health plays a, particularly, critical role, which can help doctors make correct choices and effective treatment plans. However, effective feature extraction is very important for the analysis of functional magnetic resonance imaging data; the traditional feature-based dictionary learning algorithm ignores the relationship between atoms and the input samples, and the small sample data is prone to over-fitting. In this paper, we propose a new weighting mechanism, which effectively considers the relationship between the atom and the input sample; meanwhile, the cross-validation method performed well on obtaining additional validation sets but proved to be over-fitting on small datasets in the traditional dictionary learning algorithm. Therefore,  $\mathrm {\ell 2}$ -norm and  $\mathfrak{F}$ -norm regularization constraint is adopted to avoid over-fitting, achieve the limitations of the model space, and improve the generalization ability of the model. In order to extract features better, this paper uses the cosine similarity method to select good feature subsets, which effectively improves further the generalization ability and enhances the feature extraction accuracy. The results show that the improved dictionary classification algorithm has better performance in terms of accuracy, sensitivity, and specificity, and it also demonstrates that the proposed algorithm has an effective classification about mobile multimedia medical diseases, which can provide a better guidance for the diagnosis of later diseases, so as to promote the rapid development of medical feature extraction.</t>
        </is>
      </c>
      <c r="N370" s="9" t="inlineStr">
        <is>
          <t>2169-3536</t>
        </is>
      </c>
      <c r="O370" s="9" t="n"/>
      <c r="P370" s="9" t="inlineStr">
        <is>
          <t>10.1109/ACCESS.2018.2889327</t>
        </is>
      </c>
      <c r="Q370" s="9" t="inlineStr">
        <is>
          <t xml:space="preserve">Natural Science Foundation of Shanghai(grant numbers:17ZR1443500); Shanghai Aerospace Science and Technology Innovation Fund(grant numbers:SAST2017-062); Joint Funds of the National Natural Science Foundation of China(grant numbers:U1831133); National Natural Science Foundation of China(grant numbers:61701296); </t>
        </is>
      </c>
      <c r="R370" s="9" t="inlineStr">
        <is>
          <t>https://ieeexplore.ieee.org/stamp/stamp.jsp?arnumber=8587166</t>
        </is>
      </c>
      <c r="S370" s="9" t="inlineStr">
        <is>
          <t>Healthcare monitoring;feature extraction;regularization;mobile multimedia;dictionary learning;classification</t>
        </is>
      </c>
      <c r="T370" s="9" t="inlineStr">
        <is>
          <t>Machine learning;Dictionaries;Classification algorithms;Feature extraction;Big Data;Medical services;Biomedical imaging</t>
        </is>
      </c>
      <c r="U370" s="9" t="n"/>
      <c r="V370" s="9" t="n">
        <v>5</v>
      </c>
      <c r="W370" s="9" t="n"/>
      <c r="X370" s="9" t="n">
        <v>28</v>
      </c>
      <c r="Y370" s="9" t="inlineStr">
        <is>
          <t>OAPA</t>
        </is>
      </c>
      <c r="Z370" s="10" t="n">
        <v>43457</v>
      </c>
      <c r="AA370" s="9" t="n">
        <v>2019</v>
      </c>
      <c r="AB370" s="9" t="n"/>
      <c r="AC370" s="9" t="inlineStr">
        <is>
          <t>IEEE</t>
        </is>
      </c>
      <c r="AD370" s="11" t="inlineStr">
        <is>
          <t>IEEE Journals</t>
        </is>
      </c>
    </row>
    <row r="371">
      <c r="A371" s="12" t="inlineStr">
        <is>
          <t>Performance Comparison of Machine Learning Techniques for Early Detection of Postpartum Depression Using PRAMS Dataset</t>
        </is>
      </c>
      <c r="B371" s="22">
        <f>IF(COUNTIF($A$1:A370,
IF(ISNUMBER(MATCH(RIGHT(TRIM(A370),1),{".",",",";",":","!","?"},0)),
LEFT(TRIM(A370),LEN(TRIM(A370))-1),
TRIM(A370)
))=1,
"Not Duplicate",
"Duplicate")</f>
        <v/>
      </c>
      <c r="C371" s="22">
        <f>_xlfn.IFNA(_xlfn.XLOOKUP(A371, Table1[Title], Table1[Inclusion/Exclusion Decision]), "Added studies")</f>
        <v/>
      </c>
      <c r="D371" s="22" t="inlineStr">
        <is>
          <t>A. Paul; S. D. Pragada; D. N. Murthy; M. L. J. Shruthi; S. Gurugopinath</t>
        </is>
      </c>
      <c r="E371" s="22" t="inlineStr">
        <is>
          <t>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 Department of Electronics and Communication Engineering, PES University, Bengaluru, India</t>
        </is>
      </c>
      <c r="F371" s="22" t="inlineStr">
        <is>
          <t>2023 IEEE 15th International Conference on Computational Intelligence and Communication Networks (CICN)</t>
        </is>
      </c>
      <c r="G371" s="14" t="n">
        <v>45321</v>
      </c>
      <c r="H371" s="22" t="n">
        <v>2023</v>
      </c>
      <c r="I371" s="22" t="n"/>
      <c r="J371" s="22" t="n"/>
      <c r="K371" s="22" t="n">
        <v>310</v>
      </c>
      <c r="L371" s="22" t="n">
        <v>315</v>
      </c>
      <c r="M371" s="22" t="inlineStr">
        <is>
          <t>In this paper, we consider a performance comparison of state-of-the-art machine learning (ML) models for detection of postpartum depression (PPD) at an early stage, using the 2012 - 2020 Pregnancy Risk Assessment Monitoring System (PRAMS) dataset. The ML models implemented include random forest, K-nearest neighbour (KNN), logistic regression, adaboost, support vector machine (SVM), multi-layer perceptron, TabNet, RPART, C4.5, and gradient boosting machine. The PRAMS dataset includes region-specific information on maternal characteristics before, during, and shortly-after pregnancy. Health-related factors such as nutrition, prepregnancy weight, oral health, infant sleep patterns, unwanted pregnancy, and breastfeeding factors are taken into consideration. This dataset was preprocessed using the sparse applied synthetic minority oversampling technique, and was converted to sparse matrices to handle the null values in the dataset. It is observed that the accuracies of these ML models ranged from 0.6150 (KNN) to 0.7441 (SVM). TabNet achieved the highest area under the curve (AUC) score of 0.7779, with other models AUC scores ranging from 0.6147 (KNN) to 0.7166 (SVM). The F1 scores of these models ranged from 0.57 (KNN) to 0.72 (SVM). The quantitative analysis shows that SVM in general performs better than the other considered models, whereas TabNet outperforms others if AUC is considered as the performance metric.</t>
        </is>
      </c>
      <c r="N371" s="22" t="inlineStr">
        <is>
          <t>2472-7555</t>
        </is>
      </c>
      <c r="O371" s="22" t="inlineStr">
        <is>
          <t>979-8-3503-2443-3</t>
        </is>
      </c>
      <c r="P371" s="22" t="inlineStr">
        <is>
          <t>10.1109/CICN59264.2023.10402321</t>
        </is>
      </c>
      <c r="Q371" s="22" t="n"/>
      <c r="R371" s="22" t="inlineStr">
        <is>
          <t>https://ieeexplore.ieee.org/stamp/stamp.jsp?arnumber=10402321</t>
        </is>
      </c>
      <c r="S371" s="22" t="inlineStr">
        <is>
          <t>Machine learning (ML);postpartum depression (PPD);Pregnancy Risk Assessment Monitoring System (PRAMS);support vector machines (SVM);synthetic minority over sampling technique (SMOTE);TabNet</t>
        </is>
      </c>
      <c r="T371" s="22" t="inlineStr">
        <is>
          <t>Support vector machines;Pregnancy;Depression;Phase change random access memory;Sparse matrices;Risk management;Random forests</t>
        </is>
      </c>
      <c r="U371" s="22" t="n"/>
      <c r="V371" s="22" t="n">
        <v>4</v>
      </c>
      <c r="W371" s="22" t="n"/>
      <c r="X371" s="22" t="n">
        <v>19</v>
      </c>
      <c r="Y371" s="22" t="inlineStr">
        <is>
          <t>IEEE</t>
        </is>
      </c>
      <c r="Z371" s="14" t="n">
        <v>45321</v>
      </c>
      <c r="AA371" s="22" t="inlineStr">
        <is>
          <t>22-23 Dec. 2023</t>
        </is>
      </c>
      <c r="AB371" s="22" t="inlineStr">
        <is>
          <t>22-23 Dec. 2023</t>
        </is>
      </c>
      <c r="AC371" s="22" t="inlineStr">
        <is>
          <t>IEEE</t>
        </is>
      </c>
      <c r="AD371" s="15" t="inlineStr">
        <is>
          <t>IEEE Conferences</t>
        </is>
      </c>
    </row>
    <row r="372">
      <c r="A372" s="8" t="inlineStr">
        <is>
          <t>Predicting Child Development Status: Can Machine Learning Help?</t>
        </is>
      </c>
      <c r="B372" s="9">
        <f>IF(COUNTIF($A$1:A371,
IF(ISNUMBER(MATCH(RIGHT(TRIM(A371),1),{".",",",";",":","!","?"},0)),
LEFT(TRIM(A371),LEN(TRIM(A371))-1),
TRIM(A371)
))=1,
"Not Duplicate",
"Duplicate")</f>
        <v/>
      </c>
      <c r="C372" s="9">
        <f>_xlfn.IFNA(_xlfn.XLOOKUP(A372, Table1[Title], Table1[Inclusion/Exclusion Decision]), "Added studies")</f>
        <v/>
      </c>
      <c r="D372" s="9" t="inlineStr">
        <is>
          <t>O. Coban; E. Sehitoglu; M. Yaganoglu</t>
        </is>
      </c>
      <c r="E372" s="9" t="inlineStr">
        <is>
          <t>Department of Computer Engineering, Ataturk University, Erzurum, Turkiye; Department of Computer Engineering, Ataturk University, Erzurum, Turkiye; Department of Computer Engineering, Ataturk University, Erzurum, Turkiye</t>
        </is>
      </c>
      <c r="F372" s="9" t="inlineStr">
        <is>
          <t>2024 4th International Conference on Emerging Smart Technologies and Applications (eSmarTA)</t>
        </is>
      </c>
      <c r="G372" s="10" t="n">
        <v>45530</v>
      </c>
      <c r="H372" s="9" t="n">
        <v>2024</v>
      </c>
      <c r="I372" s="9" t="n"/>
      <c r="J372" s="9" t="n"/>
      <c r="K372" s="9" t="n">
        <v>1</v>
      </c>
      <c r="L372" s="9" t="n">
        <v>6</v>
      </c>
      <c r="M372" s="9" t="inlineStr">
        <is>
          <t>Machine Learning (ML) has recently been used to solve different problems including detection of child development status, meeting childrenâ€™s individual learning needs, detecting and intervening developmental problems early, improving rehabilitation processes, and so on. Hence, in this study, we build and use ML models to predict the development status of children based on a recently shared dataset that includes various attributes. To improve the performance of our models, we applied simple and efficient imputing, feature extension, and enlarging techniques on the dataset. The results show that four of ten ML algorithms reach the perfect performance (i.e., an f1-score of 1.0) and this indicates that ML is capable of solving this problem in an automatic and highly accurate way. We therefore believe that the findings of this study can uncover the applicability of ML to solve problems within the related field.</t>
        </is>
      </c>
      <c r="N372" s="9" t="n"/>
      <c r="O372" s="9" t="inlineStr">
        <is>
          <t>979-8-3503-5413-3</t>
        </is>
      </c>
      <c r="P372" s="9" t="inlineStr">
        <is>
          <t>10.1109/eSmarTA62850.2024.10638932</t>
        </is>
      </c>
      <c r="Q372" s="9" t="n"/>
      <c r="R372" s="9" t="inlineStr">
        <is>
          <t>https://ieeexplore.ieee.org/stamp/stamp.jsp?arnumber=10638932</t>
        </is>
      </c>
      <c r="S372" s="9" t="inlineStr">
        <is>
          <t>child development detection;feature engineering;machine learning</t>
        </is>
      </c>
      <c r="T372" s="9" t="inlineStr">
        <is>
          <t>Accuracy;Pipelines;Machine learning;Predictive models;Feature extraction;Prediction algorithms;Data models;Data mining</t>
        </is>
      </c>
      <c r="U372" s="9" t="n"/>
      <c r="V372" s="9" t="n">
        <v>1</v>
      </c>
      <c r="W372" s="9" t="n"/>
      <c r="X372" s="9" t="n">
        <v>32</v>
      </c>
      <c r="Y372" s="9" t="inlineStr">
        <is>
          <t>IEEE</t>
        </is>
      </c>
      <c r="Z372" s="10" t="n">
        <v>45530</v>
      </c>
      <c r="AA372" s="9" t="inlineStr">
        <is>
          <t>6-7 Aug. 2024</t>
        </is>
      </c>
      <c r="AB372" s="9" t="inlineStr">
        <is>
          <t>6-7 Aug. 2024</t>
        </is>
      </c>
      <c r="AC372" s="9" t="inlineStr">
        <is>
          <t>IEEE</t>
        </is>
      </c>
      <c r="AD372" s="11" t="inlineStr">
        <is>
          <t>IEEE Conferences</t>
        </is>
      </c>
    </row>
    <row r="373" hidden="1">
      <c r="A373" s="12" t="inlineStr">
        <is>
          <t>Investigations on Machine Learning Models for Mental Health Analysis and Prediction</t>
        </is>
      </c>
      <c r="B373" s="22">
        <f>IF(COUNTIF($A$1:A372,
IF(ISNUMBER(MATCH(RIGHT(TRIM(A372),1),{".",",",";",":","!","?"},0)),
LEFT(TRIM(A372),LEN(TRIM(A372))-1),
TRIM(A372)
))=1,
"Not Duplicate",
"Duplicate")</f>
        <v/>
      </c>
      <c r="C373" s="22">
        <f>_xlfn.IFNA(_xlfn.XLOOKUP(A373, Table1[Title], Table1[Inclusion/Exclusion Decision]), "Added studies")</f>
        <v/>
      </c>
      <c r="D373" s="22" t="inlineStr">
        <is>
          <t>A. Sankar R; S. Juliet</t>
        </is>
      </c>
      <c r="E373" s="22" t="inlineStr">
        <is>
          <t>Department of Computer Science and Engineering, Karunya Institute of Technology and Sciences, Coimbatore, India; Department of Computer Science and Engineering, Karunya Institute of Technology and Sciences, Coimbatore, India</t>
        </is>
      </c>
      <c r="F373" s="22" t="inlineStr">
        <is>
          <t>2023 Second International Conference on Electrical, Electronics, Information and Communication Technologies (ICEEICT)</t>
        </is>
      </c>
      <c r="G373" s="14" t="n">
        <v>45103</v>
      </c>
      <c r="H373" s="22" t="n">
        <v>2023</v>
      </c>
      <c r="I373" s="22" t="n"/>
      <c r="J373" s="22" t="n"/>
      <c r="K373" s="22" t="n">
        <v>1</v>
      </c>
      <c r="L373" s="22" t="n">
        <v>7</v>
      </c>
      <c r="M373" s="22" t="inlineStr">
        <is>
          <t>Machine learning Techniques are identified as the most suitable methods for mental health analysis and prediction. Mental illness among people has increased vastly around the world and has become a serious human problem to be solved. From much research work and research articles, it is evident that machine learning algorithms can be an effective approach to finding mental illness. In this paper, different machine learning algorithms are investigated to find the best model, suitable to predict the mental health of a person more accurately and at a faster rate. In order to create a system that operates effectively and quickly, this paper investigates the performance of various machine learning models, including KNN, Support Vector Machine, Random Forest, Logistic regression, Decision tree, etc. All the models are compared based on the accuracy that each method offers after successful execution.</t>
        </is>
      </c>
      <c r="N373" s="22" t="n"/>
      <c r="O373" s="22" t="inlineStr">
        <is>
          <t>979-8-3503-9763-5</t>
        </is>
      </c>
      <c r="P373" s="22" t="inlineStr">
        <is>
          <t>10.1109/ICEEICT56924.2023.10157385</t>
        </is>
      </c>
      <c r="Q373" s="22" t="n"/>
      <c r="R373" s="22" t="inlineStr">
        <is>
          <t>https://ieeexplore.ieee.org/stamp/stamp.jsp?arnumber=10157385</t>
        </is>
      </c>
      <c r="S373" s="22" t="inlineStr">
        <is>
          <t>Mental health;Machine Learning;mental illness;Mental health problems;algorithms</t>
        </is>
      </c>
      <c r="T373" s="22" t="inlineStr">
        <is>
          <t>Support vector machines;Measurement;Logistic regression;Machine learning algorithms;Mental health;Predictive models;Prediction algorithms</t>
        </is>
      </c>
      <c r="U373" s="22" t="n"/>
      <c r="V373" s="22" t="n">
        <v>6</v>
      </c>
      <c r="W373" s="22" t="n"/>
      <c r="X373" s="22" t="n">
        <v>17</v>
      </c>
      <c r="Y373" s="22" t="inlineStr">
        <is>
          <t>IEEE</t>
        </is>
      </c>
      <c r="Z373" s="14" t="n">
        <v>45103</v>
      </c>
      <c r="AA373" s="22" t="inlineStr">
        <is>
          <t>5-7 April 2023</t>
        </is>
      </c>
      <c r="AB373" s="22" t="inlineStr">
        <is>
          <t>5-7 April 2023</t>
        </is>
      </c>
      <c r="AC373" s="22" t="inlineStr">
        <is>
          <t>IEEE</t>
        </is>
      </c>
      <c r="AD373" s="15" t="inlineStr">
        <is>
          <t>IEEE Conferences</t>
        </is>
      </c>
    </row>
    <row r="374">
      <c r="A374" s="8" t="inlineStr">
        <is>
          <t>Early and Accessible ADHD Screening: A Design Proposal Integrating the Digital EDAH Test with Computer Vision</t>
        </is>
      </c>
      <c r="B374" s="9">
        <f>IF(COUNTIF($A$1:A373,
IF(ISNUMBER(MATCH(RIGHT(TRIM(A373),1),{".",",",";",":","!","?"},0)),
LEFT(TRIM(A373),LEN(TRIM(A373))-1),
TRIM(A373)
))=1,
"Not Duplicate",
"Duplicate")</f>
        <v/>
      </c>
      <c r="C374" s="9">
        <f>_xlfn.IFNA(_xlfn.XLOOKUP(A374, Table1[Title], Table1[Inclusion/Exclusion Decision]), "Added studies")</f>
        <v/>
      </c>
      <c r="D374" s="9" t="inlineStr">
        <is>
          <t>J. S. R. Calla; D. J. N. Suarez; P. D. R. Silva</t>
        </is>
      </c>
      <c r="E374" s="9" t="inlineStr">
        <is>
          <t>Peruvian University of Applied Sciences, Lima, Peru; Peruvian University of Applied Sciences, Lima, Peru; Peruvian University of Applied Sciences, Lima, Peru</t>
        </is>
      </c>
      <c r="F374" s="9" t="inlineStr">
        <is>
          <t>2025 Fifth International Conference on Information Systems and Software Technologies (ICI2ST)</t>
        </is>
      </c>
      <c r="G374" s="10" t="n">
        <v>46076</v>
      </c>
      <c r="H374" s="9" t="n">
        <v>2025</v>
      </c>
      <c r="I374" s="9" t="n"/>
      <c r="J374" s="9" t="n"/>
      <c r="K374" s="9" t="n">
        <v>135</v>
      </c>
      <c r="L374" s="9" t="n">
        <v>140</v>
      </c>
      <c r="M374" s="9" t="inlineStr">
        <is>
          <t>Attention Deficit Hyperactivity Disorder (ADHD) is one of the most common neurodevelopmental disorders in childhood, significantly affecting school performance, emotional self-regulation, and social interaction. Despite its high prevalence, many educational institutions lack accessible tools for early detection. This paper presents a solution proposal based on a web application that integrates an adapted digital behavioral test (EDAH) with a computer vision system for automated analysis of attentional variables. The architecture includes five key components: a child-friendly web interface, a structured backend layer, an intelligent diagnostic module, a relational storage system, and a camera-based visual analysis subsystem.As an initial feasibility test, a set of machine learning models (Random Forest, XGBoost, SVM) will be trained on a balanced dataset, with the expectation of achieving promising performance goals under controlled conditions. These performance expectations, although encouraging, represent an idealized baseline and should be validated in real contexts with more diverse and unbalanced data.The proposal demonstrates potential as a scalable and replicable alternative for school environments with limited resources, enabling broader access to reliable and non-invasive screening processes. Lines of future work are proposed to clinically validate the system and strengthen the capabilities of the visual module.</t>
        </is>
      </c>
      <c r="N374" s="9" t="n"/>
      <c r="O374" s="9" t="inlineStr">
        <is>
          <t>979-8-3315-7617-2</t>
        </is>
      </c>
      <c r="P374" s="9" t="inlineStr">
        <is>
          <t>10.1109/ICI2ST68465.2025.00027</t>
        </is>
      </c>
      <c r="Q374" s="9" t="n"/>
      <c r="R374" s="9" t="inlineStr">
        <is>
          <t>https://ieeexplore.ieee.org/stamp/stamp.jsp?arnumber=11396769</t>
        </is>
      </c>
      <c r="S374" s="9" t="inlineStr">
        <is>
          <t>ADHD;early detection;multimodal analysis;computer vision;child assessment;digital EDAH test;artificial intelligence in education;school screening</t>
        </is>
      </c>
      <c r="T374" s="9" t="inlineStr">
        <is>
          <t>Computer vision;Visualization;Education;Computer architecture;Software;Software reliability;Service-oriented architecture;Proposals;Random forests;Information systems</t>
        </is>
      </c>
      <c r="U374" s="9" t="n"/>
      <c r="V374" s="9" t="n"/>
      <c r="W374" s="9" t="n"/>
      <c r="X374" s="9" t="n">
        <v>11</v>
      </c>
      <c r="Y374" s="9" t="inlineStr">
        <is>
          <t>IEEE</t>
        </is>
      </c>
      <c r="Z374" s="10" t="n">
        <v>46076</v>
      </c>
      <c r="AA374" s="9" t="inlineStr">
        <is>
          <t>27-29 Oct. 2025</t>
        </is>
      </c>
      <c r="AB374" s="9" t="inlineStr">
        <is>
          <t>27-29 Oct. 2025</t>
        </is>
      </c>
      <c r="AC374" s="9" t="inlineStr">
        <is>
          <t>IEEE</t>
        </is>
      </c>
      <c r="AD374" s="11" t="inlineStr">
        <is>
          <t>IEEE Conferences</t>
        </is>
      </c>
    </row>
    <row r="375">
      <c r="A375" s="12" t="inlineStr">
        <is>
          <t>Hybrid Machine Learning Architecture for Predicting Multiple Mental Disorders Using Blood Biomarkers and Demographic Features</t>
        </is>
      </c>
      <c r="B375" s="22">
        <f>IF(COUNTIF($A$1:A374,
IF(ISNUMBER(MATCH(RIGHT(TRIM(A374),1),{".",",",";",":","!","?"},0)),
LEFT(TRIM(A374),LEN(TRIM(A374))-1),
TRIM(A374)
))=1,
"Not Duplicate",
"Duplicate")</f>
        <v/>
      </c>
      <c r="C375" s="22">
        <f>_xlfn.IFNA(_xlfn.XLOOKUP(A375, Table1[Title], Table1[Inclusion/Exclusion Decision]), "Added studies")</f>
        <v/>
      </c>
      <c r="D375" s="22" t="inlineStr">
        <is>
          <t>S. Edirisooriya; N. Vithanage; B. Abeyrathna</t>
        </is>
      </c>
      <c r="E375" s="22" t="inlineStr">
        <is>
          <t>Department of Electrical and Computer Engineering, The Open University of Sri Lanka, Colombo, Sri Lanka; Department of Electrical and Computer Engineering, The Open University of Sri Lanka, Colombo, Sri Lanka; Department of Psychiatry, Faculty of Medicine and Allied Sciences, Rajarata University of Sri Lanka, Mihinthale, Sri Lanka</t>
        </is>
      </c>
      <c r="F375" s="22" t="inlineStr">
        <is>
          <t>2025 IEEE 19th International Conference on Industrial and Information Systems (ICIIS)</t>
        </is>
      </c>
      <c r="G375" s="14" t="n">
        <v>46107</v>
      </c>
      <c r="H375" s="22" t="n">
        <v>2026</v>
      </c>
      <c r="I375" s="22" t="n">
        <v>19</v>
      </c>
      <c r="J375" s="22" t="n"/>
      <c r="K375" s="22" t="n">
        <v>472</v>
      </c>
      <c r="L375" s="22" t="n">
        <v>477</v>
      </c>
      <c r="M375" s="22" t="inlineStr">
        <is>
          <t>Early detection of mental health disorders remains a significant challenge, particularly due to their frequent misattribution to physical conditions during initial clinical encounters. This diagnostic delay can hinder timely intervention and negatively impact patient outcomes. Traditional diagnostic approaches rely heavily on self-reported symptoms and psychological assessments, which may be incomplete or biased especially when patients present with somatic complaints such as fatigue, headaches, or sleep disturbances. In such scenarios, physicians often prioritize physical evaluations, and mental health concerns may only be addressed after inconclusive test results and subsequent referral, prolonging the diagnostic process. To address this gap, we propose a machine learning-based clinical decision support system that leverages routinely available blood biomarkers including cortisol levels, white blood cell count, and hormone levels along with demographic data such as age and sex, to support earlier risk assessment for mental health conditions. Since these tests are commonly performed in early stages of medical evaluation, the system is positioned to provide actionable insights before psychiatric referral, enhancing the likelihood of timely mental health screening. Our approach utilizes a hybrid artificial intelligence architecture combining an autoencoder for unsupervised feature extraction with an XGBoost-based multi-output regression model, specifically designed to predict risk scores across five major mental health disorders: anxiety, depression, attention-deficit/hyperactivity disorder (ADHD), obsessive-compulsive disorder (OCD), and schizophrenia. The model was trained on a dataset of 2,500 clinical records drawn from both local hospital data and international biobank repositories. Under 10-fold cross-validation, it achieved an average Root Mean Squared Error (RMSE) of 0.1779 and R2 of 0.8004, demonstrating strong predictive performance.The results suggest that blood-based biomarkers and demographic variables can serve as objective, accessible, and scalable features to support early mental health risk assessment in clinical practice settings clinical settings. This system is designed to augment not replace clinical judgment and can be integrated into existing healthcare workflows to facilitate faster and more accurate mental health screening.</t>
        </is>
      </c>
      <c r="N375" s="22" t="inlineStr">
        <is>
          <t>2690-3423</t>
        </is>
      </c>
      <c r="O375" s="22" t="inlineStr">
        <is>
          <t>979-8-3315-7036-1</t>
        </is>
      </c>
      <c r="P375" s="22" t="inlineStr">
        <is>
          <t>10.1109/ICIIS69028.2026.11450564</t>
        </is>
      </c>
      <c r="Q375" s="22" t="n"/>
      <c r="R375" s="22" t="inlineStr">
        <is>
          <t>https://ieeexplore.ieee.org/stamp/stamp.jsp?arnumber=11450564</t>
        </is>
      </c>
      <c r="S375" s="22" t="inlineStr">
        <is>
          <t>Mental Health Prediction;Blood Biomarkers;Machine Learning;Artificial Intelligence;XGBoost;Clinical Decision Support</t>
        </is>
      </c>
      <c r="T375" s="22" t="inlineStr">
        <is>
          <t>White blood cells;Biological system modeling;Mental health;Machine learning;Computer architecture;Biomarkers;Predictive models;Schizophrenia;Risk management;Usability</t>
        </is>
      </c>
      <c r="U375" s="22" t="n"/>
      <c r="V375" s="22" t="n"/>
      <c r="W375" s="22" t="n"/>
      <c r="X375" s="22" t="n">
        <v>18</v>
      </c>
      <c r="Y375" s="22" t="inlineStr">
        <is>
          <t>IEEE</t>
        </is>
      </c>
      <c r="Z375" s="14" t="n">
        <v>46107</v>
      </c>
      <c r="AA375" s="22" t="inlineStr">
        <is>
          <t>16-17 Jan. 2026</t>
        </is>
      </c>
      <c r="AB375" s="22" t="inlineStr">
        <is>
          <t>16-17 Jan. 2026</t>
        </is>
      </c>
      <c r="AC375" s="22" t="inlineStr">
        <is>
          <t>IEEE</t>
        </is>
      </c>
      <c r="AD375" s="15" t="inlineStr">
        <is>
          <t>IEEE Conferences</t>
        </is>
      </c>
    </row>
    <row r="376">
      <c r="A376" s="8" t="inlineStr">
        <is>
          <t>Empirical Mode Decomposition for Deep Learning-Based Epileptic Seizure Detection in Few-Shot Scenario</t>
        </is>
      </c>
      <c r="B376" s="9">
        <f>IF(COUNTIF($A$1:A375,
IF(ISNUMBER(MATCH(RIGHT(TRIM(A375),1),{".",",",";",":","!","?"},0)),
LEFT(TRIM(A375),LEN(TRIM(A375))-1),
TRIM(A375)
))=1,
"Not Duplicate",
"Duplicate")</f>
        <v/>
      </c>
      <c r="C376" s="9">
        <f>_xlfn.IFNA(_xlfn.XLOOKUP(A376, Table1[Title], Table1[Inclusion/Exclusion Decision]), "Added studies")</f>
        <v/>
      </c>
      <c r="D376" s="9" t="inlineStr">
        <is>
          <t>Y. Pan; F. Dong; W. Yao; X. Meng; Y. Xu</t>
        </is>
      </c>
      <c r="E376" s="9" t="inlineStr">
        <is>
          <t>Department of Emergency Medicine, The Second Affiliated Hospital Zhejiang University School of Medicine, Hangzhou, China; The Fourth Affiliated Hospital Zhejiang University School of Medicine, Yiwu, China; Department of Thoracic Surgery, The Second Hospital of Jiaxing, Jiaxing, China; Department of Cardiology Medicine, The Second Hospital of Jiaxing, Jiaxing, China; Department of Emergency Medicine, The Second Affiliated Hospital Zhejiang University School of Medicine, Hangzhou, China</t>
        </is>
      </c>
      <c r="F376" s="9" t="inlineStr">
        <is>
          <t>IEEE Access</t>
        </is>
      </c>
      <c r="G376" s="10" t="n">
        <v>45468</v>
      </c>
      <c r="H376" s="9" t="n">
        <v>2024</v>
      </c>
      <c r="I376" s="9" t="n">
        <v>12</v>
      </c>
      <c r="J376" s="9" t="n"/>
      <c r="K376" s="9" t="n">
        <v>86583</v>
      </c>
      <c r="L376" s="9" t="n">
        <v>86595</v>
      </c>
      <c r="M376" s="9" t="inlineStr">
        <is>
          <t>The precise and automated detection of epileptic seizures has become a focal point of research due to its potential to alleviate the severe consequences experienced by patients. Recent advancements in deep learning-based detection techniques utilizing electroencephalogram (EEG) signals have yielded state-of-the-art performance. However, these methods typically require a large number of training samples to effectively train the deep neural networks. Consequently, their performance can be compromised in scenarios where only a limited number of samples are available. This paper presents two novel approaches that aim to improve seizure detection accuracy in situations with a scarcity of data by harnessing the power of empirical mode decomposition (EMD) applied to EEG signals. Specifically, in both methods, the EMD of EEG signals and the power spectral density (PSD) of the resulting EMD components are employed as inputs for subsequent neural networks. Multiple convolutional neural networks (CNNs) are purposefully designed to perform seizure detection using these inputs. Experimental results demonstrate that our proposed methods achieve superior detection accuracy compared to traditional deep learning-based detection methods that do not incorporate EMD in few-shot scenarios. In particular, when the number of training samples is reduced to 10%, our method shows an improvement of 23%, 19%, and 26% in accuracy, sensitivity, and specificity, respectively, compared to the original EEG input across different networks.</t>
        </is>
      </c>
      <c r="N376" s="9" t="inlineStr">
        <is>
          <t>2169-3536</t>
        </is>
      </c>
      <c r="O376" s="9" t="n"/>
      <c r="P376" s="9" t="inlineStr">
        <is>
          <t>10.1109/ACCESS.2024.3415716</t>
        </is>
      </c>
      <c r="Q376" s="9" t="inlineStr">
        <is>
          <t xml:space="preserve">National Natural Science Foundation of China(grant numbers:81571916,81372079,81201478); Key Research and Development Program of Zhejiang Province(grant numbers:2022C03G2013326); </t>
        </is>
      </c>
      <c r="R376" s="9" t="inlineStr">
        <is>
          <t>https://ieeexplore.ieee.org/stamp/stamp.jsp?arnumber=10559822</t>
        </is>
      </c>
      <c r="S376" s="9" t="inlineStr">
        <is>
          <t>Seizure;electroencephalogram (EEG);empirical mode decomposition (EMD);deep learning;convolutional neural networks (CNNs)</t>
        </is>
      </c>
      <c r="T376" s="9" t="inlineStr">
        <is>
          <t>Electroencephalography;Epilepsy;Convolutional neural networks;Feature extraction;Time-frequency analysis;Transforms;Training;Empirical mode decomposition;Deep learning</t>
        </is>
      </c>
      <c r="U376" s="9" t="n"/>
      <c r="V376" s="9" t="n">
        <v>15</v>
      </c>
      <c r="W376" s="9" t="n"/>
      <c r="X376" s="9" t="n">
        <v>41</v>
      </c>
      <c r="Y376" s="9" t="inlineStr">
        <is>
          <t>CCBYNCND</t>
        </is>
      </c>
      <c r="Z376" s="10" t="n">
        <v>45460</v>
      </c>
      <c r="AA376" s="9" t="n">
        <v>2024</v>
      </c>
      <c r="AB376" s="9" t="n"/>
      <c r="AC376" s="9" t="inlineStr">
        <is>
          <t>IEEE</t>
        </is>
      </c>
      <c r="AD376" s="11" t="inlineStr">
        <is>
          <t>IEEE Journals</t>
        </is>
      </c>
    </row>
    <row r="377">
      <c r="A377" s="12" t="inlineStr">
        <is>
          <t>Interactive Remote Robot for Pediatric Patients</t>
        </is>
      </c>
      <c r="B377" s="22">
        <f>IF(COUNTIF($A$1:A376,
IF(ISNUMBER(MATCH(RIGHT(TRIM(A376),1),{".",",",";",":","!","?"},0)),
LEFT(TRIM(A376),LEN(TRIM(A376))-1),
TRIM(A376)
))=1,
"Not Duplicate",
"Duplicate")</f>
        <v/>
      </c>
      <c r="C377" s="22">
        <f>_xlfn.IFNA(_xlfn.XLOOKUP(A377, Table1[Title], Table1[Inclusion/Exclusion Decision]), "Added studies")</f>
        <v/>
      </c>
      <c r="D377" s="22" t="inlineStr">
        <is>
          <t>I. L. Mohamad Azmi; M. Kassim; N. A. Sulaiman; S. Beeran Kutty; M. Yusoff</t>
        </is>
      </c>
      <c r="E377" s="22" t="inlineStr">
        <is>
          <t>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School of Electrical Engineering College of Engineering, Universiti Teknologi MARA, Shah Alam, Selangor, Malaysia; Faculty of Computer and Mathematical Science, Universiti Teknologi MARA, Shah Alam, Selangor, Malaysia</t>
        </is>
      </c>
      <c r="F377" s="22" t="inlineStr">
        <is>
          <t>2022 IEEE 12th Symposium on Computer Applications &amp; Industrial Electronics (ISCAIE)</t>
        </is>
      </c>
      <c r="G377" s="14" t="n">
        <v>44725</v>
      </c>
      <c r="H377" s="22" t="n">
        <v>2022</v>
      </c>
      <c r="I377" s="22" t="n"/>
      <c r="J377" s="22" t="n"/>
      <c r="K377" s="22" t="n">
        <v>153</v>
      </c>
      <c r="L377" s="22" t="n">
        <v>158</v>
      </c>
      <c r="M377" s="22" t="inlineStr">
        <is>
          <t>Pediatric patients are defined based on the age of 21 years old or younger during the time of diagnosis or treatment. Patients that are traumatized by the unfortunate incident do not have a companion in the ward once admitted. Medical procedures may become invasive that could cause distress for the patients causing them to develop stress and anxiety before the upcoming procedure. The research has developed and tested an interactive robot to assist pediatric patients to undergo medical procedures. Speech recognition and body gestures was built in the robot to interact with the patients. The humanoid robot is programmed to maintain receiving responses from samples of pediatric patients with Artificial Intelligence (AI) which acted as social skills such as giving feedback and giving mutual gaze while communicating. An Arduino microcontroller was built into the robot to control the movements of the robot via a Bluetooth module. DC motors are used for robot movements that are connected to motor drivers due to the extra power supply required to operate. AI was created for communication skills with patients. The result presents an analysis of the communication performance of the robot and AI. The robot movement was presented, and AI answers communication was listed. Research has presented its significance in that the robot helps and assisted patients to entertain and interact with pediatric patients during hospital stay which motivates and cheer them.</t>
        </is>
      </c>
      <c r="N377" s="22" t="n"/>
      <c r="O377" s="22" t="inlineStr">
        <is>
          <t>978-1-6654-8703-0</t>
        </is>
      </c>
      <c r="P377" s="22" t="inlineStr">
        <is>
          <t>10.1109/ISCAIE54458.2022.9794499</t>
        </is>
      </c>
      <c r="Q377" s="22" t="n"/>
      <c r="R377" s="22" t="inlineStr">
        <is>
          <t>https://ieeexplore.ieee.org/stamp/stamp.jsp?arnumber=9794499</t>
        </is>
      </c>
      <c r="S377" s="22" t="inlineStr">
        <is>
          <t>Pediatric patient;Artificial Intelligence;Speech Recognition;Interactive Robot;Humanoid Robot</t>
        </is>
      </c>
      <c r="T377" s="22" t="inlineStr">
        <is>
          <t>Service robots;Shape;Friction;Anxiety disorders;Speech recognition;DC motors;Artificial intelligence</t>
        </is>
      </c>
      <c r="U377" s="22" t="n"/>
      <c r="V377" s="22" t="n"/>
      <c r="W377" s="22" t="n"/>
      <c r="X377" s="22" t="n">
        <v>15</v>
      </c>
      <c r="Y377" s="22" t="inlineStr">
        <is>
          <t>IEEE</t>
        </is>
      </c>
      <c r="Z377" s="14" t="n">
        <v>44725</v>
      </c>
      <c r="AA377" s="22" t="inlineStr">
        <is>
          <t>21-22 May 2022</t>
        </is>
      </c>
      <c r="AB377" s="22" t="inlineStr">
        <is>
          <t>21-22 May 2022</t>
        </is>
      </c>
      <c r="AC377" s="22" t="inlineStr">
        <is>
          <t>IEEE</t>
        </is>
      </c>
      <c r="AD377" s="15" t="inlineStr">
        <is>
          <t>IEEE Conferences</t>
        </is>
      </c>
    </row>
    <row r="378">
      <c r="A378" s="8" t="inlineStr">
        <is>
          <t>Transformation Invariant Cancerous Tissue Classification Using Spatially Transformed DenseNet</t>
        </is>
      </c>
      <c r="B378" s="9">
        <f>IF(COUNTIF($A$1:A377,
IF(ISNUMBER(MATCH(RIGHT(TRIM(A377),1),{".",",",";",":","!","?"},0)),
LEFT(TRIM(A377),LEN(TRIM(A377))-1),
TRIM(A377)
))=1,
"Not Duplicate",
"Duplicate")</f>
        <v/>
      </c>
      <c r="C378" s="9">
        <f>_xlfn.IFNA(_xlfn.XLOOKUP(A378, Table1[Title], Table1[Inclusion/Exclusion Decision]), "Added studies")</f>
        <v/>
      </c>
      <c r="D378" s="9" t="inlineStr">
        <is>
          <t>O. Mahdi; A. B. Nassif</t>
        </is>
      </c>
      <c r="E378" s="9" t="inlineStr">
        <is>
          <t>Computing and Informatics, University of Sharjah, Sharjah, UAE; Computing and Informatics, University of Sharjah, Sharjah, UAE</t>
        </is>
      </c>
      <c r="F378" s="9" t="inlineStr">
        <is>
          <t>2022 Advances in Science and Engineering Technology International Conferences (ASET)</t>
        </is>
      </c>
      <c r="G378" s="10" t="n">
        <v>44638</v>
      </c>
      <c r="H378" s="9" t="n">
        <v>2022</v>
      </c>
      <c r="I378" s="9" t="n"/>
      <c r="J378" s="9" t="n"/>
      <c r="K378" s="9" t="n">
        <v>1</v>
      </c>
      <c r="L378" s="9" t="n">
        <v>6</v>
      </c>
      <c r="M378" s="9" t="inlineStr">
        <is>
          <t>In this work, we introduce a spatially transformed DenseNet architecture for transformation invariant classification of cancer tissue. Our architecture increases the accuracy of the base DenseNet architecture while adding the ability to operate in a transformation invariant way while simultaneously being simpler than other models that try to provide some form of invariance.</t>
        </is>
      </c>
      <c r="N378" s="9" t="n"/>
      <c r="O378" s="9" t="inlineStr">
        <is>
          <t>978-1-6654-1801-0</t>
        </is>
      </c>
      <c r="P378" s="9" t="inlineStr">
        <is>
          <t>10.1109/ASET53988.2022.9734997</t>
        </is>
      </c>
      <c r="Q378" s="9" t="n"/>
      <c r="R378" s="9" t="inlineStr">
        <is>
          <t>https://ieeexplore.ieee.org/stamp/stamp.jsp?arnumber=9734997</t>
        </is>
      </c>
      <c r="S378" s="9" t="inlineStr">
        <is>
          <t>Transformers;Spatial Transformers;Deep Neural Networks</t>
        </is>
      </c>
      <c r="T378" s="9" t="inlineStr">
        <is>
          <t>Neural networks;Transformers;Cancer</t>
        </is>
      </c>
      <c r="U378" s="9" t="n"/>
      <c r="V378" s="9" t="n">
        <v>3</v>
      </c>
      <c r="W378" s="9" t="n"/>
      <c r="X378" s="9" t="n">
        <v>45</v>
      </c>
      <c r="Y378" s="9" t="inlineStr">
        <is>
          <t>IEEE</t>
        </is>
      </c>
      <c r="Z378" s="10" t="n">
        <v>44638</v>
      </c>
      <c r="AA378" s="9" t="inlineStr">
        <is>
          <t>21-24 Feb. 2022</t>
        </is>
      </c>
      <c r="AB378" s="9" t="inlineStr">
        <is>
          <t>21-24 Feb. 2022</t>
        </is>
      </c>
      <c r="AC378" s="9" t="inlineStr">
        <is>
          <t>IEEE</t>
        </is>
      </c>
      <c r="AD378" s="11" t="inlineStr">
        <is>
          <t>IEEE Conferences</t>
        </is>
      </c>
    </row>
    <row r="379">
      <c r="A379" s="12" t="inlineStr">
        <is>
          <t>Neurological disorder detection using EEG signal processing and Machine Learning</t>
        </is>
      </c>
      <c r="B379" s="22">
        <f>IF(COUNTIF($A$1:A378,
IF(ISNUMBER(MATCH(RIGHT(TRIM(A378),1),{".",",",";",":","!","?"},0)),
LEFT(TRIM(A378),LEN(TRIM(A378))-1),
TRIM(A378)
))=1,
"Not Duplicate",
"Duplicate")</f>
        <v/>
      </c>
      <c r="C379" s="22">
        <f>_xlfn.IFNA(_xlfn.XLOOKUP(A379, Table1[Title], Table1[Inclusion/Exclusion Decision]), "Added studies")</f>
        <v/>
      </c>
      <c r="D379" s="22" t="inlineStr">
        <is>
          <t>A. Verma; D. K. Chaturvedi</t>
        </is>
      </c>
      <c r="E379" s="22" t="inlineStr">
        <is>
          <t>Dept. of Electrical Engineering, Faculty of Engineering, Dayalbagh Educational Institute, Agra, UP, India; Dept. of Electrical Engineering, Faculty of Engineering, Dayalbagh Educational Institute, Agra, UP, India</t>
        </is>
      </c>
      <c r="F379" s="22" t="inlineStr">
        <is>
          <t>2023 International Conference on Recent Advances in Electrical, Electronics &amp; Digital Healthcare Technologies (REEDCON)</t>
        </is>
      </c>
      <c r="G379" s="14" t="n">
        <v>45093</v>
      </c>
      <c r="H379" s="22" t="n">
        <v>2023</v>
      </c>
      <c r="I379" s="22" t="n"/>
      <c r="J379" s="22" t="n"/>
      <c r="K379" s="22" t="n">
        <v>256</v>
      </c>
      <c r="L379" s="22" t="n">
        <v>258</v>
      </c>
      <c r="M379" s="22" t="inlineStr">
        <is>
          <t>Neurological disorders are abnormal behavior of nervous system occurring due to irregular firing of neurons. These disorders cause both physical and psychological imbalance to human being suffering from it and may cause even death in some cases. Few of these disorders are epilepsy, Alzheimerâ€™s disease, dementia, cerebro vascular diseases including stroke, migraine, Parkinsonâ€™s disease and many more. This manuscript presents neurological disorder detection using electroencephalogram (EEG) signals with machine learning methods. Here, neurological disorders like epilepsy and Attention deficit/hyperactivity disorder (ADHD) have discussed. These Neurological disorders can be differentiated from normal healthy brain using EEG Signal features and efficient classification methods ANN, SVM, Random Forrest and Ensemble methods etc. Some of the robust features like, RMS value, entropy and wavelet coefficients have been explored. For seizures, epilepsy, and ADHD patients time frequency features like wavelet coefficients are the robust one. One of the databases utilized in this study for epilepsy detection is BONN dataset.</t>
        </is>
      </c>
      <c r="N379" s="22" t="n"/>
      <c r="O379" s="22" t="inlineStr">
        <is>
          <t>978-1-6654-9382-6</t>
        </is>
      </c>
      <c r="P379" s="22" t="inlineStr">
        <is>
          <t>10.1109/REEDCON57544.2023.10151428</t>
        </is>
      </c>
      <c r="Q379" s="22" t="n"/>
      <c r="R379" s="22" t="inlineStr">
        <is>
          <t>https://ieeexplore.ieee.org/stamp/stamp.jsp?arnumber=10151428</t>
        </is>
      </c>
      <c r="S379" s="22" t="inlineStr">
        <is>
          <t>Attention deficit/hyperactivity;Dementia;Epilepsy;Electroencephalogram</t>
        </is>
      </c>
      <c r="T379" s="22" t="inlineStr">
        <is>
          <t>Support vector machines;Time-frequency analysis;Neurons;Epilepsy;Psychology;Signal processing;Electroencephalography</t>
        </is>
      </c>
      <c r="U379" s="22" t="n"/>
      <c r="V379" s="22" t="n">
        <v>1</v>
      </c>
      <c r="W379" s="22" t="n"/>
      <c r="X379" s="22" t="n">
        <v>17</v>
      </c>
      <c r="Y379" s="22" t="inlineStr">
        <is>
          <t>IEEE</t>
        </is>
      </c>
      <c r="Z379" s="14" t="n">
        <v>45093</v>
      </c>
      <c r="AA379" s="22" t="inlineStr">
        <is>
          <t>1-3 May 2023</t>
        </is>
      </c>
      <c r="AB379" s="22" t="inlineStr">
        <is>
          <t>1-3 May 2023</t>
        </is>
      </c>
      <c r="AC379" s="22" t="inlineStr">
        <is>
          <t>IEEE</t>
        </is>
      </c>
      <c r="AD379" s="15" t="inlineStr">
        <is>
          <t>IEEE Conferences</t>
        </is>
      </c>
    </row>
    <row r="380">
      <c r="A380" s="8" t="inlineStr">
        <is>
          <t>The Impact of Artificial Intelligence on Learning and Teaching of Engineering</t>
        </is>
      </c>
      <c r="B380" s="9">
        <f>IF(COUNTIF($A$1:A379,
IF(ISNUMBER(MATCH(RIGHT(TRIM(A379),1),{".",",",";",":","!","?"},0)),
LEFT(TRIM(A379),LEN(TRIM(A379))-1),
TRIM(A379)
))=1,
"Not Duplicate",
"Duplicate")</f>
        <v/>
      </c>
      <c r="C380" s="9">
        <f>_xlfn.IFNA(_xlfn.XLOOKUP(A380, Table1[Title], Table1[Inclusion/Exclusion Decision]), "Added studies")</f>
        <v/>
      </c>
      <c r="D380" s="9" t="inlineStr">
        <is>
          <t>P. Guedes; E. Abranches Silva Lopes; P. F. Ribeiro; A. C. Zambroni de Souza</t>
        </is>
      </c>
      <c r="E380" s="9" t="inlineStr">
        <is>
          <t>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 Institute of Electric Systems and Energy at the Federal University of ItajubÃ¡, ItajubÃ¡, Brazil</t>
        </is>
      </c>
      <c r="F380" s="9" t="inlineStr">
        <is>
          <t>IEEE Transactions on Education</t>
        </is>
      </c>
      <c r="G380" s="10" t="n">
        <v>45938</v>
      </c>
      <c r="H380" s="9" t="n">
        <v>2025</v>
      </c>
      <c r="I380" s="9" t="n">
        <v>68</v>
      </c>
      <c r="J380" s="9" t="n">
        <v>5</v>
      </c>
      <c r="K380" s="9" t="n">
        <v>417</v>
      </c>
      <c r="L380" s="9" t="n">
        <v>425</v>
      </c>
      <c r="M380" s="9" t="inlineStr">
        <is>
          <t>This article explores the intersecting domains of artificial intelligence (AI), education, engineering, and the associated risks they entail. It highlights the transformative potential of AI in education, enabling personalized learning and innovative teaching methodologies. In the field of engineering, AI offers opportunities for process optimization, design innovation, and virtual laboratories, that can enhance both the practice and the teaching of engineering. To better comprehend how AI is used and perceived, a survey concerning AI and research in academic databases are also examined to better understand how the public is perceiving this new technology and what are the trends in publishing within these fields. This article highlights the problems we may face with the implementation of AI in our society and provides insights into AIâ€™s potential, risks, and the need for responsible implementation in education, engineering, and society.</t>
        </is>
      </c>
      <c r="N380" s="9" t="inlineStr">
        <is>
          <t>1557-9638</t>
        </is>
      </c>
      <c r="O380" s="9" t="n"/>
      <c r="P380" s="9" t="inlineStr">
        <is>
          <t>10.1109/TE.2025.3584007</t>
        </is>
      </c>
      <c r="Q380" s="9" t="inlineStr">
        <is>
          <t xml:space="preserve">National Council for Scientific and Technological Development (CNPq); Higher Education Personnel Improvement Coordination (CAPES); Minas Gerais State Agency for Research and Development (FAPEMIG); National Institute of Science and Technology in Electric Energy (INERGE); </t>
        </is>
      </c>
      <c r="R380" s="9" t="inlineStr">
        <is>
          <t>https://ieeexplore.ieee.org/stamp/stamp.jsp?arnumber=11105060</t>
        </is>
      </c>
      <c r="S380" s="9" t="inlineStr">
        <is>
          <t>Artificial intelligence (AI);education;engineering;ethics;philosophy</t>
        </is>
      </c>
      <c r="T380" s="9" t="inlineStr">
        <is>
          <t>Artificial intelligence;Education;Philosophical considerations;Ethics;Computer science;Engineering education;Transforms;Technological innovation;Surveys;Optimization</t>
        </is>
      </c>
      <c r="U380" s="9" t="n"/>
      <c r="V380" s="9" t="n"/>
      <c r="W380" s="9" t="n"/>
      <c r="X380" s="9" t="n">
        <v>42</v>
      </c>
      <c r="Y380" s="9" t="inlineStr">
        <is>
          <t>IEEE</t>
        </is>
      </c>
      <c r="Z380" s="10" t="n">
        <v>45868</v>
      </c>
      <c r="AA380" s="9" t="inlineStr">
        <is>
          <t>Oct. 2025</t>
        </is>
      </c>
      <c r="AB380" s="9" t="n"/>
      <c r="AC380" s="9" t="inlineStr">
        <is>
          <t>IEEE</t>
        </is>
      </c>
      <c r="AD380" s="11" t="inlineStr">
        <is>
          <t>IEEE Journals</t>
        </is>
      </c>
    </row>
    <row r="381">
      <c r="A381" s="12" t="inlineStr">
        <is>
          <t>EEG-Based Brainâ€“Computer Interfaces: Pioneering Frontier Research in the 21st Century</t>
        </is>
      </c>
      <c r="B381" s="22">
        <f>IF(COUNTIF($A$1:A380,
IF(ISNUMBER(MATCH(RIGHT(TRIM(A380),1),{".",",",";",":","!","?"},0)),
LEFT(TRIM(A380),LEN(TRIM(A380))-1),
TRIM(A380)
))=1,
"Not Duplicate",
"Duplicate")</f>
        <v/>
      </c>
      <c r="C381" s="22">
        <f>_xlfn.IFNA(_xlfn.XLOOKUP(A381, Table1[Title], Table1[Inclusion/Exclusion Decision]), "Added studies")</f>
        <v/>
      </c>
      <c r="D381" s="22" t="inlineStr">
        <is>
          <t>P. Goktas; N. N. Tun</t>
        </is>
      </c>
      <c r="E381" s="22" t="inlineStr">
        <is>
          <t>NA; NA</t>
        </is>
      </c>
      <c r="F381" s="22" t="inlineStr">
        <is>
          <t>IEEE Pulse</t>
        </is>
      </c>
      <c r="G381" s="14" t="n">
        <v>45854</v>
      </c>
      <c r="H381" s="22" t="n">
        <v>2025</v>
      </c>
      <c r="I381" s="22" t="n">
        <v>16</v>
      </c>
      <c r="J381" s="22" t="n">
        <v>3</v>
      </c>
      <c r="K381" s="22" t="n">
        <v>36</v>
      </c>
      <c r="L381" s="22" t="n">
        <v>39</v>
      </c>
      <c r="M381" s="22" t="inlineStr">
        <is>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21st-centuryâ€™s EEG-based BCI systems, their challenges, and its future direction for neuroscientists and clinical applications.</t>
        </is>
      </c>
      <c r="N381" s="22" t="inlineStr">
        <is>
          <t>2154-2317</t>
        </is>
      </c>
      <c r="O381" s="22" t="n"/>
      <c r="P381" s="22" t="inlineStr">
        <is>
          <t>10.1109/MPULS.2025.3572556</t>
        </is>
      </c>
      <c r="Q381" s="22" t="n"/>
      <c r="R381" s="22" t="inlineStr">
        <is>
          <t>https://ieeexplore.ieee.org/stamp/stamp.jsp?arnumber=11082514</t>
        </is>
      </c>
      <c r="S381" s="22" t="n"/>
      <c r="T381" s="22" t="inlineStr">
        <is>
          <t>Accuracy;Medical treatment;Brain-computer interfaces;Neurorehabilitation;Electroencephalography;Artificial intelligence;Neuroscience;Patient rehabilitation;Noninvasive treatment</t>
        </is>
      </c>
      <c r="U381" s="22" t="inlineStr">
        <is>
          <t>Brain-Computer Interfaces;Humans;Electroencephalography;Artificial Intelligence;Signal Processing, Computer-Assisted;Brain</t>
        </is>
      </c>
      <c r="V381" s="22" t="n"/>
      <c r="W381" s="22" t="n"/>
      <c r="X381" s="22" t="n">
        <v>16</v>
      </c>
      <c r="Y381" s="22" t="inlineStr">
        <is>
          <t>IEEE</t>
        </is>
      </c>
      <c r="Z381" s="14" t="n">
        <v>45854</v>
      </c>
      <c r="AA381" s="22" t="inlineStr">
        <is>
          <t>May-June 2025</t>
        </is>
      </c>
      <c r="AB381" s="22" t="n"/>
      <c r="AC381" s="22" t="inlineStr">
        <is>
          <t>IEEE</t>
        </is>
      </c>
      <c r="AD381" s="15" t="inlineStr">
        <is>
          <t>IEEE Magazines</t>
        </is>
      </c>
    </row>
    <row r="382">
      <c r="A382" s="8" t="inlineStr">
        <is>
          <t>Bodily Sensation Map vs. Bodily Motion Map: Visualizing and Analyzing Emotional Body Motions</t>
        </is>
      </c>
      <c r="B382" s="9">
        <f>IF(COUNTIF($A$1:A381,
IF(ISNUMBER(MATCH(RIGHT(TRIM(A381),1),{".",",",";",":","!","?"},0)),
LEFT(TRIM(A381),LEN(TRIM(A381))-1),
TRIM(A381)
))=1,
"Not Duplicate",
"Duplicate")</f>
        <v/>
      </c>
      <c r="C382" s="9">
        <f>_xlfn.IFNA(_xlfn.XLOOKUP(A382, Table1[Title], Table1[Inclusion/Exclusion Decision]), "Added studies")</f>
        <v/>
      </c>
      <c r="D382" s="9" t="inlineStr">
        <is>
          <t>M. Jung; Y. Cho; J. Kim; H. Kim; K. Kim</t>
        </is>
      </c>
      <c r="E382" s="9" t="inlineStr">
        <is>
          <t>Department of Computer Science, Hanyang University, Seoul, South Korea; Department of Computer Science, Hanyang University, Seoul, South Korea; Department of Psychology, Duksung Women's University, Seoul, South Korea; Department of Data Science, Hanyang University, Seoul, South Korea; Department of Computer Science, Hanyang University, Seoul, South Korea</t>
        </is>
      </c>
      <c r="F382" s="9" t="inlineStr">
        <is>
          <t>IEEE Transactions on Affective Computing</t>
        </is>
      </c>
      <c r="G382" s="10" t="n">
        <v>45540</v>
      </c>
      <c r="H382" s="9" t="n">
        <v>2024</v>
      </c>
      <c r="I382" s="9" t="n">
        <v>15</v>
      </c>
      <c r="J382" s="9" t="n">
        <v>3</v>
      </c>
      <c r="K382" s="9" t="n">
        <v>1649</v>
      </c>
      <c r="L382" s="9" t="n">
        <v>1658</v>
      </c>
      <c r="M382" s="9" t="inlineStr">
        <is>
          <t>Emotion detection using features presented in the body has been comparatively understudied compared to other emotional modalities. This study investigated and compared how emotions are revealed through bodily sensations and body movement information. We propose a novel visualization method for addressing body part activation or deactivation associated with different emotions using motion capture data (bodily motion maps; BMMs) and aim to compare its emotional features with existing methods of addressing sensation towards body activation or deactivation using the computerised self-report method (bodily sensation maps; BSMs). A user study is conducted with twenty-nine participants to gather BSMs and BMMs under seven emotional statuses (happy, sad, surprise, angry, disgust, fearful, and neutral). The results indicate that people's BMMs as well as their BSMs contain shared features that can discriminate between emotions. The asynchronies between bodily sensation and body motion existed. Furthermore, convolutional neural network (CNN)-based automatic emotion recognition outperforms humansâ€™ emotion recognition abilities. The implications of the current study's method of comparing emotional features between bodily sensation and body motion for future emotion-related studies for mental disorders are discussed.</t>
        </is>
      </c>
      <c r="N382" s="9" t="inlineStr">
        <is>
          <t>1949-3045</t>
        </is>
      </c>
      <c r="O382" s="9" t="n"/>
      <c r="P382" s="9" t="inlineStr">
        <is>
          <t>10.1109/TAFFC.2024.3365895</t>
        </is>
      </c>
      <c r="Q382" s="9" t="inlineStr">
        <is>
          <t xml:space="preserve">National Research Foundation of Korea; Bio and Medical Technology Development Program of the NRF; Korean Government(grant numbers:2021R1A2C2013479,NRF-2021M3A9E4080780); Ministry of Science and ICT, South Korea; </t>
        </is>
      </c>
      <c r="R382" s="9" t="inlineStr">
        <is>
          <t>https://ieeexplore.ieee.org/stamp/stamp.jsp?arnumber=10436160</t>
        </is>
      </c>
      <c r="S382" s="9" t="inlineStr">
        <is>
          <t>Affective body motion;bodily sensation map;emotion recognition;machine learning;visualization</t>
        </is>
      </c>
      <c r="T382" s="9" t="inlineStr">
        <is>
          <t>Emotion recognition;Motion capture;Depression;Affective computing;Particle measurements;Mental disorders;Image color analysis</t>
        </is>
      </c>
      <c r="U382" s="9" t="n"/>
      <c r="V382" s="9" t="n">
        <v>1</v>
      </c>
      <c r="W382" s="9" t="n"/>
      <c r="X382" s="9" t="n">
        <v>50</v>
      </c>
      <c r="Y382" s="9" t="inlineStr">
        <is>
          <t>IEEE</t>
        </is>
      </c>
      <c r="Z382" s="10" t="n">
        <v>45336</v>
      </c>
      <c r="AA382" s="9" t="inlineStr">
        <is>
          <t>July-Sept. 2024</t>
        </is>
      </c>
      <c r="AB382" s="9" t="n"/>
      <c r="AC382" s="9" t="inlineStr">
        <is>
          <t>IEEE</t>
        </is>
      </c>
      <c r="AD382" s="11" t="inlineStr">
        <is>
          <t>IEEE Journals</t>
        </is>
      </c>
    </row>
    <row r="383">
      <c r="A383" s="12" t="inlineStr">
        <is>
          <t>Towards a Reliable French Speech Recognition Tool for an Automated Diagnosis of Learning Disabilities</t>
        </is>
      </c>
      <c r="B383" s="22">
        <f>IF(COUNTIF($A$1:A382,
IF(ISNUMBER(MATCH(RIGHT(TRIM(A382),1),{".",",",";",":","!","?"},0)),
LEFT(TRIM(A382),LEN(TRIM(A382))-1),
TRIM(A382)
))=1,
"Not Duplicate",
"Duplicate")</f>
        <v/>
      </c>
      <c r="C383" s="22">
        <f>_xlfn.IFNA(_xlfn.XLOOKUP(A383, Table1[Title], Table1[Inclusion/Exclusion Decision]), "Added studies")</f>
        <v/>
      </c>
      <c r="D383" s="22" t="inlineStr">
        <is>
          <t>J. Rezgui; F. Jobin; Y. Kechout; C. Turgeon; F. Khomh</t>
        </is>
      </c>
      <c r="E383" s="22" t="inlineStr">
        <is>
          <t>Laboratoire Recherche Informatique Maisonneuve (LRIMa), Montreal, Canada; Laboratoire Recherche Informatique Maisonneuve (LRIMa), Montreal, Canada; Laboratoire Recherche Informatique Maisonneuve (LRIMa), Montreal, Canada; UniversitÃ© LAVAL, QuÃ©bec, Canada; Polytechnique, Montreal, Canada</t>
        </is>
      </c>
      <c r="F383" s="22" t="inlineStr">
        <is>
          <t>2024 International Conference on Smart Applications, Communications and Networking (SmartNets)</t>
        </is>
      </c>
      <c r="G383" s="14" t="n">
        <v>45478</v>
      </c>
      <c r="H383" s="22" t="n">
        <v>2024</v>
      </c>
      <c r="I383" s="22" t="n"/>
      <c r="J383" s="22" t="n"/>
      <c r="K383" s="22" t="n">
        <v>1</v>
      </c>
      <c r="L383" s="22" t="n">
        <v>6</v>
      </c>
      <c r="M383" s="22" t="inlineStr">
        <is>
          <t>Dyslexia, characterized by severe challenges in reading and spelling acquisition, presents a substantial barrier to proficient literacy, resulting in significantly reduced reading speed (2 to 3 times slower) and diminished text comprehension. With a prevalence ranging from 5G to 10% in the population, early intervention by speech and language pathologists (SLPs) can mitigate dyslexia's effects, but the diagnosis bottleneck impedes timely support. To address this, we propose leveraging machine learning tools to expedite the diagnosis process, focusing on automating phonetic transcription, a critical step in dyslexia assessment. We investigated the practicality of two model configurations utilizing Google's speech-to-text API with children speech in evaluation scenarios and compared their results against transcriptions crafted by experts. The first configuration focuses on Google API's speech-to-text while the second integrates Phonemizer, a text-to-phonemes tool based on a dictionary. Results analysis indicate that our Google-Phonemizer model yields reading accuracies comparable to those computed from human-made transcriptions, offering promise for clinical application. These findings underscore the potential of AI-driven solutions to enhance dyslexia diagnosis efficiency, paving the way for improved accessibility to vital SLP services.</t>
        </is>
      </c>
      <c r="N383" s="22" t="inlineStr">
        <is>
          <t>2837-4940</t>
        </is>
      </c>
      <c r="O383" s="22" t="inlineStr">
        <is>
          <t>979-8-3503-8532-8</t>
        </is>
      </c>
      <c r="P383" s="22" t="inlineStr">
        <is>
          <t>10.1109/SmartNets61466.2024.10577676</t>
        </is>
      </c>
      <c r="Q383" s="22" t="n"/>
      <c r="R383" s="22" t="inlineStr">
        <is>
          <t>https://ieeexplore.ieee.org/stamp/stamp.jsp?arnumber=10577676</t>
        </is>
      </c>
      <c r="S383" s="22" t="inlineStr">
        <is>
          <t>automatic speech recognition;reliability;phoneme recognition;learning disabilities;dyslexia</t>
        </is>
      </c>
      <c r="T383" s="22" t="inlineStr">
        <is>
          <t>Dictionaries;Sociology;Focusing;Machine learning;Phonetics;Dyslexia;Distance measurement</t>
        </is>
      </c>
      <c r="U383" s="22" t="n"/>
      <c r="V383" s="22" t="n">
        <v>1</v>
      </c>
      <c r="W383" s="22" t="n"/>
      <c r="X383" s="22" t="n">
        <v>24</v>
      </c>
      <c r="Y383" s="22" t="inlineStr">
        <is>
          <t>IEEE</t>
        </is>
      </c>
      <c r="Z383" s="14" t="n">
        <v>45478</v>
      </c>
      <c r="AA383" s="22" t="inlineStr">
        <is>
          <t>28-30 May 2024</t>
        </is>
      </c>
      <c r="AB383" s="22" t="inlineStr">
        <is>
          <t>28-30 May 2024</t>
        </is>
      </c>
      <c r="AC383" s="22" t="inlineStr">
        <is>
          <t>IEEE</t>
        </is>
      </c>
      <c r="AD383" s="15" t="inlineStr">
        <is>
          <t>IEEE Conferences</t>
        </is>
      </c>
    </row>
    <row r="384">
      <c r="A384" s="8" t="inlineStr">
        <is>
          <t>Evaluating Focused Attention Level Using Mouse Operation Data</t>
        </is>
      </c>
      <c r="B384" s="9">
        <f>IF(COUNTIF($A$1:A383,
IF(ISNUMBER(MATCH(RIGHT(TRIM(A383),1),{".",",",";",":","!","?"},0)),
LEFT(TRIM(A383),LEN(TRIM(A383))-1),
TRIM(A383)
))=1,
"Not Duplicate",
"Duplicate")</f>
        <v/>
      </c>
      <c r="C384" s="9">
        <f>_xlfn.IFNA(_xlfn.XLOOKUP(A384, Table1[Title], Table1[Inclusion/Exclusion Decision]), "Added studies")</f>
        <v/>
      </c>
      <c r="D384" s="9" t="inlineStr">
        <is>
          <t>Y. Li; J. Niu; Z. Cai</t>
        </is>
      </c>
      <c r="E384" s="9" t="inlineStr">
        <is>
          <t>Ministry of Education Key Lab for Intelligent Networks and Network Security, Xiâ€™an Jiaotong University, Xiâ€™an, China; Ministry of Education Key Lab for Intelligent Networks and Network Security, Xiâ€™an Jiaotong University, Xiâ€™an, China; Ministry of Education Key Lab for Intelligent Networks and Network Security, Xiâ€™an Jiaotong University, Xiâ€™an, China</t>
        </is>
      </c>
      <c r="F384" s="9" t="inlineStr">
        <is>
          <t>2020 Chinese Automation Congress (CAC)</t>
        </is>
      </c>
      <c r="G384" s="10" t="n">
        <v>44225</v>
      </c>
      <c r="H384" s="9" t="n">
        <v>2020</v>
      </c>
      <c r="I384" s="9" t="n"/>
      <c r="J384" s="9" t="n"/>
      <c r="K384" s="9" t="n">
        <v>3679</v>
      </c>
      <c r="L384" s="9" t="n">
        <v>3684</v>
      </c>
      <c r="M384" s="9" t="inlineStr">
        <is>
          <t>Focused Attention Level (FAL) is important in many tasks such as driving, online learning, and many computer-related operations. Previous approaches to evaluation of FAL usually involve eye-tracking and electroencephalogram which require dedicated devices to track the movements of eyes or record the signals from the brain. In this paper, we propose a novel method of evaluation of FAL only using a user's mouse operation data which are easily available in computers equipped with a mouse device. We perform our study using the Schulte Table which is a popular task designed to improve the focused attention levels of children and students. We extract features from mouse operation data in completing a Schulte Table task and establish a machine learning model to predict the focused attention level of the subject. Experimental results show that the accuracy of our method can reach 80.9%.</t>
        </is>
      </c>
      <c r="N384" s="9" t="inlineStr">
        <is>
          <t>2688-0938</t>
        </is>
      </c>
      <c r="O384" s="9" t="inlineStr">
        <is>
          <t>978-1-7281-7687-1</t>
        </is>
      </c>
      <c r="P384" s="9" t="inlineStr">
        <is>
          <t>10.1109/CAC51589.2020.9327066</t>
        </is>
      </c>
      <c r="Q384" s="9" t="n"/>
      <c r="R384" s="9" t="inlineStr">
        <is>
          <t>https://ieeexplore.ieee.org/stamp/stamp.jsp?arnumber=9327066</t>
        </is>
      </c>
      <c r="S384" s="9" t="inlineStr">
        <is>
          <t>focused attention level;mouse operation;feature selection;machine learning;the Schulte Table</t>
        </is>
      </c>
      <c r="T384" s="9" t="inlineStr">
        <is>
          <t>Mice;Task analysis;Feature extraction;Classification algorithms;Data collection;Tracking;Computers</t>
        </is>
      </c>
      <c r="U384" s="9" t="n"/>
      <c r="V384" s="9" t="n">
        <v>2</v>
      </c>
      <c r="W384" s="9" t="n"/>
      <c r="X384" s="9" t="n">
        <v>20</v>
      </c>
      <c r="Y384" s="9" t="inlineStr">
        <is>
          <t>IEEE</t>
        </is>
      </c>
      <c r="Z384" s="10" t="n">
        <v>44225</v>
      </c>
      <c r="AA384" s="9" t="inlineStr">
        <is>
          <t>6-8 Nov. 2020</t>
        </is>
      </c>
      <c r="AB384" s="9" t="inlineStr">
        <is>
          <t>6-8 Nov. 2020</t>
        </is>
      </c>
      <c r="AC384" s="9" t="inlineStr">
        <is>
          <t>IEEE</t>
        </is>
      </c>
      <c r="AD384" s="11" t="inlineStr">
        <is>
          <t>IEEE Conferences</t>
        </is>
      </c>
    </row>
    <row r="385">
      <c r="A385" s="12" t="inlineStr">
        <is>
          <t>Cognicare: An Intelligent Multi-Module Framework for Support of Neurodevelopmental and Learning Disorders using Machine Learning</t>
        </is>
      </c>
      <c r="B385" s="22">
        <f>IF(COUNTIF($A$1:A384,
IF(ISNUMBER(MATCH(RIGHT(TRIM(A384),1),{".",",",";",":","!","?"},0)),
LEFT(TRIM(A384),LEN(TRIM(A384))-1),
TRIM(A384)
))=1,
"Not Duplicate",
"Duplicate")</f>
        <v/>
      </c>
      <c r="C385" s="22">
        <f>_xlfn.IFNA(_xlfn.XLOOKUP(A385, Table1[Title], Table1[Inclusion/Exclusion Decision]), "Added studies")</f>
        <v/>
      </c>
      <c r="D385" s="22" t="inlineStr">
        <is>
          <t>K. B; L. Srinivasan; S. N. N; D. S</t>
        </is>
      </c>
      <c r="E385" s="22" t="inlineStr">
        <is>
          <t>Department of Information Technology, Sri Sairam Engineering College, Chennai, India; Department of Information Technology, Sri Sairam Engineering College, Chennai, India; Department of Information Technology, Sri Sairam Engineering College, Chennai, India; Department of Information Technology, Sri Sairam Engineering College, Chennai, India</t>
        </is>
      </c>
      <c r="F385" s="22" t="inlineStr">
        <is>
          <t>2025 5th International Conference on Soft Computing for Security Applications (ICSCSA)</t>
        </is>
      </c>
      <c r="G385" s="14" t="n">
        <v>45925</v>
      </c>
      <c r="H385" s="22" t="n">
        <v>2025</v>
      </c>
      <c r="I385" s="22" t="n"/>
      <c r="J385" s="22" t="n"/>
      <c r="K385" s="22" t="n">
        <v>1746</v>
      </c>
      <c r="L385" s="22" t="n">
        <v>1753</v>
      </c>
      <c r="M385" s="22" t="inlineStr">
        <is>
          <t>This paper introduces a smart, interactive system designed to enhance early detection of neurodevelopmental and learning disorders, including Autism Spectrum Disorder (ASD), Attention-Deficit/Hyperactivity Disorder (ADHD), Dyslexia, Dyscalculia, and Non-Verbal Learning Disabilities (NVLD). The framework comprises three modules: a user-friendly interface with interactive tasks and questionnaires for assessing cognitive and social skills, personalized recommendations, and structured academic and cognitive tests targeting memory, comprehension, numerical fluency, and visual-motor coordination. The third module uses machine learning models like Random Forest, Support Vector Machine, and Neural Networks to accurately predict potential disorders. This enables scalable and efficient early screening, particularly in low-resource settings, aiding timely intervention and better developmental outcomes.</t>
        </is>
      </c>
      <c r="N385" s="22" t="n"/>
      <c r="O385" s="22" t="inlineStr">
        <is>
          <t>979-8-3315-9491-6</t>
        </is>
      </c>
      <c r="P385" s="22" t="inlineStr">
        <is>
          <t>10.1109/ICSCSA66339.2025.11170999</t>
        </is>
      </c>
      <c r="Q385" s="22" t="n"/>
      <c r="R385" s="22" t="inlineStr">
        <is>
          <t>https://ieeexplore.ieee.org/stamp/stamp.jsp?arnumber=11170999</t>
        </is>
      </c>
      <c r="S385" s="22" t="inlineStr">
        <is>
          <t>Neurodevelopmental Disorders;Learning Disabilities;Autism (ASD);ADHD;Dyslexia;Dyscalculia;NVLD;Cognitive Assessment;Machine Learning;Diagnostic Prediction;Random Forest;Support Vector Machine;Neural Network;Educational Support;Early Intervention;Human-Computer Interaction</t>
        </is>
      </c>
      <c r="T385" s="22" t="inlineStr">
        <is>
          <t>Support vector machines;Human computer interaction;Autism;Interactive systems;Neural networks;Predictive models;Dyslexia;Numerical models;Security;Random forests</t>
        </is>
      </c>
      <c r="U385" s="22" t="n"/>
      <c r="V385" s="22" t="n"/>
      <c r="W385" s="22" t="n"/>
      <c r="X385" s="22" t="n">
        <v>15</v>
      </c>
      <c r="Y385" s="22" t="inlineStr">
        <is>
          <t>IEEE</t>
        </is>
      </c>
      <c r="Z385" s="14" t="n">
        <v>45925</v>
      </c>
      <c r="AA385" s="22" t="inlineStr">
        <is>
          <t>4-6 Aug. 2025</t>
        </is>
      </c>
      <c r="AB385" s="22" t="inlineStr">
        <is>
          <t>4-6 Aug. 2025</t>
        </is>
      </c>
      <c r="AC385" s="22" t="inlineStr">
        <is>
          <t>IEEE</t>
        </is>
      </c>
      <c r="AD385" s="15" t="inlineStr">
        <is>
          <t>IEEE Conferences</t>
        </is>
      </c>
    </row>
    <row r="386">
      <c r="A386" s="8" t="inlineStr">
        <is>
          <t>Human Stress Detection Based on Sleeping Habits Using Machine Learning Algorithms</t>
        </is>
      </c>
      <c r="B386" s="9">
        <f>IF(COUNTIF($A$1:A385,
IF(ISNUMBER(MATCH(RIGHT(TRIM(A385),1),{".",",",";",":","!","?"},0)),
LEFT(TRIM(A385),LEN(TRIM(A385))-1),
TRIM(A385)
))=1,
"Not Duplicate",
"Duplicate")</f>
        <v/>
      </c>
      <c r="C386" s="9">
        <f>_xlfn.IFNA(_xlfn.XLOOKUP(A386, Table1[Title], Table1[Inclusion/Exclusion Decision]), "Added studies")</f>
        <v/>
      </c>
      <c r="D386" s="9" t="inlineStr">
        <is>
          <t>J. G. Jayawickrama; R. A. H. M. Rupasingha</t>
        </is>
      </c>
      <c r="E386" s="9" t="inlineStr">
        <is>
          <t>Department of Economics and Statistics, Sabaragamuwa University of Sri Lanka, Belihuloya, Sri Lanka; Department of Economics and Statistics, Sabaragamuwa University of Sri Lanka, Belihuloya, Sri Lanka</t>
        </is>
      </c>
      <c r="F386" s="9" t="inlineStr">
        <is>
          <t>2023 3rd International Conference on Advanced Research in Computing (ICARC)</t>
        </is>
      </c>
      <c r="G386" s="10" t="n">
        <v>45089</v>
      </c>
      <c r="H386" s="9" t="n">
        <v>2023</v>
      </c>
      <c r="I386" s="9" t="n"/>
      <c r="J386" s="9" t="n"/>
      <c r="K386" s="9" t="n">
        <v>7</v>
      </c>
      <c r="L386" s="9" t="n">
        <v>12</v>
      </c>
      <c r="M386" s="9" t="inlineStr">
        <is>
          <t>Stress is a mental or emotional state brought on by demanding or unavoidable circumstances, also referred to as stressors. In order to prevent any unfavorable occurrences in life, it is crucial to understand human stress levels. Sleep disturbances are related to a number of physical, mental, and social problems. This study's main objective is to investigate how human stress might be detected using machine learning algorithms based on sleep-related behaviors. The obtained dataset includes various sleep habits and stress levels. Six machine learning techniques, including Multilayer Perception (MLP), Random Forest, Support Vector Machine (SVM), Decision Trees, NaÃ¯ve Bayes and Logistic Regression were utilized in the classification level after the data had been preprocessed in order to compare and obtain the most accurate results. Based on the experiment results, it can be concluded that the NaÃ¯ve Bayes algorithm, when used to classify the data, can do so with 91.27% accuracy, high precision, recall, and f-measure values, as well as the lowest mean absolute error (MAE) and root mean squared error rates (RMSE). We can estimate human stress levels using the study's findings, and we can address pertinent problems as soon as possible.</t>
        </is>
      </c>
      <c r="N386" s="9" t="n"/>
      <c r="O386" s="9" t="inlineStr">
        <is>
          <t>979-8-3503-4737-1</t>
        </is>
      </c>
      <c r="P386" s="9" t="inlineStr">
        <is>
          <t>10.1109/ICARC57651.2023.10145663</t>
        </is>
      </c>
      <c r="Q386" s="9" t="n"/>
      <c r="R386" s="9" t="inlineStr">
        <is>
          <t>https://ieeexplore.ieee.org/stamp/stamp.jsp?arnumber=10145663</t>
        </is>
      </c>
      <c r="S386" s="9" t="inlineStr">
        <is>
          <t>Classification;Machine Learning;Sleeping Habits;Stress Detection</t>
        </is>
      </c>
      <c r="T386" s="9" t="inlineStr">
        <is>
          <t>Support vector machines;Machine learning algorithms;Error analysis;Human factors;Nonhomogeneous media;Classification algorithms;Decision trees</t>
        </is>
      </c>
      <c r="U386" s="9" t="n"/>
      <c r="V386" s="9" t="n">
        <v>8</v>
      </c>
      <c r="W386" s="9" t="n"/>
      <c r="X386" s="9" t="n">
        <v>15</v>
      </c>
      <c r="Y386" s="9" t="inlineStr">
        <is>
          <t>IEEE</t>
        </is>
      </c>
      <c r="Z386" s="10" t="n">
        <v>45089</v>
      </c>
      <c r="AA386" s="9" t="inlineStr">
        <is>
          <t>23-24 Feb. 2023</t>
        </is>
      </c>
      <c r="AB386" s="9" t="inlineStr">
        <is>
          <t>23-24 Feb. 2023</t>
        </is>
      </c>
      <c r="AC386" s="9" t="inlineStr">
        <is>
          <t>IEEE</t>
        </is>
      </c>
      <c r="AD386" s="11" t="inlineStr">
        <is>
          <t>IEEE Conferences</t>
        </is>
      </c>
    </row>
    <row r="387">
      <c r="A387" s="12" t="inlineStr">
        <is>
          <t>Deep Learning EEG Technology Development and Brain Computer Interface Chips Progress</t>
        </is>
      </c>
      <c r="B387" s="22">
        <f>IF(COUNTIF($A$1:A386,
IF(ISNUMBER(MATCH(RIGHT(TRIM(A386),1),{".",",",";",":","!","?"},0)),
LEFT(TRIM(A386),LEN(TRIM(A386))-1),
TRIM(A386)
))=1,
"Not Duplicate",
"Duplicate")</f>
        <v/>
      </c>
      <c r="C387" s="22">
        <f>_xlfn.IFNA(_xlfn.XLOOKUP(A387, Table1[Title], Table1[Inclusion/Exclusion Decision]), "Added studies")</f>
        <v/>
      </c>
      <c r="D387" s="22" t="inlineStr">
        <is>
          <t>W. Li; L. Chen; B. Lv; X. Li; W. Wang; K. Xu; X. Ding</t>
        </is>
      </c>
      <c r="E387" s="22" t="inlineStr">
        <is>
          <t>School of Mechanical Engineering and Automation, Beihang University, Beijing, BJ, P.R.China; China Academy of Aerospace Electronics Technology, Beijing, BJ, P.R.China; Beijing Microelectronics Technology Institute, Beijing, BJ, P.R.China; Beijing Microelectronics Technology Institute, Beijing, BJ, P.R.China; Robotics Engineering Center, The 21ST Research Institute of China Electronic Technology Group Corporation, Shanghai, China; School of Mechanical Engineering and Automation, Beihang University, Beijing, BJ, P.R.China; School of Mechanical Engineering and Automation, Beihang University, Beijing, BJ, P.R.China</t>
        </is>
      </c>
      <c r="F387" s="22" t="inlineStr">
        <is>
          <t>2024 IEEE International Conference on Acoustics, Speech, and Signal Processing Workshops (ICASSPW)</t>
        </is>
      </c>
      <c r="G387" s="14" t="n">
        <v>45519</v>
      </c>
      <c r="H387" s="22" t="n">
        <v>2024</v>
      </c>
      <c r="I387" s="22" t="n"/>
      <c r="J387" s="22" t="n"/>
      <c r="K387" s="22" t="n">
        <v>413</v>
      </c>
      <c r="L387" s="22" t="n">
        <v>418</v>
      </c>
      <c r="M387" s="22" t="inlineStr">
        <is>
          <t>Brain Computer Interfaces establishes an interaction mode between the human brain and external devices, and has broad application prospects. With the development of neuroscience and artificial intelligence technology, brain computer interfaces have rapidly evolved from a single perception stage to a multimodal cognition and complex interaction control stage. This article elaborates on the functional zoning of the brain and cerebellum and the latest research on brain signal classification. Afterwards, the latest research progress of deep learning based EEG signal processing technology was analyzed in depth from three key directions: brain network analysis, research on neurological diseases, cognitive analysis, and emotion recognition. This paper provides a detailed description of the typical structure and main functional unit design ideas of Brain Computer Interface chips, and analyzes the core and difficult technologies from the aspects of acquisition, 3D heterogeneous integration, low-power design, software and brain science research. Finally, based on typical Brain Computer Interface design and application cases, the future development trends of Brain Computer Interface chips and deep learning EEG technology are proposed.</t>
        </is>
      </c>
      <c r="N387" s="22" t="n"/>
      <c r="O387" s="22" t="inlineStr">
        <is>
          <t>979-8-3503-7451-3</t>
        </is>
      </c>
      <c r="P387" s="22" t="inlineStr">
        <is>
          <t>10.1109/ICASSPW62465.2024.10626697</t>
        </is>
      </c>
      <c r="Q387" s="22" t="n"/>
      <c r="R387" s="22" t="inlineStr">
        <is>
          <t>https://ieeexplore.ieee.org/stamp/stamp.jsp?arnumber=10626697</t>
        </is>
      </c>
      <c r="S387" s="22" t="inlineStr">
        <is>
          <t>Brain Computer Interface;Microsystem;Deep Learning</t>
        </is>
      </c>
      <c r="T387" s="22" t="inlineStr">
        <is>
          <t>Deep learning;Neurological diseases;Three-dimensional displays;Neuroscience;Pattern classification;Signal processing;Brain-computer interfaces</t>
        </is>
      </c>
      <c r="U387" s="22" t="n"/>
      <c r="V387" s="22" t="n">
        <v>2</v>
      </c>
      <c r="W387" s="22" t="n"/>
      <c r="X387" s="22" t="n">
        <v>31</v>
      </c>
      <c r="Y387" s="22" t="inlineStr">
        <is>
          <t>IEEE</t>
        </is>
      </c>
      <c r="Z387" s="14" t="n">
        <v>45519</v>
      </c>
      <c r="AA387" s="22" t="inlineStr">
        <is>
          <t>14-19 April 2024</t>
        </is>
      </c>
      <c r="AB387" s="22" t="inlineStr">
        <is>
          <t>14-19 April 2024</t>
        </is>
      </c>
      <c r="AC387" s="22" t="inlineStr">
        <is>
          <t>IEEE</t>
        </is>
      </c>
      <c r="AD387" s="15" t="inlineStr">
        <is>
          <t>IEEE Conferences</t>
        </is>
      </c>
    </row>
    <row r="388">
      <c r="A388" s="8" t="inlineStr">
        <is>
          <t>Domain Adaptation Method Based on Multi-Scale Brain Network Feature Fusion for Brain Diseases Diagnosis</t>
        </is>
      </c>
      <c r="B388" s="9">
        <f>IF(COUNTIF($A$1:A387,
IF(ISNUMBER(MATCH(RIGHT(TRIM(A387),1),{".",",",";",":","!","?"},0)),
LEFT(TRIM(A387),LEN(TRIM(A387))-1),
TRIM(A387)
))=1,
"Not Duplicate",
"Duplicate")</f>
        <v/>
      </c>
      <c r="C388" s="9">
        <f>_xlfn.IFNA(_xlfn.XLOOKUP(A388, Table1[Title], Table1[Inclusion/Exclusion Decision]), "Added studies")</f>
        <v/>
      </c>
      <c r="D388" s="9" t="inlineStr">
        <is>
          <t>L. Zhao; B. Li; Q. Zhu</t>
        </is>
      </c>
      <c r="E388" s="9" t="inlineStr">
        <is>
          <t>College of Artificial Intelligence, Nanjing University of Aeronautics and Astronautics, Nanjing, China; College of Artificial Intelligence, Nanjing University of Aeronautics and Astronautics, Nanjing, China; College of Artificial Intelligence, Nanjing University of Aeronautics and Astronautics, Nanjing, China</t>
        </is>
      </c>
      <c r="F388" s="9" t="inlineStr">
        <is>
          <t>2025 IEEE International Conference on Pattern Recognition, Machine Vision and Artificial Intelligence (PRMVAI)</t>
        </is>
      </c>
      <c r="G388" s="10" t="n">
        <v>45887</v>
      </c>
      <c r="H388" s="9" t="n">
        <v>2025</v>
      </c>
      <c r="I388" s="9" t="n"/>
      <c r="J388" s="9" t="n"/>
      <c r="K388" s="9" t="n">
        <v>1</v>
      </c>
      <c r="L388" s="9" t="n">
        <v>6</v>
      </c>
      <c r="M388" s="9" t="inlineStr">
        <is>
          <t>Brain networks are essential for human cognition and crucial in diagnosing brain diseases. Traditional single-site methods, limited by small and homogeneous samples, struggle to generalize. In contrast, multi-site methods enhance diagnostic accuracy by integrating diverse data but face domain shifts due to inter-center data differences. To mitigate this issue, domain adaptation approaches strive to diminish the distributional discrepancies between source and target domains. However, they often overlook the complex topological structures in brain networks. This paper proposes a domain adaptation method based on multiscale brain network feature fusion for multi-site brain disease diagnosis. It utilizes graph convolutional networks to extract brain network features at different scales, thereby fully capturing the complex topological structure information. Moreover, it employs adversarial domain adaptation and prototype learning to mitigate domain and semantic shifts, thereby enhancing model generalization. Our approach significantly outperforms conventional domain adaptation methods in experiments conducted on multi-site Attention Deficit Hyperactivity Disorder (ADHD) datasets.</t>
        </is>
      </c>
      <c r="N388" s="9" t="n"/>
      <c r="O388" s="9" t="inlineStr">
        <is>
          <t>979-8-3315-3643-5</t>
        </is>
      </c>
      <c r="P388" s="9" t="inlineStr">
        <is>
          <t>10.1109/PRMVAI65741.2025.11108666</t>
        </is>
      </c>
      <c r="Q388" s="9" t="inlineStr">
        <is>
          <t xml:space="preserve">National Natural Science Foundation of China(grant numbers:62371234,62076129); National Key Research and Development Program of China(grant numbers:2023YFF1204803); </t>
        </is>
      </c>
      <c r="R388" s="9" t="inlineStr">
        <is>
          <t>https://ieeexplore.ieee.org/stamp/stamp.jsp?arnumber=11108666</t>
        </is>
      </c>
      <c r="S388" s="9" t="inlineStr">
        <is>
          <t>Multi-scale feature fusion;Domain adaptation</t>
        </is>
      </c>
      <c r="T388" s="9" t="inlineStr">
        <is>
          <t>Learning systems;Graph convolutional networks;Machine vision;Face recognition;Semantics;Prototypes;Feature extraction;Medical diagnosis;Data mining;Diseases</t>
        </is>
      </c>
      <c r="U388" s="9" t="n"/>
      <c r="V388" s="9" t="n"/>
      <c r="W388" s="9" t="n"/>
      <c r="X388" s="9" t="n">
        <v>24</v>
      </c>
      <c r="Y388" s="9" t="inlineStr">
        <is>
          <t>IEEE</t>
        </is>
      </c>
      <c r="Z388" s="10" t="n">
        <v>45887</v>
      </c>
      <c r="AA388" s="9" t="inlineStr">
        <is>
          <t>20-22 June 2025</t>
        </is>
      </c>
      <c r="AB388" s="9" t="inlineStr">
        <is>
          <t>20-22 June 2025</t>
        </is>
      </c>
      <c r="AC388" s="9" t="inlineStr">
        <is>
          <t>IEEE</t>
        </is>
      </c>
      <c r="AD388" s="11" t="inlineStr">
        <is>
          <t>IEEE Conferences</t>
        </is>
      </c>
    </row>
    <row r="389">
      <c r="A389" s="12" t="inlineStr">
        <is>
          <t>Emotion Recognition in Gaming Dataset to Reduce Artifacts in the Self-Assessed Labeling Using Semi-Supervised Clustering</t>
        </is>
      </c>
      <c r="B389" s="22">
        <f>IF(COUNTIF($A$1:A388,
IF(ISNUMBER(MATCH(RIGHT(TRIM(A388),1),{".",",",";",":","!","?"},0)),
LEFT(TRIM(A388),LEN(TRIM(A388))-1),
TRIM(A388)
))=1,
"Not Duplicate",
"Duplicate")</f>
        <v/>
      </c>
      <c r="C389" s="22">
        <f>_xlfn.IFNA(_xlfn.XLOOKUP(A389, Table1[Title], Table1[Inclusion/Exclusion Decision]), "Added studies")</f>
        <v/>
      </c>
      <c r="D389" s="22" t="inlineStr">
        <is>
          <t>O. Almanza-Conejo; J. G. Avina-Cervantes; A. Garcia-Perez; M. A. Ibarra-Manzano</t>
        </is>
      </c>
      <c r="E389" s="22" t="inlineStr">
        <is>
          <t>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 Department of Electronics Engineering, Engineering Division of the Campus Irapuato-Salamanca, University of Guanajuato, Salamanca, Mexico</t>
        </is>
      </c>
      <c r="F389" s="22" t="inlineStr">
        <is>
          <t>IEEE Access</t>
        </is>
      </c>
      <c r="G389" s="14" t="n">
        <v>45399</v>
      </c>
      <c r="H389" s="22" t="n">
        <v>2024</v>
      </c>
      <c r="I389" s="22" t="n">
        <v>12</v>
      </c>
      <c r="J389" s="22" t="n"/>
      <c r="K389" s="22" t="n">
        <v>52659</v>
      </c>
      <c r="L389" s="22" t="n">
        <v>52668</v>
      </c>
      <c r="M389" s="22" t="inlineStr">
        <is>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is>
      </c>
      <c r="N389" s="22" t="inlineStr">
        <is>
          <t>2169-3536</t>
        </is>
      </c>
      <c r="O389" s="22" t="n"/>
      <c r="P389" s="22" t="inlineStr">
        <is>
          <t>10.1109/ACCESS.2024.3387357</t>
        </is>
      </c>
      <c r="Q389" s="22" t="inlineStr">
        <is>
          <t xml:space="preserve">Doctoral Scholarship; Mexican National Council for Humanities, Sciences, and Technology (CONAHCyT)(grant numbers:815485); University of Guanajuato through the Institutional Call for Scientific Research (CIIC)(grant numbers:243/2024); Annual Operational Program (POA) 2024; </t>
        </is>
      </c>
      <c r="R389" s="22" t="inlineStr">
        <is>
          <t>https://ieeexplore.ieee.org/stamp/stamp.jsp?arnumber=10496111</t>
        </is>
      </c>
      <c r="S389" s="22" t="inlineStr">
        <is>
          <t>Emotion recognition;gaming;conflict learning;clustering;machine learning</t>
        </is>
      </c>
      <c r="T389" s="22" t="inlineStr">
        <is>
          <t>Video games;Electroencephalography;Games;Feature extraction;Emotion recognition;Brain modeling;Measurement;Machine learning;Clustering algorithms;User experience</t>
        </is>
      </c>
      <c r="U389" s="22" t="n"/>
      <c r="V389" s="22" t="n">
        <v>2</v>
      </c>
      <c r="W389" s="22" t="n"/>
      <c r="X389" s="22" t="n">
        <v>46</v>
      </c>
      <c r="Y389" s="22" t="inlineStr">
        <is>
          <t>CCBYNCND</t>
        </is>
      </c>
      <c r="Z389" s="14" t="n">
        <v>45392</v>
      </c>
      <c r="AA389" s="22" t="n">
        <v>2024</v>
      </c>
      <c r="AB389" s="22" t="n"/>
      <c r="AC389" s="22" t="inlineStr">
        <is>
          <t>IEEE</t>
        </is>
      </c>
      <c r="AD389" s="15" t="inlineStr">
        <is>
          <t>IEEE Journals</t>
        </is>
      </c>
    </row>
    <row r="390">
      <c r="A390" s="8" t="inlineStr">
        <is>
          <t>A Comparative Study of Clustering Humans Based on Their Stress Level</t>
        </is>
      </c>
      <c r="B390" s="9">
        <f>IF(COUNTIF($A$1:A389,
IF(ISNUMBER(MATCH(RIGHT(TRIM(A389),1),{".",",",";",":","!","?"},0)),
LEFT(TRIM(A389),LEN(TRIM(A389))-1),
TRIM(A389)
))=1,
"Not Duplicate",
"Duplicate")</f>
        <v/>
      </c>
      <c r="C390" s="9">
        <f>_xlfn.IFNA(_xlfn.XLOOKUP(A390, Table1[Title], Table1[Inclusion/Exclusion Decision]), "Added studies")</f>
        <v/>
      </c>
      <c r="D390" s="9" t="inlineStr">
        <is>
          <t>J. G. Jayawickrama; R. A. H. M. Rupasingha</t>
        </is>
      </c>
      <c r="E390" s="9" t="inlineStr">
        <is>
          <t>Department of Economics and Statistics, Sabaragamuwa University of Sri Lanka, Belihuloya, Sri Lanka; Department of Economics and Statistics, Sabaragamuwa University of Sri Lanka, Belihuloya, Sri Lanka</t>
        </is>
      </c>
      <c r="F390" s="9" t="inlineStr">
        <is>
          <t>2022 OPJU International Technology Conference on Emerging Technologies for Sustainable Development (OTCON)</t>
        </is>
      </c>
      <c r="G390" s="10" t="n">
        <v>45054</v>
      </c>
      <c r="H390" s="9" t="n">
        <v>2023</v>
      </c>
      <c r="I390" s="9" t="n"/>
      <c r="J390" s="9" t="n"/>
      <c r="K390" s="9" t="n">
        <v>1</v>
      </c>
      <c r="L390" s="9" t="n">
        <v>6</v>
      </c>
      <c r="M390" s="9" t="inlineStr">
        <is>
          <t>Stress is a state of mental or emotional weariness brought on by unavoidable or challenging situations. Additionally, the caliber of sleep has a crucial role in physical and mental health. Research on stress is interesting and beneficial to society, since it a hot issue. This studyâ€™s main objective is to investigate how humans are grouped based on their stress levels. The stress level is measured based on sleeprelated activities. To estimate the amount of stress, we applied machine learning (ML) algorithms. We made use of secondary information from the Kaggle website. The dataset includes seven sleeping habits and stress levels. The data set has been divided into two categories: low and high stress. We grouped humans based on their stress levels by considering their sleeping habits. After preprocessing the data, the findings are then acquired utilizing three unsupervised ML algorithms for clustering humans based on their stress level. We used Expectation Maximum (EM) methods, Simple KMeans, and Hierarchical Clustering as three different clustering algorithms to analyze the cluster. The Simple KMeans approach successfully categorized data with high accuracy, recall, f-measure values, and precision, according to results acquired using a data mining tool. According to the evaluation results, the Simple KMeans clustering method outperformed the outcomes of the other two algorithms with the accuracy 93.25%. The model can utilize to measure human stress and the connection between human stress and sleep were determined at the conclusion of the study.</t>
        </is>
      </c>
      <c r="N390" s="9" t="n"/>
      <c r="O390" s="9" t="inlineStr">
        <is>
          <t>978-1-6654-9294-2</t>
        </is>
      </c>
      <c r="P390" s="9" t="inlineStr">
        <is>
          <t>10.1109/OTCON56053.2023.10114012</t>
        </is>
      </c>
      <c r="Q390" s="9" t="n"/>
      <c r="R390" s="9" t="inlineStr">
        <is>
          <t>https://ieeexplore.ieee.org/stamp/stamp.jsp?arnumber=10114012</t>
        </is>
      </c>
      <c r="S390" s="9" t="inlineStr">
        <is>
          <t>Clustering;Human stress;Machine learning;Sleeping habits</t>
        </is>
      </c>
      <c r="T390" s="9" t="inlineStr">
        <is>
          <t>Temperature distribution;Clustering methods;Data preprocessing;Supervised learning;Clustering algorithms;Human factors;Classification algorithms</t>
        </is>
      </c>
      <c r="U390" s="9" t="n"/>
      <c r="V390" s="9" t="n">
        <v>1</v>
      </c>
      <c r="W390" s="9" t="n"/>
      <c r="X390" s="9" t="n">
        <v>19</v>
      </c>
      <c r="Y390" s="9" t="inlineStr">
        <is>
          <t>IEEE</t>
        </is>
      </c>
      <c r="Z390" s="10" t="n">
        <v>45054</v>
      </c>
      <c r="AA390" s="9" t="inlineStr">
        <is>
          <t>8-10 Feb. 2023</t>
        </is>
      </c>
      <c r="AB390" s="9" t="inlineStr">
        <is>
          <t>8-10 Feb. 2023</t>
        </is>
      </c>
      <c r="AC390" s="9" t="inlineStr">
        <is>
          <t>IEEE</t>
        </is>
      </c>
      <c r="AD390" s="11" t="inlineStr">
        <is>
          <t>IEEE Conferences</t>
        </is>
      </c>
    </row>
    <row r="391">
      <c r="A391" s="12" t="inlineStr">
        <is>
          <t>DeEN: Deep Ensemble Framework for Neuroatypicality Classification</t>
        </is>
      </c>
      <c r="B391" s="22">
        <f>IF(COUNTIF($A$1:A390,
IF(ISNUMBER(MATCH(RIGHT(TRIM(A390),1),{".",",",";",":","!","?"},0)),
LEFT(TRIM(A390),LEN(TRIM(A390))-1),
TRIM(A390)
))=1,
"Not Duplicate",
"Duplicate")</f>
        <v/>
      </c>
      <c r="C391" s="22">
        <f>_xlfn.IFNA(_xlfn.XLOOKUP(A391, Table1[Title], Table1[Inclusion/Exclusion Decision]), "Added studies")</f>
        <v/>
      </c>
      <c r="D391" s="22" t="inlineStr">
        <is>
          <t>A. Subudhi; N. Hasan; M. J. Nene</t>
        </is>
      </c>
      <c r="E391" s="22" t="inlineStr">
        <is>
          <t>School of Computer Engineering and Mathematical Sciences, Defence Institute of Advanced Technology, Pune, India; School of Computer Engineering and Mathematical Sciences, Defence Institute of Advanced Technology, Pune, India; School of Computer Engineering and Mathematical Sciences, Defence Institute of Advanced Technology, Pune, India</t>
        </is>
      </c>
      <c r="F391" s="22" t="inlineStr">
        <is>
          <t>2023 3rd International Conference on Intelligent Technologies (CONIT)</t>
        </is>
      </c>
      <c r="G391" s="14" t="n">
        <v>45145</v>
      </c>
      <c r="H391" s="22" t="n">
        <v>2023</v>
      </c>
      <c r="I391" s="22" t="n"/>
      <c r="J391" s="22" t="n"/>
      <c r="K391" s="22" t="n">
        <v>1</v>
      </c>
      <c r="L391" s="22" t="n">
        <v>6</v>
      </c>
      <c r="M391" s="22" t="inlineStr">
        <is>
          <t>This paper proposes a Machine Learning (ML) based ensemble framework to identify neuroatypicality among individuals. The focus of this study is neuroatypicality, which refers to individuals who suffer from irregular neurological functioning. The neuroatypicality conditions includes ASD, ADHD and Dyslexia. The neuroatypical individuals face challenges in emotional regulation, educational intervention, decision-making, and problem-solving. Diagnosis of neuroatypicality is a difficult task due to the varied symptoms among individuals. Brain signal analysis is one of the common parameters to identify neuroatypicality. This paper focuses on brain signal based ML framework to classify the typically and neuroatypically developed individuals. The contribution of this paper is to propose an ensemble framework for early diagnosis of neuro disorder which forms a basis to enable Artificial Intelligence (AI) to generate heuristics for further academic and medical research.</t>
        </is>
      </c>
      <c r="N391" s="22" t="n"/>
      <c r="O391" s="22" t="inlineStr">
        <is>
          <t>979-8-3503-3860-7</t>
        </is>
      </c>
      <c r="P391" s="22" t="inlineStr">
        <is>
          <t>10.1109/CONIT59222.2023.10205528</t>
        </is>
      </c>
      <c r="Q391" s="22" t="n"/>
      <c r="R391" s="22" t="inlineStr">
        <is>
          <t>https://ieeexplore.ieee.org/stamp/stamp.jsp?arnumber=10205528</t>
        </is>
      </c>
      <c r="S391" s="22" t="inlineStr">
        <is>
          <t>Brain Imaging;Deep Learning;Ensemble Framework;Machine Learning</t>
        </is>
      </c>
      <c r="T391" s="22" t="inlineStr">
        <is>
          <t>Neuroimaging;Mental disorders;Education;Brain modeling;Regulation;Reliability;Problem-solving</t>
        </is>
      </c>
      <c r="U391" s="22" t="n"/>
      <c r="V391" s="22" t="n">
        <v>3</v>
      </c>
      <c r="W391" s="22" t="n"/>
      <c r="X391" s="22" t="n">
        <v>27</v>
      </c>
      <c r="Y391" s="22" t="inlineStr">
        <is>
          <t>IEEE</t>
        </is>
      </c>
      <c r="Z391" s="14" t="n">
        <v>45145</v>
      </c>
      <c r="AA391" s="22" t="inlineStr">
        <is>
          <t>23-25 June 2023</t>
        </is>
      </c>
      <c r="AB391" s="22" t="inlineStr">
        <is>
          <t>23-25 June 2023</t>
        </is>
      </c>
      <c r="AC391" s="22" t="inlineStr">
        <is>
          <t>IEEE</t>
        </is>
      </c>
      <c r="AD391" s="15" t="inlineStr">
        <is>
          <t>IEEE Conferences</t>
        </is>
      </c>
    </row>
    <row r="392">
      <c r="A392" s="8" t="inlineStr">
        <is>
          <t>Modeling Functional Brain Networks for ADHD via Spatial Preservation-Based Neural Architecture Search</t>
        </is>
      </c>
      <c r="B392" s="9">
        <f>IF(COUNTIF($A$1:A391,
IF(ISNUMBER(MATCH(RIGHT(TRIM(A391),1),{".",",",";",":","!","?"},0)),
LEFT(TRIM(A391),LEN(TRIM(A391))-1),
TRIM(A391)
))=1,
"Not Duplicate",
"Duplicate")</f>
        <v/>
      </c>
      <c r="C392" s="9">
        <f>_xlfn.IFNA(_xlfn.XLOOKUP(A392, Table1[Title], Table1[Inclusion/Exclusion Decision]), "Added studies")</f>
        <v/>
      </c>
      <c r="D392" s="9" t="inlineStr">
        <is>
          <t>G. Li; C. Cao; H. Fu; X. Li; X. Gao</t>
        </is>
      </c>
      <c r="E392" s="9" t="inlineStr">
        <is>
          <t>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MOE Key Laboratory of Intelligent Computing and Information Processing, Xiangtan University, Xiangtan, China; Hunan Provincial Key Laboratory of Intelligent Computing and Language Information Processing, Hunan Normal University, Changsha, China</t>
        </is>
      </c>
      <c r="F392" s="9" t="inlineStr">
        <is>
          <t>IEEE Journal of Biomedical and Health Informatics</t>
        </is>
      </c>
      <c r="G392" s="10" t="n">
        <v>45602</v>
      </c>
      <c r="H392" s="9" t="n">
        <v>2024</v>
      </c>
      <c r="I392" s="9" t="n">
        <v>28</v>
      </c>
      <c r="J392" s="9" t="n">
        <v>11</v>
      </c>
      <c r="K392" s="9" t="n">
        <v>6854</v>
      </c>
      <c r="L392" s="9" t="n">
        <v>6864</v>
      </c>
      <c r="M392" s="9" t="inlineStr">
        <is>
          <t>Modeling functional brain networks (FBNs) for attention deficit hyperactivity disorder (ADHD) has sparked significant interest since the abnormal functional connectivity is discovered in certain functional magnetic resonance imaging (fMRI)-based brain regions compared to typical developmental control (TC) individuals. However, existing models for modeling FBNs generally use dimensionality reduction techniques to process the high dimensional input data, which results in confusion and an inaccurate representation of voxel interactions between spatially close brain regions, causing misdiagnosis of the disease. To address these issues, we propose a spatial preservation-based neural architecture search (SP-NAS) for FBNs modeling in ADHD. The main work includes three-fold: 1) A spatial preservation module is designed to embed original spatial information into dimensionality reduction data, addressing the challenge of a large number of parameters in the original data and mitigating disease misdiagnosis resulting from voxel confusion between different brain regions caused by dimensionality reduction. 2) A search space using more suitable search operations is constructed to efficiently extract spatial-temporal interaction characteristics of fMRI data in ADHD while narrowing the search space. 3) Cross-regional association differences between ADHD and TC groups are explored for ADHD auxiliary diagnosis since the abnormal activation regions of ADHD relative to TC on the brain regions and the abnormal connectivity between the lesion brain regions are identified. Model validation results on the ADHD-200 dataset show that the FBNs obtained from SP-NAS not only achieve competitive results in ADHD diagnosis but also reveal abnormal connections in the lesion regions of ADHD consistent with clinical diagnosis.</t>
        </is>
      </c>
      <c r="N392" s="9" t="inlineStr">
        <is>
          <t>2168-2208</t>
        </is>
      </c>
      <c r="O392" s="9" t="n"/>
      <c r="P392" s="9" t="inlineStr">
        <is>
          <t>10.1109/JBHI.2024.3447010</t>
        </is>
      </c>
      <c r="Q392" s="9" t="inlineStr">
        <is>
          <t xml:space="preserve">National Natural Science Foundation of China(grant numbers:62272404,62376238,62372170); Open Project of Key Laboratory of Medical Imaging and Artificial Intelligence of Hunan Province, Xiangnan University(grant numbers:YXZN2022003); </t>
        </is>
      </c>
      <c r="R392" s="9" t="inlineStr">
        <is>
          <t>https://ieeexplore.ieee.org/stamp/stamp.jsp?arnumber=10643247</t>
        </is>
      </c>
      <c r="S392" s="9" t="inlineStr">
        <is>
          <t>ADHD;fMRI;functional brain networks;neural architecture search;spatial preservation</t>
        </is>
      </c>
      <c r="T392" s="9" t="inlineStr">
        <is>
          <t>Data models;Functional magnetic resonance imaging;Brain modeling;Dimensionality reduction;Data mining;Long short term memory;Lesions</t>
        </is>
      </c>
      <c r="U392" s="9" t="inlineStr">
        <is>
          <t>Attention Deficit Disorder with Hyperactivity;Humans;Magnetic Resonance Imaging;Brain;Neural Networks, Computer;Child;Algorithms;Brain Mapping;Male;Adolescent</t>
        </is>
      </c>
      <c r="V392" s="9" t="n">
        <v>3</v>
      </c>
      <c r="W392" s="9" t="n"/>
      <c r="X392" s="9" t="n">
        <v>42</v>
      </c>
      <c r="Y392" s="9" t="inlineStr">
        <is>
          <t>IEEE</t>
        </is>
      </c>
      <c r="Z392" s="10" t="n">
        <v>45525</v>
      </c>
      <c r="AA392" s="9" t="inlineStr">
        <is>
          <t>Nov. 2024</t>
        </is>
      </c>
      <c r="AB392" s="9" t="n"/>
      <c r="AC392" s="9" t="inlineStr">
        <is>
          <t>IEEE</t>
        </is>
      </c>
      <c r="AD392" s="11" t="inlineStr">
        <is>
          <t>IEEE Journals</t>
        </is>
      </c>
    </row>
    <row r="393">
      <c r="A393" s="12" t="inlineStr">
        <is>
          <t>DeepVision: Deepfakes Detection Using Human Eye Blinking Pattern</t>
        </is>
      </c>
      <c r="B393" s="22">
        <f>IF(COUNTIF($A$1:A392,
IF(ISNUMBER(MATCH(RIGHT(TRIM(A392),1),{".",",",";",":","!","?"},0)),
LEFT(TRIM(A392),LEN(TRIM(A392))-1),
TRIM(A392)
))=1,
"Not Duplicate",
"Duplicate")</f>
        <v/>
      </c>
      <c r="C393" s="22">
        <f>_xlfn.IFNA(_xlfn.XLOOKUP(A393, Table1[Title], Table1[Inclusion/Exclusion Decision]), "Added studies")</f>
        <v/>
      </c>
      <c r="D393" s="22" t="inlineStr">
        <is>
          <t>T. Jung; S. Kim; K. Kim</t>
        </is>
      </c>
      <c r="E393" s="22" t="inlineStr">
        <is>
          <t>Department of IT Convergence Information Security, Konkuk University, Seoul, South Korea; Department of Computer Information Communications Engineering, Konkuk University, Seoul, South Korea; Department of Computer Science and Engineering, Konkuk University, Seoul, South Korea</t>
        </is>
      </c>
      <c r="F393" s="22" t="inlineStr">
        <is>
          <t>IEEE Access</t>
        </is>
      </c>
      <c r="G393" s="14" t="n">
        <v>43964</v>
      </c>
      <c r="H393" s="22" t="n">
        <v>2020</v>
      </c>
      <c r="I393" s="22" t="n">
        <v>8</v>
      </c>
      <c r="J393" s="22" t="n"/>
      <c r="K393" s="22" t="n">
        <v>83144</v>
      </c>
      <c r="L393" s="22" t="n">
        <v>83154</v>
      </c>
      <c r="M393" s="22" t="inlineStr">
        <is>
          <t>In this paper, we propose a new approach to detect Deepfakes generated through the generative adversarial network (GANs) model via an algorithm called DeepVision to analyze a significant change in the pattern of blinking, which is a voluntary and spontaneous action that does not require conscious effort. Human eye blinking pattern has been known to significantly change according to the person's overall physical conditions, cognitive activities, biological factors, and information processing level. For example, an individual's gender or age, the time of day, or the person's emotional state or degree of alertness can all influence the pattern. As a result, Deepfakes can be determined through integrity verification by tracking significant changes in the eye blinking patterns in deepfakes by means of a heuristic method based on the results of medicine, biology, and brain engineering research, as well as machine learning and various algorithms based on engineering and statistical knowledge. This means we can perform integrity verification through tracking significant changes in the eye blinking pattern of a subject in a video. The proposed method called DeepVision is implemented as a measure to verify an anomaly based on the period, repeated number, and elapsed eye blink time when eye blinks were continuously repeated within a very short period of time. DeepVision accurately detected Deepfakes in seven out of eight types of videos (87.5% accuracy rate), suggesting we can overcome the limitations of integrity verification algorithms performed only on the basis of pixels.</t>
        </is>
      </c>
      <c r="N393" s="22" t="inlineStr">
        <is>
          <t>2169-3536</t>
        </is>
      </c>
      <c r="O393" s="22" t="n"/>
      <c r="P393" s="22" t="inlineStr">
        <is>
          <t>10.1109/ACCESS.2020.2988660</t>
        </is>
      </c>
      <c r="Q393" s="22" t="inlineStr">
        <is>
          <t xml:space="preserve">Konkuk University, in 2019; </t>
        </is>
      </c>
      <c r="R393" s="22" t="inlineStr">
        <is>
          <t>https://ieeexplore.ieee.org/stamp/stamp.jsp?arnumber=9072088</t>
        </is>
      </c>
      <c r="S393" s="22" t="inlineStr">
        <is>
          <t>Cyber security;deep-fake;GANs;deep learning</t>
        </is>
      </c>
      <c r="T393" s="22" t="inlineStr">
        <is>
          <t>Gallium nitride;Detectors;Visualization;Target tracking;Machine learning;Generative adversarial networks;Biology</t>
        </is>
      </c>
      <c r="U393" s="22" t="n"/>
      <c r="V393" s="22" t="n">
        <v>264</v>
      </c>
      <c r="W393" s="22" t="n"/>
      <c r="X393" s="22" t="n">
        <v>35</v>
      </c>
      <c r="Y393" s="22" t="inlineStr">
        <is>
          <t>CCBY</t>
        </is>
      </c>
      <c r="Z393" s="14" t="n">
        <v>43941</v>
      </c>
      <c r="AA393" s="22" t="n">
        <v>2020</v>
      </c>
      <c r="AB393" s="22" t="n"/>
      <c r="AC393" s="22" t="inlineStr">
        <is>
          <t>IEEE</t>
        </is>
      </c>
      <c r="AD393" s="15" t="inlineStr">
        <is>
          <t>IEEE Journals</t>
        </is>
      </c>
    </row>
    <row r="394">
      <c r="A394" s="8" t="inlineStr">
        <is>
          <t>Eye-COG: Eye Tracking-Based Deep Learning Model for the Detection of Cognitive Impairments in College Students</t>
        </is>
      </c>
      <c r="B394" s="9">
        <f>IF(COUNTIF($A$1:A393,
IF(ISNUMBER(MATCH(RIGHT(TRIM(A393),1),{".",",",";",":","!","?"},0)),
LEFT(TRIM(A393),LEN(TRIM(A393))-1),
TRIM(A393)
))=1,
"Not Duplicate",
"Duplicate")</f>
        <v/>
      </c>
      <c r="C394" s="9">
        <f>_xlfn.IFNA(_xlfn.XLOOKUP(A394, Table1[Title], Table1[Inclusion/Exclusion Decision]), "Added studies")</f>
        <v/>
      </c>
      <c r="D394" s="9" t="inlineStr">
        <is>
          <t>N. U; R. Kandimalla; M. V. Reddy M; J. C; T. Singh</t>
        </is>
      </c>
      <c r="E394" s="9" t="inlineStr">
        <is>
          <t>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 Dept. of Computer Science &amp; Engineering, Amrita School of Computing, Bengaluru, Amrita Vishwa Vidyapeetham, India</t>
        </is>
      </c>
      <c r="F394" s="9" t="inlineStr">
        <is>
          <t>2023 14th International Conference on Computing Communication and Networking Technologies (ICCCNT)</t>
        </is>
      </c>
      <c r="G394" s="10" t="n">
        <v>45253</v>
      </c>
      <c r="H394" s="9" t="n">
        <v>2023</v>
      </c>
      <c r="I394" s="9" t="n"/>
      <c r="J394" s="9" t="n"/>
      <c r="K394" s="9" t="n">
        <v>1</v>
      </c>
      <c r="L394" s="9" t="n">
        <v>7</v>
      </c>
      <c r="M394" s="9" t="inlineStr">
        <is>
          <t>It used to be quite challenging to diagnose cognitive impairment simply by visiting a geriatrician. Diagnosing cognitive impairments, particularly in the age group of 18 to 22, has become increasingly important as the prevalence of these conditions continues to rise. Traditional diagnostic methods were often time-consuming and expensive, hindering timely intervention. To address this, we propose a model EYE - COG: utilizing eye-tracking technology to detect cognitive impairments by monitoring real-time eye movement during a Trail Making Test. Our model leverages various machine learning and deep learning techniques to analyze features fixation, saccade, and blink. By employing CNN model, different stages of cognitive impairment can be accurately classified. Model EYE- COG, utilizing early stopping with optimization, achieves an impressive accuracy of 83%</t>
        </is>
      </c>
      <c r="N394" s="9" t="inlineStr">
        <is>
          <t>2473-7674</t>
        </is>
      </c>
      <c r="O394" s="9" t="inlineStr">
        <is>
          <t>979-8-3503-3509-5</t>
        </is>
      </c>
      <c r="P394" s="9" t="inlineStr">
        <is>
          <t>10.1109/ICCCNT56998.2023.10308159</t>
        </is>
      </c>
      <c r="Q394" s="9" t="n"/>
      <c r="R394" s="9" t="inlineStr">
        <is>
          <t>https://ieeexplore.ieee.org/stamp/stamp.jsp?arnumber=10308159</t>
        </is>
      </c>
      <c r="S394" s="9" t="inlineStr">
        <is>
          <t>Cognitive Impairment;Trail Making Test;Saccade;Fixation;stress;mental disorders</t>
        </is>
      </c>
      <c r="T394" s="9" t="inlineStr">
        <is>
          <t>Deep learning;Medical services;Gaze tracking;Predictive models;Data models;Real-time systems;Optimization</t>
        </is>
      </c>
      <c r="U394" s="9" t="n"/>
      <c r="V394" s="9" t="n">
        <v>8</v>
      </c>
      <c r="W394" s="9" t="n"/>
      <c r="X394" s="9" t="n">
        <v>22</v>
      </c>
      <c r="Y394" s="9" t="inlineStr">
        <is>
          <t>IEEE</t>
        </is>
      </c>
      <c r="Z394" s="10" t="n">
        <v>45253</v>
      </c>
      <c r="AA394" s="9" t="inlineStr">
        <is>
          <t>6-8 July 2023</t>
        </is>
      </c>
      <c r="AB394" s="9" t="inlineStr">
        <is>
          <t>6-8 July 2023</t>
        </is>
      </c>
      <c r="AC394" s="9" t="inlineStr">
        <is>
          <t>IEEE</t>
        </is>
      </c>
      <c r="AD394" s="11" t="inlineStr">
        <is>
          <t>IEEE Conferences</t>
        </is>
      </c>
    </row>
    <row r="395">
      <c r="A395" s="12" t="inlineStr">
        <is>
          <t>Learning to Classify Faster Using Spiking Neural Networks</t>
        </is>
      </c>
      <c r="B395" s="22">
        <f>IF(COUNTIF($A$1:A394,
IF(ISNUMBER(MATCH(RIGHT(TRIM(A394),1),{".",",",";",":","!","?"},0)),
LEFT(TRIM(A394),LEN(TRIM(A394))-1),
TRIM(A394)
))=1,
"Not Duplicate",
"Duplicate")</f>
        <v/>
      </c>
      <c r="C395" s="22">
        <f>_xlfn.IFNA(_xlfn.XLOOKUP(A395, Table1[Title], Table1[Inclusion/Exclusion Decision]), "Added studies")</f>
        <v/>
      </c>
      <c r="D395" s="22" t="inlineStr">
        <is>
          <t>P. Machingal; Thousif; S. Dora; S. Sundaram; Q. Meng</t>
        </is>
      </c>
      <c r="E395" s="22" t="inlineStr">
        <is>
          <t>Industrial Engg. and Operations Research, IIT Bombay, Mumbai, India; Dept. of Aerospace Engg., IISC Bangalore, Bengaluru, India; Dept. of Computer Science, Loughborough University, United Kingdom; Dept. of Aerospace Engg., IISC Bangalore, Bengaluru, India; Dept. of Computer Science, Loughborough University, United Kingdom</t>
        </is>
      </c>
      <c r="F395" s="22" t="inlineStr">
        <is>
          <t>2023 International Joint Conference on Neural Networks (IJCNN)</t>
        </is>
      </c>
      <c r="G395" s="14" t="n">
        <v>45140</v>
      </c>
      <c r="H395" s="22" t="n">
        <v>2023</v>
      </c>
      <c r="I395" s="22" t="n"/>
      <c r="J395" s="22" t="n"/>
      <c r="K395" s="22" t="n">
        <v>1</v>
      </c>
      <c r="L395" s="22" t="n">
        <v>8</v>
      </c>
      <c r="M395" s="22" t="inlineStr">
        <is>
          <t>This paper develops a new approach to estimate predicted class probabilities in deep Spiking Neural Networks (SNN) that encourages faster classification. The proposed approach utilizes the temporal separation between the first spikes generated by the output neurons to estimate the predicted class probabilities which are then used with cross entropy loss for training the network. This maximizes the separation between the first spikes generated by the neuron associated with the correct class and neurons associated with other classes. Higher classification performance is obtained by maximising the tem-poral separation, which also drives the correct class neuron to spike earlier in the simulation. As a consequence, the predicted class may be determined from the first spike in the output layer, leading to quicker classification. The sensitivity factor for each neuron in the network is estimated via error-backpropagation during training. Using Spike Timing Dependent Plasticity (STDP) regulated by the estimated sensitivity factors, the network weights are updated. It results that the learning method is termed as Temporal Separation Modulated Spike Timing Dependent Plasticity (TSM-STDP). On the benchmark MNIST dataset, the performance of TSM-STDP has been assessed, and the evaluation results are compared with those of other learning methods for SNNs. Additionally, a histogram of the output layer's first spikes demonstrated that the right class neurons spiked earlier in the simulation than other class neurons, enabling faster classification. On real-world Attention Deficit Hyperactivity Disorder (ADHD) detection dataset, the effectiveness of TSM-STDP has also been assessed and compared with other available approaches. The per-formance comparison results clearly show that TSM-STDP can achieve classification performance comparable to other existing learning algorithms on benchmark and real-world datasets while requiring less time for classification.</t>
        </is>
      </c>
      <c r="N395" s="22" t="inlineStr">
        <is>
          <t>2161-4407</t>
        </is>
      </c>
      <c r="O395" s="22" t="inlineStr">
        <is>
          <t>978-1-6654-8867-9</t>
        </is>
      </c>
      <c r="P395" s="22" t="inlineStr">
        <is>
          <t>10.1109/IJCNN54540.2023.10191334</t>
        </is>
      </c>
      <c r="Q395" s="22" t="n"/>
      <c r="R395" s="22" t="inlineStr">
        <is>
          <t>https://ieeexplore.ieee.org/stamp/stamp.jsp?arnumber=10191334</t>
        </is>
      </c>
      <c r="S395" s="22" t="inlineStr">
        <is>
          <t>- -Spiking Neural Networks;Deep Learning;Digit Recognition;Cross Entropy Loss;Faster classification</t>
        </is>
      </c>
      <c r="T395" s="22" t="inlineStr">
        <is>
          <t>Training;Learning systems;Sensitivity;Neurons;Benchmark testing;Prediction algorithms;Entropy</t>
        </is>
      </c>
      <c r="U395" s="22" t="n"/>
      <c r="V395" s="22" t="n">
        <v>5</v>
      </c>
      <c r="W395" s="22" t="n"/>
      <c r="X395" s="22" t="n">
        <v>34</v>
      </c>
      <c r="Y395" s="22" t="inlineStr">
        <is>
          <t>IEEE</t>
        </is>
      </c>
      <c r="Z395" s="14" t="n">
        <v>45140</v>
      </c>
      <c r="AA395" s="22" t="inlineStr">
        <is>
          <t>18-23 June 2023</t>
        </is>
      </c>
      <c r="AB395" s="22" t="inlineStr">
        <is>
          <t>18-23 June 2023</t>
        </is>
      </c>
      <c r="AC395" s="22" t="inlineStr">
        <is>
          <t>IEEE</t>
        </is>
      </c>
      <c r="AD395" s="15" t="inlineStr">
        <is>
          <t>IEEE Conferences</t>
        </is>
      </c>
    </row>
    <row r="396">
      <c r="A396" s="8" t="inlineStr">
        <is>
          <t>Multitree Genetic Programming for Multimodal Learning in Multimodal Medical Image Classification</t>
        </is>
      </c>
      <c r="B396" s="9">
        <f>IF(COUNTIF($A$1:A395,
IF(ISNUMBER(MATCH(RIGHT(TRIM(A395),1),{".",",",";",":","!","?"},0)),
LEFT(TRIM(A395),LEN(TRIM(A395))-1),
TRIM(A395)
))=1,
"Not Duplicate",
"Duplicate")</f>
        <v/>
      </c>
      <c r="C396" s="9">
        <f>_xlfn.IFNA(_xlfn.XLOOKUP(A396, Table1[Title], Table1[Inclusion/Exclusion Decision]), "Added studies")</f>
        <v/>
      </c>
      <c r="D396" s="9" t="inlineStr">
        <is>
          <t>Z. Wu; B. Xue; M. Zhang</t>
        </is>
      </c>
      <c r="E396" s="9" t="inlineStr">
        <is>
          <t>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 Centre for Data Science and Artificial Intelligence and the School of Engineering and Computer Science, Victoria University of Wellington, Wellington, New Zealand</t>
        </is>
      </c>
      <c r="F396" s="9" t="inlineStr">
        <is>
          <t>IEEE Transactions on Evolutionary Computation</t>
        </is>
      </c>
      <c r="G396" s="9" t="n"/>
      <c r="H396" s="9" t="n">
        <v>2025</v>
      </c>
      <c r="I396" s="9" t="inlineStr">
        <is>
          <t>PP</t>
        </is>
      </c>
      <c r="J396" s="9" t="n">
        <v>99</v>
      </c>
      <c r="K396" s="9" t="n">
        <v>1</v>
      </c>
      <c r="L396" s="9" t="n">
        <v>1</v>
      </c>
      <c r="M396" s="9" t="inlineStr">
        <is>
          <t>As medical images from multiple modalities provide complementary diagnostic information, multimodal medical image classification (MMIC) leverages their integration to enhance disease diagnosis. Genetic programming (GP), especially multitree GP, offers a flexible framework for evolving multimodal features and holds the potential for interpretabilityâ€”an essential factor in medical image analysis, where it is crucial to understand the underlying decision-making process. However, current multitree GP methods remain underexplored in MMIC tasks. This article attempts to fill that gap by proposing a novel multitree representation method that enables automatic multimodal feature learning and fusion from different modalities. Based on this new representation, we extend the function and terminal sets to support various types of medical imaging modalities. Additionally, a slice selection factor is proposed to process 3D medical image modalities effectively. Moreover, to fully utilize both modality-specific features and fused multimodal features, fusion is performed at both the feature and decision levels. The accuracy of the proposed method is assessed on eight MMIC tasks, representing different medical scenarios. The new method is compared with 15 competitive algorithms. Experimental results demonstrate that the new method achieves better classification performance than most benchmark methods. Specifically, it achieves the highest accuracy on four out of the eight tasks, GAMMA-Binary, GAMMA-Multi, BraTS2018 and Derm7pt, with improvements of 3.38%, 2.31%, 1.36% and 4.11% respectively over the second-best method. Further analysis reveals that the evolved models show potential for interpretability, owing to their ability to effectively capture the distinctive features of each modality, which may aid in biomarker identification.</t>
        </is>
      </c>
      <c r="N396" s="9" t="inlineStr">
        <is>
          <t>1941-0026</t>
        </is>
      </c>
      <c r="O396" s="9" t="n"/>
      <c r="P396" s="9" t="inlineStr">
        <is>
          <t>10.1109/TEVC.2025.3619532</t>
        </is>
      </c>
      <c r="Q396" s="9" t="n"/>
      <c r="R396" s="9" t="inlineStr">
        <is>
          <t>https://ieeexplore.ieee.org/stamp/stamp.jsp?arnumber=11197316</t>
        </is>
      </c>
      <c r="S396" s="9" t="inlineStr">
        <is>
          <t>Multimodal;Medical Image Classification;Genetic Programming;Feature-level Fusion;Decision-level Fusion</t>
        </is>
      </c>
      <c r="T396" s="9" t="inlineStr">
        <is>
          <t>Biomedical imaging;Feature extraction;Medical diagnostic imaging;Three-dimensional displays;Image color analysis;Image classification;Representation learning;Accuracy;Genetic programming;Computational modeling</t>
        </is>
      </c>
      <c r="U396" s="9" t="n"/>
      <c r="V396" s="9" t="n"/>
      <c r="W396" s="9" t="n"/>
      <c r="X396" s="9" t="n"/>
      <c r="Y396" s="9" t="inlineStr">
        <is>
          <t>IEEE</t>
        </is>
      </c>
      <c r="Z396" s="10" t="n">
        <v>45939</v>
      </c>
      <c r="AA396" s="9" t="n"/>
      <c r="AB396" s="9" t="n"/>
      <c r="AC396" s="9" t="inlineStr">
        <is>
          <t>IEEE</t>
        </is>
      </c>
      <c r="AD396" s="11" t="inlineStr">
        <is>
          <t>IEEE Early Access Articles</t>
        </is>
      </c>
    </row>
    <row r="397">
      <c r="A397" s="12" t="inlineStr">
        <is>
          <t>A Machine Learning Approach for Early Prediction of Autism Spectrum Disorder using eXtreme Gradient Boosting and Logistic Regression Framework</t>
        </is>
      </c>
      <c r="B397" s="22">
        <f>IF(COUNTIF($A$1:A396,
IF(ISNUMBER(MATCH(RIGHT(TRIM(A396),1),{".",",",";",":","!","?"},0)),
LEFT(TRIM(A396),LEN(TRIM(A396))-1),
TRIM(A396)
))=1,
"Not Duplicate",
"Duplicate")</f>
        <v/>
      </c>
      <c r="C397" s="22">
        <f>_xlfn.IFNA(_xlfn.XLOOKUP(A397, Table1[Title], Table1[Inclusion/Exclusion Decision]), "Added studies")</f>
        <v/>
      </c>
      <c r="D397" s="22" t="inlineStr">
        <is>
          <t>M. M. Hassan; H. B. Laxmi; M. Sasikala; S. S. Kumar; M. Alamelu</t>
        </is>
      </c>
      <c r="E397" s="22" t="inlineStr">
        <is>
          <t>Department of Computers Techniques Engineering, College of Technical Engineering, The Islamic University, Najaf, Iraq; Department of Electronics and Communication Engineering, Malla Reddy Engineering College for Women (UGC-Autonomous) Maisammaguda, Hyderabad, India; Department of Information Technology, Sona College of Technology, Salem, India; Department of Electrical and Electronics Engineering, New Prince Shri Bhavani College of Engineering and Technology, Chennai, India; Department of Artificial Intelligence and Machine Learning, Bannari Amman Institute of Technology Sathyamangalam, Erode, India</t>
        </is>
      </c>
      <c r="F397" s="22" t="inlineStr">
        <is>
          <t>2024 First International Conference on Software, Systems and Information Technology (SSITCON)</t>
        </is>
      </c>
      <c r="G397" s="14" t="n">
        <v>45646</v>
      </c>
      <c r="H397" s="22" t="n">
        <v>2024</v>
      </c>
      <c r="I397" s="22" t="n"/>
      <c r="J397" s="22" t="n"/>
      <c r="K397" s="22" t="n">
        <v>1</v>
      </c>
      <c r="L397" s="22" t="n">
        <v>5</v>
      </c>
      <c r="M397" s="22" t="inlineStr">
        <is>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is>
      </c>
      <c r="N397" s="22" t="n"/>
      <c r="O397" s="22" t="inlineStr">
        <is>
          <t>979-8-3503-5293-1</t>
        </is>
      </c>
      <c r="P397" s="22" t="inlineStr">
        <is>
          <t>10.1109/SSITCON62437.2024.10796968</t>
        </is>
      </c>
      <c r="Q397" s="22" t="n"/>
      <c r="R397" s="22" t="inlineStr">
        <is>
          <t>https://ieeexplore.ieee.org/stamp/stamp.jsp?arnumber=10796968</t>
        </is>
      </c>
      <c r="S397" s="22" t="inlineStr">
        <is>
          <t>autism spectrum disorder;early prediction;extreme gradient boosting-logistic regression;recursive feature elimination;synthetic minority over-sampling technique</t>
        </is>
      </c>
      <c r="T397" s="22" t="inlineStr">
        <is>
          <t>Support vector machines;Autism;Logistic regression;Biological system modeling;Transfer learning;Predictive models;Feature extraction;Boosting;Standards;Overfitting</t>
        </is>
      </c>
      <c r="U397" s="22" t="n"/>
      <c r="V397" s="22" t="n">
        <v>7</v>
      </c>
      <c r="W397" s="22" t="n"/>
      <c r="X397" s="22" t="n">
        <v>15</v>
      </c>
      <c r="Y397" s="22" t="inlineStr">
        <is>
          <t>IEEE</t>
        </is>
      </c>
      <c r="Z397" s="14" t="n">
        <v>45646</v>
      </c>
      <c r="AA397" s="22" t="inlineStr">
        <is>
          <t>18-19 Oct. 2024</t>
        </is>
      </c>
      <c r="AB397" s="22" t="inlineStr">
        <is>
          <t>18-19 Oct. 2024</t>
        </is>
      </c>
      <c r="AC397" s="22" t="inlineStr">
        <is>
          <t>IEEE</t>
        </is>
      </c>
      <c r="AD397" s="15" t="inlineStr">
        <is>
          <t>IEEE Conferences</t>
        </is>
      </c>
    </row>
    <row r="398">
      <c r="A398" s="8" t="inlineStr">
        <is>
          <t>Situation-Aware ADHD Detection from Multimodal Wearable Devices Using Granular Temporal Segmentation</t>
        </is>
      </c>
      <c r="B398" s="9">
        <f>IF(COUNTIF($A$1:A397,
IF(ISNUMBER(MATCH(RIGHT(TRIM(A397),1),{".",",",";",":","!","?"},0)),
LEFT(TRIM(A397),LEN(TRIM(A397))-1),
TRIM(A397)
))=1,
"Not Duplicate",
"Duplicate")</f>
        <v/>
      </c>
      <c r="C398" s="9">
        <f>_xlfn.IFNA(_xlfn.XLOOKUP(A398, Table1[Title], Table1[Inclusion/Exclusion Decision]), "Added studies")</f>
        <v/>
      </c>
      <c r="D398" s="9" t="inlineStr">
        <is>
          <t>G. Dâ€™Aniello; M. Gaeta; Z. Ur Rehman</t>
        </is>
      </c>
      <c r="E398" s="9" t="inlineStr">
        <is>
          <t>DIEM, University of Salerno, Italy; DIEM, University of Salerno, Italy; DIEM, University of Salerno, Italy</t>
        </is>
      </c>
      <c r="F398" s="9" t="inlineStr">
        <is>
          <t>2025 IEEE 11th World Forum on Internet of Things (WF-IoT)</t>
        </is>
      </c>
      <c r="G398" s="10" t="n">
        <v>45999</v>
      </c>
      <c r="H398" s="9" t="n">
        <v>2025</v>
      </c>
      <c r="I398" s="9" t="n"/>
      <c r="J398" s="9" t="n"/>
      <c r="K398" s="9" t="n">
        <v>1</v>
      </c>
      <c r="L398" s="9" t="n">
        <v>7</v>
      </c>
      <c r="M398" s="9" t="inlineStr">
        <is>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Endsleyâ€™s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t>
        </is>
      </c>
      <c r="N398" s="9" t="inlineStr">
        <is>
          <t>2768-1734</t>
        </is>
      </c>
      <c r="O398" s="9" t="inlineStr">
        <is>
          <t>979-8-3315-1522-5</t>
        </is>
      </c>
      <c r="P398" s="9" t="inlineStr">
        <is>
          <t>10.1109/WF-IoT64238.2025.11270667</t>
        </is>
      </c>
      <c r="Q398" s="9" t="inlineStr">
        <is>
          <t xml:space="preserve">European Commission; </t>
        </is>
      </c>
      <c r="R398" s="9" t="inlineStr">
        <is>
          <t>https://ieeexplore.ieee.org/stamp/stamp.jsp?arnumber=11270667</t>
        </is>
      </c>
      <c r="S398" s="9" t="n"/>
      <c r="T398" s="9" t="inlineStr">
        <is>
          <t>Heart beat;Multimodal sensors;Mental health;Regulation;Object recognition;Internet of Things;Heart rate variability;Wearable devices;Random forests;Monitoring</t>
        </is>
      </c>
      <c r="U398" s="9" t="n"/>
      <c r="V398" s="9" t="n"/>
      <c r="W398" s="9" t="n"/>
      <c r="X398" s="9" t="n">
        <v>20</v>
      </c>
      <c r="Y398" s="9" t="inlineStr">
        <is>
          <t>IEEE</t>
        </is>
      </c>
      <c r="Z398" s="10" t="n">
        <v>45999</v>
      </c>
      <c r="AA398" s="9" t="inlineStr">
        <is>
          <t>27-30 Oct. 2025</t>
        </is>
      </c>
      <c r="AB398" s="9" t="inlineStr">
        <is>
          <t>27-30 Oct. 2025</t>
        </is>
      </c>
      <c r="AC398" s="9" t="inlineStr">
        <is>
          <t>IEEE</t>
        </is>
      </c>
      <c r="AD398" s="11" t="inlineStr">
        <is>
          <t>IEEE Conferences</t>
        </is>
      </c>
    </row>
    <row r="399">
      <c r="A399" s="12" t="inlineStr">
        <is>
          <t>Outlier-Based Autism Detection Using Longitudinal Structural MRI</t>
        </is>
      </c>
      <c r="B399" s="22">
        <f>IF(COUNTIF($A$1:A398,
IF(ISNUMBER(MATCH(RIGHT(TRIM(A398),1),{".",",",";",":","!","?"},0)),
LEFT(TRIM(A398),LEN(TRIM(A398))-1),
TRIM(A398)
))=1,
"Not Duplicate",
"Duplicate")</f>
        <v/>
      </c>
      <c r="C399" s="22">
        <f>_xlfn.IFNA(_xlfn.XLOOKUP(A399, Table1[Title], Table1[Inclusion/Exclusion Decision]), "Added studies")</f>
        <v/>
      </c>
      <c r="D399" s="22" t="inlineStr">
        <is>
          <t>K. Devika; D. Mahapatra; R. Subramanian; V. R. M. Oruganti</t>
        </is>
      </c>
      <c r="E399" s="22" t="inlineStr">
        <is>
          <t>Department of Electrical and Electronics Engineering, Amrita School of Engineering, Amrita Vishwa Vidyapeetham, Coimbatore, India; Inception Institute of Artificial Intelligence, Abu Dhabi, United Arab Emirates; Faculty of Science and Technology, University of Canberra, Bruce, Australia; Department of Electrical and Electronics Engineering, Amrita School of Engineering, Amrita Vishwa Vidyapeetham, Coimbatore, India</t>
        </is>
      </c>
      <c r="F399" s="22" t="inlineStr">
        <is>
          <t>IEEE Access</t>
        </is>
      </c>
      <c r="G399" s="14" t="n">
        <v>44636</v>
      </c>
      <c r="H399" s="22" t="n">
        <v>2022</v>
      </c>
      <c r="I399" s="22" t="n">
        <v>10</v>
      </c>
      <c r="J399" s="22" t="n"/>
      <c r="K399" s="22" t="n">
        <v>27794</v>
      </c>
      <c r="L399" s="22" t="n">
        <v>27808</v>
      </c>
      <c r="M399" s="22" t="inlineStr">
        <is>
          <t>Diagnosis of Autism Spectrum Disorder (ASD) using clinical evaluation (cognitive tests) is challenging due to wide variations amongst individuals. Since no effective treatment exists, prompt and reliable ASD diagnosis can enable the effective preparation of treatment regimens. This paper proposes structural Magnetic Resonance Imaging (sMRI)-based ASD diagnosis via an outlier detection approach. To learn spatio-temporal patterns in structural brain connectivity, a Generative Adversarial Network (GAN) is trained exclusively with sMRI scans of healthy subjects. Given a stack of three adjacent slices as input, the GAN generator reconstructs the next three adjacent slices; the GAN discriminator then identifies ASD sMRI scan reconstructions as outliers. This model is compared against two other baselinesâ€“ a simpler UNet and a sophisticated Self-Attention GAN. Axial, Coronal and Sagittal sMRI slices from the multi-site ABIDE II dataset are used for evaluation. Extensive experiments reveal that our ASD detection framework performs comparably with the state-of-the-art with far fewer training data. Furthermore, longitudinal data (two scans per subject over time) achieve 17-28% higher accuracy than cross-sectional data (one scan per subject). Among other findings, metrics employed for model training as well as reconstruction loss computation impact detection performance, and the coronal modality is found to best encode structural information for ASD detection.</t>
        </is>
      </c>
      <c r="N399" s="22" t="inlineStr">
        <is>
          <t>2169-3536</t>
        </is>
      </c>
      <c r="O399" s="22" t="n"/>
      <c r="P399" s="22" t="inlineStr">
        <is>
          <t>10.1109/ACCESS.2022.3157613</t>
        </is>
      </c>
      <c r="Q399" s="22" t="n"/>
      <c r="R399" s="22" t="inlineStr">
        <is>
          <t>https://ieeexplore.ieee.org/stamp/stamp.jsp?arnumber=9729828</t>
        </is>
      </c>
      <c r="S399" s="22" t="inlineStr">
        <is>
          <t>Autism spectrum disorder;sMRI slice reconstruction;outlier detection;generative adversarial network;self-attention</t>
        </is>
      </c>
      <c r="T399" s="22" t="inlineStr">
        <is>
          <t>Generative adversarial networks;Image reconstruction;Variable speed drives;Magnetic resonance imaging;Autism;Brain modeling;Training</t>
        </is>
      </c>
      <c r="U399" s="22" t="n"/>
      <c r="V399" s="22" t="n">
        <v>40</v>
      </c>
      <c r="W399" s="22" t="n"/>
      <c r="X399" s="22" t="n">
        <v>77</v>
      </c>
      <c r="Y399" s="22" t="inlineStr">
        <is>
          <t>CCBY</t>
        </is>
      </c>
      <c r="Z399" s="14" t="n">
        <v>44628</v>
      </c>
      <c r="AA399" s="22" t="n">
        <v>2022</v>
      </c>
      <c r="AB399" s="22" t="n"/>
      <c r="AC399" s="22" t="inlineStr">
        <is>
          <t>IEEE</t>
        </is>
      </c>
      <c r="AD399" s="15" t="inlineStr">
        <is>
          <t>IEEE Journals</t>
        </is>
      </c>
    </row>
    <row r="400">
      <c r="A400" s="8" t="inlineStr">
        <is>
          <t>A Comprehensive Assessment of EEG Entropy Measures for Bipolar Disorder Diagnosis Using Machine Learning</t>
        </is>
      </c>
      <c r="B400" s="9">
        <f>IF(COUNTIF($A$1:A399,
IF(ISNUMBER(MATCH(RIGHT(TRIM(A399),1),{".",",",";",":","!","?"},0)),
LEFT(TRIM(A399),LEN(TRIM(A399))-1),
TRIM(A399)
))=1,
"Not Duplicate",
"Duplicate")</f>
        <v/>
      </c>
      <c r="C400" s="9">
        <f>_xlfn.IFNA(_xlfn.XLOOKUP(A400, Table1[Title], Table1[Inclusion/Exclusion Decision]), "Added studies")</f>
        <v/>
      </c>
      <c r="D400" s="9" t="inlineStr">
        <is>
          <t>H. Bagheri; S. Rabi Mahdavi; N. Eyvazzadeh; A. Neshaseh-Riz; M. Sajadi Rad; S. Sadeghi; R. Gerami; M. Azimi Aval</t>
        </is>
      </c>
      <c r="E400" s="9" t="inlineStr">
        <is>
          <t>Radiation Biology Research Center, Iran University of Medical Sciences, Tehran, Iran; Department of Medical Physics, Radiation Biology Research Center, Iran University of Medical Sciences, Tehran, Iran; Radiation Sciences Research Center, AJA University of Medical Sciences, Tehran, Iran; Radiation Biology Research Center, Iran University of Medical Sciences, Tehran, Iran; Radiation Biology Research Center, Iran University of Medical Sciences, Tehran, Iran; Radiation Sciences Research Center, AJA University of Medical Sciences, Tehran, Iran; Radiation Sciences Research Center, AJA University of Medical Sciences, Tehran, Iran; Radiation Sciences Research Center, AJA University of Medical Sciences, Tehran, Iran</t>
        </is>
      </c>
      <c r="F400" s="9" t="inlineStr">
        <is>
          <t>IEEE Access</t>
        </is>
      </c>
      <c r="G400" s="10" t="n">
        <v>45701</v>
      </c>
      <c r="H400" s="9" t="n">
        <v>2025</v>
      </c>
      <c r="I400" s="9" t="n">
        <v>13</v>
      </c>
      <c r="J400" s="9" t="n"/>
      <c r="K400" s="9" t="n">
        <v>26527</v>
      </c>
      <c r="L400" s="9" t="n">
        <v>26541</v>
      </c>
      <c r="M400" s="9" t="inlineStr">
        <is>
          <t>Bipolar disorder (BD) is a common psychiatric condition with varying severity, characterized by alternating episodes of mania or hypomania and depression, making accurate and timely diagnosis challenging. Electroencephalography (EEG) nonlinear features may serve as valuable biomarkers for psychological disorders, reflecting the brainâ€™s nonlinear dynamics. Although changes in EEG power spectral density are well-documented in BD patients, entropy measures offer a complementary nonlinear approach that is less explored. This study provides a comprehensive evaluation of various entropy measures, including approximate entropy, sample entropy, permutation entropy (PermEn), fuzzy entropy (FuzzyEn), and dispersion entropy (DispEn). Additionally, to capture the complexity of signal fluctuations at different scales, four multiscale entropies are evaluated to assess their effectiveness in distinguishing individuals with BD from healthy controls (HCs). We used resting-state EEG data from both eyes-closed and eyes-open (EO) conditions, collected from 60 individuals: 30 patients with BD (15 females, mean age =37.33, standard deviation (SD) =8.83) and 30 HC participants (13 females, mean age =35.73, SD =9.01). After preprocessing the raw EEG data, five basic and four multiscale entropy measures were calculated separately for the five cortical brain regions. Statistical analyses and machine learning approaches were then applied to assess the differences in entropy measures between the two groups. The results showed that BD patients exhibited higher irregularity in the frontal and central brain regions compared to HC participants across all basic entropy measures. The most significant changes were observed for DispEn and FuzzyEn measures. When considering multiscale entropies, the most significant results were found in the beta frequency band (approximately scale factor 4) in anterior brain regions, particularly for multiscale dispersion entropy (MDE). Furthermore, the best classification performance was achieved during the EO condition for the MDE measure, with an accuracy of 95%, specificity of 93.33%, and sensitivity of 96.66%. The study highlights alterations in entropy measures, particularly MDE in the frontal brain region, suggesting its potential as a sensitive biomarker for bipolar and related disorders.</t>
        </is>
      </c>
      <c r="N400" s="9" t="inlineStr">
        <is>
          <t>2169-3536</t>
        </is>
      </c>
      <c r="O400" s="9" t="n"/>
      <c r="P400" s="9" t="inlineStr">
        <is>
          <t>10.1109/ACCESS.2025.3539323</t>
        </is>
      </c>
      <c r="Q400" s="9" t="n"/>
      <c r="R400" s="9" t="inlineStr">
        <is>
          <t>https://ieeexplore.ieee.org/stamp/stamp.jsp?arnumber=10876140</t>
        </is>
      </c>
      <c r="S400" s="9" t="inlineStr">
        <is>
          <t>Bipolar disorder;classification;EEG;entropy;nonlinear analysis</t>
        </is>
      </c>
      <c r="T400" s="9" t="inlineStr">
        <is>
          <t>Entropy;Electroencephalography;Accuracy;Medical diagnostic imaging;Machine learning;Particle measurements;Frequency measurement;Complexity theory;Atmospheric measurements;Finite impulse response filters</t>
        </is>
      </c>
      <c r="U400" s="9" t="n"/>
      <c r="V400" s="9" t="n">
        <v>4</v>
      </c>
      <c r="W400" s="9" t="n"/>
      <c r="X400" s="9" t="n">
        <v>58</v>
      </c>
      <c r="Y400" s="9" t="inlineStr">
        <is>
          <t>CCBY</t>
        </is>
      </c>
      <c r="Z400" s="10" t="n">
        <v>45693</v>
      </c>
      <c r="AA400" s="9" t="n">
        <v>2025</v>
      </c>
      <c r="AB400" s="9" t="n"/>
      <c r="AC400" s="9" t="inlineStr">
        <is>
          <t>IEEE</t>
        </is>
      </c>
      <c r="AD400" s="11" t="inlineStr">
        <is>
          <t>IEEE Journals</t>
        </is>
      </c>
    </row>
    <row r="401">
      <c r="A401" s="12" t="inlineStr">
        <is>
          <t>Efficient Distraction Detection System using Hybrid AI for Attention Sensitive Online Learning</t>
        </is>
      </c>
      <c r="B401" s="22">
        <f>IF(COUNTIF($A$1:A400,
IF(ISNUMBER(MATCH(RIGHT(TRIM(A400),1),{".",",",";",":","!","?"},0)),
LEFT(TRIM(A400),LEN(TRIM(A400))-1),
TRIM(A400)
))=1,
"Not Duplicate",
"Duplicate")</f>
        <v/>
      </c>
      <c r="C401" s="22">
        <f>_xlfn.IFNA(_xlfn.XLOOKUP(A401, Table1[Title], Table1[Inclusion/Exclusion Decision]), "Added studies")</f>
        <v/>
      </c>
      <c r="D401" s="22" t="inlineStr">
        <is>
          <t>M. Ayyadurai; A. M; A. P. S</t>
        </is>
      </c>
      <c r="E401" s="22" t="inlineStr">
        <is>
          <t>Computer Science and Engineering, Rajalakshmi Engineering College, Chennai, India; Computer Science and Engineering, Rajalakshmi Engineering College, Chennai, India; Computer Science and Engineering, Rajalakshmi Engineering College, Chennai, India</t>
        </is>
      </c>
      <c r="F401" s="22" t="inlineStr">
        <is>
          <t>2026 International Conference on Electronics and Renewable Systems (ICEARS)</t>
        </is>
      </c>
      <c r="G401" s="14" t="n">
        <v>46090</v>
      </c>
      <c r="H401" s="22" t="n">
        <v>2026</v>
      </c>
      <c r="I401" s="22" t="n"/>
      <c r="J401" s="22" t="n"/>
      <c r="K401" s="22" t="n">
        <v>1869</v>
      </c>
      <c r="L401" s="22" t="n">
        <v>1876</v>
      </c>
      <c r="M401" s="22" t="inlineStr">
        <is>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learnerâ€™s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t>
        </is>
      </c>
      <c r="N401" s="22" t="n"/>
      <c r="O401" s="22" t="inlineStr">
        <is>
          <t>979-8-3315-4881-0</t>
        </is>
      </c>
      <c r="P401" s="22" t="inlineStr">
        <is>
          <t>10.1109/ICEARS67481.2026.11416747</t>
        </is>
      </c>
      <c r="Q401" s="22" t="n"/>
      <c r="R401" s="22" t="inlineStr">
        <is>
          <t>https://ieeexplore.ieee.org/stamp/stamp.jsp?arnumber=11416747</t>
        </is>
      </c>
      <c r="S401" s="22" t="inlineStr">
        <is>
          <t>Distraction Detection;Attention Monitoring;ADHD;Multimodal AI;Online Learning</t>
        </is>
      </c>
      <c r="T401" s="22" t="inlineStr">
        <is>
          <t>Productivity;Visualization;Renewable energy sources;Fluctuations;Facial expressions;Real-time systems;Robustness;Browsers;Monitoring;Wearable sensors</t>
        </is>
      </c>
      <c r="U401" s="22" t="n"/>
      <c r="V401" s="22" t="n"/>
      <c r="W401" s="22" t="n"/>
      <c r="X401" s="22" t="n">
        <v>15</v>
      </c>
      <c r="Y401" s="22" t="inlineStr">
        <is>
          <t>IEEE</t>
        </is>
      </c>
      <c r="Z401" s="14" t="n">
        <v>46090</v>
      </c>
      <c r="AA401" s="22" t="inlineStr">
        <is>
          <t>11-13 Feb. 2026</t>
        </is>
      </c>
      <c r="AB401" s="22" t="inlineStr">
        <is>
          <t>11-13 Feb. 2026</t>
        </is>
      </c>
      <c r="AC401" s="22" t="inlineStr">
        <is>
          <t>IEEE</t>
        </is>
      </c>
      <c r="AD401" s="15" t="inlineStr">
        <is>
          <t>IEEE Conferences</t>
        </is>
      </c>
    </row>
    <row r="402">
      <c r="A402" s="8" t="inlineStr">
        <is>
          <t>Anxiety and Depression Related Characteristics of Parents of Exceptional Children Based on Machine Learning</t>
        </is>
      </c>
      <c r="B402" s="9">
        <f>IF(COUNTIF($A$1:A401,
IF(ISNUMBER(MATCH(RIGHT(TRIM(A401),1),{".",",",";",":","!","?"},0)),
LEFT(TRIM(A401),LEN(TRIM(A401))-1),
TRIM(A401)
))=1,
"Not Duplicate",
"Duplicate")</f>
        <v/>
      </c>
      <c r="C402" s="9">
        <f>_xlfn.IFNA(_xlfn.XLOOKUP(A402, Table1[Title], Table1[Inclusion/Exclusion Decision]), "Added studies")</f>
        <v/>
      </c>
      <c r="D402" s="9" t="inlineStr">
        <is>
          <t>Y. Zou; M. Zhao; S. Zhao; M. Zhao</t>
        </is>
      </c>
      <c r="E402" s="9" t="inlineStr">
        <is>
          <t>CAS Key Laboratory of Mental Health, Institute of Psychology, Chinese Academy of Sciences, Beijing, China; CAS Key Laboratory of Mental Health, Institute of Psychology, Chinese Academy of Sciences, Beijing, China; Jining Maternal and Child Health Family Planning Service Center, Jining, China; Jining Maternal and Child Health Family Planning Service Center, Jining, China</t>
        </is>
      </c>
      <c r="F402" s="9" t="inlineStr">
        <is>
          <t>2024 IEEE 6th Eurasia Conference on Biomedical Engineering, Healthcare and Sustainability (ECBIOS)</t>
        </is>
      </c>
      <c r="G402" s="10" t="n">
        <v>45708</v>
      </c>
      <c r="H402" s="9" t="n">
        <v>2024</v>
      </c>
      <c r="I402" s="9" t="n"/>
      <c r="J402" s="9" t="n"/>
      <c r="K402" s="9" t="n">
        <v>247</v>
      </c>
      <c r="L402" s="9" t="n">
        <v>251</v>
      </c>
      <c r="M402" s="9" t="inlineStr">
        <is>
          <t>In this study., advanced machine learning algorithms were used in conjunction with the SCL-90 scale to conduct an indepth cluster analysis of the mental health status of parents of exceptional children. By collecting and analyzing the mental health data of these parents and using machine learning techniques., different patterns of psychological characteristics of anxiety and depression were identified. The findings revealed a complex relationship between anxiety and depression levels and multiple factors such as family support., social support., and individual coping strategies. The clustering analysis of the machine learning model enabled the identification of different psychological trait groups with specific anxiety and depression manifestations., providing a scientific basis for further psychological intervention and support.</t>
        </is>
      </c>
      <c r="N402" s="9" t="n"/>
      <c r="O402" s="9" t="inlineStr">
        <is>
          <t>979-8-3503-9613-3</t>
        </is>
      </c>
      <c r="P402" s="9" t="inlineStr">
        <is>
          <t>10.1109/ECBIOS61468.2024.10885510</t>
        </is>
      </c>
      <c r="Q402" s="9" t="n"/>
      <c r="R402" s="9" t="inlineStr">
        <is>
          <t>https://ieeexplore.ieee.org/stamp/stamp.jsp?arnumber=10885510</t>
        </is>
      </c>
      <c r="S402" s="9" t="inlineStr">
        <is>
          <t>SCL-90 scale;parents of exceptional children;anxiety and depression;cluster analysis;machine learning</t>
        </is>
      </c>
      <c r="T402" s="9" t="inlineStr">
        <is>
          <t>Employee welfare;Pediatrics;Machine learning algorithms;Anxiety disorders;Mental health;Machine learning;Medical services;Depression;Sustainable development;Biomedical engineering</t>
        </is>
      </c>
      <c r="U402" s="9" t="n"/>
      <c r="V402" s="9" t="n"/>
      <c r="W402" s="9" t="n"/>
      <c r="X402" s="9" t="n">
        <v>23</v>
      </c>
      <c r="Y402" s="9" t="inlineStr">
        <is>
          <t>IEEE</t>
        </is>
      </c>
      <c r="Z402" s="10" t="n">
        <v>45708</v>
      </c>
      <c r="AA402" s="9" t="inlineStr">
        <is>
          <t>14-16 June 2024</t>
        </is>
      </c>
      <c r="AB402" s="9" t="inlineStr">
        <is>
          <t>14-16 June 2024</t>
        </is>
      </c>
      <c r="AC402" s="9" t="inlineStr">
        <is>
          <t>IEEE</t>
        </is>
      </c>
      <c r="AD402" s="11" t="inlineStr">
        <is>
          <t>IEEE Conferences</t>
        </is>
      </c>
    </row>
    <row r="403">
      <c r="A403" s="12" t="inlineStr">
        <is>
          <t>A Multimodal Approach for Identifying Autism Spectrum Disorders in Children</t>
        </is>
      </c>
      <c r="B403" s="22">
        <f>IF(COUNTIF($A$1:A402,
IF(ISNUMBER(MATCH(RIGHT(TRIM(A402),1),{".",",",";",":","!","?"},0)),
LEFT(TRIM(A402),LEN(TRIM(A402))-1),
TRIM(A402)
))=1,
"Not Duplicate",
"Duplicate")</f>
        <v/>
      </c>
      <c r="C403" s="22">
        <f>_xlfn.IFNA(_xlfn.XLOOKUP(A403, Table1[Title], Table1[Inclusion/Exclusion Decision]), "Added studies")</f>
        <v/>
      </c>
      <c r="D403" s="22" t="inlineStr">
        <is>
          <t>J. Han; G. Jiang; G. Ouyang; X. Li</t>
        </is>
      </c>
      <c r="E403" s="22" t="inlineStr">
        <is>
          <t>Beijing Key Laboratory of Learning and Cognition, School of Psychology, Capital Normal University, Beijing, China; School of Electrical Engineering, Yanshan University, Qinhuangdao, China; State Key Laboratory of Cognitive Neuroscience and Learning, Beijing Normal University, Beijing, China; State Key Laboratory of Cognitive Neuroscience and Learning, Beijing Normal University, Beijing, China</t>
        </is>
      </c>
      <c r="F403" s="22" t="inlineStr">
        <is>
          <t>IEEE Transactions on Neural Systems and Rehabilitation Engineering</t>
        </is>
      </c>
      <c r="G403" s="14" t="n">
        <v>44764</v>
      </c>
      <c r="H403" s="22" t="n">
        <v>2022</v>
      </c>
      <c r="I403" s="22" t="n">
        <v>30</v>
      </c>
      <c r="J403" s="22" t="n"/>
      <c r="K403" s="22" t="n">
        <v>2003</v>
      </c>
      <c r="L403" s="22" t="n">
        <v>2011</v>
      </c>
      <c r="M403" s="22" t="inlineStr">
        <is>
          <t>Identification of autism spectrum disorder (ASD) in children is challenging due to the complexity and heterogeneity of ASD. Currently, most existing methods mainly rely on a single modality with limited information and often cannot achieve satisfactory performance. To address this issue, this paper investigates from internal neurophysiological and external behavior perspectives simultaneously and proposes a new multimodal diagnosis framework for identifying ASD in children with fusion of electroencephalogram (EEG) and eye-tracking (ET) data. Specifically, we designed a two-step multimodal feature learning and fusion model based on a typical deep learning algorithm, stacked denoising autoencoder (SDAE). In the first step, two SDAE models are designed for feature learning for EEG and ET modality, respectively. Then, a third SDAE model in the second step is designed to perform multimodal fusion with learned EEG and ET features in a concatenated way. Our designed multimodal identification model can automatically capture correlations and complementarity from behavior modality and neurophysiological modality in a latent feature space, and generate informative feature representations with better discriminability and generalization for enhanced identification performance. We collected a multimodal dataset containing 40 ASD children and 50 typically developing (TD) children to evaluate our proposed method. Experimental results showed that our proposed method achieved superior performance compared with two unimodal methods and a simple feature-level fusion method, which has promising potential to provide an objective and accurate diagnosis to assist clinicians.</t>
        </is>
      </c>
      <c r="N403" s="22" t="inlineStr">
        <is>
          <t>1558-0210</t>
        </is>
      </c>
      <c r="O403" s="22" t="n"/>
      <c r="P403" s="22" t="inlineStr">
        <is>
          <t>10.1109/TNSRE.2022.3192431</t>
        </is>
      </c>
      <c r="Q403" s="22" t="inlineStr">
        <is>
          <t xml:space="preserve">National Natural Science Foundation of China(grant numbers:62003228,61761166003); Science and Technology Development Project of Beijing Municipal Education Commission of China(grant numbers:KM202010028019); National Key Research and Development Program of China(grant numbers:2017YFC0820205); </t>
        </is>
      </c>
      <c r="R403" s="22" t="inlineStr">
        <is>
          <t>https://ieeexplore.ieee.org/stamp/stamp.jsp?arnumber=9832930</t>
        </is>
      </c>
      <c r="S403" s="22" t="inlineStr">
        <is>
          <t>Autism spectrum disorders (ASD);multimodal fusion;electroencephalogram (EEG);eye-tracking (ET);stacked denoising autoencoders;classification</t>
        </is>
      </c>
      <c r="T403" s="22" t="inlineStr">
        <is>
          <t>Electroencephalography;Feature extraction;Behavioral sciences;Brain modeling;Variable speed drives;Pediatrics;Neuroimaging</t>
        </is>
      </c>
      <c r="U403" s="22" t="inlineStr">
        <is>
          <t>Algorithms;Autism Spectrum Disorder;Child;Electroencephalography;Humans</t>
        </is>
      </c>
      <c r="V403" s="22" t="n">
        <v>107</v>
      </c>
      <c r="W403" s="22" t="n"/>
      <c r="X403" s="22" t="n">
        <v>37</v>
      </c>
      <c r="Y403" s="22" t="inlineStr">
        <is>
          <t>CCBY</t>
        </is>
      </c>
      <c r="Z403" s="14" t="n">
        <v>44761</v>
      </c>
      <c r="AA403" s="22" t="n">
        <v>2022</v>
      </c>
      <c r="AB403" s="22" t="n"/>
      <c r="AC403" s="22" t="inlineStr">
        <is>
          <t>IEEE</t>
        </is>
      </c>
      <c r="AD403" s="15" t="inlineStr">
        <is>
          <t>IEEE Journals</t>
        </is>
      </c>
    </row>
    <row r="404">
      <c r="A404" s="8" t="inlineStr">
        <is>
          <t>CoMa: A Multi-View Contrastive and Masked ROI Learning Pre-Training Strategy for Multiple Brain Diseases Diagnosis</t>
        </is>
      </c>
      <c r="B404" s="9">
        <f>IF(COUNTIF($A$1:A403,
IF(ISNUMBER(MATCH(RIGHT(TRIM(A403),1),{".",",",";",":","!","?"},0)),
LEFT(TRIM(A403),LEN(TRIM(A403))-1),
TRIM(A403)
))=1,
"Not Duplicate",
"Duplicate")</f>
        <v/>
      </c>
      <c r="C404" s="9">
        <f>_xlfn.IFNA(_xlfn.XLOOKUP(A404, Table1[Title], Table1[Inclusion/Exclusion Decision]), "Added studies")</f>
        <v/>
      </c>
      <c r="D404" s="9" t="inlineStr">
        <is>
          <t>G. Wei; C. Liang; T. Adali; J. Sui; R. Jiang; V. D. Calhoun; S. Qi</t>
        </is>
      </c>
      <c r="E404" s="9" t="inlineStr">
        <is>
          <t>Department of Artificial Intelligence, Nanjing University of Aeronautics and Astronautics, Nanjing, China; Department of Artificial Intelligence, Nanjing University of Aeronautics and Astronautics, Nanjing, China; Department of Computer Science and Electrical Engineering, University of Maryland Baltimore County, Baltimore, Maryland, USA; State Key Laboratory of Cognitive Neuroscience and Learning, Beijing Normal University, Beijing, China; State Key Laboratory of Cognitive Neuroscience and Learning, Beijing Normal University, Beijing, China; Tri-institutional Center for Translational Research in Neuroimaging and Data Science (TReNDS), Georgia State University, Atlanta, GA, USA; Department of Artificial Intelligence, Nanjing University of Aeronautics and Astronautics, Nanjing, China</t>
        </is>
      </c>
      <c r="F404" s="9" t="inlineStr">
        <is>
          <t>2025 IEEE International Conference on Bioinformatics and Biomedicine (BIBM)</t>
        </is>
      </c>
      <c r="G404" s="10" t="n">
        <v>46051</v>
      </c>
      <c r="H404" s="9" t="n">
        <v>2025</v>
      </c>
      <c r="I404" s="9" t="n"/>
      <c r="J404" s="9" t="n"/>
      <c r="K404" s="9" t="n">
        <v>4240</v>
      </c>
      <c r="L404" s="9" t="n">
        <v>4243</v>
      </c>
      <c r="M404" s="9" t="inlineStr">
        <is>
          <t>Pre-training techniques based on functional connectivity (FC) have demonstrated great potential in brain disease diagnosis. However, previous studies may disrupt the functional information of training data when designing pre-training tasks, and may be limited by biases stemming from single-task learning or insufficient coordination among multiple task components, thereby hindering the acquisition of robust and generalizable feature representations. To address these limitations, we proposed a novel pre-training framework, named Multi-view Contrastive and Masked ROI Learning (CoMa), to learn general representations from healthy datasets through improved learning tasks, with flexible domain-adaptive fine-tuning for downstream tasks. Results showed that the proposed CoMa achieved superior performance across a broad spectrum of diagnostic tasks, significantly outperforming the alternative methods, emphasizing its generalization and effectiveness. Furthermore, the model can further enhance the diagnostic accuracy through task-specific fine-tuning within particular disease domains, indicating its potential for adaptive disease diagnosis. Additionally, we also identified interpretable diagnostic biomarkers for childhood developmental disorders, psychiatric disorders, and neurodegenerative disorders. Overall, the proposed CoMa is instrumental toward the application of fundamental model for disease diagnosis and improves our understanding of underlying mechanisms of common brain disorders.</t>
        </is>
      </c>
      <c r="N404" s="9" t="inlineStr">
        <is>
          <t>2156-1133</t>
        </is>
      </c>
      <c r="O404" s="9" t="inlineStr">
        <is>
          <t>979-8-3315-1557-7</t>
        </is>
      </c>
      <c r="P404" s="9" t="inlineStr">
        <is>
          <t>10.1109/BIBM66473.2025.11356082</t>
        </is>
      </c>
      <c r="Q404" s="9" t="inlineStr">
        <is>
          <t xml:space="preserve">National Natural Science Foundation of China(grant numbers:62376124,82371510); </t>
        </is>
      </c>
      <c r="R404" s="9" t="inlineStr">
        <is>
          <t>https://ieeexplore.ieee.org/stamp/stamp.jsp?arnumber=11356082</t>
        </is>
      </c>
      <c r="S404" s="9" t="inlineStr">
        <is>
          <t>pre-training;foundation model;brain network;contrastive learning;mask modeling</t>
        </is>
      </c>
      <c r="T404" s="9" t="inlineStr">
        <is>
          <t>Functional connectivity;Adaptation models;Biological system modeling;Instruments;Training data;Biomarkers;Brain modeling;Feature extraction;Medical diagnosis;Diseases</t>
        </is>
      </c>
      <c r="U404" s="9" t="n"/>
      <c r="V404" s="9" t="n"/>
      <c r="W404" s="9" t="n"/>
      <c r="X404" s="9" t="n">
        <v>14</v>
      </c>
      <c r="Y404" s="9" t="inlineStr">
        <is>
          <t>IEEE</t>
        </is>
      </c>
      <c r="Z404" s="10" t="n">
        <v>46051</v>
      </c>
      <c r="AA404" s="9" t="inlineStr">
        <is>
          <t>15-18 Dec. 2025</t>
        </is>
      </c>
      <c r="AB404" s="9" t="inlineStr">
        <is>
          <t>15-18 Dec. 2025</t>
        </is>
      </c>
      <c r="AC404" s="9" t="inlineStr">
        <is>
          <t>IEEE</t>
        </is>
      </c>
      <c r="AD404" s="11" t="inlineStr">
        <is>
          <t>IEEE Conferences</t>
        </is>
      </c>
    </row>
    <row r="405">
      <c r="A405" s="12" t="inlineStr">
        <is>
          <t>Performance Evaluation of SVM with Non-Linear Kernels for EEG-based Dyslexia Detection</t>
        </is>
      </c>
      <c r="B405" s="22">
        <f>IF(COUNTIF($A$1:A404,
IF(ISNUMBER(MATCH(RIGHT(TRIM(A404),1),{".",",",";",":","!","?"},0)),
LEFT(TRIM(A404),LEN(TRIM(A404))-1),
TRIM(A404)
))=1,
"Not Duplicate",
"Duplicate")</f>
        <v/>
      </c>
      <c r="C405" s="22">
        <f>_xlfn.IFNA(_xlfn.XLOOKUP(A405, Table1[Title], Table1[Inclusion/Exclusion Decision]), "Added studies")</f>
        <v/>
      </c>
      <c r="D405" s="22" t="inlineStr">
        <is>
          <t>S. K. Parmar; O. A. Ramwala; C. N. Paunwala</t>
        </is>
      </c>
      <c r="E405" s="22" t="inlineStr">
        <is>
          <t>E &amp; C Department, Gujarat Technological University, Ahmedabad, India; Electronics Engineering Department, S. V. National Institute of Tech., Surat, India; SMIEEE, E &amp; C Department, Sarvajanik College of Engg. and Tech., Surat, India</t>
        </is>
      </c>
      <c r="F405" s="22" t="inlineStr">
        <is>
          <t>2021 IEEE 9th Region 10 Humanitarian Technology Conference (R10-HTC)</t>
        </is>
      </c>
      <c r="G405" s="14" t="n">
        <v>44552</v>
      </c>
      <c r="H405" s="22" t="n">
        <v>2021</v>
      </c>
      <c r="I405" s="22" t="n"/>
      <c r="J405" s="22" t="n"/>
      <c r="K405" s="22" t="n">
        <v>1</v>
      </c>
      <c r="L405" s="22" t="n">
        <v>6</v>
      </c>
      <c r="M405" s="22" t="inlineStr">
        <is>
          <t>Dyslexia is a neurodevelopmental disorder that involves difficulty in interpreting, reading, and writing but does not necessarily affect intelligence. Several behavioral symptoms have been utilized to identify Dyslexic patients. This paper proposes the analysis of EEG signals to diagnose Dyslexic people. Preprocessing the raw EEG data, feature extraction, feature grouping, and transferring particular attributes to a machine learning-based classifier are all part of the implementation. The feature grouping block has received a combination of Statistical, Hjorth, Frequency, and Katz Fractal Dimension attributes. Instead of collecting data from all channels, channels are aggregated and sent to a classifier to determine which part of the brain is engaged for a given activity, resulting in fewer electrodes for Dyslexia detection. In this work, an SVM classifier with non linear kernels is implemented. The performance of the Gaussian (RBF) Kernel, Polynomial Kernel, and Sigmoid Kernel has been evaluated. The Gaussian (RBF) Kernel produces promising results due to its decreased error rates. The deployed SVM model's performance was assessed using both speech and non-speech stimulus. This framework was examined on 391 participants, the most instances evaluated by any other researcher in the development of a feature-based machine learning technique. We attained a maximum accuracy of 62.4 percent for no-speech stimuli using the RBF Kernel, which is significant with the large dataset.</t>
        </is>
      </c>
      <c r="N405" s="22" t="inlineStr">
        <is>
          <t>2572-7621</t>
        </is>
      </c>
      <c r="O405" s="22" t="inlineStr">
        <is>
          <t>978-1-6654-3240-5</t>
        </is>
      </c>
      <c r="P405" s="22" t="inlineStr">
        <is>
          <t>10.1109/R10-HTC53172.2021.9641696</t>
        </is>
      </c>
      <c r="Q405" s="22" t="n"/>
      <c r="R405" s="22" t="inlineStr">
        <is>
          <t>https://ieeexplore.ieee.org/stamp/stamp.jsp?arnumber=9641696</t>
        </is>
      </c>
      <c r="S405" s="22" t="inlineStr">
        <is>
          <t>Dyslexia;Electroencephelogram (EEG);hjorth parameters;Support Vector Machine (SVM);Nonlinear Kernel</t>
        </is>
      </c>
      <c r="T405" s="22" t="inlineStr">
        <is>
          <t>Support vector machines;Electrodes;Error analysis;Machine learning;Speech enhancement;Feature extraction;Brain modeling</t>
        </is>
      </c>
      <c r="U405" s="22" t="n"/>
      <c r="V405" s="22" t="n">
        <v>15</v>
      </c>
      <c r="W405" s="22" t="n"/>
      <c r="X405" s="22" t="n">
        <v>34</v>
      </c>
      <c r="Y405" s="22" t="inlineStr">
        <is>
          <t>IEEE</t>
        </is>
      </c>
      <c r="Z405" s="14" t="n">
        <v>44552</v>
      </c>
      <c r="AA405" s="22" t="inlineStr">
        <is>
          <t>30 Sept.-2 Oct. 2021</t>
        </is>
      </c>
      <c r="AB405" s="22" t="inlineStr">
        <is>
          <t>30 Sept.-2 Oct. 2021</t>
        </is>
      </c>
      <c r="AC405" s="22" t="inlineStr">
        <is>
          <t>IEEE</t>
        </is>
      </c>
      <c r="AD405" s="15" t="inlineStr">
        <is>
          <t>IEEE Conferences</t>
        </is>
      </c>
    </row>
    <row r="406">
      <c r="A406" s="8" t="inlineStr">
        <is>
          <t>Biometric Security using EEG Signal Processing â€“ Acquisition, Representation and Classification Approaches</t>
        </is>
      </c>
      <c r="B406" s="9">
        <f>IF(COUNTIF($A$1:A405,
IF(ISNUMBER(MATCH(RIGHT(TRIM(A405),1),{".",",",";",":","!","?"},0)),
LEFT(TRIM(A405),LEN(TRIM(A405))-1),
TRIM(A405)
))=1,
"Not Duplicate",
"Duplicate")</f>
        <v/>
      </c>
      <c r="C406" s="9">
        <f>_xlfn.IFNA(_xlfn.XLOOKUP(A406, Table1[Title], Table1[Inclusion/Exclusion Decision]), "Added studies")</f>
        <v/>
      </c>
      <c r="D406" s="9" t="inlineStr">
        <is>
          <t>S. D. Biradar; S. L. Nalbalwar; S. B. Deosarkar</t>
        </is>
      </c>
      <c r="E406" s="9" t="inlineStr">
        <is>
          <t>Dept. of E&amp;TC Engineering, DBATU, India; Dept. of E&amp;TC Engineering, DBATU, India; Dept. of E&amp;TC Engineering, DBATU, India</t>
        </is>
      </c>
      <c r="F406" s="9" t="inlineStr">
        <is>
          <t>2022 IEEE International Conference on Distributed Computing and Electrical Circuits and Electronics (ICDCECE)</t>
        </is>
      </c>
      <c r="G406" s="10" t="n">
        <v>44725</v>
      </c>
      <c r="H406" s="9" t="n">
        <v>2022</v>
      </c>
      <c r="I406" s="9" t="n"/>
      <c r="J406" s="9" t="n"/>
      <c r="K406" s="9" t="n">
        <v>1</v>
      </c>
      <c r="L406" s="9" t="n">
        <v>6</v>
      </c>
      <c r="M406" s="9" t="inlineStr">
        <is>
          <t>Authentication and security issues are rapidly increasing with the development of new coding techniques and network interfacing. Biometric security has shown a promising performance for security mechanism compared to key based security mechanisms. Biometric security system operates on physiological and neurological inputs and their behavioral characteristic. In Biometric security system, forging and synthetic false inputs limits its application and reduces the reliability. Inputs such as face, iris, voice etc., are highly vulnerable to such attack. Biological signaling observes a higher reliability in providing security. Electroencephalogram (EEG) has gained a large interest in recent past for biometric security provisioning. This paper outlines a brief review on the recent development in the area of provisioning security using EEG signal for biometric security. Various approaches of EEG interface for biometric security, classification and its applications were reviewed.</t>
        </is>
      </c>
      <c r="N406" s="9" t="n"/>
      <c r="O406" s="9" t="inlineStr">
        <is>
          <t>978-1-6654-8316-2</t>
        </is>
      </c>
      <c r="P406" s="9" t="inlineStr">
        <is>
          <t>10.1109/ICDCECE53908.2022.9792639</t>
        </is>
      </c>
      <c r="Q406" s="9" t="n"/>
      <c r="R406" s="9" t="inlineStr">
        <is>
          <t>https://ieeexplore.ieee.org/stamp/stamp.jsp?arnumber=9792639</t>
        </is>
      </c>
      <c r="S406" s="9" t="inlineStr">
        <is>
          <t>Electroencephalogram (EEG);Biometric security system;Data acquisition;classification;and applications</t>
        </is>
      </c>
      <c r="T406" s="9" t="inlineStr">
        <is>
          <t>Biometrics (access control);Semantics;Signal processing;Market research;Electroencephalography;Physiology;Security</t>
        </is>
      </c>
      <c r="U406" s="9" t="n"/>
      <c r="V406" s="9" t="n">
        <v>2</v>
      </c>
      <c r="W406" s="9" t="n"/>
      <c r="X406" s="9" t="n">
        <v>51</v>
      </c>
      <c r="Y406" s="9" t="inlineStr">
        <is>
          <t>IEEE</t>
        </is>
      </c>
      <c r="Z406" s="10" t="n">
        <v>44725</v>
      </c>
      <c r="AA406" s="9" t="inlineStr">
        <is>
          <t>23-24 April 2022</t>
        </is>
      </c>
      <c r="AB406" s="9" t="inlineStr">
        <is>
          <t>23-24 April 2022</t>
        </is>
      </c>
      <c r="AC406" s="9" t="inlineStr">
        <is>
          <t>IEEE</t>
        </is>
      </c>
      <c r="AD406" s="11" t="inlineStr">
        <is>
          <t>IEEE Conferences</t>
        </is>
      </c>
    </row>
    <row r="407">
      <c r="A407" s="12" t="inlineStr">
        <is>
          <t>Deep Learning-Powered Electrical Brain Signals Analysis: Advancing Neurological Diagnostics</t>
        </is>
      </c>
      <c r="B407" s="22">
        <f>IF(COUNTIF($A$1:A406,
IF(ISNUMBER(MATCH(RIGHT(TRIM(A406),1),{".",",",";",":","!","?"},0)),
LEFT(TRIM(A406),LEN(TRIM(A406))-1),
TRIM(A406)
))=1,
"Not Duplicate",
"Duplicate")</f>
        <v/>
      </c>
      <c r="C407" s="22">
        <f>_xlfn.IFNA(_xlfn.XLOOKUP(A407, Table1[Title], Table1[Inclusion/Exclusion Decision]), "Added studies")</f>
        <v/>
      </c>
      <c r="D407" s="22" t="inlineStr">
        <is>
          <t>J. Li; X. Chen; F. Shen; J. Chen; Y. Liu; D. Zhang; Z. Yuan; F. Zhao; M. Li; Y. Yang</t>
        </is>
      </c>
      <c r="E407" s="22" t="inlineStr">
        <is>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DiFint Technology (Shanghai) Company, Shanghai, China; Shanghai Institute of Microsystem and Information Technology, Chinese Academy of Sciences, Shanghai, China; College of Computer Science and Technology, Zhejiang University, Hangzhou, China</t>
        </is>
      </c>
      <c r="F407" s="22" t="inlineStr">
        <is>
          <t>IEEE Reviews in Biomedical Engineering</t>
        </is>
      </c>
      <c r="G407" s="14" t="n">
        <v>46051</v>
      </c>
      <c r="H407" s="22" t="n">
        <v>2026</v>
      </c>
      <c r="I407" s="22" t="n">
        <v>19</v>
      </c>
      <c r="J407" s="22" t="n"/>
      <c r="K407" s="22" t="n">
        <v>337</v>
      </c>
      <c r="L407" s="22" t="n">
        <v>351</v>
      </c>
      <c r="M407" s="22" t="inlineStr">
        <is>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t>
        </is>
      </c>
      <c r="N407" s="22" t="inlineStr">
        <is>
          <t>1941-1189</t>
        </is>
      </c>
      <c r="O407" s="22" t="n"/>
      <c r="P407" s="22" t="inlineStr">
        <is>
          <t>10.1109/RBME.2025.3625973</t>
        </is>
      </c>
      <c r="Q407" s="22" t="inlineStr">
        <is>
          <t xml:space="preserve">National Natural Science Foundation of China(grant numbers:62322606); Zhejiang NSF(grant numbers:LR22F020005); </t>
        </is>
      </c>
      <c r="R407" s="22" t="inlineStr">
        <is>
          <t>https://ieeexplore.ieee.org/stamp/stamp.jsp?arnumber=11286230</t>
        </is>
      </c>
      <c r="S407" s="22" t="inlineStr">
        <is>
          <t>Deep learning;neural signal analysis;electroencephalography;neurological disorder diagnosis</t>
        </is>
      </c>
      <c r="T407" s="22" t="inlineStr">
        <is>
          <t>Electroencephalography;Brain modeling;Feature extraction;Signal analysis;Noise;Electrodes;Scalp;Training;Sleep;Neurological diseases</t>
        </is>
      </c>
      <c r="U407" s="22" t="inlineStr">
        <is>
          <t>Humans;Deep Learning;Electroencephalography;Brain;Signal Processing, Computer-Assisted;Nervous System Diseases</t>
        </is>
      </c>
      <c r="V407" s="22" t="n"/>
      <c r="W407" s="22" t="n"/>
      <c r="X407" s="22" t="n">
        <v>198</v>
      </c>
      <c r="Y407" s="22" t="inlineStr">
        <is>
          <t>IEEE</t>
        </is>
      </c>
      <c r="Z407" s="14" t="n">
        <v>46000</v>
      </c>
      <c r="AA407" s="22" t="n">
        <v>2026</v>
      </c>
      <c r="AB407" s="22" t="n"/>
      <c r="AC407" s="22" t="inlineStr">
        <is>
          <t>IEEE</t>
        </is>
      </c>
      <c r="AD407" s="15" t="inlineStr">
        <is>
          <t>IEEE Journals</t>
        </is>
      </c>
    </row>
    <row r="408">
      <c r="A408" s="8" t="inlineStr">
        <is>
          <t>The Detection of Attentive Mental State Using a Mixed Neural Network Model</t>
        </is>
      </c>
      <c r="B408" s="9">
        <f>IF(COUNTIF($A$1:A407,
IF(ISNUMBER(MATCH(RIGHT(TRIM(A407),1),{".",",",";",":","!","?"},0)),
LEFT(TRIM(A407),LEN(TRIM(A407))-1),
TRIM(A407)
))=1,
"Not Duplicate",
"Duplicate")</f>
        <v/>
      </c>
      <c r="C408" s="9">
        <f>_xlfn.IFNA(_xlfn.XLOOKUP(A408, Table1[Title], Table1[Inclusion/Exclusion Decision]), "Added studies")</f>
        <v/>
      </c>
      <c r="D408" s="9" t="inlineStr">
        <is>
          <t>H. Cai; J. Tang; Y. Wu; M. Xia; G. He; Y. Zhang</t>
        </is>
      </c>
      <c r="E408" s="9" t="inlineStr">
        <is>
          <t>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t>
        </is>
      </c>
      <c r="F408" s="9" t="inlineStr">
        <is>
          <t>2021 IEEE International Symposium on Circuits and Systems (ISCAS)</t>
        </is>
      </c>
      <c r="G408" s="10" t="n">
        <v>44313</v>
      </c>
      <c r="H408" s="9" t="n">
        <v>2021</v>
      </c>
      <c r="I408" s="9" t="n"/>
      <c r="J408" s="9" t="n"/>
      <c r="K408" s="9" t="n">
        <v>1</v>
      </c>
      <c r="L408" s="9" t="n">
        <v>5</v>
      </c>
      <c r="M408" s="9" t="inlineStr">
        <is>
          <t>The application of deep learning (DL) in various brain computer interface (BCI) systems has achieved great success, but the results on the attention classification task are still not satisfactory. In this paper, an end-to-end mixed neural network model was proposed to classify the attention and non- attention mental states from multi-channel electroencephalography (EEG) data. During the experiment, a cross-subject strategy was performed on the attention detection task. Evaluated on a different electrodes combination of a publicly available dataset, the proposed model outperforms these baseline methods while maintaining relatively low computational complexity. The improved performance is meaningful for the attentive mental state classification task and is useful for the process of attention enhancement.</t>
        </is>
      </c>
      <c r="N408" s="9" t="inlineStr">
        <is>
          <t>2158-1525</t>
        </is>
      </c>
      <c r="O408" s="9" t="inlineStr">
        <is>
          <t>978-1-7281-9201-7</t>
        </is>
      </c>
      <c r="P408" s="9" t="inlineStr">
        <is>
          <t>10.1109/ISCAS51556.2021.9401744</t>
        </is>
      </c>
      <c r="Q408" s="9" t="n"/>
      <c r="R408" s="9" t="inlineStr">
        <is>
          <t>https://ieeexplore.ieee.org/stamp/stamp.jsp?arnumber=9401744</t>
        </is>
      </c>
      <c r="S408" s="9" t="n"/>
      <c r="T408" s="9" t="inlineStr">
        <is>
          <t>Computational modeling;Brain modeling;Electroencephalography;Brain-computer interfaces;Task analysis;Biological neural networks;Load modeling</t>
        </is>
      </c>
      <c r="U408" s="9" t="n"/>
      <c r="V408" s="9" t="n">
        <v>4</v>
      </c>
      <c r="W408" s="9" t="n"/>
      <c r="X408" s="9" t="n">
        <v>24</v>
      </c>
      <c r="Y408" s="9" t="inlineStr">
        <is>
          <t>IEEE</t>
        </is>
      </c>
      <c r="Z408" s="10" t="n">
        <v>44313</v>
      </c>
      <c r="AA408" s="9" t="inlineStr">
        <is>
          <t>22-28 May 2021</t>
        </is>
      </c>
      <c r="AB408" s="9" t="inlineStr">
        <is>
          <t>22-28 May 2021</t>
        </is>
      </c>
      <c r="AC408" s="9" t="inlineStr">
        <is>
          <t>IEEE</t>
        </is>
      </c>
      <c r="AD408" s="11" t="inlineStr">
        <is>
          <t>IEEE Conferences</t>
        </is>
      </c>
    </row>
    <row r="409">
      <c r="A409" s="12" t="inlineStr">
        <is>
          <t>The Design Of A Game-based Software For Children With Autism Spectrum Disorder</t>
        </is>
      </c>
      <c r="B409" s="22">
        <f>IF(COUNTIF($A$1:A408,
IF(ISNUMBER(MATCH(RIGHT(TRIM(A408),1),{".",",",";",":","!","?"},0)),
LEFT(TRIM(A408),LEN(TRIM(A408))-1),
TRIM(A408)
))=1,
"Not Duplicate",
"Duplicate")</f>
        <v/>
      </c>
      <c r="C409" s="22">
        <f>_xlfn.IFNA(_xlfn.XLOOKUP(A409, Table1[Title], Table1[Inclusion/Exclusion Decision]), "Added studies")</f>
        <v/>
      </c>
      <c r="D409" s="22" t="inlineStr">
        <is>
          <t>M. Luongo; R. Simeoli; D. Marocco; M. Ponticorvo</t>
        </is>
      </c>
      <c r="E409" s="22" t="inlineStr">
        <is>
          <t>University of Naples Federico II, Naples, Italy; University of Naples Federico II, Naples, Italy; University of Naples Federico II, Naples, Italy; University of Naples Federico II, Naples, Italy</t>
        </is>
      </c>
      <c r="F409" s="22" t="inlineStr">
        <is>
          <t>2022 IEEE International Conference on Metrology for Extended Reality, Artificial Intelligence and Neural Engineering (MetroXRAINE)</t>
        </is>
      </c>
      <c r="G409" s="14" t="n">
        <v>44900</v>
      </c>
      <c r="H409" s="22" t="n">
        <v>2022</v>
      </c>
      <c r="I409" s="22" t="n"/>
      <c r="J409" s="22" t="n"/>
      <c r="K409" s="22" t="n">
        <v>318</v>
      </c>
      <c r="L409" s="22" t="n">
        <v>322</v>
      </c>
      <c r="M409" s="22" t="inlineStr">
        <is>
          <t>Autism spectrum disorder (ASD) is commonly described as characterized by social-communicative impairment and for the presence of restricted and repetitive behaviors. However, motor impairments seem to play an important role in ASD symptomatology. A growing number of studies suggested that these motor abnormalities often appear even before the typical social communication deficits. For individual considered at high risk of developing autism, the presence of early motor difficulties can be an important clue for timely diagnosis. In this work we will provide a preliminary description of the architecture and design of a Game-based software designed to obtain quantitative and automatic metrics to measure the difficulties of movement in ASD exploiting the potential of technology to engage children and, at the same time, assess them.</t>
        </is>
      </c>
      <c r="N409" s="22" t="n"/>
      <c r="O409" s="22" t="inlineStr">
        <is>
          <t>978-1-6654-8574-6</t>
        </is>
      </c>
      <c r="P409" s="22" t="inlineStr">
        <is>
          <t>10.1109/MetroXRAINE54828.2022.9967545</t>
        </is>
      </c>
      <c r="Q409" s="22" t="n"/>
      <c r="R409" s="22" t="inlineStr">
        <is>
          <t>https://ieeexplore.ieee.org/stamp/stamp.jsp?arnumber=9967545</t>
        </is>
      </c>
      <c r="S409" s="22" t="inlineStr">
        <is>
          <t>autism spectrum disorder;technologies;game;assessment</t>
        </is>
      </c>
      <c r="T409" s="22" t="inlineStr">
        <is>
          <t>Autism;Waste materials;Tactile sensors;Variable speed drives;Touch sensitive screens;Software;Time measurement</t>
        </is>
      </c>
      <c r="U409" s="22" t="n"/>
      <c r="V409" s="22" t="n">
        <v>7</v>
      </c>
      <c r="W409" s="22" t="n"/>
      <c r="X409" s="22" t="n">
        <v>31</v>
      </c>
      <c r="Y409" s="22" t="inlineStr">
        <is>
          <t>IEEE</t>
        </is>
      </c>
      <c r="Z409" s="14" t="n">
        <v>44900</v>
      </c>
      <c r="AA409" s="22" t="inlineStr">
        <is>
          <t>26-28 Oct. 2022</t>
        </is>
      </c>
      <c r="AB409" s="22" t="inlineStr">
        <is>
          <t>26-28 Oct. 2022</t>
        </is>
      </c>
      <c r="AC409" s="22" t="inlineStr">
        <is>
          <t>IEEE</t>
        </is>
      </c>
      <c r="AD409" s="15" t="inlineStr">
        <is>
          <t>IEEE Conferences</t>
        </is>
      </c>
    </row>
    <row r="410">
      <c r="A410" s="8" t="inlineStr">
        <is>
          <t>3 An analytical study of AI in overcoming mental illness</t>
        </is>
      </c>
      <c r="B410" s="9">
        <f>IF(COUNTIF($A$1:A409,
IF(ISNUMBER(MATCH(RIGHT(TRIM(A409),1),{".",",",";",":","!","?"},0)),
LEFT(TRIM(A409),LEN(TRIM(A409))-1),
TRIM(A409)
))=1,
"Not Duplicate",
"Duplicate")</f>
        <v/>
      </c>
      <c r="C410" s="9">
        <f>_xlfn.IFNA(_xlfn.XLOOKUP(A410, Table1[Title], Table1[Inclusion/Exclusion Decision]), "Added studies")</f>
        <v/>
      </c>
      <c r="D410" s="9" t="inlineStr">
        <is>
          <t>S. Agravanshi; M. Walia; S. Mishra</t>
        </is>
      </c>
      <c r="E410" s="9" t="inlineStr">
        <is>
          <t>NA; NA; NA</t>
        </is>
      </c>
      <c r="F410" s="9" t="inlineStr">
        <is>
          <t>Healthcare Big Data Analytics: Computational Optimization and Cohesive Approaches</t>
        </is>
      </c>
      <c r="G410" s="9" t="n"/>
      <c r="H410" s="9" t="n">
        <v>2024</v>
      </c>
      <c r="I410" s="9" t="n"/>
      <c r="J410" s="9" t="n"/>
      <c r="K410" s="9" t="n">
        <v>55</v>
      </c>
      <c r="L410" s="9" t="n">
        <v>84</v>
      </c>
      <c r="M410" s="9" t="inlineStr">
        <is>
          <t>Psychological instabilities like depression, attention-deficit hyperactivity disorder and schizophrenia (SZ) are astoundingly normal and have been shown to influence an individualâ€™s genuine prosperity. Lately, artificial intelligence (AI) strategies have been familiar with assistance passionate health providers, including subject matter experts and clinicians, for dynamic ward on patientsâ€™ chronicled data (e.g., clinical records, direct data and electronic media use) Deep learning (DL), as may be the most recent period of AI headways, has displayed predominant execution in some certified applications going from PC vision to clinical benefits. An investigation on recently bombed models is acted to get information that sets up patterns that start to clarify why specific methodologies in the past flopped and how they can be hyper tuned to more readily serve our current requirements. The target of this examination is to review existing assessments on usages of profound learning computations in mental prosperity result research. A careful assessment and inside and out investigation of how a few sicknesses contrast across the globe and how broadened their patients just as their analysis and manifestations are directed to a smaller quest for models and structures that can be effortlessly applied to patients dependent on their particular side effects. The utilization of various philosophies is inspected, their outcomes arranged and a result is focused on that helps the objective of use of cutting-edge DL in working on the state of psychological wellness afflictions and patients. Specifically, we first immediately diagram the state-of-the-art DL strategies. Then we review the composing appropriate to DL applications in enthusiastic prosperity results.</t>
        </is>
      </c>
      <c r="N410" s="9" t="n"/>
      <c r="O410" s="9" t="n">
        <v>9783110750980</v>
      </c>
      <c r="P410" s="9" t="n"/>
      <c r="Q410" s="9" t="n"/>
      <c r="R410" s="9" t="inlineStr">
        <is>
          <t>https://ieeexplore.ieee.org/xpl/ebooks/bookPdfWithBanner.jsp?fileName=10790318.pdf&amp;bkn=10781479&amp;pdfType=chapter</t>
        </is>
      </c>
      <c r="S410" s="9" t="n"/>
      <c r="T410" s="9" t="inlineStr">
        <is>
          <t>Mental health;Neurons;Predictive models;Depression;Data models;Deep learning;Analytical models;Surveys;Standards organizations;Software</t>
        </is>
      </c>
      <c r="U410" s="9" t="n"/>
      <c r="V410" s="9" t="n"/>
      <c r="W410" s="9" t="n"/>
      <c r="X410" s="9" t="n"/>
      <c r="Y410" s="9" t="n"/>
      <c r="Z410" s="10" t="n">
        <v>45673</v>
      </c>
      <c r="AA410" s="9" t="n"/>
      <c r="AB410" s="9" t="n"/>
      <c r="AC410" s="9" t="inlineStr">
        <is>
          <t>De Gruyter</t>
        </is>
      </c>
      <c r="AD410" s="11" t="inlineStr">
        <is>
          <t>De Gruyter eBook Chapters</t>
        </is>
      </c>
    </row>
    <row r="411">
      <c r="A411" s="12" t="inlineStr">
        <is>
          <t>Multilevel Correlation-aware and Modal-aware Graph Convolutional Network for Diagnosing Neurodevelopmental Disorders</t>
        </is>
      </c>
      <c r="B411" s="22">
        <f>IF(COUNTIF($A$1:A410,
IF(ISNUMBER(MATCH(RIGHT(TRIM(A410),1),{".",",",";",":","!","?"},0)),
LEFT(TRIM(A410),LEN(TRIM(A410))-1),
TRIM(A410)
))=1,
"Not Duplicate",
"Duplicate")</f>
        <v/>
      </c>
      <c r="C411" s="22">
        <f>_xlfn.IFNA(_xlfn.XLOOKUP(A411, Table1[Title], Table1[Inclusion/Exclusion Decision]), "Added studies")</f>
        <v/>
      </c>
      <c r="D411" s="22" t="inlineStr">
        <is>
          <t>S. Zuo; Y. Li; Y. Qi; A. Liu</t>
        </is>
      </c>
      <c r="E411" s="22" t="inlineStr">
        <is>
          <t>School of Information Science and Technology, University of Science and Technology of China, Hefei, Anhui, China; School of Information Science and Technology, University of Science and Technology of China, Hefei, Anhui, China; Department of Neurosurgery, Hospital of USTC, China; School of Information Science and Technology, University of Science and Technology of China, Hefei, Anhui, China</t>
        </is>
      </c>
      <c r="F411" s="22" t="inlineStr">
        <is>
          <t>IEEE Transactions on Biomedical Engineering</t>
        </is>
      </c>
      <c r="G411" s="22" t="n"/>
      <c r="H411" s="22" t="n">
        <v>2025</v>
      </c>
      <c r="I411" s="22" t="inlineStr">
        <is>
          <t>PP</t>
        </is>
      </c>
      <c r="J411" s="22" t="n">
        <v>99</v>
      </c>
      <c r="K411" s="22" t="n">
        <v>1</v>
      </c>
      <c r="L411" s="22" t="n">
        <v>14</v>
      </c>
      <c r="M411" s="22" t="inlineStr">
        <is>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92.88%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t>
        </is>
      </c>
      <c r="N411" s="22" t="inlineStr">
        <is>
          <t>1558-2531</t>
        </is>
      </c>
      <c r="O411" s="22" t="n"/>
      <c r="P411" s="22" t="inlineStr">
        <is>
          <t>10.1109/TBME.2025.3617348</t>
        </is>
      </c>
      <c r="Q411" s="22" t="n"/>
      <c r="R411" s="22" t="inlineStr">
        <is>
          <t>https://ieeexplore.ieee.org/stamp/stamp.jsp?arnumber=11190013</t>
        </is>
      </c>
      <c r="S411" s="22" t="inlineStr">
        <is>
          <t>Graph Neural Network;Neurodevelopmental Disorders;Resting-State fMRI;Multimodal Fusion</t>
        </is>
      </c>
      <c r="T411" s="22" t="inlineStr">
        <is>
          <t>Diseases;Brain modeling;Functional magnetic resonance imaging;Feature extraction;Variable speed drives;Transformers;Reliability;Limiting;Accuracy;Medical diagnosis</t>
        </is>
      </c>
      <c r="U411" s="22" t="n"/>
      <c r="V411" s="22" t="n">
        <v>1</v>
      </c>
      <c r="W411" s="22" t="n"/>
      <c r="X411" s="22" t="n"/>
      <c r="Y411" s="22" t="inlineStr">
        <is>
          <t>IEEE</t>
        </is>
      </c>
      <c r="Z411" s="14" t="n">
        <v>45932</v>
      </c>
      <c r="AA411" s="22" t="n"/>
      <c r="AB411" s="22" t="n"/>
      <c r="AC411" s="22" t="inlineStr">
        <is>
          <t>IEEE</t>
        </is>
      </c>
      <c r="AD411" s="15" t="inlineStr">
        <is>
          <t>IEEE Early Access Articles</t>
        </is>
      </c>
    </row>
    <row r="412">
      <c r="A412" s="8" t="inlineStr">
        <is>
          <t>Application of Machine Learning Analysis of EEG Connectivity Data and Environmental Factors for the Identification of neurodevelopmental conditions</t>
        </is>
      </c>
      <c r="B412" s="9">
        <f>IF(COUNTIF($A$1:A411,
IF(ISNUMBER(MATCH(RIGHT(TRIM(A411),1),{".",",",";",":","!","?"},0)),
LEFT(TRIM(A411),LEN(TRIM(A411))-1),
TRIM(A411)
))=1,
"Not Duplicate",
"Duplicate")</f>
        <v/>
      </c>
      <c r="C412" s="9">
        <f>_xlfn.IFNA(_xlfn.XLOOKUP(A412, Table1[Title], Table1[Inclusion/Exclusion Decision]), "Added studies")</f>
        <v/>
      </c>
      <c r="D412" s="9" t="inlineStr">
        <is>
          <t>C. Piazza; A. Falivene; S. Pandurangan; S. Rapella; C. Dondena; E. M. Riboldi; C. Cantiani; V. Riva</t>
        </is>
      </c>
      <c r="E412" s="9" t="inlineStr">
        <is>
          <t>Scientific Institute IRCCS E. Medea, Bosisio Parini (LC), Italy; Scientific Institute IRCCS E. Medea, Bosisio Parini (LC), Italy; Faculty of Informatics, UniversitÃ  della Svizzera Italiana, Lugano, Switzerland; Scientific Institute IRCCS E. Medea, Bosisio Parini (LC), Italy; Scientific Institute IRCCS E. Medea, Bosisio Parini (LC), Italy; Scientific Institute IRCCS E. Medea, Bosisio Parini (LC), Italy; Scientific Institute IRCCS E. Medea, Bosisio Parini (LC), Italy; Scientific Institute IRCCS E. Medea, Bosisio Parini (LC), Italy</t>
        </is>
      </c>
      <c r="F412" s="9" t="inlineStr">
        <is>
          <t>2024 IEEE International Symposium on Medical Measurements and Applications (MeMeA)</t>
        </is>
      </c>
      <c r="G412" s="10" t="n">
        <v>45502</v>
      </c>
      <c r="H412" s="9" t="n">
        <v>2024</v>
      </c>
      <c r="I412" s="9" t="n"/>
      <c r="J412" s="9" t="n"/>
      <c r="K412" s="9" t="n">
        <v>1</v>
      </c>
      <c r="L412" s="9" t="n">
        <v>5</v>
      </c>
      <c r="M412" s="9" t="inlineStr">
        <is>
          <t>Nowadays neurodevelopmental disorders (NDDs) represent an important health issue and much effort is devoted to improve the process of diagnosis. The combination of objective data coming from different domains might improve the prediction of NDDs. Machine learning (ML) techniques represent a promising tool to reach this aim. The goal of the present work was to combine EEG functional connectivity, socio-demographic and environmental features to distinguish between infants at higher and lower likelihood of developing NDDs (HL-NDDs VS LL NDDs infants), specifically autism spectrum disorder (ASD) and language learning impairments (LLI). Data acquired in 302 infants (148 LL-NDDs and 154 HL-NDDs) were analyzed with support vector machine (SVM). The average model accuracy during test phase was 62.7%â€¢ Despite the accuracy was lower in respect to the values reported in the literature, we found the model performance acceptable considering that HL-NDDs group was made by infants at risk for two different types of NDDs (i.e. ASD and LLI) and that the classification was not based on clinical outcomes but only on the risk status.</t>
        </is>
      </c>
      <c r="N412" s="9" t="inlineStr">
        <is>
          <t>2837-5882</t>
        </is>
      </c>
      <c r="O412" s="9" t="inlineStr">
        <is>
          <t>979-8-3503-0799-3</t>
        </is>
      </c>
      <c r="P412" s="9" t="inlineStr">
        <is>
          <t>10.1109/MeMeA60663.2024.10596882</t>
        </is>
      </c>
      <c r="Q412" s="9" t="n"/>
      <c r="R412" s="9" t="inlineStr">
        <is>
          <t>https://ieeexplore.ieee.org/stamp/stamp.jsp?arnumber=10596882</t>
        </is>
      </c>
      <c r="S412" s="9" t="inlineStr">
        <is>
          <t>Machine learning;EEG connectivity;Neurodevelopmental disorders;infants</t>
        </is>
      </c>
      <c r="T412" s="9" t="inlineStr">
        <is>
          <t>Support vector machines;Autism;Accuracy;Machine learning;Brain modeling;Electroencephalography;Environmental factors</t>
        </is>
      </c>
      <c r="U412" s="9" t="n"/>
      <c r="V412" s="9" t="n"/>
      <c r="W412" s="9" t="n"/>
      <c r="X412" s="9" t="n">
        <v>31</v>
      </c>
      <c r="Y412" s="9" t="inlineStr">
        <is>
          <t>IEEE</t>
        </is>
      </c>
      <c r="Z412" s="10" t="n">
        <v>45502</v>
      </c>
      <c r="AA412" s="9" t="inlineStr">
        <is>
          <t>26-28 June 2024</t>
        </is>
      </c>
      <c r="AB412" s="9" t="inlineStr">
        <is>
          <t>26-28 June 2024</t>
        </is>
      </c>
      <c r="AC412" s="9" t="inlineStr">
        <is>
          <t>IEEE</t>
        </is>
      </c>
      <c r="AD412" s="11" t="inlineStr">
        <is>
          <t>IEEE Conferences</t>
        </is>
      </c>
    </row>
    <row r="413">
      <c r="A413" s="12" t="inlineStr">
        <is>
          <t>Always-on Hyperdimensional Heartbeats</t>
        </is>
      </c>
      <c r="B413" s="22">
        <f>IF(COUNTIF($A$1:A412,
IF(ISNUMBER(MATCH(RIGHT(TRIM(A412),1),{".",",",";",":","!","?"},0)),
LEFT(TRIM(A412),LEN(TRIM(A412))-1),
TRIM(A412)
))=1,
"Not Duplicate",
"Duplicate")</f>
        <v/>
      </c>
      <c r="C413" s="22">
        <f>_xlfn.IFNA(_xlfn.XLOOKUP(A413, Table1[Title], Table1[Inclusion/Exclusion Decision]), "Added studies")</f>
        <v/>
      </c>
      <c r="D413" s="22" t="inlineStr">
        <is>
          <t>T. Mergist; S. Aygun</t>
        </is>
      </c>
      <c r="E413" s="22" t="inlineStr">
        <is>
          <t>School of Computing and Informatics, University of Louisiana at Lafayette, Lafayette, LA, USA; School of Computing and Informatics, University of Louisiana at Lafayette, Lafayette, LA, USA</t>
        </is>
      </c>
      <c r="F413" s="22" t="inlineStr">
        <is>
          <t>2025 IEEE 68th International Midwest Symposium on Circuits and Systems (MWSCAS)</t>
        </is>
      </c>
      <c r="G413" s="14" t="n">
        <v>45986</v>
      </c>
      <c r="H413" s="22" t="n">
        <v>2025</v>
      </c>
      <c r="I413" s="22" t="n"/>
      <c r="J413" s="22" t="n"/>
      <c r="K413" s="22" t="n">
        <v>764</v>
      </c>
      <c r="L413" s="22" t="n">
        <v>768</v>
      </c>
      <c r="M413" s="22" t="inlineStr">
        <is>
          <t>This study presents a novel approach to phonocardiogram (PCG) signal classification using hyperdimensional computing (HDC) with hybrid feature extraction and Sobol-based hypervector encoding. Our method transforms heart sound signals into high-dimensional hypervectors by extracting key audio features, such as Mel-frequency cepstral coefficients (MFCCs), zero-crossing rate (ZCR), spectral contrast, and chroma features, followed by quantization and encoding into highdimensional space. The resulting hypervectors are then classified using multi-centroid class representations, generated via k-means clustering, and evaluated through cosine similarity. Our approach achieves rapid inference, robust noise tolerance, and lower computational complexity compared to traditional machine learning methods. The hybrid feature encoding technique effectively captures both spectral and temporal characteristics of PCG signals, enhancing classification accuracy and consistency. We evaluate our model's performance using confusion matrices, inference time analysis, and energy efficiency estimation on a 3W TinyML embedded device. Our refined classifier demonstrates an overall accuracy of 83%, with an average inference time of 1.15 ms per sample, and energy consumption as low as 0.0035 Joules per classification. These results emphasize the potential of our HDC-based approach for reliable, real-time, and low-power diagnostic applications in embedded and wearable biomedical devices.</t>
        </is>
      </c>
      <c r="N413" s="22" t="inlineStr">
        <is>
          <t>1558-3899</t>
        </is>
      </c>
      <c r="O413" s="22" t="inlineStr">
        <is>
          <t>979-8-3315-8934-9</t>
        </is>
      </c>
      <c r="P413" s="22" t="inlineStr">
        <is>
          <t>10.1109/MWSCAS53549.2025.11244520</t>
        </is>
      </c>
      <c r="Q413" s="22" t="inlineStr">
        <is>
          <t xml:space="preserve">National Science Foundation(grant numbers:2019511); </t>
        </is>
      </c>
      <c r="R413" s="22" t="inlineStr">
        <is>
          <t>https://ieeexplore.ieee.org/stamp/stamp.jsp?arnumber=11244520</t>
        </is>
      </c>
      <c r="S413" s="22" t="inlineStr">
        <is>
          <t>Heartbeat classification;hyperdimensional computing;PCG signal classification;real-time diagnostics</t>
        </is>
      </c>
      <c r="T413" s="22" t="inlineStr">
        <is>
          <t>Performance evaluation;Accuracy;Cepstral analysis;Computational modeling;Pattern classification;Feature extraction;Real-time systems;Encoding;Heart rate variability;Phonocardiography</t>
        </is>
      </c>
      <c r="U413" s="22" t="n"/>
      <c r="V413" s="22" t="n"/>
      <c r="W413" s="22" t="n"/>
      <c r="X413" s="22" t="n">
        <v>16</v>
      </c>
      <c r="Y413" s="22" t="inlineStr">
        <is>
          <t>IEEE</t>
        </is>
      </c>
      <c r="Z413" s="14" t="n">
        <v>45986</v>
      </c>
      <c r="AA413" s="22" t="inlineStr">
        <is>
          <t>10-13 Aug. 2025</t>
        </is>
      </c>
      <c r="AB413" s="22" t="inlineStr">
        <is>
          <t>10-13 Aug. 2025</t>
        </is>
      </c>
      <c r="AC413" s="22" t="inlineStr">
        <is>
          <t>IEEE</t>
        </is>
      </c>
      <c r="AD413" s="15" t="inlineStr">
        <is>
          <t>IEEE Conferences</t>
        </is>
      </c>
    </row>
    <row r="414">
      <c r="A414" s="8" t="inlineStr">
        <is>
          <t>Predicting Future Alleviation of Mental Illness in Social Media: An Empathy-Based Social Network Perspective</t>
        </is>
      </c>
      <c r="B414" s="9">
        <f>IF(COUNTIF($A$1:A413,
IF(ISNUMBER(MATCH(RIGHT(TRIM(A413),1),{".",",",";",":","!","?"},0)),
LEFT(TRIM(A413),LEN(TRIM(A413))-1),
TRIM(A413)
))=1,
"Not Duplicate",
"Duplicate")</f>
        <v/>
      </c>
      <c r="C414" s="9">
        <f>_xlfn.IFNA(_xlfn.XLOOKUP(A414, Table1[Title], Table1[Inclusion/Exclusion Decision]), "Added studies")</f>
        <v/>
      </c>
      <c r="D414" s="9" t="inlineStr">
        <is>
          <t>Y. Chai; F. Wu; R. Sun; Z. Zhang; J. Bao; R. Ma; Q. Peng; D. Wu; Y. Wan; K. Li</t>
        </is>
      </c>
      <c r="E414" s="9" t="inlineStr">
        <is>
          <t>School of Information, Central University of Finance and Economics, Beijing, China; School of Culture and Communication,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Information, Central University of Finance and Economics, Beijing, China; School of Insurance, Central University of Finance and Economics, Beijing, China; School of Information, Central University of Finance and Economics, Beijing, China; Shenzhen Corerain Technologies Co. Ltd, Shenzhen, China; School of Information, Central University of Finance and Economics, Beijing, China</t>
        </is>
      </c>
      <c r="F414" s="9" t="inlineStr">
        <is>
          <t>2019 IEEE Intl Conf on Parallel &amp; Distributed Processing with Applications, Big Data &amp; Cloud Computing, Sustainable Computing &amp; Communications, Social Computing &amp; Networking (ISPA/BDCloud/SocialCom/SustainCom)</t>
        </is>
      </c>
      <c r="G414" s="10" t="n">
        <v>43916</v>
      </c>
      <c r="H414" s="9" t="n">
        <v>2019</v>
      </c>
      <c r="I414" s="9" t="n"/>
      <c r="J414" s="9" t="n"/>
      <c r="K414" s="9" t="n">
        <v>1564</v>
      </c>
      <c r="L414" s="9" t="n">
        <v>1571</v>
      </c>
      <c r="M414" s="9" t="inlineStr">
        <is>
          <t>Numerous studies have shown that users' posts on social media can explicitly or implicitly reflect various human psychological characteristics. Through mining these data, predictive models can be built to forecast and analyze potential mental illness, which can facilitate therapeutic decision making and offer the best hope for early interventions and treatments. However, most existing approaches face severe information loss and ignore the time dynamics of user behaviour. To fill the research gaps, we use time-aware social networks to combine various information sources in social media posts. Also, machine learning detectors are trained to automatically identify empathic interactions, filter out irrelevant information and construct empathy-based networks. Finally, we devise a hybrid deep learning algorithm to learn embeddings from the dynamic feature-rich networks and predict future alleviation of mental illness. Compared with strong baselines, our approach achieves the best-performing results with efficient computation speed.</t>
        </is>
      </c>
      <c r="N414" s="9" t="n"/>
      <c r="O414" s="9" t="inlineStr">
        <is>
          <t>978-1-7281-4328-6</t>
        </is>
      </c>
      <c r="P414" s="9" t="inlineStr">
        <is>
          <t>10.1109/ISPA-BDCloud-SustainCom-SocialCom48970.2019.00230</t>
        </is>
      </c>
      <c r="Q414" s="9" t="n"/>
      <c r="R414" s="9" t="inlineStr">
        <is>
          <t>https://ieeexplore.ieee.org/stamp/stamp.jsp?arnumber=9047291</t>
        </is>
      </c>
      <c r="S414" s="9" t="inlineStr">
        <is>
          <t>social media, mental illness, social network, deep learning, online empathy.</t>
        </is>
      </c>
      <c r="T414" s="9" t="inlineStr">
        <is>
          <t>Electromagnetic interference;Erbium;Distributed processing;Big Data;Cloud computing;Social computing</t>
        </is>
      </c>
      <c r="U414" s="9" t="n"/>
      <c r="V414" s="9" t="n">
        <v>1</v>
      </c>
      <c r="W414" s="9" t="n"/>
      <c r="X414" s="9" t="n">
        <v>48</v>
      </c>
      <c r="Y414" s="9" t="inlineStr">
        <is>
          <t>IEEE</t>
        </is>
      </c>
      <c r="Z414" s="10" t="n">
        <v>43916</v>
      </c>
      <c r="AA414" s="9" t="inlineStr">
        <is>
          <t>16-18 Dec. 2019</t>
        </is>
      </c>
      <c r="AB414" s="9" t="inlineStr">
        <is>
          <t>16-18 Dec. 2019</t>
        </is>
      </c>
      <c r="AC414" s="9" t="inlineStr">
        <is>
          <t>IEEE</t>
        </is>
      </c>
      <c r="AD414" s="11" t="inlineStr">
        <is>
          <t>IEEE Conferences</t>
        </is>
      </c>
    </row>
    <row r="415">
      <c r="A415" s="12" t="inlineStr">
        <is>
          <t>Non-Invasive Mental Health Prediction using Machine Learning: An Exploration of Algorithms and Accuracy</t>
        </is>
      </c>
      <c r="B415" s="22">
        <f>IF(COUNTIF($A$1:A414,
IF(ISNUMBER(MATCH(RIGHT(TRIM(A414),1),{".",",",";",":","!","?"},0)),
LEFT(TRIM(A414),LEN(TRIM(A414))-1),
TRIM(A414)
))=1,
"Not Duplicate",
"Duplicate")</f>
        <v/>
      </c>
      <c r="C415" s="22">
        <f>_xlfn.IFNA(_xlfn.XLOOKUP(A415, Table1[Title], Table1[Inclusion/Exclusion Decision]), "Added studies")</f>
        <v/>
      </c>
      <c r="D415" s="22" t="inlineStr">
        <is>
          <t>V. Bajaj; R. Bathija; C. Megnani; J. Sawara; N. Ansari</t>
        </is>
      </c>
      <c r="E415" s="22" t="inlineStr">
        <is>
          <t>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 Computer Engineering Department, V.E.S. Institute of Technology, Mumbai, India</t>
        </is>
      </c>
      <c r="F415" s="22" t="inlineStr">
        <is>
          <t>2023 7th International Conference on Intelligent Computing and Control Systems (ICICCS)</t>
        </is>
      </c>
      <c r="G415" s="14" t="n">
        <v>45085</v>
      </c>
      <c r="H415" s="22" t="n">
        <v>2023</v>
      </c>
      <c r="I415" s="22" t="n"/>
      <c r="J415" s="22" t="n"/>
      <c r="K415" s="22" t="n">
        <v>313</v>
      </c>
      <c r="L415" s="22" t="n">
        <v>321</v>
      </c>
      <c r="M415" s="22" t="inlineStr">
        <is>
          <t>The potential of the machine learning in predicting mental health outcomes is investigated in this study. Two datasets were gathered: one of mental health patient questionnaires and the other of information from MRI scans of Alzheimerâ€™s patients. The datasets were pre-processed using techniques such as stop word removal and lemmatization, and the processed data was encoded for increased prediction accuracy. To find the highest performing model, various algorithms such as Logistic Regression, Decision Tree, KNN (K-Nearest Neighbors), Adaboost, Random Forest, and Logistic Regression are examined. The findings indicated that machine learning algorithms can predict mental health outcomes with high accuracy, and that adding demographic, behavioural, and psychological factors can improve prediction accuracy even more. The study emphasizes the significance of creating accessible and accurate mental health prediction tools, as well as the promise of the machine learning in mental health evaluation.</t>
        </is>
      </c>
      <c r="N415" s="22" t="inlineStr">
        <is>
          <t>2768-5330</t>
        </is>
      </c>
      <c r="O415" s="22" t="inlineStr">
        <is>
          <t>979-8-3503-9725-3</t>
        </is>
      </c>
      <c r="P415" s="22" t="inlineStr">
        <is>
          <t>10.1109/ICICCS56967.2023.10142504</t>
        </is>
      </c>
      <c r="Q415" s="22" t="n"/>
      <c r="R415" s="22" t="inlineStr">
        <is>
          <t>https://ieeexplore.ieee.org/stamp/stamp.jsp?arnumber=10142504</t>
        </is>
      </c>
      <c r="S415" s="22" t="inlineStr">
        <is>
          <t>machine learning;predicting;mental health;outcomes;study;datasets;mental health patient questionnaires;MRI scans;Logistic Regression;Decision Tree;KNN;AdaBoost;Random Forest.</t>
        </is>
      </c>
      <c r="T415" s="22" t="inlineStr">
        <is>
          <t>Machine learning algorithms;Magnetic resonance imaging;Mental health;Forestry;Prediction algorithms;Control systems;Alzheimer's disease</t>
        </is>
      </c>
      <c r="U415" s="22" t="n"/>
      <c r="V415" s="22" t="n">
        <v>3</v>
      </c>
      <c r="W415" s="22" t="n"/>
      <c r="X415" s="22" t="n">
        <v>15</v>
      </c>
      <c r="Y415" s="22" t="inlineStr">
        <is>
          <t>IEEE</t>
        </is>
      </c>
      <c r="Z415" s="14" t="n">
        <v>45085</v>
      </c>
      <c r="AA415" s="22" t="inlineStr">
        <is>
          <t>17-19 May 2023</t>
        </is>
      </c>
      <c r="AB415" s="22" t="inlineStr">
        <is>
          <t>17-19 May 2023</t>
        </is>
      </c>
      <c r="AC415" s="22" t="inlineStr">
        <is>
          <t>IEEE</t>
        </is>
      </c>
      <c r="AD415" s="15" t="inlineStr">
        <is>
          <t>IEEE Conferences</t>
        </is>
      </c>
    </row>
    <row r="416">
      <c r="A416" s="8" t="inlineStr">
        <is>
          <t>A Systematic Review of Generative AI Architectures for Emotion Adaptive Personalized Learning: Impact on Student Outcomes, Motivation and Engagement</t>
        </is>
      </c>
      <c r="B416" s="9">
        <f>IF(COUNTIF($A$1:A415,
IF(ISNUMBER(MATCH(RIGHT(TRIM(A415),1),{".",",",";",":","!","?"},0)),
LEFT(TRIM(A415),LEN(TRIM(A415))-1),
TRIM(A415)
))=1,
"Not Duplicate",
"Duplicate")</f>
        <v/>
      </c>
      <c r="C416" s="9">
        <f>_xlfn.IFNA(_xlfn.XLOOKUP(A416, Table1[Title], Table1[Inclusion/Exclusion Decision]), "Added studies")</f>
        <v/>
      </c>
      <c r="D416" s="9" t="inlineStr">
        <is>
          <t>T. K. Jacob; L. Mandal</t>
        </is>
      </c>
      <c r="E416" s="9" t="inlineStr">
        <is>
          <t>Department of Computer Science and Engineering, Alliance University, Bengaluru, India; Department of Computer Science and Engineering, Alliance University, Bengaluru, India</t>
        </is>
      </c>
      <c r="F416" s="9" t="inlineStr">
        <is>
          <t>2026 9th International Conference on Electronics, Materials Engineering &amp; Nano-Technology (IEMENTech)</t>
        </is>
      </c>
      <c r="G416" s="10" t="n">
        <v>46099</v>
      </c>
      <c r="H416" s="9" t="n">
        <v>2026</v>
      </c>
      <c r="I416" s="9" t="n">
        <v>9</v>
      </c>
      <c r="J416" s="9" t="n"/>
      <c r="K416" s="9" t="n">
        <v>1</v>
      </c>
      <c r="L416" s="9" t="n">
        <v>4</v>
      </c>
      <c r="M416" s="9" t="inlineStr">
        <is>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t>
        </is>
      </c>
      <c r="N416" s="9" t="inlineStr">
        <is>
          <t>2767-9934</t>
        </is>
      </c>
      <c r="O416" s="9" t="inlineStr">
        <is>
          <t>979-8-3315-6339-4</t>
        </is>
      </c>
      <c r="P416" s="9" t="inlineStr">
        <is>
          <t>10.1109/IEMENTech202669403.2026.11434057</t>
        </is>
      </c>
      <c r="Q416" s="9" t="n"/>
      <c r="R416" s="9" t="inlineStr">
        <is>
          <t>https://ieeexplore.ieee.org/stamp/stamp.jsp?arnumber=11434057</t>
        </is>
      </c>
      <c r="S416" s="9" t="inlineStr">
        <is>
          <t>Generative AI;Personalized Learning;Emotion Recognition;Adaptive Systems;Student Engagement;Educational Technology</t>
        </is>
      </c>
      <c r="T416" s="9" t="inlineStr">
        <is>
          <t>Emotion recognition;Adaptive systems;Generative AI;Atmospheric measurements;Computer architecture;Reinforcement learning;Particle measurements;Real-time systems;Time measurement;Systematic literature review</t>
        </is>
      </c>
      <c r="U416" s="9" t="n"/>
      <c r="V416" s="9" t="n"/>
      <c r="W416" s="9" t="n"/>
      <c r="X416" s="9" t="n">
        <v>24</v>
      </c>
      <c r="Y416" s="9" t="inlineStr">
        <is>
          <t>IEEE</t>
        </is>
      </c>
      <c r="Z416" s="10" t="n">
        <v>46099</v>
      </c>
      <c r="AA416" s="9" t="inlineStr">
        <is>
          <t>6-8 Feb. 2026</t>
        </is>
      </c>
      <c r="AB416" s="9" t="inlineStr">
        <is>
          <t>6-8 Feb. 2026</t>
        </is>
      </c>
      <c r="AC416" s="9" t="inlineStr">
        <is>
          <t>IEEE</t>
        </is>
      </c>
      <c r="AD416" s="11" t="inlineStr">
        <is>
          <t>IEEE Conferences</t>
        </is>
      </c>
    </row>
    <row r="417">
      <c r="A417" s="12" t="inlineStr">
        <is>
          <t>Attention Detection using Electro-oculography Signals in E-learning Environment</t>
        </is>
      </c>
      <c r="B417" s="22">
        <f>IF(COUNTIF($A$1:A416,
IF(ISNUMBER(MATCH(RIGHT(TRIM(A416),1),{".",",",";",":","!","?"},0)),
LEFT(TRIM(A416),LEN(TRIM(A416))-1),
TRIM(A416)
))=1,
"Not Duplicate",
"Duplicate")</f>
        <v/>
      </c>
      <c r="C417" s="22">
        <f>_xlfn.IFNA(_xlfn.XLOOKUP(A417, Table1[Title], Table1[Inclusion/Exclusion Decision]), "Added studies")</f>
        <v/>
      </c>
      <c r="D417" s="22" t="inlineStr">
        <is>
          <t>Y. Abdo; E. Yahya; H. Ismail; M. Saleh; R. Reda; H. A. Shedeed</t>
        </is>
      </c>
      <c r="E417" s="22" t="inlineStr">
        <is>
          <t>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 Scientific Computing Department, Faculty of Computer and Information Sciences, Ain Shams University, Cairo, Egypt</t>
        </is>
      </c>
      <c r="F417" s="22" t="inlineStr">
        <is>
          <t>2021 Tenth International Conference on Intelligent Computing and Information Systems (ICICIS)</t>
        </is>
      </c>
      <c r="G417" s="14" t="n">
        <v>44595</v>
      </c>
      <c r="H417" s="22" t="n">
        <v>2021</v>
      </c>
      <c r="I417" s="22" t="n"/>
      <c r="J417" s="22" t="n"/>
      <c r="K417" s="22" t="n">
        <v>213</v>
      </c>
      <c r="L417" s="22" t="n">
        <v>218</v>
      </c>
      <c r="M417" s="22" t="inlineStr">
        <is>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studentâ€™s recording. The model succeeded to recognize this disordered pattern.</t>
        </is>
      </c>
      <c r="N417" s="22" t="n"/>
      <c r="O417" s="22" t="inlineStr">
        <is>
          <t>978-1-6654-4076-9</t>
        </is>
      </c>
      <c r="P417" s="22" t="inlineStr">
        <is>
          <t>10.1109/ICICIS52592.2021.9694237</t>
        </is>
      </c>
      <c r="Q417" s="22" t="n"/>
      <c r="R417" s="22" t="inlineStr">
        <is>
          <t>https://ieeexplore.ieee.org/stamp/stamp.jsp?arnumber=9694237</t>
        </is>
      </c>
      <c r="S417" s="22" t="inlineStr">
        <is>
          <t>Deep Learning;Digital Signal Processing;Electro-oculogram</t>
        </is>
      </c>
      <c r="T417" s="22" t="inlineStr">
        <is>
          <t>Band-pass filters;Electrooculography;Electronic learning;Pandemics;Computational modeling;Neural networks;Hardware</t>
        </is>
      </c>
      <c r="U417" s="22" t="n"/>
      <c r="V417" s="22" t="n">
        <v>4</v>
      </c>
      <c r="W417" s="22" t="n"/>
      <c r="X417" s="22" t="n">
        <v>25</v>
      </c>
      <c r="Y417" s="22" t="inlineStr">
        <is>
          <t>IEEE</t>
        </is>
      </c>
      <c r="Z417" s="14" t="n">
        <v>44595</v>
      </c>
      <c r="AA417" s="22" t="inlineStr">
        <is>
          <t>5-7 Dec. 2021</t>
        </is>
      </c>
      <c r="AB417" s="22" t="inlineStr">
        <is>
          <t>5-7 Dec. 2021</t>
        </is>
      </c>
      <c r="AC417" s="22" t="inlineStr">
        <is>
          <t>IEEE</t>
        </is>
      </c>
      <c r="AD417" s="15" t="inlineStr">
        <is>
          <t>IEEE Conferences</t>
        </is>
      </c>
    </row>
    <row r="418">
      <c r="A418" s="8" t="inlineStr">
        <is>
          <t>CSBNC-PAL: Consistency Semi-Supervised Brain Network Classification Framework With Prototypical-Adversarial Learning</t>
        </is>
      </c>
      <c r="B418" s="9">
        <f>IF(COUNTIF($A$1:A417,
IF(ISNUMBER(MATCH(RIGHT(TRIM(A417),1),{".",",",";",":","!","?"},0)),
LEFT(TRIM(A417),LEN(TRIM(A417))-1),
TRIM(A417)
))=1,
"Not Duplicate",
"Duplicate")</f>
        <v/>
      </c>
      <c r="C418" s="9">
        <f>_xlfn.IFNA(_xlfn.XLOOKUP(A418, Table1[Title], Table1[Inclusion/Exclusion Decision]), "Added studies")</f>
        <v/>
      </c>
      <c r="D418" s="9" t="inlineStr">
        <is>
          <t>J. Ji; G. Liu; X. Wang</t>
        </is>
      </c>
      <c r="E418" s="9" t="inlineStr">
        <is>
          <t>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 Beijing Municipal Key Laboratory of Multimedia and Intelligent Software Technology, College of Computer Science, Beijing Artificial Intelligence Institute, Beijing University of Technology, Beijing, China</t>
        </is>
      </c>
      <c r="F418" s="9" t="inlineStr">
        <is>
          <t>IEEE Journal of Biomedical and Health Informatics</t>
        </is>
      </c>
      <c r="G418" s="10" t="n">
        <v>45967</v>
      </c>
      <c r="H418" s="9" t="n">
        <v>2025</v>
      </c>
      <c r="I418" s="9" t="n">
        <v>29</v>
      </c>
      <c r="J418" s="9" t="n">
        <v>11</v>
      </c>
      <c r="K418" s="9" t="n">
        <v>8522</v>
      </c>
      <c r="L418" s="9" t="n">
        <v>8535</v>
      </c>
      <c r="M418" s="9" t="inlineStr">
        <is>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t>
        </is>
      </c>
      <c r="N418" s="9" t="inlineStr">
        <is>
          <t>2168-2208</t>
        </is>
      </c>
      <c r="O418" s="9" t="n"/>
      <c r="P418" s="9" t="inlineStr">
        <is>
          <t>10.1109/JBHI.2025.3569734</t>
        </is>
      </c>
      <c r="Q418" s="9" t="inlineStr">
        <is>
          <t xml:space="preserve">NSFC Research Program(grant numbers:62276010,61906010); R&amp;D Program of Beijing Municipal Education Commission(grant numbers:KZ202210005009,KM202010005032); </t>
        </is>
      </c>
      <c r="R418" s="9" t="inlineStr">
        <is>
          <t>https://ieeexplore.ieee.org/stamp/stamp.jsp?arnumber=11002684</t>
        </is>
      </c>
      <c r="S418" s="9" t="inlineStr">
        <is>
          <t>Brain network classification;feature alignment;multisite fMRI;semi-supervised learning</t>
        </is>
      </c>
      <c r="T418" s="9" t="inlineStr">
        <is>
          <t>Feature extraction;Training;Transformers;Data models;Prototypes;Brain modeling;Semisupervised learning;Active appearance model;Predictive models;Functional magnetic resonance imaging</t>
        </is>
      </c>
      <c r="U418" s="9" t="inlineStr">
        <is>
          <t>Humans;Supervised Machine Learning;Brain;Algorithms</t>
        </is>
      </c>
      <c r="V418" s="9" t="n"/>
      <c r="W418" s="9" t="n"/>
      <c r="X418" s="9" t="n">
        <v>51</v>
      </c>
      <c r="Y418" s="9" t="inlineStr">
        <is>
          <t>IEEE</t>
        </is>
      </c>
      <c r="Z418" s="10" t="n">
        <v>45789</v>
      </c>
      <c r="AA418" s="9" t="inlineStr">
        <is>
          <t>Nov. 2025</t>
        </is>
      </c>
      <c r="AB418" s="9" t="n"/>
      <c r="AC418" s="9" t="inlineStr">
        <is>
          <t>IEEE</t>
        </is>
      </c>
      <c r="AD418" s="11" t="inlineStr">
        <is>
          <t>IEEE Journals</t>
        </is>
      </c>
    </row>
    <row r="419">
      <c r="A419" s="12" t="inlineStr">
        <is>
          <t>Augmented Reality-Based Digital-Physical Space Registration and Projection for Cognitive Enhancement and Assessment</t>
        </is>
      </c>
      <c r="B419" s="22">
        <f>IF(COUNTIF($A$1:A418,
IF(ISNUMBER(MATCH(RIGHT(TRIM(A418),1),{".",",",";",":","!","?"},0)),
LEFT(TRIM(A418),LEN(TRIM(A418))-1),
TRIM(A418)
))=1,
"Not Duplicate",
"Duplicate")</f>
        <v/>
      </c>
      <c r="C419" s="22">
        <f>_xlfn.IFNA(_xlfn.XLOOKUP(A419, Table1[Title], Table1[Inclusion/Exclusion Decision]), "Added studies")</f>
        <v/>
      </c>
      <c r="D419" s="22" t="inlineStr">
        <is>
          <t>H. Wang; Y. Fei; Q. Zhang; K. Deng; J. Liang; C. Sun; L. Xu</t>
        </is>
      </c>
      <c r="E419" s="22" t="inlineStr">
        <is>
          <t>The Key Laboratory of Civil Aviation Smart Airport Theory and System, Civil Aviation University of China; College of Artificial Intelligence. Nankai University, Tianjin, China; College of Artificial Intelligence. Nankai University, Tianjin, China; College of Artificial Intelligence. Nankai University, Tianjin, China; China Nuclear Power Technology Research Institute Co. Ltd., Shenzhen, China; College of Artificial Intelligence. Nankai University, Tianjin, China; College of Artificial Intelligence. Nankai University, Tianjin, China</t>
        </is>
      </c>
      <c r="F419" s="22" t="inlineStr">
        <is>
          <t>2024 IEEE International Conference on Robotics and Biomimetics (ROBIO)</t>
        </is>
      </c>
      <c r="G419" s="14" t="n">
        <v>45723</v>
      </c>
      <c r="H419" s="22" t="n">
        <v>2024</v>
      </c>
      <c r="I419" s="22" t="n"/>
      <c r="J419" s="22" t="n"/>
      <c r="K419" s="22" t="n">
        <v>820</v>
      </c>
      <c r="L419" s="22" t="n">
        <v>825</v>
      </c>
      <c r="M419" s="22" t="inlineStr">
        <is>
          <t>Driven by information technology, mod-ern warfare is more diverse and intelligent than traditional warfare, in which intelligent unmanned system plays an increasingly important role. To defend against distant threat of unmanned military arma-ments, it's essential to deploy radars, sonars, satellites, and other long-range detection equipment to build a multidimensional national defense monitoring system. Due to the unpredictable nature of battlefield, radar-based reconnaissance missions require operators to have extensive experience and maintain a high level of focus. However, prolonged radar operations may impose a heavy psychological burden on operators and even affect their mental functions. To address these challenges, this paper proposes a cognitive en-hancement and assessment system that projects virtual 3D battlefield scenarios onto the real world based on augmented reality and evaluates operators' mental state through eye-tracking technology.</t>
        </is>
      </c>
      <c r="N419" s="22" t="inlineStr">
        <is>
          <t>2994-3574</t>
        </is>
      </c>
      <c r="O419" s="22" t="inlineStr">
        <is>
          <t>979-8-3315-0964-4</t>
        </is>
      </c>
      <c r="P419" s="22" t="inlineStr">
        <is>
          <t>10.1109/ROBIO64047.2024.10907569</t>
        </is>
      </c>
      <c r="Q419" s="22" t="inlineStr">
        <is>
          <t xml:space="preserve">Civil Aviation University of China(grant numbers:SATS202204); National Natural Science Foundation of China(grant numbers:62373201,61973173); National Key Research and Development Program(grant numbers:2022YFB4701105); </t>
        </is>
      </c>
      <c r="R419" s="22" t="inlineStr">
        <is>
          <t>https://ieeexplore.ieee.org/stamp/stamp.jsp?arnumber=10907569</t>
        </is>
      </c>
      <c r="S419" s="22" t="n"/>
      <c r="T419" s="22" t="inlineStr">
        <is>
          <t>Three-dimensional displays;Satellites;Spaceborne radar;Virtual environments;Sonar;Reconnaissance;Robot sensing systems;Radar equipment;Monitoring;Sonar detection</t>
        </is>
      </c>
      <c r="U419" s="22" t="n"/>
      <c r="V419" s="22" t="n">
        <v>1</v>
      </c>
      <c r="W419" s="22" t="n"/>
      <c r="X419" s="22" t="n">
        <v>23</v>
      </c>
      <c r="Y419" s="22" t="inlineStr">
        <is>
          <t>IEEE</t>
        </is>
      </c>
      <c r="Z419" s="14" t="n">
        <v>45723</v>
      </c>
      <c r="AA419" s="22" t="inlineStr">
        <is>
          <t>10-14 Dec. 2024</t>
        </is>
      </c>
      <c r="AB419" s="22" t="inlineStr">
        <is>
          <t>10-14 Dec. 2024</t>
        </is>
      </c>
      <c r="AC419" s="22" t="inlineStr">
        <is>
          <t>IEEE</t>
        </is>
      </c>
      <c r="AD419" s="15" t="inlineStr">
        <is>
          <t>IEEE Conferences</t>
        </is>
      </c>
    </row>
    <row r="420">
      <c r="A420" s="8" t="inlineStr">
        <is>
          <t>Exploring NLP for Mental Health Insights: Multi-Class Classification of Online Forum Texts</t>
        </is>
      </c>
      <c r="B420" s="9">
        <f>IF(COUNTIF($A$1:A419,
IF(ISNUMBER(MATCH(RIGHT(TRIM(A419),1),{".",",",";",":","!","?"},0)),
LEFT(TRIM(A419),LEN(TRIM(A419))-1),
TRIM(A419)
))=1,
"Not Duplicate",
"Duplicate")</f>
        <v/>
      </c>
      <c r="C420" s="9">
        <f>_xlfn.IFNA(_xlfn.XLOOKUP(A420, Table1[Title], Table1[Inclusion/Exclusion Decision]), "Added studies")</f>
        <v/>
      </c>
      <c r="D420" s="9" t="inlineStr">
        <is>
          <t>J. Patricia; A. A. S. Gunawan; J. J. Tedjasulaksana</t>
        </is>
      </c>
      <c r="E420" s="9" t="inlineStr">
        <is>
          <t>Data Science Program Computer Science Department, School of Computer Science, Bina Nusantara University, Jakarta, Indonesia; Data Science Program Computer Science Department, School of Computer Science, Bina Nusantara University, Jakarta, Indonesia; Data Science Program Computer Science Department, School of Computer Science, Bina Nusantara University, Jakarta, Indonesia</t>
        </is>
      </c>
      <c r="F420" s="9" t="inlineStr">
        <is>
          <t>2025 IEEE International Conference on Industry 4.0, Artificial Intelligence, and Communications Technology (IAICT)</t>
        </is>
      </c>
      <c r="G420" s="10" t="n">
        <v>45876</v>
      </c>
      <c r="H420" s="9" t="n">
        <v>2025</v>
      </c>
      <c r="I420" s="9" t="n"/>
      <c r="J420" s="9" t="n"/>
      <c r="K420" s="9" t="n">
        <v>607</v>
      </c>
      <c r="L420" s="9" t="n">
        <v>612</v>
      </c>
      <c r="M420" s="9" t="inlineStr">
        <is>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is>
      </c>
      <c r="N420" s="9" t="inlineStr">
        <is>
          <t>2834-8249</t>
        </is>
      </c>
      <c r="O420" s="9" t="inlineStr">
        <is>
          <t>979-8-3315-8649-2</t>
        </is>
      </c>
      <c r="P420" s="9" t="inlineStr">
        <is>
          <t>10.1109/IAICT65714.2025.11101524</t>
        </is>
      </c>
      <c r="Q420" s="9" t="n"/>
      <c r="R420" s="9" t="inlineStr">
        <is>
          <t>https://ieeexplore.ieee.org/stamp/stamp.jsp?arnumber=11101524</t>
        </is>
      </c>
      <c r="S420" s="9" t="inlineStr">
        <is>
          <t>mental health detection;natural language processing;multi-class classification;transformer model</t>
        </is>
      </c>
      <c r="T420" s="9" t="inlineStr">
        <is>
          <t>Training;Accuracy;Social networking (online);Text categorization;Random access memory;Mental health;Transformers;Tag clouds;Data models;Tokenization</t>
        </is>
      </c>
      <c r="U420" s="9" t="n"/>
      <c r="V420" s="9" t="n">
        <v>1</v>
      </c>
      <c r="W420" s="9" t="n"/>
      <c r="X420" s="9" t="n">
        <v>21</v>
      </c>
      <c r="Y420" s="9" t="inlineStr">
        <is>
          <t>IEEE</t>
        </is>
      </c>
      <c r="Z420" s="10" t="n">
        <v>45876</v>
      </c>
      <c r="AA420" s="9" t="inlineStr">
        <is>
          <t>3-5 July 2025</t>
        </is>
      </c>
      <c r="AB420" s="9" t="inlineStr">
        <is>
          <t>3-5 July 2025</t>
        </is>
      </c>
      <c r="AC420" s="9" t="inlineStr">
        <is>
          <t>IEEE</t>
        </is>
      </c>
      <c r="AD420" s="11" t="inlineStr">
        <is>
          <t>IEEE Conferences</t>
        </is>
      </c>
    </row>
    <row r="421">
      <c r="A421" s="12" t="inlineStr">
        <is>
          <t>Vision Paper: Are Identity Verification Systems Adequately Tailored for Neurodivergent Individuals?</t>
        </is>
      </c>
      <c r="B421" s="22">
        <f>IF(COUNTIF($A$1:A420,
IF(ISNUMBER(MATCH(RIGHT(TRIM(A420),1),{".",",",";",":","!","?"},0)),
LEFT(TRIM(A420),LEN(TRIM(A420))-1),
TRIM(A420)
))=1,
"Not Duplicate",
"Duplicate")</f>
        <v/>
      </c>
      <c r="C421" s="22">
        <f>_xlfn.IFNA(_xlfn.XLOOKUP(A421, Table1[Title], Table1[Inclusion/Exclusion Decision]), "Added studies")</f>
        <v/>
      </c>
      <c r="D421" s="22" t="inlineStr">
        <is>
          <t>E. Marasco; N. McDonald; V. G. Motti</t>
        </is>
      </c>
      <c r="E421" s="22" t="inlineStr">
        <is>
          <t>Center for Secure Information Systems, George Mason University; Information Sciences and Technology, George Mason University; Information Sciences and Technology, George Mason University</t>
        </is>
      </c>
      <c r="F421" s="22" t="inlineStr">
        <is>
          <t>2024 IEEE International Conference on Big Data (BigData)</t>
        </is>
      </c>
      <c r="G421" s="14" t="n">
        <v>45673</v>
      </c>
      <c r="H421" s="22" t="n">
        <v>2024</v>
      </c>
      <c r="I421" s="22" t="n"/>
      <c r="J421" s="22" t="n"/>
      <c r="K421" s="22" t="n">
        <v>1580</v>
      </c>
      <c r="L421" s="22" t="n">
        <v>1584</v>
      </c>
      <c r="M421" s="22" t="inlineStr">
        <is>
          <t>Security measures like identity verification are extensively implemented and seamlessly integrated into daily life. However, these systems are often not designed to accommodate the needs of neurodivergent individuals, leading to potential accessibility and reliability challenges. Neurodiverse populations exhibit differences in cognitive abilities, behavior, and learning processes, including difficulties with memory and attention. These obstacles prevent users from recalling information or accessing instructions. Furthermore, neurodivergent individuals are more prone to exhibit differences in eye gaze, keystroke dynamics, or speech patterns than neurotypical populations. Individuals with neurodevelopmental conditions often exhibit cognitive and sensory differences that can render traditional identity verification systems less effective. This demographic disparity can increase susceptibility to cyberattacks, underscoring the urgent need for further research. The proposed study highlights these disparities and urges the community to explore strategies to improve fairness and effectiveness in such systems. This paper emphasizes the importance of modifying user identity confirmation technologies to suit better neurodiverse populations and advocates for developing more inclusive and accessible systems. It is crucial to ensure that security technologies, such as biometrics, are inclusive and effective for all users, including neurodivergent users. The proposed research promotes equal access and ethical practices in verifying digital identity.</t>
        </is>
      </c>
      <c r="N421" s="22" t="inlineStr">
        <is>
          <t>2573-2978</t>
        </is>
      </c>
      <c r="O421" s="22" t="inlineStr">
        <is>
          <t>979-8-3503-6248-0</t>
        </is>
      </c>
      <c r="P421" s="22" t="inlineStr">
        <is>
          <t>10.1109/BigData62323.2024.10825366</t>
        </is>
      </c>
      <c r="Q421" s="22" t="n"/>
      <c r="R421" s="22" t="inlineStr">
        <is>
          <t>https://ieeexplore.ieee.org/stamp/stamp.jsp?arnumber=10825366</t>
        </is>
      </c>
      <c r="S421" s="22" t="inlineStr">
        <is>
          <t>Identity Verification;Biometrics;Neurodiversity</t>
        </is>
      </c>
      <c r="T421" s="22" t="inlineStr">
        <is>
          <t>Ethics;Privacy;Limiting;Face recognition;Big Data;Reliability engineering;Physiology;Motor coordination;Security;Standards</t>
        </is>
      </c>
      <c r="U421" s="22" t="n"/>
      <c r="V421" s="22" t="n"/>
      <c r="W421" s="22" t="n"/>
      <c r="X421" s="22" t="n">
        <v>53</v>
      </c>
      <c r="Y421" s="22" t="inlineStr">
        <is>
          <t>IEEE</t>
        </is>
      </c>
      <c r="Z421" s="14" t="n">
        <v>45673</v>
      </c>
      <c r="AA421" s="22" t="inlineStr">
        <is>
          <t>15-18 Dec. 2024</t>
        </is>
      </c>
      <c r="AB421" s="22" t="inlineStr">
        <is>
          <t>15-18 Dec. 2024</t>
        </is>
      </c>
      <c r="AC421" s="22" t="inlineStr">
        <is>
          <t>IEEE</t>
        </is>
      </c>
      <c r="AD421" s="15" t="inlineStr">
        <is>
          <t>IEEE Conferences</t>
        </is>
      </c>
    </row>
    <row r="422" hidden="1">
      <c r="A422" s="8" t="inlineStr">
        <is>
          <t>Investigation of in Vivo Human Cardiac Diffusion Tensor Imaging Using Unsupervised Dense Encoder-Fusion-Decoder Network</t>
        </is>
      </c>
      <c r="B422" s="9">
        <f>IF(COUNTIF($A$1:A421,
IF(ISNUMBER(MATCH(RIGHT(TRIM(A421),1),{".",",",";",":","!","?"},0)),
LEFT(TRIM(A421),LEN(TRIM(A421))-1),
TRIM(A421)
))=1,
"Not Duplicate",
"Duplicate")</f>
        <v/>
      </c>
      <c r="C422" s="9">
        <f>_xlfn.IFNA(_xlfn.XLOOKUP(A422, Table1[Title], Table1[Inclusion/Exclusion Decision]), "Added studies")</f>
        <v/>
      </c>
      <c r="D422" s="9" t="inlineStr">
        <is>
          <t>Z. Deng; L. Wang; Q. Wu; Q. Chen; Y. Cao; L. Wang; X. Cheng; J. Zhang; Y. Zhu</t>
        </is>
      </c>
      <c r="E422" s="9" t="inlineStr">
        <is>
          <t>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Department of Cardiology, Guizhou Provincial Peopleâ€™s Hospital,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Key Laboratory of Intelligent Medical Image Analysis and Precise Diagnosis of Guizhou Province, College of Computer Science and Technology, Guizhou University, Guiyang, China; 3CREATIS, CNRS UMR 5220, Inserm U1044, INSA Lyon, University of Lyon, Villeurbanne, France</t>
        </is>
      </c>
      <c r="F422" s="9" t="inlineStr">
        <is>
          <t>IEEE Access</t>
        </is>
      </c>
      <c r="G422" s="10" t="n">
        <v>44181</v>
      </c>
      <c r="H422" s="9" t="n">
        <v>2020</v>
      </c>
      <c r="I422" s="9" t="n">
        <v>8</v>
      </c>
      <c r="J422" s="9" t="n"/>
      <c r="K422" s="9" t="n">
        <v>220140</v>
      </c>
      <c r="L422" s="9" t="n">
        <v>220151</v>
      </c>
      <c r="M422" s="9" t="inlineStr">
        <is>
          <t>Diffusion tensor imaging (DTI) is currently the unique imaging technique that can detect the structure of in-vivo human myocardium without invasivity and radiation. However, it is particularly sensitive to motions, especially respiratory motion that results in serious signal loss in diffusion-weighted (DW) images. This makes it impossible to accurately measure cardiac microscopic structural properties. To cope with such problem, this paper proposes an unsupervised dense-encoder-fusion-decoder network (DEFD-net) to compensate for signal loss in cardiac DW images, which allows investigating in-vivo myocardium structure more accurately. The DEFD-net consists of three modules, namely dense-encoder, fusion module and decoder module. The dense-encoder and decoder are trained firstly with DW images acquired at different trigger delays in an unsupervised manner for extracting local and global features. A fusion strategy is then designed to fuse the extracted features. Finally, the well-trained decoder is used to reconstruct the fused DW image from the fused features. To validate the superiority of the proposed method, comparison with existing methods such as PCAMIP, WIF and U2Fusion is performed on both simulated and acquired datasets. The experimental results showed that the proposed method effectively compensates for motion-induced signal loss in DW images, thus leading to much better DW image quality with respect to existing methods. Moreover, the subsequently derived myocardium fiber structure is more regular.</t>
        </is>
      </c>
      <c r="N422" s="9" t="inlineStr">
        <is>
          <t>2169-3536</t>
        </is>
      </c>
      <c r="O422" s="9" t="n"/>
      <c r="P422" s="9" t="inlineStr">
        <is>
          <t>10.1109/ACCESS.2020.3040330</t>
        </is>
      </c>
      <c r="Q422" s="9" t="inlineStr">
        <is>
          <t xml:space="preserve">National Nature Science Foundations of China(grant numbers:61661010); Nature Science Foundation of Guizhou province(grant numbers:20152044); Program Partenariats Hubert Curien (PHC)-Cai Yuanpei 2018(grant numbers:NÂ° 41400TC); International Research Project METISLAB; Guizhou Science and Technology Plan Project(grant numbers:[2018]5301,[2020]1Y255); Science and Technology Program of Guangzhou Province(grant numbers:2016-1410); </t>
        </is>
      </c>
      <c r="R422" s="9" t="inlineStr">
        <is>
          <t>https://ieeexplore.ieee.org/stamp/stamp.jsp?arnumber=9268949</t>
        </is>
      </c>
      <c r="S422" s="9" t="inlineStr">
        <is>
          <t>Magnetic resonance diffusion tensor imaging;in vivo cardiac Imaging;deep learning;feature fusion;motion compensation</t>
        </is>
      </c>
      <c r="T422" s="9" t="inlineStr">
        <is>
          <t>Diffusion tensor imaging;Feature extraction;Decoding;Myocardium;Convolution;Imaging;Image reconstruction</t>
        </is>
      </c>
      <c r="U422" s="9" t="n"/>
      <c r="V422" s="9" t="n"/>
      <c r="W422" s="9" t="n"/>
      <c r="X422" s="9" t="n">
        <v>47</v>
      </c>
      <c r="Y422" s="9" t="inlineStr">
        <is>
          <t>CCBY</t>
        </is>
      </c>
      <c r="Z422" s="10" t="n">
        <v>44159</v>
      </c>
      <c r="AA422" s="9" t="n">
        <v>2020</v>
      </c>
      <c r="AB422" s="9" t="n"/>
      <c r="AC422" s="9" t="inlineStr">
        <is>
          <t>IEEE</t>
        </is>
      </c>
      <c r="AD422" s="11" t="inlineStr">
        <is>
          <t>IEEE Journals</t>
        </is>
      </c>
    </row>
    <row r="423">
      <c r="A423" s="12" t="inlineStr">
        <is>
          <t>Survey on Applications of Multi-Armed and Contextual Bandits</t>
        </is>
      </c>
      <c r="B423" s="22">
        <f>IF(COUNTIF($A$1:A422,
IF(ISNUMBER(MATCH(RIGHT(TRIM(A422),1),{".",",",";",":","!","?"},0)),
LEFT(TRIM(A422),LEN(TRIM(A422))-1),
TRIM(A422)
))=1,
"Not Duplicate",
"Duplicate")</f>
        <v/>
      </c>
      <c r="C423" s="22">
        <f>_xlfn.IFNA(_xlfn.XLOOKUP(A423, Table1[Title], Table1[Inclusion/Exclusion Decision]), "Added studies")</f>
        <v/>
      </c>
      <c r="D423" s="22" t="inlineStr">
        <is>
          <t>D. Bouneffouf; I. Rish; C. Aggarwal</t>
        </is>
      </c>
      <c r="E423" s="22" t="inlineStr">
        <is>
          <t>IBM Research, New York, USA; IBM Research, New York, USA; IBM Research, New York, USA</t>
        </is>
      </c>
      <c r="F423" s="22" t="inlineStr">
        <is>
          <t>2020 IEEE Congress on Evolutionary Computation (CEC)</t>
        </is>
      </c>
      <c r="G423" s="14" t="n">
        <v>44077</v>
      </c>
      <c r="H423" s="22" t="n">
        <v>2020</v>
      </c>
      <c r="I423" s="22" t="n"/>
      <c r="J423" s="22" t="n"/>
      <c r="K423" s="22" t="n">
        <v>1</v>
      </c>
      <c r="L423" s="22" t="n">
        <v>8</v>
      </c>
      <c r="M423" s="22" t="inlineStr">
        <is>
          <t>In recent years, the multi-armed bandit (MAB) framework has attracted a lot of attention in various applications, from recommender systems and information retrieval to healthcare and finance. This success is due to its stellar performance combined with attractive properties, such as learning from less feedback. The multiarmed bandit field is currently experiencing a renaissance, as novel problem settings and algorithms motivated by various practical applications are being introduced, building on top of the classical bandit problem. This article aims to provide a comprehensive review of top recent developments in multiple real-life applications of the multi-armed bandit. Specifically, we introduce a taxonomy of common MAB-based applications and summarize the state-of-the-art for each of those domains. Furthermore, we identify important current trends and provide new perspectives pertaining to the future of this burgeoning field.</t>
        </is>
      </c>
      <c r="N423" s="22" t="n"/>
      <c r="O423" s="22" t="inlineStr">
        <is>
          <t>978-1-7281-6929-3</t>
        </is>
      </c>
      <c r="P423" s="22" t="inlineStr">
        <is>
          <t>10.1109/CEC48606.2020.9185782</t>
        </is>
      </c>
      <c r="Q423" s="22" t="n"/>
      <c r="R423" s="22" t="inlineStr">
        <is>
          <t>https://ieeexplore.ieee.org/stamp/stamp.jsp?arnumber=9185782</t>
        </is>
      </c>
      <c r="S423" s="22" t="inlineStr">
        <is>
          <t>component;formatting;style;styling;insert</t>
        </is>
      </c>
      <c r="T423" s="22" t="inlineStr">
        <is>
          <t>Heuristic algorithms;Recommender systems;Context modeling;Learning (artificial intelligence);Portfolios;Decision making;Computational modeling</t>
        </is>
      </c>
      <c r="U423" s="22" t="n"/>
      <c r="V423" s="22" t="n">
        <v>220</v>
      </c>
      <c r="W423" s="22" t="n"/>
      <c r="X423" s="22" t="n">
        <v>39</v>
      </c>
      <c r="Y423" s="22" t="inlineStr">
        <is>
          <t>IEEE</t>
        </is>
      </c>
      <c r="Z423" s="14" t="n">
        <v>44077</v>
      </c>
      <c r="AA423" s="22" t="inlineStr">
        <is>
          <t>19-24 July 2020</t>
        </is>
      </c>
      <c r="AB423" s="22" t="inlineStr">
        <is>
          <t>19-24 July 2020</t>
        </is>
      </c>
      <c r="AC423" s="22" t="inlineStr">
        <is>
          <t>IEEE</t>
        </is>
      </c>
      <c r="AD423" s="15" t="inlineStr">
        <is>
          <t>IEEE Conferences</t>
        </is>
      </c>
    </row>
    <row r="424">
      <c r="A424" s="8" t="inlineStr">
        <is>
          <t>Deep Variational Autoencoder for Mapping Functional Brain Networks</t>
        </is>
      </c>
      <c r="B424" s="9">
        <f>IF(COUNTIF($A$1:A423,
IF(ISNUMBER(MATCH(RIGHT(TRIM(A423),1),{".",",",";",":","!","?"},0)),
LEFT(TRIM(A423),LEN(TRIM(A423))-1),
TRIM(A423)
))=1,
"Not Duplicate",
"Duplicate")</f>
        <v/>
      </c>
      <c r="C424" s="9">
        <f>_xlfn.IFNA(_xlfn.XLOOKUP(A424, Table1[Title], Table1[Inclusion/Exclusion Decision]), "Added studies")</f>
        <v/>
      </c>
      <c r="D424" s="9" t="inlineStr">
        <is>
          <t>N. Qiang; Q. Dong; F. Ge; H. Liang; B. Ge; S. Zhang; Y. Sun; J. Gao; T. Liu</t>
        </is>
      </c>
      <c r="E424" s="9" t="inlineStr">
        <is>
          <t>School of Physics and Information Technology, Shaanxi Normal University, Xiâ€™an, China; Department of Computer Science and Bioimaging Research Center, Cortical Architecture Imaging and Discovery Lab, University of Georgia, Athens, GA, USA; Department of Computer Science and Bioimaging Research Center, Cortical Architecture Imaging and Discovery Lab, University of Georgia, Athens, GA, USA; School of Physics and Information Technology, Shaanxi Normal University, Xiâ€™an, China; School of Physics and Information Technology, Shaanxi Normal University, Xiâ€™an, China; School of Computer Science, Northwestern Polyteachnical university, Xiâ€™an, China; School of Physics and Information Technology, Shaanxi Normal University, Xiâ€™an, China; School of Physics and Information Technology, Shaanxi Normal University, Xiâ€™an, China; Department of Computer Science and Bioimaging Research Center, Cortical Architecture Imaging and Discovery Lab, University of Georgia, Athens, GA, USA</t>
        </is>
      </c>
      <c r="F424" s="9" t="inlineStr">
        <is>
          <t>IEEE Transactions on Cognitive and Developmental Systems</t>
        </is>
      </c>
      <c r="G424" s="10" t="n">
        <v>44540</v>
      </c>
      <c r="H424" s="9" t="n">
        <v>2021</v>
      </c>
      <c r="I424" s="9" t="n">
        <v>13</v>
      </c>
      <c r="J424" s="9" t="n">
        <v>4</v>
      </c>
      <c r="K424" s="9" t="n">
        <v>841</v>
      </c>
      <c r="L424" s="9" t="n">
        <v>852</v>
      </c>
      <c r="M424" s="9" t="inlineStr">
        <is>
          <t>In the neuroimaging and brain mapping communities, researchers have proposed a variety of computational methods to map functional brain networks (FBNs). Recently, it has been proven that deep learning (DL) can be applied on functional magnetic resonance image (fMRI) data with superb representation power over the traditional machine learning methods. However, due to the lack of labeled data and the high dimension of fMRI volume images, DL suffers from overfitting in both supervised and unsupervised training processes. In this work, we proposed a novel generative model: deep variational autoencoder (DVAE) to tackle the challenge of insufficient data and incomplete supervision. The experimental results showed that the representations learned by DVAE are interpretable and meaningful compared to those learned from well-known sparse dictionary learning (SDL). Besides, the organization of some FBN patterns derived from different layers in DVAE was observed in a hierarchical fashion. Furthermore, we showed that DVAE has better performance on small dataset over autoencoder (AE). By using attention deficit hyperactivity disorder (ADHD)-200 dataset as our test bed, we constructed a DVAE-based modeling and classification pipeline in which all subjectsâ€™ functional connectivities estimated by FBNs were taken as input features to train a classifier. Finally, the results achieved by our pipeline reached state-of-the-art classification accuracies on three ADHD-200 sites compared with other fMRI-based methods.</t>
        </is>
      </c>
      <c r="N424" s="9" t="inlineStr">
        <is>
          <t>2379-8939</t>
        </is>
      </c>
      <c r="O424" s="9" t="n"/>
      <c r="P424" s="9" t="inlineStr">
        <is>
          <t>10.1109/TCDS.2020.3025137</t>
        </is>
      </c>
      <c r="Q424" s="9" t="inlineStr">
        <is>
          <t xml:space="preserve">Fundamental Research Founds for the Central Universities; National Natural Science Foundation of China; Fundamental Research Founds for the Central Universities(grant numbers:GK202003016); Natural Science Foundation of Shaanxi(grant numbers:2019JQ-026); Fundamental Research Founds for Central Universities(grant numbers:GK201903016); National Natural Science Foundation of China(grant numbers:61976131); National Natural Science Foundation of China(grant numbers:61703256); Fundamental Research Founds for the Central Universities(grant numbers:GK201803023); National Institutes of Health(grant numbers:AG042599); National Science Foundation(grant numbers:DBI-1564736); </t>
        </is>
      </c>
      <c r="R424" s="9" t="inlineStr">
        <is>
          <t>https://ieeexplore.ieee.org/stamp/stamp.jsp?arnumber=9204760</t>
        </is>
      </c>
      <c r="S424" s="9" t="inlineStr">
        <is>
          <t>Attention deficit hyperactivity disorder (ADHD);deep learning (DL);generative learning;resting-state functional magnetic resonance image (rfMRI);unsupervised learning;variational autoencoder (VAE)</t>
        </is>
      </c>
      <c r="T424" s="9" t="inlineStr">
        <is>
          <t>Functional magnetic resonance imaging;Data models;Brain modeling;Feature extraction;Deep learning;Unsupervised learning;Biological system modeling;Magnetic resonance imaging</t>
        </is>
      </c>
      <c r="U424" s="9" t="n"/>
      <c r="V424" s="9" t="n">
        <v>27</v>
      </c>
      <c r="W424" s="9" t="n"/>
      <c r="X424" s="9" t="n">
        <v>60</v>
      </c>
      <c r="Y424" s="9" t="inlineStr">
        <is>
          <t>IEEE</t>
        </is>
      </c>
      <c r="Z424" s="10" t="n">
        <v>44097</v>
      </c>
      <c r="AA424" s="9" t="inlineStr">
        <is>
          <t>Dec. 2021</t>
        </is>
      </c>
      <c r="AB424" s="9" t="n"/>
      <c r="AC424" s="9" t="inlineStr">
        <is>
          <t>IEEE</t>
        </is>
      </c>
      <c r="AD424" s="11" t="inlineStr">
        <is>
          <t>IEEE Journals</t>
        </is>
      </c>
    </row>
    <row r="425">
      <c r="A425" s="12" t="inlineStr">
        <is>
          <t>Machine Learning Predicts Treatment Response in Bipolar &amp; Major Depression Disorders</t>
        </is>
      </c>
      <c r="B425" s="22">
        <f>IF(COUNTIF($A$1:A424,
IF(ISNUMBER(MATCH(RIGHT(TRIM(A424),1),{".",",",";",":","!","?"},0)),
LEFT(TRIM(A424),LEN(TRIM(A424))-1),
TRIM(A424)
))=1,
"Not Duplicate",
"Duplicate")</f>
        <v/>
      </c>
      <c r="C425" s="22">
        <f>_xlfn.IFNA(_xlfn.XLOOKUP(A425, Table1[Title], Table1[Inclusion/Exclusion Decision]), "Added studies")</f>
        <v/>
      </c>
      <c r="D425" s="22" t="inlineStr">
        <is>
          <t>M. S. Salman; E. Verner; H. J. Bockholt; Z. Fu; V. D. Calhoun</t>
        </is>
      </c>
      <c r="E425" s="22" t="inlineStr">
        <is>
          <t>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 Tri-Institutional Center for Translational Research in Neuroimaging and Data Science (TReNDS) Georgia State University, Georgia Institute of Technology, and Emory University, Atlanta, GA, USA</t>
        </is>
      </c>
      <c r="F425" s="22" t="inlineStr">
        <is>
          <t>2021 IEEE 21st International Conference on Bioinformatics and Bioengineering (BIBE)</t>
        </is>
      </c>
      <c r="G425" s="14" t="n">
        <v>44545</v>
      </c>
      <c r="H425" s="22" t="n">
        <v>2021</v>
      </c>
      <c r="I425" s="22" t="n"/>
      <c r="J425" s="22" t="n"/>
      <c r="K425" s="22" t="n">
        <v>1</v>
      </c>
      <c r="L425" s="22" t="n">
        <v>6</v>
      </c>
      <c r="M425" s="22" t="inlineStr">
        <is>
          <t>Diagnosis of bipolar disorder (BD) patients without evident mania can lead to misdiagnosis as major depressive disorder (MDD). The current Diagnostic and Statistical Manual (DSM) is not based on pathopsychology, and the diagnosis based on DSM can lead to an imperfect prediction of medication-class of response in such complex cases. Clinicians using the DSM can spend months or even years choosing a medication for a patient using a process of trial and error. To improve this situation, a biologically based classification algorithm is needed. Osuch et al. (2018) presented a kernel support vector machine (SVM)-based algorithm to predict the medication-class of response from new patient samples whose diagnoses were unclear. Here we extend their work by applying a robust, fully automated Neu-romark independent component analysis framework to extract comparable features in a multi-dataset setting and learning a kernel function for SVM based on different subspaces from multiple modalities. The Neuromark framework was successful in replicating the prior result with 95.45% accuracy (sensitivity 90.24%, specificity 92.3%). We further incorporated two additional datasets comprising bipolar disorder (BD) and major depressive disorder (MDD) patients. We validated the trained algorithm on these datasets, resulting in a testing accuracy of up to 87.48% (sensitivity 95%, specificity 91.36%) without using any site or scanner harmonization techniques. This approach can help reveal biological markers of medication-class of response within mood disorders in clinical settings.</t>
        </is>
      </c>
      <c r="N425" s="22" t="inlineStr">
        <is>
          <t>2471-7819</t>
        </is>
      </c>
      <c r="O425" s="22" t="inlineStr">
        <is>
          <t>978-1-6654-4261-9</t>
        </is>
      </c>
      <c r="P425" s="22" t="inlineStr">
        <is>
          <t>10.1109/BIBE52308.2021.9635339</t>
        </is>
      </c>
      <c r="Q425" s="22" t="inlineStr">
        <is>
          <t xml:space="preserve">National Institutes of Health(grant numbers:5R41MH122201,R01MH118695); </t>
        </is>
      </c>
      <c r="R425" s="22" t="inlineStr">
        <is>
          <t>https://ieeexplore.ieee.org/stamp/stamp.jsp?arnumber=9635339</t>
        </is>
      </c>
      <c r="S425" s="22" t="inlineStr">
        <is>
          <t>bipolar disorder;major depressive disorder;kernel SVM;medication-class;treatment response;neuromark</t>
        </is>
      </c>
      <c r="T425" s="22" t="inlineStr">
        <is>
          <t>Support vector machines;Sensitivity;Mood;Depression;Prediction algorithms;Feature extraction;Classification algorithms</t>
        </is>
      </c>
      <c r="U425" s="22" t="n"/>
      <c r="V425" s="22" t="n">
        <v>5</v>
      </c>
      <c r="W425" s="22" t="n"/>
      <c r="X425" s="22" t="n">
        <v>24</v>
      </c>
      <c r="Y425" s="22" t="inlineStr">
        <is>
          <t>IEEE</t>
        </is>
      </c>
      <c r="Z425" s="14" t="n">
        <v>44545</v>
      </c>
      <c r="AA425" s="22" t="inlineStr">
        <is>
          <t>25-27 Oct. 2021</t>
        </is>
      </c>
      <c r="AB425" s="22" t="inlineStr">
        <is>
          <t>25-27 Oct. 2021</t>
        </is>
      </c>
      <c r="AC425" s="22" t="inlineStr">
        <is>
          <t>IEEE</t>
        </is>
      </c>
      <c r="AD425" s="15" t="inlineStr">
        <is>
          <t>IEEE Conferences</t>
        </is>
      </c>
    </row>
    <row r="426">
      <c r="A426" s="8" t="inlineStr">
        <is>
          <t>Novel Framework for Autism Spectrum Disorder Identification and Tailored Education With Effective Data Mining and Ensemble Learning Techniques</t>
        </is>
      </c>
      <c r="B426" s="9">
        <f>IF(COUNTIF($A$1:A425,
IF(ISNUMBER(MATCH(RIGHT(TRIM(A425),1),{".",",",";",":","!","?"},0)),
LEFT(TRIM(A425),LEN(TRIM(A425))-1),
TRIM(A425)
))=1,
"Not Duplicate",
"Duplicate")</f>
        <v/>
      </c>
      <c r="C426" s="9">
        <f>_xlfn.IFNA(_xlfn.XLOOKUP(A426, Table1[Title], Table1[Inclusion/Exclusion Decision]), "Added studies")</f>
        <v/>
      </c>
      <c r="D426" s="9" t="inlineStr">
        <is>
          <t>F. Hajjej; S. Ayouni; M. A. Alohali; M. Maddeh</t>
        </is>
      </c>
      <c r="E426" s="9" t="inlineStr">
        <is>
          <t>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Department of Information Systems, College of Computer and Information Sciences, Princess Nourah bint Abdulrahman University, P.O. Box 84428, Riyadh, Saudi Arabia; College of Applied Computer Science, King Saud University, Riyadh, Saudi Arabia</t>
        </is>
      </c>
      <c r="F426" s="9" t="inlineStr">
        <is>
          <t>IEEE Access</t>
        </is>
      </c>
      <c r="G426" s="10" t="n">
        <v>45359</v>
      </c>
      <c r="H426" s="9" t="n">
        <v>2024</v>
      </c>
      <c r="I426" s="9" t="n">
        <v>12</v>
      </c>
      <c r="J426" s="9" t="n"/>
      <c r="K426" s="9" t="n">
        <v>35448</v>
      </c>
      <c r="L426" s="9" t="n">
        <v>35461</v>
      </c>
      <c r="M426" s="9" t="inlineStr">
        <is>
          <t>Autism Spectrum Disorder (ASD) is a neurological condition that significantly affects cognitive abilities, language comprehension, object recognition, interpersonal skills, and communication capabilities. Its primary origin is genetic, and early detection and intervention can mitigate the need for costly medical procedures and lengthy examinations for individuals affected by ASD. Autism Spectrum Disorder is highly diverse, with each affected child being unique. It is often stated that no two autistic children are alike, meaning that what benefits one child may not be suitable for another. An effective teaching approach may be challenging to determine for a child with autism. Two ASD screening datasets of toddlers are merged in this study. The Synthetic Minority Oversampling Technique (SMOTE) method to balance the dataset, followed by feature selection methods. The research introduces a two-phase system: the first phase employs various machine learning models, including an ensemble of random forest and XGBoost classifiers that 94% accurate in ASD identification. In the second phase, the study focuses on identifying appropriate teaching methods for children with ASD by evaluating their physical, verbal, and behavioural performance. This research aims to provide personalized educational approaches for individuals with ASD, harnessing machine learning to enhance precision in addressing their unique needs.</t>
        </is>
      </c>
      <c r="N426" s="9" t="inlineStr">
        <is>
          <t>2169-3536</t>
        </is>
      </c>
      <c r="O426" s="9" t="n"/>
      <c r="P426" s="9" t="inlineStr">
        <is>
          <t>10.1109/ACCESS.2024.3349988</t>
        </is>
      </c>
      <c r="Q426" s="9" t="inlineStr">
        <is>
          <t xml:space="preserve">Deputyship for Research and Innovation, Ministry of Education, Saudi Arabia(grant numbers:RI-44-0496); </t>
        </is>
      </c>
      <c r="R426" s="9" t="inlineStr">
        <is>
          <t>https://ieeexplore.ieee.org/stamp/stamp.jsp?arnumber=10380587</t>
        </is>
      </c>
      <c r="S426" s="9" t="inlineStr">
        <is>
          <t>Autism spectrum disorder (ASD);autism students learning;SMOTE;multi-model learning;feature engineering</t>
        </is>
      </c>
      <c r="T426" s="9" t="inlineStr">
        <is>
          <t>Autism;Pediatrics;Electroencephalography;Education;Brain modeling;Feature extraction;Classification algorithms</t>
        </is>
      </c>
      <c r="U426" s="9" t="n"/>
      <c r="V426" s="9" t="n">
        <v>43</v>
      </c>
      <c r="W426" s="9" t="n"/>
      <c r="X426" s="9" t="n">
        <v>49</v>
      </c>
      <c r="Y426" s="9" t="inlineStr">
        <is>
          <t>CCBYNCND</t>
        </is>
      </c>
      <c r="Z426" s="10" t="n">
        <v>45295</v>
      </c>
      <c r="AA426" s="9" t="n">
        <v>2024</v>
      </c>
      <c r="AB426" s="9" t="n"/>
      <c r="AC426" s="9" t="inlineStr">
        <is>
          <t>IEEE</t>
        </is>
      </c>
      <c r="AD426" s="11" t="inlineStr">
        <is>
          <t>IEEE Journals</t>
        </is>
      </c>
    </row>
    <row r="427">
      <c r="A427" s="12" t="inlineStr">
        <is>
          <t>Electrodermal Activity (EDA) for Treatment of Neurological and Psychiatric Disorder Patients: A Review</t>
        </is>
      </c>
      <c r="B427" s="22">
        <f>IF(COUNTIF($A$1:A426,
IF(ISNUMBER(MATCH(RIGHT(TRIM(A426),1),{".",",",";",":","!","?"},0)),
LEFT(TRIM(A426),LEN(TRIM(A426))-1),
TRIM(A426)
))=1,
"Not Duplicate",
"Duplicate")</f>
        <v/>
      </c>
      <c r="C427" s="22">
        <f>_xlfn.IFNA(_xlfn.XLOOKUP(A427, Table1[Title], Table1[Inclusion/Exclusion Decision]), "Added studies")</f>
        <v/>
      </c>
      <c r="D427" s="22" t="inlineStr">
        <is>
          <t>U. Desai; A. D. Shetty</t>
        </is>
      </c>
      <c r="E427" s="22" t="inlineStr">
        <is>
          <t>Department of Electronics and Communication Engineering, NMAM Institute of Technology, Nitte, Udupi, Karnataka, India; Department of Electronics and Communication Engineering, NMAM Institute of Technology, Nitte, Udupi, Karnataka, India</t>
        </is>
      </c>
      <c r="F427" s="22" t="inlineStr">
        <is>
          <t>2021 7th International Conference on Advanced Computing and Communication Systems (ICACCS)</t>
        </is>
      </c>
      <c r="G427" s="14" t="n">
        <v>44350</v>
      </c>
      <c r="H427" s="22" t="n">
        <v>2021</v>
      </c>
      <c r="I427" s="22" t="n">
        <v>1</v>
      </c>
      <c r="J427" s="22" t="n"/>
      <c r="K427" s="22" t="n">
        <v>1424</v>
      </c>
      <c r="L427" s="22" t="n">
        <v>1430</v>
      </c>
      <c r="M427" s="22" t="inlineStr">
        <is>
          <t>Electro-Dermal Activity (EDA) is the change of electrical properties of the skin with respect to the sweat excretion, measured at the surface of the skin. By applying a small constant voltage, the variation of the Skin Conductance (SC) can be measured non-invasively. In fact, when the subject responds to features such as emotionally loaded videos, images, positive and negative stimuli, etc., during which the human skin reveals information about the actions such as anxious, nervous, afraid, psyched, stoked and shocked stages. Through this process the electrical conductivity of the skin changes. Also, the Galvanic Skin Response (GSR) is the measure of the variation in SC in response to the sweat secretion activity. The GSR is often referred as EDA or SC. In this paper, the existing techniques available for EDA measurement and treatment of a person are reviewed. This study summarizes, the EDA signal features, which signifies the autonomic brain system activity, which has wide applications in the psychological research domain.</t>
        </is>
      </c>
      <c r="N427" s="22" t="inlineStr">
        <is>
          <t>2575-7288</t>
        </is>
      </c>
      <c r="O427" s="22" t="inlineStr">
        <is>
          <t>978-1-6654-0521-8</t>
        </is>
      </c>
      <c r="P427" s="22" t="inlineStr">
        <is>
          <t>10.1109/ICACCS51430.2021.9441808</t>
        </is>
      </c>
      <c r="Q427" s="22" t="n"/>
      <c r="R427" s="22" t="inlineStr">
        <is>
          <t>https://ieeexplore.ieee.org/stamp/stamp.jsp?arnumber=9441808</t>
        </is>
      </c>
      <c r="S427" s="22" t="inlineStr">
        <is>
          <t>Electro-Dermal Activity (EDA);Galvanic Skin Response (GSR);Emotion Recognition;Skin Resistance;K-Nearest Neighbor (KNN);Support Vector Machine (SVM);Skin Conductance (SC)</t>
        </is>
      </c>
      <c r="T427" s="22" t="inlineStr">
        <is>
          <t>Support vector machines;Emotion recognition;Voltage measurement;Communication systems;Psychology;Conductivity;Feature extraction</t>
        </is>
      </c>
      <c r="U427" s="22" t="n"/>
      <c r="V427" s="22" t="n">
        <v>15</v>
      </c>
      <c r="W427" s="22" t="n"/>
      <c r="X427" s="22" t="n">
        <v>39</v>
      </c>
      <c r="Y427" s="22" t="inlineStr">
        <is>
          <t>IEEE</t>
        </is>
      </c>
      <c r="Z427" s="14" t="n">
        <v>44350</v>
      </c>
      <c r="AA427" s="22" t="inlineStr">
        <is>
          <t>19-20 March 2021</t>
        </is>
      </c>
      <c r="AB427" s="22" t="inlineStr">
        <is>
          <t>19-20 March 2021</t>
        </is>
      </c>
      <c r="AC427" s="22" t="inlineStr">
        <is>
          <t>IEEE</t>
        </is>
      </c>
      <c r="AD427" s="15" t="inlineStr">
        <is>
          <t>IEEE Conferences</t>
        </is>
      </c>
    </row>
    <row r="428">
      <c r="A428" s="8" t="inlineStr">
        <is>
          <t>MTIF-GNN: A Multi-Modal Topology and Integrated Focused Network for ASD Diagnosis</t>
        </is>
      </c>
      <c r="B428" s="9">
        <f>IF(COUNTIF($A$1:A427,
IF(ISNUMBER(MATCH(RIGHT(TRIM(A427),1),{".",",",";",":","!","?"},0)),
LEFT(TRIM(A427),LEN(TRIM(A427))-1),
TRIM(A427)
))=1,
"Not Duplicate",
"Duplicate")</f>
        <v/>
      </c>
      <c r="C428" s="9">
        <f>_xlfn.IFNA(_xlfn.XLOOKUP(A428, Table1[Title], Table1[Inclusion/Exclusion Decision]), "Added studies")</f>
        <v/>
      </c>
      <c r="D428" s="9" t="inlineStr">
        <is>
          <t>S. Liu; J. Li; H. Gu; S. Wang; Y. Zhang</t>
        </is>
      </c>
      <c r="E428" s="9" t="inlineStr">
        <is>
          <t>College of Electronic and Information Engineering, Hebei University, Baoding, China; College of Electronic and Information Engineering, Hebei University, Baoding, China; College of Electronic and Information Engineering, Hebei University, Baoding, China; Academy of Broadcasting Science, National Radio and Television Administration, Beijing, China; School of Computing and Mathematics, University of Leicester, Leicester, U.K.</t>
        </is>
      </c>
      <c r="F428" s="9" t="inlineStr">
        <is>
          <t>IEEE Journal of Biomedical and Health Informatics</t>
        </is>
      </c>
      <c r="G428" s="9" t="n"/>
      <c r="H428" s="9" t="n">
        <v>2025</v>
      </c>
      <c r="I428" s="9" t="inlineStr">
        <is>
          <t>PP</t>
        </is>
      </c>
      <c r="J428" s="9" t="n">
        <v>99</v>
      </c>
      <c r="K428" s="9" t="n">
        <v>1</v>
      </c>
      <c r="L428" s="9" t="n">
        <v>14</v>
      </c>
      <c r="M428" s="9" t="inlineStr">
        <is>
          <t>The diagnosis of autism spectrum disorder (ASD) has been a longstanding focus in clinical and neuroscience research, particularly with the growing use of multi-site functional MRI (fMRI) data. However, most existing methods often suffer from limitations such as inadequate multi-modal data fusion and insufficient mining of implicit features. To address these challenges, an end-to-end multi-modal topology-integrated graph neural network (MTIF-GNN) is proposed for multi-site ASD diagnosis. MTIF-GNN constructs two complementary population graphs to fully extract and integrate both explicit and implicit features, aiming to achieve more accurate diagnostic results. To further enhance network performance, an adaptive topology update (ATU) module is designed to dynamically adjust and optimize the graph structure within MTIF-GNN, enabling more effective capture of latent relationships among nodes and global topological patterns. Finally, this study achieves deep integration of explicit and implicit features through joint learning optimization of the graph neural network, and obtains the ASD diagnosis results using a multi-layer perceptron. Experimental results demonstrate that the proposed method outperforms existing approaches and also achieves excellent performance in diagnosing major depressive disorder (MDD), indicating its broad applicability across various psychiatric disorders and providing effective support for cross-disorder brain function research. The code is available at https://github.com/cvmdsp/MTIF-GNN.</t>
        </is>
      </c>
      <c r="N428" s="9" t="inlineStr">
        <is>
          <t>2168-2208</t>
        </is>
      </c>
      <c r="O428" s="9" t="n"/>
      <c r="P428" s="9" t="inlineStr">
        <is>
          <t>10.1109/JBHI.2025.3626559</t>
        </is>
      </c>
      <c r="Q428" s="9" t="n"/>
      <c r="R428" s="9" t="inlineStr">
        <is>
          <t>https://ieeexplore.ieee.org/stamp/stamp.jsp?arnumber=11265854</t>
        </is>
      </c>
      <c r="S428" s="9" t="inlineStr">
        <is>
          <t>Autism spectrum disorder;graph neural network;adaptive topology update;multi-modal data</t>
        </is>
      </c>
      <c r="T428" s="9" t="inlineStr">
        <is>
          <t>Feature extraction;Topology;Brain modeling;Machine learning;Graph neural networks;Data models;Network topology;Deep learning;Correlation;Accuracy</t>
        </is>
      </c>
      <c r="U428" s="9" t="n"/>
      <c r="V428" s="9" t="n"/>
      <c r="W428" s="9" t="n"/>
      <c r="X428" s="9" t="n"/>
      <c r="Y428" s="9" t="inlineStr">
        <is>
          <t>IEEE</t>
        </is>
      </c>
      <c r="Z428" s="10" t="n">
        <v>45985</v>
      </c>
      <c r="AA428" s="9" t="n"/>
      <c r="AB428" s="9" t="n"/>
      <c r="AC428" s="9" t="inlineStr">
        <is>
          <t>IEEE</t>
        </is>
      </c>
      <c r="AD428" s="11" t="inlineStr">
        <is>
          <t>IEEE Early Access Articles</t>
        </is>
      </c>
    </row>
    <row r="429">
      <c r="A429" s="12" t="inlineStr">
        <is>
          <t>Neural Dynamics for Facilitating ADHD Diagnosis in Preschoolers: Central and Parietal Delta Synchronization in the Kiddie Continuous Performance Test</t>
        </is>
      </c>
      <c r="B429" s="22">
        <f>IF(COUNTIF($A$1:A428,
IF(ISNUMBER(MATCH(RIGHT(TRIM(A428),1),{".",",",";",":","!","?"},0)),
LEFT(TRIM(A428),LEN(TRIM(A428))-1),
TRIM(A428)
))=1,
"Not Duplicate",
"Duplicate")</f>
        <v/>
      </c>
      <c r="C429" s="22">
        <f>_xlfn.IFNA(_xlfn.XLOOKUP(A429, Table1[Title], Table1[Inclusion/Exclusion Decision]), "Added studies")</f>
        <v/>
      </c>
      <c r="D429" s="22" t="inlineStr">
        <is>
          <t>I. -C. Chen; C. -H. Chang; Y. Chang; D. -S. Lin; C. -H. Lin; L. -W. Ko</t>
        </is>
      </c>
      <c r="E429" s="22" t="inlineStr">
        <is>
          <t>International Ph.D. Program in Interdisciplinary Neuroscience, College of Biological Science and Technology, National Yang Ming Chiao Tung University (National Chiao Tung University), Hsinchu, Taiwan; Institute of Bioinformatics and Systems Biology, National Yang Ming Chiao Tung University (National Chiao Tung University), Hsinchu, Taiwan; Institute of Bioinformatics and Systems Biology, National Yang Ming Chiao Tung University (National Chiao Tung University), Hsinchu, Taiwan; Department of Pediatrics, Mackay Memorial Hospital, Taipei, Taiwan; Doctor Linâ€™s Psychiatric Clinic, Hsinchu, Taiwan; Department of Electrical Engineering, Institute of Bioinformatics and Systems Biology, Brain Research Center, and the Center for Intelligent Drug Systems and Smart Bio-devices (IDS2B), National Yang Ming Chiao Tung University (former National Chiao Tung University), Hsinchu, Taiwan</t>
        </is>
      </c>
      <c r="F429" s="22" t="inlineStr">
        <is>
          <t>IEEE Transactions on Neural Systems and Rehabilitation Engineering</t>
        </is>
      </c>
      <c r="G429" s="14" t="n">
        <v>44411</v>
      </c>
      <c r="H429" s="22" t="n">
        <v>2021</v>
      </c>
      <c r="I429" s="22" t="n">
        <v>29</v>
      </c>
      <c r="J429" s="22" t="n"/>
      <c r="K429" s="22" t="n">
        <v>1524</v>
      </c>
      <c r="L429" s="22" t="n">
        <v>1533</v>
      </c>
      <c r="M429" s="22" t="inlineStr">
        <is>
          <t>The present study aimed to characterize children at risk of attention-deficit/hyperactivity disorder (ADHD) during preschool age and provide early intervention. The continuous performance test (CPT) and electroencephalography (EEG) can contribute additional valuable information to facilitate diagnosis. This study measured brain dynamics at slow and fast task rates in the CPT using a wireless wearable EEG and identified correlations between the EEG and CPT data in preschool children with ADHD. Forty-nine preschool children participated in this study, of which 29 were diagnosed with ADHD and 20 exhibited typical development (TD). The Conners Kiddie Continuous Performance Test (K-CPT) and wireless wearable EEG recordings were employed simultaneously. Significant differences were observed between the groups with ADHD and TD in task-related EEG spectral powers (central as well as parietal delta, P &lt; 0.01), which were distinct only in the slow-rate task condition. A shift from resting to the CPT task condition induced overall alpha powers decrease in the ADHD group. In the task condition, the delta powers were positively correlated with the CPT perseveration scores, whereas the alpha powers were negatively correlated with specific CPT scores mainly on perseveration and detectability (P &lt; 0.05). These results, which complement the findings of other sparse studies that have investigated within-task-related brain dynamics, particularly in preschool children, can assist specialists working in early intervention to plan training and educational programs for preschoolers with ADHD.</t>
        </is>
      </c>
      <c r="N429" s="22" t="inlineStr">
        <is>
          <t>1558-0210</t>
        </is>
      </c>
      <c r="O429" s="22" t="n"/>
      <c r="P429" s="22" t="inlineStr">
        <is>
          <t>10.1109/TNSRE.2021.3097551</t>
        </is>
      </c>
      <c r="Q429" s="22" t="inlineStr">
        <is>
          <t xml:space="preserve">Aiming for the Top University Plan of National Chiao Tung University, the Ministry of Education, Taiwan(grant numbers:110W211,110W153,MMH-CT-11003,MMH-CT-10903); Artificial Intelligence to Precision Health: Integrating Dynamic Physiological Signals and Electronic Medical Record (EMR) to build a Medical Digital Twins Platform; Taiwan Ministry of Science and Technology(grant numbers:MOST 109-2321-B-009-007,110-2622-E-A49-009); </t>
        </is>
      </c>
      <c r="R429" s="22" t="inlineStr">
        <is>
          <t>https://ieeexplore.ieee.org/stamp/stamp.jsp?arnumber=9490692</t>
        </is>
      </c>
      <c r="S429" s="22" t="inlineStr">
        <is>
          <t>ADHD;facilitate diagnosis;K-CPT;preschoolers;wearable EEG</t>
        </is>
      </c>
      <c r="T429" s="22" t="inlineStr">
        <is>
          <t>Electroencephalography;Task analysis;Pediatrics;Biomarkers;Wireless communication;Medical diagnostic imaging;Indexes</t>
        </is>
      </c>
      <c r="U429" s="22" t="inlineStr">
        <is>
          <t>Attention Deficit Disorder with Hyperactivity;Brain;Child, Preschool;Electroencephalography;Humans;Neuropsychological Tests</t>
        </is>
      </c>
      <c r="V429" s="22" t="n">
        <v>25</v>
      </c>
      <c r="W429" s="22" t="n"/>
      <c r="X429" s="22" t="n">
        <v>67</v>
      </c>
      <c r="Y429" s="22" t="inlineStr">
        <is>
          <t>CCBYNCND</t>
        </is>
      </c>
      <c r="Z429" s="14" t="n">
        <v>44396</v>
      </c>
      <c r="AA429" s="22" t="n">
        <v>2021</v>
      </c>
      <c r="AB429" s="22" t="n"/>
      <c r="AC429" s="22" t="inlineStr">
        <is>
          <t>IEEE</t>
        </is>
      </c>
      <c r="AD429" s="15" t="inlineStr">
        <is>
          <t>IEEE Journals</t>
        </is>
      </c>
    </row>
    <row r="430">
      <c r="A430" s="8" t="inlineStr">
        <is>
          <t>Sensors for Human Visual Attention Behaviour Detection and Prediction: A Review</t>
        </is>
      </c>
      <c r="B430" s="9">
        <f>IF(COUNTIF($A$1:A429,
IF(ISNUMBER(MATCH(RIGHT(TRIM(A429),1),{".",",",";",":","!","?"},0)),
LEFT(TRIM(A429),LEN(TRIM(A429))-1),
TRIM(A429)
))=1,
"Not Duplicate",
"Duplicate")</f>
        <v/>
      </c>
      <c r="C430" s="9">
        <f>_xlfn.IFNA(_xlfn.XLOOKUP(A430, Table1[Title], Table1[Inclusion/Exclusion Decision]), "Added studies")</f>
        <v/>
      </c>
      <c r="D430" s="9" t="inlineStr">
        <is>
          <t>X. Li; H. Gu; X. Shi; X. Zhang; W. Geng</t>
        </is>
      </c>
      <c r="E430" s="9" t="inlineStr">
        <is>
          <t>College of Computer Science and Technology, Zhejiang University, 38 Zheda Road, Hangzhou, China P.R.; College of Computer Science and Technology, Zhejiang University, 38 Zheda Road, Hangzhou, China P.R.; College of Computer Science and Technology, Zhejiang University, 38 Zheda Road, Hangzhou, China P.R.; College of Software Technology, Zhejiang University, 38 Zheda Road, Hangzhou, China P.R.; College of Computer Science and Technology, Zhejiang University, 38 Zheda Road, Hangzhou, China P.R.</t>
        </is>
      </c>
      <c r="F430" s="9" t="inlineStr">
        <is>
          <t>IEEE Sensors Journal</t>
        </is>
      </c>
      <c r="G430" s="9" t="n"/>
      <c r="H430" s="9" t="n">
        <v>2025</v>
      </c>
      <c r="I430" s="9" t="inlineStr">
        <is>
          <t>PP</t>
        </is>
      </c>
      <c r="J430" s="9" t="n">
        <v>99</v>
      </c>
      <c r="K430" s="9" t="n">
        <v>1</v>
      </c>
      <c r="L430" s="9" t="n">
        <v>1</v>
      </c>
      <c r="M430" s="9" t="inlineStr">
        <is>
          <t>As the primary means of information perception and an indicator of cognitive state, visual attention is a fundamental aspect of human activity. While advancements in manufacturing and artificial intelligence have made sensors capable of detecting and predicting complex visual attention behaviour, a systematic overview of the current state of associated sensor technologies remains notably absent. To address this gap, we adopt the PRISMA-ScR methodology to systematically review 185 peer-reviewed publications from 2018 onwards. Our analysis includes six categories of sensors employed for visual attention behaviour detection and prediction: the mechanical, visual, electrooculography, magnetic, emerging technology, and multi-sensor fusion. We examine five key questions to these sensorsâ€™ operation principles, performance features, and representative applications across domains such as driving monitoring, cognitive assessment, virtual reality, and neuroergonomics. While findings reveal trends towards sensor miniaturisation, multimodal integration, and low-power operation, our review confirms challenges in cross-user generalisation, privacy preservation, and long-term stability remain. Consequently, our review indicates a comprehensive picture for future sensor research: pioneering flexible transparent materials, developing self-powered system architectures, and creating adaptive prediction algorithms.</t>
        </is>
      </c>
      <c r="N430" s="9" t="inlineStr">
        <is>
          <t>1558-1748</t>
        </is>
      </c>
      <c r="O430" s="9" t="n"/>
      <c r="P430" s="9" t="inlineStr">
        <is>
          <t>10.1109/JSEN.2025.3605672</t>
        </is>
      </c>
      <c r="Q430" s="9" t="inlineStr">
        <is>
          <t xml:space="preserve">Zhejiang Provincial Key R&amp;D Programme(grant numbers:2024C01210); </t>
        </is>
      </c>
      <c r="R430" s="9" t="inlineStr">
        <is>
          <t>https://ieeexplore.ieee.org/stamp/stamp.jsp?arnumber=11154925</t>
        </is>
      </c>
      <c r="S430" s="9" t="inlineStr">
        <is>
          <t>visual attention behaviour;visual attention sensor;behaviour prediction;multimodal sensing;human-computer interaction</t>
        </is>
      </c>
      <c r="T430" s="9" t="inlineStr">
        <is>
          <t>Sensors;Visualization;Magnetic sensors;Mechanical sensors;Sensor phenomena and characterization;Reviews;Intelligent sensors;Electrooculography;Sensor systems;Market research</t>
        </is>
      </c>
      <c r="U430" s="9" t="n"/>
      <c r="V430" s="9" t="n"/>
      <c r="W430" s="9" t="n"/>
      <c r="X430" s="9" t="n"/>
      <c r="Y430" s="9" t="inlineStr">
        <is>
          <t>IEEE</t>
        </is>
      </c>
      <c r="Z430" s="10" t="n">
        <v>45909</v>
      </c>
      <c r="AA430" s="9" t="n"/>
      <c r="AB430" s="9" t="n"/>
      <c r="AC430" s="9" t="inlineStr">
        <is>
          <t>IEEE</t>
        </is>
      </c>
      <c r="AD430" s="11" t="inlineStr">
        <is>
          <t>IEEE Early Access Articles</t>
        </is>
      </c>
    </row>
    <row r="431">
      <c r="A431" s="12" t="inlineStr">
        <is>
          <t>Knowledge Distillation Guided Interpretable Brain Subgraph Neural Networks for Brain Disorder Exploration</t>
        </is>
      </c>
      <c r="B431" s="22">
        <f>IF(COUNTIF($A$1:A430,
IF(ISNUMBER(MATCH(RIGHT(TRIM(A430),1),{".",",",";",":","!","?"},0)),
LEFT(TRIM(A430),LEN(TRIM(A430))-1),
TRIM(A430)
))=1,
"Not Duplicate",
"Duplicate")</f>
        <v/>
      </c>
      <c r="C431" s="22">
        <f>_xlfn.IFNA(_xlfn.XLOOKUP(A431, Table1[Title], Table1[Inclusion/Exclusion Decision]), "Added studies")</f>
        <v/>
      </c>
      <c r="D431" s="22" t="inlineStr">
        <is>
          <t>X. Luo; J. Wu; J. Yang; H. Chen; Z. Li; H. Peng; C. Zhou</t>
        </is>
      </c>
      <c r="E431" s="22" t="inlineStr">
        <is>
          <t>School of Computing, Macquarie University, Sydney, NSW, Australia; School of Computing, Macquarie University, Sydney, NSW, Australia; School of Computing, Macquarie University, Sydney, NSW, Australia; Research Center for Graph Computing, Zhejiang Laboratory, Hangzhou, China; Research Center for Graph Computing, Zhejiang Laboratory, Hangzhou, China; School of Cyber Science and Technology, Beihang University, Beijing, China; Academy of Mathematics and Systems Science, Chinese Academy of Sciences, Beijing, China</t>
        </is>
      </c>
      <c r="F431" s="22" t="inlineStr">
        <is>
          <t>IEEE Transactions on Neural Networks and Learning Systems</t>
        </is>
      </c>
      <c r="G431" s="14" t="n">
        <v>45694</v>
      </c>
      <c r="H431" s="22" t="n">
        <v>2025</v>
      </c>
      <c r="I431" s="22" t="n">
        <v>36</v>
      </c>
      <c r="J431" s="22" t="n">
        <v>2</v>
      </c>
      <c r="K431" s="22" t="n">
        <v>3559</v>
      </c>
      <c r="L431" s="22" t="n">
        <v>3572</v>
      </c>
      <c r="M431" s="22" t="inlineStr">
        <is>
          <t>The human brain is a highly complex neurological system that has been the subject of continuous exploration by scientists. With the help of modern neuroimaging techniques, there has been significant progress made in brain disorder analysis. There is an increasing interest about utilizing artificial intelligence techniques to improve the efficiency of disorder diagnosis in recent years. However, these methods rely only on neuroimaging data for disorder diagnosis and do not explore the pathogenic mechanism behind the disorder or provide an interpretable result toward the diagnosis decision. Furthermore, the scarcity of medical data limits the performance of existing methods. As the hot application of graph neural networks (GNNs) in molecular graphs and drug discovery due to its strong graph-structured data learning ability, whether GNNs can also play a huge role in the field of brain disorder analysis. Thus, in this work, we innovatively model brain neuroimaging data into graph-structured data and propose knowledge distillation (KD) guided brain subgraph neural networks to extract discriminative subgraphs between patient and healthy brain graphs to explain which brain regions and abnormal functional connectivities cause the disorder. Specifically, we introduce the KD technique to transfer the knowledge of pretrained teacher model to guide brain subgraph neural networks training and alleviate the problem of insufficient training data. And these discriminative subgraphs are conducive to learn better brain graph-level representations for disorder prediction. We conduct abundant experiments on two functional magnetic resonance imaging datasets, i.e., Parkinsonâ€™s disease (PD) and attention-deficit/hyperactivity disorder (ADHD), and experimental results well demonstrate the superiority of our method over other brain graph analysis methods for disorder prediction accuracy. The interpretable experimental results given by our method are consistent with corresponding medical research, which is encouraging to provide a potential for deeper brain disorder study.</t>
        </is>
      </c>
      <c r="N431" s="22" t="inlineStr">
        <is>
          <t>2162-2388</t>
        </is>
      </c>
      <c r="O431" s="22" t="n"/>
      <c r="P431" s="22" t="inlineStr">
        <is>
          <t>10.1109/TNNLS.2023.3341802</t>
        </is>
      </c>
      <c r="Q431" s="22" t="inlineStr">
        <is>
          <t xml:space="preserve">Australian Research Council (ARC)(grant numbers:DE200100964,LP210301259,DP230100899); Key Research Project of Zhejiang Laboratory(grant numbers:2022PI0AC01); Macquarie University DataX Research Centre; </t>
        </is>
      </c>
      <c r="R431" s="22" t="inlineStr">
        <is>
          <t>https://ieeexplore.ieee.org/stamp/stamp.jsp?arnumber=10433441</t>
        </is>
      </c>
      <c r="S431" s="22" t="inlineStr">
        <is>
          <t>Brain disorder analysis;brain graph mining;functional magnetic resonance imaging (fMRI) data;graph neural networks (GNNs)</t>
        </is>
      </c>
      <c r="T431" s="22" t="inlineStr">
        <is>
          <t>Brain modeling;Neuroimaging;Functional magnetic resonance imaging;Data models;Analytical models;Biological neural networks;Graph neural networks</t>
        </is>
      </c>
      <c r="U431" s="22" t="inlineStr">
        <is>
          <t>Humans;Neural Networks, Computer;Brain;Neuroimaging;Brain Diseases;Algorithms;Magnetic Resonance Imaging;Attention Deficit Disorder with Hyperactivity;Artificial Intelligence;Parkinson Disease</t>
        </is>
      </c>
      <c r="V431" s="22" t="n">
        <v>20</v>
      </c>
      <c r="W431" s="22" t="n"/>
      <c r="X431" s="22" t="n">
        <v>84</v>
      </c>
      <c r="Y431" s="22" t="inlineStr">
        <is>
          <t>IEEE</t>
        </is>
      </c>
      <c r="Z431" s="14" t="n">
        <v>45335</v>
      </c>
      <c r="AA431" s="22" t="inlineStr">
        <is>
          <t>Feb. 2025</t>
        </is>
      </c>
      <c r="AB431" s="22" t="n"/>
      <c r="AC431" s="22" t="inlineStr">
        <is>
          <t>IEEE</t>
        </is>
      </c>
      <c r="AD431" s="15" t="inlineStr">
        <is>
          <t>IEEE Journals</t>
        </is>
      </c>
    </row>
    <row r="432">
      <c r="A432" s="8" t="inlineStr">
        <is>
          <t>Compound Emotion Recognition of Autistic Children During Meltdown Crisis Based on Deep Spatio-Temporal Analysis of Facial Geometric Features</t>
        </is>
      </c>
      <c r="B432" s="9">
        <f>IF(COUNTIF($A$1:A431,
IF(ISNUMBER(MATCH(RIGHT(TRIM(A431),1),{".",",",";",":","!","?"},0)),
LEFT(TRIM(A431),LEN(TRIM(A431))-1),
TRIM(A431)
))=1,
"Not Duplicate",
"Duplicate")</f>
        <v/>
      </c>
      <c r="C432" s="9">
        <f>_xlfn.IFNA(_xlfn.XLOOKUP(A432, Table1[Title], Table1[Inclusion/Exclusion Decision]), "Added studies")</f>
        <v/>
      </c>
      <c r="D432" s="9" t="inlineStr">
        <is>
          <t>S. K. Jarraya; M. Masmoudi; M. Hammami</t>
        </is>
      </c>
      <c r="E432" s="9" t="inlineStr">
        <is>
          <t>CS Department, Faculty of Computing and Information Technology, King Abdulaziz University, Jeddah, Saudi Arabia; Mir@cl Laboratory, University of Sfax, Sfax, Tunisia; Mir@cl Laboratory, University of Sfax, Sfax, Tunisia</t>
        </is>
      </c>
      <c r="F432" s="9" t="inlineStr">
        <is>
          <t>IEEE Access</t>
        </is>
      </c>
      <c r="G432" s="10" t="n">
        <v>43943</v>
      </c>
      <c r="H432" s="9" t="n">
        <v>2020</v>
      </c>
      <c r="I432" s="9" t="n">
        <v>8</v>
      </c>
      <c r="J432" s="9" t="n"/>
      <c r="K432" s="9" t="n">
        <v>69311</v>
      </c>
      <c r="L432" s="9" t="n">
        <v>69326</v>
      </c>
      <c r="M432" s="9" t="inlineStr">
        <is>
          <t>An important contribution to computer vision applications has been made by recognizing human emotion. Although it is very significant, this work considers the security of autistic people while in meltdown crisis by introducing a new system to warn caregivers through facial expressions detection. A precautionary approach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paper, we empirically assess a group of deep spatio-temporal geometric features of micro-expressions of autistic children during a meltdown crisis. To achieve this goal, we make a comparison of the CER performance and diverse collections of micro-expressions features to select the features which best differentiates autistic children CE in meltdown crisis from normal state, and the best classifier performance. We record autistic children videos in normal and meltdown crisis using Kinect camera in serious circumstances. The experimental evaluation shows that the deep spatio-temporal geometric features and Recurrent Neural Network RNN with 3 hidden layer using Information Gain Feature Selection methods provide best performance (85.8%).</t>
        </is>
      </c>
      <c r="N432" s="9" t="inlineStr">
        <is>
          <t>2169-3536</t>
        </is>
      </c>
      <c r="O432" s="9" t="n"/>
      <c r="P432" s="9" t="inlineStr">
        <is>
          <t>10.1109/ACCESS.2020.2986654</t>
        </is>
      </c>
      <c r="Q432" s="9" t="inlineStr">
        <is>
          <t xml:space="preserve">Deanship of Scientific Research (DSR), King Abdulaziz University, Jeddah(grant numbers:DF-350-165-1441); DSR technical and financial support; </t>
        </is>
      </c>
      <c r="R432" s="9" t="inlineStr">
        <is>
          <t>https://ieeexplore.ieee.org/stamp/stamp.jsp?arnumber=9060825</t>
        </is>
      </c>
      <c r="S432" s="9" t="inlineStr">
        <is>
          <t>Autism;deep spatio-temporal features;meltdown crisis;facial expressions;compound emotions</t>
        </is>
      </c>
      <c r="T432" s="9" t="inlineStr">
        <is>
          <t>Compounds;Emotion recognition;Autism;Cameras;Feature extraction;Face;Computer vision</t>
        </is>
      </c>
      <c r="U432" s="9" t="n"/>
      <c r="V432" s="9" t="n">
        <v>40</v>
      </c>
      <c r="W432" s="9" t="n"/>
      <c r="X432" s="9" t="n">
        <v>42</v>
      </c>
      <c r="Y432" s="9" t="inlineStr">
        <is>
          <t>CCBY</t>
        </is>
      </c>
      <c r="Z432" s="10" t="n">
        <v>43929</v>
      </c>
      <c r="AA432" s="9" t="n">
        <v>2020</v>
      </c>
      <c r="AB432" s="9" t="n"/>
      <c r="AC432" s="9" t="inlineStr">
        <is>
          <t>IEEE</t>
        </is>
      </c>
      <c r="AD432" s="11" t="inlineStr">
        <is>
          <t>IEEE Journals</t>
        </is>
      </c>
    </row>
    <row r="433">
      <c r="A433" s="12" t="inlineStr">
        <is>
          <t>ASD-GResTM: Deep Learning Framework for ASD classification using Gramian Angular Field</t>
        </is>
      </c>
      <c r="B433" s="22">
        <f>IF(COUNTIF($A$1:A432,
IF(ISNUMBER(MATCH(RIGHT(TRIM(A432),1),{".",",",";",":","!","?"},0)),
LEFT(TRIM(A432),LEN(TRIM(A432))-1),
TRIM(A432)
))=1,
"Not Duplicate",
"Duplicate")</f>
        <v/>
      </c>
      <c r="C433" s="22">
        <f>_xlfn.IFNA(_xlfn.XLOOKUP(A433, Table1[Title], Table1[Inclusion/Exclusion Decision]), "Added studies")</f>
        <v/>
      </c>
      <c r="D433" s="22" t="inlineStr">
        <is>
          <t>F. Almuqhim; F. Saeed</t>
        </is>
      </c>
      <c r="E433" s="22" t="inlineStr">
        <is>
          <t>Knight Foundation School of Computing and Information Sciences (KFSCIS), Florida International University (FIU), Miami, FL, USA; Knight Foundation School of Computing and Information Sciences (KFSCIS), Florida International University (FIU), Miami, FL, USA</t>
        </is>
      </c>
      <c r="F433" s="22" t="inlineStr">
        <is>
          <t>2023 IEEE International Conference on Bioinformatics and Biomedicine (BIBM)</t>
        </is>
      </c>
      <c r="G433" s="14" t="n">
        <v>45309</v>
      </c>
      <c r="H433" s="22" t="n">
        <v>2023</v>
      </c>
      <c r="I433" s="22" t="n"/>
      <c r="J433" s="22" t="n"/>
      <c r="K433" s="22" t="n">
        <v>2837</v>
      </c>
      <c r="L433" s="22" t="n">
        <v>2843</v>
      </c>
      <c r="M433" s="22" t="inlineStr">
        <is>
          <t>Autism Spectrum Disorder (ASD) is a heterogeneous disorder in children, and the current clinical diagnosis is accomplished using behavioral, cognitive, developmental, and language metrics. These clinical metrics can be imperfect measures as they are subject to high test-retest variability, and are influenced by assessment factors such as environment, social structure, or comorbid disorders. Advances in neuroimaging coupled with machine-learning provides an opportunity to develop methods that are more quantifiable, and reliable than existing clinical techniques. In this paper, we design and develop a deep-learning model that operates on functional magnetic resonance imaging (fMRI) data, and can classify between ASD and neurotypical brains. We introduce a novel strategy to transform time-series data extracted from fMRI signals into Gramian Angular Field (GAF) while locking in the temporal and spatial patterns in the data. Our motivation is to design and develop a novel framework that could encode the time-series, acquired from fMRI data, into images that can be used by deep-learning architectures that have been successful in computer vision. In our proposed framework called ASD-GResTM, we used a Convolutional Neural Network (CNN) to extract useful features from GAF images. We then used a Long Short-Term Memory (LSTM) layer to learn the activities between the regions. Finally, the output representations of the last LSTM layer are applied to a single-layer perceptron (SPL) to get the final classification. Our extensive experimentation demonstrates high accuracy across 4 centers, and outperforms state-of-the-art models on two centers with an increase in the accuracy of 17.58% and 6.7%, respectively as compared to the state of the art. Our model achieved the maximum accuracy of 81.78% with high degree of sensitivity and specificity. All training, validation, and testing was accomplished using openly available ABIDE-I benchmarking dataset.</t>
        </is>
      </c>
      <c r="N433" s="22" t="inlineStr">
        <is>
          <t>2156-1133</t>
        </is>
      </c>
      <c r="O433" s="22" t="inlineStr">
        <is>
          <t>979-8-3503-3748-8</t>
        </is>
      </c>
      <c r="P433" s="22" t="inlineStr">
        <is>
          <t>10.1109/BIBM58861.2023.10385743</t>
        </is>
      </c>
      <c r="Q433" s="22" t="inlineStr">
        <is>
          <t xml:space="preserve">National Institutes of Health; National Science Foundation; </t>
        </is>
      </c>
      <c r="R433" s="22" t="inlineStr">
        <is>
          <t>https://ieeexplore.ieee.org/stamp/stamp.jsp?arnumber=10385743</t>
        </is>
      </c>
      <c r="S433" s="22" t="inlineStr">
        <is>
          <t>ASD;GAF;ResNet;LSTM;deep learning</t>
        </is>
      </c>
      <c r="T433" s="22" t="inlineStr">
        <is>
          <t>Measurement;Training;Neuroimaging;Transforms;Functional magnetic resonance imaging;Sensitivity and specificity;Feature extraction</t>
        </is>
      </c>
      <c r="U433" s="22" t="n"/>
      <c r="V433" s="22" t="n">
        <v>1</v>
      </c>
      <c r="W433" s="22" t="n"/>
      <c r="X433" s="22" t="n">
        <v>26</v>
      </c>
      <c r="Y433" s="22" t="inlineStr">
        <is>
          <t>IEEE</t>
        </is>
      </c>
      <c r="Z433" s="14" t="n">
        <v>45309</v>
      </c>
      <c r="AA433" s="22" t="inlineStr">
        <is>
          <t>5-8 Dec. 2023</t>
        </is>
      </c>
      <c r="AB433" s="22" t="inlineStr">
        <is>
          <t>5-8 Dec. 2023</t>
        </is>
      </c>
      <c r="AC433" s="22" t="inlineStr">
        <is>
          <t>IEEE</t>
        </is>
      </c>
      <c r="AD433" s="15" t="inlineStr">
        <is>
          <t>IEEE Conferences</t>
        </is>
      </c>
    </row>
    <row r="434">
      <c r="A434" s="8" t="inlineStr">
        <is>
          <t>Human Activity Recognition using Eye Movements: A review</t>
        </is>
      </c>
      <c r="B434" s="9">
        <f>IF(COUNTIF($A$1:A433,
IF(ISNUMBER(MATCH(RIGHT(TRIM(A433),1),{".",",",";",":","!","?"},0)),
LEFT(TRIM(A433),LEN(TRIM(A433))-1),
TRIM(A433)
))=1,
"Not Duplicate",
"Duplicate")</f>
        <v/>
      </c>
      <c r="C434" s="9">
        <f>_xlfn.IFNA(_xlfn.XLOOKUP(A434, Table1[Title], Table1[Inclusion/Exclusion Decision]), "Added studies")</f>
        <v/>
      </c>
      <c r="D434" s="9" t="inlineStr">
        <is>
          <t>N. Modi</t>
        </is>
      </c>
      <c r="E434" s="9" t="inlineStr">
        <is>
          <t>Computer Science Engineering, Pandit Deendayal Energy University, Gandhinagar, Gujarat, India</t>
        </is>
      </c>
      <c r="F434" s="9" t="inlineStr">
        <is>
          <t>2023 4th International Conference on Data Analytics for Business and Industry (ICDABI)</t>
        </is>
      </c>
      <c r="G434" s="10" t="n">
        <v>45519</v>
      </c>
      <c r="H434" s="9" t="n">
        <v>2023</v>
      </c>
      <c r="I434" s="9" t="n"/>
      <c r="J434" s="9" t="n"/>
      <c r="K434" s="9" t="n">
        <v>65</v>
      </c>
      <c r="L434" s="9" t="n">
        <v>68</v>
      </c>
      <c r="M434" s="9" t="inlineStr">
        <is>
          <t>Human activity recognition represents a prominent and formidable challenge within the domain of computer vision. This problem holds substantial relevance across various domains, encompassing robotics, gaming, therapeutic interventions, human-robot interaction, athletic performance analysis, healthcare monitoring, and video surveillance. Due to the complicated human pose variations and group interactions, human activity recognition is difficult. Some of these inherent difficulties could be solved using sensors with several modalities. An RGB-D camera, thermal sensors, infrared sensors etc. might all be examples of such sensors. Due to intrusive nature of these sensing modalities it may cause user inconvenience which limits its utility to a broader audience. To overcome this, in this work, we explore eye movement analysis for sensing activity recognition. Eye movement analysis has become a promising method for identifying human activities across a variety of fields. This paper provides a review of techniques and applications for eye movement analysis in human activity recognition. The study examines the possibility of detecting human activity using a low-cost, camera based eye gaze tracking device and opens up discussion on the wider applicability of eye movements based activity recognition that are difficult, or even impossible, to detect using common sensing modalities.</t>
        </is>
      </c>
      <c r="N434" s="9" t="n"/>
      <c r="O434" s="9" t="inlineStr">
        <is>
          <t>979-8-3503-6978-6</t>
        </is>
      </c>
      <c r="P434" s="9" t="inlineStr">
        <is>
          <t>10.1109/ICDABI60145.2023.10629607</t>
        </is>
      </c>
      <c r="Q434" s="9" t="inlineStr">
        <is>
          <t xml:space="preserve">University of Bahrain; </t>
        </is>
      </c>
      <c r="R434" s="9" t="inlineStr">
        <is>
          <t>https://ieeexplore.ieee.org/stamp/stamp.jsp?arnumber=10629607</t>
        </is>
      </c>
      <c r="S434" s="9" t="inlineStr">
        <is>
          <t>Human centric computing;Eye gaze tracking;human activity recognition;Human computer interaction;Machine learning;Sensing Technology</t>
        </is>
      </c>
      <c r="T434" s="9" t="inlineStr">
        <is>
          <t>Reviews;Tracking;Robot vision systems;Thermal sensors;Cameras;Video surveillance;Sensors</t>
        </is>
      </c>
      <c r="U434" s="9" t="n"/>
      <c r="V434" s="9" t="n">
        <v>1</v>
      </c>
      <c r="W434" s="9" t="n"/>
      <c r="X434" s="9" t="n">
        <v>37</v>
      </c>
      <c r="Y434" s="9" t="inlineStr">
        <is>
          <t>IEEE</t>
        </is>
      </c>
      <c r="Z434" s="10" t="n">
        <v>45519</v>
      </c>
      <c r="AA434" s="9" t="inlineStr">
        <is>
          <t>25-26 Oct. 2023</t>
        </is>
      </c>
      <c r="AB434" s="9" t="inlineStr">
        <is>
          <t>25-26 Oct. 2023</t>
        </is>
      </c>
      <c r="AC434" s="9" t="inlineStr">
        <is>
          <t>IEEE</t>
        </is>
      </c>
      <c r="AD434" s="11" t="inlineStr">
        <is>
          <t>IEEE Conferences</t>
        </is>
      </c>
    </row>
    <row r="435">
      <c r="A435" s="12" t="inlineStr">
        <is>
          <t>Graph Convolutional Learning of Multimodal Brain Connectome Data for Schizophrenia Classification</t>
        </is>
      </c>
      <c r="B435" s="22">
        <f>IF(COUNTIF($A$1:A434,
IF(ISNUMBER(MATCH(RIGHT(TRIM(A434),1),{".",",",";",":","!","?"},0)),
LEFT(TRIM(A434),LEN(TRIM(A434))-1),
TRIM(A434)
))=1,
"Not Duplicate",
"Duplicate")</f>
        <v/>
      </c>
      <c r="C435" s="22">
        <f>_xlfn.IFNA(_xlfn.XLOOKUP(A435, Table1[Title], Table1[Inclusion/Exclusion Decision]), "Added studies")</f>
        <v/>
      </c>
      <c r="D435" s="22" t="inlineStr">
        <is>
          <t>S. Ghosh; E. Bhargava; C. -T. Lin; S. S. Nagarajan</t>
        </is>
      </c>
      <c r="E435" s="22" t="inlineStr">
        <is>
          <t>University of California, San Francisco, USA; University of Southern California, USA; University of California Davis, USA; University of California, San Francisco, USA</t>
        </is>
      </c>
      <c r="F435" s="22" t="inlineStr">
        <is>
          <t>2023 IEEE 20th International Symposium on Biomedical Imaging (ISBI)</t>
        </is>
      </c>
      <c r="G435" s="14" t="n">
        <v>45170</v>
      </c>
      <c r="H435" s="22" t="n">
        <v>2023</v>
      </c>
      <c r="I435" s="22" t="n"/>
      <c r="J435" s="22" t="n"/>
      <c r="K435" s="22" t="n">
        <v>1</v>
      </c>
      <c r="L435" s="22" t="n">
        <v>5</v>
      </c>
      <c r="M435" s="22" t="inlineStr">
        <is>
          <t>The long term goal of this work is to develop powerful tools for brain network analysis in order to study structural and functional connectivity abnormalities in psychiatric disorders like schizophrenia. Graph convolutional neural networks (GCNN) are quite effective for learning complex discriminate features in graph-structured data. Here, we explore the GCNN to learn the discriminating features in multimodal human brain connectomes for the purpose of schizophrenia disorder classification. In particular, we train and validate a network using both structural connectivity graphs obtained from diffusion tensor imaging data and functional connectivity from functional magnetic resonance imaging data. We compare the GCNN method with a support vector machine based classifier and other popular classification benchmarks. We demonstrate that the proposed graph convolution method has the best performance compared to existing benchmarks with F1 scores of 0.75 for schizophrenia classification. This demonstrates the potential of this approach for multimodal diagnosis and prognosis in mental health disorders.</t>
        </is>
      </c>
      <c r="N435" s="22" t="inlineStr">
        <is>
          <t>1945-8452</t>
        </is>
      </c>
      <c r="O435" s="22" t="inlineStr">
        <is>
          <t>978-1-6654-7358-3</t>
        </is>
      </c>
      <c r="P435" s="22" t="inlineStr">
        <is>
          <t>10.1109/ISBI53787.2023.10230441</t>
        </is>
      </c>
      <c r="Q435" s="22" t="inlineStr">
        <is>
          <t xml:space="preserve">Health; </t>
        </is>
      </c>
      <c r="R435" s="22" t="inlineStr">
        <is>
          <t>https://ieeexplore.ieee.org/stamp/stamp.jsp?arnumber=10230441</t>
        </is>
      </c>
      <c r="S435" s="22" t="inlineStr">
        <is>
          <t>Brain connectivity;schizophrenia disorder;classification;deep learning;graph convolutional network</t>
        </is>
      </c>
      <c r="T435" s="22" t="inlineStr">
        <is>
          <t>Support vector machines;Mental disorders;Network analyzers;Mental health;Benchmark testing;Functional magnetic resonance imaging;Graph neural networks</t>
        </is>
      </c>
      <c r="U435" s="22" t="n"/>
      <c r="V435" s="22" t="n">
        <v>6</v>
      </c>
      <c r="W435" s="22" t="n"/>
      <c r="X435" s="22" t="n">
        <v>13</v>
      </c>
      <c r="Y435" s="22" t="inlineStr">
        <is>
          <t>IEEE</t>
        </is>
      </c>
      <c r="Z435" s="14" t="n">
        <v>45170</v>
      </c>
      <c r="AA435" s="22" t="inlineStr">
        <is>
          <t>18-21 April 2023</t>
        </is>
      </c>
      <c r="AB435" s="22" t="inlineStr">
        <is>
          <t>18-21 April 2023</t>
        </is>
      </c>
      <c r="AC435" s="22" t="inlineStr">
        <is>
          <t>IEEE</t>
        </is>
      </c>
      <c r="AD435" s="15" t="inlineStr">
        <is>
          <t>IEEE Conferences</t>
        </is>
      </c>
    </row>
    <row r="436">
      <c r="A436" s="8" t="inlineStr">
        <is>
          <t>VERA: Virtual Environments Recording Attention</t>
        </is>
      </c>
      <c r="B436" s="9">
        <f>IF(COUNTIF($A$1:A435,
IF(ISNUMBER(MATCH(RIGHT(TRIM(A435),1),{".",",",";",":","!","?"},0)),
LEFT(TRIM(A435),LEN(TRIM(A435))-1),
TRIM(A435)
))=1,
"Not Duplicate",
"Duplicate")</f>
        <v/>
      </c>
      <c r="C436" s="9">
        <f>_xlfn.IFNA(_xlfn.XLOOKUP(A436, Table1[Title], Table1[Inclusion/Exclusion Decision]), "Added studies")</f>
        <v/>
      </c>
      <c r="D436" s="9" t="inlineStr">
        <is>
          <t>V. Delvigne; L. Ris; T. Dutoit; H. Wannous; J. -P. Vandeborre</t>
        </is>
      </c>
      <c r="E436" s="9" t="inlineStr">
        <is>
          <t>IMT Lille Douai, CRIStAL UMR CNRS 9189, Villeneuve d'Ascq, France; Neuroscience Department Lab, Faculty of Medicine and Pharmacy, University of Mons, Mons, Belgium; ISIA Lab, Faculty of Engineering, University of Mons, Mons, Belgium; IMT Lille Douai, CRIStAL UMR CNRS 9189, Villeneuve d'Ascq, France; IMT Lille Douai, CRIStAL UMR CNRS 9189, Villeneuve d'Ascq, France</t>
        </is>
      </c>
      <c r="F436" s="9" t="inlineStr">
        <is>
          <t>2020 IEEE 8th International Conference on Serious Games and Applications for Health (SeGAH)</t>
        </is>
      </c>
      <c r="G436" s="10" t="n">
        <v>44096</v>
      </c>
      <c r="H436" s="9" t="n">
        <v>2020</v>
      </c>
      <c r="I436" s="9" t="n"/>
      <c r="J436" s="9" t="n"/>
      <c r="K436" s="9" t="n">
        <v>1</v>
      </c>
      <c r="L436" s="9" t="n">
        <v>7</v>
      </c>
      <c r="M436" s="9" t="inlineStr">
        <is>
          <t>Children with Attention Deficit Hyperactivity Disorder (ADHD), present different symptoms binding for everyday life, e.g. difficulty to be focused, impulsiveness, difficulty to regulate motor functions, etc. The most commonly prescribed treatment is the medication that can present side effects. Another solution is behavioural treatment that does not seem to present better results than medication for a higher cost. A novel method with growing interest is the use of neurofeedback (NF) to teach the patient to self-regulate symptoms by herself, through the visualisation of the brain activity in an understandable form. Moreover, virtual reality (VR) is a supportive environment for NF in the context of ADHD. However, before proceeding the NF, it is important to determine the features of the physiological signals corresponding to the symptoms' appearance. We present here a novel framework based on the joint measurement of electroencephalogram (EEG) and sight direction by equipment that can be embedded in VR headset, the goals being to estimate attentional state. In parallel to the signal acquisition, attentional tasks are performed to label the physiological signals. Features have been extracted from the signals and machine learning (ML) models have been applied to retrieve the attentional state. Encouraging results have been provided from the pilot study with the ability to make the right classification in multiple scenarios. Moreover, a dataset with the labelled physiological signals is under development. It will help to have a better understanding of the mechanism behind ADHD symptoms.</t>
        </is>
      </c>
      <c r="N436" s="9" t="inlineStr">
        <is>
          <t>2573-3060</t>
        </is>
      </c>
      <c r="O436" s="9" t="inlineStr">
        <is>
          <t>978-1-7281-9042-6</t>
        </is>
      </c>
      <c r="P436" s="9" t="inlineStr">
        <is>
          <t>10.1109/SeGAH49190.2020.9201699</t>
        </is>
      </c>
      <c r="Q436" s="9" t="n"/>
      <c r="R436" s="9" t="inlineStr">
        <is>
          <t>https://ieeexplore.ieee.org/stamp/stamp.jsp?arnumber=9201699</t>
        </is>
      </c>
      <c r="S436" s="9" t="inlineStr">
        <is>
          <t>Virtual-Reality;Eye-tracking;Brain-Computer Interface;Machine Learning</t>
        </is>
      </c>
      <c r="T436" s="9" t="inlineStr">
        <is>
          <t>Task analysis;Electroencephalography;Physiology;Atmospheric measurements;Particle measurements;Virtual environments;Medical diagnostic imaging</t>
        </is>
      </c>
      <c r="U436" s="9" t="n"/>
      <c r="V436" s="9" t="n">
        <v>6</v>
      </c>
      <c r="W436" s="9" t="n"/>
      <c r="X436" s="9" t="n">
        <v>32</v>
      </c>
      <c r="Y436" s="9" t="inlineStr">
        <is>
          <t>IEEE</t>
        </is>
      </c>
      <c r="Z436" s="10" t="n">
        <v>44096</v>
      </c>
      <c r="AA436" s="9" t="inlineStr">
        <is>
          <t>12-14 Aug. 2020</t>
        </is>
      </c>
      <c r="AB436" s="9" t="inlineStr">
        <is>
          <t>12-14 Aug. 2020</t>
        </is>
      </c>
      <c r="AC436" s="9" t="inlineStr">
        <is>
          <t>IEEE</t>
        </is>
      </c>
      <c r="AD436" s="11" t="inlineStr">
        <is>
          <t>IEEE Conferences</t>
        </is>
      </c>
    </row>
    <row r="437">
      <c r="A437" s="12" t="inlineStr">
        <is>
          <t>Automatic Detection of Neurodevelopmental Disorders Using CryAcoustic Features</t>
        </is>
      </c>
      <c r="B437" s="22">
        <f>IF(COUNTIF($A$1:A436,
IF(ISNUMBER(MATCH(RIGHT(TRIM(A436),1),{".",",",";",":","!","?"},0)),
LEFT(TRIM(A436),LEN(TRIM(A436))-1),
TRIM(A436)
))=1,
"Not Duplicate",
"Duplicate")</f>
        <v/>
      </c>
      <c r="C437" s="22">
        <f>_xlfn.IFNA(_xlfn.XLOOKUP(A437, Table1[Title], Table1[Inclusion/Exclusion Decision]), "Added studies")</f>
        <v/>
      </c>
      <c r="D437" s="22" t="inlineStr">
        <is>
          <t>M. El Omari; H. Belmajdoub; K. Minaoui; S. Saoudi</t>
        </is>
      </c>
      <c r="E437" s="22" t="inlineStr">
        <is>
          <t>LRIT Laboratory, Faculty of Sciences in Rabat, Mohammed V University, Morocco; LRIT Laboratory, FSJES-Souissi in Rabat, Mohammed V University, Morocco; LRIT Laboratory, Faculty of Sciences in Rabat, Mohammed V University, Morocco; STICC Laboratory, IMT-Atlantique, Brest, France</t>
        </is>
      </c>
      <c r="F437" s="22" t="inlineStr">
        <is>
          <t>2025 5th International Conference on Emerging Smart Technologies and Applications (eSmarTA)</t>
        </is>
      </c>
      <c r="G437" s="14" t="n">
        <v>45895</v>
      </c>
      <c r="H437" s="22" t="n">
        <v>2025</v>
      </c>
      <c r="I437" s="22" t="n"/>
      <c r="J437" s="22" t="n"/>
      <c r="K437" s="22" t="n">
        <v>1</v>
      </c>
      <c r="L437" s="22" t="n">
        <v>7</v>
      </c>
      <c r="M437" s="22" t="inlineStr">
        <is>
          <t>Prompt detection of neurodevelopmental disorders (NDDs) is vital for launching timely interventions that can markedly improve developmental outcomes. In our study, we investigate whether infant cry sounds could serve as non-invasive biomarkers for NDD detection. We focus on CryAcoustic Features, which combine prosodic elements with selected voice-quality parameters. Our approach began with the extraction of a broad set of acoustic characteristics from infant cry recordings using the eGeMAPS feature set. We then applied a rigorous feature selection process to identify the most informative descriptors. For the classification task, we assessed several machine learning techniques, including Support Vector Machine (SVM) and Random Forest (RF). In addition, we developed a hybrid model that fuses the outputs of SVM and RF via logistic regression acting as a meta-classifier. This integrated approach yielded the best performance, achieving an accuracy of 75.52%, a recall of 80.05%, and an AUC of 83.00%. Our findings highlight the effectiveness of CryAcoustic Features in distinguishing between typically developing infants and those with NDDs, suggesting that cry-based acoustic analysis is a promising, noninvasive strategy for initial NDD screening.</t>
        </is>
      </c>
      <c r="N437" s="22" t="n"/>
      <c r="O437" s="22" t="inlineStr">
        <is>
          <t>979-8-3315-8519-8</t>
        </is>
      </c>
      <c r="P437" s="22" t="inlineStr">
        <is>
          <t>10.1109/eSmarTA66764.2025.11131694</t>
        </is>
      </c>
      <c r="Q437" s="22" t="n"/>
      <c r="R437" s="22" t="inlineStr">
        <is>
          <t>https://ieeexplore.ieee.org/stamp/stamp.jsp?arnumber=11131694</t>
        </is>
      </c>
      <c r="S437" s="22" t="inlineStr">
        <is>
          <t>Neurodevelopmental Disorders;CryAcoustic Features;Prosodic Analysis;Voice-Quality Features;Machine Learning;Prompt Detection</t>
        </is>
      </c>
      <c r="T437" s="22" t="inlineStr">
        <is>
          <t>Support vector machines;Radio frequency;Logistic regression;Accuracy;Fuses;Biomarkers;Feature extraction;Acoustics;Recording;Random forests</t>
        </is>
      </c>
      <c r="U437" s="22" t="n"/>
      <c r="V437" s="22" t="n"/>
      <c r="W437" s="22" t="n"/>
      <c r="X437" s="22" t="n">
        <v>18</v>
      </c>
      <c r="Y437" s="22" t="inlineStr">
        <is>
          <t>IEEE</t>
        </is>
      </c>
      <c r="Z437" s="14" t="n">
        <v>45895</v>
      </c>
      <c r="AA437" s="22" t="inlineStr">
        <is>
          <t>5-6 Aug. 2025</t>
        </is>
      </c>
      <c r="AB437" s="22" t="inlineStr">
        <is>
          <t>5-6 Aug. 2025</t>
        </is>
      </c>
      <c r="AC437" s="22" t="inlineStr">
        <is>
          <t>IEEE</t>
        </is>
      </c>
      <c r="AD437" s="15" t="inlineStr">
        <is>
          <t>IEEE Conferences</t>
        </is>
      </c>
    </row>
    <row r="438">
      <c r="A438" s="8" t="inlineStr">
        <is>
          <t>Emotion Analysis of Childrenâ€™s Drawings</t>
        </is>
      </c>
      <c r="B438" s="9">
        <f>IF(COUNTIF($A$1:A437,
IF(ISNUMBER(MATCH(RIGHT(TRIM(A437),1),{".",",",";",":","!","?"},0)),
LEFT(TRIM(A437),LEN(TRIM(A437))-1),
TRIM(A437)
))=1,
"Not Duplicate",
"Duplicate")</f>
        <v/>
      </c>
      <c r="C438" s="9">
        <f>_xlfn.IFNA(_xlfn.XLOOKUP(A438, Table1[Title], Table1[Inclusion/Exclusion Decision]), "Added studies")</f>
        <v/>
      </c>
      <c r="D438" s="9" t="inlineStr">
        <is>
          <t>S. Ã‡iftÃ§i; H. KarcÄ±; N. Karaca; B. SÃ¶ylemez; H. KoÃ§akoÄŸlu</t>
        </is>
      </c>
      <c r="E438" s="9" t="inlineStr">
        <is>
          <t>Department of Computer Engineering, Harran University, ÅžanlÄ±urfa, TÃ¼rkiye; Department of Electrical and Electronic Engineering, Harran University, ÅžanlÄ±urfa, TÃ¼rkiye; Department of Computer Engineering, Harran University, ÅžanlÄ±urfa, TÃ¼rkiye; Department of Computer Engineering, Harran University, ÅžanlÄ±urfa, TÃ¼rkiye; VasÄ±f Ã‡Ä±nar Primary School, Ä°zmir, TÃ¼rkiye</t>
        </is>
      </c>
      <c r="F438" s="9" t="inlineStr">
        <is>
          <t>IEEE Access</t>
        </is>
      </c>
      <c r="G438" s="10" t="n">
        <v>45916</v>
      </c>
      <c r="H438" s="9" t="n">
        <v>2025</v>
      </c>
      <c r="I438" s="9" t="n">
        <v>13</v>
      </c>
      <c r="J438" s="9" t="n"/>
      <c r="K438" s="9" t="n">
        <v>159730</v>
      </c>
      <c r="L438" s="9" t="n">
        <v>159748</v>
      </c>
      <c r="M438" s="9" t="inlineStr">
        <is>
          <t>This study investigates childrenâ€™s emotional expression through the computational analysis of their drawings. Prior research has frequently relied on proprietary or small-scale datasets, often limited to digital drawings produced on tablets or smartphones, which may not fully capture the natural characteristics of hand-drawn expression. To address these gaps, we introduce KIDO, a novel publicly available dataset of scanned childrenâ€™s drawings paired with reflections written by the children on whether their drawings represent happiness or sadness. The dataset contains contributions from 5,430 students, with balanced representation across primary and secondary education levels and additional metadata on gender and educational background. For our experiments, we employed CNN-based and Vision Transformerâ€“based models for emotion recognition, obtaining F1-scores of up to 79.03% from drawings, while BERT-based models achieved accuracies of up to 97.47% in classifying childrenâ€™s written reflections. We further trained a generative model on the KIDO dataset to synthesize emotionally expressive drawings, with subjective evaluations indicating that children often preferred the AI-generated images to those drawn by their peers. KIDO serves as a comprehensive benchmark for advancing research in the fields of computer vision, natural language processing, psychology, and education, and is publicly available at github.com/serdarciftci/KIDO</t>
        </is>
      </c>
      <c r="N438" s="9" t="inlineStr">
        <is>
          <t>2169-3536</t>
        </is>
      </c>
      <c r="O438" s="9" t="n"/>
      <c r="P438" s="9" t="inlineStr">
        <is>
          <t>10.1109/ACCESS.2025.3606359</t>
        </is>
      </c>
      <c r="Q438" s="9" t="inlineStr">
        <is>
          <t xml:space="preserve">Harran Ãœniversitesi(grant numbers:22010); </t>
        </is>
      </c>
      <c r="R438" s="9" t="inlineStr">
        <is>
          <t>https://ieeexplore.ieee.org/stamp/stamp.jsp?arnumber=11151239</t>
        </is>
      </c>
      <c r="S438" s="9" t="inlineStr">
        <is>
          <t>Childrenâ€™s emotion analysis;classification of childrenâ€™s drawings;classification of childrenâ€™s thoughts;KIDO dataset</t>
        </is>
      </c>
      <c r="T438" s="9" t="inlineStr">
        <is>
          <t>Pediatrics;Psychology;Feature extraction;Transformers;Machine learning algorithms;Accuracy;Motors;Emotion recognition;Depression;Autism</t>
        </is>
      </c>
      <c r="U438" s="9" t="n"/>
      <c r="V438" s="9" t="n"/>
      <c r="W438" s="9" t="n"/>
      <c r="X438" s="9" t="n">
        <v>63</v>
      </c>
      <c r="Y438" s="9" t="inlineStr">
        <is>
          <t>CCBY</t>
        </is>
      </c>
      <c r="Z438" s="10" t="n">
        <v>45904</v>
      </c>
      <c r="AA438" s="9" t="n">
        <v>2025</v>
      </c>
      <c r="AB438" s="9" t="n"/>
      <c r="AC438" s="9" t="inlineStr">
        <is>
          <t>IEEE</t>
        </is>
      </c>
      <c r="AD438" s="11" t="inlineStr">
        <is>
          <t>IEEE Journals</t>
        </is>
      </c>
    </row>
    <row r="439">
      <c r="A439" s="12" t="inlineStr">
        <is>
          <t>Brain-computer Interfaces for Daily-life Applications: a Five-year Experience Report</t>
        </is>
      </c>
      <c r="B439" s="22">
        <f>IF(COUNTIF($A$1:A438,
IF(ISNUMBER(MATCH(RIGHT(TRIM(A438),1),{".",",",";",":","!","?"},0)),
LEFT(TRIM(A438),LEN(TRIM(A438))-1),
TRIM(A438)
))=1,
"Not Duplicate",
"Duplicate")</f>
        <v/>
      </c>
      <c r="C439" s="22">
        <f>_xlfn.IFNA(_xlfn.XLOOKUP(A439, Table1[Title], Table1[Inclusion/Exclusion Decision]), "Added studies")</f>
        <v/>
      </c>
      <c r="D439" s="22" t="inlineStr">
        <is>
          <t>L. Angrisani; P. Arpaia; E. De Benedetto; A. Esposito; N. Moccaldi; M. Parvis</t>
        </is>
      </c>
      <c r="E439" s="22" t="inlineStr">
        <is>
          <t>Department of Electrical Engineering and Information Technology (DI-ETI), Universitaâ€™ degli Studi di Napoli Federico II,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UniversitÃ¡ degli Studi di Napoli Federico II - Augmented Reality for Health Monitoring Laboratory (ARHeMLab), Naples, Italy; Department of Electronics and Telecommunications (DET), Politecnico di Torino, Turin, Italy</t>
        </is>
      </c>
      <c r="F439" s="22" t="inlineStr">
        <is>
          <t>2021 IEEE International Instrumentation and Measurement Technology Conference (I2MTC)</t>
        </is>
      </c>
      <c r="G439" s="14" t="n">
        <v>44375</v>
      </c>
      <c r="H439" s="22" t="n">
        <v>2021</v>
      </c>
      <c r="I439" s="22" t="n"/>
      <c r="J439" s="22" t="n"/>
      <c r="K439" s="22" t="n">
        <v>1</v>
      </c>
      <c r="L439" s="22" t="n">
        <v>6</v>
      </c>
      <c r="M439" s="22" t="inlineStr">
        <is>
          <t>This work reports the research on brain-computer interfaces (BCI) carried out in the last five years at the Augmented Reality for Health Monitoring Laboratory (ARHeMLab), at the University of Naples Federico II (Italy). In the research, particular attention has been dedicated to wearability, portability, and other key features for obtaining user-friendly BCI systems. Indeed, the interest in the adoption of BCI systems is becoming particularly relevant for cyber-physical human systems (CPHSs), where possible applications relate to industry, healthcare, and daily-life activities in general. In such a context, materials and explored methods are reviewed, and results are presented with reference to reactive, active, and passive paradigms.</t>
        </is>
      </c>
      <c r="N439" s="22" t="inlineStr">
        <is>
          <t>2642-2077</t>
        </is>
      </c>
      <c r="O439" s="22" t="inlineStr">
        <is>
          <t>978-1-7281-9539-1</t>
        </is>
      </c>
      <c r="P439" s="22" t="inlineStr">
        <is>
          <t>10.1109/I2MTC50364.2021.9459844</t>
        </is>
      </c>
      <c r="Q439" s="22" t="n"/>
      <c r="R439" s="22" t="inlineStr">
        <is>
          <t>https://ieeexplore.ieee.org/stamp/stamp.jsp?arnumber=9459844</t>
        </is>
      </c>
      <c r="S439" s="22" t="inlineStr">
        <is>
          <t>BCI;brain-computer interface;CPS;Cyber-physical systems;EEG;electroencephalography;wearable sensors;machine learning</t>
        </is>
      </c>
      <c r="T439" s="22" t="inlineStr">
        <is>
          <t>Electrodes;Instruments;Medical services;Machine learning;Electroencephalography;Brain-computer interfaces;Biomedical monitoring</t>
        </is>
      </c>
      <c r="U439" s="22" t="n"/>
      <c r="V439" s="22" t="n">
        <v>5</v>
      </c>
      <c r="W439" s="22" t="n"/>
      <c r="X439" s="22" t="n">
        <v>39</v>
      </c>
      <c r="Y439" s="22" t="inlineStr">
        <is>
          <t>IEEE</t>
        </is>
      </c>
      <c r="Z439" s="14" t="n">
        <v>44375</v>
      </c>
      <c r="AA439" s="22" t="inlineStr">
        <is>
          <t>17-20 May 2021</t>
        </is>
      </c>
      <c r="AB439" s="22" t="inlineStr">
        <is>
          <t>17-20 May 2021</t>
        </is>
      </c>
      <c r="AC439" s="22" t="inlineStr">
        <is>
          <t>IEEE</t>
        </is>
      </c>
      <c r="AD439" s="15" t="inlineStr">
        <is>
          <t>IEEE Conferences</t>
        </is>
      </c>
    </row>
    <row r="440">
      <c r="A440" s="8" t="inlineStr">
        <is>
          <t>Region-Specific Topographic Representations for Deep Learning-Based Brain-Computer Interfaces</t>
        </is>
      </c>
      <c r="B440" s="9">
        <f>IF(COUNTIF($A$1:A439,
IF(ISNUMBER(MATCH(RIGHT(TRIM(A439),1),{".",",",";",":","!","?"},0)),
LEFT(TRIM(A439),LEN(TRIM(A439))-1),
TRIM(A439)
))=1,
"Not Duplicate",
"Duplicate")</f>
        <v/>
      </c>
      <c r="C440" s="9">
        <f>_xlfn.IFNA(_xlfn.XLOOKUP(A440, Table1[Title], Table1[Inclusion/Exclusion Decision]), "Added studies")</f>
        <v/>
      </c>
      <c r="D440" s="9" t="inlineStr">
        <is>
          <t>C. M. Yilmaz; A. Ulu</t>
        </is>
      </c>
      <c r="E440" s="9" t="inlineStr">
        <is>
          <t>Department of Software Engineering, Karadeniz Technical University, Trabzon, TÃ¼rkiye; Department of Computer Engineering, Artvin Ã‡oruh University, Artvin, TÃ¼rkiye</t>
        </is>
      </c>
      <c r="F440" s="9" t="inlineStr">
        <is>
          <t>2025 3rd International Conference on Inventive Computing and Informatics (ICICI)</t>
        </is>
      </c>
      <c r="G440" s="10" t="n">
        <v>45853</v>
      </c>
      <c r="H440" s="9" t="n">
        <v>2025</v>
      </c>
      <c r="I440" s="9" t="n"/>
      <c r="J440" s="9" t="n"/>
      <c r="K440" s="9" t="n">
        <v>1027</v>
      </c>
      <c r="L440" s="9" t="n">
        <v>1034</v>
      </c>
      <c r="M440" s="9" t="inlineStr">
        <is>
          <t>Electroencephalography (EEG) signals are widely used across disciplines and are promising for future medical and technological applications. However, current EEG analysis methods often fall short in classification accuracy, limiting progress in brain-computer interfaces (BCIs), early diagnosis of neurological disorders, and AI-driven health technologies. This paper proposes a region-specific spatial-spectral topographic mapping approach to enhance EEG-based classification using deep learning. The core objective is to improve discriminative feature learning by focusing only on brain regions relevant to motor-related activity and utilizing spectral representations (alpha, beta, and alpha/beta ratio). Pre-trained deep learning architectures-ResNeSt-50d, HRNet-W18, and ConvNeXt-Base-were fine-tuned on topographic images generated from the BCI Competition IV dataset 2a for classifying left- and right-hand motor imagery tasks. The proposed method achieved classification accuracies exceeding 75% when data from multiple sessions were aggregated. These results demonstrate the effectiveness of spatially and spectrally informed topographic representations for robust EEG-based BCI systems and lay a foundation for integrating EEG signals into advanced artificial intelligence applications.</t>
        </is>
      </c>
      <c r="N440" s="9" t="n"/>
      <c r="O440" s="9" t="inlineStr">
        <is>
          <t>979-8-3315-3830-9</t>
        </is>
      </c>
      <c r="P440" s="9" t="inlineStr">
        <is>
          <t>10.1109/ICICI65870.2025.11069792</t>
        </is>
      </c>
      <c r="Q440" s="9" t="n"/>
      <c r="R440" s="9" t="inlineStr">
        <is>
          <t>https://ieeexplore.ieee.org/stamp/stamp.jsp?arnumber=11069792</t>
        </is>
      </c>
      <c r="S440" s="9" t="inlineStr">
        <is>
          <t>electroencephalography;motor imagery;topography;brain-computer interface;deep learning;software</t>
        </is>
      </c>
      <c r="T440" s="9" t="inlineStr">
        <is>
          <t>Deep learning;Representation learning;Neurological diseases;Accuracy;Surfaces;Motors;Electroencephalography;Brain-computer interfaces;Software;Medical diagnostic imaging</t>
        </is>
      </c>
      <c r="U440" s="9" t="n"/>
      <c r="V440" s="9" t="n"/>
      <c r="W440" s="9" t="n"/>
      <c r="X440" s="9" t="n">
        <v>28</v>
      </c>
      <c r="Y440" s="9" t="inlineStr">
        <is>
          <t>IEEE</t>
        </is>
      </c>
      <c r="Z440" s="10" t="n">
        <v>45853</v>
      </c>
      <c r="AA440" s="9" t="inlineStr">
        <is>
          <t>4-6 June 2025</t>
        </is>
      </c>
      <c r="AB440" s="9" t="inlineStr">
        <is>
          <t>4-6 June 2025</t>
        </is>
      </c>
      <c r="AC440" s="9" t="inlineStr">
        <is>
          <t>IEEE</t>
        </is>
      </c>
      <c r="AD440" s="11" t="inlineStr">
        <is>
          <t>IEEE Conferences</t>
        </is>
      </c>
    </row>
    <row r="441">
      <c r="A441" s="12" t="inlineStr">
        <is>
          <t>Quantum Machine Learning for Anomaly Detection in Brain Imaging Related to Mental Health</t>
        </is>
      </c>
      <c r="B441" s="22">
        <f>IF(COUNTIF($A$1:A440,
IF(ISNUMBER(MATCH(RIGHT(TRIM(A440),1),{".",",",";",":","!","?"},0)),
LEFT(TRIM(A440),LEN(TRIM(A440))-1),
TRIM(A440)
))=1,
"Not Duplicate",
"Duplicate")</f>
        <v/>
      </c>
      <c r="C441" s="22">
        <f>_xlfn.IFNA(_xlfn.XLOOKUP(A441, Table1[Title], Table1[Inclusion/Exclusion Decision]), "Added studies")</f>
        <v/>
      </c>
      <c r="D441" s="22" t="inlineStr">
        <is>
          <t>M. Kettani; A. Rguig; F. M. Abbou; F. Abdi; L. Bouanane; M. Bouhadda</t>
        </is>
      </c>
      <c r="E441" s="22" t="inlineStr">
        <is>
          <t>School of Science and Engineering, Al Akhawayn University in Ifrane, Ifrane, Morocco; School of Science and Engineering, Al Akhawayn University in Ifrane, Ifrane, Morocco; School of Science and Engineering, Al Akhawayn University in Ifrane, Ifrane, Morocco; Faculty of Sciences and Technologies, UniversitÃ© Sidi Mohamed Ben Abdellah, Fes, Morocco; School of Science and Engineering, Al Akhawayn University in Ifrane, Ifrane, Morocco; Aadministration, UniversitÃ© Sidi Mohamed Ben Abdellah, Taza, Morocco</t>
        </is>
      </c>
      <c r="F441" s="22" t="inlineStr">
        <is>
          <t>2025 International Conference on Intelligent Systems: Theories and Applications (SITA)</t>
        </is>
      </c>
      <c r="G441" s="14" t="n">
        <v>46000</v>
      </c>
      <c r="H441" s="22" t="n">
        <v>2025</v>
      </c>
      <c r="I441" s="22" t="n"/>
      <c r="J441" s="22" t="n"/>
      <c r="K441" s="22" t="n">
        <v>1</v>
      </c>
      <c r="L441" s="22" t="n">
        <v>8</v>
      </c>
      <c r="M441" s="22" t="inlineStr">
        <is>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 1 -scores, suggesting less consistent performance. These findings suggest that quantum models, especially VQC and QSVM, offer a promising advantage in neuroimaging-based mental health diagnostics.</t>
        </is>
      </c>
      <c r="N441" s="22" t="n"/>
      <c r="O441" s="22" t="inlineStr">
        <is>
          <t>979-8-3315-5989-2</t>
        </is>
      </c>
      <c r="P441" s="22" t="inlineStr">
        <is>
          <t>10.1109/SITA67914.2025.11273773</t>
        </is>
      </c>
      <c r="Q441" s="22" t="n"/>
      <c r="R441" s="22" t="inlineStr">
        <is>
          <t>https://ieeexplore.ieee.org/stamp/stamp.jsp?arnumber=11273773</t>
        </is>
      </c>
      <c r="S441" s="22" t="inlineStr">
        <is>
          <t>Quantum Machine Learning;Anomaly Detection;Brain Imaging;MRI Imaging;Variational Quantum;Classifiers;Quantum Convolutional Neural Networks</t>
        </is>
      </c>
      <c r="T441" s="22" t="inlineStr">
        <is>
          <t>Training;Neuroimaging;Support vector machines;Accuracy;Quantum computing;Quantum mechanics;Mental health;Functional magnetic resonance imaging;Brain modeling;Convolutional neural networks</t>
        </is>
      </c>
      <c r="U441" s="22" t="n"/>
      <c r="V441" s="22" t="n"/>
      <c r="W441" s="22" t="n"/>
      <c r="X441" s="22" t="n">
        <v>10</v>
      </c>
      <c r="Y441" s="22" t="inlineStr">
        <is>
          <t>IEEE</t>
        </is>
      </c>
      <c r="Z441" s="14" t="n">
        <v>46000</v>
      </c>
      <c r="AA441" s="22" t="inlineStr">
        <is>
          <t>20-21 Oct. 2025</t>
        </is>
      </c>
      <c r="AB441" s="22" t="inlineStr">
        <is>
          <t>20-21 Oct. 2025</t>
        </is>
      </c>
      <c r="AC441" s="22" t="inlineStr">
        <is>
          <t>IEEE</t>
        </is>
      </c>
      <c r="AD441" s="15" t="inlineStr">
        <is>
          <t>IEEE Conferences</t>
        </is>
      </c>
    </row>
    <row r="442">
      <c r="A442" s="8" t="inlineStr">
        <is>
          <t>Cloud-Powered SVM Solutions for Automated Monitoring and Intervention of ADHD Symptoms</t>
        </is>
      </c>
      <c r="B442" s="9">
        <f>IF(COUNTIF($A$1:A441,
IF(ISNUMBER(MATCH(RIGHT(TRIM(A441),1),{".",",",";",":","!","?"},0)),
LEFT(TRIM(A441),LEN(TRIM(A441))-1),
TRIM(A441)
))=1,
"Not Duplicate",
"Duplicate")</f>
        <v/>
      </c>
      <c r="C442" s="9">
        <f>_xlfn.IFNA(_xlfn.XLOOKUP(A442, Table1[Title], Table1[Inclusion/Exclusion Decision]), "Added studies")</f>
        <v/>
      </c>
      <c r="D442" s="9" t="inlineStr">
        <is>
          <t>R. Puviarasi; G. Arunsankar; H. Azath; G. Divya; A. Sivaraman; B. Meenakshi</t>
        </is>
      </c>
      <c r="E442" s="9" t="inlineStr">
        <is>
          <t>Department of Electronics and Communication Engineering, Saveetha School of Engineering, Saveetha Institute of Medical and Technical Sciences,Saveetha niversity, Chennai, Tamil Nadu, India; Department of Electronics and Communication Engineering, Gojan School of Business and Technology,Redhills, Chennai, Tamil Nadu, India; School of Computing, Vel Tech Rangarajan Dr. Sagunthala R &amp; D Institute of Science and Technology, Chennai, Tamil Nadu, India; Department of Information Technology, P. S. V College of Engineering and Technology, Krishnagiri, Tamilnadu, India; Department of Information Technology, Netaji Subhas university of Technology (Govt of NCT,Delhi), Jafferpur, New Delhi, India; Department of Electrical and Electronics Engineering, Sri Sairam Engineering College, Chennai, Tamil Nadu, India</t>
        </is>
      </c>
      <c r="F442" s="9" t="inlineStr">
        <is>
          <t>2025 International Conference on Advances in Modern Age Technologies for Health and Engineering Science (AMATHE)</t>
        </is>
      </c>
      <c r="G442" s="10" t="n">
        <v>45860</v>
      </c>
      <c r="H442" s="9" t="n">
        <v>2025</v>
      </c>
      <c r="I442" s="9" t="n"/>
      <c r="J442" s="9" t="n"/>
      <c r="K442" s="9" t="n">
        <v>1</v>
      </c>
      <c r="L442" s="9" t="n">
        <v>7</v>
      </c>
      <c r="M442" s="9" t="inlineStr">
        <is>
          <t>Diagnosing and managing attention deficit hyperactivity disorder (ADHD) are very challenging tasks. Automated symptom monitoring and intervention for ADHD is the focus of this project, which investigates the use of Support Vector Machine (SVM) algorithms hosted on the cloud. The SVM models are trained to identify patterns relevant to ADHD symptoms using data collected from wearable devices and digital self-reports. Due to the cloudâ€™s architecture, data can be processed and analyzed in real-time, allowing prompt actions. With a sensitivity of $85 \%$ and a specificity of $92 \%$, the results show that the SVM models accomplish a high level of accuracy in symptom identification. The system provides personalized treatments, such as medication adherence reminders and mindfulness exercises, via continuous monitoring and are customized to individual symptom profiles. Longitudinal studies can show how symptoms develop and how well treatments work overtime. Improving ADHD treatment via providing timely interventions and personalized assistance is the goal of this cloudpowered SVM system. The algorithms will be fine-tuned, more data sources will be included, and clinical trials will be conducted to evaluate the systemâ€™s performance in real-world scenarios.</t>
        </is>
      </c>
      <c r="N442" s="9" t="n"/>
      <c r="O442" s="9" t="inlineStr">
        <is>
          <t>979-8-3315-0103-7</t>
        </is>
      </c>
      <c r="P442" s="9" t="inlineStr">
        <is>
          <t>10.1109/AMATHE65477.2025.11081186</t>
        </is>
      </c>
      <c r="Q442" s="9" t="n"/>
      <c r="R442" s="9" t="inlineStr">
        <is>
          <t>https://ieeexplore.ieee.org/stamp/stamp.jsp?arnumber=11081186</t>
        </is>
      </c>
      <c r="S442" s="9" t="inlineStr">
        <is>
          <t>Symptom detection;Personalized support;Real-time analysis;Digital Health;Healthcare technology;Remote Monitoring</t>
        </is>
      </c>
      <c r="T442" s="9" t="inlineStr">
        <is>
          <t>Support vector machines;Cloud computing;Sensitivity;Soft sensors;Real-time systems;User experience;Reliability;Wearable devices;Testing;Sensor arrays</t>
        </is>
      </c>
      <c r="U442" s="9" t="n"/>
      <c r="V442" s="9" t="n"/>
      <c r="W442" s="9" t="n"/>
      <c r="X442" s="9" t="n">
        <v>20</v>
      </c>
      <c r="Y442" s="9" t="inlineStr">
        <is>
          <t>IEEE</t>
        </is>
      </c>
      <c r="Z442" s="10" t="n">
        <v>45860</v>
      </c>
      <c r="AA442" s="9" t="inlineStr">
        <is>
          <t>24-25 April 2025</t>
        </is>
      </c>
      <c r="AB442" s="9" t="inlineStr">
        <is>
          <t>24-25 April 2025</t>
        </is>
      </c>
      <c r="AC442" s="9" t="inlineStr">
        <is>
          <t>IEEE</t>
        </is>
      </c>
      <c r="AD442" s="11" t="inlineStr">
        <is>
          <t>IEEE Conferences</t>
        </is>
      </c>
    </row>
    <row r="443">
      <c r="A443" s="12" t="inlineStr">
        <is>
          <t>Efficient Approach for Autism Detection using deep learning techniques: A Survey</t>
        </is>
      </c>
      <c r="B443" s="22">
        <f>IF(COUNTIF($A$1:A442,
IF(ISNUMBER(MATCH(RIGHT(TRIM(A442),1),{".",",",";",":","!","?"},0)),
LEFT(TRIM(A442),LEN(TRIM(A442))-1),
TRIM(A442)
))=1,
"Not Duplicate",
"Duplicate")</f>
        <v/>
      </c>
      <c r="C443" s="22">
        <f>_xlfn.IFNA(_xlfn.XLOOKUP(A443, Table1[Title], Table1[Inclusion/Exclusion Decision]), "Added studies")</f>
        <v/>
      </c>
      <c r="D443" s="22" t="inlineStr">
        <is>
          <t>S. Lylath; L. B. Rananavare</t>
        </is>
      </c>
      <c r="E443" s="22" t="inlineStr">
        <is>
          <t>Dept of CSE, REVA University, Bangalore, India; Dept of CSE, REVA University, Bangalore, India</t>
        </is>
      </c>
      <c r="F443" s="22" t="inlineStr">
        <is>
          <t>2022 IEEE 3rd Global Conference for Advancement in Technology (GCAT)</t>
        </is>
      </c>
      <c r="G443" s="14" t="n">
        <v>44907</v>
      </c>
      <c r="H443" s="22" t="n">
        <v>2022</v>
      </c>
      <c r="I443" s="22" t="n"/>
      <c r="J443" s="22" t="n"/>
      <c r="K443" s="22" t="n">
        <v>1</v>
      </c>
      <c r="L443" s="22" t="n">
        <v>6</v>
      </c>
      <c r="M443" s="22" t="inlineStr">
        <is>
          <t>Autism spectrum disorders (ASDs) have been identified by the problem caused in social communication along with the repetitive activities and interests. In recent times, cases of ASD increased around the world significantly. This document seeks to provide a complete overview of autistic children's diagnosis and treatment options. By, using various modalities, autistic diagnosis and therapeutic strategies are provided. Following that, a multimodal sensing technique for autism assessment is implemented. This research concludes with several suggestions regarding future research and difficulties. This paper displays the summarization as per current research in several fields such as autism diagnosis. Intervention theory and the applications with majorly focusing on ICF -based results.</t>
        </is>
      </c>
      <c r="N443" s="22" t="n"/>
      <c r="O443" s="22" t="inlineStr">
        <is>
          <t>978-1-6654-6855-8</t>
        </is>
      </c>
      <c r="P443" s="22" t="inlineStr">
        <is>
          <t>10.1109/GCAT55367.2022.9971974</t>
        </is>
      </c>
      <c r="Q443" s="22" t="n"/>
      <c r="R443" s="22" t="inlineStr">
        <is>
          <t>https://ieeexplore.ieee.org/stamp/stamp.jsp?arnumber=9971974</t>
        </is>
      </c>
      <c r="S443" s="22" t="inlineStr">
        <is>
          <t>Autism Spectrum Disorder;K-nearest neighbor;Decision trees;Logistics Regression;Random Forests;Support Vector Machine</t>
        </is>
      </c>
      <c r="T443" s="22" t="inlineStr">
        <is>
          <t>Deep learning;Support vector machines;Autism;Multimodal sensors;Focusing;Epilepsy;Forestry</t>
        </is>
      </c>
      <c r="U443" s="22" t="n"/>
      <c r="V443" s="22" t="n"/>
      <c r="W443" s="22" t="n"/>
      <c r="X443" s="22" t="n">
        <v>22</v>
      </c>
      <c r="Y443" s="22" t="inlineStr">
        <is>
          <t>IEEE</t>
        </is>
      </c>
      <c r="Z443" s="14" t="n">
        <v>44907</v>
      </c>
      <c r="AA443" s="22" t="inlineStr">
        <is>
          <t>7-9 Oct. 2022</t>
        </is>
      </c>
      <c r="AB443" s="22" t="inlineStr">
        <is>
          <t>7-9 Oct. 2022</t>
        </is>
      </c>
      <c r="AC443" s="22" t="inlineStr">
        <is>
          <t>IEEE</t>
        </is>
      </c>
      <c r="AD443" s="15" t="inlineStr">
        <is>
          <t>IEEE Conferences</t>
        </is>
      </c>
    </row>
    <row r="444">
      <c r="A444" s="8" t="inlineStr">
        <is>
          <t>MindScan: Mental Disorder Diagnosis using Machine Learning</t>
        </is>
      </c>
      <c r="B444" s="9">
        <f>IF(COUNTIF($A$1:A443,
IF(ISNUMBER(MATCH(RIGHT(TRIM(A443),1),{".",",",";",":","!","?"},0)),
LEFT(TRIM(A443),LEN(TRIM(A443))-1),
TRIM(A443)
))=1,
"Not Duplicate",
"Duplicate")</f>
        <v/>
      </c>
      <c r="C444" s="9">
        <f>_xlfn.IFNA(_xlfn.XLOOKUP(A444, Table1[Title], Table1[Inclusion/Exclusion Decision]), "Added studies")</f>
        <v/>
      </c>
      <c r="D444" s="9" t="inlineStr">
        <is>
          <t>T. Negandhi; P. Dhumale; M. Vachhani; K. Gawande</t>
        </is>
      </c>
      <c r="E444" s="9" t="inlineStr">
        <is>
          <t>Information Technology Department, Sardar Patel Institute of Technology, Mumbai, India; Information Technology Department, Sardar Patel Institute of Technology, Mumbai, India; Information Technology Department, Sardar Patel Institute of Technology, Mumbai, India; Computer Engineering Department, Sardar Patel Institute of Technology, Mumbai, India</t>
        </is>
      </c>
      <c r="F444" s="9" t="inlineStr">
        <is>
          <t>2024 International Conference on Communication, Computing and Energy Efficient Technologies (I3CEET)</t>
        </is>
      </c>
      <c r="G444" s="10" t="n">
        <v>45790</v>
      </c>
      <c r="H444" s="9" t="n">
        <v>2024</v>
      </c>
      <c r="I444" s="9" t="n"/>
      <c r="J444" s="9" t="n"/>
      <c r="K444" s="9" t="n">
        <v>857</v>
      </c>
      <c r="L444" s="9" t="n">
        <v>862</v>
      </c>
      <c r="M444" s="9" t="inlineStr">
        <is>
          <t>This paper proposes a machine learning-based system for early detection and assessment of mental health issues, enabling timely intervention and support. Moreover, it contributes to reducing the stigma associated with seeking help for psychological concerns by offering a private and non-judgmental digital assessment approach. The paper outlines the system's features, including an intuitive UI, standardized quizzes for various disorders, subjective questions with audio-based answers for enhanced diagnostic accuracy, and an "Attention Monitoring Game" tailored for individuals with ADHD. It integrates counseling resources, information on nearby clinics, and envisions future enhancements such as expanding disorder coverage, improving model accuracy, incorporating hardware-based assessments, and introducing diverse coping strategies. The paper contributes to the advancement in mental health technology, emphasizing the potential of machine learning to revolutionize mental health care and accessibility.</t>
        </is>
      </c>
      <c r="N444" s="9" t="n"/>
      <c r="O444" s="9" t="inlineStr">
        <is>
          <t>979-8-3315-4158-3</t>
        </is>
      </c>
      <c r="P444" s="9" t="inlineStr">
        <is>
          <t>10.1109/I3CEET61722.2024.10994115</t>
        </is>
      </c>
      <c r="Q444" s="9" t="n"/>
      <c r="R444" s="9" t="inlineStr">
        <is>
          <t>https://ieeexplore.ieee.org/stamp/stamp.jsp?arnumber=10994115</t>
        </is>
      </c>
      <c r="S444" s="9" t="inlineStr">
        <is>
          <t>Machine learning;Mental health;Assessment system;ADHD;Depression;Bipolar disorder;PTSD;Counseling resources;Standardized quizzes;Subjective questions;Audio-based answers;Early intervention</t>
        </is>
      </c>
      <c r="T444" s="9" t="inlineStr">
        <is>
          <t>Employee welfare;Accuracy;Mental disorders;Mental health;Machine learning;Games;Depression;Energy efficiency;Telecommunication computing;Monitoring</t>
        </is>
      </c>
      <c r="U444" s="9" t="n"/>
      <c r="V444" s="9" t="n">
        <v>1</v>
      </c>
      <c r="W444" s="9" t="n"/>
      <c r="X444" s="9" t="n">
        <v>9</v>
      </c>
      <c r="Y444" s="9" t="inlineStr">
        <is>
          <t>IEEE</t>
        </is>
      </c>
      <c r="Z444" s="10" t="n">
        <v>45790</v>
      </c>
      <c r="AA444" s="9" t="inlineStr">
        <is>
          <t>20-21 Sept. 2024</t>
        </is>
      </c>
      <c r="AB444" s="9" t="inlineStr">
        <is>
          <t>20-21 Sept. 2024</t>
        </is>
      </c>
      <c r="AC444" s="9" t="inlineStr">
        <is>
          <t>IEEE</t>
        </is>
      </c>
      <c r="AD444" s="11" t="inlineStr">
        <is>
          <t>IEEE Conferences</t>
        </is>
      </c>
    </row>
    <row r="445">
      <c r="A445" s="12" t="inlineStr">
        <is>
          <t>TabNet-Based Deep Transfer Learning Approach to Predict Anxiety Disorder over Obsessive Compulsive Disorder Dataset</t>
        </is>
      </c>
      <c r="B445" s="22">
        <f>IF(COUNTIF($A$1:A444,
IF(ISNUMBER(MATCH(RIGHT(TRIM(A444),1),{".",",",";",":","!","?"},0)),
LEFT(TRIM(A444),LEN(TRIM(A444))-1),
TRIM(A444)
))=1,
"Not Duplicate",
"Duplicate")</f>
        <v/>
      </c>
      <c r="C445" s="22">
        <f>_xlfn.IFNA(_xlfn.XLOOKUP(A445, Table1[Title], Table1[Inclusion/Exclusion Decision]), "Added studies")</f>
        <v/>
      </c>
      <c r="D445" s="22" t="inlineStr">
        <is>
          <t>A. Nema; R. K. Chaurasiya; L. Chouhan; M. Mandrai; M. Gupta; P. S. Aniketh</t>
        </is>
      </c>
      <c r="E445" s="22" t="inlineStr">
        <is>
          <t>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 Dept. of ECE, Maulana Azad National Institute of Technology, Bhopal, India</t>
        </is>
      </c>
      <c r="F445" s="22" t="inlineStr">
        <is>
          <t>2025 Second International Conference on Pioneering Developments in Computer Science &amp; Digital Technologies (IC2SDT)</t>
        </is>
      </c>
      <c r="G445" s="14" t="n">
        <v>46073</v>
      </c>
      <c r="H445" s="22" t="n">
        <v>2025</v>
      </c>
      <c r="I445" s="22" t="n"/>
      <c r="J445" s="22" t="n"/>
      <c r="K445" s="22" t="n">
        <v>166</v>
      </c>
      <c r="L445" s="22" t="n">
        <v>171</v>
      </c>
      <c r="M445" s="22" t="inlineStr">
        <is>
          <t>Very often the obsessive-compulsive disorder (OCD) co-exists with anxiety disorders (AD). This study investigates and compares the use of deep transfer learning (DTL) model (TabNet) over primitive machine learning (ML) models (viz. logistic regression, random forest, XG-boost) to predict anxiety diagnosis on the basis of patient demographics and clinical features such as Yale-Brown Obsessive Compulsive Scale (Y-BOCS) score. During the course of this study, we applied extensive data processing techniques along with k-fold cross validation process. The experimental results performed on clinical dataset demonstrate that TabNet-based DTL model outperformed in terms of accuracy and reliability than the primitive ML models. The study highlights the potential for early diagnosis support systems.</t>
        </is>
      </c>
      <c r="N445" s="22" t="n"/>
      <c r="O445" s="22" t="inlineStr">
        <is>
          <t>979-8-3315-7725-4</t>
        </is>
      </c>
      <c r="P445" s="22" t="inlineStr">
        <is>
          <t>10.1109/IC2SDT68218.2025.11383648</t>
        </is>
      </c>
      <c r="Q445" s="22" t="n"/>
      <c r="R445" s="22" t="inlineStr">
        <is>
          <t>https://ieeexplore.ieee.org/stamp/stamp.jsp?arnumber=11383648</t>
        </is>
      </c>
      <c r="S445" s="22" t="inlineStr">
        <is>
          <t>Machine learning;Deep transfer learning;YBOCS;Obsessive compulsive disorder;AUC;TabNet</t>
        </is>
      </c>
      <c r="T445" s="22" t="inlineStr">
        <is>
          <t>Logistic regression;Transfer learning;Anxiety disorders;Predictive models;Data processing;Imputation;Reliability;Random forests;Tuning;Overfitting</t>
        </is>
      </c>
      <c r="U445" s="22" t="n"/>
      <c r="V445" s="22" t="n"/>
      <c r="W445" s="22" t="n"/>
      <c r="X445" s="22" t="n">
        <v>14</v>
      </c>
      <c r="Y445" s="22" t="inlineStr">
        <is>
          <t>IEEE</t>
        </is>
      </c>
      <c r="Z445" s="14" t="n">
        <v>46073</v>
      </c>
      <c r="AA445" s="22" t="inlineStr">
        <is>
          <t>4-6 Dec. 2025</t>
        </is>
      </c>
      <c r="AB445" s="22" t="inlineStr">
        <is>
          <t>4-6 Dec. 2025</t>
        </is>
      </c>
      <c r="AC445" s="22" t="inlineStr">
        <is>
          <t>IEEE</t>
        </is>
      </c>
      <c r="AD445" s="15" t="inlineStr">
        <is>
          <t>IEEE Conferences</t>
        </is>
      </c>
    </row>
    <row r="446">
      <c r="A446" s="8" t="inlineStr">
        <is>
          <t>Biomarker-based approaches for dyslexia screening: A review</t>
        </is>
      </c>
      <c r="B446" s="9">
        <f>IF(COUNTIF($A$1:A445,
IF(ISNUMBER(MATCH(RIGHT(TRIM(A445),1),{".",",",";",":","!","?"},0)),
LEFT(TRIM(A445),LEN(TRIM(A445))-1),
TRIM(A445)
))=1,
"Not Duplicate",
"Duplicate")</f>
        <v/>
      </c>
      <c r="C446" s="9">
        <f>_xlfn.IFNA(_xlfn.XLOOKUP(A446, Table1[Title], Table1[Inclusion/Exclusion Decision]), "Added studies")</f>
        <v/>
      </c>
      <c r="D446" s="9" t="inlineStr">
        <is>
          <t>M. M. JankoviÄ‡</t>
        </is>
      </c>
      <c r="E446" s="9" t="inlineStr">
        <is>
          <t>Department of Signals and Systems, University of Belgrade - School of Electrical Engineering, Belgrade, Serbia</t>
        </is>
      </c>
      <c r="F446" s="9" t="inlineStr">
        <is>
          <t>2022 IEEE Zooming Innovation in Consumer Technologies Conference (ZINC)</t>
        </is>
      </c>
      <c r="G446" s="10" t="n">
        <v>44781</v>
      </c>
      <c r="H446" s="9" t="n">
        <v>2022</v>
      </c>
      <c r="I446" s="9" t="n"/>
      <c r="J446" s="9" t="n"/>
      <c r="K446" s="9" t="n">
        <v>28</v>
      </c>
      <c r="L446" s="9" t="n">
        <v>33</v>
      </c>
      <c r="M446" s="9" t="inlineStr">
        <is>
          <t>Early diagnosis of dyslexia, known as word-blindness, could affect the academic, social, and emotional well-being of individuals. Traditional dyslexia diagnostic approaches are based on subjectively assessed behavioral symptoms using standardized test batteries. Technology development in the domain of brain imaging provided a better insight into the brain structural differences that exist between dyslexic and non-dyslexic populations. Computer-based tools that include sophisticated measures from the data acquired by eye-tracking and/or electroencephalography devices offer an objective assessment of dyslexia. The criteria for dyslexia in contemporary systems is based on the results of statistical or machine learning algorithms. The focus of this paper is to present the different approaches of existing technologies that proved to be able to facilitate and automatize dyslexia detection.</t>
        </is>
      </c>
      <c r="N446" s="9" t="n"/>
      <c r="O446" s="9" t="inlineStr">
        <is>
          <t>978-1-6654-8374-2</t>
        </is>
      </c>
      <c r="P446" s="9" t="inlineStr">
        <is>
          <t>10.1109/ZINC55034.2022.9840532</t>
        </is>
      </c>
      <c r="Q446" s="9" t="n"/>
      <c r="R446" s="9" t="inlineStr">
        <is>
          <t>https://ieeexplore.ieee.org/stamp/stamp.jsp?arnumber=9840532</t>
        </is>
      </c>
      <c r="S446" s="9" t="inlineStr">
        <is>
          <t>computational intelligence;brain imaging;dyslexia;eye-tracking;electroencephalography</t>
        </is>
      </c>
      <c r="T446" s="9" t="inlineStr">
        <is>
          <t>Neuroimaging;Technological innovation;Education;Sociology;Standardization;Physiology;Electroencephalography</t>
        </is>
      </c>
      <c r="U446" s="9" t="n"/>
      <c r="V446" s="9" t="n">
        <v>8</v>
      </c>
      <c r="W446" s="9" t="n"/>
      <c r="X446" s="9" t="n">
        <v>58</v>
      </c>
      <c r="Y446" s="9" t="inlineStr">
        <is>
          <t>IEEE</t>
        </is>
      </c>
      <c r="Z446" s="10" t="n">
        <v>44781</v>
      </c>
      <c r="AA446" s="9" t="inlineStr">
        <is>
          <t>25-26 May 2022</t>
        </is>
      </c>
      <c r="AB446" s="9" t="inlineStr">
        <is>
          <t>25-26 May 2022</t>
        </is>
      </c>
      <c r="AC446" s="9" t="inlineStr">
        <is>
          <t>IEEE</t>
        </is>
      </c>
      <c r="AD446" s="11" t="inlineStr">
        <is>
          <t>IEEE Conferences</t>
        </is>
      </c>
    </row>
    <row r="447">
      <c r="A447" s="12" t="inlineStr">
        <is>
          <t>Mental Fatigue Classification Aided by Machine Learning-Driven Model Under the Influence of Foot and Auditory Binaural Beats Brain Massages via fNIRS</t>
        </is>
      </c>
      <c r="B447" s="22">
        <f>IF(COUNTIF($A$1:A446,
IF(ISNUMBER(MATCH(RIGHT(TRIM(A446),1),{".",",",";",":","!","?"},0)),
LEFT(TRIM(A446),LEN(TRIM(A446))-1),
TRIM(A446)
))=1,
"Not Duplicate",
"Duplicate")</f>
        <v/>
      </c>
      <c r="C447" s="22">
        <f>_xlfn.IFNA(_xlfn.XLOOKUP(A447, Table1[Title], Table1[Inclusion/Exclusion Decision]), "Added studies")</f>
        <v/>
      </c>
      <c r="D447" s="22" t="inlineStr">
        <is>
          <t>N. Haroon; H. Jabbar; U. Shahbaz Khan; T. Ted. Jeong; N. Naseer</t>
        </is>
      </c>
      <c r="E447" s="22" t="inlineStr">
        <is>
          <t>Department of Mechatronics Engineering, National University of Sciences and Technology (NUST), Islamabad, Pakistan; Department of Mechatronics Engineering, National University of Sciences and Technology (NUST), Islamabad, Pakistan; Department of Mechatronics Engineering, National University of Sciences and Technology (NUST), Islamabad, Pakistan; Department of Artificial Intelligence Convergence, Hallym University, Chuncheon-si, Republic of Korea; Department of Mechatronics Engineering, Air University, Islamabad, Pakistan</t>
        </is>
      </c>
      <c r="F447" s="22" t="inlineStr">
        <is>
          <t>IEEE Access</t>
        </is>
      </c>
      <c r="G447" s="14" t="n">
        <v>45643</v>
      </c>
      <c r="H447" s="22" t="n">
        <v>2024</v>
      </c>
      <c r="I447" s="22" t="n">
        <v>12</v>
      </c>
      <c r="J447" s="22" t="n"/>
      <c r="K447" s="22" t="n">
        <v>187160</v>
      </c>
      <c r="L447" s="22" t="n">
        <v>187191</v>
      </c>
      <c r="M447" s="22" t="inlineStr">
        <is>
          <t>Fatigue is a feeling of constant exhaustion, burnout, or lack of energy. A very particular state of fatigue, cognitive fatigue, drastically influences sustained attention and focus. To date, there remains a significant gap in classifying cognitive fatigue while learning under the influence of mechanical foot and binaural beat brain massages aided by functional Near-Infrared Spectroscopy. We aim to evaluate the effects of mechanical massage under the influence of binaural beats brain massage on mental fatigue recovery aided by an ensemble Machine Learning model. The experimental paradigm employed to induce cognitive fatigue includes digital lessons such as picture recognition, digit span, Stroop color and word, sustained attention to response, and N-back test. After extensive features extraction, Ridge, Gaussian NaÃ¯ve Bayes, and Support Vector Machine (SVM) with linear, quadratic, Radial Basis Function (RBF), and sigmoid kernel, K-Nearest Neighbor (k-NN), Random Forest (RF), Linear Discriminant Analysis (LDA), and Quadratic Discriminant Analysis (QDA) classifiers are employed. An ensemble algorithm, particularly using the hard voting method is employed that combines the forecasts of multiple classifiers to make a final decision, where each classifier casts one vote for a given input, and the class with the majority of votes is selected as the final prediction. This approach leverages the strength of each classifier, resulting in better overall performance than any single model alone. The Random Forest classifier aligns with the ensembleâ€™s final decision 94.6% of the time, which indicates its significant contribution to the ensemble model out of all classifiers. Receiving binaural beats brain massage along with mechanical massage helps to recover mental fatigue. Mechanical massage inculcation with binaural beats brain massage significantly reinforces to relieve cognitive fatigue along with enhancing mental vigilance, short and long-term verbal, and working memory.</t>
        </is>
      </c>
      <c r="N447" s="22" t="inlineStr">
        <is>
          <t>2169-3536</t>
        </is>
      </c>
      <c r="O447" s="22" t="n"/>
      <c r="P447" s="22" t="inlineStr">
        <is>
          <t>10.1109/ACCESS.2024.3508875</t>
        </is>
      </c>
      <c r="Q447" s="22" t="inlineStr">
        <is>
          <t xml:space="preserve">Bio &amp; Medical Technology Development Program of the National Research Foundation (NRF); Korean Government [Ministry of Science, Information and Technology (MSIT)](grant numbers:RS-2023-00223501); National University of Sciences and Technology (NUST), Pakistan; </t>
        </is>
      </c>
      <c r="R447" s="22" t="inlineStr">
        <is>
          <t>https://ieeexplore.ieee.org/stamp/stamp.jsp?arnumber=10771748</t>
        </is>
      </c>
      <c r="S447" s="22" t="inlineStr">
        <is>
          <t>Functional near-infrared spectroscopy;mental fatigue;machine learning;mechanical massage;binaural beats;brainâ€“computer interface</t>
        </is>
      </c>
      <c r="T447" s="22" t="inlineStr">
        <is>
          <t>Fatigue;Functional near-infrared spectroscopy;Brain;Accuracy;Spatial resolution;Functional magnetic resonance imaging;Ensemble learning;Brain modeling;Monitoring;Support vector machines</t>
        </is>
      </c>
      <c r="U447" s="22" t="n"/>
      <c r="V447" s="22" t="n">
        <v>3</v>
      </c>
      <c r="W447" s="22" t="n"/>
      <c r="X447" s="22" t="n">
        <v>133</v>
      </c>
      <c r="Y447" s="22" t="inlineStr">
        <is>
          <t>CCBYNCND</t>
        </is>
      </c>
      <c r="Z447" s="14" t="n">
        <v>45625</v>
      </c>
      <c r="AA447" s="22" t="n">
        <v>2024</v>
      </c>
      <c r="AB447" s="22" t="n"/>
      <c r="AC447" s="22" t="inlineStr">
        <is>
          <t>IEEE</t>
        </is>
      </c>
      <c r="AD447" s="15" t="inlineStr">
        <is>
          <t>IEEE Journals</t>
        </is>
      </c>
    </row>
    <row r="448">
      <c r="A448" s="8" t="inlineStr">
        <is>
          <t>Lumbar Spine Disease Detection: Enhanced CNN Model With Improved Classification Accuracy</t>
        </is>
      </c>
      <c r="B448" s="9">
        <f>IF(COUNTIF($A$1:A447,
IF(ISNUMBER(MATCH(RIGHT(TRIM(A447),1),{".",",",";",":","!","?"},0)),
LEFT(TRIM(A447),LEN(TRIM(A447))-1),
TRIM(A447)
))=1,
"Not Duplicate",
"Duplicate")</f>
        <v/>
      </c>
      <c r="C448" s="9">
        <f>_xlfn.IFNA(_xlfn.XLOOKUP(A448, Table1[Title], Table1[Inclusion/Exclusion Decision]), "Added studies")</f>
        <v/>
      </c>
      <c r="D448" s="9" t="inlineStr">
        <is>
          <t>Ruchi; D. Singh; J. Singla; M. K. I. Rahmani; S. Ahmad; M. U. Rehman; S. Jha; D. Prashar; J. Nazeer</t>
        </is>
      </c>
      <c r="E448" s="9" t="inlineStr">
        <is>
          <t>Department of Computer Science and Engineering, Lovely Professional University, Phagwara, Punjab, India; Department of Computer Science and Engineering, Lovely Professional University, Phagwara, Punjab, India; Department of Computer Science and Engineering, CT University, Ludhiana, India; College of Computing and Informatics, Saudi Electronic University, Riyadh, Saudi Arabia; Department of Computer Science, College of Computer Engineering and Sciences, Prince Sattam bin Abdulaziz University, Al-Kharj, Saudi Arabia; College of Computing and Informatics, Saudi Electronic University, Riyadh, Saudi Arabia; Department of Computer Science and Engineering, Kathmandu University, Banepa, Dhulikhel, Nepal; Department of Computer Science and Engineering, Lovely Professional University, Phagwara, Punjab, India; Department of Computer Science, College of Computer Engineering and Sciences, Prince Sattam bin Abdulaziz University, Al-Kharj, Saudi Arabia</t>
        </is>
      </c>
      <c r="F448" s="9" t="inlineStr">
        <is>
          <t>IEEE Access</t>
        </is>
      </c>
      <c r="G448" s="10" t="n">
        <v>45281</v>
      </c>
      <c r="H448" s="9" t="n">
        <v>2023</v>
      </c>
      <c r="I448" s="9" t="n">
        <v>11</v>
      </c>
      <c r="J448" s="9" t="n"/>
      <c r="K448" s="9" t="n">
        <v>141889</v>
      </c>
      <c r="L448" s="9" t="n">
        <v>141901</v>
      </c>
      <c r="M448" s="9" t="inlineStr">
        <is>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NaÃ¯ve Bayes (NB) approach, proving the validity of the proposed approach.</t>
        </is>
      </c>
      <c r="N448" s="9" t="inlineStr">
        <is>
          <t>2169-3536</t>
        </is>
      </c>
      <c r="O448" s="9" t="n"/>
      <c r="P448" s="9" t="inlineStr">
        <is>
          <t>10.1109/ACCESS.2023.3342064</t>
        </is>
      </c>
      <c r="Q448" s="9" t="n"/>
      <c r="R448" s="9" t="inlineStr">
        <is>
          <t>https://ieeexplore.ieee.org/stamp/stamp.jsp?arnumber=10354320</t>
        </is>
      </c>
      <c r="S448" s="9" t="inlineStr">
        <is>
          <t>Lumbar spine;SMO;linearity model;ROI;MRI dataset</t>
        </is>
      </c>
      <c r="T448" s="9" t="inlineStr">
        <is>
          <t>Spine;Diseases;Magnetic resonance imaging;Feature extraction;Bibliometrics;Bibliographies;Computer science;Medical diagnosis;Detection algorithms;Back</t>
        </is>
      </c>
      <c r="U448" s="9" t="n"/>
      <c r="V448" s="9" t="n">
        <v>23</v>
      </c>
      <c r="W448" s="9" t="n"/>
      <c r="X448" s="9" t="n">
        <v>55</v>
      </c>
      <c r="Y448" s="9" t="inlineStr">
        <is>
          <t>CCBY</t>
        </is>
      </c>
      <c r="Z448" s="10" t="n">
        <v>45272</v>
      </c>
      <c r="AA448" s="9" t="n">
        <v>2023</v>
      </c>
      <c r="AB448" s="9" t="n"/>
      <c r="AC448" s="9" t="inlineStr">
        <is>
          <t>IEEE</t>
        </is>
      </c>
      <c r="AD448" s="11" t="inlineStr">
        <is>
          <t>IEEE Journals</t>
        </is>
      </c>
    </row>
    <row r="449">
      <c r="A449" s="12" t="inlineStr">
        <is>
          <t>Ensemble Learning Approach for Predicting the Necessity of Mental Health Treatments of Employees</t>
        </is>
      </c>
      <c r="B449" s="22">
        <f>IF(COUNTIF($A$1:A448,
IF(ISNUMBER(MATCH(RIGHT(TRIM(A448),1),{".",",",";",":","!","?"},0)),
LEFT(TRIM(A448),LEN(TRIM(A448))-1),
TRIM(A448)
))=1,
"Not Duplicate",
"Duplicate")</f>
        <v/>
      </c>
      <c r="C449" s="22">
        <f>_xlfn.IFNA(_xlfn.XLOOKUP(A449, Table1[Title], Table1[Inclusion/Exclusion Decision]), "Added studies")</f>
        <v/>
      </c>
      <c r="D449" s="22" t="inlineStr">
        <is>
          <t>J. K. Imanthika; K. S. Ranasinghe; R. A. H. M. Rupasingha</t>
        </is>
      </c>
      <c r="E449" s="22" t="inlineStr">
        <is>
          <t>Dept. of Economics and Statistics, Sabaragamuwa University of Sri Lanka Belihuloya, Sri Lanka; Dept. of Economics and Statistics, Sabaragamuwa University of Sri Lanka Belihuloya, Sri Lanka; Dept. of Economics and Statistics, Sabaragamuwa University of Sri Lanka Belihuloya, Sri Lanka</t>
        </is>
      </c>
      <c r="F449" s="22" t="inlineStr">
        <is>
          <t>2023 IEEE 17th International Conference on Industrial and Information Systems (ICIIS)</t>
        </is>
      </c>
      <c r="G449" s="14" t="n">
        <v>45189</v>
      </c>
      <c r="H449" s="22" t="n">
        <v>2023</v>
      </c>
      <c r="I449" s="22" t="n"/>
      <c r="J449" s="22" t="n"/>
      <c r="K449" s="22" t="n">
        <v>1</v>
      </c>
      <c r="L449" s="22" t="n">
        <v>6</v>
      </c>
      <c r="M449" s="22" t="inlineStr">
        <is>
          <t>The absence of mental health issues defines mental wellness. Rather, mental health is a condition of mental well-being that enables employees to manage work, achieve their potential, learn and work effectively, and have a positive impact on their employment environment. Poor mental health of employers negatively impacts the organization in different ways. It also negatively impacts their cognitive, behavioral, emotional, social, and relational functioning. Therefore, it's essential to recognize the mental health condition without being late and apply suitable treatments. The main objective of this study is to build a model in machine learning to predict the mental health condition and necessity of treatments of employees. The employees from technical, non-technical companies and self-employed were used for this study. The collected data samples are preprocessed and analyzed using the algorithms such as NaÃ¯ve Bayes, Decision Tree (J48), Support Vector Machine (SVM), Multilayer Perceptron (MLP), Random Forest, and Ensemble Learning. The 10-fold cross-validation was used to validate the results. The J48 was the best single algorithm and its accuracy level was 92.85%. The ensemble learning that combined the above five algorithms had 93.16% accuracy level. When comparing the J48 and ensemble learning, ensemble learning is the best algorithm to forecast the level of necessity of treatments for the mental health of employees.</t>
        </is>
      </c>
      <c r="N449" s="22" t="inlineStr">
        <is>
          <t>2164-7011</t>
        </is>
      </c>
      <c r="O449" s="22" t="inlineStr">
        <is>
          <t>979-8-3503-2363-4</t>
        </is>
      </c>
      <c r="P449" s="22" t="inlineStr">
        <is>
          <t>10.1109/ICIIS58898.2023.10253605</t>
        </is>
      </c>
      <c r="Q449" s="22" t="n"/>
      <c r="R449" s="22" t="inlineStr">
        <is>
          <t>https://ieeexplore.ieee.org/stamp/stamp.jsp?arnumber=10253605</t>
        </is>
      </c>
      <c r="S449" s="22" t="inlineStr">
        <is>
          <t>Mental Health;Employees;Ensemble Learning;Machine Learning</t>
        </is>
      </c>
      <c r="T449" s="22" t="inlineStr">
        <is>
          <t>Support vector machines;Training;Machine learning algorithms;Mental health;Predictive models;Prediction algorithms;Planning</t>
        </is>
      </c>
      <c r="U449" s="22" t="n"/>
      <c r="V449" s="22" t="n">
        <v>2</v>
      </c>
      <c r="W449" s="22" t="n"/>
      <c r="X449" s="22" t="n">
        <v>25</v>
      </c>
      <c r="Y449" s="22" t="inlineStr">
        <is>
          <t>IEEE</t>
        </is>
      </c>
      <c r="Z449" s="14" t="n">
        <v>45189</v>
      </c>
      <c r="AA449" s="22" t="inlineStr">
        <is>
          <t>25-26 Aug. 2023</t>
        </is>
      </c>
      <c r="AB449" s="22" t="inlineStr">
        <is>
          <t>25-26 Aug. 2023</t>
        </is>
      </c>
      <c r="AC449" s="22" t="inlineStr">
        <is>
          <t>IEEE</t>
        </is>
      </c>
      <c r="AD449" s="15" t="inlineStr">
        <is>
          <t>IEEE Conferences</t>
        </is>
      </c>
    </row>
    <row r="450">
      <c r="A450" s="8" t="inlineStr">
        <is>
          <t>Cognitive Disorder Detection in Adolescents using Mental Health Data</t>
        </is>
      </c>
      <c r="B450" s="9">
        <f>IF(COUNTIF($A$1:A449,
IF(ISNUMBER(MATCH(RIGHT(TRIM(A449),1),{".",",",";",":","!","?"},0)),
LEFT(TRIM(A449),LEN(TRIM(A449))-1),
TRIM(A449)
))=1,
"Not Duplicate",
"Duplicate")</f>
        <v/>
      </c>
      <c r="C450" s="9">
        <f>_xlfn.IFNA(_xlfn.XLOOKUP(A450, Table1[Title], Table1[Inclusion/Exclusion Decision]), "Added studies")</f>
        <v/>
      </c>
      <c r="D450" s="9" t="inlineStr">
        <is>
          <t>G. R; V. Ramaraj; D. V</t>
        </is>
      </c>
      <c r="E450" s="9" t="inlineStr">
        <is>
          <t>Department of Computer Science and Engineering, Amrita School of Computing, Coimbatore, Amrita Vishwa Vidyapeetham, India; Department of Computer Science and Engineering, Amrita School of Computing, Coimbatore, Amrita Vishwa Vidyapeetham, India; Department of Computer Science and Engineering, Amrita School of Computing, Coimbatore, Amrita Vishwa Vidyapeetham, India</t>
        </is>
      </c>
      <c r="F450" s="9" t="inlineStr">
        <is>
          <t>2024 2nd International Conference on Recent Advances in Information Technology for Sustainable Development (ICRAIS)</t>
        </is>
      </c>
      <c r="G450" s="10" t="n">
        <v>45657</v>
      </c>
      <c r="H450" s="9" t="n">
        <v>2024</v>
      </c>
      <c r="I450" s="9" t="n"/>
      <c r="J450" s="9" t="n"/>
      <c r="K450" s="9" t="n">
        <v>154</v>
      </c>
      <c r="L450" s="9" t="n">
        <v>159</v>
      </c>
      <c r="M450" s="9" t="inlineStr">
        <is>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subjectsâ€™ responses to various survey questions, which are derived from standard questionnaires used to assess the brainâ€™s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is>
      </c>
      <c r="N450" s="9" t="n"/>
      <c r="O450" s="9" t="inlineStr">
        <is>
          <t>979-8-3503-5446-1</t>
        </is>
      </c>
      <c r="P450" s="9" t="inlineStr">
        <is>
          <t>10.1109/ICRAIS62903.2024.10811722</t>
        </is>
      </c>
      <c r="Q450" s="9" t="n"/>
      <c r="R450" s="9" t="inlineStr">
        <is>
          <t>https://ieeexplore.ieee.org/stamp/stamp.jsp?arnumber=10811722</t>
        </is>
      </c>
      <c r="S450" s="9" t="inlineStr">
        <is>
          <t>Cognitive disorders;Adolescents;Questionnaire;Deep Learning;TabNet</t>
        </is>
      </c>
      <c r="T450" s="9" t="inlineStr">
        <is>
          <t>Surveys;Mental health;Machine learning;Artificial neural networks;Generative adversarial networks;Brain modeling;Sustainable development;Information technology;Standards</t>
        </is>
      </c>
      <c r="U450" s="9" t="n"/>
      <c r="V450" s="9" t="n"/>
      <c r="W450" s="9" t="n"/>
      <c r="X450" s="9" t="n">
        <v>41</v>
      </c>
      <c r="Y450" s="9" t="inlineStr">
        <is>
          <t>IEEE</t>
        </is>
      </c>
      <c r="Z450" s="10" t="n">
        <v>45657</v>
      </c>
      <c r="AA450" s="9" t="inlineStr">
        <is>
          <t>6-7 Nov. 2024</t>
        </is>
      </c>
      <c r="AB450" s="9" t="inlineStr">
        <is>
          <t>6-7 Nov. 2024</t>
        </is>
      </c>
      <c r="AC450" s="9" t="inlineStr">
        <is>
          <t>IEEE</t>
        </is>
      </c>
      <c r="AD450" s="11" t="inlineStr">
        <is>
          <t>IEEE Conferences</t>
        </is>
      </c>
    </row>
    <row r="451">
      <c r="A451" s="12" t="inlineStr">
        <is>
          <t>Index</t>
        </is>
      </c>
      <c r="B451" s="22">
        <f>IF(COUNTIF($A$1:A450,
IF(ISNUMBER(MATCH(RIGHT(TRIM(A450),1),{".",",",";",":","!","?"},0)),
LEFT(TRIM(A450),LEN(TRIM(A450))-1),
TRIM(A450)
))=1,
"Not Duplicate",
"Duplicate")</f>
        <v/>
      </c>
      <c r="C451" s="22">
        <f>_xlfn.IFNA(_xlfn.XLOOKUP(A451, Table1[Title], Table1[Inclusion/Exclusion Decision]), "Added studies")</f>
        <v/>
      </c>
      <c r="D451" s="22" t="inlineStr">
        <is>
          <t>D. Oberhaus</t>
        </is>
      </c>
      <c r="E451" s="22" t="inlineStr">
        <is>
          <t>NA</t>
        </is>
      </c>
      <c r="F451" s="22" t="inlineStr">
        <is>
          <t>The Silicon Shrink: How Artificial Intelligence Made the World an Asylum</t>
        </is>
      </c>
      <c r="G451" s="22" t="n"/>
      <c r="H451" s="22" t="n">
        <v>2024</v>
      </c>
      <c r="I451" s="22" t="n"/>
      <c r="J451" s="22" t="n"/>
      <c r="K451" s="22" t="n">
        <v>237</v>
      </c>
      <c r="L451" s="22" t="n">
        <v>246</v>
      </c>
      <c r="M451" s="22" t="n"/>
      <c r="N451" s="22" t="n"/>
      <c r="O451" s="22" t="n">
        <v>9780262380454</v>
      </c>
      <c r="P451" s="22" t="n"/>
      <c r="Q451" s="22" t="n"/>
      <c r="R451" s="22" t="inlineStr">
        <is>
          <t>https://ieeexplore.ieee.org/xpl/ebooks/bookPdfWithBanner.jsp?fileName=11003559.pdf&amp;bkn=10982010&amp;pdfType=chapter</t>
        </is>
      </c>
      <c r="S451" s="22" t="n"/>
      <c r="T451" s="22" t="n"/>
      <c r="U451" s="22" t="n"/>
      <c r="V451" s="22" t="n"/>
      <c r="W451" s="22" t="n"/>
      <c r="X451" s="22" t="n"/>
      <c r="Y451" s="22" t="n"/>
      <c r="Z451" s="14" t="n">
        <v>45791</v>
      </c>
      <c r="AA451" s="22" t="n"/>
      <c r="AB451" s="22" t="n"/>
      <c r="AC451" s="22" t="inlineStr">
        <is>
          <t>MIT Press</t>
        </is>
      </c>
      <c r="AD451" s="15" t="inlineStr">
        <is>
          <t>MIT Press eBook Chapters</t>
        </is>
      </c>
    </row>
    <row r="452">
      <c r="A452" s="8" t="inlineStr">
        <is>
          <t>Study on Choice Reaction Time as a Complementary Method in Idiopathic Orofacial Pain</t>
        </is>
      </c>
      <c r="B452" s="9">
        <f>IF(COUNTIF($A$1:A451,
IF(ISNUMBER(MATCH(RIGHT(TRIM(A451),1),{".",",",";",":","!","?"},0)),
LEFT(TRIM(A451),LEN(TRIM(A451))-1),
TRIM(A451)
))=1,
"Not Duplicate",
"Duplicate")</f>
        <v/>
      </c>
      <c r="C452" s="9">
        <f>_xlfn.IFNA(_xlfn.XLOOKUP(A452, Table1[Title], Table1[Inclusion/Exclusion Decision]), "Added studies")</f>
        <v/>
      </c>
      <c r="D452" s="9" t="inlineStr">
        <is>
          <t>A. Dinculescu; C. Dugan; C. Vizitiu; I. Parlatescu</t>
        </is>
      </c>
      <c r="E452" s="9" t="inlineStr">
        <is>
          <t>Space Applications for Human Health and Safety Department, Institute of Space Science - INFLPR Subsidiary, Magurele, Romania; â€œCarol Davilaâ€ University of Medicine and Pharmacy, Bucharest, Romania; Space Applications for Human Health and Safety Department, Institute of Space Science - INFLPR Subsidiary, Magurele, Romania; Faculty of Dental Medicine, Carol Davila University of Medicine and Pharmacy, Bucharest, Romania</t>
        </is>
      </c>
      <c r="F452" s="9" t="inlineStr">
        <is>
          <t>2021 International Conference on e-Health and Bioengineering (EHB)</t>
        </is>
      </c>
      <c r="G452" s="10" t="n">
        <v>44560</v>
      </c>
      <c r="H452" s="9" t="n">
        <v>2021</v>
      </c>
      <c r="I452" s="9" t="n"/>
      <c r="J452" s="9" t="n"/>
      <c r="K452" s="9" t="n">
        <v>1</v>
      </c>
      <c r="L452" s="9" t="n">
        <v>4</v>
      </c>
      <c r="M452" s="9" t="inlineStr">
        <is>
          <t>Taking into consideration that investigations of cognitive performance in chronic pain is under researched, especially the area for neuropathic pain patients which is very poor, the paper herein has the main objective to analyze an Idiopathic Orofacial Pain (IOFP) correlation with a quantifiable increase in latency when performing complex CRT tests compared to the standard values of a healthy individual of the same gender and chronological age. Hence, it is presented a study built on a specific literature and based on the hypothesis that five elements associated IOFP pathologies, as menopause, age&gt;50 years, depression and/or anxiety, mild cognitive impairment (nonamnestic), chronic pain syndrome, may modify CRT tests in order to provide the CRT argument as a complementary way to IOFP stratification. This study opens up new scientific perspectives to be validated in terms of IOFP behavioral and cognitive assessments, as well as to new advanced CRT system implementations in the eHealth regime.</t>
        </is>
      </c>
      <c r="N452" s="9" t="inlineStr">
        <is>
          <t>2575-5145</t>
        </is>
      </c>
      <c r="O452" s="9" t="inlineStr">
        <is>
          <t>978-1-6654-4000-4</t>
        </is>
      </c>
      <c r="P452" s="9" t="inlineStr">
        <is>
          <t>10.1109/EHB52898.2021.9657580</t>
        </is>
      </c>
      <c r="Q452" s="9" t="n"/>
      <c r="R452" s="9" t="inlineStr">
        <is>
          <t>https://ieeexplore.ieee.org/stamp/stamp.jsp?arnumber=9657580</t>
        </is>
      </c>
      <c r="S452" s="9" t="inlineStr">
        <is>
          <t>Choice Reaction Time (CRT);Idiopathic orofacial pain (IOFP);Mild Cognitive Impairments (MCIs);ageing;eHealth</t>
        </is>
      </c>
      <c r="T452" s="9" t="inlineStr">
        <is>
          <t>Training;Pathology;Cathode ray tubes;Electronic healthcare;Artificial intelligence;Task analysis;Probes</t>
        </is>
      </c>
      <c r="U452" s="9" t="n"/>
      <c r="V452" s="9" t="n"/>
      <c r="W452" s="9" t="n"/>
      <c r="X452" s="9" t="n">
        <v>41</v>
      </c>
      <c r="Y452" s="9" t="inlineStr">
        <is>
          <t>IEEE</t>
        </is>
      </c>
      <c r="Z452" s="10" t="n">
        <v>44560</v>
      </c>
      <c r="AA452" s="9" t="inlineStr">
        <is>
          <t>18-19 Nov. 2021</t>
        </is>
      </c>
      <c r="AB452" s="9" t="inlineStr">
        <is>
          <t>18-19 Nov. 2021</t>
        </is>
      </c>
      <c r="AC452" s="9" t="inlineStr">
        <is>
          <t>IEEE</t>
        </is>
      </c>
      <c r="AD452" s="11" t="inlineStr">
        <is>
          <t>IEEE Conferences</t>
        </is>
      </c>
    </row>
    <row r="453">
      <c r="A453" s="12" t="inlineStr">
        <is>
          <t>Transfer Learning for Improving Neuroimaging-Based Diagnostic Classification</t>
        </is>
      </c>
      <c r="B453" s="22">
        <f>IF(COUNTIF($A$1:A452,
IF(ISNUMBER(MATCH(RIGHT(TRIM(A452),1),{".",",",";",":","!","?"},0)),
LEFT(TRIM(A452),LEN(TRIM(A452))-1),
TRIM(A452)
))=1,
"Not Duplicate",
"Duplicate")</f>
        <v/>
      </c>
      <c r="C453" s="22">
        <f>_xlfn.IFNA(_xlfn.XLOOKUP(A453, Table1[Title], Table1[Inclusion/Exclusion Decision]), "Added studies")</f>
        <v/>
      </c>
      <c r="D453" s="22" t="inlineStr">
        <is>
          <t>G. Deshpande; B. Lu; N. Huynh; D. Rangaprakash</t>
        </is>
      </c>
      <c r="E453" s="22" t="inlineStr">
        <is>
          <t>Auburn University Neuroimaging Center, Department of Electrical and Computer Engineering, Auburn University, Auburn, AL, USA; Auburn University Neuroimaging Center, Department of Electrical and Computer Engineering, Auburn University, Auburn, AL, USA; Auburn University Neuroimaging Center, Department of Electrical and Computer Engineering, Auburn University, Auburn, AL, USA; Athinoula A. Martinos Center for Biomedical Imaging, Massachusetts General Hospital, Harvard Medical School, Boston, MA, USA</t>
        </is>
      </c>
      <c r="F453" s="22" t="inlineStr">
        <is>
          <t>IEEE Transactions on Computational Biology and Bioinformatics</t>
        </is>
      </c>
      <c r="G453" s="14" t="n">
        <v>46115</v>
      </c>
      <c r="H453" s="22" t="n">
        <v>2026</v>
      </c>
      <c r="I453" s="22" t="n">
        <v>23</v>
      </c>
      <c r="J453" s="22" t="n">
        <v>2</v>
      </c>
      <c r="K453" s="22" t="n">
        <v>644</v>
      </c>
      <c r="L453" s="22" t="n">
        <v>657</v>
      </c>
      <c r="M453" s="22" t="inlineStr">
        <is>
          <t>Overfitting, an issue that constrains the validity and generalizability of machine learning in neuroimaging-based diagnostic-classification, is in part due to small sample sizes in relation to what is required for generalization. Even with data aggregation (such as in Autism Brain Imaging Data Exchange or ABIDE), the relatively smaller sample sizes are a result of the fact that it is difficult/expensive to acquire data from clinical populations. With healthy controls, we have comparatively larger samples available. Therefore, we propose to address overfitting by using larger healthy samples (from Human Connectome Project or HCP) to learn the diversity of neural signatures of healthy controls, with the aim of transferring that learning into the context of discriminating autism from healthy controls in ABIDE. Methods: We developed a complete variational autoencoder based transfer learning framework including data oversampling, model pre-training, classifier training and testing, and model explanation. Then, the performance of transfer learning was estimated and visualized. Results: The transfer learning classification model achieved about 7% more accuracy on site-mismatched data than obtained without transfer leaning. Discussion: Overall, we demonstrated the applicability of transfer learning within a deep learning framework for utilizing larger samples of available healthy control data to improve generalizability and accuracy of diagnostic classification in ASD, as well as reduce the harmful effects of inter-site variability on classification. We believe the proposed framework is potentially applicable to other disorders as well.</t>
        </is>
      </c>
      <c r="N453" s="22" t="inlineStr">
        <is>
          <t>2998-4165</t>
        </is>
      </c>
      <c r="O453" s="22" t="n"/>
      <c r="P453" s="22" t="inlineStr">
        <is>
          <t>10.1109/TCBBIO.2025.3647485</t>
        </is>
      </c>
      <c r="Q453" s="22" t="inlineStr">
        <is>
          <t xml:space="preserve">16 NIH Institutes and Centers; NIH Blueprint for Neuroscience Research; Human Connectome Project, WU-Minn Consortium(grant numbers:1U54MH091657); McDonnell Center for Systems Neuroscience at Washington University; National Institute of Mental Health(grant numbers:K23MH087770); </t>
        </is>
      </c>
      <c r="R453" s="22" t="inlineStr">
        <is>
          <t>https://ieeexplore.ieee.org/stamp/stamp.jsp?arnumber=11313581</t>
        </is>
      </c>
      <c r="S453" s="22" t="inlineStr">
        <is>
          <t>Autism spectrum disorders;functional connectivity;transfer learning;variational autoencoder;layer-Wise relevance propagation</t>
        </is>
      </c>
      <c r="T453" s="22" t="inlineStr">
        <is>
          <t>Data models;Neuroimaging;Training;Accuracy;Transfer learning;Brain modeling;Overfitting;Mental disorders;Functional magnetic resonance imaging;Deep learning</t>
        </is>
      </c>
      <c r="U453" s="22" t="inlineStr">
        <is>
          <t>Humans;Neuroimaging;Machine Learning;Brain;Autistic Disorder;Image Interpretation, Computer-Assisted;Magnetic Resonance Imaging;Connectome;Male;Female</t>
        </is>
      </c>
      <c r="V453" s="22" t="n"/>
      <c r="W453" s="22" t="n"/>
      <c r="X453" s="22" t="n">
        <v>121</v>
      </c>
      <c r="Y453" s="22" t="inlineStr">
        <is>
          <t>IEEE</t>
        </is>
      </c>
      <c r="Z453" s="14" t="n">
        <v>46014</v>
      </c>
      <c r="AA453" s="22" t="inlineStr">
        <is>
          <t>March-April 2026</t>
        </is>
      </c>
      <c r="AB453" s="22" t="n"/>
      <c r="AC453" s="22" t="inlineStr">
        <is>
          <t>IEEE</t>
        </is>
      </c>
      <c r="AD453" s="15" t="inlineStr">
        <is>
          <t>IEEE Journals</t>
        </is>
      </c>
    </row>
    <row r="454">
      <c r="A454" s="8" t="inlineStr">
        <is>
          <t>Detection, Prediction &amp; Intervention of Attention Deficiency in the Brain Using tDCS</t>
        </is>
      </c>
      <c r="B454" s="9">
        <f>IF(COUNTIF($A$1:A453,
IF(ISNUMBER(MATCH(RIGHT(TRIM(A453),1),{".",",",";",":","!","?"},0)),
LEFT(TRIM(A453),LEN(TRIM(A453))-1),
TRIM(A453)
))=1,
"Not Duplicate",
"Duplicate")</f>
        <v/>
      </c>
      <c r="C454" s="9">
        <f>_xlfn.IFNA(_xlfn.XLOOKUP(A454, Table1[Title], Table1[Inclusion/Exclusion Decision]), "Added studies")</f>
        <v/>
      </c>
      <c r="D454" s="9" t="inlineStr">
        <is>
          <t>P. Kakoti; R. Syiemlieh; E. Saikia</t>
        </is>
      </c>
      <c r="E454" s="9" t="inlineStr">
        <is>
          <t>Department of Applied Sciences, Gauhati University, Guwahati, India; Department of Applied Sciences, Gauhati University, Guwahati, India; Department of Applied Sciences, Gauhati University, Guwahati, India</t>
        </is>
      </c>
      <c r="F454" s="9" t="inlineStr">
        <is>
          <t>Machine Learning for Healthcare Applications</t>
        </is>
      </c>
      <c r="G454" s="9" t="n"/>
      <c r="H454" s="9" t="n">
        <v>2021</v>
      </c>
      <c r="I454" s="9" t="n"/>
      <c r="J454" s="9" t="n"/>
      <c r="K454" s="9" t="n">
        <v>121</v>
      </c>
      <c r="L454" s="9" t="n">
        <v>135</v>
      </c>
      <c r="M454" s="9" t="inlineStr">
        <is>
          <t>Summary &lt;p&gt;Anodal transcranial direct current stimulation (tDCS) has been generally recognized as contributing to neuronal excitability and hence increased attention and lower reaction times but cathodal tDCS leads to inhibition of the neurons and leads to Attention deficient and increased reaction times. Here we have used Multi Fractal Analysis (MFA) on the EEG data of subjects classified according to age and gender to investigate the detection of attention level, who went through separate EEG sessions for anod Blink (AB) experiment. It is found and reported for the first time that the increase in fractality of the EEG is clearly registered during the tDCS sessions which leads to enhancement of attention and correctness of the AB task which showed during the tDCS session for some subjects and in postâ€tDCS session for other subjects. Also, ageâ€specific features were found according to the increase or decrease of fractality during postâ€cathodal tDCS sessions which may lead to not only better understanding and prediction of the attention deficiency in the brain, and thus it is evident from our study that tDCS can be used as an effective tool for prevention and cure of attention deficiency through incorporating the features of MFA into Machine Learning model.&lt;/p&gt;</t>
        </is>
      </c>
      <c r="N454" s="9" t="n"/>
      <c r="O454" s="9" t="n">
        <v>9781119792604</v>
      </c>
      <c r="P454" s="9" t="inlineStr">
        <is>
          <t>10.1002/9781119792611.ch8</t>
        </is>
      </c>
      <c r="Q454" s="9" t="n"/>
      <c r="R454" s="9" t="inlineStr">
        <is>
          <t>https://ieeexplore.ieee.org/xpl/ebooks/bookPdfWithBanner.jsp?fileName=10953645.pdf&amp;bkn=10950286&amp;pdfType=chapter</t>
        </is>
      </c>
      <c r="S454" s="9" t="n"/>
      <c r="T454" s="9" t="inlineStr">
        <is>
          <t>Medical services;Monitoring;Diseases;Machine learning;Internet of Things;Machine learning algorithms;Real-time systems;Prediction algorithms;Sensor systems;Temperature sensors</t>
        </is>
      </c>
      <c r="U454" s="9" t="n"/>
      <c r="V454" s="9" t="n"/>
      <c r="W454" s="9" t="n"/>
      <c r="X454" s="9" t="n"/>
      <c r="Y454" s="9" t="n"/>
      <c r="Z454" s="10" t="n">
        <v>45755</v>
      </c>
      <c r="AA454" s="9" t="n"/>
      <c r="AB454" s="9" t="n"/>
      <c r="AC454" s="9" t="inlineStr">
        <is>
          <t>Wiley</t>
        </is>
      </c>
      <c r="AD454" s="11" t="inlineStr">
        <is>
          <t>Wiley AI eBook Chapters</t>
        </is>
      </c>
    </row>
    <row r="455">
      <c r="A455" s="12" t="inlineStr">
        <is>
          <t>Screening Dyslexia Using Visual Auditory Computer Games and Machine Learning</t>
        </is>
      </c>
      <c r="B455" s="22">
        <f>IF(COUNTIF($A$1:A454,
IF(ISNUMBER(MATCH(RIGHT(TRIM(A454),1),{".",",",";",":","!","?"},0)),
LEFT(TRIM(A454),LEN(TRIM(A454))-1),
TRIM(A454)
))=1,
"Not Duplicate",
"Duplicate")</f>
        <v/>
      </c>
      <c r="C455" s="22">
        <f>_xlfn.IFNA(_xlfn.XLOOKUP(A455, Table1[Title], Table1[Inclusion/Exclusion Decision]), "Added studies")</f>
        <v/>
      </c>
      <c r="D455" s="22" t="inlineStr">
        <is>
          <t>M. Rauschenberger; R. Baeza-Yates; L. Rello</t>
        </is>
      </c>
      <c r="E455" s="22" t="inlineStr">
        <is>
          <t>Faculty of Technology, University of Applied Science Emden/Leer, Emden, Germany; Institute for Experiential AI, Northeastern University at Silicon Valley, San Jose, CA, USA; IE Business School, IE University, Madrid, Spain</t>
        </is>
      </c>
      <c r="F455" s="22" t="inlineStr">
        <is>
          <t>IEEE Access</t>
        </is>
      </c>
      <c r="G455" s="14" t="n">
        <v>45706</v>
      </c>
      <c r="H455" s="22" t="n">
        <v>2025</v>
      </c>
      <c r="I455" s="22" t="n">
        <v>13</v>
      </c>
      <c r="J455" s="22" t="n"/>
      <c r="K455" s="22" t="n">
        <v>29541</v>
      </c>
      <c r="L455" s="22" t="n">
        <v>29553</v>
      </c>
      <c r="M455" s="22" t="inlineStr">
        <is>
          <t>Reading acquisition is one the main keys for school success and a crucial component for empowering individuals to participate meaningfully in society. Yet, it is still a challenging skill to acquire for around 10% of children that have dyslexia, a type of neuro-developmental disorder that affects the ability to learn how to read and write. Dyslexia is often under-diagnosed, and normally children with dyslexia are only detected once they fail in school, even though dyslexia is not related to general intelligence. In this work, we present an approach for screening dyslexia using language-independent games in combination with machine learning models. To reach this goal, we designed the content of a computer game, collected data from 137 children playing this game (51 with dyslexia) in different languages -German, Spanish and English- and created a prediction model using different machine learning classifiers. Our method provides a precision of 0.78 and recall of 0.79 for German and a precision of 0.83 and recall of 0.80 for all languages when Extra Trees are used, with an accuracy of 0.67 and 0.75, respectively. Our results open the possibility of inexpensive online early screening of dyslexia for young children using non-linguistic elements.</t>
        </is>
      </c>
      <c r="N455" s="22" t="inlineStr">
        <is>
          <t>2169-3536</t>
        </is>
      </c>
      <c r="O455" s="22" t="n"/>
      <c r="P455" s="22" t="inlineStr">
        <is>
          <t>10.1109/ACCESS.2025.3539719</t>
        </is>
      </c>
      <c r="Q455" s="22" t="inlineStr">
        <is>
          <t xml:space="preserve">fem:talent Scholarship from the Applied University of Emden/Leer; Deutschen Lesepreis 2017 from the Stiftung Lesen and the Commerzbank-Stiftung; </t>
        </is>
      </c>
      <c r="R455" s="22" t="inlineStr">
        <is>
          <t>https://ieeexplore.ieee.org/stamp/stamp.jsp?arnumber=10877811</t>
        </is>
      </c>
      <c r="S455" s="22" t="inlineStr">
        <is>
          <t>Dyslexia;language disorder;language-independence;machine learning;reading disorder;dyslexia screening;serious games</t>
        </is>
      </c>
      <c r="T455" s="22" t="inlineStr">
        <is>
          <t>Dyslexia;Visualization;Games;Machine learning;Linguistics;Acoustics;Accuracy;Writing;Visual perception;Video games</t>
        </is>
      </c>
      <c r="U455" s="22" t="n"/>
      <c r="V455" s="22" t="n">
        <v>3</v>
      </c>
      <c r="W455" s="22" t="n"/>
      <c r="X455" s="22" t="n">
        <v>70</v>
      </c>
      <c r="Y455" s="22" t="inlineStr">
        <is>
          <t>CCBY</t>
        </is>
      </c>
      <c r="Z455" s="14" t="n">
        <v>45695</v>
      </c>
      <c r="AA455" s="22" t="n">
        <v>2025</v>
      </c>
      <c r="AB455" s="22" t="n"/>
      <c r="AC455" s="22" t="inlineStr">
        <is>
          <t>IEEE</t>
        </is>
      </c>
      <c r="AD455" s="15" t="inlineStr">
        <is>
          <t>IEEE Journals</t>
        </is>
      </c>
    </row>
    <row r="456">
      <c r="A456" s="8" t="inlineStr">
        <is>
          <t>AI-Based Techniques for the Detection of Neuro-Developmental Disorders: A Survey</t>
        </is>
      </c>
      <c r="B456" s="9">
        <f>IF(COUNTIF($A$1:A455,
IF(ISNUMBER(MATCH(RIGHT(TRIM(A455),1),{".",",",";",":","!","?"},0)),
LEFT(TRIM(A455),LEN(TRIM(A455))-1),
TRIM(A455)
))=1,
"Not Duplicate",
"Duplicate")</f>
        <v/>
      </c>
      <c r="C456" s="9">
        <f>_xlfn.IFNA(_xlfn.XLOOKUP(A456, Table1[Title], Table1[Inclusion/Exclusion Decision]), "Added studies")</f>
        <v/>
      </c>
      <c r="D456" s="9" t="inlineStr">
        <is>
          <t>A. Gupta; D. Malhotra</t>
        </is>
      </c>
      <c r="E456" s="9" t="inlineStr">
        <is>
          <t>Dept. of Computer Science and IT, Cental University of Jammu, Jammu, India; Dept. of Computer Science and IT, Cental University of Jammu, Jammu, India</t>
        </is>
      </c>
      <c r="F456" s="9" t="inlineStr">
        <is>
          <t>2023 6th International Conference on Information Systems and Computer Networks (ISCON)</t>
        </is>
      </c>
      <c r="G456" s="10" t="n">
        <v>45050</v>
      </c>
      <c r="H456" s="9" t="n">
        <v>2023</v>
      </c>
      <c r="I456" s="9" t="n"/>
      <c r="J456" s="9" t="n"/>
      <c r="K456" s="9" t="n">
        <v>1</v>
      </c>
      <c r="L456" s="9" t="n">
        <v>5</v>
      </c>
      <c r="M456" s="9" t="inlineStr">
        <is>
          <t>The ability to identify Central Nervous System (CNS) abnormalities at an early stage has sped up the development of automated diagnostic tools in the new era of emerging technologies. One of the most complicated behavioural impairments, neurodevelopmental disorder (NDD), is the main cause of disability, particularly in children. A range of illnesses are linked to NDD, and three diverse disorders that belong under this umbrella are Attention Deficit Hyperactivity Disorder (ADHD) and Autism Spectrum Disorder (ASD) and Childhood Disintegrative Disorder(CDD). Diagnosing these disorders is difficult because of their high comorbidity. Traditional NDD recognition is based on qualitative criteria, which lengthens the diagnosing process. Deliberations by researchers, scientists, and academics are thus needed to provide more automated diagnostic tools hinged on quantitative factors that not only are reliable and accurate but are also accessible to everyone. This makes the diagnosis of NDD a crucial area. This paper highlights various automated diagnostic systems that use artificial intelligence approaches based on quantitative parameters for the early detection of ASD, ADHD and CDD. The study concludes by highlighting unresolved difficulties in the literature that need to be further investigated in order to provide a more effective NDD analysis.</t>
        </is>
      </c>
      <c r="N456" s="9" t="inlineStr">
        <is>
          <t>2832-143X</t>
        </is>
      </c>
      <c r="O456" s="9" t="inlineStr">
        <is>
          <t>979-8-3503-4696-1</t>
        </is>
      </c>
      <c r="P456" s="9" t="inlineStr">
        <is>
          <t>10.1109/ISCON57294.2023.10112000</t>
        </is>
      </c>
      <c r="Q456" s="9" t="n"/>
      <c r="R456" s="9" t="inlineStr">
        <is>
          <t>https://ieeexplore.ieee.org/stamp/stamp.jsp?arnumber=10112000</t>
        </is>
      </c>
      <c r="S456" s="9" t="inlineStr">
        <is>
          <t>Neuro Developmental Disorder (NDD);Central Nervous System (CNS);Autism Spectrum Disorder (ASD);Attention Deficit Hyperactivity Disorder (ADHD);Childhood Disintegrative Disorder (CDD)</t>
        </is>
      </c>
      <c r="T456" s="9" t="inlineStr">
        <is>
          <t>Pediatrics;Databases;Central nervous system;Biomarkers;Benchmark testing;Computer networks;Reliability</t>
        </is>
      </c>
      <c r="U456" s="9" t="n"/>
      <c r="V456" s="9" t="n">
        <v>3</v>
      </c>
      <c r="W456" s="9" t="n"/>
      <c r="X456" s="9" t="n">
        <v>17</v>
      </c>
      <c r="Y456" s="9" t="inlineStr">
        <is>
          <t>IEEE</t>
        </is>
      </c>
      <c r="Z456" s="10" t="n">
        <v>45050</v>
      </c>
      <c r="AA456" s="9" t="inlineStr">
        <is>
          <t>3-4 March 2023</t>
        </is>
      </c>
      <c r="AB456" s="9" t="inlineStr">
        <is>
          <t>3-4 March 2023</t>
        </is>
      </c>
      <c r="AC456" s="9" t="inlineStr">
        <is>
          <t>IEEE</t>
        </is>
      </c>
      <c r="AD456" s="11" t="inlineStr">
        <is>
          <t>IEEE Conferences</t>
        </is>
      </c>
    </row>
    <row r="457">
      <c r="A457" s="12" t="inlineStr">
        <is>
          <t>Machine Learning Classification Model for Identifying Pornography Addiction Among Children</t>
        </is>
      </c>
      <c r="B457" s="22">
        <f>IF(COUNTIF($A$1:A456,
IF(ISNUMBER(MATCH(RIGHT(TRIM(A456),1),{".",",",";",":","!","?"},0)),
LEFT(TRIM(A456),LEN(TRIM(A456))-1),
TRIM(A456)
))=1,
"Not Duplicate",
"Duplicate")</f>
        <v/>
      </c>
      <c r="C457" s="22">
        <f>_xlfn.IFNA(_xlfn.XLOOKUP(A457, Table1[Title], Table1[Inclusion/Exclusion Decision]), "Added studies")</f>
        <v/>
      </c>
      <c r="D457" s="22" t="inlineStr">
        <is>
          <t>K. Xiaoxi; D. O. D. Handayani; M. H. Kit</t>
        </is>
      </c>
      <c r="E457" s="22" t="inlineStr">
        <is>
          <t>School of Computer Science and Engineering, Taylor's University, Malaysia; School of Computer Science and Engineering, Taylor's University, Malaysia; Department of Mechatronic and Biomedical Engineering, Faculty of Engineering and Science, Universiti Tunku Abdul Rahman, Selangor, Malaysia</t>
        </is>
      </c>
      <c r="F457" s="22" t="inlineStr">
        <is>
          <t>2021 IEEE 7th International Conference on Computing, Engineering and Design (ICCED)</t>
        </is>
      </c>
      <c r="G457" s="14" t="n">
        <v>44567</v>
      </c>
      <c r="H457" s="22" t="n">
        <v>2021</v>
      </c>
      <c r="I457" s="22" t="n"/>
      <c r="J457" s="22" t="n"/>
      <c r="K457" s="22" t="n">
        <v>1</v>
      </c>
      <c r="L457" s="22" t="n">
        <v>6</v>
      </c>
      <c r="M457" s="22" t="inlineStr">
        <is>
          <t>Through the development of civilization, there are different addictive behaviour. With the new technologies living in our daily life, Internet addiction has shown growth, especially for children. Among all the Internet addiction behaviours, porn addiction may raise attention to people since it may cause children with learning disabilities, depression, and social skills. Usually, the psychologist will identify the children with porn addiction with the results of the questionnaire and third-party observers. These methods depend on the first-party experience, and they may often overlook. From the review, we know that addictive behaviour is detectable by brain activity. Some research found that functional magnetic resonance imaging (fMRI) and electroencephalogram (EEG) are able to display the difference for addictive subjects. Hence, we want to use the EEG signals to identify pornography addiction among children. We use the bandpass as the preprocessing method. Wavelet Packet Decomposition (WPD) as feature extraction, and support vector machine (SVM) as classification methods to process the data to do the prediction model. This research is related to the government campaign under the MCMC, namely "Klik dengan bijak.".</t>
        </is>
      </c>
      <c r="N457" s="22" t="inlineStr">
        <is>
          <t>2767-7826</t>
        </is>
      </c>
      <c r="O457" s="22" t="inlineStr">
        <is>
          <t>978-1-6654-3996-1</t>
        </is>
      </c>
      <c r="P457" s="22" t="inlineStr">
        <is>
          <t>10.1109/ICCED53389.2021.9664849</t>
        </is>
      </c>
      <c r="Q457" s="22" t="inlineStr">
        <is>
          <t xml:space="preserve">Ministry of Higher Education; </t>
        </is>
      </c>
      <c r="R457" s="22" t="inlineStr">
        <is>
          <t>https://ieeexplore.ieee.org/stamp/stamp.jsp?arnumber=9664849</t>
        </is>
      </c>
      <c r="S457" s="22" t="inlineStr">
        <is>
          <t>Machine Learning;pornography addiction;EEG;SVM;WPD</t>
        </is>
      </c>
      <c r="T457" s="22" t="inlineStr">
        <is>
          <t>Support vector machines;Predictive models;Functional magnetic resonance imaging;Surfaces;Brain modeling;Electroencephalography;Data models</t>
        </is>
      </c>
      <c r="U457" s="22" t="n"/>
      <c r="V457" s="22" t="n">
        <v>3</v>
      </c>
      <c r="W457" s="22" t="n"/>
      <c r="X457" s="22" t="n">
        <v>34</v>
      </c>
      <c r="Y457" s="22" t="inlineStr">
        <is>
          <t>IEEE</t>
        </is>
      </c>
      <c r="Z457" s="14" t="n">
        <v>44567</v>
      </c>
      <c r="AA457" s="22" t="inlineStr">
        <is>
          <t>5-6 Aug. 2021</t>
        </is>
      </c>
      <c r="AB457" s="22" t="inlineStr">
        <is>
          <t>5-6 Aug. 2021</t>
        </is>
      </c>
      <c r="AC457" s="22" t="inlineStr">
        <is>
          <t>IEEE</t>
        </is>
      </c>
      <c r="AD457" s="15" t="inlineStr">
        <is>
          <t>IEEE Conferences</t>
        </is>
      </c>
    </row>
    <row r="458">
      <c r="A458" s="8" t="inlineStr">
        <is>
          <t>Conceptualizing Suicidal Behavior: Utilizing Explanations of Predicted Outcomes to Analyze Longitudinal Social Media Data</t>
        </is>
      </c>
      <c r="B458" s="9">
        <f>IF(COUNTIF($A$1:A457,
IF(ISNUMBER(MATCH(RIGHT(TRIM(A457),1),{".",",",";",":","!","?"},0)),
LEFT(TRIM(A457),LEN(TRIM(A457))-1),
TRIM(A457)
))=1,
"Not Duplicate",
"Duplicate")</f>
        <v/>
      </c>
      <c r="C458" s="9">
        <f>_xlfn.IFNA(_xlfn.XLOOKUP(A458, Table1[Title], Table1[Inclusion/Exclusion Decision]), "Added studies")</f>
        <v/>
      </c>
      <c r="D458" s="9" t="inlineStr">
        <is>
          <t>V. M. Nguyen; N. Nur; W. Stern; T. Mercer; C. Sen; S. Bhattacharyya; V. Tumbiolo; S. J. Goh</t>
        </is>
      </c>
      <c r="E458" s="9" t="inlineStr">
        <is>
          <t>Mathematical Sciences,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 Mechanical and Civil Engineering, Florida Institute of Technology, Melbourne, FL, USA; Electrical Engineering and Computer Science, Florida Institute of Technology, Melbourne, FL, USA; Electrical Engineering and Computer Science, Florida Institute of Technology, Melbourne, FL, USA; Electrical Engineering and Computer Science, Florida Institute of Technology, Melbourne, FL, USA</t>
        </is>
      </c>
      <c r="F458" s="9" t="inlineStr">
        <is>
          <t>2023 International Conference on Machine Learning and Applications (ICMLA)</t>
        </is>
      </c>
      <c r="G458" s="10" t="n">
        <v>45370</v>
      </c>
      <c r="H458" s="9" t="n">
        <v>2023</v>
      </c>
      <c r="I458" s="9" t="n"/>
      <c r="J458" s="9" t="n"/>
      <c r="K458" s="9" t="n">
        <v>2095</v>
      </c>
      <c r="L458" s="9" t="n">
        <v>2102</v>
      </c>
      <c r="M458" s="9" t="inlineStr">
        <is>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is>
      </c>
      <c r="N458" s="9" t="inlineStr">
        <is>
          <t>1946-0759</t>
        </is>
      </c>
      <c r="O458" s="9" t="inlineStr">
        <is>
          <t>979-8-3503-4534-6</t>
        </is>
      </c>
      <c r="P458" s="9" t="inlineStr">
        <is>
          <t>10.1109/ICMLA58977.2023.00316</t>
        </is>
      </c>
      <c r="Q458" s="9" t="n"/>
      <c r="R458" s="9" t="inlineStr">
        <is>
          <t>https://ieeexplore.ieee.org/stamp/stamp.jsp?arnumber=10460058</t>
        </is>
      </c>
      <c r="S458" s="9" t="inlineStr">
        <is>
          <t>Large Language Model;Natural Language Processing;Suicidal Ideation;TF-IDF;Token Attribution;Layer Integrated Gradients</t>
        </is>
      </c>
      <c r="T458" s="9" t="inlineStr">
        <is>
          <t>Analytical models;Visualization;Social networking (online);Anxiety disorders;Mental health;Machine learning;Predictive models</t>
        </is>
      </c>
      <c r="U458" s="9" t="n"/>
      <c r="V458" s="9" t="n">
        <v>3</v>
      </c>
      <c r="W458" s="9" t="n"/>
      <c r="X458" s="9" t="n">
        <v>35</v>
      </c>
      <c r="Y458" s="9" t="inlineStr">
        <is>
          <t>IEEE</t>
        </is>
      </c>
      <c r="Z458" s="10" t="n">
        <v>45370</v>
      </c>
      <c r="AA458" s="9" t="inlineStr">
        <is>
          <t>15-17 Dec. 2023</t>
        </is>
      </c>
      <c r="AB458" s="9" t="inlineStr">
        <is>
          <t>15-17 Dec. 2023</t>
        </is>
      </c>
      <c r="AC458" s="9" t="inlineStr">
        <is>
          <t>IEEE</t>
        </is>
      </c>
      <c r="AD458" s="11" t="inlineStr">
        <is>
          <t>IEEE Conferences</t>
        </is>
      </c>
    </row>
    <row r="459">
      <c r="A459" s="12" t="inlineStr">
        <is>
          <t>Human-robot physical interaction system as a tool for neurocognitive stimulation in children with ADHD in Mexico</t>
        </is>
      </c>
      <c r="B459" s="22">
        <f>IF(COUNTIF($A$1:A458,
IF(ISNUMBER(MATCH(RIGHT(TRIM(A458),1),{".",",",";",":","!","?"},0)),
LEFT(TRIM(A458),LEN(TRIM(A458))-1),
TRIM(A458)
))=1,
"Not Duplicate",
"Duplicate")</f>
        <v/>
      </c>
      <c r="C459" s="22">
        <f>_xlfn.IFNA(_xlfn.XLOOKUP(A459, Table1[Title], Table1[Inclusion/Exclusion Decision]), "Added studies")</f>
        <v/>
      </c>
      <c r="D459" s="22" t="inlineStr">
        <is>
          <t>J. Aparicio-Juarez; O. A. Dominguez-Ramirez; G. Sepulveda-Cervantes; J. Garcia-Blancas; J. D. Ramirez-Zamora; E. A. Escotto-Cordova; I. Reyes-Hernandez</t>
        </is>
      </c>
      <c r="E459" s="22"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459" s="22" t="inlineStr">
        <is>
          <t>2024 XXVI Robotics Mexican Congress (COMRob)</t>
        </is>
      </c>
      <c r="G459" s="14" t="n">
        <v>45638</v>
      </c>
      <c r="H459" s="22" t="n">
        <v>2024</v>
      </c>
      <c r="I459" s="22" t="n"/>
      <c r="J459" s="22" t="n"/>
      <c r="K459" s="22" t="n">
        <v>39</v>
      </c>
      <c r="L459" s="22" t="n">
        <v>46</v>
      </c>
      <c r="M459" s="22"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c r="N459" s="22" t="n"/>
      <c r="O459" s="22" t="inlineStr">
        <is>
          <t>979-8-3315-3339-7</t>
        </is>
      </c>
      <c r="P459" s="22" t="inlineStr">
        <is>
          <t>10.1109/COMRob64055.2024.10777441</t>
        </is>
      </c>
      <c r="Q459" s="22" t="n"/>
      <c r="R459" s="22" t="inlineStr">
        <is>
          <t>https://ieeexplore.ieee.org/stamp/stamp.jsp?arnumber=10777441</t>
        </is>
      </c>
      <c r="S459" s="22" t="inlineStr">
        <is>
          <t>ADHD;Biofeedback;HRpI;Neurophysiological Stimulation;Engram</t>
        </is>
      </c>
      <c r="T459" s="22" t="inlineStr">
        <is>
          <t>Training;Visualization;Protocols;Navigation;Shape;Robot kinematics;Virtual environments;Robot sensing systems;User experience;Biomedical monitoring</t>
        </is>
      </c>
      <c r="U459" s="22" t="n"/>
      <c r="V459" s="22" t="n"/>
      <c r="W459" s="22" t="n"/>
      <c r="X459" s="22" t="n">
        <v>28</v>
      </c>
      <c r="Y459" s="22" t="inlineStr">
        <is>
          <t>IEEE</t>
        </is>
      </c>
      <c r="Z459" s="14" t="n">
        <v>45638</v>
      </c>
      <c r="AA459" s="22" t="inlineStr">
        <is>
          <t>13-15 Nov. 2024</t>
        </is>
      </c>
      <c r="AB459" s="22" t="inlineStr">
        <is>
          <t>13-15 Nov. 2024</t>
        </is>
      </c>
      <c r="AC459" s="22" t="inlineStr">
        <is>
          <t>IEEE</t>
        </is>
      </c>
      <c r="AD459" s="15" t="inlineStr">
        <is>
          <t>IEEE Conferences</t>
        </is>
      </c>
    </row>
    <row r="460">
      <c r="A460" s="8" t="inlineStr">
        <is>
          <t>Attention Assessment in Children with Autism Using Head Pose and Motion Parameters from Real Videos</t>
        </is>
      </c>
      <c r="B460" s="9">
        <f>IF(COUNTIF($A$1:A459,
IF(ISNUMBER(MATCH(RIGHT(TRIM(A459),1),{".",",",";",":","!","?"},0)),
LEFT(TRIM(A459),LEN(TRIM(A459))-1),
TRIM(A459)
))=1,
"Not Duplicate",
"Duplicate")</f>
        <v/>
      </c>
      <c r="C460" s="9">
        <f>_xlfn.IFNA(_xlfn.XLOOKUP(A460, Table1[Title], Table1[Inclusion/Exclusion Decision]), "Added studies")</f>
        <v/>
      </c>
      <c r="D460" s="9" t="inlineStr">
        <is>
          <t>E. B. Varghese; M. Qaraqe; D. Al Thani; H. K. Ekenel</t>
        </is>
      </c>
      <c r="E460" s="9" t="inlineStr">
        <is>
          <t>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Department of Computer Engineering, Istanbul Technical University, Istanbul, Turkey</t>
        </is>
      </c>
      <c r="F460" s="9" t="inlineStr">
        <is>
          <t>GLOBECOM 2023 - 2023 IEEE Global Communications Conference</t>
        </is>
      </c>
      <c r="G460" s="10" t="n">
        <v>45348</v>
      </c>
      <c r="H460" s="9" t="n">
        <v>2023</v>
      </c>
      <c r="I460" s="9" t="n"/>
      <c r="J460" s="9" t="n"/>
      <c r="K460" s="9" t="n">
        <v>6462</v>
      </c>
      <c r="L460" s="9" t="n">
        <v>6468</v>
      </c>
      <c r="M460" s="9" t="inlineStr">
        <is>
          <t>In children with autism spectrum disorders (ASD), attention assessment plays a crucial role in understanding their behavioral and cognitive functioning. Difficulties with attention are a common feature of children with autism and have a significant impact on their ability to learn and socialize. In this paper, we propose a non-invasive and objective method to assess attention in children with autism from real videos by utilizing the head poses and motion parameters. The proposed approach is an ensemble of a deep learning model that extracts head pose parameters, an optical flow approach that extracts motion parameters from consecutive frames, temporal head pose parameters extraction and an autoencoder for attention assessment. The experimental study was conducted on 39 children (ASD = 19, neurotypical children = 20) by giving different attention tasks and capturing their video using an attached webcam. Results are analyzed for participant and task differences, which demonstrate that our approach is successful in measuring a child's attention control and inattention. In particular, the assessment of the head poses and motion parameters will enable the development of real-time attention recognition systems that can be used for both learning and targeted intervention.</t>
        </is>
      </c>
      <c r="N460" s="9" t="inlineStr">
        <is>
          <t>2576-6813</t>
        </is>
      </c>
      <c r="O460" s="9" t="inlineStr">
        <is>
          <t>979-8-3503-1090-0</t>
        </is>
      </c>
      <c r="P460" s="9" t="inlineStr">
        <is>
          <t>10.1109/GLOBECOM54140.2023.10436851</t>
        </is>
      </c>
      <c r="Q460" s="9" t="n"/>
      <c r="R460" s="9" t="inlineStr">
        <is>
          <t>https://ieeexplore.ieee.org/stamp/stamp.jsp?arnumber=10436851</t>
        </is>
      </c>
      <c r="S460" s="9" t="inlineStr">
        <is>
          <t>Attention Assessment;Autism spectrum disorder (ASD);Deep Learning;Head Pose Estimation;Optical Flow</t>
        </is>
      </c>
      <c r="T460" s="9" t="inlineStr">
        <is>
          <t>Autism;Webcams;Target recognition;Particle measurements;Real-time systems;Task analysis;Videos</t>
        </is>
      </c>
      <c r="U460" s="9" t="n"/>
      <c r="V460" s="9" t="n">
        <v>4</v>
      </c>
      <c r="W460" s="9" t="n"/>
      <c r="X460" s="9" t="n">
        <v>21</v>
      </c>
      <c r="Y460" s="9" t="inlineStr">
        <is>
          <t>IEEE</t>
        </is>
      </c>
      <c r="Z460" s="10" t="n">
        <v>45348</v>
      </c>
      <c r="AA460" s="9" t="inlineStr">
        <is>
          <t>4-8 Dec. 2023</t>
        </is>
      </c>
      <c r="AB460" s="9" t="inlineStr">
        <is>
          <t>4-8 Dec. 2023</t>
        </is>
      </c>
      <c r="AC460" s="9" t="inlineStr">
        <is>
          <t>IEEE</t>
        </is>
      </c>
      <c r="AD460" s="11" t="inlineStr">
        <is>
          <t>IEEE Conferences</t>
        </is>
      </c>
    </row>
    <row r="461">
      <c r="A461" s="12" t="inlineStr">
        <is>
          <t>Classification and Characterization of Children and Adolescents with Depressive Symptomatology using Machine Learning</t>
        </is>
      </c>
      <c r="B461" s="22">
        <f>IF(COUNTIF($A$1:A460,
IF(ISNUMBER(MATCH(RIGHT(TRIM(A460),1),{".",",",";",":","!","?"},0)),
LEFT(TRIM(A460),LEN(TRIM(A460))-1),
TRIM(A460)
))=1,
"Not Duplicate",
"Duplicate")</f>
        <v/>
      </c>
      <c r="C461" s="22">
        <f>_xlfn.IFNA(_xlfn.XLOOKUP(A461, Table1[Title], Table1[Inclusion/Exclusion Decision]), "Added studies")</f>
        <v/>
      </c>
      <c r="D461" s="22" t="inlineStr">
        <is>
          <t>K. Malaquias; T. Lima; R. Santana; F. Salgado; M. Teodoro; C. Nobre</t>
        </is>
      </c>
      <c r="E461" s="22" t="inlineStr">
        <is>
          <t>Pontifical Catholic University of Minas Gerais; Pontifical Catholic University of Minas Gerais; Pontifical Catholic University of Minas Gerais; Pontifical Catholic University of Minas Gerais; Federal University of Minas Gerais; Pontifical Catholic University of Minas Gerais</t>
        </is>
      </c>
      <c r="F461" s="22" t="inlineStr">
        <is>
          <t>2019 IEEE International Conference on Systems, Man and Cybernetics (SMC)</t>
        </is>
      </c>
      <c r="G461" s="14" t="n">
        <v>43797</v>
      </c>
      <c r="H461" s="22" t="n">
        <v>2019</v>
      </c>
      <c r="I461" s="22" t="n"/>
      <c r="J461" s="22" t="n"/>
      <c r="K461" s="22" t="n">
        <v>534</v>
      </c>
      <c r="L461" s="22" t="n">
        <v>539</v>
      </c>
      <c r="M461" s="22" t="inlineStr">
        <is>
          <t>According to the World Health organization (WHO), there are currently in the world more than 300 millions of people living with depression symptoms. Depression is a disorder that results from a complex interaction of biological, psychological, and social factors, and it is known for having difficulties in both diagnostics and prognostics. Machine Learning techniques are increasingly and often used to classify or characterize different profiles of diseases. This paper presents a study about major depressive disorder among Brazilianâ€™s children and adolescents by using decision trees classifiers, Support Vector Machine (SVM) and Neural Network. A discussion about the identified attributes is presented, including, for instance, the great relation of suicidal thoughts with elevated symptomatology. Beyond that, the value of the evaluation method F-Measure, the weighted harmonic mean of precision and recall, was above 88% for both classes, high and low symptomatology for depression; which reached values above 95% when used Multilayer Perceptron and SMO algorithms, they are based in Neural Networks and Support Vector Machine, respectively.</t>
        </is>
      </c>
      <c r="N461" s="22" t="inlineStr">
        <is>
          <t>2577-1655</t>
        </is>
      </c>
      <c r="O461" s="22" t="inlineStr">
        <is>
          <t>978-1-7281-4569-3</t>
        </is>
      </c>
      <c r="P461" s="22" t="inlineStr">
        <is>
          <t>10.1109/SMC.2019.8914067</t>
        </is>
      </c>
      <c r="Q461" s="22" t="n"/>
      <c r="R461" s="22" t="inlineStr">
        <is>
          <t>https://ieeexplore.ieee.org/stamp/stamp.jsp?arnumber=8914067</t>
        </is>
      </c>
      <c r="S461" s="22" t="n"/>
      <c r="T461" s="22" t="inlineStr">
        <is>
          <t>Support vector machines;Databases;Decision trees;Pediatrics;Neural networks;Data mining</t>
        </is>
      </c>
      <c r="U461" s="22" t="n"/>
      <c r="V461" s="22" t="n"/>
      <c r="W461" s="22" t="n"/>
      <c r="X461" s="22" t="n">
        <v>27</v>
      </c>
      <c r="Y461" s="22" t="inlineStr">
        <is>
          <t>IEEE</t>
        </is>
      </c>
      <c r="Z461" s="14" t="n">
        <v>43797</v>
      </c>
      <c r="AA461" s="22" t="inlineStr">
        <is>
          <t>6-9 Oct. 2019</t>
        </is>
      </c>
      <c r="AB461" s="22" t="inlineStr">
        <is>
          <t>6-9 Oct. 2019</t>
        </is>
      </c>
      <c r="AC461" s="22" t="inlineStr">
        <is>
          <t>IEEE</t>
        </is>
      </c>
      <c r="AD461" s="15" t="inlineStr">
        <is>
          <t>IEEE Conferences</t>
        </is>
      </c>
    </row>
    <row r="462">
      <c r="A462" s="8" t="inlineStr">
        <is>
          <t>Autoencoder-Based Drift Detection Method for Dynamic Analysis of EEG Data: A Comprehensive Study</t>
        </is>
      </c>
      <c r="B462" s="9">
        <f>IF(COUNTIF($A$1:A461,
IF(ISNUMBER(MATCH(RIGHT(TRIM(A461),1),{".",",",";",":","!","?"},0)),
LEFT(TRIM(A461),LEN(TRIM(A461))-1),
TRIM(A461)
))=1,
"Not Duplicate",
"Duplicate")</f>
        <v/>
      </c>
      <c r="C462" s="9">
        <f>_xlfn.IFNA(_xlfn.XLOOKUP(A462, Table1[Title], Table1[Inclusion/Exclusion Decision]), "Added studies")</f>
        <v/>
      </c>
      <c r="D462" s="9" t="inlineStr">
        <is>
          <t>R. Khadimallah; I. Kallel; J. S. Medina; F. Drira</t>
        </is>
      </c>
      <c r="E462" s="9" t="inlineStr">
        <is>
          <t>REGIM-Lab: Research Groups in Intelligent Machines, University of Sfax, Tunisia; REGIM-Lab: Research Groups in Intelligent Machines, University of Sfax, Tunisia; CICEI: Centro de InnovaciÃ³n para la Sociedad de la InformaciÃ³n, University of Las Palmas de Gran Canaria; REGIM-Lab: Research Groups in Intelligent Machines, University of Sfax, Tunisia</t>
        </is>
      </c>
      <c r="F462" s="9" t="inlineStr">
        <is>
          <t>2024 IEEE International Conference on Systems, Man, and Cybernetics (SMC)</t>
        </is>
      </c>
      <c r="G462" s="10" t="n">
        <v>45924</v>
      </c>
      <c r="H462" s="9" t="n">
        <v>2024</v>
      </c>
      <c r="I462" s="9" t="n"/>
      <c r="J462" s="9" t="n"/>
      <c r="K462" s="9" t="n">
        <v>4654</v>
      </c>
      <c r="L462" s="9" t="n">
        <v>4659</v>
      </c>
      <c r="M462" s="9" t="inlineStr">
        <is>
          <t>In distributed data environments, the properties and probabilities of the data may evolve over time creating an occurrence called Concept Drift. Indeed, ensuring the effectiveness and dependability of machine learning models is greatly dependent on concept drift detection, especially in areas where the distribution of data is affected by periodic changes. Hence, in dynamic environments, such as EEG datasets, the concept drift poses an important challenge. This study presents the autoencoder approach for identifying concept drift in EEG datasets made up of children with normal development and ADHD (Attention Deficit Hyperactivity Disorder). After conducting many tests with different window sizes, we determined the number of batches in the two datasets (Normal and ADHD). The experimental results show how well the suggested technique works to identify shifts in the distributions of EEG data, which helps to maintain precise prediction models in dynamic settings.</t>
        </is>
      </c>
      <c r="N462" s="9" t="n"/>
      <c r="O462" s="9" t="inlineStr">
        <is>
          <t>978-1-6654-1020-5</t>
        </is>
      </c>
      <c r="P462" s="9" t="inlineStr">
        <is>
          <t>10.1109/SMC54092.2024.11169744</t>
        </is>
      </c>
      <c r="Q462" s="9" t="n"/>
      <c r="R462" s="9" t="inlineStr">
        <is>
          <t>https://ieeexplore.ieee.org/stamp/stamp.jsp?arnumber=11169744</t>
        </is>
      </c>
      <c r="S462" s="9" t="n"/>
      <c r="T462" s="9" t="inlineStr">
        <is>
          <t>Neuroscience;Concept drift;Neural activity;Autoencoders;Distributed databases;Predictive models;Brain modeling;Electroencephalography;Data models;Recording</t>
        </is>
      </c>
      <c r="U462" s="9" t="n"/>
      <c r="V462" s="9" t="n"/>
      <c r="W462" s="9" t="n"/>
      <c r="X462" s="9" t="n">
        <v>15</v>
      </c>
      <c r="Y462" s="9" t="inlineStr">
        <is>
          <t>IEEE</t>
        </is>
      </c>
      <c r="Z462" s="10" t="n">
        <v>45924</v>
      </c>
      <c r="AA462" s="9" t="inlineStr">
        <is>
          <t>6-10 Oct. 2024</t>
        </is>
      </c>
      <c r="AB462" s="9" t="inlineStr">
        <is>
          <t>6-10 Oct. 2024</t>
        </is>
      </c>
      <c r="AC462" s="9" t="inlineStr">
        <is>
          <t>IEEE</t>
        </is>
      </c>
      <c r="AD462" s="11" t="inlineStr">
        <is>
          <t>IEEE Conferences</t>
        </is>
      </c>
    </row>
    <row r="463">
      <c r="A463" s="12" t="inlineStr">
        <is>
          <t>Ensemble Machine Learning Classifier with Multi-Feature Selection Mechanism to Predict Disability Category for Mental Health Disorders</t>
        </is>
      </c>
      <c r="B463" s="22">
        <f>IF(COUNTIF($A$1:A462,
IF(ISNUMBER(MATCH(RIGHT(TRIM(A462),1),{".",",",";",":","!","?"},0)),
LEFT(TRIM(A462),LEN(TRIM(A462))-1),
TRIM(A462)
))=1,
"Not Duplicate",
"Duplicate")</f>
        <v/>
      </c>
      <c r="C463" s="22">
        <f>_xlfn.IFNA(_xlfn.XLOOKUP(A463, Table1[Title], Table1[Inclusion/Exclusion Decision]), "Added studies")</f>
        <v/>
      </c>
      <c r="D463" s="22" t="inlineStr">
        <is>
          <t>D. K. Dake; G. N. Y. Rockson; G. K. Bada</t>
        </is>
      </c>
      <c r="E463" s="22" t="inlineStr">
        <is>
          <t>Department of ICT Education, University of Education, Winneba, Winneba, Ghana; Department of Special Education, University of Education, Winneba, Winneba, Ghana; Department of ICT Education, University of Education, Winneba, Winneba, Ghana</t>
        </is>
      </c>
      <c r="F463" s="22" t="inlineStr">
        <is>
          <t>2025 IEEE 2nd International Conference on Blockchain, Smart Healthcare and Emerging Technologies (SmartBlock4Health)</t>
        </is>
      </c>
      <c r="G463" s="14" t="n">
        <v>45944</v>
      </c>
      <c r="H463" s="22" t="n">
        <v>2025</v>
      </c>
      <c r="I463" s="22" t="n"/>
      <c r="J463" s="22" t="n"/>
      <c r="K463" s="22" t="n">
        <v>1</v>
      </c>
      <c r="L463" s="22" t="n">
        <v>7</v>
      </c>
      <c r="M463" s="22" t="inlineStr">
        <is>
          <t>Mental health illness disrupts an individualâ€™s ability to regulate their emotions, think clearly, or behave appropriately. However, the inability to detect and categorise mental health illness more quickly as a results of low mental health professionals to patientâ€™s ratio raises much higher concern. The recent COVID-19 pandemic has compounded an already volatile situation in terms of mental health by causing severe economic instability globally, with many undeveloped nations still struggling with recovery. The pandemicâ€™s substantial impact necessitates a proactive method for the early detection and classification of mental health disorders to limit undesirable behaviours with unpleasant consequences. In this study, we employed ensemble classifiers with base estimators to detect mental health disorders. In selecting the best classifier, the Bagging, Ada Boost and Stacking ensemble classifiers with Support Vector Machine and Random Forest as base estimators were trained for accuracy, F-measure and Area Under the Curve values. In addition, the chi-square and information gain multi-feature selection mechanisms were implemented to identify the most influential features for the categorisation of mental health disorders. The Stacking ensemble classifier with Random Forest as base estimator emerged as the best classifier with an accuracy of 98.43% for the proposed model. The proposed classifier also has an F-measure value of 0.984 with a perfect AUC value. The implementation of the multi-feature selection mechanism will result in a low response time in the detection of mental health disorders, as it considerably reduces the training time of the model.</t>
        </is>
      </c>
      <c r="N463" s="22" t="n"/>
      <c r="O463" s="22" t="inlineStr">
        <is>
          <t>979-8-3315-3541-4</t>
        </is>
      </c>
      <c r="P463" s="22" t="inlineStr">
        <is>
          <t>10.1109/SmartBlock4Health64843.2025.11189558</t>
        </is>
      </c>
      <c r="Q463" s="22" t="n"/>
      <c r="R463" s="22" t="inlineStr">
        <is>
          <t>https://ieeexplore.ieee.org/stamp/stamp.jsp?arnumber=11189558</t>
        </is>
      </c>
      <c r="S463" s="22" t="inlineStr">
        <is>
          <t>Ensemble Algorithms;Mental Health Disorder;World Health Organization;Machine Learning</t>
        </is>
      </c>
      <c r="T463" s="22" t="inlineStr">
        <is>
          <t>Training;Support vector machines;Accuracy;Pandemics;Stacking;Mental health;Organizations;Prediction algorithms;Time factors;Random forests</t>
        </is>
      </c>
      <c r="U463" s="22" t="n"/>
      <c r="V463" s="22" t="n"/>
      <c r="W463" s="22" t="n"/>
      <c r="X463" s="22" t="n">
        <v>35</v>
      </c>
      <c r="Y463" s="22" t="inlineStr">
        <is>
          <t>IEEE</t>
        </is>
      </c>
      <c r="Z463" s="14" t="n">
        <v>45944</v>
      </c>
      <c r="AA463" s="22" t="inlineStr">
        <is>
          <t>19-20 June 2025</t>
        </is>
      </c>
      <c r="AB463" s="22" t="inlineStr">
        <is>
          <t>19-20 June 2025</t>
        </is>
      </c>
      <c r="AC463" s="22" t="inlineStr">
        <is>
          <t>IEEE</t>
        </is>
      </c>
      <c r="AD463" s="15" t="inlineStr">
        <is>
          <t>IEEE Conferences</t>
        </is>
      </c>
    </row>
    <row r="464">
      <c r="A464" s="8" t="inlineStr">
        <is>
          <t>Classification of coma etiology using convolutional neural networks and long-short term memory networks</t>
        </is>
      </c>
      <c r="B464" s="9">
        <f>IF(COUNTIF($A$1:A463,
IF(ISNUMBER(MATCH(RIGHT(TRIM(A463),1),{".",",",";",":","!","?"},0)),
LEFT(TRIM(A463),LEN(TRIM(A463))-1),
TRIM(A463)
))=1,
"Not Duplicate",
"Duplicate")</f>
        <v/>
      </c>
      <c r="C464" s="9">
        <f>_xlfn.IFNA(_xlfn.XLOOKUP(A464, Table1[Title], Table1[Inclusion/Exclusion Decision]), "Added studies")</f>
        <v/>
      </c>
      <c r="D464" s="9" t="inlineStr">
        <is>
          <t>S. B. JÃºnior; M. G. Carneiro; J. -B. Destro-Filho; L. Zhao; R. TinÃ³s</t>
        </is>
      </c>
      <c r="E464" s="9" t="inlineStr">
        <is>
          <t>Department of Computing and Mathematics, University of SÃ£o Paulo, RibeirÃ£o Preto, Brazil; Department of Computing and Mathematics, University of SÃ£o Paulo, RibeirÃ£o Preto, Brazil; Faculty of Electrical Engineering, Federal University of UberlÃ¢ndia, UberlÃ¢ndia, Brazil; Department of Computing and Mathematics, University of SÃ£o Paulo, RibeirÃ£o Preto, Brazil; Department of Computing and Mathematics, University of SÃ£o Paulo, RibeirÃ£o Preto, Brazil</t>
        </is>
      </c>
      <c r="F464" s="9" t="inlineStr">
        <is>
          <t>2023 International Joint Conference on Neural Networks (IJCNN)</t>
        </is>
      </c>
      <c r="G464" s="10" t="n">
        <v>45140</v>
      </c>
      <c r="H464" s="9" t="n">
        <v>2023</v>
      </c>
      <c r="I464" s="9" t="n"/>
      <c r="J464" s="9" t="n"/>
      <c r="K464" s="9" t="n">
        <v>1</v>
      </c>
      <c r="L464" s="9" t="n">
        <v>8</v>
      </c>
      <c r="M464" s="9" t="inlineStr">
        <is>
          <t>Coma can be caused by different health conditions. Sometimes, patients are admitted to intensive care unit (ICU) without the cause of the coma being known. Knowing the coma etiology of a patient is very important for prognosis and treatment. Classification of electroencephalogram (EEG) signals by deep learning is proposed to help predict the coma etiology of ICU patients. EEG is a cheap noninvasive technique that can be used for the diagnostics and evaluation of neurological diseases. The objective is to classify coma etiology into one of four categories: Traumatic Brain Injury (TBI), Metabolic Coma, Stroke, and Other. A deep learning model based on convolutional neural networks (CNNs) is proposed to classify the EEG signals, using information from two different sources: i) intermediate layers of CNN + long-short term memory network (LSTM); ii) additional features from patients and statistical measures extracted from EEG signals. Outputs of the LSTM and additional features are inserted as additional inputs to the first dense layer of the CNN. The proposed model was compared to six other approaches, some of which incorporated additional features from patients or statistical measures from EEG signals, while others did not. Experimental results show that inserting patient information, like age and genre, as input to the first dense layer improve the predictive performance of the classification model. Moreover, this work suggests new possibilities to assist physicians in the detection of the coma etiology, especially those in small and far health units.</t>
        </is>
      </c>
      <c r="N464" s="9" t="inlineStr">
        <is>
          <t>2161-4407</t>
        </is>
      </c>
      <c r="O464" s="9" t="inlineStr">
        <is>
          <t>978-1-6654-8867-9</t>
        </is>
      </c>
      <c r="P464" s="9" t="inlineStr">
        <is>
          <t>10.1109/IJCNN54540.2023.10191203</t>
        </is>
      </c>
      <c r="Q464" s="9" t="n"/>
      <c r="R464" s="9" t="inlineStr">
        <is>
          <t>https://ieeexplore.ieee.org/stamp/stamp.jsp?arnumber=10191203</t>
        </is>
      </c>
      <c r="S464" s="9" t="inlineStr">
        <is>
          <t>Electroencephalogram;EEG;Coma;Etiology;CNN;LSTM;Deep Learning</t>
        </is>
      </c>
      <c r="T464" s="9" t="inlineStr">
        <is>
          <t>Deep learning;Medical services;Predictive models;Brain modeling;Feature extraction;Electroencephalography;Convolutional neural networks</t>
        </is>
      </c>
      <c r="U464" s="9" t="n"/>
      <c r="V464" s="9" t="n">
        <v>6</v>
      </c>
      <c r="W464" s="9" t="n"/>
      <c r="X464" s="9" t="n">
        <v>29</v>
      </c>
      <c r="Y464" s="9" t="inlineStr">
        <is>
          <t>IEEE</t>
        </is>
      </c>
      <c r="Z464" s="10" t="n">
        <v>45140</v>
      </c>
      <c r="AA464" s="9" t="inlineStr">
        <is>
          <t>18-23 June 2023</t>
        </is>
      </c>
      <c r="AB464" s="9" t="inlineStr">
        <is>
          <t>18-23 June 2023</t>
        </is>
      </c>
      <c r="AC464" s="9" t="inlineStr">
        <is>
          <t>IEEE</t>
        </is>
      </c>
      <c r="AD464" s="11" t="inlineStr">
        <is>
          <t>IEEE Conferences</t>
        </is>
      </c>
    </row>
    <row r="465">
      <c r="A465" s="12" t="inlineStr">
        <is>
          <t>Global Cortical Network Distinguishes Motor Imagination of the Left and Right Foot</t>
        </is>
      </c>
      <c r="B465" s="22">
        <f>IF(COUNTIF($A$1:A464,
IF(ISNUMBER(MATCH(RIGHT(TRIM(A464),1),{".",",",";",":","!","?"},0)),
LEFT(TRIM(A464),LEN(TRIM(A464))-1),
TRIM(A464)
))=1,
"Not Duplicate",
"Duplicate")</f>
        <v/>
      </c>
      <c r="C465" s="22">
        <f>_xlfn.IFNA(_xlfn.XLOOKUP(A465, Table1[Title], Table1[Inclusion/Exclusion Decision]), "Added studies")</f>
        <v/>
      </c>
      <c r="D465" s="22" t="inlineStr">
        <is>
          <t>C. -R. Phang; L. -W. Ko</t>
        </is>
      </c>
      <c r="E465" s="22" t="inlineStr">
        <is>
          <t>International Ph.D. Program in Interdisciplinary Neuroscience, College of Biological Science and Technology, National Chiao Tung University, Hsinchu, Taiwan; International Ph.D. Program in Interdisciplinary Neuroscience, College of Biological Science and Technology, National Chiao Tung University, Hsinchu, Taiwan</t>
        </is>
      </c>
      <c r="F465" s="22" t="inlineStr">
        <is>
          <t>IEEE Access</t>
        </is>
      </c>
      <c r="G465" s="14" t="n">
        <v>43991</v>
      </c>
      <c r="H465" s="22" t="n">
        <v>2020</v>
      </c>
      <c r="I465" s="22" t="n">
        <v>8</v>
      </c>
      <c r="J465" s="22" t="n"/>
      <c r="K465" s="22" t="n">
        <v>103734</v>
      </c>
      <c r="L465" s="22" t="n">
        <v>103745</v>
      </c>
      <c r="M465" s="22" t="inlineStr">
        <is>
          <t>Conventional passive lower limb rehabilitation is suboptimal since the brain is not actively involved in the training. An autonomous motor imagery brain-computer interface (MI-BCI) could potentially improve rehabilitation outcomes. However, motor cortex regions associated with the individual feet are anatomically close to each other. This presents a difficulty in distinguishing the left and right foot MI during rehabilitation therapy. To overcome this difficulty, we extracted functional connectivity to measure the global cortical network via electroencephalography (EEG) signals. Fourteen spatial connections (P3-Fp1, P3-F3, P3-F7, P3-C3, T5-F7, T5-C3, T5-T3, Fp2-T5, Fp2-P3, T6-Fp2, T6-T4, Cz-Fp1, Cz-F7 and Fp2-F7) found across twelve subjects significantly differed between the left and right foot MI, evidencing nonlocalized brain activity during MI. Foot MI were distinguished using machine learning algorithms in terms of the time- and frequency-domain connectivities extracted from Pearson's correlation, multivariate autoregression (MVAR), bandpass correlation, and partial directed coherence (PDC) models. The results showed that connectivity extracted by pairwise Pearson's correlation could be distinguished with 86.26 Â± 9.95%, while in the frequency-domain, the gamma band presented the best classification accuracy of 73.55 Â± 17.11%. We attempted to simulate asynchronous real-time classification paradigms in order to evaluate the classification performance of connectivity features compared to common spatial pattern (CSP) and band power (BP). The results indicate correlation-connectivity has the best outcome, attaining an accuracy of 80.75 Â± 9.51% in asynchronous classification.</t>
        </is>
      </c>
      <c r="N465" s="22" t="inlineStr">
        <is>
          <t>2169-3536</t>
        </is>
      </c>
      <c r="O465" s="22" t="n"/>
      <c r="P465" s="22" t="inlineStr">
        <is>
          <t>10.1109/ACCESS.2020.2999133</t>
        </is>
      </c>
      <c r="Q465" s="22" t="inlineStr">
        <is>
          <t xml:space="preserve">Ministry of Science and Technology (MOST)(grant numbers:108-2745-8-009-005,108-2321-B-010-011-MY2); Center for Intelligent Drug Systems and Smart Bio-Devices (IDS2B) from the Featured Areas Research Center Program within the framework of the Higher Education Sprout Project; Ministry of Education (MOE) in Taiwan; National Chung-Shan Institute of Science and Technology (NCSIST)(grant numbers:XC08208PA59PE-CS); Kaohsiung Medical University(grant numbers:NCTUKMU-Bio-05-108); </t>
        </is>
      </c>
      <c r="R465" s="22" t="inlineStr">
        <is>
          <t>https://ieeexplore.ieee.org/stamp/stamp.jsp?arnumber=9104995</t>
        </is>
      </c>
      <c r="S465" s="22" t="inlineStr">
        <is>
          <t>Brain-computer interface;brain connectivity networks;machine learning;EEG;foot motor imagery</t>
        </is>
      </c>
      <c r="T465" s="22" t="inlineStr">
        <is>
          <t>Electroencephalography;Correlation;Brain modeling;Task analysis;Foot;Training</t>
        </is>
      </c>
      <c r="U465" s="22" t="n"/>
      <c r="V465" s="22" t="n">
        <v>24</v>
      </c>
      <c r="W465" s="22" t="n"/>
      <c r="X465" s="22" t="n">
        <v>68</v>
      </c>
      <c r="Y465" s="22" t="inlineStr">
        <is>
          <t>CCBY</t>
        </is>
      </c>
      <c r="Z465" s="14" t="n">
        <v>43983</v>
      </c>
      <c r="AA465" s="22" t="n">
        <v>2020</v>
      </c>
      <c r="AB465" s="22" t="n"/>
      <c r="AC465" s="22" t="inlineStr">
        <is>
          <t>IEEE</t>
        </is>
      </c>
      <c r="AD465" s="15" t="inlineStr">
        <is>
          <t>IEEE Journals</t>
        </is>
      </c>
    </row>
    <row r="466">
      <c r="A466" s="8" t="inlineStr">
        <is>
          <t>Implementing RGCN Model in Network Security Big Data Analysis</t>
        </is>
      </c>
      <c r="B466" s="9">
        <f>IF(COUNTIF($A$1:A465,
IF(ISNUMBER(MATCH(RIGHT(TRIM(A465),1),{".",",",";",":","!","?"},0)),
LEFT(TRIM(A465),LEN(TRIM(A465))-1),
TRIM(A465)
))=1,
"Not Duplicate",
"Duplicate")</f>
        <v/>
      </c>
      <c r="C466" s="9">
        <f>_xlfn.IFNA(_xlfn.XLOOKUP(A466, Table1[Title], Table1[Inclusion/Exclusion Decision]), "Added studies")</f>
        <v/>
      </c>
      <c r="D466" s="9" t="inlineStr">
        <is>
          <t>L. Zhang</t>
        </is>
      </c>
      <c r="E466" s="9" t="inlineStr">
        <is>
          <t>Zaozhuang Municipal Government Service Center, Zaozhuang, China</t>
        </is>
      </c>
      <c r="F466" s="9" t="inlineStr">
        <is>
          <t>Journal of Cyber Security and Mobility</t>
        </is>
      </c>
      <c r="G466" s="10" t="n">
        <v>45812</v>
      </c>
      <c r="H466" s="9" t="n">
        <v>2025</v>
      </c>
      <c r="I466" s="9" t="n">
        <v>14</v>
      </c>
      <c r="J466" s="9" t="n">
        <v>2</v>
      </c>
      <c r="K466" s="9" t="n">
        <v>505</v>
      </c>
      <c r="L466" s="9" t="n">
        <v>530</v>
      </c>
      <c r="M466" s="9" t="inlineStr">
        <is>
          <t>In the context of the big data era, traditional network security protection technologies face the problem of insufficient response capabilities in detecting advanced persistent threats. The study aims to design a big data analysis method using deep learning algorithms to improve the ability to detect advanced persistent threats. The study uses ensemble learning, subgraph sampling, and thresholding to improve and optimize graph convolutional networks, in order to enhance their ability to detect traceability graphs. A preprocessing method for network logs is proposed to establish an advanced persistent threat detection model based on an improved graph convolutional network. The experimental results show that the improved graph convolutional network in the DARPA TC dataset (containing 153 samples, of which 30% are malicious samples) has an average detection accuracy of 94.9% for traceable graphs and 94% for node level intrusion detection. The average time for the research model to detect attacks is about 19 seconds, and the accuracy of detecting advanced persistent threat intrusions at the node level is 93.2%. The detection efficiency and accuracy are superior to other models. The research results provide a new technology and theoretical support for detecting network intrusions through large-scale network log data analysis, which plays an important role in enhancing network security defense capabilities.</t>
        </is>
      </c>
      <c r="N466" s="9" t="inlineStr">
        <is>
          <t>2245-4578</t>
        </is>
      </c>
      <c r="O466" s="9" t="n"/>
      <c r="P466" s="9" t="inlineStr">
        <is>
          <t>10.13052/jcsm2245-1439.14210</t>
        </is>
      </c>
      <c r="Q466" s="9" t="n"/>
      <c r="R466" s="9" t="inlineStr">
        <is>
          <t>https://ieeexplore.ieee.org/stamp/stamp.jsp?arnumber=11024074</t>
        </is>
      </c>
      <c r="S466" s="9" t="inlineStr">
        <is>
          <t>RGCN;boosting;APT;network logs;traceability diagram</t>
        </is>
      </c>
      <c r="T466" s="9" t="inlineStr">
        <is>
          <t>Accuracy;Graph convolutional networks;Network security;Big Data;Predictive models;Boosting;Data models;Threat assessment;Ensemble learning;Protection</t>
        </is>
      </c>
      <c r="U466" s="9" t="n"/>
      <c r="V466" s="9" t="n">
        <v>2</v>
      </c>
      <c r="W466" s="9" t="n"/>
      <c r="X466" s="9" t="n">
        <v>21</v>
      </c>
      <c r="Y466" s="9" t="n"/>
      <c r="Z466" s="10" t="n">
        <v>45812</v>
      </c>
      <c r="AA466" s="16" t="n">
        <v>45717</v>
      </c>
      <c r="AB466" s="9" t="n"/>
      <c r="AC466" s="9" t="inlineStr">
        <is>
          <t>River Publishers</t>
        </is>
      </c>
      <c r="AD466" s="11" t="inlineStr">
        <is>
          <t>River Publishers Journals</t>
        </is>
      </c>
    </row>
    <row r="467">
      <c r="A467" s="12" t="inlineStr">
        <is>
          <t>Acquisition, Processing and Applications of EOG Signals</t>
        </is>
      </c>
      <c r="B467" s="22">
        <f>IF(COUNTIF($A$1:A466,
IF(ISNUMBER(MATCH(RIGHT(TRIM(A466),1),{".",",",";",":","!","?"},0)),
LEFT(TRIM(A466),LEN(TRIM(A466))-1),
TRIM(A466)
))=1,
"Not Duplicate",
"Duplicate")</f>
        <v/>
      </c>
      <c r="C467" s="22">
        <f>_xlfn.IFNA(_xlfn.XLOOKUP(A467, Table1[Title], Table1[Inclusion/Exclusion Decision]), "Added studies")</f>
        <v/>
      </c>
      <c r="D467" s="22" t="inlineStr">
        <is>
          <t>S. Bhatnagar; B. Gupta</t>
        </is>
      </c>
      <c r="E467" s="22" t="inlineStr">
        <is>
          <t>Department of Electronics and Communication Enginnering, Jaypee Institute of Information Technology, Noida, India; Department of Electronics and Communication Enginnering, Jaypee Institute of Information Technology, Noida, India</t>
        </is>
      </c>
      <c r="F467" s="22" t="inlineStr">
        <is>
          <t>2022 8th International Conference on Signal Processing and Communication (ICSC)</t>
        </is>
      </c>
      <c r="G467" s="14" t="n">
        <v>44938</v>
      </c>
      <c r="H467" s="22" t="n">
        <v>2022</v>
      </c>
      <c r="I467" s="22" t="n"/>
      <c r="J467" s="22" t="n"/>
      <c r="K467" s="22" t="n">
        <v>266</v>
      </c>
      <c r="L467" s="22" t="n">
        <v>270</v>
      </c>
      <c r="M467" s="22" t="inlineStr">
        <is>
          <t>We are living in the era of a blend of information technology, artificial intelligence, and virtual reality. This rapid transition and development have affected every sphere of life and medical sciences and clinical approaches are not exceptions. This paper discusses the methods of acquisition, processing and applications of Electro Oculography (EOG) signals, a bio signal generated by different eye movements. The use of EOG signals can facilitate a very good Human Machine / Computer interface.</t>
        </is>
      </c>
      <c r="N467" s="22" t="inlineStr">
        <is>
          <t>2643-444X</t>
        </is>
      </c>
      <c r="O467" s="22" t="inlineStr">
        <is>
          <t>978-1-6654-5430-8</t>
        </is>
      </c>
      <c r="P467" s="22" t="inlineStr">
        <is>
          <t>10.1109/ICSC56524.2022.10009179</t>
        </is>
      </c>
      <c r="Q467" s="22" t="n"/>
      <c r="R467" s="22" t="inlineStr">
        <is>
          <t>https://ieeexplore.ieee.org/stamp/stamp.jsp?arnumber=10009179</t>
        </is>
      </c>
      <c r="S467" s="22" t="inlineStr">
        <is>
          <t>Electro Oculography (EOG) signals;wavelets;pre-processing;Human Computer Interface</t>
        </is>
      </c>
      <c r="T467" s="22" t="inlineStr">
        <is>
          <t>Computer interfaces;Electrooculography;Virtual reality;Signal processing;Information technology;Artificial intelligence;Commercialization</t>
        </is>
      </c>
      <c r="U467" s="22" t="n"/>
      <c r="V467" s="22" t="n">
        <v>2</v>
      </c>
      <c r="W467" s="22" t="n"/>
      <c r="X467" s="22" t="n">
        <v>25</v>
      </c>
      <c r="Y467" s="22" t="inlineStr">
        <is>
          <t>IEEE</t>
        </is>
      </c>
      <c r="Z467" s="14" t="n">
        <v>44938</v>
      </c>
      <c r="AA467" s="22" t="inlineStr">
        <is>
          <t>1-3 Dec. 2022</t>
        </is>
      </c>
      <c r="AB467" s="22" t="inlineStr">
        <is>
          <t>1-3 Dec. 2022</t>
        </is>
      </c>
      <c r="AC467" s="22" t="inlineStr">
        <is>
          <t>IEEE</t>
        </is>
      </c>
      <c r="AD467" s="15" t="inlineStr">
        <is>
          <t>IEEE Conferences</t>
        </is>
      </c>
    </row>
    <row r="468">
      <c r="A468" s="8" t="inlineStr">
        <is>
          <t>Autism spectrum disorder diagnosis support model using Inception V3</t>
        </is>
      </c>
      <c r="B468" s="9">
        <f>IF(COUNTIF($A$1:A467,
IF(ISNUMBER(MATCH(RIGHT(TRIM(A467),1),{".",",",";",":","!","?"},0)),
LEFT(TRIM(A467),LEN(TRIM(A467))-1),
TRIM(A467)
))=1,
"Not Duplicate",
"Duplicate")</f>
        <v/>
      </c>
      <c r="C468" s="9">
        <f>_xlfn.IFNA(_xlfn.XLOOKUP(A468, Table1[Title], Table1[Inclusion/Exclusion Decision]), "Added studies")</f>
        <v/>
      </c>
      <c r="D468" s="9" t="inlineStr">
        <is>
          <t>L. Herath; D. Meedeniya; M. A. J. C. Marasingha; V. Weerasinghe</t>
        </is>
      </c>
      <c r="E468" s="9" t="inlineStr">
        <is>
          <t>Postgraduate Institute of Science University of Peradeniya, Sri Lanka; Department of Computer Science and Engineering, University of Moratuwa, Sri Lanka; Department of Radiography/Radiotherapy, Faculty of Alide Helth Science, University of Peradeniya, Sri Lanka; Department of Physiology, Faculty of Medicine, University of Peradeniya, Sri Lanka</t>
        </is>
      </c>
      <c r="F468" s="9" t="inlineStr">
        <is>
          <t>2021 International Research Conference on Smart Computing and Systems Engineering (SCSE)</t>
        </is>
      </c>
      <c r="G468" s="10" t="n">
        <v>44494</v>
      </c>
      <c r="H468" s="9" t="n">
        <v>2021</v>
      </c>
      <c r="I468" s="9" t="n">
        <v>4</v>
      </c>
      <c r="J468" s="9" t="n"/>
      <c r="K468" s="9" t="n">
        <v>1</v>
      </c>
      <c r="L468" s="9" t="n">
        <v>7</v>
      </c>
      <c r="M468" s="9" t="inlineStr">
        <is>
          <t>Autism spectrum disorder (ASD) is one of the most common neurodevelopment disorders that severely affect patients in performing their day-to-day activities and social interactions. Early and accurate diagnosis can help decide the correct therapeutic adaptations for the patients to lead an almost normal life. The present practices of diagnosis of ASD are highly subjective and time-consuming. Today, as a popular solution, understanding abnormalities in brain functions using brain imagery such as functional magnetic resonance imaging (fMRI), is being performed using machine learning. This study presents a transfer learning-based approach using Inception v3 for ASD classification with fMRI data. The approach transforms the raw 4D fMRI dataset to 2D epi, stat map, and glass brain images. The classification results show higher accuracy values with pre-trained weights. Thus, the pre-trained ImageNet models with transfer learning provides a viable solution for diagnosing ASD from fMRI images.</t>
        </is>
      </c>
      <c r="N468" s="9" t="inlineStr">
        <is>
          <t>2613-8662</t>
        </is>
      </c>
      <c r="O468" s="9" t="inlineStr">
        <is>
          <t>978-1-6654-0965-0</t>
        </is>
      </c>
      <c r="P468" s="9" t="inlineStr">
        <is>
          <t>10.1109/SCSE53661.2021.9568314</t>
        </is>
      </c>
      <c r="Q468" s="9" t="n"/>
      <c r="R468" s="9" t="inlineStr">
        <is>
          <t>https://ieeexplore.ieee.org/stamp/stamp.jsp?arnumber=9568314</t>
        </is>
      </c>
      <c r="S468" s="9" t="inlineStr">
        <is>
          <t>epi images;fMRI;Inceptionv3;stat map images;transfer learning</t>
        </is>
      </c>
      <c r="T468" s="9" t="inlineStr">
        <is>
          <t>Decision support systems;Autism;Analytical models;Computational modeling;Transfer learning;Transforms;Glass</t>
        </is>
      </c>
      <c r="U468" s="9" t="n"/>
      <c r="V468" s="9" t="n">
        <v>11</v>
      </c>
      <c r="W468" s="9" t="n"/>
      <c r="X468" s="9" t="n">
        <v>33</v>
      </c>
      <c r="Y468" s="9" t="inlineStr">
        <is>
          <t>IEEE</t>
        </is>
      </c>
      <c r="Z468" s="10" t="n">
        <v>44494</v>
      </c>
      <c r="AA468" s="9" t="inlineStr">
        <is>
          <t>16-16 Sept. 2021</t>
        </is>
      </c>
      <c r="AB468" s="9" t="inlineStr">
        <is>
          <t>16-16 Sept. 2021</t>
        </is>
      </c>
      <c r="AC468" s="9" t="inlineStr">
        <is>
          <t>IEEE</t>
        </is>
      </c>
      <c r="AD468" s="11" t="inlineStr">
        <is>
          <t>IEEE Conferences</t>
        </is>
      </c>
    </row>
    <row r="469">
      <c r="A469" s="12" t="inlineStr">
        <is>
          <t>A Feasibility Study of a Wearable Real-Time Notification System for Self-Awareness of Body-Rocking Behavior</t>
        </is>
      </c>
      <c r="B469" s="22">
        <f>IF(COUNTIF($A$1:A468,
IF(ISNUMBER(MATCH(RIGHT(TRIM(A468),1),{".",",",";",":","!","?"},0)),
LEFT(TRIM(A468),LEN(TRIM(A468))-1),
TRIM(A468)
))=1,
"Not Duplicate",
"Duplicate")</f>
        <v/>
      </c>
      <c r="C469" s="22">
        <f>_xlfn.IFNA(_xlfn.XLOOKUP(A469, Table1[Title], Table1[Inclusion/Exclusion Decision]), "Added studies")</f>
        <v/>
      </c>
      <c r="D469" s="22" t="inlineStr">
        <is>
          <t>R. L. da Silva; E. Stone; E. Lobaton</t>
        </is>
      </c>
      <c r="E469" s="22" t="inlineStr">
        <is>
          <t>Department of Electrical and Computer Engineering, NC State University, Raleigh, NC, USA; Governor Morehead School, Raleigh, NC, USA; Department of Electrical and Computer Engineering, NC State University, Raleigh, NC, USA</t>
        </is>
      </c>
      <c r="F469" s="22" t="inlineStr">
        <is>
          <t>2019 41st Annual International Conference of the IEEE Engineering in Medicine and Biology Society (EMBC)</t>
        </is>
      </c>
      <c r="G469" s="14" t="n">
        <v>43745</v>
      </c>
      <c r="H469" s="22" t="n">
        <v>2019</v>
      </c>
      <c r="I469" s="22" t="n"/>
      <c r="J469" s="22" t="n"/>
      <c r="K469" s="22" t="n">
        <v>3357</v>
      </c>
      <c r="L469" s="22" t="n">
        <v>3359</v>
      </c>
      <c r="M469" s="22" t="inlineStr">
        <is>
          <t>Wearable sensors have been shown to be effective for promoting self-awareness, wellness and re-education. In this work, we perform a preliminary study analyzing the real-time detection and annotation of body-rocking behavior in individuals, which is a type of Stereotypical Motor Movement (SMM). We develop a platform for real-time annotation and detection using wireless inertial sensors and an embedded device. The annotations are analyzed in order to study the duration and frequency of the behavior, and they are corrected offline in order to better understand any offsets in the real-time annotation procedure. Finally, we show the feasibility of a real-time feedback system based on a proof of concept algorithm and the necessary computation resources to execute it.</t>
        </is>
      </c>
      <c r="N469" s="22" t="inlineStr">
        <is>
          <t>1558-4615</t>
        </is>
      </c>
      <c r="O469" s="22" t="inlineStr">
        <is>
          <t>978-1-5386-1311-5</t>
        </is>
      </c>
      <c r="P469" s="22" t="inlineStr">
        <is>
          <t>10.1109/EMBC.2019.8857221</t>
        </is>
      </c>
      <c r="Q469" s="22" t="n"/>
      <c r="R469" s="22" t="inlineStr">
        <is>
          <t>https://ieeexplore.ieee.org/stamp/stamp.jsp?arnumber=8857221</t>
        </is>
      </c>
      <c r="S469" s="22" t="n"/>
      <c r="T469" s="22" t="inlineStr">
        <is>
          <t>Data collection;Microsoft Windows;Real-time systems;Feature extraction;Sensors;Gyroscopes;Measurement</t>
        </is>
      </c>
      <c r="U469" s="22" t="inlineStr">
        <is>
          <t>Algorithms;Awareness;Computer Systems;Feasibility Studies;Humans;Stereotypic Movement Disorder;Wearable Electronic Devices</t>
        </is>
      </c>
      <c r="V469" s="22" t="n">
        <v>3</v>
      </c>
      <c r="W469" s="22" t="n"/>
      <c r="X469" s="22" t="n">
        <v>16</v>
      </c>
      <c r="Y469" s="22" t="inlineStr">
        <is>
          <t>IEEE</t>
        </is>
      </c>
      <c r="Z469" s="14" t="n">
        <v>43745</v>
      </c>
      <c r="AA469" s="22" t="inlineStr">
        <is>
          <t>23-27 July 2019</t>
        </is>
      </c>
      <c r="AB469" s="22" t="inlineStr">
        <is>
          <t>23-27 July 2019</t>
        </is>
      </c>
      <c r="AC469" s="22" t="inlineStr">
        <is>
          <t>IEEE</t>
        </is>
      </c>
      <c r="AD469" s="15" t="inlineStr">
        <is>
          <t>IEEE Conferences</t>
        </is>
      </c>
    </row>
    <row r="470">
      <c r="A470" s="8" t="inlineStr">
        <is>
          <t>FedKDC: Consensus-Driven Knowledge Distillation for Personalized Federated Learning in EEG-Based Emotion Recognition</t>
        </is>
      </c>
      <c r="B470" s="9">
        <f>IF(COUNTIF($A$1:A469,
IF(ISNUMBER(MATCH(RIGHT(TRIM(A469),1),{".",",",";",":","!","?"},0)),
LEFT(TRIM(A469),LEN(TRIM(A469))-1),
TRIM(A469)
))=1,
"Not Duplicate",
"Duplicate")</f>
        <v/>
      </c>
      <c r="C470" s="9">
        <f>_xlfn.IFNA(_xlfn.XLOOKUP(A470, Table1[Title], Table1[Inclusion/Exclusion Decision]), "Added studies")</f>
        <v/>
      </c>
      <c r="D470" s="9" t="inlineStr">
        <is>
          <t>X. Qiu; W. Qiu; Y. Zhang; K. Qian; C. Li; B. Hu; B. W. Schuller; Y. Yamamoto</t>
        </is>
      </c>
      <c r="E470" s="9" t="inlineStr">
        <is>
          <t>Key Laboratory of Brain Health Intelligent Evaluation and Intervention (BIT), Ministry of Education, Beijing,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MSU-BIT-SMBU Joint Research Center of Applied Mathematics, Shenzhen MSU-BIT University, Shenzhen, China; Key Laboratory of Brain Health Intelligent Evaluation and Intervention (BIT), Ministry of Education, Beijing, China; GLAM â€“ the Group on Language, Audio, &amp; Music, Imperial College London, London, U.K.; Educational Physiology Laboratory, Graduate School of Education, The University of Tokyo, Tokyo, Japan</t>
        </is>
      </c>
      <c r="F470" s="9" t="inlineStr">
        <is>
          <t>IEEE Journal of Biomedical and Health Informatics</t>
        </is>
      </c>
      <c r="G470" s="10" t="n">
        <v>45875</v>
      </c>
      <c r="H470" s="9" t="n">
        <v>2025</v>
      </c>
      <c r="I470" s="9" t="n">
        <v>29</v>
      </c>
      <c r="J470" s="9" t="n">
        <v>8</v>
      </c>
      <c r="K470" s="9" t="n">
        <v>5527</v>
      </c>
      <c r="L470" s="9" t="n">
        <v>5540</v>
      </c>
      <c r="M470" s="9" t="inlineStr">
        <is>
          <t>Federated learning (FL) has gained prominence in electroencephalogram (EEG)-based emotion recognition because of its ability to enable secure collaborative training without centralized data. However, traditional FL faces challenges due to model and data heterogeneity in smart healthcare settings. For example, medical institutions have varying computational resources, which creates a need for personalized local models. Moreover, EEG data from medical institutions typically face data heterogeneity issues stemming from limitations in participant availability, ethical constraints, and cultural differences among subjects, which can slow model convergence and degrade model performance. To address these challenges, we propose FedKDC, a novel FL framework that incorporates clustered knowledge distillation (CKD). This method introduces a consensus-based distributed learning mechanism to facilitate the clustering process. It then enhances the convergence speed through intraclass distillation and reduces the negative impact of heterogeneity through interclass distillation. Additionally, we introduce a DriftGuard mechanism to mitigate client drift, along with an entropy reducer to decrease the entropy of aggregated knowledge. The framework is validated on the SEED, SEED-IV, SEED-FRA, and SEED-GER datasets, demonstrating its effectiveness in scenarios where both the data and the models are heterogeneous. Experimental results show that FedKDC outperforms other FL frameworks in emotion recognition, achieving a maximum average accuracy of 85.2%, and in convergence efficiency, with faster and more stable convergence.</t>
        </is>
      </c>
      <c r="N470" s="9" t="inlineStr">
        <is>
          <t>2168-2208</t>
        </is>
      </c>
      <c r="O470" s="9" t="n"/>
      <c r="P470" s="9" t="inlineStr">
        <is>
          <t>10.1109/JBHI.2025.3562090</t>
        </is>
      </c>
      <c r="Q470" s="9" t="inlineStr">
        <is>
          <t xml:space="preserve">National Key R&amp;D Program of China(grant numbers:2023YFC2506804); National Key R&amp;D Program of China(grant numbers:2022YFC3310300); National Natural Science Foundation of China(grant numbers:62272044,62227807); Ministry of Science and Technology of the People's Republic of China(grant numbers:2021ZD0201900); Beijing Municipal Natural Science Foundation(grant numbers:L243034); Teli Young Fellow Program from the Beijing Institute of Technology, China; Japan Society for the Promotion of Science(grant numbers:S24116); Basic and Applied Basic Research Foundation of Guangdong Province(grant numbers:2024A1515011774); </t>
        </is>
      </c>
      <c r="R470" s="9" t="inlineStr">
        <is>
          <t>https://ieeexplore.ieee.org/stamp/stamp.jsp?arnumber=10967240</t>
        </is>
      </c>
      <c r="S470" s="9" t="inlineStr">
        <is>
          <t>Federated learning;data and model heterogeneity;clustered knowledge distillation;distributed consensus</t>
        </is>
      </c>
      <c r="T470" s="9" t="inlineStr">
        <is>
          <t>Brain modeling;Data models;Training;Chronic kidney disease;Federated learning;Convergence;Computational modeling;Emotion recognition;Medical services;Adaptation models</t>
        </is>
      </c>
      <c r="U470" s="9" t="inlineStr">
        <is>
          <t>Humans;Algorithms;Electroencephalography;Emotions;Federated Learning;Machine Learning;Signal Processing, Computer-Assisted</t>
        </is>
      </c>
      <c r="V470" s="9" t="n">
        <v>2</v>
      </c>
      <c r="W470" s="9" t="n"/>
      <c r="X470" s="9" t="n">
        <v>43</v>
      </c>
      <c r="Y470" s="9" t="inlineStr">
        <is>
          <t>IEEE</t>
        </is>
      </c>
      <c r="Z470" s="10" t="n">
        <v>45763</v>
      </c>
      <c r="AA470" s="9" t="inlineStr">
        <is>
          <t>Aug. 2025</t>
        </is>
      </c>
      <c r="AB470" s="9" t="n"/>
      <c r="AC470" s="9" t="inlineStr">
        <is>
          <t>IEEE</t>
        </is>
      </c>
      <c r="AD470" s="11" t="inlineStr">
        <is>
          <t>IEEE Journals</t>
        </is>
      </c>
    </row>
    <row r="471">
      <c r="A471" s="12" t="inlineStr">
        <is>
          <t>Dense-CAM: Visualize the Gender of Brains with MRI Images</t>
        </is>
      </c>
      <c r="B471" s="22">
        <f>IF(COUNTIF($A$1:A470,
IF(ISNUMBER(MATCH(RIGHT(TRIM(A470),1),{".",",",";",":","!","?"},0)),
LEFT(TRIM(A470),LEN(TRIM(A470))-1),
TRIM(A470)
))=1,
"Not Duplicate",
"Duplicate")</f>
        <v/>
      </c>
      <c r="C471" s="22">
        <f>_xlfn.IFNA(_xlfn.XLOOKUP(A471, Table1[Title], Table1[Inclusion/Exclusion Decision]), "Added studies")</f>
        <v/>
      </c>
      <c r="D471" s="22" t="inlineStr">
        <is>
          <t>K. Gao; H. Shen; Y. Liu; L. Zeng; D. Hu</t>
        </is>
      </c>
      <c r="E471" s="22" t="inlineStr">
        <is>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is>
      </c>
      <c r="F471" s="22" t="inlineStr">
        <is>
          <t>2019 International Joint Conference on Neural Networks (IJCNN)</t>
        </is>
      </c>
      <c r="G471" s="14" t="n">
        <v>43738</v>
      </c>
      <c r="H471" s="22" t="n">
        <v>2019</v>
      </c>
      <c r="I471" s="22" t="n"/>
      <c r="J471" s="22" t="n"/>
      <c r="K471" s="22" t="n">
        <v>1</v>
      </c>
      <c r="L471" s="22" t="n">
        <v>7</v>
      </c>
      <c r="M471" s="22" t="inlineStr">
        <is>
          <t>Studying the gender differences of brains is important to understand the brain cognitive mechanism. With the increasing amounts of brain imaging data, researchers start to use deep learning for brain image processing. However, the interpretability of deep models is the big gap between them. At present, deep model visualization is the main method to solve the interpretability problem of deep networks. Class Activation Map (CAM) is a commonly-used deep model visualization method. But the resolution of CAMs are restricted since it only uses the last layer for visualization. In this paper, we proposed a novel convolutional network named Dense-CAM by combining DenseNet and CAM and realized the visualization of the whole network so that it can generate more accurate and more robust deep model visualization. The network was tested with the gender classification problem using more than 6000 samples and achieved an accuracy of 92.93%. Brain regions with significant differences between men and women are found with the proposed method, which can be used for future brain imaging studies.</t>
        </is>
      </c>
      <c r="N471" s="22" t="inlineStr">
        <is>
          <t>2161-4407</t>
        </is>
      </c>
      <c r="O471" s="22" t="inlineStr">
        <is>
          <t>978-1-7281-1985-4</t>
        </is>
      </c>
      <c r="P471" s="22" t="inlineStr">
        <is>
          <t>10.1109/IJCNN.2019.8852260</t>
        </is>
      </c>
      <c r="Q471" s="22" t="n"/>
      <c r="R471" s="22" t="inlineStr">
        <is>
          <t>https://ieeexplore.ieee.org/stamp/stamp.jsp?arnumber=8852260</t>
        </is>
      </c>
      <c r="S471" s="22" t="inlineStr">
        <is>
          <t>brain image processing;deep learning;Dense;CAM;visualization</t>
        </is>
      </c>
      <c r="T471" s="22" t="inlineStr">
        <is>
          <t>Deep learning;Brain modeling;Visualization;Three-dimensional displays;Magnetic resonance imaging</t>
        </is>
      </c>
      <c r="U471" s="22" t="n"/>
      <c r="V471" s="22" t="n">
        <v>8</v>
      </c>
      <c r="W471" s="22" t="n"/>
      <c r="X471" s="22" t="n">
        <v>27</v>
      </c>
      <c r="Y471" s="22" t="inlineStr">
        <is>
          <t>IEEE</t>
        </is>
      </c>
      <c r="Z471" s="14" t="n">
        <v>43738</v>
      </c>
      <c r="AA471" s="22" t="inlineStr">
        <is>
          <t>14-19 July 2019</t>
        </is>
      </c>
      <c r="AB471" s="22" t="inlineStr">
        <is>
          <t>14-19 July 2019</t>
        </is>
      </c>
      <c r="AC471" s="22" t="inlineStr">
        <is>
          <t>IEEE</t>
        </is>
      </c>
      <c r="AD471" s="15" t="inlineStr">
        <is>
          <t>IEEE Conferences</t>
        </is>
      </c>
    </row>
    <row r="472">
      <c r="A472" s="8" t="inlineStr">
        <is>
          <t>A Dual-Stage Pseudo-Labeling Method for the Diagnosis of Mental Disorder on MRI Scans</t>
        </is>
      </c>
      <c r="B472" s="9">
        <f>IF(COUNTIF($A$1:A471,
IF(ISNUMBER(MATCH(RIGHT(TRIM(A471),1),{".",",",";",":","!","?"},0)),
LEFT(TRIM(A471),LEN(TRIM(A471))-1),
TRIM(A471)
))=1,
"Not Duplicate",
"Duplicate")</f>
        <v/>
      </c>
      <c r="C472" s="9">
        <f>_xlfn.IFNA(_xlfn.XLOOKUP(A472, Table1[Title], Table1[Inclusion/Exclusion Decision]), "Added studies")</f>
        <v/>
      </c>
      <c r="D472" s="9" t="inlineStr">
        <is>
          <t>Y. Hu; Z. -A. Huang; R. Liu; X. Xue; L. Song; K. Chen Tan</t>
        </is>
      </c>
      <c r="E472" s="9" t="inlineStr">
        <is>
          <t>Department of Computer Science, City University of Hong Kong, Kowloon Tong, Hong Kong SAR; Center for Computer Science and Information Technology, City University of Hong Kong Dongguan Research Institute, Dongguan, China; Department of Computer Science, City University of Hong Kong, Kowloon Tong, Hong Kong SAR; Department of Computer Science, City University of Hong Kong, Kowloon Tong, Hong Kong SAR; Department of Computer Science, City University of Hong Kong, Kowloon Tong, Hong Kong SAR; Department of Computing, The Hong Kong Polytechnic University, Hung Hom, Hong Kong SAR</t>
        </is>
      </c>
      <c r="F472" s="9" t="inlineStr">
        <is>
          <t>2022 International Joint Conference on Neural Networks (IJCNN)</t>
        </is>
      </c>
      <c r="G472" s="10" t="n">
        <v>44834</v>
      </c>
      <c r="H472" s="9" t="n">
        <v>2022</v>
      </c>
      <c r="I472" s="9" t="n"/>
      <c r="J472" s="9" t="n"/>
      <c r="K472" s="9" t="n">
        <v>1</v>
      </c>
      <c r="L472" s="9" t="n">
        <v>8</v>
      </c>
      <c r="M472" s="9" t="inlineStr">
        <is>
          <t>The high prevalence of mental disorders gradually poses a huge pressure on the public healthcare services. Recently, deep learning-based computer-aided diagnosis has been introduced to relieve the tension in healthcare institutions by automatically detecting abnormal neuroimaging-derived pheno-types in patients. However, the training of deep learning models relies on sufficiently large annotated datasets, which can be costly, time-consuming, and laborious. Semi-supervised learning (SSL) can mitigate this challenge by leveraging both labeled and unlabeled samples. In this work, an effective dual-stage pseudo-labeling based classification framework dubbed DSPL is proposed to diagnose mental disorders on functional magnetic resonance imaging data. A bicriteria-based pseudo-labels selection method is developed to filter out inferior pseudo-labeled samples. Subsequently, we further propose a self-mutual learning enhanced pseudo-labeling generation approach to mitigate the adverse effects bought by the noisy pseudo-labeled samples. On real-world datasets, the proposed method achieves diagnosis accuracies of 68.09%, 67.94%, and 68.13% on ABIDE-I, ABIDE-II, and ADHD-200, respectively. Ablation study suggests that each component in DSPL makes a great contribution to performance improvement.</t>
        </is>
      </c>
      <c r="N472" s="9" t="inlineStr">
        <is>
          <t>2161-4407</t>
        </is>
      </c>
      <c r="O472" s="9" t="inlineStr">
        <is>
          <t>978-1-7281-8671-9</t>
        </is>
      </c>
      <c r="P472" s="9" t="inlineStr">
        <is>
          <t>10.1109/IJCNN55064.2022.9892792</t>
        </is>
      </c>
      <c r="Q472" s="9" t="inlineStr">
        <is>
          <t xml:space="preserve">National Natural Science Foundation of China(grant numbers:61876162); </t>
        </is>
      </c>
      <c r="R472" s="9" t="inlineStr">
        <is>
          <t>https://ieeexplore.ieee.org/stamp/stamp.jsp?arnumber=9892792</t>
        </is>
      </c>
      <c r="S472" s="9" t="inlineStr">
        <is>
          <t>Semi-supervised learning;pseudo-labeling;computer-aided diagnosis;autism spectrum disorder (ASD);attention deficit/hyperactivity disorder (ADHD);functional magnetic resonance imaging (fMRI)</t>
        </is>
      </c>
      <c r="T472" s="9" t="inlineStr">
        <is>
          <t>Training;Deep learning;Mental disorders;Magnetic separation;Computational modeling;Neural networks;Functional magnetic resonance imaging</t>
        </is>
      </c>
      <c r="U472" s="9" t="n"/>
      <c r="V472" s="9" t="n">
        <v>6</v>
      </c>
      <c r="W472" s="9" t="n"/>
      <c r="X472" s="9" t="n">
        <v>31</v>
      </c>
      <c r="Y472" s="9" t="inlineStr">
        <is>
          <t>IEEE</t>
        </is>
      </c>
      <c r="Z472" s="10" t="n">
        <v>44834</v>
      </c>
      <c r="AA472" s="9" t="inlineStr">
        <is>
          <t>18-23 July 2022</t>
        </is>
      </c>
      <c r="AB472" s="9" t="inlineStr">
        <is>
          <t>18-23 July 2022</t>
        </is>
      </c>
      <c r="AC472" s="9" t="inlineStr">
        <is>
          <t>IEEE</t>
        </is>
      </c>
      <c r="AD472" s="11" t="inlineStr">
        <is>
          <t>IEEE Conferences</t>
        </is>
      </c>
    </row>
    <row r="473">
      <c r="A473" s="12" t="inlineStr">
        <is>
          <t>Robustness of Explainable AI Algorithms for Disease Biomarker Discovery from Functional Connectivity Datasets</t>
        </is>
      </c>
      <c r="B473" s="22">
        <f>IF(COUNTIF($A$1:A472,
IF(ISNUMBER(MATCH(RIGHT(TRIM(A472),1),{".",",",";",":","!","?"},0)),
LEFT(TRIM(A472),LEN(TRIM(A472))-1),
TRIM(A472)
))=1,
"Not Duplicate",
"Duplicate")</f>
        <v/>
      </c>
      <c r="C473" s="22">
        <f>_xlfn.IFNA(_xlfn.XLOOKUP(A473, Table1[Title], Table1[Inclusion/Exclusion Decision]), "Added studies")</f>
        <v/>
      </c>
      <c r="D473" s="22" t="inlineStr">
        <is>
          <t>D. Girish; Y. H. Chan; S. Gupta; J. Xia; J. C. Rajapakse</t>
        </is>
      </c>
      <c r="E473" s="22" t="inlineStr">
        <is>
          <t>College of Computing and Data Science, Nanyang Technological University, Singapore; College of Computing and Data Science, Nanyang Technological University, Singapore; Department of Computer Science and Engineering, Indian Institute of Technology, Ropar, India; College of Computing and Data Science, Nanyang Technological University, Singapore; College of Computing and Data Science, Nanyang Technological University, Singapore</t>
        </is>
      </c>
      <c r="F473" s="22" t="inlineStr">
        <is>
          <t>2024 IEEE EMBS International Conference on Biomedical and Health Informatics (BHI)</t>
        </is>
      </c>
      <c r="G473" s="14" t="n">
        <v>45733</v>
      </c>
      <c r="H473" s="22" t="n">
        <v>2024</v>
      </c>
      <c r="I473" s="22" t="n"/>
      <c r="J473" s="22" t="n"/>
      <c r="K473" s="22" t="n">
        <v>1</v>
      </c>
      <c r="L473" s="22" t="n">
        <v>8</v>
      </c>
      <c r="M473" s="22" t="inlineStr">
        <is>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is>
      </c>
      <c r="N473" s="22" t="inlineStr">
        <is>
          <t>2641-3604</t>
        </is>
      </c>
      <c r="O473" s="22" t="inlineStr">
        <is>
          <t>979-8-3503-5155-2</t>
        </is>
      </c>
      <c r="P473" s="22" t="inlineStr">
        <is>
          <t>10.1109/BHI62660.2024.10913640</t>
        </is>
      </c>
      <c r="Q473" s="22" t="n"/>
      <c r="R473" s="22" t="inlineStr">
        <is>
          <t>https://ieeexplore.ieee.org/stamp/stamp.jsp?arnumber=10913640</t>
        </is>
      </c>
      <c r="S473" s="22" t="inlineStr">
        <is>
          <t>Biomarker Discovery;Graph Neural Networks;Functional Connectivity;Model Explainability</t>
        </is>
      </c>
      <c r="T473" s="22" t="inlineStr">
        <is>
          <t>Biological system modeling;Biomarkers;Feature extraction;Brain modeling;Functional neuroimaging;Graph neural networks;Robustness;Medical diagnosis;Prognostics and health management;Diseases</t>
        </is>
      </c>
      <c r="U473" s="22" t="n"/>
      <c r="V473" s="22" t="n">
        <v>3</v>
      </c>
      <c r="W473" s="22" t="n"/>
      <c r="X473" s="22" t="n">
        <v>35</v>
      </c>
      <c r="Y473" s="22" t="inlineStr">
        <is>
          <t>IEEE</t>
        </is>
      </c>
      <c r="Z473" s="14" t="n">
        <v>45733</v>
      </c>
      <c r="AA473" s="22" t="inlineStr">
        <is>
          <t>10-13 Nov. 2024</t>
        </is>
      </c>
      <c r="AB473" s="22" t="inlineStr">
        <is>
          <t>10-13 Nov. 2024</t>
        </is>
      </c>
      <c r="AC473" s="22" t="inlineStr">
        <is>
          <t>IEEE</t>
        </is>
      </c>
      <c r="AD473" s="15" t="inlineStr">
        <is>
          <t>IEEE Conferences</t>
        </is>
      </c>
    </row>
    <row r="474">
      <c r="A474" s="8" t="inlineStr">
        <is>
          <t>Ai Powered Chatbot for Mental Health Treatment</t>
        </is>
      </c>
      <c r="B474" s="9">
        <f>IF(COUNTIF($A$1:A473,
IF(ISNUMBER(MATCH(RIGHT(TRIM(A473),1),{".",",",";",":","!","?"},0)),
LEFT(TRIM(A473),LEN(TRIM(A473))-1),
TRIM(A473)
))=1,
"Not Duplicate",
"Duplicate")</f>
        <v/>
      </c>
      <c r="C474" s="9">
        <f>_xlfn.IFNA(_xlfn.XLOOKUP(A474, Table1[Title], Table1[Inclusion/Exclusion Decision]), "Added studies")</f>
        <v/>
      </c>
      <c r="D474" s="9" t="inlineStr">
        <is>
          <t>J. R; A. Vijayaraghavan; A. K. R; C. G; S. S. S</t>
        </is>
      </c>
      <c r="E474" s="9" t="inlineStr">
        <is>
          <t>Alliance University, India; Sri Venkateswara College of Engineering, India; Sri Venkateswara College of Engineering, India; Sri Venkateswara College of Engineering, India; Sri Venkateswara College of Engineering, India</t>
        </is>
      </c>
      <c r="F474" s="9" t="inlineStr">
        <is>
          <t>2024 First International Conference on Technological Innovations and Advance Computing (TIACOMP)</t>
        </is>
      </c>
      <c r="G474" s="10" t="n">
        <v>45848</v>
      </c>
      <c r="H474" s="9" t="n">
        <v>2024</v>
      </c>
      <c r="I474" s="9" t="n"/>
      <c r="J474" s="9" t="n"/>
      <c r="K474" s="9" t="n">
        <v>168</v>
      </c>
      <c r="L474" s="9" t="n">
        <v>172</v>
      </c>
      <c r="M474" s="9" t="inlineStr">
        <is>
          <t>In the recent days, most people of all ages have their mental health affected by various factors like stress, anxiety, depression, fear, phobia and trauma. Hence it is mandatory for people to take care of their mental health. People may hesitate to approach therapists in real life due to societal stigmas. As many people are unable to access or afford mental health services, our research work aims at developing a SAAC Mental health chatbot to mimic a therapist to provide personalized support and guidance, learn about an individual's unique needs and preferences, and tailor their responses accordingly with 24/7 support by handling speech and text queries. SAAC chatbot also maintains chat history and notifies users by sending alerts to ensure follow-ups.</t>
        </is>
      </c>
      <c r="N474" s="9" t="n"/>
      <c r="O474" s="9" t="inlineStr">
        <is>
          <t>979-8-3503-9211-1</t>
        </is>
      </c>
      <c r="P474" s="9" t="inlineStr">
        <is>
          <t>10.1109/TIACOMP64125.2024.00037</t>
        </is>
      </c>
      <c r="Q474" s="9" t="n"/>
      <c r="R474" s="9" t="inlineStr">
        <is>
          <t>https://ieeexplore.ieee.org/stamp/stamp.jsp?arnumber=10742750</t>
        </is>
      </c>
      <c r="S474" s="9" t="inlineStr">
        <is>
          <t>Anxiety;Chatbot;Depression;Fear;Mental Health;Phobia;Speech;Therapist;Trauma</t>
        </is>
      </c>
      <c r="T474" s="9" t="inlineStr">
        <is>
          <t>Technological innovation;Adaptation models;Anxiety disorders;Mental health;Chatbots;Depression;Data models;History;Artificial intelligence</t>
        </is>
      </c>
      <c r="U474" s="9" t="n"/>
      <c r="V474" s="9" t="n">
        <v>6</v>
      </c>
      <c r="W474" s="9" t="n"/>
      <c r="X474" s="9" t="n"/>
      <c r="Y474" s="9" t="inlineStr">
        <is>
          <t>IEEE</t>
        </is>
      </c>
      <c r="Z474" s="10" t="n">
        <v>45848</v>
      </c>
      <c r="AA474" s="9" t="inlineStr">
        <is>
          <t>29-30 June 2024</t>
        </is>
      </c>
      <c r="AB474" s="9" t="inlineStr">
        <is>
          <t>29-30 June 2024</t>
        </is>
      </c>
      <c r="AC474" s="9" t="inlineStr">
        <is>
          <t>IEEE</t>
        </is>
      </c>
      <c r="AD474" s="11" t="inlineStr">
        <is>
          <t>IEEE Conferences</t>
        </is>
      </c>
    </row>
    <row r="475">
      <c r="A475" s="12" t="inlineStr">
        <is>
          <t>Graph Attention Networks for Gait-Based Autism Spectrum Disorder Detection and Interpretability</t>
        </is>
      </c>
      <c r="B475" s="22">
        <f>IF(COUNTIF($A$1:A474,
IF(ISNUMBER(MATCH(RIGHT(TRIM(A474),1),{".",",",";",":","!","?"},0)),
LEFT(TRIM(A474),LEN(TRIM(A474))-1),
TRIM(A474)
))=1,
"Not Duplicate",
"Duplicate")</f>
        <v/>
      </c>
      <c r="C475" s="22">
        <f>_xlfn.IFNA(_xlfn.XLOOKUP(A475, Table1[Title], Table1[Inclusion/Exclusion Decision]), "Added studies")</f>
        <v/>
      </c>
      <c r="D475" s="22" t="inlineStr">
        <is>
          <t>S. Colella; F. Colonnese; F. Di Luzio; A. Rosato; A. Fioravanti; M. Panella</t>
        </is>
      </c>
      <c r="E475" s="22" t="inlineStr">
        <is>
          <t>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 Department of Information Engineering, Electronics and Telecommunications (DIET), University of Rome, Rome, Italy</t>
        </is>
      </c>
      <c r="F475" s="22" t="inlineStr">
        <is>
          <t>2025 International Joint Conference on Neural Networks (IJCNN)</t>
        </is>
      </c>
      <c r="G475" s="14" t="n">
        <v>45975</v>
      </c>
      <c r="H475" s="22" t="n">
        <v>2025</v>
      </c>
      <c r="I475" s="22" t="n"/>
      <c r="J475" s="22" t="n"/>
      <c r="K475" s="22" t="n">
        <v>1</v>
      </c>
      <c r="L475" s="22" t="n">
        <v>8</v>
      </c>
      <c r="M475" s="22" t="inlineStr">
        <is>
          <t>Gait analysis is an important technique for diagnosing, monitoring and rehabilitating neurological conditions such as Autism Spectrum Disorder, also known as ASD. With the increasing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is>
      </c>
      <c r="N475" s="22" t="inlineStr">
        <is>
          <t>2161-4407</t>
        </is>
      </c>
      <c r="O475" s="22" t="inlineStr">
        <is>
          <t>979-8-3315-1042-8</t>
        </is>
      </c>
      <c r="P475" s="22" t="inlineStr">
        <is>
          <t>10.1109/IJCNN64981.2025.11227575</t>
        </is>
      </c>
      <c r="Q475" s="22" t="n"/>
      <c r="R475" s="22" t="inlineStr">
        <is>
          <t>https://ieeexplore.ieee.org/stamp/stamp.jsp?arnumber=11227575</t>
        </is>
      </c>
      <c r="S475" s="22" t="n"/>
      <c r="T475" s="22" t="inlineStr">
        <is>
          <t>Ethics;Autism;Accuracy;Dynamics;Medical services;Brain modeling;Data models;Artificial intelligence;Gait recognition;Medical diagnostic imaging</t>
        </is>
      </c>
      <c r="U475" s="22" t="n"/>
      <c r="V475" s="22" t="n"/>
      <c r="W475" s="22" t="n"/>
      <c r="X475" s="22" t="n">
        <v>49</v>
      </c>
      <c r="Y475" s="22" t="inlineStr">
        <is>
          <t>IEEE</t>
        </is>
      </c>
      <c r="Z475" s="14" t="n">
        <v>45975</v>
      </c>
      <c r="AA475" s="22" t="inlineStr">
        <is>
          <t>30 June-5 July 2025</t>
        </is>
      </c>
      <c r="AB475" s="22" t="inlineStr">
        <is>
          <t>30 June-5 July 2025</t>
        </is>
      </c>
      <c r="AC475" s="22" t="inlineStr">
        <is>
          <t>IEEE</t>
        </is>
      </c>
      <c r="AD475" s="15" t="inlineStr">
        <is>
          <t>IEEE Conferences</t>
        </is>
      </c>
    </row>
    <row r="476">
      <c r="A476" s="8" t="inlineStr">
        <is>
          <t>Spatio-Temporal Analysis of Transformer based Architecture for Attention Estimation from EEG</t>
        </is>
      </c>
      <c r="B476" s="9">
        <f>IF(COUNTIF($A$1:A475,
IF(ISNUMBER(MATCH(RIGHT(TRIM(A475),1),{".",",",";",":","!","?"},0)),
LEFT(TRIM(A475),LEN(TRIM(A475))-1),
TRIM(A475)
))=1,
"Not Duplicate",
"Duplicate")</f>
        <v/>
      </c>
      <c r="C476" s="9">
        <f>_xlfn.IFNA(_xlfn.XLOOKUP(A476, Table1[Title], Table1[Inclusion/Exclusion Decision]), "Added studies")</f>
        <v/>
      </c>
      <c r="D476" s="9" t="inlineStr">
        <is>
          <t>V. Delvigne; H. Wannous; J. -P. Vandeborre; L. Ris; T. Dutoit</t>
        </is>
      </c>
      <c r="E476" s="9" t="inlineStr">
        <is>
          <t>ISIA Lab, Faculty of Engineering, University of Mons, Belgium; IMT Nord Europe, CRIStAL UMR CNRS 9189, France; IMT Nord Europe, CRIStAL UMR CNRS 9189, France; Neuroscience Lab, Faculty of Medecine and Pharmacy, University of Mons, Belgium; ISIA Lab, Faculty of Engineering, University of Mons, Belgium</t>
        </is>
      </c>
      <c r="F476" s="9" t="inlineStr">
        <is>
          <t>2022 26th International Conference on Pattern Recognition (ICPR)</t>
        </is>
      </c>
      <c r="G476" s="10" t="n">
        <v>44894</v>
      </c>
      <c r="H476" s="9" t="n">
        <v>2022</v>
      </c>
      <c r="I476" s="9" t="n"/>
      <c r="J476" s="9" t="n"/>
      <c r="K476" s="9" t="n">
        <v>1076</v>
      </c>
      <c r="L476" s="9" t="n">
        <v>1082</v>
      </c>
      <c r="M476" s="9" t="inlineStr">
        <is>
          <t>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time and frequency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t>
        </is>
      </c>
      <c r="N476" s="9" t="inlineStr">
        <is>
          <t>2831-7475</t>
        </is>
      </c>
      <c r="O476" s="9" t="inlineStr">
        <is>
          <t>978-1-6654-9062-7</t>
        </is>
      </c>
      <c r="P476" s="9" t="inlineStr">
        <is>
          <t>10.1109/ICPR56361.2022.9956610</t>
        </is>
      </c>
      <c r="Q476" s="9" t="n"/>
      <c r="R476" s="9" t="inlineStr">
        <is>
          <t>https://ieeexplore.ieee.org/stamp/stamp.jsp?arnumber=9956610</t>
        </is>
      </c>
      <c r="S476" s="9" t="n"/>
      <c r="T476" s="9" t="inlineStr">
        <is>
          <t>Time-frequency analysis;Computer architecture;Machine learning;Information representation;Brain modeling;Transformers;Feature extraction</t>
        </is>
      </c>
      <c r="U476" s="9" t="n"/>
      <c r="V476" s="9" t="n">
        <v>10</v>
      </c>
      <c r="W476" s="9" t="n"/>
      <c r="X476" s="9" t="n">
        <v>40</v>
      </c>
      <c r="Y476" s="9" t="inlineStr">
        <is>
          <t>IEEE</t>
        </is>
      </c>
      <c r="Z476" s="10" t="n">
        <v>44894</v>
      </c>
      <c r="AA476" s="9" t="inlineStr">
        <is>
          <t>21-25 Aug. 2022</t>
        </is>
      </c>
      <c r="AB476" s="9" t="inlineStr">
        <is>
          <t>21-25 Aug. 2022</t>
        </is>
      </c>
      <c r="AC476" s="9" t="inlineStr">
        <is>
          <t>IEEE</t>
        </is>
      </c>
      <c r="AD476" s="11" t="inlineStr">
        <is>
          <t>IEEE Conferences</t>
        </is>
      </c>
    </row>
    <row r="477">
      <c r="A477" s="12" t="inlineStr">
        <is>
          <t>Work-In-Progress: Investigate Eye-Tracking Metrics and Effectiveness of Visual Learning Aids in Online Learning Environments for Students with Learning Disabilities Using Machine Learning</t>
        </is>
      </c>
      <c r="B477" s="22">
        <f>IF(COUNTIF($A$1:A476,
IF(ISNUMBER(MATCH(RIGHT(TRIM(A476),1),{".",",",";",":","!","?"},0)),
LEFT(TRIM(A476),LEN(TRIM(A476))-1),
TRIM(A476)
))=1,
"Not Duplicate",
"Duplicate")</f>
        <v/>
      </c>
      <c r="C477" s="22">
        <f>_xlfn.IFNA(_xlfn.XLOOKUP(A477, Table1[Title], Table1[Inclusion/Exclusion Decision]), "Added studies")</f>
        <v/>
      </c>
      <c r="D477" s="22" t="inlineStr">
        <is>
          <t>Y. Liu; W. Lu; A. T. Zavareh; B. Zoghi</t>
        </is>
      </c>
      <c r="E477" s="22" t="inlineStr">
        <is>
          <t>Department of ETID, Texas A&amp;M University, College Station, USA; Department of ETID, Texas A&amp;M University, College Station, USA; Department of ETID, Texas A&amp;M University, College Station, USA; Department of ETID, Texas A&amp;M University, College Station, USA</t>
        </is>
      </c>
      <c r="F477" s="22" t="inlineStr">
        <is>
          <t>2023 IEEE Frontiers in Education Conference (FIE)</t>
        </is>
      </c>
      <c r="G477" s="14" t="n">
        <v>45296</v>
      </c>
      <c r="H477" s="22" t="n">
        <v>2023</v>
      </c>
      <c r="I477" s="22" t="n"/>
      <c r="J477" s="22" t="n"/>
      <c r="K477" s="22" t="n">
        <v>1</v>
      </c>
      <c r="L477" s="22" t="n">
        <v>5</v>
      </c>
      <c r="M477" s="22" t="inlineStr">
        <is>
          <t>This Work-In-Progress study proposes a novel approach to explore the learning behaviors of students with learning disabilities in online learning environments by investigating eye-tracking metrics and effectiveness of visual learning aids. It builds on previous research that suggests that students with learning disabilities often face difficulties in online learning environments due to the lack of visual cues and their limited ability to interact with the learning material. The use of machine learning to analyze eye-tracking data and visual learning aids can provide insights into how students with learning disability interact with online learning materials, with the goal of improving the learning outcomes as well as informing the design of constructive teaching strategies and seeking to expand this research to the online learning context.</t>
        </is>
      </c>
      <c r="N477" s="22" t="inlineStr">
        <is>
          <t>2377-634X</t>
        </is>
      </c>
      <c r="O477" s="22" t="inlineStr">
        <is>
          <t>979-8-3503-3642-9</t>
        </is>
      </c>
      <c r="P477" s="22" t="inlineStr">
        <is>
          <t>10.1109/FIE58773.2023.10343361</t>
        </is>
      </c>
      <c r="Q477" s="22" t="n"/>
      <c r="R477" s="22" t="inlineStr">
        <is>
          <t>https://ieeexplore.ieee.org/stamp/stamp.jsp?arnumber=10343361</t>
        </is>
      </c>
      <c r="S477" s="22" t="inlineStr">
        <is>
          <t>philosophy of engineering education;K-12;STEM;factor analysis;data correlation</t>
        </is>
      </c>
      <c r="T477" s="22" t="inlineStr">
        <is>
          <t>Measurement;Visualization;Philosophical considerations;Correlation;Education;Gaze tracking;Machine learning</t>
        </is>
      </c>
      <c r="U477" s="22" t="n"/>
      <c r="V477" s="22" t="n">
        <v>1</v>
      </c>
      <c r="W477" s="22" t="n"/>
      <c r="X477" s="22" t="n">
        <v>38</v>
      </c>
      <c r="Y477" s="22" t="inlineStr">
        <is>
          <t>IEEE</t>
        </is>
      </c>
      <c r="Z477" s="14" t="n">
        <v>45296</v>
      </c>
      <c r="AA477" s="22" t="inlineStr">
        <is>
          <t>18-21 Oct. 2023</t>
        </is>
      </c>
      <c r="AB477" s="22" t="inlineStr">
        <is>
          <t>18-21 Oct. 2023</t>
        </is>
      </c>
      <c r="AC477" s="22" t="inlineStr">
        <is>
          <t>IEEE</t>
        </is>
      </c>
      <c r="AD477" s="15" t="inlineStr">
        <is>
          <t>IEEE Conferences</t>
        </is>
      </c>
    </row>
    <row r="478">
      <c r="A478" s="8" t="inlineStr">
        <is>
          <t>Machine Learning in Mental Health: Bridging Gaps in Diagnosis and Intervention</t>
        </is>
      </c>
      <c r="B478" s="9">
        <f>IF(COUNTIF($A$1:A477,
IF(ISNUMBER(MATCH(RIGHT(TRIM(A477),1),{".",",",";",":","!","?"},0)),
LEFT(TRIM(A477),LEN(TRIM(A477))-1),
TRIM(A477)
))=1,
"Not Duplicate",
"Duplicate")</f>
        <v/>
      </c>
      <c r="C478" s="9">
        <f>_xlfn.IFNA(_xlfn.XLOOKUP(A478, Table1[Title], Table1[Inclusion/Exclusion Decision]), "Added studies")</f>
        <v/>
      </c>
      <c r="D478" s="9" t="inlineStr">
        <is>
          <t>N. Kansara; B. Vala; M. S. Shaikh</t>
        </is>
      </c>
      <c r="E478" s="9" t="inlineStr">
        <is>
          <t>Department of Computer Science Engineering, Parul University, Vadodara, India; Department of Computer Science Engineering, Parul University, Vadodara, India; Department of Computer Science Engineering, Parul University, Vadodara, India</t>
        </is>
      </c>
      <c r="F478" s="9" t="inlineStr">
        <is>
          <t>2025 Eleventh International Conference on Bio Signals, Images, and Instrumentation (ICBSII)</t>
        </is>
      </c>
      <c r="G478" s="10" t="n">
        <v>45806</v>
      </c>
      <c r="H478" s="9" t="n">
        <v>2025</v>
      </c>
      <c r="I478" s="9" t="n"/>
      <c r="J478" s="9" t="n"/>
      <c r="K478" s="9" t="n">
        <v>1</v>
      </c>
      <c r="L478" s="9" t="n">
        <v>9</v>
      </c>
      <c r="M478" s="9" t="inlineStr">
        <is>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t>
        </is>
      </c>
      <c r="N478" s="9" t="inlineStr">
        <is>
          <t>2768-6450</t>
        </is>
      </c>
      <c r="O478" s="9" t="inlineStr">
        <is>
          <t>979-8-3315-1386-3</t>
        </is>
      </c>
      <c r="P478" s="9" t="inlineStr">
        <is>
          <t>10.1109/ICBSII65145.2025.11013436</t>
        </is>
      </c>
      <c r="Q478" s="9" t="n"/>
      <c r="R478" s="9" t="inlineStr">
        <is>
          <t>https://ieeexplore.ieee.org/stamp/stamp.jsp?arnumber=11013436</t>
        </is>
      </c>
      <c r="S478" s="9" t="inlineStr">
        <is>
          <t>Machine Learning;Mental Health;PTSD (PostTraumatic Stress Disorder);ADHD (AttentionDeficit/Hyperactivity Disorder);Anxiety;Depression;SVM;Random Forest</t>
        </is>
      </c>
      <c r="T478" s="9" t="inlineStr">
        <is>
          <t>Support vector machines;Radio frequency;Ethics;Machine learning algorithms;Accuracy;Anxiety disorders;Mental health;Depression;Data models;Wearable devices</t>
        </is>
      </c>
      <c r="U478" s="9" t="n"/>
      <c r="V478" s="9" t="n">
        <v>11</v>
      </c>
      <c r="W478" s="9" t="n"/>
      <c r="X478" s="9" t="n">
        <v>46</v>
      </c>
      <c r="Y478" s="9" t="inlineStr">
        <is>
          <t>IEEE</t>
        </is>
      </c>
      <c r="Z478" s="10" t="n">
        <v>45806</v>
      </c>
      <c r="AA478" s="9" t="inlineStr">
        <is>
          <t>26-28 March 2025</t>
        </is>
      </c>
      <c r="AB478" s="9" t="inlineStr">
        <is>
          <t>26-28 March 2025</t>
        </is>
      </c>
      <c r="AC478" s="9" t="inlineStr">
        <is>
          <t>IEEE</t>
        </is>
      </c>
      <c r="AD478" s="11" t="inlineStr">
        <is>
          <t>IEEE Conferences</t>
        </is>
      </c>
    </row>
    <row r="479">
      <c r="A479" s="12" t="inlineStr">
        <is>
          <t>rs-fMRI Analysis Using Spatio-Temporal Sparse Convolutional Neural Networks</t>
        </is>
      </c>
      <c r="B479" s="22">
        <f>IF(COUNTIF($A$1:A478,
IF(ISNUMBER(MATCH(RIGHT(TRIM(A478),1),{".",",",";",":","!","?"},0)),
LEFT(TRIM(A478),LEN(TRIM(A478))-1),
TRIM(A478)
))=1,
"Not Duplicate",
"Duplicate")</f>
        <v/>
      </c>
      <c r="C479" s="22">
        <f>_xlfn.IFNA(_xlfn.XLOOKUP(A479, Table1[Title], Table1[Inclusion/Exclusion Decision]), "Added studies")</f>
        <v/>
      </c>
      <c r="D479" s="22" t="inlineStr">
        <is>
          <t>F. M. Yener; S. YÄ±ldÄ±z; M. A. Hafeez; C. B. KayasandÄ±k; M. Y. DoÄŸan</t>
        </is>
      </c>
      <c r="E479" s="22" t="inlineStr">
        <is>
          <t>Biological Data Science Institute of Graduate Studies, Istanbul Medeniyet University, Istanbul, Turkey; Program of Neuroscience Graduate School of Health Sciences, Istanbul Medipol University, Istanbul, Turkey; Dept. of Electrical Engineering, Istanbul Medipol University, Istanbul, Turkey; Dept. Of Computer Engineering, Istanbul Medipol University, Istanbul, Turkey; Dept. Of Biomedical Engineering, Istanbul Medipol University, Istanbul, Turkey</t>
        </is>
      </c>
      <c r="F479" s="22" t="inlineStr">
        <is>
          <t>2022 30th Signal Processing and Communications Applications Conference (SIU)</t>
        </is>
      </c>
      <c r="G479" s="14" t="n">
        <v>44802</v>
      </c>
      <c r="H479" s="22" t="n">
        <v>2022</v>
      </c>
      <c r="I479" s="22" t="n"/>
      <c r="J479" s="22" t="n"/>
      <c r="K479" s="22" t="n">
        <v>1</v>
      </c>
      <c r="L479" s="22" t="n">
        <v>4</v>
      </c>
      <c r="M479" s="22" t="inlineStr">
        <is>
          <t>Neuropsychiatric diseases such as Autism Spectrum Disorder (ASD) and Schizophrenia cause various behavioral and communication dysfunctions in human life. Resting state functional magnetic resonance imaging (rs-fMRI) is used to detect and characterize functional changes in the brain associated with these disorders. Machine learning methods are known to perform well in classifying fMRI images and have proven to have great potential in the field of computer aided diagnosis. In most of the previous studies, hand-crafted features have been used in fMRI analyzes and classifications to date. This prevents the system from being end-to-end and causes spatial or temporal information to be lost due to dimension reduction. The method presented in this study works end-to-end as well as being fed with an entire 4-dimensional fMRI sequence. It is faster than traditional convolutions and recurrent neural networks of the same size, thanks to the sparse convolutional layers that are the building blocks of the network. Experiments with schizophrenia and ASD fMRIs have shown similar performance to those in the literature, despite limited resources.</t>
        </is>
      </c>
      <c r="N479" s="22" t="inlineStr">
        <is>
          <t>2165-0608</t>
        </is>
      </c>
      <c r="O479" s="22" t="inlineStr">
        <is>
          <t>978-1-6654-5092-8</t>
        </is>
      </c>
      <c r="P479" s="22" t="inlineStr">
        <is>
          <t>10.1109/SIU55565.2022.9864751</t>
        </is>
      </c>
      <c r="Q479" s="22" t="inlineStr">
        <is>
          <t xml:space="preserve">Health; </t>
        </is>
      </c>
      <c r="R479" s="22" t="inlineStr">
        <is>
          <t>https://ieeexplore.ieee.org/stamp/stamp.jsp?arnumber=9864751</t>
        </is>
      </c>
      <c r="S479" s="22" t="inlineStr">
        <is>
          <t>Deep Learning;Image Processing;fMRI;CNN;Supervised Learning</t>
        </is>
      </c>
      <c r="T479" s="22" t="inlineStr">
        <is>
          <t>Dimensionality reduction;Autism;Recurrent neural networks;Convolution;Mental disorders;Functional magnetic resonance imaging;Behavioral sciences</t>
        </is>
      </c>
      <c r="U479" s="22" t="n"/>
      <c r="V479" s="22" t="n">
        <v>1</v>
      </c>
      <c r="W479" s="22" t="n"/>
      <c r="X479" s="22" t="n">
        <v>15</v>
      </c>
      <c r="Y479" s="22" t="inlineStr">
        <is>
          <t>IEEE</t>
        </is>
      </c>
      <c r="Z479" s="14" t="n">
        <v>44802</v>
      </c>
      <c r="AA479" s="22" t="inlineStr">
        <is>
          <t>15-18 May 2022</t>
        </is>
      </c>
      <c r="AB479" s="22" t="inlineStr">
        <is>
          <t>15-18 May 2022</t>
        </is>
      </c>
      <c r="AC479" s="22" t="inlineStr">
        <is>
          <t>IEEE</t>
        </is>
      </c>
      <c r="AD479" s="15" t="inlineStr">
        <is>
          <t>IEEE Conferences</t>
        </is>
      </c>
    </row>
    <row r="480">
      <c r="A480" s="8" t="inlineStr">
        <is>
          <t>Handwriting Difficulties: A Review of Recent Advances in the Identification and Intervention</t>
        </is>
      </c>
      <c r="B480" s="9">
        <f>IF(COUNTIF($A$1:A479,
IF(ISNUMBER(MATCH(RIGHT(TRIM(A479),1),{".",",",";",":","!","?"},0)),
LEFT(TRIM(A479),LEN(TRIM(A479))-1),
TRIM(A479)
))=1,
"Not Duplicate",
"Duplicate")</f>
        <v/>
      </c>
      <c r="C480" s="9">
        <f>_xlfn.IFNA(_xlfn.XLOOKUP(A480, Table1[Title], Table1[Inclusion/Exclusion Decision]), "Added studies")</f>
        <v/>
      </c>
      <c r="D480" s="9" t="inlineStr">
        <is>
          <t>S. Murnani; K. Hashitsume; T. Igasaki</t>
        </is>
      </c>
      <c r="E480" s="9" t="inlineStr">
        <is>
          <t>Graduate School of Science and Technology, Kumamoto University, Kumamoto, Japan; Graduate School of Education, Shimane University, Matsue, Japan; Faculty of Advanced Science and Technology, Kumamoto University, Kumamoto, Japan</t>
        </is>
      </c>
      <c r="F480" s="9" t="inlineStr">
        <is>
          <t>IEEE Access</t>
        </is>
      </c>
      <c r="G480" s="10" t="n">
        <v>45870</v>
      </c>
      <c r="H480" s="9" t="n">
        <v>2025</v>
      </c>
      <c r="I480" s="9" t="n">
        <v>13</v>
      </c>
      <c r="J480" s="9" t="n"/>
      <c r="K480" s="9" t="n">
        <v>133397</v>
      </c>
      <c r="L480" s="9" t="n">
        <v>133417</v>
      </c>
      <c r="M480" s="9" t="inlineStr">
        <is>
          <t>Handwriting difficulties can significantly affect education and daily functioning. Despite recent advances, challenges in standardization, dataset diversity, and model explainability still limit cross-study comparability and real-world applicability. This narrative review synthesizes recent work on identifying and addressing handwriting difficulties, covering both traditional and technology-based approaches. Rather than proposing a new method or computational framework, it highlights trends, challenges, and opportunities in current research. We systematically reviewed 107 primary studies published between 2019 and 2024, sourced from IEEE Xplore and SpringerLink. Key techniques examined include the use of spatiotemporal signals, image data, feature-extraction methods, and algorithmic classification. We also explored key experimental design elements and assistive interventions aimed at improving handwriting performance. Our review underscores advances in handwriting analysisâ€”particularly the role of technology in assessing and improving handwriting legibility and fluencyâ€”and shows how these methods address limitations of conventional assessments. The findings demonstrate the potential of technology-based approaches for assessing and mitigating handwriting difficulties, while revealing ongoing challenges such as limited dataset diversity, the need to integrate cognitive and motor aspects, and inadequate model transparency. Future work should focus on standardizing methods, increasing dataset representation, and developing interpretable, multimodal solutions.</t>
        </is>
      </c>
      <c r="N480" s="9" t="inlineStr">
        <is>
          <t>2169-3536</t>
        </is>
      </c>
      <c r="O480" s="9" t="n"/>
      <c r="P480" s="9" t="inlineStr">
        <is>
          <t>10.1109/ACCESS.2025.3593240</t>
        </is>
      </c>
      <c r="Q480" s="9" t="inlineStr">
        <is>
          <t xml:space="preserve">Japan Society for the Promotion of Science KAKENHI(grant numbers:JP21K18508); (Acquisition of writing skills through simulated experience with a sense of motor subjectivity)(grant numbers:23H00968/23K25665); </t>
        </is>
      </c>
      <c r="R480" s="9" t="inlineStr">
        <is>
          <t>https://ieeexplore.ieee.org/stamp/stamp.jsp?arnumber=11098793</t>
        </is>
      </c>
      <c r="S480" s="9" t="inlineStr">
        <is>
          <t>Assistive technology;feature extraction;handwriting analysis;handwriting difficulty;handwriting rehabilitation;motor and cognitive assessment;spatiotemporal signal;technology-based intervention</t>
        </is>
      </c>
      <c r="T480" s="9" t="inlineStr">
        <is>
          <t>Reviews;Feature extraction;Motors;Assistive technologies;Classification algorithms;Training;Spatiotemporal phenomena;Sensor phenomena and characterization;Accuracy;Systematics</t>
        </is>
      </c>
      <c r="U480" s="9" t="n"/>
      <c r="V480" s="9" t="n"/>
      <c r="W480" s="9" t="n"/>
      <c r="X480" s="9" t="n">
        <v>128</v>
      </c>
      <c r="Y480" s="9" t="inlineStr">
        <is>
          <t>CCBY</t>
        </is>
      </c>
      <c r="Z480" s="10" t="n">
        <v>45866</v>
      </c>
      <c r="AA480" s="9" t="n">
        <v>2025</v>
      </c>
      <c r="AB480" s="9" t="n"/>
      <c r="AC480" s="9" t="inlineStr">
        <is>
          <t>IEEE</t>
        </is>
      </c>
      <c r="AD480" s="11" t="inlineStr">
        <is>
          <t>IEEE Journals</t>
        </is>
      </c>
    </row>
    <row r="481">
      <c r="A481" s="12" t="inlineStr">
        <is>
          <t>Using Bayesian Methods for Predicting the Development of Children Autism</t>
        </is>
      </c>
      <c r="B481" s="22">
        <f>IF(COUNTIF($A$1:A480,
IF(ISNUMBER(MATCH(RIGHT(TRIM(A480),1),{".",",",";",":","!","?"},0)),
LEFT(TRIM(A480),LEN(TRIM(A480))-1),
TRIM(A480)
))=1,
"Not Duplicate",
"Duplicate")</f>
        <v/>
      </c>
      <c r="C481" s="22">
        <f>_xlfn.IFNA(_xlfn.XLOOKUP(A481, Table1[Title], Table1[Inclusion/Exclusion Decision]), "Added studies")</f>
        <v/>
      </c>
      <c r="D481" s="22" t="inlineStr">
        <is>
          <t>M. Voronenko; I. Lurie; O. Boskin; U. Zhunissova; R. Baranenko; V. Lytvynenko</t>
        </is>
      </c>
      <c r="E481" s="22" t="inlineStr">
        <is>
          <t>Department Informatics and Computer Science, Kherson National Technical University, Kherson, Ukraine; Department Informatics and Computer Science, Kherson National Technical University, Kherson, Ukraine; Department Informatics and Computer Science, Kherson National Technical University, Kherson, Ukraine; Department of Informatics, Mathematics with a course in biostatistics, Astana Medical University, Astana, Kazakhstan; Department of professional and special disciplines, Kherson faculty of Odessa State University of Internal Affairs, Kherson, Ukraine; Department Informatics and Computer Science, Kherson National Technical University, Kherson, Ukraine</t>
        </is>
      </c>
      <c r="F481" s="22" t="inlineStr">
        <is>
          <t>2019 IEEE International Conference on Advanced Trends in Information Theory (ATIT)</t>
        </is>
      </c>
      <c r="G481" s="14" t="n">
        <v>43902</v>
      </c>
      <c r="H481" s="22" t="n">
        <v>2019</v>
      </c>
      <c r="I481" s="22" t="n"/>
      <c r="J481" s="22" t="n"/>
      <c r="K481" s="22" t="n">
        <v>525</v>
      </c>
      <c r="L481" s="22" t="n">
        <v>529</v>
      </c>
      <c r="M481" s="22" t="inlineStr">
        <is>
          <t>In this paper, we propose a methodology for using static Bayesian networks (BN) in the tasks of predicting the development of the children's disease â€œautismâ€ aged 4 to 11 years. Methods of constructing the structure of a static BN, parametric learning, validation are considered, a sensitivity analysis and scenario analysis of â€œWhat-if' are carried out. The model was designed in collaboration with pediatricians, as well as subject matter experts in the selection and quantification of input and output variables.</t>
        </is>
      </c>
      <c r="N481" s="22" t="n"/>
      <c r="O481" s="22" t="inlineStr">
        <is>
          <t>978-1-7281-6144-0</t>
        </is>
      </c>
      <c r="P481" s="22" t="inlineStr">
        <is>
          <t>10.1109/ATIT49449.2019.9030523</t>
        </is>
      </c>
      <c r="Q481" s="22" t="n"/>
      <c r="R481" s="22" t="inlineStr">
        <is>
          <t>https://ieeexplore.ieee.org/stamp/stamp.jsp?arnumber=9030523</t>
        </is>
      </c>
      <c r="S481" s="22" t="inlineStr">
        <is>
          <t>Autism spectrum disorder;Bayesian Networks;Structural learning;Parametric learning;Sensitivity analysis;Validation</t>
        </is>
      </c>
      <c r="T481" s="22" t="inlineStr">
        <is>
          <t>Autism;Bayes methods;Pediatrics;Machine learning;Informatics;Diseases</t>
        </is>
      </c>
      <c r="U481" s="22" t="n"/>
      <c r="V481" s="22" t="n">
        <v>4</v>
      </c>
      <c r="W481" s="22" t="n"/>
      <c r="X481" s="22" t="n">
        <v>35</v>
      </c>
      <c r="Y481" s="22" t="inlineStr">
        <is>
          <t>IEEE</t>
        </is>
      </c>
      <c r="Z481" s="14" t="n">
        <v>43902</v>
      </c>
      <c r="AA481" s="22" t="inlineStr">
        <is>
          <t>18-20 Dec. 2019</t>
        </is>
      </c>
      <c r="AB481" s="22" t="inlineStr">
        <is>
          <t>18-20 Dec. 2019</t>
        </is>
      </c>
      <c r="AC481" s="22" t="inlineStr">
        <is>
          <t>IEEE</t>
        </is>
      </c>
      <c r="AD481" s="15" t="inlineStr">
        <is>
          <t>IEEE Conferences</t>
        </is>
      </c>
    </row>
    <row r="482">
      <c r="A482" s="8" t="inlineStr">
        <is>
          <t>NeuroScope:A Transformer-Based Explainable EEG Diagnostic Framework for ADHD Detection in Children</t>
        </is>
      </c>
      <c r="B482" s="9">
        <f>IF(COUNTIF($A$1:A481,
IF(ISNUMBER(MATCH(RIGHT(TRIM(A481),1),{".",",",";",":","!","?"},0)),
LEFT(TRIM(A481),LEN(TRIM(A481))-1),
TRIM(A481)
))=1,
"Not Duplicate",
"Duplicate")</f>
        <v/>
      </c>
      <c r="C482" s="9">
        <f>_xlfn.IFNA(_xlfn.XLOOKUP(A482, Table1[Title], Table1[Inclusion/Exclusion Decision]), "Added studies")</f>
        <v/>
      </c>
      <c r="D482" s="9" t="inlineStr">
        <is>
          <t>B. Ramamoorthy; H. B. Sivasankaran; J. P</t>
        </is>
      </c>
      <c r="E482" s="9" t="inlineStr">
        <is>
          <t>Department of Computer Science, St Joseph's College of Engineering, Chennai, India; Department of Computer Science, St Joseph's College of Engineering, Chennai, India; Department of Computer Science, St Joseph's College of Engineering, Chennai, India</t>
        </is>
      </c>
      <c r="F482" s="9" t="inlineStr">
        <is>
          <t>2025 International Conference on Intelligent Computing, Information and Control Systems (ICOIICS)</t>
        </is>
      </c>
      <c r="G482" s="10" t="n">
        <v>46077</v>
      </c>
      <c r="H482" s="9" t="n">
        <v>2025</v>
      </c>
      <c r="I482" s="9" t="n"/>
      <c r="J482" s="9" t="n"/>
      <c r="K482" s="9" t="n">
        <v>874</v>
      </c>
      <c r="L482" s="9" t="n">
        <v>879</v>
      </c>
      <c r="M482" s="9" t="inlineStr">
        <is>
          <t>Conventional diagnosis of ADHD is in the form of subjective behavioral assessment, notwithstanding this neurodevelopmental disorder among 5-12% of children in the world. We present a deep learning model, NeuroScope, which allows ADHD diagnosis based on EEG signals to make them transparent and objective. The system is implemented with the dual-transformer architecture, which consists of Vision Transformer (ViT) to learn spatiotemporal patterns and Time-Series Transformer (TST) to learn long-range temporal patterns. To solve the problem of clinical interpretability, NeuroScope incorporates Explainable AI (XAI) methods - Grad-CAM and SHAP - to offer clear diagnostic explanations. As found in the ADHD-200 consortium dataset, the system has a 98.5% classification accuracy with precision, recall, and F1-scores of over 0.95, and is significantly superior to current CNN-based methods, but can be clinically used due to its explainability capabilities.</t>
        </is>
      </c>
      <c r="N482" s="9" t="n"/>
      <c r="O482" s="9" t="inlineStr">
        <is>
          <t>979-8-3315-9897-6</t>
        </is>
      </c>
      <c r="P482" s="9" t="inlineStr">
        <is>
          <t>10.1109/ICOIICS67115.2025.11390130</t>
        </is>
      </c>
      <c r="Q482" s="9" t="n"/>
      <c r="R482" s="9" t="inlineStr">
        <is>
          <t>https://ieeexplore.ieee.org/stamp/stamp.jsp?arnumber=11390130</t>
        </is>
      </c>
      <c r="S482" s="9" t="inlineStr">
        <is>
          <t>ADHD detection;EEG;transformer networks;explainable AI;clinical decision support;pediatric neurology;biomedical signal processing</t>
        </is>
      </c>
      <c r="T482" s="9" t="inlineStr">
        <is>
          <t>Computer vision;Visualization;Pediatrics;Accuracy;Explainable AI;Transformers;Electroencephalography;Spatiotemporal phenomena;Recording;Reliability</t>
        </is>
      </c>
      <c r="U482" s="9" t="n"/>
      <c r="V482" s="9" t="n"/>
      <c r="W482" s="9" t="n"/>
      <c r="X482" s="9" t="n">
        <v>24</v>
      </c>
      <c r="Y482" s="9" t="inlineStr">
        <is>
          <t>IEEE</t>
        </is>
      </c>
      <c r="Z482" s="10" t="n">
        <v>46077</v>
      </c>
      <c r="AA482" s="9" t="inlineStr">
        <is>
          <t>19-21 Nov. 2025</t>
        </is>
      </c>
      <c r="AB482" s="9" t="inlineStr">
        <is>
          <t>19-21 Nov. 2025</t>
        </is>
      </c>
      <c r="AC482" s="9" t="inlineStr">
        <is>
          <t>IEEE</t>
        </is>
      </c>
      <c r="AD482" s="11" t="inlineStr">
        <is>
          <t>IEEE Conferences</t>
        </is>
      </c>
    </row>
    <row r="483">
      <c r="A483" s="12" t="inlineStr">
        <is>
          <t>Affect-Learn: An IoT-based Affective Learning Framework for Special Education</t>
        </is>
      </c>
      <c r="B483" s="22">
        <f>IF(COUNTIF($A$1:A482,
IF(ISNUMBER(MATCH(RIGHT(TRIM(A482),1),{".",",",";",":","!","?"},0)),
LEFT(TRIM(A482),LEN(TRIM(A482))-1),
TRIM(A482)
))=1,
"Not Duplicate",
"Duplicate")</f>
        <v/>
      </c>
      <c r="C483" s="22">
        <f>_xlfn.IFNA(_xlfn.XLOOKUP(A483, Table1[Title], Table1[Inclusion/Exclusion Decision]), "Added studies")</f>
        <v/>
      </c>
      <c r="D483" s="22" t="inlineStr">
        <is>
          <t>G. Yadav; P. Sundaravadivel; L. Kesavan</t>
        </is>
      </c>
      <c r="E483" s="22" t="inlineStr">
        <is>
          <t>Researcher, Frisco, Texas, USA; Dept. of Electrical Engineering, The University of Texas at Tyler, USA; Independent Researcher, Dallas, Texas, USA</t>
        </is>
      </c>
      <c r="F483" s="22" t="inlineStr">
        <is>
          <t>2020 IEEE 6th World Forum on Internet of Things (WF-IoT)</t>
        </is>
      </c>
      <c r="G483" s="14" t="n">
        <v>44117</v>
      </c>
      <c r="H483" s="22" t="n">
        <v>2020</v>
      </c>
      <c r="I483" s="22" t="n"/>
      <c r="J483" s="22" t="n"/>
      <c r="K483" s="22" t="n">
        <v>1</v>
      </c>
      <c r="L483" s="22" t="n">
        <v>5</v>
      </c>
      <c r="M483" s="22" t="inlineStr">
        <is>
          <t>A learning disorder is associated with the ability of the child to process the information effectively. The purpose of special education is to provide equal access to education for all children to help them succeed in the regular curriculum through specialized services. Children with anxiety, hyperactive, or attention-deficit disorders require special assistance to help them stay at their normal level and thus effectively suit in a classroom setting. With the advancement in technology, the land-scape of special education is rapidly changing. The motivation for this research is to develop an Internet of Things-based affective computing framework, Affect-learn, that can help teachers in identifying the hyperactivity or inattentiveness in children, and help them improve the overall learning outcomes. The proposed research is validated with the help of commercially available off the shelf components. The measure of success in this research is the response time of the proposed framework and the efficiency of emotion elicitation.</t>
        </is>
      </c>
      <c r="N483" s="22" t="n"/>
      <c r="O483" s="22" t="inlineStr">
        <is>
          <t>978-1-7281-5503-6</t>
        </is>
      </c>
      <c r="P483" s="22" t="inlineStr">
        <is>
          <t>10.1109/WF-IoT48130.2020.9221339</t>
        </is>
      </c>
      <c r="Q483" s="22" t="n"/>
      <c r="R483" s="22" t="inlineStr">
        <is>
          <t>https://ieeexplore.ieee.org/stamp/stamp.jsp?arnumber=9221339</t>
        </is>
      </c>
      <c r="S483" s="22" t="inlineStr">
        <is>
          <t>Internet of Things (IoT);Smart Healthcare;Affective computing;Immersive environment;Virtual Reality</t>
        </is>
      </c>
      <c r="T483" s="22" t="inlineStr">
        <is>
          <t>Affective computing;Education;Anxiety disorders;Time measurement;Internet of Things;Time factors</t>
        </is>
      </c>
      <c r="U483" s="22" t="n"/>
      <c r="V483" s="22" t="n">
        <v>11</v>
      </c>
      <c r="W483" s="22" t="n"/>
      <c r="X483" s="22" t="n">
        <v>25</v>
      </c>
      <c r="Y483" s="22" t="inlineStr">
        <is>
          <t>IEEE</t>
        </is>
      </c>
      <c r="Z483" s="14" t="n">
        <v>44117</v>
      </c>
      <c r="AA483" s="22" t="inlineStr">
        <is>
          <t>2-16 June 2020</t>
        </is>
      </c>
      <c r="AB483" s="22" t="inlineStr">
        <is>
          <t>2-16 June 2020</t>
        </is>
      </c>
      <c r="AC483" s="22" t="inlineStr">
        <is>
          <t>IEEE</t>
        </is>
      </c>
      <c r="AD483" s="15" t="inlineStr">
        <is>
          <t>IEEE Conferences</t>
        </is>
      </c>
    </row>
    <row r="484">
      <c r="A484" s="8" t="inlineStr">
        <is>
          <t>Detecting ADHD children based on EEG signals using Graph Signal Processing techniques</t>
        </is>
      </c>
      <c r="B484" s="9">
        <f>IF(COUNTIF($A$1:A483,
IF(ISNUMBER(MATCH(RIGHT(TRIM(A483),1),{".",",",";",":","!","?"},0)),
LEFT(TRIM(A483),LEN(TRIM(A483))-1),
TRIM(A483)
))=1,
"Not Duplicate",
"Duplicate")</f>
        <v/>
      </c>
      <c r="C484" s="9">
        <f>_xlfn.IFNA(_xlfn.XLOOKUP(A484, Table1[Title], Table1[Inclusion/Exclusion Decision]), "Added studies")</f>
        <v/>
      </c>
      <c r="D484" s="9" t="inlineStr">
        <is>
          <t>A. Einizade; M. Mozafari; M. Rezaei-Dastjerdehei; E. Aghdaei; A. M. Mijani; S. Hajipour Sardouie</t>
        </is>
      </c>
      <c r="E484" s="9" t="inlineStr">
        <is>
          <t>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 Department of Electrical Engineering, Sharif University of Technology, Tehran, Iran</t>
        </is>
      </c>
      <c r="F484" s="9" t="inlineStr">
        <is>
          <t>2020 27th National and 5th International Iranian Conference on Biomedical Engineering (ICBME)</t>
        </is>
      </c>
      <c r="G484" s="10" t="n">
        <v>44214</v>
      </c>
      <c r="H484" s="9" t="n">
        <v>2020</v>
      </c>
      <c r="I484" s="9" t="n"/>
      <c r="J484" s="9" t="n"/>
      <c r="K484" s="9" t="n">
        <v>264</v>
      </c>
      <c r="L484" s="9" t="n">
        <v>270</v>
      </c>
      <c r="M484" s="9" t="inlineStr">
        <is>
          <t>Attention Deficit Hyperactivity Disorder (ADHD) is a neurological disorder that is the most common childhood disorder. A significant lack of attention and concentration of the child is one of the apparent symptoms of this disorder. Accurate and early diagnosis of this disorder in preschool ages can help the control process and prevent the school problems caused by ADHD. Medical methods for preschool-age children can be problematic and slow down the control process. In these cases, Electroencephalogram (EEG) signals are useful and efficient tools, because of the non-invasiveness, being quite available, and having high temporal resolution. In this paper, we proposed a method to detect ADHD/Normal EEG signals recorded from children in an online and open access dataset. Our proposed method uses the Structural and Functional information of the EEG signals. Structural and functional based features were extracted using Graph Signal Processing (GSP) and Graph Learning (GL) techniques, respectively, which are the generalization of the Classic methods and can consider EEG signals as graph signals on the underlying graph of electrodes. We reached detection accuracies of 79.03% and 82.36% for using GSP and GL based features, respectively. But when we used the fusion of these feature sets, we got a high detection accuracy of 93.47% which shows these feature sets are complementary and consider thorough aspects of EEG signals.</t>
        </is>
      </c>
      <c r="N484" s="9" t="n"/>
      <c r="O484" s="9" t="inlineStr">
        <is>
          <t>978-1-6654-1955-0</t>
        </is>
      </c>
      <c r="P484" s="9" t="inlineStr">
        <is>
          <t>10.1109/ICBME51989.2020.9319456</t>
        </is>
      </c>
      <c r="Q484" s="9" t="n"/>
      <c r="R484" s="9" t="inlineStr">
        <is>
          <t>https://ieeexplore.ieee.org/stamp/stamp.jsp?arnumber=9319456</t>
        </is>
      </c>
      <c r="S484" s="9" t="inlineStr">
        <is>
          <t>Brain-Computer Interface (BCI);Attention Deficit Hyperactivity Disorder (ADHD);Electroencephalography (EEG);Classification;Machine learning (ML);Graph Signal Processing (GSP);Graph Learning (GL);Brain connectivity</t>
        </is>
      </c>
      <c r="T484" s="9" t="inlineStr">
        <is>
          <t>Electroencephalography;Feature extraction;Pediatrics;Electrodes;Brain modeling;Electrical engineering;Eigenvalues and eigenfunctions</t>
        </is>
      </c>
      <c r="U484" s="9" t="n"/>
      <c r="V484" s="9" t="n">
        <v>11</v>
      </c>
      <c r="W484" s="9" t="n"/>
      <c r="X484" s="9" t="n">
        <v>31</v>
      </c>
      <c r="Y484" s="9" t="inlineStr">
        <is>
          <t>IEEE</t>
        </is>
      </c>
      <c r="Z484" s="10" t="n">
        <v>44214</v>
      </c>
      <c r="AA484" s="9" t="inlineStr">
        <is>
          <t>26-27 Nov. 2020</t>
        </is>
      </c>
      <c r="AB484" s="9" t="inlineStr">
        <is>
          <t>26-27 Nov. 2020</t>
        </is>
      </c>
      <c r="AC484" s="9" t="inlineStr">
        <is>
          <t>IEEE</t>
        </is>
      </c>
      <c r="AD484" s="11" t="inlineStr">
        <is>
          <t>IEEE Conferences</t>
        </is>
      </c>
    </row>
    <row r="485">
      <c r="A485" s="12" t="inlineStr">
        <is>
          <t>Exploring CEEMDAN and LMD Domains Entropy Features for Decoding EEG-Based Emotion Patterns</t>
        </is>
      </c>
      <c r="B485" s="22">
        <f>IF(COUNTIF($A$1:A484,
IF(ISNUMBER(MATCH(RIGHT(TRIM(A484),1),{".",",",";",":","!","?"},0)),
LEFT(TRIM(A484),LEN(TRIM(A484))-1),
TRIM(A484)
))=1,
"Not Duplicate",
"Duplicate")</f>
        <v/>
      </c>
      <c r="C485" s="22">
        <f>_xlfn.IFNA(_xlfn.XLOOKUP(A485, Table1[Title], Table1[Inclusion/Exclusion Decision]), "Added studies")</f>
        <v/>
      </c>
      <c r="D485" s="22" t="inlineStr">
        <is>
          <t>N. Pusarla; A. Singh; S. Tripathi; A. Vujji; R. Bilas Pachori</t>
        </is>
      </c>
      <c r="E485" s="22" t="inlineStr">
        <is>
          <t>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Electronics and Communication Engineering, International Institute of Information Technology, Naya Raipur, Naya Raipur, Chhattisgarh, India; Department of Electrical and Electronics Engineering, Vignanâ€™s Institute of Engineering for Women, Visakhapatnam, Andhra Pradesh, India; Department of Electrical Engineering, Indian Institute of Technology Indore, Indore, India</t>
        </is>
      </c>
      <c r="F485" s="22" t="inlineStr">
        <is>
          <t>IEEE Access</t>
        </is>
      </c>
      <c r="G485" s="14" t="n">
        <v>45509</v>
      </c>
      <c r="H485" s="22" t="n">
        <v>2024</v>
      </c>
      <c r="I485" s="22" t="n">
        <v>12</v>
      </c>
      <c r="J485" s="22" t="n"/>
      <c r="K485" s="22" t="n">
        <v>103606</v>
      </c>
      <c r="L485" s="22" t="n">
        <v>103625</v>
      </c>
      <c r="M485" s="22" t="inlineStr">
        <is>
          <t>Electroencephalogram (EEG) signal-based emotion classification is vital in the ever-growing human-computer interface (HCI) applications. However, the chaotic, non-stationary, and person-dependent nature of EEG signals often limits such practical applications. These challenges reduce the ability of the state-of-the-art approaches to effectively distinguish between different emotional states from EEG data, resulting in sub-optimal emotion recognition performance. This work presented a time-frequency (T-F) analysis of EEG signals to localize different EEG frequency rhythms responsible for emotion-related information in the EEG signals. In particular, this work investigated two T-F analysis domains for multichannel EEG signals based on complete ensemble empirical mode decomposition with adaptive noise (CEEMDAN) and local mean decomposition (LMD) to extract entropy features that capture specific emotion-relevant traits from the specific EEG channels that are highly responsive to emotions. The CEEMDAN and LMD decompose the EEG signals into different EEG frequency rhythms called mode functions, intrinsic mode functions (IMFs), and product functions (PFs), respectively. Further, various types of entropy feature of these two categories of mode functions, such as approximate entropy (ApEn), sample entropy (SaEn), permutation entropy (PeEn), and bubble entropy (BuEn), are computed for extracting emotion-relevant distinguishing features. Entropy features help quantify EEGâ€™s non-linear behavior and eventually help classify EEG-based emotions precisely. Emotion classification has been achieved using a grid search cross-validation (GSCV) optimized XGboost classifier. Thorough experimentations are conducted to validate the efficacy of the proposed approach on publically accessible datasets named Database for Emotion Analysis of Physiological Signals (DEAP), SJTU emotion EEG dataset (SEED), and SEED-IV. The efficacy of the proposed emotion recognition approach is measured in terms of widely used performance metrics such as accuracy, confusion metrics, receiver operating characteristics (RoC), and area under the curve (AuC). The highest average accuracy is attained using the proposed LMD-domain BuEn features, i.e., 97.8%, 98.6%, and 95.7% using SEED, SEED-IV, and DEAP databases, respectively, outperforming the recent state-of-the-art emotion recognition algorithms.</t>
        </is>
      </c>
      <c r="N485" s="22" t="inlineStr">
        <is>
          <t>2169-3536</t>
        </is>
      </c>
      <c r="O485" s="22" t="n"/>
      <c r="P485" s="22" t="inlineStr">
        <is>
          <t>10.1109/ACCESS.2024.3434675</t>
        </is>
      </c>
      <c r="Q485" s="22" t="n"/>
      <c r="R485" s="22" t="inlineStr">
        <is>
          <t>https://ieeexplore.ieee.org/stamp/stamp.jsp?arnumber=10613917</t>
        </is>
      </c>
      <c r="S485" s="22" t="inlineStr">
        <is>
          <t>CEEMDAN;LMD;XGboost;bubble entropy;grid search;cross-validation and emotion recognition</t>
        </is>
      </c>
      <c r="T485" s="22" t="inlineStr">
        <is>
          <t>Electroencephalography;Emotion recognition;Entropy;Feature extraction;Brain modeling;Accuracy;Time-frequency analysis</t>
        </is>
      </c>
      <c r="U485" s="22" t="n"/>
      <c r="V485" s="22" t="n">
        <v>9</v>
      </c>
      <c r="W485" s="22" t="n"/>
      <c r="X485" s="22" t="n">
        <v>64</v>
      </c>
      <c r="Y485" s="22" t="inlineStr">
        <is>
          <t>CCBYNCND</t>
        </is>
      </c>
      <c r="Z485" s="14" t="n">
        <v>45502</v>
      </c>
      <c r="AA485" s="22" t="n">
        <v>2024</v>
      </c>
      <c r="AB485" s="22" t="n"/>
      <c r="AC485" s="22" t="inlineStr">
        <is>
          <t>IEEE</t>
        </is>
      </c>
      <c r="AD485" s="15" t="inlineStr">
        <is>
          <t>IEEE Journals</t>
        </is>
      </c>
    </row>
    <row r="486">
      <c r="A486" s="8" t="inlineStr">
        <is>
          <t>Convolutional Neural Network With Sparse Strategies to Classify Dynamic Functional Connectivity</t>
        </is>
      </c>
      <c r="B486" s="9">
        <f>IF(COUNTIF($A$1:A485,
IF(ISNUMBER(MATCH(RIGHT(TRIM(A485),1),{".",",",";",":","!","?"},0)),
LEFT(TRIM(A485),LEN(TRIM(A485))-1),
TRIM(A485)
))=1,
"Not Duplicate",
"Duplicate")</f>
        <v/>
      </c>
      <c r="C486" s="9">
        <f>_xlfn.IFNA(_xlfn.XLOOKUP(A486, Table1[Title], Table1[Inclusion/Exclusion Decision]), "Added studies")</f>
        <v/>
      </c>
      <c r="D486" s="9" t="inlineStr">
        <is>
          <t>J. Ji; Z. Chen; C. Yang</t>
        </is>
      </c>
      <c r="E486" s="9" t="inlineStr">
        <is>
          <t>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 Beijing Artificial Intelligence Institute, Beijing Key Laboratory of Multimedia and Intelligent Software Technology, Faculty of Information Technology, Beijing University of Technology, Beijing, China</t>
        </is>
      </c>
      <c r="F486" s="9" t="inlineStr">
        <is>
          <t>IEEE Journal of Biomedical and Health Informatics</t>
        </is>
      </c>
      <c r="G486" s="10" t="n">
        <v>44627</v>
      </c>
      <c r="H486" s="9" t="n">
        <v>2022</v>
      </c>
      <c r="I486" s="9" t="n">
        <v>26</v>
      </c>
      <c r="J486" s="9" t="n">
        <v>3</v>
      </c>
      <c r="K486" s="9" t="n">
        <v>1219</v>
      </c>
      <c r="L486" s="9" t="n">
        <v>1228</v>
      </c>
      <c r="M486" s="9" t="inlineStr">
        <is>
          <t>Classification of dynamic functional connectivity (DFC) is becoming a promising approach for diagnosing various neurodegenerative diseases. However, the existing methods generally face the problem of overfitting. To solve it, this paper proposes a convolutional neural network with three sparse strategies named SCNN to classify DFC. Firstly, an element-wise filter is designed to impose sparse constraints on the DFC matrix by replacing the redundant elements with zeroes, where the DFC matrix is specially constructed to quantify the spatial and temporal variation of DFC. Secondly, a 1Ã—1 convolutional filter is adopted to reduce the dimensionality of the sparse DFC matrix, and remove meaningless features resulted from zero elements in the subsequent convolution process. Finally, an extra sparse optimization classifier is employed to optimize the parameters of the above two filters, which can effectively improve the ability of SCNN to extract discriminative features. Experimental results on multiple resting-state fMRI datasets demonstrate that the proposed model provides a better classification performance of DFC compared with several state-of-the-art methods, and can identify the abnormal brain functional connectivity.</t>
        </is>
      </c>
      <c r="N486" s="9" t="inlineStr">
        <is>
          <t>2168-2208</t>
        </is>
      </c>
      <c r="O486" s="9" t="n"/>
      <c r="P486" s="9" t="inlineStr">
        <is>
          <t>10.1109/JBHI.2021.3100559</t>
        </is>
      </c>
      <c r="Q486" s="9" t="inlineStr">
        <is>
          <t xml:space="preserve">NSFC Research Program(grant numbers:61672065,61906010); Beijing Municipal Education Research Plan(grant numbers:KM202010005032); </t>
        </is>
      </c>
      <c r="R486" s="9" t="inlineStr">
        <is>
          <t>https://ieeexplore.ieee.org/stamp/stamp.jsp?arnumber=9497669</t>
        </is>
      </c>
      <c r="S486" s="9" t="inlineStr">
        <is>
          <t>Convolutional neural network;dynamic functional connectivity;feature extraction;resting-state functional Magnetic Resonance Imaging (rs-fMRI);sparse strategies</t>
        </is>
      </c>
      <c r="T486" s="9" t="inlineStr">
        <is>
          <t>Sparse matrices;Feature extraction;Functional magnetic resonance imaging;Diseases;Windows;Time series analysis;Symmetric matrices</t>
        </is>
      </c>
      <c r="U486" s="9" t="inlineStr">
        <is>
          <t>Brain;Brain Mapping;Humans;Magnetic Resonance Imaging;Neural Networks, Computer</t>
        </is>
      </c>
      <c r="V486" s="9" t="n">
        <v>12</v>
      </c>
      <c r="W486" s="9" t="n"/>
      <c r="X486" s="9" t="n">
        <v>41</v>
      </c>
      <c r="Y486" s="9" t="inlineStr">
        <is>
          <t>IEEE</t>
        </is>
      </c>
      <c r="Z486" s="10" t="n">
        <v>44404</v>
      </c>
      <c r="AA486" s="16" t="n">
        <v>44621</v>
      </c>
      <c r="AB486" s="9" t="n"/>
      <c r="AC486" s="9" t="inlineStr">
        <is>
          <t>IEEE</t>
        </is>
      </c>
      <c r="AD486" s="11" t="inlineStr">
        <is>
          <t>IEEE Journals</t>
        </is>
      </c>
    </row>
    <row r="487">
      <c r="A487" s="12" t="inlineStr">
        <is>
          <t>Technological Intervention for Supporting Individuals for Social (Pragmatic) Communication Disorders</t>
        </is>
      </c>
      <c r="B487" s="22">
        <f>IF(COUNTIF($A$1:A486,
IF(ISNUMBER(MATCH(RIGHT(TRIM(A486),1),{".",",",";",":","!","?"},0)),
LEFT(TRIM(A486),LEN(TRIM(A486))-1),
TRIM(A486)
))=1,
"Not Duplicate",
"Duplicate")</f>
        <v/>
      </c>
      <c r="C487" s="22">
        <f>_xlfn.IFNA(_xlfn.XLOOKUP(A487, Table1[Title], Table1[Inclusion/Exclusion Decision]), "Added studies")</f>
        <v/>
      </c>
      <c r="D487" s="22" t="inlineStr">
        <is>
          <t>M. Chawla; S. N. Panda; V. Khullar</t>
        </is>
      </c>
      <c r="E487" s="22" t="inlineStr">
        <is>
          <t>Chitkara University Institute of Engineering and Technology, Chitkara University, Punjab, India; Chitkara University Institute of Engineering and Technology, Chitkara University, Punjab, India; Chitkara University Institute of Engineering and Technology, Chitkara University, Punjab, India</t>
        </is>
      </c>
      <c r="F487" s="22" t="inlineStr">
        <is>
          <t>2022 10th International Conference on Reliability, Infocom Technologies and Optimization (Trends and Future Directions) (ICRITO)</t>
        </is>
      </c>
      <c r="G487" s="14" t="n">
        <v>44903</v>
      </c>
      <c r="H487" s="22" t="n">
        <v>2022</v>
      </c>
      <c r="I487" s="22" t="n"/>
      <c r="J487" s="22" t="n"/>
      <c r="K487" s="22" t="n">
        <v>1</v>
      </c>
      <c r="L487" s="22" t="n">
        <v>5</v>
      </c>
      <c r="M487" s="22" t="inlineStr">
        <is>
          <t>In the 5th edition of the Diagnostic and Statistical Manual of Mental Disorders, a new diagnostic category called social (pragmatic) communication disorder (SPCD) has been added (DSM-5). The goal of the review is to summarize and synthesize important information on social pragmatic language impairment and other previously used words associated with SPCD. This review also focuses on the technological interventions that are previously existing and supporting the special individuals to improve their style of communication and livelihood.</t>
        </is>
      </c>
      <c r="N487" s="22" t="n"/>
      <c r="O487" s="22" t="inlineStr">
        <is>
          <t>978-1-6654-7433-7</t>
        </is>
      </c>
      <c r="P487" s="22" t="inlineStr">
        <is>
          <t>10.1109/ICRITO56286.2022.9965160</t>
        </is>
      </c>
      <c r="Q487" s="22" t="n"/>
      <c r="R487" s="22" t="inlineStr">
        <is>
          <t>https://ieeexplore.ieee.org/stamp/stamp.jsp?arnumber=9965160</t>
        </is>
      </c>
      <c r="S487" s="22" t="inlineStr">
        <is>
          <t>assistive technologies;communication disorder;disability;intellectual disability;verbal communication deficit;machine learning</t>
        </is>
      </c>
      <c r="T487" s="22" t="inlineStr">
        <is>
          <t>Mental disorders;Market research;Reliability;Optimization;Pragmatics</t>
        </is>
      </c>
      <c r="U487" s="22" t="n"/>
      <c r="V487" s="22" t="n">
        <v>2</v>
      </c>
      <c r="W487" s="22" t="n"/>
      <c r="X487" s="22" t="n">
        <v>33</v>
      </c>
      <c r="Y487" s="22" t="inlineStr">
        <is>
          <t>IEEE</t>
        </is>
      </c>
      <c r="Z487" s="14" t="n">
        <v>44903</v>
      </c>
      <c r="AA487" s="22" t="inlineStr">
        <is>
          <t>13-14 Oct. 2022</t>
        </is>
      </c>
      <c r="AB487" s="22" t="inlineStr">
        <is>
          <t>13-14 Oct. 2022</t>
        </is>
      </c>
      <c r="AC487" s="22" t="inlineStr">
        <is>
          <t>IEEE</t>
        </is>
      </c>
      <c r="AD487" s="15" t="inlineStr">
        <is>
          <t>IEEE Conferences</t>
        </is>
      </c>
    </row>
    <row r="488">
      <c r="A488" s="8" t="inlineStr">
        <is>
          <t>Using LLMs to Analyze Antecedent, Behavior and Consequence Narrative Recordings in Behavioral Health Science</t>
        </is>
      </c>
      <c r="B488" s="9">
        <f>IF(COUNTIF($A$1:A487,
IF(ISNUMBER(MATCH(RIGHT(TRIM(A487),1),{".",",",";",":","!","?"},0)),
LEFT(TRIM(A487),LEN(TRIM(A487))-1),
TRIM(A487)
))=1,
"Not Duplicate",
"Duplicate")</f>
        <v/>
      </c>
      <c r="C488" s="9">
        <f>_xlfn.IFNA(_xlfn.XLOOKUP(A488, Table1[Title], Table1[Inclusion/Exclusion Decision]), "Added studies")</f>
        <v/>
      </c>
      <c r="D488" s="9" t="inlineStr">
        <is>
          <t>J. Sai Reddy Beedareddy; S. Shai Datta Kolli; H. Scheer</t>
        </is>
      </c>
      <c r="E488" s="9" t="inlineStr">
        <is>
          <t>Data Team Curajoy, Nashville, US; Data Team Curajoy, Chicago, IL; Program Team Curajoy, Bellevue, US</t>
        </is>
      </c>
      <c r="F488" s="9" t="inlineStr">
        <is>
          <t>2024 IEEE/WIC International Conference on Web Intelligence and Intelligent Agent Technology (WI-IAT)</t>
        </is>
      </c>
      <c r="G488" s="10" t="n">
        <v>45782</v>
      </c>
      <c r="H488" s="9" t="n">
        <v>2024</v>
      </c>
      <c r="I488" s="9" t="n"/>
      <c r="J488" s="9" t="n"/>
      <c r="K488" s="9" t="n">
        <v>514</v>
      </c>
      <c r="L488" s="9" t="n">
        <v>521</v>
      </c>
      <c r="M488" s="9" t="inlineStr">
        <is>
          <t>The Antecedent, Behavior, and Consequence narrative recordings is a recognized approach for data collection and analysis in conducting a Functional Behavior Assessment. Currently, this method relies on a manual process that necessitates detailed descriptive analyses of the behavior in question, which must be performed by certified professionals, such as Board Certified Behavior Analysts (BCBAs). Only 4.7% of Board Certified Behavior Analysts (BCBAs) reside outside US and Canada making it difficult to conduct a Functional Behavior Assessment outside these two countries. Within the US, systemic challenges, including insufficient funding within public education and operational inefficiencies, have contributed to significant delays in executing Functional Behavior Assessments with wait times often extending for several months. This paper proposes the utilization of Chain of Thought prompting with Large Language Models to analyze data derived from Antecedent, Behavior, and Consequence narrative recordings. Through our proposed approach, we achieve an 78% accuracy in identifying antecedent labels and 70% accuracy for consequence labels from narrative recordings, demonstrating that this method produces scalable and accurate results. To ensure the generalizability of our approach, especially in scenarios with limited data, we employed data augmentation techniques and Leave One Out Cross Validation (LOOCV). Our model significantly outperformed traditional machine learning algorithms like Support Vector Machines and Random Forest, demonstrating its robustness and potential for real-world applications. By reducing operational inefficiencies, this approach can significantly improve the accessibility of behavioral healthcare for traditionally marginalized populations such as low-income, rural, minority, and other disadvantaged communities across the world. Furthermore, we aim to position this paper as a catalyst for advancing the use of Large Language Models and Natural Language Processing in the field of behavioral health, paving the way for further research and development.</t>
        </is>
      </c>
      <c r="N488" s="9" t="n"/>
      <c r="O488" s="9" t="inlineStr">
        <is>
          <t>979-8-3315-0494-6</t>
        </is>
      </c>
      <c r="P488" s="9" t="inlineStr">
        <is>
          <t>10.1109/WI-IAT62293.2024.00083</t>
        </is>
      </c>
      <c r="Q488" s="9" t="n"/>
      <c r="R488" s="9" t="inlineStr">
        <is>
          <t>https://ieeexplore.ieee.org/stamp/stamp.jsp?arnumber=10973528</t>
        </is>
      </c>
      <c r="S488" s="9" t="inlineStr">
        <is>
          <t>Behavioral Health Science;Antecedent Behavior and Consequence Narrative Recordings;Functional Behavior Assessment;Large Language Models;Chain of Thoughts</t>
        </is>
      </c>
      <c r="T488" s="9" t="inlineStr">
        <is>
          <t>Support vector machines;Accuracy;Machine learning algorithms;Large language models;Medical services;Robustness;Natural language processing;Recording;Random forests;Research and development</t>
        </is>
      </c>
      <c r="U488" s="9" t="n"/>
      <c r="V488" s="9" t="n"/>
      <c r="W488" s="9" t="n"/>
      <c r="X488" s="9" t="n">
        <v>42</v>
      </c>
      <c r="Y488" s="9" t="inlineStr">
        <is>
          <t>IEEE</t>
        </is>
      </c>
      <c r="Z488" s="10" t="n">
        <v>45782</v>
      </c>
      <c r="AA488" s="9" t="inlineStr">
        <is>
          <t>9-12 Dec. 2024</t>
        </is>
      </c>
      <c r="AB488" s="9" t="inlineStr">
        <is>
          <t>9-12 Dec. 2024</t>
        </is>
      </c>
      <c r="AC488" s="9" t="inlineStr">
        <is>
          <t>IEEE</t>
        </is>
      </c>
      <c r="AD488" s="11" t="inlineStr">
        <is>
          <t>IEEE Conferences</t>
        </is>
      </c>
    </row>
    <row r="489">
      <c r="A489" s="12" t="inlineStr">
        <is>
          <t>Efficient Comorbidity Analysis in Brain Disorders Reveals Better Diagnosis</t>
        </is>
      </c>
      <c r="B489" s="22">
        <f>IF(COUNTIF($A$1:A488,
IF(ISNUMBER(MATCH(RIGHT(TRIM(A488),1),{".",",",";",":","!","?"},0)),
LEFT(TRIM(A488),LEN(TRIM(A488))-1),
TRIM(A488)
))=1,
"Not Duplicate",
"Duplicate")</f>
        <v/>
      </c>
      <c r="C489" s="22">
        <f>_xlfn.IFNA(_xlfn.XLOOKUP(A489, Table1[Title], Table1[Inclusion/Exclusion Decision]), "Added studies")</f>
        <v/>
      </c>
      <c r="D489" s="22" t="inlineStr">
        <is>
          <t>M. Li; M. Amirizaniani; R. Kashef</t>
        </is>
      </c>
      <c r="E489" s="22" t="inlineStr">
        <is>
          <t>Electrical, Computer, and Biomedical Engineering; Ted Rogers School of Management Ryerson University, Toronto, Canada; Electrical, Computer, and Biomedical Engineering</t>
        </is>
      </c>
      <c r="F489" s="22" t="inlineStr">
        <is>
          <t>2021 IEEE 23rd Int Conf on High Performance Computing &amp; Communications; 7th Int Conf on Data Science &amp; Systems; 19th Int Conf on Smart City; 7th Int Conf on Dependability in Sensor, Cloud &amp; Big Data Systems &amp; Application (HPCC/DSS/SmartCity/DependSys)</t>
        </is>
      </c>
      <c r="G489" s="14" t="n">
        <v>44711</v>
      </c>
      <c r="H489" s="22" t="n">
        <v>2021</v>
      </c>
      <c r="I489" s="22" t="n"/>
      <c r="J489" s="22" t="n"/>
      <c r="K489" s="22" t="n">
        <v>1237</v>
      </c>
      <c r="L489" s="22" t="n">
        <v>1244</v>
      </c>
      <c r="M489" s="22" t="inlineStr">
        <is>
          <t>Nowadays, brain disorders are gaining momentum faster than ever. Early detection of these disorders would be helpful in the treatment process. Also, detecting some comorbid brain disorders would be expensive and time-consuming. With advancements in machine learning (ML) and Artificial intelligence, these brain disorders and their comorbidities can be detected in the early stage. Different techniques of machine learning are used to detect Autism Spectrum Disorder (ASD), Attention deficit hyperactivity disorder (ADHD), Intellectual Disability (ID), and other brain disorders. This paper focuses on predicting ASD, ADHD, ID, and their Comorbidities via multi-stage analytical and prediction modelling. The first stage involves efficient data pre-processing. The next stage is a comorbidity analysis phase via logistic regression. In this analysis, logistic regression was applied to recognize health-related variables which are associated with ASD+ADHD+ID. These variables are Vision Test, Brain Injury, Anxiety, Down Syndrome, Blood Disorder, and Cystic Fibrosis. In the third stage, machine learning methods predict ASD, ADHD, ID for better diagnosis. For this purpose, SVM, KNN, and MLP are used. To evaluate these models, accuracy, precision, recall, and F1-score are selected.</t>
        </is>
      </c>
      <c r="N489" s="22" t="n"/>
      <c r="O489" s="22" t="inlineStr">
        <is>
          <t>978-1-6654-9457-1</t>
        </is>
      </c>
      <c r="P489" s="22" t="inlineStr">
        <is>
          <t>10.1109/HPCC-DSS-SmartCity-DependSys53884.2021.00189</t>
        </is>
      </c>
      <c r="Q489" s="22" t="n"/>
      <c r="R489" s="22" t="inlineStr">
        <is>
          <t>https://ieeexplore.ieee.org/stamp/stamp.jsp?arnumber=9781039</t>
        </is>
      </c>
      <c r="S489" s="22" t="inlineStr">
        <is>
          <t>Comorbidities;Brain Disorders;Comorbidities Analysis;Machine learning;Diagnosis;Evaluation</t>
        </is>
      </c>
      <c r="T489" s="22" t="inlineStr">
        <is>
          <t>Support vector machines;Autism;Smart cities;Anxiety disorders;Machine learning;Predictive models;Brain modeling</t>
        </is>
      </c>
      <c r="U489" s="22" t="n"/>
      <c r="V489" s="22" t="n"/>
      <c r="W489" s="22" t="n"/>
      <c r="X489" s="22" t="n">
        <v>45</v>
      </c>
      <c r="Y489" s="22" t="inlineStr">
        <is>
          <t>IEEE</t>
        </is>
      </c>
      <c r="Z489" s="14" t="n">
        <v>44711</v>
      </c>
      <c r="AA489" s="22" t="inlineStr">
        <is>
          <t>20-22 Dec. 2021</t>
        </is>
      </c>
      <c r="AB489" s="22" t="inlineStr">
        <is>
          <t>20-22 Dec. 2021</t>
        </is>
      </c>
      <c r="AC489" s="22" t="inlineStr">
        <is>
          <t>IEEE</t>
        </is>
      </c>
      <c r="AD489" s="15" t="inlineStr">
        <is>
          <t>IEEE Conferences</t>
        </is>
      </c>
    </row>
    <row r="490">
      <c r="A490" s="8" t="inlineStr">
        <is>
          <t>Hybrid Inception V3 and Multi-Layer Perceptron Approach with Extreme Gradient Boost Classifier for Autism Spectrum Disorder Classification</t>
        </is>
      </c>
      <c r="B490" s="9">
        <f>IF(COUNTIF($A$1:A489,
IF(ISNUMBER(MATCH(RIGHT(TRIM(A489),1),{".",",",";",":","!","?"},0)),
LEFT(TRIM(A489),LEN(TRIM(A489))-1),
TRIM(A489)
))=1,
"Not Duplicate",
"Duplicate")</f>
        <v/>
      </c>
      <c r="C490" s="9">
        <f>_xlfn.IFNA(_xlfn.XLOOKUP(A490, Table1[Title], Table1[Inclusion/Exclusion Decision]), "Added studies")</f>
        <v/>
      </c>
      <c r="D490" s="9" t="inlineStr">
        <is>
          <t>F. E. -z. Bazay; A. D. El Maliani</t>
        </is>
      </c>
      <c r="E490" s="9" t="inlineStr">
        <is>
          <t>LRIT, faculty of sciences in Rabat, Mohammed V University in Rabat, Morocco; LRIT, faculty of sciences in Rabat, Mohammed V University in Rabat, Morocco</t>
        </is>
      </c>
      <c r="F490" s="9" t="inlineStr">
        <is>
          <t>2024 IEEE Thirteenth International Conference on Image Processing Theory, Tools and Applications (IPTA)</t>
        </is>
      </c>
      <c r="G490" s="10" t="n">
        <v>45618</v>
      </c>
      <c r="H490" s="9" t="n">
        <v>2024</v>
      </c>
      <c r="I490" s="9" t="n"/>
      <c r="J490" s="9" t="n"/>
      <c r="K490" s="9" t="n">
        <v>1</v>
      </c>
      <c r="L490" s="9" t="n">
        <v>6</v>
      </c>
      <c r="M490" s="9" t="inlineStr">
        <is>
          <t>Autism Spectrum Disorders (ASD) are complex neuropsychiatric brain disorders characterized by social deficits. They are complex neuropsychiatric disorders characterized by social deficits and repetitive behaviors. Deep learning approaches have been applied to the clinical or behavioral identification of ASD. In this study, we address the classification of ASD using the Autism Brain Imaging Data Exchange I (ABIDE I) database and the Configurable Pipeline for the Analysis of Connectomes (CPAC). We integrated a single volume image generator to overcome limitations related to the small number of samples available in fMRI studies. In addition, we adopted the Inception V3 architecture and ten Multi-Layer Perceptron (MLP) architectures for feature extraction, and used Extreme Gradient Boost (XGBoost) for classification, achieving notable accuracy. In particular, hybridization of Inception V3 with different MLP architectures achieved a maximum accuracy of 96.91% at the Stanford site with a simple MLP architecture. The combination of all MLP architectures with Inception V3 also showed impressive efficiency, achieving an accuracy of up to 92.43%. These models demonstrate an exceptional ability to capture the subtle nuances of resting-state functional MRI (rs-fMRI) data, which is essential for the accurate diagnosis of autism.</t>
        </is>
      </c>
      <c r="N490" s="9" t="inlineStr">
        <is>
          <t>2154-512X</t>
        </is>
      </c>
      <c r="O490" s="9" t="inlineStr">
        <is>
          <t>979-8-3315-4184-2</t>
        </is>
      </c>
      <c r="P490" s="9" t="inlineStr">
        <is>
          <t>10.1109/IPTA62886.2024.10755597</t>
        </is>
      </c>
      <c r="Q490" s="9" t="n"/>
      <c r="R490" s="9" t="inlineStr">
        <is>
          <t>https://ieeexplore.ieee.org/stamp/stamp.jsp?arnumber=10755597</t>
        </is>
      </c>
      <c r="S490" s="9" t="inlineStr">
        <is>
          <t>Image Generator;ABIDEI;FMRI data;Autism spectrum disorders;Deep Neural Network;Inception V3</t>
        </is>
      </c>
      <c r="T490" s="9" t="inlineStr">
        <is>
          <t>Neuroimaging;Deep learning;Autism;Accuracy;Databases;Pipelines;Functional magnetic resonance imaging;Feature extraction;Generators;Data models</t>
        </is>
      </c>
      <c r="U490" s="9" t="n"/>
      <c r="V490" s="9" t="n"/>
      <c r="W490" s="9" t="n"/>
      <c r="X490" s="9" t="n">
        <v>12</v>
      </c>
      <c r="Y490" s="9" t="inlineStr">
        <is>
          <t>IEEE</t>
        </is>
      </c>
      <c r="Z490" s="10" t="n">
        <v>45618</v>
      </c>
      <c r="AA490" s="9" t="inlineStr">
        <is>
          <t>14-17 Oct. 2024</t>
        </is>
      </c>
      <c r="AB490" s="9" t="inlineStr">
        <is>
          <t>14-17 Oct. 2024</t>
        </is>
      </c>
      <c r="AC490" s="9" t="inlineStr">
        <is>
          <t>IEEE</t>
        </is>
      </c>
      <c r="AD490" s="11" t="inlineStr">
        <is>
          <t>IEEE Conferences</t>
        </is>
      </c>
    </row>
    <row r="491">
      <c r="A491" s="12" t="inlineStr">
        <is>
          <t>BCINet: An Optimized Convolutional Neural Network for EEG-Based Brain-Computer Interface Applications</t>
        </is>
      </c>
      <c r="B491" s="22">
        <f>IF(COUNTIF($A$1:A490,
IF(ISNUMBER(MATCH(RIGHT(TRIM(A490),1),{".",",",";",":","!","?"},0)),
LEFT(TRIM(A490),LEN(TRIM(A490))-1),
TRIM(A490)
))=1,
"Not Duplicate",
"Duplicate")</f>
        <v/>
      </c>
      <c r="C491" s="22">
        <f>_xlfn.IFNA(_xlfn.XLOOKUP(A491, Table1[Title], Table1[Inclusion/Exclusion Decision]), "Added studies")</f>
        <v/>
      </c>
      <c r="D491" s="22" t="inlineStr">
        <is>
          <t>A. K. Singh; X. Tao</t>
        </is>
      </c>
      <c r="E491" s="22" t="inlineStr">
        <is>
          <t>Australian Artificial Intelligence Institute, University of Technology Sydney, Ultimo, Australia; Chinese Academy of Sciences, Research Center of Precision Sensing and Control, Institute of Automation, Beijing, China</t>
        </is>
      </c>
      <c r="F491" s="22" t="inlineStr">
        <is>
          <t>2020 IEEE Symposium Series on Computational Intelligence (SSCI)</t>
        </is>
      </c>
      <c r="G491" s="14" t="n">
        <v>44201</v>
      </c>
      <c r="H491" s="22" t="n">
        <v>2020</v>
      </c>
      <c r="I491" s="22" t="n"/>
      <c r="J491" s="22" t="n"/>
      <c r="K491" s="22" t="n">
        <v>582</v>
      </c>
      <c r="L491" s="22" t="n">
        <v>587</v>
      </c>
      <c r="M491" s="22" t="inlineStr">
        <is>
          <t>EEG based brain-computer interface (BCI) allows people to communicate and control external devices using brain signals. The application of BCI ranges from assisting in disabilities to interaction in a virtual reality environment by detecting user intent from EEG signals. The major problem lies in correctly classifying the EEG signals to issue a command with minimal requirement of pre-processing and resources. To overcome these problems, we have proposed, BCINet, a novel optimized convolution neural network model. We have evaluated the BCINet over two EEG based BCI datasets collected in mobile brain/body imaging (MoBI) settings. BCINet significantly outperforms the classification for two datasets with up to 20% increase in accuracy while fewer than 75% trainable parameters. Such a model with improved performance while less requirement of computation resources opens the possibilities for the development of several real-world BCI applications with high performance.</t>
        </is>
      </c>
      <c r="N491" s="22" t="n"/>
      <c r="O491" s="22" t="inlineStr">
        <is>
          <t>978-1-7281-2547-3</t>
        </is>
      </c>
      <c r="P491" s="22" t="inlineStr">
        <is>
          <t>10.1109/SSCI47803.2020.9308292</t>
        </is>
      </c>
      <c r="Q491" s="22" t="inlineStr">
        <is>
          <t xml:space="preserve">Australian Research Council; National Natural Science Foundation of China; </t>
        </is>
      </c>
      <c r="R491" s="22" t="inlineStr">
        <is>
          <t>https://ieeexplore.ieee.org/stamp/stamp.jsp?arnumber=9308292</t>
        </is>
      </c>
      <c r="S491" s="22" t="inlineStr">
        <is>
          <t>Convolutional neural network;deep learning;EEG;brain-computer interface;MOBI;cognitive conflict;BCINet</t>
        </is>
      </c>
      <c r="T491" s="22" t="inlineStr">
        <is>
          <t>Electroencephalography;Convolution;Brain modeling;Task analysis;Deep learning;Two dimensional displays;Solid modeling</t>
        </is>
      </c>
      <c r="U491" s="22" t="n"/>
      <c r="V491" s="22" t="n">
        <v>1</v>
      </c>
      <c r="W491" s="22" t="n"/>
      <c r="X491" s="22" t="n">
        <v>32</v>
      </c>
      <c r="Y491" s="22" t="inlineStr">
        <is>
          <t>IEEE</t>
        </is>
      </c>
      <c r="Z491" s="14" t="n">
        <v>44201</v>
      </c>
      <c r="AA491" s="22" t="inlineStr">
        <is>
          <t>1-4 Dec. 2020</t>
        </is>
      </c>
      <c r="AB491" s="22" t="inlineStr">
        <is>
          <t>1-4 Dec. 2020</t>
        </is>
      </c>
      <c r="AC491" s="22" t="inlineStr">
        <is>
          <t>IEEE</t>
        </is>
      </c>
      <c r="AD491" s="15" t="inlineStr">
        <is>
          <t>IEEE Conferences</t>
        </is>
      </c>
    </row>
    <row r="492">
      <c r="A492" s="8" t="inlineStr">
        <is>
          <t>International Intelligent Pedagogical Agents Research: Progress, Hotspots and Trends</t>
        </is>
      </c>
      <c r="B492" s="9">
        <f>IF(COUNTIF($A$1:A491,
IF(ISNUMBER(MATCH(RIGHT(TRIM(A491),1),{".",",",";",":","!","?"},0)),
LEFT(TRIM(A491),LEN(TRIM(A491))-1),
TRIM(A491)
))=1,
"Not Duplicate",
"Duplicate")</f>
        <v/>
      </c>
      <c r="C492" s="9">
        <f>_xlfn.IFNA(_xlfn.XLOOKUP(A492, Table1[Title], Table1[Inclusion/Exclusion Decision]), "Added studies")</f>
        <v/>
      </c>
      <c r="D492" s="9" t="inlineStr">
        <is>
          <t>Q. Yao; M. Wang</t>
        </is>
      </c>
      <c r="E492" s="9" t="inlineStr">
        <is>
          <t>Faculty of Education, Liaoning Normal University, Dalian, China; Faculty of Education, Liaoning Normal University, Dalian, China</t>
        </is>
      </c>
      <c r="F492" s="9" t="inlineStr">
        <is>
          <t>2025 7th International Conference on Computer Science and Technologies in Education (CSTE)</t>
        </is>
      </c>
      <c r="G492" s="10" t="n">
        <v>45867</v>
      </c>
      <c r="H492" s="9" t="n">
        <v>2025</v>
      </c>
      <c r="I492" s="9" t="n"/>
      <c r="J492" s="9" t="n"/>
      <c r="K492" s="9" t="n">
        <v>882</v>
      </c>
      <c r="L492" s="9" t="n">
        <v>886</v>
      </c>
      <c r="M492" s="9" t="inlineStr">
        <is>
          <t>With the deep integration of Artificial Intelligence (AI) technology into the field of education, research on Intelligent Pedagogical Agents (PAs) has garnered significant attention. Against this backdrop, this study based on a sample of 171 relevant articles indexed in the Web of Science (WOS) core collection from 2014 to 2024, employs bibliometric tools such as Citespace 6.4.R1 to conduct a comprehensive analysis of the international progress, hotspots, and trends in intelligent PAs research. The objective is to provide a thorough and insightful understanding of the academic research and practical applications within the domain of intelligent PAs, thereby contributing to more efficient and sustainable growth of this field on a global scale.</t>
        </is>
      </c>
      <c r="N492" s="9" t="n"/>
      <c r="O492" s="9" t="inlineStr">
        <is>
          <t>979-8-3315-1166-1</t>
        </is>
      </c>
      <c r="P492" s="9" t="inlineStr">
        <is>
          <t>10.1109/CSTE64638.2025.11092252</t>
        </is>
      </c>
      <c r="Q492" s="9" t="n"/>
      <c r="R492" s="9" t="inlineStr">
        <is>
          <t>https://ieeexplore.ieee.org/stamp/stamp.jsp?arnumber=11092252</t>
        </is>
      </c>
      <c r="S492" s="9" t="inlineStr">
        <is>
          <t>Intelligent pedagogical agents;Generative artificial intelligence;Bibliometric analysis</t>
        </is>
      </c>
      <c r="T492" s="9" t="inlineStr">
        <is>
          <t>Computer science;Systematics;Databases;Generative AI;Education;Bibliometrics;Market research</t>
        </is>
      </c>
      <c r="U492" s="9" t="n"/>
      <c r="V492" s="9" t="n"/>
      <c r="W492" s="9" t="n"/>
      <c r="X492" s="9" t="n">
        <v>17</v>
      </c>
      <c r="Y492" s="9" t="inlineStr">
        <is>
          <t>IEEE</t>
        </is>
      </c>
      <c r="Z492" s="10" t="n">
        <v>45867</v>
      </c>
      <c r="AA492" s="9" t="inlineStr">
        <is>
          <t>18-20 April 2025</t>
        </is>
      </c>
      <c r="AB492" s="9" t="inlineStr">
        <is>
          <t>18-20 April 2025</t>
        </is>
      </c>
      <c r="AC492" s="9" t="inlineStr">
        <is>
          <t>IEEE</t>
        </is>
      </c>
      <c r="AD492" s="11" t="inlineStr">
        <is>
          <t>IEEE Conferences</t>
        </is>
      </c>
    </row>
    <row r="493">
      <c r="A493" s="12" t="inlineStr">
        <is>
          <t>Identifying Autism Spectrum Disorder From Resting-State fMRI Using Deep Belief Network</t>
        </is>
      </c>
      <c r="B493" s="22">
        <f>IF(COUNTIF($A$1:A492,
IF(ISNUMBER(MATCH(RIGHT(TRIM(A492),1),{".",",",";",":","!","?"},0)),
LEFT(TRIM(A492),LEN(TRIM(A492))-1),
TRIM(A492)
))=1,
"Not Duplicate",
"Duplicate")</f>
        <v/>
      </c>
      <c r="C493" s="22">
        <f>_xlfn.IFNA(_xlfn.XLOOKUP(A493, Table1[Title], Table1[Inclusion/Exclusion Decision]), "Added studies")</f>
        <v/>
      </c>
      <c r="D493" s="22" t="inlineStr">
        <is>
          <t>Z. -A. Huang; Z. Zhu; C. H. Yau; K. C. Tan</t>
        </is>
      </c>
      <c r="E493" s="22" t="inlineStr">
        <is>
          <t>Department of Computer Science, City University of Hong Kong, Hong Kong; College of Computer Science and Software Engineering, Shenzhen University, Shenzhen, China; School of Chinese Medicine, The University of Hong Kong, Hong Kong; Department of Computer Science, City University of Hong Kong, Hong Kong</t>
        </is>
      </c>
      <c r="F493" s="22" t="inlineStr">
        <is>
          <t>IEEE Transactions on Neural Networks and Learning Systems</t>
        </is>
      </c>
      <c r="G493" s="14" t="n">
        <v>44383</v>
      </c>
      <c r="H493" s="22" t="n">
        <v>2021</v>
      </c>
      <c r="I493" s="22" t="n">
        <v>32</v>
      </c>
      <c r="J493" s="22" t="n">
        <v>7</v>
      </c>
      <c r="K493" s="22" t="n">
        <v>2847</v>
      </c>
      <c r="L493" s="22" t="n">
        <v>2861</v>
      </c>
      <c r="M493" s="22" t="inlineStr">
        <is>
          <t>With the increasing prevalence of autism spectrum disorder (ASD), it is important to identify ASD patients for effective treatment and intervention, especially in early childhood. Neuroimaging techniques have been used to characterize the complex biomarkers based on the functional connectivity anomalies in the ASD. However, the diagnosis of ASD still adopts the symptom-based criteria by clinical observation. The existing computational models tend to achieve unreliable diagnostic classification on the large-scale aggregated data sets. In this work, we propose a novel graph-based classification model using the deep belief network (DBN) and the Autism Brain Imaging Data Exchange (ABIDE) database, which is a worldwide multisite functional and structural brain imaging data aggregation. The remarkable connectivity features are selected through a graph extension of  ${K}$ -nearest neighbors and then refined by a restricted path-based depth-first search algorithm. Thanks to the feature reduction, lower computational complexity could contribute to the shortening of the training time. The automatic hyperparameter-tuning technique is introduced to optimize the hyperparameters of the DBN by exploring the potential parameter space. The simulation experiments demonstrate the superior performance of our model, which is 6.4% higher than the best result reported on the ABIDE database. We also propose to use the data augmentation and the oversampling technique to identify further the possible subtypes within the ASD. The interpretability of our model enables the identification of the most remarkable autistic neural correlation patterns from the data-driven outcomes.</t>
        </is>
      </c>
      <c r="N493" s="22" t="inlineStr">
        <is>
          <t>2162-2388</t>
        </is>
      </c>
      <c r="O493" s="22" t="n"/>
      <c r="P493" s="22" t="inlineStr">
        <is>
          <t>10.1109/TNNLS.2020.3007943</t>
        </is>
      </c>
      <c r="Q493" s="22" t="inlineStr">
        <is>
          <t xml:space="preserve">National Natural Science Foundation of China (NSFC)(grant numbers:61876162,61871272); Shenzhen Scientific Research and Development Funding Program(grant numbers:JCYJ20180307123637294,JCYJ20190808173617147); Research Grants Council of the Hong Kong SAR(grant numbers:CityU11202418,CityU11209219); </t>
        </is>
      </c>
      <c r="R493" s="22" t="inlineStr">
        <is>
          <t>https://ieeexplore.ieee.org/stamp/stamp.jsp?arnumber=9145868</t>
        </is>
      </c>
      <c r="S493" s="22" t="inlineStr">
        <is>
          <t>Autism spectrum disorder (ASD);computational diagnostic model (CDM);deep belief network (DBN);functional connectivity (FC);functional magnetic resonance imaging (fMRI)</t>
        </is>
      </c>
      <c r="T493" s="22" t="inlineStr">
        <is>
          <t>Computational modeling;Autism;Functional magnetic resonance imaging;Brain modeling;Data models</t>
        </is>
      </c>
      <c r="U493" s="22" t="inlineStr">
        <is>
          <t>Algorithms;Autism Spectrum Disorder;Brain Mapping;Brain-Computer Interfaces;Computer Simulation;Databases, Factual;Deep Learning;Humans;Magnetic Resonance Imaging;Neural Networks, Computer;Neuroimaging</t>
        </is>
      </c>
      <c r="V493" s="22" t="n">
        <v>140</v>
      </c>
      <c r="W493" s="22" t="n"/>
      <c r="X493" s="22" t="n">
        <v>69</v>
      </c>
      <c r="Y493" s="22" t="inlineStr">
        <is>
          <t>IEEE</t>
        </is>
      </c>
      <c r="Z493" s="14" t="n">
        <v>44033</v>
      </c>
      <c r="AA493" s="17" t="n">
        <v>44378</v>
      </c>
      <c r="AB493" s="22" t="n"/>
      <c r="AC493" s="22" t="inlineStr">
        <is>
          <t>IEEE</t>
        </is>
      </c>
      <c r="AD493" s="15" t="inlineStr">
        <is>
          <t>IEEE Journals</t>
        </is>
      </c>
    </row>
    <row r="494">
      <c r="A494" s="8" t="inlineStr">
        <is>
          <t>Classification of ADHD Using Ensemble Algorithms with Deep Learning and Hand Crafted Features</t>
        </is>
      </c>
      <c r="B494" s="9">
        <f>IF(COUNTIF($A$1:A493,
IF(ISNUMBER(MATCH(RIGHT(TRIM(A493),1),{".",",",";",":","!","?"},0)),
LEFT(TRIM(A493),LEN(TRIM(A493))-1),
TRIM(A493)
))=1,
"Not Duplicate",
"Duplicate")</f>
        <v/>
      </c>
      <c r="C494" s="9">
        <f>_xlfn.IFNA(_xlfn.XLOOKUP(A494, Table1[Title], Table1[Inclusion/Exclusion Decision]), "Added studies")</f>
        <v/>
      </c>
      <c r="D494" s="9" t="inlineStr">
        <is>
          <t>G. Ã‡iÃ§ek; M. Ã‡evik; A. Akan</t>
        </is>
      </c>
      <c r="E494" s="9" t="inlineStr">
        <is>
          <t>Biyomedikal &amp; YazÄ±lÄ±m MuhendisliÄŸi BÃ¶lÃ¼mÃ¼, Ä°Ãœ-CerrahpaÅŸa&amp;Beykent Ãœniversitesi, Ä°stanbul, TÃ¼rkiye; Mekatronik MÃ¼hendisliÄŸi BÃ¶lÃ¼mÃ¼, Kadir Has Ãœniversitesi, Ä°stanbul, TÃ¼rkiye; Biyomedikal MÃ¼hendisliÄŸi BÃ¶lÃ¼mÃ¼, Ä°zmir Katip Ã‡elebi Ãœniversitesi, Ä°zmir, TÃ¼rkiye</t>
        </is>
      </c>
      <c r="F494" s="9" t="inlineStr">
        <is>
          <t>2019 Medical Technologies Congress (TIPTEKNO)</t>
        </is>
      </c>
      <c r="G494" s="10" t="n">
        <v>43780</v>
      </c>
      <c r="H494" s="9" t="n">
        <v>2019</v>
      </c>
      <c r="I494" s="9" t="n"/>
      <c r="J494" s="9" t="n"/>
      <c r="K494" s="9" t="n">
        <v>1</v>
      </c>
      <c r="L494" s="9" t="n">
        <v>4</v>
      </c>
      <c r="M494" s="9" t="inlineStr">
        <is>
          <t>Attention Deficit Hyperactivity (ADHD) is a common neurodevelopmental disorder that typically appears in early childhood. Methods developed for diagnosing gives different results at different times. This is a major obstacle in the diagnosis of disease. Diagnosis model of ADHD must be unique, objective, and reliable. In this study, comparative evaluations of both manual and deep features for classification of structural magnetic resonance images is presented. For this purpose, datasets of NPIstanbul Neuropsychiatry Hospital and public datasets of ADHD-200 is used. In order to characterize MRI images First Order, Second Order statictical features and the Alexnet architecture is used. Images are classified with the ensemble algorithm. In order to determine classification performance, accuracy, sensitivity, specificity, tp rate, fp rate and F-measure values are taken into consideration. It was observed that the combination of three manually extracted data sets yielded more successful results in characterizing the data.</t>
        </is>
      </c>
      <c r="N494" s="9" t="inlineStr">
        <is>
          <t>2687-7783</t>
        </is>
      </c>
      <c r="O494" s="9" t="inlineStr">
        <is>
          <t>978-1-7281-2420-9</t>
        </is>
      </c>
      <c r="P494" s="9" t="inlineStr">
        <is>
          <t>10.1109/TIPTEKNO.2019.8895197</t>
        </is>
      </c>
      <c r="Q494" s="9" t="n"/>
      <c r="R494" s="9" t="inlineStr">
        <is>
          <t>https://ieeexplore.ieee.org/stamp/stamp.jsp?arnumber=8895197</t>
        </is>
      </c>
      <c r="S494" s="9" t="inlineStr">
        <is>
          <t>hand crafted and automated features;alexnet;convolutional neural network;attention deficit hyperactivity disorder</t>
        </is>
      </c>
      <c r="T494" s="9" t="inlineStr">
        <is>
          <t>Functional magnetic resonance imaging;Correlation;Brain modeling;Pediatrics;Manuals;Entropy;Deep learning</t>
        </is>
      </c>
      <c r="U494" s="9" t="n"/>
      <c r="V494" s="9" t="n"/>
      <c r="W494" s="9" t="n"/>
      <c r="X494" s="9" t="n"/>
      <c r="Y494" s="9" t="inlineStr">
        <is>
          <t>IEEE</t>
        </is>
      </c>
      <c r="Z494" s="10" t="n">
        <v>43780</v>
      </c>
      <c r="AA494" s="9" t="inlineStr">
        <is>
          <t>3-5 Oct. 2019</t>
        </is>
      </c>
      <c r="AB494" s="9" t="inlineStr">
        <is>
          <t>3-5 Oct. 2019</t>
        </is>
      </c>
      <c r="AC494" s="9" t="inlineStr">
        <is>
          <t>IEEE</t>
        </is>
      </c>
      <c r="AD494" s="11" t="inlineStr">
        <is>
          <t>IEEE Conferences</t>
        </is>
      </c>
    </row>
    <row r="495">
      <c r="A495" s="12" t="inlineStr">
        <is>
          <t>Multi-Task Collaborative Pre-Training and Adaptive Token Selection: A Unified Framework for Brain Representation Learning</t>
        </is>
      </c>
      <c r="B495" s="22">
        <f>IF(COUNTIF($A$1:A494,
IF(ISNUMBER(MATCH(RIGHT(TRIM(A494),1),{".",",",";",":","!","?"},0)),
LEFT(TRIM(A494),LEN(TRIM(A494))-1),
TRIM(A494)
))=1,
"Not Duplicate",
"Duplicate")</f>
        <v/>
      </c>
      <c r="C495" s="22">
        <f>_xlfn.IFNA(_xlfn.XLOOKUP(A495, Table1[Title], Table1[Inclusion/Exclusion Decision]), "Added studies")</f>
        <v/>
      </c>
      <c r="D495" s="22" t="inlineStr">
        <is>
          <t>N. Jiang; G. Wang; C. Ye; T. Liu; T. Yan</t>
        </is>
      </c>
      <c r="E495" s="22" t="inlineStr">
        <is>
          <t>School of Medical Technology, Beijing Institute of Technology, Beijing, China; School of Medical Technology, Beijing Institute of Technology, Beijing, China; School of Integrated Circuits and Electronics, Beijing Institute of Technology, Beijing, China; School of Medical Technology, Beijing Institute of Technology, Beijing, China; School of Medical Technology, Beijing Institute of Technology, Beijing, China</t>
        </is>
      </c>
      <c r="F495" s="22" t="inlineStr">
        <is>
          <t>IEEE Journal of Biomedical and Health Informatics</t>
        </is>
      </c>
      <c r="G495" s="14" t="n">
        <v>45540</v>
      </c>
      <c r="H495" s="22" t="n">
        <v>2024</v>
      </c>
      <c r="I495" s="22" t="n">
        <v>28</v>
      </c>
      <c r="J495" s="22" t="n">
        <v>9</v>
      </c>
      <c r="K495" s="22" t="n">
        <v>5528</v>
      </c>
      <c r="L495" s="22" t="n">
        <v>5539</v>
      </c>
      <c r="M495" s="22" t="inlineStr">
        <is>
          <t>Structural magnetic resonance imaging (sMRI) reveals the structural organization of the brain. Learning general brain representations from sMRI is an enduring topic in neuroscience. Previous deep learning models neglect that the brain, as the core of cognition, is distinct from other organs whose primary attribute is anatomy. Capturing the high-level representation associated with inter-individual cognitive variability is key to appropriately represent the brain. Given that this cognition-related information is subtle, mixed, and distributed in the brain structure, sMRI-based models need to both capture fine-grained details and understand how they relate to the overall global structure. Additionally, it is also necessary to explicitly express the cognitive information that implicitly embedded in local-global image features. Therefore, we propose MCPATS, a brain representation learning framework that combines Multi-task Collaborative Pre-training (MCP) and Adaptive Token Selection (ATS). First, we develop MCP, including mask-reconstruction to understand global context, distort-restoration to capture fine-grained local details, adversarial learning to integrate features at different granularities, and age-prediction, using age as a surrogate for cognition to explicitly encode cognition-related information from local-global image features. This co-training allows progressive learning of implicit and explicit cognition-related representations. Then, we develop ATS based on mutual attention for downstream use of the learned representation. During fine-tuning, the ATS highlights discriminative features and reduces the impact of irrelevant information. MCPATS was validated on three different public datasets for brain disease diagnosis, outperforming competing methods and achieving accurate diagnosis. Further, we performed detailed analysis to confirm that the MCPATS-learned representation captures cognition-related information.</t>
        </is>
      </c>
      <c r="N495" s="22" t="inlineStr">
        <is>
          <t>2168-2208</t>
        </is>
      </c>
      <c r="O495" s="22" t="n"/>
      <c r="P495" s="22" t="inlineStr">
        <is>
          <t>10.1109/JBHI.2024.3416038</t>
        </is>
      </c>
      <c r="Q495" s="22" t="inlineStr">
        <is>
          <t xml:space="preserve">Key-Area Research and Development Program of Guangdong Province(grant numbers:2023B0303030002); 2030-Major Projects(grant numbers:2022ZD0208500); National Natural Science Foundation of China(grant numbers:U20A20191,62336002); China Postdoctoral Science Foundation(grant numbers:2023TQ0027); </t>
        </is>
      </c>
      <c r="R495" s="22" t="inlineStr">
        <is>
          <t>https://ieeexplore.ieee.org/stamp/stamp.jsp?arnumber=10561473</t>
        </is>
      </c>
      <c r="S495" s="22" t="inlineStr">
        <is>
          <t>Brain representation learning;multi-task collaborative pre-training;adaptive token selection;brain structure-behavior relationships;MRI</t>
        </is>
      </c>
      <c r="T495" s="22" t="inlineStr">
        <is>
          <t>Task analysis;Brain;Brain modeling;Feature extraction;Representation learning;Multitasking;Cognition</t>
        </is>
      </c>
      <c r="U495" s="22" t="inlineStr">
        <is>
          <t>Humans;Brain;Magnetic Resonance Imaging;Adult;Aged;Deep Learning;Middle Aged;Image Processing, Computer-Assisted;Male;Young Adult;Algorithms;Female</t>
        </is>
      </c>
      <c r="V495" s="22" t="n">
        <v>2</v>
      </c>
      <c r="W495" s="22" t="n"/>
      <c r="X495" s="22" t="n">
        <v>66</v>
      </c>
      <c r="Y495" s="22" t="inlineStr">
        <is>
          <t>IEEE</t>
        </is>
      </c>
      <c r="Z495" s="14" t="n">
        <v>45461</v>
      </c>
      <c r="AA495" s="22" t="inlineStr">
        <is>
          <t>Sept. 2024</t>
        </is>
      </c>
      <c r="AB495" s="22" t="n"/>
      <c r="AC495" s="22" t="inlineStr">
        <is>
          <t>IEEE</t>
        </is>
      </c>
      <c r="AD495" s="15" t="inlineStr">
        <is>
          <t>IEEE Journals</t>
        </is>
      </c>
    </row>
    <row r="496">
      <c r="A496" s="8" t="inlineStr">
        <is>
          <t>Review on Internet addiction amongst college students by using Data Science and Machine Learning</t>
        </is>
      </c>
      <c r="B496" s="9">
        <f>IF(COUNTIF($A$1:A495,
IF(ISNUMBER(MATCH(RIGHT(TRIM(A495),1),{".",",",";",":","!","?"},0)),
LEFT(TRIM(A495),LEN(TRIM(A495))-1),
TRIM(A495)
))=1,
"Not Duplicate",
"Duplicate")</f>
        <v/>
      </c>
      <c r="C496" s="9">
        <f>_xlfn.IFNA(_xlfn.XLOOKUP(A496, Table1[Title], Table1[Inclusion/Exclusion Decision]), "Added studies")</f>
        <v/>
      </c>
      <c r="D496" s="9" t="inlineStr">
        <is>
          <t>M. Brendha; H. M. Mallikarjun</t>
        </is>
      </c>
      <c r="E496" s="9" t="inlineStr">
        <is>
          <t>Operations Mavenir Systems Ltd., Bengaluru, India; Dept. of CSE-AI &amp; ML, RNSIT, Bengaluru, India</t>
        </is>
      </c>
      <c r="F496" s="9" t="inlineStr">
        <is>
          <t>2023 International Conference on the Confluence of Advancements in Robotics, Vision and Interdisciplinary Technology Management (IC-RVITM)</t>
        </is>
      </c>
      <c r="G496" s="10" t="n">
        <v>45343</v>
      </c>
      <c r="H496" s="9" t="n">
        <v>2023</v>
      </c>
      <c r="I496" s="9" t="n"/>
      <c r="J496" s="9" t="n"/>
      <c r="K496" s="9" t="n">
        <v>1</v>
      </c>
      <c r="L496" s="9" t="n">
        <v>6</v>
      </c>
      <c r="M496" s="9" t="inlineStr">
        <is>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is>
      </c>
      <c r="N496" s="9" t="n"/>
      <c r="O496" s="9" t="inlineStr">
        <is>
          <t>979-8-3503-0608-8</t>
        </is>
      </c>
      <c r="P496" s="9" t="inlineStr">
        <is>
          <t>10.1109/IC-RVITM60032.2023.10435174</t>
        </is>
      </c>
      <c r="Q496" s="9" t="n"/>
      <c r="R496" s="9" t="inlineStr">
        <is>
          <t>https://ieeexplore.ieee.org/stamp/stamp.jsp?arnumber=10435174</t>
        </is>
      </c>
      <c r="S496" s="9" t="inlineStr">
        <is>
          <t>IAT;AI;ML</t>
        </is>
      </c>
      <c r="T496" s="9" t="inlineStr">
        <is>
          <t>Machine learning algorithms;Reviews;Addiction;Prediction algorithms;Internet;Classification algorithms;Behavioral sciences</t>
        </is>
      </c>
      <c r="U496" s="9" t="n"/>
      <c r="V496" s="9" t="n">
        <v>2</v>
      </c>
      <c r="W496" s="9" t="n"/>
      <c r="X496" s="9" t="n">
        <v>14</v>
      </c>
      <c r="Y496" s="9" t="inlineStr">
        <is>
          <t>IEEE</t>
        </is>
      </c>
      <c r="Z496" s="10" t="n">
        <v>45343</v>
      </c>
      <c r="AA496" s="9" t="inlineStr">
        <is>
          <t>28-29 Nov. 2023</t>
        </is>
      </c>
      <c r="AB496" s="9" t="inlineStr">
        <is>
          <t>28-29 Nov. 2023</t>
        </is>
      </c>
      <c r="AC496" s="9" t="inlineStr">
        <is>
          <t>IEEE</t>
        </is>
      </c>
      <c r="AD496" s="11" t="inlineStr">
        <is>
          <t>IEEE Conferences</t>
        </is>
      </c>
    </row>
    <row r="497">
      <c r="A497" s="12" t="inlineStr">
        <is>
          <t>Generative Adversarial Network based Brain MRI Data Augmentation</t>
        </is>
      </c>
      <c r="B497" s="22">
        <f>IF(COUNTIF($A$1:A496,
IF(ISNUMBER(MATCH(RIGHT(TRIM(A496),1),{".",",",";",":","!","?"},0)),
LEFT(TRIM(A496),LEN(TRIM(A496))-1),
TRIM(A496)
))=1,
"Not Duplicate",
"Duplicate")</f>
        <v/>
      </c>
      <c r="C497" s="22">
        <f>_xlfn.IFNA(_xlfn.XLOOKUP(A497, Table1[Title], Table1[Inclusion/Exclusion Decision]), "Added studies")</f>
        <v/>
      </c>
      <c r="D497" s="22" t="inlineStr">
        <is>
          <t>T. D. Dhamale; S. U. Bhandari</t>
        </is>
      </c>
      <c r="E497" s="22" t="inlineStr">
        <is>
          <t>Department of E&amp;TC, Pimpri Chinchwad College of Engineering, Pune, India; Department of E&amp;TC, Pimpri Chinchwad College of Engineering, Pune, India</t>
        </is>
      </c>
      <c r="F497" s="22" t="inlineStr">
        <is>
          <t>2023 7th International Conference On Computing, Communication, Control And Automation (ICCUBEA)</t>
        </is>
      </c>
      <c r="G497" s="14" t="n">
        <v>45313</v>
      </c>
      <c r="H497" s="22" t="n">
        <v>2023</v>
      </c>
      <c r="I497" s="22" t="n"/>
      <c r="J497" s="22" t="n"/>
      <c r="K497" s="22" t="n">
        <v>1</v>
      </c>
      <c r="L497" s="22" t="n">
        <v>4</v>
      </c>
      <c r="M497" s="22" t="inlineStr">
        <is>
          <t>Autism spectrum disorder (ASD) is becoming an increasingly important problem for individuals between the ages of 6 and 17. This disorder leads to a neurological condition impacting a person's ability to communicate and connect socially. The symptoms of ASD include despair, anxiety, hyperacidity, and so forth. Individuals can develop severe problems as a result of this. Therefore, a diagnosis in the early stages is reasonably necessary. The most common diagnostic method for autism spectrum disorder (ASD) is magnetic resonance imaging (MRI) of the brain. Deep Learning (DL) enables enhanced computational complexity, the capability to handle bigger data sets and high algorithmic efficiency. However, the performance of DL techniques is hugely affected by the data scarcity problem that occurs due to limited or uneven dataset size. Thus, there is a need to increase or balance the dataset size to equalize the qualitative and quantitative results of ASD detection. Therefore, this paper presents the Generative Adversarial Network (GAN) for brain MRI data augmentation. The performance of the suggested approach is evaluated on Autism Brain Imaging Exchange (ABIDE-I) dataset.</t>
        </is>
      </c>
      <c r="N497" s="22" t="inlineStr">
        <is>
          <t>2771-1358</t>
        </is>
      </c>
      <c r="O497" s="22" t="inlineStr">
        <is>
          <t>979-8-3503-0426-8</t>
        </is>
      </c>
      <c r="P497" s="22" t="inlineStr">
        <is>
          <t>10.1109/ICCUBEA58933.2023.10392247</t>
        </is>
      </c>
      <c r="Q497" s="22" t="n"/>
      <c r="R497" s="22" t="inlineStr">
        <is>
          <t>https://ieeexplore.ieee.org/stamp/stamp.jsp?arnumber=10392247</t>
        </is>
      </c>
      <c r="S497" s="22" t="inlineStr">
        <is>
          <t>Autism Spectrum Disorder;Data Augmentation;Deep Learning;Generative Adversarial Network</t>
        </is>
      </c>
      <c r="T497" s="22" t="inlineStr">
        <is>
          <t>Neuroimaging;Deep learning;Autism;Automation;Magnetic resonance imaging;Anxiety disorders;Algorithmic efficiency</t>
        </is>
      </c>
      <c r="U497" s="22" t="n"/>
      <c r="V497" s="22" t="n"/>
      <c r="W497" s="22" t="n"/>
      <c r="X497" s="22" t="n">
        <v>13</v>
      </c>
      <c r="Y497" s="22" t="inlineStr">
        <is>
          <t>IEEE</t>
        </is>
      </c>
      <c r="Z497" s="14" t="n">
        <v>45313</v>
      </c>
      <c r="AA497" s="22" t="inlineStr">
        <is>
          <t>18-19 Aug. 2023</t>
        </is>
      </c>
      <c r="AB497" s="22" t="inlineStr">
        <is>
          <t>18-19 Aug. 2023</t>
        </is>
      </c>
      <c r="AC497" s="22" t="inlineStr">
        <is>
          <t>IEEE</t>
        </is>
      </c>
      <c r="AD497" s="15" t="inlineStr">
        <is>
          <t>IEEE Conferences</t>
        </is>
      </c>
    </row>
    <row r="498">
      <c r="A498" s="8" t="inlineStr">
        <is>
          <t>Deep Atlas Fusion for Improved Autism Spectrum Disorder Detection</t>
        </is>
      </c>
      <c r="B498" s="9">
        <f>IF(COUNTIF($A$1:A497,
IF(ISNUMBER(MATCH(RIGHT(TRIM(A497),1),{".",",",";",":","!","?"},0)),
LEFT(TRIM(A497),LEN(TRIM(A497))-1),
TRIM(A497)
))=1,
"Not Duplicate",
"Duplicate")</f>
        <v/>
      </c>
      <c r="C498" s="9">
        <f>_xlfn.IFNA(_xlfn.XLOOKUP(A498, Table1[Title], Table1[Inclusion/Exclusion Decision]), "Added studies")</f>
        <v/>
      </c>
      <c r="D498" s="9" t="inlineStr">
        <is>
          <t>H. Mahfouz; Y. Hifny; H. Shamardan</t>
        </is>
      </c>
      <c r="E498" s="9" t="inlineStr">
        <is>
          <t>Information Technology Department, Faculty of Computers and Artificial Intelligence, Helwan University, Helwan, Egypt; Information Technology Department, Faculty of Computers and Artificial Intelligence, Helwan University, Helwan, Egypt; Information Technology Department, Faculty of Computers and Artificial Intelligence, Helwan University, Helwan, Egypt</t>
        </is>
      </c>
      <c r="F498" s="9" t="inlineStr">
        <is>
          <t>2024 6th Novel Intelligent and Leading Emerging Sciences Conference (NILES)</t>
        </is>
      </c>
      <c r="G498" s="10" t="n">
        <v>45618</v>
      </c>
      <c r="H498" s="9" t="n">
        <v>2024</v>
      </c>
      <c r="I498" s="9" t="n"/>
      <c r="J498" s="9" t="n"/>
      <c r="K498" s="9" t="n">
        <v>101</v>
      </c>
      <c r="L498" s="9" t="n">
        <v>106</v>
      </c>
      <c r="M498" s="9" t="inlineStr">
        <is>
          <t>Autism spectrum disorder (ASD) influences the brain and nervous system, manifesting in diverse ways and varying in severity among individuals. Some individuals with ASD may encounter considerable difficulties that necessitate comprehensive support, while others may display less pronounced symptoms and possess the ability to function independently. The majority of current methods use resting-state functional magnetic resonance imaging (rs-fMRI) to diagnose ASD. This neuroimaging technique examines brain activity and allows researchers to examine functional connectivity (FC) patterns among distinct brain areas. Most existing methods for analyzing the brains of individuals with ASD extract features from specific regions of interest (ROIs) defined in various brain atlases. These atlases enable researchers to compare and quantify anatomical and functional variations in the brains of different individuals. Many current approaches face limitations because they rely on a single atlas, which may not adequately uncover intricate brain connectivities and functional variations among distinct brain regions. This can result in suboptimal diagnostic performance. To overcome these challenges, this paper employs multiple atlases to partition the brain into various ROIs. Additionally, a deep neural network (DNN) is used, which is based on a deep fusion between the outputs of four different atlases. This fusion method enables the updating of the model's parameters using information from all atlases, making it a trainable ensemble classifier. The multi-atlas fusion technique described in this paper has a binary ASD detection accuracy of 76.78%, which outperforms the state-of-the-art results on the same autism brain imaging data exchange I (ABIDE I) dataset.</t>
        </is>
      </c>
      <c r="N498" s="9" t="n"/>
      <c r="O498" s="9" t="inlineStr">
        <is>
          <t>979-8-3503-7851-1</t>
        </is>
      </c>
      <c r="P498" s="9" t="inlineStr">
        <is>
          <t>10.1109/NILES63360.2024.10753141</t>
        </is>
      </c>
      <c r="Q498" s="9" t="n"/>
      <c r="R498" s="9" t="inlineStr">
        <is>
          <t>https://ieeexplore.ieee.org/stamp/stamp.jsp?arnumber=10753141</t>
        </is>
      </c>
      <c r="S498" s="9" t="inlineStr">
        <is>
          <t>Autism spectrum disorder;Deep fusion;rs-fMRI;ABIDE I</t>
        </is>
      </c>
      <c r="T498" s="9" t="inlineStr">
        <is>
          <t>Neuroimaging;Autism;Accuracy;Transfer learning;Pipelines;Artificial neural networks;Prediction methods;Functional magnetic resonance imaging;Feature extraction;Faces</t>
        </is>
      </c>
      <c r="U498" s="9" t="n"/>
      <c r="V498" s="9" t="n">
        <v>2</v>
      </c>
      <c r="W498" s="9" t="n"/>
      <c r="X498" s="9" t="n">
        <v>39</v>
      </c>
      <c r="Y498" s="9" t="inlineStr">
        <is>
          <t>IEEE</t>
        </is>
      </c>
      <c r="Z498" s="10" t="n">
        <v>45618</v>
      </c>
      <c r="AA498" s="9" t="inlineStr">
        <is>
          <t>19-21 Oct. 2024</t>
        </is>
      </c>
      <c r="AB498" s="9" t="inlineStr">
        <is>
          <t>19-21 Oct. 2024</t>
        </is>
      </c>
      <c r="AC498" s="9" t="inlineStr">
        <is>
          <t>IEEE</t>
        </is>
      </c>
      <c r="AD498" s="11" t="inlineStr">
        <is>
          <t>IEEE Conferences</t>
        </is>
      </c>
    </row>
    <row r="499">
      <c r="A499" s="12" t="inlineStr">
        <is>
          <t>Deep Dive into Faces: Pose &amp; Illumination Invariant Multi-Face Emotion Recognition System</t>
        </is>
      </c>
      <c r="B499" s="22">
        <f>IF(COUNTIF($A$1:A498,
IF(ISNUMBER(MATCH(RIGHT(TRIM(A498),1),{".",",",";",":","!","?"},0)),
LEFT(TRIM(A498),LEN(TRIM(A498))-1),
TRIM(A498)
))=1,
"Not Duplicate",
"Duplicate")</f>
        <v/>
      </c>
      <c r="C499" s="22">
        <f>_xlfn.IFNA(_xlfn.XLOOKUP(A499, Table1[Title], Table1[Inclusion/Exclusion Decision]), "Added studies")</f>
        <v/>
      </c>
      <c r="D499" s="22" t="inlineStr">
        <is>
          <t>S. Saxena; S. Tripathi; T. S. B. Sudarshan</t>
        </is>
      </c>
      <c r="E499" s="22" t="inlineStr">
        <is>
          <t>Faculty of Engineering, PES University, Bangalore, India; Faculty of Engineering, PES University, Bangalore, India; Faculty of Engineering, PES University, Bangalore, India</t>
        </is>
      </c>
      <c r="F499" s="22" t="inlineStr">
        <is>
          <t>2019 IEEE/RSJ International Conference on Intelligent Robots and Systems (IROS)</t>
        </is>
      </c>
      <c r="G499" s="14" t="n">
        <v>43858</v>
      </c>
      <c r="H499" s="22" t="n">
        <v>2019</v>
      </c>
      <c r="I499" s="22" t="n"/>
      <c r="J499" s="22" t="n"/>
      <c r="K499" s="22" t="n">
        <v>1088</v>
      </c>
      <c r="L499" s="22" t="n">
        <v>1093</v>
      </c>
      <c r="M499" s="22" t="inlineStr">
        <is>
          <t>One of the advancements in humanization of robots is its ability to recognize human emotions. Facial expression plays a key role in identifying human emotions relative to other cues. In this research, an intelligent network capable of real-time emotion recognition from multiple faces using deep learning technique is presented. The proposed network is based on Convolution Neural Network (CNN) in which three blocks of Convolution layers for feature extraction and two blocks of Dense layers for classification are used. The novelty of this method lies in recognizing emotions from multiple faces simultaneously in real time and its invariance to head pose, illumination and age factor. Most of reported work in literature for multiple faces is for frontal face without illumination variation. The proposed emotion recognition system is deployed on Raspberry Pi3 B+ for human robot interaction applications and achieved an average accuracy of 95.8% in real time.</t>
        </is>
      </c>
      <c r="N499" s="22" t="inlineStr">
        <is>
          <t>2153-0866</t>
        </is>
      </c>
      <c r="O499" s="22" t="inlineStr">
        <is>
          <t>978-1-7281-4004-9</t>
        </is>
      </c>
      <c r="P499" s="22" t="inlineStr">
        <is>
          <t>10.1109/IROS40897.2019.8967874</t>
        </is>
      </c>
      <c r="Q499" s="22" t="n"/>
      <c r="R499" s="22" t="inlineStr">
        <is>
          <t>https://ieeexplore.ieee.org/stamp/stamp.jsp?arnumber=8967874</t>
        </is>
      </c>
      <c r="S499" s="22" t="n"/>
      <c r="T499" s="22" t="inlineStr">
        <is>
          <t>Emotion recognition;Intelligent networks;Convolution;Neural networks;Lighting;Human-robot interaction;Feature extraction;Real-time systems;Faces;Intelligent robots</t>
        </is>
      </c>
      <c r="U499" s="22" t="n"/>
      <c r="V499" s="22" t="n">
        <v>7</v>
      </c>
      <c r="W499" s="22" t="n"/>
      <c r="X499" s="22" t="n">
        <v>22</v>
      </c>
      <c r="Y499" s="22" t="inlineStr">
        <is>
          <t>IEEE</t>
        </is>
      </c>
      <c r="Z499" s="14" t="n">
        <v>43858</v>
      </c>
      <c r="AA499" s="22" t="inlineStr">
        <is>
          <t>3-8 Nov. 2019</t>
        </is>
      </c>
      <c r="AB499" s="22" t="inlineStr">
        <is>
          <t>3-8 Nov. 2019</t>
        </is>
      </c>
      <c r="AC499" s="22" t="inlineStr">
        <is>
          <t>IEEE</t>
        </is>
      </c>
      <c r="AD499" s="15" t="inlineStr">
        <is>
          <t>IEEE Conferences</t>
        </is>
      </c>
    </row>
    <row r="500">
      <c r="A500" s="8" t="inlineStr">
        <is>
          <t>Digital Twin Framework for Personalized Serious Games-Based Therapy</t>
        </is>
      </c>
      <c r="B500" s="9">
        <f>IF(COUNTIF($A$1:A499,
IF(ISNUMBER(MATCH(RIGHT(TRIM(A499),1),{".",",",";",":","!","?"},0)),
LEFT(TRIM(A499),LEN(TRIM(A499))-1),
TRIM(A499)
))=1,
"Not Duplicate",
"Duplicate")</f>
        <v/>
      </c>
      <c r="C500" s="9">
        <f>_xlfn.IFNA(_xlfn.XLOOKUP(A500, Table1[Title], Table1[Inclusion/Exclusion Decision]), "Added studies")</f>
        <v/>
      </c>
      <c r="D500" s="9" t="inlineStr">
        <is>
          <t>A. Antunes; R. N. Madeira; O. Postolache</t>
        </is>
      </c>
      <c r="E500" s="9" t="inlineStr">
        <is>
          <t>NOVA LINCS NOVA School of Science and Technology, NOVA University of Lisbon, Caparica, Portugal; NOVA LINCS NOVA School of Science and Technology, NOVA University of Lisbon, Caparica, Portugal; IT-IUL ISCTE-IUL, Instituto de TelecomunicaÃ§Ãµes, Lisboa, Portugal</t>
        </is>
      </c>
      <c r="F500" s="9" t="inlineStr">
        <is>
          <t>2024 International Symposium on Sensing and Instrumentation in 5G and IoT Era (ISSI)</t>
        </is>
      </c>
      <c r="G500" s="10" t="n">
        <v>45588</v>
      </c>
      <c r="H500" s="9" t="n">
        <v>2024</v>
      </c>
      <c r="I500" s="9" t="n">
        <v>1</v>
      </c>
      <c r="J500" s="9" t="n"/>
      <c r="K500" s="9" t="n">
        <v>1</v>
      </c>
      <c r="L500" s="9" t="n">
        <v>6</v>
      </c>
      <c r="M500" s="9" t="inlineStr">
        <is>
          <t>Patients with disabilities usually require repetitive and sometimes painful therapy to regain functionality. Serious games are used as a tool to complement therapistâ€™s interventions aiming to promote engagement and motivation. Smart healthcare provides tools to build smart environments using technological advances such as wearable, mobile, and Internet of Things devices to capture data from userâ€™s interactions to obtain knowledge. A digital twin of the patient is a representative virtual replica of the physical patient allowing status assessment, application of scenarios, simulation, and prediction. A framework model for a digital twin of the patient for personalized serious game-based therapy is presented.</t>
        </is>
      </c>
      <c r="N500" s="9" t="n"/>
      <c r="O500" s="9" t="inlineStr">
        <is>
          <t>979-8-3503-7868-9</t>
        </is>
      </c>
      <c r="P500" s="9" t="inlineStr">
        <is>
          <t>10.1109/ISSI63632.2024.10720479</t>
        </is>
      </c>
      <c r="Q500" s="9" t="inlineStr">
        <is>
          <t xml:space="preserve">FundaÃ§Ã£o para a CiÃªncia e a Tecnologia; </t>
        </is>
      </c>
      <c r="R500" s="9" t="inlineStr">
        <is>
          <t>https://ieeexplore.ieee.org/stamp/stamp.jsp?arnumber=10720479</t>
        </is>
      </c>
      <c r="S500" s="9" t="inlineStr">
        <is>
          <t>Digital Twin;Framework;Serious Games;Personalized Therapy</t>
        </is>
      </c>
      <c r="T500" s="9" t="inlineStr">
        <is>
          <t>5G mobile communication;Instruments;Medical treatment;Digital twins;Serious games;Sensors;Internet of Things</t>
        </is>
      </c>
      <c r="U500" s="9" t="n"/>
      <c r="V500" s="9" t="n">
        <v>2</v>
      </c>
      <c r="W500" s="9" t="n"/>
      <c r="X500" s="9" t="n">
        <v>17</v>
      </c>
      <c r="Y500" s="9" t="inlineStr">
        <is>
          <t>IEEE</t>
        </is>
      </c>
      <c r="Z500" s="10" t="n">
        <v>45588</v>
      </c>
      <c r="AA500" s="9" t="inlineStr">
        <is>
          <t>29-30 Aug. 2024</t>
        </is>
      </c>
      <c r="AB500" s="9" t="inlineStr">
        <is>
          <t>29-30 Aug. 2024</t>
        </is>
      </c>
      <c r="AC500" s="9" t="inlineStr">
        <is>
          <t>IEEE</t>
        </is>
      </c>
      <c r="AD500" s="11" t="inlineStr">
        <is>
          <t>IEEE Conferences</t>
        </is>
      </c>
    </row>
    <row r="501">
      <c r="A501" s="12" t="inlineStr">
        <is>
          <t>Data Fusion-based graph representation learning for brain disease recognition</t>
        </is>
      </c>
      <c r="B501" s="22">
        <f>IF(COUNTIF($A$1:A500,
IF(ISNUMBER(MATCH(RIGHT(TRIM(A500),1),{".",",",";",":","!","?"},0)),
LEFT(TRIM(A500),LEN(TRIM(A500))-1),
TRIM(A500)
))=1,
"Not Duplicate",
"Duplicate")</f>
        <v/>
      </c>
      <c r="C501" s="22">
        <f>_xlfn.IFNA(_xlfn.XLOOKUP(A501, Table1[Title], Table1[Inclusion/Exclusion Decision]), "Added studies")</f>
        <v/>
      </c>
      <c r="D501" s="22" t="inlineStr">
        <is>
          <t>B. Huang; H. Lu</t>
        </is>
      </c>
      <c r="E501" s="22" t="inlineStr">
        <is>
          <t>School of Computer Science and Communication Engineering, Jiangsu University, Jiangsu, China; School of Computer Science and Communication Engineering, Jiangsu University, Jiangsu, China</t>
        </is>
      </c>
      <c r="F501" s="22" t="inlineStr">
        <is>
          <t>2023 4th International Conference on Big Data &amp; Artificial Intelligence &amp; Software Engineering (ICBASE)</t>
        </is>
      </c>
      <c r="G501" s="14" t="n">
        <v>45233</v>
      </c>
      <c r="H501" s="22" t="n">
        <v>2023</v>
      </c>
      <c r="I501" s="22" t="n"/>
      <c r="J501" s="22" t="n"/>
      <c r="K501" s="22" t="n">
        <v>1</v>
      </c>
      <c r="L501" s="22" t="n">
        <v>5</v>
      </c>
      <c r="M501" s="22" t="inlineStr">
        <is>
          <t>Self-supervised graph learning has attracted intensive attention due to attempts to eliminate the need for expensive data labeling, especially graph contrastive learning. However, the existing graph contrastive learning methods rely heavily on selecting negative samples or symmetric network structures. To overcome these limitations, we propose a Data Fusion framework based on Graph Representation Learning for brain disease recognition (DF-GRL), which integrates structure and attribute information extracted from an asymmetric dual branch network. To explore the structure representation of attribute embedding, we sample neighbor node features of attribute embedding. We apply a cross-correlation-based loss function to constrain the structural consistency of structural embedding and neighbor embedding representations. With state-of-the-art graph representation learning methods, extensive experiments on seven brain functional connectivity data demonstrate the effectiveness and efficiency of our method.</t>
        </is>
      </c>
      <c r="N501" s="22" t="n"/>
      <c r="O501" s="22" t="inlineStr">
        <is>
          <t>979-8-3503-2949-0</t>
        </is>
      </c>
      <c r="P501" s="22" t="inlineStr">
        <is>
          <t>10.1109/ICBASE59196.2023.10303136</t>
        </is>
      </c>
      <c r="Q501" s="22" t="n"/>
      <c r="R501" s="22" t="inlineStr">
        <is>
          <t>https://ieeexplore.ieee.org/stamp/stamp.jsp?arnumber=10303136</t>
        </is>
      </c>
      <c r="S501" s="22" t="inlineStr">
        <is>
          <t>component;graph representation learning;data fusion;asymmetric;brain disease</t>
        </is>
      </c>
      <c r="T501" s="22" t="inlineStr">
        <is>
          <t>Representation learning;Learning systems;Fuses;Feature extraction;Robustness;Data mining;Labeling</t>
        </is>
      </c>
      <c r="U501" s="22" t="n"/>
      <c r="V501" s="22" t="n">
        <v>1</v>
      </c>
      <c r="W501" s="22" t="n"/>
      <c r="X501" s="22" t="n">
        <v>25</v>
      </c>
      <c r="Y501" s="22" t="inlineStr">
        <is>
          <t>IEEE</t>
        </is>
      </c>
      <c r="Z501" s="14" t="n">
        <v>45233</v>
      </c>
      <c r="AA501" s="22" t="inlineStr">
        <is>
          <t>25-27 Aug. 2023</t>
        </is>
      </c>
      <c r="AB501" s="22" t="inlineStr">
        <is>
          <t>25-27 Aug. 2023</t>
        </is>
      </c>
      <c r="AC501" s="22" t="inlineStr">
        <is>
          <t>IEEE</t>
        </is>
      </c>
      <c r="AD501" s="15" t="inlineStr">
        <is>
          <t>IEEE Conferences</t>
        </is>
      </c>
    </row>
    <row r="502">
      <c r="A502" s="8" t="inlineStr">
        <is>
          <t>An Auxiliary Diagnostic Method for Neurological and Psychiatric Disorders Based on Hemisynap Polarity Attention and Adversarial Training</t>
        </is>
      </c>
      <c r="B502" s="9">
        <f>IF(COUNTIF($A$1:A501,
IF(ISNUMBER(MATCH(RIGHT(TRIM(A501),1),{".",",",";",":","!","?"},0)),
LEFT(TRIM(A501),LEN(TRIM(A501))-1),
TRIM(A501)
))=1,
"Not Duplicate",
"Duplicate")</f>
        <v/>
      </c>
      <c r="C502" s="9">
        <f>_xlfn.IFNA(_xlfn.XLOOKUP(A502, Table1[Title], Table1[Inclusion/Exclusion Decision]), "Added studies")</f>
        <v/>
      </c>
      <c r="D502" s="9" t="inlineStr">
        <is>
          <t>X. Luo; J. Gu; F. Teng; H. Zhu</t>
        </is>
      </c>
      <c r="E502" s="9" t="inlineStr">
        <is>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is>
      </c>
      <c r="F502" s="9" t="inlineStr">
        <is>
          <t>2025 IEEE International Conference on Bioinformatics and Biomedicine (BIBM)</t>
        </is>
      </c>
      <c r="G502" s="10" t="n">
        <v>46051</v>
      </c>
      <c r="H502" s="9" t="n">
        <v>2025</v>
      </c>
      <c r="I502" s="9" t="n"/>
      <c r="J502" s="9" t="n"/>
      <c r="K502" s="9" t="n">
        <v>2615</v>
      </c>
      <c r="L502" s="9" t="n">
        <v>2620</v>
      </c>
      <c r="M502" s="9" t="inlineStr">
        <is>
          <t>Functional connectivity changes detected via functional magnetic resonance imaging (fMRI) often precede clinical symptoms of neurological and psychiatric disorders, making them valuable biomarkers for early diagnosis and monitoring. This study introduces a multi-modal fusion framework that combines fMRI-derived connectivity with demographic data, using a multi-task learning strategy informed by medical domain knowledge. We propose a novel HemiSynap Polarity Attention mechanism to enhance feature extraction by modeling inter-hemispheric interactions and capturing polarityspecific (positive/negative) connectivity patterns. An adversarial multi-task training scheme aligns classification and regression objectives, promoting loss sharing and effective information fusion. The model was validated on three public datasets (ABIDE, ADHD-200, ADNI), showing notable improvements over state-of-the-art methods. Furthermore, we conducted statistical analyses of attention patterns across brain networks and regions, demonstrating the model's interpretability and offering insights into its clinical relevance for aiding diagnosis. The code is available at: https://github.com/A3-247/HPA-AT</t>
        </is>
      </c>
      <c r="N502" s="9" t="inlineStr">
        <is>
          <t>2156-1133</t>
        </is>
      </c>
      <c r="O502" s="9" t="inlineStr">
        <is>
          <t>979-8-3315-1557-7</t>
        </is>
      </c>
      <c r="P502" s="9" t="inlineStr">
        <is>
          <t>10.1109/BIBM66473.2025.11356297</t>
        </is>
      </c>
      <c r="Q502" s="9" t="inlineStr">
        <is>
          <t xml:space="preserve">National Natural Science Foundation of China(grant numbers:62306249,62272398); </t>
        </is>
      </c>
      <c r="R502" s="9" t="inlineStr">
        <is>
          <t>https://ieeexplore.ieee.org/stamp/stamp.jsp?arnumber=11356297</t>
        </is>
      </c>
      <c r="S502" s="9" t="inlineStr">
        <is>
          <t>HemiSynap Polarity Attention;adversarial training;multimodal multitasking;neurological and psychiatric disorders;auxiliary diagnosis</t>
        </is>
      </c>
      <c r="T502" s="9" t="inlineStr">
        <is>
          <t>Training;Functional connectivity;Technological innovation;Statistical analysis;Functional magnetic resonance imaging;Multitasking;Brain modeling;Medical diagnostic imaging;Optimization;Monitoring</t>
        </is>
      </c>
      <c r="U502" s="9" t="n"/>
      <c r="V502" s="9" t="n"/>
      <c r="W502" s="9" t="n"/>
      <c r="X502" s="9" t="n">
        <v>28</v>
      </c>
      <c r="Y502" s="9" t="inlineStr">
        <is>
          <t>IEEE</t>
        </is>
      </c>
      <c r="Z502" s="10" t="n">
        <v>46051</v>
      </c>
      <c r="AA502" s="9" t="inlineStr">
        <is>
          <t>15-18 Dec. 2025</t>
        </is>
      </c>
      <c r="AB502" s="9" t="inlineStr">
        <is>
          <t>15-18 Dec. 2025</t>
        </is>
      </c>
      <c r="AC502" s="9" t="inlineStr">
        <is>
          <t>IEEE</t>
        </is>
      </c>
      <c r="AD502" s="11" t="inlineStr">
        <is>
          <t>IEEE Conferences</t>
        </is>
      </c>
    </row>
    <row r="503">
      <c r="A503" s="12" t="inlineStr">
        <is>
          <t>Cognitive Deep-Learning approach to enhance Problem-Solving Skills based on Knowledge Organization</t>
        </is>
      </c>
      <c r="B503" s="22">
        <f>IF(COUNTIF($A$1:A502,
IF(ISNUMBER(MATCH(RIGHT(TRIM(A502),1),{".",",",";",":","!","?"},0)),
LEFT(TRIM(A502),LEN(TRIM(A502))-1),
TRIM(A502)
))=1,
"Not Duplicate",
"Duplicate")</f>
        <v/>
      </c>
      <c r="C503" s="22">
        <f>_xlfn.IFNA(_xlfn.XLOOKUP(A503, Table1[Title], Table1[Inclusion/Exclusion Decision]), "Added studies")</f>
        <v/>
      </c>
      <c r="D503" s="22" t="inlineStr">
        <is>
          <t>K. Akhil; B. Harshadha; N. Kota; H. Kalakata; J. Kondabrolu; M. Abhinay</t>
        </is>
      </c>
      <c r="E503" s="22" t="inlineStr">
        <is>
          <t>Department of CSE&amp;CSBS,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Department of CSBS, VNR VIGNANA JYOTHI INSTITUTE OF ENGINEERING AND TECHNOLOGY, Hyderabad, India; VNR VIGNANA JYOTHI INSTITUTE OF ENGINEERING AND TECHNOLOGY, Hyderabad, India</t>
        </is>
      </c>
      <c r="F503" s="22" t="inlineStr">
        <is>
          <t>2024 IEEE 4th International Conference on ICT in Business Industry &amp; Government (ICTBIG)</t>
        </is>
      </c>
      <c r="G503" s="14" t="n">
        <v>45729</v>
      </c>
      <c r="H503" s="22" t="n">
        <v>2024</v>
      </c>
      <c r="I503" s="22" t="n"/>
      <c r="J503" s="22" t="n"/>
      <c r="K503" s="22" t="n">
        <v>1</v>
      </c>
      <c r="L503" s="22" t="n">
        <v>8</v>
      </c>
      <c r="M503" s="22" t="inlineStr">
        <is>
          <t>Knowledge is a fundamental component of human cognition that exists in procedural, declarative, and non-declarative forms and plays a crucial role in influencing problem-solving capabilities. In the current environment of education and professional development, the capacity to solve complex problems effectively is of great importance. Graduates are often examined for problem-solving skills as they transition from education to the professional world. Despite the vast amount of knowledge available, graduates frequently face challenges applying their cognitive skills to real-world situations. This requires a deeper insight into how different types of knowledge and their organization affect problem-solving abilities. Recent studies have demonstrated how data mining techniques with access to surveys can potentially solve problems associated with Attention Deficit Disorder (ADD) and Absence Epilepsy. Research on data pattern analysis regarding depression, anxiety, and cognitive impairments has actually enabled researchers to design interventions in the form of prototypes in video games that may improve cognitive and motor functions. The aim of this study is essentially applying a similar approach to analyze the intricate relationship between knowledge organization, cognitive skills, and problem-solving efficacy among graduates. The data is collected through surveys from the graduates. Concepts of data mining are used to extract the meaningful patterns between knowledge and cognitive skills and their impact on the problem-solving ability to analyze how effectively the knowledge is being used and affected for and by solving different problems. The study mainly focuses on deep learning approaches that are capable of recognizing complex patterns, inferring relationships, and providing tailored recommendations. In conclusion, This research will contribute to a deeper understanding of knowledge acquisition, organization, and utilization, with significant implications for education, cognitive science, and artificial intelligence. By identifying the mechanisms that underlie effective problem-solving, the study aims to inform the development of innovative strategies for knowledge management and skill enhancement, effectively bridging the gap between knowledge and its practical application in complex problem-solving scenarios.</t>
        </is>
      </c>
      <c r="N503" s="22" t="n"/>
      <c r="O503" s="22" t="inlineStr">
        <is>
          <t>979-8-3315-1898-1</t>
        </is>
      </c>
      <c r="P503" s="22" t="inlineStr">
        <is>
          <t>10.1109/ICTBIG64922.2024.10911123</t>
        </is>
      </c>
      <c r="Q503" s="22" t="n"/>
      <c r="R503" s="22" t="inlineStr">
        <is>
          <t>https://ieeexplore.ieee.org/stamp/stamp.jsp?arnumber=10911123</t>
        </is>
      </c>
      <c r="S503" s="22" t="inlineStr">
        <is>
          <t>Attention Deficit Disorder(ADD);Absence Epilepsy;Knowledge Organization;Knowledge Acquisition;Knowledge Management;Cognitive Science(CS)</t>
        </is>
      </c>
      <c r="T503" s="22" t="inlineStr">
        <is>
          <t>Surveys;Deep learning;Video games;Knowledge acquisition;Education;Epilepsy;Organizations;Knowledge management;Problem-solving;Data mining</t>
        </is>
      </c>
      <c r="U503" s="22" t="n"/>
      <c r="V503" s="22" t="n"/>
      <c r="W503" s="22" t="n"/>
      <c r="X503" s="22" t="n">
        <v>11</v>
      </c>
      <c r="Y503" s="22" t="inlineStr">
        <is>
          <t>IEEE</t>
        </is>
      </c>
      <c r="Z503" s="14" t="n">
        <v>45729</v>
      </c>
      <c r="AA503" s="22" t="inlineStr">
        <is>
          <t>13-14 Dec. 2024</t>
        </is>
      </c>
      <c r="AB503" s="22" t="inlineStr">
        <is>
          <t>13-14 Dec. 2024</t>
        </is>
      </c>
      <c r="AC503" s="22" t="inlineStr">
        <is>
          <t>IEEE</t>
        </is>
      </c>
      <c r="AD503" s="15" t="inlineStr">
        <is>
          <t>IEEE Conferences</t>
        </is>
      </c>
    </row>
    <row r="504">
      <c r="A504" s="8" t="inlineStr">
        <is>
          <t>Smart Neurological Disorder Management Using IoT and Edge Computing</t>
        </is>
      </c>
      <c r="B504" s="9">
        <f>IF(COUNTIF($A$1:A503,
IF(ISNUMBER(MATCH(RIGHT(TRIM(A503),1),{".",",",";",":","!","?"},0)),
LEFT(TRIM(A503),LEN(TRIM(A503))-1),
TRIM(A503)
))=1,
"Not Duplicate",
"Duplicate")</f>
        <v/>
      </c>
      <c r="C504" s="9">
        <f>_xlfn.IFNA(_xlfn.XLOOKUP(A504, Table1[Title], Table1[Inclusion/Exclusion Decision]), "Added studies")</f>
        <v/>
      </c>
      <c r="D504" s="9" t="inlineStr">
        <is>
          <t>R.Bindhiya; S. Murugan; P. Perumal; Nadimpilli.Aneela; S. Chandran; S. L</t>
        </is>
      </c>
      <c r="E504" s="9" t="inlineStr">
        <is>
          <t>Department of Child Health Nursing, Sree Balaji College of Nursing, Bharath Institute of Higher Education and Research, Chennai, Tamil Nadu, India; Department of Biomedical Engineering, Saveetha School of Engineering, Saveetha Institute of Medical and Technical Sciences, Saveetha University, Chennai, Tamil Nadu, India; Department of Computer Science and Engineering, Sri Ramakrishna Engineering College, Coimbatore, Tamil Nadu, India; Department of Computer Science and Design, SRKR Engineering College, Bhimavaram, Andhra Pradesh, India; Department of Electronics and Communication Engineering, Mangalam College of Engineering, Kottayam, Kerala, India; OMR, St. Joseph's College of Engineering, Chennai, Tamil Nadu, India</t>
        </is>
      </c>
      <c r="F504" s="9" t="inlineStr">
        <is>
          <t>2025 2nd International Conference on Artificial Intelligence for Innovations in Healthcare Industries (ICAIIHI)</t>
        </is>
      </c>
      <c r="G504" s="10" t="n">
        <v>46078</v>
      </c>
      <c r="H504" s="9" t="n">
        <v>2025</v>
      </c>
      <c r="I504" s="9" t="n"/>
      <c r="J504" s="9" t="n"/>
      <c r="K504" s="9" t="n">
        <v>1</v>
      </c>
      <c r="L504" s="9" t="n">
        <v>6</v>
      </c>
      <c r="M504" s="9" t="inlineStr">
        <is>
          <t>Neurological diseases, such as Parkinsonâ€™s disease, Alzheimerâ€™s disease, epilepsy, and multiple sclerosis, provide considerable problems to global healthcare owing to their chronic characteristics and the need for ongoing monitoring. Traditional methods dependent on scheduled clinical appointments often neglect to monitor real-time symptom variations, preventing timely intervention and individualised therapy. This work presents an advanced neurological disease management system that integrates Internet of Things (IoT) devices with edge computing to provide continuous, real-time monitoring and analysis of patient health. Wearable sensors and home-based devices gather physiological and behavioural data, which are analysed locally at the edge to identify abnormalities, provide predictive insights, and produce prompt warnings for healthcare professionals. This reduces latency, decreases network reliance, and improves data privacy in comparison to centralised cloud-based solutions. The technology further enables personalized healthcare recommendations and proactive actions, enhancing patient results and quality of life. Experimental simulations illustrate the viability of real-time processing, precise anomaly detection, and effective data management. The proposed method provides a scalable, intelligent, and patient-focused framework, enabling advanced neurological healthcare that is adaptive, economical, and technologically sound.</t>
        </is>
      </c>
      <c r="N504" s="9" t="n"/>
      <c r="O504" s="9" t="inlineStr">
        <is>
          <t>979-8-3315-8267-8</t>
        </is>
      </c>
      <c r="P504" s="9" t="inlineStr">
        <is>
          <t>10.1109/ICAIIHI67124.2025.11403097</t>
        </is>
      </c>
      <c r="Q504" s="9" t="n"/>
      <c r="R504" s="9" t="inlineStr">
        <is>
          <t>https://ieeexplore.ieee.org/stamp/stamp.jsp?arnumber=11403097</t>
        </is>
      </c>
      <c r="S504" s="9" t="inlineStr">
        <is>
          <t>Neurological disorders;Internet of Things (IoT);Wearable sensors;Real-time monitoring;Smart healthcare systems</t>
        </is>
      </c>
      <c r="T504" s="9" t="inlineStr">
        <is>
          <t>Neurological diseases;Cloud computing;Data privacy;Medical services;Real-time systems;Internet of Things;Biomedical monitoring;Wearable sensors;Intelligent sensors;Edge computing</t>
        </is>
      </c>
      <c r="U504" s="9" t="n"/>
      <c r="V504" s="9" t="n"/>
      <c r="W504" s="9" t="n"/>
      <c r="X504" s="9" t="n">
        <v>20</v>
      </c>
      <c r="Y504" s="9" t="inlineStr">
        <is>
          <t>IEEE</t>
        </is>
      </c>
      <c r="Z504" s="10" t="n">
        <v>46078</v>
      </c>
      <c r="AA504" s="9" t="inlineStr">
        <is>
          <t>4-5 Dec. 2025</t>
        </is>
      </c>
      <c r="AB504" s="9" t="inlineStr">
        <is>
          <t>4-5 Dec. 2025</t>
        </is>
      </c>
      <c r="AC504" s="9" t="inlineStr">
        <is>
          <t>IEEE</t>
        </is>
      </c>
      <c r="AD504" s="11" t="inlineStr">
        <is>
          <t>IEEE Conferences</t>
        </is>
      </c>
    </row>
    <row r="505">
      <c r="A505" s="12" t="inlineStr">
        <is>
          <t>Attention Level Evaluation in Children With Autism: Leveraging Head Pose and Gaze Parameters From Videos for Educational Intervention</t>
        </is>
      </c>
      <c r="B505" s="22">
        <f>IF(COUNTIF($A$1:A504,
IF(ISNUMBER(MATCH(RIGHT(TRIM(A504),1),{".",",",";",":","!","?"},0)),
LEFT(TRIM(A504),LEN(TRIM(A504))-1),
TRIM(A504)
))=1,
"Not Duplicate",
"Duplicate")</f>
        <v/>
      </c>
      <c r="C505" s="22">
        <f>_xlfn.IFNA(_xlfn.XLOOKUP(A505, Table1[Title], Table1[Inclusion/Exclusion Decision]), "Added studies")</f>
        <v/>
      </c>
      <c r="D505" s="22" t="inlineStr">
        <is>
          <t>E. B. Varghese; M. Qaraqe; D. Al-Thani</t>
        </is>
      </c>
      <c r="E505" s="22" t="inlineStr">
        <is>
          <t>Division of Information and Computing Technology, College of Science and Engineering, Hamad Bin Khalifa University, Doha, Qatar; Division of Information and Computing Technology, College of Science and Engineering, Hamad Bin Khalifa University, Doha, Qatar; Division of Information and Computing Technology, College of Science and Engineering, Hamad Bin Khalifa University, Doha, Qatar</t>
        </is>
      </c>
      <c r="F505" s="22" t="inlineStr">
        <is>
          <t>IEEE Transactions on Learning Technologies</t>
        </is>
      </c>
      <c r="G505" s="14" t="n">
        <v>45460</v>
      </c>
      <c r="H505" s="22" t="n">
        <v>2024</v>
      </c>
      <c r="I505" s="22" t="n">
        <v>17</v>
      </c>
      <c r="J505" s="22" t="n"/>
      <c r="K505" s="22" t="n">
        <v>1737</v>
      </c>
      <c r="L505" s="22" t="n">
        <v>1753</v>
      </c>
      <c r="M505" s="22"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N505" s="22" t="inlineStr">
        <is>
          <t>1939-1382</t>
        </is>
      </c>
      <c r="O505" s="22" t="n"/>
      <c r="P505" s="22" t="inlineStr">
        <is>
          <t>10.1109/TLT.2024.3409702</t>
        </is>
      </c>
      <c r="Q505" s="22" t="n"/>
      <c r="R505" s="22" t="inlineStr">
        <is>
          <t>https://ieeexplore.ieee.org/stamp/stamp.jsp?arnumber=10549822</t>
        </is>
      </c>
      <c r="S505" s="22" t="inlineStr">
        <is>
          <t>Attention assessment;autism spectrum disorder (ASD);Bayesian neural network (BNN);education;machine learning (ML)</t>
        </is>
      </c>
      <c r="T505" s="22" t="inlineStr">
        <is>
          <t>Magnetic heads;Task analysis;Feature extraction;Face recognition;Videos;Autism;Brain modeling</t>
        </is>
      </c>
      <c r="U505" s="22" t="n"/>
      <c r="V505" s="22" t="n">
        <v>4</v>
      </c>
      <c r="W505" s="22" t="n"/>
      <c r="X505" s="22" t="n">
        <v>53</v>
      </c>
      <c r="Y505" s="22" t="inlineStr">
        <is>
          <t>IEEE</t>
        </is>
      </c>
      <c r="Z505" s="14" t="n">
        <v>45448</v>
      </c>
      <c r="AA505" s="22" t="n">
        <v>2024</v>
      </c>
      <c r="AB505" s="22" t="n"/>
      <c r="AC505" s="22" t="inlineStr">
        <is>
          <t>IEEE</t>
        </is>
      </c>
      <c r="AD505" s="15" t="inlineStr">
        <is>
          <t>IEEE Journals</t>
        </is>
      </c>
    </row>
    <row r="506">
      <c r="A506" s="8" t="inlineStr">
        <is>
          <t>Confound Controlled Multimodal Neuroimaging Data Fusion and Its Application to Developmental Disorders</t>
        </is>
      </c>
      <c r="B506" s="9">
        <f>IF(COUNTIF($A$1:A505,
IF(ISNUMBER(MATCH(RIGHT(TRIM(A505),1),{".",",",";",":","!","?"},0)),
LEFT(TRIM(A505),LEN(TRIM(A505))-1),
TRIM(A505)
))=1,
"Not Duplicate",
"Duplicate")</f>
        <v/>
      </c>
      <c r="C506" s="9">
        <f>_xlfn.IFNA(_xlfn.XLOOKUP(A506, Table1[Title], Table1[Inclusion/Exclusion Decision]), "Added studies")</f>
        <v/>
      </c>
      <c r="D506" s="9" t="inlineStr">
        <is>
          <t>C. Liang; R. F. Silva; T. Adali; R. Jiang; D. Zhang; S. Qi; V. D. Calhoun</t>
        </is>
      </c>
      <c r="E506" s="9" t="inlineStr">
        <is>
          <t>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 Department of Computer Science and Electrical Engineering, University of Maryland, Baltimore County, MD, USA; Department of Radiology and Biomedical Imaging, Yale School of Medicine, New Haven, CT, USA; Department of Artificial Intelligence, Key Laboratory of Brain-Machine Intelligence Technology, Ministry of Education, Nanjing University of Aeronautics and Astronautics, Nanjing, China; Department of Artificial Intelligence, Key Laboratory of Brain-Machine Intelligence Technology, Ministry of Education, Nanjing University of Aeronautics and Astronautics, Nanjing, China; Tri-Institutional Center for Translational Research in Neuroimaging and Data Science (TReNDS), Georgia State University, Georgia Institute of Technology, Emory University, Atlanta, GA, USA</t>
        </is>
      </c>
      <c r="F506" s="9" t="inlineStr">
        <is>
          <t>IEEE Transactions on Image Processing</t>
        </is>
      </c>
      <c r="G506" s="10" t="n">
        <v>45890</v>
      </c>
      <c r="H506" s="9" t="n">
        <v>2025</v>
      </c>
      <c r="I506" s="9" t="n">
        <v>34</v>
      </c>
      <c r="J506" s="9" t="n"/>
      <c r="K506" s="9" t="n">
        <v>5271</v>
      </c>
      <c r="L506" s="9" t="n">
        <v>5284</v>
      </c>
      <c r="M506" s="9" t="inlineStr">
        <is>
          <t>Multimodal fusion provides multiple benefits over single modality analysis by leveraging both shared and complementary information from different modalities. Notably, supervised fusion enjoys extensive interest for capturing multimodal co-varying patterns associated with clinical measures. A key challenge of brain data analysis is how to handle confounds, which, if unaddressed, can lead to an unrealistic description of the relationship between the brain and clinical measures. Current approaches often rely on linear regression to remove covariate effects prior to fusion, which may lead to information loss, rather than pursue the more global strategy of optimizing both fusion and covariates removal simultaneously. Thus, we propose â€œCR-mCCARâ€ to jointly optimize for confounds within a guided fusion model, capturing co-varying multimodal patterns associated with a specific clinical domain while also discounting covariate effects. Simulations show that CR-mCCAR separate the reference and covariate factors accurately. Functional and structural neuroimaging data fusion reveals co-varying patterns in attention deficit/hyperactivity disorder (ADHD, striato-thalamo-cortical and salience areas) and in autism spectrum disorder (ASD, salience and fronto-temporal areas) that link with core symptoms but uncorrelate with age and motion. These results replicate in an independent cohort. Downstream classification accuracy between ADHD/ASD and controls is markedly higher for CR-mCCAR compared to fusion and regression separately. CR-mCCAR can be extended to include multiple targets and multiple covariates. Overall, results demonstrate CR-mCCAR can jointly optimize for target components that correlate with the reference(s) while removing nuisance covariates. This approach can improve the meaningful detection of reliable phenotype-linked multimodal biomarkers for brain disorders.</t>
        </is>
      </c>
      <c r="N506" s="9" t="inlineStr">
        <is>
          <t>1941-0042</t>
        </is>
      </c>
      <c r="O506" s="9" t="n"/>
      <c r="P506" s="9" t="inlineStr">
        <is>
          <t>10.1109/TIP.2025.3597045</t>
        </is>
      </c>
      <c r="Q506" s="9" t="inlineStr">
        <is>
          <t xml:space="preserve">National Natural Science Foundation of China(grant numbers:62376124,62136004,82371510); Natural Science Foundation of Jiangsu Province, China(grant numbers:BK20220889); Key Research and Development Plan of Jiangsu Province(grant numbers:BK20220889); National Institutes of Health(grant numbers:R01MH118695); </t>
        </is>
      </c>
      <c r="R506" s="9" t="inlineStr">
        <is>
          <t>https://ieeexplore.ieee.org/stamp/stamp.jsp?arnumber=11125858</t>
        </is>
      </c>
      <c r="S506" s="9" t="inlineStr">
        <is>
          <t>Confounding covariate regression;global strategy;neurodevelopmental disorders;supervised multimodal fusion</t>
        </is>
      </c>
      <c r="T506" s="9" t="inlineStr">
        <is>
          <t>Neuroimaging;Brain modeling;Optimization;Feature extraction;Correlation;Current measurement;Biomedical imaging;Accuracy;Linear regression;Data mining</t>
        </is>
      </c>
      <c r="U506" s="9" t="inlineStr">
        <is>
          <t>Humans;Multimodal Imaging;Neuroimaging;Brain;Autism Spectrum Disorder;Child;Attention Deficit Disorder with Hyperactivity;Male;Algorithms;Female;Adolescent;Magnetic Resonance Imaging</t>
        </is>
      </c>
      <c r="V506" s="9" t="n">
        <v>1</v>
      </c>
      <c r="W506" s="9" t="n"/>
      <c r="X506" s="9" t="n">
        <v>64</v>
      </c>
      <c r="Y506" s="9" t="inlineStr">
        <is>
          <t>IEEE</t>
        </is>
      </c>
      <c r="Z506" s="10" t="n">
        <v>45883</v>
      </c>
      <c r="AA506" s="9" t="n">
        <v>2025</v>
      </c>
      <c r="AB506" s="9" t="n"/>
      <c r="AC506" s="9" t="inlineStr">
        <is>
          <t>IEEE</t>
        </is>
      </c>
      <c r="AD506" s="11" t="inlineStr">
        <is>
          <t>IEEE Journals</t>
        </is>
      </c>
    </row>
    <row r="507">
      <c r="A507" s="12" t="inlineStr">
        <is>
          <t>Review on Signal Generation for Neurofeedback</t>
        </is>
      </c>
      <c r="B507" s="22">
        <f>IF(COUNTIF($A$1:A506,
IF(ISNUMBER(MATCH(RIGHT(TRIM(A506),1),{".",",",";",":","!","?"},0)),
LEFT(TRIM(A506),LEN(TRIM(A506))-1),
TRIM(A506)
))=1,
"Not Duplicate",
"Duplicate")</f>
        <v/>
      </c>
      <c r="C507" s="22">
        <f>_xlfn.IFNA(_xlfn.XLOOKUP(A507, Table1[Title], Table1[Inclusion/Exclusion Decision]), "Added studies")</f>
        <v/>
      </c>
      <c r="D507" s="22" t="inlineStr">
        <is>
          <t>F. Hossain; H. Yaacob</t>
        </is>
      </c>
      <c r="E507" s="22" t="inlineStr">
        <is>
          <t>Kulliyyah of Information and Communication Technology, International Islamic University Malaysia, Selangor, Malaysia; Kulliyyah of Information and Communication Technology, International Islamic University Malaysia, Selangor, Malaysia</t>
        </is>
      </c>
      <c r="F507" s="22" t="inlineStr">
        <is>
          <t>2022 10th International Conference on Cyber and IT Service Management (CITSM)</t>
        </is>
      </c>
      <c r="G507" s="14" t="n">
        <v>44876</v>
      </c>
      <c r="H507" s="22" t="n">
        <v>2022</v>
      </c>
      <c r="I507" s="22" t="n"/>
      <c r="J507" s="22" t="n"/>
      <c r="K507" s="22" t="n">
        <v>1</v>
      </c>
      <c r="L507" s="22" t="n">
        <v>8</v>
      </c>
      <c r="M507" s="22" t="inlineStr">
        <is>
          <t>Neurofeedback (NF) is a scientific method that alters the brain states to improve mental disorders. Neurofeedback can perform through Brain-Computer Interface (BCI) which involves hardware, and software to communicate with the outside environment using the brain's thoughts. Coronavirus disease (COVID-19) has shown a substantial influence on mental health symptoms because individuals are working from home (WFH). However, A brain condition known as Mental Fatigue (MF) is induced by continuous cognitive work and lowers mental attentiveness as well as negatively affects performance. There are different approaches to address different mental states and Neurofeedback strategies to change mental states. Thus, Neurofeedback can be an Intervention technique to reduce mental fatigue and improve cognitive task performance. Furthermore, it is proven by researchers that Machine Learning Technique can successfully detect Mental Fatigue through electroencephalography (EEG). Currently, there is no BCI that integrated Mental Fatigue detection and applies Neurofeedback strategies to reduce Mental Fatigue. This review identified a neurofeedback process that includes signal acquisition, signal pre-processing, feature extraction, classification and generation of feedback signals. This review aims to develop a general architecture of mental fatigue intervention through BCI.</t>
        </is>
      </c>
      <c r="N507" s="22" t="inlineStr">
        <is>
          <t>2770-159X</t>
        </is>
      </c>
      <c r="O507" s="22" t="inlineStr">
        <is>
          <t>978-1-6654-6074-3</t>
        </is>
      </c>
      <c r="P507" s="22" t="inlineStr">
        <is>
          <t>10.1109/CITSM56380.2022.9935866</t>
        </is>
      </c>
      <c r="Q507" s="22" t="n"/>
      <c r="R507" s="22" t="inlineStr">
        <is>
          <t>https://ieeexplore.ieee.org/stamp/stamp.jsp?arnumber=9935866</t>
        </is>
      </c>
      <c r="S507" s="22" t="inlineStr">
        <is>
          <t>Electroencephalographic;Brain Computer Interface;Mental Fatigue;Intervention;Neurofeedback</t>
        </is>
      </c>
      <c r="T507" s="22" t="inlineStr">
        <is>
          <t>COVID-19;Mental disorders;Mental health;Signal processing;Fatigue;Electroencephalography;Software</t>
        </is>
      </c>
      <c r="U507" s="22" t="n"/>
      <c r="V507" s="22" t="n"/>
      <c r="W507" s="22" t="n"/>
      <c r="X507" s="22" t="n">
        <v>106</v>
      </c>
      <c r="Y507" s="22" t="inlineStr">
        <is>
          <t>IEEE</t>
        </is>
      </c>
      <c r="Z507" s="14" t="n">
        <v>44876</v>
      </c>
      <c r="AA507" s="22" t="inlineStr">
        <is>
          <t>20-21 Sept. 2022</t>
        </is>
      </c>
      <c r="AB507" s="22" t="inlineStr">
        <is>
          <t>20-21 Sept. 2022</t>
        </is>
      </c>
      <c r="AC507" s="22" t="inlineStr">
        <is>
          <t>IEEE</t>
        </is>
      </c>
      <c r="AD507" s="15" t="inlineStr">
        <is>
          <t>IEEE Conferences</t>
        </is>
      </c>
    </row>
    <row r="508">
      <c r="A508" s="8" t="inlineStr">
        <is>
          <t>Concerns in the Blurred Divisions Between Medical and Consumer Neurotechnology</t>
        </is>
      </c>
      <c r="B508" s="9">
        <f>IF(COUNTIF($A$1:A507,
IF(ISNUMBER(MATCH(RIGHT(TRIM(A507),1),{".",",",";",":","!","?"},0)),
LEFT(TRIM(A507),LEN(TRIM(A507))-1),
TRIM(A507)
))=1,
"Not Duplicate",
"Duplicate")</f>
        <v/>
      </c>
      <c r="C508" s="9">
        <f>_xlfn.IFNA(_xlfn.XLOOKUP(A508, Table1[Title], Table1[Inclusion/Exclusion Decision]), "Added studies")</f>
        <v/>
      </c>
      <c r="D508" s="9" t="inlineStr">
        <is>
          <t>A. Y. Paek; J. A. Brantley; B. J. Evans; J. L. Contreras-Vidal</t>
        </is>
      </c>
      <c r="E508" s="9" t="inlineStr">
        <is>
          <t>Department of Electrical and Computer Engineering,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 Law Center and the Industry-University Cooperative Research Centers (IUCRC) Building Reliable Advances and Innovation in Neurotechnology (BRAIN) Center, University of Houston, Houston, TX, USA; Department of Electrical and Computer Engineering, Industry-University Cooperative Research Centers (IUCRC) Building Reliable Advances and Innovation in Neurotechnology (BRAIN) Center, University of Houston, Houston, TX, USA</t>
        </is>
      </c>
      <c r="F508" s="9" t="inlineStr">
        <is>
          <t>IEEE Systems Journal</t>
        </is>
      </c>
      <c r="G508" s="10" t="n">
        <v>44355</v>
      </c>
      <c r="H508" s="9" t="n">
        <v>2021</v>
      </c>
      <c r="I508" s="9" t="n">
        <v>15</v>
      </c>
      <c r="J508" s="9" t="n">
        <v>2</v>
      </c>
      <c r="K508" s="9" t="n">
        <v>3069</v>
      </c>
      <c r="L508" s="9" t="n">
        <v>3080</v>
      </c>
      <c r="M508" s="9" t="inlineStr">
        <is>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is>
      </c>
      <c r="N508" s="9" t="inlineStr">
        <is>
          <t>1937-9234</t>
        </is>
      </c>
      <c r="O508" s="9" t="n"/>
      <c r="P508" s="9" t="inlineStr">
        <is>
          <t>10.1109/JSYST.2020.3032609</t>
        </is>
      </c>
      <c r="Q508" s="9" t="inlineStr">
        <is>
          <t xml:space="preserve">National Science Foundation Industry-University Cooperative Research Centers; Building Reliable Advances and Innovation in Neurotechnology; University of Houston(grant numbers:NSF 1650536,NSF 1302339); National Institute of Health Blueprint Diversity Specialized Predoctoral to Postdoctoral Advancement in Neuroscience(grant numbers:NIH 1F99NS105210-01); </t>
        </is>
      </c>
      <c r="R508" s="9" t="inlineStr">
        <is>
          <t>https://ieeexplore.ieee.org/stamp/stamp.jsp?arnumber=9298858</t>
        </is>
      </c>
      <c r="S508" s="9" t="inlineStr">
        <is>
          <t>Brainâ€“computer interface (BCI);consumer products;data privacy;ethics;law;medical diagnosis;neurofeedback;neural prosthesis;patient rehabilitation</t>
        </is>
      </c>
      <c r="T508" s="9" t="inlineStr">
        <is>
          <t>Medical diagnostic imaging;Neurotechnology;Biomedical monitoring;Training;Neurological diseases;Brain;Software</t>
        </is>
      </c>
      <c r="U508" s="9" t="n"/>
      <c r="V508" s="9" t="n">
        <v>15</v>
      </c>
      <c r="W508" s="9" t="n"/>
      <c r="X508" s="9" t="n">
        <v>118</v>
      </c>
      <c r="Y508" s="9" t="inlineStr">
        <is>
          <t>IEEE</t>
        </is>
      </c>
      <c r="Z508" s="10" t="n">
        <v>44183</v>
      </c>
      <c r="AA508" s="16" t="n">
        <v>44348</v>
      </c>
      <c r="AB508" s="9" t="n"/>
      <c r="AC508" s="9" t="inlineStr">
        <is>
          <t>IEEE</t>
        </is>
      </c>
      <c r="AD508" s="11" t="inlineStr">
        <is>
          <t>IEEE Journals</t>
        </is>
      </c>
    </row>
    <row r="509">
      <c r="A509" s="12" t="inlineStr">
        <is>
          <t>Multisensed Emotions as Adaptation Controllers in Human-to-Serious NeuroGames Communication</t>
        </is>
      </c>
      <c r="B509" s="22">
        <f>IF(COUNTIF($A$1:A508,
IF(ISNUMBER(MATCH(RIGHT(TRIM(A508),1),{".",",",";",":","!","?"},0)),
LEFT(TRIM(A508),LEN(TRIM(A508))-1),
TRIM(A508)
))=1,
"Not Duplicate",
"Duplicate")</f>
        <v/>
      </c>
      <c r="C509" s="22">
        <f>_xlfn.IFNA(_xlfn.XLOOKUP(A509, Table1[Title], Table1[Inclusion/Exclusion Decision]), "Added studies")</f>
        <v/>
      </c>
      <c r="D509" s="22" t="inlineStr">
        <is>
          <t>S. B. Dias; H. F. Jelinek; L. J. Hadjileontiadis</t>
        </is>
      </c>
      <c r="E509" s="22" t="inlineStr">
        <is>
          <t>Khalifa University of Science and Technology, Abu Dhabi, United Arab Emirates; Khalifa University of Science and Technology, Abu Dhabi, United Arab Emirates; Khalifa University of Science and Technology, Abu Dhabi, United Arab Emirates</t>
        </is>
      </c>
      <c r="F509" s="22" t="inlineStr">
        <is>
          <t>IEEE Communications Magazine</t>
        </is>
      </c>
      <c r="G509" s="14" t="n">
        <v>45225</v>
      </c>
      <c r="H509" s="22" t="n">
        <v>2023</v>
      </c>
      <c r="I509" s="22" t="n">
        <v>61</v>
      </c>
      <c r="J509" s="22" t="n">
        <v>10</v>
      </c>
      <c r="K509" s="22" t="n">
        <v>38</v>
      </c>
      <c r="L509" s="22" t="n">
        <v>44</v>
      </c>
      <c r="M509" s="22" t="inlineStr">
        <is>
          <t>Emotion is defined (from Britannica) as a complex combination of experiences of consciousness, bodily sensation and behavior, reflecting personal significance of externally and/or internally triggered changes. As an indispensable part of human communication, emotions could be represented within the digital world as a means that could control human interaction with digital artifacts. When this is combined with gamification, a more engaging communication for the player could be established. In this article, we explore how multisensed emotions of players could be used as adaptation controllers within the emotion-adpting serious neurogames (SNGs). We first briefly describe the emotion sensing and recognition landscape, examining the emotion-source sensing and emotion inferring approaches. We then discuss the SNGs design framework and the way human-to-SNG communication is set. Additionally, we describe the way the adaptation of the SNG characteristics can be driven by the inferred emotions, towards the achievement of the desired SNG goals. In addition, we demonstrate the feasibility and design characteristics of multisensed emotion-adapting SNGs, by presenting a related application case, namely EmoSense, and evaluate its acceptance as a technological solution in the field of neurofeedback. Finally, we discuss challenges and opportunities in the field.</t>
        </is>
      </c>
      <c r="N509" s="22" t="inlineStr">
        <is>
          <t>1558-1896</t>
        </is>
      </c>
      <c r="O509" s="22" t="n"/>
      <c r="P509" s="22" t="inlineStr">
        <is>
          <t>10.1109/MCOM.001.2200828</t>
        </is>
      </c>
      <c r="Q509" s="22" t="n"/>
      <c r="R509" s="22" t="inlineStr">
        <is>
          <t>https://ieeexplore.ieee.org/stamp/stamp.jsp?arnumber=10121576</t>
        </is>
      </c>
      <c r="S509" s="22" t="n"/>
      <c r="T509" s="22" t="inlineStr">
        <is>
          <t>Games;Sensors;Emotion recognition;Physiology;Feature extraction;Training;Task analysis;Neural engineering</t>
        </is>
      </c>
      <c r="U509" s="22" t="n"/>
      <c r="V509" s="22" t="n">
        <v>8</v>
      </c>
      <c r="W509" s="22" t="n"/>
      <c r="X509" s="22" t="n">
        <v>15</v>
      </c>
      <c r="Y509" s="22" t="inlineStr">
        <is>
          <t>IEEE</t>
        </is>
      </c>
      <c r="Z509" s="14" t="n">
        <v>45054</v>
      </c>
      <c r="AA509" s="17" t="n">
        <v>45200</v>
      </c>
      <c r="AB509" s="22" t="n"/>
      <c r="AC509" s="22" t="inlineStr">
        <is>
          <t>IEEE</t>
        </is>
      </c>
      <c r="AD509" s="15" t="inlineStr">
        <is>
          <t>IEEE Magazines</t>
        </is>
      </c>
    </row>
    <row r="510">
      <c r="A510" s="8" t="inlineStr">
        <is>
          <t>Design Challenges for Scam Prevention Tools to Protect Neurodiverse and Older Adult Populations</t>
        </is>
      </c>
      <c r="B510" s="9">
        <f>IF(COUNTIF($A$1:A509,
IF(ISNUMBER(MATCH(RIGHT(TRIM(A509),1),{".",",",";",":","!","?"},0)),
LEFT(TRIM(A509),LEN(TRIM(A509))-1),
TRIM(A509)
))=1,
"Not Duplicate",
"Duplicate")</f>
        <v/>
      </c>
      <c r="C510" s="9">
        <f>_xlfn.IFNA(_xlfn.XLOOKUP(A510, Table1[Title], Table1[Inclusion/Exclusion Decision]), "Added studies")</f>
        <v/>
      </c>
      <c r="D510" s="9" t="inlineStr">
        <is>
          <t>P. Tummala; H. Choi; A. Gupta; T. A. Lapnas; Y. S. Chung; M. Peterson; G. Walther; H. Purohit</t>
        </is>
      </c>
      <c r="E510" s="9" t="inlineStr">
        <is>
          <t>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 George Mason University, Fairfax, United States</t>
        </is>
      </c>
      <c r="F510" s="9" t="inlineStr">
        <is>
          <t>2024 IEEE 6th International Conference on Trust, Privacy and Security in Intelligent Systems, and Applications (TPS-ISA)</t>
        </is>
      </c>
      <c r="G510" s="10" t="n">
        <v>45673</v>
      </c>
      <c r="H510" s="9" t="n">
        <v>2024</v>
      </c>
      <c r="I510" s="9" t="n"/>
      <c r="J510" s="9" t="n"/>
      <c r="K510" s="9" t="n">
        <v>437</v>
      </c>
      <c r="L510" s="9" t="n">
        <v>441</v>
      </c>
      <c r="M510" s="9" t="inlineStr">
        <is>
          <t>Scams through various communication mediums whether online social media, emails, search ads, or offline via phone calls and short messages (SMS) have dramatically increased after the pandemic. Prior technical research has leveraged artificial intelligence (AI) algorithms for scam detection tasks, such as spam and phishing detection, to design systems for preventing users from scams. However, due to the heavy data- dependence on AI techniques, in particular machine learning, the training datasets for classification models could be non-representative in capturing different nuances and evolution of social engineering attacks that aim to target vulnerable populations like the elderly or neuro-diverse individuals. For such populations, biases in the resulting models, in turn, lead to vulnerabilities in associated cybersecurity tools. Further, a one-size-fits-all approach to create interaction mechanisms in such tools reduces their value to protect individuals with neurodiverse profiles and older adults with varying cognitive abilities. In this paper, we synthesize the existing literature with the goal of identifying the sources of inclusive design challenges for scam filtering and prevention tools through a critical analysis of literature on both current solutions explored in cybersecurity research and the needs of individuals with diverse disability profiles. We present an Inclusive AI-driven Cybersecurity (IAC) Framework for designing effective and accessible tools to protect all populations. The findings of this research can inform effective designs of scam prevention tools across different communication media with the inclusive goal of ultimately protecting all populations.</t>
        </is>
      </c>
      <c r="N510" s="9" t="n"/>
      <c r="O510" s="9" t="inlineStr">
        <is>
          <t>979-8-3503-8674-5</t>
        </is>
      </c>
      <c r="P510" s="9" t="inlineStr">
        <is>
          <t>10.1109/TPS-ISA62245.2024.00058</t>
        </is>
      </c>
      <c r="Q510" s="9" t="inlineStr">
        <is>
          <t xml:space="preserve">National Science Foundation; </t>
        </is>
      </c>
      <c r="R510" s="9" t="inlineStr">
        <is>
          <t>https://ieeexplore.ieee.org/stamp/stamp.jsp?arnumber=10835435</t>
        </is>
      </c>
      <c r="S510" s="9" t="inlineStr">
        <is>
          <t>Online Scams;Spam;Phishing;Inclusive Cybersecurity</t>
        </is>
      </c>
      <c r="T510" s="9" t="inlineStr">
        <is>
          <t>Training;Privacy;Machine learning algorithms;Social networking (online);Pandemics;Prevention and mitigation;Phishing;Media;Message services;Older adults</t>
        </is>
      </c>
      <c r="U510" s="9" t="n"/>
      <c r="V510" s="9" t="n"/>
      <c r="W510" s="9" t="n"/>
      <c r="X510" s="9" t="n">
        <v>27</v>
      </c>
      <c r="Y510" s="9" t="inlineStr">
        <is>
          <t>IEEE</t>
        </is>
      </c>
      <c r="Z510" s="10" t="n">
        <v>45673</v>
      </c>
      <c r="AA510" s="9" t="inlineStr">
        <is>
          <t>28-31 Oct. 2024</t>
        </is>
      </c>
      <c r="AB510" s="9" t="inlineStr">
        <is>
          <t>28-31 Oct. 2024</t>
        </is>
      </c>
      <c r="AC510" s="9" t="inlineStr">
        <is>
          <t>IEEE</t>
        </is>
      </c>
      <c r="AD510" s="11" t="inlineStr">
        <is>
          <t>IEEE Conferences</t>
        </is>
      </c>
    </row>
    <row r="511">
      <c r="A511" s="12" t="inlineStr">
        <is>
          <t>SwinSleep: A Deep Learning Framework Advancing Overnight Sleep Staging Toward Clinical Practice</t>
        </is>
      </c>
      <c r="B511" s="22">
        <f>IF(COUNTIF($A$1:A510,
IF(ISNUMBER(MATCH(RIGHT(TRIM(A510),1),{".",",",";",":","!","?"},0)),
LEFT(TRIM(A510),LEN(TRIM(A510))-1),
TRIM(A510)
))=1,
"Not Duplicate",
"Duplicate")</f>
        <v/>
      </c>
      <c r="C511" s="22">
        <f>_xlfn.IFNA(_xlfn.XLOOKUP(A511, Table1[Title], Table1[Inclusion/Exclusion Decision]), "Added studies")</f>
        <v/>
      </c>
      <c r="D511" s="22" t="inlineStr">
        <is>
          <t>D. Zhang; Y. She; J. Sun; X. Yang; X. Zeng; W. Qin</t>
        </is>
      </c>
      <c r="E511" s="22" t="inlineStr">
        <is>
          <t>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 Engineering Research Center of Molecular and Neuro Imaging of the Ministry of Education, School of Life Science and Technology, and the Intelligent Non-Invasive Neuromodulation Technology and Transformation Joint Laboratory, Xidian University, Xiâ€™an, Shaanxi, China</t>
        </is>
      </c>
      <c r="F511" s="22" t="inlineStr">
        <is>
          <t>IEEE Transactions on Instrumentation and Measurement</t>
        </is>
      </c>
      <c r="G511" s="14" t="n">
        <v>45579</v>
      </c>
      <c r="H511" s="22" t="n">
        <v>2024</v>
      </c>
      <c r="I511" s="22" t="n">
        <v>73</v>
      </c>
      <c r="J511" s="22" t="n"/>
      <c r="K511" s="22" t="n">
        <v>1</v>
      </c>
      <c r="L511" s="22" t="n">
        <v>14</v>
      </c>
      <c r="M511" s="22" t="inlineStr">
        <is>
          <t>Sleep staging is fundamental to sleep research and essential in diagnosing sleep disorders. Computers have made significant advancements in sleep staging, matching, or exceeding human scorers on certain evaluation metrics. However, the translation of automated methods into clinical practice still faces significant challenges. Variations in decision flavors between automated algorithms and human experts pose limitations on the acceptance of automated staging by healthcare professionals. To reduce these disparities, we demonstrate a deep learning framework named SwinSleep for polysomnography (PSG) feature extraction and sleep scoring. SwinSleep is a 1-D adaptation of Swin Transformer, tailored to the sleep physiological signals. It takes whole PSG data as input and produces overnight hypnograms in a single pass, enabling the capture of human scoring tendencies. We also introduced hypnogram-based sleep metrics for model evaluations, capturing the clinical significance and, to some extent, mirroring human scorer tendencies. SwinSleep has been rigorously developed and evaluated on a dataset comprising 22380 PSG recordings from multiple cohorts, which outperforms other similar studies in the mixed-cohort evaluation. On hold-out evaluations, SwinSleep surpasses two other publicly available methods in classification metrics by 1.7%â€“7.4% or more, also surpasses human scorers by 7.2%. In addition to classification performance, SwinSleep significantly enhances the prediction of overnight sleep metrics, outperforming established benchmark algorithms. It instills greater confidence in sleep physicians in the automated staging process, providing a valuable tool to improve efficiency and consistency in professional sleep centers.</t>
        </is>
      </c>
      <c r="N511" s="22" t="inlineStr">
        <is>
          <t>1557-9662</t>
        </is>
      </c>
      <c r="O511" s="22" t="n"/>
      <c r="P511" s="22" t="inlineStr">
        <is>
          <t>10.1109/TIM.2024.3470049</t>
        </is>
      </c>
      <c r="Q511" s="22" t="inlineStr">
        <is>
          <t xml:space="preserve">Innovation Team and Talents Cultivation Program of National Administration of Traditional Chinese Medicine(grant numbers:ZYYCXTD-C-202004); National Key Research and Development Program of China(grant numbers:2021YFF0306500); Key Research and Development Projects of Shaanxi Province(grant numbers:2020ZDLSF04-05); Natural Science Basic Research Program of Shaanxi(grant numbers:2022JQ-649); </t>
        </is>
      </c>
      <c r="R511" s="22" t="inlineStr">
        <is>
          <t>https://ieeexplore.ieee.org/stamp/stamp.jsp?arnumber=10700836</t>
        </is>
      </c>
      <c r="S511" s="22" t="inlineStr">
        <is>
          <t>Deep learning;overnight sleep;sleep cycle;sleep-stage scoring;Swin transformer</t>
        </is>
      </c>
      <c r="T511" s="22" t="inlineStr">
        <is>
          <t>Transformers;Sleep;Feature extraction;Data models;Predictive models;Context modeling;Deep learning;Artificial neural networks</t>
        </is>
      </c>
      <c r="U511" s="22" t="n"/>
      <c r="V511" s="22" t="n">
        <v>2</v>
      </c>
      <c r="W511" s="22" t="n"/>
      <c r="X511" s="22" t="n">
        <v>61</v>
      </c>
      <c r="Y511" s="22" t="inlineStr">
        <is>
          <t>IEEE</t>
        </is>
      </c>
      <c r="Z511" s="14" t="n">
        <v>45565</v>
      </c>
      <c r="AA511" s="22" t="n">
        <v>2024</v>
      </c>
      <c r="AB511" s="22" t="n"/>
      <c r="AC511" s="22" t="inlineStr">
        <is>
          <t>IEEE</t>
        </is>
      </c>
      <c r="AD511" s="15" t="inlineStr">
        <is>
          <t>IEEE Journals</t>
        </is>
      </c>
    </row>
    <row r="512">
      <c r="A512" s="8" t="inlineStr">
        <is>
          <t>Human Cognitive Features to Define Correlation Between Depression and Internet Gaming Disorder</t>
        </is>
      </c>
      <c r="B512" s="9">
        <f>IF(COUNTIF($A$1:A511,
IF(ISNUMBER(MATCH(RIGHT(TRIM(A511),1),{".",",",";",":","!","?"},0)),
LEFT(TRIM(A511),LEN(TRIM(A511))-1),
TRIM(A511)
))=1,
"Not Duplicate",
"Duplicate")</f>
        <v/>
      </c>
      <c r="C512" s="9">
        <f>_xlfn.IFNA(_xlfn.XLOOKUP(A512, Table1[Title], Table1[Inclusion/Exclusion Decision]), "Added studies")</f>
        <v/>
      </c>
      <c r="D512" s="9" t="inlineStr">
        <is>
          <t>H. M. Pandey; A. Jain</t>
        </is>
      </c>
      <c r="E512" s="9" t="inlineStr">
        <is>
          <t>Department of Computer Science, Edge Hill University, Ormskirk, Lancashire, UK; Computer Science and Engineering, Amity School of Engineering and Technology, Amity Uniersity, Noida, India</t>
        </is>
      </c>
      <c r="F512" s="9" t="inlineStr">
        <is>
          <t>2021 IEEE 24th International Conference on Computer Supported Cooperative Work in Design (CSCWD)</t>
        </is>
      </c>
      <c r="G512" s="10" t="n">
        <v>44344</v>
      </c>
      <c r="H512" s="9" t="n">
        <v>2021</v>
      </c>
      <c r="I512" s="9" t="n"/>
      <c r="J512" s="9" t="n"/>
      <c r="K512" s="9" t="n">
        <v>888</v>
      </c>
      <c r="L512" s="9" t="n">
        <v>893</v>
      </c>
      <c r="M512" s="9" t="inlineStr">
        <is>
          <t>This paper explores relationship between depression and internet gaming disorder (IGD) symptoms using electroencephalography (EEG) signals recordings. With the advancement of technology and penetration of Internet in human's life, gaming community also has shifted to online platform like massively multiplayer online role-playing games (MMORPGs) instead of physical games, causing multiple health hazards including behavioral and physical anomalies. Diagnosis of IGD is an arduous task using subjective assessments and need neurological methods to be used in identification. The umbrella of symptoms for IGD overlap with other neurological and behavioral disorders like depression, attention deficit hyperactivity disorder (ADHD), obsessive-compulsive disorder (OCD), thus can share the methods for their identification. In this paper, we determine the power spectral density (SPD) of EEG recording for depression subjects. Rigorous experiments are conducted to analyze the proposed system. Experimental results reveal the coherence between the power for the beta band for depression and IGD subjects. The results suggest that due to the comorbidity of IGD and depression correlation are cohesively predictive.</t>
        </is>
      </c>
      <c r="N512" s="9" t="n"/>
      <c r="O512" s="9" t="inlineStr">
        <is>
          <t>978-1-7281-6597-4</t>
        </is>
      </c>
      <c r="P512" s="9" t="inlineStr">
        <is>
          <t>10.1109/CSCWD49262.2021.9437639</t>
        </is>
      </c>
      <c r="Q512" s="9" t="n"/>
      <c r="R512" s="9" t="inlineStr">
        <is>
          <t>https://ieeexplore.ieee.org/stamp/stamp.jsp?arnumber=9437639</t>
        </is>
      </c>
      <c r="S512" s="9" t="inlineStr">
        <is>
          <t>Depression;Electroencephalogram (EEG);Gaming Addiction;Internet Gaming Disorder;Major Depressive Disorder</t>
        </is>
      </c>
      <c r="T512" s="9" t="inlineStr">
        <is>
          <t>Correlation;Games;Machine learning;Depression;Electroencephalography;Hazards;Internet</t>
        </is>
      </c>
      <c r="U512" s="9" t="n"/>
      <c r="V512" s="9" t="n">
        <v>5</v>
      </c>
      <c r="W512" s="9" t="n"/>
      <c r="X512" s="9" t="n">
        <v>24</v>
      </c>
      <c r="Y512" s="9" t="inlineStr">
        <is>
          <t>IEEE</t>
        </is>
      </c>
      <c r="Z512" s="10" t="n">
        <v>44344</v>
      </c>
      <c r="AA512" s="9" t="inlineStr">
        <is>
          <t>5-7 May 2021</t>
        </is>
      </c>
      <c r="AB512" s="9" t="inlineStr">
        <is>
          <t>5-7 May 2021</t>
        </is>
      </c>
      <c r="AC512" s="9" t="inlineStr">
        <is>
          <t>IEEE</t>
        </is>
      </c>
      <c r="AD512" s="11" t="inlineStr">
        <is>
          <t>IEEE Conferences</t>
        </is>
      </c>
    </row>
    <row r="513">
      <c r="A513" s="12" t="inlineStr">
        <is>
          <t>Modelling Aspects of Cognitive Personalization in Microtask Design: Feasibility and Reproducibility Study with Neurodivergent People</t>
        </is>
      </c>
      <c r="B513" s="22">
        <f>IF(COUNTIF($A$1:A512,
IF(ISNUMBER(MATCH(RIGHT(TRIM(A512),1),{".",",",";",":","!","?"},0)),
LEFT(TRIM(A512),LEN(TRIM(A512))-1),
TRIM(A512)
))=1,
"Not Duplicate",
"Duplicate")</f>
        <v/>
      </c>
      <c r="C513" s="22">
        <f>_xlfn.IFNA(_xlfn.XLOOKUP(A513, Table1[Title], Table1[Inclusion/Exclusion Decision]), "Added studies")</f>
        <v/>
      </c>
      <c r="D513" s="22" t="inlineStr">
        <is>
          <t>D. Paulino; J. Ferreira; A. Correia; J. Ribeiro; A. Netto; J. Barroso; H. Paredes</t>
        </is>
      </c>
      <c r="E513" s="22" t="inlineStr">
        <is>
          <t>University of TrÃ¡s-os-Montes e Alto Douro, Vila Real, Portugal; University of TrÃ¡s-os-Montes e Alto Douro, Vila Real, Portugal; Faculty of Information Technology, University of JyvÃ¤skylÃ¤, JyvÃ¤skylÃ¤, Finland; University of TrÃ¡s-os-Montes e Alto Douro, Vila Real, Portugal; University of TrÃ¡s-os-Montes e Alto Douro, Vila Real, Portugal; University of TrÃ¡s-os-Montes e Alto Douro, Vila Real, Portugal; University of TrÃ¡s-os-Montes e Alto Douro, Vila Real, Portugal</t>
        </is>
      </c>
      <c r="F513" s="22" t="inlineStr">
        <is>
          <t>2024 27th International Conference on Computer Supported Cooperative Work in Design (CSCWD)</t>
        </is>
      </c>
      <c r="G513" s="14" t="n">
        <v>45483</v>
      </c>
      <c r="H513" s="22" t="n">
        <v>2024</v>
      </c>
      <c r="I513" s="22" t="n"/>
      <c r="J513" s="22" t="n"/>
      <c r="K513" s="22" t="n">
        <v>1552</v>
      </c>
      <c r="L513" s="22" t="n">
        <v>1558</v>
      </c>
      <c r="M513" s="22" t="inlineStr">
        <is>
          <t>Accessibility in digital labor is a research line that has been trending over the last few years. The usage of crowdsourcing, especially in the form of microtasks, can become an inclusive solution to support accessible digital work. Integrating cognitive abilities tests and task fingerprinting has proven to be effective mechanisms for microtask personalization when considering neurotypical people. In this article, we report the elaboration of usability tests on microtask personalization with neurodivergent people. The preliminary study recruited six participants with autism, attention deficit hyperactivity disorder, and dyslexia. The results obtained indicate that this solution can be inclusive and increase the accessibility of crowdsourcing tasks and platforms. One limitation of this study is that it is essential to evaluate this solution on a large scale to ensure the identification of errors and/or features of cognitive personalization in microtask crowdsourcing.</t>
        </is>
      </c>
      <c r="N513" s="22" t="inlineStr">
        <is>
          <t>2768-1904</t>
        </is>
      </c>
      <c r="O513" s="22" t="inlineStr">
        <is>
          <t>979-8-3503-4918-4</t>
        </is>
      </c>
      <c r="P513" s="22" t="inlineStr">
        <is>
          <t>10.1109/CSCWD61410.2024.10580598</t>
        </is>
      </c>
      <c r="Q513" s="22" t="inlineStr">
        <is>
          <t xml:space="preserve">FundaÃ§Ã£o para a CiÃªncia e a Tecnologia; </t>
        </is>
      </c>
      <c r="R513" s="22" t="inlineStr">
        <is>
          <t>https://ieeexplore.ieee.org/stamp/stamp.jsp?arnumber=10580598</t>
        </is>
      </c>
      <c r="S513" s="22" t="inlineStr">
        <is>
          <t>Crowdsourcing;Autism;ADHD;Dyslexia;Neurodivergent;Task Fingerprinting;Cognition</t>
        </is>
      </c>
      <c r="T513" s="22" t="inlineStr">
        <is>
          <t>Crowdsourcing;Autism;Computational modeling;Fingerprint recognition;Dyslexia;Reproducibility of results;Task analysis</t>
        </is>
      </c>
      <c r="U513" s="22" t="n"/>
      <c r="V513" s="22" t="n">
        <v>1</v>
      </c>
      <c r="W513" s="22" t="n"/>
      <c r="X513" s="22" t="n">
        <v>32</v>
      </c>
      <c r="Y513" s="22" t="inlineStr">
        <is>
          <t>IEEE</t>
        </is>
      </c>
      <c r="Z513" s="14" t="n">
        <v>45483</v>
      </c>
      <c r="AA513" s="22" t="inlineStr">
        <is>
          <t>8-10 May 2024</t>
        </is>
      </c>
      <c r="AB513" s="22" t="inlineStr">
        <is>
          <t>8-10 May 2024</t>
        </is>
      </c>
      <c r="AC513" s="22" t="inlineStr">
        <is>
          <t>IEEE</t>
        </is>
      </c>
      <c r="AD513" s="15" t="inlineStr">
        <is>
          <t>IEEE Conferences</t>
        </is>
      </c>
    </row>
    <row r="514">
      <c r="A514" s="8" t="inlineStr">
        <is>
          <t>DNWHCN: Dynamic Node Weights-based Hypergraph Convolution Network for Neurodevelopmental Disorder Classification</t>
        </is>
      </c>
      <c r="B514" s="9">
        <f>IF(COUNTIF($A$1:A513,
IF(ISNUMBER(MATCH(RIGHT(TRIM(A513),1),{".",",",";",":","!","?"},0)),
LEFT(TRIM(A513),LEN(TRIM(A513))-1),
TRIM(A513)
))=1,
"Not Duplicate",
"Duplicate")</f>
        <v/>
      </c>
      <c r="C514" s="9">
        <f>_xlfn.IFNA(_xlfn.XLOOKUP(A514, Table1[Title], Table1[Inclusion/Exclusion Decision]), "Added studies")</f>
        <v/>
      </c>
      <c r="D514" s="9" t="inlineStr">
        <is>
          <t>P. Wang; R. Cao</t>
        </is>
      </c>
      <c r="E514" s="9" t="inlineStr">
        <is>
          <t>School of Software, Taiyuan University of Technology, Taiyuan, China; School of Software, Taiyuan University of Technology, Taiyuan, China</t>
        </is>
      </c>
      <c r="F514" s="9" t="inlineStr">
        <is>
          <t>2025 International Joint Conference on Neural Networks (IJCNN)</t>
        </is>
      </c>
      <c r="G514" s="10" t="n">
        <v>45975</v>
      </c>
      <c r="H514" s="9" t="n">
        <v>2025</v>
      </c>
      <c r="I514" s="9" t="n"/>
      <c r="J514" s="9" t="n"/>
      <c r="K514" s="9" t="n">
        <v>1</v>
      </c>
      <c r="L514" s="9" t="n">
        <v>9</v>
      </c>
      <c r="M514" s="9" t="inlineStr">
        <is>
          <t>Integrating graph theory with brain networks constructed from functional magnetic resonance imaging (fMRI) data is a crucial approach for studying neurodevelopmental disorders and plays a significant role in their early diagnosis. However, existing studies have two major limitations: 1) When constructing graph data based on brain networks, pairwise region-of-interest (ROI) connections are primarily considered, while high-order interactions among multiple brain regions are overlooked; 2) Differences in node importance during message propagation are not adequately addressed. To overcome these limitations, a dynamic hypergraph convolutional network was proposed for neurodevelopmental disorder classification. Functional connectivity matrices were first computed from fMRI data and used as input. A Transformer was then employed to capture long-range dependencies and obtain node embeddings along with node weight sequences. A residual channel convolution module was further designed to process the node weight sequences, extracting node weight vectors to construct a hypergraph. Finally, a dynamic hypergraph convolutional network was utilized to extract high-order topological features, which were then used for classification. The effectiveness of the proposed method is evaluated on the public ABIDE-I and ADHD-200 datasets for autism spectrum disorder (ASD) and attention deficit hyperactivity disorder (ADHD) classification, respectively. Experimental results demonstrate that the proposed algorithm achieves 72.3% and 73.3% classification accuracy on the two datasets, outperforming existing approaches. Additionally, an analysis of key brain region importance is conducted, providing new insights into the understanding of neurodevelopmental disorders.</t>
        </is>
      </c>
      <c r="N514" s="9" t="inlineStr">
        <is>
          <t>2161-4407</t>
        </is>
      </c>
      <c r="O514" s="9" t="inlineStr">
        <is>
          <t>979-8-3315-1042-8</t>
        </is>
      </c>
      <c r="P514" s="9" t="inlineStr">
        <is>
          <t>10.1109/IJCNN64981.2025.11228456</t>
        </is>
      </c>
      <c r="Q514" s="9" t="n"/>
      <c r="R514" s="9" t="inlineStr">
        <is>
          <t>https://ieeexplore.ieee.org/stamp/stamp.jsp?arnumber=11228456</t>
        </is>
      </c>
      <c r="S514" s="9" t="inlineStr">
        <is>
          <t>functional Magnetic Resonance Imaging(fMRI);hypergraph convolution network;brain disorders;functional connectivity</t>
        </is>
      </c>
      <c r="T514" s="9" t="inlineStr">
        <is>
          <t>Accuracy;Convolution;Magnetic resonance;Functional magnetic resonance imaging;Feature extraction;Brain modeling;Transformers;Nonhomogeneous media;Vectors;Convolutional neural networks</t>
        </is>
      </c>
      <c r="U514" s="9" t="n"/>
      <c r="V514" s="9" t="n"/>
      <c r="W514" s="9" t="n"/>
      <c r="X514" s="9" t="n">
        <v>30</v>
      </c>
      <c r="Y514" s="9" t="inlineStr">
        <is>
          <t>IEEE</t>
        </is>
      </c>
      <c r="Z514" s="10" t="n">
        <v>45975</v>
      </c>
      <c r="AA514" s="9" t="inlineStr">
        <is>
          <t>30 June-5 July 2025</t>
        </is>
      </c>
      <c r="AB514" s="9" t="inlineStr">
        <is>
          <t>30 June-5 July 2025</t>
        </is>
      </c>
      <c r="AC514" s="9" t="inlineStr">
        <is>
          <t>IEEE</t>
        </is>
      </c>
      <c r="AD514" s="11" t="inlineStr">
        <is>
          <t>IEEE Conferences</t>
        </is>
      </c>
    </row>
    <row r="515">
      <c r="A515" s="12" t="inlineStr">
        <is>
          <t>A Tale of Single-Channel Electroencephalography: Devices, Datasets, Signal Processing, Applications, and Future Directions</t>
        </is>
      </c>
      <c r="B515" s="22">
        <f>IF(COUNTIF($A$1:A514,
IF(ISNUMBER(MATCH(RIGHT(TRIM(A514),1),{".",",",";",":","!","?"},0)),
LEFT(TRIM(A514),LEN(TRIM(A514))-1),
TRIM(A514)
))=1,
"Not Duplicate",
"Duplicate")</f>
        <v/>
      </c>
      <c r="C515" s="22">
        <f>_xlfn.IFNA(_xlfn.XLOOKUP(A515, Table1[Title], Table1[Inclusion/Exclusion Decision]), "Added studies")</f>
        <v/>
      </c>
      <c r="D515" s="22" t="inlineStr">
        <is>
          <t>Y. Li; W. Zeng; W. Dong; D. Han; L. Chen; H. Chen; Z. Kang; S. Gong; H. Yan; W. T. Siok; N. Wang</t>
        </is>
      </c>
      <c r="E515" s="22" t="inlineStr">
        <is>
          <t>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Laboratory of Digital Image and Intelligent Computation, Shanghai Maritime University, Shanghai, China; Department of Neurology, Affiliated Lianyungang Hospital of Xuzhou Medical University, Lianyungang, China; Department of Chinese and Bilingual Studies, The Hong Kong Polytechnic University, Hong Kong, SAR, China; Department of Chinese and Bilingual Studies, The Hong Kong Polytechnic University, Hong Kong, SAR, China</t>
        </is>
      </c>
      <c r="F515" s="22" t="inlineStr">
        <is>
          <t>IEEE Transactions on Instrumentation and Measurement</t>
        </is>
      </c>
      <c r="G515" s="14" t="n">
        <v>45772</v>
      </c>
      <c r="H515" s="22" t="n">
        <v>2025</v>
      </c>
      <c r="I515" s="22" t="n">
        <v>74</v>
      </c>
      <c r="J515" s="22" t="n"/>
      <c r="K515" s="22" t="n">
        <v>1</v>
      </c>
      <c r="L515" s="22" t="n">
        <v>20</v>
      </c>
      <c r="M515" s="22" t="inlineStr">
        <is>
          <t>Single-channel electroencephalography (EEG) is a cost-effective, comfortable, and noninvasive method for monitoring brain activity, widely adopted by researchers, consumers, and clinicians. The increasing number and proportion of articles on single-channel EEG underscore its growing potential. This article provides a comprehensive review of single-channel EEG, focusing on development trends, devices, datasets, signal processing methods, recent applications, and future directions. Definitions of bipolar and unipolar configurations in single-channel EEG are clarified to guide future advancements. Applications mainly span sleep staging, emotion recognition, neurofeedback, educational research, and clinical diagnosis. In addition, we discuss about the artificial intelligence (AI)-based EEG generation techniques, advancements through the integration of advanced signal processing with AI, innovations in hardware development, and strategies for the integration of wearables enabled by the Internet of Things (IoT), collectively establishing a foundational roadmap for future developments in single-channel EEG systems and their applications.</t>
        </is>
      </c>
      <c r="N515" s="22" t="inlineStr">
        <is>
          <t>1557-9662</t>
        </is>
      </c>
      <c r="O515" s="22" t="n"/>
      <c r="P515" s="22" t="inlineStr">
        <is>
          <t>10.1109/TIM.2025.3556900</t>
        </is>
      </c>
      <c r="Q515" s="22" t="inlineStr">
        <is>
          <t xml:space="preserve">National Natural Science Foundation of China(grant numbers:31870979); Hong Kong Polytechnic University Start-Up Fund(grant numbers:P0053210); Hong Kong Polytechnic University Faculty Reserve Fund(grant numbers:P0053738); Internal Grant from Hong Kong Polytechnic University(grant numbers:P0048377); </t>
        </is>
      </c>
      <c r="R515" s="22" t="inlineStr">
        <is>
          <t>https://ieeexplore.ieee.org/stamp/stamp.jsp?arnumber=10947211</t>
        </is>
      </c>
      <c r="S515" s="22" t="inlineStr">
        <is>
          <t>Artificial intelligence (AI);clinical applications;emotion recognition;Internet of Things (IoT);signal processing;single-channel electroencephalography (EEG);sleep analysis;wearable devices</t>
        </is>
      </c>
      <c r="T515" s="22" t="inlineStr">
        <is>
          <t>Electroencephalography;Electrodes;Sleep;Recording;Monitoring;Wearable devices;Scalp;Artificial intelligence;Sensors;Batteries</t>
        </is>
      </c>
      <c r="U515" s="22" t="n"/>
      <c r="V515" s="22" t="n">
        <v>10</v>
      </c>
      <c r="W515" s="22" t="n"/>
      <c r="X515" s="22" t="n">
        <v>220</v>
      </c>
      <c r="Y515" s="22" t="inlineStr">
        <is>
          <t>IEEE</t>
        </is>
      </c>
      <c r="Z515" s="14" t="n">
        <v>45748</v>
      </c>
      <c r="AA515" s="22" t="n">
        <v>2025</v>
      </c>
      <c r="AB515" s="22" t="n"/>
      <c r="AC515" s="22" t="inlineStr">
        <is>
          <t>IEEE</t>
        </is>
      </c>
      <c r="AD515" s="15" t="inlineStr">
        <is>
          <t>IEEE Journals</t>
        </is>
      </c>
    </row>
    <row r="516">
      <c r="A516" s="8" t="inlineStr">
        <is>
          <t>Ethics and Good Practice in Computational Paralinguistics</t>
        </is>
      </c>
      <c r="B516" s="9">
        <f>IF(COUNTIF($A$1:A515,
IF(ISNUMBER(MATCH(RIGHT(TRIM(A515),1),{".",",",";",":","!","?"},0)),
LEFT(TRIM(A515),LEN(TRIM(A515))-1),
TRIM(A515)
))=1,
"Not Duplicate",
"Duplicate")</f>
        <v/>
      </c>
      <c r="C516" s="9">
        <f>_xlfn.IFNA(_xlfn.XLOOKUP(A516, Table1[Title], Table1[Inclusion/Exclusion Decision]), "Added studies")</f>
        <v/>
      </c>
      <c r="D516" s="9" t="inlineStr">
        <is>
          <t>A. Batliner; S. Hantke; B. Schuller</t>
        </is>
      </c>
      <c r="E516" s="9" t="inlineStr">
        <is>
          <t>Embedded Intelligence for Health Care and Wellbeing, University of Augsburg, Augsburg, Germany; audEERING GmbH, Gilching, Germany; Embedded Intelligence for Health Care and Wellbeing, University of Augsburg, Augsburg, Germany</t>
        </is>
      </c>
      <c r="F516" s="9" t="inlineStr">
        <is>
          <t>IEEE Transactions on Affective Computing</t>
        </is>
      </c>
      <c r="G516" s="10" t="n">
        <v>44806</v>
      </c>
      <c r="H516" s="9" t="n">
        <v>2022</v>
      </c>
      <c r="I516" s="9" t="n">
        <v>13</v>
      </c>
      <c r="J516" s="9" t="n">
        <v>3</v>
      </c>
      <c r="K516" s="9" t="n">
        <v>1236</v>
      </c>
      <c r="L516" s="9" t="n">
        <v>1253</v>
      </c>
      <c r="M516" s="9" t="inlineStr">
        <is>
          <t>With the advent of â€˜heavy Artificial Intelligenceâ€™ â€“ big data, deep learning, and ubiquitous use of the internet, ethical considerations are widely dealt with in public discussions and governmental bodies. Within Computational Paralinguistics with its manifold topics and possible applications (modelling of long-term, medium-term, and short-term traits and states such as personality, emotion, or speech pathology), we have not yet seen that many contributions. In this article, we try to set the scene by (1) giving a short overview of ethics and privacy, (2) describing the field of Computational Paralinguistics, its history and exemplary use cases, as well as (de-)anonymisation and peculiarities of speech and text data, and (3) proposing rules for good practice in the field, such as choosing the right performance measure, and accounting for representativity and interpretability.</t>
        </is>
      </c>
      <c r="N516" s="9" t="inlineStr">
        <is>
          <t>1949-3045</t>
        </is>
      </c>
      <c r="O516" s="9" t="n"/>
      <c r="P516" s="9" t="inlineStr">
        <is>
          <t>10.1109/TAFFC.2020.3021015</t>
        </is>
      </c>
      <c r="Q516" s="9" t="inlineStr">
        <is>
          <t xml:space="preserve">European Community(grant numbers:338164,688835,826506); </t>
        </is>
      </c>
      <c r="R516" s="9" t="inlineStr">
        <is>
          <t>https://ieeexplore.ieee.org/stamp/stamp.jsp?arnumber=9183997</t>
        </is>
      </c>
      <c r="S516" s="9" t="inlineStr">
        <is>
          <t>Computational paralinguistics;good practice;ethics;privacy;(de-)anonymisation;representativity;common points of reference;interpretability;measure of goodness</t>
        </is>
      </c>
      <c r="T516" s="9" t="inlineStr">
        <is>
          <t>Ethics;Privacy;Data privacy;Medical services;Guidelines;Affective computing;Big Data</t>
        </is>
      </c>
      <c r="U516" s="9" t="n"/>
      <c r="V516" s="9" t="n">
        <v>24</v>
      </c>
      <c r="W516" s="9" t="n"/>
      <c r="X516" s="9" t="n">
        <v>172</v>
      </c>
      <c r="Y516" s="9" t="inlineStr">
        <is>
          <t>IEEE</t>
        </is>
      </c>
      <c r="Z516" s="10" t="n">
        <v>44075</v>
      </c>
      <c r="AA516" s="9" t="inlineStr">
        <is>
          <t>1 July-Sept. 2022</t>
        </is>
      </c>
      <c r="AB516" s="9" t="n"/>
      <c r="AC516" s="9" t="inlineStr">
        <is>
          <t>IEEE</t>
        </is>
      </c>
      <c r="AD516" s="11" t="inlineStr">
        <is>
          <t>IEEE Journals</t>
        </is>
      </c>
    </row>
    <row r="517">
      <c r="A517" s="12" t="inlineStr">
        <is>
          <t>Classification of Autism Spectrum Disorder From EEG-Based Functional Brain Connectivity Analysis</t>
        </is>
      </c>
      <c r="B517" s="22">
        <f>IF(COUNTIF($A$1:A516,
IF(ISNUMBER(MATCH(RIGHT(TRIM(A516),1),{".",",",";",":","!","?"},0)),
LEFT(TRIM(A516),LEN(TRIM(A516))-1),
TRIM(A516)
))=1,
"Not Duplicate",
"Duplicate")</f>
        <v/>
      </c>
      <c r="C517" s="22">
        <f>_xlfn.IFNA(_xlfn.XLOOKUP(A517, Table1[Title], Table1[Inclusion/Exclusion Decision]), "Added studies")</f>
        <v/>
      </c>
      <c r="D517" s="22" t="inlineStr">
        <is>
          <t>N. Alotaibi; K. Maharatna</t>
        </is>
      </c>
      <c r="E517" s="22" t="inlineStr">
        <is>
          <t>Department of Electronics and Computer Science, University of Southampton, Southampton, SO17 1BJ, UK; Department of Electronics and Computer Science, University of Southampton, Southampton, SO17 1BJ, UK</t>
        </is>
      </c>
      <c r="F517" s="22" t="inlineStr">
        <is>
          <t>Neural Computation</t>
        </is>
      </c>
      <c r="G517" s="14" t="n">
        <v>45264</v>
      </c>
      <c r="H517" s="22" t="n">
        <v>2021</v>
      </c>
      <c r="I517" s="22" t="n">
        <v>33</v>
      </c>
      <c r="J517" s="22" t="n">
        <v>7</v>
      </c>
      <c r="K517" s="22" t="n">
        <v>1914</v>
      </c>
      <c r="L517" s="22" t="n">
        <v>1941</v>
      </c>
      <c r="M517" s="22" t="inlineStr">
        <is>
          <t>Autism is a psychiatric condition that is typically diagnosed with behavioral assessment methods. Recent years have seen a rise in the number of children with autism. Since this could have serious health and socioeconomic consequences, it is imperative to investigate how to develop strategies for an early diagnosis that might pave the way to an adequate intervention. In this study, the phase-based functional brain connectivity derived from electroencephalogram (EEG) in a machine learning framework was used to classify the children with autism and typical children in an experimentally obtained data set of 12 autism spectrum disorder (ASD) and 12 typical children. Specifically, the functional brain connectivity networks have quantitatively been characterized by graph-theoretic parameters computed from three proposed approaches based on a standard phase-locking value, which were used as the features in a machine learning environment. Our study was successfully classified between two groups with approximately 95.8% accuracy, 100% sensitivity, and 92% specificity through the trial-averaged phase-locking value (PLV) approach and cubic support vector machine (SVM). This work has also shown that significant changes in functional brain connectivity in ASD children have been revealed at theta band using the aggregated graph-theoretic features. Therefore, the findings from this study offer insight into the potential use of functional brain connectivity as a tool for classifying ASD children.</t>
        </is>
      </c>
      <c r="N517" s="22" t="inlineStr">
        <is>
          <t>0899-7667</t>
        </is>
      </c>
      <c r="O517" s="22" t="n"/>
      <c r="P517" s="22" t="inlineStr">
        <is>
          <t>10.1162/neco_a_01394</t>
        </is>
      </c>
      <c r="Q517" s="22" t="n"/>
      <c r="R517" s="22" t="inlineStr">
        <is>
          <t>https://ieeexplore.ieee.org/stamp/stamp.jsp?arnumber=10342584</t>
        </is>
      </c>
      <c r="S517" s="22" t="n"/>
      <c r="T517" s="22" t="n"/>
      <c r="U517" s="22" t="n"/>
      <c r="V517" s="22" t="n">
        <v>15</v>
      </c>
      <c r="W517" s="22" t="n"/>
      <c r="X517" s="22" t="n"/>
      <c r="Y517" s="22" t="n"/>
      <c r="Z517" s="14" t="n">
        <v>45264</v>
      </c>
      <c r="AA517" s="14" t="n">
        <v>44358</v>
      </c>
      <c r="AB517" s="22" t="n"/>
      <c r="AC517" s="22" t="inlineStr">
        <is>
          <t>MIT Press</t>
        </is>
      </c>
      <c r="AD517" s="15" t="inlineStr">
        <is>
          <t>MIT Press Journals</t>
        </is>
      </c>
    </row>
    <row r="518">
      <c r="A518" s="8" t="inlineStr">
        <is>
          <t>Interpretable Cognitive Ability Prediction: A Comprehensive Gated Graph Transformer Framework for Analyzing Functional Brain Networks</t>
        </is>
      </c>
      <c r="B518" s="9">
        <f>IF(COUNTIF($A$1:A517,
IF(ISNUMBER(MATCH(RIGHT(TRIM(A517),1),{".",",",";",":","!","?"},0)),
LEFT(TRIM(A517),LEN(TRIM(A517))-1),
TRIM(A517)
))=1,
"Not Duplicate",
"Duplicate")</f>
        <v/>
      </c>
      <c r="C518" s="9">
        <f>_xlfn.IFNA(_xlfn.XLOOKUP(A518, Table1[Title], Table1[Inclusion/Exclusion Decision]), "Added studies")</f>
        <v/>
      </c>
      <c r="D518" s="9" t="inlineStr">
        <is>
          <t>G. Qu; A. Orlichenko; J. Wang; G. Zhang; L. Xiao; K. Zhang; T. W. Wilson; J. M. Stephen; V. D. Calhoun; Y. -P. Wang</t>
        </is>
      </c>
      <c r="E518" s="9" t="inlineStr">
        <is>
          <t>Department of Biomedical Engineering, Tulane University, New Orleans, LA, USA; Department of Biomedical Engineering, Tulane University, New Orleans, LA, USA; Department of Radiology, Cincinnati Childrenâ€™s Hospital Medical Center, Cincinnati, OH, USA; Department of Biomedical Engineering, Tulane University, New Orleans, LA, USA; Department of Electronic Engineering and Information Science, University of Science and Technology of China, Hefei, China; Department of Computer Science, Xavier University of Louisiana, New Orleans, LA, USA; Institute for Human Neuroscience, Boys Town National Research Hospital, Boys Town, NE, USA; Mind Researc Network, Albuquerque, NM, USA; Tri-Institutional Center for Translational Research in Neuroimaging and Data Science (TReNDS), Atlanta, GA, USA; Department of Biomedical Engineering, Tulane University, New Orleans, LA, USA</t>
        </is>
      </c>
      <c r="F518" s="9" t="inlineStr">
        <is>
          <t>IEEE Transactions on Medical Imaging</t>
        </is>
      </c>
      <c r="G518" s="10" t="n">
        <v>45385</v>
      </c>
      <c r="H518" s="9" t="n">
        <v>2024</v>
      </c>
      <c r="I518" s="9" t="n">
        <v>43</v>
      </c>
      <c r="J518" s="9" t="n">
        <v>4</v>
      </c>
      <c r="K518" s="9" t="n">
        <v>1568</v>
      </c>
      <c r="L518" s="9" t="n">
        <v>1578</v>
      </c>
      <c r="M518" s="9" t="inlineStr">
        <is>
          <t>Graph convolutional deep learning has emerged as a promising method to explore the functional organization of the human brain in neuroscience research. This paper presents a novel framework that utilizes the gated graph transformer (GGT) model to predict individualsâ€™ cognitive ability based on functional connectivity (FC) derived from fMRI. Our framework incorporates prior spatial knowledge and uses a random-walk diffusion strategy that captures the intricate structural and functional relationships between different brain regions. Specifically, our approach employs learnable structural and positional encodings (LSPE) in conjunction with a gating mechanism to efficiently disentangle the learning of positional encoding (PE) and graph embeddings. Additionally, we utilize the attention mechanism to derive multi-view node feature embeddings and dynamically distribute propagation weights between each node and its neighbors, which facilitates the identification of significant biomarkers from functional brain networks and thus enhances the interpretability of the findings. To evaluate our proposed model in cognitive ability prediction, we conduct experiments on two large-scale brain imaging datasets: the Philadelphia Neurodevelopmental Cohort (PNC) and the Human Connectome Project (HCP). The results show that our approach not only outperforms existing methods in prediction accuracy but also provides superior explainability, which can be used to identify important FCs underlying cognitive behaviors.</t>
        </is>
      </c>
      <c r="N518" s="9" t="inlineStr">
        <is>
          <t>1558-254X</t>
        </is>
      </c>
      <c r="O518" s="9" t="n"/>
      <c r="P518" s="9" t="inlineStr">
        <is>
          <t>10.1109/TMI.2023.3343365</t>
        </is>
      </c>
      <c r="Q518" s="9" t="inlineStr">
        <is>
          <t xml:space="preserve">NIH(grant numbers:R01 GM109068,R01 MH121101,R01 MH104680,R01 MH107354,P20 GM103472,P20 GM144641,R01 REB020407,R01 EB006841,2U54MD007595); NSF(grant numbers:1539067); NSFC(grant numbers:62202442); Anhui Provincial Natural Science Foundation(grant numbers:2208085QF188); </t>
        </is>
      </c>
      <c r="R518" s="9" t="inlineStr">
        <is>
          <t>https://ieeexplore.ieee.org/stamp/stamp.jsp?arnumber=10363771</t>
        </is>
      </c>
      <c r="S518" s="9" t="inlineStr">
        <is>
          <t>Graph deep learning;transformer;fMRI;functional connectivity;human cognition</t>
        </is>
      </c>
      <c r="T518" s="9" t="inlineStr">
        <is>
          <t>Transformers;Brain modeling;Logic gates;Neuroimaging;Functional magnetic resonance imaging;Computational modeling;Prediction algorithms</t>
        </is>
      </c>
      <c r="U518" s="9" t="inlineStr">
        <is>
          <t>Humans;Brain;Cognition;Diffusion;Walking;Magnetic Resonance Imaging</t>
        </is>
      </c>
      <c r="V518" s="9" t="n">
        <v>14</v>
      </c>
      <c r="W518" s="9" t="n"/>
      <c r="X518" s="9" t="n">
        <v>61</v>
      </c>
      <c r="Y518" s="9" t="inlineStr">
        <is>
          <t>IEEE</t>
        </is>
      </c>
      <c r="Z518" s="10" t="n">
        <v>45278</v>
      </c>
      <c r="AA518" s="16" t="n">
        <v>45383</v>
      </c>
      <c r="AB518" s="9" t="n"/>
      <c r="AC518" s="9" t="inlineStr">
        <is>
          <t>IEEE</t>
        </is>
      </c>
      <c r="AD518" s="11" t="inlineStr">
        <is>
          <t>IEEE Journals</t>
        </is>
      </c>
    </row>
    <row r="519">
      <c r="A519" s="12" t="inlineStr">
        <is>
          <t>Detection of Bipolar Disorder on Social Media Data Utilizing Biomedical, Clinical and Mental Health Domain Fine-Tuned Word Embeddings</t>
        </is>
      </c>
      <c r="B519" s="22">
        <f>IF(COUNTIF($A$1:A518,
IF(ISNUMBER(MATCH(RIGHT(TRIM(A518),1),{".",",",";",":","!","?"},0)),
LEFT(TRIM(A518),LEN(TRIM(A518))-1),
TRIM(A518)
))=1,
"Not Duplicate",
"Duplicate")</f>
        <v/>
      </c>
      <c r="C519" s="22">
        <f>_xlfn.IFNA(_xlfn.XLOOKUP(A519, Table1[Title], Table1[Inclusion/Exclusion Decision]), "Added studies")</f>
        <v/>
      </c>
      <c r="D519" s="22" t="inlineStr">
        <is>
          <t>S. A. Thamrin; A. L. P. Chen</t>
        </is>
      </c>
      <c r="E519" s="22" t="inlineStr">
        <is>
          <t>Computer Science and Information Engineering, Asia University, Taichung, Taiwan; Computer Science and Information Engineering, Asia University, Taichung, Taiwan</t>
        </is>
      </c>
      <c r="F519" s="22" t="inlineStr">
        <is>
          <t>2024 IEEE 12th International Conference on Healthcare Informatics (ICHI)</t>
        </is>
      </c>
      <c r="G519" s="14" t="n">
        <v>45526</v>
      </c>
      <c r="H519" s="22" t="n">
        <v>2024</v>
      </c>
      <c r="I519" s="22" t="n"/>
      <c r="J519" s="22" t="n"/>
      <c r="K519" s="22" t="n">
        <v>612</v>
      </c>
      <c r="L519" s="22" t="n">
        <v>619</v>
      </c>
      <c r="M519" s="22" t="inlineStr">
        <is>
          <t>Bipolar disorder (BD) is a mental disorder with a major characteristic of extreme instability in emotion caused by repeated depression and manic episodes. Long observation time is needed before a psychiatrist diagnoses BD to avoid misdiagnosing it as depression. Recently, deep learning models have been used for detecting BD and depression. However, because of the limitations of accessing healthcare data, such as the privacy of the data, it is difficult to collect large amounts of data to train the models. Alternatively, studies on detecting BD and depression were conducted using social media data because people often express their emotions in social media posts. The posts can be represented as text features using word embedding models, such as bidirectional encoder representations from transformers (BERT). Recently, transformer-based word embedding models were fine-tuned using biomedical, clinical, and mental health domain data, improving the performance of detecting depression. However, the potential of those fine-tuned word embeddings specific for detecting BD has yet to be explored. In this study, we compared some fine-tuned word embeddings, analyzed the impact of using different domain knowledge in the fine-tuning process for detecting BD, and identified the limitation of using word embedding in detecting BD. Based on our experiments, the models achieve excellent performance with an F1-Score above or equal to 0.90. However, the performance of these models is not significantly different unless more computationally expensive models are used in the fine-tuning process of the word embedding models. Our experiment results also show that different types of domain knowledge in the fine-tuning process have no significant impact on detecting BD. Additionally, the instability in emotion cannot be identified and explained from the posts using word embeddings, decreasing the model's reliability and limiting the use of word embeddings for BD detection.</t>
        </is>
      </c>
      <c r="N519" s="22" t="inlineStr">
        <is>
          <t>2575-2634</t>
        </is>
      </c>
      <c r="O519" s="22" t="inlineStr">
        <is>
          <t>979-8-3503-8373-7</t>
        </is>
      </c>
      <c r="P519" s="22" t="inlineStr">
        <is>
          <t>10.1109/ICHI61247.2024.00098</t>
        </is>
      </c>
      <c r="Q519" s="22" t="n"/>
      <c r="R519" s="22" t="inlineStr">
        <is>
          <t>https://ieeexplore.ieee.org/stamp/stamp.jsp?arnumber=10628576</t>
        </is>
      </c>
      <c r="S519" s="22" t="inlineStr">
        <is>
          <t>Bipolar disorder detection;social media;deep learning;word embedding</t>
        </is>
      </c>
      <c r="T519" s="22" t="inlineStr">
        <is>
          <t>Social networking (online);Biological system modeling;Computational modeling;Mental disorders;Mental health;Medical services;Depression</t>
        </is>
      </c>
      <c r="U519" s="22" t="n"/>
      <c r="V519" s="22" t="n">
        <v>2</v>
      </c>
      <c r="W519" s="22" t="n"/>
      <c r="X519" s="22" t="n">
        <v>56</v>
      </c>
      <c r="Y519" s="22" t="inlineStr">
        <is>
          <t>IEEE</t>
        </is>
      </c>
      <c r="Z519" s="14" t="n">
        <v>45526</v>
      </c>
      <c r="AA519" s="22" t="inlineStr">
        <is>
          <t>3-6 June 2024</t>
        </is>
      </c>
      <c r="AB519" s="22" t="inlineStr">
        <is>
          <t>3-6 June 2024</t>
        </is>
      </c>
      <c r="AC519" s="22" t="inlineStr">
        <is>
          <t>IEEE</t>
        </is>
      </c>
      <c r="AD519" s="15" t="inlineStr">
        <is>
          <t>IEEE Conferences</t>
        </is>
      </c>
    </row>
    <row r="520">
      <c r="A520" s="8" t="inlineStr">
        <is>
          <t>Personalized Route Navigation System: Utilizing Available Static and Live Data for Preference-Based Recommendation</t>
        </is>
      </c>
      <c r="B520" s="9">
        <f>IF(COUNTIF($A$1:A519,
IF(ISNUMBER(MATCH(RIGHT(TRIM(A519),1),{".",",",";",":","!","?"},0)),
LEFT(TRIM(A519),LEN(TRIM(A519))-1),
TRIM(A519)
))=1,
"Not Duplicate",
"Duplicate")</f>
        <v/>
      </c>
      <c r="C520" s="9">
        <f>_xlfn.IFNA(_xlfn.XLOOKUP(A520, Table1[Title], Table1[Inclusion/Exclusion Decision]), "Added studies")</f>
        <v/>
      </c>
      <c r="D520" s="9" t="inlineStr">
        <is>
          <t>A. A. Souders; M. S. Almalag; C. Kreider</t>
        </is>
      </c>
      <c r="E520" s="9" t="inlineStr">
        <is>
          <t>Department of Physics, Computer Science and Engineering, Christopher Newport University, Newport News, Virginia, USA; Department of Physics, Computer Science and Engineering, Christopher Newport University, Newport News, Virginia, USA; Department of Physics, Computer Science and Engineering, Christopher Newport University, Newport News, Virginia, USA</t>
        </is>
      </c>
      <c r="F520" s="9" t="inlineStr">
        <is>
          <t>2021 IEEE Global Conference on Artificial Intelligence and Internet of Things (GCAIoT)</t>
        </is>
      </c>
      <c r="G520" s="10" t="n">
        <v>44592</v>
      </c>
      <c r="H520" s="9" t="n">
        <v>2021</v>
      </c>
      <c r="I520" s="9" t="n"/>
      <c r="J520" s="9" t="n"/>
      <c r="K520" s="9" t="n">
        <v>62</v>
      </c>
      <c r="L520" s="9" t="n">
        <v>68</v>
      </c>
      <c r="M520" s="9" t="inlineStr">
        <is>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userâ€™s estimated satisfaction, considering relevant information provided from previous studies, without the need for external hardware or sensors. Said routes produced by the end-goal system are constructed and indexed using available live and static data from external resources.</t>
        </is>
      </c>
      <c r="N520" s="9" t="n"/>
      <c r="O520" s="9" t="inlineStr">
        <is>
          <t>978-1-6654-3841-4</t>
        </is>
      </c>
      <c r="P520" s="9" t="inlineStr">
        <is>
          <t>10.1109/GCAIoT53516.2021.9692993</t>
        </is>
      </c>
      <c r="Q520" s="9" t="n"/>
      <c r="R520" s="9" t="inlineStr">
        <is>
          <t>https://ieeexplore.ieee.org/stamp/stamp.jsp?arnumber=9692993</t>
        </is>
      </c>
      <c r="S520" s="9" t="inlineStr">
        <is>
          <t>navigation;road transportation;user centered design;data collection;indexing</t>
        </is>
      </c>
      <c r="T520" s="9" t="inlineStr">
        <is>
          <t>Navigation;Roads;Conferences;User centered design;Data collection;Hardware;Classification algorithms</t>
        </is>
      </c>
      <c r="U520" s="9" t="n"/>
      <c r="V520" s="9" t="n">
        <v>2</v>
      </c>
      <c r="W520" s="9" t="n"/>
      <c r="X520" s="9" t="n">
        <v>12</v>
      </c>
      <c r="Y520" s="9" t="inlineStr">
        <is>
          <t>IEEE</t>
        </is>
      </c>
      <c r="Z520" s="10" t="n">
        <v>44592</v>
      </c>
      <c r="AA520" s="9" t="inlineStr">
        <is>
          <t>12-16 Dec. 2021</t>
        </is>
      </c>
      <c r="AB520" s="9" t="inlineStr">
        <is>
          <t>12-16 Dec. 2021</t>
        </is>
      </c>
      <c r="AC520" s="9" t="inlineStr">
        <is>
          <t>IEEE</t>
        </is>
      </c>
      <c r="AD520" s="11" t="inlineStr">
        <is>
          <t>IEEE Conferences</t>
        </is>
      </c>
    </row>
    <row r="521">
      <c r="A521" s="12" t="inlineStr">
        <is>
          <t>New Distance-Based approach for Genome-Wide Association Studies</t>
        </is>
      </c>
      <c r="B521" s="22">
        <f>IF(COUNTIF($A$1:A520,
IF(ISNUMBER(MATCH(RIGHT(TRIM(A520),1),{".",",",";",":","!","?"},0)),
LEFT(TRIM(A520),LEN(TRIM(A520))-1),
TRIM(A520)
))=1,
"Not Duplicate",
"Duplicate")</f>
        <v/>
      </c>
      <c r="C521" s="22">
        <f>_xlfn.IFNA(_xlfn.XLOOKUP(A521, Table1[Title], Table1[Inclusion/Exclusion Decision]), "Added studies")</f>
        <v/>
      </c>
      <c r="D521" s="22" t="inlineStr">
        <is>
          <t>I. Irigoien; B. Cormand; M. Soler-Artigas; C. SÃ¡nchez-Mora; J. -A. Ramos-Quiroga; C. Arenas</t>
        </is>
      </c>
      <c r="E521" s="22" t="inlineStr">
        <is>
          <t>Department of Computer Science and Artificial Intelligence, University of the Basque Country UPV/EHU, Leioa, Biscay, Spain; Departament de GenÃ¨tica, Microbiologia i EstadÃ­stica, Facultat de Biologia, Universitat de Barcelona, Barcelona, Catalonia,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Psychiatric Genetics Unit, Group of Psychiatry, Mental Health and Addiction, Vall dâ€™Hebron Research Institute, Universitat AutÃ²noma de Barcelona, Barcelona, Spain; Statistics Section of the Department of Genetics, Microbiology and Statistics, University of Barcelona, Barcelona, Spain</t>
        </is>
      </c>
      <c r="F521" s="22" t="inlineStr">
        <is>
          <t>IEEE/ACM Transactions on Computational Biology and Bioinformatics</t>
        </is>
      </c>
      <c r="G521" s="14" t="n">
        <v>44844</v>
      </c>
      <c r="H521" s="22" t="n">
        <v>2022</v>
      </c>
      <c r="I521" s="22" t="n">
        <v>19</v>
      </c>
      <c r="J521" s="22" t="n">
        <v>5</v>
      </c>
      <c r="K521" s="22" t="n">
        <v>2938</v>
      </c>
      <c r="L521" s="22" t="n">
        <v>2949</v>
      </c>
      <c r="M521" s="22" t="inlineStr">
        <is>
          <t>With the rise of genome-wide association studies (GWAS), the analysis of typical GWAS data sets with thousands of single-nucleotide polymorphisms (SNPs) has become crucial in biomedicine research. Here, we propose a new method to identify SNPs related to disease in case-control studies. The method, based on genetic distances between individuals, takes into account the possible population substructure, and avoids the issues of multiple testing. The method provides two ordered lists of SNPs; one with SNPs which minor alleles can be considered risk alleles for the disease, and another one with SNPs which minor alleles can be considered as protective. These two lists provide a useful tool to help the researcher to decide where to focus attention in a first stage.</t>
        </is>
      </c>
      <c r="N521" s="22" t="inlineStr">
        <is>
          <t>1557-9964</t>
        </is>
      </c>
      <c r="O521" s="22" t="n"/>
      <c r="P521" s="22" t="inlineStr">
        <is>
          <t>10.1109/TCBB.2021.3092812</t>
        </is>
      </c>
      <c r="Q521" s="22" t="inlineStr">
        <is>
          <t xml:space="preserve">Spanish Ministerio de Economia y Competitividad de Ciencia e InnovaciÃ³n(grant numbers:RTI2018-093337-B-I00,DOTT-HEALTH/PAT-MED,PID2019-106942RB-C31); University of the Basque Country UPV/EHU(grant numbers:UFI11/45); Spanish Ministerio de Economia y Competitividad(grant numbers:RTI2018-100968-B-I00,RTI2018-093337-B-I00); Departament d'Economia i Coneixement de la Generalitat de Catalunya(grant numbers:2017SGR622 (GRBIO)); Spanish Ministerio de Economia y Competitividad(grant numbers:RTI2018-100968-B-I00); AGAUR(grant numbers:2017SGR738); European Union H2020 Program(grant numbers:667302,728018); Instituto de Salud Carlos III; Ministerio de Economia, Industria y Competitividad(grant numbers:CD15/00199); Instituto de Salud Carlos III(grant numbers:PI15/01789,PI16/01505,PI17/00289,PI18/01788,PI19/00721,P19/01224); Pla estratÃ¨gic de recerca i innovaciÃ³ en salut; Generalitat de Catalunya(grant numbers:MENTAL-Cat,SLT006/17/287); AgÃ¨ncia de GestiÃ³ dâ€™Ajuts Universitaris i de Recerca-AGAUR, Generalitat de Catalunya(grant numbers:2017SGR1461); European Regional Development Fund(grant numbers:092330/31); Biomedical Network Research Center on Mental Health(grant numbers:IJC2018-035346-I); </t>
        </is>
      </c>
      <c r="R521" s="22" t="inlineStr">
        <is>
          <t>https://ieeexplore.ieee.org/stamp/stamp.jsp?arnumber=9466385</t>
        </is>
      </c>
      <c r="S521" s="22" t="inlineStr">
        <is>
          <t>Distances;NN-nearest neighbours;DB-discriminant;genome-wide association studies;ADHD</t>
        </is>
      </c>
      <c r="T521" s="22" t="inlineStr">
        <is>
          <t>Diseases;Genomics;Bioinformatics;Psychiatry;Tools;Sociology;Mental health</t>
        </is>
      </c>
      <c r="U521" s="22" t="inlineStr">
        <is>
          <t>Alleles;Case-Control Studies;Genetic Predisposition to Disease;Genome-Wide Association Study;Genotype;Humans;Nucleotides;Polymorphism, Single Nucleotide</t>
        </is>
      </c>
      <c r="V521" s="22" t="n">
        <v>1</v>
      </c>
      <c r="W521" s="22" t="n"/>
      <c r="X521" s="22" t="n">
        <v>31</v>
      </c>
      <c r="Y521" s="22" t="inlineStr">
        <is>
          <t>IEEE</t>
        </is>
      </c>
      <c r="Z521" s="14" t="n">
        <v>44375</v>
      </c>
      <c r="AA521" s="22" t="inlineStr">
        <is>
          <t>1 Sept.-Oct. 2022</t>
        </is>
      </c>
      <c r="AB521" s="22" t="n"/>
      <c r="AC521" s="22" t="inlineStr">
        <is>
          <t>IEEE</t>
        </is>
      </c>
      <c r="AD521" s="15" t="inlineStr">
        <is>
          <t>IEEE Journals</t>
        </is>
      </c>
    </row>
    <row r="522">
      <c r="A522" s="8" t="inlineStr">
        <is>
          <t>Securing User Privacy in Cloud-Based Whiteboard Services Against Health Attribute Inference Attacks</t>
        </is>
      </c>
      <c r="B522" s="9">
        <f>IF(COUNTIF($A$1:A521,
IF(ISNUMBER(MATCH(RIGHT(TRIM(A521),1),{".",",",";",":","!","?"},0)),
LEFT(TRIM(A521),LEN(TRIM(A521))-1),
TRIM(A521)
))=1,
"Not Duplicate",
"Duplicate")</f>
        <v/>
      </c>
      <c r="C522" s="9">
        <f>_xlfn.IFNA(_xlfn.XLOOKUP(A522, Table1[Title], Table1[Inclusion/Exclusion Decision]), "Added studies")</f>
        <v/>
      </c>
      <c r="D522" s="9" t="inlineStr">
        <is>
          <t>A. R. Shahid; A. Imteaj</t>
        </is>
      </c>
      <c r="E522" s="9" t="inlineStr">
        <is>
          <t>Secure and Trustworthy Intelligent Systems (SHIELD) Lab, Southern Illinois University Carbondale, Carbondale, IL, USA; Security, Privacy and intElligence for Edge Devices (SPEED) Lab, Southern Illinois University Carbondale, Carbondale, IL, USA</t>
        </is>
      </c>
      <c r="F522" s="9" t="inlineStr">
        <is>
          <t>IEEE Transactions on Artificial Intelligence</t>
        </is>
      </c>
      <c r="G522" s="10" t="n">
        <v>45517</v>
      </c>
      <c r="H522" s="9" t="n">
        <v>2024</v>
      </c>
      <c r="I522" s="9" t="n">
        <v>5</v>
      </c>
      <c r="J522" s="9" t="n">
        <v>8</v>
      </c>
      <c r="K522" s="9" t="n">
        <v>3872</v>
      </c>
      <c r="L522" s="9" t="n">
        <v>3885</v>
      </c>
      <c r="M522" s="9" t="inlineStr">
        <is>
          <t>Cloud-based whiteboard services have gained immense popularity, facilitating seamless collaboration and communication. However, the open-ended and persistent nature of whiteboard data exposes privacy vulnerabilities. In this article, we investigate potential health attribute inference attacks that leverage drawings to infer sensitive user information without consent. We develop a local differentially private algorithm that perturbs drawings by spatially deforming them, providing provable privacy guarantees. Our algorithm is implemented in a software tool called DP-WhiteBoard (DP-WB). Extensive experiments demonstrate the algorithm's ability to significantly reduce the accuracy of health attribute inference attacks while maintaining utility for benign recognition tasks. This work represents the first comprehensive study of emerging privacy threats in cloud-based whiteboards, proposing an scalable and adaptable solution with provable privacy guarantee. A demonstration of our work can be found at https://youtu.be/5gD1Te1Fgnw.</t>
        </is>
      </c>
      <c r="N522" s="9" t="inlineStr">
        <is>
          <t>2691-4581</t>
        </is>
      </c>
      <c r="O522" s="9" t="n"/>
      <c r="P522" s="9" t="inlineStr">
        <is>
          <t>10.1109/TAI.2024.3352529</t>
        </is>
      </c>
      <c r="Q522" s="9" t="n"/>
      <c r="R522" s="9" t="inlineStr">
        <is>
          <t>https://ieeexplore.ieee.org/stamp/stamp.jsp?arnumber=10391058</t>
        </is>
      </c>
      <c r="S522" s="9" t="inlineStr">
        <is>
          <t>Cloud-based whiteboard services;collaborative platforms privacy;health attribute inference attacks;local differential privacy (LDP);machine learning</t>
        </is>
      </c>
      <c r="T522" s="9" t="inlineStr">
        <is>
          <t>Privacy;Artificial intelligence;Differential privacy;Collaboration;Cloud computing;Shape;Real-time systems</t>
        </is>
      </c>
      <c r="U522" s="9" t="n"/>
      <c r="V522" s="9" t="n">
        <v>2</v>
      </c>
      <c r="W522" s="9" t="n"/>
      <c r="X522" s="9" t="n">
        <v>59</v>
      </c>
      <c r="Y522" s="9" t="inlineStr">
        <is>
          <t>IEEE</t>
        </is>
      </c>
      <c r="Z522" s="10" t="n">
        <v>45302</v>
      </c>
      <c r="AA522" s="9" t="inlineStr">
        <is>
          <t>Aug. 2024</t>
        </is>
      </c>
      <c r="AB522" s="9" t="n"/>
      <c r="AC522" s="9" t="inlineStr">
        <is>
          <t>IEEE</t>
        </is>
      </c>
      <c r="AD522" s="11" t="inlineStr">
        <is>
          <t>IEEE Journals</t>
        </is>
      </c>
    </row>
    <row r="523">
      <c r="A523" s="12" t="inlineStr">
        <is>
          <t>Responsible AI Engineering: The Case of an Inclusive Image Annotation Team</t>
        </is>
      </c>
      <c r="B523" s="22">
        <f>IF(COUNTIF($A$1:A522,
IF(ISNUMBER(MATCH(RIGHT(TRIM(A522),1),{".",",",";",":","!","?"},0)),
LEFT(TRIM(A522),LEN(TRIM(A522))-1),
TRIM(A522)
))=1,
"Not Duplicate",
"Duplicate")</f>
        <v/>
      </c>
      <c r="C523" s="22">
        <f>_xlfn.IFNA(_xlfn.XLOOKUP(A523, Table1[Title], Table1[Inclusion/Exclusion Decision]), "Added studies")</f>
        <v/>
      </c>
      <c r="D523" s="22" t="inlineStr">
        <is>
          <t>B. Schenkenfelder; U. BrandstÃ¤tter; L. Fischer; R. Ramler; D. Laister; M. Hartl; M. Wurm</t>
        </is>
      </c>
      <c r="E523" s="22" t="inlineStr">
        <is>
          <t>Software Competence Center Hagenberg GmbH, Hagenberg, Austria; Software Competence Center Hagenberg GmbH, Hagenberg, Austria; Software Competence Center Hagenberg GmbH, Hagenberg, Austria; Software Competence Center Hagenberg GmbH, Hagenberg, Austria; Research Institute for Developmental Medicine, Johannes Kepler University, Linz, Austria; Responsible Annotation Association, Vienna, Austria; Kapsch TrafficCom AG, Vienna, Austria</t>
        </is>
      </c>
      <c r="F523" s="22" t="inlineStr">
        <is>
          <t>2024 IEEE/ACM International Workshop on Responsible AI Engineering (RAIE)</t>
        </is>
      </c>
      <c r="G523" s="14" t="n">
        <v>45546</v>
      </c>
      <c r="H523" s="22" t="n">
        <v>2024</v>
      </c>
      <c r="I523" s="22" t="n"/>
      <c r="J523" s="22" t="n"/>
      <c r="K523" s="22" t="n">
        <v>8</v>
      </c>
      <c r="L523" s="22" t="n">
        <v>15</v>
      </c>
      <c r="M523" s="22" t="inlineStr">
        <is>
          <t>Artificial Intelligence (AI) models require a high quantity of high-quality data to learn from. For tolling applications, traffic cameras can collect massive amounts of images. However, annotating them is expensive, time-consuming, and requires distinct skills. People on the autism spectrum, on the other hand, typically have a hard time finding work, especially fulfilling work that benefits from their skills. Based on six interviews, we present the case of an inclusive traffic image annotation team in a global technology company that bridges the gap between the growing demand for high-quality image annotation and the difficult employment situation of people with autism. In particular, we explore relevant use cases in the pilot project, what requirements can be identified to improve software tool support, and what the enabling factors are in general. The results indicate that this initiative has a positive impact along many dimensions. The overall goal of this paper is to provide researchers and practitioners with a blueprint for creating inclusive AI annotation workplacesâ€“with modifications where necessary.CCS CONCEPTSâ€¢ Human-centered computing â†’ Human computer interaction (HCI); Participatory design; Accessibility; Collaborative and social computing; â€¢ Software and its engineering â†’ Requirements analysis; â€¢ Computing methodologies â†’ Artificial intelligence.</t>
        </is>
      </c>
      <c r="N523" s="22" t="n"/>
      <c r="O523" s="22" t="inlineStr">
        <is>
          <t>979-8-4007-0572-4</t>
        </is>
      </c>
      <c r="P523" s="22" t="n"/>
      <c r="Q523" s="22" t="n"/>
      <c r="R523" s="22" t="inlineStr">
        <is>
          <t>https://ieeexplore.ieee.org/stamp/stamp.jsp?arnumber=10669870</t>
        </is>
      </c>
      <c r="S523" s="22" t="inlineStr">
        <is>
          <t>Autism;Image Annotation;Artificial Intelligence;Case Study</t>
        </is>
      </c>
      <c r="T523" s="22" t="inlineStr">
        <is>
          <t>Human computer interaction;Autism;Social computing;Conferences;Employment;Image annotation;Data models</t>
        </is>
      </c>
      <c r="U523" s="22" t="n"/>
      <c r="V523" s="22" t="n"/>
      <c r="W523" s="22" t="n"/>
      <c r="X523" s="22" t="n">
        <v>24</v>
      </c>
      <c r="Y523" s="22" t="n"/>
      <c r="Z523" s="14" t="n">
        <v>45546</v>
      </c>
      <c r="AA523" s="22" t="inlineStr">
        <is>
          <t>16-16 April 2024</t>
        </is>
      </c>
      <c r="AB523" s="22" t="inlineStr">
        <is>
          <t>16-16 April 2024</t>
        </is>
      </c>
      <c r="AC523" s="22" t="inlineStr">
        <is>
          <t>IEEE</t>
        </is>
      </c>
      <c r="AD523" s="15" t="inlineStr">
        <is>
          <t>IEEE Conferences</t>
        </is>
      </c>
    </row>
    <row r="524">
      <c r="A524" s="8" t="inlineStr">
        <is>
          <t>An MRI Data-based Ensemble Deep Learning for Detecting Autism Spectrum Disorder using a Hybrid VGG16-ResNet-DenseNet Approach</t>
        </is>
      </c>
      <c r="B524" s="9">
        <f>IF(COUNTIF($A$1:A523,
IF(ISNUMBER(MATCH(RIGHT(TRIM(A523),1),{".",",",";",":","!","?"},0)),
LEFT(TRIM(A523),LEN(TRIM(A523))-1),
TRIM(A523)
))=1,
"Not Duplicate",
"Duplicate")</f>
        <v/>
      </c>
      <c r="C524" s="9">
        <f>_xlfn.IFNA(_xlfn.XLOOKUP(A524, Table1[Title], Table1[Inclusion/Exclusion Decision]), "Added studies")</f>
        <v/>
      </c>
      <c r="D524" s="9" t="inlineStr">
        <is>
          <t>C. Preethi; S. Gomathi</t>
        </is>
      </c>
      <c r="E524" s="9" t="inlineStr">
        <is>
          <t>Saveetha School of Engineering, Saveetha Institute of Medical and Technical Sciences Saveetha University, Chennai; Saveetha School of Engineering, Saveetha Institute of Medical and Technical Sciences Saveetha University, Chennai</t>
        </is>
      </c>
      <c r="F524" s="9" t="inlineStr">
        <is>
          <t>2025 9th International Conference on Inventive Systems and Control (ICISC)</t>
        </is>
      </c>
      <c r="G524" s="10" t="n">
        <v>45943</v>
      </c>
      <c r="H524" s="9" t="n">
        <v>2025</v>
      </c>
      <c r="I524" s="9" t="n"/>
      <c r="J524" s="9" t="n"/>
      <c r="K524" s="9" t="n">
        <v>1</v>
      </c>
      <c r="L524" s="9" t="n">
        <v>7</v>
      </c>
      <c r="M524" s="9" t="inlineStr">
        <is>
          <t>The intricacy and unpredictable nature of autism spectrum disorder (ASD) make it difficult to diagnose in youngsters. A neurodevelopmental condition known as autism spectrum disorder (ASD) results in issues with social communication. To mitigate the impacts of ASD, a diagnosis based on early brain imaging is required. This work suggests that deepVDR-NET may be used to categorize brain pictures from magnetic resonance imaging (MRI) in order to identify autistic disorder. When eliminating non-brain tissues from input brain pictures, the first step is called preprocessing. The preprocessed pictures are segmented into smaller groups using hybrid fuzzy $C$ Means (FCM) to facilitate classification. Following segmentation, Visual Geometry Group (VGG)-16 networks-which are made up of many small kernels with filters that expand the network and enable the extraction of complex and discriminative features-are used to extract the features. VDR-Net is used to classify these traits. The suggested method raises the detection accuracy of autism to 95 %.</t>
        </is>
      </c>
      <c r="N524" s="9" t="n"/>
      <c r="O524" s="9" t="inlineStr">
        <is>
          <t>979-8-3315-1247-7</t>
        </is>
      </c>
      <c r="P524" s="9" t="inlineStr">
        <is>
          <t>10.1109/ICISC65841.2025.11188361</t>
        </is>
      </c>
      <c r="Q524" s="9" t="n"/>
      <c r="R524" s="9" t="inlineStr">
        <is>
          <t>https://ieeexplore.ieee.org/stamp/stamp.jsp?arnumber=11188361</t>
        </is>
      </c>
      <c r="S524" s="9" t="inlineStr">
        <is>
          <t>Autism Spectrum Disorder;Deep Learning;MRI Brain images;Accuracy</t>
        </is>
      </c>
      <c r="T524" s="9" t="inlineStr">
        <is>
          <t>Deep learning;Neuroimaging;Autism;Image segmentation;Visualization;Accuracy;Magnetic resonance imaging;Instruments;Feature extraction;Kernel</t>
        </is>
      </c>
      <c r="U524" s="9" t="n"/>
      <c r="V524" s="9" t="n"/>
      <c r="W524" s="9" t="n"/>
      <c r="X524" s="9" t="n">
        <v>17</v>
      </c>
      <c r="Y524" s="9" t="inlineStr">
        <is>
          <t>IEEE</t>
        </is>
      </c>
      <c r="Z524" s="10" t="n">
        <v>45943</v>
      </c>
      <c r="AA524" s="9" t="inlineStr">
        <is>
          <t>12-13 Aug. 2025</t>
        </is>
      </c>
      <c r="AB524" s="9" t="inlineStr">
        <is>
          <t>12-13 Aug. 2025</t>
        </is>
      </c>
      <c r="AC524" s="9" t="inlineStr">
        <is>
          <t>IEEE</t>
        </is>
      </c>
      <c r="AD524" s="11" t="inlineStr">
        <is>
          <t>IEEE Conferences</t>
        </is>
      </c>
    </row>
    <row r="525">
      <c r="A525" s="12" t="inlineStr">
        <is>
          <t>Intralobular and Interlobular Parietal Functional Network Correlated to MI-BCI Performance</t>
        </is>
      </c>
      <c r="B525" s="22">
        <f>IF(COUNTIF($A$1:A524,
IF(ISNUMBER(MATCH(RIGHT(TRIM(A524),1),{".",",",";",":","!","?"},0)),
LEFT(TRIM(A524),LEN(TRIM(A524))-1),
TRIM(A524)
))=1,
"Not Duplicate",
"Duplicate")</f>
        <v/>
      </c>
      <c r="C525" s="22">
        <f>_xlfn.IFNA(_xlfn.XLOOKUP(A525, Table1[Title], Table1[Inclusion/Exclusion Decision]), "Added studies")</f>
        <v/>
      </c>
      <c r="D525" s="22" t="inlineStr">
        <is>
          <t>C. -R. Phang; L. -W. Ko</t>
        </is>
      </c>
      <c r="E525" s="22" t="inlineStr">
        <is>
          <t>International Ph.D. Program in Interdisciplinary Neuroscience, National Chiao Tung University, Hsinchu, Taiwan; International Ph.D. Program in Interdisciplinary Neuroscience, National Chiao Tung University, Hsinchu, Taiwan</t>
        </is>
      </c>
      <c r="F525" s="22" t="inlineStr">
        <is>
          <t>IEEE Transactions on Neural Systems and Rehabilitation Engineering</t>
        </is>
      </c>
      <c r="G525" s="14" t="n">
        <v>44224</v>
      </c>
      <c r="H525" s="22" t="n">
        <v>2020</v>
      </c>
      <c r="I525" s="22" t="n">
        <v>28</v>
      </c>
      <c r="J525" s="22" t="n">
        <v>12</v>
      </c>
      <c r="K525" s="22" t="n">
        <v>2671</v>
      </c>
      <c r="L525" s="22" t="n">
        <v>2680</v>
      </c>
      <c r="M525" s="22"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N525" s="22" t="inlineStr">
        <is>
          <t>1558-0210</t>
        </is>
      </c>
      <c r="O525" s="22" t="n"/>
      <c r="P525" s="22" t="inlineStr">
        <is>
          <t>10.1109/TNSRE.2020.3038657</t>
        </is>
      </c>
      <c r="Q525" s="22" t="inlineStr">
        <is>
          <t xml:space="preserve">Ministry of Science and Technology (MOST)(grant numbers:108-2745-8-009-005,109-2221-E-009-073); Center for Intelligent Drug Systems and Smart Bio-Devices (IDSÂ²B) from the Featured Areas Research Center Program within the framework of the Higher Education Sprout Project by the Ministry of Education (MOE) in Taiwan(grant numbers:109W305,109W211); Artificial Intelligence to Precision Health: Integrating Dynamic Physiological Signals and EMR to build a Medical Digital Twins Platform sponsored by the Ministry of Science and Technology, Taiwan(grant numbers:109-2321-B-009-007); </t>
        </is>
      </c>
      <c r="R525" s="22" t="inlineStr">
        <is>
          <t>https://ieeexplore.ieee.org/stamp/stamp.jsp?arnumber=9261596</t>
        </is>
      </c>
      <c r="S525" s="22" t="inlineStr">
        <is>
          <t>EEG;brain-computer interface;motor imagery;BCI performance;brain connectivity network</t>
        </is>
      </c>
      <c r="T525" s="22" t="inlineStr">
        <is>
          <t>Electroencephalography;Correlation;Support vector machines;Feature extraction;Task analysis;Brain modeling;Performance evaluation</t>
        </is>
      </c>
      <c r="U525" s="22" t="inlineStr">
        <is>
          <t>Brain;Brain-Computer Interfaces;Electroencephalography;Hand;Humans;Imagination;Neurofeedback</t>
        </is>
      </c>
      <c r="V525" s="22" t="n">
        <v>18</v>
      </c>
      <c r="W525" s="22" t="n"/>
      <c r="X525" s="22" t="n">
        <v>47</v>
      </c>
      <c r="Y525" s="22" t="inlineStr">
        <is>
          <t>IEEE</t>
        </is>
      </c>
      <c r="Z525" s="14" t="n">
        <v>44152</v>
      </c>
      <c r="AA525" s="22" t="inlineStr">
        <is>
          <t>Dec. 2020</t>
        </is>
      </c>
      <c r="AB525" s="22" t="n"/>
      <c r="AC525" s="22" t="inlineStr">
        <is>
          <t>IEEE</t>
        </is>
      </c>
      <c r="AD525" s="15" t="inlineStr">
        <is>
          <t>IEEE Journals</t>
        </is>
      </c>
    </row>
    <row r="526">
      <c r="A526" s="8" t="inlineStr">
        <is>
          <t>Exploring Machine Learning Approach for Attention Detection Using Public EEG Datasets</t>
        </is>
      </c>
      <c r="B526" s="9">
        <f>IF(COUNTIF($A$1:A525,
IF(ISNUMBER(MATCH(RIGHT(TRIM(A525),1),{".",",",";",":","!","?"},0)),
LEFT(TRIM(A525),LEN(TRIM(A525))-1),
TRIM(A525)
))=1,
"Not Duplicate",
"Duplicate")</f>
        <v/>
      </c>
      <c r="C526" s="9">
        <f>_xlfn.IFNA(_xlfn.XLOOKUP(A526, Table1[Title], Table1[Inclusion/Exclusion Decision]), "Added studies")</f>
        <v/>
      </c>
      <c r="D526" s="9" t="inlineStr">
        <is>
          <t>D. Handayani; H. Yaacob; M. Othman; A. B. Basri; H. Sulistiani; D. Darwis; M. A. Ilham; M. A. Hafiz</t>
        </is>
      </c>
      <c r="E526" s="9" t="inlineStr">
        <is>
          <t>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 Information System Department, Kulliyyah of Information and Communication Technology, International Islamic University Malaysia, Kuala Lumpur, Malaysia; Information System Department, Kulliyyah of Information and Communication Technology, International Islamic University Malaysia, Kuala Lumpur, Malaysia; Master of Computer Science, Faculty of Engineering and Computer Science, Universitas Teknokrat Indonesia, Bandar Lampung, Indonesia; Information Technology Study Program, Faculty of Engineering and Computer Science, Universitas Teknokrat Indonesia, Bandar Lampung, Indonesia; Computer Science Department, Kulliyyah of Information and Communication Technology, International Islamic University Malaysia, Kuala Lumpur, Malaysia; Computer Science Department, Kulliyyah of Information and Communication Technology, International Islamic University Malaysia, Kuala Lumpur, Malaysia</t>
        </is>
      </c>
      <c r="F526" s="9" t="inlineStr">
        <is>
          <t>2025 10th International Conference on Information and Communication Technology for the Muslim World (ICT4M)</t>
        </is>
      </c>
      <c r="G526" s="10" t="n">
        <v>46056</v>
      </c>
      <c r="H526" s="9" t="n">
        <v>2025</v>
      </c>
      <c r="I526" s="9" t="n"/>
      <c r="J526" s="9" t="n"/>
      <c r="K526" s="9" t="n">
        <v>1</v>
      </c>
      <c r="L526" s="9" t="n">
        <v>4</v>
      </c>
      <c r="M526" s="9" t="inlineStr">
        <is>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t>
        </is>
      </c>
      <c r="N526" s="9" t="inlineStr">
        <is>
          <t>2996-8941</t>
        </is>
      </c>
      <c r="O526" s="9" t="inlineStr">
        <is>
          <t>979-8-3315-7033-0</t>
        </is>
      </c>
      <c r="P526" s="9" t="inlineStr">
        <is>
          <t>10.1109/ICT4M68001.2025.11363558</t>
        </is>
      </c>
      <c r="Q526" s="9" t="n"/>
      <c r="R526" s="9" t="inlineStr">
        <is>
          <t>https://ieeexplore.ieee.org/stamp/stamp.jsp?arnumber=11363558</t>
        </is>
      </c>
      <c r="S526" s="9" t="inlineStr">
        <is>
          <t>EEG;BCI;Attention Monitoring;XGBoost Regression;Concentration Prediction;Educational Technology</t>
        </is>
      </c>
      <c r="T526" s="9" t="inlineStr">
        <is>
          <t>Training;Accuracy;Machine learning;Predictive models;Brain modeling;Electroencephalography;Real-time systems;Brain-computer interfaces;Monitoring;Testing</t>
        </is>
      </c>
      <c r="U526" s="9" t="n"/>
      <c r="V526" s="9" t="n"/>
      <c r="W526" s="9" t="n"/>
      <c r="X526" s="9" t="n">
        <v>15</v>
      </c>
      <c r="Y526" s="9" t="inlineStr">
        <is>
          <t>IEEE</t>
        </is>
      </c>
      <c r="Z526" s="10" t="n">
        <v>46056</v>
      </c>
      <c r="AA526" s="9" t="inlineStr">
        <is>
          <t>26-27 Nov. 2025</t>
        </is>
      </c>
      <c r="AB526" s="9" t="inlineStr">
        <is>
          <t>26-27 Nov. 2025</t>
        </is>
      </c>
      <c r="AC526" s="9" t="inlineStr">
        <is>
          <t>IEEE</t>
        </is>
      </c>
      <c r="AD526" s="11" t="inlineStr">
        <is>
          <t>IEEE Conferences</t>
        </is>
      </c>
    </row>
    <row r="527">
      <c r="A527" s="12" t="inlineStr">
        <is>
          <t>Early Parkinsonâ€™s Disease Prediction Using rS-fMRI Functional Connectivity and Autoencoder Graph Convolutional Network</t>
        </is>
      </c>
      <c r="B527" s="22">
        <f>IF(COUNTIF($A$1:A526,
IF(ISNUMBER(MATCH(RIGHT(TRIM(A526),1),{".",",",";",":","!","?"},0)),
LEFT(TRIM(A526),LEN(TRIM(A526))-1),
TRIM(A526)
))=1,
"Not Duplicate",
"Duplicate")</f>
        <v/>
      </c>
      <c r="C527" s="22">
        <f>_xlfn.IFNA(_xlfn.XLOOKUP(A527, Table1[Title], Table1[Inclusion/Exclusion Decision]), "Added studies")</f>
        <v/>
      </c>
      <c r="D527" s="22" t="inlineStr">
        <is>
          <t>L. L. Limas; V. Manian</t>
        </is>
      </c>
      <c r="E527" s="22" t="inlineStr">
        <is>
          <t>Department of Bioengineering, University of Puerto Rico at Mayaguez, Mayaguez, PR, USA; Departments of Electrical and Computer Engineering and Bioengineering, University of Puerto Rico at Mayaguez, Mayaguez, PR, USA</t>
        </is>
      </c>
      <c r="F527" s="22" t="inlineStr">
        <is>
          <t>IEEE Access</t>
        </is>
      </c>
      <c r="G527" s="14" t="n">
        <v>45951</v>
      </c>
      <c r="H527" s="22" t="n">
        <v>2025</v>
      </c>
      <c r="I527" s="22" t="n">
        <v>13</v>
      </c>
      <c r="J527" s="22" t="n"/>
      <c r="K527" s="22" t="n">
        <v>178862</v>
      </c>
      <c r="L527" s="22" t="n">
        <v>178875</v>
      </c>
      <c r="M527" s="22" t="inlineStr">
        <is>
          <t>Early identification of prodromal Parkinsonâ€™s disease (PD) is critical, as interventions at this stage can significantly alter its course. We propose a deep learning framework that combines resting-state functional MRI (rs-fMRI) data and a Graph Convolutional Network (GCN) to classify individuals with PD, prodromal PD, and healthy controls. Our dataset consisted of 908 participants from two publicly available sources (Parkinsonâ€™s Progression Markers Initiative and SRPBS1600), including 288 with PD, 103 with prodromal (expanded to 309 via data augmentation), and 311 controls. Functional connectivity (FC) features were extracted using the Bootstrap Analysis of Stable Clusters (BASC) atlas by, applying different connectivity measures: Pearsonâ€™s, partial, Spearmanâ€™s, and tangent-space correlations. An autoencoder was then used to compress these features into a lower-dimensional space. Next, we constructed graph adjacency matrices using a novel neighborhood-based method and different distance metrics (Euclidean, spectral angle mapper, spectral information divergence, and radial basis function). This approach links each subject only to its most similar neighbors, yielding a sparse set of connections that preserves both local (nearest-neighbor) relationships and allows the GCN to capture global interactions across the entire dataset. Traditional classifiers (support vector machine, logistic regression, and random forest) demonstrated accuracies of 85.71%, 84.83%, and 80.77%, respectively. By contrast, the GCN trained with tangent-space correlation FC and using the radial basis function and Euclidean distance metric for adjacency matrix construction achieved higher accuracies of 90.66% and 90.64%. These findings underscore the effectiveness of tangent-space FC and GCNs for the early detection of PD.</t>
        </is>
      </c>
      <c r="N527" s="22" t="inlineStr">
        <is>
          <t>2169-3536</t>
        </is>
      </c>
      <c r="O527" s="22" t="n"/>
      <c r="P527" s="22" t="inlineStr">
        <is>
          <t>10.1109/ACCESS.2025.3621150</t>
        </is>
      </c>
      <c r="Q527" s="22" t="inlineStr">
        <is>
          <t xml:space="preserve">National Science Foundation(grant numbers:2334265); </t>
        </is>
      </c>
      <c r="R527" s="22" t="inlineStr">
        <is>
          <t>https://ieeexplore.ieee.org/stamp/stamp.jsp?arnumber=11202904</t>
        </is>
      </c>
      <c r="S527" s="22" t="inlineStr">
        <is>
          <t>Deep learning;Euclidean distance;graph convolutional network;Parkinsonâ€™s disease;prodromal;radial basis function;rs-fMRI;tangent-space functional connectivity</t>
        </is>
      </c>
      <c r="T527" s="22" t="inlineStr">
        <is>
          <t>Feature extraction;Graph convolutional networks;Measurement;Diseases;Data models;Correlation;Accuracy;Functional magnetic resonance imaging;Deep learning;Brain modeling</t>
        </is>
      </c>
      <c r="U527" s="22" t="n"/>
      <c r="V527" s="22" t="n"/>
      <c r="W527" s="22" t="n"/>
      <c r="X527" s="22" t="n">
        <v>55</v>
      </c>
      <c r="Y527" s="22" t="inlineStr">
        <is>
          <t>CCBY</t>
        </is>
      </c>
      <c r="Z527" s="14" t="n">
        <v>45944</v>
      </c>
      <c r="AA527" s="22" t="n">
        <v>2025</v>
      </c>
      <c r="AB527" s="22" t="n"/>
      <c r="AC527" s="22" t="inlineStr">
        <is>
          <t>IEEE</t>
        </is>
      </c>
      <c r="AD527" s="15" t="inlineStr">
        <is>
          <t>IEEE Journals</t>
        </is>
      </c>
    </row>
    <row r="528">
      <c r="A528" s="8" t="inlineStr">
        <is>
          <t>Exploring Gender Differences Based on Functional Magnetic Resonance Images by Deep Learning and Gradient-weighted Class Activation Mapping</t>
        </is>
      </c>
      <c r="B528" s="9">
        <f>IF(COUNTIF($A$1:A527,
IF(ISNUMBER(MATCH(RIGHT(TRIM(A527),1),{".",",",";",":","!","?"},0)),
LEFT(TRIM(A527),LEN(TRIM(A527))-1),
TRIM(A527)
))=1,
"Not Duplicate",
"Duplicate")</f>
        <v/>
      </c>
      <c r="C528" s="9">
        <f>_xlfn.IFNA(_xlfn.XLOOKUP(A528, Table1[Title], Table1[Inclusion/Exclusion Decision]), "Added studies")</f>
        <v/>
      </c>
      <c r="D528" s="9" t="inlineStr">
        <is>
          <t>J. B. Luo; J. Chao Ma; Y. J. Wang; X. Chen</t>
        </is>
      </c>
      <c r="E528" s="9" t="inlineStr">
        <is>
          <t>College of Control Science and Engineering, China University of Petroleum (East China), Qingdao, China; College of Control Science and Engineering, China University of Petroleum (East China), Qingdao, China; College of Control Science and Engineering, China University of Petroleum (East China), Qingdao, China; The Institute for Digital Medicine and Computer-Assisted Surgery, Qingdao University, Qingdao, China</t>
        </is>
      </c>
      <c r="F528" s="9" t="inlineStr">
        <is>
          <t>2023 16th International Congress on Image and Signal Processing, BioMedical Engineering and Informatics (CISP-BMEI)</t>
        </is>
      </c>
      <c r="G528" s="10" t="n">
        <v>45293</v>
      </c>
      <c r="H528" s="9" t="n">
        <v>2023</v>
      </c>
      <c r="I528" s="9" t="n"/>
      <c r="J528" s="9" t="n"/>
      <c r="K528" s="9" t="n">
        <v>1</v>
      </c>
      <c r="L528" s="9" t="n">
        <v>6</v>
      </c>
      <c r="M528" s="9" t="inlineStr">
        <is>
          <t>Previous studies have shown gender differences in cognitive function and the prevalence of some neurological diseases. Understanding gender differences in functional connectivity (FC) will provide a new perspective for understanding these differences. We wanted to develop an effective model for the gender prediction and identify the major source of gender differences in functional connectivity. In this study we used FC generated from functional Magnetic Resonance Imaging (fMRI) from the Human Connectome Project in 1038 healthy subjects. We apply deep learning to test whether functional connectivity networks can effectively predict gender and identify the main sources of gender differences in FC. The accuracy of predicting gender by using the functional connectivity network has reached more than 90%, and we found that there are significant gender differences in the FC of interhemispheric brain areas and the FC in the right hemisphere, and in addition to the previously discovered default mode network (DMN), frontoparietal network (FPN), somatomotor network (SMN), there were gender differences in visual network (VIN), auditory network (AUN), and dorsal attention network (DAN) as well, and the gender differences within each resting-state network (RSN) were also large. Our results suggest that gender differences exist in functional connectivity networks and certain subnetworks can be focused on when studying gender-related cognitive functions and neurological disorders.</t>
        </is>
      </c>
      <c r="N528" s="9" t="n"/>
      <c r="O528" s="9" t="inlineStr">
        <is>
          <t>979-8-3503-3075-5</t>
        </is>
      </c>
      <c r="P528" s="9" t="inlineStr">
        <is>
          <t>10.1109/CISP-BMEI60920.2023.10373219</t>
        </is>
      </c>
      <c r="Q528" s="9" t="inlineStr">
        <is>
          <t xml:space="preserve">NIH Blueprint for Neuroscience Research; </t>
        </is>
      </c>
      <c r="R528" s="9" t="inlineStr">
        <is>
          <t>https://ieeexplore.ieee.org/stamp/stamp.jsp?arnumber=10373219</t>
        </is>
      </c>
      <c r="S528" s="9" t="inlineStr">
        <is>
          <t>Gender difference;Functional connectivity;Deep-learning;functional magnetic resonance image</t>
        </is>
      </c>
      <c r="T528" s="9" t="inlineStr">
        <is>
          <t>Neurological diseases;Deep learning;Visualization;Brain;Magnetic resonance;Functional magnetic resonance imaging;Signal processing</t>
        </is>
      </c>
      <c r="U528" s="9" t="n"/>
      <c r="V528" s="9" t="n"/>
      <c r="W528" s="9" t="n"/>
      <c r="X528" s="9" t="n">
        <v>40</v>
      </c>
      <c r="Y528" s="9" t="inlineStr">
        <is>
          <t>IEEE</t>
        </is>
      </c>
      <c r="Z528" s="10" t="n">
        <v>45293</v>
      </c>
      <c r="AA528" s="9" t="inlineStr">
        <is>
          <t>28-30 Oct. 2023</t>
        </is>
      </c>
      <c r="AB528" s="9" t="inlineStr">
        <is>
          <t>28-30 Oct. 2023</t>
        </is>
      </c>
      <c r="AC528" s="9" t="inlineStr">
        <is>
          <t>IEEE</t>
        </is>
      </c>
      <c r="AD528" s="11" t="inlineStr">
        <is>
          <t>IEEE Conferences</t>
        </is>
      </c>
    </row>
    <row r="529">
      <c r="A529" s="12" t="inlineStr">
        <is>
          <t>Brain Computer Interfaces for Enhancing Motor Imagery Classification Using EEG Signal</t>
        </is>
      </c>
      <c r="B529" s="22">
        <f>IF(COUNTIF($A$1:A528,
IF(ISNUMBER(MATCH(RIGHT(TRIM(A528),1),{".",",",";",":","!","?"},0)),
LEFT(TRIM(A528),LEN(TRIM(A528))-1),
TRIM(A528)
))=1,
"Not Duplicate",
"Duplicate")</f>
        <v/>
      </c>
      <c r="C529" s="22">
        <f>_xlfn.IFNA(_xlfn.XLOOKUP(A529, Table1[Title], Table1[Inclusion/Exclusion Decision]), "Added studies")</f>
        <v/>
      </c>
      <c r="D529" s="22" t="inlineStr">
        <is>
          <t>R. S. Lalawat; V. Bajaj; P. K. Padhy</t>
        </is>
      </c>
      <c r="E529" s="22" t="inlineStr">
        <is>
          <t>Department of ECE, PDPM-IIITDM, Jabalpur, India; Department of ECE, MANIT Bhopal, Bhopal, India; Department of ECE, PDPM-IIITDM, Jabalpur, India</t>
        </is>
      </c>
      <c r="F529" s="22" t="inlineStr">
        <is>
          <t>2024 International Conference on Brain Computer Interface &amp; Healthcare Technologies (iCon-BCIHT)</t>
        </is>
      </c>
      <c r="G529" s="14" t="n">
        <v>45707</v>
      </c>
      <c r="H529" s="22" t="n">
        <v>2024</v>
      </c>
      <c r="I529" s="22" t="n"/>
      <c r="J529" s="22" t="n"/>
      <c r="K529" s="22" t="n">
        <v>224</v>
      </c>
      <c r="L529" s="22" t="n">
        <v>229</v>
      </c>
      <c r="M529" s="22" t="inlineStr">
        <is>
          <t>The aim of signal processing with transformation techniques, is to precisely identify frequencies and extract minute signal variations. Previous studies have employed various time-frequency distributions (TFD) to extract features from electroen-cephalogram (EEG) signals, and nevertheless, there is still space for improvement. This article introduces a sophisticated method for the classification of motor imagery (MI) EEG signals. The objective of this investigation is to generate TFD plots by utilizing pre-proceed data with continuous wavelet transform (CWT). These plots are designed to assist in the identification of the features of each MI EEG class. Subsequently, these plots are applied to the classification of ResNet-20, ResNet-SO, and Long Short- Term Memory (LSTM) models. The LSTM outperforms the ResN et models, as evidenced by experiments. Our results indicate that this method enhances the efficacy of the brain-computer interface (BCI) for MI tasks and provides substantial advantages for biomedical applications.</t>
        </is>
      </c>
      <c r="N529" s="22" t="n"/>
      <c r="O529" s="22" t="inlineStr">
        <is>
          <t>979-8-3315-4006-7</t>
        </is>
      </c>
      <c r="P529" s="22" t="inlineStr">
        <is>
          <t>10.1109/iCon-BCIHT63907.2024.10882321</t>
        </is>
      </c>
      <c r="Q529" s="22" t="n"/>
      <c r="R529" s="22" t="inlineStr">
        <is>
          <t>https://ieeexplore.ieee.org/stamp/stamp.jsp?arnumber=10882321</t>
        </is>
      </c>
      <c r="S529" s="22" t="inlineStr">
        <is>
          <t>Brain-Computer Interface (BCI);Moter Imagery (MI);electroencephalogram (EEG);Time-Frequency Distribution (TFD);Classification</t>
        </is>
      </c>
      <c r="T529" s="22" t="inlineStr">
        <is>
          <t>Time-frequency analysis;Continuous wavelet transforms;Computational modeling;Signal processing;Brain modeling;Feature extraction;Motors;Electroencephalography;Brain-computer interfaces;Long short term memory</t>
        </is>
      </c>
      <c r="U529" s="22" t="n"/>
      <c r="V529" s="22" t="n"/>
      <c r="W529" s="22" t="n"/>
      <c r="X529" s="22" t="n">
        <v>19</v>
      </c>
      <c r="Y529" s="22" t="inlineStr">
        <is>
          <t>IEEE</t>
        </is>
      </c>
      <c r="Z529" s="14" t="n">
        <v>45707</v>
      </c>
      <c r="AA529" s="22" t="inlineStr">
        <is>
          <t>19-20 Dec. 2024</t>
        </is>
      </c>
      <c r="AB529" s="22" t="inlineStr">
        <is>
          <t>19-20 Dec. 2024</t>
        </is>
      </c>
      <c r="AC529" s="22" t="inlineStr">
        <is>
          <t>IEEE</t>
        </is>
      </c>
      <c r="AD529" s="15" t="inlineStr">
        <is>
          <t>IEEE Conferences</t>
        </is>
      </c>
    </row>
    <row r="530">
      <c r="A530" s="8" t="inlineStr">
        <is>
          <t>Brain Structural Connectivity Guided Vision Transformers for Identification of Functional Connectivity Characteristics in Preterm Neonates</t>
        </is>
      </c>
      <c r="B530" s="9">
        <f>IF(COUNTIF($A$1:A529,
IF(ISNUMBER(MATCH(RIGHT(TRIM(A529),1),{".",",",";",":","!","?"},0)),
LEFT(TRIM(A529),LEN(TRIM(A529))-1),
TRIM(A529)
))=1,
"Not Duplicate",
"Duplicate")</f>
        <v/>
      </c>
      <c r="C530" s="9">
        <f>_xlfn.IFNA(_xlfn.XLOOKUP(A530, Table1[Title], Table1[Inclusion/Exclusion Decision]), "Added studies")</f>
        <v/>
      </c>
      <c r="D530" s="9" t="inlineStr">
        <is>
          <t>W. Mao; Y. Chen; Z. He; Z. Wang; Z. Xiao; Y. Sun; L. He; J. Zhou; W. Guo; C. Ma; L. Zhao; K. M. Kendrick; B. Zhou; B. Becker; T. Liu; T. Zhang; X. Jiang</t>
        </is>
      </c>
      <c r="E530" s="9" t="inlineStr">
        <is>
          <t>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Automation, Northwestern Polytechnical University, Xi'an, China; School of Computing, University of Georgia, Athens, GA, USA; MOE Key Lab for Neuroinformation, School of Life Science and Technology, University of Electronic Science and Technology of China, Chengdu, China; Center of Psychosomatic Medicine, Sichuan Provincial Center for Mental Health, Sichuan Provincial People's Hospital, University of Electronic Science and Technology of China, Chengdu, China; Center of Psychosomatic Medicine, Sichuan Provincial Center for Mental Health, Sichuan Provincial People's Hospital, University of Electronic Science and Technology of China, Chengdu, China; School of Computing, University of Georgia, Athens, GA, USA; School of Automation, Northwestern Polytechnical University, Xi'an, China; Center of Psychosomatic Medicine, Sichuan Provincial Center for Mental Health, Sichuan Provincial People's Hospital, University of Electronic Science and Technology of China, Chengdu, China</t>
        </is>
      </c>
      <c r="F530" s="9" t="inlineStr">
        <is>
          <t>IEEE Journal of Biomedical and Health Informatics</t>
        </is>
      </c>
      <c r="G530" s="10" t="n">
        <v>45386</v>
      </c>
      <c r="H530" s="9" t="n">
        <v>2024</v>
      </c>
      <c r="I530" s="9" t="n">
        <v>28</v>
      </c>
      <c r="J530" s="9" t="n">
        <v>4</v>
      </c>
      <c r="K530" s="9" t="n">
        <v>2223</v>
      </c>
      <c r="L530" s="9" t="n">
        <v>2234</v>
      </c>
      <c r="M530" s="9" t="inlineStr">
        <is>
          <t>Preterm birth is the leading cause of death in children under five years old, and is associated with a wide sequence of complications in both short and long term. In view of rapid neurodevelopment during the neonatal period, preterm neonates may exhibit considerable functional alterations compared to term ones. However, the identified functional alterations in previous studies merely achieve moderate classification performance, while more accurate functional characteristics with satisfying discrimination ability for better diagnosis and therapeutic treatment is underexplored. To address this problem, we propose a novel brain structural connectivity (SC) guided Vision Transformer (SCG-ViT) to identify functional connectivity (FC) differences among three neonatal groups: preterm, preterm with early postnatal experience, and term. Particularly, inspired by the neuroscience-derived information, a novel patch token of SC/FC matrix is defined, and the SC matrix is then adopted as an effective mask into the ViT model to screen out input FC patch embeddings with weaker SC, and to focus on stronger ones for better classification and identification of FC differences among the three groups. The experimental results on multi-modal MRI data of 437 neonatal brains from publicly released Developing Human Connectome Project (dHCP) demonstrate that SCG-ViT achieves superior classification ability compared to baseline models, and successfully identifies holistically different FC patterns among the three groups. Moreover, these different FCs are significantly correlated with the differential gene expressions of the three groups. In summary, SCG-ViT provides a powerfully brain-guided pipeline of adopting large-scale and data-intensive deep learning models for medical imaging-based diagnosis.</t>
        </is>
      </c>
      <c r="N530" s="9" t="inlineStr">
        <is>
          <t>2168-2208</t>
        </is>
      </c>
      <c r="O530" s="9" t="n"/>
      <c r="P530" s="9" t="inlineStr">
        <is>
          <t>10.1109/JBHI.2024.3355020</t>
        </is>
      </c>
      <c r="Q530" s="9" t="inlineStr">
        <is>
          <t xml:space="preserve">National Natural Science Foundation of China(grant numbers:62276050,61976045,31971288,62131009); Non-profit Central Research Institute Fund of Chinese Academy of Medical Sciences(grant numbers:2017PT32013); Seventh Framework Programme(grant numbers:FP/2007-2013); Human Connectome Project; </t>
        </is>
      </c>
      <c r="R530" s="9" t="inlineStr">
        <is>
          <t>https://ieeexplore.ieee.org/stamp/stamp.jsp?arnumber=10416360</t>
        </is>
      </c>
      <c r="S530" s="9" t="inlineStr">
        <is>
          <t>Vision Transformer;Brain-guided Mask;Medical Imaging-based Diagnosis;Preterm Neonates</t>
        </is>
      </c>
      <c r="T530" s="9" t="inlineStr">
        <is>
          <t>Pediatrics;Magnetic resonance imaging;Brain modeling;Transformers;Gene expression;Task analysis;Neuroscience</t>
        </is>
      </c>
      <c r="U530" s="9" t="inlineStr">
        <is>
          <t>Female;Child;Humans;Infant, Newborn;Child, Preschool;Premature Birth;Brain;Magnetic Resonance Imaging;Connectome;Electric Power Supplies</t>
        </is>
      </c>
      <c r="V530" s="9" t="n">
        <v>7</v>
      </c>
      <c r="W530" s="9" t="n"/>
      <c r="X530" s="9" t="n">
        <v>73</v>
      </c>
      <c r="Y530" s="9" t="inlineStr">
        <is>
          <t>IEEE</t>
        </is>
      </c>
      <c r="Z530" s="10" t="n">
        <v>45320</v>
      </c>
      <c r="AA530" s="16" t="n">
        <v>45383</v>
      </c>
      <c r="AB530" s="9" t="n"/>
      <c r="AC530" s="9" t="inlineStr">
        <is>
          <t>IEEE</t>
        </is>
      </c>
      <c r="AD530" s="11" t="inlineStr">
        <is>
          <t>IEEE Journals</t>
        </is>
      </c>
    </row>
    <row r="531">
      <c r="A531" s="12" t="inlineStr">
        <is>
          <t>AI-Enabled Deep Depression Detection and Evaluation Informed by DSM-5-TR</t>
        </is>
      </c>
      <c r="B531" s="22">
        <f>IF(COUNTIF($A$1:A530,
IF(ISNUMBER(MATCH(RIGHT(TRIM(A530),1),{".",",",";",":","!","?"},0)),
LEFT(TRIM(A530),LEN(TRIM(A530))-1),
TRIM(A530)
))=1,
"Not Duplicate",
"Duplicate")</f>
        <v/>
      </c>
      <c r="C531" s="22">
        <f>_xlfn.IFNA(_xlfn.XLOOKUP(A531, Table1[Title], Table1[Inclusion/Exclusion Decision]), "Added studies")</f>
        <v/>
      </c>
      <c r="D531" s="22" t="inlineStr">
        <is>
          <t>T. T. Prama; M. S. Islam; M. M. Anwar; I. Jahan</t>
        </is>
      </c>
      <c r="E531" s="22" t="inlineStr">
        <is>
          <t>Jahangirnagar University, Savar, Bangladesh; School of Information and Physical Sciences, The University of Newcastle, New South Wales, Callaghan, Australia; Jahangirnagar University, Savar, Bangladesh; Jahangirnagar University, Savar, Bangladesh</t>
        </is>
      </c>
      <c r="F531" s="22" t="inlineStr">
        <is>
          <t>IEEE Transactions on Computational Social Systems</t>
        </is>
      </c>
      <c r="G531" s="14" t="n">
        <v>45567</v>
      </c>
      <c r="H531" s="22" t="n">
        <v>2024</v>
      </c>
      <c r="I531" s="22" t="n">
        <v>11</v>
      </c>
      <c r="J531" s="22" t="n">
        <v>5</v>
      </c>
      <c r="K531" s="22" t="n">
        <v>6453</v>
      </c>
      <c r="L531" s="22" t="n">
        <v>6465</v>
      </c>
      <c r="M531" s="22" t="inlineStr">
        <is>
          <t>Depression, a prevalent and debilitating mental health disorder, affects millions of individuals worldwide, profoundly impacting their quality of life. Early identification and diagnosis of depression and its intensity are crucial for effective treatment and management. However, many people with depression do not seek professional help, especially in the early stages. In recent years, social media platforms like Twitter have gained popularity as spaces for sharing personal thoughts and emotions, including sensitive signals indicative of serious issues such as self-harm, suicidal thoughts, or illegal activities. These signals may help us to identify depression-related tweets and determine whether an individual is suffering from depression. This research focuses on utilizing artificial intelligence and deep learning (DL) models to categorize tweets related to depression and measure its intensity. The proposed approach combines emotional features, topical events, and behavioral-biometric signals to train the long short-term memory (LSTM)-based DL models. To create a comprehensive dataset, we collaborated with an expert psychologist who followed the clinical assessment procedure outlined in the Diagnostic and Statistical Manual of Mental Disorders, Fifth Edition (DSM-5-TR) to label 95â€‰322 tweets as â€œnon-depressedâ€ or â€œdepressed,â€ further categorized into â€œmild,â€ â€œmoderate,â€ and â€œsevereâ€ intensity levels. Through a series of experiments, our proposed method achieved superior performance compared to baseline models, yielding a mean squared error of 0.002336 and the highest $R$2 value of 0.61. These results highlight the accuracy and potential applications of our approach in automatic depression screening and monitoring on social media platforms.</t>
        </is>
      </c>
      <c r="N531" s="22" t="inlineStr">
        <is>
          <t>2329-924X</t>
        </is>
      </c>
      <c r="O531" s="22" t="n"/>
      <c r="P531" s="22" t="inlineStr">
        <is>
          <t>10.1109/TCSS.2024.3382139</t>
        </is>
      </c>
      <c r="Q531" s="22" t="n"/>
      <c r="R531" s="22" t="inlineStr">
        <is>
          <t>https://ieeexplore.ieee.org/stamp/stamp.jsp?arnumber=10510456</t>
        </is>
      </c>
      <c r="S531" s="22" t="inlineStr">
        <is>
          <t>Deep learning;Depression Detection &amp; Evaluation;Diagnostic and Statistical Manual of Mental Disorders (DSM-5-TR);long short-term memory (LSTM)</t>
        </is>
      </c>
      <c r="T531" s="22" t="inlineStr">
        <is>
          <t>Depression;Social networking (online);Mental health;Blogs;Long short term memory;Linguistics;Feature extraction</t>
        </is>
      </c>
      <c r="U531" s="22" t="n"/>
      <c r="V531" s="22" t="n">
        <v>8</v>
      </c>
      <c r="W531" s="22" t="n"/>
      <c r="X531" s="22" t="n">
        <v>51</v>
      </c>
      <c r="Y531" s="22" t="inlineStr">
        <is>
          <t>IEEE</t>
        </is>
      </c>
      <c r="Z531" s="14" t="n">
        <v>45412</v>
      </c>
      <c r="AA531" s="22" t="inlineStr">
        <is>
          <t>Oct. 2024</t>
        </is>
      </c>
      <c r="AB531" s="22" t="n"/>
      <c r="AC531" s="22" t="inlineStr">
        <is>
          <t>IEEE</t>
        </is>
      </c>
      <c r="AD531" s="15" t="inlineStr">
        <is>
          <t>IEEE Journals</t>
        </is>
      </c>
    </row>
    <row r="532">
      <c r="A532" s="8" t="inlineStr">
        <is>
          <t>An EEG-Based Brain-Computer Interface Using Spectral Correlation Function</t>
        </is>
      </c>
      <c r="B532" s="9">
        <f>IF(COUNTIF($A$1:A531,
IF(ISNUMBER(MATCH(RIGHT(TRIM(A531),1),{".",",",";",":","!","?"},0)),
LEFT(TRIM(A531),LEN(TRIM(A531))-1),
TRIM(A531)
))=1,
"Not Duplicate",
"Duplicate")</f>
        <v/>
      </c>
      <c r="C532" s="9">
        <f>_xlfn.IFNA(_xlfn.XLOOKUP(A532, Table1[Title], Table1[Inclusion/Exclusion Decision]), "Added studies")</f>
        <v/>
      </c>
      <c r="D532" s="9" t="inlineStr">
        <is>
          <t>N. Panahi; M. C. Amirani; M. Valizadeh</t>
        </is>
      </c>
      <c r="E532" s="9" t="inlineStr">
        <is>
          <t>Department of Electrical Engineering, Urmia University, Urmia, Iran; Department of Electrical Engineering, Urmia University, Urmia, Iran; Department of Electrical Engineering, Urmia University, Urmia, Iran</t>
        </is>
      </c>
      <c r="F532" s="9" t="inlineStr">
        <is>
          <t>IEEE Access</t>
        </is>
      </c>
      <c r="G532" s="10" t="n">
        <v>45026</v>
      </c>
      <c r="H532" s="9" t="n">
        <v>2023</v>
      </c>
      <c r="I532" s="9" t="n">
        <v>11</v>
      </c>
      <c r="J532" s="9" t="n"/>
      <c r="K532" s="9" t="n">
        <v>33236</v>
      </c>
      <c r="L532" s="9" t="n">
        <v>33247</v>
      </c>
      <c r="M532" s="9" t="inlineStr">
        <is>
          <t>Brain-Computer Interface (BCI) is a promising technique because of its wide variety of applications, from treating cognition in humans to person authentication. Brain signals can be transmitted straight to a prosthetic device from the BCI system, without the need for nerve or muscle activity. For accurately identifying the transmitted signals at the prosthetic device, considering the nature of the Electroencephalography (EEG) signal, and extracting the most informative features are effective keys. In this paper, we studied the cyclostationarity of the Slow Cortical Potential (SCP) EEG signals for BCI applications, following our previous studies. Cyclostationary analysis reveals the hidden periodicity in the signal and provides a second-order statistical description in the frequency domain. We used the FFT Accumulation Method (FAM), an effective computational algorithm, to extract the features of the Spectral Correlation Function (SCF). The features are classified using SVM RBF, SVM polynomial, and K-Nearest Neighbor classifiers, and they are considered with different pre-processing. Our research indicates that the SCP EEG signal has cyclostationary properties and this idea is applied to the BCIs as well. The classification accuracy on the BCI Competition 2003 dataset Iaâ€™s increased considerably, by spotting the intrinsic correlation between just two EEG signals.</t>
        </is>
      </c>
      <c r="N532" s="9" t="inlineStr">
        <is>
          <t>2169-3536</t>
        </is>
      </c>
      <c r="O532" s="9" t="n"/>
      <c r="P532" s="9" t="inlineStr">
        <is>
          <t>10.1109/ACCESS.2023.3262465</t>
        </is>
      </c>
      <c r="Q532" s="9" t="n"/>
      <c r="R532" s="9" t="inlineStr">
        <is>
          <t>https://ieeexplore.ieee.org/stamp/stamp.jsp?arnumber=10082936</t>
        </is>
      </c>
      <c r="S532" s="9" t="inlineStr">
        <is>
          <t>Brain-computer interface (BCI);cyclostationary signal;spectral correlation function (SCF);electroencephalography (EEG) classification;BCI competition 2003 dataset Ia</t>
        </is>
      </c>
      <c r="T532" s="9" t="inlineStr">
        <is>
          <t>Electroencephalography;Feature extraction;Support vector machines;Spatial resolution;Wavelet packets;Neuroimaging;Electrodes</t>
        </is>
      </c>
      <c r="U532" s="9" t="n"/>
      <c r="V532" s="9" t="n">
        <v>14</v>
      </c>
      <c r="W532" s="9" t="n"/>
      <c r="X532" s="9" t="n">
        <v>85</v>
      </c>
      <c r="Y532" s="9" t="inlineStr">
        <is>
          <t>CCBYNCND</t>
        </is>
      </c>
      <c r="Z532" s="10" t="n">
        <v>45012</v>
      </c>
      <c r="AA532" s="9" t="n">
        <v>2023</v>
      </c>
      <c r="AB532" s="9" t="n"/>
      <c r="AC532" s="9" t="inlineStr">
        <is>
          <t>IEEE</t>
        </is>
      </c>
      <c r="AD532" s="11" t="inlineStr">
        <is>
          <t>IEEE Journals</t>
        </is>
      </c>
    </row>
    <row r="533">
      <c r="A533" s="12" t="inlineStr">
        <is>
          <t>Finding Essential Parts of the Brain in rs-fMRI Can Improve ADHD Diagnosis Using Deep Learning</t>
        </is>
      </c>
      <c r="B533" s="22">
        <f>IF(COUNTIF($A$1:A532,
IF(ISNUMBER(MATCH(RIGHT(TRIM(A532),1),{".",",",";",":","!","?"},0)),
LEFT(TRIM(A532),LEN(TRIM(A532))-1),
TRIM(A532)
))=1,
"Not Duplicate",
"Duplicate")</f>
        <v/>
      </c>
      <c r="C533" s="22">
        <f>_xlfn.IFNA(_xlfn.XLOOKUP(A533, Table1[Title], Table1[Inclusion/Exclusion Decision]), "Added studies")</f>
        <v/>
      </c>
      <c r="D533" s="22" t="inlineStr">
        <is>
          <t>B. Kim; J. Park; T. Kim; Y. Kwon</t>
        </is>
      </c>
      <c r="E533" s="22" t="inlineStr">
        <is>
          <t>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 Department of Applied Artificial Intelligence, Hanyang University, ERICA Campus, Ansan, Republic of Korea</t>
        </is>
      </c>
      <c r="F533" s="22" t="inlineStr">
        <is>
          <t>IEEE Access</t>
        </is>
      </c>
      <c r="G533" s="14" t="n">
        <v>45232</v>
      </c>
      <c r="H533" s="22" t="n">
        <v>2023</v>
      </c>
      <c r="I533" s="22" t="n">
        <v>11</v>
      </c>
      <c r="J533" s="22" t="n"/>
      <c r="K533" s="22" t="n">
        <v>116065</v>
      </c>
      <c r="L533" s="22" t="n">
        <v>116075</v>
      </c>
      <c r="M533" s="22"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brainâ€™s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â€™leave- one-site-outâ€™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is>
      </c>
      <c r="N533" s="22" t="inlineStr">
        <is>
          <t>2169-3536</t>
        </is>
      </c>
      <c r="O533" s="22" t="n"/>
      <c r="P533" s="22" t="inlineStr">
        <is>
          <t>10.1109/ACCESS.2023.3324670</t>
        </is>
      </c>
      <c r="Q533" s="22" t="inlineStr">
        <is>
          <t xml:space="preserve">Basic Science Research Program through the National Research Foundation of Korea (NRF); Ministry of Education, Science and Technology(grant numbers:NRF2022R1F1A1064459); </t>
        </is>
      </c>
      <c r="R533" s="22" t="inlineStr">
        <is>
          <t>https://ieeexplore.ieee.org/stamp/stamp.jsp?arnumber=10286029</t>
        </is>
      </c>
      <c r="S533" s="22" t="inlineStr">
        <is>
          <t>ADHD;deep learning;rs-fMRI;AAL116;ROI</t>
        </is>
      </c>
      <c r="T533" s="22" t="inlineStr">
        <is>
          <t>Brain modeling;Feature extraction;Data models;Deep learning;Convolutional neural networks;Training;Functional magnetic resonance imaging;Investment</t>
        </is>
      </c>
      <c r="U533" s="22" t="n"/>
      <c r="V533" s="22" t="n">
        <v>12</v>
      </c>
      <c r="W533" s="22" t="n"/>
      <c r="X533" s="22" t="n">
        <v>52</v>
      </c>
      <c r="Y533" s="22" t="inlineStr">
        <is>
          <t>CCBYNCND</t>
        </is>
      </c>
      <c r="Z533" s="14" t="n">
        <v>45215</v>
      </c>
      <c r="AA533" s="22" t="n">
        <v>2023</v>
      </c>
      <c r="AB533" s="22" t="n"/>
      <c r="AC533" s="22" t="inlineStr">
        <is>
          <t>IEEE</t>
        </is>
      </c>
      <c r="AD533" s="15" t="inlineStr">
        <is>
          <t>IEEE Journals</t>
        </is>
      </c>
    </row>
    <row r="534">
      <c r="A534" s="8" t="inlineStr">
        <is>
          <t>Balancing Innovation with Ethics</t>
        </is>
      </c>
      <c r="B534" s="9">
        <f>IF(COUNTIF($A$1:A533,
IF(ISNUMBER(MATCH(RIGHT(TRIM(A533),1),{".",",",";",":","!","?"},0)),
LEFT(TRIM(A533),LEN(TRIM(A533))-1),
TRIM(A533)
))=1,
"Not Duplicate",
"Duplicate")</f>
        <v/>
      </c>
      <c r="C534" s="9">
        <f>_xlfn.IFNA(_xlfn.XLOOKUP(A534, Table1[Title], Table1[Inclusion/Exclusion Decision]), "Added studies")</f>
        <v/>
      </c>
      <c r="D534" s="9" t="inlineStr">
        <is>
          <t>R. S. Albornoz&amp;#x2010;De Luise; P. Arnau&amp;#x2010;Gonz&amp;#xe1;lez; A. Serrano&amp;#x2010;Mamolar; S. Solera&amp;#x2010;Monforte; Y. Wu</t>
        </is>
      </c>
      <c r="E534" s="9" t="inlineStr">
        <is>
          <t>Departament d'Inform&amp;#xe0;tica, Universitat de Val&amp;#xe8;ncia, Val&amp;#xe8;ncia, Spain; Departament d'Inform&amp;#xe0;tica, Universitat de Val&amp;#xe8;ncia, Val&amp;#xe8;ncia, Spain; Departamento de Lenguajes y Sistemas, Universidad de Burgos, Burgos, Spain; Departament d'Inform&amp;#xe0;tica, Universitat de Val&amp;#xe8;ncia, Val&amp;#xe8;ncia, Spain; Departament d'Inform&amp;#xe0;tica, Universitat de Val&amp;#xe8;ncia, Val&amp;#xe8;ncia, Spain</t>
        </is>
      </c>
      <c r="F534" s="9" t="inlineStr">
        <is>
          <t>Multimodal Intelligent Sensing in Modern Applications</t>
        </is>
      </c>
      <c r="G534" s="9" t="n"/>
      <c r="H534" s="9" t="n">
        <v>2025</v>
      </c>
      <c r="I534" s="9" t="n"/>
      <c r="J534" s="9" t="n"/>
      <c r="K534" s="9" t="n">
        <v>253</v>
      </c>
      <c r="L534" s="9" t="n">
        <v>273</v>
      </c>
      <c r="M534" s="9" t="inlineStr">
        <is>
          <t>Summary &lt;p&gt;This chapter systematically explores the promise and perils of intelligent tutoring systems (ITS), highlighting advantages such as personalized learning and accessibility, while also scrutinizing risks including algorithmic bias, privacy concerns, and socioeconomic disparities in access. Drawing on ethical frameworks and realâ€world examples, it underscores the importance of responsible development and deployment practices. By advocating for equity, transparency, and studentâ€centered approaches, the chapter provides a comprehensive guide for navigating the multifaceted ethical landscape of ITS, ensuring the advancement of education while safeguarding the rights and dignity of learners. It delves deeply into the ethical dimensions of ITS, exploring both the promises and perils they present. Through a comprehensive examination of the advantages offered by ITS, such as personalized learning and adaptive instruction, as well as the potential risks, including algorithmic bias and privacy concerns, the chapter elucidates the multifaceted ethical landscape in which these systems operate.&lt;/p&gt;</t>
        </is>
      </c>
      <c r="N534" s="9" t="n"/>
      <c r="O534" s="9" t="n">
        <v>9781394257737</v>
      </c>
      <c r="P534" s="9" t="inlineStr">
        <is>
          <t>10.1002/9781394257744.ch11</t>
        </is>
      </c>
      <c r="Q534" s="9" t="n"/>
      <c r="R534" s="9" t="inlineStr">
        <is>
          <t>https://ieeexplore.ieee.org/xpl/ebooks/bookPdfWithBanner.jsp?fileName=10819729.pdf&amp;bkn=10819708&amp;pdfType=chapter</t>
        </is>
      </c>
      <c r="S534" s="9" t="n"/>
      <c r="T534" s="9" t="inlineStr">
        <is>
          <t>Ethics;Education;Socioeconomics;Data models;Software systems;Machine learning algorithms;Analytical models;Adaptation models;Technological innovation;Regulation</t>
        </is>
      </c>
      <c r="U534" s="9" t="n"/>
      <c r="V534" s="9" t="n"/>
      <c r="W534" s="9" t="n"/>
      <c r="X534" s="9" t="n"/>
      <c r="Y534" s="9" t="n"/>
      <c r="Z534" s="10" t="n">
        <v>45658</v>
      </c>
      <c r="AA534" s="9" t="n"/>
      <c r="AB534" s="9" t="n"/>
      <c r="AC534" s="9" t="inlineStr">
        <is>
          <t>IEEE</t>
        </is>
      </c>
      <c r="AD534" s="11" t="inlineStr">
        <is>
          <t>Wiley-IEEE Press eBook Chapters</t>
        </is>
      </c>
    </row>
    <row r="535">
      <c r="A535" s="12" t="inlineStr">
        <is>
          <t>Virtual Reality on Assessing the Motor Skills of Individuals with Autism Spectrum Disorder</t>
        </is>
      </c>
      <c r="B535" s="22">
        <f>IF(COUNTIF($A$1:A534,
IF(ISNUMBER(MATCH(RIGHT(TRIM(A534),1),{".",",",";",":","!","?"},0)),
LEFT(TRIM(A534),LEN(TRIM(A534))-1),
TRIM(A534)
))=1,
"Not Duplicate",
"Duplicate")</f>
        <v/>
      </c>
      <c r="C535" s="22">
        <f>_xlfn.IFNA(_xlfn.XLOOKUP(A535, Table1[Title], Table1[Inclusion/Exclusion Decision]), "Added studies")</f>
        <v/>
      </c>
      <c r="D535" s="22" t="inlineStr">
        <is>
          <t>A. A. Malik; A. M. Zaki; N. C. Tran; I. X. Liang; T. Liu; D. Valles</t>
        </is>
      </c>
      <c r="E535" s="22" t="inlineStr">
        <is>
          <t>Dept. of Computer Science, University of Central Florida, Orlando, USA; Dept. of Computer Science, Rensselaer Polytechnic Institute, Troy, USA; Dept. of Computer Science, California State University, Fullerton, Fullerton, USA; Cognitive Science, Cornell University, Ithaca, USA; College of Graduate Studies, Texas A&amp;M University-San Antonio, San Antonio, USA; Ingram School of Engineering, Texas State University, San Marcos, USA</t>
        </is>
      </c>
      <c r="F535" s="22" t="inlineStr">
        <is>
          <t>2024 IEEE 15th Annual Ubiquitous Computing, Electronics &amp; Mobile Communication Conference (UEMCON)</t>
        </is>
      </c>
      <c r="G535" s="14" t="n">
        <v>45616</v>
      </c>
      <c r="H535" s="22" t="n">
        <v>2024</v>
      </c>
      <c r="I535" s="22" t="n"/>
      <c r="J535" s="22" t="n"/>
      <c r="K535" s="22" t="n">
        <v>548</v>
      </c>
      <c r="L535" s="22" t="n">
        <v>555</v>
      </c>
      <c r="M535" s="22" t="inlineStr">
        <is>
          <t>Children with Autism Spectrum Disorder (ASD) often experience delays in motor skills, which can substantially affect their future motor function. The Movement Assessment Battery for Children - Second Edition (MABC-2) is a widely used tool in evaluating childrenâ€™s motor skills across different age bands, specifically assessing children ages 3 to 16. It includes eight unique tasks per age band that measure fine and gross motor skills and balance, which explains a childâ€™s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is>
      </c>
      <c r="N535" s="22" t="n"/>
      <c r="O535" s="22" t="inlineStr">
        <is>
          <t>979-8-3315-4090-6</t>
        </is>
      </c>
      <c r="P535" s="22" t="inlineStr">
        <is>
          <t>10.1109/UEMCON62879.2024.10754723</t>
        </is>
      </c>
      <c r="Q535" s="22" t="inlineStr">
        <is>
          <t xml:space="preserve">National Science Foundation; </t>
        </is>
      </c>
      <c r="R535" s="22" t="inlineStr">
        <is>
          <t>https://ieeexplore.ieee.org/stamp/stamp.jsp?arnumber=10754723</t>
        </is>
      </c>
      <c r="S535" s="22" t="inlineStr">
        <is>
          <t>autism spectrum disorder;motor skills;virtual reality;movement assessment battery for children;machine learning</t>
        </is>
      </c>
      <c r="T535" s="22" t="inlineStr">
        <is>
          <t>Autism;Virtual reality;Machine learning;Variable speed drives;Aging;Motors;Mobile communication;Battery charge measurement;Batteries;Delays</t>
        </is>
      </c>
      <c r="U535" s="22" t="n"/>
      <c r="V535" s="22" t="n"/>
      <c r="W535" s="22" t="n"/>
      <c r="X535" s="22" t="n">
        <v>13</v>
      </c>
      <c r="Y535" s="22" t="inlineStr">
        <is>
          <t>IEEE</t>
        </is>
      </c>
      <c r="Z535" s="14" t="n">
        <v>45616</v>
      </c>
      <c r="AA535" s="22" t="inlineStr">
        <is>
          <t>17-19 Oct. 2024</t>
        </is>
      </c>
      <c r="AB535" s="22" t="inlineStr">
        <is>
          <t>17-19 Oct. 2024</t>
        </is>
      </c>
      <c r="AC535" s="22" t="inlineStr">
        <is>
          <t>IEEE</t>
        </is>
      </c>
      <c r="AD535" s="15" t="inlineStr">
        <is>
          <t>IEEE Conferences</t>
        </is>
      </c>
    </row>
    <row r="536">
      <c r="A536" s="8" t="inlineStr">
        <is>
          <t>BrainMass: Advancing Brain Network Analysis for Diagnosis With Large-Scale Self-Supervised Learning</t>
        </is>
      </c>
      <c r="B536" s="9">
        <f>IF(COUNTIF($A$1:A535,
IF(ISNUMBER(MATCH(RIGHT(TRIM(A535),1),{".",",",";",":","!","?"},0)),
LEFT(TRIM(A535),LEN(TRIM(A535))-1),
TRIM(A535)
))=1,
"Not Duplicate",
"Duplicate")</f>
        <v/>
      </c>
      <c r="C536" s="9">
        <f>_xlfn.IFNA(_xlfn.XLOOKUP(A536, Table1[Title], Table1[Inclusion/Exclusion Decision]), "Added studies")</f>
        <v/>
      </c>
      <c r="D536" s="9" t="inlineStr">
        <is>
          <t>Y. Yang; C. Ye; G. Su; Z. Zhang; Z. Chang; H. Chen; P. Chan; Y. Yu; T. Ma</t>
        </is>
      </c>
      <c r="E536" s="9" t="inlineStr">
        <is>
          <t>School of Electronics and Information Engineering, Harbin Institute of Technology (Shenzhen), Shenzhen, China; Harbin Institute of Technology (Shenzhen), Shenzhen, China; Tencent Data Platform, Shenzhen, China; Paul C. Lauterbur Research Center for Biomedical Imaging, Shenzhen Institutes of Advanced Technology, Chinese Academy of Sciences, Shenzhen, Guangdong, China; Harbin Institute of Technology (Shenzhen), Shenzhen, China; School of Electronics and Information Engineering, Harbin Institute of Technology (Shenzhen), Shenzhen, China; Xuanwu Hospital, Capital Medical University, Beijing, China; Peng Cheng Laboratory, Shenzhen, Guangdong, China; School of Electronics and Information Engineering, Harbin Institute of Technology (Shenzhen), Shenzhen, China</t>
        </is>
      </c>
      <c r="F536" s="9" t="inlineStr">
        <is>
          <t>IEEE Transactions on Medical Imaging</t>
        </is>
      </c>
      <c r="G536" s="10" t="n">
        <v>45600</v>
      </c>
      <c r="H536" s="9" t="n">
        <v>2024</v>
      </c>
      <c r="I536" s="9" t="n">
        <v>43</v>
      </c>
      <c r="J536" s="9" t="n">
        <v>11</v>
      </c>
      <c r="K536" s="9" t="n">
        <v>4004</v>
      </c>
      <c r="L536" s="9" t="n">
        <v>4016</v>
      </c>
      <c r="M536" s="9" t="inlineStr">
        <is>
          <t>Foundation models pretrained on large-scale datasets via self-supervised learning demonstrate exceptional versatility across various tasks. Due to the heterogeneity and hard-to-collect medical data, this approach is especially beneficial for medical image analysis and neuroscience research, as it streamlines broad downstream tasks without the need for numerous costly annotations. However, there has been limited investigation into brain network foundation models, limiting their adaptability and generalizability for broad neuroscience studies. In this study, we aim to bridge this gap. In particular, 1) we curated a comprehensive dataset by collating images from 30 datasets, which comprises 70,781 samples of 46,686 participants. Moreover, we introduce pseudo-functional connectivity (pFC) to further generates millions of augmented brain networks by randomly dropping certain timepoints of the BOLD signal; 2) we propose the BrainMass framework for brain network self-supervised learning via mask modeling and feature alignment. BrainMass employs Mask-ROI Modeling (MRM) to bolster intra-network dependencies and regional specificity. Furthermore, Latent Representation Alignment (LRA) module is utilized to regularize augmented brain networks of the same participant with similar topological properties to yield similar latent representations by aligning their latent embeddings. Extensive experiments on eight internal tasks and seven external brain disorder diagnosis tasks show BrainMassâ€™s superior performance, highlighting its significant generalizability and adaptability. Nonetheless, BrainMass demonstrates powerful few/zero-shot learning abilities and exhibits meaningful interpretation to various diseases, showcasing its potential use for clinical applications.</t>
        </is>
      </c>
      <c r="N536" s="9" t="inlineStr">
        <is>
          <t>1558-254X</t>
        </is>
      </c>
      <c r="O536" s="9" t="n"/>
      <c r="P536" s="9" t="inlineStr">
        <is>
          <t>10.1109/TMI.2024.3414476</t>
        </is>
      </c>
      <c r="Q536" s="9" t="inlineStr">
        <is>
          <t xml:space="preserve">National Natural Science Foundation of China(grant numbers:62276081,62106113); National Key Research and Development Program of China(grant numbers:2021YFC2501202); Major Key Project of Peng Cheng Laboratory(grant numbers:PCL2023A09); </t>
        </is>
      </c>
      <c r="R536" s="9" t="inlineStr">
        <is>
          <t>https://ieeexplore.ieee.org/stamp/stamp.jsp?arnumber=10557697</t>
        </is>
      </c>
      <c r="S536" s="9" t="inlineStr">
        <is>
          <t>Self-supervised learning;brain network;transformer;large-scale;pretrain</t>
        </is>
      </c>
      <c r="T536" s="9" t="inlineStr">
        <is>
          <t>Brain modeling;Task analysis;Adaptation models;Self-supervised learning;Biological system modeling;Data models;Transformers</t>
        </is>
      </c>
      <c r="U536" s="9" t="inlineStr">
        <is>
          <t>Humans;Brain;Supervised Machine Learning;Magnetic Resonance Imaging;Databases, Factual;Algorithms;Image Interpretation, Computer-Assisted;Adult;Male;Female</t>
        </is>
      </c>
      <c r="V536" s="9" t="n">
        <v>28</v>
      </c>
      <c r="W536" s="9" t="n"/>
      <c r="X536" s="9" t="n">
        <v>91</v>
      </c>
      <c r="Y536" s="9" t="inlineStr">
        <is>
          <t>IEEE</t>
        </is>
      </c>
      <c r="Z536" s="10" t="n">
        <v>45457</v>
      </c>
      <c r="AA536" s="9" t="inlineStr">
        <is>
          <t>Nov. 2024</t>
        </is>
      </c>
      <c r="AB536" s="9" t="n"/>
      <c r="AC536" s="9" t="inlineStr">
        <is>
          <t>IEEE</t>
        </is>
      </c>
      <c r="AD536" s="11" t="inlineStr">
        <is>
          <t>IEEE Journals</t>
        </is>
      </c>
    </row>
    <row r="537">
      <c r="A537" s="12" t="inlineStr">
        <is>
          <t>LCGNet: Local Sequential Feature Coupling Global Representation Learning for Functional Connectivity Network Analysis With fMRI</t>
        </is>
      </c>
      <c r="B537" s="22">
        <f>IF(COUNTIF($A$1:A536,
IF(ISNUMBER(MATCH(RIGHT(TRIM(A536),1),{".",",",";",":","!","?"},0)),
LEFT(TRIM(A536),LEN(TRIM(A536))-1),
TRIM(A536)
))=1,
"Not Duplicate",
"Duplicate")</f>
        <v/>
      </c>
      <c r="C537" s="22">
        <f>_xlfn.IFNA(_xlfn.XLOOKUP(A537, Table1[Title], Table1[Inclusion/Exclusion Decision]), "Added studies")</f>
        <v/>
      </c>
      <c r="D537" s="22" t="inlineStr">
        <is>
          <t>J. Zhou; B. Jie; Z. Wang; Z. Zhang; T. Du; W. Bian; Y. Yang; J. Jia</t>
        </is>
      </c>
      <c r="E537" s="22" t="inlineStr">
        <is>
          <t>School of Computer and Information, Anhui Normal University, Wuhu, Anhui, China; School of Computer and Information, Anhui Normal University, Wuhu, Anhui, China; School of Psychology and Cognitive Science, East China Normal University, Shanghai, China; 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 Department of Education, Shandong Normal University, Jinan, Shandong, China</t>
        </is>
      </c>
      <c r="F537" s="22" t="inlineStr">
        <is>
          <t>IEEE Transactions on Medical Imaging</t>
        </is>
      </c>
      <c r="G537" s="14" t="n">
        <v>45628</v>
      </c>
      <c r="H537" s="22" t="n">
        <v>2024</v>
      </c>
      <c r="I537" s="22" t="n">
        <v>43</v>
      </c>
      <c r="J537" s="22" t="n">
        <v>12</v>
      </c>
      <c r="K537" s="22" t="n">
        <v>4319</v>
      </c>
      <c r="L537" s="22" t="n">
        <v>4330</v>
      </c>
      <c r="M537" s="22" t="inlineStr">
        <is>
          <t>Analysis of functional connectivity networks (FCNs) derived from resting-state functional magnetic resonance imaging (rs-fMRI) has greatly advanced our understanding of brain diseases, including Alzheimerâ€™s disease (AD) and attention deficit hyperactivity disorder (ADHD). Advanced machine learning techniques, such as convolutional neural networks (CNNs), have been used to learn high-level feature representations of FCNs for automated brain disease classification. Even though convolution operations in CNNs are good at extracting local properties of FCNs, they generally cannot well capture global temporal representations of FCNs. Recently, the transformer technique has demonstrated remarkable performance in various tasks, which is attributed to its effective self-attention mechanism in capturing the global temporal feature representations. However, it cannot effectively model the local network characteristics of FCNs. To this end, in this paper, we propose a novel network structure for Local sequential feature Coupling Global representation learning (LCGNet) to take advantage of convolutional operations and self-attention mechanisms for enhanced FCN representation learning. Specifically, we first build a dynamic FCN for each subject using an overlapped sliding window approach. We then construct three sequential components (i.e., edge-to-vertex layer, vertex-to-network layer, and network-to-temporality layer) with a dual backbone branch of CNN and transformer to extract and couple from local to global topological information of brain networks. Experimental results on two real datasets (i.e., ADNI and ADHD-200) with rs-fMRI data show the superiority of our LCGNet.</t>
        </is>
      </c>
      <c r="N537" s="22" t="inlineStr">
        <is>
          <t>1558-254X</t>
        </is>
      </c>
      <c r="O537" s="22" t="n"/>
      <c r="P537" s="22" t="inlineStr">
        <is>
          <t>10.1109/TMI.2024.3421360</t>
        </is>
      </c>
      <c r="Q537" s="22" t="inlineStr">
        <is>
          <t xml:space="preserve">National Natural Science Foundation of China(grant numbers:61976006,61902003); Natural Science Foundation of Anhui Province(grant numbers:2108085MF206,1808085171); </t>
        </is>
      </c>
      <c r="R537" s="22" t="inlineStr">
        <is>
          <t>https://ieeexplore.ieee.org/stamp/stamp.jsp?arnumber=10577665</t>
        </is>
      </c>
      <c r="S537" s="22" t="inlineStr">
        <is>
          <t>Functional connectivity network;convolutional neural network;transformer;disease classification</t>
        </is>
      </c>
      <c r="T537" s="22" t="inlineStr">
        <is>
          <t>Diseases;Transformers;Couplings;Feature extraction;Representation learning;Long short term memory;Functional magnetic resonance imaging</t>
        </is>
      </c>
      <c r="U537" s="22" t="inlineStr">
        <is>
          <t>Humans;Magnetic Resonance Imaging;Brain;Neural Networks, Computer;Attention Deficit Disorder with Hyperactivity;Machine Learning;Image Processing, Computer-Assisted;Male;Female;Alzheimer Disease;Nerve Net;Adult</t>
        </is>
      </c>
      <c r="V537" s="22" t="n">
        <v>8</v>
      </c>
      <c r="W537" s="22" t="n"/>
      <c r="X537" s="22" t="n">
        <v>71</v>
      </c>
      <c r="Y537" s="22" t="inlineStr">
        <is>
          <t>IEEE</t>
        </is>
      </c>
      <c r="Z537" s="14" t="n">
        <v>45474</v>
      </c>
      <c r="AA537" s="22" t="inlineStr">
        <is>
          <t>Dec. 2024</t>
        </is>
      </c>
      <c r="AB537" s="22" t="n"/>
      <c r="AC537" s="22" t="inlineStr">
        <is>
          <t>IEEE</t>
        </is>
      </c>
      <c r="AD537" s="15" t="inlineStr">
        <is>
          <t>IEEE Journals</t>
        </is>
      </c>
    </row>
    <row r="538">
      <c r="A538" s="8" t="inlineStr">
        <is>
          <t>The Lognometer : A New Normalized and Computerized Device for Assessing the Neurodevelopment of Fine Motor Control in Children</t>
        </is>
      </c>
      <c r="B538" s="9">
        <f>IF(COUNTIF($A$1:A537,
IF(ISNUMBER(MATCH(RIGHT(TRIM(A537),1),{".",",",";",":","!","?"},0)),
LEFT(TRIM(A537),LEN(TRIM(A537))-1),
TRIM(A537)
))=1,
"Not Duplicate",
"Duplicate")</f>
        <v/>
      </c>
      <c r="C538" s="9">
        <f>_xlfn.IFNA(_xlfn.XLOOKUP(A538, Table1[Title], Table1[Inclusion/Exclusion Decision]), "Added studies")</f>
        <v/>
      </c>
      <c r="D538" s="9" t="inlineStr">
        <is>
          <t>C. Oâ€™Reilly; R. Plamondon; N. Faci</t>
        </is>
      </c>
      <c r="E538" s="9" t="inlineStr">
        <is>
          <t>Department of Computer Science and Engineering, Artificial Intelligence Institute of South Carolina, University of South Carolina, Columbia, SC, USA; DÃ©partement de GÃ©nie Ã©lectrique, Laboratoire Scribens, Polytechnique MontrÃ©al, Montreal, Canada; DÃ©partement de GÃ©nie Ã©lectrique, Laboratoire Scribens, Polytechnique MontrÃ©al, Montreal, Canada</t>
        </is>
      </c>
      <c r="F538" s="9" t="inlineStr">
        <is>
          <t>2022 26th International Conference on Pattern Recognition (ICPR)</t>
        </is>
      </c>
      <c r="G538" s="10" t="n">
        <v>44894</v>
      </c>
      <c r="H538" s="9" t="n">
        <v>2022</v>
      </c>
      <c r="I538" s="9" t="n"/>
      <c r="J538" s="9" t="n"/>
      <c r="K538" s="9" t="n">
        <v>952</v>
      </c>
      <c r="L538" s="9" t="n">
        <v>958</v>
      </c>
      <c r="M538" s="9" t="inlineStr">
        <is>
          <t>Motor skills are fundamental for the development of children. Neurodevelopmental tests currently used by professionals for measuring motor control maturity exhibit several limitations. To address some of these, we have designed the Lognometer, a tablet-based device that can run computerized neuromotor tests. To normalize this tool against a representative population, we collected handwritten triangles from 780 children. We used the Sigma-Lognormal model and a prototype-based parameter estimation algorithm to analyze these movements. To ensure clinical acceptance, we developed an explainable solution relying on statistical regression. We evaluated how well the proposed lognormal decomposition captures the motor control maturation between 6 to 13 years of age by plotting the biological age versus the age estimated using movement kinematics. To provide an equivalent to growth curves, we further overlaid percentile lines that can be used by clinicians to evaluate the neuromotor development of children.</t>
        </is>
      </c>
      <c r="N538" s="9" t="inlineStr">
        <is>
          <t>2831-7475</t>
        </is>
      </c>
      <c r="O538" s="9" t="inlineStr">
        <is>
          <t>978-1-6654-9062-7</t>
        </is>
      </c>
      <c r="P538" s="9" t="inlineStr">
        <is>
          <t>10.1109/ICPR56361.2022.9956357</t>
        </is>
      </c>
      <c r="Q538" s="9" t="n"/>
      <c r="R538" s="9" t="inlineStr">
        <is>
          <t>https://ieeexplore.ieee.org/stamp/stamp.jsp?arnumber=9956357</t>
        </is>
      </c>
      <c r="S538" s="9" t="inlineStr">
        <is>
          <t>Neuromotor development;Kinematic Theory;Lognormality Principle;Human Motor Control;Normalization;Sigma-Lognormal Model;Parameter Extraction</t>
        </is>
      </c>
      <c r="T538" s="9" t="inlineStr">
        <is>
          <t>Motor drives;Pediatrics;Sensitivity;Parameter estimation;Sociology;Trajectory;Pattern recognition</t>
        </is>
      </c>
      <c r="U538" s="9" t="n"/>
      <c r="V538" s="9" t="n">
        <v>3</v>
      </c>
      <c r="W538" s="9" t="n"/>
      <c r="X538" s="9" t="n">
        <v>40</v>
      </c>
      <c r="Y538" s="9" t="inlineStr">
        <is>
          <t>IEEE</t>
        </is>
      </c>
      <c r="Z538" s="10" t="n">
        <v>44894</v>
      </c>
      <c r="AA538" s="9" t="inlineStr">
        <is>
          <t>21-25 Aug. 2022</t>
        </is>
      </c>
      <c r="AB538" s="9" t="inlineStr">
        <is>
          <t>21-25 Aug. 2022</t>
        </is>
      </c>
      <c r="AC538" s="9" t="inlineStr">
        <is>
          <t>IEEE</t>
        </is>
      </c>
      <c r="AD538" s="11" t="inlineStr">
        <is>
          <t>IEEE Conferences</t>
        </is>
      </c>
    </row>
    <row r="539">
      <c r="A539" s="12" t="inlineStr">
        <is>
          <t>Brain Network Similarity Analysis Based on Truncated Ordered Sub-Network Kernel</t>
        </is>
      </c>
      <c r="B539" s="22">
        <f>IF(COUNTIF($A$1:A538,
IF(ISNUMBER(MATCH(RIGHT(TRIM(A538),1),{".",",",";",":","!","?"},0)),
LEFT(TRIM(A538),LEN(TRIM(A538))-1),
TRIM(A538)
))=1,
"Not Duplicate",
"Duplicate")</f>
        <v/>
      </c>
      <c r="C539" s="22">
        <f>_xlfn.IFNA(_xlfn.XLOOKUP(A539, Table1[Title], Table1[Inclusion/Exclusion Decision]), "Added studies")</f>
        <v/>
      </c>
      <c r="D539" s="22" t="inlineStr">
        <is>
          <t>B. Chen; X. Song</t>
        </is>
      </c>
      <c r="E539" s="22" t="inlineStr">
        <is>
          <t>School of Artificial Intelligence and Automation, Wuhan University of Science and Technology, Wuhan, China; School of Electronic Information, Wuhan University of Science and Technology, Wuhan, China</t>
        </is>
      </c>
      <c r="F539" s="22" t="inlineStr">
        <is>
          <t>2025 17th International Conference on Signal Processing Systems (ICSPS)</t>
        </is>
      </c>
      <c r="G539" s="14" t="n">
        <v>46048</v>
      </c>
      <c r="H539" s="22" t="n">
        <v>2025</v>
      </c>
      <c r="I539" s="22" t="n"/>
      <c r="J539" s="22" t="n"/>
      <c r="K539" s="22" t="n">
        <v>671</v>
      </c>
      <c r="L539" s="22" t="n">
        <v>675</v>
      </c>
      <c r="M539" s="22" t="inlineStr">
        <is>
          <t>In the field of brain network analysis, effectively measuring the similarity between networks remains a challenging task. Existing approaches for defining graph kernels typically rely on simple unweighted graph representations, which overlook the crucial information contained in the edges and nodes of the network. In this paper, we propose a Truncated Ordered Sub-network Kernel (TOSK) method, which not only effectively incorporates edge information within the network but also takes into account the inherent features of individual nodes. By utilizing truncated ordered sub-networks, the proposed TOSK facilitates a multi-scale definition of similarity, encompassing both local and global structural dimensions. Experimental results on the ADNI dataset show that TOSK achieves classification accuracies of 89.31% and 88.05% in distinguishing Alzheimerâ€™s disease (AD) and Mild Cognitive Impairment (MCI) patients from healthy controls (HC), outperforming several existing graph kernel methods.</t>
        </is>
      </c>
      <c r="N539" s="22" t="n"/>
      <c r="O539" s="22" t="inlineStr">
        <is>
          <t>979-8-3503-9278-4</t>
        </is>
      </c>
      <c r="P539" s="22" t="inlineStr">
        <is>
          <t>10.1109/ICSPS66615.2025.11347737</t>
        </is>
      </c>
      <c r="Q539" s="22" t="inlineStr">
        <is>
          <t xml:space="preserve">Nature; </t>
        </is>
      </c>
      <c r="R539" s="22" t="inlineStr">
        <is>
          <t>https://ieeexplore.ieee.org/stamp/stamp.jsp?arnumber=11347737</t>
        </is>
      </c>
      <c r="S539" s="22" t="inlineStr">
        <is>
          <t>Graph kernel;brain network similarity analysis;Truncated ordered sub-network (TOSK);classification</t>
        </is>
      </c>
      <c r="T539" s="22" t="inlineStr">
        <is>
          <t>Weight measurement;Accuracy;Statistical analysis;Databases;Data visualization;Network analyzers;Signal processing;Functional magnetic resonance imaging;Kernel;Alzheimer's disease</t>
        </is>
      </c>
      <c r="U539" s="22" t="n"/>
      <c r="V539" s="22" t="n"/>
      <c r="W539" s="22" t="n"/>
      <c r="X539" s="22" t="n">
        <v>14</v>
      </c>
      <c r="Y539" s="22" t="inlineStr">
        <is>
          <t>IEEE</t>
        </is>
      </c>
      <c r="Z539" s="14" t="n">
        <v>46048</v>
      </c>
      <c r="AA539" s="22" t="inlineStr">
        <is>
          <t>24-26 Oct. 2025</t>
        </is>
      </c>
      <c r="AB539" s="22" t="inlineStr">
        <is>
          <t>24-26 Oct. 2025</t>
        </is>
      </c>
      <c r="AC539" s="22" t="inlineStr">
        <is>
          <t>IEEE</t>
        </is>
      </c>
      <c r="AD539" s="15" t="inlineStr">
        <is>
          <t>IEEE Conferences</t>
        </is>
      </c>
    </row>
    <row r="540">
      <c r="A540" s="8" t="inlineStr">
        <is>
          <t>Attention-based Multimodal Analysis for Dyslexia Screening via Neural and Behavioural Data</t>
        </is>
      </c>
      <c r="B540" s="9">
        <f>IF(COUNTIF($A$1:A539,
IF(ISNUMBER(MATCH(RIGHT(TRIM(A539),1),{".",",",";",":","!","?"},0)),
LEFT(TRIM(A539),LEN(TRIM(A539))-1),
TRIM(A539)
))=1,
"Not Duplicate",
"Duplicate")</f>
        <v/>
      </c>
      <c r="C540" s="9">
        <f>_xlfn.IFNA(_xlfn.XLOOKUP(A540, Table1[Title], Table1[Inclusion/Exclusion Decision]), "Added studies")</f>
        <v/>
      </c>
      <c r="D540" s="9" t="inlineStr">
        <is>
          <t>P. M; J. J. J; N. A</t>
        </is>
      </c>
      <c r="E540" s="9" t="inlineStr">
        <is>
          <t>Computer Science and Engineering, St. Josephâ€™s College of Engineering, OMR, Chennai; Computer Science and Engineering, St. Josephâ€™s College of Engineering, OMR, Chennai; Computer Science and Engineering, St. Josephâ€™s College of Engineering, OMR, Chennai</t>
        </is>
      </c>
      <c r="F540" s="9" t="inlineStr">
        <is>
          <t>2025 5th International Conference on Evolutionary Computing and Mobile Sustainable Networks (ICECMSN)</t>
        </is>
      </c>
      <c r="G540" s="10" t="n">
        <v>46070</v>
      </c>
      <c r="H540" s="9" t="n">
        <v>2025</v>
      </c>
      <c r="I540" s="9" t="n"/>
      <c r="J540" s="9" t="n"/>
      <c r="K540" s="9" t="n">
        <v>213</v>
      </c>
      <c r="L540" s="9" t="n">
        <v>219</v>
      </c>
      <c r="M540" s="9" t="inlineStr">
        <is>
          <t>The dyslexia represent a type of neuro-cognitive disorder in which problems with reading fluency, spelling, and comprehension are present throughout the lifespan and go undiagnosed until the onset of severe academic problems. Traditional diagnostic systems are more oriented towards behavioural assessment that is more likely to be biased by the examiner, language barrier and cultural diversity which limits the cost-effectiveness and swiftness of diagnosis. To overcome these limitations, this paper develops a cross-modal attention-based fusion system to develop a multimodal screening model that integrates brain-derived neural indices (NIs) and behavioural measures (BMs) within it. Additional clues to cognitive and motor activity are neurophysiological recording (electroencephalographic responses and functional near-infrared spectroscopy responses during reading and phonological processing), cortical activation, Behavioural (e.g., eye movement patterns, handwriting movement patterns, common literacy tests) and other indicators. Every stream of data is subsequently pre-processed and discriminative feature extracted and transformed into latent embeddings. In order to facilitate strong fusion and lessen the burden of incomplete inputs or the quality of heterogeneous signals, an attention selective alignment module targets modality-based information selectively. A predictive classifier then, in turn, utilizes this joint representation to produce probabilistic screening output and risk evaluation that has been calibrated. It adds a layer of interpretability to find influential attributes by emphasizing on transparency to address the clinical critical assessment. A heterogeneous cohort is more accurate and sensitive than behaviour only baselines, and equally between demographic and linguistic subgroups and empirically proves the method. The proposed research design will offer a translationally linking between the neural correlates, upon which dyslexia screening is intended to aid interpretation of functional measures in the brain, and thereby help to achieve a more equitable, earlier and more reliable dyslexia screening to assist contribute to increased evidence-based intervention planning.</t>
        </is>
      </c>
      <c r="N540" s="9" t="n"/>
      <c r="O540" s="9" t="inlineStr">
        <is>
          <t>979-8-3315-8242-5</t>
        </is>
      </c>
      <c r="P540" s="9" t="inlineStr">
        <is>
          <t>10.1109/ICECMSN68058.2025.11382685</t>
        </is>
      </c>
      <c r="Q540" s="9" t="n"/>
      <c r="R540" s="9" t="inlineStr">
        <is>
          <t>https://ieeexplore.ieee.org/stamp/stamp.jsp?arnumber=11382685</t>
        </is>
      </c>
      <c r="S540" s="9" t="inlineStr">
        <is>
          <t>Cross-Modal Attention Fusion;Brain signal processing;Electroencephalogram;functional near-infrared spectroscopy;low-dimensional representation encoding;features fusion;neurocognitive diagnostic;explainable artificial intelligence;risk class prediction</t>
        </is>
      </c>
      <c r="T540" s="9" t="inlineStr">
        <is>
          <t>Translation;Dyslexia;Feature extraction;Reliability engineering;Probabilistic logic;Motors;Nickel;Recording;Planning;Functional near-infrared spectroscopy</t>
        </is>
      </c>
      <c r="U540" s="9" t="n"/>
      <c r="V540" s="9" t="n"/>
      <c r="W540" s="9" t="n"/>
      <c r="X540" s="9" t="n">
        <v>15</v>
      </c>
      <c r="Y540" s="9" t="inlineStr">
        <is>
          <t>IEEE</t>
        </is>
      </c>
      <c r="Z540" s="10" t="n">
        <v>46070</v>
      </c>
      <c r="AA540" s="9" t="inlineStr">
        <is>
          <t>24-26 Nov. 2025</t>
        </is>
      </c>
      <c r="AB540" s="9" t="inlineStr">
        <is>
          <t>24-26 Nov. 2025</t>
        </is>
      </c>
      <c r="AC540" s="9" t="inlineStr">
        <is>
          <t>IEEE</t>
        </is>
      </c>
      <c r="AD540" s="11" t="inlineStr">
        <is>
          <t>IEEE Conferences</t>
        </is>
      </c>
    </row>
    <row r="541">
      <c r="A541" s="12" t="inlineStr">
        <is>
          <t>Using Machine Learning to Track Disability Discourse on Social Media</t>
        </is>
      </c>
      <c r="B541" s="22">
        <f>IF(COUNTIF($A$1:A540,
IF(ISNUMBER(MATCH(RIGHT(TRIM(A540),1),{".",",",";",":","!","?"},0)),
LEFT(TRIM(A540),LEN(TRIM(A540))-1),
TRIM(A540)
))=1,
"Not Duplicate",
"Duplicate")</f>
        <v/>
      </c>
      <c r="C541" s="22">
        <f>_xlfn.IFNA(_xlfn.XLOOKUP(A541, Table1[Title], Table1[Inclusion/Exclusion Decision]), "Added studies")</f>
        <v/>
      </c>
      <c r="D541" s="22" t="inlineStr">
        <is>
          <t>S. Kumi; C. Snow; J. Marfo-Gyimah; R. K. Lomotey; R. Deters</t>
        </is>
      </c>
      <c r="E541" s="22" t="inlineStr">
        <is>
          <t>Department of Computer Science, University of Saskatchewan, SK, Canada; Information Sciences and Technology, The Pennsylvania State University, PA, USA; Vsoft Solutions, AN, Accra, Ghana; Information Sciences and Technology, The Pennsylvania State University, PA, USA; Department of Computer Science, University of Saskatchewan, SK, Canada</t>
        </is>
      </c>
      <c r="F541" s="22" t="inlineStr">
        <is>
          <t>2024 IEEE International Conference on Digital Health (ICDH)</t>
        </is>
      </c>
      <c r="G541" s="14" t="n">
        <v>45532</v>
      </c>
      <c r="H541" s="22" t="n">
        <v>2024</v>
      </c>
      <c r="I541" s="22" t="n"/>
      <c r="J541" s="22" t="n"/>
      <c r="K541" s="22" t="n">
        <v>141</v>
      </c>
      <c r="L541" s="22" t="n">
        <v>150</v>
      </c>
      <c r="M541" s="22" t="inlineStr">
        <is>
          <t>People with Disabilities (PWDs) have so much to contribute to society positively and progressively. However, they are mostly disadvantaged, discriminated against, and given limited opportunities. PWDs can experience different forms of physiological and psychological barriers. To complicate matters, PWDs are often misunderstood so without a proper all-inclusive stakeholder engagement, suitable solutions cannot be proffered. Appreciatively, social media platforms have offered forums for participatory discourse, and PWDs can express their views and opinions on these platforms. These views and sentiments can be analyzed using machine learning techniques to better understand the PWDs. Thus, it is the goal of this research to study the concerns of PWDs as expressed on Reddit over the last 5 years. In this work, we evaluate the performance of three topic models in the extraction of topics from the collected Reddit comments. The models are the Latent Dirichlet Allocation (LDA), Non-negative Matrix Factorization (NMF), and BERTopic. We leveraged the BERTopic with the K-means clustering algorithm, which achieved a coherence score of 0.67 to discover 15 meaningful and coherent topics that were then narrowed into 7 major themes. The themes discovered include disability benefits, mobility, medical conditions, support, assistive technology, COVID-19 effects, and emotional support animals. The SiEBERT model was employed to analyze the comments to identify the positive and negative sentiments associated with each theme.</t>
        </is>
      </c>
      <c r="N541" s="22" t="n"/>
      <c r="O541" s="22" t="inlineStr">
        <is>
          <t>979-8-3503-6857-4</t>
        </is>
      </c>
      <c r="P541" s="22" t="inlineStr">
        <is>
          <t>10.1109/ICDH62654.2024.00034</t>
        </is>
      </c>
      <c r="Q541" s="22" t="n"/>
      <c r="R541" s="22" t="inlineStr">
        <is>
          <t>https://ieeexplore.ieee.org/stamp/stamp.jsp?arnumber=10645897</t>
        </is>
      </c>
      <c r="S541" s="22" t="inlineStr">
        <is>
          <t>People with Disabilities;Machine Learning;Social Media;Data Mining;Topic Modelling;Thematic Analysis</t>
        </is>
      </c>
      <c r="T541" s="22" t="inlineStr">
        <is>
          <t>COVID-19;Analytical models;Social networking (online);Animals;Clustering algorithms;Transportation;Machine learning;Assistive technologies;People with disabilities;Stakeholders</t>
        </is>
      </c>
      <c r="U541" s="22" t="n"/>
      <c r="V541" s="22" t="n">
        <v>2</v>
      </c>
      <c r="W541" s="22" t="n"/>
      <c r="X541" s="22" t="n">
        <v>25</v>
      </c>
      <c r="Y541" s="22" t="inlineStr">
        <is>
          <t>IEEE</t>
        </is>
      </c>
      <c r="Z541" s="14" t="n">
        <v>45532</v>
      </c>
      <c r="AA541" s="22" t="inlineStr">
        <is>
          <t>7-13 July 2024</t>
        </is>
      </c>
      <c r="AB541" s="22" t="inlineStr">
        <is>
          <t>7-13 July 2024</t>
        </is>
      </c>
      <c r="AC541" s="22" t="inlineStr">
        <is>
          <t>IEEE</t>
        </is>
      </c>
      <c r="AD541" s="15" t="inlineStr">
        <is>
          <t>IEEE Conferences</t>
        </is>
      </c>
    </row>
    <row r="542">
      <c r="A542" s="8" t="inlineStr">
        <is>
          <t>Counterfactual Brain Graph Augmentation Guided Bi-Level Contrastive Learning for Disorder Analysis</t>
        </is>
      </c>
      <c r="B542" s="9">
        <f>IF(COUNTIF($A$1:A541,
IF(ISNUMBER(MATCH(RIGHT(TRIM(A541),1),{".",",",";",":","!","?"},0)),
LEFT(TRIM(A541),LEN(TRIM(A541))-1),
TRIM(A541)
))=1,
"Not Duplicate",
"Duplicate")</f>
        <v/>
      </c>
      <c r="C542" s="9">
        <f>_xlfn.IFNA(_xlfn.XLOOKUP(A542, Table1[Title], Table1[Inclusion/Exclusion Decision]), "Added studies")</f>
        <v/>
      </c>
      <c r="D542" s="9" t="inlineStr">
        <is>
          <t>G. Dong; X. Luo; J. Du; J. Wu; S. Xue; J. Yang; A. Beheshti</t>
        </is>
      </c>
      <c r="E542" s="9" t="inlineStr">
        <is>
          <t>School of Computing, Macquarie University; School of Computing, Macquarie University; School of Computing, Macquarie University; School of Computing, Macquarie University; School of Computing, Macquarie University; School of Computing, Macquarie University; School of Computing, Macquarie University</t>
        </is>
      </c>
      <c r="F542" s="9" t="inlineStr">
        <is>
          <t>2024 IEEE International Conference on Data Mining (ICDM)</t>
        </is>
      </c>
      <c r="G542" s="10" t="n">
        <v>45709</v>
      </c>
      <c r="H542" s="9" t="n">
        <v>2024</v>
      </c>
      <c r="I542" s="9" t="n"/>
      <c r="J542" s="9" t="n"/>
      <c r="K542" s="9" t="n">
        <v>91</v>
      </c>
      <c r="L542" s="9" t="n">
        <v>100</v>
      </c>
      <c r="M542" s="9" t="inlineStr">
        <is>
          <t>Deep learning is increasingly crucial in scientific discovery, accelerating research in various fields. Exploring brain science using deep learning has garnered significant interest, particularly in the recognition of brain disorders. However, existing methods face limitations in the discriminability of learned brain graph representations and the identification of neurological biomarkers associated with brain disorders. Moreover, the lack of model explainability leads to suboptimal brain graph analysis. To address these challenges, we propose a bi-level brain graph contrastive learning framework with an interpretable learning kernel for brain disorder analysis. Our framework diverges from traditional graph contrastive learning methods by augmenting meaningful brain graphs using the counterfactual thinking-based mechanism, ensuring reliable graph generation that preserves discriminative information. Secondly, we introduce bi-level contrastive loss with intra-and inter-class contrasts to enhance the brain graph representation learning. Most importantly, we design an interpretable brain graph learning kernel to highlight critical regions and connections, thereby facilitating the discovery of potential neurological biomarkers associated with brain disorders in subsequent analysis. The effectiveness of our method11https://githuh.com/JustinGie/Cf-BCL in brain graph representation learning and discriminative substructure detection is demonstrated through the evaluation of disorder prediction and pathogenic analysis on three real-world brain disorder datasets. Moreover, our framework may provide novel insights into brain science based on the results of comparison with medical research.</t>
        </is>
      </c>
      <c r="N542" s="9" t="inlineStr">
        <is>
          <t>2374-8486</t>
        </is>
      </c>
      <c r="O542" s="9" t="inlineStr">
        <is>
          <t>979-8-3315-0668-1</t>
        </is>
      </c>
      <c r="P542" s="9" t="inlineStr">
        <is>
          <t>10.1109/ICDM59182.2024.00016</t>
        </is>
      </c>
      <c r="Q542" s="9" t="inlineStr">
        <is>
          <t xml:space="preserve">Australian Research Council(grant numbers:LP210301259,DP230100899); </t>
        </is>
      </c>
      <c r="R542" s="9" t="inlineStr">
        <is>
          <t>https://ieeexplore.ieee.org/stamp/stamp.jsp?arnumber=10884487</t>
        </is>
      </c>
      <c r="S542" s="9" t="inlineStr">
        <is>
          <t>Counterfactual augmentation;Brain disorder analysis;Graph contrastive learning</t>
        </is>
      </c>
      <c r="T542" s="9" t="inlineStr">
        <is>
          <t>Representation learning;Deep learning;Statistical analysis;Face recognition;Contrastive learning;Biomarkers;Brain modeling;Reliability;Data mining;Kernel</t>
        </is>
      </c>
      <c r="U542" s="9" t="n"/>
      <c r="V542" s="9" t="n"/>
      <c r="W542" s="9" t="n"/>
      <c r="X542" s="9" t="n">
        <v>48</v>
      </c>
      <c r="Y542" s="9" t="inlineStr">
        <is>
          <t>IEEE</t>
        </is>
      </c>
      <c r="Z542" s="10" t="n">
        <v>45709</v>
      </c>
      <c r="AA542" s="9" t="inlineStr">
        <is>
          <t>9-12 Dec. 2024</t>
        </is>
      </c>
      <c r="AB542" s="9" t="inlineStr">
        <is>
          <t>9-12 Dec. 2024</t>
        </is>
      </c>
      <c r="AC542" s="9" t="inlineStr">
        <is>
          <t>IEEE</t>
        </is>
      </c>
      <c r="AD542" s="11" t="inlineStr">
        <is>
          <t>IEEE Conferences</t>
        </is>
      </c>
    </row>
    <row r="543">
      <c r="A543" s="12" t="inlineStr">
        <is>
          <t>Machine Learning for Mental Health: A Systematic Study of Seven Approaches for Detecting Mental Disorders</t>
        </is>
      </c>
      <c r="B543" s="22">
        <f>IF(COUNTIF($A$1:A542,
IF(ISNUMBER(MATCH(RIGHT(TRIM(A542),1),{".",",",";",":","!","?"},0)),
LEFT(TRIM(A542),LEN(TRIM(A542))-1),
TRIM(A542)
))=1,
"Not Duplicate",
"Duplicate")</f>
        <v/>
      </c>
      <c r="C543" s="22">
        <f>_xlfn.IFNA(_xlfn.XLOOKUP(A543, Table1[Title], Table1[Inclusion/Exclusion Decision]), "Added studies")</f>
        <v/>
      </c>
      <c r="D543" s="22" t="inlineStr">
        <is>
          <t>M. Nadeem; J. Rashid; H. Moon; A. Dosset</t>
        </is>
      </c>
      <c r="E543" s="22" t="inlineStr">
        <is>
          <t>Department of Computer Science and Engineering, Sejong Uviversity, Seoul, Republic of Korea; Department of Data Science, Sejong University, Seoul, Republic of Korea; Department of Computer Science and Engineering, Sejong Uviversity, Seoul, Republic of Korea; Department of Computer Science and Engineering, Sejong Uviversity, Seoul, Republic of Korea</t>
        </is>
      </c>
      <c r="F543" s="22" t="inlineStr">
        <is>
          <t>2023 International Technical Conference on Circuits/Systems, Computers, and Communications (ITC-CSCC)</t>
        </is>
      </c>
      <c r="G543" s="14" t="n">
        <v>45153</v>
      </c>
      <c r="H543" s="22" t="n">
        <v>2023</v>
      </c>
      <c r="I543" s="22" t="n"/>
      <c r="J543" s="22" t="n"/>
      <c r="K543" s="22" t="n">
        <v>1</v>
      </c>
      <c r="L543" s="22" t="n">
        <v>6</v>
      </c>
      <c r="M543" s="22" t="inlineStr">
        <is>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is>
      </c>
      <c r="N543" s="22" t="n"/>
      <c r="O543" s="22" t="inlineStr">
        <is>
          <t>979-8-3503-2641-3</t>
        </is>
      </c>
      <c r="P543" s="22" t="inlineStr">
        <is>
          <t>10.1109/ITC-CSCC58803.2023.10212609</t>
        </is>
      </c>
      <c r="Q543" s="22" t="inlineStr">
        <is>
          <t xml:space="preserve">National Research Foundation of Korea (NRF); Ministry of Education(grant numbers:2020R1A6A1A03038540,20212020900150); </t>
        </is>
      </c>
      <c r="R543" s="22" t="inlineStr">
        <is>
          <t>https://ieeexplore.ieee.org/stamp/stamp.jsp?arnumber=10212609</t>
        </is>
      </c>
      <c r="S543" s="22" t="inlineStr">
        <is>
          <t>Machine Learning;SVM;Social Media;human mental health monitoring;algorithms;mental disorders;Twitter;healthcare;XGBoost</t>
        </is>
      </c>
      <c r="T543" s="22" t="inlineStr">
        <is>
          <t>Support vector machines;Radio frequency;Systematics;Social networking (online);Mental disorders;Mental health;Medical services</t>
        </is>
      </c>
      <c r="U543" s="22" t="n"/>
      <c r="V543" s="22" t="n">
        <v>4</v>
      </c>
      <c r="W543" s="22" t="n"/>
      <c r="X543" s="22" t="n">
        <v>37</v>
      </c>
      <c r="Y543" s="22" t="inlineStr">
        <is>
          <t>IEEE</t>
        </is>
      </c>
      <c r="Z543" s="14" t="n">
        <v>45153</v>
      </c>
      <c r="AA543" s="22" t="inlineStr">
        <is>
          <t>25-28 June 2023</t>
        </is>
      </c>
      <c r="AB543" s="22" t="inlineStr">
        <is>
          <t>25-28 June 2023</t>
        </is>
      </c>
      <c r="AC543" s="22" t="inlineStr">
        <is>
          <t>IEEE</t>
        </is>
      </c>
      <c r="AD543" s="15" t="inlineStr">
        <is>
          <t>IEEE Conferences</t>
        </is>
      </c>
    </row>
    <row r="544">
      <c r="A544" s="8" t="inlineStr">
        <is>
          <t>Evaluating CNN Methods for Epileptic Seizure Type Classification Using EEG Data</t>
        </is>
      </c>
      <c r="B544" s="9">
        <f>IF(COUNTIF($A$1:A543,
IF(ISNUMBER(MATCH(RIGHT(TRIM(A543),1),{".",",",";",":","!","?"},0)),
LEFT(TRIM(A543),LEN(TRIM(A543))-1),
TRIM(A543)
))=1,
"Not Duplicate",
"Duplicate")</f>
        <v/>
      </c>
      <c r="C544" s="9">
        <f>_xlfn.IFNA(_xlfn.XLOOKUP(A544, Table1[Title], Table1[Inclusion/Exclusion Decision]), "Added studies")</f>
        <v/>
      </c>
      <c r="D544" s="9" t="inlineStr">
        <is>
          <t>M. J. Rivera; J. Sanchis; O. Corcho; M. A. Teruel; J. Trujillo</t>
        </is>
      </c>
      <c r="E544" s="9" t="inlineStr">
        <is>
          <t>Data Engineering Department, Facephi Biometria, Alicante, Spain; Department of Software and Computing Systems, Lucentia Research Group, University of Alicante, Sant Vicente del Raspeig, Alicante, Spain; Grupo de IngenierÃ­a OntolÃ³gica, Universidad PolitÃ©cnica de Madrid, Boadilla del Monte, Madrid, Spain; Department of Software and Computing Systems, Lucentia Research Group, University of Alicante, Sant Vicente del Raspeig, Alicante, Spain; Department of Software and Computing Systems, Lucentia Research Group, University of Alicante, Sant Vicente del Raspeig, Alicante, Spain</t>
        </is>
      </c>
      <c r="F544" s="9" t="inlineStr">
        <is>
          <t>IEEE Access</t>
        </is>
      </c>
      <c r="G544" s="10" t="n">
        <v>45443</v>
      </c>
      <c r="H544" s="9" t="n">
        <v>2024</v>
      </c>
      <c r="I544" s="9" t="n">
        <v>12</v>
      </c>
      <c r="J544" s="9" t="n"/>
      <c r="K544" s="9" t="n">
        <v>75483</v>
      </c>
      <c r="L544" s="9" t="n">
        <v>75495</v>
      </c>
      <c r="M544" s="9" t="inlineStr">
        <is>
          <t>Epilepsy impacts around 6.38 per 1,000 people globally, presenting diagnostic challenges due to the complexity of seizures. Accurate classification of seizure types via Electroencephalogram (EEG) is critical for effective treatment and enhancing patient quality of life. However, the intricate characteristics of EEG data necessitate expert interpretation, a process that is both time-intensive and susceptible to human error. Recent advancements in Deep Learning (DL) have shown promise in EEG analysis, offering new avenues for seizure type classification. This study introduces two innovative deep learning architectures designed for seizure type classification within a seven-class framework: Network 1D Raw, which applies 1D Convolutions to Raw EEG signals, and Network 2D Conv, utilizing 2D convolutions on pre-computed spectrograms. Both architectures employ Separable Convolutions to enhance feature extraction efficiency, with the Network 1D Raw also incorporating a dilation rate technique for expanded analysis. Tested on the Temple University Hospital Seizure (TUSZ) dataset, these methods are evaluated using inter-patient 3-fold cross-validation. The Network 1D Raw achieved a weighted f1-score of  $0.611 \pm 0.037$ , while the Network 2D Conv reached  $0.599 \pm 0.052$ , both surpassing existing benchmarks. The Network 1D Raw demonstrated superior classification for Absence Seizure (ABSZ), Focal Non-specific Seizures (FNSZ), and Generalized Non-specific Seizures types (GNSZ) with AUPRs of  $0.9400 \pm 0.0500$ ,  $0.8100\pm 0.0300$ , and  $0.5500\pm 0.1800$ , with Network 2D Conv excelling in FNSZ Seizures and GNSZ classes with AUPRs of  $0.8100 \pm 0.1100$  and  $0.4000 \pm 0.0200$ . Our DL models advance seizure type classification, blending efficiency with accuracy. Network 1D Rawâ€™s compact design suits low-resource environments, aiding quick, precise diagnoses. Future work will focus on expanding dataset diversity, particularly for underrepresented seizure types, to further refine classification performance.</t>
        </is>
      </c>
      <c r="N544" s="9" t="inlineStr">
        <is>
          <t>2169-3536</t>
        </is>
      </c>
      <c r="O544" s="9" t="n"/>
      <c r="P544" s="9" t="inlineStr">
        <is>
          <t>10.1109/ACCESS.2024.3406332</t>
        </is>
      </c>
      <c r="Q544" s="9" t="inlineStr">
        <is>
          <t xml:space="preserve">BALLADEER Project, a Big Data Analytical Platform for the Diagnosis and Treatment of Attention Deficit Hyperactivity Disorder (ADHD) Featuring Extended Reality funded by the Conselleria de InnovaciÃ³n, Universidades, Ciencia y Sociedad Digital (Generalitat Valenciana)(grant numbers:PROMETEO/2021/088); Program for the Promotion of Research, Development, and Innovation (R+D+I) funded by Vicerrectorado de InvestigaciÃ³n y Transferencia de Conocimiento, Universidad de Alicante(grant numbers:UAIND20-03B); A smart data holistic approach for context-aware data analytics - University of Alicante (AETHER-UA) Project, a Smart Data Holistic Approach for Context-Aware Data Analytics: Smarter Machine Learning for Business Modeling and Analytics; Spanish Ministry of Science and Innovation(grant numbers:PID2020-112540RB-C43); </t>
        </is>
      </c>
      <c r="R544" s="9" t="inlineStr">
        <is>
          <t>https://ieeexplore.ieee.org/stamp/stamp.jsp?arnumber=10540033</t>
        </is>
      </c>
      <c r="S544" s="9" t="inlineStr">
        <is>
          <t>Convolutional neural networks;deep learning;electroencephalography;epileptic seizure;separable convolutions</t>
        </is>
      </c>
      <c r="T544" s="9" t="inlineStr">
        <is>
          <t>Electroencephalography;Convolutional neural networks;Epilepsy;Brain modeling;Feature extraction;Support vector machines;Deep learning</t>
        </is>
      </c>
      <c r="U544" s="9" t="n"/>
      <c r="V544" s="9" t="n">
        <v>19</v>
      </c>
      <c r="W544" s="9" t="n"/>
      <c r="X544" s="9" t="n">
        <v>62</v>
      </c>
      <c r="Y544" s="9" t="inlineStr">
        <is>
          <t>CCBYNCND</t>
        </is>
      </c>
      <c r="Z544" s="10" t="n">
        <v>45440</v>
      </c>
      <c r="AA544" s="9" t="n">
        <v>2024</v>
      </c>
      <c r="AB544" s="9" t="n"/>
      <c r="AC544" s="9" t="inlineStr">
        <is>
          <t>IEEE</t>
        </is>
      </c>
      <c r="AD544" s="11" t="inlineStr">
        <is>
          <t>IEEE Journals</t>
        </is>
      </c>
    </row>
    <row r="545">
      <c r="A545" s="12" t="inlineStr">
        <is>
          <t>Computerized Assessment of Motor Imitation for Distinguishing Autism in Video (CAMI-2DNet)</t>
        </is>
      </c>
      <c r="B545" s="22">
        <f>IF(COUNTIF($A$1:A544,
IF(ISNUMBER(MATCH(RIGHT(TRIM(A544),1),{".",",",";",":","!","?"},0)),
LEFT(TRIM(A544),LEN(TRIM(A544))-1),
TRIM(A544)
))=1,
"Not Duplicate",
"Duplicate")</f>
        <v/>
      </c>
      <c r="C545" s="22">
        <f>_xlfn.IFNA(_xlfn.XLOOKUP(A545, Table1[Title], Table1[Inclusion/Exclusion Decision]), "Added studies")</f>
        <v/>
      </c>
      <c r="D545" s="22" t="inlineStr">
        <is>
          <t>K. A. Kinfu; C. Pacheco; A. D. Sperry; D. Crocetti; B. TunÃ§genÃ§; S. H. Mostofsky; R. Vidal</t>
        </is>
      </c>
      <c r="E545" s="22" t="inlineStr">
        <is>
          <t>Center for Innovation in Data Engineering and Science, University of Pennsylvania; Department of Biomedical Engineering, Johns Hopkins University; Center for Neurodevelopmental and Imaging Research, Kennedy Krieger Institute; Center for Neurodevelopmental and Imaging Research, Kennedy Krieger Institute; Department of Psychology, Nottingham Trent University; Center for Neurodevelopmental and Imaging Research, Kennedy Krieger Institute; Center for Innovation in Data Engineering and Science, University of Pennsylvania</t>
        </is>
      </c>
      <c r="F545" s="22" t="inlineStr">
        <is>
          <t>IEEE Transactions on Biomedical Engineering</t>
        </is>
      </c>
      <c r="G545" s="22" t="n"/>
      <c r="H545" s="22" t="n">
        <v>2025</v>
      </c>
      <c r="I545" s="22" t="inlineStr">
        <is>
          <t>PP</t>
        </is>
      </c>
      <c r="J545" s="22" t="n">
        <v>99</v>
      </c>
      <c r="K545" s="22" t="n">
        <v>1</v>
      </c>
      <c r="L545" s="22" t="n">
        <v>11</v>
      </c>
      <c r="M545" s="22" t="inlineStr">
        <is>
          <t>Motor imitation impairments are commonly reported in individuals with autism spectrum conditions (ASCs), suggesting that motor imitation could be used as a phenotype for addressing autism heterogeneity. Traditional methods for assessing motor imitation are subjective and labor-intensive, and require extensive human training. Modern Computerized Assessment of Motor Imitation (CAMI) methods, such as CAMI-3D for motion capture data and CAMI-2D for video data, are less subjective. However, they rely on labor-intensive data normalization and cleaning techniques, and human annotations for algorithm training. To address these challenges, we propose CAMI-2DNet, a scalable and interpretable deep learning-based approach to motor imitation assessment in video data, which eliminates the need for ad hoc normalization, cleaning and annotation. CAMI-2DNet uses an encoder-decoder architecture to map a video to a motion representation that is disentangled from nuisance factors such as body shape and camera views. To learn a disentangled representation, we employ synthetic data generated by motion retargeting of virtual characters through the reshuffling of motion, body shape, and camera views, as well as real participant data. To automatically assess how well an individual imitates an actor, we compute a similarity score between their motion encodings, and use it to discriminate individuals with ASCs from neurotypical (NT) individuals. Our comparative analysis demonstrates that CAMI-2DNet has a strong correlation with human scores while outperforming CAMI-2D in discriminating ASC vs NT children. Moreover, CAMI-2DNet performs comparably to CAMI-3D while offering greater practicality by operating directly on video data and without the need for ad hoc normalization and human annotations.</t>
        </is>
      </c>
      <c r="N545" s="22" t="inlineStr">
        <is>
          <t>1558-2531</t>
        </is>
      </c>
      <c r="O545" s="22" t="n"/>
      <c r="P545" s="22" t="inlineStr">
        <is>
          <t>10.1109/TBME.2025.3637089</t>
        </is>
      </c>
      <c r="Q545" s="22" t="n"/>
      <c r="R545" s="22" t="inlineStr">
        <is>
          <t>https://ieeexplore.ieee.org/stamp/stamp.jsp?arnumber=11269933</t>
        </is>
      </c>
      <c r="S545" s="22" t="inlineStr">
        <is>
          <t>Autism Spectrum Conditions;Behavior Analysis;Motor Imitation Assessment;Motion Analysis in Video Data;Disentangled Motion Representation Learning</t>
        </is>
      </c>
      <c r="T545" s="22" t="inlineStr">
        <is>
          <t>Videos;Motors;Cameras;Autism;Shape;Annotations;Trajectory;Three-dimensional displays;Scalability;Accuracy</t>
        </is>
      </c>
      <c r="U545" s="22" t="n"/>
      <c r="V545" s="22" t="n"/>
      <c r="W545" s="22" t="n"/>
      <c r="X545" s="22" t="n"/>
      <c r="Y545" s="22" t="inlineStr">
        <is>
          <t>IEEE</t>
        </is>
      </c>
      <c r="Z545" s="14" t="n">
        <v>45987</v>
      </c>
      <c r="AA545" s="22" t="n"/>
      <c r="AB545" s="22" t="n"/>
      <c r="AC545" s="22" t="inlineStr">
        <is>
          <t>IEEE</t>
        </is>
      </c>
      <c r="AD545" s="15" t="inlineStr">
        <is>
          <t>IEEE Early Access Articles</t>
        </is>
      </c>
    </row>
    <row r="546">
      <c r="A546" s="8" t="inlineStr">
        <is>
          <t>Mental Health Prediction From Twitter Content Data Based on Stress Inducing Themes and Quantum Neural Network Classifier</t>
        </is>
      </c>
      <c r="B546" s="9">
        <f>IF(COUNTIF($A$1:A545,
IF(ISNUMBER(MATCH(RIGHT(TRIM(A545),1),{".",",",";",":","!","?"},0)),
LEFT(TRIM(A545),LEN(TRIM(A545))-1),
TRIM(A545)
))=1,
"Not Duplicate",
"Duplicate")</f>
        <v/>
      </c>
      <c r="C546" s="9">
        <f>_xlfn.IFNA(_xlfn.XLOOKUP(A546, Table1[Title], Table1[Inclusion/Exclusion Decision]), "Added studies")</f>
        <v/>
      </c>
      <c r="D546" s="9" t="inlineStr">
        <is>
          <t>B. Sathiya; J. A. Renjit</t>
        </is>
      </c>
      <c r="E546" s="9" t="inlineStr">
        <is>
          <t>Department of Computer Science and Engineering, Jeppiaar University, Chennai, India; School of Engineering and Technology, Jeppiaar University, Chennai, India</t>
        </is>
      </c>
      <c r="F546" s="9" t="inlineStr">
        <is>
          <t>IEEE Access</t>
        </is>
      </c>
      <c r="G546" s="10" t="n">
        <v>46009</v>
      </c>
      <c r="H546" s="9" t="n">
        <v>2025</v>
      </c>
      <c r="I546" s="9" t="n">
        <v>13</v>
      </c>
      <c r="J546" s="9" t="n"/>
      <c r="K546" s="9" t="n">
        <v>211476</v>
      </c>
      <c r="L546" s="9" t="n">
        <v>211496</v>
      </c>
      <c r="M546" s="9" t="inlineStr">
        <is>
          <t>The increasing prevalence of social media provides novel approaches to understanding mental health states through digital interactions. This study introduces a Quantum Neural Network (QNN)-based framework for predicting the emotional states of mood-disordered patients by analyzing stress-induced themes and personality traits extracted from Twitter content. Stress themes, including negative self-reflection, exposure to negativity, and addictive behaviors, are identified utilizing BERTopic models, while both self-reported and automated personality traits are assessed through Sentence-BERT. The Authenticity Score quantifies discrepancies between self-reported and inferred personality traits, thereby enhancing the reliability of classification. The Quantum Neural Network (QNN) classifier effectively captures complex, non-linear interactions between stress induced themes and personality traits, which improves the performance of emotional state prediction for mood-disordered patients compared to traditional deep learning models. Hence, QNN achieves high precision (94%), recall (93%), F1-score (93.5%), and accuracy (94.5%) in identifying mental health risks. Furthermore, the study provides the importance of temporal features in monitoring mood variations and improving early diagnosis for conditions such as depression, anxiety, bipolar disorder, obsessive-compulsive disorder (OCD), post-traumatic stress disorder (PTSD), and schizophrenia.</t>
        </is>
      </c>
      <c r="N546" s="9" t="inlineStr">
        <is>
          <t>2169-3536</t>
        </is>
      </c>
      <c r="O546" s="9" t="n"/>
      <c r="P546" s="9" t="inlineStr">
        <is>
          <t>10.1109/ACCESS.2025.3631638</t>
        </is>
      </c>
      <c r="Q546" s="9" t="n"/>
      <c r="R546" s="9" t="inlineStr">
        <is>
          <t>https://ieeexplore.ieee.org/stamp/stamp.jsp?arnumber=11240101</t>
        </is>
      </c>
      <c r="S546" s="9" t="inlineStr">
        <is>
          <t>Stress induced themes;personality traits;BERTopic model;quantum neural network;temporal analysis;mood disordered patients</t>
        </is>
      </c>
      <c r="T546" s="9" t="inlineStr">
        <is>
          <t>Social networking (online);Mental health;Analytical models;Blogs;Web sites;Multimedia communication;Depression;Deep learning;Sentiment analysis;Accuracy</t>
        </is>
      </c>
      <c r="U546" s="9" t="n"/>
      <c r="V546" s="9" t="n">
        <v>1</v>
      </c>
      <c r="W546" s="9" t="n"/>
      <c r="X546" s="9" t="n">
        <v>42</v>
      </c>
      <c r="Y546" s="9" t="inlineStr">
        <is>
          <t>CCBY</t>
        </is>
      </c>
      <c r="Z546" s="10" t="n">
        <v>45972</v>
      </c>
      <c r="AA546" s="9" t="n">
        <v>2025</v>
      </c>
      <c r="AB546" s="9" t="n"/>
      <c r="AC546" s="9" t="inlineStr">
        <is>
          <t>IEEE</t>
        </is>
      </c>
      <c r="AD546" s="11" t="inlineStr">
        <is>
          <t>IEEE Journals</t>
        </is>
      </c>
    </row>
    <row r="547">
      <c r="A547" s="12" t="inlineStr">
        <is>
          <t>Large-scale Investigations of AAC Usage Patterns: Trends, Autism, and Stacked Autoencoders</t>
        </is>
      </c>
      <c r="B547" s="22">
        <f>IF(COUNTIF($A$1:A546,
IF(ISNUMBER(MATCH(RIGHT(TRIM(A546),1),{".",",",";",":","!","?"},0)),
LEFT(TRIM(A546),LEN(TRIM(A546))-1),
TRIM(A546)
))=1,
"Not Duplicate",
"Duplicate")</f>
        <v/>
      </c>
      <c r="C547" s="22">
        <f>_xlfn.IFNA(_xlfn.XLOOKUP(A547, Table1[Title], Table1[Inclusion/Exclusion Decision]), "Added studies")</f>
        <v/>
      </c>
      <c r="D547" s="22" t="inlineStr">
        <is>
          <t>A. Atyabi; L. Boccanfuso; J. C. Snider; M. Kim; E. Barney; Y. A. Ahn; B. Li; K. J. Dommer; F. Shic</t>
        </is>
      </c>
      <c r="E547" s="22" t="inlineStr">
        <is>
          <t>University of Colorado Colorado Springs; VÃ¤n Robotics; Yale University; University of Virginia; Cogstate; University of Miami; Microsoft Research; Seattle Children's Research Institute; University of Washington</t>
        </is>
      </c>
      <c r="F547" s="22" t="inlineStr">
        <is>
          <t>2023 IEEE 13th Annual Computing and Communication Workshop and Conference (CCWC)</t>
        </is>
      </c>
      <c r="G547" s="14" t="n">
        <v>45034</v>
      </c>
      <c r="H547" s="22" t="n">
        <v>2023</v>
      </c>
      <c r="I547" s="22" t="n"/>
      <c r="J547" s="22" t="n"/>
      <c r="K547" s="22" t="n">
        <v>851</v>
      </c>
      <c r="L547" s="22" t="n">
        <v>859</v>
      </c>
      <c r="M547" s="22" t="inlineStr">
        <is>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is>
      </c>
      <c r="N547" s="22" t="n"/>
      <c r="O547" s="22" t="inlineStr">
        <is>
          <t>979-8-3503-3286-5</t>
        </is>
      </c>
      <c r="P547" s="22" t="inlineStr">
        <is>
          <t>10.1109/CCWC57344.2023.10099096</t>
        </is>
      </c>
      <c r="Q547" s="22" t="inlineStr">
        <is>
          <t xml:space="preserve">NSF(grant numbers:1139078,EDIES13C0046,MH103550,K01MH104739); </t>
        </is>
      </c>
      <c r="R547" s="22" t="inlineStr">
        <is>
          <t>https://ieeexplore.ieee.org/stamp/stamp.jsp?arnumber=10099096</t>
        </is>
      </c>
      <c r="S547" s="22" t="n"/>
      <c r="T547" s="22" t="inlineStr">
        <is>
          <t>Autism;Sociology;Market research;Data models;Stability analysis;Numerical models;Statistics</t>
        </is>
      </c>
      <c r="U547" s="22" t="n"/>
      <c r="V547" s="22" t="n">
        <v>1</v>
      </c>
      <c r="W547" s="22" t="n"/>
      <c r="X547" s="22" t="n">
        <v>57</v>
      </c>
      <c r="Y547" s="22" t="inlineStr">
        <is>
          <t>IEEE</t>
        </is>
      </c>
      <c r="Z547" s="14" t="n">
        <v>45034</v>
      </c>
      <c r="AA547" s="22" t="inlineStr">
        <is>
          <t>8-11 March 2023</t>
        </is>
      </c>
      <c r="AB547" s="22" t="inlineStr">
        <is>
          <t>8-11 March 2023</t>
        </is>
      </c>
      <c r="AC547" s="22" t="inlineStr">
        <is>
          <t>IEEE</t>
        </is>
      </c>
      <c r="AD547" s="15" t="inlineStr">
        <is>
          <t>IEEE Conferences</t>
        </is>
      </c>
    </row>
    <row r="548">
      <c r="A548" s="8" t="inlineStr">
        <is>
          <t>Optimized Deep Convolutional Neural Network for Autism Spectrum Disorder Detection Using Structural MRI and DTPSO</t>
        </is>
      </c>
      <c r="B548" s="9">
        <f>IF(COUNTIF($A$1:A547,
IF(ISNUMBER(MATCH(RIGHT(TRIM(A547),1),{".",",",";",":","!","?"},0)),
LEFT(TRIM(A547),LEN(TRIM(A547))-1),
TRIM(A547)
))=1,
"Not Duplicate",
"Duplicate")</f>
        <v/>
      </c>
      <c r="C548" s="9">
        <f>_xlfn.IFNA(_xlfn.XLOOKUP(A548, Table1[Title], Table1[Inclusion/Exclusion Decision]), "Added studies")</f>
        <v/>
      </c>
      <c r="D548" s="9" t="inlineStr">
        <is>
          <t>K. Sravani; P. Kuppusamy</t>
        </is>
      </c>
      <c r="E548" s="9" t="inlineStr">
        <is>
          <t>School of Computer Science and Engineering, VIT-AP University, Amaravati, Andhra Pradesh, India; School of Computer Science and Engineering, VIT-AP University, Amaravati, Andhra Pradesh, India</t>
        </is>
      </c>
      <c r="F548" s="9" t="inlineStr">
        <is>
          <t>IEEE Access</t>
        </is>
      </c>
      <c r="G548" s="10" t="n">
        <v>45518</v>
      </c>
      <c r="H548" s="9" t="n">
        <v>2024</v>
      </c>
      <c r="I548" s="9" t="n">
        <v>12</v>
      </c>
      <c r="J548" s="9" t="n"/>
      <c r="K548" s="9" t="n">
        <v>110035</v>
      </c>
      <c r="L548" s="9" t="n">
        <v>110051</v>
      </c>
      <c r="M548" s="9" t="inlineStr">
        <is>
          <t>Detection of Autism Spectrum Disorders (ASD) remains challenging due to complex psychiatric symptoms and limited neurobiological evidence. To address this, an automatic model is developed in this study for detecting ASD and Typically Developing (TD) individuals. The Autism Brain Imaging Data Exchange (ABIDE) dataset, which includes structural Magnetic Resonance Imaging (sMRI), is used in this study for model evaluation. The proposed methodology consists of two main stages: preprocessing and model optimization. In the preprocessing stage, unclear images are discarded, and edges are detected using the Canny Deriche Edge Detection (CDED) algorithm. Subsequently, images are resized, and data augmentation techniques are applied. The Deep Convolutional Neural Networks (DCNN) are fine-tuned using the Dipper-Throated Particle Swarm Optimization (DTPSO) algorithm. Additionally, Class Activation Mapping (Grad-CAM) is utilized to visualize and interpret the modelâ€™s decision-making process. The proposed model has shown the highest performance with a 95.9% accuracy, 96.5% precision, 95.9% sensitivity, 95.9% specificity, a 96.2% F1-score, and a 94.5% AUC. These results validate the effectiveness of the proposed CDED-DCNN-DTPSO approach in detecting ASD compared to the DCNN-DTPSO model. The proposed model demonstrates higher accuracy, precision, sensitivity, specificity, F1-score, and AUC, indicating its performance in identifying ASD.</t>
        </is>
      </c>
      <c r="N548" s="9" t="inlineStr">
        <is>
          <t>2169-3536</t>
        </is>
      </c>
      <c r="O548" s="9" t="n"/>
      <c r="P548" s="9" t="inlineStr">
        <is>
          <t>10.1109/ACCESS.2024.3441248</t>
        </is>
      </c>
      <c r="Q548" s="9" t="inlineStr">
        <is>
          <t xml:space="preserve">VIT-AP University; </t>
        </is>
      </c>
      <c r="R548" s="9" t="inlineStr">
        <is>
          <t>https://ieeexplore.ieee.org/stamp/stamp.jsp?arnumber=10632115</t>
        </is>
      </c>
      <c r="S548" s="9" t="inlineStr">
        <is>
          <t>Autism spectrum disorder;typically developing;canny deriche edge detection;deep convolutional neural networks;dipper throated particle swarm optimization</t>
        </is>
      </c>
      <c r="T548" s="9" t="inlineStr">
        <is>
          <t>Accuracy;Autism;Sensitivity;Neuroimaging;Genetics;Three-dimensional displays;Brain modeling</t>
        </is>
      </c>
      <c r="U548" s="9" t="n"/>
      <c r="V548" s="9" t="n">
        <v>18</v>
      </c>
      <c r="W548" s="9" t="n"/>
      <c r="X548" s="9" t="n">
        <v>42</v>
      </c>
      <c r="Y548" s="9" t="inlineStr">
        <is>
          <t>CCBY</t>
        </is>
      </c>
      <c r="Z548" s="10" t="n">
        <v>45513</v>
      </c>
      <c r="AA548" s="9" t="n">
        <v>2024</v>
      </c>
      <c r="AB548" s="9" t="n"/>
      <c r="AC548" s="9" t="inlineStr">
        <is>
          <t>IEEE</t>
        </is>
      </c>
      <c r="AD548" s="11" t="inlineStr">
        <is>
          <t>IEEE Journals</t>
        </is>
      </c>
    </row>
    <row r="549">
      <c r="A549" s="12" t="inlineStr">
        <is>
          <t>Grading of Developmental Dysgraphia Severity in Children: Multimodal Dataset and Classifier Fusion</t>
        </is>
      </c>
      <c r="B549" s="22">
        <f>IF(COUNTIF($A$1:A548,
IF(ISNUMBER(MATCH(RIGHT(TRIM(A548),1),{".",",",";",":","!","?"},0)),
LEFT(TRIM(A548),LEN(TRIM(A548))-1),
TRIM(A548)
))=1,
"Not Duplicate",
"Duplicate")</f>
        <v/>
      </c>
      <c r="C549" s="22">
        <f>_xlfn.IFNA(_xlfn.XLOOKUP(A549, Table1[Title], Table1[Inclusion/Exclusion Decision]), "Added studies")</f>
        <v/>
      </c>
      <c r="D549" s="22" t="inlineStr">
        <is>
          <t>J. Kunhoth; M. Saleh; S. Al-Maadeed; P. Drotar; Y. Akbari</t>
        </is>
      </c>
      <c r="E549" s="22" t="inlineStr">
        <is>
          <t>Department of Computer Science and Engineering, College of Engineering, Qatar University, Doha, Qatar; Department of Computer Science and Engineering, College of Engineering, Qatar University, Doha, Qatar; Department of Computer Science and Engineering, College of Engineering, Qatar University, Doha, Qatar; Intelligent Information Systems Lab, Technical University of Kosice, Kosice, Slovakia; Department of Computer Science and Engineering, College of Engineering, Qatar University, Doha, Qatar</t>
        </is>
      </c>
      <c r="F549" s="22" t="inlineStr">
        <is>
          <t>IEEE Transactions on Cognitive and Developmental Systems</t>
        </is>
      </c>
      <c r="G549" s="22" t="n"/>
      <c r="H549" s="22" t="n">
        <v>2025</v>
      </c>
      <c r="I549" s="22" t="inlineStr">
        <is>
          <t>PP</t>
        </is>
      </c>
      <c r="J549" s="22" t="n">
        <v>99</v>
      </c>
      <c r="K549" s="22" t="n">
        <v>1</v>
      </c>
      <c r="L549" s="22" t="n">
        <v>15</v>
      </c>
      <c r="M549" s="22" t="inlineStr">
        <is>
          <t>Developmental dysgraphia, a neurological disorder affecting childrenâ€™s writing skills, presents diagnostic challenges due to varied symptoms and comorbidities. While recent years have seen a surge in proposed machine learning methods for dysgraphia diagnosis, they predominantly focus on binary classificationâ€”distinguishing children with dysgraphia from typically developing peers. Notably absent are severity grading methods and public datasets for assessing dysgraphia severity levels. In response, this research introduces a novel multimodal dataset, the first of its kind for dysgraphia diagnosis and severity grading. The dataset comprises online handwritten data (captured using digitizing tablet) and its rasterized offline images, collected from 113 children performing various writing tasks (letters, words, difficult words, pseudowords, and sentences). The evaluation considered subject-centric aggregation and instance-level analysis, with the latter focusing on intra-person analysis as a foundation for personalized severity tracking. Subject-centric aggregation follows traditional clinical assessment methods using online handwriting analysis. Among evaluated tasks, pseudoword, difficult word, and multi-task features demonstrated better performance, achieving moderate recall performance considering multi-class severity grading complexity and dataset imbalance. Meanwhile, instance-level analysis utilizes both online and offline data features using multimodal fusion approaches, including meta-learning, soft voting, and weighted averaging. Multimodal fusion using weighted voting and meta-learning demonstrated superior performance, achieving up to 85.67% recall compared to 82% in single modalities, with improved stability across cross-validation folds in word and pseudoword writing tasks. This study addresses gaps in dysgraphia research by providing both a novel dataset and robust severity grading benchmarks. Additional results, data, and supplementary information are available at https://shorturl.at/ETCFM</t>
        </is>
      </c>
      <c r="N549" s="22" t="inlineStr">
        <is>
          <t>2379-8939</t>
        </is>
      </c>
      <c r="O549" s="22" t="n"/>
      <c r="P549" s="22" t="inlineStr">
        <is>
          <t>10.1109/TCDS.2025.3597742</t>
        </is>
      </c>
      <c r="Q549" s="22" t="n"/>
      <c r="R549" s="22" t="inlineStr">
        <is>
          <t>https://ieeexplore.ieee.org/stamp/stamp.jsp?arnumber=11124846</t>
        </is>
      </c>
      <c r="S549" s="22" t="inlineStr">
        <is>
          <t>Learning disabilities;Dysgraphia;Handwriting;Severity level grading;Multimodal dataset;Fusion methods</t>
        </is>
      </c>
      <c r="T549" s="22" t="inlineStr">
        <is>
          <t>Feature extraction;Writing;Transfer learning;Kinematics;Accuracy;Metalearning;Machine learning algorithms;Training;Shape;Random forests</t>
        </is>
      </c>
      <c r="U549" s="22" t="n"/>
      <c r="V549" s="22" t="n">
        <v>1</v>
      </c>
      <c r="W549" s="22" t="n"/>
      <c r="X549" s="22" t="n"/>
      <c r="Y549" s="22" t="inlineStr">
        <is>
          <t>IEEE</t>
        </is>
      </c>
      <c r="Z549" s="14" t="n">
        <v>45883</v>
      </c>
      <c r="AA549" s="22" t="n"/>
      <c r="AB549" s="22" t="n"/>
      <c r="AC549" s="22" t="inlineStr">
        <is>
          <t>IEEE</t>
        </is>
      </c>
      <c r="AD549" s="15" t="inlineStr">
        <is>
          <t>IEEE Early Access Articles</t>
        </is>
      </c>
    </row>
    <row r="550">
      <c r="A550" s="8" t="inlineStr">
        <is>
          <t>Linking Mental Health and Gaming Using C-Support Vectors and Multilayer Perceptrons</t>
        </is>
      </c>
      <c r="B550" s="9">
        <f>IF(COUNTIF($A$1:A549,
IF(ISNUMBER(MATCH(RIGHT(TRIM(A549),1),{".",",",";",":","!","?"},0)),
LEFT(TRIM(A549),LEN(TRIM(A549))-1),
TRIM(A549)
))=1,
"Not Duplicate",
"Duplicate")</f>
        <v/>
      </c>
      <c r="C550" s="9">
        <f>_xlfn.IFNA(_xlfn.XLOOKUP(A550, Table1[Title], Table1[Inclusion/Exclusion Decision]), "Added studies")</f>
        <v/>
      </c>
      <c r="D550" s="9" t="inlineStr">
        <is>
          <t>N. Gharpure; N. Gharpure</t>
        </is>
      </c>
      <c r="E550" s="9" t="inlineStr">
        <is>
          <t>Department of computer engineering, Vidyalankar institute of technology, Mumbai, India; Department of Information technology, VJTI, Mumbai, India</t>
        </is>
      </c>
      <c r="F550" s="9" t="inlineStr">
        <is>
          <t>2022 4th International Conference on Circuits, Control, Communication and Computing (I4C)</t>
        </is>
      </c>
      <c r="G550" s="10" t="n">
        <v>44992</v>
      </c>
      <c r="H550" s="9" t="n">
        <v>2022</v>
      </c>
      <c r="I550" s="9" t="n"/>
      <c r="J550" s="9" t="n"/>
      <c r="K550" s="9" t="n">
        <v>18</v>
      </c>
      <c r="L550" s="9" t="n">
        <v>24</v>
      </c>
      <c r="M550" s="9" t="inlineStr">
        <is>
          <t>Gaming has become an integral part of our lives, transcending ethnosocial barriers and ubiquitous enough for every individual with access to the internet having gamed at some point in their lives. While gaming is commonly considered a recreational activity that reduces stress, this paper maps the link between gaming and stress levels. The paper aims identify how various factors of gaming including but not limited to the game, the type and genre of the game, the age and gender of the individual, and playtime factor into general anxiety disorder levels of the person. Firstly, the paper does some basic data analytics on the dataset using libraries such as pandas and matplotlib to visually identify potential cues. It also proposes two models to find the relationship between these factors and stress levels. The first model proposes is a C-Support Vector Classification model which uses a separating hyperplane to classify the game and the second is a Multi-layer Perceptron classifier which uses LBFGS to classify the dataset.</t>
        </is>
      </c>
      <c r="N550" s="9" t="inlineStr">
        <is>
          <t>2381-4128</t>
        </is>
      </c>
      <c r="O550" s="9" t="inlineStr">
        <is>
          <t>979-8-3503-9747-5</t>
        </is>
      </c>
      <c r="P550" s="9" t="inlineStr">
        <is>
          <t>10.1109/I4C57141.2022.10057920</t>
        </is>
      </c>
      <c r="Q550" s="9" t="n"/>
      <c r="R550" s="9" t="inlineStr">
        <is>
          <t>https://ieeexplore.ieee.org/stamp/stamp.jsp?arnumber=10057920</t>
        </is>
      </c>
      <c r="S550" s="9" t="inlineStr">
        <is>
          <t>machine learning;support vector machine;neural network;data science;depression;stochastic gradient descent</t>
        </is>
      </c>
      <c r="T550" s="9" t="inlineStr">
        <is>
          <t>Support vector machines;Data analysis;Anxiety disorders;Games;Mental health;Multilayer perceptrons;Depression</t>
        </is>
      </c>
      <c r="U550" s="9" t="n"/>
      <c r="V550" s="9" t="n">
        <v>1</v>
      </c>
      <c r="W550" s="9" t="n"/>
      <c r="X550" s="9" t="n">
        <v>41</v>
      </c>
      <c r="Y550" s="9" t="inlineStr">
        <is>
          <t>IEEE</t>
        </is>
      </c>
      <c r="Z550" s="10" t="n">
        <v>44992</v>
      </c>
      <c r="AA550" s="9" t="inlineStr">
        <is>
          <t>21-23 Dec. 2022</t>
        </is>
      </c>
      <c r="AB550" s="9" t="inlineStr">
        <is>
          <t>21-23 Dec. 2022</t>
        </is>
      </c>
      <c r="AC550" s="9" t="inlineStr">
        <is>
          <t>IEEE</t>
        </is>
      </c>
      <c r="AD550" s="11" t="inlineStr">
        <is>
          <t>IEEE Conferences</t>
        </is>
      </c>
    </row>
    <row r="551">
      <c r="A551" s="12" t="inlineStr">
        <is>
          <t>Learnable Brain Connectivity Structures for Identifying Neurological Disorders</t>
        </is>
      </c>
      <c r="B551" s="22">
        <f>IF(COUNTIF($A$1:A550,
IF(ISNUMBER(MATCH(RIGHT(TRIM(A550),1),{".",",",";",":","!","?"},0)),
LEFT(TRIM(A550),LEN(TRIM(A550))-1),
TRIM(A550)
))=1,
"Not Duplicate",
"Duplicate")</f>
        <v/>
      </c>
      <c r="C551" s="22">
        <f>_xlfn.IFNA(_xlfn.XLOOKUP(A551, Table1[Title], Table1[Inclusion/Exclusion Decision]), "Added studies")</f>
        <v/>
      </c>
      <c r="D551" s="22" t="inlineStr">
        <is>
          <t>Z. Xia; T. Zhou; Z. Jiao; J. Lu</t>
        </is>
      </c>
      <c r="E551" s="22" t="inlineStr">
        <is>
          <t>School of Computer Science and Engineering, Nanjing University of Science and Technology, Nanjing, China; School of Computer Science and Engineering, Nanjing University of Science and Technology, Nanjing, China; School of Computer Science and Artificial Intelligence, Changzhou University, Changzhou, China; School of Computer Science and Engineering, Nanjing University of Science and Technology, Nanjing, China</t>
        </is>
      </c>
      <c r="F551" s="22" t="inlineStr">
        <is>
          <t>IEEE Transactions on Neural Systems and Rehabilitation Engineering</t>
        </is>
      </c>
      <c r="G551" s="14" t="n">
        <v>45532</v>
      </c>
      <c r="H551" s="22" t="n">
        <v>2024</v>
      </c>
      <c r="I551" s="22" t="n">
        <v>32</v>
      </c>
      <c r="J551" s="22" t="n"/>
      <c r="K551" s="22" t="n">
        <v>3084</v>
      </c>
      <c r="L551" s="22" t="n">
        <v>3094</v>
      </c>
      <c r="M551" s="22" t="inlineStr">
        <is>
          <t>Brain networks/graphs have been widely recognized as powerful and efficient tools for identifying neurological disorders. In recent years, various graph neural network models have been developed to automatically extract features from brain networks. However, a key limitation of these models is that the inputs, namely brain networks/graphs, are constructed using predefined statistical metrics (e.g., Pearson correlation) and are not learnable. The lack of learnability restricts the flexibility of these approaches. While statistically-specific brain networks can be highly effective in recognizing certain diseases, their performance may not exhibit robustness when applied to other types of brain disorders. To address this issue, we propose a novel module called Brain Structure Inference (termed BSI), which can be seamlessly integrated with multiple downstream tasks within a unified framework, enabling end-to-end training. It is highly flexible to learn the most beneficial underlying graph structures directly for specific downstream tasks. The proposed method achieves classification accuracies of 74.83% and 79.18% on two publicly available datasets, respectively. This suggests an improvement of at least 3% over the best-performing existing methods for both tasks. In addition to its excellent performance, the proposed method is highly interpretable, and the results are generally consistent with previous findings.</t>
        </is>
      </c>
      <c r="N551" s="22" t="inlineStr">
        <is>
          <t>1558-0210</t>
        </is>
      </c>
      <c r="O551" s="22" t="n"/>
      <c r="P551" s="22" t="inlineStr">
        <is>
          <t>10.1109/TNSRE.2024.3446588</t>
        </is>
      </c>
      <c r="Q551" s="22" t="inlineStr">
        <is>
          <t xml:space="preserve">Natural Science Foundation of Jiangsu Province(grant numbers:BK20221487); National Natural Science Foundation of China(grant numbers:62172228); Jiangsu Provincial Key Research and Development Program(grant numbers:BE2021636); Qing Lan Project of Jiangsu Province(grant numbers:BE2021636); </t>
        </is>
      </c>
      <c r="R551" s="22" t="inlineStr">
        <is>
          <t>https://ieeexplore.ieee.org/stamp/stamp.jsp?arnumber=10640116</t>
        </is>
      </c>
      <c r="S551" s="22" t="inlineStr">
        <is>
          <t>Deep learning;graph neural network;graph structure learning;brain disorder identification</t>
        </is>
      </c>
      <c r="T551" s="22" t="inlineStr">
        <is>
          <t>Feature extraction;Neurological diseases;Measurement;Brain modeling;Task analysis;Diseases;Robustness</t>
        </is>
      </c>
      <c r="U551" s="22" t="inlineStr">
        <is>
          <t>Humans;Neural Networks, Computer;Algorithms;Nervous System Diseases;Brain;Nerve Net;Machine Learning</t>
        </is>
      </c>
      <c r="V551" s="22" t="n">
        <v>6</v>
      </c>
      <c r="W551" s="22" t="n"/>
      <c r="X551" s="22" t="n">
        <v>39</v>
      </c>
      <c r="Y551" s="22" t="inlineStr">
        <is>
          <t>CCBY</t>
        </is>
      </c>
      <c r="Z551" s="14" t="n">
        <v>45524</v>
      </c>
      <c r="AA551" s="22" t="n">
        <v>2024</v>
      </c>
      <c r="AB551" s="22" t="n"/>
      <c r="AC551" s="22" t="inlineStr">
        <is>
          <t>IEEE</t>
        </is>
      </c>
      <c r="AD551" s="15" t="inlineStr">
        <is>
          <t>IEEE Journals</t>
        </is>
      </c>
    </row>
    <row r="552">
      <c r="A552" s="8" t="inlineStr">
        <is>
          <t>MDMS: A Multi-Domain Multi-Scale Feature Extraction Method for Brain-Computer Interface</t>
        </is>
      </c>
      <c r="B552" s="9">
        <f>IF(COUNTIF($A$1:A551,
IF(ISNUMBER(MATCH(RIGHT(TRIM(A551),1),{".",",",";",":","!","?"},0)),
LEFT(TRIM(A551),LEN(TRIM(A551))-1),
TRIM(A551)
))=1,
"Not Duplicate",
"Duplicate")</f>
        <v/>
      </c>
      <c r="C552" s="9">
        <f>_xlfn.IFNA(_xlfn.XLOOKUP(A552, Table1[Title], Table1[Inclusion/Exclusion Decision]), "Added studies")</f>
        <v/>
      </c>
      <c r="D552" s="9" t="inlineStr">
        <is>
          <t>G. Xu; Z. Wang; X. Zhao; T. Zhou; T. Xu; H. Hu</t>
        </is>
      </c>
      <c r="E552" s="9" t="inlineStr">
        <is>
          <t>School of Microelectronics, Shanghai University, Shanghai, China; Shanghai Advanced Research Institute, Chinese Academy of Sciences, Shanghai, China; School of Microelectronics, Shanghai University, Shanghai, China; School of Microelectronics, Shanghai University, Shanghai, China; Shanghai Advanced Research Institute, Chinese Academy of Sciences, Shanghai, China; Shanghai Advanced Research Institute, Chinese Academy of Sciences, Shanghai, China</t>
        </is>
      </c>
      <c r="F552" s="9" t="inlineStr">
        <is>
          <t>IEEE Internet of Things Journal</t>
        </is>
      </c>
      <c r="G552" s="9" t="n"/>
      <c r="H552" s="9" t="n">
        <v>2026</v>
      </c>
      <c r="I552" s="9" t="inlineStr">
        <is>
          <t>PP</t>
        </is>
      </c>
      <c r="J552" s="9" t="n">
        <v>99</v>
      </c>
      <c r="K552" s="9" t="n">
        <v>1</v>
      </c>
      <c r="L552" s="9" t="n">
        <v>1</v>
      </c>
      <c r="M552" s="9" t="inlineStr">
        <is>
          <t>Attention deficit disorders have been confirmed by numerous psychological studies to be a critical component of many mental diseases. Electroencephalography (EEG)-based brain-computer interfaces (BCIs) have been widely focused and extensively studied in recent years for the prospective application in attention recognition. Recently, deep learning methods have been extensively introduced and developed in the BCI field and achieved good performance. However, most existing deep learning methods fail to fully exploit spectral domain information, which is a pivotal feature and be widely used in traditional machine learning methods. Inspired by this, a multi-domain multi-scale feature extraction (MDMS) method is proposed to realize attention state classification. Specifically, two-dimensional (2-D) EEG signals are extended into three dimension by a continuous wavelet transform to obtain spectral domain signals. To obtain multi-domain multi-scale features, convolution kernels with various sizes are utilized to extract temporal, spectral, and spatial features in three dimensions. However, there are cross-scale dependencies, which can result in redundancy and therefore influence the effect of the network. To capture the cross-scale dependencies and reduce the redundancy, a Transformer-based feature fusion block is employed after obtaining multi-domain features. To validate the performance of the proposed method, it is compared with several existing methods on two open datasets. The proposed method outperforms the baseline methods with accuracies of 88.36 Â± 5.80% and 85.79 Â± 5.80%, which verifies the effectiveness.</t>
        </is>
      </c>
      <c r="N552" s="9" t="inlineStr">
        <is>
          <t>2327-4662</t>
        </is>
      </c>
      <c r="O552" s="9" t="n"/>
      <c r="P552" s="9" t="inlineStr">
        <is>
          <t>10.1109/JIOT.2026.3661616</t>
        </is>
      </c>
      <c r="Q552" s="9" t="n"/>
      <c r="R552" s="9" t="inlineStr">
        <is>
          <t>https://ieeexplore.ieee.org/stamp/stamp.jsp?arnumber=11373139</t>
        </is>
      </c>
      <c r="S552" s="9" t="inlineStr">
        <is>
          <t>Attention state classification;BCI;cognitive task;EEG</t>
        </is>
      </c>
      <c r="T552" s="9" t="inlineStr">
        <is>
          <t>Feature extraction;Electroencephalography;Transformers;Entropy;Convolution;Continuous wavelet transforms;Spectral analysis;Kernel;Deep learning;Wavelet domain</t>
        </is>
      </c>
      <c r="U552" s="9" t="n"/>
      <c r="V552" s="9" t="n"/>
      <c r="W552" s="9" t="n"/>
      <c r="X552" s="9" t="n"/>
      <c r="Y552" s="9" t="inlineStr">
        <is>
          <t>IEEE</t>
        </is>
      </c>
      <c r="Z552" s="10" t="n">
        <v>46059</v>
      </c>
      <c r="AA552" s="9" t="n"/>
      <c r="AB552" s="9" t="n"/>
      <c r="AC552" s="9" t="inlineStr">
        <is>
          <t>IEEE</t>
        </is>
      </c>
      <c r="AD552" s="11" t="inlineStr">
        <is>
          <t>IEEE Early Access Articles</t>
        </is>
      </c>
    </row>
    <row r="553">
      <c r="A553" s="12" t="inlineStr">
        <is>
          <t>Study on an Intelligent Screening Method for Polycystic Ovary Syndrome Based on Deep PhysicsInformed Neural Network</t>
        </is>
      </c>
      <c r="B553" s="22">
        <f>IF(COUNTIF($A$1:A552,
IF(ISNUMBER(MATCH(RIGHT(TRIM(A552),1),{".",",",";",":","!","?"},0)),
LEFT(TRIM(A552),LEN(TRIM(A552))-1),
TRIM(A552)
))=1,
"Not Duplicate",
"Duplicate")</f>
        <v/>
      </c>
      <c r="C553" s="22">
        <f>_xlfn.IFNA(_xlfn.XLOOKUP(A553, Table1[Title], Table1[Inclusion/Exclusion Decision]), "Added studies")</f>
        <v/>
      </c>
      <c r="D553" s="22" t="inlineStr">
        <is>
          <t>Y. Gong; D. Wang; C. Wu; M. Ni; S. Li; Y. Liu; Z. Shen; Z. Su; X. Liu; H. Zhou; H. Zhang</t>
        </is>
      </c>
      <c r="E553" s="22" t="inlineStr">
        <is>
          <t>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The Affiliated Hospital, Xuzhou Medical University, Xuzhou, China; School of Engineering, Colorado State University, Pueblo, CO, USA; The Affiliated Hospital, Xuzhou Medical University, Xuzhou, China; The Affiliated Hospital, Xuzhou Medical University, Xuzhou, China; The Affiliated Hospital, Xuzhou Medical University, Xuzhou, China</t>
        </is>
      </c>
      <c r="F553" s="22" t="inlineStr">
        <is>
          <t>IEEE Signal Processing Letters</t>
        </is>
      </c>
      <c r="G553" s="14" t="n">
        <v>46016</v>
      </c>
      <c r="H553" s="22" t="n">
        <v>2026</v>
      </c>
      <c r="I553" s="22" t="n">
        <v>33</v>
      </c>
      <c r="J553" s="22" t="n"/>
      <c r="K553" s="22" t="n">
        <v>266</v>
      </c>
      <c r="L553" s="22" t="n">
        <v>270</v>
      </c>
      <c r="M553" s="22" t="inlineStr">
        <is>
          <t>Polycystic ovary syndrome (PCOS) not only causes anovulation in women but also severely affects their physical and mental health. Clinically, diagnostic delays often cause patients to miss optimal treatment windows. As a non-invasive detection technique, Raman spectroscopy has been used for screening this disease. In this letter, the Raman spectra of follicular fluid and plasma from women which PCOS are examined using a deep physics-informed neural network. The results demonstrate that by incorporating physical priors and integrating multi-domain spectral information, the proposed method achieves accuracies of 96.25$\%$ in detecting PCOS from plasma samples and 90.00$\%$ from follicular fluid samples.</t>
        </is>
      </c>
      <c r="N553" s="22" t="inlineStr">
        <is>
          <t>1558-2361</t>
        </is>
      </c>
      <c r="O553" s="22" t="n"/>
      <c r="P553" s="22" t="inlineStr">
        <is>
          <t>10.1109/LSP.2025.3636719</t>
        </is>
      </c>
      <c r="Q553" s="22" t="inlineStr">
        <is>
          <t xml:space="preserve">Construction Project of High Level Hospital of Jiangsu Province(grant numbers:GSPJS202511); Xuzhou Municipal Health Commission Science and Technology(grant numbers:XWKYHT20240118); Xuzhou Medical University Affiliated Hospital Institutional Research Project(grant numbers:2024ZL31); </t>
        </is>
      </c>
      <c r="R553" s="22" t="inlineStr">
        <is>
          <t>https://ieeexplore.ieee.org/stamp/stamp.jsp?arnumber=11267075</t>
        </is>
      </c>
      <c r="S553" s="22" t="inlineStr">
        <is>
          <t>Physicsinformed neural network;polycystic ovary syndrome;Raman spectroscopy;screening</t>
        </is>
      </c>
      <c r="T553" s="22" t="inlineStr">
        <is>
          <t>Raman scattering;Feature extraction;Accuracy;Plasmas;Medical diagnostic imaging;Fluids;Training;Deep learning;Adaptation models;Testing</t>
        </is>
      </c>
      <c r="U553" s="22" t="n"/>
      <c r="V553" s="22" t="n"/>
      <c r="W553" s="22" t="n"/>
      <c r="X553" s="22" t="n">
        <v>26</v>
      </c>
      <c r="Y553" s="22" t="inlineStr">
        <is>
          <t>IEEE</t>
        </is>
      </c>
      <c r="Z553" s="14" t="n">
        <v>45985</v>
      </c>
      <c r="AA553" s="22" t="n">
        <v>2026</v>
      </c>
      <c r="AB553" s="22" t="n"/>
      <c r="AC553" s="22" t="inlineStr">
        <is>
          <t>IEEE</t>
        </is>
      </c>
      <c r="AD553" s="15" t="inlineStr">
        <is>
          <t>IEEE Journals</t>
        </is>
      </c>
    </row>
    <row r="554">
      <c r="A554" s="8" t="inlineStr">
        <is>
          <t>Federated Multi-Task Learning for Joint Diagnosis of Multiple Mental Disorders on MRI Scans</t>
        </is>
      </c>
      <c r="B554" s="9">
        <f>IF(COUNTIF($A$1:A553,
IF(ISNUMBER(MATCH(RIGHT(TRIM(A553),1),{".",",",";",":","!","?"},0)),
LEFT(TRIM(A553),LEN(TRIM(A553))-1),
TRIM(A553)
))=1,
"Not Duplicate",
"Duplicate")</f>
        <v/>
      </c>
      <c r="C554" s="9">
        <f>_xlfn.IFNA(_xlfn.XLOOKUP(A554, Table1[Title], Table1[Inclusion/Exclusion Decision]), "Added studies")</f>
        <v/>
      </c>
      <c r="D554" s="9" t="inlineStr">
        <is>
          <t>Z. -A. Huang; Y. Hu; R. Liu; X. Xue; Z. Zhu; L. Song; K. C. Tan</t>
        </is>
      </c>
      <c r="E554" s="9" t="inlineStr">
        <is>
          <t>Center for Computer Science and Information Technology, City University of Hong Kong Dongguan Research Institute, China; Department of Computer Science, City University of Hong Kong, Kowloon Tong, SAR, Hong Kong; Department of Computer Science, City University of Hong Kong, Kowloon Tong, SAR, Hong Kong; Department of Computer Science, City University of Hong Kong, Kowloon Tong, SAR, Hong Kong; National Engineering Laboratory for Big Data System Computing Technology, Shenzhen University, China; Department of Computer Science, City University of Hong Kong, Kowloon Tong, SAR, Hong Kong; Department of Computing, The Hong Kong Polytechnic University, SAR, Hong Kong</t>
        </is>
      </c>
      <c r="F554" s="9" t="inlineStr">
        <is>
          <t>IEEE Transactions on Biomedical Engineering</t>
        </is>
      </c>
      <c r="G554" s="10" t="n">
        <v>45006</v>
      </c>
      <c r="H554" s="9" t="n">
        <v>2023</v>
      </c>
      <c r="I554" s="9" t="n">
        <v>70</v>
      </c>
      <c r="J554" s="9" t="n">
        <v>4</v>
      </c>
      <c r="K554" s="9" t="n">
        <v>1137</v>
      </c>
      <c r="L554" s="9" t="n">
        <v>1149</v>
      </c>
      <c r="M554" s="9" t="inlineStr">
        <is>
          <t>Objective: Deep learning (DL) techniques have been introduced to assist doctors in the interpretation of medical images by detecting image-derived phenotype abnormality. Yet the privacy-preserving policy of medical images disables the effective training of DL model using sufficiently large datasets. As a decentralized computing paradigm to address this issue, federated learning (FL) allows the training process to occur in individual institutions with local datasets, and then aggregates the resultant weights without risk of privacy leakage. Methods: We propose an effective federated multi-task learning (MTL) framework to jointly identify multiple related mental disorders based on functional magnetic resonance imaging data. A federated contrastive learning-based feature extractor is developed to extract high-level features across client models. To ease the optimization conflicts of updating shared parameters in MTL, we present a federated multi-gate mixture of expert classifier for the joint classification. The proposed framework also provides practical modules, including personalized model learning, privacy protection, and federated biomarker interpretation. Results: On real-world datasets, the proposed framework achieves robust diagnosis accuracies of 69.48 $\pm$ 1.6%, 71.44 $\pm$ 3.2%, and 83.29 $\pm$ 3.2% in autism spectrum disorder, attention deficit/hyperactivity disorder, and schizophrenia, respectively. Conclusion: The proposed framework can effectively ease the domain shift between clients via federated MTL. Significance: The current work provides insights into exploiting the advantageous knowledge shared in related mental disorders for improving the generalization capability of computer-aided detection approaches.</t>
        </is>
      </c>
      <c r="N554" s="9" t="inlineStr">
        <is>
          <t>1558-2531</t>
        </is>
      </c>
      <c r="O554" s="9" t="n"/>
      <c r="P554" s="9" t="inlineStr">
        <is>
          <t>10.1109/TBME.2022.3210940</t>
        </is>
      </c>
      <c r="Q554" s="9" t="inlineStr">
        <is>
          <t xml:space="preserve">National Key Research and Development Project(grant numbers:2019YFE0109600); National Natural Science Foundation of China(grant numbers:62202399,61871272,U21A20512,61876162); Research Grants Council of the Hong Kong SAR(grant numbers:PolyU11211521); Project of BGIShenzhen(grant numbers:BGIRSZ20200002); City University of Hong Kong Dongguan Research Institute; </t>
        </is>
      </c>
      <c r="R554" s="9" t="inlineStr">
        <is>
          <t>https://ieeexplore.ieee.org/stamp/stamp.jsp?arnumber=9906439</t>
        </is>
      </c>
      <c r="S554" s="9" t="inlineStr">
        <is>
          <t>Federated multi-task learning;functional magnetic resonance imaging;domain shift;joint diagnosis;autism spectrum disorder;attention deficit/hyperactivity disorder;schizophrenia</t>
        </is>
      </c>
      <c r="T554" s="9" t="inlineStr">
        <is>
          <t>Feature extraction;Mental disorders;Training;Data models;Task analysis;Multitasking;Medical diagnostic imaging</t>
        </is>
      </c>
      <c r="U554" s="9" t="inlineStr">
        <is>
          <t>Humans;Autism Spectrum Disorder;Mental Disorders;Magnetic Resonance Imaging</t>
        </is>
      </c>
      <c r="V554" s="9" t="n">
        <v>73</v>
      </c>
      <c r="W554" s="9" t="n"/>
      <c r="X554" s="9" t="n">
        <v>42</v>
      </c>
      <c r="Y554" s="9" t="inlineStr">
        <is>
          <t>IEEE</t>
        </is>
      </c>
      <c r="Z554" s="10" t="n">
        <v>44834</v>
      </c>
      <c r="AA554" s="16" t="n">
        <v>45017</v>
      </c>
      <c r="AB554" s="9" t="n"/>
      <c r="AC554" s="9" t="inlineStr">
        <is>
          <t>IEEE</t>
        </is>
      </c>
      <c r="AD554" s="11" t="inlineStr">
        <is>
          <t>IEEE Journals</t>
        </is>
      </c>
    </row>
    <row r="555">
      <c r="A555" s="12" t="inlineStr">
        <is>
          <t>Comparing Symbolic and Connectionist Algorithms for Correlating the Age of Healthy Children with Sigma-Lognormal Neuromuscular Parameters</t>
        </is>
      </c>
      <c r="B555" s="22">
        <f>IF(COUNTIF($A$1:A554,
IF(ISNUMBER(MATCH(RIGHT(TRIM(A554),1),{".",",",";",":","!","?"},0)),
LEFT(TRIM(A554),LEN(TRIM(A554))-1),
TRIM(A554)
))=1,
"Not Duplicate",
"Duplicate")</f>
        <v/>
      </c>
      <c r="C555" s="22">
        <f>_xlfn.IFNA(_xlfn.XLOOKUP(A555, Table1[Title], Table1[Inclusion/Exclusion Decision]), "Added studies")</f>
        <v/>
      </c>
      <c r="D555" s="22" t="inlineStr">
        <is>
          <t>Z. Zhang; C. Oâ€™Reilly; R. Plamondon</t>
        </is>
      </c>
      <c r="E555" s="22" t="inlineStr">
        <is>
          <t>DÃ©partement de GÃ©nie Ã‰lectrique, Laboratoire Scribens, Ã‰cole Polytechnique MontrÃ©al, MontrÃ©al, Canada; Department of Computer Science and Engineering, Artificial Intelligence Institute of South Carolina, University of South Carolina, Columbia, SC, USA; DÃ©partement de GÃ©nie Ã‰lectrique, Laboratoire Scribens, Ã‰cole Polytechnique MontrÃ©al, MontrÃ©al, Canada</t>
        </is>
      </c>
      <c r="F555" s="22" t="inlineStr">
        <is>
          <t>2022 26th International Conference on Pattern Recognition (ICPR)</t>
        </is>
      </c>
      <c r="G555" s="14" t="n">
        <v>44894</v>
      </c>
      <c r="H555" s="22" t="n">
        <v>2022</v>
      </c>
      <c r="I555" s="22" t="n"/>
      <c r="J555" s="22" t="n"/>
      <c r="K555" s="22" t="n">
        <v>4385</v>
      </c>
      <c r="L555" s="22" t="n">
        <v>4391</v>
      </c>
      <c r="M555" s="22" t="inlineStr">
        <is>
          <t>It is important to accurately evaluate the motor control maturity to help physicians diagnose delayed or abnormal motor development in children. Traditionally, it has been challenging to design assessment methods that are practical and accurate at the same time. This study aims to develop an effective algorithm to predict motor control maturity based on the Kinematic Theory of rapid human movements. We used handwritten pen strokes made on an electronic tablet by 513 children (5.5 to 13 years of age). We considered two types of movements: a single stroke and a triangle drawing test. For the analysis, Sigma-Lognormal parameters were extracted from recordings and used in predictive models. We compared multiple models, including linear regression, deep learning, K-nearest neighbors regression, random forest, gradient boosting regression, and support vector regression. These models performed well considering the within-children variability in handwritten strokes and the between-children variability in motor control maturity. The best score was obtained using the neural network model: coefficient of determination (R2): 0.548; mean absolute error (MAE): 0.937. We found simple stroke parameters alone to be sub-optimal; the results were better when using parameters from the triangle test. In conclusion, our study demonstrates that the Sigma-Lognormal model offers new possibilities for estimating the motor control maturity. Our method is fast and comfortable for the children, as it only requires performing handwriting strokes on an electronic tablet. This simple and user-friendly test is expected to be more convenient for doctors in a clinical context.</t>
        </is>
      </c>
      <c r="N555" s="22" t="inlineStr">
        <is>
          <t>2831-7475</t>
        </is>
      </c>
      <c r="O555" s="22" t="inlineStr">
        <is>
          <t>978-1-6654-9062-7</t>
        </is>
      </c>
      <c r="P555" s="22" t="inlineStr">
        <is>
          <t>10.1109/ICPR56361.2022.9956651</t>
        </is>
      </c>
      <c r="Q555" s="22" t="n"/>
      <c r="R555" s="22" t="inlineStr">
        <is>
          <t>https://ieeexplore.ieee.org/stamp/stamp.jsp?arnumber=9956651</t>
        </is>
      </c>
      <c r="S555" s="22" t="n"/>
      <c r="T555" s="22" t="inlineStr">
        <is>
          <t>Support vector machines;Motor drives;Pediatrics;Neuromuscular;Neural networks;Linear regression;Medical services</t>
        </is>
      </c>
      <c r="U555" s="22" t="n"/>
      <c r="V555" s="22" t="n">
        <v>4</v>
      </c>
      <c r="W555" s="22" t="n"/>
      <c r="X555" s="22" t="n">
        <v>36</v>
      </c>
      <c r="Y555" s="22" t="inlineStr">
        <is>
          <t>IEEE</t>
        </is>
      </c>
      <c r="Z555" s="14" t="n">
        <v>44894</v>
      </c>
      <c r="AA555" s="22" t="inlineStr">
        <is>
          <t>21-25 Aug. 2022</t>
        </is>
      </c>
      <c r="AB555" s="22" t="inlineStr">
        <is>
          <t>21-25 Aug. 2022</t>
        </is>
      </c>
      <c r="AC555" s="22" t="inlineStr">
        <is>
          <t>IEEE</t>
        </is>
      </c>
      <c r="AD555" s="15" t="inlineStr">
        <is>
          <t>IEEE Conferences</t>
        </is>
      </c>
    </row>
    <row r="556">
      <c r="A556" s="8" t="inlineStr">
        <is>
          <t>Eye tracking for detection of ADHD patterns in children between 6 to 8 years-old</t>
        </is>
      </c>
      <c r="B556" s="9">
        <f>IF(COUNTIF($A$1:A555,
IF(ISNUMBER(MATCH(RIGHT(TRIM(A555),1),{".",",",";",":","!","?"},0)),
LEFT(TRIM(A555),LEN(TRIM(A555))-1),
TRIM(A555)
))=1,
"Not Duplicate",
"Duplicate")</f>
        <v/>
      </c>
      <c r="C556" s="9">
        <f>_xlfn.IFNA(_xlfn.XLOOKUP(A556, Table1[Title], Table1[Inclusion/Exclusion Decision]), "Added studies")</f>
        <v/>
      </c>
      <c r="D556" s="9" t="inlineStr">
        <is>
          <t>M. I. C. ZuÃ±iga; E. E. R. LÃ³pez; F. J. Ã. RodrÃ­guez; A. T. Soto</t>
        </is>
      </c>
      <c r="E556" s="9" t="inlineStr">
        <is>
          <t>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 Centro de Ciencias BÃ¡sicas, BenemÃ©rita Universidad AutÃ³noma de Aguascalientes, Aguascalientes, Ags</t>
        </is>
      </c>
      <c r="F556" s="9" t="inlineStr">
        <is>
          <t>2022 International Conference on Inclusive Technologies and Education (CONTIE)</t>
        </is>
      </c>
      <c r="G556" s="10" t="n">
        <v>44928</v>
      </c>
      <c r="H556" s="9" t="n">
        <v>2022</v>
      </c>
      <c r="I556" s="9" t="n"/>
      <c r="J556" s="9" t="n"/>
      <c r="K556" s="9" t="n">
        <v>1</v>
      </c>
      <c r="L556" s="9" t="n">
        <v>7</v>
      </c>
      <c r="M556" s="9" t="inlineStr">
        <is>
          <t>This article presents a way to detect patterns in the sight of pediatric patients with Attention Deficit Hyperactivity Disorder (ADHD) in a school age range from 6 to 8 years through a web platform with logical and reading exercises, collecting information from the points where they fix their gaze at and identifying impulsive eye movements.With the data obtained, an analysis was carried out with the help of the Weka tool, in this phase a clustering was carried out with the aim of grouping the results of infants with similar sight patterns as a patient with ADHD and separating those who did not present them.According to the results, it was concluded that there are algorithms that can be accurate depending on the nature of the data, such as Canopy and EM, where the error rate is less than 20%.</t>
        </is>
      </c>
      <c r="N556" s="9" t="n"/>
      <c r="O556" s="9" t="inlineStr">
        <is>
          <t>978-1-6654-5535-0</t>
        </is>
      </c>
      <c r="P556" s="9" t="inlineStr">
        <is>
          <t>10.1109/CONTIE56301.2022.10004422</t>
        </is>
      </c>
      <c r="Q556" s="9" t="n"/>
      <c r="R556" s="9" t="inlineStr">
        <is>
          <t>https://ieeexplore.ieee.org/stamp/stamp.jsp?arnumber=10004422</t>
        </is>
      </c>
      <c r="S556" s="9" t="inlineStr">
        <is>
          <t>TDAH;Eye Tracking;Machine Learning;ClusterizaciÃ³n</t>
        </is>
      </c>
      <c r="T556" s="9" t="inlineStr">
        <is>
          <t>Pediatrics;Error analysis;Education;Clustering algorithms;Gaze tracking</t>
        </is>
      </c>
      <c r="U556" s="9" t="n"/>
      <c r="V556" s="9" t="n">
        <v>3</v>
      </c>
      <c r="W556" s="9" t="n"/>
      <c r="X556" s="9" t="n">
        <v>0</v>
      </c>
      <c r="Y556" s="9" t="inlineStr">
        <is>
          <t>IEEE</t>
        </is>
      </c>
      <c r="Z556" s="10" t="n">
        <v>44928</v>
      </c>
      <c r="AA556" s="9" t="inlineStr">
        <is>
          <t>25-28 Oct. 2022</t>
        </is>
      </c>
      <c r="AB556" s="9" t="inlineStr">
        <is>
          <t>25-28 Oct. 2022</t>
        </is>
      </c>
      <c r="AC556" s="9" t="inlineStr">
        <is>
          <t>IEEE</t>
        </is>
      </c>
      <c r="AD556" s="11" t="inlineStr">
        <is>
          <t>IEEE Conferences</t>
        </is>
      </c>
    </row>
    <row r="557">
      <c r="A557" s="12" t="inlineStr">
        <is>
          <t>High-Accuracy Anxiety Disorder Identification Through Subspace-Enhanced Hypergraph Neural Network</t>
        </is>
      </c>
      <c r="B557" s="22">
        <f>IF(COUNTIF($A$1:A556,
IF(ISNUMBER(MATCH(RIGHT(TRIM(A556),1),{".",",",";",":","!","?"},0)),
LEFT(TRIM(A556),LEN(TRIM(A556))-1),
TRIM(A556)
))=1,
"Not Duplicate",
"Duplicate")</f>
        <v/>
      </c>
      <c r="C557" s="22">
        <f>_xlfn.IFNA(_xlfn.XLOOKUP(A557, Table1[Title], Table1[Inclusion/Exclusion Decision]), "Added studies")</f>
        <v/>
      </c>
      <c r="D557" s="22" t="inlineStr">
        <is>
          <t>Y. Tang; J. Ding; A. Jiang; C. Wang; Y. Gao</t>
        </is>
      </c>
      <c r="E557" s="22" t="inlineStr">
        <is>
          <t>College of Information Science and Engineering, Hohai University, China; College of Information Science and Engineering, Hohai University, China; College of Information Science and Engineering, Hohai University, China; Department of Psychiatry, Nanjing Brain Hospital, Nanjing Medical University, China; College of Information Science and Engineering, Hohai University, China</t>
        </is>
      </c>
      <c r="F557" s="22" t="inlineStr">
        <is>
          <t>ICASSP 2024 - 2024 IEEE International Conference on Acoustics, Speech and Signal Processing (ICASSP)</t>
        </is>
      </c>
      <c r="G557" s="14" t="n">
        <v>45369</v>
      </c>
      <c r="H557" s="22" t="n">
        <v>2024</v>
      </c>
      <c r="I557" s="22" t="n"/>
      <c r="J557" s="22" t="n"/>
      <c r="K557" s="22" t="n">
        <v>1901</v>
      </c>
      <c r="L557" s="22" t="n">
        <v>1905</v>
      </c>
      <c r="M557" s="22" t="inlineStr">
        <is>
          <t>We propose a subspace-enhanced hypergraph neural network (seHGNN) for classifying anxiety disorder (AD). By leveraging a learnable incidence matrix, seHGNN strengthens the influence of hyperedges in graphs and enhances feature extraction performance of HGNNs. Then, we conduct this model within an existing binary hypothesis testing framework, where multi-modal data on the limbic system is integrated into a hypergraph. Experiments show that the seHGNN achieves a high accuracy of 90.7% for AD classification, surpassing other deep-learning-based methods, especially GNN-based methods. Our seHGNN also successfully identifies discriminative AD biomarkers, consistent with existing reports. This provides strong evidence supporting the effectiveness and interpretability of our proposed method.</t>
        </is>
      </c>
      <c r="N557" s="22" t="inlineStr">
        <is>
          <t>2379-190X</t>
        </is>
      </c>
      <c r="O557" s="22" t="inlineStr">
        <is>
          <t>979-8-3503-4485-1</t>
        </is>
      </c>
      <c r="P557" s="22" t="inlineStr">
        <is>
          <t>10.1109/ICASSP48485.2024.10446508</t>
        </is>
      </c>
      <c r="Q557" s="22" t="inlineStr">
        <is>
          <t xml:space="preserve">Nature; Changzhou Science and Technology Bureau; </t>
        </is>
      </c>
      <c r="R557" s="22" t="inlineStr">
        <is>
          <t>https://ieeexplore.ieee.org/stamp/stamp.jsp?arnumber=10446508</t>
        </is>
      </c>
      <c r="S557" s="22" t="inlineStr">
        <is>
          <t>AD classification;hypergraph neural network;multimodal data;subspace enhancement</t>
        </is>
      </c>
      <c r="T557" s="22" t="inlineStr">
        <is>
          <t>Biological system modeling;Neural networks;Anxiety disorders;Biomarkers;Speech enhancement;Signal processing;Feature extraction</t>
        </is>
      </c>
      <c r="U557" s="22" t="n"/>
      <c r="V557" s="22" t="n">
        <v>1</v>
      </c>
      <c r="W557" s="22" t="n"/>
      <c r="X557" s="22" t="n">
        <v>24</v>
      </c>
      <c r="Y557" s="22" t="inlineStr">
        <is>
          <t>IEEE</t>
        </is>
      </c>
      <c r="Z557" s="14" t="n">
        <v>45369</v>
      </c>
      <c r="AA557" s="22" t="inlineStr">
        <is>
          <t>14-19 April 2024</t>
        </is>
      </c>
      <c r="AB557" s="22" t="inlineStr">
        <is>
          <t>14-19 April 2024</t>
        </is>
      </c>
      <c r="AC557" s="22" t="inlineStr">
        <is>
          <t>IEEE</t>
        </is>
      </c>
      <c r="AD557" s="15" t="inlineStr">
        <is>
          <t>IEEE Conferences</t>
        </is>
      </c>
    </row>
    <row r="558">
      <c r="A558" s="8" t="inlineStr">
        <is>
          <t>Independent Decision Path Fusion for Bimodal Asynchronous Brainâ€“Computer Interface to Discriminate Multiclass Mental States</t>
        </is>
      </c>
      <c r="B558" s="9">
        <f>IF(COUNTIF($A$1:A557,
IF(ISNUMBER(MATCH(RIGHT(TRIM(A557),1),{".",",",";",":","!","?"},0)),
LEFT(TRIM(A557),LEN(TRIM(A557))-1),
TRIM(A557)
))=1,
"Not Duplicate",
"Duplicate")</f>
        <v/>
      </c>
      <c r="C558" s="9">
        <f>_xlfn.IFNA(_xlfn.XLOOKUP(A558, Table1[Title], Table1[Inclusion/Exclusion Decision]), "Added studies")</f>
        <v/>
      </c>
      <c r="D558" s="9" t="inlineStr">
        <is>
          <t>X. Jiang; X. Gu; K. Xu; H. Ren; W. Chen</t>
        </is>
      </c>
      <c r="E558" s="9" t="inlineStr">
        <is>
          <t>Center for Intelligent Medical Electronics, School of Information Science and Technology, Fudan University, Shanghai, China; Hamlyn Centre, Imperial College London, London, U.K.; Center for Intelligent Medical Electronics, School of Information Science and Technology, Fudan University, Shanghai, China; Center for Intelligent Medical Electronics, School of Information Science and Technology, Fudan University, Shanghai, China; Center for Intelligent Medical Electronics, School of Information Science and Technology, Fudan University, Shanghai, China</t>
        </is>
      </c>
      <c r="F558" s="9" t="inlineStr">
        <is>
          <t>IEEE Access</t>
        </is>
      </c>
      <c r="G558" s="10" t="n">
        <v>43788</v>
      </c>
      <c r="H558" s="9" t="n">
        <v>2019</v>
      </c>
      <c r="I558" s="9" t="n">
        <v>7</v>
      </c>
      <c r="J558" s="9" t="n"/>
      <c r="K558" s="9" t="n">
        <v>165303</v>
      </c>
      <c r="L558" s="9" t="n">
        <v>165317</v>
      </c>
      <c r="M558" s="9" t="inlineStr">
        <is>
          <t>With the increasing development of brain imaging and sensing technologies, a wide variety of medical signals in multiple modalities have facilitated a better understanding of mental health. The brain-computer interface (BCI) is a technology capable of detecting mental states automatically by employing various brain sensing and machine learning methods. This contributes to efforts involving neurological disease management and restoration of cognitive function. In this study, we present an independent decision path fusion (IDPF) method by developing a bimodal asynchronous BCI based on electroencephalographs (EEGs) and functional near-infrared spectroscopy (fNIRS) to discriminate multiple mental states. The proposed IDPF method generates several independent decision paths, each of which is capable of analyzing cerebral information with respect to a specific aspect, thus interpreting the brain state from multiple points of view. Moreover, in one particular decision path for the fNIRS analysis of the IDPF method, we modified the EEG-based common spatial pattern (CSP) algorithm according to the characteristics of fNIRS. The results show that the modified common spatial pattern (MCSP) significantly outperforms CSP in fNIRS-based BCIs. Through validation on an open-access EEG-fNIRS dataset and comparison with recent studies, we found that our IDPF method achieves a high accuracy of 70.32% for a four-class classification problem (left hand motor imagery, right hand motor imagery, mental arithmetic, and resting state).</t>
        </is>
      </c>
      <c r="N558" s="9" t="inlineStr">
        <is>
          <t>2169-3536</t>
        </is>
      </c>
      <c r="O558" s="9" t="n"/>
      <c r="P558" s="9" t="inlineStr">
        <is>
          <t>10.1109/ACCESS.2019.2953535</t>
        </is>
      </c>
      <c r="Q558" s="9" t="inlineStr">
        <is>
          <t xml:space="preserve">National Basic Research Program of China (973 Program)(grant numbers:2017YFE0112000); Shanghai Municipal Science and Technology Major Project(grant numbers:2017SHZDZX01); </t>
        </is>
      </c>
      <c r="R558" s="9" t="inlineStr">
        <is>
          <t>https://ieeexplore.ieee.org/stamp/stamp.jsp?arnumber=8901130</t>
        </is>
      </c>
      <c r="S558" s="9" t="inlineStr">
        <is>
          <t>Bimodal BCIs;mental states;EEG;fNIRS;machine learning</t>
        </is>
      </c>
      <c r="T558" s="9" t="inlineStr">
        <is>
          <t>Electroencephalography;Signal processing algorithms;Sensors;Task analysis;Monitoring;Feature extraction;Electrooculography</t>
        </is>
      </c>
      <c r="U558" s="9" t="n"/>
      <c r="V558" s="9" t="n">
        <v>35</v>
      </c>
      <c r="W558" s="9" t="n"/>
      <c r="X558" s="9" t="n">
        <v>59</v>
      </c>
      <c r="Y558" s="9" t="inlineStr">
        <is>
          <t>CCBY</t>
        </is>
      </c>
      <c r="Z558" s="10" t="n">
        <v>43783</v>
      </c>
      <c r="AA558" s="9" t="n">
        <v>2019</v>
      </c>
      <c r="AB558" s="9" t="n"/>
      <c r="AC558" s="9" t="inlineStr">
        <is>
          <t>IEEE</t>
        </is>
      </c>
      <c r="AD558" s="11" t="inlineStr">
        <is>
          <t>IEEE Journals</t>
        </is>
      </c>
    </row>
    <row r="559">
      <c r="A559" s="12" t="inlineStr">
        <is>
          <t>Learning Deep Graph Representations via Convolutional Neural Networks</t>
        </is>
      </c>
      <c r="B559" s="22">
        <f>IF(COUNTIF($A$1:A558,
IF(ISNUMBER(MATCH(RIGHT(TRIM(A558),1),{".",",",";",":","!","?"},0)),
LEFT(TRIM(A558),LEN(TRIM(A558))-1),
TRIM(A558)
))=1,
"Not Duplicate",
"Duplicate")</f>
        <v/>
      </c>
      <c r="C559" s="22">
        <f>_xlfn.IFNA(_xlfn.XLOOKUP(A559, Table1[Title], Table1[Inclusion/Exclusion Decision]), "Added studies")</f>
        <v/>
      </c>
      <c r="D559" s="22" t="inlineStr">
        <is>
          <t>W. Ye; O. Askarisichani; A. Jones; A. Singh</t>
        </is>
      </c>
      <c r="E559" s="22" t="inlineStr">
        <is>
          <t>Department of Computer Science, University of California, Santa Barbara, CA, USA; Department of Computer Science, University of California, Santa Barbara, CA, USA; Department of Computer Science, University of California, Santa Barbara, CA, USA; Department of Computer Science, University of California, Santa Barbara, CA, USA</t>
        </is>
      </c>
      <c r="F559" s="22" t="inlineStr">
        <is>
          <t>IEEE Transactions on Knowledge and Data Engineering</t>
        </is>
      </c>
      <c r="G559" s="14" t="n">
        <v>44652</v>
      </c>
      <c r="H559" s="22" t="n">
        <v>2022</v>
      </c>
      <c r="I559" s="22" t="n">
        <v>34</v>
      </c>
      <c r="J559" s="22" t="n">
        <v>5</v>
      </c>
      <c r="K559" s="22" t="n">
        <v>2268</v>
      </c>
      <c r="L559" s="22" t="n">
        <v>2279</v>
      </c>
      <c r="M559" s="22" t="inlineStr">
        <is>
          <t>Graph-structured data arise in many scenarios. A fundamental problem is to quantify the similarities of graphs for tasks such as classification. R-convolution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learned deep representation for a graph is a dense and low-dimensional vector that captures complex high-order interactions in a vertex neighborhood. DeepMap extends Convolutional Neural Networks (CNNs) to arbitrary graphs by generating aligned vertex sequences and building the receptive field for each vertex. We empirically validate DeepMap on various graph classification benchmarks and demonstrate that it achieves state-of-the-art performance.</t>
        </is>
      </c>
      <c r="N559" s="22" t="inlineStr">
        <is>
          <t>1558-2191</t>
        </is>
      </c>
      <c r="O559" s="22" t="n"/>
      <c r="P559" s="22" t="inlineStr">
        <is>
          <t>10.1109/TKDE.2020.3014089</t>
        </is>
      </c>
      <c r="Q559" s="22" t="inlineStr">
        <is>
          <t xml:space="preserve">National Science Foundation(grant numbers:#IIS-1817046); Army Research Laboratory; Army Research Office(grant numbers:#W911NF-15-1-0577); </t>
        </is>
      </c>
      <c r="R559" s="22" t="inlineStr">
        <is>
          <t>https://ieeexplore.ieee.org/stamp/stamp.jsp?arnumber=9158338</t>
        </is>
      </c>
      <c r="S559" s="22" t="inlineStr">
        <is>
          <t>Deep learning;representation learning;convolutional neural networks;feature maps;graph kernels;graphlet;shortest path;Weisfeiler-Lehman</t>
        </is>
      </c>
      <c r="T559" s="22" t="inlineStr">
        <is>
          <t>Kernel;Feature extraction;Convolutional neural networks;Benchmark testing;Natural languages;Shape</t>
        </is>
      </c>
      <c r="U559" s="22" t="n"/>
      <c r="V559" s="22" t="n">
        <v>8</v>
      </c>
      <c r="W559" s="22" t="n"/>
      <c r="X559" s="22" t="n">
        <v>48</v>
      </c>
      <c r="Y559" s="22" t="inlineStr">
        <is>
          <t>IEEE</t>
        </is>
      </c>
      <c r="Z559" s="14" t="n">
        <v>44047</v>
      </c>
      <c r="AA559" s="14" t="n">
        <v>44682</v>
      </c>
      <c r="AB559" s="22" t="n"/>
      <c r="AC559" s="22" t="inlineStr">
        <is>
          <t>IEEE</t>
        </is>
      </c>
      <c r="AD559" s="15" t="inlineStr">
        <is>
          <t>IEEE Journals</t>
        </is>
      </c>
    </row>
    <row r="560">
      <c r="A560" s="8" t="inlineStr">
        <is>
          <t>Neuro-Degenerative Disorder Prediction Using Curated Short Mutated Genome Sequences Through Hybrid Deep Neural Networks</t>
        </is>
      </c>
      <c r="B560" s="9">
        <f>IF(COUNTIF($A$1:A559,
IF(ISNUMBER(MATCH(RIGHT(TRIM(A559),1),{".",",",";",":","!","?"},0)),
LEFT(TRIM(A559),LEN(TRIM(A559))-1),
TRIM(A559)
))=1,
"Not Duplicate",
"Duplicate")</f>
        <v/>
      </c>
      <c r="C560" s="9">
        <f>_xlfn.IFNA(_xlfn.XLOOKUP(A560, Table1[Title], Table1[Inclusion/Exclusion Decision]), "Added studies")</f>
        <v/>
      </c>
      <c r="D560" s="9" t="inlineStr">
        <is>
          <t>N. Bhatia; L. V. S. K. B. K. Varanasi; P. Raghuwanshi; A. Saroj; C. M. Dasari</t>
        </is>
      </c>
      <c r="E560" s="9" t="inlineStr">
        <is>
          <t>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Indian Institute Of Information Technology, Sri City, India; Computer Science and Engineering Group, Indian Institute of Information Technology, Sri City, India</t>
        </is>
      </c>
      <c r="F560" s="9" t="inlineStr">
        <is>
          <t>2024 12th International Conference on Bioinformatics and Computational Biology (ICBCB)</t>
        </is>
      </c>
      <c r="G560" s="10" t="n">
        <v>45804</v>
      </c>
      <c r="H560" s="9" t="n">
        <v>2024</v>
      </c>
      <c r="I560" s="9" t="n"/>
      <c r="J560" s="9" t="n"/>
      <c r="K560" s="9" t="n">
        <v>1</v>
      </c>
      <c r="L560" s="9" t="n">
        <v>8</v>
      </c>
      <c r="M560" s="9" t="inlineStr">
        <is>
          <t>Psychological disorders are a range of conditions characterized by significant disruptions in a person's thoughts, emotions, and behavior. The WHO reports that over a billion people worldwide have neurological illnesses, and ineffective diagnostics hinder treatment. Mental health disorders continue to be a pervasive global health concern, necessitating innovative early detection and intervention approaches. The classical methods often rely on expensive clinical diagnoses and computational techniques in genome-wide association studies (GWAS) that can be time-consuming. We curate the short genome sequence data for five disorders of fixed and variable lengths through two novel approaches to address these limitations. To our knowledge, this is the first work that suggests extracting short genetic sequences for psychiatric disorders. We investigate different deeplearning (DL) techniques to predict mental health disorders based on the prepared datasets. Our study aims to enhance the accuracy and timeliness of mental health assessments, potentially revolutionizing mental health care delivery. The classification accuracies for the proposed graph neural network with HMM representation on fixed length genome sequence were as follows: SCZ=80%; BP=71% which is the highest when compared to the other DL models. The outcomes of our research reveal promising results, with the curated short genome sequences significantly contributing to identifying mental health disorders. The proposed data curation approaches lay a solid basis for the adoption of DL based mental health prediction tools in healthcare systems. The model encourages early intervention and ultimately improves patient outcomes.</t>
        </is>
      </c>
      <c r="N560" s="9" t="n"/>
      <c r="O560" s="9" t="inlineStr">
        <is>
          <t>979-8-3503-7574-9</t>
        </is>
      </c>
      <c r="P560" s="9" t="inlineStr">
        <is>
          <t>10.1109/ICBCB61507.2024.11011955</t>
        </is>
      </c>
      <c r="Q560" s="9" t="n"/>
      <c r="R560" s="9" t="inlineStr">
        <is>
          <t>https://ieeexplore.ieee.org/stamp/stamp.jsp?arnumber=11011955</t>
        </is>
      </c>
      <c r="S560" s="9" t="inlineStr">
        <is>
          <t>Psychological disorder;mental health;De Bruijn Graph;Graph neural networks;single nucleotide polymorphism;short gene sequences;de-novo mutation;encoding</t>
        </is>
      </c>
      <c r="T560" s="9" t="inlineStr">
        <is>
          <t>Accuracy;Computational modeling;Genomics;Hidden Markov models;Mental health;Medical services;Graph neural networks;Encoding;Bioinformatics;Computational biology</t>
        </is>
      </c>
      <c r="U560" s="9" t="n"/>
      <c r="V560" s="9" t="n"/>
      <c r="W560" s="9" t="n"/>
      <c r="X560" s="9" t="n">
        <v>19</v>
      </c>
      <c r="Y560" s="9" t="inlineStr">
        <is>
          <t>IEEE</t>
        </is>
      </c>
      <c r="Z560" s="10" t="n">
        <v>45804</v>
      </c>
      <c r="AA560" s="9" t="inlineStr">
        <is>
          <t>18-21 March 2024</t>
        </is>
      </c>
      <c r="AB560" s="9" t="inlineStr">
        <is>
          <t>18-21 March 2024</t>
        </is>
      </c>
      <c r="AC560" s="9" t="inlineStr">
        <is>
          <t>IEEE</t>
        </is>
      </c>
      <c r="AD560" s="11" t="inlineStr">
        <is>
          <t>IEEE Conferences</t>
        </is>
      </c>
    </row>
    <row r="561">
      <c r="A561" s="12" t="inlineStr">
        <is>
          <t>Exploring ADHD anatomic patterns by a multiresolution curvelet analysis</t>
        </is>
      </c>
      <c r="B561" s="22">
        <f>IF(COUNTIF($A$1:A560,
IF(ISNUMBER(MATCH(RIGHT(TRIM(A560),1),{".",",",";",":","!","?"},0)),
LEFT(TRIM(A560),LEN(TRIM(A560))-1),
TRIM(A560)
))=1,
"Not Duplicate",
"Duplicate")</f>
        <v/>
      </c>
      <c r="C561" s="22">
        <f>_xlfn.IFNA(_xlfn.XLOOKUP(A561, Table1[Title], Table1[Inclusion/Exclusion Decision]), "Added studies")</f>
        <v/>
      </c>
      <c r="D561" s="22" t="inlineStr">
        <is>
          <t>J. G. Huertas; J. T. Gonzalez; E. Romero</t>
        </is>
      </c>
      <c r="E561" s="22" t="inlineStr">
        <is>
          <t>Cim@lab, Universidad Nacional de Colombia, BogotÃ¡, Colombia; Cim@lab, Universidad Nacional de Colombia, BogotÃ¡, Colombia; Cim@lab, Universidad Nacional de Colombia, BogotÃ¡, Colombia</t>
        </is>
      </c>
      <c r="F561" s="22" t="inlineStr">
        <is>
          <t>2023 19th International Symposium on Medical Information Processing and Analysis (SIPAIM)</t>
        </is>
      </c>
      <c r="G561" s="14" t="n">
        <v>45292</v>
      </c>
      <c r="H561" s="22" t="n">
        <v>2023</v>
      </c>
      <c r="I561" s="22" t="n"/>
      <c r="J561" s="22" t="n"/>
      <c r="K561" s="22" t="n">
        <v>1</v>
      </c>
      <c r="L561" s="22" t="n">
        <v>5</v>
      </c>
      <c r="M561" s="22" t="inlineStr">
        <is>
          <t>Attention-deficiyhyperactivity disorder (ADHD) has become a common functional disorder in children and adolescents. However, diagnosing this condition is challenging since it relies exclusively in subjective biased clinical evaluation. Despite ongoing research, findings of structural changes in specific brain areas are inconsistent and hardly reproducible. This study explores how local and regional relationships may provide an alternative description of ADHD by a curvelet analysis of a set of brain regions expressing ADHD differences. Curvelets may capture differences at several scales, either circumvolution variations or local geometrical organization changes. Once data are projected to the curvelet space, each frequency subband is approximated by a generalized Gaussian with parameters mean Î¼, spread Î±, and decay Î². Several binary classifiers were then trained and independently applied with each of these parameters to distinguish ADHD and typically developing (TD) conditions in 164 subjects from the open ADHD200 database. Classifier performance was evaluated using precision, sensitivity, and specificity under a 70/30 validation scheme. Best classification accuracy was 72% with the spread Î± parameter from the left putamen applying a Logistic Regression Classifier. As these differences come from high scales, they might be attributed to different sulci morphology at local level.</t>
        </is>
      </c>
      <c r="N561" s="22" t="n"/>
      <c r="O561" s="22" t="inlineStr">
        <is>
          <t>979-8-3503-2523-2</t>
        </is>
      </c>
      <c r="P561" s="22" t="inlineStr">
        <is>
          <t>10.1109/SIPAIM56729.2023.10373528</t>
        </is>
      </c>
      <c r="Q561" s="22" t="inlineStr">
        <is>
          <t xml:space="preserve">Universidad Nacional de Colombia; </t>
        </is>
      </c>
      <c r="R561" s="22" t="inlineStr">
        <is>
          <t>https://ieeexplore.ieee.org/stamp/stamp.jsp?arnumber=10373528</t>
        </is>
      </c>
      <c r="S561" s="22" t="inlineStr">
        <is>
          <t>attention-deficit/hyperactivity disorder;structural magnetic resonance imaging;curvelet approach;machine learning</t>
        </is>
      </c>
      <c r="T561" s="22" t="inlineStr">
        <is>
          <t>Logistic regression;Brain;Image resolution;Databases;Morphology;Magnetic resonance;Organizations</t>
        </is>
      </c>
      <c r="U561" s="22" t="n"/>
      <c r="V561" s="22" t="n"/>
      <c r="W561" s="22" t="n"/>
      <c r="X561" s="22" t="n">
        <v>31</v>
      </c>
      <c r="Y561" s="22" t="inlineStr">
        <is>
          <t>IEEE</t>
        </is>
      </c>
      <c r="Z561" s="14" t="n">
        <v>45292</v>
      </c>
      <c r="AA561" s="22" t="inlineStr">
        <is>
          <t>15-17 Nov. 2023</t>
        </is>
      </c>
      <c r="AB561" s="22" t="inlineStr">
        <is>
          <t>15-17 Nov. 2023</t>
        </is>
      </c>
      <c r="AC561" s="22" t="inlineStr">
        <is>
          <t>IEEE</t>
        </is>
      </c>
      <c r="AD561" s="15" t="inlineStr">
        <is>
          <t>IEEE Conferences</t>
        </is>
      </c>
    </row>
    <row r="562">
      <c r="A562" s="8" t="inlineStr">
        <is>
          <t>A Conversational AI Bot for Efficient Learning: A Prototypical Design</t>
        </is>
      </c>
      <c r="B562" s="9">
        <f>IF(COUNTIF($A$1:A561,
IF(ISNUMBER(MATCH(RIGHT(TRIM(A561),1),{".",",",";",":","!","?"},0)),
LEFT(TRIM(A561),LEN(TRIM(A561))-1),
TRIM(A561)
))=1,
"Not Duplicate",
"Duplicate")</f>
        <v/>
      </c>
      <c r="C562" s="9">
        <f>_xlfn.IFNA(_xlfn.XLOOKUP(A562, Table1[Title], Table1[Inclusion/Exclusion Decision]), "Added studies")</f>
        <v/>
      </c>
      <c r="D562" s="9" t="inlineStr">
        <is>
          <t>A. Elragal; A. I. Awad; I. Andersson; J. Nilsson</t>
        </is>
      </c>
      <c r="E562" s="9" t="inlineStr">
        <is>
          <t>Department of Computer Science, Electrical and Space Engineering, LuleÃ¥ University of Technology, LuleÃ¥, Sweden; College of Information Technology, United Arab Emirates University, Al Ain, United Arab Emirates; Department of Computer Science, Electrical and Space Engineering, LuleÃ¥ University of Technology, LuleÃ¥, Sweden; Department of Computer Science, Electrical and Space Engineering, LuleÃ¥ University of Technology, LuleÃ¥, Sweden</t>
        </is>
      </c>
      <c r="F562" s="9" t="inlineStr">
        <is>
          <t>IEEE Access</t>
        </is>
      </c>
      <c r="G562" s="10" t="n">
        <v>45594</v>
      </c>
      <c r="H562" s="9" t="n">
        <v>2024</v>
      </c>
      <c r="I562" s="9" t="n">
        <v>12</v>
      </c>
      <c r="J562" s="9" t="n"/>
      <c r="K562" s="9" t="n">
        <v>154877</v>
      </c>
      <c r="L562" s="9" t="n">
        <v>154887</v>
      </c>
      <c r="M562" s="9" t="inlineStr">
        <is>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studentsâ€™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is>
      </c>
      <c r="N562" s="9" t="inlineStr">
        <is>
          <t>2169-3536</t>
        </is>
      </c>
      <c r="O562" s="9" t="n"/>
      <c r="P562" s="9" t="inlineStr">
        <is>
          <t>10.1109/ACCESS.2024.3476953</t>
        </is>
      </c>
      <c r="Q562" s="9" t="inlineStr">
        <is>
          <t xml:space="preserve">Ministry of Education (MoE), Mohammed Bin Rashid for Smart Learning Program (MBRSLP), United Arab Emirates(grant numbers:21T062); </t>
        </is>
      </c>
      <c r="R562" s="9" t="inlineStr">
        <is>
          <t>https://ieeexplore.ieee.org/stamp/stamp.jsp?arnumber=10711196</t>
        </is>
      </c>
      <c r="S562" s="9" t="inlineStr">
        <is>
          <t>Conversational systems;artificial intelligence;adaptive learning;severely challenged learners</t>
        </is>
      </c>
      <c r="T562" s="9" t="inlineStr">
        <is>
          <t>Chatbots;Artificial intelligence;Adaptive learning;Stakeholders;Quadrature amplitude modulation;Accuracy;Sustainable development;Robots;Object recognition;Education;Robot learning;Learning systems</t>
        </is>
      </c>
      <c r="U562" s="9" t="n"/>
      <c r="V562" s="9" t="n">
        <v>4</v>
      </c>
      <c r="W562" s="9" t="n"/>
      <c r="X562" s="9" t="n">
        <v>31</v>
      </c>
      <c r="Y562" s="9" t="inlineStr">
        <is>
          <t>CCBYNCND</t>
        </is>
      </c>
      <c r="Z562" s="10" t="n">
        <v>45574</v>
      </c>
      <c r="AA562" s="9" t="n">
        <v>2024</v>
      </c>
      <c r="AB562" s="9" t="n"/>
      <c r="AC562" s="9" t="inlineStr">
        <is>
          <t>IEEE</t>
        </is>
      </c>
      <c r="AD562" s="11" t="inlineStr">
        <is>
          <t>IEEE Journals</t>
        </is>
      </c>
    </row>
    <row r="563">
      <c r="A563" s="12" t="inlineStr">
        <is>
          <t>Behavioral Disorder Test to Identify Attention-Deficit / Hyperactivity Disorder (ADHD) in Children Using Fuzzy Algorithm</t>
        </is>
      </c>
      <c r="B563" s="22">
        <f>IF(COUNTIF($A$1:A562,
IF(ISNUMBER(MATCH(RIGHT(TRIM(A562),1),{".",",",";",":","!","?"},0)),
LEFT(TRIM(A562),LEN(TRIM(A562))-1),
TRIM(A562)
))=1,
"Not Duplicate",
"Duplicate")</f>
        <v/>
      </c>
      <c r="C563" s="22">
        <f>_xlfn.IFNA(_xlfn.XLOOKUP(A563, Table1[Title], Table1[Inclusion/Exclusion Decision]), "Added studies")</f>
        <v/>
      </c>
      <c r="D563" s="22" t="inlineStr">
        <is>
          <t>N. Ristiyanti; B. Dirgantoro; C. Setianingsih</t>
        </is>
      </c>
      <c r="E563" s="22" t="inlineStr">
        <is>
          <t>School of Electrical Engineering, Telkom University, Indonesia; School of Electrical Engineering, Telkom University, Indonesia; School of Electrical Engineering, Telkom University, Indonesia</t>
        </is>
      </c>
      <c r="F563" s="22" t="inlineStr">
        <is>
          <t>2021 IEEE International Conference on Internet of Things and Intelligence Systems (IoTaIS)</t>
        </is>
      </c>
      <c r="G563" s="14" t="n">
        <v>44537</v>
      </c>
      <c r="H563" s="22" t="n">
        <v>2021</v>
      </c>
      <c r="I563" s="22" t="n"/>
      <c r="J563" s="22" t="n"/>
      <c r="K563" s="22" t="n">
        <v>234</v>
      </c>
      <c r="L563" s="22" t="n">
        <v>240</v>
      </c>
      <c r="M563" s="22" t="inlineStr">
        <is>
          <t>Attention-Deficit / Hyperactivity Disorder (ADHD) is the most common behavioral disorder in children. The main symptoms of ADHD in children are characterized by difficulty paying attention, and impulsive and hyperactive behavior that interferes with function or development. So that children will have difficulty when in various settings such as school, home, or with their peers. In this study, a behavioral disorder test system was built to identify the disorder. In other words, this behavioral disorder test can be used as a screening tool to help parents in early identification of ADHD in their children. The identification of ADHD is carried out by utilizing a fuzzy algorithm that can make decisions based on symptoms. More precisely, decision making using the fuzzy inference system will provide the most dominant type of ADHD suffered by children. In addition, its own decision-making system which is similar to the human reasoning system can handle uncertainty accuracy. Based on the test results of the ADHD identification system that was built, the accuracy value was 100%. Based on the results of this study, the authors provide suggestions for the development of further research by using other fuzzy inference systems such as Tsukamoto and Sugeno or using other algorithms to compare the accuracy of the ADHD identification system in children.</t>
        </is>
      </c>
      <c r="N563" s="22" t="n"/>
      <c r="O563" s="22" t="inlineStr">
        <is>
          <t>978-1-6654-2035-8</t>
        </is>
      </c>
      <c r="P563" s="22" t="inlineStr">
        <is>
          <t>10.1109/IoTaIS53735.2021.9628642</t>
        </is>
      </c>
      <c r="Q563" s="22" t="n"/>
      <c r="R563" s="22" t="inlineStr">
        <is>
          <t>https://ieeexplore.ieee.org/stamp/stamp.jsp?arnumber=9628642</t>
        </is>
      </c>
      <c r="S563" s="22" t="inlineStr">
        <is>
          <t>ADHD;Children;Fuzzy;Behavioral Disorder Test;Screening Tool</t>
        </is>
      </c>
      <c r="T563" s="22" t="inlineStr">
        <is>
          <t>Fuzzy logic;Pediatrics;Uncertainty;Conferences;Decision making;Tools;Inference algorithms</t>
        </is>
      </c>
      <c r="U563" s="22" t="n"/>
      <c r="V563" s="22" t="n">
        <v>5</v>
      </c>
      <c r="W563" s="22" t="n"/>
      <c r="X563" s="22" t="n">
        <v>13</v>
      </c>
      <c r="Y563" s="22" t="inlineStr">
        <is>
          <t>IEEE</t>
        </is>
      </c>
      <c r="Z563" s="14" t="n">
        <v>44537</v>
      </c>
      <c r="AA563" s="22" t="inlineStr">
        <is>
          <t>23-24 Nov. 2021</t>
        </is>
      </c>
      <c r="AB563" s="22" t="inlineStr">
        <is>
          <t>23-24 Nov. 2021</t>
        </is>
      </c>
      <c r="AC563" s="22" t="inlineStr">
        <is>
          <t>IEEE</t>
        </is>
      </c>
      <c r="AD563" s="15" t="inlineStr">
        <is>
          <t>IEEE Conferences</t>
        </is>
      </c>
    </row>
    <row r="564">
      <c r="A564" s="8" t="inlineStr">
        <is>
          <t>Voices of People With Disabilities: Integrating Topic Modeling and Sentiment Analysis to Study Disability Discourse on Social Media</t>
        </is>
      </c>
      <c r="B564" s="9">
        <f>IF(COUNTIF($A$1:A563,
IF(ISNUMBER(MATCH(RIGHT(TRIM(A563),1),{".",",",";",":","!","?"},0)),
LEFT(TRIM(A563),LEN(TRIM(A563))-1),
TRIM(A563)
))=1,
"Not Duplicate",
"Duplicate")</f>
        <v/>
      </c>
      <c r="C564" s="9">
        <f>_xlfn.IFNA(_xlfn.XLOOKUP(A564, Table1[Title], Table1[Inclusion/Exclusion Decision]), "Added studies")</f>
        <v/>
      </c>
      <c r="D564" s="9" t="inlineStr">
        <is>
          <t>R. K. Lomotey; S. Kumi; C. Nyaku; R. Deters</t>
        </is>
      </c>
      <c r="E564" s="9" t="inlineStr">
        <is>
          <t>Information Sciences and Technology, The Pennsylvania State University-Beaver, Monaca, PA, USA; Department of Computer Science, University of Saskatchewan, Saskatoon, SK, Canada; Department of Computer Science, Ho Technical University, Ho, Ghana; Department of Computer Science, University of Saskatchewan, Saskatoon, SK, Canada</t>
        </is>
      </c>
      <c r="F564" s="9" t="inlineStr">
        <is>
          <t>IEEE Access</t>
        </is>
      </c>
      <c r="G564" s="10" t="n">
        <v>45790</v>
      </c>
      <c r="H564" s="9" t="n">
        <v>2025</v>
      </c>
      <c r="I564" s="9" t="n">
        <v>13</v>
      </c>
      <c r="J564" s="9" t="n"/>
      <c r="K564" s="9" t="n">
        <v>81569</v>
      </c>
      <c r="L564" s="9" t="n">
        <v>81605</v>
      </c>
      <c r="M564" s="9" t="inlineStr">
        <is>
          <t>People with Disability (PwD) are some of societyâ€™s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subredditâ€™s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is>
      </c>
      <c r="N564" s="9" t="inlineStr">
        <is>
          <t>2169-3536</t>
        </is>
      </c>
      <c r="O564" s="9" t="n"/>
      <c r="P564" s="9" t="inlineStr">
        <is>
          <t>10.1109/ACCESS.2025.3566014</t>
        </is>
      </c>
      <c r="Q564" s="9" t="inlineStr">
        <is>
          <t xml:space="preserve">Penn State Beaver Academic Affairs; University of Saskatchewan through the Natural Sciences and Engineering Research Council of Canada (NSERC); </t>
        </is>
      </c>
      <c r="R564" s="9" t="inlineStr">
        <is>
          <t>https://ieeexplore.ieee.org/stamp/stamp.jsp?arnumber=10981425</t>
        </is>
      </c>
      <c r="S564" s="9" t="inlineStr">
        <is>
          <t>Sentiment analysis;thematic analysis;textual mining;topic modeling;disability;social media;machine learning;ADHD;blind;deaf</t>
        </is>
      </c>
      <c r="T564" s="9" t="inlineStr">
        <is>
          <t>Social networking (online);People with disabilities;Mental health;Faces;Education;Sentiment analysis;Resource management;Employment;Stakeholders;Long short term memory</t>
        </is>
      </c>
      <c r="U564" s="9" t="n"/>
      <c r="V564" s="9" t="n">
        <v>1</v>
      </c>
      <c r="W564" s="9" t="n"/>
      <c r="X564" s="9" t="n">
        <v>48</v>
      </c>
      <c r="Y564" s="9" t="inlineStr">
        <is>
          <t>CCBY</t>
        </is>
      </c>
      <c r="Z564" s="10" t="n">
        <v>45777</v>
      </c>
      <c r="AA564" s="9" t="n">
        <v>2025</v>
      </c>
      <c r="AB564" s="9" t="n"/>
      <c r="AC564" s="9" t="inlineStr">
        <is>
          <t>IEEE</t>
        </is>
      </c>
      <c r="AD564" s="11" t="inlineStr">
        <is>
          <t>IEEE Journals</t>
        </is>
      </c>
    </row>
    <row r="565">
      <c r="A565" s="12" t="inlineStr">
        <is>
          <t>DGE-MAW: Dynamic Graph Enhancement and Multi-Level Attention Weighting Method for Neurological and Psychiatric Disorders Diagnosis</t>
        </is>
      </c>
      <c r="B565" s="22">
        <f>IF(COUNTIF($A$1:A564,
IF(ISNUMBER(MATCH(RIGHT(TRIM(A564),1),{".",",",";",":","!","?"},0)),
LEFT(TRIM(A564),LEN(TRIM(A564))-1),
TRIM(A564)
))=1,
"Not Duplicate",
"Duplicate")</f>
        <v/>
      </c>
      <c r="C565" s="22">
        <f>_xlfn.IFNA(_xlfn.XLOOKUP(A565, Table1[Title], Table1[Inclusion/Exclusion Decision]), "Added studies")</f>
        <v/>
      </c>
      <c r="D565" s="22" t="inlineStr">
        <is>
          <t>X. Luo; J. Gu; T. Li; H. Zhu</t>
        </is>
      </c>
      <c r="E565" s="22" t="inlineStr">
        <is>
          <t>School of Computing and Artificial Intelligence, Southwest Jiaotong University, Chengdu, China; School of Computing and Artificial Intelligence, Southwest Jiaotong University, Chengdu, China; School of Computing and Artificial Intelligence, Southwest Jiaotong University, Chengdu, China; Mental Health Center West China Hospital, Sichuan University, Chengdu, China</t>
        </is>
      </c>
      <c r="F565" s="22" t="inlineStr">
        <is>
          <t>2025 IEEE International Conference on Bioinformatics and Biomedicine (BIBM)</t>
        </is>
      </c>
      <c r="G565" s="14" t="n">
        <v>46051</v>
      </c>
      <c r="H565" s="22" t="n">
        <v>2025</v>
      </c>
      <c r="I565" s="22" t="n"/>
      <c r="J565" s="22" t="n"/>
      <c r="K565" s="22" t="n">
        <v>2609</v>
      </c>
      <c r="L565" s="22" t="n">
        <v>2614</v>
      </c>
      <c r="M565" s="22" t="inlineStr">
        <is>
          <t>Magnetic resonance imaging (MRI) is essential for studying neurological and psychiatric disorders, but its analysis is limited by sparse connectivity and individual variability. Most existing methods rely on pairwise Pearson correlation, which captures only direct interactions and overlooks indirect, mediated connections, leading to oversimplified brain networks. To address this, we propose Dynamic Graph Enhancement -Multi-level Attention Weighting (DGE-MAW), a data-centered approach that improves structural representation and diagnostic interpretability. It comprises two main modules: Dynamic Graph Enhancement dynamically updates the graph structure to identify indirect connections. By integrating intermediate nodes, nonlinear activations, and topological indicators, it mimics neural transmission pathways and reconstructs more informative brain networks, reducing information loss. Multi-level Attention Weighting introduces a hierarchical attention mechanism inspired by biological signal transmission, capturing individual, regional, and global semantics. This enables interpretable and adaptive integration of multimodal features. Experiments show that DGE-MAW significantly enhances data quality, interpretability, multimodal fusion, and diagnostic accuracy. On the ABIDE and ADHD-200 datasets, it outperforms state-of-the-art model-centric methods across various neuroimaging tasks. By modeling indirect connections and incorporating prior brain knowledge, it demonstrates the potential of MRI augmentation. Code and resources are available at: https://github.com/A3-247/DGE-MAW.</t>
        </is>
      </c>
      <c r="N565" s="22" t="inlineStr">
        <is>
          <t>2156-1133</t>
        </is>
      </c>
      <c r="O565" s="22" t="inlineStr">
        <is>
          <t>979-8-3315-1557-7</t>
        </is>
      </c>
      <c r="P565" s="22" t="inlineStr">
        <is>
          <t>10.1109/BIBM66473.2025.11356904</t>
        </is>
      </c>
      <c r="Q565" s="22" t="inlineStr">
        <is>
          <t xml:space="preserve">National Natural Science Foundation of China(grant numbers:62306249,62272398); Natural Science Foundation of Sichuan Province(grant numbers:2025ZNSFSC0484); </t>
        </is>
      </c>
      <c r="R565" s="22" t="inlineStr">
        <is>
          <t>https://ieeexplore.ieee.org/stamp/stamp.jsp?arnumber=11356904</t>
        </is>
      </c>
      <c r="S565" s="22" t="inlineStr">
        <is>
          <t>magnetic resonance imaging;dynamic graph enhancement;multi-level attention weighting;AI-assisted diagnosis</t>
        </is>
      </c>
      <c r="T565" s="22" t="inlineStr">
        <is>
          <t>Neuroimaging;Measurement;Adaptation models;Magnetic resonance imaging;Biological system modeling;Semantics;Neural activity;Brain modeling;Propagation losses;Optimization</t>
        </is>
      </c>
      <c r="U565" s="22" t="n"/>
      <c r="V565" s="22" t="n"/>
      <c r="W565" s="22" t="n"/>
      <c r="X565" s="22" t="n">
        <v>30</v>
      </c>
      <c r="Y565" s="22" t="inlineStr">
        <is>
          <t>IEEE</t>
        </is>
      </c>
      <c r="Z565" s="14" t="n">
        <v>46051</v>
      </c>
      <c r="AA565" s="22" t="inlineStr">
        <is>
          <t>15-18 Dec. 2025</t>
        </is>
      </c>
      <c r="AB565" s="22" t="inlineStr">
        <is>
          <t>15-18 Dec. 2025</t>
        </is>
      </c>
      <c r="AC565" s="22" t="inlineStr">
        <is>
          <t>IEEE</t>
        </is>
      </c>
      <c r="AD565" s="15" t="inlineStr">
        <is>
          <t>IEEE Conferences</t>
        </is>
      </c>
    </row>
    <row r="566">
      <c r="A566" s="8" t="inlineStr">
        <is>
          <t>EEG Based Deep Learning Model for Automated Classification of Frequent and Infrequent Readers</t>
        </is>
      </c>
      <c r="B566" s="9">
        <f>IF(COUNTIF($A$1:A565,
IF(ISNUMBER(MATCH(RIGHT(TRIM(A565),1),{".",",",";",":","!","?"},0)),
LEFT(TRIM(A565),LEN(TRIM(A565))-1),
TRIM(A565)
))=1,
"Not Duplicate",
"Duplicate")</f>
        <v/>
      </c>
      <c r="C566" s="9">
        <f>_xlfn.IFNA(_xlfn.XLOOKUP(A566, Table1[Title], Table1[Inclusion/Exclusion Decision]), "Added studies")</f>
        <v/>
      </c>
      <c r="D566" s="9" t="inlineStr">
        <is>
          <t>S. Veerasingam; K. Boby; A. P. Paulose; V. Varsha; D. S. Raju; A. S; R. D. R; R. J. Ponniah</t>
        </is>
      </c>
      <c r="E566" s="9" t="inlineStr">
        <is>
          <t>Department of Instrumentation and Control Engineering, NIT Tiruchirappalli, Tiruchirappalli, India; Department of Instrumentation and Control Engineering, NIT Tiruchirappalli, Tiruchirappalli, India; Department of Electronics and Communication Engineering, RIT Kottayam, Kottayam, India; Department of Biomedical Engineering, SSN College of Engineering, Chennai, India; Department of Instrumentation and Control Engineering, NIT Tiruchirappalli, Tiruchirappalli, India; Department of English and Social Sciences, PSG College of Arts and Science, Coimbatore, India; Department of Humanities and Social Sciences, Indian Institute of Technology, Dhanbad, India; Department of Humanities and Social Sciences, NIT Tiruchirappalli, Tiruchirappalli, India</t>
        </is>
      </c>
      <c r="F566" s="9" t="inlineStr">
        <is>
          <t>2024 International Conference on Brain Computer Interface &amp; Healthcare Technologies (iCon-BCIHT)</t>
        </is>
      </c>
      <c r="G566" s="10" t="n">
        <v>45707</v>
      </c>
      <c r="H566" s="9" t="n">
        <v>2024</v>
      </c>
      <c r="I566" s="9" t="n"/>
      <c r="J566" s="9" t="n"/>
      <c r="K566" s="9" t="n">
        <v>117</v>
      </c>
      <c r="L566" s="9" t="n">
        <v>122</v>
      </c>
      <c r="M566" s="9" t="inlineStr">
        <is>
          <t>Reading comprehension is a complex cognitive process that involves semantic decoding, and schema integration influenced by reading practice. This study investigates the neural correlates of reading comprehension and explores how brain activation patterns differ between frequent and infrequent readers. Using Electroencephalography (EEG), the brain activation patterns were recorded from participants while performing the reading comprehension tasks. The EEG signal is recorded with a sampling rate of 1024 Hz to capture the dynamic changes in brain activation during reading tasks, revealing how frequent and infrequent readers differ in their cognitive processing and neural efficiency. The 21 channels of EEG signal acquired from 9 participants were pre-processed to obtain a 512 Hz band-limited signal. The pre-processed EEG signals were segmented before being fed into a twenty-four-layered convolutional neural network (CNN) model. The convolution stage extracts the temporal and spatial features, and the most significant features are extracted at the max-pooling stage. Frequent and infrequent readers are classified using the fully connected layer based on their EEG signals. The proposed model obtained a classification accuracy of 93.94%.</t>
        </is>
      </c>
      <c r="N566" s="9" t="n"/>
      <c r="O566" s="9" t="inlineStr">
        <is>
          <t>979-8-3315-4006-7</t>
        </is>
      </c>
      <c r="P566" s="9" t="inlineStr">
        <is>
          <t>10.1109/iCon-BCIHT63907.2024.10882440</t>
        </is>
      </c>
      <c r="Q566" s="9" t="n"/>
      <c r="R566" s="9" t="inlineStr">
        <is>
          <t>https://ieeexplore.ieee.org/stamp/stamp.jsp?arnumber=10882440</t>
        </is>
      </c>
      <c r="S566" s="9" t="inlineStr">
        <is>
          <t>Reading comprehension;Frequent readers;Infrequent readers;Electroencephalogram;Deep learning algorithm</t>
        </is>
      </c>
      <c r="T566" s="9" t="inlineStr">
        <is>
          <t>Cognitive processes;Semantics;Neural activity;Medical services;Brain modeling;Feature extraction;Dyslexia;Electroencephalography;Convolutional neural networks;Reliability</t>
        </is>
      </c>
      <c r="U566" s="9" t="n"/>
      <c r="V566" s="9" t="n"/>
      <c r="W566" s="9" t="n"/>
      <c r="X566" s="9" t="n">
        <v>18</v>
      </c>
      <c r="Y566" s="9" t="inlineStr">
        <is>
          <t>IEEE</t>
        </is>
      </c>
      <c r="Z566" s="10" t="n">
        <v>45707</v>
      </c>
      <c r="AA566" s="9" t="inlineStr">
        <is>
          <t>19-20 Dec. 2024</t>
        </is>
      </c>
      <c r="AB566" s="9" t="inlineStr">
        <is>
          <t>19-20 Dec. 2024</t>
        </is>
      </c>
      <c r="AC566" s="9" t="inlineStr">
        <is>
          <t>IEEE</t>
        </is>
      </c>
      <c r="AD566" s="11" t="inlineStr">
        <is>
          <t>IEEE Conferences</t>
        </is>
      </c>
    </row>
    <row r="567">
      <c r="A567" s="12" t="inlineStr">
        <is>
          <t>MiMi: Sinhala Language Speech Assistive Learning Bot to Support Children with Stuttering</t>
        </is>
      </c>
      <c r="B567" s="22">
        <f>IF(COUNTIF($A$1:A566,
IF(ISNUMBER(MATCH(RIGHT(TRIM(A566),1),{".",",",";",":","!","?"},0)),
LEFT(TRIM(A566),LEN(TRIM(A566))-1),
TRIM(A566)
))=1,
"Not Duplicate",
"Duplicate")</f>
        <v/>
      </c>
      <c r="C567" s="22">
        <f>_xlfn.IFNA(_xlfn.XLOOKUP(A567, Table1[Title], Table1[Inclusion/Exclusion Decision]), "Added studies")</f>
        <v/>
      </c>
      <c r="D567" s="22" t="inlineStr">
        <is>
          <t>K. C. D. Vithana; D. N. N. Weerarathne; H. A. S. Krishan; M. R. M. Wijesiri; S. Thelijjagoda; J. A. D. T. Jayawickrama; N. T. Weerawarna</t>
        </is>
      </c>
      <c r="E567" s="22"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SLIIT Business School, Sri Lanka; Ceylon Cold Stores PLC, Sri Lanka; University of Colombo, Sri Lanka</t>
        </is>
      </c>
      <c r="F567" s="22" t="inlineStr">
        <is>
          <t>2022 International Conference on Automation, Computing and Renewable Systems (ICACRS)</t>
        </is>
      </c>
      <c r="G567" s="14" t="n">
        <v>44964</v>
      </c>
      <c r="H567" s="22" t="n">
        <v>2022</v>
      </c>
      <c r="I567" s="22" t="n"/>
      <c r="J567" s="22" t="n"/>
      <c r="K567" s="22" t="n">
        <v>662</v>
      </c>
      <c r="L567" s="22" t="n">
        <v>668</v>
      </c>
      <c r="M567" s="22" t="inlineStr">
        <is>
          <t>This research paper presents â€œMiMiâ€, a Sinhala Language voice assistive gamified solution that is designed to address stuttering in children aged between three and fourteen. Speech disorders occur when the regular flow of communication is disrupted. Stuttering, Lisps, Dysarthria, and Apraxia are some variations of speech impairments. Stuttering can be caused by a variety of factors including physical weaknesses, inherited diseases, Autism, and accidents. The risk of continuing to stutter into adulthood is highest in children between the ages of three to fourteen. It is recognized that stuttering therapy activities were less effective in managing stuttering after this age. Stuttering treatments comprise speech therapy with speech-language therapists, which requires in-person sessions that can be challenging and expensive in some circumstances. A parentâ€™s financial ability, their busy schedules, the state of the economy in the nation, and the feasibility of physically seeing therapists and enduring treatments are all factors that might encourage or demotivate participation in therapy sessions. The development in technology and technical approaches have revolutionized the medical field and several studies have been conducted regarding communication disorders in recent years. The application can be used to practice a childâ€™s needed speech therapy virtually and can also be used to aid speech therapy sessions done by speech therapists. The main aim of the system is to provide a customized, engaging, and innovative therapeutic strategy for children to manage stuttering.</t>
        </is>
      </c>
      <c r="N567" s="22" t="n"/>
      <c r="O567" s="22" t="inlineStr">
        <is>
          <t>978-1-6654-6084-2</t>
        </is>
      </c>
      <c r="P567" s="22" t="inlineStr">
        <is>
          <t>10.1109/ICACRS55517.2022.10029139</t>
        </is>
      </c>
      <c r="Q567" s="22" t="n"/>
      <c r="R567" s="22" t="inlineStr">
        <is>
          <t>https://ieeexplore.ieee.org/stamp/stamp.jsp?arnumber=10029139</t>
        </is>
      </c>
      <c r="S567" s="22" t="inlineStr">
        <is>
          <t>Gamified virtual assistance;Speech therapy;Childhood stuttering;Sinhala language;Voice assistive</t>
        </is>
      </c>
      <c r="T567" s="22" t="inlineStr">
        <is>
          <t>Schedules;Renewable energy sources;Pediatrics;Autism;Automation;Medical treatment;Aging</t>
        </is>
      </c>
      <c r="U567" s="22" t="n"/>
      <c r="V567" s="22" t="n">
        <v>1</v>
      </c>
      <c r="W567" s="22" t="n"/>
      <c r="X567" s="22" t="n">
        <v>20</v>
      </c>
      <c r="Y567" s="22" t="inlineStr">
        <is>
          <t>IEEE</t>
        </is>
      </c>
      <c r="Z567" s="14" t="n">
        <v>44964</v>
      </c>
      <c r="AA567" s="22" t="inlineStr">
        <is>
          <t>13-15 Dec. 2022</t>
        </is>
      </c>
      <c r="AB567" s="22" t="inlineStr">
        <is>
          <t>13-15 Dec. 2022</t>
        </is>
      </c>
      <c r="AC567" s="22" t="inlineStr">
        <is>
          <t>IEEE</t>
        </is>
      </c>
      <c r="AD567" s="15" t="inlineStr">
        <is>
          <t>IEEE Conferences</t>
        </is>
      </c>
    </row>
    <row r="568">
      <c r="A568" s="8" t="inlineStr">
        <is>
          <t>Attention Span and it's Correlation with Mental Health</t>
        </is>
      </c>
      <c r="B568" s="9">
        <f>IF(COUNTIF($A$1:A567,
IF(ISNUMBER(MATCH(RIGHT(TRIM(A567),1),{".",",",";",":","!","?"},0)),
LEFT(TRIM(A567),LEN(TRIM(A567))-1),
TRIM(A567)
))=1,
"Not Duplicate",
"Duplicate")</f>
        <v/>
      </c>
      <c r="C568" s="9">
        <f>_xlfn.IFNA(_xlfn.XLOOKUP(A568, Table1[Title], Table1[Inclusion/Exclusion Decision]), "Added studies")</f>
        <v/>
      </c>
      <c r="D568" s="9" t="inlineStr">
        <is>
          <t>R. Shah; L. Bewoor; S. Rak; A. Patne</t>
        </is>
      </c>
      <c r="E568" s="9" t="inlineStr">
        <is>
          <t>Artificial Intelligence and Data Science, Vishwakarma Institute of Information Technology, Pune, India; Artificial Intelligence and Data Science, Vishwakarma Institute of Information Technology, Pune, India; Artificial Intelligence and Data Science, Vishwakarma Institute of Information Technology, Pune, India; Computer Engineering, Vishwakarma Institute of Information Technology, Pune, India</t>
        </is>
      </c>
      <c r="F568" s="9" t="inlineStr">
        <is>
          <t>2025 1st International Conference on AIML-Applications for Engineering &amp; Technology (ICAET)</t>
        </is>
      </c>
      <c r="G568" s="10" t="n">
        <v>45742</v>
      </c>
      <c r="H568" s="9" t="n">
        <v>2025</v>
      </c>
      <c r="I568" s="9" t="n"/>
      <c r="J568" s="9" t="n"/>
      <c r="K568" s="9" t="n">
        <v>1</v>
      </c>
      <c r="L568" s="9" t="n">
        <v>5</v>
      </c>
      <c r="M568" s="9" t="inlineStr">
        <is>
          <t>This paper delves into the correlation between attention span and mental health. Attention span is the ability to focus on a task before being distracted by certain factors. It ranges from 2 seconds to more than 20 minutes. Meanwhile, mental health constitutes a person's psychological, sociological, and emotional well-being. Using a clustering algorithm, this research seeks to provide a concrete relation between the two across an age group of 18â€“25.</t>
        </is>
      </c>
      <c r="N568" s="9" t="n"/>
      <c r="O568" s="9" t="inlineStr">
        <is>
          <t>979-8-3503-5561-1</t>
        </is>
      </c>
      <c r="P568" s="9" t="inlineStr">
        <is>
          <t>10.1109/ICAET63349.2025.10932208</t>
        </is>
      </c>
      <c r="Q568" s="9" t="n"/>
      <c r="R568" s="9" t="inlineStr">
        <is>
          <t>https://ieeexplore.ieee.org/stamp/stamp.jsp?arnumber=10932208</t>
        </is>
      </c>
      <c r="S568" s="9" t="inlineStr">
        <is>
          <t>attention span;mental health;clustering algorithm</t>
        </is>
      </c>
      <c r="T568" s="9" t="inlineStr">
        <is>
          <t>Correlation;Anxiety disorders;Clustering algorithms;Mental health;Depression;Prediction algorithms;Concrete</t>
        </is>
      </c>
      <c r="U568" s="9" t="n"/>
      <c r="V568" s="9" t="n"/>
      <c r="W568" s="9" t="n"/>
      <c r="X568" s="9" t="n">
        <v>16</v>
      </c>
      <c r="Y568" s="9" t="inlineStr">
        <is>
          <t>IEEE</t>
        </is>
      </c>
      <c r="Z568" s="10" t="n">
        <v>45742</v>
      </c>
      <c r="AA568" s="9" t="inlineStr">
        <is>
          <t>16-17 Jan. 2025</t>
        </is>
      </c>
      <c r="AB568" s="9" t="inlineStr">
        <is>
          <t>16-17 Jan. 2025</t>
        </is>
      </c>
      <c r="AC568" s="9" t="inlineStr">
        <is>
          <t>IEEE</t>
        </is>
      </c>
      <c r="AD568" s="11" t="inlineStr">
        <is>
          <t>IEEE Conferences</t>
        </is>
      </c>
    </row>
    <row r="569">
      <c r="A569" s="12" t="inlineStr">
        <is>
          <t>Brain-Inspired Fuzzy Graph Convolution Network for Alzheimer's Disease Diagnosis Based on Imaging Genetics Data</t>
        </is>
      </c>
      <c r="B569" s="22">
        <f>IF(COUNTIF($A$1:A568,
IF(ISNUMBER(MATCH(RIGHT(TRIM(A568),1),{".",",",";",":","!","?"},0)),
LEFT(TRIM(A568),LEN(TRIM(A568))-1),
TRIM(A568)
))=1,
"Not Duplicate",
"Duplicate")</f>
        <v/>
      </c>
      <c r="C569" s="22">
        <f>_xlfn.IFNA(_xlfn.XLOOKUP(A569, Table1[Title], Table1[Inclusion/Exclusion Decision]), "Added studies")</f>
        <v/>
      </c>
      <c r="D569" s="22" t="inlineStr">
        <is>
          <t>X. -A. Bi; Y. Huang; W. Shen; Z. Yang; Y. Mao; L. Xu; Z. Liu</t>
        </is>
      </c>
      <c r="E569" s="22" t="inlineStr">
        <is>
          <t>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Information Science and Engineering, Hunan Normal University, Changsha, P. R. China; College of Business, Hunan Normal University, Changsha, China; Hunan Normal University, Changsha, P. R. China</t>
        </is>
      </c>
      <c r="F569" s="22" t="inlineStr">
        <is>
          <t>IEEE Transactions on Fuzzy Systems</t>
        </is>
      </c>
      <c r="G569" s="14" t="n">
        <v>45811</v>
      </c>
      <c r="H569" s="22" t="n">
        <v>2025</v>
      </c>
      <c r="I569" s="22" t="n">
        <v>33</v>
      </c>
      <c r="J569" s="22" t="n">
        <v>6</v>
      </c>
      <c r="K569" s="22" t="n">
        <v>1698</v>
      </c>
      <c r="L569" s="22" t="n">
        <v>1712</v>
      </c>
      <c r="M569" s="22" t="inlineStr">
        <is>
          <t>The analysis of multiomics biomedical data has become increasingly critical in clinical decision-making for brain diseases, such as Alzheimer's disease (AD). However, the inherent fuzziness of biomedical information limits the classification performance of existing methods, and current disease models struggle to explore pathogenetic mechanisms. Facing with these issues, this article develops a fuzzy graph-based deep learning method to achieve accurate diagnosis and pathogeny identification for brain diseases. First, fuzzy graphs are constructed to describe the associations between pathogenies using fuzzy memberships. Second, a mathematical model inspired by the fuzzy mechanisms of brain is established, effectively capturing the fuzzy congregation patterns of feature information across brain regions and genes. Finally, a brain-inspired fuzzy graph convolutional network (BI-FGCN) is proposed. In BI-FGCN, white-boxed convolutional operations are designed based on the mathematical model. Experimental results across multiple brain disease datasets demonstrate the superiority of BI-FGCN in AD diagnosis and pathogeny identification. We provide a reliable supporting method for the diagnosis and treatment of brain diseases.</t>
        </is>
      </c>
      <c r="N569" s="22" t="inlineStr">
        <is>
          <t>1941-0034</t>
        </is>
      </c>
      <c r="O569" s="22" t="n"/>
      <c r="P569" s="22" t="inlineStr">
        <is>
          <t>10.1109/TFUZZ.2025.3529304</t>
        </is>
      </c>
      <c r="Q569" s="22" t="inlineStr">
        <is>
          <t xml:space="preserve">National Natural Science Foundation of China(grant numbers:62372169,62072173); Science and Technology Innovation Program of Hunan Province(grant numbers:2024RC1049); Natural Science Foundation of Hainan Province(grant numbers:2023JJ30410); Hunan Key Laboratory of Macroeconomic Big Data Mining and its Application; Innovation and Entrepreneurship Training Program of Hunan Xiangjiang Artificial Intelligence Academy; </t>
        </is>
      </c>
      <c r="R569" s="22" t="inlineStr">
        <is>
          <t>https://ieeexplore.ieee.org/stamp/stamp.jsp?arnumber=10839559</t>
        </is>
      </c>
      <c r="S569" s="22" t="inlineStr">
        <is>
          <t>Alzheimer's disease (AD);brain-inspired disease modeling;brain-inspired fuzzy graph convolutional network (BI-FGCN);feature extraction;imaging genetics data</t>
        </is>
      </c>
      <c r="T569" s="22" t="inlineStr">
        <is>
          <t>Diseases;Mathematical models;Biological system modeling;Brain modeling;Data models;Bioinformatics;Feature extraction;Reliability;Data mining;Adaptation models</t>
        </is>
      </c>
      <c r="U569" s="22" t="n"/>
      <c r="V569" s="22" t="n">
        <v>4</v>
      </c>
      <c r="W569" s="22" t="n"/>
      <c r="X569" s="22" t="n">
        <v>51</v>
      </c>
      <c r="Y569" s="22" t="inlineStr">
        <is>
          <t>IEEE</t>
        </is>
      </c>
      <c r="Z569" s="14" t="n">
        <v>45672</v>
      </c>
      <c r="AA569" s="17" t="n">
        <v>45809</v>
      </c>
      <c r="AB569" s="22" t="n"/>
      <c r="AC569" s="22" t="inlineStr">
        <is>
          <t>IEEE</t>
        </is>
      </c>
      <c r="AD569" s="15" t="inlineStr">
        <is>
          <t>IEEE Journals</t>
        </is>
      </c>
    </row>
    <row r="570">
      <c r="A570" s="8" t="inlineStr">
        <is>
          <t>Automated Child Social Attention Evaluation</t>
        </is>
      </c>
      <c r="B570" s="9">
        <f>IF(COUNTIF($A$1:A569,
IF(ISNUMBER(MATCH(RIGHT(TRIM(A569),1),{".",",",";",":","!","?"},0)),
LEFT(TRIM(A569),LEN(TRIM(A569))-1),
TRIM(A569)
))=1,
"Not Duplicate",
"Duplicate")</f>
        <v/>
      </c>
      <c r="C570" s="9">
        <f>_xlfn.IFNA(_xlfn.XLOOKUP(A570, Table1[Title], Table1[Inclusion/Exclusion Decision]), "Added studies")</f>
        <v/>
      </c>
      <c r="D570" s="9" t="inlineStr">
        <is>
          <t>K. S. Wasala; V. Dhanawansa; M. Velayuthan; P. Samarasinghe</t>
        </is>
      </c>
      <c r="E570" s="9" t="inlineStr">
        <is>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is>
      </c>
      <c r="F570" s="9" t="inlineStr">
        <is>
          <t>2022 4th International Conference on Advancements in Computing (ICAC)</t>
        </is>
      </c>
      <c r="G570" s="10" t="n">
        <v>44957</v>
      </c>
      <c r="H570" s="9" t="n">
        <v>2022</v>
      </c>
      <c r="I570" s="9" t="n"/>
      <c r="J570" s="9" t="n"/>
      <c r="K570" s="9" t="n">
        <v>375</v>
      </c>
      <c r="L570" s="9" t="n">
        <v>380</v>
      </c>
      <c r="M570" s="9" t="inlineStr">
        <is>
          <t>Providing proper care for children with attention difficulty disorder is crucial, one way to ensure this is early identification of these disorders. In Sri Lanka, a developing country, it is difficult to find resources such as clinics, clinical expertise, and other resources which are essential for diagnosis. The absence of these apparatuses risks the mental well-being of the child as well as access to help. Hence a need arises to develop an automated social attention evaluation system. This will serve as the first line of diagnosis and help the parents/guardians secure the help required from an early age for the child. To the best of the authorsâ€™ knowledge, no solution of this nature is readily available for the Sri Lankan community so far. Keeping the low-income bracket of the country in mind, we propose a solution that can be easily deployed even on a cheap mobile/tablet-like device. It is difficult to perform these evaluations for children in similar settings as adults, as they are easily distracted. Therefore, care must be taken to grab the childâ€™s attention throughout the evaluation process. In this research, we developed applications for children at different levels and each level assesses child attention between social objects and non-social objects through a child-friendly game, as they have sufficient visual stimuli to hold the childâ€™s attention. In this study we investigated the screen time spent by the child, the attention of the child on different categories of images (High Autism Interested or Low Autism Interested images), and the switching patterns of the attention between these images. Only typical children were evaluated for this research due to the pandemic situation as well as other internal problems in the country. This system will test and evaluate atypical children in our future work.</t>
        </is>
      </c>
      <c r="N570" s="9" t="n"/>
      <c r="O570" s="9" t="inlineStr">
        <is>
          <t>979-8-3503-9809-0</t>
        </is>
      </c>
      <c r="P570" s="9" t="inlineStr">
        <is>
          <t>10.1109/ICAC57685.2022.10025297</t>
        </is>
      </c>
      <c r="Q570" s="9" t="inlineStr">
        <is>
          <t xml:space="preserve">Ministry of Higher Education; </t>
        </is>
      </c>
      <c r="R570" s="9" t="inlineStr">
        <is>
          <t>https://ieeexplore.ieee.org/stamp/stamp.jsp?arnumber=10025297</t>
        </is>
      </c>
      <c r="S570" s="9" t="inlineStr">
        <is>
          <t>Attention;Disorders;Track the gaze;Webcam;Gaze coordinates;Sri Lanka;Calibrate</t>
        </is>
      </c>
      <c r="T570" s="9" t="inlineStr">
        <is>
          <t>Performance evaluation;Autism;Visualization;Pandemics;Switches;Machine learning;Games</t>
        </is>
      </c>
      <c r="U570" s="9" t="n"/>
      <c r="V570" s="9" t="n">
        <v>1</v>
      </c>
      <c r="W570" s="9" t="n"/>
      <c r="X570" s="9" t="n">
        <v>15</v>
      </c>
      <c r="Y570" s="9" t="inlineStr">
        <is>
          <t>IEEE</t>
        </is>
      </c>
      <c r="Z570" s="10" t="n">
        <v>44957</v>
      </c>
      <c r="AA570" s="9" t="inlineStr">
        <is>
          <t>9-10 Dec. 2022</t>
        </is>
      </c>
      <c r="AB570" s="9" t="inlineStr">
        <is>
          <t>9-10 Dec. 2022</t>
        </is>
      </c>
      <c r="AC570" s="9" t="inlineStr">
        <is>
          <t>IEEE</t>
        </is>
      </c>
      <c r="AD570" s="11" t="inlineStr">
        <is>
          <t>IEEE Conferences</t>
        </is>
      </c>
    </row>
    <row r="571">
      <c r="A571" s="12" t="inlineStr">
        <is>
          <t>Community-Structure Enhanced Brain Graph Mining</t>
        </is>
      </c>
      <c r="B571" s="22">
        <f>IF(COUNTIF($A$1:A570,
IF(ISNUMBER(MATCH(RIGHT(TRIM(A570),1),{".",",",";",":","!","?"},0)),
LEFT(TRIM(A570),LEN(TRIM(A570))-1),
TRIM(A570)
))=1,
"Not Duplicate",
"Duplicate")</f>
        <v/>
      </c>
      <c r="C571" s="22">
        <f>_xlfn.IFNA(_xlfn.XLOOKUP(A571, Table1[Title], Table1[Inclusion/Exclusion Decision]), "Added studies")</f>
        <v/>
      </c>
      <c r="D571" s="22" t="inlineStr">
        <is>
          <t>S. Luo; X. Luo; J. Du; J. Wu; J. Yang</t>
        </is>
      </c>
      <c r="E571" s="22" t="inlineStr">
        <is>
          <t>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 School of Computing, Faculty of Science and Engineering, Macquarie University, Sydney, NSW, Australia</t>
        </is>
      </c>
      <c r="F571" s="22" t="inlineStr">
        <is>
          <t>IEEE Transactions on Artificial Intelligence</t>
        </is>
      </c>
      <c r="G571" s="14" t="n">
        <v>46080</v>
      </c>
      <c r="H571" s="22" t="n">
        <v>2026</v>
      </c>
      <c r="I571" s="22" t="n">
        <v>7</v>
      </c>
      <c r="J571" s="22" t="n">
        <v>3</v>
      </c>
      <c r="K571" s="22" t="n">
        <v>1455</v>
      </c>
      <c r="L571" s="22" t="n">
        <v>1465</v>
      </c>
      <c r="M571" s="22" t="inlineStr">
        <is>
          <t>Brain neuroimaging technology has become increasingly valuable in diagnosing brain disorders, with brain graphs constructed from neuroimaging data providing critical insights into the properties of the human brain. Although functional connectivity-based brain graph construction methods have proven effective in diagnostic tasks, they often fail to incorporate prior knowledge from neuroscience, such as the existence of distinct functional modules that govern various aspects of brain function. In this work, we define these functional modules as different communities of brain graphs and propose a community-structure enhanced brain graph mining framework. Specifically, we design community-constrained node identity vectors as part of node features to adaptively capture the community structure in the process of model optimization toward downstream tasks. Importantly, since common community variations are identified across subjects with the same disorder, these identity vectors are shared among all subjects within a specific brain disorder diagnostic task. Additionally, to improve the interpretability of our model, we generate attention scores solely from the identity vectors, enabling the model to constantly focus on specific brain regions and communities associated with a particular disorder. Finally, we conduct extensive experiments on three real-world datasets. The analysis results demonstrate the effectiveness of our approach and provide valuable insights for identifying biomarkers associated with corresponding brain disorders.</t>
        </is>
      </c>
      <c r="N571" s="22" t="inlineStr">
        <is>
          <t>2691-4581</t>
        </is>
      </c>
      <c r="O571" s="22" t="n"/>
      <c r="P571" s="22" t="inlineStr">
        <is>
          <t>10.1109/TAI.2025.3598793</t>
        </is>
      </c>
      <c r="Q571" s="22" t="inlineStr">
        <is>
          <t xml:space="preserve">Australian Research Council Projects(grant numbers:LP210301259,DP230100899,FT250100159); </t>
        </is>
      </c>
      <c r="R571" s="22" t="inlineStr">
        <is>
          <t>https://ieeexplore.ieee.org/stamp/stamp.jsp?arnumber=11145312</t>
        </is>
      </c>
      <c r="S571" s="22" t="inlineStr">
        <is>
          <t>Brain disorder;brain graph;community structure;fMRI;interpretability</t>
        </is>
      </c>
      <c r="T571" s="22" t="inlineStr">
        <is>
          <t>Brain modeling;Functional magnetic resonance imaging;Vectors;Artificial intelligence;Transformers;Time series analysis;Kernel;Accuracy;Neuroimaging;Data mining</t>
        </is>
      </c>
      <c r="U571" s="22" t="n"/>
      <c r="V571" s="22" t="n"/>
      <c r="W571" s="22" t="n"/>
      <c r="X571" s="22" t="n">
        <v>48</v>
      </c>
      <c r="Y571" s="22" t="inlineStr">
        <is>
          <t>IEEE</t>
        </is>
      </c>
      <c r="Z571" s="14" t="n">
        <v>45898</v>
      </c>
      <c r="AA571" s="17" t="n">
        <v>46082</v>
      </c>
      <c r="AB571" s="22" t="n"/>
      <c r="AC571" s="22" t="inlineStr">
        <is>
          <t>IEEE</t>
        </is>
      </c>
      <c r="AD571" s="15" t="inlineStr">
        <is>
          <t>IEEE Journals</t>
        </is>
      </c>
    </row>
    <row r="572">
      <c r="A572" s="8" t="inlineStr">
        <is>
          <t>Predicting Core Characteristics of ASD Through Facial Emotion Recognition and Eye Tracking in Youth</t>
        </is>
      </c>
      <c r="B572" s="9">
        <f>IF(COUNTIF($A$1:A571,
IF(ISNUMBER(MATCH(RIGHT(TRIM(A571),1),{".",",",";",":","!","?"},0)),
LEFT(TRIM(A571),LEN(TRIM(A571))-1),
TRIM(A571)
))=1,
"Not Duplicate",
"Duplicate")</f>
        <v/>
      </c>
      <c r="C572" s="9">
        <f>_xlfn.IFNA(_xlfn.XLOOKUP(A572, Table1[Title], Table1[Inclusion/Exclusion Decision]), "Added studies")</f>
        <v/>
      </c>
      <c r="D572" s="9" t="inlineStr">
        <is>
          <t>M. Jiang; S. M. Francis; A. Tseng; D. Srishyla; M. DuBois; K. Beard; C. Conelea; Q. Zhao; S. Jacob</t>
        </is>
      </c>
      <c r="E572" s="9" t="inlineStr">
        <is>
          <t>Department of Computer Science and Engineering, University of Minnesota, Minneapolis, MN; Department of Psychiatry and Behavioral Sciences, University of Minnesota, Minneapolis, MN; Department of Psychiatry and Behavioral Sciences, University of Minnesota, Minneapolis, MN; Division of Epidemiology and Community Health, University of Minnesota, Minneapolis, MN; Department of Psychiatry and Behavioral Sciences, University of Minnesota, Minneapolis, MN; Department of Psychiatry and Behavioral Sciences, University of Minnesota, Minneapolis, MN; Department of Psychiatry and Behavioral Sciences, University of Minnesota, Minneapolis, MN; Department of Computer Science and Engineering, University of Minnesota, Minneapolis, MN; Department of Psychiatry and Behavioral Sciences, University of Minnesota, Minneapolis, MN</t>
        </is>
      </c>
      <c r="F572" s="9" t="inlineStr">
        <is>
          <t>2020 42nd Annual International Conference of the IEEE Engineering in Medicine &amp; Biology Society (EMBC)</t>
        </is>
      </c>
      <c r="G572" s="10" t="n">
        <v>44070</v>
      </c>
      <c r="H572" s="9" t="n">
        <v>2020</v>
      </c>
      <c r="I572" s="9" t="n"/>
      <c r="J572" s="9" t="n"/>
      <c r="K572" s="9" t="n">
        <v>871</v>
      </c>
      <c r="L572" s="9" t="n">
        <v>875</v>
      </c>
      <c r="M572" s="9"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N572" s="9" t="inlineStr">
        <is>
          <t>2694-0604</t>
        </is>
      </c>
      <c r="O572" s="9" t="inlineStr">
        <is>
          <t>978-1-7281-1990-8</t>
        </is>
      </c>
      <c r="P572" s="9" t="inlineStr">
        <is>
          <t>10.1109/EMBC44109.2020.9176843</t>
        </is>
      </c>
      <c r="Q572" s="9" t="n"/>
      <c r="R572" s="9" t="inlineStr">
        <is>
          <t>https://ieeexplore.ieee.org/stamp/stamp.jsp?arnumber=9176843</t>
        </is>
      </c>
      <c r="S572" s="9" t="n"/>
      <c r="T572" s="9" t="inlineStr">
        <is>
          <t>Task analysis;Emotion recognition;Atmospheric measurements;Particle measurements;Visualization;Machine learning;Cognition</t>
        </is>
      </c>
      <c r="U572" s="9" t="inlineStr">
        <is>
          <t>Adolescent;Autism Spectrum Disorder;Emotions;Face;Facial Recognition;Humans;Social Communication Disorder</t>
        </is>
      </c>
      <c r="V572" s="9" t="n">
        <v>15</v>
      </c>
      <c r="W572" s="9" t="n"/>
      <c r="X572" s="9" t="n">
        <v>36</v>
      </c>
      <c r="Y572" s="9" t="inlineStr">
        <is>
          <t>IEEE</t>
        </is>
      </c>
      <c r="Z572" s="10" t="n">
        <v>44070</v>
      </c>
      <c r="AA572" s="9" t="inlineStr">
        <is>
          <t>20-24 July 2020</t>
        </is>
      </c>
      <c r="AB572" s="9" t="inlineStr">
        <is>
          <t>20-24 July 2020</t>
        </is>
      </c>
      <c r="AC572" s="9" t="inlineStr">
        <is>
          <t>IEEE</t>
        </is>
      </c>
      <c r="AD572" s="11" t="inlineStr">
        <is>
          <t>IEEE Conferences</t>
        </is>
      </c>
    </row>
    <row r="573">
      <c r="A573" s="12" t="inlineStr">
        <is>
          <t>Generative AI in Education and its Future Possibilities</t>
        </is>
      </c>
      <c r="B573" s="22">
        <f>IF(COUNTIF($A$1:A572,
IF(ISNUMBER(MATCH(RIGHT(TRIM(A572),1),{".",",",";",":","!","?"},0)),
LEFT(TRIM(A572),LEN(TRIM(A572))-1),
TRIM(A572)
))=1,
"Not Duplicate",
"Duplicate")</f>
        <v/>
      </c>
      <c r="C573" s="22">
        <f>_xlfn.IFNA(_xlfn.XLOOKUP(A573, Table1[Title], Table1[Inclusion/Exclusion Decision]), "Added studies")</f>
        <v/>
      </c>
      <c r="D573" s="22" t="inlineStr">
        <is>
          <t>M. Sindhu; Sarita; Y. Y. Raghav; K. Kundu</t>
        </is>
      </c>
      <c r="E573" s="22" t="inlineStr">
        <is>
          <t>Amity School of Engineering &amp; Technology, Amity University Haryana, Haryana, India; Amity School of Engineering &amp; Technology, Amity University Haryana, Haryana, India; Department of Computer Science &amp; Engineering, K.R. Mangalam University, Haryana, India; Department of Electronics &amp; Communication Engineering, GL Bajaj Institute of Technology &amp; Management, Uttar Pradesh, India</t>
        </is>
      </c>
      <c r="F573" s="22" t="inlineStr">
        <is>
          <t>2025 International Conference on Intelligent and Secure Engineering Solutions (CISES)</t>
        </is>
      </c>
      <c r="G573" s="14" t="n">
        <v>45996</v>
      </c>
      <c r="H573" s="22" t="n">
        <v>2025</v>
      </c>
      <c r="I573" s="22" t="n"/>
      <c r="J573" s="22" t="n"/>
      <c r="K573" s="22" t="n">
        <v>68</v>
      </c>
      <c r="L573" s="22" t="n">
        <v>74</v>
      </c>
      <c r="M573" s="22" t="inlineStr">
        <is>
          <t>The launch of ChatGPT in 2022 marked a significant change in how the world perceived and interacted with GenAI tools. The ease of use and accessibility of GenAI tool was a source of both concern and intrigue. There are vast opportunities to explore the constantly changing Artificial Intelligence domain, predominantly in education, where using GenAI has potential to revolutionize the field through its ability to assist in content generation, personalized tutoring, assessment support, and administrative efficiency. This paper investigates the current and emerging role of GenAI in education by combining conceptual analysis with quantitative insights drawn from two student survey datasets. Our data-driven exploration identifies usage trends, trust levels, and perceived academic impacts across diverse academic streams. The study explores the potential roles GenAI in educational sectors primarily as studentâ€™s learning assistant, assessment and evaluation tool and a mean for administration support. While emphasizing on student-centered learning, the paper addresses key challenges in integrating GenAI into traditional educational systems, including data privacy concern, fairness, and ethical governance. By merging empirical findings with theoretical insights, this study aims to guide educators, institutions, and policymakers in the thoughtful adoption and effective use of GenAI technologies in modern education.</t>
        </is>
      </c>
      <c r="N573" s="22" t="n"/>
      <c r="O573" s="22" t="inlineStr">
        <is>
          <t>979-8-3315-7349-2</t>
        </is>
      </c>
      <c r="P573" s="22" t="inlineStr">
        <is>
          <t>10.1109/CISES66934.2025.11265181</t>
        </is>
      </c>
      <c r="Q573" s="22" t="n"/>
      <c r="R573" s="22" t="inlineStr">
        <is>
          <t>https://ieeexplore.ieee.org/stamp/stamp.jsp?arnumber=11265181</t>
        </is>
      </c>
      <c r="S573" s="22" t="inlineStr">
        <is>
          <t>Generative AI;automated Assessments;Self-regulated learning;Support system</t>
        </is>
      </c>
      <c r="T573" s="22" t="inlineStr">
        <is>
          <t>Training;Surveys;Ethics;Data privacy;Generative AI;Navigation;Education;Merging;Chatbots;Multilingual</t>
        </is>
      </c>
      <c r="U573" s="22" t="n"/>
      <c r="V573" s="22" t="n"/>
      <c r="W573" s="22" t="n"/>
      <c r="X573" s="22" t="n">
        <v>27</v>
      </c>
      <c r="Y573" s="22" t="inlineStr">
        <is>
          <t>IEEE</t>
        </is>
      </c>
      <c r="Z573" s="14" t="n">
        <v>45996</v>
      </c>
      <c r="AA573" s="22" t="inlineStr">
        <is>
          <t>11-13 Aug. 2025</t>
        </is>
      </c>
      <c r="AB573" s="22" t="inlineStr">
        <is>
          <t>11-13 Aug. 2025</t>
        </is>
      </c>
      <c r="AC573" s="22" t="inlineStr">
        <is>
          <t>IEEE</t>
        </is>
      </c>
      <c r="AD573" s="15" t="inlineStr">
        <is>
          <t>IEEE Conferences</t>
        </is>
      </c>
    </row>
    <row r="574">
      <c r="A574" s="8" t="inlineStr">
        <is>
          <t>Predicting Behavior Change in Students With Special Education Needs Using Multimodal Learning Analytics</t>
        </is>
      </c>
      <c r="B574" s="9">
        <f>IF(COUNTIF($A$1:A573,
IF(ISNUMBER(MATCH(RIGHT(TRIM(A573),1),{".",",",";",":","!","?"},0)),
LEFT(TRIM(A573),LEN(TRIM(A573))-1),
TRIM(A573)
))=1,
"Not Duplicate",
"Duplicate")</f>
        <v/>
      </c>
      <c r="C574" s="9">
        <f>_xlfn.IFNA(_xlfn.XLOOKUP(A574, Table1[Title], Table1[Inclusion/Exclusion Decision]), "Added studies")</f>
        <v/>
      </c>
      <c r="D574" s="9" t="inlineStr">
        <is>
          <t>R. Y. -Y. Chan; C. M. V. Wong; Y. N. Yum</t>
        </is>
      </c>
      <c r="E574" s="9" t="inlineStr">
        <is>
          <t>Centre for Perceptual and Interactive Intelligence, The Chinese University of Hong Kong, Hong Kong, SAR; Department of Special Education and Counseling, The Education University of Hong Kong, Hong Kong, SAR; Department of Special Education and Counseling, The Education University of Hong Kong, Hong Kong, SAR</t>
        </is>
      </c>
      <c r="F574" s="9" t="inlineStr">
        <is>
          <t>IEEE Access</t>
        </is>
      </c>
      <c r="G574" s="10" t="n">
        <v>45107</v>
      </c>
      <c r="H574" s="9" t="n">
        <v>2023</v>
      </c>
      <c r="I574" s="9" t="n">
        <v>11</v>
      </c>
      <c r="J574" s="9" t="n"/>
      <c r="K574" s="9" t="n">
        <v>63238</v>
      </c>
      <c r="L574" s="9" t="n">
        <v>63251</v>
      </c>
      <c r="M574" s="9" t="inlineStr">
        <is>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studentsâ€™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studentsâ€™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is>
      </c>
      <c r="N574" s="9" t="inlineStr">
        <is>
          <t>2169-3536</t>
        </is>
      </c>
      <c r="O574" s="9" t="n"/>
      <c r="P574" s="9" t="inlineStr">
        <is>
          <t>10.1109/ACCESS.2023.3288695</t>
        </is>
      </c>
      <c r="Q574" s="9" t="inlineStr">
        <is>
          <t xml:space="preserve">Centre for Perceptual and Interactive Intelligence (CPII) Ltd., under the Innovation and Technology Commission (ITC)â€™s InnoHK; </t>
        </is>
      </c>
      <c r="R574" s="9" t="inlineStr">
        <is>
          <t>https://ieeexplore.ieee.org/stamp/stamp.jsp?arnumber=10159389</t>
        </is>
      </c>
      <c r="S574" s="9" t="inlineStr">
        <is>
          <t>Applied behavior analysis (ABA);multimodal learning analytics (MMLA);predictive modeling;special education needs (SEN)</t>
        </is>
      </c>
      <c r="T574" s="9" t="inlineStr">
        <is>
          <t>Medical treatment;Task analysis;Sensors;Physiology;Predictive models;Autism;Real-time systems;Behavioral sciences;Predictive models;Learning systems</t>
        </is>
      </c>
      <c r="U574" s="9" t="n"/>
      <c r="V574" s="9" t="n">
        <v>20</v>
      </c>
      <c r="W574" s="9" t="n"/>
      <c r="X574" s="9" t="n">
        <v>43</v>
      </c>
      <c r="Y574" s="9" t="inlineStr">
        <is>
          <t>CCBYNCND</t>
        </is>
      </c>
      <c r="Z574" s="10" t="n">
        <v>45099</v>
      </c>
      <c r="AA574" s="9" t="n">
        <v>2023</v>
      </c>
      <c r="AB574" s="9" t="n"/>
      <c r="AC574" s="9" t="inlineStr">
        <is>
          <t>IEEE</t>
        </is>
      </c>
      <c r="AD574" s="11" t="inlineStr">
        <is>
          <t>IEEE Journals</t>
        </is>
      </c>
    </row>
    <row r="575">
      <c r="A575" s="12" t="inlineStr">
        <is>
          <t>Real-Time Attention Regulation and Cognitive Monitoring Using a Wearable EEG-Based BCI</t>
        </is>
      </c>
      <c r="B575" s="22">
        <f>IF(COUNTIF($A$1:A574,
IF(ISNUMBER(MATCH(RIGHT(TRIM(A574),1),{".",",",";",":","!","?"},0)),
LEFT(TRIM(A574),LEN(TRIM(A574))-1),
TRIM(A574)
))=1,
"Not Duplicate",
"Duplicate")</f>
        <v/>
      </c>
      <c r="C575" s="22">
        <f>_xlfn.IFNA(_xlfn.XLOOKUP(A575, Table1[Title], Table1[Inclusion/Exclusion Decision]), "Added studies")</f>
        <v/>
      </c>
      <c r="D575" s="22" t="inlineStr">
        <is>
          <t>H. Huang; J. Chen; J. Xiao; D. Chen; J. Zhang; J. Pan; Y. Li</t>
        </is>
      </c>
      <c r="E575" s="22" t="inlineStr">
        <is>
          <t>School of Artificial Intelligence, South China Normal University, China; School of Artificial Intelligence, South China Normal University, China; Brain Computer Intelligence Research Center, Pazhou Laboratory, China; Brain Computer Intelligence Research Center, Pazhou Laboratory, China; Brain Computer Intelligence Research Center, Pazhou Laboratory, China; School of Artificial Intelligence, South China Normal University, FoShan, China; Brain Computer Intelligence Research Center, Pazhou Laboratory, Guangzhou, China</t>
        </is>
      </c>
      <c r="F575" s="22" t="inlineStr">
        <is>
          <t>IEEE Transactions on Biomedical Engineering</t>
        </is>
      </c>
      <c r="G575" s="14" t="n">
        <v>45678</v>
      </c>
      <c r="H575" s="22" t="n">
        <v>2025</v>
      </c>
      <c r="I575" s="22" t="n">
        <v>72</v>
      </c>
      <c r="J575" s="22" t="n">
        <v>2</v>
      </c>
      <c r="K575" s="22" t="n">
        <v>716</v>
      </c>
      <c r="L575" s="22" t="n">
        <v>724</v>
      </c>
      <c r="M575" s="22" t="inlineStr">
        <is>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is>
      </c>
      <c r="N575" s="22" t="inlineStr">
        <is>
          <t>1558-2531</t>
        </is>
      </c>
      <c r="O575" s="22" t="n"/>
      <c r="P575" s="22" t="inlineStr">
        <is>
          <t>10.1109/TBME.2024.3468351</t>
        </is>
      </c>
      <c r="Q575" s="22" t="inlineStr">
        <is>
          <t xml:space="preserve">STI 2030â€”Major Projects(grant numbers:2022ZD0208900); Key R&amp;D Program of Guangdong Province, China(grant numbers:2018B030339001); National Natural Science Foundation of China(grant numbers:62306120,U22A20293,62076103); Special Innovation Projects of Colleges and Universities in Guangdong Province(grant numbers:2022KTSCX035); </t>
        </is>
      </c>
      <c r="R575" s="22" t="inlineStr">
        <is>
          <t>https://ieeexplore.ieee.org/stamp/stamp.jsp?arnumber=10694718</t>
        </is>
      </c>
      <c r="S575" s="22" t="inlineStr">
        <is>
          <t>Attention regulation;brain-computer interface (BCI);electroencephalogram (EEG);wearable headband</t>
        </is>
      </c>
      <c r="T575" s="22" t="inlineStr">
        <is>
          <t>Regulation;Electroencephalography;Real-time systems;Neurofeedback;Biomedical monitoring;Monitoring;Biomedical engineering</t>
        </is>
      </c>
      <c r="U575" s="22" t="inlineStr">
        <is>
          <t>Humans;Electroencephalography;Brain-Computer Interfaces;Wearable Electronic Devices;Male;Attention;Adult;Female;Cognition;Young Adult;Signal Processing, Computer-Assisted;Neurofeedback</t>
        </is>
      </c>
      <c r="V575" s="22" t="n">
        <v>10</v>
      </c>
      <c r="W575" s="22" t="n"/>
      <c r="X575" s="22" t="n">
        <v>51</v>
      </c>
      <c r="Y575" s="22" t="inlineStr">
        <is>
          <t>IEEE</t>
        </is>
      </c>
      <c r="Z575" s="14" t="n">
        <v>45560</v>
      </c>
      <c r="AA575" s="22" t="inlineStr">
        <is>
          <t>Feb. 2025</t>
        </is>
      </c>
      <c r="AB575" s="22" t="n"/>
      <c r="AC575" s="22" t="inlineStr">
        <is>
          <t>IEEE</t>
        </is>
      </c>
      <c r="AD575" s="15" t="inlineStr">
        <is>
          <t>IEEE Journals</t>
        </is>
      </c>
    </row>
    <row r="576">
      <c r="A576" s="8" t="inlineStr">
        <is>
          <t>Resting-State fMRI Analysis Using Quantum Time-Series Transformer</t>
        </is>
      </c>
      <c r="B576" s="9">
        <f>IF(COUNTIF($A$1:A575,
IF(ISNUMBER(MATCH(RIGHT(TRIM(A575),1),{".",",",";",":","!","?"},0)),
LEFT(TRIM(A575),LEN(TRIM(A575))-1),
TRIM(A575)
))=1,
"Not Duplicate",
"Duplicate")</f>
        <v/>
      </c>
      <c r="C576" s="9">
        <f>_xlfn.IFNA(_xlfn.XLOOKUP(A576, Table1[Title], Table1[Inclusion/Exclusion Decision]), "Added studies")</f>
        <v/>
      </c>
      <c r="D576" s="9" t="inlineStr">
        <is>
          <t>J. J. Park; J. Seo; S. Bae; S. Y. -C. Chen; H. -H. Tseng; J. Cha; S. Yoo</t>
        </is>
      </c>
      <c r="E576" s="9" t="inlineStr">
        <is>
          <t>Interdisciplinary Program in Artificial Intelligence, Seoul National University, South Korea; Department of Brain and Cognitive Sciences, Seoul National University, South Korea; Interdisciplinary Program in Artificial Intelligence, Seoul National University, South Korea; Wells Fargo, USA; Computational Science Initiative, Brookhaven National Laboratory, USA; Interdisciplinary Program in Artificial Intelligence, Seoul National University, South Korea; Computational Science Initiative, Brookhaven National Laboratory, USA</t>
        </is>
      </c>
      <c r="F576" s="9" t="inlineStr">
        <is>
          <t>2025 IEEE International Conference on Quantum Computing and Engineering (QCE)</t>
        </is>
      </c>
      <c r="G576" s="10" t="n">
        <v>45992</v>
      </c>
      <c r="H576" s="9" t="n">
        <v>2025</v>
      </c>
      <c r="I576" s="9" t="n">
        <v>1</v>
      </c>
      <c r="J576" s="9" t="n"/>
      <c r="K576" s="9" t="n">
        <v>2352</v>
      </c>
      <c r="L576" s="9" t="n">
        <v>2363</v>
      </c>
      <c r="M576" s="9" t="inlineStr">
        <is>
          <t>Resting-state functional magnetic resonance imaging (fMRI) has emerged as a pivotal tool for revealing intrinsic brain network connectivity and identifying neural biomarkers of neuropsychiatric conditions. However, classical self-attention transformer modelsâ€”despite their formidable representational powerâ€”struggle with quadratic complexity, large parameter counts, and substantial data requirements. To address these barriers, we introduce a Quantum Time-series Transformer, a novel quantum-enhanced transformer architecture leveraging Linear Combination of Unitaries and Quantum Singular Value Transformation. Unlike classical transformers, Quantum Timeseries Transformer operates with polylogarithmic computational complexity, markedly reducing training overhead and enabling robust performance even with fewer parameters and limited sample sizes. Empirical evaluation on the largest-scale fMRI datasets from the Adolescent Brain Cognitive Development Study and the UK Biobank demonstrates that Quantum Time-series Transformer achieves comparable or superior predictive performance compared to state-of-the-art classical transformer models, with especially pronounced gains in small-sample scenarios. Interpretability analyses using SHapley Additive exPlanations further reveal that Quantum Time-series Transformer reliably identifies clinically meaningful neural biomarkers of attentiondeficit/hyperactivity disorder (ADHD). These findings underscore the promise of quantum-enhanced transformers in advancing computational neuroscience by more efficiently modeling complex spatio-temporal dynamics and improving clinical interpretability.</t>
        </is>
      </c>
      <c r="N576" s="9" t="n"/>
      <c r="O576" s="9" t="inlineStr">
        <is>
          <t>979-8-3315-5736-2</t>
        </is>
      </c>
      <c r="P576" s="9" t="inlineStr">
        <is>
          <t>10.1109/QCE65121.2025.00256</t>
        </is>
      </c>
      <c r="Q576" s="9" t="inlineStr">
        <is>
          <t xml:space="preserve">National Research Foundation of Korea (NRF)(grant numbers:NRF2021S1A3A2A02090597); Seoul National University; MSIT (Ministry of Science, ICT), Korea; Ministry of Education of the Republic of Korea; Korea Health Industry Development Institute (KHIDI); Ministry of Science and ICT (MSIT, Korea)(grant numbers:25-BR-05-01,2021M3H3A1036573); Korea Brain Research Institute; </t>
        </is>
      </c>
      <c r="R576" s="9" t="inlineStr">
        <is>
          <t>https://ieeexplore.ieee.org/stamp/stamp.jsp?arnumber=11250368</t>
        </is>
      </c>
      <c r="S576" s="9" t="inlineStr">
        <is>
          <t>quantum transformer;spatio-temporal learning;resting-state functional mri;computational efficiency;generalizability in small sample size;interpretability;quantum application in neuropsychopathology</t>
        </is>
      </c>
      <c r="T576" s="9" t="inlineStr">
        <is>
          <t>Neuroimaging;Training;Quantum computing;Computational modeling;Biological system modeling;Functional magnetic resonance imaging;Biomarkers;Transformers;Brain modeling;Integrated circuit modeling</t>
        </is>
      </c>
      <c r="U576" s="9" t="n"/>
      <c r="V576" s="9" t="n"/>
      <c r="W576" s="9" t="n"/>
      <c r="X576" s="9" t="n">
        <v>44</v>
      </c>
      <c r="Y576" s="9" t="inlineStr">
        <is>
          <t>IEEE</t>
        </is>
      </c>
      <c r="Z576" s="10" t="n">
        <v>45992</v>
      </c>
      <c r="AA576" s="9" t="inlineStr">
        <is>
          <t>30 Aug.-5 Sept. 2025</t>
        </is>
      </c>
      <c r="AB576" s="9" t="inlineStr">
        <is>
          <t>30 Aug.-5 Sept. 2025</t>
        </is>
      </c>
      <c r="AC576" s="9" t="inlineStr">
        <is>
          <t>IEEE</t>
        </is>
      </c>
      <c r="AD576" s="11" t="inlineStr">
        <is>
          <t>IEEE Conferences</t>
        </is>
      </c>
    </row>
    <row r="577">
      <c r="A577" s="12" t="inlineStr">
        <is>
          <t>Architecture and Key Technologies for the Application of Big Data in Cognitive Psychology</t>
        </is>
      </c>
      <c r="B577" s="22">
        <f>IF(COUNTIF($A$1:A576,
IF(ISNUMBER(MATCH(RIGHT(TRIM(A576),1),{".",",",";",":","!","?"},0)),
LEFT(TRIM(A576),LEN(TRIM(A576))-1),
TRIM(A576)
))=1,
"Not Duplicate",
"Duplicate")</f>
        <v/>
      </c>
      <c r="C577" s="22">
        <f>_xlfn.IFNA(_xlfn.XLOOKUP(A577, Table1[Title], Table1[Inclusion/Exclusion Decision]), "Added studies")</f>
        <v/>
      </c>
      <c r="D577" s="22" t="inlineStr">
        <is>
          <t>X. Huang; S. Hu; T. Yan</t>
        </is>
      </c>
      <c r="E577" s="22" t="inlineStr">
        <is>
          <t>School of Big Data and Computer Science, Guizhou Normal University, Guizhou, China; School of Big Data and Computer Science, Guizhou Normal University, Guizhou, China; School of Big Data and Computer Science, Guizhou Normal University, Guizhou, China</t>
        </is>
      </c>
      <c r="F577" s="22" t="inlineStr">
        <is>
          <t>2024 4th International Conference on Educational Technology (ICET)</t>
        </is>
      </c>
      <c r="G577" s="14" t="n">
        <v>45694</v>
      </c>
      <c r="H577" s="22" t="n">
        <v>2024</v>
      </c>
      <c r="I577" s="22" t="n"/>
      <c r="J577" s="22" t="n"/>
      <c r="K577" s="22" t="n">
        <v>269</v>
      </c>
      <c r="L577" s="22" t="n">
        <v>273</v>
      </c>
      <c r="M577" s="22" t="inlineStr">
        <is>
          <t>With the development of information technology and the explosive growth of data resources, big data provides unprecedented research perspectives and tools for cognitive psychology. Since traditional research methods in cognitive psychology have certain limitations in exploring the laws of human cognition, this paper aims to explore the innovative application of big data technology in the field of cognitive psychology, and demonstrate its potential in analyzing group emotions and predicting cognitive decline through the application architecture, key technologies, case study design of big data in cognitive psychology.</t>
        </is>
      </c>
      <c r="N577" s="22" t="n"/>
      <c r="O577" s="22" t="inlineStr">
        <is>
          <t>979-8-3503-7694-4</t>
        </is>
      </c>
      <c r="P577" s="22" t="inlineStr">
        <is>
          <t>10.1109/ICET62460.2024.10868328</t>
        </is>
      </c>
      <c r="Q577" s="22" t="n"/>
      <c r="R577" s="22" t="inlineStr">
        <is>
          <t>https://ieeexplore.ieee.org/stamp/stamp.jsp?arnumber=10868328</t>
        </is>
      </c>
      <c r="S577" s="22" t="inlineStr">
        <is>
          <t>big data;cognitive psychology;architecture;key technologies</t>
        </is>
      </c>
      <c r="T577" s="22" t="inlineStr">
        <is>
          <t>Accuracy;Psychology;Data integration;Educational technology;Big Data;Explosives;Cognition;Cultural differences;Information technology</t>
        </is>
      </c>
      <c r="U577" s="22" t="n"/>
      <c r="V577" s="22" t="n"/>
      <c r="W577" s="22" t="n"/>
      <c r="X577" s="22" t="n">
        <v>23</v>
      </c>
      <c r="Y577" s="22" t="inlineStr">
        <is>
          <t>IEEE</t>
        </is>
      </c>
      <c r="Z577" s="14" t="n">
        <v>45694</v>
      </c>
      <c r="AA577" s="22" t="inlineStr">
        <is>
          <t>13-15 Sept. 2024</t>
        </is>
      </c>
      <c r="AB577" s="22" t="inlineStr">
        <is>
          <t>13-15 Sept. 2024</t>
        </is>
      </c>
      <c r="AC577" s="22" t="inlineStr">
        <is>
          <t>IEEE</t>
        </is>
      </c>
      <c r="AD577" s="15" t="inlineStr">
        <is>
          <t>IEEE Conferences</t>
        </is>
      </c>
    </row>
    <row r="578">
      <c r="A578" s="8" t="inlineStr">
        <is>
          <t>Disability Interactions: Creating Inclusive Innovations</t>
        </is>
      </c>
      <c r="B578" s="9">
        <f>IF(COUNTIF($A$1:A577,
IF(ISNUMBER(MATCH(RIGHT(TRIM(A577),1),{".",",",";",":","!","?"},0)),
LEFT(TRIM(A577),LEN(TRIM(A577))-1),
TRIM(A577)
))=1,
"Not Duplicate",
"Duplicate")</f>
        <v/>
      </c>
      <c r="C578" s="9">
        <f>_xlfn.IFNA(_xlfn.XLOOKUP(A578, Table1[Title], Table1[Inclusion/Exclusion Decision]), "Added studies")</f>
        <v/>
      </c>
      <c r="D578" s="9" t="inlineStr">
        <is>
          <t>C. Holloway; G. Barbareschi</t>
        </is>
      </c>
      <c r="E578" s="9" t="inlineStr">
        <is>
          <t>NA; NA</t>
        </is>
      </c>
      <c r="F578" s="9" t="inlineStr">
        <is>
          <t>Disability Interactions: Creating Inclusive Innovations</t>
        </is>
      </c>
      <c r="G578" s="9" t="n"/>
      <c r="H578" s="9" t="n">
        <v>2022</v>
      </c>
      <c r="I578" s="9" t="n"/>
      <c r="J578" s="9" t="n"/>
      <c r="K578" s="9" t="n"/>
      <c r="L578" s="9" t="n"/>
      <c r="M578" s="9" t="inlineStr">
        <is>
          <t>Disability interactions (DIX) is a new approach to combining cross-disciplinary methods and theories from Human Computer Interaction (HCI), disability studies, assistive technology, and social development to co-create new technologies, experiences, and ways of working with disabled people. DIX focuses on the interactions people have with their technologies and the interactions which result because of technology use. A central theme of the approach is to tackle complex issues where disability problems are part of a system that does not have a simple solution. Therefore, DIX pushes researchers and practitioners to take a challenge-based approach, which enables both applied and basic research to happen alongside one another. DIX complements other frameworks and approaches that have been developed within HCI research and beyond. Traditional accessibility approaches are likely to focus on specific aspects of technology design and use without considering how features of large-scale assistive technology systems might influence the experiences of people with disabilities. DIX aims to embrace complexity from the start, to better translate the work of accessibility and assistive technology research into the real world. DIX also has a stronger focus on user-centered and participatory approaches across the whole value chain of technology, ensuring we design with the full system of technology in mind (from conceptualization and development to large-scale distribution and access). DIX also helps to acknowledge that solutions and approaches are often non-binary and that technologies and interactions that deliver value to disabled people in one situation can become a hindrance in a different context. Therefore, it offers a more nuanced guide to designing within the disability space, which expands the more traditional problem-solving approaches to designing for accessibility. This book explores why such a novel approach is needed and gives case studies of applications highlighting how different areas of focusâ€”from education to health to work to global developmentâ€”can benefit from applying a DIX perspective. We conclude with some lessons learned and a look ahead to the next 60 years of DIX.</t>
        </is>
      </c>
      <c r="N578" s="9" t="n"/>
      <c r="O578" s="9" t="n">
        <v>9783031037597</v>
      </c>
      <c r="P578" s="9" t="n"/>
      <c r="Q578" s="9" t="n"/>
      <c r="R578" s="9" t="inlineStr">
        <is>
          <t>https://ieeexplore.ieee.org/xpl/ebooks/bookPdfWithBanner.jsp?fileName=9923696.pdf&amp;bkn=9923696&amp;pdfType=book</t>
        </is>
      </c>
      <c r="S578" s="9" t="n"/>
      <c r="T578" s="9" t="n"/>
      <c r="U578" s="9" t="n"/>
      <c r="V578" s="9" t="n"/>
      <c r="W578" s="9" t="n"/>
      <c r="X578" s="9" t="n"/>
      <c r="Y578" s="9" t="n"/>
      <c r="Z578" s="10" t="n">
        <v>44853</v>
      </c>
      <c r="AA578" s="9" t="n"/>
      <c r="AB578" s="9" t="n"/>
      <c r="AC578" s="9" t="inlineStr">
        <is>
          <t>Springer</t>
        </is>
      </c>
      <c r="AD578" s="11" t="inlineStr">
        <is>
          <t>Springer eBooks</t>
        </is>
      </c>
    </row>
    <row r="579">
      <c r="A579" s="12" t="inlineStr">
        <is>
          <t>Artificial Intelligence based Neurodegenerative Disease Diagnosis and Research Analysis using Functional MRI (FMRI): A Review</t>
        </is>
      </c>
      <c r="B579" s="22">
        <f>IF(COUNTIF($A$1:A578,
IF(ISNUMBER(MATCH(RIGHT(TRIM(A578),1),{".",",",";",":","!","?"},0)),
LEFT(TRIM(A578),LEN(TRIM(A578))-1),
TRIM(A578)
))=1,
"Not Duplicate",
"Duplicate")</f>
        <v/>
      </c>
      <c r="C579" s="22">
        <f>_xlfn.IFNA(_xlfn.XLOOKUP(A579, Table1[Title], Table1[Inclusion/Exclusion Decision]), "Added studies")</f>
        <v/>
      </c>
      <c r="D579" s="22" t="inlineStr">
        <is>
          <t>N. A V; M. Pallikonda Rajasekaran; R. K. Priya; A. Al Bimani</t>
        </is>
      </c>
      <c r="E579" s="22" t="inlineStr">
        <is>
          <t>Department of Electronics &amp; Commnication Engineering, Kalasalingam Univeristy, Madurai, TamilNadu, India; Department of Electronics &amp; Commnication Engineering, Kalasalingam Univeristy, Madurai, TamilNadu, India; Department of Electrical and Communication Engineering, National Univerisity of Science and Technology, Sultanate of Oman; National Univerisity of Science and Technology, Sultanate of Oman</t>
        </is>
      </c>
      <c r="F579" s="22" t="inlineStr">
        <is>
          <t>2021 3rd International Conference on Advances in Computing, Communication Control and Networking (ICAC3N)</t>
        </is>
      </c>
      <c r="G579" s="14" t="n">
        <v>44629</v>
      </c>
      <c r="H579" s="22" t="n">
        <v>2021</v>
      </c>
      <c r="I579" s="22" t="n"/>
      <c r="J579" s="22" t="n"/>
      <c r="K579" s="22" t="n">
        <v>446</v>
      </c>
      <c r="L579" s="22" t="n">
        <v>450</v>
      </c>
      <c r="M579" s="22" t="inlineStr">
        <is>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is>
      </c>
      <c r="N579" s="22" t="n"/>
      <c r="O579" s="22" t="inlineStr">
        <is>
          <t>978-1-6654-3811-7</t>
        </is>
      </c>
      <c r="P579" s="22" t="inlineStr">
        <is>
          <t>10.1109/ICAC3N53548.2021.9725691</t>
        </is>
      </c>
      <c r="Q579" s="22" t="n"/>
      <c r="R579" s="22" t="inlineStr">
        <is>
          <t>https://ieeexplore.ieee.org/stamp/stamp.jsp?arnumber=9725691</t>
        </is>
      </c>
      <c r="S579" s="22" t="inlineStr">
        <is>
          <t>Functional Magnetic Resonance Imaging (fMRI);Deep Learning;Neurological Brain diseases &amp; dysfunctions</t>
        </is>
      </c>
      <c r="T579" s="22" t="inlineStr">
        <is>
          <t>Deep learning;Pathology;Machine learning algorithms;Neural activity;Functional magnetic resonance imaging;Biomedical image processing;Task analysis</t>
        </is>
      </c>
      <c r="U579" s="22" t="n"/>
      <c r="V579" s="22" t="n">
        <v>2</v>
      </c>
      <c r="W579" s="22" t="n"/>
      <c r="X579" s="22" t="n">
        <v>26</v>
      </c>
      <c r="Y579" s="22" t="inlineStr">
        <is>
          <t>IEEE</t>
        </is>
      </c>
      <c r="Z579" s="14" t="n">
        <v>44629</v>
      </c>
      <c r="AA579" s="22" t="inlineStr">
        <is>
          <t>17-18 Dec. 2021</t>
        </is>
      </c>
      <c r="AB579" s="22" t="inlineStr">
        <is>
          <t>17-18 Dec. 2021</t>
        </is>
      </c>
      <c r="AC579" s="22" t="inlineStr">
        <is>
          <t>IEEE</t>
        </is>
      </c>
      <c r="AD579" s="15" t="inlineStr">
        <is>
          <t>IEEE Conferences</t>
        </is>
      </c>
    </row>
    <row r="580">
      <c r="A580" s="8" t="inlineStr">
        <is>
          <t>Prediction of Neurodevelopmental Disorder by Combining Data-Driven ROI Extraction and Frequency Specific Brain Functional Connectivity Approach</t>
        </is>
      </c>
      <c r="B580" s="9">
        <f>IF(COUNTIF($A$1:A579,
IF(ISNUMBER(MATCH(RIGHT(TRIM(A579),1),{".",",",";",":","!","?"},0)),
LEFT(TRIM(A579),LEN(TRIM(A579))-1),
TRIM(A579)
))=1,
"Not Duplicate",
"Duplicate")</f>
        <v/>
      </c>
      <c r="C580" s="9">
        <f>_xlfn.IFNA(_xlfn.XLOOKUP(A580, Table1[Title], Table1[Inclusion/Exclusion Decision]), "Added studies")</f>
        <v/>
      </c>
      <c r="D580" s="9" t="inlineStr">
        <is>
          <t>S. Bandyopadhyay; M. Sarma; D. Samanta</t>
        </is>
      </c>
      <c r="E580" s="9" t="inlineStr">
        <is>
          <t>Advanced Technology Development Centre, IIT Kharagpur, Kharagpur, India; Subir Chowdhury School of Quality and Reliability, IIT Kharagpur, Kharagpur, India; Department of CSE, IIT Kharagpur, Kharagpur, India</t>
        </is>
      </c>
      <c r="F580" s="9" t="inlineStr">
        <is>
          <t>2024 15th International Conference on Computing Communication and Networking Technologies (ICCCNT)</t>
        </is>
      </c>
      <c r="G580" s="10" t="n">
        <v>45600</v>
      </c>
      <c r="H580" s="9" t="n">
        <v>2024</v>
      </c>
      <c r="I580" s="9" t="n"/>
      <c r="J580" s="9" t="n"/>
      <c r="K580" s="9" t="n">
        <v>1</v>
      </c>
      <c r="L580" s="9" t="n">
        <v>7</v>
      </c>
      <c r="M580" s="9" t="inlineStr">
        <is>
          <t>Neurodevelopmental Disorders (NDDs) such as Attention-Deficit/Hyperactivity Disorder (ADHD) and Autism spectrum disorder (ASD) have a profound impact on children and adolescents. Machine learning (ML) and Deep learning techniques (DeepL) on fMRI data offer a significant effect on predicting NDD with high diagnostics capabilities. Unlike conventional methods that rely solely on predefined brain regions and linear neural signal relationships, this study integrates grouped Independent Component Analysis (ICA) and Dictionary Learning (DL) to explore data-driven brain topology, allowing for a nuanced understanding of brain functional connections (BFC). By addressing non-linear BFC patterns in the frequency domain using Phase Locking Value (PLV), the model achieves high accuracy in predicting ADHD ($\mathbf{90\%} \pm \mathbf{1.1\%)}$) and ASD ($\mathbf{84.3\%}$ $\pm \mathbf{0.31\%}$) on ADHD-200 and ABIDE-I datasets respectively with 1D Convolutional Neural Network (1D-CNN), through 10-fold cross-validation. This approach offers robustness to amplitude variations and provides insights into synchronized signals over frequency, enhancing our understanding and diagnostic capabilities of NDDs. Incorporating grouped ICA and DL for data-driven time series data generation, offering robustness to amplitude variations, providing a nuanced understanding of synchronized signals over frequency with PLV, and classifying the BFC with 1D-CNN are the significant contributions of this proposed work.</t>
        </is>
      </c>
      <c r="N580" s="9" t="inlineStr">
        <is>
          <t>2473-7674</t>
        </is>
      </c>
      <c r="O580" s="9" t="inlineStr">
        <is>
          <t>979-8-3503-7024-9</t>
        </is>
      </c>
      <c r="P580" s="9" t="inlineStr">
        <is>
          <t>10.1109/ICCCNT61001.2024.10723846</t>
        </is>
      </c>
      <c r="Q580" s="9" t="n"/>
      <c r="R580" s="9" t="inlineStr">
        <is>
          <t>https://ieeexplore.ieee.org/stamp/stamp.jsp?arnumber=10723846</t>
        </is>
      </c>
      <c r="S580" s="9" t="inlineStr">
        <is>
          <t>Brain functional connectivity;Functional magnetic resonance imaging(fMRI);Phase locking value;Data-driven brain topology</t>
        </is>
      </c>
      <c r="T580" s="9" t="inlineStr">
        <is>
          <t>Time-frequency analysis;Accuracy;Shape;Network topology;Time series analysis;Predictive models;Robustness;Topology;Synchronization;Frequency synchronization</t>
        </is>
      </c>
      <c r="U580" s="9" t="n"/>
      <c r="V580" s="9" t="n">
        <v>2</v>
      </c>
      <c r="W580" s="9" t="n"/>
      <c r="X580" s="9" t="n">
        <v>38</v>
      </c>
      <c r="Y580" s="9" t="inlineStr">
        <is>
          <t>IEEE</t>
        </is>
      </c>
      <c r="Z580" s="10" t="n">
        <v>45600</v>
      </c>
      <c r="AA580" s="9" t="inlineStr">
        <is>
          <t>24-28 June 2024</t>
        </is>
      </c>
      <c r="AB580" s="9" t="inlineStr">
        <is>
          <t>24-28 June 2024</t>
        </is>
      </c>
      <c r="AC580" s="9" t="inlineStr">
        <is>
          <t>IEEE</t>
        </is>
      </c>
      <c r="AD580" s="11" t="inlineStr">
        <is>
          <t>IEEE Conferences</t>
        </is>
      </c>
    </row>
    <row r="581">
      <c r="A581" s="12" t="inlineStr">
        <is>
          <t>Advancements in Arabic Text-to-Speech Systems: A 22-Year Literature Review</t>
        </is>
      </c>
      <c r="B581" s="22">
        <f>IF(COUNTIF($A$1:A580,
IF(ISNUMBER(MATCH(RIGHT(TRIM(A580),1),{".",",",";",":","!","?"},0)),
LEFT(TRIM(A580),LEN(TRIM(A580))-1),
TRIM(A580)
))=1,
"Not Duplicate",
"Duplicate")</f>
        <v/>
      </c>
      <c r="C581" s="22">
        <f>_xlfn.IFNA(_xlfn.XLOOKUP(A581, Table1[Title], Table1[Inclusion/Exclusion Decision]), "Added studies")</f>
        <v/>
      </c>
      <c r="D581" s="22" t="inlineStr">
        <is>
          <t>K. Chemnad; A. Othman</t>
        </is>
      </c>
      <c r="E581" s="22" t="inlineStr">
        <is>
          <t>Mada Qatar Assistive Technology Center, Doha, Qatar; Mada Qatar Assistive Technology Center, Doha, Qatar</t>
        </is>
      </c>
      <c r="F581" s="22" t="inlineStr">
        <is>
          <t>IEEE Access</t>
        </is>
      </c>
      <c r="G581" s="14" t="n">
        <v>45015</v>
      </c>
      <c r="H581" s="22" t="n">
        <v>2023</v>
      </c>
      <c r="I581" s="22" t="n">
        <v>11</v>
      </c>
      <c r="J581" s="22" t="n"/>
      <c r="K581" s="22" t="n">
        <v>30929</v>
      </c>
      <c r="L581" s="22" t="n">
        <v>30954</v>
      </c>
      <c r="M581" s="22" t="inlineStr">
        <is>
          <t>Although there are several speech synthesis models available for different languages tailored to specific domain requirements and applications, there is currently no readily available information on the latest trends in Arabic language speech synthesis. This can make it challenging for beginners to research and develop text-to-speech (TTS) systems for Arabic. To address this issue, this article provides a comprehensive overview of several scholarsâ€™ contributions to the field of Arabic TTS, along with an examination of the unique features of the Arabic language and the corresponding challenges in creating TTS systems. Reporting only on papers discussing Arabic TTS, this systematic review evaluated available literature published between 2000 and 2022. We conducted a systematic review of six databases using the Preferred Reporting Items for Systematic Reviews and Meta-Analyses (PRISMA) guidelines to identify studies that addressed Arabic Text-to-Speech systems. Of the 3719 articles identified, only 36 (0.96%) met our search criteria. Bibliometric analyses of these studies were conducted and reported. The results highlight the main types of speech synthesis techniques used in TTS systems: concatenative, formant, deep neural network (DNN), hybrid models, and multiagent. The corpora used to develop these systems, as well as the diacritization techniques incorporated, evaluation techniques, and the results of the performance of the systems are reported. Subjective evaluation using the mean opinion score is the most commonly applied method to measure the accuracy of systems. This study also identifies gaps in the literature and makes recommendations for future research directions.</t>
        </is>
      </c>
      <c r="N581" s="22" t="inlineStr">
        <is>
          <t>2169-3536</t>
        </is>
      </c>
      <c r="O581" s="22" t="n"/>
      <c r="P581" s="22" t="inlineStr">
        <is>
          <t>10.1109/ACCESS.2023.3260844</t>
        </is>
      </c>
      <c r="Q581" s="22" t="n"/>
      <c r="R581" s="22" t="inlineStr">
        <is>
          <t>https://ieeexplore.ieee.org/stamp/stamp.jsp?arnumber=10078891</t>
        </is>
      </c>
      <c r="S581" s="22" t="inlineStr">
        <is>
          <t>Text-to-speech;speech synthesis;Arabic;low-resource languages;natural language processing</t>
        </is>
      </c>
      <c r="T581" s="22" t="inlineStr">
        <is>
          <t>Speech synthesis;Text analysis;Natural language processing;Systematics;Syntactics;Smart phones;Morphology</t>
        </is>
      </c>
      <c r="U581" s="22" t="n"/>
      <c r="V581" s="22" t="n">
        <v>10</v>
      </c>
      <c r="W581" s="22" t="n"/>
      <c r="X581" s="22" t="n">
        <v>130</v>
      </c>
      <c r="Y581" s="22" t="inlineStr">
        <is>
          <t>CCBYNCND</t>
        </is>
      </c>
      <c r="Z581" s="14" t="n">
        <v>45008</v>
      </c>
      <c r="AA581" s="22" t="n">
        <v>2023</v>
      </c>
      <c r="AB581" s="22" t="n"/>
      <c r="AC581" s="22" t="inlineStr">
        <is>
          <t>IEEE</t>
        </is>
      </c>
      <c r="AD581" s="15" t="inlineStr">
        <is>
          <t>IEEE Journals</t>
        </is>
      </c>
    </row>
    <row r="582">
      <c r="A582" s="8" t="inlineStr">
        <is>
          <t>MindWell Solace: Your Mental Health Companion</t>
        </is>
      </c>
      <c r="B582" s="9">
        <f>IF(COUNTIF($A$1:A581,
IF(ISNUMBER(MATCH(RIGHT(TRIM(A581),1),{".",",",";",":","!","?"},0)),
LEFT(TRIM(A581),LEN(TRIM(A581))-1),
TRIM(A581)
))=1,
"Not Duplicate",
"Duplicate")</f>
        <v/>
      </c>
      <c r="C582" s="9">
        <f>_xlfn.IFNA(_xlfn.XLOOKUP(A582, Table1[Title], Table1[Inclusion/Exclusion Decision]), "Added studies")</f>
        <v/>
      </c>
      <c r="D582" s="9" t="inlineStr">
        <is>
          <t>U. Bhave; M. M. Narendra; D. J. Bhadresh; J. A. Suhas; R. R. Ajit</t>
        </is>
      </c>
      <c r="E582" s="9" t="inlineStr">
        <is>
          <t>Computer Department, SAKEC, Mumbai, India; Computer Engineering, SAKEC, Mumbai, India; Computer Engineering, SAKEC, Mumbai, India; Computer Engineering, SAKEC, Mumbai, India; Computer Engineering, SAKEC, Mumbai, India</t>
        </is>
      </c>
      <c r="F582" s="9" t="inlineStr">
        <is>
          <t>2024 4th Asian Conference on Innovation in Technology (ASIANCON)</t>
        </is>
      </c>
      <c r="G582" s="10" t="n">
        <v>45678</v>
      </c>
      <c r="H582" s="9" t="n">
        <v>2024</v>
      </c>
      <c r="I582" s="9" t="n"/>
      <c r="J582" s="9" t="n"/>
      <c r="K582" s="9" t="n">
        <v>1</v>
      </c>
      <c r="L582" s="9" t="n">
        <v>4</v>
      </c>
      <c r="M582" s="9" t="inlineStr">
        <is>
          <t>This paper introduces "MindWell Solace: Your Mental Health Companion," 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is>
      </c>
      <c r="N582" s="9" t="n"/>
      <c r="O582" s="9" t="inlineStr">
        <is>
          <t>979-8-3503-5421-8</t>
        </is>
      </c>
      <c r="P582" s="9" t="inlineStr">
        <is>
          <t>10.1109/ASIANCON62057.2024.10837922</t>
        </is>
      </c>
      <c r="Q582" s="9" t="n"/>
      <c r="R582" s="9" t="inlineStr">
        <is>
          <t>https://ieeexplore.ieee.org/stamp/stamp.jsp?arnumber=10837922</t>
        </is>
      </c>
      <c r="S582" s="9" t="inlineStr">
        <is>
          <t>Mental health;chatbot;Flask;Firebase;disorder detection;counselor notification;student support</t>
        </is>
      </c>
      <c r="T582" s="9" t="inlineStr">
        <is>
          <t>Training;Surveys;Privacy;Technological innovation;Memory;Mental health;Oral communication;Chatbots;Real-time systems;Random forests</t>
        </is>
      </c>
      <c r="U582" s="9" t="n"/>
      <c r="V582" s="9" t="n"/>
      <c r="W582" s="9" t="n"/>
      <c r="X582" s="9" t="n">
        <v>16</v>
      </c>
      <c r="Y582" s="9" t="inlineStr">
        <is>
          <t>IEEE</t>
        </is>
      </c>
      <c r="Z582" s="10" t="n">
        <v>45678</v>
      </c>
      <c r="AA582" s="9" t="inlineStr">
        <is>
          <t>23-25 Aug. 2024</t>
        </is>
      </c>
      <c r="AB582" s="9" t="inlineStr">
        <is>
          <t>23-25 Aug. 2024</t>
        </is>
      </c>
      <c r="AC582" s="9" t="inlineStr">
        <is>
          <t>IEEE</t>
        </is>
      </c>
      <c r="AD582" s="11" t="inlineStr">
        <is>
          <t>IEEE Conferences</t>
        </is>
      </c>
    </row>
    <row r="583">
      <c r="A583" s="12" t="inlineStr">
        <is>
          <t>Poster: Opportunities and Challenges in Mental Health Mobile Applications</t>
        </is>
      </c>
      <c r="B583" s="22">
        <f>IF(COUNTIF($A$1:A582,
IF(ISNUMBER(MATCH(RIGHT(TRIM(A582),1),{".",",",";",":","!","?"},0)),
LEFT(TRIM(A582),LEN(TRIM(A582))-1),
TRIM(A582)
))=1,
"Not Duplicate",
"Duplicate")</f>
        <v/>
      </c>
      <c r="C583" s="22">
        <f>_xlfn.IFNA(_xlfn.XLOOKUP(A583, Table1[Title], Table1[Inclusion/Exclusion Decision]), "Added studies")</f>
        <v/>
      </c>
      <c r="D583" s="22" t="inlineStr">
        <is>
          <t>M. Erqsous; F. Lovell; B. Abraham; A. Ngo; M. L. Mauriello</t>
        </is>
      </c>
      <c r="E583" s="22" t="inlineStr">
        <is>
          <t>University of Delaware, Newark, DE, USA; University of Delaware, Newark, DE, USA; University of Delaware, Newark, DE, USA; University of Delaware, Newark, DE, USA; University of Delaware, Newark, DE, USA</t>
        </is>
      </c>
      <c r="F583" s="22" t="inlineStr">
        <is>
          <t>2024 IEEE/ACM Conference on Connected Health: Applications, Systems and Engineering Technologies (CHASE)</t>
        </is>
      </c>
      <c r="G583" s="14" t="n">
        <v>45509</v>
      </c>
      <c r="H583" s="22" t="n">
        <v>2024</v>
      </c>
      <c r="I583" s="22" t="n"/>
      <c r="J583" s="22" t="n"/>
      <c r="K583" s="22" t="n">
        <v>187</v>
      </c>
      <c r="L583" s="22" t="n">
        <v>188</v>
      </c>
      <c r="M583" s="22" t="inlineStr">
        <is>
          <t>Numerous mobile applications aimed at helping users with mental health goals exist in current smartphone application stores, and they are widely downloaded. However, there is some debate about how effective these applications might be, given many suffer from high attrition and stigmas around discussing mental health. This work aims to understand current challenges with and opportunities for these applications. Sampling from a dataset of 200,972 user reviews, we analyzed a representational set of 3016 user reviews to identify users who self-identified as using these applications to support their mental health goals (696, 23%). In addition to looking at the sentiment of these reviews, we identify mental health needs currently being served and attempt to identify under-served user groups. Here, we describe preliminary insights derived from our initial coding, which can inform researchers and application designers working in the area of mental health applications.</t>
        </is>
      </c>
      <c r="N583" s="22" t="inlineStr">
        <is>
          <t>2832-2975</t>
        </is>
      </c>
      <c r="O583" s="22" t="inlineStr">
        <is>
          <t>979-8-3503-4501-8</t>
        </is>
      </c>
      <c r="P583" s="22" t="inlineStr">
        <is>
          <t>10.1109/CHASE60773.2024.00032</t>
        </is>
      </c>
      <c r="Q583" s="22" t="n"/>
      <c r="R583" s="22" t="inlineStr">
        <is>
          <t>https://ieeexplore.ieee.org/stamp/stamp.jsp?arnumber=10614406</t>
        </is>
      </c>
      <c r="S583" s="22" t="inlineStr">
        <is>
          <t>Mobile Mental Health Applications;User Experience;Human-Computer Interaction;NLP;Sentiment Analysis;Healthcare Technology</t>
        </is>
      </c>
      <c r="T583" s="22" t="inlineStr">
        <is>
          <t>Reviews;Mental health;Encoding;Mobile applications</t>
        </is>
      </c>
      <c r="U583" s="22" t="n"/>
      <c r="V583" s="22" t="n"/>
      <c r="W583" s="22" t="n"/>
      <c r="X583" s="22" t="n">
        <v>9</v>
      </c>
      <c r="Y583" s="22" t="inlineStr">
        <is>
          <t>IEEE</t>
        </is>
      </c>
      <c r="Z583" s="14" t="n">
        <v>45509</v>
      </c>
      <c r="AA583" s="22" t="inlineStr">
        <is>
          <t>19-21 June 2024</t>
        </is>
      </c>
      <c r="AB583" s="22" t="inlineStr">
        <is>
          <t>19-21 June 2024</t>
        </is>
      </c>
      <c r="AC583" s="22" t="inlineStr">
        <is>
          <t>IEEE</t>
        </is>
      </c>
      <c r="AD583" s="15" t="inlineStr">
        <is>
          <t>IEEE Conferences</t>
        </is>
      </c>
    </row>
    <row r="584">
      <c r="A584" s="8" t="inlineStr">
        <is>
          <t>A Comparative Study on Various Detection Techniques to Detect Mental Health Disorders in Children</t>
        </is>
      </c>
      <c r="B584" s="9">
        <f>IF(COUNTIF($A$1:A583,
IF(ISNUMBER(MATCH(RIGHT(TRIM(A583),1),{".",",",";",":","!","?"},0)),
LEFT(TRIM(A583),LEN(TRIM(A583))-1),
TRIM(A583)
))=1,
"Not Duplicate",
"Duplicate")</f>
        <v/>
      </c>
      <c r="C584" s="9">
        <f>_xlfn.IFNA(_xlfn.XLOOKUP(A584, Table1[Title], Table1[Inclusion/Exclusion Decision]), "Added studies")</f>
        <v/>
      </c>
      <c r="D584" s="9" t="inlineStr">
        <is>
          <t>N. L. Gowda; N. Kumar; N. S. L. Gowda</t>
        </is>
      </c>
      <c r="E584" s="9" t="inlineStr">
        <is>
          <t>Department of CSE, Vidyavardhaka College of Engineering, Mysuru, India; Department of CSE, Vidyavardhaka College of Engineering, Mysuru, India; Department of Chemistry, Vidyavardhaka College of Engineering, Mysuru, India</t>
        </is>
      </c>
      <c r="F584" s="9" t="inlineStr">
        <is>
          <t>2023 International Conference on Next Generation Electronics (NEleX)</t>
        </is>
      </c>
      <c r="G584" s="10" t="n">
        <v>45338</v>
      </c>
      <c r="H584" s="9" t="n">
        <v>2023</v>
      </c>
      <c r="I584" s="9" t="n"/>
      <c r="J584" s="9" t="n"/>
      <c r="K584" s="9" t="n">
        <v>1</v>
      </c>
      <c r="L584" s="9" t="n">
        <v>5</v>
      </c>
      <c r="M584" s="9" t="inlineStr">
        <is>
          <t>Good mental health is vital for societal progress, but mental health challenges, exacerbated by global events like pandemics, have grown. Children with mental disorders face hurdles in education, work, and personal life, often lacking access to treatment. Advancements in technology, particularly AI, have sparked interest in automating mental illness detection. This article systematically reviews nine common childhood disorders, focusing on automated identification via physiological signals. It discusses signal analysis, feature engineering, and decision-making processes, highlighting benefits, challenges, and future directions. The paper also covers dataset details, validation methods, and key findings while posing research questions on signal availability and interpretability. Our focus in this paper revolves around the automated identification of these disorders through physiological signals. We also delve into a thorough discussion of signal analysis, feature engineering, and decision-making processes, highlighting their advantages, potential future directions, and challenges as reported in previous research on children's mental disorders. The article provides a comprehensive overview of the dataset description, validation techniques, extracted features, and decision- making models employed in these studies. Furthermore, it raises open research questions regarding signal availability, uncertainty, interpretability, and hardware implementation resources for signal analysis and machine or deep learning models. Lastly, the study's key findings are summarized in the conclusion section.</t>
        </is>
      </c>
      <c r="N584" s="9" t="n"/>
      <c r="O584" s="9" t="inlineStr">
        <is>
          <t>979-8-3503-1908-8</t>
        </is>
      </c>
      <c r="P584" s="9" t="inlineStr">
        <is>
          <t>10.1109/NEleX59773.2023.10421503</t>
        </is>
      </c>
      <c r="Q584" s="9" t="n"/>
      <c r="R584" s="9" t="inlineStr">
        <is>
          <t>https://ieeexplore.ieee.org/stamp/stamp.jsp?arnumber=10421503</t>
        </is>
      </c>
      <c r="S584" s="9" t="inlineStr">
        <is>
          <t>mental health disorders;prediction;classification;computing</t>
        </is>
      </c>
      <c r="T584" s="9" t="inlineStr">
        <is>
          <t>Pediatrics;Mental disorders;Mental health;Feature extraction;Physiology;Electroencephalography;Signal analysis</t>
        </is>
      </c>
      <c r="U584" s="9" t="n"/>
      <c r="V584" s="9" t="n"/>
      <c r="W584" s="9" t="n"/>
      <c r="X584" s="9" t="n">
        <v>13</v>
      </c>
      <c r="Y584" s="9" t="inlineStr">
        <is>
          <t>IEEE</t>
        </is>
      </c>
      <c r="Z584" s="10" t="n">
        <v>45338</v>
      </c>
      <c r="AA584" s="9" t="inlineStr">
        <is>
          <t>14-16 Dec. 2023</t>
        </is>
      </c>
      <c r="AB584" s="9" t="inlineStr">
        <is>
          <t>14-16 Dec. 2023</t>
        </is>
      </c>
      <c r="AC584" s="9" t="inlineStr">
        <is>
          <t>IEEE</t>
        </is>
      </c>
      <c r="AD584" s="11" t="inlineStr">
        <is>
          <t>IEEE Conferences</t>
        </is>
      </c>
    </row>
    <row r="585">
      <c r="A585" s="12" t="inlineStr">
        <is>
          <t>A Novel Contactless Human Attention and Task Focus Estimation During Tabletop Object Interactions using millimeter-wave radar</t>
        </is>
      </c>
      <c r="B585" s="22">
        <f>IF(COUNTIF($A$1:A584,
IF(ISNUMBER(MATCH(RIGHT(TRIM(A584),1),{".",",",";",":","!","?"},0)),
LEFT(TRIM(A584),LEN(TRIM(A584))-1),
TRIM(A584)
))=1,
"Not Duplicate",
"Duplicate")</f>
        <v/>
      </c>
      <c r="C585" s="22">
        <f>_xlfn.IFNA(_xlfn.XLOOKUP(A585, Table1[Title], Table1[Inclusion/Exclusion Decision]), "Added studies")</f>
        <v/>
      </c>
      <c r="D585" s="22" t="inlineStr">
        <is>
          <t>M. Younas; Z. Jian; F. Niaz; X. Xu</t>
        </is>
      </c>
      <c r="E585" s="22" t="inlineStr">
        <is>
          <t>School of Computer Science Wuhan University, Wuhan, China; School of Computer Science Wuhan University, Wuhan, China; School of Computer Science Wuhan University, Wuhan, China; Department of Wireless Communication, Information Support Force Engineering University, Wuhan, China</t>
        </is>
      </c>
      <c r="F585" s="22" t="inlineStr">
        <is>
          <t>IEEE Internet of Things Journal</t>
        </is>
      </c>
      <c r="G585" s="22" t="n"/>
      <c r="H585" s="22" t="n">
        <v>2026</v>
      </c>
      <c r="I585" s="22" t="inlineStr">
        <is>
          <t>PP</t>
        </is>
      </c>
      <c r="J585" s="22" t="n">
        <v>99</v>
      </c>
      <c r="K585" s="22" t="n">
        <v>1</v>
      </c>
      <c r="L585" s="22" t="n">
        <v>1</v>
      </c>
      <c r="M585" s="22" t="inlineStr">
        <is>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handâ€“object interaction tasks using frequency-modulated continuous-wave (FMCW) millimeter-wave radar. We capture fine-grained Dopplerâ€“time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Dopplerâ€“time feature embeddings using a 1Dâ€“CNNâ€“ BiLSTMâ€“Attention fusion pipeline. This network simultaneously encodes motion smoothness, energy dynamics, and temporal regularity to derive attention scores on a 0-100 scale. Extensive experiments show the modelâ€™s capability to generalize across different subjects and activities, achieving an overall RMSE of â‰ˆ2.21 and R2 of 0.9959. Ablation analysis validates the needs of both handcrafted features and multi-head-attention fusion for performance. signal-to-noise ratios below 15 dB, noise tests revealed a performance decline of less than 5%. Changes in attention impact behavioral patterns was gained through correlation analysis. Our approach offers a privacy-preserving and contactless alternative to existing methods, making it ideal for use in classroom monitoring, workplace productivity assessment, and cognitive health evaluation.</t>
        </is>
      </c>
      <c r="N585" s="22" t="inlineStr">
        <is>
          <t>2327-4662</t>
        </is>
      </c>
      <c r="O585" s="22" t="n"/>
      <c r="P585" s="22" t="inlineStr">
        <is>
          <t>10.1109/JIOT.2026.3670444</t>
        </is>
      </c>
      <c r="Q585" s="22" t="n"/>
      <c r="R585" s="22" t="inlineStr">
        <is>
          <t>https://ieeexplore.ieee.org/stamp/stamp.jsp?arnumber=11421563</t>
        </is>
      </c>
      <c r="S585" s="22" t="inlineStr">
        <is>
          <t>Contactless sensing;Attention estimation;Task concentration monitoring;Tangible object interactions;Deep learning</t>
        </is>
      </c>
      <c r="T585" s="22" t="inlineStr">
        <is>
          <t>Monitoring;Millimeter wave communication;Radar;Estimation;Doppler effect;Spectrogram;Writing;Stacking;Millimeter wave radar;Feature extraction</t>
        </is>
      </c>
      <c r="U585" s="22" t="n"/>
      <c r="V585" s="22" t="n"/>
      <c r="W585" s="22" t="n"/>
      <c r="X585" s="22" t="n"/>
      <c r="Y585" s="22" t="inlineStr">
        <is>
          <t>IEEE</t>
        </is>
      </c>
      <c r="Z585" s="14" t="n">
        <v>46085</v>
      </c>
      <c r="AA585" s="22" t="n"/>
      <c r="AB585" s="22" t="n"/>
      <c r="AC585" s="22" t="inlineStr">
        <is>
          <t>IEEE</t>
        </is>
      </c>
      <c r="AD585" s="15" t="inlineStr">
        <is>
          <t>IEEE Early Access Articles</t>
        </is>
      </c>
    </row>
    <row r="586">
      <c r="A586" s="8" t="inlineStr">
        <is>
          <t>New Analytic Framework of Public Mental Health Predection Using Data Science</t>
        </is>
      </c>
      <c r="B586" s="9">
        <f>IF(COUNTIF($A$1:A585,
IF(ISNUMBER(MATCH(RIGHT(TRIM(A585),1),{".",",",";",":","!","?"},0)),
LEFT(TRIM(A585),LEN(TRIM(A585))-1),
TRIM(A585)
))=1,
"Not Duplicate",
"Duplicate")</f>
        <v/>
      </c>
      <c r="C586" s="9">
        <f>_xlfn.IFNA(_xlfn.XLOOKUP(A586, Table1[Title], Table1[Inclusion/Exclusion Decision]), "Added studies")</f>
        <v/>
      </c>
      <c r="D586" s="9" t="inlineStr">
        <is>
          <t>S. V. Simpson; M. S. Sane; M. M. Singiri; M. Settipalli; L. K. Dama</t>
        </is>
      </c>
      <c r="E586" s="9" t="inlineStr">
        <is>
          <t>Department of Computer Science &amp; Technology, Madanapalle Institute of Technology &amp; science, Andhra pradesh, Angallu, India; Department of Computer Science &amp; Technology, Madanapalle Institute of Technology &amp; science, Andhra pradesh, Angallu, India; Department of Computer Science &amp; Technology, Madanapalle Institute of Technology &amp; science, dept. name of organization, Andhra pradesh, Angallu, India; Department of Computer Science &amp; Technology, Madanapalle Institute of Technology &amp; science, Andhra pradesh, Angallu, India; Department of Computer Science &amp; Technology, Madanapalle Institute of Technology &amp; science, Andhra pradesh, Angallu, India</t>
        </is>
      </c>
      <c r="F586" s="9" t="inlineStr">
        <is>
          <t>2024 10th International Conference on Communication and Signal Processing (ICCSP)</t>
        </is>
      </c>
      <c r="G586" s="10" t="n">
        <v>45449</v>
      </c>
      <c r="H586" s="9" t="n">
        <v>2024</v>
      </c>
      <c r="I586" s="9" t="n"/>
      <c r="J586" s="9" t="n"/>
      <c r="K586" s="9" t="n">
        <v>1750</v>
      </c>
      <c r="L586" s="9" t="n">
        <v>1755</v>
      </c>
      <c r="M586" s="9" t="inlineStr">
        <is>
          <t>Social media triggered intellectual issues like social network mental disorders (SNMD) also are on the upward push cyber dependence, statistics overload and network crush have emerge as not unusual I noticed currently. The signs of these mental disorders at the moment are normally seen inside the passive this may put off clinical intervention. In this text we discuss social media mining this affords a sensible opportunity for early detection of SNMD at an early level. Itâ€™s far since intellectual factors are taken into consideration stable, SNMD is less difficult to diagnose. Diagnostic criteria (questionnaires) for anti-social conduct cannot be located on-line. Our method, new and modern, does not depend on the usage of SNMD detection self-diagnosis of those intellectual troubles through questionnaires. We would really like to present a vehicle regulatory frame, particularly social network Mental Disorders Detection (SNMDD), which using capabilities extracted from social media facts to correctly pick out ability incidents SNMD. We practice multi-supply getting to know in SNMDD and suggest a just out of the plastic new SNMD-based totally tensor variation (STM) for higher in general execution. Our machine assessed by means of a person survey of 3,126 social media users. We are on submit analysis, and the use of SNMDD for big-scale facts analysis and evaluation three types of SNMD. The outcomes display that SNMDD is promising for online character. Interpersonal organization clients with viable SNMD</t>
        </is>
      </c>
      <c r="N586" s="9" t="inlineStr">
        <is>
          <t>2836-1873</t>
        </is>
      </c>
      <c r="O586" s="9" t="inlineStr">
        <is>
          <t>979-8-3503-5306-8</t>
        </is>
      </c>
      <c r="P586" s="9" t="inlineStr">
        <is>
          <t>10.1109/ICCSP60870.2024.10543555</t>
        </is>
      </c>
      <c r="Q586" s="9" t="n"/>
      <c r="R586" s="9" t="inlineStr">
        <is>
          <t>https://ieeexplore.ieee.org/stamp/stamp.jsp?arnumber=10543555</t>
        </is>
      </c>
      <c r="S586" s="9" t="inlineStr">
        <is>
          <t>Interpersonal organization;Emotions;Depression;Sentiment Analysis</t>
        </is>
      </c>
      <c r="T586" s="9" t="inlineStr">
        <is>
          <t>Surveys;Tensors;Social networking (online);Mental disorders;Signal processing algorithms;Mental health;Data science</t>
        </is>
      </c>
      <c r="U586" s="9" t="n"/>
      <c r="V586" s="9" t="n"/>
      <c r="W586" s="9" t="n"/>
      <c r="X586" s="9" t="n">
        <v>10</v>
      </c>
      <c r="Y586" s="9" t="inlineStr">
        <is>
          <t>IEEE</t>
        </is>
      </c>
      <c r="Z586" s="10" t="n">
        <v>45449</v>
      </c>
      <c r="AA586" s="9" t="inlineStr">
        <is>
          <t>12-14 April 2024</t>
        </is>
      </c>
      <c r="AB586" s="9" t="inlineStr">
        <is>
          <t>12-14 April 2024</t>
        </is>
      </c>
      <c r="AC586" s="9" t="inlineStr">
        <is>
          <t>IEEE</t>
        </is>
      </c>
      <c r="AD586" s="11" t="inlineStr">
        <is>
          <t>IEEE Conferences</t>
        </is>
      </c>
    </row>
    <row r="587">
      <c r="A587" s="12" t="inlineStr">
        <is>
          <t>ADHD Diagnosis Using TQWT-Based Analysis of EEG Signals</t>
        </is>
      </c>
      <c r="B587" s="22">
        <f>IF(COUNTIF($A$1:A586,
IF(ISNUMBER(MATCH(RIGHT(TRIM(A586),1),{".",",",";",":","!","?"},0)),
LEFT(TRIM(A586),LEN(TRIM(A586))-1),
TRIM(A586)
))=1,
"Not Duplicate",
"Duplicate")</f>
        <v/>
      </c>
      <c r="C587" s="22">
        <f>_xlfn.IFNA(_xlfn.XLOOKUP(A587, Table1[Title], Table1[Inclusion/Exclusion Decision]), "Added studies")</f>
        <v/>
      </c>
      <c r="D587" s="22" t="inlineStr">
        <is>
          <t>N. G. GÃ¼lenÃ§; M. Ã–ztÃ¼rk</t>
        </is>
      </c>
      <c r="E587" s="22" t="inlineStr">
        <is>
          <t>Biyomedikal MÃ¼hendisliÄŸi BÃ¶lÃ¼mÃ¼, TekirdaÄŸ NamÄ±k Kemal Ãœniversitesi, TekirdaÄŸ, TÃ¼rkiye; Elektrik ve Elektronik MÃ¼hendisliÄŸi BÃ¶lÃ¼mÃ¼, Ä°stanbul Ãœniversitesi-CerrahpaÅŸa, Ä°stanbul, TÃ¼rkiye</t>
        </is>
      </c>
      <c r="F587" s="22" t="inlineStr">
        <is>
          <t>2025 33rd Signal Processing and Communications Applications Conference (SIU)</t>
        </is>
      </c>
      <c r="G587" s="14" t="n">
        <v>45884</v>
      </c>
      <c r="H587" s="22" t="n">
        <v>2025</v>
      </c>
      <c r="I587" s="22" t="n"/>
      <c r="J587" s="22" t="n"/>
      <c r="K587" s="22" t="n">
        <v>1</v>
      </c>
      <c r="L587" s="22" t="n">
        <v>4</v>
      </c>
      <c r="M587" s="22" t="inlineStr">
        <is>
          <t>In this study, the Tuneable Q-factor Wavelet Transform (TQWT) method was applied to classify Attention Deficit and Hyperactivity Disorder (ADHD) diagnosis with features obtained from EEG signals. It was aimed to perform EEG-based ADHD diagnosis more objectively and reliably. EEG signals were analyzed in the prefrontal, frontal, central, parietal, temporal, and occipital regions. The importance levels of the features obtained from the four sub-bands of TQWT and the signal are determined by ANOVA test and classified by machine learning algorithms. In the evaluations made with 10-fold cross-validation, 99.34% training, and 99.41% test accuracy were obtained in the parietal region in the Ensemble Subspace k-NN model, 98.90% training accuracy and 98.53% test accuracy were obtained in the frontal region. The results show that the TQWT method successfully detects important patterns in EEG signals and reveals the cognitive and neurophysiological differences of ADHD.</t>
        </is>
      </c>
      <c r="N587" s="22" t="inlineStr">
        <is>
          <t>2165-0608</t>
        </is>
      </c>
      <c r="O587" s="22" t="inlineStr">
        <is>
          <t>979-8-3315-6655-5</t>
        </is>
      </c>
      <c r="P587" s="22" t="inlineStr">
        <is>
          <t>10.1109/SIU66497.2025.11112135</t>
        </is>
      </c>
      <c r="Q587" s="22" t="n"/>
      <c r="R587" s="22" t="inlineStr">
        <is>
          <t>https://ieeexplore.ieee.org/stamp/stamp.jsp?arnumber=11112135</t>
        </is>
      </c>
      <c r="S587" s="22" t="inlineStr">
        <is>
          <t>ADHD;Tunable Q-factor Wavelet Transform;Machine Learning;Electroencephalography</t>
        </is>
      </c>
      <c r="T587" s="22" t="inlineStr">
        <is>
          <t>Wavelet transforms;Training;Q-factor;Accuracy;Machine learning algorithms;Machine learning;Signal processing;Wavelet analysis;Electroencephalography;Reliability</t>
        </is>
      </c>
      <c r="U587" s="22" t="n"/>
      <c r="V587" s="22" t="n"/>
      <c r="W587" s="22" t="n"/>
      <c r="X587" s="22" t="n">
        <v>0</v>
      </c>
      <c r="Y587" s="22" t="inlineStr">
        <is>
          <t>IEEE</t>
        </is>
      </c>
      <c r="Z587" s="14" t="n">
        <v>45884</v>
      </c>
      <c r="AA587" s="22" t="inlineStr">
        <is>
          <t>25-28 June 2025</t>
        </is>
      </c>
      <c r="AB587" s="22" t="inlineStr">
        <is>
          <t>25-28 June 2025</t>
        </is>
      </c>
      <c r="AC587" s="22" t="inlineStr">
        <is>
          <t>IEEE</t>
        </is>
      </c>
      <c r="AD587" s="15" t="inlineStr">
        <is>
          <t>IEEE Conferences</t>
        </is>
      </c>
    </row>
    <row r="588">
      <c r="A588" s="8" t="inlineStr">
        <is>
          <t>Cross-Subject Motor Imagery EEG Classification using Deep Learning</t>
        </is>
      </c>
      <c r="B588" s="9">
        <f>IF(COUNTIF($A$1:A587,
IF(ISNUMBER(MATCH(RIGHT(TRIM(A587),1),{".",",",";",":","!","?"},0)),
LEFT(TRIM(A587),LEN(TRIM(A587))-1),
TRIM(A587)
))=1,
"Not Duplicate",
"Duplicate")</f>
        <v/>
      </c>
      <c r="C588" s="9">
        <f>_xlfn.IFNA(_xlfn.XLOOKUP(A588, Table1[Title], Table1[Inclusion/Exclusion Decision]), "Added studies")</f>
        <v/>
      </c>
      <c r="D588" s="9" t="inlineStr">
        <is>
          <t>I. Ahmed; L. R</t>
        </is>
      </c>
      <c r="E588" s="9" t="inlineStr">
        <is>
          <t>Department of Electronics and Communication Engineering, Amrita School of Engineering, Amrita Vishwa Vidyapeetham, Coimbatore, India; Department of Electronics and Communication Engineering, Amrita School of Engineering, Amrita Vishwa Vidyapeetham, Coimbatore, India</t>
        </is>
      </c>
      <c r="F588" s="9" t="inlineStr">
        <is>
          <t>2023 IEEE 20th India Council International Conference (INDICON)</t>
        </is>
      </c>
      <c r="G588" s="10" t="n">
        <v>45349</v>
      </c>
      <c r="H588" s="9" t="n">
        <v>2023</v>
      </c>
      <c r="I588" s="9" t="n"/>
      <c r="J588" s="9" t="n"/>
      <c r="K588" s="9" t="n">
        <v>427</v>
      </c>
      <c r="L588" s="9" t="n">
        <v>432</v>
      </c>
      <c r="M588" s="9" t="inlineStr">
        <is>
          <t>Brain Computer Interface (BCI) has gained a lot of attention recently due to its ability to assist people with neurological disabilities. Motor Imagery (MI) Electroencephalogram (EEG) signals are useful in BCI systems due to their high temporal resolution, which facilitates real time performance. One major limitation of BCI systems is the difficulty in obtaining generalized models that are independent of intra-subject and cross-subject variability. In this work, an approach that uses an Autoencoder for feature extraction followed by a Convolutional Neural Network (CNN) classifier is employed for improving the cross-subject generalization. The proposed method is validated using the Physionet EEG Motor Movement/Imagery Dataset, achieving an accuracy as high as 86.7% for cross-subject analysis.</t>
        </is>
      </c>
      <c r="N588" s="9" t="inlineStr">
        <is>
          <t>2325-9418</t>
        </is>
      </c>
      <c r="O588" s="9" t="inlineStr">
        <is>
          <t>979-8-3503-0559-3</t>
        </is>
      </c>
      <c r="P588" s="9" t="inlineStr">
        <is>
          <t>10.1109/INDICON59947.2023.10440837</t>
        </is>
      </c>
      <c r="Q588" s="9" t="n"/>
      <c r="R588" s="9" t="inlineStr">
        <is>
          <t>https://ieeexplore.ieee.org/stamp/stamp.jsp?arnumber=10440837</t>
        </is>
      </c>
      <c r="S588" s="9" t="inlineStr">
        <is>
          <t>Autoencoder;Brain Computer Interface;Convolutional Neural Network;Cross-subject;Motor Imagery</t>
        </is>
      </c>
      <c r="T588" s="9" t="inlineStr">
        <is>
          <t>Feature extraction;Motors;Brain modeling;Electroencephalography;Brain-computer interfaces;Convolutional neural networks;Signal resolution</t>
        </is>
      </c>
      <c r="U588" s="9" t="n"/>
      <c r="V588" s="9" t="n">
        <v>1</v>
      </c>
      <c r="W588" s="9" t="n"/>
      <c r="X588" s="9" t="n">
        <v>28</v>
      </c>
      <c r="Y588" s="9" t="inlineStr">
        <is>
          <t>IEEE</t>
        </is>
      </c>
      <c r="Z588" s="10" t="n">
        <v>45349</v>
      </c>
      <c r="AA588" s="9" t="inlineStr">
        <is>
          <t>14-17 Dec. 2023</t>
        </is>
      </c>
      <c r="AB588" s="9" t="inlineStr">
        <is>
          <t>14-17 Dec. 2023</t>
        </is>
      </c>
      <c r="AC588" s="9" t="inlineStr">
        <is>
          <t>IEEE</t>
        </is>
      </c>
      <c r="AD588" s="11" t="inlineStr">
        <is>
          <t>IEEE Conferences</t>
        </is>
      </c>
    </row>
    <row r="589">
      <c r="A589" s="12" t="inlineStr">
        <is>
          <t>CLN-BA-MTS: A Hybrid CNN-LSTM Network with Bahdanau Attention for Emotion-Aware Music Therapy System</t>
        </is>
      </c>
      <c r="B589" s="22">
        <f>IF(COUNTIF($A$1:A588,
IF(ISNUMBER(MATCH(RIGHT(TRIM(A588),1),{".",",",";",":","!","?"},0)),
LEFT(TRIM(A588),LEN(TRIM(A588))-1),
TRIM(A588)
))=1,
"Not Duplicate",
"Duplicate")</f>
        <v/>
      </c>
      <c r="C589" s="22">
        <f>_xlfn.IFNA(_xlfn.XLOOKUP(A589, Table1[Title], Table1[Inclusion/Exclusion Decision]), "Added studies")</f>
        <v/>
      </c>
      <c r="D589" s="22" t="inlineStr">
        <is>
          <t>J. Deng</t>
        </is>
      </c>
      <c r="E589" s="22" t="inlineStr">
        <is>
          <t>Shandong Management University, Jinan, China</t>
        </is>
      </c>
      <c r="F589" s="22" t="inlineStr">
        <is>
          <t>2025 International Conference on Communication, Computer, and Information Technology (IC3IT)</t>
        </is>
      </c>
      <c r="G589" s="14" t="n">
        <v>46044</v>
      </c>
      <c r="H589" s="22" t="n">
        <v>2025</v>
      </c>
      <c r="I589" s="22" t="n"/>
      <c r="J589" s="22" t="n"/>
      <c r="K589" s="22" t="n">
        <v>1</v>
      </c>
      <c r="L589" s="22" t="n">
        <v>5</v>
      </c>
      <c r="M589" s="22" t="inlineStr">
        <is>
          <t>From the past few years, smart music therapy systems have developed as a key tool for emotional regulation and cognitive rehabilitation. However, traditional methods significantly rely on manually extracted audio descriptors and static learning algorithms that struggle to capture temporal, emotional, and spectral nuances required for personalized treatment. Hence, a Hybrid Convolutional Neural Network-Long Short-Term Memory (CNN-LSTM) Network with Bahdanau Attention for Emotion-Aware Music Therapy System (CLN-BA-MTS) is proposed to overcome these challenges. Initially, audio and visual tracks from the Emotify dataset which consisting of 400 songs were gathered. Then, the collected data were transformed into Waveform Audio File Format (WAV), normalized, and segmented into overlapping ten-second blocks. Therefore, each individual segment was processed utilising Short-Time Fourier Transform (STFT) to produce Melspectrograms that captured both temporal and spectral information. After that, CNN layers learned spatial-spectral features, while the LSTM layers modeled sequential rhythmic patterns over time. Moreover, a Bahdanau Attention mechanism highlighted emotionally significant and perceptually dominant frames. Further, the learned high-level representations were utilized to develop adaptive music recommendations aligned with target affective states. The proposed CLN-BA-MTS attained greater results in terms of accuracy (0.84 Â± 0.04) than existing Handcrafted Feature-Based Music Genre Classification Model (HFMGCM) respectively.</t>
        </is>
      </c>
      <c r="N589" s="22" t="n"/>
      <c r="O589" s="22" t="inlineStr">
        <is>
          <t>979-8-3315-2483-8</t>
        </is>
      </c>
      <c r="P589" s="22" t="inlineStr">
        <is>
          <t>10.1109/IC3IT66137.2025.11341205</t>
        </is>
      </c>
      <c r="Q589" s="22" t="n"/>
      <c r="R589" s="22" t="inlineStr">
        <is>
          <t>https://ieeexplore.ieee.org/stamp/stamp.jsp?arnumber=11341205</t>
        </is>
      </c>
      <c r="S589" s="22" t="inlineStr">
        <is>
          <t>audio signal processing;bahdanau attention;convolutional neural network;emotion-aware recommendation;music therapy system</t>
        </is>
      </c>
      <c r="T589" s="22" t="inlineStr">
        <is>
          <t>Adaptation models;Visualization;Attention mechanisms;Accuracy;Medical treatment;Feature extraction;Multiple signal classification;Convolutional neural networks;Recommender systems;Long short term memory</t>
        </is>
      </c>
      <c r="U589" s="22" t="n"/>
      <c r="V589" s="22" t="n"/>
      <c r="W589" s="22" t="n"/>
      <c r="X589" s="22" t="n">
        <v>15</v>
      </c>
      <c r="Y589" s="22" t="inlineStr">
        <is>
          <t>IEEE</t>
        </is>
      </c>
      <c r="Z589" s="14" t="n">
        <v>46044</v>
      </c>
      <c r="AA589" s="22" t="inlineStr">
        <is>
          <t>24-25 Oct. 2025</t>
        </is>
      </c>
      <c r="AB589" s="22" t="inlineStr">
        <is>
          <t>24-25 Oct. 2025</t>
        </is>
      </c>
      <c r="AC589" s="22" t="inlineStr">
        <is>
          <t>IEEE</t>
        </is>
      </c>
      <c r="AD589" s="15" t="inlineStr">
        <is>
          <t>IEEE Conferences</t>
        </is>
      </c>
    </row>
    <row r="590">
      <c r="A590" s="8" t="inlineStr">
        <is>
          <t>Effectiveness of AI-Guided Meditation: EEG Analysis and User Experiences</t>
        </is>
      </c>
      <c r="B590" s="9">
        <f>IF(COUNTIF($A$1:A589,
IF(ISNUMBER(MATCH(RIGHT(TRIM(A589),1),{".",",",";",":","!","?"},0)),
LEFT(TRIM(A589),LEN(TRIM(A589))-1),
TRIM(A589)
))=1,
"Not Duplicate",
"Duplicate")</f>
        <v/>
      </c>
      <c r="C590" s="9">
        <f>_xlfn.IFNA(_xlfn.XLOOKUP(A590, Table1[Title], Table1[Inclusion/Exclusion Decision]), "Added studies")</f>
        <v/>
      </c>
      <c r="D590" s="9" t="inlineStr">
        <is>
          <t>W. Xiao; H. -W. Huang; D. Dusza</t>
        </is>
      </c>
      <c r="E590" s="9" t="inlineStr">
        <is>
          <t>Shaoguan University, Guangdong, China; Shaoguan University, Guangdong, China; University of Southern Queensland, Australia</t>
        </is>
      </c>
      <c r="F590" s="9" t="inlineStr">
        <is>
          <t>2025 8th International Conference on Robotic Systems and Applications (ICRSA)</t>
        </is>
      </c>
      <c r="G590" s="10" t="n">
        <v>46070</v>
      </c>
      <c r="H590" s="9" t="n">
        <v>2025</v>
      </c>
      <c r="I590" s="9" t="n"/>
      <c r="J590" s="9" t="n"/>
      <c r="K590" s="9" t="n">
        <v>136</v>
      </c>
      <c r="L590" s="9" t="n">
        <v>141</v>
      </c>
      <c r="M590" s="9" t="inlineStr">
        <is>
          <t>This study investigates the effectiveness of AIguided meditation compared to instructor-provided, text-based meditation, using electroencephalography (EEG) and post-session interviews. Participants were randomly assigned to either condition, and EEG data were analyzed to assess alpha-theta cross-frequency dynamics, a biofeedback marker of meditative states versus mind-wandering. Although EEG analysis revealed significant within-session changes across the $\mathbf{5}$-minute meditation phases, no statistically significant differences in these neural measures were observed between the groups. Qualitative interview data suggest that AI-guided meditation effectively redirects internal attention and promotes relaxation; however, some participants perceived the AI chatbot's tone as less emotionally engaging than that of human-led or video-based mediation. The findings suggest that AI-guided meditation is a scalable and promising tool for modulating neural correlates of emotion regulation. However, further refinements in AIsupported voice models should enhance user engagement.</t>
        </is>
      </c>
      <c r="N590" s="9" t="n"/>
      <c r="O590" s="9" t="inlineStr">
        <is>
          <t>979-8-3503-5762-2</t>
        </is>
      </c>
      <c r="P590" s="9" t="inlineStr">
        <is>
          <t>10.1109/ICRSA66467.2025.11383824</t>
        </is>
      </c>
      <c r="Q590" s="9" t="n"/>
      <c r="R590" s="9" t="inlineStr">
        <is>
          <t>https://ieeexplore.ieee.org/stamp/stamp.jsp?arnumber=11383824</t>
        </is>
      </c>
      <c r="S590" s="9" t="inlineStr">
        <is>
          <t>AI-guided meditation;EEG;alpha-to-theta ratio;emotion regulation</t>
        </is>
      </c>
      <c r="T590" s="9" t="inlineStr">
        <is>
          <t>Phase measurement;Particle measurements;Electroencephalography;User experience;Biological control systems;Artificial intelligence;Interviews;Emotion regulation;Mediation;Robots</t>
        </is>
      </c>
      <c r="U590" s="9" t="n"/>
      <c r="V590" s="9" t="n"/>
      <c r="W590" s="9" t="n"/>
      <c r="X590" s="9" t="n">
        <v>18</v>
      </c>
      <c r="Y590" s="9" t="inlineStr">
        <is>
          <t>IEEE</t>
        </is>
      </c>
      <c r="Z590" s="10" t="n">
        <v>46070</v>
      </c>
      <c r="AA590" s="9" t="inlineStr">
        <is>
          <t>19-21 Sept. 2025</t>
        </is>
      </c>
      <c r="AB590" s="9" t="inlineStr">
        <is>
          <t>19-21 Sept. 2025</t>
        </is>
      </c>
      <c r="AC590" s="9" t="inlineStr">
        <is>
          <t>IEEE</t>
        </is>
      </c>
      <c r="AD590" s="11" t="inlineStr">
        <is>
          <t>IEEE Conferences</t>
        </is>
      </c>
    </row>
    <row r="591">
      <c r="A591" s="12" t="inlineStr">
        <is>
          <t>Multi-platform Communication Application for Children with Nonverbal Autism</t>
        </is>
      </c>
      <c r="B591" s="22">
        <f>IF(COUNTIF($A$1:A590,
IF(ISNUMBER(MATCH(RIGHT(TRIM(A590),1),{".",",",";",":","!","?"},0)),
LEFT(TRIM(A590),LEN(TRIM(A590))-1),
TRIM(A590)
))=1,
"Not Duplicate",
"Duplicate")</f>
        <v/>
      </c>
      <c r="C591" s="22">
        <f>_xlfn.IFNA(_xlfn.XLOOKUP(A591, Table1[Title], Table1[Inclusion/Exclusion Decision]), "Added studies")</f>
        <v/>
      </c>
      <c r="D591" s="22" t="inlineStr">
        <is>
          <t>S. Lizarazo-Diaz; A. Romero-Alvarez; L. Machuca-Visbal; C. Viloria-NÃºÃ±ez; E. Ahumada-Tello</t>
        </is>
      </c>
      <c r="E591" s="22" t="inlineStr">
        <is>
          <t>Electrical and Electronics Eng. Dept., Universidad Del Norte, Barranquilla, Colombia; Education Department, Universidad Del Norte, Barranquilla, Colombia; Psychology Department, Universidad Del Norte, Barranquilla, Colombia; Electrical and Electronics Eng. Dept., Universidad Del Norte, Barranquilla, Colombia; Accounting and Management Faculty, Universidad AutÃ³noma de Baja California, Tijuana, Mexico</t>
        </is>
      </c>
      <c r="F591" s="22" t="inlineStr">
        <is>
          <t>2024 IEEE International Symposium on Technology and Society (ISTAS)</t>
        </is>
      </c>
      <c r="G591" s="14" t="n">
        <v>45594</v>
      </c>
      <c r="H591" s="22" t="n">
        <v>2024</v>
      </c>
      <c r="I591" s="22" t="n"/>
      <c r="J591" s="22" t="n"/>
      <c r="K591" s="22" t="n">
        <v>1</v>
      </c>
      <c r="L591" s="22" t="n">
        <v>7</v>
      </c>
      <c r="M591" s="22" t="inlineStr">
        <is>
          <t>This paper presents the development and evaluation of a multi-platform communication application designed for children with nonverbal autism. Utilizing Python and deep learning models, the application, named Conectando Voces, aims to facilitate communication for children with autism by providing a user-friendly interface and voice generation capabilities. The application employs the Flet framework for building the UI, enabling deployment across various devices including mobile phones, tablets, and PCs. Voice generation is achieved through Googleâ€™s text-to-speech model, with a fallback to pyttsx3 for offline use. The validation study involved five children with varying degrees of autism and comorbidities, highlighting the appâ€™s potential effectiveness in promoting speech. Results indicate that children with mild to moderate autism benefit significantly, while those with severe autism or additional comorbidities require further tailored support. The study underscores the importance of personalized adaptations and comprehensive support for maximizing the appâ€™s utility in enhancing communication skills in children with autism.</t>
        </is>
      </c>
      <c r="N591" s="22" t="inlineStr">
        <is>
          <t>2158-3412</t>
        </is>
      </c>
      <c r="O591" s="22" t="inlineStr">
        <is>
          <t>979-8-3315-4070-8</t>
        </is>
      </c>
      <c r="P591" s="22" t="inlineStr">
        <is>
          <t>10.1109/ISTAS61960.2024.10732665</t>
        </is>
      </c>
      <c r="Q591" s="22" t="n"/>
      <c r="R591" s="22" t="inlineStr">
        <is>
          <t>https://ieeexplore.ieee.org/stamp/stamp.jsp?arnumber=10732665</t>
        </is>
      </c>
      <c r="S591" s="22" t="inlineStr">
        <is>
          <t>Autism Spectrum Disorder;Text to speech;Technology and Society</t>
        </is>
      </c>
      <c r="T591" s="22" t="inlineStr">
        <is>
          <t>Training;Deep learning;Autism;Visualization;Pediatrics;Communication systems;Mobile handsets;Text to speech;Faces;Testing</t>
        </is>
      </c>
      <c r="U591" s="22" t="n"/>
      <c r="V591" s="22" t="n">
        <v>4</v>
      </c>
      <c r="W591" s="22" t="n"/>
      <c r="X591" s="22" t="n">
        <v>15</v>
      </c>
      <c r="Y591" s="22" t="inlineStr">
        <is>
          <t>IEEE</t>
        </is>
      </c>
      <c r="Z591" s="14" t="n">
        <v>45594</v>
      </c>
      <c r="AA591" s="22" t="inlineStr">
        <is>
          <t>18-20 Sept. 2024</t>
        </is>
      </c>
      <c r="AB591" s="22" t="inlineStr">
        <is>
          <t>18-20 Sept. 2024</t>
        </is>
      </c>
      <c r="AC591" s="22" t="inlineStr">
        <is>
          <t>IEEE</t>
        </is>
      </c>
      <c r="AD591" s="15" t="inlineStr">
        <is>
          <t>IEEE Conferences</t>
        </is>
      </c>
    </row>
    <row r="592">
      <c r="A592" s="8" t="inlineStr">
        <is>
          <t>Advancing Mental Health with Immersive Virtual Reality: Benefits, Challenges, and Emerging Trends</t>
        </is>
      </c>
      <c r="B592" s="9">
        <f>IF(COUNTIF($A$1:A591,
IF(ISNUMBER(MATCH(RIGHT(TRIM(A591),1),{".",",",";",":","!","?"},0)),
LEFT(TRIM(A591),LEN(TRIM(A591))-1),
TRIM(A591)
))=1,
"Not Duplicate",
"Duplicate")</f>
        <v/>
      </c>
      <c r="C592" s="9">
        <f>_xlfn.IFNA(_xlfn.XLOOKUP(A592, Table1[Title], Table1[Inclusion/Exclusion Decision]), "Added studies")</f>
        <v/>
      </c>
      <c r="D592" s="9" t="inlineStr">
        <is>
          <t>C. Gkoumas; L. Bourikas; T. Mantadelis; E. Karakasidou</t>
        </is>
      </c>
      <c r="E592" s="9" t="inlineStr">
        <is>
          <t>KTG Research and Innovation; National and Kapodistrian University of Athens; NeuroLandscape CTL Eurocollege; Panteion University of Social and Political Sciences</t>
        </is>
      </c>
      <c r="F592" s="9" t="inlineStr">
        <is>
          <t>2024 IEEE International Symposium on Mixed and Augmented Reality Adjunct (ISMAR-Adjunct)</t>
        </is>
      </c>
      <c r="G592" s="10" t="n">
        <v>45628</v>
      </c>
      <c r="H592" s="9" t="n">
        <v>2024</v>
      </c>
      <c r="I592" s="9" t="n"/>
      <c r="J592" s="9" t="n"/>
      <c r="K592" s="9" t="n">
        <v>273</v>
      </c>
      <c r="L592" s="9" t="n">
        <v>280</v>
      </c>
      <c r="M592" s="9" t="inlineStr">
        <is>
          <t>Since ancient times, people have been curious about their inner workings, i.e. what drives their thoughts, feelings, and behaviors. Although the focus on psychological, social, and emotional well-being, collectively known as mental health, hasn't always been a priority, it has become increasingly important in modern societies. With mental health recognized as an integral part of personal identity and digital transformation rapidly advancing across various fields, significant steps have been made to bring mental health into the digital era. In this opinion paper, we focus on the latest advancements in mental health treatment using immersive virtual reality. We explore the benefits and challenges of integrating this technology into clinical practice and highlight promising tools and methods, such as artificial intelligence and gamification, that have the potential to transform the treatment of mental health conditions. Finally, we suggest areas for further research and emphasize that new technologies and tools are designed to complement, not replace, traditional mental health practices, always maintaining a human-centric approach.</t>
        </is>
      </c>
      <c r="N592" s="9" t="inlineStr">
        <is>
          <t>2771-1110</t>
        </is>
      </c>
      <c r="O592" s="9" t="inlineStr">
        <is>
          <t>979-8-3315-0691-9</t>
        </is>
      </c>
      <c r="P592" s="9" t="inlineStr">
        <is>
          <t>10.1109/ISMAR-Adjunct64951.2024.00064</t>
        </is>
      </c>
      <c r="Q592" s="9" t="inlineStr">
        <is>
          <t xml:space="preserve">Horizon Europe; </t>
        </is>
      </c>
      <c r="R592" s="9" t="inlineStr">
        <is>
          <t>https://ieeexplore.ieee.org/stamp/stamp.jsp?arnumber=10765141</t>
        </is>
      </c>
      <c r="S592" s="9" t="inlineStr">
        <is>
          <t>Immersive Virtual Reality;Virtual Humans;Mental Health;Psychotherapy;Artificial Intelligence (AI);Large Language Models (LLMs);Gamification</t>
        </is>
      </c>
      <c r="T592" s="9" t="inlineStr">
        <is>
          <t>Solid modeling;Protocols;Digital transformation;Medical treatment;Mental health;Transforms;Market research;Depression;Reliability;Artificial intelligence</t>
        </is>
      </c>
      <c r="U592" s="9" t="n"/>
      <c r="V592" s="9" t="n">
        <v>3</v>
      </c>
      <c r="W592" s="9" t="n"/>
      <c r="X592" s="9" t="n">
        <v>97</v>
      </c>
      <c r="Y592" s="9" t="inlineStr">
        <is>
          <t>IEEE</t>
        </is>
      </c>
      <c r="Z592" s="10" t="n">
        <v>45628</v>
      </c>
      <c r="AA592" s="9" t="inlineStr">
        <is>
          <t>21-25 Oct. 2024</t>
        </is>
      </c>
      <c r="AB592" s="9" t="inlineStr">
        <is>
          <t>21-25 Oct. 2024</t>
        </is>
      </c>
      <c r="AC592" s="9" t="inlineStr">
        <is>
          <t>IEEE</t>
        </is>
      </c>
      <c r="AD592" s="11" t="inlineStr">
        <is>
          <t>IEEE Conferences</t>
        </is>
      </c>
    </row>
    <row r="593">
      <c r="A593" s="12" t="inlineStr">
        <is>
          <t>3 Swipe Psychiatry</t>
        </is>
      </c>
      <c r="B593" s="22">
        <f>IF(COUNTIF($A$1:A592,
IF(ISNUMBER(MATCH(RIGHT(TRIM(A592),1),{".",",",";",":","!","?"},0)),
LEFT(TRIM(A592),LEN(TRIM(A592))-1),
TRIM(A592)
))=1,
"Not Duplicate",
"Duplicate")</f>
        <v/>
      </c>
      <c r="C593" s="22">
        <f>_xlfn.IFNA(_xlfn.XLOOKUP(A593, Table1[Title], Table1[Inclusion/Exclusion Decision]), "Added studies")</f>
        <v/>
      </c>
      <c r="D593" s="22" t="inlineStr">
        <is>
          <t>D. Oberhaus</t>
        </is>
      </c>
      <c r="E593" s="22" t="inlineStr">
        <is>
          <t>NA</t>
        </is>
      </c>
      <c r="F593" s="22" t="inlineStr">
        <is>
          <t>The Silicon Shrink: How Artificial Intelligence Made the World an Asylum</t>
        </is>
      </c>
      <c r="G593" s="22" t="n"/>
      <c r="H593" s="22" t="n">
        <v>2024</v>
      </c>
      <c r="I593" s="22" t="n"/>
      <c r="J593" s="22" t="n"/>
      <c r="K593" s="22" t="n">
        <v>79</v>
      </c>
      <c r="L593" s="22" t="n">
        <v>101</v>
      </c>
      <c r="M593" s="22" t="inlineStr">
        <is>
          <t>Overcoming Depression was a sign of things to come, but it was about a decade ahead of its time. By the time the Colbys' Malibu Artificial Intelligence Works shuttered its operations in 2005, many of the technologies that would drive the AI revolution in psychiatry were just starting to fall into place. By the 1990s, the symbolic paradigm of artificial intelligence that had dominated AI research throughout the 1970s and informed Colby's approach to his own PAI systems was in shambles. A number of breakthroughsâ€”particularly a new type of algorithm called back propagationâ€”swung the center of gravity in AI research back toward machine learning and laid the foundation for the abundance of AI-driven applications we use today. At the same time, personal computing exploded as the cost of computers plummeted. In 1996, nearly a million PCs were sold in the United States, and by the new millennium, more than half of all Americans had a computer in their home.&lt;superscript&gt;1&lt;/superscript&gt; The surge in the number of PCs led to the rapid adoption of the World Wide Web, and within a decade of its launch in 1993, more than 60 million Americans were surfing the net.&lt;superscript&gt;2&lt;/superscript&gt; As Americans quickly became accustomed to their new digitally networked lives, the potential for using PCs and the internet for psychiatric diagnosis and treatment was increasingly apparent. There was just one major ingredient required for PAI that was still missing: data.</t>
        </is>
      </c>
      <c r="N593" s="22" t="n"/>
      <c r="O593" s="22" t="n">
        <v>9780262380454</v>
      </c>
      <c r="P593" s="22" t="n"/>
      <c r="Q593" s="22" t="n"/>
      <c r="R593" s="22" t="inlineStr">
        <is>
          <t>https://ieeexplore.ieee.org/xpl/ebooks/bookPdfWithBanner.jsp?fileName=11003508.pdf&amp;bkn=10982010&amp;pdfType=chapter</t>
        </is>
      </c>
      <c r="S593" s="22" t="n"/>
      <c r="T593" s="22" t="n"/>
      <c r="U593" s="22" t="n"/>
      <c r="V593" s="22" t="n"/>
      <c r="W593" s="22" t="n"/>
      <c r="X593" s="22" t="n"/>
      <c r="Y593" s="22" t="n"/>
      <c r="Z593" s="14" t="n">
        <v>45791</v>
      </c>
      <c r="AA593" s="22" t="n"/>
      <c r="AB593" s="22" t="n"/>
      <c r="AC593" s="22" t="inlineStr">
        <is>
          <t>MIT Press</t>
        </is>
      </c>
      <c r="AD593" s="15" t="inlineStr">
        <is>
          <t>MIT Press eBook Chapters</t>
        </is>
      </c>
    </row>
    <row r="594">
      <c r="A594" s="8" t="inlineStr">
        <is>
          <t>Hierarchical Hyperedge Graph Transformer: Toward Dynamic Interactions of Brain Networks for Neurodevelopmental Disease Diagnosis</t>
        </is>
      </c>
      <c r="B594" s="9">
        <f>IF(COUNTIF($A$1:A593,
IF(ISNUMBER(MATCH(RIGHT(TRIM(A593),1),{".",",",";",":","!","?"},0)),
LEFT(TRIM(A593),LEN(TRIM(A593))-1),
TRIM(A593)
))=1,
"Not Duplicate",
"Duplicate")</f>
        <v/>
      </c>
      <c r="C594" s="9">
        <f>_xlfn.IFNA(_xlfn.XLOOKUP(A594, Table1[Title], Table1[Inclusion/Exclusion Decision]), "Added studies")</f>
        <v/>
      </c>
      <c r="D594" s="9" t="inlineStr">
        <is>
          <t>J. Guo; M. Wang; X. Guo</t>
        </is>
      </c>
      <c r="E594" s="9" t="inlineStr">
        <is>
          <t>School of Mechanical and Power Engineering, Harbin University of Science and Technology, Harbin, China; School of Mechanical and Power Engineering, Harbin University of Science and Technology, Harbin, China; School of Graduate, Heilongjiang University of Chinese Medicine, Harbin, China</t>
        </is>
      </c>
      <c r="F594" s="9" t="inlineStr">
        <is>
          <t>IEEE Access</t>
        </is>
      </c>
      <c r="G594" s="10" t="n">
        <v>45602</v>
      </c>
      <c r="H594" s="9" t="n">
        <v>2024</v>
      </c>
      <c r="I594" s="9" t="n">
        <v>12</v>
      </c>
      <c r="J594" s="9" t="n"/>
      <c r="K594" s="9" t="n">
        <v>162145</v>
      </c>
      <c r="L594" s="9" t="n">
        <v>162156</v>
      </c>
      <c r="M594" s="9" t="inlineStr">
        <is>
          <t>The diagnosis of neurodevelopmental disorders has been a challenge due to the heterogeneity in traits and high variations in observations. Functional Magnetic Resonance Imaging (fMRI) and its Functional Connectivity (FC) analysis have become instrumental in studying these disorders by accessing underlying abnormal neural function and communications. Recently, graph neural networks (GNNs) have shifted the analysis of brain networks by capturing the structural information contained within Regions of Interest (ROIs) interactions. Nonetheless, most existing studies are limited by oversimplifying complex brain connections and the nuanced relationships among brain regions. Additionally, the underlying interactions at multiple scales and semantics are often ignored. In this regard, we propose the Hierarchical Hyperedge Graph Transformer network (HH-GraphFormer), which builds hierarchical interactions of the brain and generates hyperedge graphs to detail relationships at various scales. Based on hyperedges formed from the doubly stochastic matrices of self-attention maps of the Transformer, multiple sub-graphs are constructed and used to depict diverse inter-ROI dependencies. Moreover, to aggregate the topological properties of multiple sub-graphs, we present a cluster-based aggregation module to gather sub-graph embeddings. Experimental results on the ABIDE and ADHD-200 datasets demonstrated the superior performance of HH-GraphFormer in diagnosing neurodevelopmental disorders and interpreting complex interactions in the brain.</t>
        </is>
      </c>
      <c r="N594" s="9" t="inlineStr">
        <is>
          <t>2169-3536</t>
        </is>
      </c>
      <c r="O594" s="9" t="n"/>
      <c r="P594" s="9" t="inlineStr">
        <is>
          <t>10.1109/ACCESS.2024.3468439</t>
        </is>
      </c>
      <c r="Q594" s="9" t="n"/>
      <c r="R594" s="9" t="inlineStr">
        <is>
          <t>https://ieeexplore.ieee.org/stamp/stamp.jsp?arnumber=10695078</t>
        </is>
      </c>
      <c r="S594" s="9" t="inlineStr">
        <is>
          <t>Brain networks;graph neural network;neurodevelopmental disorders;fMRI</t>
        </is>
      </c>
      <c r="T594" s="9" t="inlineStr">
        <is>
          <t>Brain modeling;Transformers;Functional magnetic resonance imaging;Graph neural networks;Diseases;Convolutional neural networks;Biological system modeling;Neuromorphics</t>
        </is>
      </c>
      <c r="U594" s="9" t="n"/>
      <c r="V594" s="9" t="n">
        <v>3</v>
      </c>
      <c r="W594" s="9" t="n"/>
      <c r="X594" s="9" t="n">
        <v>56</v>
      </c>
      <c r="Y594" s="9" t="inlineStr">
        <is>
          <t>CCBYNCND</t>
        </is>
      </c>
      <c r="Z594" s="10" t="n">
        <v>45561</v>
      </c>
      <c r="AA594" s="9" t="n">
        <v>2024</v>
      </c>
      <c r="AB594" s="9" t="n"/>
      <c r="AC594" s="9" t="inlineStr">
        <is>
          <t>IEEE</t>
        </is>
      </c>
      <c r="AD594" s="11" t="inlineStr">
        <is>
          <t>IEEE Journals</t>
        </is>
      </c>
    </row>
    <row r="595">
      <c r="A595" s="12" t="inlineStr">
        <is>
          <t>Learning Dynamic Brain Network Representation Based on Graph Mamba Architecture</t>
        </is>
      </c>
      <c r="B595" s="22">
        <f>IF(COUNTIF($A$1:A594,
IF(ISNUMBER(MATCH(RIGHT(TRIM(A594),1),{".",",",";",":","!","?"},0)),
LEFT(TRIM(A594),LEN(TRIM(A594))-1),
TRIM(A594)
))=1,
"Not Duplicate",
"Duplicate")</f>
        <v/>
      </c>
      <c r="C595" s="22">
        <f>_xlfn.IFNA(_xlfn.XLOOKUP(A595, Table1[Title], Table1[Inclusion/Exclusion Decision]), "Added studies")</f>
        <v/>
      </c>
      <c r="D595" s="22" t="inlineStr">
        <is>
          <t>J. Wang; J. Lang; L. -Z. Yang; H. Li</t>
        </is>
      </c>
      <c r="E595" s="22" t="inlineStr">
        <is>
          <t>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 Anhui Province Key Laboratory of Medical Physics and Technology, Institute of Health and Medical Technology, Hefei Institutes of Physical Science, Chinese Academy of Sciences, Hefei, China</t>
        </is>
      </c>
      <c r="F595" s="22" t="inlineStr">
        <is>
          <t>2024 IEEE International Conference on Bioinformatics and Biomedicine (BIBM)</t>
        </is>
      </c>
      <c r="G595" s="14" t="n">
        <v>45667</v>
      </c>
      <c r="H595" s="22" t="n">
        <v>2024</v>
      </c>
      <c r="I595" s="22" t="n"/>
      <c r="J595" s="22" t="n"/>
      <c r="K595" s="22" t="n">
        <v>5143</v>
      </c>
      <c r="L595" s="22" t="n">
        <v>5150</v>
      </c>
      <c r="M595" s="22" t="inlineStr">
        <is>
          <t>Learning graph representations of brain networks aims to facilitate a deeper understanding of the brainâ€™s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modelâ€™s graph learning readout layer and state-space features also support interpretability, enhancing our understanding of brain mechanisms related to different task states or diseases. The experimental code has been open-sourced at https://github.com/tokamak-wang/brain-gm.</t>
        </is>
      </c>
      <c r="N595" s="22" t="inlineStr">
        <is>
          <t>2156-1133</t>
        </is>
      </c>
      <c r="O595" s="22" t="inlineStr">
        <is>
          <t>979-8-3503-8622-6</t>
        </is>
      </c>
      <c r="P595" s="22" t="inlineStr">
        <is>
          <t>10.1109/BIBM62325.2024.10822717</t>
        </is>
      </c>
      <c r="Q595" s="22" t="inlineStr">
        <is>
          <t xml:space="preserve">National Natural Science Foundation of China; Research and Development; </t>
        </is>
      </c>
      <c r="R595" s="22" t="inlineStr">
        <is>
          <t>https://ieeexplore.ieee.org/stamp/stamp.jsp?arnumber=10822717</t>
        </is>
      </c>
      <c r="S595" s="22" t="inlineStr">
        <is>
          <t>Dynamic Brain Network;Graph Neural Network;Similarity Network Fusion;Psychiatric Diagnosis</t>
        </is>
      </c>
      <c r="T595" s="22" t="inlineStr">
        <is>
          <t>Representation learning;Neuroimaging;Technological innovation;Neuroscience;Predictive models;Brain modeling;Graph neural networks;Decoding;Medical diagnosis;Diseases</t>
        </is>
      </c>
      <c r="U595" s="22" t="n"/>
      <c r="V595" s="22" t="n">
        <v>4</v>
      </c>
      <c r="W595" s="22" t="n"/>
      <c r="X595" s="22" t="n">
        <v>34</v>
      </c>
      <c r="Y595" s="22" t="inlineStr">
        <is>
          <t>IEEE</t>
        </is>
      </c>
      <c r="Z595" s="14" t="n">
        <v>45667</v>
      </c>
      <c r="AA595" s="22" t="inlineStr">
        <is>
          <t>3-6 Dec. 2024</t>
        </is>
      </c>
      <c r="AB595" s="22" t="inlineStr">
        <is>
          <t>3-6 Dec. 2024</t>
        </is>
      </c>
      <c r="AC595" s="22" t="inlineStr">
        <is>
          <t>IEEE</t>
        </is>
      </c>
      <c r="AD595" s="15" t="inlineStr">
        <is>
          <t>IEEE Conferences</t>
        </is>
      </c>
    </row>
    <row r="596">
      <c r="A596" s="8" t="inlineStr">
        <is>
          <t>YogaVR: An AI and IoT-Based Posture Correction Approach for Yoga in Virtual Reality</t>
        </is>
      </c>
      <c r="B596" s="9">
        <f>IF(COUNTIF($A$1:A595,
IF(ISNUMBER(MATCH(RIGHT(TRIM(A595),1),{".",",",";",":","!","?"},0)),
LEFT(TRIM(A595),LEN(TRIM(A595))-1),
TRIM(A595)
))=1,
"Not Duplicate",
"Duplicate")</f>
        <v/>
      </c>
      <c r="C596" s="9">
        <f>_xlfn.IFNA(_xlfn.XLOOKUP(A596, Table1[Title], Table1[Inclusion/Exclusion Decision]), "Added studies")</f>
        <v/>
      </c>
      <c r="D596" s="9" t="inlineStr">
        <is>
          <t>A. S; T. V. Pai; M. Raghuraman; M. K. K. A; I. N</t>
        </is>
      </c>
      <c r="E596" s="9" t="inlineStr">
        <is>
          <t>School of Computer Science and Engineering, Vellore Institute of Technology, Chennai, India; School of Computer Science and Engineering, Vellore Institute of Technology, Chennai, India; Mission San Jose High School, Fremont, USA; School of Computer Science and Engineering, Vellore Institute of Technology, Chennai, India; School of Computer Science and Engineering, Vellore Institute of Technology, Chennai, India</t>
        </is>
      </c>
      <c r="F596" s="9" t="inlineStr">
        <is>
          <t>2025 5th International Conference on Artificial Intelligence and Signal Processing (AISP)</t>
        </is>
      </c>
      <c r="G596" s="10" t="n">
        <v>46076</v>
      </c>
      <c r="H596" s="9" t="n">
        <v>2025</v>
      </c>
      <c r="I596" s="9" t="n"/>
      <c r="J596" s="9" t="n"/>
      <c r="K596" s="9" t="n">
        <v>1</v>
      </c>
      <c r="L596" s="9" t="n">
        <v>5</v>
      </c>
      <c r="M596" s="9" t="inlineStr">
        <is>
          <t>Yoga offers significant physical, mental, and therapeutic benefits, but traditional classes can be challenging for neurodivergent individuals or those with sensory sensitivities. This work presents YogaVR, an AI-enabled virtual reality (VR) platform for real-time posture correction and guided sessions in a low-stimulation environment. Developed in Unity for the Meta Quest 3S, it integrates PoseNet-based pose estimation with an external camera on a Raspberry Pi 4-powered four-wheel drive (4WD) robot for autonomous multi-angle tracking. An OpenAI-powered voice assistant provides corrective feedback and personalized posture, diet, and exercise guidance, while WebXR and WebRTC enable real-time video streaming. In a focus group of 30 participants, YogaVR achieved a mean acceptance score of 8.1/10 (SD = 1.9), demonstrating strong usability and positive reception as an accessible alternative to conventional yoga instruction.</t>
        </is>
      </c>
      <c r="N596" s="9" t="inlineStr">
        <is>
          <t>2640-5768</t>
        </is>
      </c>
      <c r="O596" s="9" t="inlineStr">
        <is>
          <t>979-8-3315-8986-8</t>
        </is>
      </c>
      <c r="P596" s="9" t="inlineStr">
        <is>
          <t>10.1109/AISP68263.2025.11396155</t>
        </is>
      </c>
      <c r="Q596" s="9" t="n"/>
      <c r="R596" s="9" t="inlineStr">
        <is>
          <t>https://ieeexplore.ieee.org/stamp/stamp.jsp?arnumber=11396155</t>
        </is>
      </c>
      <c r="S596" s="9" t="inlineStr">
        <is>
          <t>Yoga;Virtual reality;IoT;Neurodivergent accessibility;Posture correction;Human-computer interaction</t>
        </is>
      </c>
      <c r="T596" s="9" t="inlineStr">
        <is>
          <t>Training;Solid modeling;Tracking;Pose estimation;Virtual reality;Thermal noise;Artificial intelligence;Usability;WebRTC;Videos</t>
        </is>
      </c>
      <c r="U596" s="9" t="n"/>
      <c r="V596" s="9" t="n"/>
      <c r="W596" s="9" t="n"/>
      <c r="X596" s="9" t="n">
        <v>32</v>
      </c>
      <c r="Y596" s="9" t="inlineStr">
        <is>
          <t>IEEE</t>
        </is>
      </c>
      <c r="Z596" s="10" t="n">
        <v>46076</v>
      </c>
      <c r="AA596" s="9" t="inlineStr">
        <is>
          <t>22-24 Nov. 2025</t>
        </is>
      </c>
      <c r="AB596" s="9" t="inlineStr">
        <is>
          <t>22-24 Nov. 2025</t>
        </is>
      </c>
      <c r="AC596" s="9" t="inlineStr">
        <is>
          <t>IEEE</t>
        </is>
      </c>
      <c r="AD596" s="11" t="inlineStr">
        <is>
          <t>IEEE Conferences</t>
        </is>
      </c>
    </row>
    <row r="597">
      <c r="A597" s="12" t="inlineStr">
        <is>
          <t>An Ensemble Hybrid Feature Selection Method for Neuropsychiatric Disorder Classification</t>
        </is>
      </c>
      <c r="B597" s="22">
        <f>IF(COUNTIF($A$1:A596,
IF(ISNUMBER(MATCH(RIGHT(TRIM(A596),1),{".",",",";",":","!","?"},0)),
LEFT(TRIM(A596),LEN(TRIM(A596))-1),
TRIM(A596)
))=1,
"Not Duplicate",
"Duplicate")</f>
        <v/>
      </c>
      <c r="C597" s="22">
        <f>_xlfn.IFNA(_xlfn.XLOOKUP(A597, Table1[Title], Table1[Inclusion/Exclusion Decision]), "Added studies")</f>
        <v/>
      </c>
      <c r="D597" s="22" t="inlineStr">
        <is>
          <t>L. Liu; S. Tang; F. -X. Wu; Y. -P. Wang; J. Wang</t>
        </is>
      </c>
      <c r="E597" s="22" t="inlineStr">
        <is>
          <t>School of Computer Science and Engineering, Central South University, Changsha, P.R. China; School of Automation, Xi'an University of Posts and Telecommunicaitons, Xi'an, P.R. China; Department of Mechanical Engineering and Division of Biomedical Engineering, University of Saskatchewan, Saskatoon, SK, Canada; Biomedical Engineering Department, Tulane University, New Orleans, LA, USA; School of Computer Science and Engineering, Central South University, Changsha, P.R. China</t>
        </is>
      </c>
      <c r="F597" s="22" t="inlineStr">
        <is>
          <t>IEEE/ACM Transactions on Computational Biology and Bioinformatics</t>
        </is>
      </c>
      <c r="G597" s="14" t="n">
        <v>44715</v>
      </c>
      <c r="H597" s="22" t="n">
        <v>2022</v>
      </c>
      <c r="I597" s="22" t="n">
        <v>19</v>
      </c>
      <c r="J597" s="22" t="n">
        <v>3</v>
      </c>
      <c r="K597" s="22" t="n">
        <v>1459</v>
      </c>
      <c r="L597" s="22" t="n">
        <v>1471</v>
      </c>
      <c r="M597" s="22" t="inlineStr">
        <is>
          <t>Magnetic resonance imagings (MRIs) are providing increased access to neuropsychiatric disorders that can be made available for advanced data analysis. However, the single type of data limits the ability of psychiatrists to distinguish the subclasses of this disease. In this paper, we propose an ensemble hybrid features selection method for the neuropsychiatric disorder classification. The method consists of a 3D DenseNet and a XGBoost, which are used to select the image features from structural MRI images and the phenotypic feature from phenotypic records, respectively. The hybrid feature is composed of image features and phenotypic features. The proposed method is validated in the Consortium for Neuropsychiatric Phenomics (CNP) dataset, where samples are classified into one of the four classes (healthy controls (HC), attention deficit hyperactivity disorder (ADHD), bipolar disorder (BD), and schizophrenia (SD)). Experimental results show that the hybrid feature can improve the performance of classification methods. The best accuracy of binary and multi-class classification can reach 91.22 and 78.62 percent, respectively. We analyze the importance of phenotypic features and image features in different classification tasks. The importance of the structure MRI images is highlighted by incorporating phenotypic features with image features to generate hybrid features. We also visualize the features of three neuropsychiatric disorders and analyze their locations in the brain region.</t>
        </is>
      </c>
      <c r="N597" s="22" t="inlineStr">
        <is>
          <t>1557-9964</t>
        </is>
      </c>
      <c r="O597" s="22" t="n"/>
      <c r="P597" s="22" t="inlineStr">
        <is>
          <t>10.1109/TCBB.2021.3053181</t>
        </is>
      </c>
      <c r="Q597" s="22" t="inlineStr">
        <is>
          <t xml:space="preserve">National Natural Science Foundation of China(grant numbers:61802442,61877059); Higher Education Discipline Innovation Project(grant numbers:B18059); Hunan Sci-tech Innovation Programme(grant numbers:2020GK2019); Hunan Provincial Science and Technology Department(grant numbers:2018WK4001); Natural Science Foundation of Hunan Province(grant numbers:2018JJ2084); </t>
        </is>
      </c>
      <c r="R597" s="22" t="inlineStr">
        <is>
          <t>https://ieeexplore.ieee.org/stamp/stamp.jsp?arnumber=9329088</t>
        </is>
      </c>
      <c r="S597" s="22" t="inlineStr">
        <is>
          <t>Neuropsychiatric disorder;phenotypic record;image features;hybrid features;classification</t>
        </is>
      </c>
      <c r="T597" s="22" t="inlineStr">
        <is>
          <t>Three-dimensional displays;Feature extraction;Deep learning;Medical diagnostic imaging;Magnetic resonance imaging;Convolution;Kernel</t>
        </is>
      </c>
      <c r="U597" s="22" t="inlineStr">
        <is>
          <t>Attention Deficit Disorder with Hyperactivity;Brain;Humans;Magnetic Resonance Imaging;Schizophrenia</t>
        </is>
      </c>
      <c r="V597" s="22" t="n">
        <v>18</v>
      </c>
      <c r="W597" s="22" t="n"/>
      <c r="X597" s="22" t="n">
        <v>62</v>
      </c>
      <c r="Y597" s="22" t="inlineStr">
        <is>
          <t>IEEE</t>
        </is>
      </c>
      <c r="Z597" s="14" t="n">
        <v>44216</v>
      </c>
      <c r="AA597" s="22" t="inlineStr">
        <is>
          <t>1 May-June 2022</t>
        </is>
      </c>
      <c r="AB597" s="22" t="n"/>
      <c r="AC597" s="22" t="inlineStr">
        <is>
          <t>IEEE</t>
        </is>
      </c>
      <c r="AD597" s="15" t="inlineStr">
        <is>
          <t>IEEE Journals</t>
        </is>
      </c>
    </row>
    <row r="598">
      <c r="A598" s="8" t="inlineStr">
        <is>
          <t>Learning Interpretable Brain Functional Connectivity via Self-Supervised Triplet Network With Depth-Wise Attention</t>
        </is>
      </c>
      <c r="B598" s="9">
        <f>IF(COUNTIF($A$1:A597,
IF(ISNUMBER(MATCH(RIGHT(TRIM(A597),1),{".",",",";",":","!","?"},0)),
LEFT(TRIM(A597),LEN(TRIM(A597))-1),
TRIM(A597)
))=1,
"Not Duplicate",
"Duplicate")</f>
        <v/>
      </c>
      <c r="C598" s="9">
        <f>_xlfn.IFNA(_xlfn.XLOOKUP(A598, Table1[Title], Table1[Inclusion/Exclusion Decision]), "Added studies")</f>
        <v/>
      </c>
      <c r="D598" s="9" t="inlineStr">
        <is>
          <t>Y. Tang; W. Huang; R. Liu; Y. Yu</t>
        </is>
      </c>
      <c r="E598" s="9" t="inlineStr">
        <is>
          <t>College of Computer and Data Science, Fuzhou University, Fuzhou, China; College of Computer and Data Science, Fuzhou University, Fuzhou, China; College of Computer and Data Science, Fuzhou University, Fuzhou, China; College of Computer and Data Science, Fuzhou University, Fuzhou, China</t>
        </is>
      </c>
      <c r="F598" s="9" t="inlineStr">
        <is>
          <t>IEEE Journal of Biomedical and Health Informatics</t>
        </is>
      </c>
      <c r="G598" s="10" t="n">
        <v>45602</v>
      </c>
      <c r="H598" s="9" t="n">
        <v>2024</v>
      </c>
      <c r="I598" s="9" t="n">
        <v>28</v>
      </c>
      <c r="J598" s="9" t="n">
        <v>11</v>
      </c>
      <c r="K598" s="9" t="n">
        <v>6685</v>
      </c>
      <c r="L598" s="9" t="n">
        <v>6698</v>
      </c>
      <c r="M598" s="9" t="inlineStr">
        <is>
          <t>Brain functional connectivity has been widely explored to reveal the functional interaction dynamics between the brain regions. However, conventional connectivity measures rely on deterministic models demanding application-specific empirical analysis, while deep learning approaches focus on finding discriminative features for state classification, having limited capability to capture the interpretable connectivity characteristics. To address the challenges, this study proposes a self-supervised triplet network with depth-wise attention (TripletNet-DA) to generate the functional connectivity: 1) TripletNet-DA firstly utilizes channel-wise transformations for temporal data augmentation, where the correlated &amp; uncorrelated sample pairs are constructed for self-supervised training, 2) Channel encoder is designed with a convolution network to extract the deep features, while similarity estimator is employed to generate the similarity pairs and the functional connectivity representations, 3) TripletNet-DA applies Triplet loss with anchor-negative similarity penalty for model training, where the similarities of uncorrelated sample pairs are minimized to enhance model's learning capability. Experimental results on pathological EEG datasets (Autism Spectrum Disorder, Major Depressive Disorder) indicate that 1) TripletNet-DA demonstrates superiority in both ASD discrimination and MDD classification than the state-of-the-art counterparts, where the connectivity features in beta &amp; gamma bands have respectively achieved the accuracy of 97.05%, 98.32% for ASD discrimination, 89.88%, 91.80% for MDD classification in the eyes-closed condition and 90.90%, 92.26% in the eyes-open condition, 2) TripletNet-DA enables to uncover significant differences of functional connectivity between ASD EEG and TD ones, and the prominent connectivity links are in accordance with the empirical findings, thus providing potential biomarkers for clinical ASD analysis.</t>
        </is>
      </c>
      <c r="N598" s="9" t="inlineStr">
        <is>
          <t>2168-2208</t>
        </is>
      </c>
      <c r="O598" s="9" t="n"/>
      <c r="P598" s="9" t="inlineStr">
        <is>
          <t>10.1109/JBHI.2024.3429169</t>
        </is>
      </c>
      <c r="Q598" s="9" t="inlineStr">
        <is>
          <t xml:space="preserve">National Natural Science Foundation of China(grant numbers:62371135,U21A20471); </t>
        </is>
      </c>
      <c r="R598" s="9" t="inlineStr">
        <is>
          <t>https://ieeexplore.ieee.org/stamp/stamp.jsp?arnumber=10605043</t>
        </is>
      </c>
      <c r="S598" s="9" t="inlineStr">
        <is>
          <t>Brain functional connectivity;self-supervised learning;triplet network;depth-wise attention</t>
        </is>
      </c>
      <c r="T598" s="9" t="inlineStr">
        <is>
          <t>Electroencephalography;Correlation;Task analysis;Brain modeling;Training;Time series analysis;Analytical models</t>
        </is>
      </c>
      <c r="U598" s="9" t="inlineStr">
        <is>
          <t>Humans;Brain;Electroencephalography;Signal Processing, Computer-Assisted;Autism Spectrum Disorder;Depressive Disorder, Major;Supervised Machine Learning;Algorithms;Neural Networks, Computer</t>
        </is>
      </c>
      <c r="V598" s="9" t="n">
        <v>10</v>
      </c>
      <c r="W598" s="9" t="n"/>
      <c r="X598" s="9" t="n">
        <v>44</v>
      </c>
      <c r="Y598" s="9" t="inlineStr">
        <is>
          <t>IEEE</t>
        </is>
      </c>
      <c r="Z598" s="10" t="n">
        <v>45492</v>
      </c>
      <c r="AA598" s="9" t="inlineStr">
        <is>
          <t>Nov. 2024</t>
        </is>
      </c>
      <c r="AB598" s="9" t="n"/>
      <c r="AC598" s="9" t="inlineStr">
        <is>
          <t>IEEE</t>
        </is>
      </c>
      <c r="AD598" s="11" t="inlineStr">
        <is>
          <t>IEEE Journals</t>
        </is>
      </c>
    </row>
    <row r="599">
      <c r="A599" s="12" t="inlineStr">
        <is>
          <t>Neural Network-Based Brain-Controlled Robot: Design, Experimentation, and Performance Analysis</t>
        </is>
      </c>
      <c r="B599" s="22">
        <f>IF(COUNTIF($A$1:A598,
IF(ISNUMBER(MATCH(RIGHT(TRIM(A598),1),{".",",",";",":","!","?"},0)),
LEFT(TRIM(A598),LEN(TRIM(A598))-1),
TRIM(A598)
))=1,
"Not Duplicate",
"Duplicate")</f>
        <v/>
      </c>
      <c r="C599" s="22">
        <f>_xlfn.IFNA(_xlfn.XLOOKUP(A599, Table1[Title], Table1[Inclusion/Exclusion Decision]), "Added studies")</f>
        <v/>
      </c>
      <c r="D599" s="22" t="inlineStr">
        <is>
          <t>M. Wang; Z. Ma</t>
        </is>
      </c>
      <c r="E599" s="22" t="inlineStr">
        <is>
          <t>Chengdu Foreign Languages School, Chengdu, China; Chengdu Foreign Languages School, Chengdu, China</t>
        </is>
      </c>
      <c r="F599" s="22" t="inlineStr">
        <is>
          <t>2025 IEEE 6th International Conference on Pattern Recognition and Machine Learning (PRML)</t>
        </is>
      </c>
      <c r="G599" s="14" t="n">
        <v>45917</v>
      </c>
      <c r="H599" s="22" t="n">
        <v>2025</v>
      </c>
      <c r="I599" s="22" t="n"/>
      <c r="J599" s="22" t="n"/>
      <c r="K599" s="22" t="n">
        <v>166</v>
      </c>
      <c r="L599" s="22" t="n">
        <v>174</v>
      </c>
      <c r="M599" s="22" t="inlineStr">
        <is>
          <t>Brain-Computer interface has been applied to different fields after research in these several years. Based on specific theories, this article introduces the spider robot developed by Arduino chip, Esp8266, and other hardwares and softwares. Through receiving the brain electrical signals collected by the TGAM Electroencephalogram (EEG) module, the spider robot will have different movements including forward and turning under different states of the users. This article aims to convert the raw waves into viable signals through data pre-processing including noise reduction and filtering, feature indentification, and classification in the basic theories of BCI field. Data analysis methods were employed to compute statistical characteristics (e.g., mean, variance, kurtosis, and skewness) of the EEG signals, and a convolutional neural network (CNN) model was constructed and trained using a dataset of 3000 EEG samples from 20 subjects, achieving high accuracy in classifying user intentions. Integrating the software and hardware, it dives deeply into the accurate control of the spider robot. This paper tests the stability, accuracy, and robustness of the model in this study. Itâ€™s also used to compare with the AutoKeras. The spider robot in the research is not only the integration and application of various theories, but also has the advantages such as easy wear, reduced experimental time, and potential to reduce attention deficit and Tourette Syndrome, which provides the potential medical application in artificial intelligence.</t>
        </is>
      </c>
      <c r="N599" s="22" t="n"/>
      <c r="O599" s="22" t="inlineStr">
        <is>
          <t>979-8-3503-9258-6</t>
        </is>
      </c>
      <c r="P599" s="22" t="inlineStr">
        <is>
          <t>10.1109/PRML66062.2025.11160277</t>
        </is>
      </c>
      <c r="Q599" s="22" t="n"/>
      <c r="R599" s="22" t="inlineStr">
        <is>
          <t>https://ieeexplore.ieee.org/stamp/stamp.jsp?arnumber=11160277</t>
        </is>
      </c>
      <c r="S599" s="22" t="inlineStr">
        <is>
          <t>Brain-Computer interface;spider robot;neural network</t>
        </is>
      </c>
      <c r="T599" s="22" t="inlineStr">
        <is>
          <t>Accuracy;Brain modeling;Feature extraction;Electroencephalography;Brain-computer interfaces;Software;Robustness;Hardware;Convolutional neural networks;Robots</t>
        </is>
      </c>
      <c r="U599" s="22" t="n"/>
      <c r="V599" s="22" t="n"/>
      <c r="W599" s="22" t="n"/>
      <c r="X599" s="22" t="n">
        <v>14</v>
      </c>
      <c r="Y599" s="22" t="inlineStr">
        <is>
          <t>IEEE</t>
        </is>
      </c>
      <c r="Z599" s="14" t="n">
        <v>45917</v>
      </c>
      <c r="AA599" s="22" t="inlineStr">
        <is>
          <t>13-16 June 2025</t>
        </is>
      </c>
      <c r="AB599" s="22" t="inlineStr">
        <is>
          <t>13-16 June 2025</t>
        </is>
      </c>
      <c r="AC599" s="22" t="inlineStr">
        <is>
          <t>IEEE</t>
        </is>
      </c>
      <c r="AD599" s="15" t="inlineStr">
        <is>
          <t>IEEE Conferences</t>
        </is>
      </c>
    </row>
    <row r="600">
      <c r="A600" s="8" t="inlineStr">
        <is>
          <t>Detection and Prediction of Future Mental Disorder From Social Media Data Using Machine Learning, Ensemble Learning, and Large Language Models</t>
        </is>
      </c>
      <c r="B600" s="9">
        <f>IF(COUNTIF($A$1:A599,
IF(ISNUMBER(MATCH(RIGHT(TRIM(A599),1),{".",",",";",":","!","?"},0)),
LEFT(TRIM(A599),LEN(TRIM(A599))-1),
TRIM(A599)
))=1,
"Not Duplicate",
"Duplicate")</f>
        <v/>
      </c>
      <c r="C600" s="9">
        <f>_xlfn.IFNA(_xlfn.XLOOKUP(A600, Table1[Title], Table1[Inclusion/Exclusion Decision]), "Added studies")</f>
        <v/>
      </c>
      <c r="D600" s="9" t="inlineStr">
        <is>
          <t>M. Abdullah; N. Negied</t>
        </is>
      </c>
      <c r="E600" s="9" t="inlineStr">
        <is>
          <t>School of Electrical and Computer Engineering, University of Ottawa, Ottawa, ON, Canada; Digital Egypt Builders Initiative, Egyptian Ministry of Communication and Information Technology, Cairo, Egypt</t>
        </is>
      </c>
      <c r="F600" s="9" t="inlineStr">
        <is>
          <t>IEEE Access</t>
        </is>
      </c>
      <c r="G600" s="10" t="n">
        <v>45540</v>
      </c>
      <c r="H600" s="9" t="n">
        <v>2024</v>
      </c>
      <c r="I600" s="9" t="n">
        <v>12</v>
      </c>
      <c r="J600" s="9" t="n"/>
      <c r="K600" s="9" t="n">
        <v>120553</v>
      </c>
      <c r="L600" s="9" t="n">
        <v>120569</v>
      </c>
      <c r="M600" s="9"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is>
      </c>
      <c r="N600" s="9" t="inlineStr">
        <is>
          <t>2169-3536</t>
        </is>
      </c>
      <c r="O600" s="9" t="n"/>
      <c r="P600" s="9" t="inlineStr">
        <is>
          <t>10.1109/ACCESS.2024.3406469</t>
        </is>
      </c>
      <c r="Q600" s="9" t="n"/>
      <c r="R600" s="9" t="inlineStr">
        <is>
          <t>https://ieeexplore.ieee.org/stamp/stamp.jsp?arnumber=10540133</t>
        </is>
      </c>
      <c r="S600" s="9" t="inlineStr">
        <is>
          <t>ADHD;anxiety;bipolar;mental illness classification;depression detection;depression prediction;Reddit</t>
        </is>
      </c>
      <c r="T600" s="9" t="inlineStr">
        <is>
          <t>Social networking (online);Depression;Anxiety disorders;Support vector machines;Mental health;Ensemble learning;Predictive models</t>
        </is>
      </c>
      <c r="U600" s="9" t="n"/>
      <c r="V600" s="9" t="n">
        <v>23</v>
      </c>
      <c r="W600" s="9" t="n"/>
      <c r="X600" s="9" t="n">
        <v>49</v>
      </c>
      <c r="Y600" s="9" t="inlineStr">
        <is>
          <t>CCBYNCND</t>
        </is>
      </c>
      <c r="Z600" s="10" t="n">
        <v>45440</v>
      </c>
      <c r="AA600" s="9" t="n">
        <v>2024</v>
      </c>
      <c r="AB600" s="9" t="n"/>
      <c r="AC600" s="9" t="inlineStr">
        <is>
          <t>IEEE</t>
        </is>
      </c>
      <c r="AD600" s="11" t="inlineStr">
        <is>
          <t>IEEE Journals</t>
        </is>
      </c>
    </row>
    <row r="601">
      <c r="A601" s="12" t="inlineStr">
        <is>
          <t>Analysis of EOG Signal Deviations and CNN-Based Classification of Ocular Fatigue Due to Prolonged Consumption of Digital Screen</t>
        </is>
      </c>
      <c r="B601" s="22">
        <f>IF(COUNTIF($A$1:A600,
IF(ISNUMBER(MATCH(RIGHT(TRIM(A600),1),{".",",",";",":","!","?"},0)),
LEFT(TRIM(A600),LEN(TRIM(A600))-1),
TRIM(A600)
))=1,
"Not Duplicate",
"Duplicate")</f>
        <v/>
      </c>
      <c r="C601" s="22">
        <f>_xlfn.IFNA(_xlfn.XLOOKUP(A601, Table1[Title], Table1[Inclusion/Exclusion Decision]), "Added studies")</f>
        <v/>
      </c>
      <c r="D601" s="22" t="inlineStr">
        <is>
          <t>M. Sahabuddin; S. Ahmed; T. Sugi</t>
        </is>
      </c>
      <c r="E601" s="22" t="inlineStr">
        <is>
          <t>Department of Biological and Material Engineering, Saga University, Saga, Japan; Department of Biomedical Engineering, Jashore University of Science and Technology Jashore, Bangladesh; Department of Electrical and Electronic Engineering, Saga University, Saga, Japan</t>
        </is>
      </c>
      <c r="F601" s="22" t="inlineStr">
        <is>
          <t>2025 International Conference on Quantum Photonics, Artificial Intelligence, and Networking (QPAIN)</t>
        </is>
      </c>
      <c r="G601" s="14" t="n">
        <v>45929</v>
      </c>
      <c r="H601" s="22" t="n">
        <v>2025</v>
      </c>
      <c r="I601" s="22" t="n"/>
      <c r="J601" s="22" t="n"/>
      <c r="K601" s="22" t="n">
        <v>1</v>
      </c>
      <c r="L601" s="22" t="n">
        <v>6</v>
      </c>
      <c r="M601" s="22" t="inlineStr">
        <is>
          <t>This study focuses on analyzing and classifying deviation of the EOG signal in eyes with ocular symptoms in contrast to normal eyes while using a digital screen (DS). Continuous Wavelet Transformation (CWT) is performed to decompose the signal, and the spectral power of the EOG signal is computed. The obtained $\mathbf{p}$-values and effect sizes ($\mathbf{d}$) from statistical tests, indicate significant changes in the EOG signal at different time segments due to prolonged exposure to DS. For symptomatic eyes, lower $\mathbf{p}$-values are compared to the assumed significance level of 0.05 and medium to large level effect sizes are observed, indicating irregular and uncontrolled eye movement. A Convolutional Neural Network (CNN) has been used to classify the EOG deviation, and a classification accuracy of $\mathbf{9 1. 6 5} \pm \mathbf{3. 8 7 \%}$ is achieved by utilizing EOG spectrogram images. This study will be helpful for physicians to make critical decisions regarding the purpose of their diagnosis based on the EOG signal.</t>
        </is>
      </c>
      <c r="N601" s="22" t="n"/>
      <c r="O601" s="22" t="inlineStr">
        <is>
          <t>979-8-3315-9694-1</t>
        </is>
      </c>
      <c r="P601" s="22" t="inlineStr">
        <is>
          <t>10.1109/QPAIN66474.2025.11172190</t>
        </is>
      </c>
      <c r="Q601" s="22" t="n"/>
      <c r="R601" s="22" t="inlineStr">
        <is>
          <t>https://ieeexplore.ieee.org/stamp/stamp.jsp?arnumber=11172190</t>
        </is>
      </c>
      <c r="S601" s="22" t="inlineStr">
        <is>
          <t>digital screen;ocular symptom;EOG;screen time;eye health</t>
        </is>
      </c>
      <c r="T601" s="22" t="inlineStr">
        <is>
          <t>Surveys;Electrooculography;Image segmentation;Continuous wavelet transforms;Accuracy;Medical services;Convolutional neural networks;Reliability;Spectrogram;Photonics</t>
        </is>
      </c>
      <c r="U601" s="22" t="n"/>
      <c r="V601" s="22" t="n"/>
      <c r="W601" s="22" t="n"/>
      <c r="X601" s="22" t="n">
        <v>24</v>
      </c>
      <c r="Y601" s="22" t="inlineStr">
        <is>
          <t>IEEE</t>
        </is>
      </c>
      <c r="Z601" s="14" t="n">
        <v>45929</v>
      </c>
      <c r="AA601" s="22" t="inlineStr">
        <is>
          <t>31 July-2 Aug. 2025</t>
        </is>
      </c>
      <c r="AB601" s="22" t="inlineStr">
        <is>
          <t>31 July-2 Aug. 2025</t>
        </is>
      </c>
      <c r="AC601" s="22" t="inlineStr">
        <is>
          <t>IEEE</t>
        </is>
      </c>
      <c r="AD601" s="15" t="inlineStr">
        <is>
          <t>IEEE Conferences</t>
        </is>
      </c>
    </row>
    <row r="602">
      <c r="A602" s="8" t="inlineStr">
        <is>
          <t>Detecting Dysgraphia in Children Through Handwriting Image Analysis Using Hybrid Machine Learning Methodology</t>
        </is>
      </c>
      <c r="B602" s="9">
        <f>IF(COUNTIF($A$1:A601,
IF(ISNUMBER(MATCH(RIGHT(TRIM(A601),1),{".",",",";",":","!","?"},0)),
LEFT(TRIM(A601),LEN(TRIM(A601))-1),
TRIM(A601)
))=1,
"Not Duplicate",
"Duplicate")</f>
        <v/>
      </c>
      <c r="C602" s="9">
        <f>_xlfn.IFNA(_xlfn.XLOOKUP(A602, Table1[Title], Table1[Inclusion/Exclusion Decision]), "Added studies")</f>
        <v/>
      </c>
      <c r="D602" s="9" t="inlineStr">
        <is>
          <t>D. M. Vishnu Vardhana Rao; N. Sreeja; B. Sangeetha; T. R. Sri; I. Suneetha Rani; K. K. Kumari; J. Peddisetti</t>
        </is>
      </c>
      <c r="E602" s="9" t="inlineStr">
        <is>
          <t>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Dept. of CSE(DS), Vignanâ€™s Institue of Management &amp; Technology for Women, Hyderabad, India; Chaitanya Bharathi Institute of Technology, Hyderabad, India</t>
        </is>
      </c>
      <c r="F602" s="9" t="inlineStr">
        <is>
          <t>2024 International Conference on Augmented Reality, Intelligent Systems, and Industrial Automation (ARIIA)</t>
        </is>
      </c>
      <c r="G602" s="10" t="n">
        <v>45839</v>
      </c>
      <c r="H602" s="9" t="n">
        <v>2024</v>
      </c>
      <c r="I602" s="9" t="n"/>
      <c r="J602" s="9" t="n"/>
      <c r="K602" s="9" t="n">
        <v>1</v>
      </c>
      <c r="L602" s="9" t="n">
        <v>10</v>
      </c>
      <c r="M602" s="9" t="inlineStr">
        <is>
          <t>Nowadays writing disability is one of the major disorders in children, even parents also not identified early. Dysgraphia, a neurological disorder impacting writing abilities, poses significant challenges for children, especially as they begin to write. This disorder affects spelling, word spacing, and legibility, leading to slow and often unreadable writing. Early diagnosis is critical for effective intervention, yet traditional identification methods typically involve educational psychologists. Recent advances in machine learning offer promising automated solutions. This paper presents a Hybrid Machine Learning Methodology (HMLM) designed to detect dysgraphia in children aged 7-12 years through handwriting image analysis. The ability of this model to detect dysgraphia early supports timely interventions, potentially improving educational outcomes for affected children. HMLM architecture involves several stages namely Data Pre-Processing, Feature Extraction, a Predicting Model, and the final classification of dysgraphia or not based on the analysis of handwriting image dataset. The methodology combines Convolutional Neural Networks (CNN), Support Vector Machines (SVM), and Random Forest algorithms to analyze handwritten data collected from school children. %). The performance metrics such as accuracy, precision, recall, and F1 score are calculated to measure how well the model can distinguish between dysgraphia and non-dysgraphia samples. The proposed model shows notable effeteness, with CNN achieving an accuracy of 90.83%, surpassing SVM (81.88%) and Random Forest (81.25). This paper discusses the development, implementation, and comparative performance of the proposed machine learning models in the context of dysgraphia detection.</t>
        </is>
      </c>
      <c r="N602" s="9" t="n"/>
      <c r="O602" s="9" t="inlineStr">
        <is>
          <t>979-8-3315-1836-3</t>
        </is>
      </c>
      <c r="P602" s="9" t="inlineStr">
        <is>
          <t>10.1109/ARIIA63345.2024.11051786</t>
        </is>
      </c>
      <c r="Q602" s="9" t="n"/>
      <c r="R602" s="9" t="inlineStr">
        <is>
          <t>https://ieeexplore.ieee.org/stamp/stamp.jsp?arnumber=11051786</t>
        </is>
      </c>
      <c r="S602" s="9" t="inlineStr">
        <is>
          <t>Dysgraphia;Hybrid Machine Learning Methodology (HMLM);Convolutional Neural Networks (CNN);Support Vector Machines (SVM);Random Forest (RF);Vision Transformer (ViT);Attention-Deficit/Hyperactivity Disorder (ADHD);National Center for Learning Disabilities (NCLD);autism spectrum disorder (ASD);Deep Learning Models (DLM)</t>
        </is>
      </c>
      <c r="T602" s="9" t="inlineStr">
        <is>
          <t>Support vector machines;Analytical models;Accuracy;Image analysis;Psychology;Machine learning;Writing;Predictive models;Convolutional neural networks;Random forests</t>
        </is>
      </c>
      <c r="U602" s="9" t="n"/>
      <c r="V602" s="9" t="n"/>
      <c r="W602" s="9" t="n"/>
      <c r="X602" s="9" t="n">
        <v>20</v>
      </c>
      <c r="Y602" s="9" t="inlineStr">
        <is>
          <t>IEEE</t>
        </is>
      </c>
      <c r="Z602" s="10" t="n">
        <v>45839</v>
      </c>
      <c r="AA602" s="9" t="inlineStr">
        <is>
          <t>20-21 Dec. 2024</t>
        </is>
      </c>
      <c r="AB602" s="9" t="inlineStr">
        <is>
          <t>20-21 Dec. 2024</t>
        </is>
      </c>
      <c r="AC602" s="9" t="inlineStr">
        <is>
          <t>IEEE</t>
        </is>
      </c>
      <c r="AD602" s="11" t="inlineStr">
        <is>
          <t>IEEE Conferences</t>
        </is>
      </c>
    </row>
    <row r="603">
      <c r="A603" s="12" t="inlineStr">
        <is>
          <t>Toward Digital Phenotypes of Early Childhood Mental Health via Unsupervised and Supervised Machine Learning</t>
        </is>
      </c>
      <c r="B603" s="22">
        <f>IF(COUNTIF($A$1:A602,
IF(ISNUMBER(MATCH(RIGHT(TRIM(A602),1),{".",",",";",":","!","?"},0)),
LEFT(TRIM(A602),LEN(TRIM(A602))-1),
TRIM(A602)
))=1,
"Not Duplicate",
"Duplicate")</f>
        <v/>
      </c>
      <c r="C603" s="22">
        <f>_xlfn.IFNA(_xlfn.XLOOKUP(A603, Table1[Title], Table1[Inclusion/Exclusion Decision]), "Added studies")</f>
        <v/>
      </c>
      <c r="D603" s="22" t="inlineStr">
        <is>
          <t>B. C. Loftness; D. M. Rizzo; J. Halvorson-Phelan; A. Oâ€™Leary; S. Prytherch; C. Bradshaw; A. J. Brown; N. Cheney; E. W. McGinnis; R. S. McGinnis</t>
        </is>
      </c>
      <c r="E603" s="22" t="inlineStr">
        <is>
          <t>University of Vermont (UVM), Burlington, VT, USA; University of Vermont (UVM), Burlington, VT, USA; UVM Medical Center, Burlington, VT, USA; University of Vermont (UVM), Burlington, VT, USA; UVM Medical Center, Burlington, VT, USA; UVM Medical Center, Burlington, VT, USA; University of Vermont (UVM), Burlington, VT, USA; University of Vermont (UVM), Burlington, VT, USA; UVM Medical Center, Burlington, VT, USA; University of Vermont (UVM), Burlington, VT, USA</t>
        </is>
      </c>
      <c r="F603" s="22" t="inlineStr">
        <is>
          <t>2023 45th Annual International Conference of the IEEE Engineering in Medicine &amp; Biology Society (EMBC)</t>
        </is>
      </c>
      <c r="G603" s="14" t="n">
        <v>45271</v>
      </c>
      <c r="H603" s="22" t="n">
        <v>2023</v>
      </c>
      <c r="I603" s="22" t="n"/>
      <c r="J603" s="22" t="n"/>
      <c r="K603" s="22" t="n">
        <v>1</v>
      </c>
      <c r="L603" s="22" t="n">
        <v>4</v>
      </c>
      <c r="M603" s="22" t="inlineStr">
        <is>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 .6-.82, TPR .36-.71, Accuracy .62-.86)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Relevanceâ€” This work advances the use of wearables for detecting childhood mental health disorders.</t>
        </is>
      </c>
      <c r="N603" s="22" t="inlineStr">
        <is>
          <t>2694-0604</t>
        </is>
      </c>
      <c r="O603" s="22" t="inlineStr">
        <is>
          <t>979-8-3503-2447-1</t>
        </is>
      </c>
      <c r="P603" s="22" t="inlineStr">
        <is>
          <t>10.1109/EMBC40787.2023.10340806</t>
        </is>
      </c>
      <c r="Q603" s="22" t="inlineStr">
        <is>
          <t xml:space="preserve">National Science Foundation; Health; </t>
        </is>
      </c>
      <c r="R603" s="22" t="inlineStr">
        <is>
          <t>https://ieeexplore.ieee.org/stamp/stamp.jsp?arnumber=10340806</t>
        </is>
      </c>
      <c r="S603" s="22" t="inlineStr">
        <is>
          <t>digital medicine;anxiety;depression;ADHD;mHealth;pediatric mental health;artificial neural networks</t>
        </is>
      </c>
      <c r="T603" s="22" t="inlineStr">
        <is>
          <t>Self-organizing feature maps;Pediatrics;Analytical models;Wearable computers;Anxiety disorders;Mental health;Depression</t>
        </is>
      </c>
      <c r="U603" s="22" t="inlineStr">
        <is>
          <t>Child;Adolescent;Humans;Child, Preschool;Adult;Mental Health;Quality of Life;Anxiety;Supervised Machine Learning;Phenotype</t>
        </is>
      </c>
      <c r="V603" s="22" t="n">
        <v>8</v>
      </c>
      <c r="W603" s="22" t="n"/>
      <c r="X603" s="22" t="n">
        <v>21</v>
      </c>
      <c r="Y603" s="22" t="inlineStr">
        <is>
          <t>IEEE</t>
        </is>
      </c>
      <c r="Z603" s="14" t="n">
        <v>45271</v>
      </c>
      <c r="AA603" s="22" t="inlineStr">
        <is>
          <t>24-27 July 2023</t>
        </is>
      </c>
      <c r="AB603" s="22" t="inlineStr">
        <is>
          <t>24-27 July 2023</t>
        </is>
      </c>
      <c r="AC603" s="22" t="inlineStr">
        <is>
          <t>IEEE</t>
        </is>
      </c>
      <c r="AD603" s="15" t="inlineStr">
        <is>
          <t>IEEE Conferences</t>
        </is>
      </c>
    </row>
    <row r="604">
      <c r="A604" s="8" t="inlineStr">
        <is>
          <t>Extract and Refine Brain Subgraph for Disorder Analysis via Cross-Domain Learning</t>
        </is>
      </c>
      <c r="B604" s="9">
        <f>IF(COUNTIF($A$1:A603,
IF(ISNUMBER(MATCH(RIGHT(TRIM(A603),1),{".",",",";",":","!","?"},0)),
LEFT(TRIM(A603),LEN(TRIM(A603))-1),
TRIM(A603)
))=1,
"Not Duplicate",
"Duplicate")</f>
        <v/>
      </c>
      <c r="C604" s="9">
        <f>_xlfn.IFNA(_xlfn.XLOOKUP(A604, Table1[Title], Table1[Inclusion/Exclusion Decision]), "Added studies")</f>
        <v/>
      </c>
      <c r="D604" s="9" t="inlineStr">
        <is>
          <t>X. Luo; J. Wu; S. Zhang; G. Dong; S. Xue; H. Peng; J. Yang; C. Zhou; W. Hu; A. Beheshti</t>
        </is>
      </c>
      <c r="E604" s="9" t="inlineStr">
        <is>
          <t>School of Computing, Macquarie University, Sydney, NSW, Australia; School of Computing, Macquarie University, Sydney, NSW, Australia; Data Hub and Security Research Center, Zhejiang Lab, Hangzhou, China; School of Computing, Macquarie University, Sydney, NSW, Australia; School of Computing, Macquarie University, Sydney, NSW, Australia; School of Cyber Science and Technology, Beihang University, Beijing, China; School of Computing, Macquarie University, Sydney, NSW, Australia; Academy of Mathematics and Systems Science, Chinese Academy of Sciences, Beijing, China; School of Computer Science, Wuhan University, Wuhan, China; School of Computing, Macquarie University, Sydney, NSW, Australia</t>
        </is>
      </c>
      <c r="F604" s="9" t="inlineStr">
        <is>
          <t>IEEE Transactions on Big Data</t>
        </is>
      </c>
      <c r="G604" s="9" t="n"/>
      <c r="H604" s="9" t="n">
        <v>2026</v>
      </c>
      <c r="I604" s="9" t="inlineStr">
        <is>
          <t>PP</t>
        </is>
      </c>
      <c r="J604" s="9" t="n">
        <v>99</v>
      </c>
      <c r="K604" s="9" t="n">
        <v>1</v>
      </c>
      <c r="L604" s="9" t="n">
        <v>14</v>
      </c>
      <c r="M604" s="9" t="inlineStr">
        <is>
          <t>Brain graphs (brain connectivity networks) play an important role in modeling the complex structure of the human brain. Furthermore, brain graph learning based on graph neural networks (GNNs) has recently attracted growing interest. Although existing methods have made great progress in brain disorder prediction and pathogenic analysis, there are two key problems: (1) They rarely utilize the pathogenic reason of brain disorders, that is, salient brain regions always lead to abnormal connections between brain regions, to extract critical brain graph information for disorder analysis; (2) Since most of the available brain graph data is limited, how can we improve the performance of brain graph learning models on insufficient training data? Thus, in this paper, we learn brain graph representations for disorder prediction and analyze disorder-specific brain regions and connections from the subgraph perspective. Besides, we introduce the cross-domain brain graph learning framework to alleviate the problem of poor model performance on limited data. To consider the pathogenic reason by brain subgraphs, we first propose the node entropy of brain graphs based on brain graph properties to extract important nodes. We then introduce subgraph information bottleneck to refine the critical subgraph from the rough subgraph generated by these important nodes, recognizing important connections related to disorders. To achieve a better model performance on limited data, we design a cross-domain brain graph learning framework to improve the subgraph extraction model by the meta-learning method. The subgraph extraction model is pre-trained on a large source training dataset and then quickly adapted to target task dataset. Besides, a simple yet effective feature alignment module is applied to mitigate the negative transfer problem for cross-domain datasets. Extensive experimental results, including disorder prediction and pathogenic analysis on real-world neuroimaging data, demonstrate the effectiveness of our method.</t>
        </is>
      </c>
      <c r="N604" s="9" t="inlineStr">
        <is>
          <t>2332-7790</t>
        </is>
      </c>
      <c r="O604" s="9" t="n"/>
      <c r="P604" s="9" t="inlineStr">
        <is>
          <t>10.1109/TBDATA.2026.3668682</t>
        </is>
      </c>
      <c r="Q604" s="9" t="n"/>
      <c r="R604" s="9" t="inlineStr">
        <is>
          <t>https://ieeexplore.ieee.org/stamp/stamp.jsp?arnumber=11415668</t>
        </is>
      </c>
      <c r="S604" s="9" t="inlineStr">
        <is>
          <t>Brain graph learning;Graph entropy;Graph information bottleneck;Meta-learning</t>
        </is>
      </c>
      <c r="T604" s="9" t="inlineStr">
        <is>
          <t>Brain modeling;Feature extraction;Data models;Adaptation models;Entropy;Training;Neuroimaging;Metalearning;Data mining;Convolution</t>
        </is>
      </c>
      <c r="U604" s="9" t="n"/>
      <c r="V604" s="9" t="n"/>
      <c r="W604" s="9" t="n"/>
      <c r="X604" s="9" t="n"/>
      <c r="Y604" s="9" t="inlineStr">
        <is>
          <t>IEEE</t>
        </is>
      </c>
      <c r="Z604" s="10" t="n">
        <v>46080</v>
      </c>
      <c r="AA604" s="9" t="n"/>
      <c r="AB604" s="9" t="n"/>
      <c r="AC604" s="9" t="inlineStr">
        <is>
          <t>IEEE</t>
        </is>
      </c>
      <c r="AD604" s="11" t="inlineStr">
        <is>
          <t>IEEE Early Access Articles</t>
        </is>
      </c>
    </row>
    <row r="605">
      <c r="A605" s="12" t="inlineStr">
        <is>
          <t>Fixational Eye Movement as a Window Into the Human Mind: The Neural Basis and Cognitive Role of Microsaccades</t>
        </is>
      </c>
      <c r="B605" s="22">
        <f>IF(COUNTIF($A$1:A604,
IF(ISNUMBER(MATCH(RIGHT(TRIM(A604),1),{".",",",";",":","!","?"},0)),
LEFT(TRIM(A604),LEN(TRIM(A604))-1),
TRIM(A604)
))=1,
"Not Duplicate",
"Duplicate")</f>
        <v/>
      </c>
      <c r="C605" s="22">
        <f>_xlfn.IFNA(_xlfn.XLOOKUP(A605, Table1[Title], Table1[Inclusion/Exclusion Decision]), "Added studies")</f>
        <v/>
      </c>
      <c r="D605" s="22" t="inlineStr">
        <is>
          <t>M. Stec; W. Shariff; B. Khan; P. Corcoran</t>
        </is>
      </c>
      <c r="E605" s="22" t="inlineStr">
        <is>
          <t>C3I Imaging Laboratory, School of Engineering, University of Galway, Galway, Ireland; C3I Imaging Laboratory, School of Engineering, University of Galway, Galway, Ireland; C3I Imaging Laboratory, School of Engineering, University of Galway, Galway, Ireland; C3I Imaging Laboratory, School of Engineering, University of Galway, Galway, Ireland</t>
        </is>
      </c>
      <c r="F605" s="22" t="inlineStr">
        <is>
          <t>IEEE Access</t>
        </is>
      </c>
      <c r="G605" s="14" t="n">
        <v>46086</v>
      </c>
      <c r="H605" s="22" t="n">
        <v>2026</v>
      </c>
      <c r="I605" s="22" t="n">
        <v>14</v>
      </c>
      <c r="J605" s="22" t="n"/>
      <c r="K605" s="22" t="n">
        <v>32852</v>
      </c>
      <c r="L605" s="22" t="n">
        <v>32875</v>
      </c>
      <c r="M605" s="22" t="inlineStr">
        <is>
          <t>Microsaccades, defined as rapid, fixational eye movements typically smaller than 1Â°, have long been linked to low-level visual maintenance, but increasingly have been identified in the literature as markers of internal neurological states. This review brings together insights accumulated over the past decades across four main axes: (i) kinematics and definition, including binocularity and the evolving separation from goal-directed saccades; (ii) neural control, emphasizing superior colliculus involvement and interactions with attentional circuitry; (iii) detection and sensing, (scleral coils, Dual-Purkinje trackers, high-rate video, Bayesian/HMM, learning-based detectors, and emerging event-based approaches); and (iv) cognitive and affective links, covering covert attention shifts, cognitive load, task demands, and emotion. Classical findings are integrated with recent evidence that microsaccades timing and rate (typically 200â€“400 ms post-cue) covary with attentional reallocation and task structure, while also noting methodological inconsistencies in definitions and detector parameters. Taken together, the converging evidence across neural, behavioural, and computational studies suggests a strong foundation for deeper investigation into how microsaccades reflect and modulate internal â€œbrain states,â€ providing a unique window into the dynamics of perception and cognition. We highlight open problems including standardized criteria, robust model-based detection at  $\geq 1$  kHz, and event-based microsaccade tracking, and outline how microsaccades can be used as precise, noninvasive probes of attention and decision processes. We conducted a systematic search to identify papers for this review. Sources: Google Scholar, Scopus, PubMed. Search terms included â€œmicrosaccadeâ€, â€œfixational eye movementsâ€, AND â€œeye trackingâ€, and combinations with â€œdetectionâ€, â€œEngbertâ€, â€œBayesianâ€, â€œevent cameraâ€ â€œSPADâ€. We included peer-reviewed articles, conference proceedings, and publicly available benchmarks. Inclusion: empirical studies reporting microsaccade kinematics, neural mechanisms, detection algorithms, or cognitive/clinical applications; review/editorial pieces only when they provided synthesis. Exclusion: studies that did not report primary microsaccade data or were peripheral to fixation (e.g., large saccade-only papers). This procedure was chosen to maximize coverage of influential works while maintaining transparency for replication</t>
        </is>
      </c>
      <c r="N605" s="22" t="inlineStr">
        <is>
          <t>2169-3536</t>
        </is>
      </c>
      <c r="O605" s="22" t="n"/>
      <c r="P605" s="22" t="inlineStr">
        <is>
          <t>10.1109/ACCESS.2026.3665303</t>
        </is>
      </c>
      <c r="Q605" s="22" t="inlineStr">
        <is>
          <t xml:space="preserve">Irish Research Council(grant numbers:IRCLA/2023/1992); Disruptive Technologies Innovation Fund (DTIF) through the Event-camera based Platform for In Cabin Sensing (EPICS) Project(grant numbers:DT 2023); </t>
        </is>
      </c>
      <c r="R605" s="22" t="inlineStr">
        <is>
          <t>https://ieeexplore.ieee.org/stamp/stamp.jsp?arnumber=11397355</t>
        </is>
      </c>
      <c r="S605" s="22" t="inlineStr">
        <is>
          <t>Microsaccades;blinks;cognitive;drifts;eye;eye movement;eye tracking;fixations;fixational eye movements;fixational saccades;neurology;saccades</t>
        </is>
      </c>
      <c r="T605" s="22" t="inlineStr">
        <is>
          <t>Visualization;Reviews;Sensors;Single-photon avalanche diodes;Kinematics;Cognitive processes;Retina;Physiology;Event detection;Systematics</t>
        </is>
      </c>
      <c r="U605" s="22" t="n"/>
      <c r="V605" s="22" t="n"/>
      <c r="W605" s="22" t="n"/>
      <c r="X605" s="22" t="n">
        <v>130</v>
      </c>
      <c r="Y605" s="22" t="inlineStr">
        <is>
          <t>CCBYNCND</t>
        </is>
      </c>
      <c r="Z605" s="14" t="n">
        <v>46069</v>
      </c>
      <c r="AA605" s="22" t="n">
        <v>2026</v>
      </c>
      <c r="AB605" s="22" t="n"/>
      <c r="AC605" s="22" t="inlineStr">
        <is>
          <t>IEEE</t>
        </is>
      </c>
      <c r="AD605" s="15" t="inlineStr">
        <is>
          <t>IEEE Journals</t>
        </is>
      </c>
    </row>
    <row r="606">
      <c r="A606" s="8" t="inlineStr">
        <is>
          <t>Evaluating Dry EEG Technology Out of the Lab</t>
        </is>
      </c>
      <c r="B606" s="9">
        <f>IF(COUNTIF($A$1:A605,
IF(ISNUMBER(MATCH(RIGHT(TRIM(A605),1),{".",",",";",":","!","?"},0)),
LEFT(TRIM(A605),LEN(TRIM(A605))-1),
TRIM(A605)
))=1,
"Not Duplicate",
"Duplicate")</f>
        <v/>
      </c>
      <c r="C606" s="9">
        <f>_xlfn.IFNA(_xlfn.XLOOKUP(A606, Table1[Title], Table1[Inclusion/Exclusion Decision]), "Added studies")</f>
        <v/>
      </c>
      <c r="D606" s="9" t="inlineStr">
        <is>
          <t>M. Sultana; O. Jain; S. Halder; A. Matran-Fernandez; R. Nawaz; R. Scherer; R. Chavarriaga; J. del R. MillÃ¡n; S. Perdikis</t>
        </is>
      </c>
      <c r="E606" s="9" t="inlineStr">
        <is>
          <t>BCI-NE, CSEE University of Essex, Colchester, UK; Computing, Psychology Dept., Goldsmiths, UoL, London, UK; BCI-NE, CSEE University of Essex, Colchester, UK; BCI-NE, CSEE University of Essex, Colchester, UK; BCI-NE, CSEE University of Essex, Colchester, UK; BCI-NE, CSEE University of Essex, Colchester, UK; Responsible AI Innovation Group ZHAW School of Engineering, Winterthur, Switzerland; Carol Cockrell Curran Endowed Chair University of Texas at Austin, Austin, USA; BCI-NE, CSEE University of Essex, Colchester, UK</t>
        </is>
      </c>
      <c r="F606" s="9" t="inlineStr">
        <is>
          <t>2024 IEEE International Conference on Metrology for eXtended Reality, Artificial Intelligence and Neural Engineering (MetroXRAINE)</t>
        </is>
      </c>
      <c r="G606" s="10" t="n">
        <v>45650</v>
      </c>
      <c r="H606" s="9" t="n">
        <v>2024</v>
      </c>
      <c r="I606" s="9" t="n"/>
      <c r="J606" s="9" t="n"/>
      <c r="K606" s="9" t="n">
        <v>752</v>
      </c>
      <c r="L606" s="9" t="n">
        <v>757</v>
      </c>
      <c r="M606" s="9" t="inlineStr">
        <is>
          <t>Dry electroencephalography (EEG) electrodes have emerged as a promising solution for enhancing the usability of non-invasive Brain-Computer Interface (BCI) systems. Recent advancements in dry helmets have demonstrated competitiveness in enabling EEG and BCI applications with state-of-the-art gel-based systems. In this study, we evaluate the performance and signal quality of a dry EEG cap for BCI applications in a large population. The assessment was conducted under extremely noisy conditions at a public exhibition, surrounded by numerous attendees and multiple sources of electromagnetic interference. Our analysis includes 100 participants from the Mental Work exhibition and assesses the acquired signal's integrity through, Motor Imagery (MI) classification accuracy, the kurtosis of the raw signals and the deviation of the Power Spectral Density (PSD) spectra from the ideal curve. Results show that 56 participants achieved above chance-level single-sample accuracy, with even higher accuracy observed for peak performance. Frontal channels exhibited higher artifact presence, yet the overall signal quality was comparable to gel-based systems used in the authors' previous studies. These findings confirm the potential of dry EEG technology to enable BCI applications beyond the lab, facilitating everyday use in homes, clinics, and public spaces.</t>
        </is>
      </c>
      <c r="N606" s="9" t="n"/>
      <c r="O606" s="9" t="inlineStr">
        <is>
          <t>979-8-3503-7800-9</t>
        </is>
      </c>
      <c r="P606" s="9" t="inlineStr">
        <is>
          <t>10.1109/MetroXRAINE62247.2024.10797021</t>
        </is>
      </c>
      <c r="Q606" s="9" t="n"/>
      <c r="R606" s="9" t="inlineStr">
        <is>
          <t>https://ieeexplore.ieee.org/stamp/stamp.jsp?arnumber=10797021</t>
        </is>
      </c>
      <c r="S606" s="9" t="inlineStr">
        <is>
          <t>EEG;dry sensors;brain-computer interface;evaluation</t>
        </is>
      </c>
      <c r="T606" s="9" t="inlineStr">
        <is>
          <t>Accuracy;Neural engineering;Metrology;Motors;Helmets;Electroencephalography;Kurtosis;Noise measurement;Usability;Signal integrity</t>
        </is>
      </c>
      <c r="U606" s="9" t="n"/>
      <c r="V606" s="9" t="n">
        <v>3</v>
      </c>
      <c r="W606" s="9" t="n"/>
      <c r="X606" s="9" t="n">
        <v>30</v>
      </c>
      <c r="Y606" s="9" t="inlineStr">
        <is>
          <t>IEEE</t>
        </is>
      </c>
      <c r="Z606" s="10" t="n">
        <v>45650</v>
      </c>
      <c r="AA606" s="9" t="inlineStr">
        <is>
          <t>21-23 Oct. 2024</t>
        </is>
      </c>
      <c r="AB606" s="9" t="inlineStr">
        <is>
          <t>21-23 Oct. 2024</t>
        </is>
      </c>
      <c r="AC606" s="9" t="inlineStr">
        <is>
          <t>IEEE</t>
        </is>
      </c>
      <c r="AD606" s="11" t="inlineStr">
        <is>
          <t>IEEE Conferences</t>
        </is>
      </c>
    </row>
    <row r="607">
      <c r="A607" s="12" t="inlineStr">
        <is>
          <t>Gaze Patterns in Children With Autism Spectrum Disorder to Emotional Faces: Scanpath and Similarity</t>
        </is>
      </c>
      <c r="B607" s="22">
        <f>IF(COUNTIF($A$1:A606,
IF(ISNUMBER(MATCH(RIGHT(TRIM(A606),1),{".",",",";",":","!","?"},0)),
LEFT(TRIM(A606),LEN(TRIM(A606))-1),
TRIM(A606)
))=1,
"Not Duplicate",
"Duplicate")</f>
        <v/>
      </c>
      <c r="C607" s="22">
        <f>_xlfn.IFNA(_xlfn.XLOOKUP(A607, Table1[Title], Table1[Inclusion/Exclusion Decision]), "Added studies")</f>
        <v/>
      </c>
      <c r="D607" s="22" t="inlineStr">
        <is>
          <t>W. Zhou; M. Yang; J. Tang; J. Wang; B. Hu</t>
        </is>
      </c>
      <c r="E607" s="22" t="inlineStr">
        <is>
          <t>School of Information Science and Engineering, Lanzhou University, Lanzhou, China; School of Information Science and Engineering, Lanzhou University, Lanzhou, China; School of Information Science and Engineering, Lanzhou University, Lanzhou, China; Department of Psychological Medicine, The Seventh Medical Center of PLA General Hospital, Beijing, China; School of Information Science and Engineering, Lanzhou University, Lanzhou, China</t>
        </is>
      </c>
      <c r="F607" s="22" t="inlineStr">
        <is>
          <t>IEEE Transactions on Neural Systems and Rehabilitation Engineering</t>
        </is>
      </c>
      <c r="G607" s="14" t="n">
        <v>45344</v>
      </c>
      <c r="H607" s="22" t="n">
        <v>2024</v>
      </c>
      <c r="I607" s="22" t="n">
        <v>32</v>
      </c>
      <c r="J607" s="22" t="n"/>
      <c r="K607" s="22" t="n">
        <v>865</v>
      </c>
      <c r="L607" s="22" t="n">
        <v>874</v>
      </c>
      <c r="M607" s="22"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N607" s="22" t="inlineStr">
        <is>
          <t>1558-0210</t>
        </is>
      </c>
      <c r="O607" s="22" t="n"/>
      <c r="P607" s="22" t="inlineStr">
        <is>
          <t>10.1109/TNSRE.2024.3361935</t>
        </is>
      </c>
      <c r="Q607" s="22" t="inlineStr">
        <is>
          <t xml:space="preserve">National Key Research and Development Program of China(grant numbers:2019YFA0706200); National Natural Science Foundation of China(grant numbers:62227807); Natural Science Foundation of Gansu Province, China(grant numbers:22JR5RA488); Fundamental Research Funds for the Central Universities(grant numbers:lzujbky-2023-16); Key Research and Development Plan of Jining(grant numbers:2021YXNS040); Supercomputing Center of Lanzhou University; </t>
        </is>
      </c>
      <c r="R607" s="22" t="inlineStr">
        <is>
          <t>https://ieeexplore.ieee.org/stamp/stamp.jsp?arnumber=10419365</t>
        </is>
      </c>
      <c r="S607" s="22" t="inlineStr">
        <is>
          <t>Autism spectrum disorder;eye tracking;LSTM network;scanpaths</t>
        </is>
      </c>
      <c r="T607" s="22" t="inlineStr">
        <is>
          <t>Variable speed drives;Behavioral sciences;Gaze tracking;Autism;Visualization;Faces;Medical diagnostic imaging</t>
        </is>
      </c>
      <c r="U607" s="22" t="inlineStr">
        <is>
          <t>Child;Humans;Autism Spectrum Disorder;Fixation, Ocular;Eye Movements;Emotions</t>
        </is>
      </c>
      <c r="V607" s="22" t="n">
        <v>28</v>
      </c>
      <c r="W607" s="22" t="n"/>
      <c r="X607" s="22" t="n">
        <v>48</v>
      </c>
      <c r="Y607" s="22" t="inlineStr">
        <is>
          <t>CCBY</t>
        </is>
      </c>
      <c r="Z607" s="14" t="n">
        <v>45327</v>
      </c>
      <c r="AA607" s="22" t="n">
        <v>2024</v>
      </c>
      <c r="AB607" s="22" t="n"/>
      <c r="AC607" s="22" t="inlineStr">
        <is>
          <t>IEEE</t>
        </is>
      </c>
      <c r="AD607" s="15" t="inlineStr">
        <is>
          <t>IEEE Journals</t>
        </is>
      </c>
    </row>
    <row r="608">
      <c r="A608" s="8" t="inlineStr">
        <is>
          <t>Using fMRI-Based Multi-Scale Perception Models to Explore Cognitive Load and Attention Allocation in Education</t>
        </is>
      </c>
      <c r="B608" s="9">
        <f>IF(COUNTIF($A$1:A607,
IF(ISNUMBER(MATCH(RIGHT(TRIM(A607),1),{".",",",";",":","!","?"},0)),
LEFT(TRIM(A607),LEN(TRIM(A607))-1),
TRIM(A607)
))=1,
"Not Duplicate",
"Duplicate")</f>
        <v/>
      </c>
      <c r="C608" s="9">
        <f>_xlfn.IFNA(_xlfn.XLOOKUP(A608, Table1[Title], Table1[Inclusion/Exclusion Decision]), "Added studies")</f>
        <v/>
      </c>
      <c r="D608" s="9" t="inlineStr">
        <is>
          <t>L. Chen; H. Lou; P. Yue; J. Chen</t>
        </is>
      </c>
      <c r="E608" s="9" t="inlineStr">
        <is>
          <t>Faculty of Education, Shaanxi Normal University, Xiâ€™an, China; Institute of Education Science, Huazhong University of Science and Technology, Wuhan, China; School of Emergency Management, Henan Polytechnic University, Jiaozuo, China; Institute of Psychology of Educational Science Research, Huazhong University of Science and Technology, Wuhan, China</t>
        </is>
      </c>
      <c r="F608" s="9" t="inlineStr">
        <is>
          <t>IEEE Access</t>
        </is>
      </c>
      <c r="G608" s="10" t="n">
        <v>45842</v>
      </c>
      <c r="H608" s="9" t="n">
        <v>2025</v>
      </c>
      <c r="I608" s="9" t="n">
        <v>13</v>
      </c>
      <c r="J608" s="9" t="n"/>
      <c r="K608" s="9" t="n">
        <v>113648</v>
      </c>
      <c r="L608" s="9" t="n">
        <v>113665</v>
      </c>
      <c r="M608" s="9" t="inlineStr">
        <is>
          <t>The study of cognitive load and attention allocation has gained prominence in educational research due to its critical role in optimizing teaching strategies. Cognitive load refers to the mental effort required to process information, while attention allocation describes how learners distribute their cognitive resources across tasks. Traditional methods, such as Cognitive Load Theory (CLT) and behavioral measures (e.g., reaction times, eye-tracking), provide valuable insights but fall short in capturing real-time neural mechanisms. These approaches are limited by their reliance on single-task contexts and their inability to probe dynamic, multi-scale brain processes during learning. To address these gaps, we propose a novel framework integrating fMRI-based multi-scale perception models with behavioral and physiological data. This method allows for real-time analysis of brain activity, providing a granular understanding of how cognitive load and attention are distributed across complex learning tasks. Our approach leverages neural data from key brain regions involved in memory and attention, enabling the development of adaptive, personalized educational tools. Technically, our method employs a hybrid CNN-ViT architecture with dynamic uncertainty calibration, enabling high-resolution multimodal fusion across EEG and fMRI signals. Experimental results show that our model achieves up to 91.83% accuracy on the ADHD-200 dataset, significantly outperforming state-of-the-art baselines. Experimental results demonstrate that our method significantly improves the understanding of neural mechanisms underlying learning. By correlating cognitive load with brain oscillations (e.g., theta, alpha bands), we identify biomarkers that predict learning efficiency and attention shifts. This research contributes to the design of adaptive learning systems, paving the way for personalized, scalable educational solutions that align with neural capacities.</t>
        </is>
      </c>
      <c r="N608" s="9" t="inlineStr">
        <is>
          <t>2169-3536</t>
        </is>
      </c>
      <c r="O608" s="9" t="n"/>
      <c r="P608" s="9" t="inlineStr">
        <is>
          <t>10.1109/ACCESS.2025.3571711</t>
        </is>
      </c>
      <c r="Q608" s="9" t="n"/>
      <c r="R608" s="9" t="inlineStr">
        <is>
          <t>https://ieeexplore.ieee.org/stamp/stamp.jsp?arnumber=11007526</t>
        </is>
      </c>
      <c r="S608" s="9" t="inlineStr">
        <is>
          <t>Cognitive load;attention allocation;multi-scale models;FMRI;adaptive learning systems</t>
        </is>
      </c>
      <c r="T608" s="9" t="inlineStr">
        <is>
          <t>Cognitive load;Resource management;Load modeling;Brain modeling;Functional magnetic resonance imaging;Adaptation models;Real-time systems;Brain;Biological system modeling;Adaptive learning</t>
        </is>
      </c>
      <c r="U608" s="9" t="n"/>
      <c r="V608" s="9" t="n">
        <v>1</v>
      </c>
      <c r="W608" s="9" t="n"/>
      <c r="X608" s="9" t="n">
        <v>46</v>
      </c>
      <c r="Y608" s="9" t="inlineStr">
        <is>
          <t>CCBY</t>
        </is>
      </c>
      <c r="Z608" s="10" t="n">
        <v>45797</v>
      </c>
      <c r="AA608" s="9" t="n">
        <v>2025</v>
      </c>
      <c r="AB608" s="9" t="n"/>
      <c r="AC608" s="9" t="inlineStr">
        <is>
          <t>IEEE</t>
        </is>
      </c>
      <c r="AD608" s="11" t="inlineStr">
        <is>
          <t>IEEE Journals</t>
        </is>
      </c>
    </row>
    <row r="609">
      <c r="A609" s="12" t="inlineStr">
        <is>
          <t>Improving Brain Dysfunction Prediction by GAN: A Functional-Connectivity Generator Approach</t>
        </is>
      </c>
      <c r="B609" s="22">
        <f>IF(COUNTIF($A$1:A608,
IF(ISNUMBER(MATCH(RIGHT(TRIM(A608),1),{".",",",";",":","!","?"},0)),
LEFT(TRIM(A608),LEN(TRIM(A608))-1),
TRIM(A608)
))=1,
"Not Duplicate",
"Duplicate")</f>
        <v/>
      </c>
      <c r="C609" s="22">
        <f>_xlfn.IFNA(_xlfn.XLOOKUP(A609, Table1[Title], Table1[Inclusion/Exclusion Decision]), "Added studies")</f>
        <v/>
      </c>
      <c r="D609" s="22" t="inlineStr">
        <is>
          <t>D. Yan; S. Wu; M. T. Sami; A. Almudaifer; Z. Jiang; H. Chen; D. Rangaprakash; G. Deshpande; Y. Ma</t>
        </is>
      </c>
      <c r="E609" s="22" t="inlineStr">
        <is>
          <t>The University of Alabama at Birmingham, Birmingham, AL, USA; University of California, Berkeley, Berkeley, CA, USA; The University of Alabama at Birmingham, Birmingham, AL, USA; The University of Alabama at Birmingham, Birmingham, AL, USA; University of Florida, Gainesville, FL, USA; California State University, Sacramento, Sacramento, CA, USA; Harvard Medical School, Cambridge, MA, USA; Auburn University, Auburn, AL, USA; The Chinese University of Hong Kong, Shatin, Hong Kong</t>
        </is>
      </c>
      <c r="F609" s="22" t="inlineStr">
        <is>
          <t>2021 IEEE International Conference on Big Data (Big Data)</t>
        </is>
      </c>
      <c r="G609" s="14" t="n">
        <v>44574</v>
      </c>
      <c r="H609" s="22" t="n">
        <v>2021</v>
      </c>
      <c r="I609" s="22" t="n"/>
      <c r="J609" s="22" t="n"/>
      <c r="K609" s="22" t="n">
        <v>1514</v>
      </c>
      <c r="L609" s="22" t="n">
        <v>1522</v>
      </c>
      <c r="M609" s="22" t="inlineStr">
        <is>
          <t>Fast diagnostic prediction of brain dysfunctions such as autism spectrum disorder (ASD), attention deficit hyperactivity disorder (ADHD) and Alzheimerâ€™s disease is important due to their prevalence in the population. A typical workflow for brain dysfunction prediction is to preprocess a brain image into a network of connected brain regions, where indicative features are extracted using simple linear or convolutional models to be used for prediction. However, due to restrictions on patient data sharing such as HIPAA rules, the number of training samples is often very limited. Even with efforts like the ABIDE initiative that aggregated brain imaging data from laboratories around the world, the subject number merely reaches around 1,000, limiting the effectiveness of data-driven models such as deep learning models.To overcome this data scarcity problem, we propose a GAN-based data augmentation technique to generate realistic brain region networks, which are used to increase the size of an existing training set so that a brain dysfunction classifier can be better trained to achieve a higher prediction accuracy. In the brain region network setting, we propose a generator that considers each brain region as an embedding, so that the connectivity between two regions can be computed using the inner product of their embeddings. This generator is trained along with a phenotype-enhanced BrainNetCNN, a domain-specific discriminator (i.e., classifier), to improve its prediction accuracy. Our embedding-based generator generates samples following the original data feature distribution (i.e., age, gender, and health condition), which improves generator quality and avoids mode collapse.Our design is generally applicable to various neuroimaging data, and experimental results obtained on two real datasets ABIDE-I and ADHD200 confirmed the effectiveness of the proposed method. Our model has been open-sourced on GitHub at https://github.com/binwsh/GAN-for-Neural-Graph.</t>
        </is>
      </c>
      <c r="N609" s="22" t="n"/>
      <c r="O609" s="22" t="inlineStr">
        <is>
          <t>978-1-6654-3902-2</t>
        </is>
      </c>
      <c r="P609" s="22" t="inlineStr">
        <is>
          <t>10.1109/BigData52589.2021.9671402</t>
        </is>
      </c>
      <c r="Q609" s="22" t="n"/>
      <c r="R609" s="22" t="inlineStr">
        <is>
          <t>https://ieeexplore.ieee.org/stamp/stamp.jsp?arnumber=9671402</t>
        </is>
      </c>
      <c r="S609" s="22" t="inlineStr">
        <is>
          <t>brain;GAN;embeddings;functional connectivity;ASD;ADHD</t>
        </is>
      </c>
      <c r="T609" s="22" t="inlineStr">
        <is>
          <t>Training;Neuroimaging;Predictive models;Big Data;Brain modeling;Feature extraction;Generators</t>
        </is>
      </c>
      <c r="U609" s="22" t="n"/>
      <c r="V609" s="22" t="n">
        <v>10</v>
      </c>
      <c r="W609" s="22" t="n"/>
      <c r="X609" s="22" t="n">
        <v>20</v>
      </c>
      <c r="Y609" s="22" t="inlineStr">
        <is>
          <t>IEEE</t>
        </is>
      </c>
      <c r="Z609" s="14" t="n">
        <v>44574</v>
      </c>
      <c r="AA609" s="22" t="inlineStr">
        <is>
          <t>15-18 Dec. 2021</t>
        </is>
      </c>
      <c r="AB609" s="22" t="inlineStr">
        <is>
          <t>15-18 Dec. 2021</t>
        </is>
      </c>
      <c r="AC609" s="22" t="inlineStr">
        <is>
          <t>IEEE</t>
        </is>
      </c>
      <c r="AD609" s="15" t="inlineStr">
        <is>
          <t>IEEE Conferences</t>
        </is>
      </c>
    </row>
    <row r="610">
      <c r="A610" s="8" t="inlineStr">
        <is>
          <t>An Intersubject Brain-Computer Interface Based on Domain-Adversarial Training of Convolutional Neural Network</t>
        </is>
      </c>
      <c r="B610" s="9">
        <f>IF(COUNTIF($A$1:A609,
IF(ISNUMBER(MATCH(RIGHT(TRIM(A609),1),{".",",",";",":","!","?"},0)),
LEFT(TRIM(A609),LEN(TRIM(A609))-1),
TRIM(A609)
))=1,
"Not Duplicate",
"Duplicate")</f>
        <v/>
      </c>
      <c r="C610" s="9">
        <f>_xlfn.IFNA(_xlfn.XLOOKUP(A610, Table1[Title], Table1[Inclusion/Exclusion Decision]), "Added studies")</f>
        <v/>
      </c>
      <c r="D610" s="9" t="inlineStr">
        <is>
          <t>D. Chen; H. Huang; Z. Guan; J. Pan; Y. Li</t>
        </is>
      </c>
      <c r="E610" s="9" t="inlineStr">
        <is>
          <t>School of Automation Science and Engineering, South China University of Technology, China; School of Software, South China Normal University, Guangzhou, China; School of Automation Science and Engineering, South China University of Technology, China; School of Software, South China Normal University, China; School of Automation Science and Engineering, South China University of Technology, Guangzhou, China</t>
        </is>
      </c>
      <c r="F610" s="9" t="inlineStr">
        <is>
          <t>IEEE Transactions on Biomedical Engineering</t>
        </is>
      </c>
      <c r="G610" s="10" t="n">
        <v>45554</v>
      </c>
      <c r="H610" s="9" t="n">
        <v>2024</v>
      </c>
      <c r="I610" s="9" t="n">
        <v>71</v>
      </c>
      <c r="J610" s="9" t="n">
        <v>10</v>
      </c>
      <c r="K610" s="9" t="n">
        <v>2956</v>
      </c>
      <c r="L610" s="9" t="n">
        <v>2967</v>
      </c>
      <c r="M610" s="9" t="inlineStr">
        <is>
          <t>Objective: Attention decoding plays a vital role in daily life, where electroencephalography (EEG) has been widely involved. However, training a universally effective model for everyone is impractical due to substantial interindividual variability in EEG signals. To tackle the above challenge, we propose an end-to-end brain-computer interface (BCI) framework, including temporal and spatial one-dimensional (1D) convolutional neural network and domain-adversarial training strategy, namely DA-TSnet. Method: Specifically, DA-TSnet extracts temporal and spatial features of EEG, while it is jointly supervised by task loss and domain loss. During training, DA-TSnet aims to maximize the domain loss while simultaneously minimizing the task loss. We conduct an offline analysis, simulate online experiments on a self-collected dataset of 85 subjects, and real online experiments on 22 subjects. Main results: DA-TSnet achieves a leave-one-subject-out (LOSO) cross-validation (CV) classification accuracy of 89.40% $\pm$ 9.96%, outperforming several state-of-the-art attention EEG decoding methods. In simulated online experiments, DA-TSnet achieves an outstanding accuracy of 88.07% $\pm$ 11.22%. In real online experiments, it achieves an average accuracy surpassing 86%. Significance: An end-to-end network framework does not rely on elaborate preprocessing and feature extraction steps, which saves time and human workload. Moreover, our framework utilizes domain-adversarial training neural network (DANN) to tackle the challenge posed by the high interindividual variability in EEG signals, which has significant reference value for handling other EEG signal decoding issues. Last, the performance of the DA-TSnet framework in offline and online experiments underscores its potential to facilitate more reliable applications.</t>
        </is>
      </c>
      <c r="N610" s="9" t="inlineStr">
        <is>
          <t>1558-2531</t>
        </is>
      </c>
      <c r="O610" s="9" t="n"/>
      <c r="P610" s="9" t="inlineStr">
        <is>
          <t>10.1109/TBME.2024.3404131</t>
        </is>
      </c>
      <c r="Q610" s="9" t="inlineStr">
        <is>
          <t xml:space="preserve">STI2030-Major Projects(grant numbers:2022ZD0208900); National Natural Science Foundation of China(grant numbers:62306120,62076103); </t>
        </is>
      </c>
      <c r="R610" s="9" t="inlineStr">
        <is>
          <t>https://ieeexplore.ieee.org/stamp/stamp.jsp?arnumber=10538207</t>
        </is>
      </c>
      <c r="S610" s="9" t="inlineStr">
        <is>
          <t>Electroencephalography (EEG);attention decoding;domain-adversarial training neural network (DANN);intersubject;offline analysis;online brain-computer interface (BCI)</t>
        </is>
      </c>
      <c r="T610" s="9" t="inlineStr">
        <is>
          <t>Electroencephalography;Feature extraction;Decoding;Training;Convolutional neural networks;Adversarial machine learning;Brain-computer interfaces</t>
        </is>
      </c>
      <c r="U610" s="9" t="inlineStr">
        <is>
          <t>Humans;Electroencephalography;Brain-Computer Interfaces;Neural Networks, Computer;Signal Processing, Computer-Assisted;Adult;Male;Female;Young Adult;Brain;Algorithms</t>
        </is>
      </c>
      <c r="V610" s="9" t="n">
        <v>4</v>
      </c>
      <c r="W610" s="9" t="n"/>
      <c r="X610" s="9" t="n">
        <v>51</v>
      </c>
      <c r="Y610" s="9" t="inlineStr">
        <is>
          <t>IEEE</t>
        </is>
      </c>
      <c r="Z610" s="10" t="n">
        <v>45435</v>
      </c>
      <c r="AA610" s="9" t="inlineStr">
        <is>
          <t>Oct. 2024</t>
        </is>
      </c>
      <c r="AB610" s="9" t="n"/>
      <c r="AC610" s="9" t="inlineStr">
        <is>
          <t>IEEE</t>
        </is>
      </c>
      <c r="AD610" s="11" t="inlineStr">
        <is>
          <t>IEEE Journals</t>
        </is>
      </c>
    </row>
    <row r="611">
      <c r="A611" s="12" t="inlineStr">
        <is>
          <t>Multi-Stream 1D CNN for EEG Motor Imagery Classification of Limbs Activation</t>
        </is>
      </c>
      <c r="B611" s="22">
        <f>IF(COUNTIF($A$1:A610,
IF(ISNUMBER(MATCH(RIGHT(TRIM(A610),1),{".",",",";",":","!","?"},0)),
LEFT(TRIM(A610),LEN(TRIM(A610))-1),
TRIM(A610)
))=1,
"Not Duplicate",
"Duplicate")</f>
        <v/>
      </c>
      <c r="C611" s="22">
        <f>_xlfn.IFNA(_xlfn.XLOOKUP(A611, Table1[Title], Table1[Inclusion/Exclusion Decision]), "Added studies")</f>
        <v/>
      </c>
      <c r="D611" s="22" t="inlineStr">
        <is>
          <t>D. Avola; L. Cinque; A. Di Mambro; R. Lanzino; D. Pannone; F. Scarcello</t>
        </is>
      </c>
      <c r="E611" s="22" t="inlineStr">
        <is>
          <t>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Science, Sapienza University of Rome, Rome, Italy; Department of Computer Engineering, Modeling, Electronics and Systems, University of Calabria, Arcavacata, Italy</t>
        </is>
      </c>
      <c r="F611" s="22" t="inlineStr">
        <is>
          <t>IEEE Access</t>
        </is>
      </c>
      <c r="G611" s="14" t="n">
        <v>45461</v>
      </c>
      <c r="H611" s="22" t="n">
        <v>2024</v>
      </c>
      <c r="I611" s="22" t="n">
        <v>12</v>
      </c>
      <c r="J611" s="22" t="n"/>
      <c r="K611" s="22" t="n">
        <v>83940</v>
      </c>
      <c r="L611" s="22" t="n">
        <v>83951</v>
      </c>
      <c r="M611" s="22" t="inlineStr">
        <is>
          <t>Determining the motor intentions of an individual through the analysis of electroencephalograms (EEGs) is a challenging task that concurrently holds considerable potential in aiding subjects with motor dysfunctions. Moreover, thanks to the recent advances in artificial intelligence models and EEG acquisition devices, such analyses can be carried out with ever higher accuracy. The latter aspect covers great importance, since the EEG analysis of subjects whose mental efforts are focused on moving limbs is frequently used for crucial tasks, including the control of interactive interfaces and prosthetic devices. In this paper, a novel multi-stream 1D Convolutional Neural Network (CNN) architecture is proposed. The input EEG signal is processed by four convolutional streams, which differ in the size of convolutional kernels, thus allowing the extraction of information at different time scales. The resulting 1D feature maps are then fused together and provided to a dense classifier to identify which limb the subject intended to move. Comprehensive experiments conducted on PhysioNet EEG motor movement/imagery dataset, which remains the reference collection of data in this application context, have demonstrated that the proposed model surpasses the key works in the current state-of-the-art in both cross-subject and intra-subject settings.</t>
        </is>
      </c>
      <c r="N611" s="22" t="inlineStr">
        <is>
          <t>2169-3536</t>
        </is>
      </c>
      <c r="O611" s="22" t="n"/>
      <c r="P611" s="22" t="inlineStr">
        <is>
          <t>10.1109/ACCESS.2024.3412710</t>
        </is>
      </c>
      <c r="Q611" s="22" t="inlineStr">
        <is>
          <t xml:space="preserve">â€œA Brainâ€“Computer Interface (BCI) Based System for Transferring Human Emotions Inside Unmanned Aerial Vehicles (UAVs)â€ Sapienza University Research Projects(grant numbers:RM1221816C1CF63B); â€œEYE-FI.Artificial Intelligence (AI): Going bEYond computEr Vision Paradigm Using wi-FI Signals in AI Systemsâ€ Project of Italian Ministry of Universities and Research (MUR) within Progetti di Rilevante Interesse Nazionale (PRIN) 2022 Program(grant numbers:2022AL45R2 (CUP: B53D23012950001)); Made in Italyâ€“Circular and Sustainable (MICS) Extended Partnership; Next-Generation European Union (EU) (Italian PNRRâ€“M4 C2, Invest 1.3â€“D.D. 1551.11-10-2022, PE00000004)(grant numbers:CUP MICS B53C22004130001); PNRR Project FAIR - Future AI Research (PE00000013), Spoke 9 - Green-aware AI, through the NRRP MUR Program; NextGenerationEU; </t>
        </is>
      </c>
      <c r="R611" s="22" t="inlineStr">
        <is>
          <t>https://ieeexplore.ieee.org/stamp/stamp.jsp?arnumber=10552846</t>
        </is>
      </c>
      <c r="S611" s="22" t="inlineStr">
        <is>
          <t>Motor imagery;EEG analysis;multi-stream;1D convolutional neural networks (1D CNNs);brain-computer interfaces (BCIs)</t>
        </is>
      </c>
      <c r="T611" s="22" t="inlineStr">
        <is>
          <t>Electroencephalography;Motors;Brain modeling;Feature extraction;Convolutional neural networks;Streams;Brain-computer interfaces</t>
        </is>
      </c>
      <c r="U611" s="22" t="n"/>
      <c r="V611" s="22" t="n">
        <v>4</v>
      </c>
      <c r="W611" s="22" t="n"/>
      <c r="X611" s="22" t="n">
        <v>54</v>
      </c>
      <c r="Y611" s="22" t="inlineStr">
        <is>
          <t>CCBYNCND</t>
        </is>
      </c>
      <c r="Z611" s="14" t="n">
        <v>45454</v>
      </c>
      <c r="AA611" s="22" t="n">
        <v>2024</v>
      </c>
      <c r="AB611" s="22" t="n"/>
      <c r="AC611" s="22" t="inlineStr">
        <is>
          <t>IEEE</t>
        </is>
      </c>
      <c r="AD611" s="15" t="inlineStr">
        <is>
          <t>IEEE Journals</t>
        </is>
      </c>
    </row>
    <row r="612">
      <c r="A612" s="8" t="inlineStr">
        <is>
          <t>A Self-supervised Framework for Improved Data-Driven Monitoring of Stress via Multi-Modal Passive Sensing</t>
        </is>
      </c>
      <c r="B612" s="9">
        <f>IF(COUNTIF($A$1:A611,
IF(ISNUMBER(MATCH(RIGHT(TRIM(A611),1),{".",",",";",":","!","?"},0)),
LEFT(TRIM(A611),LEN(TRIM(A611))-1),
TRIM(A611)
))=1,
"Not Duplicate",
"Duplicate")</f>
        <v/>
      </c>
      <c r="C612" s="9">
        <f>_xlfn.IFNA(_xlfn.XLOOKUP(A612, Table1[Title], Table1[Inclusion/Exclusion Decision]), "Added studies")</f>
        <v/>
      </c>
      <c r="D612" s="9" t="inlineStr">
        <is>
          <t>S. Fazeli; L. Levine; M. Beikzadeh; B. Mirzasoleiman; B. Zadeh; T. Peris; M. Sarrafzadeh</t>
        </is>
      </c>
      <c r="E612" s="9" t="inlineStr">
        <is>
          <t>Computer Science Department, UCLA, Los Angeles, US; Computer Science Department, UCLA, Los Angeles, US; Computer Science Department, UCLA, Los Angeles, US; Computer Science Department, UCLA, Los Angeles, US; Department of Psychology, Chapman University, Los Angeles, US; The Jane and Terry Semel Institute for Neuroscience and Human Behavior, UCLA, Los Angeles, US; Computer Science Department, UCLA, Los Angeles, US</t>
        </is>
      </c>
      <c r="F612" s="9" t="inlineStr">
        <is>
          <t>2023 IEEE International Conference on Digital Health (ICDH)</t>
        </is>
      </c>
      <c r="G612" s="10" t="n">
        <v>45166</v>
      </c>
      <c r="H612" s="9" t="n">
        <v>2023</v>
      </c>
      <c r="I612" s="9" t="n"/>
      <c r="J612" s="9" t="n"/>
      <c r="K612" s="9" t="n">
        <v>177</v>
      </c>
      <c r="L612" s="9" t="n">
        <v>183</v>
      </c>
      <c r="M612" s="9" t="inlineStr">
        <is>
          <t>Recent advances in remote health monitoring systems have significantly benefited patients and played a crucial role in improving their quality of life. However, while physiological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 Our methodology enables utilizing multi-modal data of differing domains and resolutions from wearable devices and leveraging them to map short-term episodes to semantically efficient embeddings for a given task. Additionally, we leverage an inter-modality contrastive objective, with the advantages of rendering our framework both modular and scalable. The focus on optimizing both local and global aspects of our embeddings via a hierarchical structure renders transferring knowledge and compatibility with other devices easier to achieve. In our pipeline, a task-specific pooling based on an attention mechanism, which estimates the contribution of each modality on an instance level, computes the final embeddings for observations. This additionally provides a thorough diagnostic insight into the data characteristics and highlights the importance of signals in the broader view of predicting episodes annotated per mental health status. We perform training experiments using a corpus of real-world data on perceived stress, and our results demonstrate the efficacy of the proposed approach in performance improvements.</t>
        </is>
      </c>
      <c r="N612" s="9" t="n"/>
      <c r="O612" s="9" t="inlineStr">
        <is>
          <t>979-8-3503-4103-4</t>
        </is>
      </c>
      <c r="P612" s="9" t="inlineStr">
        <is>
          <t>10.1109/ICDH60066.2023.00033</t>
        </is>
      </c>
      <c r="Q612" s="9" t="n"/>
      <c r="R612" s="9" t="inlineStr">
        <is>
          <t>https://ieeexplore.ieee.org/stamp/stamp.jsp?arnumber=10224719</t>
        </is>
      </c>
      <c r="S612" s="9" t="inlineStr">
        <is>
          <t>machine learning;eHealth;wireless health;mental health;self-supervised learning;remote health monitoring</t>
        </is>
      </c>
      <c r="T612" s="9" t="inlineStr">
        <is>
          <t>Training;Wearable computers;Pipelines;Mental health;Rendering (computer graphics);Sensors;Task analysis</t>
        </is>
      </c>
      <c r="U612" s="9" t="n"/>
      <c r="V612" s="9" t="n">
        <v>1</v>
      </c>
      <c r="W612" s="9" t="n"/>
      <c r="X612" s="9" t="n">
        <v>32</v>
      </c>
      <c r="Y612" s="9" t="inlineStr">
        <is>
          <t>IEEE</t>
        </is>
      </c>
      <c r="Z612" s="10" t="n">
        <v>45166</v>
      </c>
      <c r="AA612" s="9" t="inlineStr">
        <is>
          <t>2-8 July 2023</t>
        </is>
      </c>
      <c r="AB612" s="9" t="inlineStr">
        <is>
          <t>2-8 July 2023</t>
        </is>
      </c>
      <c r="AC612" s="9" t="inlineStr">
        <is>
          <t>IEEE</t>
        </is>
      </c>
      <c r="AD612" s="11" t="inlineStr">
        <is>
          <t>IEEE Conferences</t>
        </is>
      </c>
    </row>
    <row r="613">
      <c r="A613" s="12" t="inlineStr">
        <is>
          <t>Gamification as a Function of the Support to the Treatment of Depression â€“ Meta-Analysis</t>
        </is>
      </c>
      <c r="B613" s="22">
        <f>IF(COUNTIF($A$1:A612,
IF(ISNUMBER(MATCH(RIGHT(TRIM(A612),1),{".",",",";",":","!","?"},0)),
LEFT(TRIM(A612),LEN(TRIM(A612))-1),
TRIM(A612)
))=1,
"Not Duplicate",
"Duplicate")</f>
        <v/>
      </c>
      <c r="C613" s="22">
        <f>_xlfn.IFNA(_xlfn.XLOOKUP(A613, Table1[Title], Table1[Inclusion/Exclusion Decision]), "Added studies")</f>
        <v/>
      </c>
      <c r="D613" s="22" t="inlineStr">
        <is>
          <t>D. Mena; F. Pardo</t>
        </is>
      </c>
      <c r="E613" s="22" t="inlineStr">
        <is>
          <t>Faculty of Engineering, Universidad CatÃ³lica de Colombia, BogotÃ¡, Colombia; Faculty of Engineering, Universidad CatÃ³lica de Colombia, BogotÃ¡, Colombia</t>
        </is>
      </c>
      <c r="F613" s="22" t="inlineStr">
        <is>
          <t>2023 Congreso Internacional de InnovaciÃ³n y Tendencias en IngenierÃ­a (CONIITI)</t>
        </is>
      </c>
      <c r="G613" s="14" t="n">
        <v>45258</v>
      </c>
      <c r="H613" s="22" t="n">
        <v>2023</v>
      </c>
      <c r="I613" s="22" t="n"/>
      <c r="J613" s="22" t="n"/>
      <c r="K613" s="22" t="n">
        <v>1</v>
      </c>
      <c r="L613" s="22" t="n">
        <v>6</v>
      </c>
      <c r="M613" s="22" t="inlineStr">
        <is>
          <t>Gamification is a tool that refers to the application of game mechanics to areas that are not exactly entertainment [1]. The gamification approach to learning implies a learning model based on problem situations with greater human-machine interactivity and playful components [1]. This has a learning path and help in the health area where there are implementations of this methodology to address various issues aimed at mental health. Seeing this, in an attempt to mitigate resource constraints, psychiatric practice has undergone a paradigm shift towards digitized mental health interventions. One of those developments involves digital games that use â€™gamificationâ€™ principles to implement both the playful part of online games and the domain-oriented design of game components.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t>
        </is>
      </c>
      <c r="N613" s="22" t="inlineStr">
        <is>
          <t>2539-4320</t>
        </is>
      </c>
      <c r="O613" s="22" t="inlineStr">
        <is>
          <t>979-8-3503-6946-5</t>
        </is>
      </c>
      <c r="P613" s="22" t="inlineStr">
        <is>
          <t>10.1109/CONIITI61170.2023.10324173</t>
        </is>
      </c>
      <c r="Q613" s="22" t="n"/>
      <c r="R613" s="22" t="inlineStr">
        <is>
          <t>https://ieeexplore.ieee.org/stamp/stamp.jsp?arnumber=10324173</t>
        </is>
      </c>
      <c r="S613" s="22" t="inlineStr">
        <is>
          <t>Gamification;Meta-analysis;Depression</t>
        </is>
      </c>
      <c r="T613" s="22" t="inlineStr">
        <is>
          <t>Training;Autism;Anxiety disorders;Games;Mental health;Eating disorders;Aging</t>
        </is>
      </c>
      <c r="U613" s="22" t="n"/>
      <c r="V613" s="22" t="n">
        <v>1</v>
      </c>
      <c r="W613" s="22" t="n"/>
      <c r="X613" s="22" t="n">
        <v>21</v>
      </c>
      <c r="Y613" s="22" t="inlineStr">
        <is>
          <t>IEEE</t>
        </is>
      </c>
      <c r="Z613" s="14" t="n">
        <v>45258</v>
      </c>
      <c r="AA613" s="22" t="inlineStr">
        <is>
          <t>4-6 Oct. 2023</t>
        </is>
      </c>
      <c r="AB613" s="22" t="inlineStr">
        <is>
          <t>4-6 Oct. 2023</t>
        </is>
      </c>
      <c r="AC613" s="22" t="inlineStr">
        <is>
          <t>IEEE</t>
        </is>
      </c>
      <c r="AD613" s="15" t="inlineStr">
        <is>
          <t>IEEE Conferences</t>
        </is>
      </c>
    </row>
    <row r="614">
      <c r="A614" s="8" t="inlineStr">
        <is>
          <t>Enhancing Education Accessibility through Eye Gaze Technology (EGT)</t>
        </is>
      </c>
      <c r="B614" s="9">
        <f>IF(COUNTIF($A$1:A613,
IF(ISNUMBER(MATCH(RIGHT(TRIM(A613),1),{".",",",";",":","!","?"},0)),
LEFT(TRIM(A613),LEN(TRIM(A613))-1),
TRIM(A613)
))=1,
"Not Duplicate",
"Duplicate")</f>
        <v/>
      </c>
      <c r="C614" s="9">
        <f>_xlfn.IFNA(_xlfn.XLOOKUP(A614, Table1[Title], Table1[Inclusion/Exclusion Decision]), "Added studies")</f>
        <v/>
      </c>
      <c r="D614" s="9" t="inlineStr">
        <is>
          <t>I. Ahmed; M. Ateeb</t>
        </is>
      </c>
      <c r="E614" s="9" t="inlineStr">
        <is>
          <t>Department of International Business, Ulster University, London, United Kingdom; Department of International Business, Ulster University, London, United Kingdom</t>
        </is>
      </c>
      <c r="F614" s="9" t="inlineStr">
        <is>
          <t>2025 19th International Conference on Ubiquitous Information Management and Communication (IMCOM)</t>
        </is>
      </c>
      <c r="G614" s="10" t="n">
        <v>45692</v>
      </c>
      <c r="H614" s="9" t="n">
        <v>2025</v>
      </c>
      <c r="I614" s="9" t="n"/>
      <c r="J614" s="9" t="n"/>
      <c r="K614" s="9" t="n">
        <v>1</v>
      </c>
      <c r="L614" s="9" t="n">
        <v>8</v>
      </c>
      <c r="M614" s="9" t="inlineStr">
        <is>
          <t>This study aims to explore the potential impacts of Eye Gaze Technology (EGT) in fostering disability inclusion within educational environments. This investigation begins with a comprehensive examination of existing literature that explores a range of diseases and the ways in which current EGT applications support individuals affected by these conditions, emphasizing the advantages and limitations of the technology. A total of 78 participants completed a survey featuring closed-ended questions aimed at gathering insights into their perspectives on EGT. The potential outcomes of applying for EGT were assessed using Excel. Statistical techniques were utilized to analyze the responses provided by the participants. The study employed various analytical techniques, including regression analysis, descriptive statistics, ANOVA, and chi-square testing, to investigate the effectiveness of EGT adoption in assisting students with mobility limitations. The results demonstrate a strong level of support for adoption. The findings indicate a strong endorsement for the integration of EGT in educational settings, with numerous individuals recognizing its potential to significantly improve the teaching experience. Nonetheless, considerable obstacles such as the elevated expenses and insufficient user proficiency may prevent the widespread adoption of the technology. In light of these findings, the thesis advocates for initiatives aimed at enhancing awareness of EGT and the creation of educational institutions that provide access to this technology for individuals with impairments at a low cost.</t>
        </is>
      </c>
      <c r="N614" s="9" t="n"/>
      <c r="O614" s="9" t="inlineStr">
        <is>
          <t>979-8-3315-0781-7</t>
        </is>
      </c>
      <c r="P614" s="9" t="inlineStr">
        <is>
          <t>10.1109/IMCOM64595.2025.10857579</t>
        </is>
      </c>
      <c r="Q614" s="9" t="n"/>
      <c r="R614" s="9" t="inlineStr">
        <is>
          <t>https://ieeexplore.ieee.org/stamp/stamp.jsp?arnumber=10857579</t>
        </is>
      </c>
      <c r="S614" s="9" t="inlineStr">
        <is>
          <t>Eye Gaze;Technology;Education;mobility;learning</t>
        </is>
      </c>
      <c r="T614" s="9" t="inlineStr">
        <is>
          <t>Surveys;Costs;Education;Regression analysis;Information management;Analysis of variance;Testing;Diseases</t>
        </is>
      </c>
      <c r="U614" s="9" t="n"/>
      <c r="V614" s="9" t="n"/>
      <c r="W614" s="9" t="n"/>
      <c r="X614" s="9" t="n">
        <v>13</v>
      </c>
      <c r="Y614" s="9" t="inlineStr">
        <is>
          <t>IEEE</t>
        </is>
      </c>
      <c r="Z614" s="10" t="n">
        <v>45692</v>
      </c>
      <c r="AA614" s="9" t="inlineStr">
        <is>
          <t>3-5 Jan. 2025</t>
        </is>
      </c>
      <c r="AB614" s="9" t="inlineStr">
        <is>
          <t>3-5 Jan. 2025</t>
        </is>
      </c>
      <c r="AC614" s="9" t="inlineStr">
        <is>
          <t>IEEE</t>
        </is>
      </c>
      <c r="AD614" s="11" t="inlineStr">
        <is>
          <t>IEEE Conferences</t>
        </is>
      </c>
    </row>
    <row r="615">
      <c r="A615" s="12" t="inlineStr">
        <is>
          <t>Characteristic Behaviors of Elementary Students in a Low Attention State During Online Learning Identified Using Electroencephalography</t>
        </is>
      </c>
      <c r="B615" s="22">
        <f>IF(COUNTIF($A$1:A614,
IF(ISNUMBER(MATCH(RIGHT(TRIM(A614),1),{".",",",";",":","!","?"},0)),
LEFT(TRIM(A614),LEN(TRIM(A614))-1),
TRIM(A614)
))=1,
"Not Duplicate",
"Duplicate")</f>
        <v/>
      </c>
      <c r="C615" s="22">
        <f>_xlfn.IFNA(_xlfn.XLOOKUP(A615, Table1[Title], Table1[Inclusion/Exclusion Decision]), "Added studies")</f>
        <v/>
      </c>
      <c r="D615" s="22" t="inlineStr">
        <is>
          <t>S. Kim; J. -H. Kim; W. Hyung; S. Shin; M. J. Choi; D. H. Kim; C. -H. Im</t>
        </is>
      </c>
      <c r="E615" s="22" t="inlineStr">
        <is>
          <t>Department of Electronic Engineering, Hanyang University, Seoul, South Korea; Department of Artificial Intelligence, Hanyang University, Seoul, South Korea; Department of Artificial Intelligence, Hanyang University, Seoul, South Korea; Department of Education, Hanyang University, Seoul, South Korea; Samsung SDS, Seoul, South Korea; Center for Bionics, Biomedical Research Institute, Korea Institute of Science and Technology, Seoul, South Korea; Department of Biomedical Engineering, HY-KIST Bioconvergence, and the Department of Electronic Engineering, Hanyang University, Seoul, South Korea</t>
        </is>
      </c>
      <c r="F615" s="22" t="inlineStr">
        <is>
          <t>IEEE Transactions on Learning Technologies</t>
        </is>
      </c>
      <c r="G615" s="14" t="n">
        <v>45289</v>
      </c>
      <c r="H615" s="22" t="n">
        <v>2024</v>
      </c>
      <c r="I615" s="22" t="n">
        <v>17</v>
      </c>
      <c r="J615" s="22" t="n"/>
      <c r="K615" s="22" t="n">
        <v>619</v>
      </c>
      <c r="L615" s="22" t="n">
        <v>628</v>
      </c>
      <c r="M615" s="22" t="inlineStr">
        <is>
          <t>With the widespread application of online education platforms, the necessity for identifying learnersâ€™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studentsâ€™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t>
        </is>
      </c>
      <c r="N615" s="22" t="inlineStr">
        <is>
          <t>1939-1382</t>
        </is>
      </c>
      <c r="O615" s="22" t="n"/>
      <c r="P615" s="22" t="inlineStr">
        <is>
          <t>10.1109/TLT.2023.3289498</t>
        </is>
      </c>
      <c r="Q615" s="22" t="inlineStr">
        <is>
          <t xml:space="preserve">Samsung SDS, South Korea; </t>
        </is>
      </c>
      <c r="R615" s="22" t="inlineStr">
        <is>
          <t>https://ieeexplore.ieee.org/stamp/stamp.jsp?arnumber=10168281</t>
        </is>
      </c>
      <c r="S615" s="22" t="inlineStr">
        <is>
          <t>Adaptive learning;attention monitoring;distance learning;electroencephalography (EEG);intelligent tutoring systems;learning management systems;online learning</t>
        </is>
      </c>
      <c r="T615" s="22" t="inlineStr">
        <is>
          <t>Electroencephalography;Behavioral sciences;Indexes;Webcams;Videos;Task analysis;Monitoring</t>
        </is>
      </c>
      <c r="U615" s="22" t="n"/>
      <c r="V615" s="22" t="n">
        <v>4</v>
      </c>
      <c r="W615" s="22" t="n"/>
      <c r="X615" s="22" t="n">
        <v>50</v>
      </c>
      <c r="Y615" s="22" t="inlineStr">
        <is>
          <t>IEEE</t>
        </is>
      </c>
      <c r="Z615" s="14" t="n">
        <v>45106</v>
      </c>
      <c r="AA615" s="22" t="n">
        <v>2024</v>
      </c>
      <c r="AB615" s="22" t="n"/>
      <c r="AC615" s="22" t="inlineStr">
        <is>
          <t>IEEE</t>
        </is>
      </c>
      <c r="AD615" s="15" t="inlineStr">
        <is>
          <t>IEEE Journals</t>
        </is>
      </c>
    </row>
    <row r="616">
      <c r="A616" s="8" t="inlineStr">
        <is>
          <t>Eventâ€Related Brain Responses</t>
        </is>
      </c>
      <c r="B616" s="9">
        <f>IF(COUNTIF($A$1:A615,
IF(ISNUMBER(MATCH(RIGHT(TRIM(A615),1),{".",",",";",":","!","?"},0)),
LEFT(TRIM(A615),LEN(TRIM(A615))-1),
TRIM(A615)
))=1,
"Not Duplicate",
"Duplicate")</f>
        <v/>
      </c>
      <c r="C616" s="9">
        <f>_xlfn.IFNA(_xlfn.XLOOKUP(A616, Table1[Title], Table1[Inclusion/Exclusion Decision]), "Added studies")</f>
        <v/>
      </c>
      <c r="D616" s="9" t="inlineStr">
        <is>
          <t>S. Sanei; J. A. Chambers</t>
        </is>
      </c>
      <c r="E616" s="9" t="inlineStr">
        <is>
          <t>Cardiff University; Department of Electronic and Electrical Engineering, University of Bath, UK</t>
        </is>
      </c>
      <c r="F616" s="9" t="inlineStr">
        <is>
          <t>EEG Signal Processing and Machine Learning</t>
        </is>
      </c>
      <c r="G616" s="9" t="n"/>
      <c r="H616" s="9" t="n">
        <v>2021</v>
      </c>
      <c r="I616" s="9" t="n"/>
      <c r="J616" s="9" t="n"/>
      <c r="K616" s="9" t="n">
        <v>269</v>
      </c>
      <c r="L616" s="9" t="n">
        <v>306</v>
      </c>
      <c r="M616" s="9" t="inlineStr">
        <is>
          <t>Summary &lt;p&gt;Longer latency responses that are related to higher 'cognitive' functions such as eventâ€related potentials (ERPs) which are a more general type of evoked potentials. The brain generates different types of signals: normal brain rhythms which constantly represent the state of the brain, ERPs, which are the brain responses to auditory, visual, or tactile stimulation, and movementâ€related potentials which appear due to intentional physical or imagery movements. Analysis of ERPs, such as visual event potentials, within the electroencephalogram signals is important in the clinical diagnosis of many psychiatric diseases such as dementia. Assuming ERP as an IC from other brain generated and artefact signals, independent component analysis has been used by many researchers for detection and analysis of the ERP components from EEG, electromyogram and functional magnetic resonance imaging data. A very recent approach for ERP parameter estimation is by using variational Bayes.&lt;/p&gt;</t>
        </is>
      </c>
      <c r="N616" s="9" t="n"/>
      <c r="O616" s="9" t="n">
        <v>9781119386926</v>
      </c>
      <c r="P616" s="9" t="inlineStr">
        <is>
          <t>10.1002/9781119386957.ch9</t>
        </is>
      </c>
      <c r="Q616" s="9" t="n"/>
      <c r="R616" s="9" t="inlineStr">
        <is>
          <t>https://ieeexplore.ieee.org/xpl/ebooks/bookPdfWithBanner.jsp?fileName=10953629.pdf&amp;bkn=10950340&amp;pdfType=chapter</t>
        </is>
      </c>
      <c r="S616" s="9" t="n"/>
      <c r="T616" s="9" t="inlineStr">
        <is>
          <t>Visualization;Scalp;Electroencephalography;Dementia;Standards;Neural activity;Motors;Electrodes;Electric potential;Cognitive processes</t>
        </is>
      </c>
      <c r="U616" s="9" t="n"/>
      <c r="V616" s="9" t="n"/>
      <c r="W616" s="9" t="n"/>
      <c r="X616" s="9" t="n"/>
      <c r="Y616" s="9" t="n"/>
      <c r="Z616" s="10" t="n">
        <v>45755</v>
      </c>
      <c r="AA616" s="9" t="n"/>
      <c r="AB616" s="9" t="n"/>
      <c r="AC616" s="9" t="inlineStr">
        <is>
          <t>Wiley</t>
        </is>
      </c>
      <c r="AD616" s="11" t="inlineStr">
        <is>
          <t>Wiley AI eBook Chapters</t>
        </is>
      </c>
    </row>
    <row r="617">
      <c r="A617" s="12" t="inlineStr">
        <is>
          <t>Centroparietal Alpha/Beta Asymmetry in Response to Urgency Elicited by Upper Body Vibration</t>
        </is>
      </c>
      <c r="B617" s="22">
        <f>IF(COUNTIF($A$1:A616,
IF(ISNUMBER(MATCH(RIGHT(TRIM(A616),1),{".",",",";",":","!","?"},0)),
LEFT(TRIM(A616),LEN(TRIM(A616))-1),
TRIM(A616)
))=1,
"Not Duplicate",
"Duplicate")</f>
        <v/>
      </c>
      <c r="C617" s="22">
        <f>_xlfn.IFNA(_xlfn.XLOOKUP(A617, Table1[Title], Table1[Inclusion/Exclusion Decision]), "Added studies")</f>
        <v/>
      </c>
      <c r="D617" s="22" t="inlineStr">
        <is>
          <t>W. Park; H. Alsuradi; M. Eid</t>
        </is>
      </c>
      <c r="E617" s="22" t="inlineStr">
        <is>
          <t>Engineering Division, New York University Abu Dhabi, Abu Dhabi, UAE; Engineering Division, New York University Abu Dhabi, Abu Dhabi, UAE; Engineering Division, New York University Abu Dhabi, Abu Dhabi, UAE</t>
        </is>
      </c>
      <c r="F617" s="22" t="inlineStr">
        <is>
          <t>IEEE Transactions on Haptics</t>
        </is>
      </c>
      <c r="G617" s="14" t="n">
        <v>45919</v>
      </c>
      <c r="H617" s="22" t="n">
        <v>2025</v>
      </c>
      <c r="I617" s="22" t="n">
        <v>18</v>
      </c>
      <c r="J617" s="22" t="n">
        <v>3</v>
      </c>
      <c r="K617" s="22" t="n">
        <v>770</v>
      </c>
      <c r="L617" s="22" t="n">
        <v>775</v>
      </c>
      <c r="M617" s="22" t="inlineStr">
        <is>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is>
      </c>
      <c r="N617" s="22" t="inlineStr">
        <is>
          <t>2329-4051</t>
        </is>
      </c>
      <c r="O617" s="22" t="n"/>
      <c r="P617" s="22" t="inlineStr">
        <is>
          <t>10.1109/TOH.2025.3561889</t>
        </is>
      </c>
      <c r="Q617" s="22" t="inlineStr">
        <is>
          <t xml:space="preserve">NYUAD Center for Artificial Intelligence and Robotics; Research Institute Centers, New York University Abu Dhabi(grant numbers:CG010); </t>
        </is>
      </c>
      <c r="R617" s="22" t="inlineStr">
        <is>
          <t>https://ieeexplore.ieee.org/stamp/stamp.jsp?arnumber=10971279</t>
        </is>
      </c>
      <c r="S617" s="22" t="inlineStr">
        <is>
          <t>Haptic interfaces;neural engineering;emotional responses</t>
        </is>
      </c>
      <c r="T617" s="22" t="inlineStr">
        <is>
          <t>Vibrations;Electroencephalography;Haptic interfaces;Electrodes;Visualization;Time-frequency analysis;Robot sensing systems;Protocols;Neural engineering;Emotion recognition</t>
        </is>
      </c>
      <c r="U617" s="22" t="inlineStr">
        <is>
          <t>Humans;Vibration;Male;Female;Young Adult;Electroencephalography;Adult;Touch Perception;Alpha Rhythm;Feedback, Sensory;Evoked Potentials;Beta Rhythm</t>
        </is>
      </c>
      <c r="V617" s="22" t="n"/>
      <c r="W617" s="22" t="n"/>
      <c r="X617" s="22" t="n">
        <v>49</v>
      </c>
      <c r="Y617" s="22" t="inlineStr">
        <is>
          <t>IEEE</t>
        </is>
      </c>
      <c r="Z617" s="14" t="n">
        <v>45768</v>
      </c>
      <c r="AA617" s="22" t="inlineStr">
        <is>
          <t>July-Sept. 2025</t>
        </is>
      </c>
      <c r="AB617" s="22" t="n"/>
      <c r="AC617" s="22" t="inlineStr">
        <is>
          <t>IEEE</t>
        </is>
      </c>
      <c r="AD617" s="15" t="inlineStr">
        <is>
          <t>IEEE Journals</t>
        </is>
      </c>
    </row>
    <row r="618">
      <c r="A618" s="8" t="inlineStr">
        <is>
          <t>Assessing the Impact of Distractions Using a Virtual-Reality-Based GO/NOGO Task</t>
        </is>
      </c>
      <c r="B618" s="9">
        <f>IF(COUNTIF($A$1:A617,
IF(ISNUMBER(MATCH(RIGHT(TRIM(A617),1),{".",",",";",":","!","?"},0)),
LEFT(TRIM(A617),LEN(TRIM(A617))-1),
TRIM(A617)
))=1,
"Not Duplicate",
"Duplicate")</f>
        <v/>
      </c>
      <c r="C618" s="9">
        <f>_xlfn.IFNA(_xlfn.XLOOKUP(A618, Table1[Title], Table1[Inclusion/Exclusion Decision]), "Added studies")</f>
        <v/>
      </c>
      <c r="D618" s="9" t="inlineStr">
        <is>
          <t>C. -C. Chen; Y. -Q. Chen; T. -Y. Yeh; C. -R. Chung; S. -C. Yeh; E. H. -K. Wu</t>
        </is>
      </c>
      <c r="E618" s="9" t="inlineStr">
        <is>
          <t>Department of Biomedical Sciences and Engineering, National Central University, Taoyuan, Taiwan; Computer Science and Information Engineering Department, National Central University, Taoyuan, Taiwan; Department of Biomedical Sciences and Engineering, National Central University, Taoyuan, Taiwan; Computer Science and Information Engineering Department, National Central University, Taoyuan, Taiwan; Computer Science and Information Engineering Department, National Central University, Taoyuan, Taiwan; Computer Science and Information Engineering Department, National Central University, Taoyuan, Taiwan</t>
        </is>
      </c>
      <c r="F618" s="9" t="inlineStr">
        <is>
          <t>IEEE Journal of Selected Areas in Sensors</t>
        </is>
      </c>
      <c r="G618" s="10" t="n">
        <v>45649</v>
      </c>
      <c r="H618" s="9" t="n">
        <v>2025</v>
      </c>
      <c r="I618" s="9" t="n">
        <v>2</v>
      </c>
      <c r="J618" s="9" t="n"/>
      <c r="K618" s="9" t="n">
        <v>21</v>
      </c>
      <c r="L618" s="9" t="n">
        <v>27</v>
      </c>
      <c r="M618" s="9" t="inlineStr">
        <is>
          <t>The GO/NOGO task provides an objective assessment of a subject's attention and response inhibition and is typically given to subjects without any unexpected distractions. Studying the impact of distractions is important from the therapeutic viewpoint as distractions may occur during exposure therapy and degrade treatment efficacy. In this study, we utilized a virtual classroom integrated with electroencephalogram (EEG) for a GO/NOGO task with multimode environmental distractions to study the impact of distractions on behavioral and neuronal activities. Thirty healthy male adults were recruited. Statistical analysis and machine learning methods were employed to analyze the behavioral and neuronal data. The results demonstrated no significant behavioral differences between conditions with and without distractions. However, the impacts of distractions manifested in the enhancement of frequency-specific power, including theta, alpha, and gamma oscillations in GO trials, as well as beta power and the N200 peak in NOGO trials, highlighting their role in attention regulation and response inhibition. Finally, machine learning result analysis identified significant differences between conditions with and without distractions using EEG features, achieving an accuracy rate of 98.3%. In conclusion, we found that introducing distractions into a GO/NOGO task provides a deeper understanding of the neuronal correlates of distractions, and these findings can inform the development of therapeutic strategies for attention-related disorders.</t>
        </is>
      </c>
      <c r="N618" s="9" t="inlineStr">
        <is>
          <t>2836-2071</t>
        </is>
      </c>
      <c r="O618" s="9" t="n"/>
      <c r="P618" s="9" t="inlineStr">
        <is>
          <t>10.1109/JSAS.2024.3506476</t>
        </is>
      </c>
      <c r="Q618" s="9" t="inlineStr">
        <is>
          <t xml:space="preserve">Ministry of Science and Technology, Taiwan(grant numbers:NSTC 111-2218-E-008-010,NSTC 112-2218-E-008-016 -,NSTC 113-2218-E-008-018,NSTC 112-2635-E-008-001-MY2); Ministry of Education of Taiwan(grant numbers:VGHUST113-G4-2-2); </t>
        </is>
      </c>
      <c r="R618" s="9" t="inlineStr">
        <is>
          <t>https://ieeexplore.ieee.org/stamp/stamp.jsp?arnumber=10767192</t>
        </is>
      </c>
      <c r="S618" s="9" t="inlineStr">
        <is>
          <t>Attention;distraction;electroencephalogram (EEG);GO/NOGO task;virtual reality (VR)</t>
        </is>
      </c>
      <c r="T618" s="9" t="inlineStr">
        <is>
          <t>Electroencephalography;Time-frequency analysis;Visualization;Wavelet transforms;Support vector machines;Sensor phenomena and characterization;Band-pass filters;Wavelet domain;Wavelet analysis;Virtual environments</t>
        </is>
      </c>
      <c r="U618" s="9" t="n"/>
      <c r="V618" s="9" t="n"/>
      <c r="W618" s="9" t="n"/>
      <c r="X618" s="9" t="n">
        <v>38</v>
      </c>
      <c r="Y618" s="9" t="inlineStr">
        <is>
          <t>CCBYNCND</t>
        </is>
      </c>
      <c r="Z618" s="10" t="n">
        <v>45621</v>
      </c>
      <c r="AA618" s="9" t="n">
        <v>2025</v>
      </c>
      <c r="AB618" s="9" t="n"/>
      <c r="AC618" s="9" t="inlineStr">
        <is>
          <t>IEEE</t>
        </is>
      </c>
      <c r="AD618" s="11" t="inlineStr">
        <is>
          <t>IEEE Journals</t>
        </is>
      </c>
    </row>
    <row r="619">
      <c r="A619" s="12" t="inlineStr">
        <is>
          <t>Longitudinal Analysis and Quantitative Assessment of Child Development Through Mobile Interaction</t>
        </is>
      </c>
      <c r="B619" s="22">
        <f>IF(COUNTIF($A$1:A618,
IF(ISNUMBER(MATCH(RIGHT(TRIM(A618),1),{".",",",";",":","!","?"},0)),
LEFT(TRIM(A618),LEN(TRIM(A618))-1),
TRIM(A618)
))=1,
"Not Duplicate",
"Duplicate")</f>
        <v/>
      </c>
      <c r="C619" s="22">
        <f>_xlfn.IFNA(_xlfn.XLOOKUP(A619, Table1[Title], Table1[Inclusion/Exclusion Decision]), "Added studies")</f>
        <v/>
      </c>
      <c r="D619" s="22" t="inlineStr">
        <is>
          <t>J. C. Ruiz-Garcia; R. Tolosana; R. Vera-Rodriguez; A. Morales; J. Fierrez; J. Ortega-Garcia; J. Herreros-Rodriguez</t>
        </is>
      </c>
      <c r="E619" s="22" t="inlineStr">
        <is>
          <t>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Biometrics and Data Pattern Analyticsâ€”BiDA Laboratory, Escuela Politecnica Superior, Universidad Autonoma de Madrid, Madrid, Spain; Hospital Universitario Infanta Leonor, Madrid, Spain</t>
        </is>
      </c>
      <c r="F619" s="22" t="inlineStr">
        <is>
          <t>IEEE Access</t>
        </is>
      </c>
      <c r="G619" s="14" t="n">
        <v>45533</v>
      </c>
      <c r="H619" s="22" t="n">
        <v>2024</v>
      </c>
      <c r="I619" s="22" t="n">
        <v>12</v>
      </c>
      <c r="J619" s="22" t="n"/>
      <c r="K619" s="22" t="n">
        <v>117436</v>
      </c>
      <c r="L619" s="22" t="n">
        <v>117449</v>
      </c>
      <c r="M619" s="22" t="inlineStr">
        <is>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childrenâ€™s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childrenâ€™s development.</t>
        </is>
      </c>
      <c r="N619" s="22" t="inlineStr">
        <is>
          <t>2169-3536</t>
        </is>
      </c>
      <c r="O619" s="22" t="n"/>
      <c r="P619" s="22" t="inlineStr">
        <is>
          <t>10.1109/ACCESS.2024.3446455</t>
        </is>
      </c>
      <c r="Q619" s="22" t="inlineStr">
        <is>
          <t xml:space="preserve">Project INTER-ACTION(grant numbers:PID2021-126521OB-I00 MICINN/FEDER); HumanCAIC(grant numbers:TED2021-131787BI00 MICINN); On-Going Project with the collaboration of the GSD Las Suertes School, Madrid, Spain; </t>
        </is>
      </c>
      <c r="R619" s="22" t="inlineStr">
        <is>
          <t>https://ieeexplore.ieee.org/stamp/stamp.jsp?arnumber=10639398</t>
        </is>
      </c>
      <c r="S619" s="22" t="inlineStr">
        <is>
          <t>Child-computer interaction;ChildCIdb;drawing test;longitudinal analysis;Q-Metric;e-Health;e-Learning</t>
        </is>
      </c>
      <c r="T619" s="22" t="inlineStr">
        <is>
          <t>Aging;Motors;Mobile handsets;Manuals;Databases;Touch sensitive screens;Performance evaluation;Electronic learning;Electronic healthcare</t>
        </is>
      </c>
      <c r="U619" s="22" t="n"/>
      <c r="V619" s="22" t="n">
        <v>1</v>
      </c>
      <c r="W619" s="22" t="n"/>
      <c r="X619" s="22" t="n">
        <v>46</v>
      </c>
      <c r="Y619" s="22" t="inlineStr">
        <is>
          <t>CCBYNCND</t>
        </is>
      </c>
      <c r="Z619" s="14" t="n">
        <v>45523</v>
      </c>
      <c r="AA619" s="22" t="n">
        <v>2024</v>
      </c>
      <c r="AB619" s="22" t="n"/>
      <c r="AC619" s="22" t="inlineStr">
        <is>
          <t>IEEE</t>
        </is>
      </c>
      <c r="AD619" s="15" t="inlineStr">
        <is>
          <t>IEEE Journals</t>
        </is>
      </c>
    </row>
    <row r="620">
      <c r="A620" s="8" t="inlineStr">
        <is>
          <t>Monitoring Mental Heal TH Using Physiological Signals</t>
        </is>
      </c>
      <c r="B620" s="9">
        <f>IF(COUNTIF($A$1:A619,
IF(ISNUMBER(MATCH(RIGHT(TRIM(A619),1),{".",",",";",":","!","?"},0)),
LEFT(TRIM(A619),LEN(TRIM(A619))-1),
TRIM(A619)
))=1,
"Not Duplicate",
"Duplicate")</f>
        <v/>
      </c>
      <c r="C620" s="9">
        <f>_xlfn.IFNA(_xlfn.XLOOKUP(A620, Table1[Title], Table1[Inclusion/Exclusion Decision]), "Added studies")</f>
        <v/>
      </c>
      <c r="D620" s="9" t="inlineStr">
        <is>
          <t>M. G; K. V; P. P; V. G</t>
        </is>
      </c>
      <c r="E620" s="9" t="inlineStr">
        <is>
          <t>Sri Sai Ram Engg. College, Chennai, Tamil Nadu; Sri Sai Ram Engg. College, Chennai, Tamil Nadu; Sri Sai Ram Engg. College, Chennai, Tamil Nadu; Hip Bar Private Ltd., Chennai, Tamil Nadu</t>
        </is>
      </c>
      <c r="F620" s="9" t="inlineStr">
        <is>
          <t>2020 International Conference on Power, Energy, Control and Transmission Systems (ICPECTS)</t>
        </is>
      </c>
      <c r="G620" s="10" t="n">
        <v>44236</v>
      </c>
      <c r="H620" s="9" t="n">
        <v>2020</v>
      </c>
      <c r="I620" s="9" t="n"/>
      <c r="J620" s="9" t="n"/>
      <c r="K620" s="9" t="n">
        <v>1</v>
      </c>
      <c r="L620" s="9" t="n">
        <v>9</v>
      </c>
      <c r="M620" s="9" t="inlineStr">
        <is>
          <t>Some of the indicators of suicidal tendencies are mental health issues like Anxiety and Depression, ADHD, PTSD, etc. Even though there are doctors who help to stabilize these conditions, it is difficult for them to analyze the individual's daily emotional state and tendencies. This may lead to difficulties in diagnosis and may also affect the treatment of the individuals. To overcome this problem, a monitoring system which routinely monitors the mental state of the individual and also detects if there are any signs or symptoms of serious mental health issues is required. The Proposed system uses input peripheral data like GSR data, ECG signal of the individuals respectively. The ECG and GSR data are run through a regression system which predicts several indicators for classification like, valence, arousal, dominance, familiarity and liking. The original data along with the predicted data are collected and input into a classification algorithm like Support Vector Machine (SVM) algorithm. The obtained classified emotion is then sent to an inference engine which with each input of emotion infers if the individual has any mental health condition like Anxiety disorder and Depression.</t>
        </is>
      </c>
      <c r="N620" s="9" t="n"/>
      <c r="O620" s="9" t="inlineStr">
        <is>
          <t>978-1-7281-1084-4</t>
        </is>
      </c>
      <c r="P620" s="9" t="inlineStr">
        <is>
          <t>10.1109/ICPECTS49113.2020.9336992</t>
        </is>
      </c>
      <c r="Q620" s="9" t="n"/>
      <c r="R620" s="9" t="inlineStr">
        <is>
          <t>https://ieeexplore.ieee.org/stamp/stamp.jsp?arnumber=9336992</t>
        </is>
      </c>
      <c r="S620" s="9" t="inlineStr">
        <is>
          <t>Machine Learning;Supervised Learning;Regression;Classification;Inference Engine</t>
        </is>
      </c>
      <c r="T620" s="9" t="inlineStr">
        <is>
          <t>Support vector machines;Mental health;Electrocardiography;Depression;Classification algorithms;Monitoring;Engines</t>
        </is>
      </c>
      <c r="U620" s="9" t="n"/>
      <c r="V620" s="9" t="n">
        <v>1</v>
      </c>
      <c r="W620" s="9" t="n"/>
      <c r="X620" s="9" t="n">
        <v>18</v>
      </c>
      <c r="Y620" s="9" t="inlineStr">
        <is>
          <t>IEEE</t>
        </is>
      </c>
      <c r="Z620" s="10" t="n">
        <v>44236</v>
      </c>
      <c r="AA620" s="9" t="inlineStr">
        <is>
          <t>10-11 Dec. 2020</t>
        </is>
      </c>
      <c r="AB620" s="9" t="inlineStr">
        <is>
          <t>10-11 Dec. 2020</t>
        </is>
      </c>
      <c r="AC620" s="9" t="inlineStr">
        <is>
          <t>IEEE</t>
        </is>
      </c>
      <c r="AD620" s="11" t="inlineStr">
        <is>
          <t>IEEE Conferences</t>
        </is>
      </c>
    </row>
    <row r="621">
      <c r="A621" s="12" t="inlineStr">
        <is>
          <t>Accelerating Development of Medical Devices Using Humanâ€Machine Interface</t>
        </is>
      </c>
      <c r="B621" s="22">
        <f>IF(COUNTIF($A$1:A620,
IF(ISNUMBER(MATCH(RIGHT(TRIM(A620),1),{".",",",";",":","!","?"},0)),
LEFT(TRIM(A620),LEN(TRIM(A620))-1),
TRIM(A620)
))=1,
"Not Duplicate",
"Duplicate")</f>
        <v/>
      </c>
      <c r="C621" s="22">
        <f>_xlfn.IFNA(_xlfn.XLOOKUP(A621, Table1[Title], Table1[Inclusion/Exclusion Decision]), "Added studies")</f>
        <v/>
      </c>
      <c r="D621" s="22" t="inlineStr">
        <is>
          <t>D. Karati; S. Mukherjee; S. Roy; B. G. Prajapati</t>
        </is>
      </c>
      <c r="E621" s="22" t="inlineStr">
        <is>
          <t>Department of Pharmaceutical Technology, School of Pharmacy, Techno India University, Kolkata, West Bengal, India; Department of Pharmaceutical Technology, NSHM Knowledge Campus, Kolkata &amp;#x2013; Group of Institutions, Kolkata, West Bengal, India; Department of Pharmaceutical Technology, NSHM Knowledge Campus, Kolkata &amp;#x2013; Group of Institutions, Kolkata, West Bengal, India; Shree S K Patel College of Pharmaceutical Education and Research, Ganpat University, Mahesana, Gujarat, India</t>
        </is>
      </c>
      <c r="F621" s="22" t="inlineStr">
        <is>
          <t>Human-Machine Interface: Making Healthcare Digital</t>
        </is>
      </c>
      <c r="G621" s="22" t="n"/>
      <c r="H621" s="22" t="n">
        <v>2024</v>
      </c>
      <c r="I621" s="22" t="n"/>
      <c r="J621" s="22" t="n"/>
      <c r="K621" s="22" t="n">
        <v>161</v>
      </c>
      <c r="L621" s="22" t="n">
        <v>181</v>
      </c>
      <c r="M621" s="22" t="inlineStr">
        <is>
          <t>Summary &lt;p&gt;A humanâ€machine interface (HMI) is all the hardware and software components that allow a human user and a machine to engage in an interactive system to complete a specific task. HMI technologies can be referred to as a particular type of information technology because they include all equipment used to transfer and present data and commands inside a humanâ€machine system. The direction of HMI technologies can be divided into input, output, and bidirectional. An HMI system's role is to make a technology's use evident to the user. A wellâ€designed HMI conforms to the user's conception of the work to be completed. The usability of the HMI system, which also includes how simple it is to learn, is used to evaluate it. The HMI must be userâ€friendly, simple to see and recognize, and clear in its response to the operator in therapeutic diagnostic equipment applications. It must display important and comprehensive visual data. The patient must, moreover, feel secure, and at ease. The operational and functional requirements must be well defined before an HMI arrangement for medical analytical equipment can be designed. With less human input and greater efficiency, HMI technology offers realâ€time regulator permission and the capacity to manage several processes simultaneously. Health monitoring, medical diagnosis, the creation of prosthetic and assistive devices, the automobile and aerospace industries, robotic controls, and many more disciplines can all benefit from increased control access provided by HMI technology.&lt;/p&gt;</t>
        </is>
      </c>
      <c r="N621" s="22" t="n"/>
      <c r="O621" s="22" t="n">
        <v>9781394200337</v>
      </c>
      <c r="P621" s="22" t="inlineStr">
        <is>
          <t>10.1002/9781394200344.ch6</t>
        </is>
      </c>
      <c r="Q621" s="22" t="n"/>
      <c r="R621" s="22" t="inlineStr">
        <is>
          <t>https://ieeexplore.ieee.org/xpl/ebooks/bookPdfWithBanner.jsp?fileName=10951799.pdf&amp;bkn=10950238&amp;pdfType=chapter</t>
        </is>
      </c>
      <c r="S621" s="22" t="n"/>
      <c r="T621" s="22" t="inlineStr">
        <is>
          <t>Human-machine systems;Medical diagnostic imaging;Wheelchairs;Monitoring;Medical devices;Service robots;Real-time systems;Magnetic resonance imaging;Layout;Artificial intelligence</t>
        </is>
      </c>
      <c r="U621" s="22" t="n"/>
      <c r="V621" s="22" t="n"/>
      <c r="W621" s="22" t="n"/>
      <c r="X621" s="22" t="n"/>
      <c r="Y621" s="22" t="n"/>
      <c r="Z621" s="14" t="n">
        <v>45755</v>
      </c>
      <c r="AA621" s="22" t="n"/>
      <c r="AB621" s="22" t="n"/>
      <c r="AC621" s="22" t="inlineStr">
        <is>
          <t>Wiley</t>
        </is>
      </c>
      <c r="AD621" s="15" t="inlineStr">
        <is>
          <t>Wiley AI eBook Chapters</t>
        </is>
      </c>
    </row>
    <row r="622">
      <c r="A622" s="8" t="inlineStr">
        <is>
          <t>A Data Analytics Methodology to Visually Analyze the Impact of Bias and Rebalancing</t>
        </is>
      </c>
      <c r="B622" s="9">
        <f>IF(COUNTIF($A$1:A621,
IF(ISNUMBER(MATCH(RIGHT(TRIM(A621),1),{".",",",";",":","!","?"},0)),
LEFT(TRIM(A621),LEN(TRIM(A621))-1),
TRIM(A621)
))=1,
"Not Duplicate",
"Duplicate")</f>
        <v/>
      </c>
      <c r="C622" s="9">
        <f>_xlfn.IFNA(_xlfn.XLOOKUP(A622, Table1[Title], Table1[Inclusion/Exclusion Decision]), "Added studies")</f>
        <v/>
      </c>
      <c r="D622" s="9" t="inlineStr">
        <is>
          <t>A. Lavalle; A. Mate; J. Trujillo; M. A. Teruel</t>
        </is>
      </c>
      <c r="E622" s="9" t="inlineStr">
        <is>
          <t>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 Department of Software and Computing Systems, Lucentia Research Group, University of Alicante, San Vicente del Raspeig, Alicante, Spain</t>
        </is>
      </c>
      <c r="F622" s="9" t="inlineStr">
        <is>
          <t>IEEE Access</t>
        </is>
      </c>
      <c r="G622" s="10" t="n">
        <v>45090</v>
      </c>
      <c r="H622" s="9" t="n">
        <v>2023</v>
      </c>
      <c r="I622" s="9" t="n">
        <v>11</v>
      </c>
      <c r="J622" s="9" t="n"/>
      <c r="K622" s="9" t="n">
        <v>56691</v>
      </c>
      <c r="L622" s="9" t="n">
        <v>56702</v>
      </c>
      <c r="M622" s="9" t="inlineStr">
        <is>
          <t>Data Analytics have become a key component of many business processes which influence several aspects of our daily life. Indeed, any misinterpretation or flaw in the outputs of Data Analytics results can cause significant damage, specialy when dealing with one of the most often overlooked issues, namely the unaware use of biased data. When data bias goes unadverted, it warps the meaning of data, having a devastating effect on Data Analytics results. Although it is widely argued that the most common manner to deal with data bias is to rebalance biased datasets, it is not an aseptic transformation, leading to several potentially undesired side-effects that will probably harm the result of data analyses. Therefore, in order to analyze the underlying bias in datasets, in this work we present (i) a comprehensive methodology based on visualization techniques, which assists users in the definition of their analytical requirements to detect and visually represent the data bias automatically helping them to find out whether it is appropriate to artificially rebalance their dataset or not; (ii) a novel metamodel for visually representing bias; (iii) a motivating real-world running example used to analyze the impact of bias in Data Analytics and (iv) an assessment of the improvements introduced by our proposal through a complete real-world case study by using a Fire Department Calls for Service dataset, thus demonstrating that rebalancing datasets is not always the best option. It is crucial to study the context where the decisions are going to be taken. Moreover, it is also important to do a pre-analysis with the aim of knowing the nature of the datasets and how biased they are.</t>
        </is>
      </c>
      <c r="N622" s="9" t="inlineStr">
        <is>
          <t>2169-3536</t>
        </is>
      </c>
      <c r="O622" s="9" t="n"/>
      <c r="P622" s="9" t="inlineStr">
        <is>
          <t>10.1109/ACCESS.2023.3279732</t>
        </is>
      </c>
      <c r="Q622" s="9" t="inlineStr">
        <is>
          <t xml:space="preserve">AETHER-UA Project, a smart data holistic approach for context-aware data analytics: Smarter machine learning for business modeling and analytics, funded by the Spanish Ministry of Science and Innovation(grant numbers:PID2020-112540RB-C43); BALLADEER Project, A Big dAta anaLytical pLatform for the diagnosis and treatment of Attention deficit hyperactivity Disorder (ADHD) featuring ExtendEd Reality funded by Conselleria de InnovaciÃ³n, Universidades, Ciencia y Sociedad Digital (Generalitat Valenciana)(grant numbers:PROMETEO/2021/088); </t>
        </is>
      </c>
      <c r="R622" s="9" t="inlineStr">
        <is>
          <t>https://ieeexplore.ieee.org/stamp/stamp.jsp?arnumber=10132458</t>
        </is>
      </c>
      <c r="S622" s="9" t="inlineStr">
        <is>
          <t>Data analytics;data bias;data visualization;model-driven development;requirements engineering;artificial intelligence</t>
        </is>
      </c>
      <c r="T622" s="9" t="inlineStr">
        <is>
          <t>Data models;Data visualization;Training;Proposals;Analytical models;Visualization;Training data</t>
        </is>
      </c>
      <c r="U622" s="9" t="n"/>
      <c r="V622" s="9" t="n">
        <v>3</v>
      </c>
      <c r="W622" s="9" t="n"/>
      <c r="X622" s="9" t="n">
        <v>56</v>
      </c>
      <c r="Y622" s="9" t="inlineStr">
        <is>
          <t>CCBYNCND</t>
        </is>
      </c>
      <c r="Z622" s="10" t="n">
        <v>45070</v>
      </c>
      <c r="AA622" s="9" t="n">
        <v>2023</v>
      </c>
      <c r="AB622" s="9" t="n"/>
      <c r="AC622" s="9" t="inlineStr">
        <is>
          <t>IEEE</t>
        </is>
      </c>
      <c r="AD622" s="11" t="inlineStr">
        <is>
          <t>IEEE Journals</t>
        </is>
      </c>
    </row>
    <row r="623">
      <c r="A623" s="12" t="inlineStr">
        <is>
          <t>A Scalable Framework for Social Media Mining to Detect Mental Health Disorders</t>
        </is>
      </c>
      <c r="B623" s="22">
        <f>IF(COUNTIF($A$1:A622,
IF(ISNUMBER(MATCH(RIGHT(TRIM(A622),1),{".",",",";",":","!","?"},0)),
LEFT(TRIM(A622),LEN(TRIM(A622))-1),
TRIM(A622)
))=1,
"Not Duplicate",
"Duplicate")</f>
        <v/>
      </c>
      <c r="C623" s="22">
        <f>_xlfn.IFNA(_xlfn.XLOOKUP(A623, Table1[Title], Table1[Inclusion/Exclusion Decision]), "Added studies")</f>
        <v/>
      </c>
      <c r="D623" s="22" t="inlineStr">
        <is>
          <t>C. C. J. Hryhoruk; C. K. Leung; H. H. Nguyen; A. G. M. Pazdor</t>
        </is>
      </c>
      <c r="E623" s="22" t="inlineStr">
        <is>
          <t>Department of Computer Science, University of Manitoba, Winnipeg, MB, Canada; Department of Computer Science, University of Manitoba, Winnipeg, MB, Canada; Department of Computer Science, University of Manitoba, Winnipeg, MB, Canada; Department of Computer Science, University of Manitoba, Winnipeg, MB, Canada</t>
        </is>
      </c>
      <c r="F623" s="22" t="inlineStr">
        <is>
          <t>2025 IEEE Smart World Congress (SWC)</t>
        </is>
      </c>
      <c r="G623" s="14" t="n">
        <v>46073</v>
      </c>
      <c r="H623" s="22" t="n">
        <v>2025</v>
      </c>
      <c r="I623" s="22" t="n"/>
      <c r="J623" s="22" t="n"/>
      <c r="K623" s="22" t="n">
        <v>1928</v>
      </c>
      <c r="L623" s="22" t="n">
        <v>1935</v>
      </c>
      <c r="M623" s="22" t="inlineStr">
        <is>
          <t>With mental health conditions (e.g., anxiety, bipolar disorder, depression) becoming increasingly widespread, there is a critical demand for effective tools that enable early diagnosis and timely support. Social media platforms (e.g., Instagram, Meta, Reddit, X) provide abundant user-generated data that can reveal insights into individualsâ€™ emotional states and behavioral tendencies. In this paper, we present a scalable framework for social media mining to explore, characterize, and detect mental health disorders. Specifically, it makes good use of natural language processing (NLP) and quantitative frequent patterns to analyze the social media posts that are related to mental health disorder. Evaluation results show the efficiency of our framework in mining quantitative frequent patterns from social media posts and the feasibility of using the framework in exploring, characterizing, and detecting mental health disorders from real-world social media data.</t>
        </is>
      </c>
      <c r="N623" s="22" t="inlineStr">
        <is>
          <t>2993-396X</t>
        </is>
      </c>
      <c r="O623" s="22" t="inlineStr">
        <is>
          <t>979-8-3315-7598-4</t>
        </is>
      </c>
      <c r="P623" s="22" t="inlineStr">
        <is>
          <t>10.1109/SWC65939.2025.00298</t>
        </is>
      </c>
      <c r="Q623" s="22" t="inlineStr">
        <is>
          <t xml:space="preserve">University of Manitoba; </t>
        </is>
      </c>
      <c r="R623" s="22" t="inlineStr">
        <is>
          <t>https://ieeexplore.ieee.org/stamp/stamp.jsp?arnumber=11395016</t>
        </is>
      </c>
      <c r="S623" s="22" t="inlineStr">
        <is>
          <t>data science;scalable computing;social media mining;mental health disorder;mental illness;natural language processing (NLP);quantitative frequent pattern</t>
        </is>
      </c>
      <c r="T623" s="22" t="inlineStr">
        <is>
          <t>Deep learning;Social networking (online);Large language models;Data preprocessing;Mental health;Depression;Natural language processing;Association rule learning;Web sites;Multimedia communication</t>
        </is>
      </c>
      <c r="U623" s="22" t="n"/>
      <c r="V623" s="22" t="n">
        <v>2</v>
      </c>
      <c r="W623" s="22" t="n"/>
      <c r="X623" s="22" t="n">
        <v>43</v>
      </c>
      <c r="Y623" s="22" t="inlineStr">
        <is>
          <t>IEEE</t>
        </is>
      </c>
      <c r="Z623" s="14" t="n">
        <v>46073</v>
      </c>
      <c r="AA623" s="22" t="inlineStr">
        <is>
          <t>18-22 Aug. 2025</t>
        </is>
      </c>
      <c r="AB623" s="22" t="inlineStr">
        <is>
          <t>18-22 Aug. 2025</t>
        </is>
      </c>
      <c r="AC623" s="22" t="inlineStr">
        <is>
          <t>IEEE</t>
        </is>
      </c>
      <c r="AD623" s="15" t="inlineStr">
        <is>
          <t>IEEE Conferences</t>
        </is>
      </c>
    </row>
    <row r="624">
      <c r="A624" s="8" t="inlineStr">
        <is>
          <t>MEET: A Multi-Band EEG Transformer for Brain States Decoding</t>
        </is>
      </c>
      <c r="B624" s="9">
        <f>IF(COUNTIF($A$1:A623,
IF(ISNUMBER(MATCH(RIGHT(TRIM(A623),1),{".",",",";",":","!","?"},0)),
LEFT(TRIM(A623),LEN(TRIM(A623))-1),
TRIM(A623)
))=1,
"Not Duplicate",
"Duplicate")</f>
        <v/>
      </c>
      <c r="C624" s="9">
        <f>_xlfn.IFNA(_xlfn.XLOOKUP(A624, Table1[Title], Table1[Inclusion/Exclusion Decision]), "Added studies")</f>
        <v/>
      </c>
      <c r="D624" s="9" t="inlineStr">
        <is>
          <t>E. Shi; S. Yu; Y. Kang; J. Wu; L. Zhao; D. Zhu; J. Lv; T. Liu; X. Hu; S. Zhang</t>
        </is>
      </c>
      <c r="E624" s="9" t="inlineStr">
        <is>
          <t>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Center for Brain and Brain-Inspired Computing Research, School of Computer Science, Northwestern Polytechnical University, China; Cortical Architecture Imaging and Discovery Lab, Department of Computer Science and Bioimaging Research Center, The University of Georgia, USA; University of Texas at Arlington College of Engineering, USA; School of Biomedical Engineering, The University of Sydney, Australia; Cortical Architecture Imaging and Discovery Lab, Department of Computer Science and Bioimaging Research Center, The University of Georgia, USA; School of Automation, Northwestern Polytechnical University, China; Center for Brain and Brain-Inspired Computing Research, School of Computer Science, Northwestern Polytechnical University, Xi'an, China</t>
        </is>
      </c>
      <c r="F624" s="9" t="inlineStr">
        <is>
          <t>IEEE Transactions on Biomedical Engineering</t>
        </is>
      </c>
      <c r="G624" s="10" t="n">
        <v>45404</v>
      </c>
      <c r="H624" s="9" t="n">
        <v>2024</v>
      </c>
      <c r="I624" s="9" t="n">
        <v>71</v>
      </c>
      <c r="J624" s="9" t="n">
        <v>5</v>
      </c>
      <c r="K624" s="9" t="n">
        <v>1442</v>
      </c>
      <c r="L624" s="9" t="n">
        <v>1453</v>
      </c>
      <c r="M624" s="9" t="inlineStr">
        <is>
          <t>Objective: Electroencephalography (EEG) is among the most widely used and inexpensive neuroimaging techniques. Compared to the CNN or RNN based models, Transformer can better capture the temporal information in EEG signals and focus more on global features of the brain's functional activities. Importantly, according to the multiscale nature of EEG signals, it is crucial to consider the multi-band concept into the design of EEG Transformer architecture. Methods: We propose a novel Multi-band EEG Transformer (MEET) to represent and analyze the multiscale temporal time series of human brain EEG signals. MEET mainly includes three parts: 1) transform the EEG signals into multi-band images, and preserve the 3D spatial information between electrodes; 2) design a Band Attention Block to compute the attention maps of the stacked multi-band images and infer the fused feature maps; 3) apply the Temporal Self-Attention and Spatial Self-Attention modules to extract the spatiotemporal features for the characterization and differentiation of multi-frame dynamic brain states. Results: The experimental results show that: 1) MEET outperforms state-of-the-art methods on multiple open EEG datasets (SEED, SEED-IV, WM) for brain states classification; 2) MEET demonstrates that 5-bands fusion is the best integration strategy; and 3) MEET identifies interpretable brain attention regions. Significance: MEET is an interpretable and universal model based on the multiband-multiscale characteristics of EEG. Conclusion: The innovative combination of band attention and temporal/spatial self-attention mechanisms in MEET achieves promising data-driven learning of the temporal dependencies and spatial relationships of EEG signals across the entire brain in a holistic and comprehensive fashion.</t>
        </is>
      </c>
      <c r="N624" s="9" t="inlineStr">
        <is>
          <t>1558-2531</t>
        </is>
      </c>
      <c r="O624" s="9" t="n"/>
      <c r="P624" s="9" t="inlineStr">
        <is>
          <t>10.1109/TBME.2023.3339892</t>
        </is>
      </c>
      <c r="Q624" s="9" t="inlineStr">
        <is>
          <t xml:space="preserve">High-level Researcher Start-up(grant numbers:06100-22GH0202178,G2023WD0146); National Natural Science Foundation of China(grant numbers:62006194); Moyira Elizabeth Vine Fund(grant numbers:DP240102161); </t>
        </is>
      </c>
      <c r="R624" s="9" t="inlineStr">
        <is>
          <t>https://ieeexplore.ieee.org/stamp/stamp.jsp?arnumber=10345766</t>
        </is>
      </c>
      <c r="S624" s="9" t="inlineStr">
        <is>
          <t>EEG;multi-band fusion;transformer;brain function dynamics</t>
        </is>
      </c>
      <c r="T624" s="9" t="inlineStr">
        <is>
          <t>Electroencephalography;Brain modeling;Transformers;Feature extraction;Biological system modeling;Deep learning;Data models</t>
        </is>
      </c>
      <c r="U624" s="9" t="inlineStr">
        <is>
          <t>Humans;Electroencephalography;Brain;Signal Processing, Computer-Assisted;Algorithms</t>
        </is>
      </c>
      <c r="V624" s="9" t="n">
        <v>25</v>
      </c>
      <c r="W624" s="9" t="n"/>
      <c r="X624" s="9" t="n">
        <v>45</v>
      </c>
      <c r="Y624" s="9" t="inlineStr">
        <is>
          <t>IEEE</t>
        </is>
      </c>
      <c r="Z624" s="10" t="n">
        <v>45266</v>
      </c>
      <c r="AA624" s="16" t="n">
        <v>45413</v>
      </c>
      <c r="AB624" s="9" t="n"/>
      <c r="AC624" s="9" t="inlineStr">
        <is>
          <t>IEEE</t>
        </is>
      </c>
      <c r="AD624" s="11" t="inlineStr">
        <is>
          <t>IEEE Journals</t>
        </is>
      </c>
    </row>
    <row r="625">
      <c r="A625" s="12" t="inlineStr">
        <is>
          <t>Intelligent Gaze-Based Screening System for Autism</t>
        </is>
      </c>
      <c r="B625" s="22">
        <f>IF(COUNTIF($A$1:A624,
IF(ISNUMBER(MATCH(RIGHT(TRIM(A624),1),{".",",",";",":","!","?"},0)),
LEFT(TRIM(A624),LEN(TRIM(A624))-1),
TRIM(A624)
))=1,
"Not Duplicate",
"Duplicate")</f>
        <v/>
      </c>
      <c r="C625" s="22">
        <f>_xlfn.IFNA(_xlfn.XLOOKUP(A625, Table1[Title], Table1[Inclusion/Exclusion Decision]), "Added studies")</f>
        <v/>
      </c>
      <c r="D625" s="22" t="inlineStr">
        <is>
          <t>A. B. Dris; A. Alsalman; A. Al-Wabil; M. Aldosari</t>
        </is>
      </c>
      <c r="E625" s="22" t="inlineStr">
        <is>
          <t>Centre for Cyber Security Technology, King Abdulaziz City for Science and Technology (KACST), Riyadh, Saudi Arabia; Computer Science Department, King Saud University (KSU), Riyadh, Saudi Arabia; Center for Complex Engineering Systems, King Abdulaziz City for Science and Technology (KACST), Riyadh, Saudi Arabia; Center for Pediatric Neurosciences, Cleveland Clinic, Canada</t>
        </is>
      </c>
      <c r="F625" s="22" t="inlineStr">
        <is>
          <t>2019 2nd International Conference on Computer Applications &amp; Information Security (ICCAIS)</t>
        </is>
      </c>
      <c r="G625" s="14" t="n">
        <v>43671</v>
      </c>
      <c r="H625" s="22" t="n">
        <v>2019</v>
      </c>
      <c r="I625" s="22" t="n"/>
      <c r="J625" s="22" t="n"/>
      <c r="K625" s="22" t="n">
        <v>1</v>
      </c>
      <c r="L625" s="22" t="n">
        <v>5</v>
      </c>
      <c r="M625" s="22" t="inlineStr">
        <is>
          <t>Autism Spectrum Disorder (ASD) is a mental disorder characterized by difficulties with socializing, repetitive behaviors, speech and non-verbal communication. It is diagnosed within the first three years of life. The earlier the diagnoses, the sooner the intervention can start. Previous studies showed that early interventions for ASD children result in higher success rate. Thus, early diagnosis is an important research goal. Clinical instruments currently used for measuring ASD signs and symptoms are time consuming and highly influenced by subjective observations. These limitations delayed diagnosis and further intervention. Therefore, scientists found that atypical gaze movement is among the earliest biomarkers for ASD. Accordingly, in our research, we are aiming to speed up diagnoses by combining gaze-based screening with intelligent methods such as machine learning which would act as a transformative step for identifying ASD at early stages. In this research we used Support Vector Machine (SVM) algorithm to examine the performance in terms of four different measures which are accuracy, sensitivity, specificity and Area under the curve (AUC). Results revealed that SVM accomplished high classification performance when applied on our collected eye movement data set.</t>
        </is>
      </c>
      <c r="N625" s="22" t="n"/>
      <c r="O625" s="22" t="inlineStr">
        <is>
          <t>978-1-7281-0108-8</t>
        </is>
      </c>
      <c r="P625" s="22" t="inlineStr">
        <is>
          <t>10.1109/CAIS.2019.8769452</t>
        </is>
      </c>
      <c r="Q625" s="22" t="n"/>
      <c r="R625" s="22" t="inlineStr">
        <is>
          <t>https://ieeexplore.ieee.org/stamp/stamp.jsp?arnumber=8769452</t>
        </is>
      </c>
      <c r="S625" s="22" t="inlineStr">
        <is>
          <t>Autism Spectrum Disorder;Intelligent;Machine Learning;early diagnoses;speed up screening;early intervention</t>
        </is>
      </c>
      <c r="T625" s="22" t="inlineStr">
        <is>
          <t>Machine learning;Autism;Face;Gaze tracking;Support vector machines;Predictive models;Machine learning algorithms</t>
        </is>
      </c>
      <c r="U625" s="22" t="n"/>
      <c r="V625" s="22" t="n">
        <v>12</v>
      </c>
      <c r="W625" s="22" t="n">
        <v>1</v>
      </c>
      <c r="X625" s="22" t="n">
        <v>26</v>
      </c>
      <c r="Y625" s="22" t="inlineStr">
        <is>
          <t>IEEE</t>
        </is>
      </c>
      <c r="Z625" s="14" t="n">
        <v>43671</v>
      </c>
      <c r="AA625" s="22" t="inlineStr">
        <is>
          <t>1-3 May 2019</t>
        </is>
      </c>
      <c r="AB625" s="22" t="inlineStr">
        <is>
          <t>1-3 May 2019</t>
        </is>
      </c>
      <c r="AC625" s="22" t="inlineStr">
        <is>
          <t>IEEE</t>
        </is>
      </c>
      <c r="AD625" s="15" t="inlineStr">
        <is>
          <t>IEEE Conferences</t>
        </is>
      </c>
    </row>
    <row r="626">
      <c r="A626" s="8" t="inlineStr">
        <is>
          <t>A Mutual Multi-Scale Triplet Graph Convolutional Network for Classification of Brain Disorders Using Functional or Structural Connectivity</t>
        </is>
      </c>
      <c r="B626" s="9">
        <f>IF(COUNTIF($A$1:A625,
IF(ISNUMBER(MATCH(RIGHT(TRIM(A625),1),{".",",",";",":","!","?"},0)),
LEFT(TRIM(A625),LEN(TRIM(A625))-1),
TRIM(A625)
))=1,
"Not Duplicate",
"Duplicate")</f>
        <v/>
      </c>
      <c r="C626" s="9">
        <f>_xlfn.IFNA(_xlfn.XLOOKUP(A626, Table1[Title], Table1[Inclusion/Exclusion Decision]), "Added studies")</f>
        <v/>
      </c>
      <c r="D626" s="9" t="inlineStr">
        <is>
          <t>D. Yao; J. Sui; M. Wang; E. Yang; Y. Jiaerken; N. Luo; P. -T. Yap; M. Liu; D. Shen</t>
        </is>
      </c>
      <c r="E626" s="9" t="inlineStr">
        <is>
          <t>Brainnetome Center and National Laboratory of Pattern Recognition, Institute of Automation, Chinese Academy of Sciences, Beijing, China; Brainnetome Center and National Laboratory of Pattern Recognition, Institute of Automation, Chinese Academy of Sciences, Beijing, China; School of Computer and Software, Nanjing University of Information Science and Technology, Nanjing, China; Department of Radiology and BRIC, University of North Carolina (UNC) at Chapel Hill, Chapel Hill, NC, USA; Department of Radiology and BRIC, University of North Carolina (UNC) at Chapel Hill, Chapel Hill, NC, USA; Brainnetome Center and National Laboratory of Pattern Recognition, Institute of Automation, Chinese Academy of Sciences, Beijing, China; Department of Radiology and BRIC, University of North Carolina (UNC) at Chapel Hill, Chapel Hill, NC, USA; Department of Radiology and BRIC, University of North Carolina (UNC) at Chapel Hill, Chapel Hill, NC, USA; School of Biomedical Engineering, ShanghaiTech University, Shanghai, China</t>
        </is>
      </c>
      <c r="F626" s="9" t="inlineStr">
        <is>
          <t>IEEE Transactions on Medical Imaging</t>
        </is>
      </c>
      <c r="G626" s="10" t="n">
        <v>44287</v>
      </c>
      <c r="H626" s="9" t="n">
        <v>2021</v>
      </c>
      <c r="I626" s="9" t="n">
        <v>40</v>
      </c>
      <c r="J626" s="9" t="n">
        <v>4</v>
      </c>
      <c r="K626" s="9" t="n">
        <v>1279</v>
      </c>
      <c r="L626" s="9" t="n">
        <v>1289</v>
      </c>
      <c r="M626" s="9" t="inlineStr">
        <is>
          <t>Brain connectivity alterations associated with mental disorders have been widely reported in both functional MRI (fMRI) and diffusion MRI (dMRI). However, extracting useful information from the vast amount of information afforded by brain networks remains a great challenge. Capturing network topology, graph convolutional networks (GCNs) have demonstrated to be superior in learning network representations tailored for identifying specific brain disorders. Existing graph construction techniques generally rely on a specific brain parcellation to define regions-of-interest (ROIs) to construct networks, often limiting the analysis into a single spatial scale. In addition, most methods focus on the pairwise relationships between the ROIs and ignore high-order associations between subjects. In this letter, we propose a mutual multi-scale triplet graph convolutional network (MMTGCN) to analyze functional and structural connectivity for brain disorder diagnosis. We first employ several templates with different scales of ROI parcellation to construct coarse-to-fine brain connectivity networks for each subject. Then, a triplet GCN (TGCN) module is developed to learn functional/structural representations of brain connectivity networks at each scale, with the triplet relationship among subjects explicitly incorporated into the learning process. Finally, we propose a template mutual learning strategy to train different scale TGCNs collaboratively for disease classification. Experimental results on 1,160 subjects from three datasets with fMRI or dMRI data demonstrate that our MMTGCN outperforms several state-of-the-art methods in identifying three types of brain disorders.</t>
        </is>
      </c>
      <c r="N626" s="9" t="inlineStr">
        <is>
          <t>1558-254X</t>
        </is>
      </c>
      <c r="O626" s="9" t="n"/>
      <c r="P626" s="9" t="inlineStr">
        <is>
          <t>10.1109/TMI.2021.3051604</t>
        </is>
      </c>
      <c r="Q626" s="9" t="inlineStr">
        <is>
          <t xml:space="preserve">United States National Institutes of Health (NIH)(grant numbers:AG041721,MH108560,AG053867,EB022880); Natural Science Foundation of China(grant numbers:61773380,82022035); Beijing Municipal Science and Technology Commission(grant numbers:Z181100001518005); China Postdoctoral Science Foundation(grant numbers:BX20200364); NIH(grant numbers:MH117017); </t>
        </is>
      </c>
      <c r="R626" s="9" t="inlineStr">
        <is>
          <t>https://ieeexplore.ieee.org/stamp/stamp.jsp?arnumber=9324801</t>
        </is>
      </c>
      <c r="S626" s="9" t="inlineStr">
        <is>
          <t>Brain connectivity;graph convolutional network;triplet;classification</t>
        </is>
      </c>
      <c r="T626" s="9" t="inlineStr">
        <is>
          <t>Functional magnetic resonance imaging;Convolution;Diseases;Fuses;Brain modeling;Neuroimaging;White matter</t>
        </is>
      </c>
      <c r="U626" s="9" t="inlineStr">
        <is>
          <t>Brain;Brain Diseases;Humans;Magnetic Resonance Imaging</t>
        </is>
      </c>
      <c r="V626" s="9" t="n">
        <v>161</v>
      </c>
      <c r="W626" s="9" t="n"/>
      <c r="X626" s="9" t="n">
        <v>77</v>
      </c>
      <c r="Y626" s="9" t="inlineStr">
        <is>
          <t>IEEE</t>
        </is>
      </c>
      <c r="Z626" s="10" t="n">
        <v>44210</v>
      </c>
      <c r="AA626" s="16" t="n">
        <v>44287</v>
      </c>
      <c r="AB626" s="9" t="n"/>
      <c r="AC626" s="9" t="inlineStr">
        <is>
          <t>IEEE</t>
        </is>
      </c>
      <c r="AD626" s="11" t="inlineStr">
        <is>
          <t>IEEE Journals</t>
        </is>
      </c>
    </row>
    <row r="627">
      <c r="A627" s="12" t="inlineStr">
        <is>
          <t>Hypercomplex Graph Neural Network: Towards Deep Intersection of Multi-Modal Brain Networks</t>
        </is>
      </c>
      <c r="B627" s="22">
        <f>IF(COUNTIF($A$1:A626,
IF(ISNUMBER(MATCH(RIGHT(TRIM(A626),1),{".",",",";",":","!","?"},0)),
LEFT(TRIM(A626),LEN(TRIM(A626))-1),
TRIM(A626)
))=1,
"Not Duplicate",
"Duplicate")</f>
        <v/>
      </c>
      <c r="C627" s="22">
        <f>_xlfn.IFNA(_xlfn.XLOOKUP(A627, Table1[Title], Table1[Inclusion/Exclusion Decision]), "Added studies")</f>
        <v/>
      </c>
      <c r="D627" s="22" t="inlineStr">
        <is>
          <t>Y. Yang; C. Ye; G. Cai; K. Song; J. Zhang; Y. Xiang; T. Ma</t>
        </is>
      </c>
      <c r="E627" s="22" t="inlineStr">
        <is>
          <t>School of Electronics and Information Engineering, Harbin Institute of Technology, Shenzhen, China; School of Biomedical Engineering and Digital Health, Harbin Institute of Technology, Shenzhen, China; School of Electronics and Information Engineering, Harbin Institute of Technology, Shenzhen, China; State Key Laboratory of Cognitive Neuroscience and Learning and IDG/McGovern Institute for Brain Research, Beijing Normal University, Beijing, China; State Key Laboratory of Cognitive Neuroscience and Learning and IDG/McGovern Institute for Brain Research, Beijing Normal University, Beijing, China; Peng Cheng Laboratory, Shenzhen, Guangdong, China; School of Biomedical Engineering and Digital Health, Harbin Institute of Technology, Shenzhen, China</t>
        </is>
      </c>
      <c r="F627" s="22" t="inlineStr">
        <is>
          <t>IEEE Journal of Biomedical and Health Informatics</t>
        </is>
      </c>
      <c r="G627" s="14" t="n">
        <v>45783</v>
      </c>
      <c r="H627" s="22" t="n">
        <v>2025</v>
      </c>
      <c r="I627" s="22" t="n">
        <v>29</v>
      </c>
      <c r="J627" s="22" t="n">
        <v>5</v>
      </c>
      <c r="K627" s="22" t="n">
        <v>3304</v>
      </c>
      <c r="L627" s="22" t="n">
        <v>3316</v>
      </c>
      <c r="M627" s="22" t="inlineStr">
        <is>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t>
        </is>
      </c>
      <c r="N627" s="22" t="inlineStr">
        <is>
          <t>2168-2208</t>
        </is>
      </c>
      <c r="O627" s="22" t="n"/>
      <c r="P627" s="22" t="inlineStr">
        <is>
          <t>10.1109/JBHI.2024.3490664</t>
        </is>
      </c>
      <c r="Q627" s="22" t="inlineStr">
        <is>
          <t xml:space="preserve">National Natural Science Foundation of China(grant numbers:62276081,62106113); Basic Research Foundation of Shenzhen Science and Technology Stable Support Program(grant numbers:GXWD20231129121139001); Major Key Project of Peng Cheng Laboratory(grant numbers:PCL2023A09); </t>
        </is>
      </c>
      <c r="R627" s="22" t="inlineStr">
        <is>
          <t>https://ieeexplore.ieee.org/stamp/stamp.jsp?arnumber=10741346</t>
        </is>
      </c>
      <c r="S627" s="22" t="inlineStr">
        <is>
          <t>Multi-modal graph neural network;neuroimage;hypercomplex-GNN;tensor;brain</t>
        </is>
      </c>
      <c r="T627" s="22" t="inlineStr">
        <is>
          <t>Tensors;Brain modeling;Graph neural networks;Scalability;Functional magnetic resonance imaging;Diffusion tensor imaging;Convolutional neural networks;Biological neural networks;Phenotypes;Organizations</t>
        </is>
      </c>
      <c r="U627" s="22" t="inlineStr">
        <is>
          <t>Humans;Neural Networks, Computer;Brain;Magnetic Resonance Imaging;Nerve Net;Graph Neural Networks</t>
        </is>
      </c>
      <c r="V627" s="22" t="n">
        <v>7</v>
      </c>
      <c r="W627" s="22" t="n"/>
      <c r="X627" s="22" t="n">
        <v>69</v>
      </c>
      <c r="Y627" s="22" t="inlineStr">
        <is>
          <t>IEEE</t>
        </is>
      </c>
      <c r="Z627" s="14" t="n">
        <v>45597</v>
      </c>
      <c r="AA627" s="17" t="n">
        <v>45778</v>
      </c>
      <c r="AB627" s="22" t="n"/>
      <c r="AC627" s="22" t="inlineStr">
        <is>
          <t>IEEE</t>
        </is>
      </c>
      <c r="AD627" s="15" t="inlineStr">
        <is>
          <t>IEEE Journals</t>
        </is>
      </c>
    </row>
    <row r="628">
      <c r="A628" s="8" t="inlineStr">
        <is>
          <t>Wearable Brainâ€“Computer Interfaces Based on Steady-State Visually Evoked Potentials and Augmented Reality: A Review</t>
        </is>
      </c>
      <c r="B628" s="9">
        <f>IF(COUNTIF($A$1:A627,
IF(ISNUMBER(MATCH(RIGHT(TRIM(A627),1),{".",",",";",":","!","?"},0)),
LEFT(TRIM(A627),LEN(TRIM(A627))-1),
TRIM(A627)
))=1,
"Not Duplicate",
"Duplicate")</f>
        <v/>
      </c>
      <c r="C628" s="9">
        <f>_xlfn.IFNA(_xlfn.XLOOKUP(A628, Table1[Title], Table1[Inclusion/Exclusion Decision]), "Added studies")</f>
        <v/>
      </c>
      <c r="D628" s="9" t="inlineStr">
        <is>
          <t>L. Angrisani; P. Arpaia; E. De Benedetto; L. Duraccio; F. L. Regio; A. Tedesco</t>
        </is>
      </c>
      <c r="E628" s="9" t="inlineStr">
        <is>
          <t>Department of Electrical Engineering and Information Technology, University of Naples Federico II, Naples, Italy; Interdepartmental Research Center in Health Management and Innovation in Healthcare, University of Naples Federico II, Naples, Italy; Department of Electrical Engineering and Information Technology, University of Naples Federico II, Naples, Italy; Department of Electronics and Telecommunications, Polytechnic University of Turin, Turin, Italy; Department of Electrical Engineering and Information Technology, University of Naples Federico II, Naples, Italy; Department of Chemical Sciences, University of Naples Federico II, Naples, Italy</t>
        </is>
      </c>
      <c r="F628" s="9" t="inlineStr">
        <is>
          <t>IEEE Sensors Journal</t>
        </is>
      </c>
      <c r="G628" s="10" t="n">
        <v>45139</v>
      </c>
      <c r="H628" s="9" t="n">
        <v>2023</v>
      </c>
      <c r="I628" s="9" t="n">
        <v>23</v>
      </c>
      <c r="J628" s="9" t="n">
        <v>15</v>
      </c>
      <c r="K628" s="9" t="n">
        <v>16501</v>
      </c>
      <c r="L628" s="9" t="n">
        <v>16514</v>
      </c>
      <c r="M628" s="9" t="inlineStr">
        <is>
          <t>Brainâ€“computer interfaces (BCIs) are an integration of hardware and software communication systems that allow a direct communication path between the human brain and external devices. Among the existing BCI paradigms, steady-state visually evoked potentials (SSVEPs) have gained momentum in the development of noninvasive BCI applications as they are characterized by adequate signal-to-noise ratio (SNR) and information transfer rate (ITR). In recent years, the adoption of augmented reality (AR) head-mounted displays (HMDs) to render the flickering stimuli necessary for SSVEPs elicitation has become an attractive alternative to traditional computer screens (CSs). In fact, the increase in system wearability anticipates the possibility of adopting BCIs in contexts other than research laboratory. This has contributed to a steadily-increasing interest in BCIs, as also confirmed by the recent literature dedicated to the topic. In this evolving scenario, this review intends to provide a comprehensive picture of the current state-of-the-art in relation to the latest advancement of wearable BCIs based on SSVEPs classification and AR technology. The goal is to provide the reader with a systematic comparison of different technological solutions realized over the last years, thus making future research in this direction more efficient.</t>
        </is>
      </c>
      <c r="N628" s="9" t="inlineStr">
        <is>
          <t>1558-1748</t>
        </is>
      </c>
      <c r="O628" s="9" t="n"/>
      <c r="P628" s="9" t="inlineStr">
        <is>
          <t>10.1109/JSEN.2023.3287983</t>
        </is>
      </c>
      <c r="Q628" s="9" t="inlineStr">
        <is>
          <t xml:space="preserve">Italian Ministry of University and Research (MUR) through the project â€œRESearch and innovation on future Telecommunications systems and networks - RESTARTâ€ (D.D: MUR no. 341, 15 March 2022)(grant numbers:E63C22002040007); </t>
        </is>
      </c>
      <c r="R628" s="9" t="inlineStr">
        <is>
          <t>https://ieeexplore.ieee.org/stamp/stamp.jsp?arnumber=10161603</t>
        </is>
      </c>
      <c r="S628" s="9" t="inlineStr">
        <is>
          <t>Augmented reality (AR);brainâ€“computer interface (BCI);electroencephalography (EEG);Health 40;Industry 40;instrumentation;measurement;monitoring;steady-state visually evoked potential (SSVEP);real-time systems;wearable systems</t>
        </is>
      </c>
      <c r="T628" s="9" t="inlineStr">
        <is>
          <t>Electroencephalography;Brain-computer interfaces;Biomedical monitoring;Augmented reality;Steady-state;Layout;Visualization</t>
        </is>
      </c>
      <c r="U628" s="9" t="n"/>
      <c r="V628" s="9" t="n">
        <v>26</v>
      </c>
      <c r="W628" s="9" t="n"/>
      <c r="X628" s="9" t="n">
        <v>87</v>
      </c>
      <c r="Y628" s="9" t="inlineStr">
        <is>
          <t>CCBYNCND</t>
        </is>
      </c>
      <c r="Z628" s="10" t="n">
        <v>45100</v>
      </c>
      <c r="AA628" s="9" t="inlineStr">
        <is>
          <t>1 Aug.1, 2023</t>
        </is>
      </c>
      <c r="AB628" s="9" t="n"/>
      <c r="AC628" s="9" t="inlineStr">
        <is>
          <t>IEEE</t>
        </is>
      </c>
      <c r="AD628" s="11" t="inlineStr">
        <is>
          <t>IEEE Journals</t>
        </is>
      </c>
    </row>
    <row r="629">
      <c r="A629" s="12" t="inlineStr">
        <is>
          <t>The Effect of Data Augmentation on ADHD Diagnostic Model using Deep Learning</t>
        </is>
      </c>
      <c r="B629" s="22">
        <f>IF(COUNTIF($A$1:A628,
IF(ISNUMBER(MATCH(RIGHT(TRIM(A628),1),{".",",",";",":","!","?"},0)),
LEFT(TRIM(A628),LEN(TRIM(A628))-1),
TRIM(A628)
))=1,
"Not Duplicate",
"Duplicate")</f>
        <v/>
      </c>
      <c r="C629" s="22">
        <f>_xlfn.IFNA(_xlfn.XLOOKUP(A629, Table1[Title], Table1[Inclusion/Exclusion Decision]), "Added studies")</f>
        <v/>
      </c>
      <c r="D629" s="22" t="inlineStr">
        <is>
          <t>G. Ã‡iÃ§ek; A. Ã–zmen; A. Akan</t>
        </is>
      </c>
      <c r="E629" s="22" t="inlineStr">
        <is>
          <t>Biyomedikal &amp; YazÄ±lÄ±m MuhendisliÄŸi BÃ¶lÃ¼mÃ¼, Ä°Ãœ-CerrahpaÅŸa&amp;Beykent Ãœniversitesi, Ä°stanbul, TÃ¼rkiye; Elektrik-Elektronik MÃ¼hendisliÄŸi BÃ¶lÃ¼mÃ¼, Kadir Has Ãœniversitesi, Ä°stanbul, TÃ¼rkiye; Biyomedikal MÃ¼hendisliÄŸi BÃ¶lÃ¼mÃ¼, Ä°zmir Katip Ã‡elebi Ãœniversitesi, Ä°zmir, TÃ¼rkiye</t>
        </is>
      </c>
      <c r="F629" s="22" t="inlineStr">
        <is>
          <t>2019 Medical Technologies Congress (TIPTEKNO)</t>
        </is>
      </c>
      <c r="G629" s="14" t="n">
        <v>43780</v>
      </c>
      <c r="H629" s="22" t="n">
        <v>2019</v>
      </c>
      <c r="I629" s="22" t="n"/>
      <c r="J629" s="22" t="n"/>
      <c r="K629" s="22" t="n">
        <v>1</v>
      </c>
      <c r="L629" s="22" t="n">
        <v>4</v>
      </c>
      <c r="M629" s="22" t="inlineStr">
        <is>
          <t>Attention Deficit Hyperactivity Disorder (ADHD) is a neuro-behavioral hyperactivity disorder. It is frequently seen in childhood and youth, and lasts a lifetime unless treated. The ADHD classification model should be objective and robust. Correct diagnosis usually depends on the knowledge and experience of health professionals. In this respect, an automated method to be developed for the ADHD classification model is of great importance for clinicians. In this study, the effect of data augmentation on ADHD classification model with deep learning was investigated. For this purpose, magnetic resonance images were taken from NPIstanbul NeuroPsychiatry Hospital and ADHD-200 database. Since the images were not sufficient in terms of training, data augmentation methods were applied and by convolutional neural network (CNN) architecture, these data were classified and tried to reveal the diagnosis of the disease independently from the non-objective experiences of the health professionals.</t>
        </is>
      </c>
      <c r="N629" s="22" t="inlineStr">
        <is>
          <t>2687-7783</t>
        </is>
      </c>
      <c r="O629" s="22" t="inlineStr">
        <is>
          <t>978-1-7281-2420-9</t>
        </is>
      </c>
      <c r="P629" s="22" t="inlineStr">
        <is>
          <t>10.1109/TIPTEKNO.2019.8895056</t>
        </is>
      </c>
      <c r="Q629" s="22" t="n"/>
      <c r="R629" s="22" t="inlineStr">
        <is>
          <t>https://ieeexplore.ieee.org/stamp/stamp.jsp?arnumber=8895056</t>
        </is>
      </c>
      <c r="S629" s="22" t="inlineStr">
        <is>
          <t>classification;online data augmentation;convolutional neural network;attention deficit hyperactivitiy disorder</t>
        </is>
      </c>
      <c r="T629" s="22" t="inlineStr">
        <is>
          <t>Magnetic resonance imaging;Brain modeling;Convolutional neural networks;Deep learning;Data augmentation;Social networking (online);Reviews</t>
        </is>
      </c>
      <c r="U629" s="22" t="n"/>
      <c r="V629" s="22" t="n">
        <v>1</v>
      </c>
      <c r="W629" s="22" t="n"/>
      <c r="X629" s="22" t="n"/>
      <c r="Y629" s="22" t="inlineStr">
        <is>
          <t>IEEE</t>
        </is>
      </c>
      <c r="Z629" s="14" t="n">
        <v>43780</v>
      </c>
      <c r="AA629" s="22" t="inlineStr">
        <is>
          <t>3-5 Oct. 2019</t>
        </is>
      </c>
      <c r="AB629" s="22" t="inlineStr">
        <is>
          <t>3-5 Oct. 2019</t>
        </is>
      </c>
      <c r="AC629" s="22" t="inlineStr">
        <is>
          <t>IEEE</t>
        </is>
      </c>
      <c r="AD629" s="15" t="inlineStr">
        <is>
          <t>IEEE Conferences</t>
        </is>
      </c>
    </row>
    <row r="630">
      <c r="A630" s="8" t="inlineStr">
        <is>
          <t>Hypergraph attention-based feature extraction method for the classification of brain diseases</t>
        </is>
      </c>
      <c r="B630" s="9">
        <f>IF(COUNTIF($A$1:A629,
IF(ISNUMBER(MATCH(RIGHT(TRIM(A629),1),{".",",",";",":","!","?"},0)),
LEFT(TRIM(A629),LEN(TRIM(A629))-1),
TRIM(A629)
))=1,
"Not Duplicate",
"Duplicate")</f>
        <v/>
      </c>
      <c r="C630" s="9">
        <f>_xlfn.IFNA(_xlfn.XLOOKUP(A630, Table1[Title], Table1[Inclusion/Exclusion Decision]), "Added studies")</f>
        <v/>
      </c>
      <c r="D630" s="9" t="inlineStr">
        <is>
          <t>W. Li; B. Jie; Z. Wu; J. Zhou</t>
        </is>
      </c>
      <c r="E630" s="9" t="inlineStr">
        <is>
          <t>School of Computer and Information, Anhui Normal University, Wuhu, Anhui, China; School of Computer and Information, Anhui Normal University, Wuhu, Anhui, China; School of Computer and Information, Anhui Normal University, Wuhu, Anhui, China; School of Computer and Information, Anhui Normal University, Wuhu, Anhui, China</t>
        </is>
      </c>
      <c r="F630" s="9" t="inlineStr">
        <is>
          <t>2024 5th International Conference on Computer Vision, Image and Deep Learning (CVIDL)</t>
        </is>
      </c>
      <c r="G630" s="10" t="n">
        <v>45499</v>
      </c>
      <c r="H630" s="9" t="n">
        <v>2024</v>
      </c>
      <c r="I630" s="9" t="n"/>
      <c r="J630" s="9" t="n"/>
      <c r="K630" s="9" t="n">
        <v>646</v>
      </c>
      <c r="L630" s="9" t="n">
        <v>650</v>
      </c>
      <c r="M630" s="9" t="inlineStr">
        <is>
          <t>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Alzheimerâ€™s and ADHD disease detection and diagnosis in this work. We have achieved satisfactory results in the diagnosis and discrimination of samples collected from the ADNI dataset, including AD and its early stages, i.e., Mild Cognitive Impairment (MCI), the ADHD database, including ADHD and NC.</t>
        </is>
      </c>
      <c r="N630" s="9" t="n"/>
      <c r="O630" s="9" t="inlineStr">
        <is>
          <t>979-8-3503-7382-0</t>
        </is>
      </c>
      <c r="P630" s="9" t="inlineStr">
        <is>
          <t>10.1109/CVIDL62147.2024.10603882</t>
        </is>
      </c>
      <c r="Q630" s="9" t="n"/>
      <c r="R630" s="9" t="inlineStr">
        <is>
          <t>https://ieeexplore.ieee.org/stamp/stamp.jsp?arnumber=10603882</t>
        </is>
      </c>
      <c r="S630" s="9" t="inlineStr">
        <is>
          <t>HyperGraph;Brain disease;Classification</t>
        </is>
      </c>
      <c r="T630" s="9" t="inlineStr">
        <is>
          <t>Deep learning;Computer vision;Convolution;Databases;Functional magnetic resonance imaging;Feature extraction;Graph neural networks</t>
        </is>
      </c>
      <c r="U630" s="9" t="n"/>
      <c r="V630" s="9" t="n"/>
      <c r="W630" s="9" t="n"/>
      <c r="X630" s="9" t="n">
        <v>20</v>
      </c>
      <c r="Y630" s="9" t="inlineStr">
        <is>
          <t>IEEE</t>
        </is>
      </c>
      <c r="Z630" s="10" t="n">
        <v>45499</v>
      </c>
      <c r="AA630" s="9" t="inlineStr">
        <is>
          <t>19-21 April 2024</t>
        </is>
      </c>
      <c r="AB630" s="9" t="inlineStr">
        <is>
          <t>19-21 April 2024</t>
        </is>
      </c>
      <c r="AC630" s="9" t="inlineStr">
        <is>
          <t>IEEE</t>
        </is>
      </c>
      <c r="AD630" s="11" t="inlineStr">
        <is>
          <t>IEEE Conferences</t>
        </is>
      </c>
    </row>
    <row r="631">
      <c r="A631" s="12" t="inlineStr">
        <is>
          <t>Triplet-Based Deep Hashing Incremental Learning for Brain Network Classification</t>
        </is>
      </c>
      <c r="B631" s="22">
        <f>IF(COUNTIF($A$1:A630,
IF(ISNUMBER(MATCH(RIGHT(TRIM(A630),1),{".",",",";",":","!","?"},0)),
LEFT(TRIM(A630),LEN(TRIM(A630))-1),
TRIM(A630)
))=1,
"Not Duplicate",
"Duplicate")</f>
        <v/>
      </c>
      <c r="C631" s="22">
        <f>_xlfn.IFNA(_xlfn.XLOOKUP(A631, Table1[Title], Table1[Inclusion/Exclusion Decision]), "Added studies")</f>
        <v/>
      </c>
      <c r="D631" s="22" t="inlineStr">
        <is>
          <t>Y. Zhang; J. Ji; G. Liu; X. Wang</t>
        </is>
      </c>
      <c r="E631" s="22" t="inlineStr">
        <is>
          <t>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 Beijing Municipal Key Laboratory of Multimedia and Intelligent Software Technology, Faculty of Information Technology, Beijing Artificial Intelligence Institute, Beijing University of Technology, Beijing, China</t>
        </is>
      </c>
      <c r="F631" s="22" t="inlineStr">
        <is>
          <t>IEEE Journal of Biomedical and Health Informatics</t>
        </is>
      </c>
      <c r="G631" s="14" t="n">
        <v>45933</v>
      </c>
      <c r="H631" s="22" t="n">
        <v>2025</v>
      </c>
      <c r="I631" s="22" t="n">
        <v>29</v>
      </c>
      <c r="J631" s="22" t="n">
        <v>10</v>
      </c>
      <c r="K631" s="22" t="n">
        <v>7607</v>
      </c>
      <c r="L631" s="22" t="n">
        <v>7618</v>
      </c>
      <c r="M631" s="22" t="inlineStr">
        <is>
          <t>Due to the limitations of collection conditions and costs, public brain network datasets generally combine data from multiple sites. However, the difference among multi-source data collected from multiple sites always affects classification performance. To overcome the problem, we propose a triplet-based deep hashing incremental learning (Tri-DHIL) method for brain network classification, which learns data streams from each site incrementally rather than from collections of multiple sites. Specifically, the Tri-DHIL method is divided into three phases. In the site queue generation phase, we rank the sites based on their sample quantity and label information. In the triplet-based deep hashing learning phase, we first cluster samples of the site using diagnostic labels and take the clustering center as the anchor point. Then, we choose two samples to form a triplet with the anchor point, one from the same cluster as the anchor point and the other from a different cluster. The construction of triplets can not only enrich the input data of the model but also facilitate the maintenance of similarity relationships in the process of model learning. Finally, we input the triplets into the deep hashing learning model for feature extraction and hash mapping. In the incremental learning phase, we adjust the model parameters by accumulating the triplet-based losses of the previous site, which can prevent the model from forgetting the previously learned features after learning the features of the new site. Experimental results on ABIDE I, ABIDE II, and ADHD-200 demonstrate that the Tri-DHIL method exhibits competitive classification performance.</t>
        </is>
      </c>
      <c r="N631" s="22" t="inlineStr">
        <is>
          <t>2168-2208</t>
        </is>
      </c>
      <c r="O631" s="22" t="n"/>
      <c r="P631" s="22" t="inlineStr">
        <is>
          <t>10.1109/JBHI.2025.3576867</t>
        </is>
      </c>
      <c r="Q631" s="22" t="inlineStr">
        <is>
          <t xml:space="preserve">NSFC Research Program(grant numbers:61906010); R&amp;D Program of Beijing Municipal Education Commission(grant numbers:KM202010005032); </t>
        </is>
      </c>
      <c r="R631" s="22" t="inlineStr">
        <is>
          <t>https://ieeexplore.ieee.org/stamp/stamp.jsp?arnumber=11024196</t>
        </is>
      </c>
      <c r="S631" s="22" t="inlineStr">
        <is>
          <t>Brain network classification;deep hashing Learning;incremental learning;triplet</t>
        </is>
      </c>
      <c r="T631" s="22" t="inlineStr">
        <is>
          <t>Data models;Brain modeling;Incremental learning;Feature extraction;Training;Deep learning;Codes;Functional magnetic resonance imaging;Time series analysis;Semantics</t>
        </is>
      </c>
      <c r="U631" s="22" t="inlineStr">
        <is>
          <t>Humans;Brain;Deep Learning;Algorithms;Databases, Factual;Cluster Analysis</t>
        </is>
      </c>
      <c r="V631" s="22" t="n"/>
      <c r="W631" s="22" t="n"/>
      <c r="X631" s="22" t="n">
        <v>45</v>
      </c>
      <c r="Y631" s="22" t="inlineStr">
        <is>
          <t>IEEE</t>
        </is>
      </c>
      <c r="Z631" s="14" t="n">
        <v>45813</v>
      </c>
      <c r="AA631" s="22" t="inlineStr">
        <is>
          <t>Oct. 2025</t>
        </is>
      </c>
      <c r="AB631" s="22" t="n"/>
      <c r="AC631" s="22" t="inlineStr">
        <is>
          <t>IEEE</t>
        </is>
      </c>
      <c r="AD631" s="15" t="inlineStr">
        <is>
          <t>IEEE Journals</t>
        </is>
      </c>
    </row>
    <row r="632">
      <c r="A632" s="8" t="inlineStr">
        <is>
          <t>Text Classification on Tweets predicting the Mental Illness using Natural Language Processing and Machine Learning Classifiers</t>
        </is>
      </c>
      <c r="B632" s="9">
        <f>IF(COUNTIF($A$1:A631,
IF(ISNUMBER(MATCH(RIGHT(TRIM(A631),1),{".",",",";",":","!","?"},0)),
LEFT(TRIM(A631),LEN(TRIM(A631))-1),
TRIM(A631)
))=1,
"Not Duplicate",
"Duplicate")</f>
        <v/>
      </c>
      <c r="C632" s="9">
        <f>_xlfn.IFNA(_xlfn.XLOOKUP(A632, Table1[Title], Table1[Inclusion/Exclusion Decision]), "Added studies")</f>
        <v/>
      </c>
      <c r="D632" s="9" t="inlineStr">
        <is>
          <t>A. Vijayalakshmi; T. N. Aruna; D. N; V. J. Chakravarthy; M. Seenivasan</t>
        </is>
      </c>
      <c r="E632" s="9" t="inlineStr">
        <is>
          <t>Department of Data Science, Dwaraka Doss Goverdhan Doss Vaishnav College, Chennai, India; Department of Data Science, Dwaraka Doss Goverdhan Doss Vaishnav College, Chennai, India; Department of Data Science, Dwaraka Doss Goverdhan Doss Vaishnav College, Chennai, India; Department of Computer Applications, Dr. MGR Educational and Research Institute, Chennai, Maduravoyal, India; Department of Mathematics, CDOE Annamalai University, Tamil Nadu, India</t>
        </is>
      </c>
      <c r="F632" s="9" t="inlineStr">
        <is>
          <t>2024 Third International Conference on Electrical, Electronics, Information and Communication Technologies (ICEEICT)</t>
        </is>
      </c>
      <c r="G632" s="10" t="n">
        <v>45588</v>
      </c>
      <c r="H632" s="9" t="n">
        <v>2024</v>
      </c>
      <c r="I632" s="9" t="n"/>
      <c r="J632" s="9" t="n"/>
      <c r="K632" s="9" t="n">
        <v>1</v>
      </c>
      <c r="L632" s="9" t="n">
        <v>9</v>
      </c>
      <c r="M632" s="9" t="inlineStr">
        <is>
          <t>In the 21st Century, peopleâ€™s are investing additional occasions on social media reflecting their feelings by means of the languages(text). The modern inquire about is looking at whether people's conventional dialect gives a great flag for anticipating the event of mental ailment. Dialect tests (Tweets) were assembled from the social media site, with tweets utilized to portray different sorts of mental condition. As hypothesized, tweets taken from the client can be utilized to separate a assortment of mental sicknesses (ADHD, uneasiness, bipolar clutter, and sadness). At last, models prepared on tweets particular in expressions showing disorder-specific side effects, while models instructed to foresee mental states particular in words, showing the sorts of choices prescient of mental ailment. This paper points to appear an NLP spaCy and the machine learning classifiers to anticipate mental sickness on tweets by categorizing the content and gets the exactness of 99.25% in NLP - spaCy and 96.71% in ML Irregular Timberland &amp; XGBoost Demonstrate.</t>
        </is>
      </c>
      <c r="N632" s="9" t="n"/>
      <c r="O632" s="9" t="inlineStr">
        <is>
          <t>979-8-3503-6908-3</t>
        </is>
      </c>
      <c r="P632" s="9" t="inlineStr">
        <is>
          <t>10.1109/ICEEICT61591.2024.10718368</t>
        </is>
      </c>
      <c r="Q632" s="9" t="n"/>
      <c r="R632" s="9" t="inlineStr">
        <is>
          <t>https://ieeexplore.ieee.org/stamp/stamp.jsp?arnumber=10718368</t>
        </is>
      </c>
      <c r="S632" s="9" t="inlineStr">
        <is>
          <t>Tweets;Natural language processing;Text Classification;Spacy;Machine learning;ADHD;Anxiety;Bipolar;Depression</t>
        </is>
      </c>
      <c r="T632" s="9" t="inlineStr">
        <is>
          <t>Social networking (online);Text categorization;Machine learning;Natural language processing;Information and communication technology;Clutter</t>
        </is>
      </c>
      <c r="U632" s="9" t="n"/>
      <c r="V632" s="9" t="n"/>
      <c r="W632" s="9" t="n"/>
      <c r="X632" s="9" t="n">
        <v>12</v>
      </c>
      <c r="Y632" s="9" t="inlineStr">
        <is>
          <t>IEEE</t>
        </is>
      </c>
      <c r="Z632" s="10" t="n">
        <v>45588</v>
      </c>
      <c r="AA632" s="9" t="inlineStr">
        <is>
          <t>24-26 July 2024</t>
        </is>
      </c>
      <c r="AB632" s="9" t="inlineStr">
        <is>
          <t>24-26 July 2024</t>
        </is>
      </c>
      <c r="AC632" s="9" t="inlineStr">
        <is>
          <t>IEEE</t>
        </is>
      </c>
      <c r="AD632" s="11" t="inlineStr">
        <is>
          <t>IEEE Conferences</t>
        </is>
      </c>
    </row>
    <row r="633">
      <c r="A633" s="12" t="inlineStr">
        <is>
          <t>NeuroTutor: Neural Decoding of Student Engagement During Virtual and Robotic Tutoring</t>
        </is>
      </c>
      <c r="B633" s="22">
        <f>IF(COUNTIF($A$1:A632,
IF(ISNUMBER(MATCH(RIGHT(TRIM(A632),1),{".",",",";",":","!","?"},0)),
LEFT(TRIM(A632),LEN(TRIM(A632))-1),
TRIM(A632)
))=1,
"Not Duplicate",
"Duplicate")</f>
        <v/>
      </c>
      <c r="C633" s="22">
        <f>_xlfn.IFNA(_xlfn.XLOOKUP(A633, Table1[Title], Table1[Inclusion/Exclusion Decision]), "Added studies")</f>
        <v/>
      </c>
      <c r="D633" s="22" t="inlineStr">
        <is>
          <t>S. Elgammal; S. Alsereidi; M. Almansoori; S. Alblooshi; A. Hireche; A. N. Belkacem</t>
        </is>
      </c>
      <c r="E633" s="22" t="inlineStr">
        <is>
          <t>Department of Computer and Network Engineering, United Arab Emirates University, Al Ain, Abu Dhabi, United Arab Emirates; Department of Computer Science and Software Engineering, United Arab Emirates University, Al Ain, Abu Dhabi, United Arab Emirates; Department of Computer Science and Software Engineering, United Arab Emirates University, Al Ain, Abu Dhabi, United Arab Emirates; Department of Information Systems and Security, United Arab Emirates University, Al Ain, Abu Dhabi, United Arab Emirates; Department of Computer and Network Engineering, United Arab Emirates University, Al Ain, Abu Dhabi, United Arab Emirates; Department of Computer and Network Engineering, United Arab Emirates University, Al Ain, Abu Dhabi, United Arab Emirates</t>
        </is>
      </c>
      <c r="F633" s="22" t="inlineStr">
        <is>
          <t>IEEE Access</t>
        </is>
      </c>
      <c r="G633" s="14" t="n">
        <v>45859</v>
      </c>
      <c r="H633" s="22" t="n">
        <v>2025</v>
      </c>
      <c r="I633" s="22" t="n">
        <v>13</v>
      </c>
      <c r="J633" s="22" t="n"/>
      <c r="K633" s="22" t="n">
        <v>123967</v>
      </c>
      <c r="L633" s="22" t="n">
        <v>123978</v>
      </c>
      <c r="M633" s="22" t="inlineStr">
        <is>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studentsâ€™ neural preferences. Limitations such as a small sample size and topic-specific focus are noted, paving the way for future research to generalize findings and optimize methodologies.</t>
        </is>
      </c>
      <c r="N633" s="22" t="inlineStr">
        <is>
          <t>2169-3536</t>
        </is>
      </c>
      <c r="O633" s="22" t="n"/>
      <c r="P633" s="22" t="inlineStr">
        <is>
          <t>10.1109/ACCESS.2025.3585826</t>
        </is>
      </c>
      <c r="Q633" s="22" t="inlineStr">
        <is>
          <t xml:space="preserve">United Arab Emirates University through SurePlus(grant numbers:G00004848,UPAR-12T055); Khalifa University (KU)-United Arab Emirates University (UAEU) Joint Research Program(grant numbers:KU-UAEU-2023-004); UAEU(grant numbers:G00004680); </t>
        </is>
      </c>
      <c r="R633" s="22" t="inlineStr">
        <is>
          <t>https://ieeexplore.ieee.org/stamp/stamp.jsp?arnumber=11071325</t>
        </is>
      </c>
      <c r="S633" s="22" t="inlineStr">
        <is>
          <t>Electroencephalography (EEG);virtual tutor;robot tutor;student engagement biomarkers;learning outcomes;NeuroTutor</t>
        </is>
      </c>
      <c r="T633" s="22" t="inlineStr">
        <is>
          <t>Electroencephalography;Robots;Adaptive learning;Recording;Brain modeling;Accuracy;Real-time systems;Wavelet transforms;Transformers;Feature extraction</t>
        </is>
      </c>
      <c r="U633" s="22" t="n"/>
      <c r="V633" s="22" t="n"/>
      <c r="W633" s="22" t="n"/>
      <c r="X633" s="22" t="n">
        <v>32</v>
      </c>
      <c r="Y633" s="22" t="inlineStr">
        <is>
          <t>CCBY</t>
        </is>
      </c>
      <c r="Z633" s="14" t="n">
        <v>45841</v>
      </c>
      <c r="AA633" s="22" t="n">
        <v>2025</v>
      </c>
      <c r="AB633" s="22" t="n"/>
      <c r="AC633" s="22" t="inlineStr">
        <is>
          <t>IEEE</t>
        </is>
      </c>
      <c r="AD633" s="15" t="inlineStr">
        <is>
          <t>IEEE Journals</t>
        </is>
      </c>
    </row>
    <row r="634">
      <c r="A634" s="8" t="inlineStr">
        <is>
          <t>MIRoBERTa: Mental Illness Text Classification With Transfer Learning on Subreddits</t>
        </is>
      </c>
      <c r="B634" s="9">
        <f>IF(COUNTIF($A$1:A633,
IF(ISNUMBER(MATCH(RIGHT(TRIM(A633),1),{".",",",";",":","!","?"},0)),
LEFT(TRIM(A633),LEN(TRIM(A633))-1),
TRIM(A633)
))=1,
"Not Duplicate",
"Duplicate")</f>
        <v/>
      </c>
      <c r="C634" s="9">
        <f>_xlfn.IFNA(_xlfn.XLOOKUP(A634, Table1[Title], Table1[Inclusion/Exclusion Decision]), "Added studies")</f>
        <v/>
      </c>
      <c r="D634" s="9" t="inlineStr">
        <is>
          <t>M. Sao; H. -J. Lim</t>
        </is>
      </c>
      <c r="E634" s="9" t="inlineStr">
        <is>
          <t>Graduate School of Data Science, Chonnam National University, Gwangju, Republic of Korea; Graduate School of Data Science, Chonnam National University, Gwangju, Republic of Korea</t>
        </is>
      </c>
      <c r="F634" s="9" t="inlineStr">
        <is>
          <t>IEEE Access</t>
        </is>
      </c>
      <c r="G634" s="10" t="n">
        <v>45657</v>
      </c>
      <c r="H634" s="9" t="n">
        <v>2024</v>
      </c>
      <c r="I634" s="9" t="n">
        <v>12</v>
      </c>
      <c r="J634" s="9" t="n"/>
      <c r="K634" s="9" t="n">
        <v>197454</v>
      </c>
      <c r="L634" s="9" t="n">
        <v>197466</v>
      </c>
      <c r="M634" s="9"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â€œnoneâ€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is>
      </c>
      <c r="N634" s="9" t="inlineStr">
        <is>
          <t>2169-3536</t>
        </is>
      </c>
      <c r="O634" s="9" t="n"/>
      <c r="P634" s="9" t="inlineStr">
        <is>
          <t>10.1109/ACCESS.2024.3522465</t>
        </is>
      </c>
      <c r="Q634" s="9" t="inlineStr">
        <is>
          <t xml:space="preserve">National Research Foundation of Korea through Korean Government 50%(grant numbers:RS-2023-00242528); Innovative Human Resource Development for the Local Intellectualization Program through the Institute of Information and Communications Technology Planning and Evaluation, Korean Government 50%(grant numbers:IITP-2024-RS-2022-00156287); </t>
        </is>
      </c>
      <c r="R634" s="9" t="inlineStr">
        <is>
          <t>https://ieeexplore.ieee.org/stamp/stamp.jsp?arnumber=10815727</t>
        </is>
      </c>
      <c r="S634" s="9" t="inlineStr">
        <is>
          <t>Mental health;natural language processing;text classification;transfer learning;transformers</t>
        </is>
      </c>
      <c r="T634" s="9" t="inlineStr">
        <is>
          <t>Social networking (online);Mental health;Adaptation models;Depression;Encoding;Bidirectional control;Text categorization;Transformers;Deep learning;Data models</t>
        </is>
      </c>
      <c r="U634" s="9" t="n"/>
      <c r="V634" s="9" t="n">
        <v>7</v>
      </c>
      <c r="W634" s="9" t="n"/>
      <c r="X634" s="9" t="n">
        <v>39</v>
      </c>
      <c r="Y634" s="9" t="inlineStr">
        <is>
          <t>CCBY</t>
        </is>
      </c>
      <c r="Z634" s="10" t="n">
        <v>45651</v>
      </c>
      <c r="AA634" s="9" t="n">
        <v>2024</v>
      </c>
      <c r="AB634" s="9" t="n"/>
      <c r="AC634" s="9" t="inlineStr">
        <is>
          <t>IEEE</t>
        </is>
      </c>
      <c r="AD634" s="11" t="inlineStr">
        <is>
          <t>IEEE Journals</t>
        </is>
      </c>
    </row>
    <row r="635">
      <c r="A635" s="12" t="inlineStr">
        <is>
          <t>Analyzing the Impact of Social Media Usage on Mental Health: A Machine Learning Approach</t>
        </is>
      </c>
      <c r="B635" s="22">
        <f>IF(COUNTIF($A$1:A634,
IF(ISNUMBER(MATCH(RIGHT(TRIM(A634),1),{".",",",";",":","!","?"},0)),
LEFT(TRIM(A634),LEN(TRIM(A634))-1),
TRIM(A634)
))=1,
"Not Duplicate",
"Duplicate")</f>
        <v/>
      </c>
      <c r="C635" s="22">
        <f>_xlfn.IFNA(_xlfn.XLOOKUP(A635, Table1[Title], Table1[Inclusion/Exclusion Decision]), "Added studies")</f>
        <v/>
      </c>
      <c r="D635" s="22" t="inlineStr">
        <is>
          <t>S. Purohit; R. Mudgal; S. Vats; P. Rana; O. A. Shah; A. Verma</t>
        </is>
      </c>
      <c r="E635" s="22" t="inlineStr">
        <is>
          <t>School of Journalism &amp; Mass Communication, Noida International University, Gautam Budh Nagar, India; Amity School of Communication, Amity University Gurugram, Manesar, India; Department of Computer Science &amp; Engineering, Graphic Era Hill University, Dehradun, India; Amity School of Communication, Amity University Gurugram, Manesar, India; Department of Electronics and Communication Engineering, Dayananda Sagar University, Harohalli, India; Department of Computer Science &amp; Engineering, Graphic Era Deemed to be University, Dehradun, India</t>
        </is>
      </c>
      <c r="F635" s="22" t="inlineStr">
        <is>
          <t>2024 15th International Conference on Computing Communication and Networking Technologies (ICCCNT)</t>
        </is>
      </c>
      <c r="G635" s="14" t="n">
        <v>45600</v>
      </c>
      <c r="H635" s="22" t="n">
        <v>2024</v>
      </c>
      <c r="I635" s="22" t="n"/>
      <c r="J635" s="22" t="n"/>
      <c r="K635" s="22" t="n">
        <v>1</v>
      </c>
      <c r="L635" s="22" t="n">
        <v>6</v>
      </c>
      <c r="M635" s="22" t="inlineStr">
        <is>
          <t>This study investigates the correlation between social media usage and its impact on mental health, utilizing a dataset of 481 individuals to explore how varying degrees of social media engagement affect symptoms of ADHD, Anxiety, Depression, and Self Esteem. Through the application of statistical analysis and machine learning models, significant findings indicate that increased time spent on social media correlates positively with heightened mental health issues, particularly among younger demographics. The Pearson correlation matrix and machine learning algorithms, including Logistic Regression and Gaussian Naive Bayes, were utilized to analyze the data, achieving predictive accuracies of ${9 9. 3 1 \%}$ and ${9 4. 4 4 \%}$, respectively. These models suggest the potential for using machine learning to identify and mitigate risks associated with excessive social media use. The study highlights the need for targeted mental health interventions tailored to specific demographic groups to alleviate the negative impacts of social media. This research underscores the importance of developing strategies to manage and prevent mental health issues in the digital age, offering valuable insights for policymakers, educators, and healthcare providers.</t>
        </is>
      </c>
      <c r="N635" s="22" t="inlineStr">
        <is>
          <t>2473-7674</t>
        </is>
      </c>
      <c r="O635" s="22" t="inlineStr">
        <is>
          <t>979-8-3503-7024-9</t>
        </is>
      </c>
      <c r="P635" s="22" t="inlineStr">
        <is>
          <t>10.1109/ICCCNT61001.2024.10724267</t>
        </is>
      </c>
      <c r="Q635" s="22" t="n"/>
      <c r="R635" s="22" t="inlineStr">
        <is>
          <t>https://ieeexplore.ieee.org/stamp/stamp.jsp?arnumber=10724267</t>
        </is>
      </c>
      <c r="S635" s="22" t="inlineStr">
        <is>
          <t>Social media;Mental health;Machine learning;Predictive modelling;Demographic analysis</t>
        </is>
      </c>
      <c r="T635" s="22" t="inlineStr">
        <is>
          <t>Analytical models;Logistic regression;Correlation;Social networking (online);Statistical analysis;Mental health;Machine learning;Predictive models;Depression;Bayes methods</t>
        </is>
      </c>
      <c r="U635" s="22" t="n"/>
      <c r="V635" s="22" t="n">
        <v>10</v>
      </c>
      <c r="W635" s="22" t="n"/>
      <c r="X635" s="22" t="n">
        <v>15</v>
      </c>
      <c r="Y635" s="22" t="inlineStr">
        <is>
          <t>IEEE</t>
        </is>
      </c>
      <c r="Z635" s="14" t="n">
        <v>45600</v>
      </c>
      <c r="AA635" s="22" t="inlineStr">
        <is>
          <t>24-28 June 2024</t>
        </is>
      </c>
      <c r="AB635" s="22" t="inlineStr">
        <is>
          <t>24-28 June 2024</t>
        </is>
      </c>
      <c r="AC635" s="22" t="inlineStr">
        <is>
          <t>IEEE</t>
        </is>
      </c>
      <c r="AD635" s="15" t="inlineStr">
        <is>
          <t>IEEE Conferences</t>
        </is>
      </c>
    </row>
    <row r="636">
      <c r="A636" s="8" t="inlineStr">
        <is>
          <t>A Virtual Reality Based System for the Screening and Classification of Autism</t>
        </is>
      </c>
      <c r="B636" s="9">
        <f>IF(COUNTIF($A$1:A635,
IF(ISNUMBER(MATCH(RIGHT(TRIM(A635),1),{".",",",";",":","!","?"},0)),
LEFT(TRIM(A635),LEN(TRIM(A635))-1),
TRIM(A635)
))=1,
"Not Duplicate",
"Duplicate")</f>
        <v/>
      </c>
      <c r="C636" s="9">
        <f>_xlfn.IFNA(_xlfn.XLOOKUP(A636, Table1[Title], Table1[Inclusion/Exclusion Decision]), "Added studies")</f>
        <v/>
      </c>
      <c r="D636" s="9" t="inlineStr">
        <is>
          <t>M. Robles; N. Namdarian; J. Otto; E. Wassiljew; N. Navab; C. M. Falter-Wagner; D. Roth</t>
        </is>
      </c>
      <c r="E636" s="9" t="inlineStr">
        <is>
          <t>Department of Psychiatry and Psychotherapy, Medical Faculty, LMU Munich, Germany; TU Munich, Germany; TU Munich, Germany; Department of Psychiatry and Psychotherapy, Medical Faculty, LMU Munich, Germany; TU Munich, Germany; Department of Psychiatry and Psychotherapy, Medical Faculty, LMU Munich, Germany; Department Artificial Intelligence in Biomedical Engineering, Friedrich-Alexander-UniversitÃ¤t Erlangen-NÃ¼rnberg, Germany</t>
        </is>
      </c>
      <c r="F636" s="9" t="inlineStr">
        <is>
          <t>IEEE Transactions on Visualization and Computer Graphics</t>
        </is>
      </c>
      <c r="G636" s="10" t="n">
        <v>44659</v>
      </c>
      <c r="H636" s="9" t="n">
        <v>2022</v>
      </c>
      <c r="I636" s="9" t="n">
        <v>28</v>
      </c>
      <c r="J636" s="9" t="n">
        <v>5</v>
      </c>
      <c r="K636" s="9" t="n">
        <v>2168</v>
      </c>
      <c r="L636" s="9" t="n">
        <v>2178</v>
      </c>
      <c r="M636" s="9" t="inlineStr">
        <is>
          <t>Autism - also known as Autism Spectrum Disorders or Autism Spectrum Conditions - is a neurodevelopmental condition characterized by repetitive behaviours and differences in communication and social interaction. As a consequence, many autistic individuals may struggle in everyday life, which sometimes manifests in depression, unemployment, or addiction. One crucial problem in patient support and treatment is the long waiting time to diagnosis, which was approximated to seven months on average. Yet, the earlier an intervention can take place the better the patient can be supported, which was identified as a crucial factor. We propose a system to support the screening of Autism Spectrum Disorders based on a virtual reality social interaction, namely a shopping experience, with an embodied agent. During this everyday interaction, behavioral responses are tracked and recorded. We analyze this behavior with machine learning approaches to classify participants from an autistic participant sample in comparison to a typically developed individuals control sample with high accuracy, demonstrating the feasibility of the approach. We believe that such tools can strongly impact the way mental disorders are assessed and may help to further find objective criteria and categorization.</t>
        </is>
      </c>
      <c r="N636" s="9" t="inlineStr">
        <is>
          <t>1941-0506</t>
        </is>
      </c>
      <c r="O636" s="9" t="n"/>
      <c r="P636" s="9" t="inlineStr">
        <is>
          <t>10.1109/TVCG.2022.3150489</t>
        </is>
      </c>
      <c r="Q636" s="9" t="n"/>
      <c r="R636" s="9" t="inlineStr">
        <is>
          <t>https://ieeexplore.ieee.org/stamp/stamp.jsp?arnumber=9714809</t>
        </is>
      </c>
      <c r="S636" s="9" t="inlineStr">
        <is>
          <t>Virtual reality;autism;machine learning;agents;embodiment;diagnosis</t>
        </is>
      </c>
      <c r="T636" s="9" t="inlineStr">
        <is>
          <t>Autism;Avatars;Tutorials;Virtual environments;Reliability;Machine learning;Three-dimensional displays</t>
        </is>
      </c>
      <c r="U636" s="9" t="inlineStr">
        <is>
          <t>Autism Spectrum Disorder;Autistic Disorder;Communication;Computer Graphics;Humans;Virtual Reality</t>
        </is>
      </c>
      <c r="V636" s="9" t="n">
        <v>52</v>
      </c>
      <c r="W636" s="9" t="n"/>
      <c r="X636" s="9" t="n">
        <v>72</v>
      </c>
      <c r="Y636" s="9" t="inlineStr">
        <is>
          <t>CCBY</t>
        </is>
      </c>
      <c r="Z636" s="10" t="n">
        <v>44608</v>
      </c>
      <c r="AA636" s="16" t="n">
        <v>44682</v>
      </c>
      <c r="AB636" s="9" t="n"/>
      <c r="AC636" s="9" t="inlineStr">
        <is>
          <t>IEEE</t>
        </is>
      </c>
      <c r="AD636" s="11" t="inlineStr">
        <is>
          <t>IEEE Journals</t>
        </is>
      </c>
    </row>
    <row r="637">
      <c r="A637" s="12" t="inlineStr">
        <is>
          <t>Multimodal Sparse Classifier for Adolescent Brain Age Prediction</t>
        </is>
      </c>
      <c r="B637" s="22">
        <f>IF(COUNTIF($A$1:A636,
IF(ISNUMBER(MATCH(RIGHT(TRIM(A636),1),{".",",",";",":","!","?"},0)),
LEFT(TRIM(A636),LEN(TRIM(A636))-1),
TRIM(A636)
))=1,
"Not Duplicate",
"Duplicate")</f>
        <v/>
      </c>
      <c r="C637" s="22">
        <f>_xlfn.IFNA(_xlfn.XLOOKUP(A637, Table1[Title], Table1[Inclusion/Exclusion Decision]), "Added studies")</f>
        <v/>
      </c>
      <c r="D637" s="22" t="inlineStr">
        <is>
          <t>P. H. Kassani; A. Gossmann; Y. -P. Wang</t>
        </is>
      </c>
      <c r="E637" s="22" t="inlineStr">
        <is>
          <t>Department of Biomedical Engineering, Tulane University, New Orleans, USA; Tulane University, New Orleans, USA; Department of Biomedical Engineering, Tulane University, New Orleans, USA</t>
        </is>
      </c>
      <c r="F637" s="22" t="inlineStr">
        <is>
          <t>IEEE Journal of Biomedical and Health Informatics</t>
        </is>
      </c>
      <c r="G637" s="14" t="n">
        <v>43866</v>
      </c>
      <c r="H637" s="22" t="n">
        <v>2020</v>
      </c>
      <c r="I637" s="22" t="n">
        <v>24</v>
      </c>
      <c r="J637" s="22" t="n">
        <v>2</v>
      </c>
      <c r="K637" s="22" t="n">
        <v>336</v>
      </c>
      <c r="L637" s="22" t="n">
        <v>344</v>
      </c>
      <c r="M637" s="22" t="inlineStr">
        <is>
          <t>The study of healthy brain development helps to better understand both brain transformation and connectivity patterns, which happen during childhood to adulthood. This study presents a sparse machine learning solution across whole-brain functional connectivity measures of three datasets, derived from resting state functional magnetic resonance imaging (rs-fMRI) and two task fMRI data including a working memory n-back task (nb-fMRI) and an emotion identification task (em-fMRI). The fMRI data are collected from the Philadelphia Neurodevelopmental Cohort (PNC) for the prediction of brain age in adolescents. Due to extremely large variable-to-instance ratio of PNC data, a high-dimensional matrix with several irrelevant and highly correlated features is generated, and hence a sparse learning approach is necessary to extract effective features from fMRI data. We propose a sparse learner based on the residual errors along the estimation of an inverse problem for extreme learning machine (ELM). Our proposed method is able to overcome the overlearning problem by pruning several redundant features and their corresponding output weights. The proposed multimodal sparse ELM classifier based on residual errors is highly competitive in terms of classification accuracy compared to its counterparts such as conventional ELM, and sparse Bayesian learning ELM.</t>
        </is>
      </c>
      <c r="N637" s="22" t="inlineStr">
        <is>
          <t>2168-2208</t>
        </is>
      </c>
      <c r="O637" s="22" t="n"/>
      <c r="P637" s="22" t="inlineStr">
        <is>
          <t>10.1109/JBHI.2019.2925710</t>
        </is>
      </c>
      <c r="Q637" s="22" t="inlineStr">
        <is>
          <t xml:space="preserve">National Institutes of Health(grant numbers:R01GM109068,R01MH104680,R01MH107354,P20GM103472,R01EB020407,1R01EB006841); National Science Foundation(grant numbers:#1539067); </t>
        </is>
      </c>
      <c r="R637" s="22" t="inlineStr">
        <is>
          <t>https://ieeexplore.ieee.org/stamp/stamp.jsp?arnumber=8750866</t>
        </is>
      </c>
      <c r="S637" s="22" t="inlineStr">
        <is>
          <t>Brain age prediction;extreme learning machine;neuroimaging</t>
        </is>
      </c>
      <c r="T637" s="22" t="inlineStr">
        <is>
          <t>Functional magnetic resonance imaging;Task analysis;Feature extraction;Brain modeling;Neurons;Support vector machines</t>
        </is>
      </c>
      <c r="U637" s="22" t="inlineStr">
        <is>
          <t>Adolescent;Aging;Algorithms;Brain;Brain Mapping;Cohort Studies;Emotions;Humans;Machine Learning;Magnetic Resonance Imaging;Memory, Short-Term</t>
        </is>
      </c>
      <c r="V637" s="22" t="n">
        <v>21</v>
      </c>
      <c r="W637" s="22" t="n"/>
      <c r="X637" s="22" t="n">
        <v>36</v>
      </c>
      <c r="Y637" s="22" t="inlineStr">
        <is>
          <t>IEEE</t>
        </is>
      </c>
      <c r="Z637" s="14" t="n">
        <v>43644</v>
      </c>
      <c r="AA637" s="22" t="inlineStr">
        <is>
          <t>Feb. 2020</t>
        </is>
      </c>
      <c r="AB637" s="22" t="n"/>
      <c r="AC637" s="22" t="inlineStr">
        <is>
          <t>IEEE</t>
        </is>
      </c>
      <c r="AD637" s="15" t="inlineStr">
        <is>
          <t>IEEE Journals</t>
        </is>
      </c>
    </row>
    <row r="638">
      <c r="A638" s="8" t="inlineStr">
        <is>
          <t>Detecting Mental Health Disorders Using NLP</t>
        </is>
      </c>
      <c r="B638" s="9">
        <f>IF(COUNTIF($A$1:A637,
IF(ISNUMBER(MATCH(RIGHT(TRIM(A637),1),{".",",",";",":","!","?"},0)),
LEFT(TRIM(A637),LEN(TRIM(A637))-1),
TRIM(A637)
))=1,
"Not Duplicate",
"Duplicate")</f>
        <v/>
      </c>
      <c r="C638" s="9">
        <f>_xlfn.IFNA(_xlfn.XLOOKUP(A638, Table1[Title], Table1[Inclusion/Exclusion Decision]), "Added studies")</f>
        <v/>
      </c>
      <c r="D638" s="9" t="inlineStr">
        <is>
          <t>A. Tom; G. Das; J. B. Hemmige; P. Deshpande; S. R. Bangshi; A. R. Paduri; N. Darapaneni</t>
        </is>
      </c>
      <c r="E638" s="9" t="inlineStr">
        <is>
          <t>DSML, PES University, Bengaluru, India; DSML, PES University, Bengaluru, India; DSML, PES University, Bengaluru, India; DSML, PES University, Bengaluru, India; DSML, PES University, Bengaluru, India; DSML, Great Learning, Mumbai, India; DSML, Northwestern University, Illinois, USA</t>
        </is>
      </c>
      <c r="F638" s="9" t="inlineStr">
        <is>
          <t>2023 IEEE Pune Section International Conference (PuneCon)</t>
        </is>
      </c>
      <c r="G638" s="10" t="n">
        <v>45358</v>
      </c>
      <c r="H638" s="9" t="n">
        <v>2023</v>
      </c>
      <c r="I638" s="9" t="n"/>
      <c r="J638" s="9" t="n"/>
      <c r="K638" s="9" t="n">
        <v>1</v>
      </c>
      <c r="L638" s="9" t="n">
        <v>7</v>
      </c>
      <c r="M638" s="9" t="inlineStr">
        <is>
          <t>The concept of mental fitness pertains to the state of possessing a sound and adaptable mind, characterized by good health and resilience. It encompasses the capacity to navigate challenges and setbacks in a constructive and flexible manner. Consequently, the cultivation and sustenance of mental fitness contribute significantly to the improvement of individual well-being and overall quality of life. In 2019, the WHO observation showed that close to a billion people around the world were living with a mental disorder especially depression and anxiety being the most common. There are various NLP projects which deal with classifying a specific mental health disorder based on analysis of text or speech but very few deal with multi-level classification. To address this we are doing a single model with multilevel mental health disorder classification-combining the text data from many data sets of individual classes. To address this we are creating a composite framework with multilevel mental health disorder classification-combining the text data of different classes from a dataset of reddit posts. Our experiments have shown that fine-tuned domain-specific transformer models and hybrid models combining transformer models and recurrent neural network models like LSTM and Bi-LSTM can detect mental health disorder with an fl-score of 88 % and above.</t>
        </is>
      </c>
      <c r="N638" s="9" t="inlineStr">
        <is>
          <t>2831-5022</t>
        </is>
      </c>
      <c r="O638" s="9" t="inlineStr">
        <is>
          <t>979-8-3503-2420-4</t>
        </is>
      </c>
      <c r="P638" s="9" t="inlineStr">
        <is>
          <t>10.1109/PuneCon58714.2023.10450025</t>
        </is>
      </c>
      <c r="Q638" s="9" t="n"/>
      <c r="R638" s="9" t="inlineStr">
        <is>
          <t>https://ieeexplore.ieee.org/stamp/stamp.jsp?arnumber=10450025</t>
        </is>
      </c>
      <c r="S638" s="9" t="inlineStr">
        <is>
          <t>Natural language processing (NLP);Reddit;Depression;Anxiety;Bipolar;ADHD (Attention Deficit Hyperactivity Disorder);PTSD(Post Traumatic Stress Disorder);BERT(Bidirectional Encoder Representations from Transformers);LSTM(Long Short-Term Memory);Prompt Tuning</t>
        </is>
      </c>
      <c r="T638" s="9" t="inlineStr">
        <is>
          <t>Social networking (online);Mental health;Transformers;Depression;Natural language processing;Tuning;Resilience</t>
        </is>
      </c>
      <c r="U638" s="9" t="n"/>
      <c r="V638" s="9" t="n">
        <v>2</v>
      </c>
      <c r="W638" s="9" t="n"/>
      <c r="X638" s="9" t="n">
        <v>33</v>
      </c>
      <c r="Y638" s="9" t="inlineStr">
        <is>
          <t>IEEE</t>
        </is>
      </c>
      <c r="Z638" s="10" t="n">
        <v>45358</v>
      </c>
      <c r="AA638" s="9" t="inlineStr">
        <is>
          <t>14-16 Dec. 2023</t>
        </is>
      </c>
      <c r="AB638" s="9" t="inlineStr">
        <is>
          <t>14-16 Dec. 2023</t>
        </is>
      </c>
      <c r="AC638" s="9" t="inlineStr">
        <is>
          <t>IEEE</t>
        </is>
      </c>
      <c r="AD638" s="11" t="inlineStr">
        <is>
          <t>IEEE Conferences</t>
        </is>
      </c>
    </row>
    <row r="639">
      <c r="A639" s="12" t="inlineStr">
        <is>
          <t>EEG-Based Detection of ADHD: A Comparison of Keyboard and EMOTIV-Controlled Gameplay</t>
        </is>
      </c>
      <c r="B639" s="22">
        <f>IF(COUNTIF($A$1:A638,
IF(ISNUMBER(MATCH(RIGHT(TRIM(A638),1),{".",",",";",":","!","?"},0)),
LEFT(TRIM(A638),LEN(TRIM(A638))-1),
TRIM(A638)
))=1,
"Not Duplicate",
"Duplicate")</f>
        <v/>
      </c>
      <c r="C639" s="22">
        <f>_xlfn.IFNA(_xlfn.XLOOKUP(A639, Table1[Title], Table1[Inclusion/Exclusion Decision]), "Added studies")</f>
        <v/>
      </c>
      <c r="D639" s="22" t="inlineStr">
        <is>
          <t>D. Basu; S. Parui; I. Deepak; M. Gourisaria</t>
        </is>
      </c>
      <c r="E639" s="22" t="inlineStr">
        <is>
          <t>Dept. of CSE (AIML), CSBS, IEM Kol., UEM Kol., GSSST, IIT Kharagpur, WB; School of Comp Engg., KIIT University, India; Dept. of CSE IIT, Kharagpur, India; School of Comp Engg., KIIT University, India</t>
        </is>
      </c>
      <c r="F639" s="22" t="inlineStr">
        <is>
          <t>2024 IEEE 6th PhD Colloquium on Emerging Domain Innovation and Technology for Society (PhD EDITS)</t>
        </is>
      </c>
      <c r="G639" s="14" t="n">
        <v>45673</v>
      </c>
      <c r="H639" s="22" t="n">
        <v>2024</v>
      </c>
      <c r="I639" s="22" t="n"/>
      <c r="J639" s="22" t="n"/>
      <c r="K639" s="22" t="n">
        <v>1</v>
      </c>
      <c r="L639" s="22" t="n">
        <v>2</v>
      </c>
      <c r="M639" s="22" t="inlineStr">
        <is>
          <t>This paper describes an experiment that records EEG data of both ADHD and healthy subjects while they play an EEG-controlled game using the EMOTIV, a wireless EEG reader. The study compares EEG data recorded during EMOTIV-controlled gameplay and traditional keyboard-controlled game-play. EEG signals in four frequency bands $(\theta,\ \alpha,\ high\beta,\ low\beta,\ \gamma)$ were analyzed. Two popular machine learning classifiers, Support Vector Machines, and Random Forest Classifiers, were applied to differentiate between ADHD and non-ADHD individuals. The Random Forest Classifier yielded the best accuracy for the dataset.</t>
        </is>
      </c>
      <c r="N639" s="22" t="n"/>
      <c r="O639" s="22" t="inlineStr">
        <is>
          <t>979-8-3315-4196-5</t>
        </is>
      </c>
      <c r="P639" s="22" t="inlineStr">
        <is>
          <t>10.1109/PhDEDITS64207.2024.10838642</t>
        </is>
      </c>
      <c r="Q639" s="22" t="n"/>
      <c r="R639" s="22" t="inlineStr">
        <is>
          <t>https://ieeexplore.ieee.org/stamp/stamp.jsp?arnumber=10838642</t>
        </is>
      </c>
      <c r="S639" s="22" t="inlineStr">
        <is>
          <t>ADHD;EEG;EMOTIVE;SVM;Random Forest;Machine Learning</t>
        </is>
      </c>
      <c r="T639" s="22" t="inlineStr">
        <is>
          <t>Wireless communication;Support vector machines;Technological innovation;Accuracy;Keyboards;Games;Forestry;Electroencephalography;Random forests</t>
        </is>
      </c>
      <c r="U639" s="22" t="n"/>
      <c r="V639" s="22" t="n"/>
      <c r="W639" s="22" t="n"/>
      <c r="X639" s="22" t="n">
        <v>5</v>
      </c>
      <c r="Y639" s="22" t="inlineStr">
        <is>
          <t>IEEE</t>
        </is>
      </c>
      <c r="Z639" s="14" t="n">
        <v>45673</v>
      </c>
      <c r="AA639" s="22" t="inlineStr">
        <is>
          <t>22-23 Nov. 2024</t>
        </is>
      </c>
      <c r="AB639" s="22" t="inlineStr">
        <is>
          <t>22-23 Nov. 2024</t>
        </is>
      </c>
      <c r="AC639" s="22" t="inlineStr">
        <is>
          <t>IEEE</t>
        </is>
      </c>
      <c r="AD639" s="15" t="inlineStr">
        <is>
          <t>IEEE Conferences</t>
        </is>
      </c>
    </row>
    <row r="640">
      <c r="A640" s="8" t="inlineStr">
        <is>
          <t>Serious Games and AI: Challenges and Opportunities for Computational Social Science</t>
        </is>
      </c>
      <c r="B640" s="9">
        <f>IF(COUNTIF($A$1:A639,
IF(ISNUMBER(MATCH(RIGHT(TRIM(A639),1),{".",",",";",":","!","?"},0)),
LEFT(TRIM(A639),LEN(TRIM(A639))-1),
TRIM(A639)
))=1,
"Not Duplicate",
"Duplicate")</f>
        <v/>
      </c>
      <c r="C640" s="9">
        <f>_xlfn.IFNA(_xlfn.XLOOKUP(A640, Table1[Title], Table1[Inclusion/Exclusion Decision]), "Added studies")</f>
        <v/>
      </c>
      <c r="D640" s="9" t="inlineStr">
        <is>
          <t>J. PÃ©rez; M. Castro; G. LÃ³pez</t>
        </is>
      </c>
      <c r="E640" s="9" t="inlineStr">
        <is>
          <t>Institute for Research in Technology, ICAI Engineering School, Universidad Pontificia Comillas, Madrid, Spain; Institute for Research in Technology, ICAI Engineering School, Universidad Pontificia Comillas, Madrid, Spain; Institute for Research in Technology, ICAI Engineering School, Universidad Pontificia Comillas, Madrid, Spain</t>
        </is>
      </c>
      <c r="F640" s="9" t="inlineStr">
        <is>
          <t>IEEE Access</t>
        </is>
      </c>
      <c r="G640" s="10" t="n">
        <v>45100</v>
      </c>
      <c r="H640" s="9" t="n">
        <v>2023</v>
      </c>
      <c r="I640" s="9" t="n">
        <v>11</v>
      </c>
      <c r="J640" s="9" t="n"/>
      <c r="K640" s="9" t="n">
        <v>62051</v>
      </c>
      <c r="L640" s="9" t="n">
        <v>62061</v>
      </c>
      <c r="M640" s="9" t="inlineStr">
        <is>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is>
      </c>
      <c r="N640" s="9" t="inlineStr">
        <is>
          <t>2169-3536</t>
        </is>
      </c>
      <c r="O640" s="9" t="n"/>
      <c r="P640" s="9" t="inlineStr">
        <is>
          <t>10.1109/ACCESS.2023.3286695</t>
        </is>
      </c>
      <c r="Q640" s="9" t="inlineStr">
        <is>
          <t xml:space="preserve">European Union's Horizon 2020 research and innovation program(grant numbers:882828); Ministerio de Ciencia e InnovaciÃ³n (MCIN)/Agencia Estatal de InvestigaciÃ³n (AEI)/10.13039/501100011033(grant numbers:PID2019-106339GB-I00); </t>
        </is>
      </c>
      <c r="R640" s="9" t="inlineStr">
        <is>
          <t>https://ieeexplore.ieee.org/stamp/stamp.jsp?arnumber=10153609</t>
        </is>
      </c>
      <c r="S640" s="9" t="inlineStr">
        <is>
          <t>Serious games;artificial intelligence;computational social science;novel research tools;human behaviour</t>
        </is>
      </c>
      <c r="T640" s="9" t="inlineStr">
        <is>
          <t>Serious games;Artificial intelligence;Behavioral sciences;Video games;Recruitment;Computational modeling;Social sciences;Games</t>
        </is>
      </c>
      <c r="U640" s="9" t="n"/>
      <c r="V640" s="9" t="n">
        <v>39</v>
      </c>
      <c r="W640" s="9" t="n"/>
      <c r="X640" s="9" t="n">
        <v>136</v>
      </c>
      <c r="Y640" s="9" t="inlineStr">
        <is>
          <t>CCBYNCND</t>
        </is>
      </c>
      <c r="Z640" s="10" t="n">
        <v>45092</v>
      </c>
      <c r="AA640" s="9" t="n">
        <v>2023</v>
      </c>
      <c r="AB640" s="9" t="n"/>
      <c r="AC640" s="9" t="inlineStr">
        <is>
          <t>IEEE</t>
        </is>
      </c>
      <c r="AD640" s="11" t="inlineStr">
        <is>
          <t>IEEE Journals</t>
        </is>
      </c>
    </row>
    <row r="641">
      <c r="A641" s="12" t="inlineStr">
        <is>
          <t>Deep Manifold Harmonic Network With Dual Attention for Brain Disorder Classification</t>
        </is>
      </c>
      <c r="B641" s="22">
        <f>IF(COUNTIF($A$1:A640,
IF(ISNUMBER(MATCH(RIGHT(TRIM(A640),1),{".",",",";",":","!","?"},0)),
LEFT(TRIM(A640),LEN(TRIM(A640))-1),
TRIM(A640)
))=1,
"Not Duplicate",
"Duplicate")</f>
        <v/>
      </c>
      <c r="C641" s="22">
        <f>_xlfn.IFNA(_xlfn.XLOOKUP(A641, Table1[Title], Table1[Inclusion/Exclusion Decision]), "Added studies")</f>
        <v/>
      </c>
      <c r="D641" s="22" t="inlineStr">
        <is>
          <t>X. Sheng; J. Chen; Y. Liu; B. Hu; H. Cai</t>
        </is>
      </c>
      <c r="E641" s="22" t="inlineStr">
        <is>
          <t>School of Computer Science and Engineering, South China University of Technology, Guangzhou, China; School of Computer Science and Engineering, South China University of Technology, Guangzhou, China; School of Artificial Intelligence, Beijing University of Posts and Telecommunications, Beijing, China; School of Information Science and Engineering, Lanzhou University, Lanzhou, Gansu, China; School of Computer Science and Engineering, South China University of Technology, Guangzhou, China</t>
        </is>
      </c>
      <c r="F641" s="22" t="inlineStr">
        <is>
          <t>IEEE Journal of Biomedical and Health Informatics</t>
        </is>
      </c>
      <c r="G641" s="14" t="n">
        <v>44930</v>
      </c>
      <c r="H641" s="22" t="n">
        <v>2023</v>
      </c>
      <c r="I641" s="22" t="n">
        <v>27</v>
      </c>
      <c r="J641" s="22" t="n">
        <v>1</v>
      </c>
      <c r="K641" s="22" t="n">
        <v>131</v>
      </c>
      <c r="L641" s="22" t="n">
        <v>142</v>
      </c>
      <c r="M641" s="22" t="inlineStr">
        <is>
          <t>Numerous studies have shown that accurate analysis of neurological disorders contributes to the early diagnosis of brain disorders and provides a window to diagnose psychiatric disorders due to brain atrophy. The emergence of geometric deep learning approaches provides a new way to characterize geometric variations on brain networks. However, brain network data suffer from high heterogeneity and noise. Consequently, geometric deep learning methods struggle to identify discriminative and clinically meaningful representations from complex brain networks, resulting in poor diagnostic accuracy. Hence, the primary challenge in the diagnosis of brain diseases is to enhance the identification of discriminative features. To this end, this paper presents a dual-attention deep manifold harmonic discrimination (DA-DMHD) method for early diagnosis of neurodegenerative diseases. Here, a low-dimensional manifold projection is first learned to comprehensively exploit the geometric features of the brain network. Further, attention blocks with discrimination are proposed to learn a representation, which facilitates learning of group-dependent discriminant matrices to guide downstream analysis of group-specific references. Our proposed DA-DMHD model is evaluated on two independent datasets, ADNI and ADHD-200. Experimental results demonstrate that the model can tackle the hard-to-capture challenge of heterogeneous brain network topological differences and obtain excellent classifying performance in both accuracy and robustness compared with several existing state-of-the-art methods.</t>
        </is>
      </c>
      <c r="N641" s="22" t="inlineStr">
        <is>
          <t>2168-2208</t>
        </is>
      </c>
      <c r="O641" s="22" t="n"/>
      <c r="P641" s="22" t="inlineStr">
        <is>
          <t>10.1109/JBHI.2022.3220545</t>
        </is>
      </c>
      <c r="Q641" s="22" t="inlineStr">
        <is>
          <t xml:space="preserve">National Natural Science Foundation of China(grant numbers:U21A20520,62102153,62172112,62227807); National Key R &amp; D Program of China(grant numbers:2019YFA0706200); Key-Area Research and Development of Guangdong Province(grant numbers:2020B1111190001); Natural Science Foundation of Guangdong Province(grant numbers:2022A1515011162); Key-Area Research and Development Program of Guangzhou City(grant numbers:202206030009); China Postdoctoral Science Foundation(grant numbers:2021M691062); National Key Research and Development Program of China(grant numbers:2022YFE0112200); </t>
        </is>
      </c>
      <c r="R641" s="22" t="inlineStr">
        <is>
          <t>https://ieeexplore.ieee.org/stamp/stamp.jsp?arnumber=9942309</t>
        </is>
      </c>
      <c r="S641" s="22" t="inlineStr">
        <is>
          <t>Brain network;classification;deep learning;neurological disorders</t>
        </is>
      </c>
      <c r="T641" s="22" t="inlineStr">
        <is>
          <t>Harmonic analysis;Manifolds;Brain modeling;Neurological diseases;Deep learning;Bioinformatics;Symbols</t>
        </is>
      </c>
      <c r="U641" s="22" t="inlineStr">
        <is>
          <t>Humans;Brain;Brain Diseases;Magnetic Resonance Imaging</t>
        </is>
      </c>
      <c r="V641" s="22" t="n">
        <v>7</v>
      </c>
      <c r="W641" s="22" t="n"/>
      <c r="X641" s="22" t="n">
        <v>52</v>
      </c>
      <c r="Y641" s="22" t="inlineStr">
        <is>
          <t>IEEE</t>
        </is>
      </c>
      <c r="Z641" s="14" t="n">
        <v>44873</v>
      </c>
      <c r="AA641" s="22" t="inlineStr">
        <is>
          <t>Jan. 2023</t>
        </is>
      </c>
      <c r="AB641" s="22" t="n"/>
      <c r="AC641" s="22" t="inlineStr">
        <is>
          <t>IEEE</t>
        </is>
      </c>
      <c r="AD641" s="15" t="inlineStr">
        <is>
          <t>IEEE Journals</t>
        </is>
      </c>
    </row>
    <row r="642">
      <c r="A642" s="8" t="inlineStr">
        <is>
          <t>Locally Linear Embedding and fMRI Feature Selection in Psychiatric Classification</t>
        </is>
      </c>
      <c r="B642" s="9">
        <f>IF(COUNTIF($A$1:A641,
IF(ISNUMBER(MATCH(RIGHT(TRIM(A641),1),{".",",",";",":","!","?"},0)),
LEFT(TRIM(A641),LEN(TRIM(A641))-1),
TRIM(A641)
))=1,
"Not Duplicate",
"Duplicate")</f>
        <v/>
      </c>
      <c r="C642" s="9">
        <f>_xlfn.IFNA(_xlfn.XLOOKUP(A642, Table1[Title], Table1[Inclusion/Exclusion Decision]), "Added studies")</f>
        <v/>
      </c>
      <c r="D642" s="9" t="inlineStr">
        <is>
          <t>G. Sidhu</t>
        </is>
      </c>
      <c r="E642" s="9" t="inlineStr">
        <is>
          <t>Department of Computing Science, University of Alberta, Edmonton, AB, Canada</t>
        </is>
      </c>
      <c r="F642" s="9" t="inlineStr">
        <is>
          <t>IEEE Journal of Translational Engineering in Health and Medicine</t>
        </is>
      </c>
      <c r="G642" s="10" t="n">
        <v>43710</v>
      </c>
      <c r="H642" s="9" t="n">
        <v>2019</v>
      </c>
      <c r="I642" s="9" t="n">
        <v>7</v>
      </c>
      <c r="J642" s="9" t="n"/>
      <c r="K642" s="9" t="n">
        <v>1</v>
      </c>
      <c r="L642" s="9" t="n">
        <v>11</v>
      </c>
      <c r="M642" s="9" t="inlineStr">
        <is>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voxelâ€™s respective tensor) was used to optimise feature selection. This uses GauÃŸâ€™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is>
      </c>
      <c r="N642" s="9" t="inlineStr">
        <is>
          <t>2168-2372</t>
        </is>
      </c>
      <c r="O642" s="9" t="n"/>
      <c r="P642" s="9" t="inlineStr">
        <is>
          <t>10.1109/JTEHM.2019.2936348</t>
        </is>
      </c>
      <c r="Q642" s="9" t="n"/>
      <c r="R642" s="9" t="inlineStr">
        <is>
          <t>https://ieeexplore.ieee.org/stamp/stamp.jsp?arnumber=8807145</t>
        </is>
      </c>
      <c r="S642" s="9" t="inlineStr">
        <is>
          <t>Nonlinear;dimensionality reduction;image processing;machine learning;kernel methods;optimization;least squares;neurophysiology;evidence-based medicine;(computer-assisted) diagnosis;fMRI;method of image charges;integration;oscillations;theorema egregium</t>
        </is>
      </c>
      <c r="T642" s="9" t="inlineStr">
        <is>
          <t>Functional magnetic resonance imaging;Principal component analysis;Feature extraction;Stress;Image reconstruction;Time measurement</t>
        </is>
      </c>
      <c r="U642" s="9" t="n"/>
      <c r="V642" s="9" t="n">
        <v>24</v>
      </c>
      <c r="W642" s="9" t="n"/>
      <c r="X642" s="9" t="n">
        <v>66</v>
      </c>
      <c r="Y642" s="9" t="inlineStr">
        <is>
          <t>CCBY</t>
        </is>
      </c>
      <c r="Z642" s="10" t="n">
        <v>43697</v>
      </c>
      <c r="AA642" s="9" t="n">
        <v>2019</v>
      </c>
      <c r="AB642" s="9" t="n"/>
      <c r="AC642" s="9" t="inlineStr">
        <is>
          <t>IEEE</t>
        </is>
      </c>
      <c r="AD642" s="11" t="inlineStr">
        <is>
          <t>IEEE Journals</t>
        </is>
      </c>
    </row>
    <row r="643">
      <c r="A643" s="12" t="inlineStr">
        <is>
          <t>Design of a software of data management and analysis in patient treatments through videogames</t>
        </is>
      </c>
      <c r="B643" s="22">
        <f>IF(COUNTIF($A$1:A642,
IF(ISNUMBER(MATCH(RIGHT(TRIM(A642),1),{".",",",";",":","!","?"},0)),
LEFT(TRIM(A642),LEN(TRIM(A642))-1),
TRIM(A642)
))=1,
"Not Duplicate",
"Duplicate")</f>
        <v/>
      </c>
      <c r="C643" s="22">
        <f>_xlfn.IFNA(_xlfn.XLOOKUP(A643, Table1[Title], Table1[Inclusion/Exclusion Decision]), "Added studies")</f>
        <v/>
      </c>
      <c r="D643" s="22" t="inlineStr">
        <is>
          <t>O. Garcia-Bedoya; B. Holman; S. G. Rios; C. O. Diaz; G. Ruiz</t>
        </is>
      </c>
      <c r="E643" s="22" t="inlineStr">
        <is>
          <t>Dept. of Engineering, Universidad Jorge Tadeo Lozano, Bogota, Colombia; Dept. of systems engineering, Universidad Catolica de Colombia, Bogota, Colombia; Dept. of psychology, Universidad Catolica de Colombia, Bogota, Colombia; OCOX SAS, Bogota, Colombia; Universidad Jorge Tadeo Lozano, Bogota, Colombia</t>
        </is>
      </c>
      <c r="F643" s="22" t="inlineStr">
        <is>
          <t>2019 Congreso Internacional de InnovaciÃ³n y Tendencias en Ingenieria (CONIITI )</t>
        </is>
      </c>
      <c r="G643" s="14" t="n">
        <v>43846</v>
      </c>
      <c r="H643" s="22" t="n">
        <v>2019</v>
      </c>
      <c r="I643" s="22" t="n"/>
      <c r="J643" s="22" t="n"/>
      <c r="K643" s="22" t="n">
        <v>1</v>
      </c>
      <c r="L643" s="22" t="n">
        <v>6</v>
      </c>
      <c r="M643" s="22" t="inlineStr">
        <is>
          <t>Serious Games applied to healthcare is expected to help in many treatments, with the advantage of being able to be applied in mass at low costs. The data management system for the treatment of patients with video games is based on the information produced by games that stimulate the executive functions of sustained attention, divided attention and selective attention for children between five and eight years. The article presents the architecture of the data management system, the front end modules, the interaction of the stakeholders with the system, and the data analysis features of the system. Over the preliminary data obtained with the system is applied descriptive analytics to determine the usability based on the degree of satisfaction and understanding of the objectives of the game by users. The system is developed in order to facilitate the work of physician for the treatments, bringing capacities of data analytics through secure management of the information generated.</t>
        </is>
      </c>
      <c r="N643" s="22" t="n"/>
      <c r="O643" s="22" t="inlineStr">
        <is>
          <t>978-1-7281-4746-8</t>
        </is>
      </c>
      <c r="P643" s="22" t="inlineStr">
        <is>
          <t>10.1109/CONIITI48476.2019.8960701</t>
        </is>
      </c>
      <c r="Q643" s="22" t="n"/>
      <c r="R643" s="22" t="inlineStr">
        <is>
          <t>https://ieeexplore.ieee.org/stamp/stamp.jsp?arnumber=8960701</t>
        </is>
      </c>
      <c r="S643" s="22" t="inlineStr">
        <is>
          <t>serious games;information systems;medical treatment;usability;data management</t>
        </is>
      </c>
      <c r="T643" s="22" t="inlineStr">
        <is>
          <t>Video games;Data analysis;Cognitive processes;Medical treatment;Psychology;Games;Software;Serious games;Stakeholders;Usability</t>
        </is>
      </c>
      <c r="U643" s="22" t="n"/>
      <c r="V643" s="22" t="n">
        <v>1</v>
      </c>
      <c r="W643" s="22" t="n"/>
      <c r="X643" s="22" t="n">
        <v>21</v>
      </c>
      <c r="Y643" s="22" t="inlineStr">
        <is>
          <t>IEEE</t>
        </is>
      </c>
      <c r="Z643" s="14" t="n">
        <v>43846</v>
      </c>
      <c r="AA643" s="22" t="inlineStr">
        <is>
          <t>2-4 Oct. 2019</t>
        </is>
      </c>
      <c r="AB643" s="22" t="inlineStr">
        <is>
          <t>2-4 Oct. 2019</t>
        </is>
      </c>
      <c r="AC643" s="22" t="inlineStr">
        <is>
          <t>IEEE</t>
        </is>
      </c>
      <c r="AD643" s="15" t="inlineStr">
        <is>
          <t>IEEE Conferences</t>
        </is>
      </c>
    </row>
    <row r="644">
      <c r="A644" s="8" t="inlineStr">
        <is>
          <t>Benchmarking Machine Learning Techniques for Attention Detection</t>
        </is>
      </c>
      <c r="B644" s="9">
        <f>IF(COUNTIF($A$1:A643,
IF(ISNUMBER(MATCH(RIGHT(TRIM(A643),1),{".",",",";",":","!","?"},0)),
LEFT(TRIM(A643),LEN(TRIM(A643))-1),
TRIM(A643)
))=1,
"Not Duplicate",
"Duplicate")</f>
        <v/>
      </c>
      <c r="C644" s="9">
        <f>_xlfn.IFNA(_xlfn.XLOOKUP(A644, Table1[Title], Table1[Inclusion/Exclusion Decision]), "Added studies")</f>
        <v/>
      </c>
      <c r="D644" s="9" t="inlineStr">
        <is>
          <t>T. H. Hrishab; D. Prashanth Chandra Reddy; J. K. S. Sanjay; T. Anjali</t>
        </is>
      </c>
      <c r="E644" s="9" t="inlineStr">
        <is>
          <t>Department of Computer Science and Engineering, Amrita Vishwa Vidyapeetham, Kollam, India; Department of Computer Science and Engineering, Amrita Vishwa Vidyapeetham, Kollam, India; Department of Computer Science and Engineering, Amrita Vishwa Vidyapeetham, Kollam, India; Department of Computer Science and Engineering, Amrita Vishwa Vidyapeetham, Kollam, India</t>
        </is>
      </c>
      <c r="F644" s="9" t="inlineStr">
        <is>
          <t>2024 15th International Conference on Computing Communication and Networking Technologies (ICCCNT)</t>
        </is>
      </c>
      <c r="G644" s="10" t="n">
        <v>45600</v>
      </c>
      <c r="H644" s="9" t="n">
        <v>2024</v>
      </c>
      <c r="I644" s="9" t="n"/>
      <c r="J644" s="9" t="n"/>
      <c r="K644" s="9" t="n">
        <v>1</v>
      </c>
      <c r="L644" s="9" t="n">
        <v>6</v>
      </c>
      <c r="M644" s="9" t="inlineStr">
        <is>
          <t>Being attentive among the chaos of the current world is very important. It has applications in various fields such as education, safety, healthcare. Attention patterns can be very helpful in diagnosing mental health conditions such as ADHD, depression and can lead to early treatment. It is also very important in workplaces which involve high-risk tasks that need the full attention of the person who perform it to prevent any mishaps and prevent any damages. It is also important in driver monitoring systems and can play a pivotal role in preventing accidents and dangerous situations. This paper compares various machine learning models which include KNN, Naive Bayes, SVM and 2 tree based models which are RandomForest and XGBoost, by observing how accurately they can detect attentive and inattentive states. Each model has been trained on an extensive dataset containing over 4000 records and have been cross-validated for the best possible accuracy and fair comparison between models. The dataset contains various features obtained from video-feed that have undergone extensive pre-processing to obtain numerical values. The final dataset contains over 4000 records of data such as coordinates and confidence values in numerical format and categorical variables such as pose and label. The results of the comparison have been displayed using numerical statistics such as accuracy, precision, recall and also using graphical means such as ROC curves and confusion matrices.</t>
        </is>
      </c>
      <c r="N644" s="9" t="inlineStr">
        <is>
          <t>2473-7674</t>
        </is>
      </c>
      <c r="O644" s="9" t="inlineStr">
        <is>
          <t>979-8-3503-7024-9</t>
        </is>
      </c>
      <c r="P644" s="9" t="inlineStr">
        <is>
          <t>10.1109/ICCCNT61001.2024.10725876</t>
        </is>
      </c>
      <c r="Q644" s="9" t="n"/>
      <c r="R644" s="9" t="inlineStr">
        <is>
          <t>https://ieeexplore.ieee.org/stamp/stamp.jsp?arnumber=10725876</t>
        </is>
      </c>
      <c r="S644" s="9" t="inlineStr">
        <is>
          <t>Attention detection;Machine learning Models;supervised learning</t>
        </is>
      </c>
      <c r="T644" s="9" t="inlineStr">
        <is>
          <t>Support vector machines;Measurement;Machine learning algorithms;Accuracy;Computational modeling;Nearest neighbor methods;Bayes methods;Numerical models;Safety;Random forests</t>
        </is>
      </c>
      <c r="U644" s="9" t="n"/>
      <c r="V644" s="9" t="n"/>
      <c r="W644" s="9" t="n"/>
      <c r="X644" s="9" t="n">
        <v>16</v>
      </c>
      <c r="Y644" s="9" t="inlineStr">
        <is>
          <t>IEEE</t>
        </is>
      </c>
      <c r="Z644" s="10" t="n">
        <v>45600</v>
      </c>
      <c r="AA644" s="9" t="inlineStr">
        <is>
          <t>24-28 June 2024</t>
        </is>
      </c>
      <c r="AB644" s="9" t="inlineStr">
        <is>
          <t>24-28 June 2024</t>
        </is>
      </c>
      <c r="AC644" s="9" t="inlineStr">
        <is>
          <t>IEEE</t>
        </is>
      </c>
      <c r="AD644" s="11" t="inlineStr">
        <is>
          <t>IEEE Conferences</t>
        </is>
      </c>
    </row>
    <row r="645">
      <c r="A645" s="12" t="inlineStr">
        <is>
          <t>XATNYS: AI-Powered Operating System with Integrated Reinforcement Learning and Context-Aware Productivity Assistant</t>
        </is>
      </c>
      <c r="B645" s="22">
        <f>IF(COUNTIF($A$1:A644,
IF(ISNUMBER(MATCH(RIGHT(TRIM(A644),1),{".",",",";",":","!","?"},0)),
LEFT(TRIM(A644),LEN(TRIM(A644))-1),
TRIM(A644)
))=1,
"Not Duplicate",
"Duplicate")</f>
        <v/>
      </c>
      <c r="C645" s="22">
        <f>_xlfn.IFNA(_xlfn.XLOOKUP(A645, Table1[Title], Table1[Inclusion/Exclusion Decision]), "Added studies")</f>
        <v/>
      </c>
      <c r="D645" s="22" t="inlineStr">
        <is>
          <t>I. Katara; S. V. Singh; M. Bhardwaj; A. K. Mahto; P. Kumari</t>
        </is>
      </c>
      <c r="E645" s="22" t="inlineStr">
        <is>
          <t>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&amp; Engineering and Information Technology, Jaypee Institute of Information Technology, Noida, Uttar Pradesh, India; Computer Science and Engineering, Pranveer Singh Institute of Technology, Kanpur, Uttar Pradesh, India</t>
        </is>
      </c>
      <c r="F645" s="22" t="inlineStr">
        <is>
          <t>2025 Seventeenth International Conference on Contemporary Computing (IC3)</t>
        </is>
      </c>
      <c r="G645" s="14" t="n">
        <v>46022</v>
      </c>
      <c r="H645" s="22" t="n">
        <v>2025</v>
      </c>
      <c r="I645" s="22" t="n"/>
      <c r="J645" s="22" t="n"/>
      <c r="K645" s="22" t="n">
        <v>1</v>
      </c>
      <c r="L645" s="22" t="n">
        <v>7</v>
      </c>
      <c r="M645" s="22" t="inlineStr">
        <is>
          <t>This research presents XATNYSâ€”an AI-powered operating system architected with a secure, Rust-based microkernel and embedded with intelligent modules for autonomous system control and user-centered productivity enhancement. Unlike traditional OS environments, XATNYS integrates reinforcement learning (RL) schedulers, deep learning anomaly detection, adaptive power optimization, and a real-time assistant (R.I.M.A.S.) into its core.XATNYS incorporates a PPO-based RL task scheduler, which achieved 87% task-priority alignment compared to manual schedules, improving average application launch time by 28%. The deep anomaly engine, trained on synthetic and real logs, flags threats with 91% precision, enabling proactive mitigation of system instability. A supervised resource manager dynamically balances CPU and memory usage, while an AI-driven power optimizer yielded an average 23% gain in battery efficiency during trials. The integrated NLP module enables natural system control, while R.I.M.A.S. adds user engagement through computer vision and voice feedback.Empirical evaluations across 35 diverse users demonstrated 86% satisfaction, with reported boosts in focus, lower idle time, and intelligent intervention handling. The YOLOv8-based activity recognition within R.I.M.A.S. recorded 98.1% mAP@0.5, with precision above 93% across all classes including "Focused," "Phone Usage," and "Idle." All AI inference is performed locally, ensuring GDPR-compliant privacy.</t>
        </is>
      </c>
      <c r="N645" s="22" t="n"/>
      <c r="O645" s="22" t="inlineStr">
        <is>
          <t>979-8-3315-5418-7</t>
        </is>
      </c>
      <c r="P645" s="22" t="inlineStr">
        <is>
          <t>10.1109/IC366947.2025.11290136</t>
        </is>
      </c>
      <c r="Q645" s="22" t="n"/>
      <c r="R645" s="22" t="inlineStr">
        <is>
          <t>https://ieeexplore.ieee.org/stamp/stamp.jsp?arnumber=11290136</t>
        </is>
      </c>
      <c r="S645" s="22" t="inlineStr">
        <is>
          <t>ADHD Support;Adaptive Optimization;AI-powered Operating System;Deep Learning;Microkernel;NLP;Productivity Monitoring;R.I.M.A.S.;Reinforcement Learning;YOLOv8</t>
        </is>
      </c>
      <c r="T645" s="22" t="inlineStr">
        <is>
          <t>Productivity;Deep learning;Training;Accuracy;Operating systems;Reinforcement learning;Control systems;Real-time systems;Optimization;Monitoring</t>
        </is>
      </c>
      <c r="U645" s="22" t="n"/>
      <c r="V645" s="22" t="n"/>
      <c r="W645" s="22" t="n"/>
      <c r="X645" s="22" t="n">
        <v>21</v>
      </c>
      <c r="Y645" s="22" t="inlineStr">
        <is>
          <t>IEEE</t>
        </is>
      </c>
      <c r="Z645" s="14" t="n">
        <v>46022</v>
      </c>
      <c r="AA645" s="22" t="inlineStr">
        <is>
          <t>7-9 Aug. 2025</t>
        </is>
      </c>
      <c r="AB645" s="22" t="inlineStr">
        <is>
          <t>7-9 Aug. 2025</t>
        </is>
      </c>
      <c r="AC645" s="22" t="inlineStr">
        <is>
          <t>IEEE</t>
        </is>
      </c>
      <c r="AD645" s="15" t="inlineStr">
        <is>
          <t>IEEE Conferences</t>
        </is>
      </c>
    </row>
    <row r="646">
      <c r="A646" s="8" t="inlineStr">
        <is>
          <t>An Ensemble Learning Approach for AI-Powered Chatbot for Mental Health Assessment and Support</t>
        </is>
      </c>
      <c r="B646" s="9">
        <f>IF(COUNTIF($A$1:A645,
IF(ISNUMBER(MATCH(RIGHT(TRIM(A645),1),{".",",",";",":","!","?"},0)),
LEFT(TRIM(A645),LEN(TRIM(A645))-1),
TRIM(A645)
))=1,
"Not Duplicate",
"Duplicate")</f>
        <v/>
      </c>
      <c r="C646" s="9">
        <f>_xlfn.IFNA(_xlfn.XLOOKUP(A646, Table1[Title], Table1[Inclusion/Exclusion Decision]), "Added studies")</f>
        <v/>
      </c>
      <c r="D646" s="9" t="inlineStr">
        <is>
          <t>A. H. Elsaid; M. A. Khattab; N. S. Zawawi; N. K. Negied</t>
        </is>
      </c>
      <c r="E646" s="9" t="inlineStr">
        <is>
          <t>October University for Modern Science and Arts (MSA), Giza, Egypt; October University for Modern Science and Arts (MSA), Giza, Egypt; University of Hertfordshire - Global Academic Foundation, Egypt; October University for Modern Science and Arts (MSA), Giza, Egypt</t>
        </is>
      </c>
      <c r="F646" s="9" t="inlineStr">
        <is>
          <t>2025 7th Novel Intelligent and Leading Emerging Sciences Conference (NILES)</t>
        </is>
      </c>
      <c r="G646" s="10" t="n">
        <v>45975</v>
      </c>
      <c r="H646" s="9" t="n">
        <v>2025</v>
      </c>
      <c r="I646" s="9" t="n"/>
      <c r="J646" s="9" t="n"/>
      <c r="K646" s="9" t="n">
        <v>259</v>
      </c>
      <c r="L646" s="9" t="n">
        <v>264</v>
      </c>
      <c r="M646" s="9" t="inlineStr">
        <is>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t>
        </is>
      </c>
      <c r="N646" s="9" t="n"/>
      <c r="O646" s="9" t="inlineStr">
        <is>
          <t>979-8-3315-9168-7</t>
        </is>
      </c>
      <c r="P646" s="9" t="inlineStr">
        <is>
          <t>10.1109/NILES68063.2025.11232212</t>
        </is>
      </c>
      <c r="Q646" s="9" t="n"/>
      <c r="R646" s="9" t="inlineStr">
        <is>
          <t>https://ieeexplore.ieee.org/stamp/stamp.jsp?arnumber=11232212</t>
        </is>
      </c>
      <c r="S646" s="9" t="inlineStr">
        <is>
          <t>Mental disorders;Chatbot;Ensemble Learning;NLP;XGBoost;Random Forest;CPT</t>
        </is>
      </c>
      <c r="T646" s="9" t="inlineStr">
        <is>
          <t>Logistic regression;Ethics;Machine learning algorithms;Social networking (online);Systems architecture;Mental health;Chatbots;Software;Ensemble learning;Random forests</t>
        </is>
      </c>
      <c r="U646" s="9" t="n"/>
      <c r="V646" s="9" t="n"/>
      <c r="W646" s="9" t="n"/>
      <c r="X646" s="9" t="n">
        <v>23</v>
      </c>
      <c r="Y646" s="9" t="inlineStr">
        <is>
          <t>IEEE</t>
        </is>
      </c>
      <c r="Z646" s="10" t="n">
        <v>45975</v>
      </c>
      <c r="AA646" s="9" t="inlineStr">
        <is>
          <t>25-27 Oct. 2025</t>
        </is>
      </c>
      <c r="AB646" s="9" t="inlineStr">
        <is>
          <t>25-27 Oct. 2025</t>
        </is>
      </c>
      <c r="AC646" s="9" t="inlineStr">
        <is>
          <t>IEEE</t>
        </is>
      </c>
      <c r="AD646" s="11" t="inlineStr">
        <is>
          <t>IEEE Conferences</t>
        </is>
      </c>
    </row>
    <row r="647">
      <c r="A647" s="12" t="inlineStr">
        <is>
          <t>Federated Learning with Robust Local Training for Noisy MRI-Based Mental Disorder Diagnosis</t>
        </is>
      </c>
      <c r="B647" s="22">
        <f>IF(COUNTIF($A$1:A646,
IF(ISNUMBER(MATCH(RIGHT(TRIM(A646),1),{".",",",";",":","!","?"},0)),
LEFT(TRIM(A646),LEN(TRIM(A646))-1),
TRIM(A646)
))=1,
"Not Duplicate",
"Duplicate")</f>
        <v/>
      </c>
      <c r="C647" s="22">
        <f>_xlfn.IFNA(_xlfn.XLOOKUP(A647, Table1[Title], Table1[Inclusion/Exclusion Decision]), "Added studies")</f>
        <v/>
      </c>
      <c r="D647" s="22" t="inlineStr">
        <is>
          <t>Y. Hu; R. Liu; J. Wu; Z. -A. Huang; K. C. Tan</t>
        </is>
      </c>
      <c r="E647" s="22" t="inlineStr">
        <is>
          <t>Department of Data Science and Artificial Intelligence, The Hong Kong Polytechnic University, Hung Hom, Hong Kong; Department of Data Science and Artificial Intelligence, The Hong Kong Polytechnic University, Hung Hom, Hong Kong; Department of Data Science and Artificial Intelligence, The Hong Kong Polytechnic University, Hung Hom, Hong Kong; Department of Computer Science, City University of Hong Kong (Dongguan), Dongguan, China; Department of Data Science and Artificial Intelligence, The Hong Kong Polytechnic University, Hung Hom, Hong Kong</t>
        </is>
      </c>
      <c r="F647" s="22" t="inlineStr">
        <is>
          <t>2025 International Conference on Machine Intelligence and Nature-Inspired Computing (MIND)</t>
        </is>
      </c>
      <c r="G647" s="14" t="n">
        <v>46048</v>
      </c>
      <c r="H647" s="22" t="n">
        <v>2025</v>
      </c>
      <c r="I647" s="22" t="n"/>
      <c r="J647" s="22" t="n"/>
      <c r="K647" s="22" t="n">
        <v>80</v>
      </c>
      <c r="L647" s="22" t="n">
        <v>81</v>
      </c>
      <c r="M647" s="22" t="inlineStr">
        <is>
          <t>While deep learning-based computer-aided diagnosis (DL-CAD) model can identify mental disorders from neuroimages, its need for vast, private data creates a roadblock. Federated Learning (FL) solves the data access problem by enabling privacy-preserving collaboration, but it introduces a critical vulnerability that noisy labels from local clients can corrupt the global model. We develop a noise-resilient FL framework with robust local training, dubbed NRFL, to explicitly tackle noisy labels in FL for MRI-based mental disorder diagnosis. Within NRFL, a divide-and-conquer noisy label compensation approach is developed on the client side to mitigate the negative effects of noisy labels by combining the global knowledge. Subsequently, we utilize the FedAVG to aggregate the uploaded local model parameters on the server side. Empirical evaluations demonstrate that NRFL attains competitive results on the ABIDE-I and the ADHD-200 datasets under $\mathbf{1 0 \%}$ noise.</t>
        </is>
      </c>
      <c r="N647" s="22" t="n"/>
      <c r="O647" s="22" t="inlineStr">
        <is>
          <t>979-8-3315-8768-0</t>
        </is>
      </c>
      <c r="P647" s="22" t="inlineStr">
        <is>
          <t>10.1109/MIND67540.2025.11351696</t>
        </is>
      </c>
      <c r="Q647" s="22" t="inlineStr">
        <is>
          <t xml:space="preserve">National Natural Science Foundation of China(grant numbers:U21A20512); </t>
        </is>
      </c>
      <c r="R647" s="22" t="inlineStr">
        <is>
          <t>https://ieeexplore.ieee.org/stamp/stamp.jsp?arnumber=11351696</t>
        </is>
      </c>
      <c r="S647" s="22" t="inlineStr">
        <is>
          <t>Federated learning;noisy label;computer-aided-diagnosis;mental disorders</t>
        </is>
      </c>
      <c r="T647" s="22" t="inlineStr">
        <is>
          <t>Training;Federated learning;Mental disorders;Computational modeling;Noise;Functional magnetic resonance imaging;Data models;Noise measurement;Servers;Machine intelligence</t>
        </is>
      </c>
      <c r="U647" s="22" t="n"/>
      <c r="V647" s="22" t="n"/>
      <c r="W647" s="22" t="n"/>
      <c r="X647" s="22" t="n">
        <v>8</v>
      </c>
      <c r="Y647" s="22" t="inlineStr">
        <is>
          <t>IEEE</t>
        </is>
      </c>
      <c r="Z647" s="14" t="n">
        <v>46048</v>
      </c>
      <c r="AA647" s="22" t="inlineStr">
        <is>
          <t>31 Oct.-2 Nov. 2025</t>
        </is>
      </c>
      <c r="AB647" s="22" t="inlineStr">
        <is>
          <t>31 Oct.-2 Nov. 2025</t>
        </is>
      </c>
      <c r="AC647" s="22" t="inlineStr">
        <is>
          <t>IEEE</t>
        </is>
      </c>
      <c r="AD647" s="15" t="inlineStr">
        <is>
          <t>IEEE Conferences</t>
        </is>
      </c>
    </row>
    <row r="648">
      <c r="A648" s="8" t="inlineStr">
        <is>
          <t>Improving mental health literacy using AI: A Scoping Review</t>
        </is>
      </c>
      <c r="B648" s="9">
        <f>IF(COUNTIF($A$1:A647,
IF(ISNUMBER(MATCH(RIGHT(TRIM(A647),1),{".",",",";",":","!","?"},0)),
LEFT(TRIM(A647),LEN(TRIM(A647))-1),
TRIM(A647)
))=1,
"Not Duplicate",
"Duplicate")</f>
        <v/>
      </c>
      <c r="C648" s="9">
        <f>_xlfn.IFNA(_xlfn.XLOOKUP(A648, Table1[Title], Table1[Inclusion/Exclusion Decision]), "Added studies")</f>
        <v/>
      </c>
      <c r="D648" s="9" t="inlineStr">
        <is>
          <t>K. Schuller; S. Alghamdi; J. -H. Lee; Y. -T. Song</t>
        </is>
      </c>
      <c r="E648" s="9" t="inlineStr">
        <is>
          <t>Health Sciences, Towson University, Towson, USA; Computer and Information Sciences, Towson University, Towson, USA; Computer and Information Sciences, Towson University, Towson, USA; Computer and Information Sciences, Towson University, Towson, USA</t>
        </is>
      </c>
      <c r="F648" s="9" t="inlineStr">
        <is>
          <t>2025 IEEE/ACIS 23rd International Conference on Software Engineering Research, Management and Applications (SERA)</t>
        </is>
      </c>
      <c r="G648" s="10" t="n">
        <v>45916</v>
      </c>
      <c r="H648" s="9" t="n">
        <v>2025</v>
      </c>
      <c r="I648" s="9" t="n"/>
      <c r="J648" s="9" t="n"/>
      <c r="K648" s="9" t="n">
        <v>365</v>
      </c>
      <c r="L648" s="9" t="n">
        <v>370</v>
      </c>
      <c r="M648" s="9" t="inlineStr">
        <is>
          <t>In 2024, 23% of U.S. adults experienced a mental health illness. Even though rates of mental health conditions are rising, help-seeking behaviors are remaining constant. This highlights a need for improved mental health literacy (MHL) education and training. In the ever-advancing technological landscape, various AI technologies have been used for detection, diagnosis, treatment, public health, and research of mental health conditions as touted as tools to improve education and literacy of mental health concerns. The purpose of this scoping review was to determine how AI has been used to improve patientsâ€™ MHL and identify gaps in the literature for future projects. The search strategy included articles from 2007-2025 with key terms pertaining to mental health, mental health literacy, AI, and the U.S. The initial search pulled 30 articles, which were funneled down to 8 for full text review. The results indicate that AI has been used in three main ways: roleplay simulations, Chatbots and large language models, and machine and deep learning. AI has been used to improve mental health literacy for depression, suicide prevention, ADHD, and PTSD, but there are tremendous opportunities for growth in these areas and across the spectrum of mental health conditions and services.</t>
        </is>
      </c>
      <c r="N648" s="9" t="inlineStr">
        <is>
          <t>2770-8209</t>
        </is>
      </c>
      <c r="O648" s="9" t="inlineStr">
        <is>
          <t>979-8-3315-6536-7</t>
        </is>
      </c>
      <c r="P648" s="9" t="inlineStr">
        <is>
          <t>10.1109/SERA65747.2025.11154617</t>
        </is>
      </c>
      <c r="Q648" s="9" t="n"/>
      <c r="R648" s="9" t="inlineStr">
        <is>
          <t>https://ieeexplore.ieee.org/stamp/stamp.jsp?arnumber=11154617</t>
        </is>
      </c>
      <c r="S648" s="9" t="inlineStr">
        <is>
          <t>AI;mental health literacy;deep learning;machine learning;access to mental health</t>
        </is>
      </c>
      <c r="T648" s="9" t="inlineStr">
        <is>
          <t>Deep learning;Training;Reviews;Prevention and mitigation;Large language models;Mental health;Depression;Chatbots;Search problems;Software engineering</t>
        </is>
      </c>
      <c r="U648" s="9" t="n"/>
      <c r="V648" s="9" t="n"/>
      <c r="W648" s="9" t="n"/>
      <c r="X648" s="9" t="n">
        <v>22</v>
      </c>
      <c r="Y648" s="9" t="inlineStr">
        <is>
          <t>IEEE</t>
        </is>
      </c>
      <c r="Z648" s="10" t="n">
        <v>45916</v>
      </c>
      <c r="AA648" s="9" t="inlineStr">
        <is>
          <t>29-31 May 2025</t>
        </is>
      </c>
      <c r="AB648" s="9" t="inlineStr">
        <is>
          <t>29-31 May 2025</t>
        </is>
      </c>
      <c r="AC648" s="9" t="inlineStr">
        <is>
          <t>IEEE</t>
        </is>
      </c>
      <c r="AD648" s="11" t="inlineStr">
        <is>
          <t>IEEE Conferences</t>
        </is>
      </c>
    </row>
    <row r="649">
      <c r="A649" s="12" t="inlineStr">
        <is>
          <t>Eye Tracking Area of Interest in the Context of Working Memory Capacity Tasks</t>
        </is>
      </c>
      <c r="B649" s="22">
        <f>IF(COUNTIF($A$1:A648,
IF(ISNUMBER(MATCH(RIGHT(TRIM(A648),1),{".",",",";",":","!","?"},0)),
LEFT(TRIM(A648),LEN(TRIM(A648))-1),
TRIM(A648)
))=1,
"Not Duplicate",
"Duplicate")</f>
        <v/>
      </c>
      <c r="C649" s="22">
        <f>_xlfn.IFNA(_xlfn.XLOOKUP(A649, Table1[Title], Table1[Inclusion/Exclusion Decision]), "Added studies")</f>
        <v/>
      </c>
      <c r="D649" s="22" t="inlineStr">
        <is>
          <t>G. Jayawardena; A. Michalek; S. Jayarathna</t>
        </is>
      </c>
      <c r="E649" s="22" t="inlineStr">
        <is>
          <t>Computer Science, Old Dominion University, Norfolk, VA; CDSE, Old Dominion University, Norfolk, VA; Computer Science, Old Dominion University, Norfolk, VA</t>
        </is>
      </c>
      <c r="F649" s="22" t="inlineStr">
        <is>
          <t>2019 IEEE 20th International Conference on Information Reuse and Integration for Data Science (IRI)</t>
        </is>
      </c>
      <c r="G649" s="14" t="n">
        <v>43727</v>
      </c>
      <c r="H649" s="22" t="n">
        <v>2019</v>
      </c>
      <c r="I649" s="22" t="n"/>
      <c r="J649" s="22" t="n"/>
      <c r="K649" s="22" t="n">
        <v>208</v>
      </c>
      <c r="L649" s="22" t="n">
        <v>215</v>
      </c>
      <c r="M649" s="22" t="inlineStr">
        <is>
          <t>Adults diagnosed with Attention-Deficit/Hyperactivity Disorder (ADHD) have reduced working memory capacity, indicating attention control deficits. Such deficits affect the characteristic movements of human gaze, thus making it a potential avenue to investigate attention disorders. This paper presents a converging operations approach toward the objective detection of neurocognitive indices of ADHD symptomatology that is grounded in the cognitive neuroscience literature of ADHD. The development of these objective measures of ADHD will facilitate its diagnosis. We hypothesize that the characteristic movements of human gaze within specific areas of interests (AOIs) may be used to estimate psychometric measures and that distinct eye movement scan patterns can be used to better understand ADHD. The results of this feasibility study confirm the utility of a combination of fixation and saccade feature set captured within specific AOIs indexing Working Memory Capacity (WMC) as a predictor of a diagnosis of ADHD in adults. Tree-based classifiers performed best in-terms of predicting ADHD with 86% percent accuracy using physiological measures of sustained visual attention during a WMC task.</t>
        </is>
      </c>
      <c r="N649" s="22" t="n"/>
      <c r="O649" s="22" t="inlineStr">
        <is>
          <t>978-1-7281-1337-1</t>
        </is>
      </c>
      <c r="P649" s="22" t="inlineStr">
        <is>
          <t>10.1109/IRI.2019.00042</t>
        </is>
      </c>
      <c r="Q649" s="22" t="n"/>
      <c r="R649" s="22" t="inlineStr">
        <is>
          <t>https://ieeexplore.ieee.org/stamp/stamp.jsp?arnumber=8843430</t>
        </is>
      </c>
      <c r="S649" s="22" t="inlineStr">
        <is>
          <t>working memory capacity;eye movements;ADHD</t>
        </is>
      </c>
      <c r="T649" s="22" t="inlineStr">
        <is>
          <t>Task analysis;Measurement;Training;Support vector machines;Software;Gaze tracking;Machine learning algorithms</t>
        </is>
      </c>
      <c r="U649" s="22" t="n"/>
      <c r="V649" s="22" t="n">
        <v>7</v>
      </c>
      <c r="W649" s="22" t="n"/>
      <c r="X649" s="22" t="n">
        <v>32</v>
      </c>
      <c r="Y649" s="22" t="inlineStr">
        <is>
          <t>IEEE</t>
        </is>
      </c>
      <c r="Z649" s="14" t="n">
        <v>43727</v>
      </c>
      <c r="AA649" s="22" t="inlineStr">
        <is>
          <t>30 July-1 Aug. 2019</t>
        </is>
      </c>
      <c r="AB649" s="22" t="inlineStr">
        <is>
          <t>30 July-1 Aug. 2019</t>
        </is>
      </c>
      <c r="AC649" s="22" t="inlineStr">
        <is>
          <t>IEEE</t>
        </is>
      </c>
      <c r="AD649" s="15" t="inlineStr">
        <is>
          <t>IEEE Conferences</t>
        </is>
      </c>
    </row>
    <row r="650">
      <c r="A650" s="8" t="inlineStr">
        <is>
          <t>Effectuating Supervised Machine Learning Techniques for Multiclass Classification of Problematic Internet and Mobile Usage</t>
        </is>
      </c>
      <c r="B650" s="9">
        <f>IF(COUNTIF($A$1:A649,
IF(ISNUMBER(MATCH(RIGHT(TRIM(A649),1),{".",",",";",":","!","?"},0)),
LEFT(TRIM(A649),LEN(TRIM(A649))-1),
TRIM(A649)
))=1,
"Not Duplicate",
"Duplicate")</f>
        <v/>
      </c>
      <c r="C650" s="9">
        <f>_xlfn.IFNA(_xlfn.XLOOKUP(A650, Table1[Title], Table1[Inclusion/Exclusion Decision]), "Added studies")</f>
        <v/>
      </c>
      <c r="D650" s="9" t="inlineStr">
        <is>
          <t>S. Sarkar; S. Bhandary; A. Arya</t>
        </is>
      </c>
      <c r="E650" s="9" t="inlineStr">
        <is>
          <t>Dept. of CSE, PESIT-BSC, Bangalore, India; Dept. of CSE, PESIT-BSC, Bangalore, India; Dept. of CSE, PES University, Bangalore, India</t>
        </is>
      </c>
      <c r="F650" s="9" t="inlineStr">
        <is>
          <t>2021 International Conference on Computing, Communication, and Intelligent Systems (ICCCIS)</t>
        </is>
      </c>
      <c r="G650" s="10" t="n">
        <v>44298</v>
      </c>
      <c r="H650" s="9" t="n">
        <v>2021</v>
      </c>
      <c r="I650" s="9" t="n"/>
      <c r="J650" s="9" t="n"/>
      <c r="K650" s="9" t="n">
        <v>1</v>
      </c>
      <c r="L650" s="9" t="n">
        <v>8</v>
      </c>
      <c r="M650" s="9" t="inlineStr">
        <is>
          <t>The internet has slowly become an inevitable part of every facet of our lives. With the power of the world wide web available at the touch of our fingertips, anything seems possible. But mental health disorders due to prolonged usage of the ever-evolving internet and mobile are also on the rise. Studies show there is a strong correlation between excessive internet usage and depression, lower self-esteem, Attention-Deficit Disorder (ADHD), impulsivity, hyperactivity and so on. In this paper, a system is proposed that classifies a persons' internet/mobile usage into four classes (multi class) which are- Normal, Borderline, Critical and Severe. In collaboration with our institutions' Counsellor and considering previous studies, a non-invasive questionnaire was developed to collect the data. The collected data was used to train some efficient and state-of-the-art machine learning models such as Logistic Regression, Decision Trees, Support Vector Machines (SVM), Xtreme Gradient Boosting (XGBoost), Random Forests and Light Gradient Boosting (LightGBM). The model with the highest accuracy was taken forward to deliver the best possible classification of a user into one of four categories. With thorough training and testing linear SVM with radial basis kernel returned the best accuracy and thus it was chosen to move forward with.</t>
        </is>
      </c>
      <c r="N650" s="9" t="n"/>
      <c r="O650" s="9" t="inlineStr">
        <is>
          <t>978-1-7281-8529-3</t>
        </is>
      </c>
      <c r="P650" s="9" t="inlineStr">
        <is>
          <t>10.1109/ICCCIS51004.2021.9397062</t>
        </is>
      </c>
      <c r="Q650" s="9" t="n"/>
      <c r="R650" s="9" t="inlineStr">
        <is>
          <t>https://ieeexplore.ieee.org/stamp/stamp.jsp?arnumber=9397062</t>
        </is>
      </c>
      <c r="S650" s="9" t="inlineStr">
        <is>
          <t>problematic internet usage;problematic mobile usage;machine learning;multiclass classification</t>
        </is>
      </c>
      <c r="T650" s="9" t="inlineStr">
        <is>
          <t>Support vector machines;Training;Boosting;Web sites;Regression tree analysis;Random forests;Testing</t>
        </is>
      </c>
      <c r="U650" s="9" t="n"/>
      <c r="V650" s="9" t="n">
        <v>1</v>
      </c>
      <c r="W650" s="9" t="n"/>
      <c r="X650" s="9" t="n">
        <v>20</v>
      </c>
      <c r="Y650" s="9" t="inlineStr">
        <is>
          <t>IEEE</t>
        </is>
      </c>
      <c r="Z650" s="10" t="n">
        <v>44298</v>
      </c>
      <c r="AA650" s="9" t="inlineStr">
        <is>
          <t>19-20 Feb. 2021</t>
        </is>
      </c>
      <c r="AB650" s="9" t="inlineStr">
        <is>
          <t>19-20 Feb. 2021</t>
        </is>
      </c>
      <c r="AC650" s="9" t="inlineStr">
        <is>
          <t>IEEE</t>
        </is>
      </c>
      <c r="AD650" s="11" t="inlineStr">
        <is>
          <t>IEEE Conferences</t>
        </is>
      </c>
    </row>
    <row r="651">
      <c r="A651" s="12" t="inlineStr">
        <is>
          <t>Detection of Emotional Sensitivity Using fNIRS Based Dynamic Functional Connectivity</t>
        </is>
      </c>
      <c r="B651" s="22">
        <f>IF(COUNTIF($A$1:A650,
IF(ISNUMBER(MATCH(RIGHT(TRIM(A650),1),{".",",",";",":","!","?"},0)),
LEFT(TRIM(A650),LEN(TRIM(A650))-1),
TRIM(A650)
))=1,
"Not Duplicate",
"Duplicate")</f>
        <v/>
      </c>
      <c r="C651" s="22">
        <f>_xlfn.IFNA(_xlfn.XLOOKUP(A651, Table1[Title], Table1[Inclusion/Exclusion Decision]), "Added studies")</f>
        <v/>
      </c>
      <c r="D651" s="22" t="inlineStr">
        <is>
          <t>T. B. Tang; J. S. Chong; M. Kiguchi; T. Funane; C. -K. Lu</t>
        </is>
      </c>
      <c r="E651" s="22" t="inlineStr">
        <is>
          <t>CISIR, Universiti Teknologi PETRONAS, Bandar Seri Iskandar, Malaysia; CISIR, Universiti Teknologi PETRONAS, Bandar Seri Iskandar, Malaysia; Center for Exploratory Research, Research and Development Group, Hitachi, Ltd, Tokyo, Japan; Center for Exploratory Research, Research and Development Group, Hitachi, Ltd, Tokyo, Japan; CISIR, Universiti Teknologi PETRONAS, Bandar Seri Iskandar, Malaysia</t>
        </is>
      </c>
      <c r="F651" s="22" t="inlineStr">
        <is>
          <t>IEEE Transactions on Neural Systems and Rehabilitation Engineering</t>
        </is>
      </c>
      <c r="G651" s="14" t="n">
        <v>44336</v>
      </c>
      <c r="H651" s="22" t="n">
        <v>2021</v>
      </c>
      <c r="I651" s="22" t="n">
        <v>29</v>
      </c>
      <c r="J651" s="22" t="n"/>
      <c r="K651" s="22" t="n">
        <v>894</v>
      </c>
      <c r="L651" s="22" t="n">
        <v>904</v>
      </c>
      <c r="M651" s="22" t="inlineStr">
        <is>
          <t>In this study, we proposed an analytical framework to identify dynamic task-based functional connectivity (FC) features as new biomarkers of emotional sensitivity in nursing students, by using a combination of unsupervised and supervised machine learning techniques. The dynamic FC was measured by functional Near-Infrared Spectroscopy (fNIRS), and computed using a sliding window correlation (SWC) analysis. A  ${k}$ -means clustering technique was applied to derive four recurring connectivity states. The states were characterized by both graph theory and semi-metric analysis. Occurrence probability and state transition were extracted as dynamic FC network features, and a Random Forest (RF) classifier was implemented to detect emotional sensitivity. The proposed method was trialled on 39 nursing students and 19 registered nurses during decision-making, where we assumed registered nurses have developed strategies to cope with emotional sensitivity. Emotional stimuli were selected from International Affective Digitized Sound System (IADS) database. Experiment results showed that registered nurses demonstrated single dominant connectivity state of task-relevance, while nursing students displayed in two states and had higher level of task-irrelevant state connectivity. The results also showed that students were more susceptive to emotional stimuli, and the derived dynamic FC features provided a stronger discriminating power than heart rate variability (accuracy of 81.65% vs 71.03%) as biomarkers of emotional sensitivity. This work forms the first study to demonstrate the stability of fNIRS based dynamic FC states as a biomarker. In conclusion, the results support that the state distribution of dynamic FC could help reveal the differentiating factors between the nursing students and registered nurses during decision making, and it is anticipated that the biomarkers might be used as indicators when developing professional training related to emotional sensitivity.</t>
        </is>
      </c>
      <c r="N651" s="22" t="inlineStr">
        <is>
          <t>1558-0210</t>
        </is>
      </c>
      <c r="O651" s="22" t="n"/>
      <c r="P651" s="22" t="inlineStr">
        <is>
          <t>10.1109/TNSRE.2021.3078460</t>
        </is>
      </c>
      <c r="Q651" s="22" t="inlineStr">
        <is>
          <t xml:space="preserve">Ministry of Higher Education, Malaysia, under Higher Institution Centre of Excellence (HICoE) Scheme awarded to Centre for Intelligent Signal and Imaging Research (CISIR); </t>
        </is>
      </c>
      <c r="R651" s="22" t="inlineStr">
        <is>
          <t>https://ieeexplore.ieee.org/stamp/stamp.jsp?arnumber=9427242</t>
        </is>
      </c>
      <c r="S651" s="22" t="inlineStr">
        <is>
          <t>Emotional sensitivity;dynamic functional connectivity;functional Near-Infrared Spectroscopy;Random Forest;heart rate variability</t>
        </is>
      </c>
      <c r="T651" s="22" t="inlineStr">
        <is>
          <t>Sensitivity;Medical services;Task analysis;Feature extraction;Heart rate variability;Emotion recognition;Biomarkers</t>
        </is>
      </c>
      <c r="U651" s="22" t="inlineStr">
        <is>
          <t>Brain;Humans;Magnetic Resonance Imaging;Spectroscopy, Near-Infrared</t>
        </is>
      </c>
      <c r="V651" s="22" t="n">
        <v>28</v>
      </c>
      <c r="W651" s="22" t="n"/>
      <c r="X651" s="22" t="n">
        <v>67</v>
      </c>
      <c r="Y651" s="22" t="inlineStr">
        <is>
          <t>CCBY</t>
        </is>
      </c>
      <c r="Z651" s="14" t="n">
        <v>44326</v>
      </c>
      <c r="AA651" s="22" t="n">
        <v>2021</v>
      </c>
      <c r="AB651" s="22" t="n"/>
      <c r="AC651" s="22" t="inlineStr">
        <is>
          <t>IEEE</t>
        </is>
      </c>
      <c r="AD651" s="15" t="inlineStr">
        <is>
          <t>IEEE Journals</t>
        </is>
      </c>
    </row>
    <row r="652">
      <c r="A652" s="8" t="inlineStr">
        <is>
          <t>Retracted: An Improved Early Detection Method of Autism Spectrum Anarchy using Euclidean Method</t>
        </is>
      </c>
      <c r="B652" s="9">
        <f>IF(COUNTIF($A$1:A651,
IF(ISNUMBER(MATCH(RIGHT(TRIM(A651),1),{".",",",";",":","!","?"},0)),
LEFT(TRIM(A651),LEN(TRIM(A651))-1),
TRIM(A651)
))=1,
"Not Duplicate",
"Duplicate")</f>
        <v/>
      </c>
      <c r="C652" s="9">
        <f>_xlfn.IFNA(_xlfn.XLOOKUP(A652, Table1[Title], Table1[Inclusion/Exclusion Decision]), "Added studies")</f>
        <v/>
      </c>
      <c r="D652" s="9" t="inlineStr">
        <is>
          <t>V. Deepak; S. J. J. Thangaraj; M. R. Khanna</t>
        </is>
      </c>
      <c r="E652" s="9" t="inlineStr">
        <is>
          <t>Department of Computer Science and Engineering, Koneru Lakshmaiah Education Foundation, Vaddeswaram, Andhra Pradesh, India; Saveetha School of Engineering, Saveetha Institute of Medical and Technical Sciences (SIMATS), Chennai, India; Department of Information Technology, Veltech Multitech Dr. Rangarajan Dr. Sakunthala Engineering College, Avadi, Chennai-62</t>
        </is>
      </c>
      <c r="F652" s="9" t="inlineStr">
        <is>
          <t>2020 Fourth International Conference on I-SMAC (IoT in Social, Mobile, Analytics and Cloud) (I-SMAC)</t>
        </is>
      </c>
      <c r="G652" s="10" t="n">
        <v>44145</v>
      </c>
      <c r="H652" s="9" t="n">
        <v>2020</v>
      </c>
      <c r="I652" s="9" t="n"/>
      <c r="J652" s="9" t="n"/>
      <c r="K652" s="9" t="n">
        <v>1173</v>
      </c>
      <c r="L652" s="9" t="n">
        <v>1178</v>
      </c>
      <c r="M652" s="9" t="inlineStr">
        <is>
          <t>Autistic Spectrum Disorder (ASD) is one of the mental disorders that affect the acquisition of linguistic, communication, cognitive, and social skills and abilities. Regardless of being determined to have ASD, a few people display extraordinary educational, non-scholastic, and aesthetic capacities, in such cases representing a moving assignment for researchers to give answers. In the most recent couple of years, ASD has been examined by social and computational insight researchers using trend-s etting innovations, for example, AI to improve analytic planning, exactness, and quality. AI procedures, for example, uphold vector machines, choice trees, strategic relapses, and others, these types of strategies have been applied to various and particular datasets identified with a chemical imbalance to develop prescient models. These models guarantee to improve the capacity of clinicians to give strong determinations and visualizations of ASD. Nonetheless, examines concerning the utilization of AI in ASD determination and treatment experiences theoretical, execution, and information issues, for example, how symptomatic codes are utilized, the sort of highlight choice utilized, the assessment estimates picked, and class irregular characteristics in information among others. A more genuine case in ongoing examinations is their advancement of another strategy for ASD analyses dependent on AI. This undertaking of our own fundamentally examinations these ongoing analytical investigations on chemical imbalance, articulating the issues in these examinations as well as suggesting ways forward that improve AI use in ASD concerning conceptualization, execution, and information. Future investigations concerning AI in mental imbalance research are incredibly profited by such a proposition.</t>
        </is>
      </c>
      <c r="N652" s="9" t="n"/>
      <c r="O652" s="9" t="inlineStr">
        <is>
          <t>978-1-7281-5464-0</t>
        </is>
      </c>
      <c r="P652" s="9" t="inlineStr">
        <is>
          <t>10.1109/I-SMAC49090.2020.9243361</t>
        </is>
      </c>
      <c r="Q652" s="9" t="n"/>
      <c r="R652" s="9" t="inlineStr">
        <is>
          <t>https://ieeexplore.ieee.org/stamp/stamp.jsp?arnumber=9243361</t>
        </is>
      </c>
      <c r="S652" s="9" t="n"/>
      <c r="T652" s="9" t="n"/>
      <c r="U652" s="9" t="n"/>
      <c r="V652" s="9" t="n">
        <v>8</v>
      </c>
      <c r="W652" s="9" t="n"/>
      <c r="X652" s="9" t="n">
        <v>17</v>
      </c>
      <c r="Y652" s="9" t="inlineStr">
        <is>
          <t>IEEE</t>
        </is>
      </c>
      <c r="Z652" s="10" t="n">
        <v>44145</v>
      </c>
      <c r="AA652" s="9" t="inlineStr">
        <is>
          <t>7-9 Oct. 2020</t>
        </is>
      </c>
      <c r="AB652" s="9" t="inlineStr">
        <is>
          <t>7-9 Oct. 2020</t>
        </is>
      </c>
      <c r="AC652" s="9" t="inlineStr">
        <is>
          <t>IEEE</t>
        </is>
      </c>
      <c r="AD652" s="11" t="inlineStr">
        <is>
          <t>IEEE Conferences</t>
        </is>
      </c>
    </row>
    <row r="653">
      <c r="A653" s="12" t="inlineStr">
        <is>
          <t>Wavelet Convolutions for Audio-Visual Fusion in Mental Health Disorder Detection</t>
        </is>
      </c>
      <c r="B653" s="22">
        <f>IF(COUNTIF($A$1:A652,
IF(ISNUMBER(MATCH(RIGHT(TRIM(A652),1),{".",",",";",":","!","?"},0)),
LEFT(TRIM(A652),LEN(TRIM(A652))-1),
TRIM(A652)
))=1,
"Not Duplicate",
"Duplicate")</f>
        <v/>
      </c>
      <c r="C653" s="22">
        <f>_xlfn.IFNA(_xlfn.XLOOKUP(A653, Table1[Title], Table1[Inclusion/Exclusion Decision]), "Added studies")</f>
        <v/>
      </c>
      <c r="D653" s="22" t="inlineStr">
        <is>
          <t>Y. Li; D. A. Amoke; S. M. Naqvi</t>
        </is>
      </c>
      <c r="E653" s="22" t="inlineStr">
        <is>
          <t>Intelligent Sensing and Communications Research Group, Newcastle University, Newcastle, UK; Intelligent Sensing and Communications Research Group, Newcastle University, Newcastle, UK; Intelligent Sensing and Communications Research Group, Newcastle University, Newcastle, UK</t>
        </is>
      </c>
      <c r="F653" s="22" t="inlineStr">
        <is>
          <t>2025 25th International Conference on Digital Signal Processing (DSP)</t>
        </is>
      </c>
      <c r="G653" s="14" t="n">
        <v>45853</v>
      </c>
      <c r="H653" s="22" t="n">
        <v>2025</v>
      </c>
      <c r="I653" s="22" t="n"/>
      <c r="J653" s="22" t="n"/>
      <c r="K653" s="22" t="n">
        <v>1</v>
      </c>
      <c r="L653" s="22" t="n">
        <v>5</v>
      </c>
      <c r="M653" s="22" t="inlineStr">
        <is>
          <t>The high prevalence of mental disorders is increasingly pressuring public healthcare services and has become a major global societal and health challenge. Current deep learning-based diagnostic systems are costly and often lack versatility, being limited to expensive MRI machines and trained staff constraint neuroimaging data and processing. This paper introduces a cost-effective audio-visual detection model that leverages the emotional expression features of mental disorders. The proposed model innovatively integrates the Wavelet Transform (WT) into the ResNet backbone, replacing the conventional convolutional kernels. This approach expands the receptive field and generates effective multi-frequency responses. It also proposed the audio-visual fusion methods to capture features across both modalities efficiently. The proposed model significantly improves the detection of mental disorders in three real audio-visual AVEC 2013, AVEC 2014 and real multimodal ADHD datasets focused on depression and ADHD. The model demonstrates state-of-the-art performance, achieving over 80% accuracy across the datasets, indicating strong robustness and efficiency with potential for broad application and screening.</t>
        </is>
      </c>
      <c r="N653" s="22" t="inlineStr">
        <is>
          <t>2165-3577</t>
        </is>
      </c>
      <c r="O653" s="22" t="inlineStr">
        <is>
          <t>979-8-3315-1213-2</t>
        </is>
      </c>
      <c r="P653" s="22" t="inlineStr">
        <is>
          <t>10.1109/DSP65409.2025.11074839</t>
        </is>
      </c>
      <c r="Q653" s="22" t="n"/>
      <c r="R653" s="22" t="inlineStr">
        <is>
          <t>https://ieeexplore.ieee.org/stamp/stamp.jsp?arnumber=11074839</t>
        </is>
      </c>
      <c r="S653" s="22" t="n"/>
      <c r="T653" s="22" t="inlineStr">
        <is>
          <t>Wavelet transforms;Neuroimaging;Convolution;Mental disorders;Magnetic resonance imaging;Digital signal processing;Mental health;Depression;Robustness;Public healthcare</t>
        </is>
      </c>
      <c r="U653" s="22" t="n"/>
      <c r="V653" s="22" t="n"/>
      <c r="W653" s="22" t="n"/>
      <c r="X653" s="22" t="n">
        <v>28</v>
      </c>
      <c r="Y653" s="22" t="inlineStr">
        <is>
          <t>IEEE</t>
        </is>
      </c>
      <c r="Z653" s="14" t="n">
        <v>45853</v>
      </c>
      <c r="AA653" s="22" t="inlineStr">
        <is>
          <t>25-27 June 2025</t>
        </is>
      </c>
      <c r="AB653" s="22" t="inlineStr">
        <is>
          <t>25-27 June 2025</t>
        </is>
      </c>
      <c r="AC653" s="22" t="inlineStr">
        <is>
          <t>IEEE</t>
        </is>
      </c>
      <c r="AD653" s="15" t="inlineStr">
        <is>
          <t>IEEE Conferences</t>
        </is>
      </c>
    </row>
    <row r="654">
      <c r="A654" s="8" t="inlineStr">
        <is>
          <t>Mind Matters: AI Driven Advanced Diagnostic of Mental Health</t>
        </is>
      </c>
      <c r="B654" s="9">
        <f>IF(COUNTIF($A$1:A653,
IF(ISNUMBER(MATCH(RIGHT(TRIM(A653),1),{".",",",";",":","!","?"},0)),
LEFT(TRIM(A653),LEN(TRIM(A653))-1),
TRIM(A653)
))=1,
"Not Duplicate",
"Duplicate")</f>
        <v/>
      </c>
      <c r="C654" s="9">
        <f>_xlfn.IFNA(_xlfn.XLOOKUP(A654, Table1[Title], Table1[Inclusion/Exclusion Decision]), "Added studies")</f>
        <v/>
      </c>
      <c r="D654" s="9" t="inlineStr">
        <is>
          <t>S. Gandhi; V. Sheth; S. Sahu; R. Singh; H. Lopes</t>
        </is>
      </c>
      <c r="E654" s="9" t="inlineStr">
        <is>
          <t>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t>
        </is>
      </c>
      <c r="F654" s="9" t="inlineStr">
        <is>
          <t>2025 IEEE 2nd International Conference on Green Industrial Electronics and Sustainable Technologies (GIEST)</t>
        </is>
      </c>
      <c r="G654" s="10" t="n">
        <v>46073</v>
      </c>
      <c r="H654" s="9" t="n">
        <v>2025</v>
      </c>
      <c r="I654" s="9" t="n"/>
      <c r="J654" s="9" t="n"/>
      <c r="K654" s="9" t="n">
        <v>1</v>
      </c>
      <c r="L654" s="9" t="n">
        <v>6</v>
      </c>
      <c r="M654" s="9" t="inlineStr">
        <is>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is>
      </c>
      <c r="N654" s="9" t="n"/>
      <c r="O654" s="9" t="inlineStr">
        <is>
          <t>979-8-3315-7436-9</t>
        </is>
      </c>
      <c r="P654" s="9" t="inlineStr">
        <is>
          <t>10.1109/GIEST66547.2025.11387517</t>
        </is>
      </c>
      <c r="Q654" s="9" t="n"/>
      <c r="R654" s="9" t="inlineStr">
        <is>
          <t>https://ieeexplore.ieee.org/stamp/stamp.jsp?arnumber=11387517</t>
        </is>
      </c>
      <c r="S654" s="9" t="inlineStr">
        <is>
          <t>Mental health diagnosis;Machine Learning;Support Vector Machine (SVM);Natural Language Processing (NLP);Random Forest;Linear Regression;Digital health assessment;psychological evaluation;AI driven diagnostics</t>
        </is>
      </c>
      <c r="T654" s="9" t="inlineStr">
        <is>
          <t>Support vector machines;Surveys;Accuracy;Linear regression;Mental health;Natural language processing;Reliability;Space vector modulation;Random forests;Testing</t>
        </is>
      </c>
      <c r="U654" s="9" t="n"/>
      <c r="V654" s="9" t="n"/>
      <c r="W654" s="9" t="n"/>
      <c r="X654" s="9" t="n">
        <v>10</v>
      </c>
      <c r="Y654" s="9" t="inlineStr">
        <is>
          <t>IEEE</t>
        </is>
      </c>
      <c r="Z654" s="10" t="n">
        <v>46073</v>
      </c>
      <c r="AA654" s="9" t="inlineStr">
        <is>
          <t>11-13 Oct. 2025</t>
        </is>
      </c>
      <c r="AB654" s="9" t="inlineStr">
        <is>
          <t>11-13 Oct. 2025</t>
        </is>
      </c>
      <c r="AC654" s="9" t="inlineStr">
        <is>
          <t>IEEE</t>
        </is>
      </c>
      <c r="AD654" s="11" t="inlineStr">
        <is>
          <t>IEEE Conferences</t>
        </is>
      </c>
    </row>
    <row r="655">
      <c r="A655" s="12" t="inlineStr">
        <is>
          <t>Role of Natural Language Processing in Improving Lives of Disabled</t>
        </is>
      </c>
      <c r="B655" s="22">
        <f>IF(COUNTIF($A$1:A654,
IF(ISNUMBER(MATCH(RIGHT(TRIM(A654),1),{".",",",";",":","!","?"},0)),
LEFT(TRIM(A654),LEN(TRIM(A654))-1),
TRIM(A654)
))=1,
"Not Duplicate",
"Duplicate")</f>
        <v/>
      </c>
      <c r="C655" s="22">
        <f>_xlfn.IFNA(_xlfn.XLOOKUP(A655, Table1[Title], Table1[Inclusion/Exclusion Decision]), "Added studies")</f>
        <v/>
      </c>
      <c r="D655" s="22" t="inlineStr">
        <is>
          <t>W. Nadeem; V. K. Shukla; P. V K; G. Kaur; A. B. Bhardwaj</t>
        </is>
      </c>
      <c r="E655" s="22" t="inlineStr">
        <is>
          <t>Department of Information Technology, Amity University Dubai, United Arab Emirates; Department of Engineering and Architecture, Amity University Dubai, UAE; Department of Computing, University of Stirling, RAK, United Arab Emirates; School of Law, University of Petroleum and Energy Studies, Dehradun, India; Department of Psychology, Amity University, Dubai, Dubai, United Arab Emirates</t>
        </is>
      </c>
      <c r="F655" s="22" t="inlineStr">
        <is>
          <t>2022 10th International Conference on Reliability, Infocom Technologies and Optimization (Trends and Future Directions) (ICRITO)</t>
        </is>
      </c>
      <c r="G655" s="14" t="n">
        <v>44903</v>
      </c>
      <c r="H655" s="22" t="n">
        <v>2022</v>
      </c>
      <c r="I655" s="22" t="n"/>
      <c r="J655" s="22" t="n"/>
      <c r="K655" s="22" t="n">
        <v>1</v>
      </c>
      <c r="L655" s="22" t="n">
        <v>6</v>
      </c>
      <c r="M655" s="22" t="inlineStr">
        <is>
          <t>Natural Language Processing is a branch of AI that aims to assist the machine in deciphering natural language. We can implement this Artificial Intelligence to assist Real Intelligence where people of determination need it. A vast amount of potential can be reached in NLP to help people with impairments. NLP has both a negative and positive role in the lives of the disabled, but correct implementation can advance recent work to improve the future. This paper talks about the role of natural language processing in the lives of people of determination. It suggests a model that could most likely be the tool that hearing, and visually impaired people need, to keep up with abled people. It also mentions the negative side of NLP in the lives of people of determination and social biases. Possible faults can arise during implementation that has been addressed along with other work from authors. A system must understand natural language to proceed and implement it, which is a difficult task due to the many complexities of natural language. However, once implemented, NLP can be used as a tool in many areas of life, from aiding the disabled to allowing diverse people to communicate easily.</t>
        </is>
      </c>
      <c r="N655" s="22" t="n"/>
      <c r="O655" s="22" t="inlineStr">
        <is>
          <t>978-1-6654-7433-7</t>
        </is>
      </c>
      <c r="P655" s="22" t="inlineStr">
        <is>
          <t>10.1109/ICRITO56286.2022.9964626</t>
        </is>
      </c>
      <c r="Q655" s="22" t="n"/>
      <c r="R655" s="22" t="inlineStr">
        <is>
          <t>https://ieeexplore.ieee.org/stamp/stamp.jsp?arnumber=9964626</t>
        </is>
      </c>
      <c r="S655" s="22" t="inlineStr">
        <is>
          <t>Natural Language processing (NLP);Artificial Intelligence (AI);Disabled;ADHD;Audio-Visual</t>
        </is>
      </c>
      <c r="T655" s="22" t="inlineStr">
        <is>
          <t>Auditory system;Assistive technologies;Programming;Market research;Natural language processing;Hardware;Reliability</t>
        </is>
      </c>
      <c r="U655" s="22" t="n"/>
      <c r="V655" s="22" t="n">
        <v>2</v>
      </c>
      <c r="W655" s="22" t="n"/>
      <c r="X655" s="22" t="n">
        <v>30</v>
      </c>
      <c r="Y655" s="22" t="inlineStr">
        <is>
          <t>IEEE</t>
        </is>
      </c>
      <c r="Z655" s="14" t="n">
        <v>44903</v>
      </c>
      <c r="AA655" s="22" t="inlineStr">
        <is>
          <t>13-14 Oct. 2022</t>
        </is>
      </c>
      <c r="AB655" s="22" t="inlineStr">
        <is>
          <t>13-14 Oct. 2022</t>
        </is>
      </c>
      <c r="AC655" s="22" t="inlineStr">
        <is>
          <t>IEEE</t>
        </is>
      </c>
      <c r="AD655" s="15" t="inlineStr">
        <is>
          <t>IEEE Conferences</t>
        </is>
      </c>
    </row>
    <row r="656">
      <c r="A656" s="8" t="inlineStr">
        <is>
          <t>Hemisphere-Separated Cross-Connectome Aggregating Learning via VAE-GAN for Brain Structural Connectivity Synthesis</t>
        </is>
      </c>
      <c r="B656" s="9">
        <f>IF(COUNTIF($A$1:A655,
IF(ISNUMBER(MATCH(RIGHT(TRIM(A655),1),{".",",",";",":","!","?"},0)),
LEFT(TRIM(A655),LEN(TRIM(A655))-1),
TRIM(A655)
))=1,
"Not Duplicate",
"Duplicate")</f>
        <v/>
      </c>
      <c r="C656" s="9">
        <f>_xlfn.IFNA(_xlfn.XLOOKUP(A656, Table1[Title], Table1[Inclusion/Exclusion Decision]), "Added studies")</f>
        <v/>
      </c>
      <c r="D656" s="9" t="inlineStr">
        <is>
          <t>Q. Zuo; H. Tian; R. Li; J. Guo; J. Hu; L. Tang; Y. Di; H. Kong</t>
        </is>
      </c>
      <c r="E656" s="9" t="inlineStr">
        <is>
          <t>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School of Information Engineering, Hubei University of Economics, Wuhan, China; Shenzhen Institutes of Advanced Technology, Chinese Academy of Sciences, Shenzhen, China</t>
        </is>
      </c>
      <c r="F656" s="9" t="inlineStr">
        <is>
          <t>IEEE Access</t>
        </is>
      </c>
      <c r="G656" s="10" t="n">
        <v>45071</v>
      </c>
      <c r="H656" s="9" t="n">
        <v>2023</v>
      </c>
      <c r="I656" s="9" t="n">
        <v>11</v>
      </c>
      <c r="J656" s="9" t="n"/>
      <c r="K656" s="9" t="n">
        <v>48493</v>
      </c>
      <c r="L656" s="9" t="n">
        <v>48505</v>
      </c>
      <c r="M656" s="9" t="inlineStr">
        <is>
          <t>The brain network is an effective tool and has been widely used in the field of brain neurodegenerative disease analysis. Due to the high cost of accessing medical image data, efforts have been devoted to investigating data augmentation. However, the brain network containing topological characteristics of non-European space is different from the traditional image data, which makes it challenging to synthesize brain structural connectivity and limits the application of brain network analysis. In this paper, a Hemisphere-separated Cross-connectome Aggregating Learning (HCAL) model is proposed to synthesize realistic and diverse brain structural connectivities. Specifically, the latent representation is transformed from structural connectivity by the graph variational autoencoder (GVAE). To generate more diverse and high-quality structural connectivities, the hemisphere-separated generator with a cross-connectome aggregating mechanism is developed to first learn local topological patterns by splitting the whole brain into inter- and intra-hemispheres, then capture global topological characteristics among all the neighbors for each brain region. Also, the connectivity-aware discriminator is devised to make the adversarial training stable and enhance the disease diagnosis. Evaluations of the public Alzheimerâ€™s Disease Neuroimaging Initiative (ADNI) dataset show that the proposed model generates brain structural networks with higher quality and more diversity than related methods. In addition, the classification performance using the augmented data achieved by our approach achieves an accuracy improvement of over 3% compared with the competing method. The proposed model provides an alternative way to synthesize brain networks for connectivity-based disease analysis.</t>
        </is>
      </c>
      <c r="N656" s="9" t="inlineStr">
        <is>
          <t>2169-3536</t>
        </is>
      </c>
      <c r="O656" s="9" t="n"/>
      <c r="P656" s="9" t="inlineStr">
        <is>
          <t>10.1109/ACCESS.2023.3276989</t>
        </is>
      </c>
      <c r="Q656" s="9" t="inlineStr">
        <is>
          <t xml:space="preserve">Key Project of Scientific Research and Cultivation of Hubei University of Economics(grant numbers:PYZD202001); Young Doctoral Research Start-Up Fund of Hubei University of Economics(grant numbers:XJ22BS28); National Natural Science Foundation of China(grant numbers:42104072); Natural Science Foundation of Hubei Province of China(grant numbers:2020CFB306); </t>
        </is>
      </c>
      <c r="R656" s="9" t="inlineStr">
        <is>
          <t>https://ieeexplore.ieee.org/stamp/stamp.jsp?arnumber=10127976</t>
        </is>
      </c>
      <c r="S656" s="9" t="inlineStr">
        <is>
          <t>Information-assisted graph encoder;cross-connectome aggregating mechanism;hemisphere-separated graph generator;connectivity-aware discriminator;brain structural connectivity;graph convolutional network;Alzheimerâ€™s disease</t>
        </is>
      </c>
      <c r="T656" s="9" t="inlineStr">
        <is>
          <t>Diseases;Brain modeling;Generators;Feature extraction;Convolutional neural networks;Generative adversarial networks;Alzheimer's disease</t>
        </is>
      </c>
      <c r="U656" s="9" t="n"/>
      <c r="V656" s="9" t="n">
        <v>12</v>
      </c>
      <c r="W656" s="9" t="n"/>
      <c r="X656" s="9" t="n">
        <v>47</v>
      </c>
      <c r="Y656" s="9" t="inlineStr">
        <is>
          <t>CCBYNCND</t>
        </is>
      </c>
      <c r="Z656" s="10" t="n">
        <v>45063</v>
      </c>
      <c r="AA656" s="9" t="n">
        <v>2023</v>
      </c>
      <c r="AB656" s="9" t="n"/>
      <c r="AC656" s="9" t="inlineStr">
        <is>
          <t>IEEE</t>
        </is>
      </c>
      <c r="AD656" s="11" t="inlineStr">
        <is>
          <t>IEEE Journals</t>
        </is>
      </c>
    </row>
    <row r="657">
      <c r="A657" s="12" t="inlineStr">
        <is>
          <t>Looking at the Body: Automatic Analysis of Body Gestures and Self-Adaptors in Psychological Distress</t>
        </is>
      </c>
      <c r="B657" s="22">
        <f>IF(COUNTIF($A$1:A656,
IF(ISNUMBER(MATCH(RIGHT(TRIM(A656),1),{".",",",";",":","!","?"},0)),
LEFT(TRIM(A656),LEN(TRIM(A656))-1),
TRIM(A656)
))=1,
"Not Duplicate",
"Duplicate")</f>
        <v/>
      </c>
      <c r="C657" s="22">
        <f>_xlfn.IFNA(_xlfn.XLOOKUP(A657, Table1[Title], Table1[Inclusion/Exclusion Decision]), "Added studies")</f>
        <v/>
      </c>
      <c r="D657" s="22" t="inlineStr">
        <is>
          <t>W. Lin; I. Orton; Q. Li; G. Pavarini; M. Mahmoud</t>
        </is>
      </c>
      <c r="E657" s="22" t="inlineStr">
        <is>
          <t>Department of Engineering, University of Cambridge, Cambridge, U.K.; Department of Computer Science and Technology, University of Cambridge, Cambridge, U.K.; Department of Computer Science and Technology, University of Cambridge, Cambridge, U.K.; Department of Psychiatry, University of Oxford, Oxford, U.K.; Department of Computer Science and Technology, University of Cambridge, Cambridge, U.K.</t>
        </is>
      </c>
      <c r="F657" s="22" t="inlineStr">
        <is>
          <t>IEEE Transactions on Affective Computing</t>
        </is>
      </c>
      <c r="G657" s="14" t="n">
        <v>45076</v>
      </c>
      <c r="H657" s="22" t="n">
        <v>2023</v>
      </c>
      <c r="I657" s="22" t="n">
        <v>14</v>
      </c>
      <c r="J657" s="22" t="n">
        <v>2</v>
      </c>
      <c r="K657" s="22" t="n">
        <v>1175</v>
      </c>
      <c r="L657" s="22" t="n">
        <v>1187</v>
      </c>
      <c r="M657" s="22" t="inlineStr">
        <is>
          <t>Psychological distress is a significant and growing issue in society. In particular, depression and anxiety are leading causes of disability that often go undetected or late-diagnosed. Automatic detection, assessment, and analysis of behavioural markers of psychological distress can help improve identification and support prevention and early intervention efforts. Compared to modalities such as face, head, and vocal, research investigating the use of the body modality for these tasks is relatively sparse, which is partly due to the limited available datasets and difficulty in automatically extracting useful body features. To enable our research, we have collected and analyzed a new dataset containing full body videos for interviews and self-reported distress labels. We propose a novel approach to automatically detect self-adaptors and fidgeting, a subset of self-adaptors that has been shown to correlate with psychological distress. We perform analysis on statistical body gestures and fidgeting features to explore how distress levels affect behaviors. We then propose a multi-modal approach that combines different feature representations using Multi-modal Deep Denoising Auto-Encoders and Improved Fisher Vector Encoding. We demonstrate that our proposed model, combining audio-visual features with detected fidgeting behavioral cues, can successfully predict depression and anxiety in the dataset.</t>
        </is>
      </c>
      <c r="N657" s="22" t="inlineStr">
        <is>
          <t>1949-3045</t>
        </is>
      </c>
      <c r="O657" s="22" t="n"/>
      <c r="P657" s="22" t="inlineStr">
        <is>
          <t>10.1109/TAFFC.2021.3101698</t>
        </is>
      </c>
      <c r="Q657" s="22" t="n"/>
      <c r="R657" s="22" t="inlineStr">
        <is>
          <t>https://ieeexplore.ieee.org/stamp/stamp.jsp?arnumber=9506822</t>
        </is>
      </c>
      <c r="S657" s="22" t="inlineStr">
        <is>
          <t>Self-adaptors;fidgeting;psychological distress;digital phenotyping;behavioural sensing</t>
        </is>
      </c>
      <c r="T657" s="22" t="inlineStr">
        <is>
          <t>Psychology;Depression;Feature extraction;Interviews;Videos;Task analysis;Histograms</t>
        </is>
      </c>
      <c r="U657" s="22" t="n"/>
      <c r="V657" s="22" t="n">
        <v>12</v>
      </c>
      <c r="W657" s="22" t="n"/>
      <c r="X657" s="22" t="n">
        <v>68</v>
      </c>
      <c r="Y657" s="22" t="inlineStr">
        <is>
          <t>IEEE</t>
        </is>
      </c>
      <c r="Z657" s="14" t="n">
        <v>44412</v>
      </c>
      <c r="AA657" s="22" t="inlineStr">
        <is>
          <t>1 April-June 2023</t>
        </is>
      </c>
      <c r="AB657" s="22" t="n"/>
      <c r="AC657" s="22" t="inlineStr">
        <is>
          <t>IEEE</t>
        </is>
      </c>
      <c r="AD657" s="15" t="inlineStr">
        <is>
          <t>IEEE Journals</t>
        </is>
      </c>
    </row>
    <row r="658">
      <c r="A658" s="8" t="inlineStr">
        <is>
          <t>An Efficient Text Synthesization Method by Utilizing Text Mining Techniques and Natural Language processing for the Usage of Intellectually Disabled Individuals</t>
        </is>
      </c>
      <c r="B658" s="9">
        <f>IF(COUNTIF($A$1:A657,
IF(ISNUMBER(MATCH(RIGHT(TRIM(A657),1),{".",",",";",":","!","?"},0)),
LEFT(TRIM(A657),LEN(TRIM(A657))-1),
TRIM(A657)
))=1,
"Not Duplicate",
"Duplicate")</f>
        <v/>
      </c>
      <c r="C658" s="9">
        <f>_xlfn.IFNA(_xlfn.XLOOKUP(A658, Table1[Title], Table1[Inclusion/Exclusion Decision]), "Added studies")</f>
        <v/>
      </c>
      <c r="D658" s="9" t="inlineStr">
        <is>
          <t>K. Radhika; C. N. Reddy; K. Vishwanatha; V. Mishra</t>
        </is>
      </c>
      <c r="E658" s="9" t="inlineStr">
        <is>
          <t>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 Department of Computer Science Engineering, Institute of Aeronautical Engineering (JNTU), Hyderabad, INDIA</t>
        </is>
      </c>
      <c r="F658" s="9" t="inlineStr">
        <is>
          <t>2021 5th International Conference on Electronics, Communication and Aerospace Technology (ICECA)</t>
        </is>
      </c>
      <c r="G658" s="10" t="n">
        <v>44581</v>
      </c>
      <c r="H658" s="9" t="n">
        <v>2021</v>
      </c>
      <c r="I658" s="9" t="n"/>
      <c r="J658" s="9" t="n"/>
      <c r="K658" s="9" t="n">
        <v>1446</v>
      </c>
      <c r="L658" s="9" t="n">
        <v>1450</v>
      </c>
      <c r="M658" s="9" t="inlineStr">
        <is>
          <t>Technology is advancing swiftly in current times. Everybody has to learn and update on developments to be helpful and be connected to the community. In this area, visually impaired people and persons with ADHD and dyslexia fall behind due to their inherent limits. To promote their engagement as active members of the community, the technology must be modified. In order to cope with these obstacles, a lot more complete, enhanced, and appropriate techniques than present ones has to be built. When the current Text Rank methodology is updated, it would help prevent wasting time for users by summarizing the whole text. Then the improved method is compared with the present Text Rank algorithms, the Luhn algorithm, the Lex Ranking algorithm, and Latent Linguistic Analysis (LSA). Based on the comparison it is found that Text Rank is an affordable method to do text summarization and to provide an efficient output which is then again used in a machine- learning NLP module which in turn converts text to audio. This would be a useful concept for all types of people. In addition, the system is being constructed on online open-source platforms, making it more efficient and economical.</t>
        </is>
      </c>
      <c r="N658" s="9" t="n"/>
      <c r="O658" s="9" t="inlineStr">
        <is>
          <t>978-1-6654-3524-6</t>
        </is>
      </c>
      <c r="P658" s="9" t="inlineStr">
        <is>
          <t>10.1109/ICECA52323.2021.9676117</t>
        </is>
      </c>
      <c r="Q658" s="9" t="n"/>
      <c r="R658" s="9" t="inlineStr">
        <is>
          <t>https://ieeexplore.ieee.org/stamp/stamp.jsp?arnumber=9676117</t>
        </is>
      </c>
      <c r="S658" s="9" t="inlineStr">
        <is>
          <t>Summarizer;Text;Text Ranking Algorithm;Text-To-Speech</t>
        </is>
      </c>
      <c r="T658" s="9" t="inlineStr">
        <is>
          <t>Text mining;Linguistics;Aerospace electronics;Natural language processing;Open source software</t>
        </is>
      </c>
      <c r="U658" s="9" t="n"/>
      <c r="V658" s="9" t="n">
        <v>2</v>
      </c>
      <c r="W658" s="9" t="n"/>
      <c r="X658" s="9" t="n">
        <v>15</v>
      </c>
      <c r="Y658" s="9" t="inlineStr">
        <is>
          <t>IEEE</t>
        </is>
      </c>
      <c r="Z658" s="10" t="n">
        <v>44581</v>
      </c>
      <c r="AA658" s="9" t="inlineStr">
        <is>
          <t>2-4 Dec. 2021</t>
        </is>
      </c>
      <c r="AB658" s="9" t="inlineStr">
        <is>
          <t>2-4 Dec. 2021</t>
        </is>
      </c>
      <c r="AC658" s="9" t="inlineStr">
        <is>
          <t>IEEE</t>
        </is>
      </c>
      <c r="AD658" s="11" t="inlineStr">
        <is>
          <t>IEEE Conferences</t>
        </is>
      </c>
    </row>
    <row r="659">
      <c r="A659" s="12" t="inlineStr">
        <is>
          <t>A Mobile Application-Based Solution for Identifying Accessibility Challenges in Various Physical Classroom Designs at a U.S. Midwestern University</t>
        </is>
      </c>
      <c r="B659" s="22">
        <f>IF(COUNTIF($A$1:A658,
IF(ISNUMBER(MATCH(RIGHT(TRIM(A658),1),{".",",",";",":","!","?"},0)),
LEFT(TRIM(A658),LEN(TRIM(A658))-1),
TRIM(A658)
))=1,
"Not Duplicate",
"Duplicate")</f>
        <v/>
      </c>
      <c r="C659" s="22">
        <f>_xlfn.IFNA(_xlfn.XLOOKUP(A659, Table1[Title], Table1[Inclusion/Exclusion Decision]), "Added studies")</f>
        <v/>
      </c>
      <c r="D659" s="22" t="inlineStr">
        <is>
          <t>S. F. Aktar; M. D. Drake; C. Berndt; I. Anam; R. O. Smith</t>
        </is>
      </c>
      <c r="E659" s="22" t="inlineStr">
        <is>
          <t>Dept. of Computer Science, University of Wisconsin-Green Bay Green, Bay, WI, USA; R2D2 Center University of Wisconsin-Milwaukee, Milwaukee, WI, USA; Dept. of Computer Science, University of Wisconsin-Green Bay Green, Bay, WI, USA; Dept. of Computer Science, University of Wisconsin-Green Bay Green, Bay, WI, USA; R2D2 Center University of Wisconsin-Milwaukee, Milwaukee, WI, USA</t>
        </is>
      </c>
      <c r="F659" s="22" t="inlineStr">
        <is>
          <t>2025 IEEE 49th Annual Computers, Software, and Applications Conference (COMPSAC)</t>
        </is>
      </c>
      <c r="G659" s="14" t="n">
        <v>45895</v>
      </c>
      <c r="H659" s="22" t="n">
        <v>2025</v>
      </c>
      <c r="I659" s="22" t="n"/>
      <c r="J659" s="22" t="n"/>
      <c r="K659" s="22" t="n">
        <v>887</v>
      </c>
      <c r="L659" s="22" t="n">
        <v>894</v>
      </c>
      <c r="M659" s="22" t="inlineStr">
        <is>
          <t>In contemporary education, ensuring classroom accessibility is fundamental to fostering equitable learning opportunities for all students. Despite advancements in inclusive education, students with disabilities continue to encounter substantial barriers that hinder their academic progress. According to the Centers for Disease Control and Prevention (CDC), 24.8% of U.S. adults have a disability, with 12% of graduate students reporting similar challenges [1]. In 2022, approximately 15% of college students disclosed having ADD or ADHD; however, a significant proportion (15-43%) of students who disclose disabilities do not receive necessary accommodations [1][2][3][4]. These statistics underscore the urgent need for a systematic approach to assessing and improving classroom accessibility. To address this challenge, researchers developed a mobile application to audit classroom accessibility. The application incorporates structured questionnaires that evaluate physical classroom accessibility, generating a quantitative accessibility score based on user responses. This score provides data-driven insights into the inclusivity of classroom environments, enabling educational institutions to identify and address accessibility barriers. The application, compatible with both iOS and Android platforms, facilitates real-time feedback collection from students, educators, and staff. This study involves the collection and analysis of real-world physical classroom accessibility data at a Midwestern university using our developed mobile application. Analysis of the accessibility scores reveals significant trends and identifies key areas requiring improvement. The findings indicate that accessible and user-friendly evaluation tools can effectively identify and address physical barriers in classroom environments. Future developments will be directed at incorporating Explainable Artificial Intelligence (XAI) to generate comprehensive reports, providing deeper insights into accessibility challenges for a diverse array of individuals with impairments. This research highlights the potential of technology-driven approaches in capturing firsthand experiences and facilitating substantial improvements in classroom accessibility, ultimately fostering a more inclusive learning environment.</t>
        </is>
      </c>
      <c r="N659" s="22" t="inlineStr">
        <is>
          <t>2836-3795</t>
        </is>
      </c>
      <c r="O659" s="22" t="inlineStr">
        <is>
          <t>979-8-3315-7434-5</t>
        </is>
      </c>
      <c r="P659" s="22" t="inlineStr">
        <is>
          <t>10.1109/COMPSAC65507.2025.00116</t>
        </is>
      </c>
      <c r="Q659" s="22" t="n"/>
      <c r="R659" s="22" t="inlineStr">
        <is>
          <t>https://ieeexplore.ieee.org/stamp/stamp.jsp?arnumber=11126455</t>
        </is>
      </c>
      <c r="S659" s="22" t="inlineStr">
        <is>
          <t>accessibility;mobile application;classroom setup;higher education;inclusivity</t>
        </is>
      </c>
      <c r="T659" s="22" t="inlineStr">
        <is>
          <t>Systematics;Explainable AI;Education;Data collection;Market research;Real-time systems;Software;Mobile applications;Object recognition;Stakeholders</t>
        </is>
      </c>
      <c r="U659" s="22" t="n"/>
      <c r="V659" s="22" t="n"/>
      <c r="W659" s="22" t="n"/>
      <c r="X659" s="22" t="n">
        <v>40</v>
      </c>
      <c r="Y659" s="22" t="inlineStr">
        <is>
          <t>IEEE</t>
        </is>
      </c>
      <c r="Z659" s="14" t="n">
        <v>45895</v>
      </c>
      <c r="AA659" s="22" t="inlineStr">
        <is>
          <t>8-11 July 2025</t>
        </is>
      </c>
      <c r="AB659" s="22" t="inlineStr">
        <is>
          <t>8-11 July 2025</t>
        </is>
      </c>
      <c r="AC659" s="22" t="inlineStr">
        <is>
          <t>IEEE</t>
        </is>
      </c>
      <c r="AD659" s="15" t="inlineStr">
        <is>
          <t>IEEE Conferences</t>
        </is>
      </c>
    </row>
    <row r="660">
      <c r="A660" s="8" t="inlineStr">
        <is>
          <t>Interpretable Deep Learning for Multiclass Psychological Disorder Classification Using CNN and TCAV Using fMRI</t>
        </is>
      </c>
      <c r="B660" s="9">
        <f>IF(COUNTIF($A$1:A659,
IF(ISNUMBER(MATCH(RIGHT(TRIM(A659),1),{".",",",";",":","!","?"},0)),
LEFT(TRIM(A659),LEN(TRIM(A659))-1),
TRIM(A659)
))=1,
"Not Duplicate",
"Duplicate")</f>
        <v/>
      </c>
      <c r="C660" s="9">
        <f>_xlfn.IFNA(_xlfn.XLOOKUP(A660, Table1[Title], Table1[Inclusion/Exclusion Decision]), "Added studies")</f>
        <v/>
      </c>
      <c r="D660" s="9" t="inlineStr">
        <is>
          <t>N. M K; H. K S</t>
        </is>
      </c>
      <c r="E660" s="9" t="inlineStr">
        <is>
          <t>School of Computer Science and Applications, REVA University, Bengaluru, India; Department of Computer Science, CHRIST University, Bengaluru, India</t>
        </is>
      </c>
      <c r="F660" s="9" t="inlineStr">
        <is>
          <t>2025 IEEE 4th International Conference on Data, Decision and Systems (ICDDS)</t>
        </is>
      </c>
      <c r="G660" s="10" t="n">
        <v>46044</v>
      </c>
      <c r="H660" s="9" t="n">
        <v>2025</v>
      </c>
      <c r="I660" s="9" t="n"/>
      <c r="J660" s="9" t="n"/>
      <c r="K660" s="9" t="n">
        <v>147</v>
      </c>
      <c r="L660" s="9" t="n">
        <v>152</v>
      </c>
      <c r="M660" s="9" t="inlineStr">
        <is>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t>
        </is>
      </c>
      <c r="N660" s="9" t="n"/>
      <c r="O660" s="9" t="inlineStr">
        <is>
          <t>979-8-3315-5479-8</t>
        </is>
      </c>
      <c r="P660" s="9" t="inlineStr">
        <is>
          <t>10.1109/ICDDS67737.2025.11344721</t>
        </is>
      </c>
      <c r="Q660" s="9" t="n"/>
      <c r="R660" s="9" t="inlineStr">
        <is>
          <t>https://ieeexplore.ieee.org/stamp/stamp.jsp?arnumber=11344721</t>
        </is>
      </c>
      <c r="S660" s="9" t="inlineStr">
        <is>
          <t>fMRI;interpretability;concept vector;explainability;classification</t>
        </is>
      </c>
      <c r="T660" s="9" t="inlineStr">
        <is>
          <t>Deep learning;Training;Visualization;Accuracy;Predictive models;Functional magnetic resonance imaging;Brain modeling;Vectors;Data models;Convolutional neural networks</t>
        </is>
      </c>
      <c r="U660" s="9" t="n"/>
      <c r="V660" s="9" t="n"/>
      <c r="W660" s="9" t="n"/>
      <c r="X660" s="9" t="n">
        <v>14</v>
      </c>
      <c r="Y660" s="9" t="inlineStr">
        <is>
          <t>IEEE</t>
        </is>
      </c>
      <c r="Z660" s="10" t="n">
        <v>46044</v>
      </c>
      <c r="AA660" s="9" t="inlineStr">
        <is>
          <t>4-6 Dec. 2025</t>
        </is>
      </c>
      <c r="AB660" s="9" t="inlineStr">
        <is>
          <t>4-6 Dec. 2025</t>
        </is>
      </c>
      <c r="AC660" s="9" t="inlineStr">
        <is>
          <t>IEEE</t>
        </is>
      </c>
      <c r="AD660" s="11" t="inlineStr">
        <is>
          <t>IEEE Conferences</t>
        </is>
      </c>
    </row>
    <row r="661">
      <c r="A661" s="12" t="inlineStr">
        <is>
          <t>CLDS: A novel centralized limited data sharing framework for multicenter fMRI-based brain diseases classification</t>
        </is>
      </c>
      <c r="B661" s="22">
        <f>IF(COUNTIF($A$1:A660,
IF(ISNUMBER(MATCH(RIGHT(TRIM(A660),1),{".",",",";",":","!","?"},0)),
LEFT(TRIM(A660),LEN(TRIM(A660))-1),
TRIM(A660)
))=1,
"Not Duplicate",
"Duplicate")</f>
        <v/>
      </c>
      <c r="C661" s="22">
        <f>_xlfn.IFNA(_xlfn.XLOOKUP(A661, Table1[Title], Table1[Inclusion/Exclusion Decision]), "Added studies")</f>
        <v/>
      </c>
      <c r="D661" s="22" t="inlineStr">
        <is>
          <t>J. Xiang; C. Wu; S. Hao; A. Zhao; X. Wu; X. Wen</t>
        </is>
      </c>
      <c r="E661" s="22" t="inlineStr">
        <is>
          <t>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College of Computer Science and Technology (College of Data Science), Taiyuan University of Technology, Taiyuan, China; School of Software, Taiyuan University of Technology, Taiyuan, China</t>
        </is>
      </c>
      <c r="F661" s="22" t="inlineStr">
        <is>
          <t>2024 IEEE International Conference on Bioinformatics and Biomedicine (BIBM)</t>
        </is>
      </c>
      <c r="G661" s="14" t="n">
        <v>45667</v>
      </c>
      <c r="H661" s="22" t="n">
        <v>2024</v>
      </c>
      <c r="I661" s="22" t="n"/>
      <c r="J661" s="22" t="n"/>
      <c r="K661" s="22" t="n">
        <v>4307</v>
      </c>
      <c r="L661" s="22" t="n">
        <v>4314</v>
      </c>
      <c r="M661" s="22" t="inlineStr">
        <is>
          <t>Integrating multicenter resting-state functional magnetic resonance imaging (fMRI) datasets is essential for computer-aided diagnosis of brain diseases. However, differences in scanners and acquisition protocols lead to heterogeneity of data from different centers. To address this problem, we introduce a novel Centralized Limited Data Sharing (CLDS) framework for multicenter fMRI-based classification, which contains a centralized server and multiple local models, and propose three mechanisms to improve the classification performance. First, aiming at coordinating the global data without favoring any center, an adversarial network is introduced in the centralized server with limited noise-added data uploaded from each center. Second, a Gradient Adaptive Strategy based on the Tasks Association (GASTA) is proposed to restrict the gradient to a desirable direction. Third, a Correction Factor based on the Cosine Similarity (CFCS) is proposed to reduce the impact of non-independent and identically distributed (non-IID) of data on models. The experimental results show that CLDS exhibits superior classification performance to other related methods on the ADHD-200 dataset, with an accuracy of 70.4%. We also extend CLDS to the ABIDE-I dataset with an accuracy of 73.4%, demonstrating that CLDS has the potential for generalizability of other brain diseases and more centers.</t>
        </is>
      </c>
      <c r="N661" s="22" t="inlineStr">
        <is>
          <t>2156-1133</t>
        </is>
      </c>
      <c r="O661" s="22" t="inlineStr">
        <is>
          <t>979-8-3503-8622-6</t>
        </is>
      </c>
      <c r="P661" s="22" t="inlineStr">
        <is>
          <t>10.1109/BIBM62325.2024.10822821</t>
        </is>
      </c>
      <c r="Q661" s="22" t="n"/>
      <c r="R661" s="22" t="inlineStr">
        <is>
          <t>https://ieeexplore.ieee.org/stamp/stamp.jsp?arnumber=10822821</t>
        </is>
      </c>
      <c r="S661" s="22" t="inlineStr">
        <is>
          <t>Multicenter;functional magnetic resonance image;brain disease diagnosis;centralized limited data sharing;deep learning</t>
        </is>
      </c>
      <c r="T661" s="22" t="inlineStr">
        <is>
          <t>Adaptation models;Correlation;Accuracy;Protocols;Functional magnetic resonance imaging;Brain modeling;Data models;Real-time systems;Servers;Diseases</t>
        </is>
      </c>
      <c r="U661" s="22" t="n"/>
      <c r="V661" s="22" t="n"/>
      <c r="W661" s="22" t="n"/>
      <c r="X661" s="22" t="n">
        <v>50</v>
      </c>
      <c r="Y661" s="22" t="inlineStr">
        <is>
          <t>IEEE</t>
        </is>
      </c>
      <c r="Z661" s="14" t="n">
        <v>45667</v>
      </c>
      <c r="AA661" s="22" t="inlineStr">
        <is>
          <t>3-6 Dec. 2024</t>
        </is>
      </c>
      <c r="AB661" s="22" t="inlineStr">
        <is>
          <t>3-6 Dec. 2024</t>
        </is>
      </c>
      <c r="AC661" s="22" t="inlineStr">
        <is>
          <t>IEEE</t>
        </is>
      </c>
      <c r="AD661" s="15" t="inlineStr">
        <is>
          <t>IEEE Conferences</t>
        </is>
      </c>
    </row>
    <row r="662">
      <c r="A662" s="8" t="inlineStr">
        <is>
          <t>Transforming the screening of neurodevelopmental disorders in young children</t>
        </is>
      </c>
      <c r="B662" s="9">
        <f>IF(COUNTIF($A$1:A661,
IF(ISNUMBER(MATCH(RIGHT(TRIM(A661),1),{".",",",";",":","!","?"},0)),
LEFT(TRIM(A661),LEN(TRIM(A661))-1),
TRIM(A661)
))=1,
"Not Duplicate",
"Duplicate")</f>
        <v/>
      </c>
      <c r="C662" s="9">
        <f>_xlfn.IFNA(_xlfn.XLOOKUP(A662, Table1[Title], Table1[Inclusion/Exclusion Decision]), "Added studies")</f>
        <v/>
      </c>
      <c r="D662" s="9" t="inlineStr">
        <is>
          <t>A. HervÃ©; C. Beaujard; B. Bedi; M. Yvon</t>
        </is>
      </c>
      <c r="E662" s="9" t="inlineStr">
        <is>
          <t>Human Centric Innovation Center IBM, Bois-Colombes, France; Human Centric Innovation Center IBM, Bois-Colombes, France; IBM Research IBM, Hursley, U.K; Human Centric Innovation Center IBM, Bois-Colombes, France</t>
        </is>
      </c>
      <c r="F662" s="9" t="inlineStr">
        <is>
          <t>2024 IEEE International Conference on Digital Health (ICDH)</t>
        </is>
      </c>
      <c r="G662" s="10" t="n">
        <v>45532</v>
      </c>
      <c r="H662" s="9" t="n">
        <v>2024</v>
      </c>
      <c r="I662" s="9" t="n"/>
      <c r="J662" s="9" t="n"/>
      <c r="K662" s="9" t="n">
        <v>210</v>
      </c>
      <c r="L662" s="9" t="n">
        <v>216</v>
      </c>
      <c r="M662" s="9" t="inlineStr">
        <is>
          <t>This publication deals with an AI solution for screening developmental disorders in young children for conditions such as autism, ADHD, learning disabilities, epilepsy, intellectual disability, Neuromotor Impairment, visual impairment, hearing impairment, speech and language disorder. Early detection and intervention are essential for rapid diagnosis and support. This study particularly affects low and middle-income countries, which share the highest risk of neurodevelopmental disorders in children. Screening children is carried out using a new type of questionnaire created by the research organization INCLEN Trust International. The questionnaire consists of questions that parents can answer without the help of a specialist. The main challenge and goal is to use AI to find a link between a non-medical test and a medical diagnosis related to children with their associated neurodevelopmental clinical status assessments. Our validation criterion is set by health professionals, who consider that a viable and highly effective screening program requires sensitivity and specificity of at least $85 \%$. We firstly built machine learning models that automatically select features from several dozen parameters. We then refined our model selection criteria by seeking both a balance between sensitivity and specificity values while retaining values above $85 \%$. We then endeavored to decrease the number of children hospitalized without pathology by minimizing the false positives. Finally, we combined the models for each pathology to compensate the comorbidities encountered in a large proportion of the children. We were able to select 6 out of 9 models that met the performance criterion of $85 \%$ in sensitivity and specificity and reduced false positives by $55 \%$.</t>
        </is>
      </c>
      <c r="N662" s="9" t="n"/>
      <c r="O662" s="9" t="inlineStr">
        <is>
          <t>979-8-3503-6857-4</t>
        </is>
      </c>
      <c r="P662" s="9" t="inlineStr">
        <is>
          <t>10.1109/ICDH62654.2024.00043</t>
        </is>
      </c>
      <c r="Q662" s="9" t="n"/>
      <c r="R662" s="9" t="inlineStr">
        <is>
          <t>https://ieeexplore.ieee.org/stamp/stamp.jsp?arnumber=10645844</t>
        </is>
      </c>
      <c r="S662" s="9" t="inlineStr">
        <is>
          <t>Machine Learning;specificity and sensitivity;early screening;neuro developmental disorders;young child</t>
        </is>
      </c>
      <c r="T662" s="9" t="inlineStr">
        <is>
          <t>Training;Pathology;Pediatrics;Visual impairment;Machine learning;Auditory system;Transforms</t>
        </is>
      </c>
      <c r="U662" s="9" t="n"/>
      <c r="V662" s="9" t="n"/>
      <c r="W662" s="9" t="n"/>
      <c r="X662" s="9" t="n">
        <v>11</v>
      </c>
      <c r="Y662" s="9" t="inlineStr">
        <is>
          <t>IEEE</t>
        </is>
      </c>
      <c r="Z662" s="10" t="n">
        <v>45532</v>
      </c>
      <c r="AA662" s="9" t="inlineStr">
        <is>
          <t>7-13 July 2024</t>
        </is>
      </c>
      <c r="AB662" s="9" t="inlineStr">
        <is>
          <t>7-13 July 2024</t>
        </is>
      </c>
      <c r="AC662" s="9" t="inlineStr">
        <is>
          <t>IEEE</t>
        </is>
      </c>
      <c r="AD662" s="11" t="inlineStr">
        <is>
          <t>IEEE Conferences</t>
        </is>
      </c>
    </row>
    <row r="663">
      <c r="A663" s="12" t="inlineStr">
        <is>
          <t>Impulsive EEG in Drug Users with Naive Bayesian Classification Approach</t>
        </is>
      </c>
      <c r="B663" s="22">
        <f>IF(COUNTIF($A$1:A662,
IF(ISNUMBER(MATCH(RIGHT(TRIM(A662),1),{".",",",";",":","!","?"},0)),
LEFT(TRIM(A662),LEN(TRIM(A662))-1),
TRIM(A662)
))=1,
"Not Duplicate",
"Duplicate")</f>
        <v/>
      </c>
      <c r="C663" s="22">
        <f>_xlfn.IFNA(_xlfn.XLOOKUP(A663, Table1[Title], Table1[Inclusion/Exclusion Decision]), "Added studies")</f>
        <v/>
      </c>
      <c r="D663" s="22" t="inlineStr">
        <is>
          <t>D. Sitanggang; N. A. Nainggolan; K. D. Marpaung; M. E. Preditus; I. Fahrezy; M. Turnip</t>
        </is>
      </c>
      <c r="E663" s="22" t="inlineStr">
        <is>
          <t>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 Faculty of Science and Technology, Prima Indonesia University, Medan, Indonesia</t>
        </is>
      </c>
      <c r="F663" s="22" t="inlineStr">
        <is>
          <t>2024 IEEE International Conference on Control &amp; Automation, Electronics, Robotics, Internet of Things, and Artificial Intelligence (CERIA)</t>
        </is>
      </c>
      <c r="G663" s="14" t="n">
        <v>45729</v>
      </c>
      <c r="H663" s="22" t="n">
        <v>2024</v>
      </c>
      <c r="I663" s="22" t="n"/>
      <c r="J663" s="22" t="n"/>
      <c r="K663" s="22" t="n">
        <v>1</v>
      </c>
      <c r="L663" s="22" t="n">
        <v>5</v>
      </c>
      <c r="M663" s="22" t="inlineStr">
        <is>
          <t>Measuring impulsivity is essential for understanding mental health and interpersonal relationships. Identifying impulsivity levels can help in detecting potential mental disorders, such as impulse control disorders or ADHD, which may require further evaluation and treatment. This study aims to develop a classification system using EEG (Electroencephalography) data to assess impulsivity in drug users. The system uses the NaÃ¯ve Bayes algorithm to classify data into five categories: very active, active, less active, likely active, and inactive. Data were collected from 21 participants and analyzed based on alpha and beta brain waves. The results indicate a classification accuracy of 95.3%, demonstrating the effectiveness of this approach in interpreting brain activity related to drug use and classifying EEG patterns. This research provides practical benefits for understanding impulsivity patterns in drug users, thereby supporting more targeted assessment and treatment processes.</t>
        </is>
      </c>
      <c r="N663" s="22" t="n"/>
      <c r="O663" s="22" t="inlineStr">
        <is>
          <t>979-8-3315-1116-6</t>
        </is>
      </c>
      <c r="P663" s="22" t="inlineStr">
        <is>
          <t>10.1109/CERIA64726.2024.10915013</t>
        </is>
      </c>
      <c r="Q663" s="22" t="n"/>
      <c r="R663" s="22" t="inlineStr">
        <is>
          <t>https://ieeexplore.ieee.org/stamp/stamp.jsp?arnumber=10915013</t>
        </is>
      </c>
      <c r="S663" s="22" t="inlineStr">
        <is>
          <t>Classification of Naive Bayes;EEG;Impulsive</t>
        </is>
      </c>
      <c r="T663" s="22" t="inlineStr">
        <is>
          <t>Drugs;Accuracy;Mental disorders;Noise;Mental health;Electroencephalography;Bayes methods;Reliability;Internet of Things;Robots</t>
        </is>
      </c>
      <c r="U663" s="22" t="n"/>
      <c r="V663" s="22" t="n"/>
      <c r="W663" s="22" t="n"/>
      <c r="X663" s="22" t="n">
        <v>24</v>
      </c>
      <c r="Y663" s="22" t="inlineStr">
        <is>
          <t>IEEE</t>
        </is>
      </c>
      <c r="Z663" s="14" t="n">
        <v>45729</v>
      </c>
      <c r="AA663" s="22" t="inlineStr">
        <is>
          <t>17-18 Oct. 2024</t>
        </is>
      </c>
      <c r="AB663" s="22" t="inlineStr">
        <is>
          <t>17-18 Oct. 2024</t>
        </is>
      </c>
      <c r="AC663" s="22" t="inlineStr">
        <is>
          <t>IEEE</t>
        </is>
      </c>
      <c r="AD663" s="15" t="inlineStr">
        <is>
          <t>IEEE Conferences</t>
        </is>
      </c>
    </row>
    <row r="664">
      <c r="A664" s="8" t="inlineStr">
        <is>
          <t>Innovative Application of a Sleepwalking-Based Artificial Neural Model for Cybersecurity Risk Assessment</t>
        </is>
      </c>
      <c r="B664" s="9">
        <f>IF(COUNTIF($A$1:A663,
IF(ISNUMBER(MATCH(RIGHT(TRIM(A663),1),{".",",",";",":","!","?"},0)),
LEFT(TRIM(A663),LEN(TRIM(A663))-1),
TRIM(A663)
))=1,
"Not Duplicate",
"Duplicate")</f>
        <v/>
      </c>
      <c r="C664" s="9">
        <f>_xlfn.IFNA(_xlfn.XLOOKUP(A664, Table1[Title], Table1[Inclusion/Exclusion Decision]), "Added studies")</f>
        <v/>
      </c>
      <c r="D664" s="9" t="inlineStr">
        <is>
          <t>S. Merat; W. Almuhtadi</t>
        </is>
      </c>
      <c r="E664" s="9" t="inlineStr">
        <is>
          <t>NA; NA</t>
        </is>
      </c>
      <c r="F664" s="9" t="inlineStr">
        <is>
          <t>2024 IEEE International Conference on Consumer Electronics (ICCE)</t>
        </is>
      </c>
      <c r="G664" s="10" t="n">
        <v>45350</v>
      </c>
      <c r="H664" s="9" t="n">
        <v>2024</v>
      </c>
      <c r="I664" s="9" t="n"/>
      <c r="J664" s="9" t="n"/>
      <c r="K664" s="9" t="n">
        <v>1</v>
      </c>
      <c r="L664" s="9" t="n">
        <v>8</v>
      </c>
      <c r="M664" s="9" t="inlineStr">
        <is>
          <t>The central nervous system possesses a unique rhythm that alternates between periods of focused attention and curious distractions. During these distractions, the brain temporarily suspends synaptic activity while actively preserving working memory. In the realm of information security, deliberately designed reconnaissance techniques, exemplified by Social Engineering Exploits, capitalize on these moments of distraction, effectively gaining access to the brainâ€™s reward system through the manipulation of functional behaviors. Subsequently, individuals under such influence may become unwitting agents in a cyber-attack, facilitating breaches and exploitation. Distraction-prone individuals have been extensively studied in the context of brain temperament and factors such as fatigue, PTSD, Alzheimerâ€™s, ADHD, autism, and neurodegenerative diseases. In recent years, cybersecurity experts have exhibited a growing interest in connecting social cybersecurity risks with motivations deeply rooted in mental conditions. These include dissociative learning and counterfeit pleasure-seeking. The insights from such studies are invaluable, providing guidance for risk mitigation strategies and the development of practical security tests. This research introduces an innovative social competency testing method that hinges on selective attention and the anticipation of distraction as a gateway to curious distractions and compulsive reward-seeking behaviors. An artificial neural network meticulously records parameters related to eye distraction and tracking. Subsequently, these data are translated into functional behavior patterns using advanced machine learning algorithms, effectively predicting potential correlations with cyber-attack vulnerability. By amalgamating elements of psychology, human behavior, and cybersecurity, this research presents an avant-garde approach for gauging behaviors that may predispose individuals to social cybersecurity attack risks. The methodology introduced herein, based on the Sleepwalking Algorithm, brings an unprecedented depth of understanding to the complex interplay between human psychology and cyber threats, opening new avenues for threat mitigation and enhancing overall cybersecurity readiness.</t>
        </is>
      </c>
      <c r="N664" s="9" t="inlineStr">
        <is>
          <t>2158-4001</t>
        </is>
      </c>
      <c r="O664" s="9" t="inlineStr">
        <is>
          <t>979-8-3503-2413-6</t>
        </is>
      </c>
      <c r="P664" s="9" t="inlineStr">
        <is>
          <t>10.1109/ICCE59016.2024.10444222</t>
        </is>
      </c>
      <c r="Q664" s="9" t="n"/>
      <c r="R664" s="9" t="inlineStr">
        <is>
          <t>https://ieeexplore.ieee.org/stamp/stamp.jsp?arnumber=10444222</t>
        </is>
      </c>
      <c r="S664" s="9" t="inlineStr">
        <is>
          <t>Social Cyber Engineering;Artificial Neural Network;Curious Distraction;innate behavior;Human Perception;Reward Seeking;Associative and Dissociative Learning;Sleepwalking Machine;Generic Leaky Integrated and Fire;Balanced Polymorphic Nervous System;Leaky Neuron Variations;Virtual Reality Wearable</t>
        </is>
      </c>
      <c r="T664" s="9" t="inlineStr">
        <is>
          <t>Legged locomotion;Machine learning algorithms;Mental health;Prediction algorithms;Fatigue;Mathematical models;Cyberattack</t>
        </is>
      </c>
      <c r="U664" s="9" t="n"/>
      <c r="V664" s="9" t="n"/>
      <c r="W664" s="9" t="n"/>
      <c r="X664" s="9" t="n">
        <v>27</v>
      </c>
      <c r="Y664" s="9" t="inlineStr">
        <is>
          <t>IEEE</t>
        </is>
      </c>
      <c r="Z664" s="10" t="n">
        <v>45350</v>
      </c>
      <c r="AA664" s="9" t="inlineStr">
        <is>
          <t>6-8 Jan. 2024</t>
        </is>
      </c>
      <c r="AB664" s="9" t="inlineStr">
        <is>
          <t>6-8 Jan. 2024</t>
        </is>
      </c>
      <c r="AC664" s="9" t="inlineStr">
        <is>
          <t>IEEE</t>
        </is>
      </c>
      <c r="AD664" s="11" t="inlineStr">
        <is>
          <t>IEEE Conferences</t>
        </is>
      </c>
    </row>
    <row r="665">
      <c r="A665" s="12" t="inlineStr">
        <is>
          <t>The ChAMP App: A Scalable mHealth Technology for Detecting Digital Phenotypes of Early Childhood Mental Health</t>
        </is>
      </c>
      <c r="B665" s="22">
        <f>IF(COUNTIF($A$1:A664,
IF(ISNUMBER(MATCH(RIGHT(TRIM(A664),1),{".",",",";",":","!","?"},0)),
LEFT(TRIM(A664),LEN(TRIM(A664))-1),
TRIM(A664)
))=1,
"Not Duplicate",
"Duplicate")</f>
        <v/>
      </c>
      <c r="C665" s="22">
        <f>_xlfn.IFNA(_xlfn.XLOOKUP(A665, Table1[Title], Table1[Inclusion/Exclusion Decision]), "Added studies")</f>
        <v/>
      </c>
      <c r="D665" s="22" t="inlineStr">
        <is>
          <t>B. C. Loftness; J. Halvorson-Phelan; A. O'Leary; C. Bradshaw; S. Prytherch; I. Berman; J. Torous; W. E. Copeland; N. Cheney; R. S. McGinnis; E. W. McGinnis</t>
        </is>
      </c>
      <c r="E665" s="22" t="inlineStr">
        <is>
          <t>University of Vermont's Complex Systems Center and M-Sense Research Group, Burlington, VT, USA; University of Vermont Medical Center Department of Psychiatry, Burlington, VT, USA; University of Vermont M-Sense Research Group, Burlington, VT, USA; University of Vermont Medical Center Department of Psychiatry, Burlington, VT, USA; University of Vermont Medical Center Department of Psychiatry, Burlington, VT, USA; University of Vermont Medical Center Department of Psychiatry, Burlington, VT, USA; Digital Psychiatry Division for Beth Israel Deaconess Medical Center, Harvard Medical School, Boston, MA, USA; University of Vermont Medical Center Department of Psychiatry, Burlington, VT, USA; University of Vermont Complex Systems Center, Burlington, VT, USA; University of Vermont M-Sense Research Group, Burlington, VT, USA; University of Vermont Medical Center Department of Psychiatry, Burlington, VT, USA</t>
        </is>
      </c>
      <c r="F665" s="22" t="inlineStr">
        <is>
          <t>IEEE Journal of Biomedical and Health Informatics</t>
        </is>
      </c>
      <c r="G665" s="14" t="n">
        <v>45386</v>
      </c>
      <c r="H665" s="22" t="n">
        <v>2024</v>
      </c>
      <c r="I665" s="22" t="n">
        <v>28</v>
      </c>
      <c r="J665" s="22" t="n">
        <v>4</v>
      </c>
      <c r="K665" s="22" t="n">
        <v>2304</v>
      </c>
      <c r="L665" s="22" t="n">
        <v>2313</v>
      </c>
      <c r="M665" s="22"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4â€“8 years old, with and without diagnosed mental health disorders. Machine learning models trained on these data detect the presence of specific disorders with 70â€“73% balanced accuracy, with similar results to clinical thresholds on established parent-report measures (63â€“82% balanced accuracy). Features favored in model architectures are described using Shapley Additive Explanations (SHAP). Canonical Correlation Analysis reveals moderate to strong associations between predictors of each disorder and associated symptom severity (r = .51â€“.83).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is>
      </c>
      <c r="N665" s="22" t="inlineStr">
        <is>
          <t>2168-2208</t>
        </is>
      </c>
      <c r="O665" s="22" t="n"/>
      <c r="P665" s="22" t="inlineStr">
        <is>
          <t>10.1109/JBHI.2023.3337649</t>
        </is>
      </c>
      <c r="Q665" s="22" t="inlineStr">
        <is>
          <t xml:space="preserve">National Science Foundation(grant numbers:2046440); NIH(grant numbers:MH123031); </t>
        </is>
      </c>
      <c r="R665" s="22" t="inlineStr">
        <is>
          <t>https://ieeexplore.ieee.org/stamp/stamp.jsp?arnumber=10333264</t>
        </is>
      </c>
      <c r="S665" s="22" t="inlineStr">
        <is>
          <t>Digital health;digital biomarkers;pediatric mental health;mobile health;machine learning;anxiety;adhd;depression;anxiety</t>
        </is>
      </c>
      <c r="T665" s="22" t="inlineStr">
        <is>
          <t>Pediatrics;Mental health;Anxiety disorders;Mood;Physiology;Machine learning;Depression;Biomarkers;Phenotypes</t>
        </is>
      </c>
      <c r="U665" s="22" t="n"/>
      <c r="V665" s="22" t="n">
        <v>13</v>
      </c>
      <c r="W665" s="22" t="n"/>
      <c r="X665" s="22" t="n">
        <v>57</v>
      </c>
      <c r="Y665" s="22" t="inlineStr">
        <is>
          <t>CCBYNCND</t>
        </is>
      </c>
      <c r="Z665" s="14" t="n">
        <v>45259</v>
      </c>
      <c r="AA665" s="17" t="n">
        <v>45383</v>
      </c>
      <c r="AB665" s="22" t="n"/>
      <c r="AC665" s="22" t="inlineStr">
        <is>
          <t>IEEE</t>
        </is>
      </c>
      <c r="AD665" s="15" t="inlineStr">
        <is>
          <t>IEEE Journals</t>
        </is>
      </c>
    </row>
    <row r="666">
      <c r="A666" s="8" t="inlineStr">
        <is>
          <t>Windowing Compensation in Fourier Based Surrogate Analysis and Application to EEG Signal Classification</t>
        </is>
      </c>
      <c r="B666" s="9">
        <f>IF(COUNTIF($A$1:A665,
IF(ISNUMBER(MATCH(RIGHT(TRIM(A665),1),{".",",",";",":","!","?"},0)),
LEFT(TRIM(A665),LEN(TRIM(A665))-1),
TRIM(A665)
))=1,
"Not Duplicate",
"Duplicate")</f>
        <v/>
      </c>
      <c r="C666" s="9">
        <f>_xlfn.IFNA(_xlfn.XLOOKUP(A666, Table1[Title], Table1[Inclusion/Exclusion Decision]), "Added studies")</f>
        <v/>
      </c>
      <c r="D666" s="9" t="inlineStr">
        <is>
          <t>M. Caza-Szoka; D. Massicotte</t>
        </is>
      </c>
      <c r="E666" s="9" t="inlineStr">
        <is>
          <t>Department of Electrical and Computer Engineering, Laboratoire des signaux et systÃ¨mes intÃ©grÃ©s, Chaire de recherche sur les signaux et lâ€™intelligence des systÃ¨mes haute performance, UniversitÃ© du QuÃ©bec Ã  Trois-RiviÃ¨res, Trois-RiviÃ¨res, QC, Canada; Department of Electrical and Computer Engineering, Laboratoire des signaux et systÃ¨mes intÃ©grÃ©s, Chaire de recherche sur les signaux et lâ€™intelligence des systÃ¨mes haute performance, UniversitÃ© du QuÃ©bec Ã  Trois-RiviÃ¨res, Trois-RiviÃ¨res, QC, Canada</t>
        </is>
      </c>
      <c r="F666" s="9" t="inlineStr">
        <is>
          <t>IEEE Transactions on Instrumentation and Measurement</t>
        </is>
      </c>
      <c r="G666" s="10" t="n">
        <v>44635</v>
      </c>
      <c r="H666" s="9" t="n">
        <v>2022</v>
      </c>
      <c r="I666" s="9" t="n">
        <v>71</v>
      </c>
      <c r="J666" s="9" t="n"/>
      <c r="K666" s="9" t="n">
        <v>1</v>
      </c>
      <c r="L666" s="9" t="n">
        <v>11</v>
      </c>
      <c r="M666" s="9" t="inlineStr">
        <is>
          <t>This article shows how adding a second step of windowing after each phase randomization can reduce the false rejection rate in the Fourier-based surrogate analysis (SA). Windowing techniques reduce the discontinuities at the boundaries of the periodically extended data sequence in the Fourier Series. However, they add time-domain nonstationarity that affects the SA. This effect is particularly problematic for short low-pass signals. Applying the same window to the surrogate data allows having the same nonstationarity. The method is tested on order 1 autoregressive process null hypothesis by Monte Carlo simulations. Previous methods were not able to yield good performances for left- and right-sided tests at the same time, even less with bilateral tests. It is shown that the new method is conservative for unilateral tests and bilateral tests. In order to show that the proposed windowing method can be useful in the real context, in this extended paper, it was applied for an electroencephalogram (EEG) diagnostic problem. A dataset comprising the EEG measurements of 15 subjects distributed in three groups, attention-deficit disorder primarily hyperactive-impulsive (ADHD), attention-deficit disorder primarily inattentive (ADD), and anxiety with attentional fragility (ANX), was used. Both statistical and machine learning (naÃ¯ve Bayesian) approaches were considered. The mean short-windowed SA (MSWSA) was used as a signal feature, and its performances were studied with respect to the windowing systems. The main findings were that: 1) the MSWSA feature has less variability for ADD than for ADHD or ANX; 2) the proposed windowing method reduces bias and nonnormality of the SA feature; 3) with the proposed method and a naÃ¯ve Bayesian classifier, a 93% success rate of discriminating ADD from ADHD and ANX was achieved with leave-one-out cross-validation; and 4) the new feature could not have yielded interesting results without the proposed windowing system.</t>
        </is>
      </c>
      <c r="N666" s="9" t="inlineStr">
        <is>
          <t>1557-9662</t>
        </is>
      </c>
      <c r="O666" s="9" t="n"/>
      <c r="P666" s="9" t="inlineStr">
        <is>
          <t>10.1109/TIM.2022.3149325</t>
        </is>
      </c>
      <c r="Q666" s="9" t="inlineStr">
        <is>
          <t xml:space="preserve">Natural Sciences and Engineering Research Council of Canada(grant numbers:RGPIN-2015-03674); </t>
        </is>
      </c>
      <c r="R666" s="9" t="inlineStr">
        <is>
          <t>https://ieeexplore.ieee.org/stamp/stamp.jsp?arnumber=9705634</t>
        </is>
      </c>
      <c r="S666" s="9" t="inlineStr">
        <is>
          <t>Attention-deficit disorder primarily inattentive (ADD);attention-deficit disorder primarily hyperactive-impulsive (ADHD);electroencephalogram (EEG);fractal dimension;nonlinear analysis;nonlinear dynamics;surrogate data;windowing techniques</t>
        </is>
      </c>
      <c r="T666" s="9" t="inlineStr">
        <is>
          <t>Electroencephalography;Time-domain analysis;Electromyography;Time series analysis;Frequency-domain analysis;Bayes methods;Sensors</t>
        </is>
      </c>
      <c r="U666" s="9" t="n"/>
      <c r="V666" s="9" t="n">
        <v>11</v>
      </c>
      <c r="W666" s="9" t="n"/>
      <c r="X666" s="9" t="n">
        <v>61</v>
      </c>
      <c r="Y666" s="9" t="inlineStr">
        <is>
          <t>IEEE</t>
        </is>
      </c>
      <c r="Z666" s="10" t="n">
        <v>44599</v>
      </c>
      <c r="AA666" s="9" t="n">
        <v>2022</v>
      </c>
      <c r="AB666" s="9" t="n"/>
      <c r="AC666" s="9" t="inlineStr">
        <is>
          <t>IEEE</t>
        </is>
      </c>
      <c r="AD666" s="11" t="inlineStr">
        <is>
          <t>IEEE Journals</t>
        </is>
      </c>
    </row>
    <row r="667">
      <c r="A667" s="12" t="inlineStr">
        <is>
          <t>Deep Factor Learning for Accurate Brain Neuroimaging Data Analysis on Discrimination for Structural MRI and Functional MRI</t>
        </is>
      </c>
      <c r="B667" s="22">
        <f>IF(COUNTIF($A$1:A666,
IF(ISNUMBER(MATCH(RIGHT(TRIM(A666),1),{".",",",";",":","!","?"},0)),
LEFT(TRIM(A666),LEN(TRIM(A666))-1),
TRIM(A666)
))=1,
"Not Duplicate",
"Duplicate")</f>
        <v/>
      </c>
      <c r="C667" s="22">
        <f>_xlfn.IFNA(_xlfn.XLOOKUP(A667, Table1[Title], Table1[Inclusion/Exclusion Decision]), "Added studies")</f>
        <v/>
      </c>
      <c r="D667" s="22" t="inlineStr">
        <is>
          <t>H. Ke; D. Chen; Q. Yao; Y. Tang; J. Wu; J. Monaghan; P. Sowman; D. McAlpine</t>
        </is>
      </c>
      <c r="E667" s="22" t="inlineStr">
        <is>
          <t>National Engineering Research Center for Multimedia Software, School of Computer Science, Wuhan University, Wuhan, Hubei, China; National Engineering Research Center for Multimedia Software, School of Computer Science, Wuhan University, Wuhan, Hubei, China; Department of Electronic Engineering, Tsinghua University, Beijing, China; National Engineering Research Center for Multimedia Software, School of Computer Science, Wuhan University, Wuhan, Hubei, China; School of Computing, Macquarie University, Macquarie Park, NSW, Australia; National Acoustic Laboratories, Macquarie Park, NSW, Australia; School of Psychological Sciences, Macquarie University, Macquarie Park, NSW, Australia; Department of Linguistics, Macquarie University, Macquarie Park, NSW, Australia</t>
        </is>
      </c>
      <c r="F667" s="22" t="inlineStr">
        <is>
          <t>IEEE/ACM Transactions on Computational Biology and Bioinformatics</t>
        </is>
      </c>
      <c r="G667" s="14" t="n">
        <v>45512</v>
      </c>
      <c r="H667" s="22" t="n">
        <v>2024</v>
      </c>
      <c r="I667" s="22" t="n">
        <v>21</v>
      </c>
      <c r="J667" s="22" t="n">
        <v>4</v>
      </c>
      <c r="K667" s="22" t="n">
        <v>582</v>
      </c>
      <c r="L667" s="22" t="n">
        <v>595</v>
      </c>
      <c r="M667" s="22"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N667" s="22" t="inlineStr">
        <is>
          <t>1557-9964</t>
        </is>
      </c>
      <c r="O667" s="22" t="n"/>
      <c r="P667" s="22" t="inlineStr">
        <is>
          <t>10.1109/TCBB.2023.3252577</t>
        </is>
      </c>
      <c r="Q667" s="22" t="inlineStr">
        <is>
          <t xml:space="preserve">Scientific and Technological Innovation 2030(grant numbers:2021ZD0204300); National Natural Science Foundation of China(grant numbers:62172304,61977027); Science and Technology Major Project of Hubei Province(grant numbers:2021BEA159,2019AEA170); National Defence Basic Scientific Research Program of China; Hubei Provincial Natural Science Foundation Project(grant numbers:2022CFB524); School Major Teaching and Research Project(grant numbers:2022A05); Hubei Provincial Department of Education(grant numbers:D20214503,2022438); Talent introduction project of Hubei Polytechnic University(grant numbers:21xjz16R); Macquarie University Enterprise Project(grant numbers:96158905); </t>
        </is>
      </c>
      <c r="R667" s="22" t="inlineStr">
        <is>
          <t>https://ieeexplore.ieee.org/stamp/stamp.jsp?arnumber=10058982</t>
        </is>
      </c>
      <c r="S667" s="22" t="inlineStr">
        <is>
          <t>Automatic feature construction;deep factor learning;MRI;neuroimaging data analysis;tensor</t>
        </is>
      </c>
      <c r="T667" s="22" t="inlineStr">
        <is>
          <t>Tensors;Neuroimaging;Feature extraction;Magnetic resonance imaging;Stability analysis;Diseases;Data models</t>
        </is>
      </c>
      <c r="U667" s="22" t="inlineStr">
        <is>
          <t>Humans;Magnetic Resonance Imaging;Brain;Deep Learning;Neuroimaging;Attention Deficit Disorder with Hyperactivity;Parkinson Disease;Neural Networks, Computer;Algorithms;Image Interpretation, Computer-Assisted</t>
        </is>
      </c>
      <c r="V667" s="22" t="n">
        <v>40</v>
      </c>
      <c r="W667" s="22" t="n"/>
      <c r="X667" s="22" t="n">
        <v>54</v>
      </c>
      <c r="Y667" s="22" t="inlineStr">
        <is>
          <t>IEEE</t>
        </is>
      </c>
      <c r="Z667" s="14" t="n">
        <v>44991</v>
      </c>
      <c r="AA667" s="22" t="inlineStr">
        <is>
          <t>July-Aug. 2024</t>
        </is>
      </c>
      <c r="AB667" s="22" t="n"/>
      <c r="AC667" s="22" t="inlineStr">
        <is>
          <t>IEEE</t>
        </is>
      </c>
      <c r="AD667" s="15" t="inlineStr">
        <is>
          <t>IEEE Journals</t>
        </is>
      </c>
    </row>
    <row r="668">
      <c r="A668" s="8" t="inlineStr">
        <is>
          <t>4DfCF: 4D fMRI CrossFormer Vision Transformer</t>
        </is>
      </c>
      <c r="B668" s="9">
        <f>IF(COUNTIF($A$1:A667,
IF(ISNUMBER(MATCH(RIGHT(TRIM(A667),1),{".",",",";",":","!","?"},0)),
LEFT(TRIM(A667),LEN(TRIM(A667))-1),
TRIM(A667)
))=1,
"Not Duplicate",
"Duplicate")</f>
        <v/>
      </c>
      <c r="C668" s="9">
        <f>_xlfn.IFNA(_xlfn.XLOOKUP(A668, Table1[Title], Table1[Inclusion/Exclusion Decision]), "Added studies")</f>
        <v/>
      </c>
      <c r="D668" s="9" t="inlineStr">
        <is>
          <t>C. Zheng; S. El-Sappagh; T. Abuhmed</t>
        </is>
      </c>
      <c r="E668" s="9" t="inlineStr">
        <is>
          <t>College of Computing and Informatics, Sungkyunkwan University, Suwon, South Korea; College of Computing and Informatics, Sungkyunkwan University, Suwon, South Korea; College of Computing and Informatics, Sungkyunkwan University, Suwon, South Korea</t>
        </is>
      </c>
      <c r="F668" s="9" t="inlineStr">
        <is>
          <t>IEEE Journal of Biomedical and Health Informatics</t>
        </is>
      </c>
      <c r="G668" s="9" t="n"/>
      <c r="H668" s="9" t="n">
        <v>2025</v>
      </c>
      <c r="I668" s="9" t="inlineStr">
        <is>
          <t>PP</t>
        </is>
      </c>
      <c r="J668" s="9" t="n">
        <v>99</v>
      </c>
      <c r="K668" s="9" t="n">
        <v>1</v>
      </c>
      <c r="L668" s="9" t="n">
        <v>14</v>
      </c>
      <c r="M668" s="9" t="inlineStr">
        <is>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t>
        </is>
      </c>
      <c r="N668" s="9" t="inlineStr">
        <is>
          <t>2168-2208</t>
        </is>
      </c>
      <c r="O668" s="9" t="n"/>
      <c r="P668" s="9" t="inlineStr">
        <is>
          <t>10.1109/JBHI.2025.3631655</t>
        </is>
      </c>
      <c r="Q668" s="9" t="n"/>
      <c r="R668" s="9" t="inlineStr">
        <is>
          <t>https://ieeexplore.ieee.org/stamp/stamp.jsp?arnumber=11244793</t>
        </is>
      </c>
      <c r="S668" s="9" t="inlineStr">
        <is>
          <t>4D fMRI;Brain Disorders;Spatiotemporal Dynamics;Vision Transformer</t>
        </is>
      </c>
      <c r="T668" s="9" t="inlineStr">
        <is>
          <t>Functional magnetic resonance imaging;Brain modeling;Data models;Computational modeling;Kernel;Transformers;Computer vision;Three-dimensional displays;Spatiotemporal phenomena;Predictive models</t>
        </is>
      </c>
      <c r="U668" s="9" t="n"/>
      <c r="V668" s="9" t="n"/>
      <c r="W668" s="9" t="n"/>
      <c r="X668" s="9" t="n"/>
      <c r="Y668" s="9" t="inlineStr">
        <is>
          <t>IEEE</t>
        </is>
      </c>
      <c r="Z668" s="10" t="n">
        <v>45974</v>
      </c>
      <c r="AA668" s="9" t="n"/>
      <c r="AB668" s="9" t="n"/>
      <c r="AC668" s="9" t="inlineStr">
        <is>
          <t>IEEE</t>
        </is>
      </c>
      <c r="AD668" s="11" t="inlineStr">
        <is>
          <t>IEEE Early Access Articles</t>
        </is>
      </c>
    </row>
    <row r="669">
      <c r="A669" s="12" t="inlineStr">
        <is>
          <t>Decision Trees as a Tool for Promoting Inclusion and Diversity in Adaptive Education</t>
        </is>
      </c>
      <c r="B669" s="22">
        <f>IF(COUNTIF($A$1:A668,
IF(ISNUMBER(MATCH(RIGHT(TRIM(A668),1),{".",",",";",":","!","?"},0)),
LEFT(TRIM(A668),LEN(TRIM(A668))-1),
TRIM(A668)
))=1,
"Not Duplicate",
"Duplicate")</f>
        <v/>
      </c>
      <c r="C669" s="22">
        <f>_xlfn.IFNA(_xlfn.XLOOKUP(A669, Table1[Title], Table1[Inclusion/Exclusion Decision]), "Added studies")</f>
        <v/>
      </c>
      <c r="D669" s="22" t="inlineStr">
        <is>
          <t>J. -M. Molina-Espinosa; I. A. Reyes; I. A. -I. Longoria; P. SuÃ¡rez-Brito</t>
        </is>
      </c>
      <c r="E669" s="22" t="inlineStr">
        <is>
          <t>School of Engineering and Sciences, Tecnologico de Monterrey, Mexico City, Mexico; School of Engineering and Sciences, Tecnologico de Monterrey, Mexico City, Mexico; Institute for the Future of Education, Tecnologico de Monterrey, Monterrey, Mexico; Hygiea Consulting LLC, Philadelphia, USA</t>
        </is>
      </c>
      <c r="F669" s="22" t="inlineStr">
        <is>
          <t>2025 IEEE Engineering Education World Conference (EDUNINE)</t>
        </is>
      </c>
      <c r="G669" s="14" t="n">
        <v>45782</v>
      </c>
      <c r="H669" s="22" t="n">
        <v>2025</v>
      </c>
      <c r="I669" s="22" t="n"/>
      <c r="J669" s="22" t="n"/>
      <c r="K669" s="22" t="n">
        <v>1</v>
      </c>
      <c r="L669" s="22" t="n">
        <v>6</v>
      </c>
      <c r="M669" s="22" t="inlineStr">
        <is>
          <t>Inclusion in education is critical to achieving Sustainable Development Goal 4, which ensures equitable education for all. This study explores the application of decision tree algorithms to improve adaptive education, promoting inclusion and diversity in higher education. Decision trees were used to classify students into predefined categories based on various attributes such as gender, age, learning styles, and specific needs (for example, ADHD). The algorithm was trained on an experimental dataset and demonstrated high accuracy (95.94%) in classification. By dynamically adjusting educational content and accessibility options, this approach aims to provide personalized learning experiences tailored to individual needs. The findings highlight the potential of AI-driven adaptive learning systems to improve educational outcomes and foster an inclusive environment by accommodating various learning preferences and requirements. This research contributes to a greater understanding of how technology can be used to address educational inequities and suggests future directions to improve adaptive learning frameworks.</t>
        </is>
      </c>
      <c r="N669" s="22" t="n"/>
      <c r="O669" s="22" t="inlineStr">
        <is>
          <t>979-8-3315-4278-8</t>
        </is>
      </c>
      <c r="P669" s="22" t="inlineStr">
        <is>
          <t>10.1109/EDUNINE62377.2025.10980836</t>
        </is>
      </c>
      <c r="Q669" s="22" t="n"/>
      <c r="R669" s="22" t="inlineStr">
        <is>
          <t>https://ieeexplore.ieee.org/stamp/stamp.jsp?arnumber=10980836</t>
        </is>
      </c>
      <c r="S669" s="22" t="inlineStr">
        <is>
          <t>adaptive education;Smart Learning Platforms;educational innovation;higher education;decision trees;inclusion and diversity</t>
        </is>
      </c>
      <c r="T669" s="22" t="inlineStr">
        <is>
          <t>Adaptive learning;Adaptation models;Technological innovation;Adaptive systems;Accuracy;Education;Machine learning;Educational technology;Classification algorithms;Decision trees</t>
        </is>
      </c>
      <c r="U669" s="22" t="n"/>
      <c r="V669" s="22" t="n"/>
      <c r="W669" s="22" t="n"/>
      <c r="X669" s="22" t="n">
        <v>22</v>
      </c>
      <c r="Y669" s="22" t="inlineStr">
        <is>
          <t>IEEE</t>
        </is>
      </c>
      <c r="Z669" s="14" t="n">
        <v>45782</v>
      </c>
      <c r="AA669" s="22" t="inlineStr">
        <is>
          <t>23-26 March 2025</t>
        </is>
      </c>
      <c r="AB669" s="22" t="inlineStr">
        <is>
          <t>23-26 March 2025</t>
        </is>
      </c>
      <c r="AC669" s="22" t="inlineStr">
        <is>
          <t>IEEE</t>
        </is>
      </c>
      <c r="AD669" s="15" t="inlineStr">
        <is>
          <t>IEEE Conferences</t>
        </is>
      </c>
    </row>
    <row r="670">
      <c r="A670" s="8" t="inlineStr">
        <is>
          <t>RS-MAE: Region-State Masked Autoencoder for Neuropsychiatric Disorder Classifications Based on Resting-State fMRI</t>
        </is>
      </c>
      <c r="B670" s="9">
        <f>IF(COUNTIF($A$1:A669,
IF(ISNUMBER(MATCH(RIGHT(TRIM(A669),1),{".",",",";",":","!","?"},0)),
LEFT(TRIM(A669),LEN(TRIM(A669))-1),
TRIM(A669)
))=1,
"Not Duplicate",
"Duplicate")</f>
        <v/>
      </c>
      <c r="C670" s="9">
        <f>_xlfn.IFNA(_xlfn.XLOOKUP(A670, Table1[Title], Table1[Inclusion/Exclusion Decision]), "Added studies")</f>
        <v/>
      </c>
      <c r="D670" s="9" t="inlineStr">
        <is>
          <t>H. Ma; Y. Xu; L. Tian</t>
        </is>
      </c>
      <c r="E670" s="9" t="inlineStr">
        <is>
          <t>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 Beijing Key Laboratory of Traffic Data Analysis and Mining and the School of Computer and Information Technology, Beijing Jiaotong University, Beijing, China</t>
        </is>
      </c>
      <c r="F670" s="9" t="inlineStr">
        <is>
          <t>IEEE Transactions on Neural Networks and Learning Systems</t>
        </is>
      </c>
      <c r="G670" s="10" t="n">
        <v>45811</v>
      </c>
      <c r="H670" s="9" t="n">
        <v>2025</v>
      </c>
      <c r="I670" s="9" t="n">
        <v>36</v>
      </c>
      <c r="J670" s="9" t="n">
        <v>6</v>
      </c>
      <c r="K670" s="9" t="n">
        <v>10707</v>
      </c>
      <c r="L670" s="9" t="n">
        <v>10720</v>
      </c>
      <c r="M670" s="9" t="inlineStr">
        <is>
          <t>Dynamic functional connectivity (DFC) extracted from resting-state functional magnetic resonance imaging (fMRI) has been widely used for neuropsychiatric disorder classifications. However, serious information redundancy within DFC matrices can significantly undermine the performance of classification models based on them. Moreover, traditional deep models cannot adapt well to connectivity-like data, and insufficient training samples further hinder their effective training. In this study, we proposed a novel region-state masked autoencoder (RS-MAE) for proficient representation learning based on DFC matrices and ultimately neuropsychiatric disorder classifications based on fMRI. Three strategies were taken to address the aforementioned limitations. First, masked autoencoder (MAE) was introduced to reduce redundancy within DFC matrices and learn effective representations of human brain function simultaneously. Second, region-state (RS) patch embedding was proposed to replace space-time patch embedding in video MAE to adapt to DFC matrices, in which only topological locality, rather than spatial locality, exists. Third, random state concatenation (RSC) was introduced as a DFC matrix augmentation approach, to alleviate the problem of training sample insufficiency. Neuropsychiatric disorder classifications were attained by fine-tuning the pretrained encoder included in RS-MAE. The performance of the proposed RS-MAE was evaluated on four publicly available datasets, achieving accuracies of 76.32%, 77.25%, 88.87%, and 76.53% for the attention deficit and hyperactivity disorder (ADHD), autism spectrum disorder (ASD), Alzheimerâ€™s disease (AD), and schizophrenia (SCZ) classification tasks, respectively. These results demonstrate the efficacy of the RS-MAE as a proficient deep learning model for neuropsychiatric disorder classifications.</t>
        </is>
      </c>
      <c r="N670" s="9" t="inlineStr">
        <is>
          <t>2162-2388</t>
        </is>
      </c>
      <c r="O670" s="9" t="n"/>
      <c r="P670" s="9" t="inlineStr">
        <is>
          <t>10.1109/TNNLS.2024.3449949</t>
        </is>
      </c>
      <c r="Q670" s="9" t="inlineStr">
        <is>
          <t xml:space="preserve">National Natural Science Foundation of China(grant numbers:62276021,61773048); National Key Research and Development Project(grant numbers:2022YFC2407200); </t>
        </is>
      </c>
      <c r="R670" s="9" t="inlineStr">
        <is>
          <t>https://ieeexplore.ieee.org/stamp/stamp.jsp?arnumber=10695042</t>
        </is>
      </c>
      <c r="S670" s="9" t="inlineStr">
        <is>
          <t>Alzheimerâ€™s disease (AD);attention deficit and hyperactivity disorder (ADHD);autism spectrum disorder (ASD);dynamic functional connectivity (DFC);schizophrenia (SCZ);self-supervised learning</t>
        </is>
      </c>
      <c r="T670" s="9" t="inlineStr">
        <is>
          <t>Functional magnetic resonance imaging;Training;Brain modeling;Time series analysis;Redundancy;Matrix decomposition;Convolutional neural networks</t>
        </is>
      </c>
      <c r="U670" s="9" t="inlineStr">
        <is>
          <t>Humans;Magnetic Resonance Imaging;Brain;Mental Disorders;Rest;Neural Networks, Computer;Algorithms;Male;Adult;Autism Spectrum Disorder;Schizophrenia;Autoencoder</t>
        </is>
      </c>
      <c r="V670" s="9" t="n">
        <v>5</v>
      </c>
      <c r="W670" s="9" t="n"/>
      <c r="X670" s="9" t="n">
        <v>54</v>
      </c>
      <c r="Y670" s="9" t="inlineStr">
        <is>
          <t>IEEE</t>
        </is>
      </c>
      <c r="Z670" s="10" t="n">
        <v>45561</v>
      </c>
      <c r="AA670" s="16" t="n">
        <v>45809</v>
      </c>
      <c r="AB670" s="9" t="n"/>
      <c r="AC670" s="9" t="inlineStr">
        <is>
          <t>IEEE</t>
        </is>
      </c>
      <c r="AD670" s="11" t="inlineStr">
        <is>
          <t>IEEE Journals</t>
        </is>
      </c>
    </row>
    <row r="671">
      <c r="A671" s="12" t="inlineStr">
        <is>
          <t>Creating an App using AI to Analyze Eye Movements to Screen for Neurological Disorders</t>
        </is>
      </c>
      <c r="B671" s="22">
        <f>IF(COUNTIF($A$1:A670,
IF(ISNUMBER(MATCH(RIGHT(TRIM(A670),1),{".",",",";",":","!","?"},0)),
LEFT(TRIM(A670),LEN(TRIM(A670))-1),
TRIM(A670)
))=1,
"Not Duplicate",
"Duplicate")</f>
        <v/>
      </c>
      <c r="C671" s="22">
        <f>_xlfn.IFNA(_xlfn.XLOOKUP(A671, Table1[Title], Table1[Inclusion/Exclusion Decision]), "Added studies")</f>
        <v/>
      </c>
      <c r="D671" s="22" t="inlineStr">
        <is>
          <t>S. Vaidya</t>
        </is>
      </c>
      <c r="E671" s="22" t="inlineStr">
        <is>
          <t>NA</t>
        </is>
      </c>
      <c r="F671" s="22" t="inlineStr">
        <is>
          <t>2022 IEEE Integrated STEM Education Conference (ISEC)</t>
        </is>
      </c>
      <c r="G671" s="14" t="n">
        <v>44957</v>
      </c>
      <c r="H671" s="22" t="n">
        <v>2022</v>
      </c>
      <c r="I671" s="22" t="n"/>
      <c r="J671" s="22" t="n"/>
      <c r="K671" s="22" t="n">
        <v>332</v>
      </c>
      <c r="L671" s="22" t="n">
        <v>332</v>
      </c>
      <c r="M671" s="22" t="inlineStr">
        <is>
          <t>Like many other medical imaging and diagnostic techniques, Magnetic Resonance Imaging (MRI) and clinical evaluation are costly, particularly when identifying and diagnosing neurological disorders. Moreover, little research has been done to find alternatives for this issue. The problem here is that many individuals go undiagnosed with neurological disorders, such as autism, ADHD, dementia, Parkinsonâ€™s, and Multiple Sclerosis because they cannot afford diagnostic testing. This is a significant issue because it causes social complications, physical problems, and even death. Our goal is to assist those individuals by creating an app that serves as an alternative to high-cost diagnostic exams/imaging. The app, Braineyefy, would analyze eye movements to diagnose individuals with neurological disorders using Artificial Intelligence. Benefits of Braineyefy include early diagnosis, widespread availability, and the potential of helping doctors as a portable screening tool. To design and build the app, we are using open source libraries and frameworks available in the Python software ecosystem such as Python PyGaze (eye-tracking software), Kivy (publish app on multiple devices), and Scikit Learn/PyTorch (build AI modeling algorithm to make a trained AI model). The app will consist of a login page, a testing page, and a results page (where the patient may send test results to the individualâ€™s doctor). Continuing the project, we will obtain research participants who will take the appâ€™s diagnostic exam to collect data that will be used to train the app algorithm; the trained app algorithm will be deployed into the app. Braineyefy would identify abnormalities through the way our eyes move/reflect neurological responses when perceiving visual stimuli, accurately matching them with neurological disorders and serving as a tool for early diagnosis.</t>
        </is>
      </c>
      <c r="N671" s="22" t="inlineStr">
        <is>
          <t>2330-331X</t>
        </is>
      </c>
      <c r="O671" s="22" t="inlineStr">
        <is>
          <t>978-1-6654-8429-9</t>
        </is>
      </c>
      <c r="P671" s="22" t="inlineStr">
        <is>
          <t>10.1109/ISEC54952.2022.10025341</t>
        </is>
      </c>
      <c r="Q671" s="22" t="n"/>
      <c r="R671" s="22" t="inlineStr">
        <is>
          <t>https://ieeexplore.ieee.org/stamp/stamp.jsp?arnumber=10025341</t>
        </is>
      </c>
      <c r="S671" s="22" t="n"/>
      <c r="T671" s="22" t="inlineStr">
        <is>
          <t>Neurological diseases;Visualization;Multiple sclerosis;Magnetic resonance imaging;Software algorithms;Medical services;Software</t>
        </is>
      </c>
      <c r="U671" s="22" t="n"/>
      <c r="V671" s="22" t="n">
        <v>1</v>
      </c>
      <c r="W671" s="22" t="n"/>
      <c r="X671" s="22" t="n">
        <v>0</v>
      </c>
      <c r="Y671" s="22" t="inlineStr">
        <is>
          <t>IEEE</t>
        </is>
      </c>
      <c r="Z671" s="14" t="n">
        <v>44957</v>
      </c>
      <c r="AA671" s="22" t="inlineStr">
        <is>
          <t>26-26 March 2022</t>
        </is>
      </c>
      <c r="AB671" s="22" t="inlineStr">
        <is>
          <t>26-26 March 2022</t>
        </is>
      </c>
      <c r="AC671" s="22" t="inlineStr">
        <is>
          <t>IEEE</t>
        </is>
      </c>
      <c r="AD671" s="15" t="inlineStr">
        <is>
          <t>IEEE Conferences</t>
        </is>
      </c>
    </row>
    <row r="672">
      <c r="A672" s="8" t="inlineStr">
        <is>
          <t>Monitoring Attention Through the Use of Computerized Trailmaking Tests With Varying Input Devices</t>
        </is>
      </c>
      <c r="B672" s="9">
        <f>IF(COUNTIF($A$1:A671,
IF(ISNUMBER(MATCH(RIGHT(TRIM(A671),1),{".",",",";",":","!","?"},0)),
LEFT(TRIM(A671),LEN(TRIM(A671))-1),
TRIM(A671)
))=1,
"Not Duplicate",
"Duplicate")</f>
        <v/>
      </c>
      <c r="C672" s="9">
        <f>_xlfn.IFNA(_xlfn.XLOOKUP(A672, Table1[Title], Table1[Inclusion/Exclusion Decision]), "Added studies")</f>
        <v/>
      </c>
      <c r="D672" s="9" t="inlineStr">
        <is>
          <t>M. Hamido; A. Abdelrahman; O. Bloz; H. M. El-Said; A. Atia</t>
        </is>
      </c>
      <c r="E672" s="9" t="inlineStr">
        <is>
          <t>Faculty of Computer Science, October University for Modern Sciences and Arts (MSA), Giza, Egypt; Faculty of Computer Science, October University for Modern Sciences and Arts (MSA), Giza, Egypt; Faculty of Computer Science, October University for Modern Sciences and Arts (MSA), Giza, Egypt; Faculty of Applied Arts, Helwan University, Giza, Egypt; HCI-LAB, Faculty of Computers and Artificial Intelligence, Helwan University, Giza, Egypt</t>
        </is>
      </c>
      <c r="F672" s="9" t="inlineStr">
        <is>
          <t>2023 Intelligent Methods, Systems, and Applications (IMSA)</t>
        </is>
      </c>
      <c r="G672" s="10" t="n">
        <v>45162</v>
      </c>
      <c r="H672" s="9" t="n">
        <v>2023</v>
      </c>
      <c r="I672" s="9" t="n"/>
      <c r="J672" s="9" t="n"/>
      <c r="K672" s="9" t="n">
        <v>508</v>
      </c>
      <c r="L672" s="9" t="n">
        <v>513</v>
      </c>
      <c r="M672" s="9" t="inlineStr">
        <is>
          <t>This project implements the Trail Making Test, a psychological test for measuring visual attention, through a game like interface in addition to a monitoring platform containing various factors such as the time taken to complete the test, the number of times attention was lost during the session, and adapt the test sessions for each user using a Bluetooth identification device to separate each userâ€™s progression and associated context. The game creates visual and audible feedback to redirect attention when lost, using pose estimation and hand tracking through the use of a camera, pose estimation, and classifiers to detect inattentiveness. The aim of the implementation is to provide a tool for external users to monitor changes in attention over time, especially in the context of therapy, to assess the effectiveness of treatment plans. The main contribution of this paper is description of the software implementation of the test, as well as the results of preliminary experiments. The experiments were conducted to investigate the efficacy of different input devices in a computerized version of the Trail-Making Test with auditory feedback. The results demonstrate that more extended test times and more errors are associated with higher ratings on the the self-diagnosis rating scale for ADHD. Furthermore, this study indicates that the choice of input device used during the the test can have a significant impact on the accuracy and speed of completing the Trail-Making Test.</t>
        </is>
      </c>
      <c r="N672" s="9" t="n"/>
      <c r="O672" s="9" t="inlineStr">
        <is>
          <t>979-8-3503-3556-9</t>
        </is>
      </c>
      <c r="P672" s="9" t="inlineStr">
        <is>
          <t>10.1109/IMSA58542.2023.10217590</t>
        </is>
      </c>
      <c r="Q672" s="9" t="n"/>
      <c r="R672" s="9" t="inlineStr">
        <is>
          <t>https://ieeexplore.ieee.org/stamp/stamp.jsp?arnumber=10217590</t>
        </is>
      </c>
      <c r="S672" s="9" t="inlineStr">
        <is>
          <t>Trail-Making Test;attention;Monitoring platform;Input devices;ADHD;TUIO</t>
        </is>
      </c>
      <c r="T672" s="9" t="inlineStr">
        <is>
          <t>Visualization;Correlation;Pose estimation;Input devices;Psychology;Games;Cameras</t>
        </is>
      </c>
      <c r="U672" s="9" t="n"/>
      <c r="V672" s="9" t="n">
        <v>1</v>
      </c>
      <c r="W672" s="9" t="n"/>
      <c r="X672" s="9" t="n">
        <v>13</v>
      </c>
      <c r="Y672" s="9" t="inlineStr">
        <is>
          <t>IEEE</t>
        </is>
      </c>
      <c r="Z672" s="10" t="n">
        <v>45162</v>
      </c>
      <c r="AA672" s="9" t="inlineStr">
        <is>
          <t>15-16 July 2023</t>
        </is>
      </c>
      <c r="AB672" s="9" t="inlineStr">
        <is>
          <t>15-16 July 2023</t>
        </is>
      </c>
      <c r="AC672" s="9" t="inlineStr">
        <is>
          <t>IEEE</t>
        </is>
      </c>
      <c r="AD672" s="11" t="inlineStr">
        <is>
          <t>IEEE Conferences</t>
        </is>
      </c>
    </row>
    <row r="673">
      <c r="A673" s="12" t="inlineStr">
        <is>
          <t>EEG As A Biomarker for Psychiatric and Neurodevelopmental Disorders</t>
        </is>
      </c>
      <c r="B673" s="22">
        <f>IF(COUNTIF($A$1:A672,
IF(ISNUMBER(MATCH(RIGHT(TRIM(A672),1),{".",",",";",":","!","?"},0)),
LEFT(TRIM(A672),LEN(TRIM(A672))-1),
TRIM(A672)
))=1,
"Not Duplicate",
"Duplicate")</f>
        <v/>
      </c>
      <c r="C673" s="22">
        <f>_xlfn.IFNA(_xlfn.XLOOKUP(A673, Table1[Title], Table1[Inclusion/Exclusion Decision]), "Added studies")</f>
        <v/>
      </c>
      <c r="D673" s="22" t="inlineStr">
        <is>
          <t>S. Sanei; J. A. Chambers</t>
        </is>
      </c>
      <c r="E673" s="22" t="inlineStr">
        <is>
          <t>Cardiff University; Department of Electronic and Electrical Engineering, University of Bath, UK</t>
        </is>
      </c>
      <c r="F673" s="22" t="inlineStr">
        <is>
          <t>EEG Signal Processing and Machine Learning</t>
        </is>
      </c>
      <c r="G673" s="22" t="n"/>
      <c r="H673" s="22" t="n">
        <v>2021</v>
      </c>
      <c r="I673" s="22" t="n"/>
      <c r="J673" s="22" t="n"/>
      <c r="K673" s="22" t="n">
        <v>551</v>
      </c>
      <c r="L673" s="22" t="n">
        <v>579</v>
      </c>
      <c r="M673" s="22" t="inlineStr">
        <is>
          <t>Summary &lt;p&gt;Neurodevelopmental disorders (NDDs) are multifaceted conditions manifested as impairments in cognition, communication, behaviour, and/or motor skills resulting from abnormal brain development. Various methods and biomarkers are used to discriminate the subjects suffering from psychiatric disorders during different stages of the problem. This chapter explains applications of electroencephalogram (EEG) signal processing and machine learning for detection, recognition, or monitoring of some more popular psychiatric disorders for which the EEG signals are used as one of the screening modalities for diagnosis. The links between EEG features and clinical heterogeneity in attentionâ€deficit hyperactivity disorder (ADHD) are studied and it is concluded that multivariate analyses and resolution of EEG signals into their neural generators, can put EEG into clinical practise for ADHD. Alterations of EEG gamma activity in schizophrenia have been reported during sensory and cognitive tasks, but it remained unclear whether the changes are present in resting state.&lt;/p&gt;</t>
        </is>
      </c>
      <c r="N673" s="22" t="n"/>
      <c r="O673" s="22" t="n">
        <v>9781119386926</v>
      </c>
      <c r="P673" s="22" t="inlineStr">
        <is>
          <t>10.1002/9781119386957.ch16</t>
        </is>
      </c>
      <c r="Q673" s="22" t="n"/>
      <c r="R673" s="22" t="inlineStr">
        <is>
          <t>https://ieeexplore.ieee.org/xpl/ebooks/bookPdfWithBanner.jsp?fileName=10954675.pdf&amp;bkn=10950340&amp;pdfType=chapter</t>
        </is>
      </c>
      <c r="S673" s="22" t="n"/>
      <c r="T673" s="22" t="inlineStr">
        <is>
          <t>Electroencephalography;Medical services;History;Medical diagnostic imaging;Cognition;Schizophrenia;Depression;Blood;Vectors;Proteomics</t>
        </is>
      </c>
      <c r="U673" s="22" t="n"/>
      <c r="V673" s="22" t="n"/>
      <c r="W673" s="22" t="n"/>
      <c r="X673" s="22" t="n"/>
      <c r="Y673" s="22" t="n"/>
      <c r="Z673" s="14" t="n">
        <v>45755</v>
      </c>
      <c r="AA673" s="22" t="n"/>
      <c r="AB673" s="22" t="n"/>
      <c r="AC673" s="22" t="inlineStr">
        <is>
          <t>Wiley</t>
        </is>
      </c>
      <c r="AD673" s="15" t="inlineStr">
        <is>
          <t>Wiley AI eBook Chapters</t>
        </is>
      </c>
    </row>
    <row r="674">
      <c r="A674" s="1" t="inlineStr">
        <is>
          <t>Guest Editorial Machine Learning Technology for Biomedical Signal Processing</t>
        </is>
      </c>
      <c r="B674" s="23">
        <f>IF(COUNTIF($A$1:A673,
IF(ISNUMBER(MATCH(RIGHT(TRIM(A673),1),{".",",",";",":","!","?"},0)),
LEFT(TRIM(A673),LEN(TRIM(A673))-1),
TRIM(A673)
))=1,
"Not Duplicate",
"Duplicate")</f>
        <v/>
      </c>
      <c r="C674" s="23">
        <f>_xlfn.IFNA(_xlfn.XLOOKUP(A674, Table1[Title], Table1[Inclusion/Exclusion Decision]), "Added studies")</f>
        <v/>
      </c>
      <c r="D674" s="23" t="inlineStr">
        <is>
          <t>A. Sambas; S. Vaidyanathan; A. A. Aziz</t>
        </is>
      </c>
      <c r="E674" s="23" t="inlineStr">
        <is>
          <t>Faculty of Informatics and Computing, Universiti Sultan Zainal Abidin, Kuala Terengganu, Malaysia; Centre for Control Systems, Vel Tech University, Chennai, India; Faculty of Informatics and Computing, Universiti Sultan Zainal Abidin, Kuala Terengganu, Malaysia</t>
        </is>
      </c>
      <c r="F674" s="23" t="inlineStr">
        <is>
          <t>IEEE Journal of Biomedical and Health Informatics</t>
        </is>
      </c>
      <c r="G674" s="18" t="n">
        <v>45568</v>
      </c>
      <c r="H674" s="23" t="n">
        <v>2024</v>
      </c>
      <c r="I674" s="23" t="n">
        <v>28</v>
      </c>
      <c r="J674" s="23" t="n">
        <v>10</v>
      </c>
      <c r="K674" s="23" t="n">
        <v>5661</v>
      </c>
      <c r="L674" s="23" t="n">
        <v>5666</v>
      </c>
      <c r="M674" s="23" t="inlineStr">
        <is>
          <t>Biomedical signal processing integrates the evaluation of health measures for the purpose of delivering significant factor diagnostic information [1]. Real-time monitoring features enabled by biomedical signal processing can lead to better chronic condition control and timely identification of hazardous occurrences. The use of a remote database for cloud computing in biomedical signal processing has significant implications for healthcare applications. To guarantee effective analysis, optimal data presentation, and product quality, innovative research and ideas need to be implemented.</t>
        </is>
      </c>
      <c r="N674" s="23" t="inlineStr">
        <is>
          <t>2168-2208</t>
        </is>
      </c>
      <c r="O674" s="23" t="n"/>
      <c r="P674" s="23" t="inlineStr">
        <is>
          <t>10.1109/JBHI.2024.3451828</t>
        </is>
      </c>
      <c r="Q674" s="23" t="n"/>
      <c r="R674" s="23" t="inlineStr">
        <is>
          <t>https://ieeexplore.ieee.org/stamp/stamp.jsp?arnumber=10704797</t>
        </is>
      </c>
      <c r="S674" s="23" t="n"/>
      <c r="T674" s="23" t="inlineStr">
        <is>
          <t>Special issues and sections;Biomedical signal processing;Machine learning;Medical diagnosis;Brain modeling;Electroencephalography;Convolutional neural networks;Data models;Biomedical imaging;Image segmentation</t>
        </is>
      </c>
      <c r="U674" s="23" t="n"/>
      <c r="V674" s="23" t="n"/>
      <c r="W674" s="23" t="n"/>
      <c r="X674" s="23" t="n">
        <v>15</v>
      </c>
      <c r="Y674" s="23" t="inlineStr">
        <is>
          <t>IEEE</t>
        </is>
      </c>
      <c r="Z674" s="18" t="n">
        <v>45568</v>
      </c>
      <c r="AA674" s="23" t="inlineStr">
        <is>
          <t>Oct. 2024</t>
        </is>
      </c>
      <c r="AB674" s="23" t="n"/>
      <c r="AC674" s="23" t="inlineStr">
        <is>
          <t>IEEE</t>
        </is>
      </c>
      <c r="AD674" s="3" t="inlineStr">
        <is>
          <t>IEEE Journals</t>
        </is>
      </c>
    </row>
    <row r="675">
      <c r="A675" t="inlineStr">
        <is>
          <t>XAI Reveals the Causes of Attention Deficit Hyperactivity Disorder (ADHD) Bias in Student Performance Prediction</t>
        </is>
      </c>
      <c r="B675">
        <f>IF(COUNTIF($A$1:A674,
IF(ISNUMBER(MATCH(RIGHT(TRIM(A674),1),{".",",",";",":","!","?"},0)),
LEFT(TRIM(A674),LEN(TRIM(A674))-1),
TRIM(A674)
))=1,
"Not Duplicate",
"Duplicate")</f>
        <v/>
      </c>
      <c r="C675">
        <f>_xlfn.IFNA(_xlfn.XLOOKUP(A675, Table1[Title], Table1[Inclusion/Exclusion Decision]), "Added studies")</f>
        <v/>
      </c>
      <c r="H675" t="n">
        <v>2025</v>
      </c>
      <c r="M675"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is>
      </c>
      <c r="P675" t="inlineStr">
        <is>
          <t>10.1145/3706468.3706521</t>
        </is>
      </c>
      <c r="R675" t="inlineStr">
        <is>
          <t>https://doi.org/10.1145/3706468.3706521</t>
        </is>
      </c>
      <c r="T675" s="4" t="n"/>
      <c r="U675" s="4" t="n"/>
      <c r="AC675" t="inlineStr">
        <is>
          <t>Association for Computing Machinery</t>
        </is>
      </c>
      <c r="AD675" t="inlineStr">
        <is>
          <t>ACM</t>
        </is>
      </c>
    </row>
    <row r="676">
      <c r="A676" t="inlineStr">
        <is>
          <t>Attention Deficit Hyperactivity Disorder Classification Based on Deep Learning</t>
        </is>
      </c>
      <c r="B676">
        <f>IF(COUNTIF($A$1:A675,
IF(ISNUMBER(MATCH(RIGHT(TRIM(A675),1),{".",",",";",":","!","?"},0)),
LEFT(TRIM(A675),LEN(TRIM(A675))-1),
TRIM(A675)
))=1,
"Not Duplicate",
"Duplicate")</f>
        <v/>
      </c>
      <c r="C676">
        <f>_xlfn.IFNA(_xlfn.XLOOKUP(A676, Table1[Title], Table1[Inclusion/Exclusion Decision]), "Added studies")</f>
        <v/>
      </c>
      <c r="H676" t="inlineStr">
        <is>
          <t>2022-04</t>
        </is>
      </c>
      <c r="M676" t="inlineStr">
        <is>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P676" t="inlineStr">
        <is>
          <t>10.1109/TCBB.2022.3170527</t>
        </is>
      </c>
      <c r="R676" t="inlineStr">
        <is>
          <t>https://doi.org/10.1109/TCBB.2022.3170527</t>
        </is>
      </c>
      <c r="T676" s="4" t="n"/>
      <c r="U676" s="4" t="n"/>
      <c r="AC676" t="inlineStr">
        <is>
          <t>IEEE Computer Society Press</t>
        </is>
      </c>
      <c r="AD676" t="inlineStr">
        <is>
          <t>ACM</t>
        </is>
      </c>
    </row>
    <row r="677" hidden="1">
      <c r="A677" t="inlineStr">
        <is>
          <t>Detecting Brain activity in ADHD children and healthy controls using Machine Learning Techniques</t>
        </is>
      </c>
      <c r="B677">
        <f>IF(COUNTIF($A$1:A676,
IF(ISNUMBER(MATCH(RIGHT(TRIM(A676),1),{".",",",";",":","!","?"},0)),
LEFT(TRIM(A676),LEN(TRIM(A676))-1),
TRIM(A676)
))=1,
"Not Duplicate",
"Duplicate")</f>
        <v/>
      </c>
      <c r="C677">
        <f>_xlfn.IFNA(_xlfn.XLOOKUP(A677, Table1[Title], Table1[Inclusion/Exclusion Decision]), "Added studies")</f>
        <v/>
      </c>
      <c r="H677" t="n">
        <v>2024</v>
      </c>
      <c r="M677"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P677" t="inlineStr">
        <is>
          <t>10.1145/3641142.3641156</t>
        </is>
      </c>
      <c r="R677" t="inlineStr">
        <is>
          <t>https://doi.org/10.1145/3641142.3641156</t>
        </is>
      </c>
      <c r="T677" s="4" t="n"/>
      <c r="U677" s="4" t="n"/>
      <c r="AC677" t="inlineStr">
        <is>
          <t>Association for Computing Machinery</t>
        </is>
      </c>
      <c r="AD677" t="inlineStr">
        <is>
          <t>ACM</t>
        </is>
      </c>
    </row>
    <row r="678">
      <c r="A678" t="inlineStr">
        <is>
          <t>Deep learning-assisted ADHD diagnosis</t>
        </is>
      </c>
      <c r="B678">
        <f>IF(COUNTIF($A$1:A677,
IF(ISNUMBER(MATCH(RIGHT(TRIM(A677),1),{".",",",";",":","!","?"},0)),
LEFT(TRIM(A677),LEN(TRIM(A677))-1),
TRIM(A677)
))=1,
"Not Duplicate",
"Duplicate")</f>
        <v/>
      </c>
      <c r="C678">
        <f>_xlfn.IFNA(_xlfn.XLOOKUP(A678, Table1[Title], Table1[Inclusion/Exclusion Decision]), "Added studies")</f>
        <v/>
      </c>
      <c r="H678" t="n">
        <v>2022</v>
      </c>
      <c r="M678" t="inlineStr">
        <is>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is>
      </c>
      <c r="P678" t="inlineStr">
        <is>
          <t>10.1145/3570773.3570849</t>
        </is>
      </c>
      <c r="R678" t="inlineStr">
        <is>
          <t>https://doi.org/10.1145/3570773.3570849</t>
        </is>
      </c>
      <c r="T678" s="4" t="n"/>
      <c r="U678" s="4" t="n"/>
      <c r="AC678" t="inlineStr">
        <is>
          <t>Association for Computing Machinery</t>
        </is>
      </c>
      <c r="AD678" t="inlineStr">
        <is>
          <t>ACM</t>
        </is>
      </c>
    </row>
    <row r="679">
      <c r="A679" t="inlineStr">
        <is>
          <t>Machine Learning-Based Web Application for ADHD Detection in Children</t>
        </is>
      </c>
      <c r="B679">
        <f>IF(COUNTIF($A$1:A678,
IF(ISNUMBER(MATCH(RIGHT(TRIM(A678),1),{".",",",";",":","!","?"},0)),
LEFT(TRIM(A678),LEN(TRIM(A678))-1),
TRIM(A678)
))=1,
"Not Duplicate",
"Duplicate")</f>
        <v/>
      </c>
      <c r="C679">
        <f>_xlfn.IFNA(_xlfn.XLOOKUP(A679, Table1[Title], Table1[Inclusion/Exclusion Decision]), "Added studies")</f>
        <v/>
      </c>
      <c r="H679" t="n">
        <v>2024</v>
      </c>
      <c r="M679" t="inlineStr">
        <is>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is>
      </c>
      <c r="P679" t="inlineStr">
        <is>
          <t>10.1145/3655497.3655515</t>
        </is>
      </c>
      <c r="R679" t="inlineStr">
        <is>
          <t>https://doi.org/10.1145/3655497.3655515</t>
        </is>
      </c>
      <c r="T679" s="4" t="n"/>
      <c r="U679" s="4" t="n"/>
      <c r="AC679" t="inlineStr">
        <is>
          <t>Association for Computing Machinery</t>
        </is>
      </c>
      <c r="AD679" t="inlineStr">
        <is>
          <t>ACM</t>
        </is>
      </c>
    </row>
    <row r="680">
      <c r="A680" t="inlineStr">
        <is>
          <t>Extracting the Affective Content of Fidgeting in Adults with ADHD via Machine Learning and a Hand-held Soft Tangible Device</t>
        </is>
      </c>
      <c r="B680">
        <f>IF(COUNTIF($A$1:A679,
IF(ISNUMBER(MATCH(RIGHT(TRIM(A679),1),{".",",",";",":","!","?"},0)),
LEFT(TRIM(A679),LEN(TRIM(A679))-1),
TRIM(A679)
))=1,
"Not Duplicate",
"Duplicate")</f>
        <v/>
      </c>
      <c r="C680">
        <f>_xlfn.IFNA(_xlfn.XLOOKUP(A680, Table1[Title], Table1[Inclusion/Exclusion Decision]), "Added studies")</f>
        <v/>
      </c>
      <c r="H680" t="n">
        <v>2024</v>
      </c>
      <c r="M680"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P680" t="inlineStr">
        <is>
          <t>10.1145/3613905.3650856</t>
        </is>
      </c>
      <c r="R680" t="inlineStr">
        <is>
          <t>https://doi.org/10.1145/3613905.3650856</t>
        </is>
      </c>
      <c r="T680" s="4" t="n"/>
      <c r="U680" s="4" t="n"/>
      <c r="AC680" t="inlineStr">
        <is>
          <t>Association for Computing Machinery</t>
        </is>
      </c>
      <c r="AD680" t="inlineStr">
        <is>
          <t>ACM</t>
        </is>
      </c>
    </row>
    <row r="681">
      <c r="A681" t="inlineStr">
        <is>
          <t>Advancing ADHD Diagnosis via LSTM Models and Multimodal EEG Feature Optimization</t>
        </is>
      </c>
      <c r="B681">
        <f>IF(COUNTIF($A$1:A680,
IF(ISNUMBER(MATCH(RIGHT(TRIM(A680),1),{".",",",";",":","!","?"},0)),
LEFT(TRIM(A680),LEN(TRIM(A680))-1),
TRIM(A680)
))=1,
"Not Duplicate",
"Duplicate")</f>
        <v/>
      </c>
      <c r="C681">
        <f>_xlfn.IFNA(_xlfn.XLOOKUP(A681, Table1[Title], Table1[Inclusion/Exclusion Decision]), "Added studies")</f>
        <v/>
      </c>
      <c r="H681" t="n">
        <v>2025</v>
      </c>
      <c r="M681"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is>
      </c>
      <c r="P681" t="inlineStr">
        <is>
          <t>10.1145/3745034.3745059</t>
        </is>
      </c>
      <c r="R681" t="inlineStr">
        <is>
          <t>https://doi.org/10.1145/3745034.3745059</t>
        </is>
      </c>
      <c r="T681" s="4" t="n"/>
      <c r="U681" s="4" t="n"/>
      <c r="AC681" t="inlineStr">
        <is>
          <t>Association for Computing Machinery</t>
        </is>
      </c>
      <c r="AD681" t="inlineStr">
        <is>
          <t>ACM</t>
        </is>
      </c>
    </row>
    <row r="682">
      <c r="A682" t="inlineStr">
        <is>
          <t>A Novel Pupillometric-Based Application for the Automated Detection of ADHD Using Machine Learning</t>
        </is>
      </c>
      <c r="B682">
        <f>IF(COUNTIF($A$1:A681,
IF(ISNUMBER(MATCH(RIGHT(TRIM(A681),1),{".",",",";",":","!","?"},0)),
LEFT(TRIM(A681),LEN(TRIM(A681))-1),
TRIM(A681)
))=1,
"Not Duplicate",
"Duplicate")</f>
        <v/>
      </c>
      <c r="C682">
        <f>_xlfn.IFNA(_xlfn.XLOOKUP(A682, Table1[Title], Table1[Inclusion/Exclusion Decision]), "Added studies")</f>
        <v/>
      </c>
      <c r="H682" t="n">
        <v>2020</v>
      </c>
      <c r="M682" t="inlineStr">
        <is>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is>
      </c>
      <c r="P682" t="inlineStr">
        <is>
          <t>10.1145/3388440.3412427</t>
        </is>
      </c>
      <c r="R682" t="inlineStr">
        <is>
          <t>https://doi.org/10.1145/3388440.3412427</t>
        </is>
      </c>
      <c r="T682" s="4" t="n"/>
      <c r="U682" s="4" t="n"/>
      <c r="AC682" t="inlineStr">
        <is>
          <t>Association for Computing Machinery</t>
        </is>
      </c>
      <c r="AD682" t="inlineStr">
        <is>
          <t>ACM</t>
        </is>
      </c>
    </row>
    <row r="683">
      <c r="A683" t="inlineStr">
        <is>
          <t>Phase Synchronization-based Topological Features for Autism and ADHD Classification</t>
        </is>
      </c>
      <c r="B683">
        <f>IF(COUNTIF($A$1:A682,
IF(ISNUMBER(MATCH(RIGHT(TRIM(A682),1),{".",",",";",":","!","?"},0)),
LEFT(TRIM(A682),LEN(TRIM(A682))-1),
TRIM(A682)
))=1,
"Not Duplicate",
"Duplicate")</f>
        <v/>
      </c>
      <c r="C683">
        <f>_xlfn.IFNA(_xlfn.XLOOKUP(A683, Table1[Title], Table1[Inclusion/Exclusion Decision]), "Added studies")</f>
        <v/>
      </c>
      <c r="H683" t="n">
        <v>2025</v>
      </c>
      <c r="M68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is>
      </c>
      <c r="P683" t="inlineStr">
        <is>
          <t>10.1145/3702250.3702295</t>
        </is>
      </c>
      <c r="R683" t="inlineStr">
        <is>
          <t>https://doi.org/10.1145/3702250.3702295</t>
        </is>
      </c>
      <c r="T683" s="4" t="n"/>
      <c r="U683" s="4" t="n"/>
      <c r="AC683" t="inlineStr">
        <is>
          <t>Association for Computing Machinery</t>
        </is>
      </c>
      <c r="AD683" t="inlineStr">
        <is>
          <t>ACM</t>
        </is>
      </c>
    </row>
    <row r="684">
      <c r="A684" t="inlineStr">
        <is>
          <t>ADHD Classification Based on fMRI Spatial-Temporal Features Using Monofractal and Multifractal Dimensions</t>
        </is>
      </c>
      <c r="B684">
        <f>IF(COUNTIF($A$1:A683,
IF(ISNUMBER(MATCH(RIGHT(TRIM(A683),1),{".",",",";",":","!","?"},0)),
LEFT(TRIM(A683),LEN(TRIM(A683))-1),
TRIM(A683)
))=1,
"Not Duplicate",
"Duplicate")</f>
        <v/>
      </c>
      <c r="C684">
        <f>_xlfn.IFNA(_xlfn.XLOOKUP(A684, Table1[Title], Table1[Inclusion/Exclusion Decision]), "Added studies")</f>
        <v/>
      </c>
      <c r="H684" t="n">
        <v>2023</v>
      </c>
      <c r="M684" t="inlineStr">
        <is>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is>
      </c>
      <c r="P684" t="inlineStr">
        <is>
          <t>10.1145/3613307.3613314</t>
        </is>
      </c>
      <c r="R684" t="inlineStr">
        <is>
          <t>https://doi.org/10.1145/3613307.3613314</t>
        </is>
      </c>
      <c r="T684" s="4" t="n"/>
      <c r="U684" s="4" t="n"/>
      <c r="AC684" t="inlineStr">
        <is>
          <t>Association for Computing Machinery</t>
        </is>
      </c>
      <c r="AD684" t="inlineStr">
        <is>
          <t>ACM</t>
        </is>
      </c>
    </row>
    <row r="685">
      <c r="A685" t="inlineStr">
        <is>
          <t>AI and Gamification for Employees with ADHD: A Tool for Enhancing Workplace Focus &amp;amp; Productivity</t>
        </is>
      </c>
      <c r="B685">
        <f>IF(COUNTIF($A$1:A684,
IF(ISNUMBER(MATCH(RIGHT(TRIM(A684),1),{".",",",";",":","!","?"},0)),
LEFT(TRIM(A684),LEN(TRIM(A684))-1),
TRIM(A684)
))=1,
"Not Duplicate",
"Duplicate")</f>
        <v/>
      </c>
      <c r="C685">
        <f>_xlfn.IFNA(_xlfn.XLOOKUP(A685, Table1[Title], Table1[Inclusion/Exclusion Decision]), "Added studies")</f>
        <v/>
      </c>
      <c r="H685" t="n">
        <v>2025</v>
      </c>
      <c r="M685" t="inlineStr">
        <is>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is>
      </c>
      <c r="P685" t="inlineStr">
        <is>
          <t>10.1145/3744257.3744260</t>
        </is>
      </c>
      <c r="R685" t="inlineStr">
        <is>
          <t>https://doi.org/10.1145/3744257.3744260</t>
        </is>
      </c>
      <c r="T685" s="4" t="n"/>
      <c r="U685" s="4" t="n"/>
      <c r="AC685" t="inlineStr">
        <is>
          <t>Association for Computing Machinery</t>
        </is>
      </c>
      <c r="AD685" t="inlineStr">
        <is>
          <t>ACM</t>
        </is>
      </c>
    </row>
    <row r="686">
      <c r="A686" t="inlineStr">
        <is>
          <t>A Brief Survey on Various Prediction Models for Detection of ADHD from Brain-MRI Images</t>
        </is>
      </c>
      <c r="B686">
        <f>IF(COUNTIF($A$1:A685,
IF(ISNUMBER(MATCH(RIGHT(TRIM(A685),1),{".",",",";",":","!","?"},0)),
LEFT(TRIM(A685),LEN(TRIM(A685))-1),
TRIM(A685)
))=1,
"Not Duplicate",
"Duplicate")</f>
        <v/>
      </c>
      <c r="C686">
        <f>_xlfn.IFNA(_xlfn.XLOOKUP(A686, Table1[Title], Table1[Inclusion/Exclusion Decision]), "Added studies")</f>
        <v/>
      </c>
      <c r="H686" t="n">
        <v>2020</v>
      </c>
      <c r="M686" t="inlineStr">
        <is>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is>
      </c>
      <c r="P686" t="inlineStr">
        <is>
          <t>10.1145/3369740.3372775</t>
        </is>
      </c>
      <c r="R686" t="inlineStr">
        <is>
          <t>https://doi.org/10.1145/3369740.3372775</t>
        </is>
      </c>
      <c r="T686" s="4" t="n"/>
      <c r="U686" s="4" t="n"/>
      <c r="AC686" t="inlineStr">
        <is>
          <t>Association for Computing Machinery</t>
        </is>
      </c>
      <c r="AD686" t="inlineStr">
        <is>
          <t>ACM</t>
        </is>
      </c>
    </row>
    <row r="687">
      <c r="A687" t="inlineStr">
        <is>
          <t>Classification of ADHD based on fMRI data with Graph Convolutional Networks</t>
        </is>
      </c>
      <c r="B687">
        <f>IF(COUNTIF($A$1:A686,
IF(ISNUMBER(MATCH(RIGHT(TRIM(A686),1),{".",",",";",":","!","?"},0)),
LEFT(TRIM(A686),LEN(TRIM(A686))-1),
TRIM(A686)
))=1,
"Not Duplicate",
"Duplicate")</f>
        <v/>
      </c>
      <c r="C687">
        <f>_xlfn.IFNA(_xlfn.XLOOKUP(A687, Table1[Title], Table1[Inclusion/Exclusion Decision]), "Added studies")</f>
        <v/>
      </c>
      <c r="H687" t="n">
        <v>2024</v>
      </c>
      <c r="M687" t="inlineStr">
        <is>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is>
      </c>
      <c r="P687" t="inlineStr">
        <is>
          <t>10.1145/3644116.3644198</t>
        </is>
      </c>
      <c r="R687" t="inlineStr">
        <is>
          <t>https://doi.org/10.1145/3644116.3644198</t>
        </is>
      </c>
      <c r="T687" s="4" t="n"/>
      <c r="U687" s="4" t="n"/>
      <c r="AC687" t="inlineStr">
        <is>
          <t>Association for Computing Machinery</t>
        </is>
      </c>
      <c r="AD687" t="inlineStr">
        <is>
          <t>ACM</t>
        </is>
      </c>
    </row>
    <row r="688">
      <c r="A688" t="inlineStr">
        <is>
          <t>Exploring the Utility of Gamified Learning to Support Academic Progress among ADHD-Diagnosed Children</t>
        </is>
      </c>
      <c r="B688">
        <f>IF(COUNTIF($A$1:A687,
IF(ISNUMBER(MATCH(RIGHT(TRIM(A687),1),{".",",",";",":","!","?"},0)),
LEFT(TRIM(A687),LEN(TRIM(A687))-1),
TRIM(A687)
))=1,
"Not Duplicate",
"Duplicate")</f>
        <v/>
      </c>
      <c r="C688">
        <f>_xlfn.IFNA(_xlfn.XLOOKUP(A688, Table1[Title], Table1[Inclusion/Exclusion Decision]), "Added studies")</f>
        <v/>
      </c>
      <c r="H688" t="n">
        <v>2024</v>
      </c>
      <c r="M688"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is>
      </c>
      <c r="P688" t="inlineStr">
        <is>
          <t>10.1145/3675888.3676047</t>
        </is>
      </c>
      <c r="R688" t="inlineStr">
        <is>
          <t>https://doi.org/10.1145/3675888.3676047</t>
        </is>
      </c>
      <c r="T688" s="4" t="n"/>
      <c r="U688" s="4" t="n"/>
      <c r="AC688" t="inlineStr">
        <is>
          <t>Association for Computing Machinery</t>
        </is>
      </c>
      <c r="AD688" t="inlineStr">
        <is>
          <t>ACM</t>
        </is>
      </c>
    </row>
    <row r="689">
      <c r="A689" t="inlineStr">
        <is>
          <t>SPAE: Spatial Preservation-based Autoencoder for ADHD functional brain networks modelling</t>
        </is>
      </c>
      <c r="B689">
        <f>IF(COUNTIF($A$1:A688,
IF(ISNUMBER(MATCH(RIGHT(TRIM(A688),1),{".",",",";",":","!","?"},0)),
LEFT(TRIM(A688),LEN(TRIM(A688))-1),
TRIM(A688)
))=1,
"Not Duplicate",
"Duplicate")</f>
        <v/>
      </c>
      <c r="C689">
        <f>_xlfn.IFNA(_xlfn.XLOOKUP(A689, Table1[Title], Table1[Inclusion/Exclusion Decision]), "Added studies")</f>
        <v/>
      </c>
      <c r="H689" t="n">
        <v>2023</v>
      </c>
      <c r="M689" t="inlineStr">
        <is>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is>
      </c>
      <c r="P689" t="inlineStr">
        <is>
          <t>10.1145/3591106.3592213</t>
        </is>
      </c>
      <c r="R689" t="inlineStr">
        <is>
          <t>https://doi.org/10.1145/3591106.3592213</t>
        </is>
      </c>
      <c r="T689" s="4" t="n"/>
      <c r="U689" s="4" t="n"/>
      <c r="AC689" t="inlineStr">
        <is>
          <t>Association for Computing Machinery</t>
        </is>
      </c>
      <c r="AD689" t="inlineStr">
        <is>
          <t>ACM</t>
        </is>
      </c>
    </row>
    <row r="690">
      <c r="A690" t="inlineStr">
        <is>
          <t>Automatic Engagement Recognition of Children within Robot-Mediated Autism Therapy</t>
        </is>
      </c>
      <c r="B690">
        <f>IF(COUNTIF($A$1:A689,
IF(ISNUMBER(MATCH(RIGHT(TRIM(A689),1),{".",",",";",":","!","?"},0)),
LEFT(TRIM(A689),LEN(TRIM(A689))-1),
TRIM(A689)
))=1,
"Not Duplicate",
"Duplicate")</f>
        <v/>
      </c>
      <c r="C690">
        <f>_xlfn.IFNA(_xlfn.XLOOKUP(A690, Table1[Title], Table1[Inclusion/Exclusion Decision]), "Added studies")</f>
        <v/>
      </c>
      <c r="H690" t="n">
        <v>2020</v>
      </c>
      <c r="M690" t="inlineStr">
        <is>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t>
        </is>
      </c>
      <c r="P690" t="inlineStr">
        <is>
          <t>10.1145/3371382.3378390</t>
        </is>
      </c>
      <c r="R690" t="inlineStr">
        <is>
          <t>https://doi.org/10.1145/3371382.3378390</t>
        </is>
      </c>
      <c r="T690" s="4" t="n"/>
      <c r="U690" s="4" t="n"/>
      <c r="AC690" t="inlineStr">
        <is>
          <t>Association for Computing Machinery</t>
        </is>
      </c>
      <c r="AD690" t="inlineStr">
        <is>
          <t>ACM</t>
        </is>
      </c>
    </row>
    <row r="691">
      <c r="A691" t="inlineStr">
        <is>
          <t>Characterizing phenotypes for Mental Health Disorders with Wrapper-typed Feature selection techniques: Comparison of RF-RFE and Fuzzy Forest</t>
        </is>
      </c>
      <c r="B691">
        <f>IF(COUNTIF($A$1:A690,
IF(ISNUMBER(MATCH(RIGHT(TRIM(A690),1),{".",",",";",":","!","?"},0)),
LEFT(TRIM(A690),LEN(TRIM(A690))-1),
TRIM(A690)
))=1,
"Not Duplicate",
"Duplicate")</f>
        <v/>
      </c>
      <c r="C691">
        <f>_xlfn.IFNA(_xlfn.XLOOKUP(A691, Table1[Title], Table1[Inclusion/Exclusion Decision]), "Added studies")</f>
        <v/>
      </c>
      <c r="H691" t="n">
        <v>2022</v>
      </c>
      <c r="M691" t="inlineStr">
        <is>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is>
      </c>
      <c r="P691" t="inlineStr">
        <is>
          <t>10.1145/3529836.3529837</t>
        </is>
      </c>
      <c r="R691" t="inlineStr">
        <is>
          <t>https://doi.org/10.1145/3529836.3529837</t>
        </is>
      </c>
      <c r="T691" s="4" t="n"/>
      <c r="U691" s="4" t="n"/>
      <c r="AC691" t="inlineStr">
        <is>
          <t>Association for Computing Machinery</t>
        </is>
      </c>
      <c r="AD691" t="inlineStr">
        <is>
          <t>ACM</t>
        </is>
      </c>
    </row>
    <row r="692">
      <c r="A692" t="inlineStr">
        <is>
          <t>ADHD Intelligent Auxiliary Diagnosis System Based on Multimodal Information Fusion</t>
        </is>
      </c>
      <c r="B692">
        <f>IF(COUNTIF($A$1:A691,
IF(ISNUMBER(MATCH(RIGHT(TRIM(A691),1),{".",",",";",":","!","?"},0)),
LEFT(TRIM(A691),LEN(TRIM(A691))-1),
TRIM(A691)
))=1,
"Not Duplicate",
"Duplicate")</f>
        <v/>
      </c>
      <c r="C692">
        <f>_xlfn.IFNA(_xlfn.XLOOKUP(A692, Table1[Title], Table1[Inclusion/Exclusion Decision]), "Added studies")</f>
        <v/>
      </c>
      <c r="H692" t="n">
        <v>2020</v>
      </c>
      <c r="M692" t="inlineStr">
        <is>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is>
      </c>
      <c r="P692" t="inlineStr">
        <is>
          <t>10.1145/3394171.3414359</t>
        </is>
      </c>
      <c r="R692" t="inlineStr">
        <is>
          <t>https://doi.org/10.1145/3394171.3414359</t>
        </is>
      </c>
      <c r="T692" s="4" t="n"/>
      <c r="U692" s="4" t="n"/>
      <c r="AC692" t="inlineStr">
        <is>
          <t>Association for Computing Machinery</t>
        </is>
      </c>
      <c r="AD692" t="inlineStr">
        <is>
          <t>ACM</t>
        </is>
      </c>
    </row>
    <row r="693">
      <c r="A693" t="inlineStr">
        <is>
          <t>Engagement Analysis of ADHD Students using Visual Cues from Eye Tracker</t>
        </is>
      </c>
      <c r="B693">
        <f>IF(COUNTIF($A$1:A692,
IF(ISNUMBER(MATCH(RIGHT(TRIM(A692),1),{".",",",";",":","!","?"},0)),
LEFT(TRIM(A692),LEN(TRIM(A692))-1),
TRIM(A692)
))=1,
"Not Duplicate",
"Duplicate")</f>
        <v/>
      </c>
      <c r="C693">
        <f>_xlfn.IFNA(_xlfn.XLOOKUP(A693, Table1[Title], Table1[Inclusion/Exclusion Decision]), "Added studies")</f>
        <v/>
      </c>
      <c r="H693" t="n">
        <v>2021</v>
      </c>
      <c r="M693" t="inlineStr">
        <is>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is>
      </c>
      <c r="P693" t="inlineStr">
        <is>
          <t>10.1145/3395035.3425256</t>
        </is>
      </c>
      <c r="R693" t="inlineStr">
        <is>
          <t>https://doi.org/10.1145/3395035.3425256</t>
        </is>
      </c>
      <c r="T693" s="4" t="n"/>
      <c r="U693" s="4" t="n"/>
      <c r="AC693" t="inlineStr">
        <is>
          <t>Association for Computing Machinery</t>
        </is>
      </c>
      <c r="AD693" t="inlineStr">
        <is>
          <t>ACM</t>
        </is>
      </c>
    </row>
    <row r="694">
      <c r="A694" t="inlineStr">
        <is>
          <t>Brain network similarity using k-cores</t>
        </is>
      </c>
      <c r="B694">
        <f>IF(COUNTIF($A$1:A693,
IF(ISNUMBER(MATCH(RIGHT(TRIM(A693),1),{".",",",";",":","!","?"},0)),
LEFT(TRIM(A693),LEN(TRIM(A693))-1),
TRIM(A693)
))=1,
"Not Duplicate",
"Duplicate")</f>
        <v/>
      </c>
      <c r="C694">
        <f>_xlfn.IFNA(_xlfn.XLOOKUP(A694, Table1[Title], Table1[Inclusion/Exclusion Decision]), "Added studies")</f>
        <v/>
      </c>
      <c r="H694" t="n">
        <v>2024</v>
      </c>
      <c r="M694"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t>
        </is>
      </c>
      <c r="P694" t="inlineStr">
        <is>
          <t>10.1145/3625007.3627318</t>
        </is>
      </c>
      <c r="R694" t="inlineStr">
        <is>
          <t>https://doi.org/10.1145/3625007.3627318</t>
        </is>
      </c>
      <c r="T694" s="4" t="n"/>
      <c r="U694" s="4" t="n"/>
      <c r="AC694" t="inlineStr">
        <is>
          <t>Association for Computing Machinery</t>
        </is>
      </c>
      <c r="AD694" t="inlineStr">
        <is>
          <t>ACM</t>
        </is>
      </c>
    </row>
    <row r="695">
      <c r="A695" t="inlineStr">
        <is>
          <t>Deep Factor Learning for Accurate Brain Neuroimaging Data Analysis on Discrimination for Structural MRI and Functional MRI</t>
        </is>
      </c>
      <c r="B695">
        <f>IF(COUNTIF($A$1:A694,
IF(ISNUMBER(MATCH(RIGHT(TRIM(A694),1),{".",",",";",":","!","?"},0)),
LEFT(TRIM(A694),LEN(TRIM(A694))-1),
TRIM(A694)
))=1,
"Not Duplicate",
"Duplicate")</f>
        <v/>
      </c>
      <c r="C695">
        <f>_xlfn.IFNA(_xlfn.XLOOKUP(A695, Table1[Title], Table1[Inclusion/Exclusion Decision]), "Added studies")</f>
        <v/>
      </c>
      <c r="H695" t="n">
        <v>2023</v>
      </c>
      <c r="M695"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P695" t="inlineStr">
        <is>
          <t>10.1109/TCBB.2023.3252577</t>
        </is>
      </c>
      <c r="R695" t="inlineStr">
        <is>
          <t>https://doi.org/10.1109/TCBB.2023.3252577</t>
        </is>
      </c>
      <c r="T695" s="4" t="n"/>
      <c r="U695" s="4" t="n"/>
      <c r="AC695" t="inlineStr">
        <is>
          <t>IEEE Computer Society Press</t>
        </is>
      </c>
      <c r="AD695" t="inlineStr">
        <is>
          <t>ACM</t>
        </is>
      </c>
    </row>
    <row r="696" hidden="1">
      <c r="A696" t="inlineStr">
        <is>
          <t>Neuroimaging in attention-deficit/hyperactivity disorder</t>
        </is>
      </c>
      <c r="B696">
        <f>IF(COUNTIF($A$1:A695,
IF(ISNUMBER(MATCH(RIGHT(TRIM(A695),1),{".",",",";",":","!","?"},0)),
LEFT(TRIM(A695),LEN(TRIM(A695))-1),
TRIM(A695)
))=1,
"Not Duplicate",
"Duplicate")</f>
        <v/>
      </c>
      <c r="C696">
        <f>_xlfn.IFNA(_xlfn.XLOOKUP(A696, Table1[Title], Table1[Inclusion/Exclusion Decision]), "Added studies")</f>
        <v/>
      </c>
      <c r="D696" t="inlineStr">
        <is>
          <t>Pereira-Sanchez V, Castellanos FX.</t>
        </is>
      </c>
      <c r="H696" t="n">
        <v>2021</v>
      </c>
      <c r="I696" s="5" t="n">
        <v>44170</v>
      </c>
      <c r="J696" t="inlineStr">
        <is>
          <t>PMC7879851</t>
        </is>
      </c>
      <c r="L696" t="inlineStr">
        <is>
          <t>10.1097/YCO.0000000000000669</t>
        </is>
      </c>
      <c r="AC696" t="inlineStr">
        <is>
          <t>Curr Opin Psychiatry</t>
        </is>
      </c>
      <c r="AD696" t="inlineStr">
        <is>
          <t>Pubmed</t>
        </is>
      </c>
    </row>
    <row r="697">
      <c r="A697" t="inlineStr">
        <is>
          <t>Artificial intelligence in psychiatry research, diagnosis, and therapy</t>
        </is>
      </c>
      <c r="B697">
        <f>IF(COUNTIF($A$1:A696,
IF(ISNUMBER(MATCH(RIGHT(TRIM(A696),1),{".",",",";",":","!","?"},0)),
LEFT(TRIM(A696),LEN(TRIM(A696))-1),
TRIM(A696)
))=1,
"Not Duplicate",
"Duplicate")</f>
        <v/>
      </c>
      <c r="C697">
        <f>_xlfn.IFNA(_xlfn.XLOOKUP(A697, Table1[Title], Table1[Inclusion/Exclusion Decision]), "Added studies")</f>
        <v/>
      </c>
      <c r="D697" t="inlineStr">
        <is>
          <t>Sun J, Dong QX, Wang SW, Zheng YB, Liu XX, Lu TS, Yuan K, Shi J, Hu B, Lu L, Han Y.</t>
        </is>
      </c>
      <c r="H697" t="n">
        <v>2023</v>
      </c>
      <c r="I697" s="5" t="n">
        <v>45135</v>
      </c>
      <c r="L697" t="inlineStr">
        <is>
          <t>10.1016/j.ajp.2023.103705</t>
        </is>
      </c>
      <c r="P697">
        <f>_xlfn.IFNA( _xlfn.XLOOKUP(A697,#REF!,#REF!), "Not Pubmed")</f>
        <v/>
      </c>
      <c r="AC697" t="inlineStr">
        <is>
          <t>Asian J Psychiatr</t>
        </is>
      </c>
      <c r="AD697" t="inlineStr">
        <is>
          <t>Pubmed</t>
        </is>
      </c>
    </row>
    <row r="698">
      <c r="A698" t="inlineStr">
        <is>
          <t>Robust diagnostic classification via Q-learning</t>
        </is>
      </c>
      <c r="B698">
        <f>IF(COUNTIF($A$1:A697,
IF(ISNUMBER(MATCH(RIGHT(TRIM(A697),1),{".",",",";",":","!","?"},0)),
LEFT(TRIM(A697),LEN(TRIM(A697))-1),
TRIM(A697)
))=1,
"Not Duplicate",
"Duplicate")</f>
        <v/>
      </c>
      <c r="C698">
        <f>_xlfn.IFNA(_xlfn.XLOOKUP(A698, Table1[Title], Table1[Inclusion/Exclusion Decision]), "Added studies")</f>
        <v/>
      </c>
      <c r="D698" t="inlineStr">
        <is>
          <t>Ardulov V, Martinez VR, Somandepalli K, Zheng S, Salzman E, Lord C, Bishop S, Narayanan S.</t>
        </is>
      </c>
      <c r="H698" t="n">
        <v>2021</v>
      </c>
      <c r="I698" s="5" t="n">
        <v>44351</v>
      </c>
      <c r="J698" t="inlineStr">
        <is>
          <t>PMC8175431</t>
        </is>
      </c>
      <c r="L698" t="inlineStr">
        <is>
          <t>10.1038/s41598-021-90000-4</t>
        </is>
      </c>
      <c r="AC698" t="inlineStr">
        <is>
          <t>Sci Rep</t>
        </is>
      </c>
      <c r="AD698" t="inlineStr">
        <is>
          <t>Pubmed</t>
        </is>
      </c>
    </row>
    <row r="699">
      <c r="A699" t="inlineStr">
        <is>
          <t>Automated detection of ADHD: Current trends and future perspective</t>
        </is>
      </c>
      <c r="B699">
        <f>IF(COUNTIF($A$1:A698,
IF(ISNUMBER(MATCH(RIGHT(TRIM(A698),1),{".",",",";",":","!","?"},0)),
LEFT(TRIM(A698),LEN(TRIM(A698))-1),
TRIM(A698)
))=1,
"Not Duplicate",
"Duplicate")</f>
        <v/>
      </c>
      <c r="C699">
        <f>_xlfn.IFNA(_xlfn.XLOOKUP(A699, Table1[Title], Table1[Inclusion/Exclusion Decision]), "Added studies")</f>
        <v/>
      </c>
      <c r="D699" t="inlineStr">
        <is>
          <t>Loh HW, Ooi CP, Barua PD, Palmer EE, Molinari F, Acharya UR.</t>
        </is>
      </c>
      <c r="H699" t="n">
        <v>2022</v>
      </c>
      <c r="I699" s="5" t="n">
        <v>44676</v>
      </c>
      <c r="L699" t="inlineStr">
        <is>
          <t>10.1016/j.compbiomed.2022.105525</t>
        </is>
      </c>
      <c r="P699">
        <f>_xlfn.IFNA( _xlfn.XLOOKUP(A699,#REF!,#REF!), "Not Pubmed")</f>
        <v/>
      </c>
      <c r="AC699" t="inlineStr">
        <is>
          <t>Comput Biol Med</t>
        </is>
      </c>
      <c r="AD699" t="inlineStr">
        <is>
          <t>Pubmed</t>
        </is>
      </c>
    </row>
    <row r="700">
      <c r="A700" t="inlineStr">
        <is>
          <t>Towards high-accuracy classifying attention-deficit/hyperactivity disorders using CNN-LSTM model</t>
        </is>
      </c>
      <c r="B700">
        <f>IF(COUNTIF($A$1:A699,
IF(ISNUMBER(MATCH(RIGHT(TRIM(A699),1),{".",",",";",":","!","?"},0)),
LEFT(TRIM(A699),LEN(TRIM(A699))-1),
TRIM(A699)
))=1,
"Not Duplicate",
"Duplicate")</f>
        <v/>
      </c>
      <c r="C700">
        <f>_xlfn.IFNA(_xlfn.XLOOKUP(A700, Table1[Title], Table1[Inclusion/Exclusion Decision]), "Added studies")</f>
        <v/>
      </c>
      <c r="D700" t="inlineStr">
        <is>
          <t>Wang C, Wang X, Jing X, Yokoi H, Huang W, Zhu M, Chen S, Li G.</t>
        </is>
      </c>
      <c r="H700" t="n">
        <v>2022</v>
      </c>
      <c r="I700" s="5" t="n">
        <v>44749</v>
      </c>
      <c r="L700" t="inlineStr">
        <is>
          <t>10.1088/1741-2552/ac7f5d</t>
        </is>
      </c>
      <c r="AC700" t="inlineStr">
        <is>
          <t>J Neural Eng</t>
        </is>
      </c>
      <c r="AD700" t="inlineStr">
        <is>
          <t>Pubmed</t>
        </is>
      </c>
    </row>
    <row r="701">
      <c r="A701" t="inlineStr">
        <is>
          <t>ADHD classification using auto-encoding neural network and binary hypothesis testing</t>
        </is>
      </c>
      <c r="B701">
        <f>IF(COUNTIF($A$1:A700,
IF(ISNUMBER(MATCH(RIGHT(TRIM(A700),1),{".",",",";",":","!","?"},0)),
LEFT(TRIM(A700),LEN(TRIM(A700))-1),
TRIM(A700)
))=1,
"Not Duplicate",
"Duplicate")</f>
        <v/>
      </c>
      <c r="C701">
        <f>_xlfn.IFNA(_xlfn.XLOOKUP(A701, Table1[Title], Table1[Inclusion/Exclusion Decision]), "Added studies")</f>
        <v/>
      </c>
      <c r="D701" t="inlineStr">
        <is>
          <t>Tang Y, Sun J, Wang C, Zhong Y, Jiang A, Liu G, Liu X.</t>
        </is>
      </c>
      <c r="H701" t="n">
        <v>2022</v>
      </c>
      <c r="I701" s="5" t="n">
        <v>44570</v>
      </c>
      <c r="L701" t="inlineStr">
        <is>
          <t>10.1016/j.artmed.2021.102209</t>
        </is>
      </c>
      <c r="P701">
        <f>_xlfn.IFNA( _xlfn.XLOOKUP(A701,#REF!,#REF!), "Not Pubmed")</f>
        <v/>
      </c>
      <c r="AC701" t="inlineStr">
        <is>
          <t>Artif Intell Med</t>
        </is>
      </c>
      <c r="AD701" t="inlineStr">
        <is>
          <t>Pubmed</t>
        </is>
      </c>
    </row>
    <row r="702">
      <c r="A702" t="inlineStr">
        <is>
          <t>A multimodal approach for ADHD with coexisting ASD detection for children</t>
        </is>
      </c>
      <c r="B702">
        <f>IF(COUNTIF($A$1:A701,
IF(ISNUMBER(MATCH(RIGHT(TRIM(A701),1),{".",",",";",":","!","?"},0)),
LEFT(TRIM(A701),LEN(TRIM(A701))-1),
TRIM(A701)
))=1,
"Not Duplicate",
"Duplicate")</f>
        <v/>
      </c>
      <c r="C702">
        <f>_xlfn.IFNA(_xlfn.XLOOKUP(A702, Table1[Title], Table1[Inclusion/Exclusion Decision]), "Added studies")</f>
        <v/>
      </c>
      <c r="D702" t="inlineStr">
        <is>
          <t>Shin J, Konnai S, Maniruzzaman M, Tomioka Y, Hwang YS, Megumi A, Yasumura A.</t>
        </is>
      </c>
      <c r="H702" t="n">
        <v>2025</v>
      </c>
      <c r="I702" s="5" t="n">
        <v>45840</v>
      </c>
      <c r="J702" t="inlineStr">
        <is>
          <t>PMC12215065</t>
        </is>
      </c>
      <c r="L702" t="inlineStr">
        <is>
          <t>10.1038/s41598-025-05000-5</t>
        </is>
      </c>
      <c r="P702">
        <f>_xlfn.IFNA( _xlfn.XLOOKUP(A702,#REF!,#REF!), "Not Pubmed")</f>
        <v/>
      </c>
      <c r="AC702" t="inlineStr">
        <is>
          <t>Sci Rep</t>
        </is>
      </c>
      <c r="AD702" t="inlineStr">
        <is>
          <t>Pubmed</t>
        </is>
      </c>
    </row>
    <row r="703">
      <c r="A703" t="inlineStr">
        <is>
          <t>Subgrouping autism and ADHD based on structural MRI population modelling centiles</t>
        </is>
      </c>
      <c r="B703">
        <f>IF(COUNTIF($A$1:A702,
IF(ISNUMBER(MATCH(RIGHT(TRIM(A702),1),{".",",",";",":","!","?"},0)),
LEFT(TRIM(A702),LEN(TRIM(A702))-1),
TRIM(A702)
))=1,
"Not Duplicate",
"Duplicate")</f>
        <v/>
      </c>
      <c r="C703">
        <f>_xlfn.IFNA(_xlfn.XLOOKUP(A703, Table1[Title], Table1[Inclusion/Exclusion Decision]), "Added studies")</f>
        <v/>
      </c>
      <c r="D703" t="inlineStr">
        <is>
          <t>Pecci-Terroba C, Lai MC, Lombardo MV, Chakrabarti B, Ruigrok ANV, Suckling J, Anagnostou E, Lerch JP, Taylor MJ, Nicolson R, Georgiades S, Crosbie J, Schachar R, Kelley E, Jones J, Arnold PD, Seidlitz J, Alexander-Bloch AF, Bullmore ET, Baron-Cohen S, Bedford SA, Bethlehem RAI.</t>
        </is>
      </c>
      <c r="H703" t="n">
        <v>2025</v>
      </c>
      <c r="I703" s="5" t="n">
        <v>45812</v>
      </c>
      <c r="J703" t="inlineStr">
        <is>
          <t>PMC12135403</t>
        </is>
      </c>
      <c r="L703" t="inlineStr">
        <is>
          <t>10.1186/s13229-025-00667-z</t>
        </is>
      </c>
      <c r="P703">
        <f>_xlfn.IFNA( _xlfn.XLOOKUP(A703,#REF!,#REF!), "Not Pubmed")</f>
        <v/>
      </c>
      <c r="AC703" t="inlineStr">
        <is>
          <t>Mol Autism</t>
        </is>
      </c>
      <c r="AD703" t="inlineStr">
        <is>
          <t>Pubmed</t>
        </is>
      </c>
    </row>
    <row r="704">
      <c r="A704" t="inlineStr">
        <is>
          <t>ADHD detection based on human action recognition</t>
        </is>
      </c>
      <c r="B704">
        <f>IF(COUNTIF($A$1:A703,
IF(ISNUMBER(MATCH(RIGHT(TRIM(A703),1),{".",",",";",":","!","?"},0)),
LEFT(TRIM(A703),LEN(TRIM(A703))-1),
TRIM(A703)
))=1,
"Not Duplicate",
"Duplicate")</f>
        <v/>
      </c>
      <c r="C704">
        <f>_xlfn.IFNA(_xlfn.XLOOKUP(A704, Table1[Title], Table1[Inclusion/Exclusion Decision]), "Added studies")</f>
        <v/>
      </c>
      <c r="D704" t="inlineStr">
        <is>
          <t>Li Y, Nair R, Naqvi SM.</t>
        </is>
      </c>
      <c r="H704" t="n">
        <v>2024</v>
      </c>
      <c r="I704" s="5" t="n">
        <v>45852</v>
      </c>
      <c r="J704" t="inlineStr">
        <is>
          <t>PMC12244077</t>
        </is>
      </c>
      <c r="L704" t="inlineStr">
        <is>
          <t>10.1016/j.nsa.2024.104093</t>
        </is>
      </c>
      <c r="P704">
        <f>_xlfn.IFNA( _xlfn.XLOOKUP(A704,#REF!,#REF!), "Not Pubmed")</f>
        <v/>
      </c>
      <c r="AC704" t="inlineStr">
        <is>
          <t>Neurosci Appl</t>
        </is>
      </c>
      <c r="AD704" t="inlineStr">
        <is>
          <t>Pubmed</t>
        </is>
      </c>
    </row>
    <row r="705">
      <c r="A705" t="inlineStr">
        <is>
          <t>Questionnaire-based computational screening of adult ADHD</t>
        </is>
      </c>
      <c r="B705">
        <f>IF(COUNTIF($A$1:A704,
IF(ISNUMBER(MATCH(RIGHT(TRIM(A704),1),{".",",",";",":","!","?"},0)),
LEFT(TRIM(A704),LEN(TRIM(A704))-1),
TRIM(A704)
))=1,
"Not Duplicate",
"Duplicate")</f>
        <v/>
      </c>
      <c r="C705">
        <f>_xlfn.IFNA(_xlfn.XLOOKUP(A705, Table1[Title], Table1[Inclusion/Exclusion Decision]), "Added studies")</f>
        <v/>
      </c>
      <c r="D705" t="inlineStr">
        <is>
          <t>Trognon A, Richard M.</t>
        </is>
      </c>
      <c r="H705" t="n">
        <v>2022</v>
      </c>
      <c r="I705" s="5" t="n">
        <v>44727</v>
      </c>
      <c r="J705" t="inlineStr">
        <is>
          <t>PMC9202159</t>
        </is>
      </c>
      <c r="L705" t="inlineStr">
        <is>
          <t>10.1186/s12888-022-04048-1</t>
        </is>
      </c>
      <c r="AC705" t="inlineStr">
        <is>
          <t>BMC Psychiatry</t>
        </is>
      </c>
      <c r="AD705" t="inlineStr">
        <is>
          <t>Pubmed</t>
        </is>
      </c>
    </row>
    <row r="706">
      <c r="A706" t="inlineStr">
        <is>
          <t>Artificial Intelligence Enabled Personalised Assistive Tools to Enhance Education of Children with Neurodevelopmental Disorders-A Review</t>
        </is>
      </c>
      <c r="B706">
        <f>IF(COUNTIF($A$1:A705,
IF(ISNUMBER(MATCH(RIGHT(TRIM(A705),1),{".",",",";",":","!","?"},0)),
LEFT(TRIM(A705),LEN(TRIM(A705))-1),
TRIM(A705)
))=1,
"Not Duplicate",
"Duplicate")</f>
        <v/>
      </c>
      <c r="C706">
        <f>_xlfn.IFNA(_xlfn.XLOOKUP(A706, Table1[Title], Table1[Inclusion/Exclusion Decision]), "Added studies")</f>
        <v/>
      </c>
      <c r="D706" t="inlineStr">
        <is>
          <t>Barua PD, Vicnesh J, Gururajan R, Oh SL, Palmer E, Azizan MM, Kadri NA, Acharya UR.</t>
        </is>
      </c>
      <c r="H706" t="n">
        <v>2022</v>
      </c>
      <c r="I706" s="5" t="n">
        <v>44607</v>
      </c>
      <c r="J706" t="inlineStr">
        <is>
          <t>PMC8835076</t>
        </is>
      </c>
      <c r="L706" t="inlineStr">
        <is>
          <t>10.3390/ijerph19031192</t>
        </is>
      </c>
      <c r="P706">
        <f>_xlfn.IFNA( _xlfn.XLOOKUP(A706,#REF!,#REF!), "Not Pubmed")</f>
        <v/>
      </c>
      <c r="AC706" t="inlineStr">
        <is>
          <t>Int J Environ Res Public Health</t>
        </is>
      </c>
      <c r="AD706" t="inlineStr">
        <is>
          <t>Pubmed</t>
        </is>
      </c>
    </row>
    <row r="707">
      <c r="A707" t="inlineStr">
        <is>
          <t>Technologies to support the diagnosis and/or treatment of neurodevelopmental disorders: A systematic review</t>
        </is>
      </c>
      <c r="B707">
        <f>IF(COUNTIF($A$1:A706,
IF(ISNUMBER(MATCH(RIGHT(TRIM(A706),1),{".",",",";",":","!","?"},0)),
LEFT(TRIM(A706),LEN(TRIM(A706))-1),
TRIM(A706)
))=1,
"Not Duplicate",
"Duplicate")</f>
        <v/>
      </c>
      <c r="C707">
        <f>_xlfn.IFNA(_xlfn.XLOOKUP(A707, Table1[Title], Table1[Inclusion/Exclusion Decision]), "Added studies")</f>
        <v/>
      </c>
      <c r="D707" t="inlineStr">
        <is>
          <t>Previously Marzena Szkodo MOR, Micai M, Caruso A, Fulceri F, Fazio M, Scattoni ML.</t>
        </is>
      </c>
      <c r="H707" t="n">
        <v>2023</v>
      </c>
      <c r="I707" s="5" t="n">
        <v>44924</v>
      </c>
      <c r="L707" t="inlineStr">
        <is>
          <t>10.1016/j.neubiorev.2022.105021</t>
        </is>
      </c>
      <c r="P707">
        <f>_xlfn.IFNA( _xlfn.XLOOKUP(A707,#REF!,#REF!), "Not Pubmed")</f>
        <v/>
      </c>
      <c r="AC707" t="inlineStr">
        <is>
          <t>Neurosci Biobehav Rev</t>
        </is>
      </c>
      <c r="AD707" t="inlineStr">
        <is>
          <t>Pubmed</t>
        </is>
      </c>
    </row>
    <row r="708">
      <c r="A708" t="inlineStr">
        <is>
          <t>Integration of multi-omics and crowdsourcing assessment of placenta-brain axis biomarkers for predicting neurodevelopmental disorders</t>
        </is>
      </c>
      <c r="B708">
        <f>IF(COUNTIF($A$1:A707,
IF(ISNUMBER(MATCH(RIGHT(TRIM(A707),1),{".",",",";",":","!","?"},0)),
LEFT(TRIM(A707),LEN(TRIM(A707))-1),
TRIM(A707)
))=1,
"Not Duplicate",
"Duplicate")</f>
        <v/>
      </c>
      <c r="C708">
        <f>_xlfn.IFNA(_xlfn.XLOOKUP(A708, Table1[Title], Table1[Inclusion/Exclusion Decision]), "Added studies")</f>
        <v/>
      </c>
      <c r="D708" t="inlineStr">
        <is>
          <t>Zhang Y, Jin H, Tong J, Gan H, Tao F, Zhu Y.</t>
        </is>
      </c>
      <c r="H708" t="n">
        <v>2025</v>
      </c>
      <c r="I708" s="5" t="n">
        <v>45830</v>
      </c>
      <c r="L708" t="inlineStr">
        <is>
          <t>10.1016/j.jad.2025.119732</t>
        </is>
      </c>
      <c r="P708">
        <f>_xlfn.IFNA( _xlfn.XLOOKUP(A708,#REF!,#REF!), "Not Pubmed")</f>
        <v/>
      </c>
      <c r="AC708" t="inlineStr">
        <is>
          <t>J Affect Disord</t>
        </is>
      </c>
      <c r="AD708" t="inlineStr">
        <is>
          <t>Pubmed</t>
        </is>
      </c>
    </row>
    <row r="709">
      <c r="A709" t="inlineStr">
        <is>
          <t>Identifying ADHD and subtypes through microstates analysis and complex networks</t>
        </is>
      </c>
      <c r="B709">
        <f>IF(COUNTIF($A$1:A708,
IF(ISNUMBER(MATCH(RIGHT(TRIM(A708),1),{".",",",";",":","!","?"},0)),
LEFT(TRIM(A708),LEN(TRIM(A708))-1),
TRIM(A708)
))=1,
"Not Duplicate",
"Duplicate")</f>
        <v/>
      </c>
      <c r="C709">
        <f>_xlfn.IFNA(_xlfn.XLOOKUP(A709, Table1[Title], Table1[Inclusion/Exclusion Decision]), "Added studies")</f>
        <v/>
      </c>
      <c r="D709" t="inlineStr">
        <is>
          <t>Alves LM, Côco KF, De Souza ML, Ciarelli PM.</t>
        </is>
      </c>
      <c r="H709" t="n">
        <v>2024</v>
      </c>
      <c r="I709" s="5" t="n">
        <v>45250</v>
      </c>
      <c r="L709" t="inlineStr">
        <is>
          <t>10.1007/s11517-023-02948-2</t>
        </is>
      </c>
      <c r="P709">
        <f>_xlfn.IFNA( _xlfn.XLOOKUP(A709,#REF!,#REF!), "Not Pubmed")</f>
        <v/>
      </c>
      <c r="AC709" t="inlineStr">
        <is>
          <t>Med Biol Eng Comput</t>
        </is>
      </c>
      <c r="AD709" t="inlineStr">
        <is>
          <t>Pubmed</t>
        </is>
      </c>
    </row>
    <row r="710">
      <c r="A710" t="inlineStr">
        <is>
          <t>ADHD classification by dual subspace learning using resting-state functional connectivity</t>
        </is>
      </c>
      <c r="B710">
        <f>IF(COUNTIF($A$1:A709,
IF(ISNUMBER(MATCH(RIGHT(TRIM(A709),1),{".",",",";",":","!","?"},0)),
LEFT(TRIM(A709),LEN(TRIM(A709))-1),
TRIM(A709)
))=1,
"Not Duplicate",
"Duplicate")</f>
        <v/>
      </c>
      <c r="C710">
        <f>_xlfn.IFNA(_xlfn.XLOOKUP(A710, Table1[Title], Table1[Inclusion/Exclusion Decision]), "Added studies")</f>
        <v/>
      </c>
      <c r="D710" t="inlineStr">
        <is>
          <t>Chen Y, Tang Y, Wang C, Liu X, Zhao L, Wang Z.</t>
        </is>
      </c>
      <c r="H710" t="n">
        <v>2020</v>
      </c>
      <c r="I710" s="5" t="n">
        <v>43898</v>
      </c>
      <c r="L710" t="inlineStr">
        <is>
          <t>10.1016/j.artmed.2019.101786</t>
        </is>
      </c>
      <c r="P710">
        <f>_xlfn.IFNA( _xlfn.XLOOKUP(A710,#REF!,#REF!), "Not Pubmed")</f>
        <v/>
      </c>
      <c r="AC710" t="inlineStr">
        <is>
          <t>Artif Intell Med</t>
        </is>
      </c>
      <c r="AD710" t="inlineStr">
        <is>
          <t>Pubmed</t>
        </is>
      </c>
    </row>
    <row r="711">
      <c r="A711" t="inlineStr">
        <is>
          <t>Generalizable prediction of childhood ADHD symptoms from neurocognitive testing and youth characteristics</t>
        </is>
      </c>
      <c r="B711">
        <f>IF(COUNTIF($A$1:A710,
IF(ISNUMBER(MATCH(RIGHT(TRIM(A710),1),{".",",",";",":","!","?"},0)),
LEFT(TRIM(A710),LEN(TRIM(A710))-1),
TRIM(A710)
))=1,
"Not Duplicate",
"Duplicate")</f>
        <v/>
      </c>
      <c r="C711">
        <f>_xlfn.IFNA(_xlfn.XLOOKUP(A711, Table1[Title], Table1[Inclusion/Exclusion Decision]), "Added studies")</f>
        <v/>
      </c>
      <c r="D711" t="inlineStr">
        <is>
          <t>Weigard A, McCurry KL, Shapiro Z, Martz ME, Angstadt M, Heitzeg MM, Dinov ID, Sripada C.</t>
        </is>
      </c>
      <c r="H711" t="n">
        <v>2023</v>
      </c>
      <c r="I711" s="5" t="n">
        <v>45101</v>
      </c>
      <c r="J711" t="inlineStr">
        <is>
          <t>PMC10290685</t>
        </is>
      </c>
      <c r="L711" t="inlineStr">
        <is>
          <t>10.1038/s41398-023-02502-6</t>
        </is>
      </c>
      <c r="P711">
        <f>_xlfn.IFNA( _xlfn.XLOOKUP(A711,#REF!,#REF!), "Not Pubmed")</f>
        <v/>
      </c>
      <c r="AC711" t="inlineStr">
        <is>
          <t>Transl Psychiatry</t>
        </is>
      </c>
      <c r="AD711" t="inlineStr">
        <is>
          <t>Pubmed</t>
        </is>
      </c>
    </row>
    <row r="712">
      <c r="A712" t="inlineStr">
        <is>
          <t>Evaluating virtual reality technology in psychotherapy: impacts on anxiety, depression, and ADHD</t>
        </is>
      </c>
      <c r="B712">
        <f>IF(COUNTIF($A$1:A711,
IF(ISNUMBER(MATCH(RIGHT(TRIM(A711),1),{".",",",";",":","!","?"},0)),
LEFT(TRIM(A711),LEN(TRIM(A711))-1),
TRIM(A711)
))=1,
"Not Duplicate",
"Duplicate")</f>
        <v/>
      </c>
      <c r="C712">
        <f>_xlfn.IFNA(_xlfn.XLOOKUP(A712, Table1[Title], Table1[Inclusion/Exclusion Decision]), "Added studies")</f>
        <v/>
      </c>
      <c r="D712" t="inlineStr">
        <is>
          <t>Wang P, Ai X, Zhang X, Ma F, Zhuang Y, Wang S.</t>
        </is>
      </c>
      <c r="H712" t="n">
        <v>2024</v>
      </c>
      <c r="I712" s="5" t="n">
        <v>45659</v>
      </c>
      <c r="J712" t="inlineStr">
        <is>
          <t>PMC11688485</t>
        </is>
      </c>
      <c r="L712" t="inlineStr">
        <is>
          <t>10.3389/fpsyt.2024.1480788</t>
        </is>
      </c>
      <c r="P712">
        <f>_xlfn.IFNA( _xlfn.XLOOKUP(A712,#REF!,#REF!), "Not Pubmed")</f>
        <v/>
      </c>
      <c r="AC712" t="inlineStr">
        <is>
          <t>Front Psychiatry</t>
        </is>
      </c>
      <c r="AD712" t="inlineStr">
        <is>
          <t>Pubmed</t>
        </is>
      </c>
    </row>
    <row r="713">
      <c r="A713" t="inlineStr">
        <is>
          <t>Two neurosubtypes of ADHD different from the clinical phenotypes</t>
        </is>
      </c>
      <c r="B713">
        <f>IF(COUNTIF($A$1:A712,
IF(ISNUMBER(MATCH(RIGHT(TRIM(A712),1),{".",",",";",":","!","?"},0)),
LEFT(TRIM(A712),LEN(TRIM(A712))-1),
TRIM(A712)
))=1,
"Not Duplicate",
"Duplicate")</f>
        <v/>
      </c>
      <c r="C713">
        <f>_xlfn.IFNA(_xlfn.XLOOKUP(A713, Table1[Title], Table1[Inclusion/Exclusion Decision]), "Added studies")</f>
        <v/>
      </c>
      <c r="D713" t="inlineStr">
        <is>
          <t>Wang Q, Zhao C, Qiu J, Lu W.</t>
        </is>
      </c>
      <c r="H713" t="n">
        <v>2023</v>
      </c>
      <c r="I713" s="5" t="n">
        <v>45172</v>
      </c>
      <c r="L713" t="inlineStr">
        <is>
          <t>10.1016/j.psychres.2023.115453</t>
        </is>
      </c>
      <c r="P713">
        <f>_xlfn.IFNA( _xlfn.XLOOKUP(A713,#REF!,#REF!), "Not Pubmed")</f>
        <v/>
      </c>
      <c r="AC713" t="inlineStr">
        <is>
          <t>Psychiatry Res</t>
        </is>
      </c>
      <c r="AD713" t="inlineStr">
        <is>
          <t>Pubmed</t>
        </is>
      </c>
    </row>
    <row r="714">
      <c r="A714" t="inlineStr">
        <is>
          <t>Quantitative Identification of ADHD Tendency in Children With Immersive Fingertip Force Control Tasks</t>
        </is>
      </c>
      <c r="B714">
        <f>IF(COUNTIF($A$1:A713,
IF(ISNUMBER(MATCH(RIGHT(TRIM(A713),1),{".",",",";",":","!","?"},0)),
LEFT(TRIM(A713),LEN(TRIM(A713))-1),
TRIM(A713)
))=1,
"Not Duplicate",
"Duplicate")</f>
        <v/>
      </c>
      <c r="C714">
        <f>_xlfn.IFNA(_xlfn.XLOOKUP(A714, Table1[Title], Table1[Inclusion/Exclusion Decision]), "Added studies")</f>
        <v/>
      </c>
      <c r="D714" t="inlineStr">
        <is>
          <t>Zhang Z, Kang S, Yu J, Li H, Yin G, Zhang H, Sun L, Wang D.</t>
        </is>
      </c>
      <c r="H714" t="n">
        <v>2023</v>
      </c>
      <c r="I714" s="5" t="n">
        <v>45243</v>
      </c>
      <c r="L714" t="inlineStr">
        <is>
          <t>10.1109/TNSRE.2023.3332467</t>
        </is>
      </c>
      <c r="P714">
        <f>_xlfn.IFNA( _xlfn.XLOOKUP(A714,#REF!,#REF!), "Not Pubmed")</f>
        <v/>
      </c>
      <c r="AC714" t="inlineStr">
        <is>
          <t>IEEE Trans Neural Syst Rehabil Eng</t>
        </is>
      </c>
      <c r="AD714" t="inlineStr">
        <is>
          <t>Pubmed</t>
        </is>
      </c>
    </row>
    <row r="715">
      <c r="A715" t="inlineStr">
        <is>
          <t>Siamese based deep neural network for ADHD detection using EEG signal</t>
        </is>
      </c>
      <c r="B715">
        <f>IF(COUNTIF($A$1:A714,
IF(ISNUMBER(MATCH(RIGHT(TRIM(A714),1),{".",",",";",":","!","?"},0)),
LEFT(TRIM(A714),LEN(TRIM(A714))-1),
TRIM(A714)
))=1,
"Not Duplicate",
"Duplicate")</f>
        <v/>
      </c>
      <c r="C715">
        <f>_xlfn.IFNA(_xlfn.XLOOKUP(A715, Table1[Title], Table1[Inclusion/Exclusion Decision]), "Added studies")</f>
        <v/>
      </c>
      <c r="D715" t="inlineStr">
        <is>
          <t>Latifi B, Amini A, Motie Nasrabadi A.</t>
        </is>
      </c>
      <c r="H715" t="n">
        <v>2024</v>
      </c>
      <c r="I715" s="5" t="n">
        <v>45545</v>
      </c>
      <c r="L715" t="inlineStr">
        <is>
          <t>10.1016/j.compbiomed.2024.109092</t>
        </is>
      </c>
      <c r="P715">
        <f>_xlfn.IFNA( _xlfn.XLOOKUP(A715,#REF!,#REF!), "Not Pubmed")</f>
        <v/>
      </c>
      <c r="AC715" t="inlineStr">
        <is>
          <t>Comput Biol Med</t>
        </is>
      </c>
      <c r="AD715" t="inlineStr">
        <is>
          <t>Pubmed</t>
        </is>
      </c>
    </row>
    <row r="716">
      <c r="A716" t="inlineStr">
        <is>
          <t>Spatial-Temporal Co-Attention Learning for Diagnosis of Mental Disorders From Resting-State fMRI Data</t>
        </is>
      </c>
      <c r="B716">
        <f>IF(COUNTIF($A$1:A715,
IF(ISNUMBER(MATCH(RIGHT(TRIM(A715),1),{".",",",";",":","!","?"},0)),
LEFT(TRIM(A715),LEN(TRIM(A715))-1),
TRIM(A715)
))=1,
"Not Duplicate",
"Duplicate")</f>
        <v/>
      </c>
      <c r="C716">
        <f>_xlfn.IFNA(_xlfn.XLOOKUP(A716, Table1[Title], Table1[Inclusion/Exclusion Decision]), "Added studies")</f>
        <v/>
      </c>
      <c r="D716" t="inlineStr">
        <is>
          <t>Liu R, Huang ZA, Hu Y, Zhu Z, Wong KC, Tan KC.</t>
        </is>
      </c>
      <c r="H716" t="n">
        <v>2024</v>
      </c>
      <c r="I716" s="5" t="n">
        <v>45023</v>
      </c>
      <c r="L716" t="inlineStr">
        <is>
          <t>10.1109/TNNLS.2023.3243000</t>
        </is>
      </c>
      <c r="P716">
        <f>_xlfn.IFNA( _xlfn.XLOOKUP(A716,#REF!,#REF!), "Not Pubmed")</f>
        <v/>
      </c>
      <c r="AC716" t="inlineStr">
        <is>
          <t>IEEE Trans Neural Netw Learn Syst</t>
        </is>
      </c>
      <c r="AD716" t="inlineStr">
        <is>
          <t>Pubmed</t>
        </is>
      </c>
    </row>
    <row r="717">
      <c r="A717" t="inlineStr">
        <is>
          <t>Detecting noncredible symptomology in ADHD evaluations using machine learning</t>
        </is>
      </c>
      <c r="B717">
        <f>IF(COUNTIF($A$1:A716,
IF(ISNUMBER(MATCH(RIGHT(TRIM(A716),1),{".",",",";",":","!","?"},0)),
LEFT(TRIM(A716),LEN(TRIM(A716))-1),
TRIM(A716)
))=1,
"Not Duplicate",
"Duplicate")</f>
        <v/>
      </c>
      <c r="C717">
        <f>_xlfn.IFNA(_xlfn.XLOOKUP(A717, Table1[Title], Table1[Inclusion/Exclusion Decision]), "Added studies")</f>
        <v/>
      </c>
      <c r="D717" t="inlineStr">
        <is>
          <t>Finley JA, Phillips MS, Soble JR, Rodriguez VJ.</t>
        </is>
      </c>
      <c r="H717" t="n">
        <v>2024</v>
      </c>
      <c r="I717" s="5" t="n">
        <v>45682</v>
      </c>
      <c r="L717" t="inlineStr">
        <is>
          <t>10.1080/13803395.2025.2458547</t>
        </is>
      </c>
      <c r="P717">
        <f>_xlfn.IFNA( _xlfn.XLOOKUP(A717,#REF!,#REF!), "Not Pubmed")</f>
        <v/>
      </c>
      <c r="AC717" t="inlineStr">
        <is>
          <t>J Clin Exp Neuropsychol</t>
        </is>
      </c>
      <c r="AD717" t="inlineStr">
        <is>
          <t>Pubmed</t>
        </is>
      </c>
    </row>
    <row r="718">
      <c r="A718" t="inlineStr">
        <is>
          <t>fNIRS Classification of Adults with ADHD Enhanced by Feature Selection</t>
        </is>
      </c>
      <c r="B718">
        <f>IF(COUNTIF($A$1:A717,
IF(ISNUMBER(MATCH(RIGHT(TRIM(A717),1),{".",",",";",":","!","?"},0)),
LEFT(TRIM(A717),LEN(TRIM(A717))-1),
TRIM(A717)
))=1,
"Not Duplicate",
"Duplicate")</f>
        <v/>
      </c>
      <c r="C718">
        <f>_xlfn.IFNA(_xlfn.XLOOKUP(A718, Table1[Title], Table1[Inclusion/Exclusion Decision]), "Added studies")</f>
        <v/>
      </c>
      <c r="D718" t="inlineStr">
        <is>
          <t>Hong M, Dong SY, McIntyre RS, Chiang SK, Ho R.</t>
        </is>
      </c>
      <c r="H718" t="n">
        <v>2024</v>
      </c>
      <c r="I718" s="5" t="n">
        <v>45719</v>
      </c>
      <c r="L718" t="inlineStr">
        <is>
          <t>10.1109/TNSRE.2024.3522121</t>
        </is>
      </c>
      <c r="P718">
        <f>_xlfn.IFNA( _xlfn.XLOOKUP(A718,#REF!,#REF!), "Not Pubmed")</f>
        <v/>
      </c>
      <c r="AC718" t="inlineStr">
        <is>
          <t>IEEE Trans Neural Syst Rehabil Eng</t>
        </is>
      </c>
      <c r="AD718" t="inlineStr">
        <is>
          <t>Pubmed</t>
        </is>
      </c>
    </row>
    <row r="719" hidden="1">
      <c r="A719" t="inlineStr">
        <is>
          <t>Functional Brain Network Classification Based on Deep Graph Hashing Learning</t>
        </is>
      </c>
      <c r="B719">
        <f>IF(COUNTIF($A$1:A718,
IF(ISNUMBER(MATCH(RIGHT(TRIM(A718),1),{".",",",";",":","!","?"},0)),
LEFT(TRIM(A718),LEN(TRIM(A718))-1),
TRIM(A718)
))=1,
"Not Duplicate",
"Duplicate")</f>
        <v/>
      </c>
      <c r="C719">
        <f>_xlfn.IFNA(_xlfn.XLOOKUP(A719, Table1[Title], Table1[Inclusion/Exclusion Decision]), "Added studies")</f>
        <v/>
      </c>
      <c r="D719" t="inlineStr">
        <is>
          <t>Ji J, Zhang Y.</t>
        </is>
      </c>
      <c r="H719" t="n">
        <v>2022</v>
      </c>
      <c r="I719" s="5" t="n">
        <v>44690</v>
      </c>
      <c r="L719" t="inlineStr">
        <is>
          <t>10.1109/TMI.2022.3173428</t>
        </is>
      </c>
      <c r="AC719" t="inlineStr">
        <is>
          <t>IEEE Trans Med Imaging</t>
        </is>
      </c>
      <c r="AD719" t="inlineStr">
        <is>
          <t>Pubmed</t>
        </is>
      </c>
    </row>
    <row r="720" hidden="1">
      <c r="A720" t="inlineStr">
        <is>
          <t>Exploring voice as a digital phenotype in adults with ADHD</t>
        </is>
      </c>
      <c r="B720">
        <f>IF(COUNTIF($A$1:A719,
IF(ISNUMBER(MATCH(RIGHT(TRIM(A719),1),{".",",",";",":","!","?"},0)),
LEFT(TRIM(A719),LEN(TRIM(A719))-1),
TRIM(A719)
))=1,
"Not Duplicate",
"Duplicate")</f>
        <v/>
      </c>
      <c r="C720">
        <f>_xlfn.IFNA(_xlfn.XLOOKUP(A720, Table1[Title], Table1[Inclusion/Exclusion Decision]), "Added studies")</f>
        <v/>
      </c>
      <c r="D720" t="inlineStr">
        <is>
          <t>von Polier GG, Ahlers E, Volkening J, Langner J, Patil KR, Eickhoff SB, Helmhold F, Krautz AE, Langner D.</t>
        </is>
      </c>
      <c r="H720" t="n">
        <v>2025</v>
      </c>
      <c r="I720" s="5" t="n">
        <v>45801</v>
      </c>
      <c r="J720" t="inlineStr">
        <is>
          <t>PMC12103603</t>
        </is>
      </c>
      <c r="L720" t="inlineStr">
        <is>
          <t>10.1038/s41598-025-01989-x</t>
        </is>
      </c>
      <c r="AC720" t="inlineStr">
        <is>
          <t>Sci Rep</t>
        </is>
      </c>
      <c r="AD720" t="inlineStr">
        <is>
          <t>Pubmed</t>
        </is>
      </c>
    </row>
    <row r="721">
      <c r="A721" t="inlineStr">
        <is>
          <t>Multi-class classification model for psychiatric disorder discrimination</t>
        </is>
      </c>
      <c r="B721">
        <f>IF(COUNTIF($A$1:A720,
IF(ISNUMBER(MATCH(RIGHT(TRIM(A720),1),{".",",",";",":","!","?"},0)),
LEFT(TRIM(A720),LEN(TRIM(A720))-1),
TRIM(A720)
))=1,
"Not Duplicate",
"Duplicate")</f>
        <v/>
      </c>
      <c r="C721">
        <f>_xlfn.IFNA(_xlfn.XLOOKUP(A721, Table1[Title], Table1[Inclusion/Exclusion Decision]), "Added studies")</f>
        <v/>
      </c>
      <c r="D721" t="inlineStr">
        <is>
          <t>Emre İE, Erol Ç, Taş C, Tarhan N.</t>
        </is>
      </c>
      <c r="H721" t="n">
        <v>2023</v>
      </c>
      <c r="I721" s="5" t="n">
        <v>44893</v>
      </c>
      <c r="L721" t="inlineStr">
        <is>
          <t>10.1016/j.ijmedinf.2022.104926</t>
        </is>
      </c>
      <c r="P721">
        <f>_xlfn.IFNA( _xlfn.XLOOKUP(A721,#REF!,#REF!), "Not Pubmed")</f>
        <v/>
      </c>
      <c r="AC721" t="inlineStr">
        <is>
          <t>Int J Med Inform</t>
        </is>
      </c>
      <c r="AD721" t="inlineStr">
        <is>
          <t>Pubmed</t>
        </is>
      </c>
    </row>
    <row r="722">
      <c r="A722" t="inlineStr">
        <is>
          <t>Using machine learning to identify features associated with different types of self-injurious behaviors in autistic youth</t>
        </is>
      </c>
      <c r="B722">
        <f>IF(COUNTIF($A$1:A721,
IF(ISNUMBER(MATCH(RIGHT(TRIM(A721),1),{".",",",";",":","!","?"},0)),
LEFT(TRIM(A721),LEN(TRIM(A721))-1),
TRIM(A721)
))=1,
"Not Duplicate",
"Duplicate")</f>
        <v/>
      </c>
      <c r="C722">
        <f>_xlfn.IFNA(_xlfn.XLOOKUP(A722, Table1[Title], Table1[Inclusion/Exclusion Decision]), "Added studies")</f>
        <v/>
      </c>
      <c r="D722" t="inlineStr">
        <is>
          <t>Antezana L, Conner CM, Eldeeb S, Turecki S, Siegel M, Karim HT, Mazefsky CA.</t>
        </is>
      </c>
      <c r="H722" t="n">
        <v>2025</v>
      </c>
      <c r="I722" s="5" t="n">
        <v>45747</v>
      </c>
      <c r="J722" t="inlineStr">
        <is>
          <t>PMC12094640</t>
        </is>
      </c>
      <c r="L722" t="inlineStr">
        <is>
          <t>10.1017/S0033291725000637</t>
        </is>
      </c>
      <c r="P722">
        <f>_xlfn.IFNA( _xlfn.XLOOKUP(A722,#REF!,#REF!), "Not Pubmed")</f>
        <v/>
      </c>
      <c r="AC722" t="inlineStr">
        <is>
          <t>Psychol Med</t>
        </is>
      </c>
      <c r="AD722" t="inlineStr">
        <is>
          <t>Pubmed</t>
        </is>
      </c>
    </row>
    <row r="723">
      <c r="A723" t="inlineStr">
        <is>
          <t>Transdiagnostic Connectome-Based Prediction of Response Inhibition</t>
        </is>
      </c>
      <c r="B723">
        <f>IF(COUNTIF($A$1:A722,
IF(ISNUMBER(MATCH(RIGHT(TRIM(A722),1),{".",",",";",":","!","?"},0)),
LEFT(TRIM(A722),LEN(TRIM(A722))-1),
TRIM(A722)
))=1,
"Not Duplicate",
"Duplicate")</f>
        <v/>
      </c>
      <c r="C723">
        <f>_xlfn.IFNA(_xlfn.XLOOKUP(A723, Table1[Title], Table1[Inclusion/Exclusion Decision]), "Added studies")</f>
        <v/>
      </c>
      <c r="D723" t="inlineStr">
        <is>
          <t>Lv Q, Wang X, Kang N, Wang X, Lin P.</t>
        </is>
      </c>
      <c r="H723" t="n">
        <v>2025</v>
      </c>
      <c r="I723" s="5" t="n">
        <v>45708</v>
      </c>
      <c r="J723" t="inlineStr">
        <is>
          <t>PMC11839765</t>
        </is>
      </c>
      <c r="L723" t="inlineStr">
        <is>
          <t>10.1002/hbm.70158</t>
        </is>
      </c>
      <c r="P723">
        <f>_xlfn.IFNA( _xlfn.XLOOKUP(A723,#REF!,#REF!), "Not Pubmed")</f>
        <v/>
      </c>
      <c r="AC723" t="inlineStr">
        <is>
          <t>Hum Brain Mapp</t>
        </is>
      </c>
      <c r="AD723" t="inlineStr">
        <is>
          <t>Pubmed</t>
        </is>
      </c>
    </row>
    <row r="724">
      <c r="A724" t="inlineStr">
        <is>
          <t>Detection of ADHD From EEG Signals Using Different Entropy Measures and ANN</t>
        </is>
      </c>
      <c r="B724">
        <f>IF(COUNTIF($A$1:A723,
IF(ISNUMBER(MATCH(RIGHT(TRIM(A723),1),{".",",",";",":","!","?"},0)),
LEFT(TRIM(A723),LEN(TRIM(A723))-1),
TRIM(A723)
))=1,
"Not Duplicate",
"Duplicate")</f>
        <v/>
      </c>
      <c r="C724">
        <f>_xlfn.IFNA(_xlfn.XLOOKUP(A724, Table1[Title], Table1[Inclusion/Exclusion Decision]), "Added studies")</f>
        <v/>
      </c>
      <c r="D724" t="inlineStr">
        <is>
          <t>Catherine Joy R, Thomas George S, Albert Rajan A, Subathra MSP.</t>
        </is>
      </c>
      <c r="H724" t="n">
        <v>2022</v>
      </c>
      <c r="I724" s="5" t="n">
        <v>44431</v>
      </c>
      <c r="L724" t="inlineStr">
        <is>
          <t>10.1177/15500594211036788</t>
        </is>
      </c>
      <c r="P724">
        <f>_xlfn.IFNA( _xlfn.XLOOKUP(A724,#REF!,#REF!), "Not Pubmed")</f>
        <v/>
      </c>
      <c r="AC724" t="inlineStr">
        <is>
          <t>Clin EEG Neurosci</t>
        </is>
      </c>
      <c r="AD724" t="inlineStr">
        <is>
          <t>Pubmed</t>
        </is>
      </c>
    </row>
    <row r="725">
      <c r="A725" t="inlineStr">
        <is>
          <t>Supervised machine learning for diagnostic classification from large-scale neuroimaging datasets</t>
        </is>
      </c>
      <c r="B725">
        <f>IF(COUNTIF($A$1:A724,
IF(ISNUMBER(MATCH(RIGHT(TRIM(A724),1),{".",",",";",":","!","?"},0)),
LEFT(TRIM(A724),LEN(TRIM(A724))-1),
TRIM(A724)
))=1,
"Not Duplicate",
"Duplicate")</f>
        <v/>
      </c>
      <c r="C725">
        <f>_xlfn.IFNA(_xlfn.XLOOKUP(A725, Table1[Title], Table1[Inclusion/Exclusion Decision]), "Added studies")</f>
        <v/>
      </c>
      <c r="D725" t="inlineStr">
        <is>
          <t>Lanka P, Rangaprakash D, Dretsch MN, Katz JS, Denney TS Jr, Deshpande G.</t>
        </is>
      </c>
      <c r="H725" t="n">
        <v>2020</v>
      </c>
      <c r="I725" s="5" t="n">
        <v>43776</v>
      </c>
      <c r="J725" t="inlineStr">
        <is>
          <t>PMC7198352</t>
        </is>
      </c>
      <c r="K725" t="inlineStr">
        <is>
          <t>NIHMS1541864</t>
        </is>
      </c>
      <c r="L725" t="inlineStr">
        <is>
          <t>10.1007/s11682-019-00191-8</t>
        </is>
      </c>
      <c r="AC725" t="inlineStr">
        <is>
          <t>Brain Imaging Behav</t>
        </is>
      </c>
      <c r="AD725" t="inlineStr">
        <is>
          <t>Pubmed</t>
        </is>
      </c>
    </row>
    <row r="726">
      <c r="A726" t="inlineStr">
        <is>
          <t>Spiking Neural Networks Diagnosis of ADHD subtypes through EEG Signals Evaluation</t>
        </is>
      </c>
      <c r="B726">
        <f>IF(COUNTIF($A$1:A725,
IF(ISNUMBER(MATCH(RIGHT(TRIM(A725),1),{".",",",";",":","!","?"},0)),
LEFT(TRIM(A725),LEN(TRIM(A725))-1),
TRIM(A725)
))=1,
"Not Duplicate",
"Duplicate")</f>
        <v/>
      </c>
      <c r="C726">
        <f>_xlfn.IFNA(_xlfn.XLOOKUP(A726, Table1[Title], Table1[Inclusion/Exclusion Decision]), "Added studies")</f>
        <v/>
      </c>
      <c r="D726" t="inlineStr">
        <is>
          <t>Pedrollo GR, Franco AR, Bagesteiro LB, Balbinot A.</t>
        </is>
      </c>
      <c r="H726" t="n">
        <v>2022</v>
      </c>
      <c r="I726" s="5" t="n">
        <v>44814</v>
      </c>
      <c r="L726" t="inlineStr">
        <is>
          <t>10.1109/EMBC48229.2022.9871223</t>
        </is>
      </c>
      <c r="P726">
        <f>_xlfn.IFNA( _xlfn.XLOOKUP(A726,#REF!,#REF!), "Not Pubmed")</f>
        <v/>
      </c>
      <c r="AC726" t="inlineStr">
        <is>
          <t>Annu Int Conf IEEE Eng Med Biol Soc</t>
        </is>
      </c>
      <c r="AD726" t="inlineStr">
        <is>
          <t>Pubmed</t>
        </is>
      </c>
    </row>
    <row r="727">
      <c r="A727" t="inlineStr">
        <is>
          <t>A Machine-Based Prediction Model of ADHD Using CPT Data</t>
        </is>
      </c>
      <c r="B727">
        <f>IF(COUNTIF($A$1:A726,
IF(ISNUMBER(MATCH(RIGHT(TRIM(A726),1),{".",",",";",":","!","?"},0)),
LEFT(TRIM(A726),LEN(TRIM(A726))-1),
TRIM(A726)
))=1,
"Not Duplicate",
"Duplicate")</f>
        <v/>
      </c>
      <c r="C727">
        <f>_xlfn.IFNA(_xlfn.XLOOKUP(A727, Table1[Title], Table1[Inclusion/Exclusion Decision]), "Added studies")</f>
        <v/>
      </c>
      <c r="D727" t="inlineStr">
        <is>
          <t>Slobodin O, Yahav I, Berger I.</t>
        </is>
      </c>
      <c r="H727" t="n">
        <v>2020</v>
      </c>
      <c r="I727" s="5" t="n">
        <v>44127</v>
      </c>
      <c r="J727" t="inlineStr">
        <is>
          <t>PMC7528635</t>
        </is>
      </c>
      <c r="L727" t="inlineStr">
        <is>
          <t>10.3389/fnhum.2020.560021</t>
        </is>
      </c>
      <c r="AC727" t="inlineStr">
        <is>
          <t>Front Hum Neurosci</t>
        </is>
      </c>
      <c r="AD727" t="inlineStr">
        <is>
          <t>Pubmed</t>
        </is>
      </c>
    </row>
    <row r="728">
      <c r="A728" t="inlineStr">
        <is>
          <t>Response inhibition deficits in unmedicated youth with ADHD: An ERP/sLORETA study</t>
        </is>
      </c>
      <c r="B728">
        <f>IF(COUNTIF($A$1:A727,
IF(ISNUMBER(MATCH(RIGHT(TRIM(A727),1),{".",",",";",":","!","?"},0)),
LEFT(TRIM(A727),LEN(TRIM(A727))-1),
TRIM(A727)
))=1,
"Not Duplicate",
"Duplicate")</f>
        <v/>
      </c>
      <c r="C728">
        <f>_xlfn.IFNA(_xlfn.XLOOKUP(A728, Table1[Title], Table1[Inclusion/Exclusion Decision]), "Added studies")</f>
        <v/>
      </c>
      <c r="D728" t="inlineStr">
        <is>
          <t>Xu Y, Zeng Y, Yin W, Fu T, Hong D, Yang H, Zhu Z, Cheng D, Dang C, Song Y, Li M, Zhou Y, Yang C.</t>
        </is>
      </c>
      <c r="H728" t="n">
        <v>2025</v>
      </c>
      <c r="I728" s="5" t="n">
        <v>45851</v>
      </c>
      <c r="L728" t="inlineStr">
        <is>
          <t>10.1016/j.jad.2025.119880</t>
        </is>
      </c>
      <c r="P728">
        <f>_xlfn.IFNA( _xlfn.XLOOKUP(A728,#REF!,#REF!), "Not Pubmed")</f>
        <v/>
      </c>
      <c r="AC728" t="inlineStr">
        <is>
          <t>J Affect Disord</t>
        </is>
      </c>
      <c r="AD728" t="inlineStr">
        <is>
          <t>Pubmed</t>
        </is>
      </c>
    </row>
    <row r="729">
      <c r="A729" t="inlineStr">
        <is>
          <t>Diagnosis of Human Psychological Disorders using Supervised Learning and Nature-Inspired Computing Techniques: A Meta-Analysis</t>
        </is>
      </c>
      <c r="B729">
        <f>IF(COUNTIF($A$1:A728,
IF(ISNUMBER(MATCH(RIGHT(TRIM(A728),1),{".",",",";",":","!","?"},0)),
LEFT(TRIM(A728),LEN(TRIM(A728))-1),
TRIM(A728)
))=1,
"Not Duplicate",
"Duplicate")</f>
        <v/>
      </c>
      <c r="C729">
        <f>_xlfn.IFNA(_xlfn.XLOOKUP(A729, Table1[Title], Table1[Inclusion/Exclusion Decision]), "Added studies")</f>
        <v/>
      </c>
      <c r="D729" t="inlineStr">
        <is>
          <t>Kaur P, Sharma M.</t>
        </is>
      </c>
      <c r="H729" t="n">
        <v>2019</v>
      </c>
      <c r="I729" s="5" t="n">
        <v>43615</v>
      </c>
      <c r="L729" t="inlineStr">
        <is>
          <t>10.1007/s10916-019-1341-2</t>
        </is>
      </c>
      <c r="P729">
        <f>_xlfn.IFNA( _xlfn.XLOOKUP(A729,#REF!,#REF!), "Not Pubmed")</f>
        <v/>
      </c>
      <c r="AC729" t="inlineStr">
        <is>
          <t>J Med Syst</t>
        </is>
      </c>
      <c r="AD729" t="inlineStr">
        <is>
          <t>Pubmed</t>
        </is>
      </c>
    </row>
    <row r="730">
      <c r="A730" t="inlineStr">
        <is>
          <t>Deep learning model reveals potential risk genes for ADHD, especially Ephrin receptor gene EPHA5</t>
        </is>
      </c>
      <c r="B730">
        <f>IF(COUNTIF($A$1:A729,
IF(ISNUMBER(MATCH(RIGHT(TRIM(A729),1),{".",",",";",":","!","?"},0)),
LEFT(TRIM(A729),LEN(TRIM(A729))-1),
TRIM(A729)
))=1,
"Not Duplicate",
"Duplicate")</f>
        <v/>
      </c>
      <c r="C730">
        <f>_xlfn.IFNA(_xlfn.XLOOKUP(A730, Table1[Title], Table1[Inclusion/Exclusion Decision]), "Added studies")</f>
        <v/>
      </c>
      <c r="D730" t="inlineStr">
        <is>
          <t>Liu L, Feng X, Li H, Cheng Li S, Qian Q, Wang Y.</t>
        </is>
      </c>
      <c r="H730" t="n">
        <v>2021</v>
      </c>
      <c r="I730" s="5" t="n">
        <v>44357</v>
      </c>
      <c r="J730" t="inlineStr">
        <is>
          <t>PMC8575025</t>
        </is>
      </c>
      <c r="L730" t="inlineStr">
        <is>
          <t>10.1093/bib/bbab207</t>
        </is>
      </c>
      <c r="AC730" t="inlineStr">
        <is>
          <t>Brief Bioinform</t>
        </is>
      </c>
      <c r="AD730" t="inlineStr">
        <is>
          <t>Pubmed</t>
        </is>
      </c>
    </row>
    <row r="731">
      <c r="A731" t="inlineStr">
        <is>
          <t>Neuroimaging in Attention-Deficit/Hyperactivity Disorder: Recent Advances</t>
        </is>
      </c>
      <c r="B731">
        <f>IF(COUNTIF($A$1:A730,
IF(ISNUMBER(MATCH(RIGHT(TRIM(A730),1),{".",",",";",":","!","?"},0)),
LEFT(TRIM(A730),LEN(TRIM(A730))-1),
TRIM(A730)
))=1,
"Not Duplicate",
"Duplicate")</f>
        <v/>
      </c>
      <c r="C731">
        <f>_xlfn.IFNA(_xlfn.XLOOKUP(A731, Table1[Title], Table1[Inclusion/Exclusion Decision]), "Added studies")</f>
        <v/>
      </c>
      <c r="D731" t="inlineStr">
        <is>
          <t>Firouzabadi FD, Ramezanpour S, Firouzabadi MD, Yousem IJ, Puts NAJ, Yousem DM.</t>
        </is>
      </c>
      <c r="H731" t="n">
        <v>2022</v>
      </c>
      <c r="I731" s="5" t="n">
        <v>44426</v>
      </c>
      <c r="L731" t="inlineStr">
        <is>
          <t>10.2214/AJR.21.26316</t>
        </is>
      </c>
      <c r="P731">
        <f>_xlfn.IFNA( _xlfn.XLOOKUP(A731,#REF!,#REF!), "Not Pubmed")</f>
        <v/>
      </c>
      <c r="AC731" t="inlineStr">
        <is>
          <t>AJR Am J Roentgenol</t>
        </is>
      </c>
      <c r="AD731" t="inlineStr">
        <is>
          <t>Pubmed</t>
        </is>
      </c>
    </row>
    <row r="732">
      <c r="A732" t="inlineStr">
        <is>
          <t>Attention-Like Multimodality Fusion With Data Augmentation for Diagnosis of Mental Disorders Using MRI</t>
        </is>
      </c>
      <c r="B732">
        <f>IF(COUNTIF($A$1:A731,
IF(ISNUMBER(MATCH(RIGHT(TRIM(A731),1),{".",",",";",":","!","?"},0)),
LEFT(TRIM(A731),LEN(TRIM(A731))-1),
TRIM(A731)
))=1,
"Not Duplicate",
"Duplicate")</f>
        <v/>
      </c>
      <c r="C732">
        <f>_xlfn.IFNA(_xlfn.XLOOKUP(A732, Table1[Title], Table1[Inclusion/Exclusion Decision]), "Added studies")</f>
        <v/>
      </c>
      <c r="D732" t="inlineStr">
        <is>
          <t>Liu R, Huang ZA, Hu Y, Zhu Z, Wong KC, Tan KC.</t>
        </is>
      </c>
      <c r="H732" t="n">
        <v>2024</v>
      </c>
      <c r="I732" s="5" t="n">
        <v>44879</v>
      </c>
      <c r="L732" t="inlineStr">
        <is>
          <t>10.1109/TNNLS.2022.3219551</t>
        </is>
      </c>
      <c r="P732">
        <f>_xlfn.IFNA( _xlfn.XLOOKUP(A732,#REF!,#REF!), "Not Pubmed")</f>
        <v/>
      </c>
      <c r="AC732" t="inlineStr">
        <is>
          <t>IEEE Trans Neural Netw Learn Syst</t>
        </is>
      </c>
      <c r="AD732" t="inlineStr">
        <is>
          <t>Pubmed</t>
        </is>
      </c>
    </row>
    <row r="733" hidden="1">
      <c r="A733" t="inlineStr">
        <is>
          <t>Transformer-based structural connectivity networks for ADHD-related connectivity alterations</t>
        </is>
      </c>
      <c r="B733">
        <f>IF(COUNTIF($A$1:A732,
IF(ISNUMBER(MATCH(RIGHT(TRIM(A732),1),{".",",",";",":","!","?"},0)),
LEFT(TRIM(A732),LEN(TRIM(A732))-1),
TRIM(A732)
))=1,
"Not Duplicate",
"Duplicate")</f>
        <v/>
      </c>
      <c r="C733">
        <f>_xlfn.IFNA(_xlfn.XLOOKUP(A733, Table1[Title], Table1[Inclusion/Exclusion Decision]), "Added studies")</f>
        <v/>
      </c>
      <c r="D733" t="inlineStr">
        <is>
          <t>Shi L, Shi L, Cui Z, Lin C, Zhang R, Zhang J, Zhu Y, Shi W, Wang J, Wang Y, Wang D, Liu H, Gao X.</t>
        </is>
      </c>
      <c r="H733" t="n">
        <v>2025</v>
      </c>
      <c r="I733" s="5" t="n">
        <v>45855</v>
      </c>
      <c r="J733" t="inlineStr">
        <is>
          <t>PMC12271470</t>
        </is>
      </c>
      <c r="L733" t="inlineStr">
        <is>
          <t>10.1038/s43856-025-01015-1</t>
        </is>
      </c>
      <c r="AC733" t="inlineStr">
        <is>
          <t>Commun Med (Lond)</t>
        </is>
      </c>
      <c r="AD733" t="inlineStr">
        <is>
          <t>Pubmed</t>
        </is>
      </c>
    </row>
    <row r="734">
      <c r="A734" t="inlineStr">
        <is>
          <t>Assessing the association between ADHD and brain maturation in late childhood and emotion regulation in early adolescence</t>
        </is>
      </c>
      <c r="B734">
        <f>IF(COUNTIF($A$1:A733,
IF(ISNUMBER(MATCH(RIGHT(TRIM(A733),1),{".",",",";",":","!","?"},0)),
LEFT(TRIM(A733),LEN(TRIM(A733))-1),
TRIM(A733)
))=1,
"Not Duplicate",
"Duplicate")</f>
        <v/>
      </c>
      <c r="C734">
        <f>_xlfn.IFNA(_xlfn.XLOOKUP(A734, Table1[Title], Table1[Inclusion/Exclusion Decision]), "Added studies")</f>
        <v/>
      </c>
      <c r="D734" t="inlineStr">
        <is>
          <t>Ágrez K, Vakli P, Weiss B, Vidnyánszky Z, Bunford N.</t>
        </is>
      </c>
      <c r="H734" t="n">
        <v>2025</v>
      </c>
      <c r="I734" s="5" t="n">
        <v>45810</v>
      </c>
      <c r="J734" t="inlineStr">
        <is>
          <t>PMC12130550</t>
        </is>
      </c>
      <c r="L734" t="inlineStr">
        <is>
          <t>10.1038/s41398-025-03411-6</t>
        </is>
      </c>
      <c r="P734">
        <f>_xlfn.IFNA( _xlfn.XLOOKUP(A734,#REF!,#REF!), "Not Pubmed")</f>
        <v/>
      </c>
      <c r="AC734" t="inlineStr">
        <is>
          <t>Transl Psychiatry</t>
        </is>
      </c>
      <c r="AD734" t="inlineStr">
        <is>
          <t>Pubmed</t>
        </is>
      </c>
    </row>
    <row r="735">
      <c r="A735" t="inlineStr">
        <is>
          <t>Classification Approach for Attention Assessment via Singular Spectrum Analysis Based on Single-Channel Electroencephalograms</t>
        </is>
      </c>
      <c r="B735">
        <f>IF(COUNTIF($A$1:A734,
IF(ISNUMBER(MATCH(RIGHT(TRIM(A734),1),{".",",",";",":","!","?"},0)),
LEFT(TRIM(A734),LEN(TRIM(A734))-1),
TRIM(A734)
))=1,
"Not Duplicate",
"Duplicate")</f>
        <v/>
      </c>
      <c r="C735">
        <f>_xlfn.IFNA(_xlfn.XLOOKUP(A735, Table1[Title], Table1[Inclusion/Exclusion Decision]), "Added studies")</f>
        <v/>
      </c>
      <c r="D735" t="inlineStr">
        <is>
          <t>Wu W, Ling BW, Li R, Lin Z, Liu Q, Shao J, Ho CY.</t>
        </is>
      </c>
      <c r="H735" t="n">
        <v>2023</v>
      </c>
      <c r="I735" s="5" t="n">
        <v>44947</v>
      </c>
      <c r="J735" t="inlineStr">
        <is>
          <t>PMC9867040</t>
        </is>
      </c>
      <c r="L735" t="inlineStr">
        <is>
          <t>10.3390/s23020761</t>
        </is>
      </c>
      <c r="P735">
        <f>_xlfn.IFNA( _xlfn.XLOOKUP(A735,#REF!,#REF!), "Not Pubmed")</f>
        <v/>
      </c>
      <c r="AC735" t="inlineStr">
        <is>
          <t>Sensors (Basel)</t>
        </is>
      </c>
      <c r="AD735" t="inlineStr">
        <is>
          <t>Pubmed</t>
        </is>
      </c>
    </row>
    <row r="736">
      <c r="A736" t="inlineStr">
        <is>
          <t>Classification of auditory ERPs for ADHD detection in children</t>
        </is>
      </c>
      <c r="B736">
        <f>IF(COUNTIF($A$1:A735,
IF(ISNUMBER(MATCH(RIGHT(TRIM(A735),1),{".",",",";",":","!","?"},0)),
LEFT(TRIM(A735),LEN(TRIM(A735))-1),
TRIM(A735)
))=1,
"Not Duplicate",
"Duplicate")</f>
        <v/>
      </c>
      <c r="C736">
        <f>_xlfn.IFNA(_xlfn.XLOOKUP(A736, Table1[Title], Table1[Inclusion/Exclusion Decision]), "Added studies")</f>
        <v/>
      </c>
      <c r="D736" t="inlineStr">
        <is>
          <t>Mercado-Aguirre I, Gutiérrez-Ruiz K, Contreras-Ortiz SH.</t>
        </is>
      </c>
      <c r="H736" t="n">
        <v>2025</v>
      </c>
      <c r="I736" s="5" t="n">
        <v>45737</v>
      </c>
      <c r="L736" t="inlineStr">
        <is>
          <t>10.1080/03091902.2025.2477506</t>
        </is>
      </c>
      <c r="P736">
        <f>_xlfn.IFNA( _xlfn.XLOOKUP(A736,#REF!,#REF!), "Not Pubmed")</f>
        <v/>
      </c>
      <c r="AC736" t="inlineStr">
        <is>
          <t>J Med Eng Technol</t>
        </is>
      </c>
      <c r="AD736" t="inlineStr">
        <is>
          <t>Pubmed</t>
        </is>
      </c>
    </row>
    <row r="737">
      <c r="A737" t="inlineStr">
        <is>
          <t>Accurate Identification of ADHD among Adults Using Real-Time Activity Data</t>
        </is>
      </c>
      <c r="B737">
        <f>IF(COUNTIF($A$1:A736,
IF(ISNUMBER(MATCH(RIGHT(TRIM(A736),1),{".",",",";",":","!","?"},0)),
LEFT(TRIM(A736),LEN(TRIM(A736))-1),
TRIM(A736)
))=1,
"Not Duplicate",
"Duplicate")</f>
        <v/>
      </c>
      <c r="C737">
        <f>_xlfn.IFNA(_xlfn.XLOOKUP(A737, Table1[Title], Table1[Inclusion/Exclusion Decision]), "Added studies")</f>
        <v/>
      </c>
      <c r="D737" t="inlineStr">
        <is>
          <t>Kaur A, Kahlon KS.</t>
        </is>
      </c>
      <c r="H737" t="n">
        <v>2022</v>
      </c>
      <c r="I737" s="5" t="n">
        <v>44769</v>
      </c>
      <c r="J737" t="inlineStr">
        <is>
          <t>PMC9312518</t>
        </is>
      </c>
      <c r="L737" t="inlineStr">
        <is>
          <t>10.3390/brainsci12070831</t>
        </is>
      </c>
      <c r="AC737" t="inlineStr">
        <is>
          <t>Brain Sci</t>
        </is>
      </c>
      <c r="AD737" t="inlineStr">
        <is>
          <t>Pubmed</t>
        </is>
      </c>
    </row>
    <row r="738">
      <c r="A738" t="inlineStr">
        <is>
          <t>Predicting neurodevelopmental disorders using machine learning models and electronic health records - status of the field</t>
        </is>
      </c>
      <c r="B738">
        <f>IF(COUNTIF($A$1:A737,
IF(ISNUMBER(MATCH(RIGHT(TRIM(A737),1),{".",",",";",":","!","?"},0)),
LEFT(TRIM(A737),LEN(TRIM(A737))-1),
TRIM(A737)
))=1,
"Not Duplicate",
"Duplicate")</f>
        <v/>
      </c>
      <c r="C738">
        <f>_xlfn.IFNA(_xlfn.XLOOKUP(A738, Table1[Title], Table1[Inclusion/Exclusion Decision]), "Added studies")</f>
        <v/>
      </c>
      <c r="D738" t="inlineStr">
        <is>
          <t>Rajagopalan SS, Tammimies K.</t>
        </is>
      </c>
      <c r="H738" t="n">
        <v>2024</v>
      </c>
      <c r="I738" s="5" t="n">
        <v>45612</v>
      </c>
      <c r="J738" t="inlineStr">
        <is>
          <t>PMC11566279</t>
        </is>
      </c>
      <c r="L738" t="inlineStr">
        <is>
          <t>10.1186/s11689-024-09579-0</t>
        </is>
      </c>
      <c r="P738">
        <f>_xlfn.IFNA( _xlfn.XLOOKUP(A738,#REF!,#REF!), "Not Pubmed")</f>
        <v/>
      </c>
      <c r="AC738" t="inlineStr">
        <is>
          <t>J Neurodev Disord</t>
        </is>
      </c>
      <c r="AD738" t="inlineStr">
        <is>
          <t>Pubmed</t>
        </is>
      </c>
    </row>
    <row r="739">
      <c r="A739" t="inlineStr">
        <is>
          <t>Identifying ADHD-Related Abnormal Functional Connectivity with a Graph Convolutional Neural Network</t>
        </is>
      </c>
      <c r="B739">
        <f>IF(COUNTIF($A$1:A738,
IF(ISNUMBER(MATCH(RIGHT(TRIM(A738),1),{".",",",";",":","!","?"},0)),
LEFT(TRIM(A738),LEN(TRIM(A738))-1),
TRIM(A738)
))=1,
"Not Duplicate",
"Duplicate")</f>
        <v/>
      </c>
      <c r="C739">
        <f>_xlfn.IFNA(_xlfn.XLOOKUP(A739, Table1[Title], Table1[Inclusion/Exclusion Decision]), "Added studies")</f>
        <v/>
      </c>
      <c r="D739" t="inlineStr">
        <is>
          <t>Hu Y, Ran J, Qiao R, Xu J, Tan C, Hu L, Tian Y.</t>
        </is>
      </c>
      <c r="H739" t="n">
        <v>2024</v>
      </c>
      <c r="I739" s="5" t="n">
        <v>45420</v>
      </c>
      <c r="J739" t="inlineStr">
        <is>
          <t>PMC11074862</t>
        </is>
      </c>
      <c r="L739" t="inlineStr">
        <is>
          <t>10.1155/2024/8862647</t>
        </is>
      </c>
      <c r="P739">
        <f>_xlfn.IFNA( _xlfn.XLOOKUP(A739,#REF!,#REF!), "Not Pubmed")</f>
        <v/>
      </c>
      <c r="AC739" t="inlineStr">
        <is>
          <t>Neural Plast</t>
        </is>
      </c>
      <c r="AD739" t="inlineStr">
        <is>
          <t>Pubmed</t>
        </is>
      </c>
    </row>
    <row r="740">
      <c r="A740" t="inlineStr">
        <is>
          <t>Training a machine learning classifier to identify ADHD based on real-world clinical data from medical records</t>
        </is>
      </c>
      <c r="B740">
        <f>IF(COUNTIF($A$1:A739,
IF(ISNUMBER(MATCH(RIGHT(TRIM(A739),1),{".",",",";",":","!","?"},0)),
LEFT(TRIM(A739),LEN(TRIM(A739))-1),
TRIM(A739)
))=1,
"Not Duplicate",
"Duplicate")</f>
        <v/>
      </c>
      <c r="C740">
        <f>_xlfn.IFNA(_xlfn.XLOOKUP(A740, Table1[Title], Table1[Inclusion/Exclusion Decision]), "Added studies")</f>
        <v/>
      </c>
      <c r="D740" t="inlineStr">
        <is>
          <t>Mikolas P, Vahid A, Bernardoni F, Süß M, Martini J, Beste C, Bluschke A.</t>
        </is>
      </c>
      <c r="H740" t="n">
        <v>2022</v>
      </c>
      <c r="I740" s="5" t="n">
        <v>44770</v>
      </c>
      <c r="J740" t="inlineStr">
        <is>
          <t>PMC9334289</t>
        </is>
      </c>
      <c r="L740" t="inlineStr">
        <is>
          <t>10.1038/s41598-022-17126-x</t>
        </is>
      </c>
      <c r="AC740" t="inlineStr">
        <is>
          <t>Sci Rep</t>
        </is>
      </c>
      <c r="AD740" t="inlineStr">
        <is>
          <t>Pubmed</t>
        </is>
      </c>
    </row>
    <row r="741">
      <c r="A741" t="inlineStr">
        <is>
          <t>A robot intervention for adults with ADHD and insomnia-A mixed-method proof-of-concept study</t>
        </is>
      </c>
      <c r="B741">
        <f>IF(COUNTIF($A$1:A740,
IF(ISNUMBER(MATCH(RIGHT(TRIM(A740),1),{".",",",";",":","!","?"},0)),
LEFT(TRIM(A740),LEN(TRIM(A740))-1),
TRIM(A740)
))=1,
"Not Duplicate",
"Duplicate")</f>
        <v/>
      </c>
      <c r="C741">
        <f>_xlfn.IFNA(_xlfn.XLOOKUP(A741, Table1[Title], Table1[Inclusion/Exclusion Decision]), "Added studies")</f>
        <v/>
      </c>
      <c r="D741" t="inlineStr">
        <is>
          <t>Støre SJ, Tillfors M, Angelhoff C, Norell-Clarke A.</t>
        </is>
      </c>
      <c r="H741" t="n">
        <v>2023</v>
      </c>
      <c r="I741" s="5" t="n">
        <v>45170</v>
      </c>
      <c r="J741" t="inlineStr">
        <is>
          <t>PMC10473504</t>
        </is>
      </c>
      <c r="L741" t="inlineStr">
        <is>
          <t>10.1371/journal.pone.0290984</t>
        </is>
      </c>
      <c r="P741">
        <f>_xlfn.IFNA( _xlfn.XLOOKUP(A741,#REF!,#REF!), "Not Pubmed")</f>
        <v/>
      </c>
      <c r="AC741" t="inlineStr">
        <is>
          <t>PLoS One</t>
        </is>
      </c>
      <c r="AD741" t="inlineStr">
        <is>
          <t>Pubmed</t>
        </is>
      </c>
    </row>
    <row r="742">
      <c r="A742" t="inlineStr">
        <is>
          <t>Exploring potential ADHD biomarkers through advanced machine learning: An examination of audiovisual integration networks</t>
        </is>
      </c>
      <c r="B742">
        <f>IF(COUNTIF($A$1:A741,
IF(ISNUMBER(MATCH(RIGHT(TRIM(A741),1),{".",",",";",":","!","?"},0)),
LEFT(TRIM(A741),LEN(TRIM(A741))-1),
TRIM(A741)
))=1,
"Not Duplicate",
"Duplicate")</f>
        <v/>
      </c>
      <c r="C742">
        <f>_xlfn.IFNA(_xlfn.XLOOKUP(A742, Table1[Title], Table1[Inclusion/Exclusion Decision]), "Added studies")</f>
        <v/>
      </c>
      <c r="D742" t="inlineStr">
        <is>
          <t>Zamanzadeh M, Pourhedayat A, Bakouie F, Hadaeghi F.</t>
        </is>
      </c>
      <c r="H742" t="n">
        <v>2024</v>
      </c>
      <c r="I742" s="5" t="n">
        <v>45588</v>
      </c>
      <c r="L742" t="inlineStr">
        <is>
          <t>10.1016/j.compbiomed.2024.109240</t>
        </is>
      </c>
      <c r="P742">
        <f>_xlfn.IFNA( _xlfn.XLOOKUP(A742,#REF!,#REF!), "Not Pubmed")</f>
        <v/>
      </c>
      <c r="AC742" t="inlineStr">
        <is>
          <t>Comput Biol Med</t>
        </is>
      </c>
      <c r="AD742" t="inlineStr">
        <is>
          <t>Pubmed</t>
        </is>
      </c>
    </row>
    <row r="743">
      <c r="A743" t="inlineStr">
        <is>
          <t>Functional connectivity anomalies in medication-naive children with ADHD: Diagnostic potential, symptoms interpretation, and a mediation model</t>
        </is>
      </c>
      <c r="B743">
        <f>IF(COUNTIF($A$1:A742,
IF(ISNUMBER(MATCH(RIGHT(TRIM(A742),1),{".",",",";",":","!","?"},0)),
LEFT(TRIM(A742),LEN(TRIM(A742))-1),
TRIM(A742)
))=1,
"Not Duplicate",
"Duplicate")</f>
        <v/>
      </c>
      <c r="C743">
        <f>_xlfn.IFNA(_xlfn.XLOOKUP(A743, Table1[Title], Table1[Inclusion/Exclusion Decision]), "Added studies")</f>
        <v/>
      </c>
      <c r="D743" t="inlineStr">
        <is>
          <t>Hu Y, Zeng Y, Fu T, Hong D, Yang H, Zhu Z, Cheng D, Dang C, Song Y, Yang C, Yin W, Zhou Y.</t>
        </is>
      </c>
      <c r="H743" t="n">
        <v>2025</v>
      </c>
      <c r="I743" s="5" t="n">
        <v>45777</v>
      </c>
      <c r="L743" t="inlineStr">
        <is>
          <t>10.1016/j.clinph.2025.04.011</t>
        </is>
      </c>
      <c r="P743">
        <f>_xlfn.IFNA( _xlfn.XLOOKUP(A743,#REF!,#REF!), "Not Pubmed")</f>
        <v/>
      </c>
      <c r="AC743" t="inlineStr">
        <is>
          <t>Clin Neurophysiol</t>
        </is>
      </c>
      <c r="AD743" t="inlineStr">
        <is>
          <t>Pubmed</t>
        </is>
      </c>
    </row>
    <row r="744">
      <c r="A744" t="inlineStr">
        <is>
          <t>Confound-leakage: confound removal in machine learning leads to leakage</t>
        </is>
      </c>
      <c r="B744">
        <f>IF(COUNTIF($A$1:A743,
IF(ISNUMBER(MATCH(RIGHT(TRIM(A743),1),{".",",",";",":","!","?"},0)),
LEFT(TRIM(A743),LEN(TRIM(A743))-1),
TRIM(A743)
))=1,
"Not Duplicate",
"Duplicate")</f>
        <v/>
      </c>
      <c r="C744">
        <f>_xlfn.IFNA(_xlfn.XLOOKUP(A744, Table1[Title], Table1[Inclusion/Exclusion Decision]), "Added studies")</f>
        <v/>
      </c>
      <c r="D744" t="inlineStr">
        <is>
          <t>Hamdan S, Love BC, von Polier GG, Weis S, Schwender H, Eickhoff SB, Patil KR.</t>
        </is>
      </c>
      <c r="H744" t="n">
        <v>2022</v>
      </c>
      <c r="I744" s="5" t="n">
        <v>45199</v>
      </c>
      <c r="J744" t="inlineStr">
        <is>
          <t>PMC10541796</t>
        </is>
      </c>
      <c r="L744" t="inlineStr">
        <is>
          <t>10.1093/gigascience/giad071</t>
        </is>
      </c>
      <c r="P744">
        <f>_xlfn.IFNA( _xlfn.XLOOKUP(A744,#REF!,#REF!), "Not Pubmed")</f>
        <v/>
      </c>
      <c r="AC744" t="inlineStr">
        <is>
          <t>Gigascience</t>
        </is>
      </c>
      <c r="AD744" t="inlineStr">
        <is>
          <t>Pubmed</t>
        </is>
      </c>
    </row>
    <row r="745">
      <c r="A745" t="inlineStr">
        <is>
          <t>KBG syndrome: videoconferencing and use of artificial intelligence driven facial phenotyping in 25 new patients</t>
        </is>
      </c>
      <c r="B745">
        <f>IF(COUNTIF($A$1:A744,
IF(ISNUMBER(MATCH(RIGHT(TRIM(A744),1),{".",",",";",":","!","?"},0)),
LEFT(TRIM(A744),LEN(TRIM(A744))-1),
TRIM(A744)
))=1,
"Not Duplicate",
"Duplicate")</f>
        <v/>
      </c>
      <c r="C745">
        <f>_xlfn.IFNA(_xlfn.XLOOKUP(A745, Table1[Title], Table1[Inclusion/Exclusion Decision]), "Added studies")</f>
        <v/>
      </c>
      <c r="D745" t="inlineStr">
        <is>
          <t>Guo L, Park J, Yi E, Marchi E, Hsieh TC, Kibalnyk Y, Moreno-Sáez Y, Biskup S, Puk O, Beger C, Li Q, Wang K, Voronova A, Krawitz PM, Lyon GJ.</t>
        </is>
      </c>
      <c r="H745" t="n">
        <v>2022</v>
      </c>
      <c r="I745" s="5" t="n">
        <v>44788</v>
      </c>
      <c r="J745" t="inlineStr">
        <is>
          <t>PMC9626563</t>
        </is>
      </c>
      <c r="L745" t="inlineStr">
        <is>
          <t>10.1038/s41431-022-01171-1</t>
        </is>
      </c>
      <c r="P745">
        <f>_xlfn.IFNA( _xlfn.XLOOKUP(A745,#REF!,#REF!), "Not Pubmed")</f>
        <v/>
      </c>
      <c r="AC745" t="inlineStr">
        <is>
          <t>Eur J Hum Genet</t>
        </is>
      </c>
      <c r="AD745" t="inlineStr">
        <is>
          <t>Pubmed</t>
        </is>
      </c>
    </row>
    <row r="746">
      <c r="A746" t="inlineStr">
        <is>
          <t>Distinct neuroimaging subtypes of ADHD among adolescents based on semi-supervised learning</t>
        </is>
      </c>
      <c r="B746">
        <f>IF(COUNTIF($A$1:A745,
IF(ISNUMBER(MATCH(RIGHT(TRIM(A745),1),{".",",",";",":","!","?"},0)),
LEFT(TRIM(A745),LEN(TRIM(A745))-1),
TRIM(A745)
))=1,
"Not Duplicate",
"Duplicate")</f>
        <v/>
      </c>
      <c r="C746">
        <f>_xlfn.IFNA(_xlfn.XLOOKUP(A746, Table1[Title], Table1[Inclusion/Exclusion Decision]), "Added studies")</f>
        <v/>
      </c>
      <c r="D746" t="inlineStr">
        <is>
          <t>Chen Y, Li M, Zhao Z, Xu X, Chen R, Zhao R, Zhang Y, Wang G, Wu D.</t>
        </is>
      </c>
      <c r="H746" t="n">
        <v>2025</v>
      </c>
      <c r="I746" s="5" t="n">
        <v>45978</v>
      </c>
      <c r="J746" t="inlineStr">
        <is>
          <t>PMC12623789</t>
        </is>
      </c>
      <c r="L746" t="inlineStr">
        <is>
          <t>10.1038/s41398-025-03662-3</t>
        </is>
      </c>
      <c r="P746">
        <f>_xlfn.IFNA( _xlfn.XLOOKUP(A746,#REF!,#REF!), "Not Pubmed")</f>
        <v/>
      </c>
      <c r="AC746" t="inlineStr">
        <is>
          <t>Transl Psychiatry</t>
        </is>
      </c>
      <c r="AD746" t="inlineStr">
        <is>
          <t>Pubmed</t>
        </is>
      </c>
    </row>
    <row r="747">
      <c r="A747" t="inlineStr">
        <is>
          <t>Objective ADHD Diagnosis Using Convolutional Neural Networks Over Daily-Life Activity Records</t>
        </is>
      </c>
      <c r="B747">
        <f>IF(COUNTIF($A$1:A746,
IF(ISNUMBER(MATCH(RIGHT(TRIM(A746),1),{".",",",";",":","!","?"},0)),
LEFT(TRIM(A746),LEN(TRIM(A746))-1),
TRIM(A746)
))=1,
"Not Duplicate",
"Duplicate")</f>
        <v/>
      </c>
      <c r="C747">
        <f>_xlfn.IFNA(_xlfn.XLOOKUP(A747, Table1[Title], Table1[Inclusion/Exclusion Decision]), "Added studies")</f>
        <v/>
      </c>
      <c r="D747" t="inlineStr">
        <is>
          <t>Amado-Caballero P, Casaseca-de-la-Higuera P, Alberola-Lopez S, Andres-de-Llano JM, Villalobos JAL, Garmendia-Leiza JR, Alberola-Lopez C.</t>
        </is>
      </c>
      <c r="H747" t="n">
        <v>2020</v>
      </c>
      <c r="I747" s="5" t="n">
        <v>43837</v>
      </c>
      <c r="L747" t="inlineStr">
        <is>
          <t>10.1109/JBHI.2020.2964072</t>
        </is>
      </c>
      <c r="AC747" t="inlineStr">
        <is>
          <t>IEEE J Biomed Health Inform</t>
        </is>
      </c>
      <c r="AD747" t="inlineStr">
        <is>
          <t>Pubmed</t>
        </is>
      </c>
    </row>
    <row r="748" hidden="1">
      <c r="A748" t="inlineStr">
        <is>
          <t>A neuroimaging biomarker for striatal dysfunction in schizophrenia</t>
        </is>
      </c>
      <c r="B748">
        <f>IF(COUNTIF($A$1:A747,
IF(ISNUMBER(MATCH(RIGHT(TRIM(A747),1),{".",",",";",":","!","?"},0)),
LEFT(TRIM(A747),LEN(TRIM(A747))-1),
TRIM(A747)
))=1,
"Not Duplicate",
"Duplicate")</f>
        <v/>
      </c>
      <c r="C748">
        <f>_xlfn.IFNA(_xlfn.XLOOKUP(A748, Table1[Title], Table1[Inclusion/Exclusion Decision]), "Added studies")</f>
        <v/>
      </c>
      <c r="D748" t="inlineStr">
        <is>
          <t>Li A, Zalesky A, Yue W, Howes O, Yan H, Liu Y, Fan L, Whitaker KJ, Xu K, Rao G, Li J, Liu S, Wang M, Sun Y, Song M, Li P, Chen J, Chen Y, Wang H, Liu W, Li Z, Yang Y, Guo H, Wan P, Lv L, Lu L, Yan J, Song Y, Wang H, Zhang H, Wu H, Ning Y, Du Y, Cheng Y, Xu J, Xu X, Zhang D, Wang X, Jiang T, Liu B.</t>
        </is>
      </c>
      <c r="H748" t="n">
        <v>2020</v>
      </c>
      <c r="I748" s="5" t="n">
        <v>43928</v>
      </c>
      <c r="L748" t="inlineStr">
        <is>
          <t>10.1038/s41591-020-0793-8</t>
        </is>
      </c>
      <c r="AC748" t="inlineStr">
        <is>
          <t>Nat Med</t>
        </is>
      </c>
      <c r="AD748" t="inlineStr">
        <is>
          <t>Pubmed</t>
        </is>
      </c>
    </row>
    <row r="749">
      <c r="A749" t="inlineStr">
        <is>
          <t>Insights Into Detecting Adult ADHD Symptoms Through Advanced Dual-Stream Machine Learning</t>
        </is>
      </c>
      <c r="B749">
        <f>IF(COUNTIF($A$1:A748,
IF(ISNUMBER(MATCH(RIGHT(TRIM(A748),1),{".",",",";",":","!","?"},0)),
LEFT(TRIM(A748),LEN(TRIM(A748))-1),
TRIM(A748)
))=1,
"Not Duplicate",
"Duplicate")</f>
        <v/>
      </c>
      <c r="C749">
        <f>_xlfn.IFNA(_xlfn.XLOOKUP(A749, Table1[Title], Table1[Inclusion/Exclusion Decision]), "Added studies")</f>
        <v/>
      </c>
      <c r="D749" t="inlineStr">
        <is>
          <t>Nash C, Nair R, Naqvi SM.</t>
        </is>
      </c>
      <c r="H749" t="n">
        <v>2024</v>
      </c>
      <c r="I749" s="5" t="n">
        <v>45532</v>
      </c>
      <c r="L749" t="inlineStr">
        <is>
          <t>10.1109/TNSRE.2024.3450848</t>
        </is>
      </c>
      <c r="AC749" t="inlineStr">
        <is>
          <t>IEEE Trans Neural Syst Rehabil Eng</t>
        </is>
      </c>
      <c r="AD749" t="inlineStr">
        <is>
          <t>Pubmed</t>
        </is>
      </c>
    </row>
    <row r="750" hidden="1">
      <c r="A750" t="inlineStr">
        <is>
          <t>Application of machine learning in early childhood development research: a scoping review</t>
        </is>
      </c>
      <c r="B750">
        <f>IF(COUNTIF($A$1:A749,
IF(ISNUMBER(MATCH(RIGHT(TRIM(A749),1),{".",",",";",":","!","?"},0)),
LEFT(TRIM(A749),LEN(TRIM(A749))-1),
TRIM(A749)
))=1,
"Not Duplicate",
"Duplicate")</f>
        <v/>
      </c>
      <c r="C750">
        <f>_xlfn.IFNA(_xlfn.XLOOKUP(A750, Table1[Title], Table1[Inclusion/Exclusion Decision]), "Added studies")</f>
        <v/>
      </c>
      <c r="D750" t="inlineStr">
        <is>
          <t>Benson FN, Chelangat D, Brink W, Mwangala PN, Waljee AK, Moyer CA, Abubakar A.</t>
        </is>
      </c>
      <c r="H750" t="n">
        <v>2025</v>
      </c>
      <c r="I750" s="5" t="n">
        <v>45888</v>
      </c>
      <c r="J750" t="inlineStr">
        <is>
          <t>PMC12366570</t>
        </is>
      </c>
      <c r="L750" t="inlineStr">
        <is>
          <t>10.1136/bmjopen-2025-100358</t>
        </is>
      </c>
      <c r="AC750" t="inlineStr">
        <is>
          <t>BMJ Open</t>
        </is>
      </c>
      <c r="AD750" t="inlineStr">
        <is>
          <t>Pubmed</t>
        </is>
      </c>
    </row>
    <row r="751">
      <c r="A751" t="inlineStr">
        <is>
          <t>DeepADRA2A: predicting adrenergic α2a inhibitors using deep learning</t>
        </is>
      </c>
      <c r="B751">
        <f>IF(COUNTIF($A$1:A750,
IF(ISNUMBER(MATCH(RIGHT(TRIM(A750),1),{".",",",";",":","!","?"},0)),
LEFT(TRIM(A750),LEN(TRIM(A750))-1),
TRIM(A750)
))=1,
"Not Duplicate",
"Duplicate")</f>
        <v/>
      </c>
      <c r="C751">
        <f>_xlfn.IFNA(_xlfn.XLOOKUP(A751, Table1[Title], Table1[Inclusion/Exclusion Decision]), "Added studies")</f>
        <v/>
      </c>
      <c r="D751" t="inlineStr">
        <is>
          <t>Wankhade N, Dayasagar U, Sharma A, Kamble P, Varma T, Garg P.</t>
        </is>
      </c>
      <c r="H751" t="n">
        <v>2024</v>
      </c>
      <c r="I751" s="5" t="n">
        <v>45213</v>
      </c>
      <c r="L751" t="inlineStr">
        <is>
          <t>10.1080/07391102.2023.2270056</t>
        </is>
      </c>
      <c r="P751">
        <f>_xlfn.IFNA( _xlfn.XLOOKUP(A751,#REF!,#REF!), "Not Pubmed")</f>
        <v/>
      </c>
      <c r="AC751" t="inlineStr">
        <is>
          <t>J Biomol Struct Dyn</t>
        </is>
      </c>
      <c r="AD751" t="inlineStr">
        <is>
          <t>Pubmed</t>
        </is>
      </c>
    </row>
    <row r="752">
      <c r="A752" t="inlineStr">
        <is>
          <t>Machine Learning for Neurodevelopmental Disorders</t>
        </is>
      </c>
      <c r="B752">
        <f>IF(COUNTIF($A$1:A751,
IF(ISNUMBER(MATCH(RIGHT(TRIM(A751),1),{".",",",";",":","!","?"},0)),
LEFT(TRIM(A751),LEN(TRIM(A751))-1),
TRIM(A751)
))=1,
"Not Duplicate",
"Duplicate")</f>
        <v/>
      </c>
      <c r="C752">
        <f>_xlfn.IFNA(_xlfn.XLOOKUP(A752, Table1[Title], Table1[Inclusion/Exclusion Decision]), "Added studies")</f>
        <v/>
      </c>
      <c r="D752" t="inlineStr">
        <is>
          <t>Moreau C, Deruelle C, Auzias G.</t>
        </is>
      </c>
      <c r="H752" t="n">
        <v>2023</v>
      </c>
      <c r="I752" s="5" t="n">
        <v>45130</v>
      </c>
      <c r="L752" t="inlineStr">
        <is>
          <t>10.1007/978-1-0716-3195-9_31</t>
        </is>
      </c>
      <c r="P752">
        <f>_xlfn.IFNA( _xlfn.XLOOKUP(A752,#REF!,#REF!), "Not Pubmed")</f>
        <v/>
      </c>
      <c r="AC752" t="inlineStr">
        <is>
          <t>Machine Learning for Brain Disorders</t>
        </is>
      </c>
      <c r="AD752" t="inlineStr">
        <is>
          <t>Pubmed</t>
        </is>
      </c>
    </row>
    <row r="753">
      <c r="A753" t="inlineStr">
        <is>
          <t>Temporal Alpha Dissimilarity of ADHD Brain Network in Comparison With CPT and CATA</t>
        </is>
      </c>
      <c r="B753">
        <f>IF(COUNTIF($A$1:A752,
IF(ISNUMBER(MATCH(RIGHT(TRIM(A752),1),{".",",",";",":","!","?"},0)),
LEFT(TRIM(A752),LEN(TRIM(A752))-1),
TRIM(A752)
))=1,
"Not Duplicate",
"Duplicate")</f>
        <v/>
      </c>
      <c r="C753">
        <f>_xlfn.IFNA(_xlfn.XLOOKUP(A753, Table1[Title], Table1[Inclusion/Exclusion Decision]), "Added studies")</f>
        <v/>
      </c>
      <c r="D753" t="inlineStr">
        <is>
          <t>Lin JW, Fan ZC, Tzou SC, Wang LJ, Ko LW.</t>
        </is>
      </c>
      <c r="H753" t="n">
        <v>2024</v>
      </c>
      <c r="I753" s="5" t="n">
        <v>45321</v>
      </c>
      <c r="L753" t="inlineStr">
        <is>
          <t>10.1109/TNSRE.2024.3360137</t>
        </is>
      </c>
      <c r="AC753" t="inlineStr">
        <is>
          <t>IEEE Trans Neural Syst Rehabil Eng</t>
        </is>
      </c>
      <c r="AD753" t="inlineStr">
        <is>
          <t>Pubmed</t>
        </is>
      </c>
    </row>
    <row r="754" hidden="1">
      <c r="A754" t="inlineStr">
        <is>
          <t>Transdiagnostic, Connectome-Based Prediction of Memory Constructs Across Psychiatric Disorders</t>
        </is>
      </c>
      <c r="B754">
        <f>IF(COUNTIF($A$1:A753,
IF(ISNUMBER(MATCH(RIGHT(TRIM(A753),1),{".",",",";",":","!","?"},0)),
LEFT(TRIM(A753),LEN(TRIM(A753))-1),
TRIM(A753)
))=1,
"Not Duplicate",
"Duplicate")</f>
        <v/>
      </c>
      <c r="C754">
        <f>_xlfn.IFNA(_xlfn.XLOOKUP(A754, Table1[Title], Table1[Inclusion/Exclusion Decision]), "Added studies")</f>
        <v/>
      </c>
      <c r="D754" t="inlineStr">
        <is>
          <t>Barron DS, Gao S, Dadashkarimi J, Greene AS, Spann MN, Noble S, Lake EMR, Krystal JH, Constable RT, Scheinost D.</t>
        </is>
      </c>
      <c r="H754" t="n">
        <v>2021</v>
      </c>
      <c r="I754" s="5" t="n">
        <v>44186</v>
      </c>
      <c r="J754" t="inlineStr">
        <is>
          <t>PMC8023861</t>
        </is>
      </c>
      <c r="L754" t="inlineStr">
        <is>
          <t>10.1093/cercor/bhaa371</t>
        </is>
      </c>
      <c r="AC754" t="inlineStr">
        <is>
          <t>Cereb Cortex</t>
        </is>
      </c>
      <c r="AD754" t="inlineStr">
        <is>
          <t>Pubmed</t>
        </is>
      </c>
    </row>
    <row r="755">
      <c r="A755" t="inlineStr">
        <is>
          <t>Segregation, integration and balance in resting-state brain functional networks associated with bipolar disorder symptoms</t>
        </is>
      </c>
      <c r="B755">
        <f>IF(COUNTIF($A$1:A754,
IF(ISNUMBER(MATCH(RIGHT(TRIM(A754),1),{".",",",";",":","!","?"},0)),
LEFT(TRIM(A754),LEN(TRIM(A754))-1),
TRIM(A754)
))=1,
"Not Duplicate",
"Duplicate")</f>
        <v/>
      </c>
      <c r="C755">
        <f>_xlfn.IFNA(_xlfn.XLOOKUP(A755, Table1[Title], Table1[Inclusion/Exclusion Decision]), "Added studies")</f>
        <v/>
      </c>
      <c r="D755" t="inlineStr">
        <is>
          <t>Chang Z, Wang X, Wu Y, Lin P, Wang R.</t>
        </is>
      </c>
      <c r="H755" t="n">
        <v>2023</v>
      </c>
      <c r="I755" s="5" t="n">
        <v>44830</v>
      </c>
      <c r="J755" t="inlineStr">
        <is>
          <t>PMC9842930</t>
        </is>
      </c>
      <c r="L755" t="inlineStr">
        <is>
          <t>10.1002/hbm.26087</t>
        </is>
      </c>
      <c r="P755">
        <f>_xlfn.IFNA( _xlfn.XLOOKUP(A755,#REF!,#REF!), "Not Pubmed")</f>
        <v/>
      </c>
      <c r="AC755" t="inlineStr">
        <is>
          <t>Hum Brain Mapp</t>
        </is>
      </c>
      <c r="AD755" t="inlineStr">
        <is>
          <t>Pubmed</t>
        </is>
      </c>
    </row>
    <row r="756">
      <c r="A756" t="inlineStr">
        <is>
          <t>Graph-Based Disease Prediction in Neuroimaging: Investigating the Impact of Feature Selection</t>
        </is>
      </c>
      <c r="B756">
        <f>IF(COUNTIF($A$1:A755,
IF(ISNUMBER(MATCH(RIGHT(TRIM(A755),1),{".",",",";",":","!","?"},0)),
LEFT(TRIM(A755),LEN(TRIM(A755))-1),
TRIM(A755)
))=1,
"Not Duplicate",
"Duplicate")</f>
        <v/>
      </c>
      <c r="C756">
        <f>_xlfn.IFNA(_xlfn.XLOOKUP(A756, Table1[Title], Table1[Inclusion/Exclusion Decision]), "Added studies")</f>
        <v/>
      </c>
      <c r="D756" t="inlineStr">
        <is>
          <t>Kiakou D, Adamopoulos A, Scherf N.</t>
        </is>
      </c>
      <c r="H756" t="n">
        <v>2023</v>
      </c>
      <c r="I756" s="5" t="n">
        <v>45131</v>
      </c>
      <c r="L756" t="inlineStr">
        <is>
          <t>10.1007/978-3-031-31982-2_24</t>
        </is>
      </c>
      <c r="P756">
        <f>_xlfn.IFNA( _xlfn.XLOOKUP(A756,#REF!,#REF!), "Not Pubmed")</f>
        <v/>
      </c>
      <c r="AC756" t="inlineStr">
        <is>
          <t>Adv Exp Med Biol</t>
        </is>
      </c>
      <c r="AD756" t="inlineStr">
        <is>
          <t>Pubmed</t>
        </is>
      </c>
    </row>
    <row r="757">
      <c r="A757" t="inlineStr">
        <is>
          <t>Application of deep learning algorithm on whole genome sequencing data uncovers structural variants associated with multiple mental disorders in African American patients</t>
        </is>
      </c>
      <c r="B757">
        <f>IF(COUNTIF($A$1:A756,
IF(ISNUMBER(MATCH(RIGHT(TRIM(A756),1),{".",",",";",":","!","?"},0)),
LEFT(TRIM(A756),LEN(TRIM(A756))-1),
TRIM(A756)
))=1,
"Not Duplicate",
"Duplicate")</f>
        <v/>
      </c>
      <c r="C757">
        <f>_xlfn.IFNA(_xlfn.XLOOKUP(A757, Table1[Title], Table1[Inclusion/Exclusion Decision]), "Added studies")</f>
        <v/>
      </c>
      <c r="D757" t="inlineStr">
        <is>
          <t>Liu Y, Qu HQ, Mentch FD, Qu J, Chang X, Nguyen K, Tian L, Glessner J, Sleiman PMA, Hakonarson H.</t>
        </is>
      </c>
      <c r="H757" t="n">
        <v>2022</v>
      </c>
      <c r="I757" s="5" t="n">
        <v>44569</v>
      </c>
      <c r="J757" t="inlineStr">
        <is>
          <t>PMC9095459</t>
        </is>
      </c>
      <c r="L757" t="inlineStr">
        <is>
          <t>10.1038/s41380-021-01418-1</t>
        </is>
      </c>
      <c r="AC757" t="inlineStr">
        <is>
          <t>Mol Psychiatry</t>
        </is>
      </c>
      <c r="AD757" t="inlineStr">
        <is>
          <t>Pubmed</t>
        </is>
      </c>
    </row>
    <row r="758">
      <c r="A758" t="inlineStr">
        <is>
          <t>Neurological state changes indicative of ADHD in children learned via EEG-based LSTM networks</t>
        </is>
      </c>
      <c r="B758">
        <f>IF(COUNTIF($A$1:A757,
IF(ISNUMBER(MATCH(RIGHT(TRIM(A757),1),{".",",",";",":","!","?"},0)),
LEFT(TRIM(A757),LEN(TRIM(A757))-1),
TRIM(A757)
))=1,
"Not Duplicate",
"Duplicate")</f>
        <v/>
      </c>
      <c r="C758">
        <f>_xlfn.IFNA(_xlfn.XLOOKUP(A758, Table1[Title], Table1[Inclusion/Exclusion Decision]), "Added studies")</f>
        <v/>
      </c>
      <c r="D758" t="inlineStr">
        <is>
          <t>Chang Y, Stevenson C, Chen IC, Lin DS, Ko LW.</t>
        </is>
      </c>
      <c r="H758" t="n">
        <v>2022</v>
      </c>
      <c r="I758" s="5" t="n">
        <v>44587</v>
      </c>
      <c r="L758" t="inlineStr">
        <is>
          <t>10.1088/1741-2552/ac4f07</t>
        </is>
      </c>
      <c r="P758">
        <f>_xlfn.IFNA( _xlfn.XLOOKUP(A758,#REF!,#REF!), "Not Pubmed")</f>
        <v/>
      </c>
      <c r="AC758" t="inlineStr">
        <is>
          <t>J Neural Eng</t>
        </is>
      </c>
      <c r="AD758" t="inlineStr">
        <is>
          <t>Pubmed</t>
        </is>
      </c>
    </row>
    <row r="759">
      <c r="A759" t="inlineStr">
        <is>
          <t>Deep Factor Learning for Accurate Brain Neuroimaging Data Analysis on Discrimination for Structural MRI and Functional MRI</t>
        </is>
      </c>
      <c r="B759">
        <f>IF(COUNTIF($A$1:A758,
IF(ISNUMBER(MATCH(RIGHT(TRIM(A758),1),{".",",",";",":","!","?"},0)),
LEFT(TRIM(A758),LEN(TRIM(A758))-1),
TRIM(A758)
))=1,
"Not Duplicate",
"Duplicate")</f>
        <v/>
      </c>
      <c r="C759">
        <f>_xlfn.IFNA(_xlfn.XLOOKUP(A759, Table1[Title], Table1[Inclusion/Exclusion Decision]), "Added studies")</f>
        <v/>
      </c>
      <c r="D759" t="inlineStr">
        <is>
          <t>Ke H, Chen D, Yao Q, Tang Y, Wu J, Monaghan J, Sowman P, McAlpine D.</t>
        </is>
      </c>
      <c r="H759" t="n">
        <v>2024</v>
      </c>
      <c r="I759" s="5" t="n">
        <v>45023</v>
      </c>
      <c r="L759" t="inlineStr">
        <is>
          <t>10.1109/TCBB.2023.3252577</t>
        </is>
      </c>
      <c r="AC759" t="inlineStr">
        <is>
          <t>IEEE/ACM Trans Comput Biol Bioinform</t>
        </is>
      </c>
      <c r="AD759" t="inlineStr">
        <is>
          <t>Pubmed</t>
        </is>
      </c>
    </row>
    <row r="760" hidden="1">
      <c r="A760" t="inlineStr">
        <is>
          <t>Deep learning-based polygenic scores enhance generalizability of psychiatric disorders prediction</t>
        </is>
      </c>
      <c r="B760">
        <f>IF(COUNTIF($A$1:A759,
IF(ISNUMBER(MATCH(RIGHT(TRIM(A759),1),{".",",",";",":","!","?"},0)),
LEFT(TRIM(A759),LEN(TRIM(A759))-1),
TRIM(A759)
))=1,
"Not Duplicate",
"Duplicate")</f>
        <v/>
      </c>
      <c r="C760">
        <f>_xlfn.IFNA(_xlfn.XLOOKUP(A760, Table1[Title], Table1[Inclusion/Exclusion Decision]), "Added studies")</f>
        <v/>
      </c>
      <c r="D760" t="inlineStr">
        <is>
          <t>Cobuccio L, Sigurdsson AI, Georgii Hellberg KL, Dybdahl Krebs M, Meisner J; iPSYCH Study Consortium; Werge T, Benros ME, Schork AJ, Rasmussen S.</t>
        </is>
      </c>
      <c r="H760" t="n">
        <v>2025</v>
      </c>
      <c r="I760" s="5" t="n">
        <v>45796</v>
      </c>
      <c r="J760" t="inlineStr">
        <is>
          <t>PMC12083566</t>
        </is>
      </c>
      <c r="L760" t="inlineStr">
        <is>
          <t>10.1101/2025.05.05.25326794</t>
        </is>
      </c>
      <c r="AC760" t="inlineStr">
        <is>
          <t>medRxiv</t>
        </is>
      </c>
      <c r="AD760" t="inlineStr">
        <is>
          <t>Pubmed</t>
        </is>
      </c>
    </row>
    <row r="761">
      <c r="A761" t="inlineStr">
        <is>
          <t>Detecting neurodevelopmental trajectories in congenital heart diseases with a machine-learning approach</t>
        </is>
      </c>
      <c r="B761">
        <f>IF(COUNTIF($A$1:A760,
IF(ISNUMBER(MATCH(RIGHT(TRIM(A760),1),{".",",",";",":","!","?"},0)),
LEFT(TRIM(A760),LEN(TRIM(A760))-1),
TRIM(A760)
))=1,
"Not Duplicate",
"Duplicate")</f>
        <v/>
      </c>
      <c r="C761">
        <f>_xlfn.IFNA(_xlfn.XLOOKUP(A761, Table1[Title], Table1[Inclusion/Exclusion Decision]), "Added studies")</f>
        <v/>
      </c>
      <c r="D761" t="inlineStr">
        <is>
          <t>Cainelli E, Bisiacchi PS, Cogo P, Padalino M, Simonato M, Vergine M, Lanera C, Vedovelli L.</t>
        </is>
      </c>
      <c r="H761" t="n">
        <v>2021</v>
      </c>
      <c r="I761" s="5" t="n">
        <v>44225</v>
      </c>
      <c r="J761" t="inlineStr">
        <is>
          <t>PMC7843636</t>
        </is>
      </c>
      <c r="L761" t="inlineStr">
        <is>
          <t>10.1038/s41598-021-82328-8</t>
        </is>
      </c>
      <c r="AC761" t="inlineStr">
        <is>
          <t>Sci Rep</t>
        </is>
      </c>
      <c r="AD761" t="inlineStr">
        <is>
          <t>Pubmed</t>
        </is>
      </c>
    </row>
    <row r="762">
      <c r="A762" t="inlineStr">
        <is>
          <t>Prediction of sleep side effects following methylphenidate treatment in ADHD youth</t>
        </is>
      </c>
      <c r="B762">
        <f>IF(COUNTIF($A$1:A761,
IF(ISNUMBER(MATCH(RIGHT(TRIM(A761),1),{".",",",";",":","!","?"},0)),
LEFT(TRIM(A761),LEN(TRIM(A761))-1),
TRIM(A761)
))=1,
"Not Duplicate",
"Duplicate")</f>
        <v/>
      </c>
      <c r="C762">
        <f>_xlfn.IFNA(_xlfn.XLOOKUP(A762, Table1[Title], Table1[Inclusion/Exclusion Decision]), "Added studies")</f>
        <v/>
      </c>
      <c r="D762" t="inlineStr">
        <is>
          <t>Yoo JH, Sharma V, Kim JW, McMakin DL, Hong SB, Zalesky A, Kim BN, Ryan ND.</t>
        </is>
      </c>
      <c r="H762" t="n">
        <v>2020</v>
      </c>
      <c r="I762" s="5" t="n">
        <v>43782</v>
      </c>
      <c r="J762" t="inlineStr">
        <is>
          <t>PMC7229354</t>
        </is>
      </c>
      <c r="L762" t="inlineStr">
        <is>
          <t>10.1016/j.nicl.2019.102030</t>
        </is>
      </c>
      <c r="AC762" t="inlineStr">
        <is>
          <t>Neuroimage Clin</t>
        </is>
      </c>
      <c r="AD762" t="inlineStr">
        <is>
          <t>Pubmed</t>
        </is>
      </c>
    </row>
    <row r="763">
      <c r="A763" t="inlineStr">
        <is>
          <t>ADHD diagnostic tools across ages: traditional and digital approaches</t>
        </is>
      </c>
      <c r="B763">
        <f>IF(COUNTIF($A$1:A762,
IF(ISNUMBER(MATCH(RIGHT(TRIM(A762),1),{".",",",";",":","!","?"},0)),
LEFT(TRIM(A762),LEN(TRIM(A762))-1),
TRIM(A762)
))=1,
"Not Duplicate",
"Duplicate")</f>
        <v/>
      </c>
      <c r="C763">
        <f>_xlfn.IFNA(_xlfn.XLOOKUP(A763, Table1[Title], Table1[Inclusion/Exclusion Decision]), "Added studies")</f>
        <v/>
      </c>
      <c r="D763" t="inlineStr">
        <is>
          <t>Knyazhansky M, Shrot T.</t>
        </is>
      </c>
      <c r="H763" t="n">
        <v>2025</v>
      </c>
      <c r="I763" s="5" t="n">
        <v>45960</v>
      </c>
      <c r="J763" t="inlineStr">
        <is>
          <t>PMC12560001</t>
        </is>
      </c>
      <c r="L763" t="inlineStr">
        <is>
          <t>10.3389/fpsyt.2025.1668070</t>
        </is>
      </c>
      <c r="P763">
        <f>_xlfn.IFNA( _xlfn.XLOOKUP(A763,#REF!,#REF!), "Not Pubmed")</f>
        <v/>
      </c>
      <c r="AC763" t="inlineStr">
        <is>
          <t>Front Psychiatry</t>
        </is>
      </c>
      <c r="AD763" t="inlineStr">
        <is>
          <t>Pubmed</t>
        </is>
      </c>
    </row>
    <row r="764">
      <c r="A764" t="inlineStr">
        <is>
          <t>Prediction of Human Inhibition Brain Function with Inter-Subject and Intra-Subject Variability</t>
        </is>
      </c>
      <c r="B764">
        <f>IF(COUNTIF($A$1:A763,
IF(ISNUMBER(MATCH(RIGHT(TRIM(A763),1),{".",",",";",":","!","?"},0)),
LEFT(TRIM(A763),LEN(TRIM(A763))-1),
TRIM(A763)
))=1,
"Not Duplicate",
"Duplicate")</f>
        <v/>
      </c>
      <c r="C764">
        <f>_xlfn.IFNA(_xlfn.XLOOKUP(A764, Table1[Title], Table1[Inclusion/Exclusion Decision]), "Added studies")</f>
        <v/>
      </c>
      <c r="D764" t="inlineStr">
        <is>
          <t>Chikara RK, Ko LW.</t>
        </is>
      </c>
      <c r="H764" t="n">
        <v>2020</v>
      </c>
      <c r="I764" s="5" t="n">
        <v>44121</v>
      </c>
      <c r="J764" t="inlineStr">
        <is>
          <t>PMC7600619</t>
        </is>
      </c>
      <c r="L764" t="inlineStr">
        <is>
          <t>10.3390/brainsci10100726</t>
        </is>
      </c>
      <c r="P764">
        <f>_xlfn.IFNA( _xlfn.XLOOKUP(A764,#REF!,#REF!), "Not Pubmed")</f>
        <v/>
      </c>
      <c r="AC764" t="inlineStr">
        <is>
          <t>Brain Sci</t>
        </is>
      </c>
      <c r="AD764" t="inlineStr">
        <is>
          <t>Pubmed</t>
        </is>
      </c>
    </row>
    <row r="765">
      <c r="A765" t="inlineStr">
        <is>
          <t>Multivariable machine learning prediction of risky alcohol use in contemporary youth</t>
        </is>
      </c>
      <c r="B765">
        <f>IF(COUNTIF($A$1:A764,
IF(ISNUMBER(MATCH(RIGHT(TRIM(A764),1),{".",",",";",":","!","?"},0)),
LEFT(TRIM(A764),LEN(TRIM(A764))-1),
TRIM(A764)
))=1,
"Not Duplicate",
"Duplicate")</f>
        <v/>
      </c>
      <c r="C765">
        <f>_xlfn.IFNA(_xlfn.XLOOKUP(A765, Table1[Title], Table1[Inclusion/Exclusion Decision]), "Added studies")</f>
        <v/>
      </c>
      <c r="D765" t="inlineStr">
        <is>
          <t>Grummitt L, Visontay R, Clare P, Slade T, Birrell L.</t>
        </is>
      </c>
      <c r="H765" t="n">
        <v>2025</v>
      </c>
      <c r="I765" s="5" t="n">
        <v>45855</v>
      </c>
      <c r="J765" t="inlineStr">
        <is>
          <t>PMC12586787</t>
        </is>
      </c>
      <c r="L765" t="inlineStr">
        <is>
          <t>10.1111/add.70145</t>
        </is>
      </c>
      <c r="P765">
        <f>_xlfn.IFNA( _xlfn.XLOOKUP(A765,#REF!,#REF!), "Not Pubmed")</f>
        <v/>
      </c>
      <c r="AC765" t="inlineStr">
        <is>
          <t>Addiction</t>
        </is>
      </c>
      <c r="AD765" t="inlineStr">
        <is>
          <t>Pubmed</t>
        </is>
      </c>
    </row>
    <row r="766">
      <c r="A766" t="inlineStr">
        <is>
          <t>Functional brain network identification and fMRI augmentation using a VAE-GAN framework</t>
        </is>
      </c>
      <c r="B766">
        <f>IF(COUNTIF($A$1:A765,
IF(ISNUMBER(MATCH(RIGHT(TRIM(A765),1),{".",",",";",":","!","?"},0)),
LEFT(TRIM(A765),LEN(TRIM(A765))-1),
TRIM(A765)
))=1,
"Not Duplicate",
"Duplicate")</f>
        <v/>
      </c>
      <c r="C766">
        <f>_xlfn.IFNA(_xlfn.XLOOKUP(A766, Table1[Title], Table1[Inclusion/Exclusion Decision]), "Added studies")</f>
        <v/>
      </c>
      <c r="D766" t="inlineStr">
        <is>
          <t>Qiang N, Gao J, Dong Q, Yue H, Liang H, Liu L, Yu J, Hu J, Zhang S, Ge B, Sun Y, Liu Z, Liu T, Li J, Song H, Zhao S.</t>
        </is>
      </c>
      <c r="H766" t="n">
        <v>2023</v>
      </c>
      <c r="I766" s="5" t="n">
        <v>45174</v>
      </c>
      <c r="L766" t="inlineStr">
        <is>
          <t>10.1016/j.compbiomed.2023.107395</t>
        </is>
      </c>
      <c r="P766">
        <f>_xlfn.IFNA( _xlfn.XLOOKUP(A766,#REF!,#REF!), "Not Pubmed")</f>
        <v/>
      </c>
      <c r="AC766" t="inlineStr">
        <is>
          <t>Comput Biol Med</t>
        </is>
      </c>
      <c r="AD766" t="inlineStr">
        <is>
          <t>Pubmed</t>
        </is>
      </c>
    </row>
    <row r="767">
      <c r="A767" t="inlineStr">
        <is>
          <t>A deep connectome learning network using graph convolution for connectome-disease association study</t>
        </is>
      </c>
      <c r="B767">
        <f>IF(COUNTIF($A$1:A766,
IF(ISNUMBER(MATCH(RIGHT(TRIM(A766),1),{".",",",";",":","!","?"},0)),
LEFT(TRIM(A766),LEN(TRIM(A766))-1),
TRIM(A766)
))=1,
"Not Duplicate",
"Duplicate")</f>
        <v/>
      </c>
      <c r="C767">
        <f>_xlfn.IFNA(_xlfn.XLOOKUP(A767, Table1[Title], Table1[Inclusion/Exclusion Decision]), "Added studies")</f>
        <v/>
      </c>
      <c r="D767" t="inlineStr">
        <is>
          <t>Yang Y, Ye C, Ma T.</t>
        </is>
      </c>
      <c r="H767" t="n">
        <v>2023</v>
      </c>
      <c r="I767" s="5" t="n">
        <v>45052</v>
      </c>
      <c r="L767" t="inlineStr">
        <is>
          <t>10.1016/j.neunet.2023.04.025</t>
        </is>
      </c>
      <c r="AC767" t="inlineStr">
        <is>
          <t>Neural Netw</t>
        </is>
      </c>
      <c r="AD767" t="inlineStr">
        <is>
          <t>Pubmed</t>
        </is>
      </c>
    </row>
    <row r="768">
      <c r="A768" t="inlineStr">
        <is>
          <t>Toward Digital Phenotypes of Early Childhood Mental Health via Unsupervised and Supervised Machine Learning</t>
        </is>
      </c>
      <c r="B768">
        <f>IF(COUNTIF($A$1:A767,
IF(ISNUMBER(MATCH(RIGHT(TRIM(A767),1),{".",",",";",":","!","?"},0)),
LEFT(TRIM(A767),LEN(TRIM(A767))-1),
TRIM(A767)
))=1,
"Not Duplicate",
"Duplicate")</f>
        <v/>
      </c>
      <c r="C768">
        <f>_xlfn.IFNA(_xlfn.XLOOKUP(A768, Table1[Title], Table1[Inclusion/Exclusion Decision]), "Added studies")</f>
        <v/>
      </c>
      <c r="D768" t="inlineStr">
        <is>
          <t>Loftness BC, Rizzo DM, Halvorson-Phelan J, O'Leary A, Prytherch S, Bradshaw C, Brown AJ, Cheney N, McGinnis EW, McGinnis RS.</t>
        </is>
      </c>
      <c r="H768" t="n">
        <v>2023</v>
      </c>
      <c r="I768" s="5" t="n">
        <v>45272</v>
      </c>
      <c r="L768" t="inlineStr">
        <is>
          <t>10.1109/EMBC40787.2023.10340806</t>
        </is>
      </c>
      <c r="P768">
        <f>_xlfn.IFNA( _xlfn.XLOOKUP(A768,#REF!,#REF!), "Not Pubmed")</f>
        <v/>
      </c>
      <c r="AC768" t="inlineStr">
        <is>
          <t>Annu Int Conf IEEE Eng Med Biol Soc</t>
        </is>
      </c>
      <c r="AD768" t="inlineStr">
        <is>
          <t>Pubmed</t>
        </is>
      </c>
    </row>
    <row r="769" hidden="1">
      <c r="A769" t="inlineStr">
        <is>
          <t>Prediction models for child and adolescent mental health: A systematic review of methodology and reporting in recent research</t>
        </is>
      </c>
      <c r="B769">
        <f>IF(COUNTIF($A$1:A768,
IF(ISNUMBER(MATCH(RIGHT(TRIM(A768),1),{".",",",";",":","!","?"},0)),
LEFT(TRIM(A768),LEN(TRIM(A768))-1),
TRIM(A768)
))=1,
"Not Duplicate",
"Duplicate")</f>
        <v/>
      </c>
      <c r="C769">
        <f>_xlfn.IFNA(_xlfn.XLOOKUP(A769, Table1[Title], Table1[Inclusion/Exclusion Decision]), "Added studies")</f>
        <v/>
      </c>
      <c r="D769" t="inlineStr">
        <is>
          <t>Senior M, Fanshawe T, Fazel M, Fazel S.</t>
        </is>
      </c>
      <c r="H769" t="n">
        <v>2021</v>
      </c>
      <c r="I769" s="5" t="n">
        <v>45118</v>
      </c>
      <c r="J769" t="inlineStr">
        <is>
          <t>PMC10242964</t>
        </is>
      </c>
      <c r="L769" t="inlineStr">
        <is>
          <t>10.1002/jcv2.12034</t>
        </is>
      </c>
      <c r="AC769" t="inlineStr">
        <is>
          <t>JCPP Adv</t>
        </is>
      </c>
      <c r="AD769" t="inlineStr">
        <is>
          <t>Pubmed</t>
        </is>
      </c>
    </row>
    <row r="770">
      <c r="A770" t="inlineStr">
        <is>
          <t>Use of artificial intelligence in neurological disorders diagnosis: A scientometric study</t>
        </is>
      </c>
      <c r="B770">
        <f>IF(COUNTIF($A$1:A769,
IF(ISNUMBER(MATCH(RIGHT(TRIM(A769),1),{".",",",";",":","!","?"},0)),
LEFT(TRIM(A769),LEN(TRIM(A769))-1),
TRIM(A769)
))=1,
"Not Duplicate",
"Duplicate")</f>
        <v/>
      </c>
      <c r="C770">
        <f>_xlfn.IFNA(_xlfn.XLOOKUP(A770, Table1[Title], Table1[Inclusion/Exclusion Decision]), "Added studies")</f>
        <v/>
      </c>
      <c r="D770" t="inlineStr">
        <is>
          <t>Tarazi A, Aburrub A, Hijah M.</t>
        </is>
      </c>
      <c r="H770" t="n">
        <v>2025</v>
      </c>
      <c r="I770" s="5" t="n">
        <v>45898</v>
      </c>
      <c r="J770" t="inlineStr">
        <is>
          <t>PMC11948203</t>
        </is>
      </c>
      <c r="L770" t="inlineStr">
        <is>
          <t>10.5662/wjm.v15.i3.99403</t>
        </is>
      </c>
      <c r="P770">
        <f>_xlfn.IFNA( _xlfn.XLOOKUP(A770,#REF!,#REF!), "Not Pubmed")</f>
        <v/>
      </c>
      <c r="AC770" t="inlineStr">
        <is>
          <t>World J Methodol</t>
        </is>
      </c>
      <c r="AD770" t="inlineStr">
        <is>
          <t>Pubmed</t>
        </is>
      </c>
    </row>
    <row r="771">
      <c r="A771" t="inlineStr">
        <is>
          <t>Topology-Guided Graph Masked Autoencoder Learning for Population-Based Neurodevelopmental Disorder Diagnosis</t>
        </is>
      </c>
      <c r="B771">
        <f>IF(COUNTIF($A$1:A770,
IF(ISNUMBER(MATCH(RIGHT(TRIM(A770),1),{".",",",";",":","!","?"},0)),
LEFT(TRIM(A770),LEN(TRIM(A770))-1),
TRIM(A770)
))=1,
"Not Duplicate",
"Duplicate")</f>
        <v/>
      </c>
      <c r="C771">
        <f>_xlfn.IFNA(_xlfn.XLOOKUP(A771, Table1[Title], Table1[Inclusion/Exclusion Decision]), "Added studies")</f>
        <v/>
      </c>
      <c r="D771" t="inlineStr">
        <is>
          <t>Li Y, Zhang X, Guan S, Ma G, Kong Y.</t>
        </is>
      </c>
      <c r="H771" t="n">
        <v>2025</v>
      </c>
      <c r="I771" s="5" t="n">
        <v>45768</v>
      </c>
      <c r="L771" t="inlineStr">
        <is>
          <t>10.1109/TNSRE.2025.3562662</t>
        </is>
      </c>
      <c r="P771">
        <f>_xlfn.IFNA( _xlfn.XLOOKUP(A771,#REF!,#REF!), "Not Pubmed")</f>
        <v/>
      </c>
      <c r="AC771" t="inlineStr">
        <is>
          <t>IEEE Trans Neural Syst Rehabil Eng</t>
        </is>
      </c>
      <c r="AD771" t="inlineStr">
        <is>
          <t>Pubmed</t>
        </is>
      </c>
    </row>
    <row r="772" hidden="1">
      <c r="A772" t="inlineStr">
        <is>
          <t>Acoustic and Text Features Analysis for Adult ADHD Screening: A Data-Driven Approach Utilizing DIVA Interview</t>
        </is>
      </c>
      <c r="B772">
        <f>IF(COUNTIF($A$1:A771,
IF(ISNUMBER(MATCH(RIGHT(TRIM(A771),1),{".",",",";",":","!","?"},0)),
LEFT(TRIM(A771),LEN(TRIM(A771))-1),
TRIM(A771)
))=1,
"Not Duplicate",
"Duplicate")</f>
        <v/>
      </c>
      <c r="C772">
        <f>_xlfn.IFNA(_xlfn.XLOOKUP(A772, Table1[Title], Table1[Inclusion/Exclusion Decision]), "Added studies")</f>
        <v/>
      </c>
      <c r="D772" t="inlineStr">
        <is>
          <t>Li S, Nair R, Naqvi SM.</t>
        </is>
      </c>
      <c r="H772" t="n">
        <v>2024</v>
      </c>
      <c r="I772" s="5" t="n">
        <v>45394</v>
      </c>
      <c r="J772" t="inlineStr">
        <is>
          <t>PMC11008805</t>
        </is>
      </c>
      <c r="L772" t="inlineStr">
        <is>
          <t>10.1109/JTEHM.2024.3369764</t>
        </is>
      </c>
      <c r="AC772" t="inlineStr">
        <is>
          <t>IEEE J Transl Eng Health Med</t>
        </is>
      </c>
      <c r="AD772" t="inlineStr">
        <is>
          <t>Pubmed</t>
        </is>
      </c>
    </row>
    <row r="773" hidden="1">
      <c r="A773" t="inlineStr">
        <is>
          <t>Can the MMPI Predict Adult ADHD? An Approach Using Machine Learning Methods</t>
        </is>
      </c>
      <c r="B773">
        <f>IF(COUNTIF($A$1:A772,
IF(ISNUMBER(MATCH(RIGHT(TRIM(A772),1),{".",",",";",":","!","?"},0)),
LEFT(TRIM(A772),LEN(TRIM(A772))-1),
TRIM(A772)
))=1,
"Not Duplicate",
"Duplicate")</f>
        <v/>
      </c>
      <c r="C773">
        <f>_xlfn.IFNA(_xlfn.XLOOKUP(A773, Table1[Title], Table1[Inclusion/Exclusion Decision]), "Added studies")</f>
        <v/>
      </c>
      <c r="D773" t="inlineStr">
        <is>
          <t>Kim S, Lee HK, Lee K.</t>
        </is>
      </c>
      <c r="H773" t="n">
        <v>2021</v>
      </c>
      <c r="I773" s="5" t="n">
        <v>44349</v>
      </c>
      <c r="J773" t="inlineStr">
        <is>
          <t>PMC8229212</t>
        </is>
      </c>
      <c r="L773" t="inlineStr">
        <is>
          <t>10.3390/diagnostics11060976</t>
        </is>
      </c>
      <c r="AC773" t="inlineStr">
        <is>
          <t>Diagnostics (Basel)</t>
        </is>
      </c>
      <c r="AD773" t="inlineStr">
        <is>
          <t>Pubmed</t>
        </is>
      </c>
    </row>
    <row r="774">
      <c r="A774" t="inlineStr">
        <is>
          <t>MM-GTUNets: Unified Multi-Modal Graph Deep Learning for Brain Disorders Prediction</t>
        </is>
      </c>
      <c r="B774">
        <f>IF(COUNTIF($A$1:A773,
IF(ISNUMBER(MATCH(RIGHT(TRIM(A773),1),{".",",",";",":","!","?"},0)),
LEFT(TRIM(A773),LEN(TRIM(A773))-1),
TRIM(A773)
))=1,
"Not Duplicate",
"Duplicate")</f>
        <v/>
      </c>
      <c r="C774">
        <f>_xlfn.IFNA(_xlfn.XLOOKUP(A774, Table1[Title], Table1[Inclusion/Exclusion Decision]), "Added studies")</f>
        <v/>
      </c>
      <c r="D774" t="inlineStr">
        <is>
          <t>Cai L, Zeng W, Chen H, Zhang H, Li Y, Feng Y, Yan H, Bian L, Ting Siok W, Wang N.</t>
        </is>
      </c>
      <c r="H774" t="n">
        <v>2025</v>
      </c>
      <c r="I774" s="5" t="n">
        <v>45748</v>
      </c>
      <c r="L774" t="inlineStr">
        <is>
          <t>10.1109/TMI.2025.3556420</t>
        </is>
      </c>
      <c r="P774">
        <f>_xlfn.IFNA( _xlfn.XLOOKUP(A774,#REF!,#REF!), "Not Pubmed")</f>
        <v/>
      </c>
      <c r="AC774" t="inlineStr">
        <is>
          <t>IEEE Trans Med Imaging</t>
        </is>
      </c>
      <c r="AD774" t="inlineStr">
        <is>
          <t>Pubmed</t>
        </is>
      </c>
    </row>
    <row r="775" hidden="1">
      <c r="A775" t="inlineStr">
        <is>
          <t>Multimodal neuroimaging-based prediction of adult outcomes in childhood-onset ADHD using ensemble learning techniques</t>
        </is>
      </c>
      <c r="B775">
        <f>IF(COUNTIF($A$1:A774,
IF(ISNUMBER(MATCH(RIGHT(TRIM(A774),1),{".",",",";",":","!","?"},0)),
LEFT(TRIM(A774),LEN(TRIM(A774))-1),
TRIM(A774)
))=1,
"Not Duplicate",
"Duplicate")</f>
        <v/>
      </c>
      <c r="C775">
        <f>_xlfn.IFNA(_xlfn.XLOOKUP(A775, Table1[Title], Table1[Inclusion/Exclusion Decision]), "Added studies")</f>
        <v/>
      </c>
      <c r="D775" t="inlineStr">
        <is>
          <t>Luo Y, Alvarez TL, Halperin JM, Li X.</t>
        </is>
      </c>
      <c r="H775" t="n">
        <v>2020</v>
      </c>
      <c r="I775" s="5" t="n">
        <v>43908</v>
      </c>
      <c r="J775" t="inlineStr">
        <is>
          <t>PMC7076568</t>
        </is>
      </c>
      <c r="L775" t="inlineStr">
        <is>
          <t>10.1016/j.nicl.2020.102238</t>
        </is>
      </c>
      <c r="AC775" t="inlineStr">
        <is>
          <t>Neuroimage Clin</t>
        </is>
      </c>
      <c r="AD775" t="inlineStr">
        <is>
          <t>Pubmed</t>
        </is>
      </c>
    </row>
    <row r="776">
      <c r="A776" t="inlineStr">
        <is>
          <t>COCO-Search18 fixation dataset for predicting goal-directed attention control</t>
        </is>
      </c>
      <c r="B776">
        <f>IF(COUNTIF($A$1:A775,
IF(ISNUMBER(MATCH(RIGHT(TRIM(A775),1),{".",",",";",":","!","?"},0)),
LEFT(TRIM(A775),LEN(TRIM(A775))-1),
TRIM(A775)
))=1,
"Not Duplicate",
"Duplicate")</f>
        <v/>
      </c>
      <c r="C776">
        <f>_xlfn.IFNA(_xlfn.XLOOKUP(A776, Table1[Title], Table1[Inclusion/Exclusion Decision]), "Added studies")</f>
        <v/>
      </c>
      <c r="D776" t="inlineStr">
        <is>
          <t>Chen Y, Yang Z, Ahn S, Samaras D, Hoai M, Zelinsky G.</t>
        </is>
      </c>
      <c r="H776" t="n">
        <v>2021</v>
      </c>
      <c r="I776" s="5" t="n">
        <v>44309</v>
      </c>
      <c r="J776" t="inlineStr">
        <is>
          <t>PMC8062491</t>
        </is>
      </c>
      <c r="L776" t="inlineStr">
        <is>
          <t>10.1038/s41598-021-87715-9</t>
        </is>
      </c>
      <c r="P776">
        <f>_xlfn.IFNA( _xlfn.XLOOKUP(A776,#REF!,#REF!), "Not Pubmed")</f>
        <v/>
      </c>
      <c r="AC776" t="inlineStr">
        <is>
          <t>Sci Rep</t>
        </is>
      </c>
      <c r="AD776" t="inlineStr">
        <is>
          <t>Pubmed</t>
        </is>
      </c>
    </row>
    <row r="777">
      <c r="A777" t="inlineStr">
        <is>
          <t>Hierarchical feature extraction on functional brain networks for autism spectrum disorder identification with resting-state fMRI data</t>
        </is>
      </c>
      <c r="B777">
        <f>IF(COUNTIF($A$1:A776,
IF(ISNUMBER(MATCH(RIGHT(TRIM(A776),1),{".",",",";",":","!","?"},0)),
LEFT(TRIM(A776),LEN(TRIM(A776))-1),
TRIM(A776)
))=1,
"Not Duplicate",
"Duplicate")</f>
        <v/>
      </c>
      <c r="C777">
        <f>_xlfn.IFNA(_xlfn.XLOOKUP(A777, Table1[Title], Table1[Inclusion/Exclusion Decision]), "Added studies")</f>
        <v/>
      </c>
      <c r="D777" t="inlineStr">
        <is>
          <t>Luo Y, Chen Q, Li F, Yi L, Xu P, Zhang Y.</t>
        </is>
      </c>
      <c r="H777" t="n">
        <v>2025</v>
      </c>
      <c r="I777" s="5" t="n">
        <v>45762</v>
      </c>
      <c r="L777" t="inlineStr">
        <is>
          <t>10.1016/j.neunet.2025.107450</t>
        </is>
      </c>
      <c r="P777">
        <f>_xlfn.IFNA( _xlfn.XLOOKUP(A777,#REF!,#REF!), "Not Pubmed")</f>
        <v/>
      </c>
      <c r="AC777" t="inlineStr">
        <is>
          <t>Neural Netw</t>
        </is>
      </c>
      <c r="AD777" t="inlineStr">
        <is>
          <t>Pubmed</t>
        </is>
      </c>
    </row>
    <row r="778">
      <c r="A778" t="inlineStr">
        <is>
          <t>Federated Multi-Task Learning for Joint Diagnosis of Multiple Mental Disorders on MRI Scans</t>
        </is>
      </c>
      <c r="B778">
        <f>IF(COUNTIF($A$1:A777,
IF(ISNUMBER(MATCH(RIGHT(TRIM(A777),1),{".",",",";",":","!","?"},0)),
LEFT(TRIM(A777),LEN(TRIM(A777))-1),
TRIM(A777)
))=1,
"Not Duplicate",
"Duplicate")</f>
        <v/>
      </c>
      <c r="C778">
        <f>_xlfn.IFNA(_xlfn.XLOOKUP(A778, Table1[Title], Table1[Inclusion/Exclusion Decision]), "Added studies")</f>
        <v/>
      </c>
      <c r="D778" t="inlineStr">
        <is>
          <t>Huang ZA, Hu Y, Liu R, Xue X, Zhu Z, Song L, Tan KC.</t>
        </is>
      </c>
      <c r="H778" t="n">
        <v>2023</v>
      </c>
      <c r="I778" s="5" t="n">
        <v>44834</v>
      </c>
      <c r="L778" t="inlineStr">
        <is>
          <t>10.1109/TBME.2022.3210940</t>
        </is>
      </c>
      <c r="P778">
        <f>_xlfn.IFNA( _xlfn.XLOOKUP(A778,#REF!,#REF!), "Not Pubmed")</f>
        <v/>
      </c>
      <c r="AC778" t="inlineStr">
        <is>
          <t>IEEE Trans Biomed Eng</t>
        </is>
      </c>
      <c r="AD778" t="inlineStr">
        <is>
          <t>Pubmed</t>
        </is>
      </c>
    </row>
    <row r="779" hidden="1">
      <c r="A779" t="inlineStr">
        <is>
          <t>Multidimensional ADHD Symptom Profiles: Associations with Adverse Childhood Experiences</t>
        </is>
      </c>
      <c r="B779">
        <f>IF(COUNTIF($A$1:A778,
IF(ISNUMBER(MATCH(RIGHT(TRIM(A778),1),{".",",",";",":","!","?"},0)),
LEFT(TRIM(A778),LEN(TRIM(A778))-1),
TRIM(A778)
))=1,
"Not Duplicate",
"Duplicate")</f>
        <v/>
      </c>
      <c r="C779">
        <f>_xlfn.IFNA(_xlfn.XLOOKUP(A779, Table1[Title], Table1[Inclusion/Exclusion Decision]), "Added studies")</f>
        <v/>
      </c>
      <c r="D779" t="inlineStr">
        <is>
          <t>Rodriguez VJ, Basurto KS, Finley JA, Liu Q, Khalid E, Halliburton AM, Tse PKY, Resch ZJ, Soble JR, Ulrich DM.</t>
        </is>
      </c>
      <c r="H779" t="n">
        <v>2025</v>
      </c>
      <c r="I779" s="5" t="n">
        <v>45468</v>
      </c>
      <c r="L779" t="inlineStr">
        <is>
          <t>10.1093/arclin/acae050</t>
        </is>
      </c>
      <c r="AC779" t="inlineStr">
        <is>
          <t>Arch Clin Neuropsychol</t>
        </is>
      </c>
      <c r="AD779" t="inlineStr">
        <is>
          <t>Pubmed</t>
        </is>
      </c>
    </row>
    <row r="780">
      <c r="A780" t="inlineStr">
        <is>
          <t>Functional Imaging Derived ADHD Biotypes Based on Deep Clustering May Guide Personalized Medication Therapy</t>
        </is>
      </c>
      <c r="B780">
        <f>IF(COUNTIF($A$1:A779,
IF(ISNUMBER(MATCH(RIGHT(TRIM(A779),1),{".",",",";",":","!","?"},0)),
LEFT(TRIM(A779),LEN(TRIM(A779))-1),
TRIM(A779)
))=1,
"Not Duplicate",
"Duplicate")</f>
        <v/>
      </c>
      <c r="C780">
        <f>_xlfn.IFNA(_xlfn.XLOOKUP(A780, Table1[Title], Table1[Inclusion/Exclusion Decision]), "Added studies")</f>
        <v/>
      </c>
      <c r="D780" t="inlineStr">
        <is>
          <t>Feng A, Feng Y, Zhi D, Jiang R, Fu Z, Xu M, Zhao M, Yu S, Stevens M, Sun L, Calhoun V, Sui J.</t>
        </is>
      </c>
      <c r="H780" t="n">
        <v>2023</v>
      </c>
      <c r="I780" s="5" t="n">
        <v>45203</v>
      </c>
      <c r="J780" t="inlineStr">
        <is>
          <t>PMC10543279</t>
        </is>
      </c>
      <c r="L780" t="inlineStr">
        <is>
          <t>10.21203/rs.3.rs-3272441/v1</t>
        </is>
      </c>
      <c r="P780">
        <f>_xlfn.IFNA( _xlfn.XLOOKUP(A780,#REF!,#REF!), "Not Pubmed")</f>
        <v/>
      </c>
      <c r="AC780" t="inlineStr">
        <is>
          <t>Res Sq</t>
        </is>
      </c>
      <c r="AD780" t="inlineStr">
        <is>
          <t>Pubmed</t>
        </is>
      </c>
    </row>
    <row r="781">
      <c r="A781" t="inlineStr">
        <is>
          <t>Using machine learning to derive neurobiological subtypes of general psychopathology in late childhood</t>
        </is>
      </c>
      <c r="B781">
        <f>IF(COUNTIF($A$1:A780,
IF(ISNUMBER(MATCH(RIGHT(TRIM(A780),1),{".",",",";",":","!","?"},0)),
LEFT(TRIM(A780),LEN(TRIM(A780))-1),
TRIM(A780)
))=1,
"Not Duplicate",
"Duplicate")</f>
        <v/>
      </c>
      <c r="C781">
        <f>_xlfn.IFNA(_xlfn.XLOOKUP(A781, Table1[Title], Table1[Inclusion/Exclusion Decision]), "Added studies")</f>
        <v/>
      </c>
      <c r="D781" t="inlineStr">
        <is>
          <t>Reimann GE, Dupont RM, Sotiras A, Earnest T, Jeong HJ, Durham EL, Archer C, Moore TM, Lahey BB, Kaczkurkin AN.</t>
        </is>
      </c>
      <c r="H781" t="n">
        <v>2024</v>
      </c>
      <c r="I781" s="5" t="n">
        <v>45596</v>
      </c>
      <c r="J781" t="inlineStr">
        <is>
          <t>PMC12053539</t>
        </is>
      </c>
      <c r="K781" t="inlineStr">
        <is>
          <t>NIHMS2055264</t>
        </is>
      </c>
      <c r="L781" t="inlineStr">
        <is>
          <t>10.1037/abn0000898</t>
        </is>
      </c>
      <c r="AC781" t="inlineStr">
        <is>
          <t>J Psychopathol Clin Sci</t>
        </is>
      </c>
      <c r="AD781" t="inlineStr">
        <is>
          <t>Pubmed</t>
        </is>
      </c>
    </row>
    <row r="782">
      <c r="A782" t="inlineStr">
        <is>
          <t>AI-assisted drawing therapy for children with ADHD: A randomised controlled trial</t>
        </is>
      </c>
      <c r="B782">
        <f>IF(COUNTIF($A$1:A781,
IF(ISNUMBER(MATCH(RIGHT(TRIM(A781),1),{".",",",";",":","!","?"},0)),
LEFT(TRIM(A781),LEN(TRIM(A781))-1),
TRIM(A781)
))=1,
"Not Duplicate",
"Duplicate")</f>
        <v/>
      </c>
      <c r="C782">
        <f>_xlfn.IFNA(_xlfn.XLOOKUP(A782, Table1[Title], Table1[Inclusion/Exclusion Decision]), "Added studies")</f>
        <v/>
      </c>
      <c r="D782" t="inlineStr">
        <is>
          <t>Xu J, Lin R, Zhang A, Chen Q, Li D, Chen J, Song M, Chen S, Yang B, Li L, Xu H, Peng J, Tang Y, Yang W, Luo X, Zhou X, Wang J, Huang G.</t>
        </is>
      </c>
      <c r="H782" t="n">
        <v>2025</v>
      </c>
      <c r="I782" s="5" t="n">
        <v>45945</v>
      </c>
      <c r="L782" t="inlineStr">
        <is>
          <t>10.1016/j.ctim.2025.103262</t>
        </is>
      </c>
      <c r="P782">
        <f>_xlfn.IFNA( _xlfn.XLOOKUP(A782,#REF!,#REF!), "Not Pubmed")</f>
        <v/>
      </c>
      <c r="AC782" t="inlineStr">
        <is>
          <t>Complement Ther Med</t>
        </is>
      </c>
      <c r="AD782" t="inlineStr">
        <is>
          <t>Pubmed</t>
        </is>
      </c>
    </row>
    <row r="783">
      <c r="A783" t="inlineStr">
        <is>
          <t>A Class Activation Map-Based Interpretable Transfer Learning Model for Automated Detection of ADHD from fMRI Data</t>
        </is>
      </c>
      <c r="B783">
        <f>IF(COUNTIF($A$1:A782,
IF(ISNUMBER(MATCH(RIGHT(TRIM(A782),1),{".",",",";",":","!","?"},0)),
LEFT(TRIM(A782),LEN(TRIM(A782))-1),
TRIM(A782)
))=1,
"Not Duplicate",
"Duplicate")</f>
        <v/>
      </c>
      <c r="C783">
        <f>_xlfn.IFNA(_xlfn.XLOOKUP(A783, Table1[Title], Table1[Inclusion/Exclusion Decision]), "Added studies")</f>
        <v/>
      </c>
      <c r="D783" t="inlineStr">
        <is>
          <t>Uyulan C, Erguzel TT, Turk O, Farhad S, Metin B, Tarhan N.</t>
        </is>
      </c>
      <c r="H783" t="n">
        <v>2023</v>
      </c>
      <c r="I783" s="5" t="n">
        <v>44806</v>
      </c>
      <c r="L783" t="inlineStr">
        <is>
          <t>10.1177/15500594221122699</t>
        </is>
      </c>
      <c r="P783">
        <f>_xlfn.IFNA( _xlfn.XLOOKUP(A783,#REF!,#REF!), "Not Pubmed")</f>
        <v/>
      </c>
      <c r="AC783" t="inlineStr">
        <is>
          <t>Clin EEG Neurosci</t>
        </is>
      </c>
      <c r="AD783" t="inlineStr">
        <is>
          <t>Pubmed</t>
        </is>
      </c>
    </row>
    <row r="784">
      <c r="A784" t="inlineStr">
        <is>
          <t>EEG/ERP-based biomarker/neuroalgorithms in adults with ADHD: Development, reliability, and application in clinical practice</t>
        </is>
      </c>
      <c r="B784">
        <f>IF(COUNTIF($A$1:A783,
IF(ISNUMBER(MATCH(RIGHT(TRIM(A783),1),{".",",",";",":","!","?"},0)),
LEFT(TRIM(A783),LEN(TRIM(A783))-1),
TRIM(A783)
))=1,
"Not Duplicate",
"Duplicate")</f>
        <v/>
      </c>
      <c r="C784">
        <f>_xlfn.IFNA(_xlfn.XLOOKUP(A784, Table1[Title], Table1[Inclusion/Exclusion Decision]), "Added studies")</f>
        <v/>
      </c>
      <c r="D784" t="inlineStr">
        <is>
          <t>Müller A, Vetsch S, Pershin I, Candrian G, Baschera GM, Kropotov JD, Kasper J, Rehim HA, Eich D.</t>
        </is>
      </c>
      <c r="H784" t="n">
        <v>2020</v>
      </c>
      <c r="I784" s="5" t="n">
        <v>43572</v>
      </c>
      <c r="L784" t="inlineStr">
        <is>
          <t>10.1080/15622975.2019.1605198</t>
        </is>
      </c>
      <c r="P784">
        <f>_xlfn.IFNA( _xlfn.XLOOKUP(A784,#REF!,#REF!), "Not Pubmed")</f>
        <v/>
      </c>
      <c r="AC784" t="inlineStr">
        <is>
          <t>World J Biol Psychiatry</t>
        </is>
      </c>
      <c r="AD784" t="inlineStr">
        <is>
          <t>Pubmed</t>
        </is>
      </c>
    </row>
    <row r="785">
      <c r="A785" t="inlineStr">
        <is>
          <t>Understanding motor difficulties in children with ADHD: A fixel-based analysis of the corticospinal tract</t>
        </is>
      </c>
      <c r="B785">
        <f>IF(COUNTIF($A$1:A784,
IF(ISNUMBER(MATCH(RIGHT(TRIM(A784),1),{".",",",";",":","!","?"},0)),
LEFT(TRIM(A784),LEN(TRIM(A784))-1),
TRIM(A784)
))=1,
"Not Duplicate",
"Duplicate")</f>
        <v/>
      </c>
      <c r="C785">
        <f>_xlfn.IFNA(_xlfn.XLOOKUP(A785, Table1[Title], Table1[Inclusion/Exclusion Decision]), "Added studies")</f>
        <v/>
      </c>
      <c r="D785" t="inlineStr">
        <is>
          <t>Hyde C, Fuelscher I, Sciberras E, Efron D, Anderson VA, Silk T.</t>
        </is>
      </c>
      <c r="H785" t="n">
        <v>2021</v>
      </c>
      <c r="I785" s="5" t="n">
        <v>44112</v>
      </c>
      <c r="L785" t="inlineStr">
        <is>
          <t>10.1016/j.pnpbp.2020.110125</t>
        </is>
      </c>
      <c r="P785">
        <f>_xlfn.IFNA( _xlfn.XLOOKUP(A785,#REF!,#REF!), "Not Pubmed")</f>
        <v/>
      </c>
      <c r="AC785" t="inlineStr">
        <is>
          <t>Prog Neuropsychopharmacol Biol Psychiatry</t>
        </is>
      </c>
      <c r="AD785" t="inlineStr">
        <is>
          <t>Pubmed</t>
        </is>
      </c>
    </row>
    <row r="786">
      <c r="A786" t="inlineStr">
        <is>
          <t>BrainNET: Inference of Brain Network Topology Using Machine Learning</t>
        </is>
      </c>
      <c r="B786">
        <f>IF(COUNTIF($A$1:A785,
IF(ISNUMBER(MATCH(RIGHT(TRIM(A785),1),{".",",",";",":","!","?"},0)),
LEFT(TRIM(A785),LEN(TRIM(A785))-1),
TRIM(A785)
))=1,
"Not Duplicate",
"Duplicate")</f>
        <v/>
      </c>
      <c r="C786">
        <f>_xlfn.IFNA(_xlfn.XLOOKUP(A786, Table1[Title], Table1[Inclusion/Exclusion Decision]), "Added studies")</f>
        <v/>
      </c>
      <c r="D786" t="inlineStr">
        <is>
          <t>Murugesan GK, Ganesh C, Nalawade S, Davenport EM, Wagner B, Kim WH, Maldjian JA.</t>
        </is>
      </c>
      <c r="H786" t="n">
        <v>2020</v>
      </c>
      <c r="I786" s="5" t="n">
        <v>44112</v>
      </c>
      <c r="L786" t="inlineStr">
        <is>
          <t>10.1089/brain.2020.0745</t>
        </is>
      </c>
      <c r="P786">
        <f>_xlfn.IFNA( _xlfn.XLOOKUP(A786,#REF!,#REF!), "Not Pubmed")</f>
        <v/>
      </c>
      <c r="AC786" t="inlineStr">
        <is>
          <t>Brain Connect</t>
        </is>
      </c>
      <c r="AD786" t="inlineStr">
        <is>
          <t>Pubmed</t>
        </is>
      </c>
    </row>
    <row r="787">
      <c r="A787" t="inlineStr">
        <is>
          <t>Graph Neural Networks for ADHD Identification in Children</t>
        </is>
      </c>
      <c r="B787">
        <f>IF(COUNTIF($A$1:A786,
IF(ISNUMBER(MATCH(RIGHT(TRIM(A786),1),{".",",",";",":","!","?"},0)),
LEFT(TRIM(A786),LEN(TRIM(A786))-1),
TRIM(A786)
))=1,
"Not Duplicate",
"Duplicate")</f>
        <v/>
      </c>
      <c r="C787">
        <f>_xlfn.IFNA(_xlfn.XLOOKUP(A787, Table1[Title], Table1[Inclusion/Exclusion Decision]), "Added studies")</f>
        <v/>
      </c>
      <c r="D787" t="inlineStr">
        <is>
          <t>Yu R, Zhang X, Chen Y.</t>
        </is>
      </c>
      <c r="H787" t="n">
        <v>2025</v>
      </c>
      <c r="I787" s="5" t="n">
        <v>45877</v>
      </c>
      <c r="L787" t="inlineStr">
        <is>
          <t>10.3233/SHTI251208</t>
        </is>
      </c>
      <c r="P787">
        <f>_xlfn.IFNA( _xlfn.XLOOKUP(A787,#REF!,#REF!), "Not Pubmed")</f>
        <v/>
      </c>
      <c r="AC787" t="inlineStr">
        <is>
          <t>Stud Health Technol Inform</t>
        </is>
      </c>
      <c r="AD787" t="inlineStr">
        <is>
          <t>Pubmed</t>
        </is>
      </c>
    </row>
    <row r="788">
      <c r="A788" t="inlineStr">
        <is>
          <t>Modeling Functional Brain Networks for ADHD via Spatial Preservation-Based Neural Architecture Search</t>
        </is>
      </c>
      <c r="B788">
        <f>IF(COUNTIF($A$1:A787,
IF(ISNUMBER(MATCH(RIGHT(TRIM(A787),1),{".",",",";",":","!","?"},0)),
LEFT(TRIM(A787),LEN(TRIM(A787))-1),
TRIM(A787)
))=1,
"Not Duplicate",
"Duplicate")</f>
        <v/>
      </c>
      <c r="C788">
        <f>_xlfn.IFNA(_xlfn.XLOOKUP(A788, Table1[Title], Table1[Inclusion/Exclusion Decision]), "Added studies")</f>
        <v/>
      </c>
      <c r="D788" t="inlineStr">
        <is>
          <t>Li G, Cao C, Fu H, Li X, Gao X.</t>
        </is>
      </c>
      <c r="H788" t="n">
        <v>2024</v>
      </c>
      <c r="I788" s="5" t="n">
        <v>45525</v>
      </c>
      <c r="L788" t="inlineStr">
        <is>
          <t>10.1109/JBHI.2024.3447010</t>
        </is>
      </c>
      <c r="P788">
        <f>_xlfn.IFNA( _xlfn.XLOOKUP(A788,#REF!,#REF!), "Not Pubmed")</f>
        <v/>
      </c>
      <c r="AC788" t="inlineStr">
        <is>
          <t>IEEE J Biomed Health Inform</t>
        </is>
      </c>
      <c r="AD788" t="inlineStr">
        <is>
          <t>Pubmed</t>
        </is>
      </c>
    </row>
    <row r="789" hidden="1">
      <c r="A789" t="inlineStr">
        <is>
          <t>Machine Learning Models Identify Multimodal Measurements Highly Predictive of Transdiagnostic Symptom Severity for Mood, Anhedonia, and Anxiety</t>
        </is>
      </c>
      <c r="B789">
        <f>IF(COUNTIF($A$1:A788,
IF(ISNUMBER(MATCH(RIGHT(TRIM(A788),1),{".",",",";",":","!","?"},0)),
LEFT(TRIM(A788),LEN(TRIM(A788))-1),
TRIM(A788)
))=1,
"Not Duplicate",
"Duplicate")</f>
        <v/>
      </c>
      <c r="C789">
        <f>_xlfn.IFNA(_xlfn.XLOOKUP(A789, Table1[Title], Table1[Inclusion/Exclusion Decision]), "Added studies")</f>
        <v/>
      </c>
      <c r="D789" t="inlineStr">
        <is>
          <t>Mellem MS, Liu Y, Gonzalez H, Kollada M, Martin WJ, Ahammad P.</t>
        </is>
      </c>
      <c r="H789" t="n">
        <v>2020</v>
      </c>
      <c r="I789" s="5" t="n">
        <v>43732</v>
      </c>
      <c r="L789" t="inlineStr">
        <is>
          <t>10.1016/j.bpsc.2019.07.007</t>
        </is>
      </c>
      <c r="AC789" t="inlineStr">
        <is>
          <t>Biol Psychiatry Cogn Neurosci Neuroimaging</t>
        </is>
      </c>
      <c r="AD789" t="inlineStr">
        <is>
          <t>Pubmed</t>
        </is>
      </c>
    </row>
    <row r="790">
      <c r="A790" t="inlineStr">
        <is>
          <t>TMP19: A Novel Ternary Motif Pattern-Based ADHD Detection Model Using EEG Signals</t>
        </is>
      </c>
      <c r="B790">
        <f>IF(COUNTIF($A$1:A789,
IF(ISNUMBER(MATCH(RIGHT(TRIM(A789),1),{".",",",";",":","!","?"},0)),
LEFT(TRIM(A789),LEN(TRIM(A789))-1),
TRIM(A789)
))=1,
"Not Duplicate",
"Duplicate")</f>
        <v/>
      </c>
      <c r="C790">
        <f>_xlfn.IFNA(_xlfn.XLOOKUP(A790, Table1[Title], Table1[Inclusion/Exclusion Decision]), "Added studies")</f>
        <v/>
      </c>
      <c r="D790" t="inlineStr">
        <is>
          <t>Barua PD, Dogan S, Baygin M, Tuncer T, Palmer EE, Ciaccio EJ, Acharya UR.</t>
        </is>
      </c>
      <c r="H790" t="n">
        <v>2022</v>
      </c>
      <c r="I790" s="5" t="n">
        <v>44861</v>
      </c>
      <c r="J790" t="inlineStr">
        <is>
          <t>PMC9600696</t>
        </is>
      </c>
      <c r="L790" t="inlineStr">
        <is>
          <t>10.3390/diagnostics12102544</t>
        </is>
      </c>
      <c r="AC790" t="inlineStr">
        <is>
          <t>Diagnostics (Basel)</t>
        </is>
      </c>
      <c r="AD790" t="inlineStr">
        <is>
          <t>Pubmed</t>
        </is>
      </c>
    </row>
    <row r="791">
      <c r="A791" t="inlineStr">
        <is>
          <t>Source Free Semi-Supervised Transfer Learning for Diagnosis of Mental Disorders on fMRI Scans</t>
        </is>
      </c>
      <c r="B791">
        <f>IF(COUNTIF($A$1:A790,
IF(ISNUMBER(MATCH(RIGHT(TRIM(A790),1),{".",",",";",":","!","?"},0)),
LEFT(TRIM(A790),LEN(TRIM(A790))-1),
TRIM(A790)
))=1,
"Not Duplicate",
"Duplicate")</f>
        <v/>
      </c>
      <c r="C791">
        <f>_xlfn.IFNA(_xlfn.XLOOKUP(A791, Table1[Title], Table1[Inclusion/Exclusion Decision]), "Added studies")</f>
        <v/>
      </c>
      <c r="D791" t="inlineStr">
        <is>
          <t>Hu Y, Huang ZA, Liu R, Xue X, Sun X, Song L, Tan KC.</t>
        </is>
      </c>
      <c r="H791" t="n">
        <v>2023</v>
      </c>
      <c r="I791" s="5" t="n">
        <v>45131</v>
      </c>
      <c r="L791" t="inlineStr">
        <is>
          <t>10.1109/TPAMI.2023.3298332</t>
        </is>
      </c>
      <c r="P791">
        <f>_xlfn.IFNA( _xlfn.XLOOKUP(A791,#REF!,#REF!), "Not Pubmed")</f>
        <v/>
      </c>
      <c r="AC791" t="inlineStr">
        <is>
          <t>IEEE Trans Pattern Anal Mach Intell</t>
        </is>
      </c>
      <c r="AD791" t="inlineStr">
        <is>
          <t>Pubmed</t>
        </is>
      </c>
    </row>
    <row r="792" hidden="1">
      <c r="A792" t="inlineStr">
        <is>
          <t>Mouse movement measures enhance the stop-signal task in adult ADHD assessment</t>
        </is>
      </c>
      <c r="B792">
        <f>IF(COUNTIF($A$1:A791,
IF(ISNUMBER(MATCH(RIGHT(TRIM(A791),1),{".",",",";",":","!","?"},0)),
LEFT(TRIM(A791),LEN(TRIM(A791))-1),
TRIM(A791)
))=1,
"Not Duplicate",
"Duplicate")</f>
        <v/>
      </c>
      <c r="C792">
        <f>_xlfn.IFNA(_xlfn.XLOOKUP(A792, Table1[Title], Table1[Inclusion/Exclusion Decision]), "Added studies")</f>
        <v/>
      </c>
      <c r="D792" t="inlineStr">
        <is>
          <t>Leontyev A, Yamauchi T.</t>
        </is>
      </c>
      <c r="H792" t="n">
        <v>2019</v>
      </c>
      <c r="I792" s="5" t="n">
        <v>43796</v>
      </c>
      <c r="J792" t="inlineStr">
        <is>
          <t>PMC6880625</t>
        </is>
      </c>
      <c r="L792" t="inlineStr">
        <is>
          <t>10.1371/journal.pone.0225437</t>
        </is>
      </c>
      <c r="AC792" t="inlineStr">
        <is>
          <t>PLoS One</t>
        </is>
      </c>
      <c r="AD792" t="inlineStr">
        <is>
          <t>Pubmed</t>
        </is>
      </c>
    </row>
    <row r="793">
      <c r="A793" t="inlineStr">
        <is>
          <t>CSBNC-PAL: Consistency Semi-Supervised Brain Network Classification Framework With Prototypical-Adversarial Learning</t>
        </is>
      </c>
      <c r="B793">
        <f>IF(COUNTIF($A$1:A792,
IF(ISNUMBER(MATCH(RIGHT(TRIM(A792),1),{".",",",";",":","!","?"},0)),
LEFT(TRIM(A792),LEN(TRIM(A792))-1),
TRIM(A792)
))=1,
"Not Duplicate",
"Duplicate")</f>
        <v/>
      </c>
      <c r="C793">
        <f>_xlfn.IFNA(_xlfn.XLOOKUP(A793, Table1[Title], Table1[Inclusion/Exclusion Decision]), "Added studies")</f>
        <v/>
      </c>
      <c r="D793" t="inlineStr">
        <is>
          <t>Ji J, Liu G, Wang X.</t>
        </is>
      </c>
      <c r="H793" t="n">
        <v>2025</v>
      </c>
      <c r="I793" s="5" t="n">
        <v>45789</v>
      </c>
      <c r="L793" t="inlineStr">
        <is>
          <t>10.1109/JBHI.2025.3569734</t>
        </is>
      </c>
      <c r="P793">
        <f>_xlfn.IFNA( _xlfn.XLOOKUP(A793,#REF!,#REF!), "Not Pubmed")</f>
        <v/>
      </c>
      <c r="AC793" t="inlineStr">
        <is>
          <t>IEEE J Biomed Health Inform</t>
        </is>
      </c>
      <c r="AD793" t="inlineStr">
        <is>
          <t>Pubmed</t>
        </is>
      </c>
    </row>
    <row r="794" hidden="1">
      <c r="A794" t="inlineStr">
        <is>
          <t>A dynamic graph convolutional neural network framework reveals new insights into connectome dysfunctions in ADHD</t>
        </is>
      </c>
      <c r="B794">
        <f>IF(COUNTIF($A$1:A793,
IF(ISNUMBER(MATCH(RIGHT(TRIM(A793),1),{".",",",";",":","!","?"},0)),
LEFT(TRIM(A793),LEN(TRIM(A793))-1),
TRIM(A793)
))=1,
"Not Duplicate",
"Duplicate")</f>
        <v/>
      </c>
      <c r="C794">
        <f>_xlfn.IFNA(_xlfn.XLOOKUP(A794, Table1[Title], Table1[Inclusion/Exclusion Decision]), "Added studies")</f>
        <v/>
      </c>
      <c r="D794" t="inlineStr">
        <is>
          <t>Zhao K, Duka B, Xie H, Oathes DJ, Calhoun V, Zhang Y.</t>
        </is>
      </c>
      <c r="H794" t="n">
        <v>2022</v>
      </c>
      <c r="I794" s="5" t="n">
        <v>44533</v>
      </c>
      <c r="J794" t="inlineStr">
        <is>
          <t>PMC10569447</t>
        </is>
      </c>
      <c r="K794" t="inlineStr">
        <is>
          <t>NIHMS1773458</t>
        </is>
      </c>
      <c r="L794" t="inlineStr">
        <is>
          <t>10.1016/j.neuroimage.2021.118774</t>
        </is>
      </c>
      <c r="AC794" t="inlineStr">
        <is>
          <t>Neuroimage</t>
        </is>
      </c>
      <c r="AD794" t="inlineStr">
        <is>
          <t>Pubmed</t>
        </is>
      </c>
    </row>
    <row r="795">
      <c r="A795" t="inlineStr">
        <is>
          <t>[Formula: see text] Artificial intelligence as a support to diagnose ADHD: an insight of unorthodox approaches: a scoping review</t>
        </is>
      </c>
      <c r="B795">
        <f>IF(COUNTIF($A$1:A794,
IF(ISNUMBER(MATCH(RIGHT(TRIM(A794),1),{".",",",";",":","!","?"},0)),
LEFT(TRIM(A794),LEN(TRIM(A794))-1),
TRIM(A794)
))=1,
"Not Duplicate",
"Duplicate")</f>
        <v/>
      </c>
      <c r="C795">
        <f>_xlfn.IFNA(_xlfn.XLOOKUP(A795, Table1[Title], Table1[Inclusion/Exclusion Decision]), "Added studies")</f>
        <v/>
      </c>
      <c r="D795" t="inlineStr">
        <is>
          <t>Zaheer A, Akhtar A.</t>
        </is>
      </c>
      <c r="H795" t="n">
        <v>2025</v>
      </c>
      <c r="I795" s="5" t="n">
        <v>45940</v>
      </c>
      <c r="L795" t="inlineStr">
        <is>
          <t>10.1080/09297049.2025.2468411</t>
        </is>
      </c>
      <c r="P795">
        <f>_xlfn.IFNA( _xlfn.XLOOKUP(A795,#REF!,#REF!), "Not Pubmed")</f>
        <v/>
      </c>
      <c r="AC795" t="inlineStr">
        <is>
          <t>Child Neuropsychol</t>
        </is>
      </c>
      <c r="AD795" t="inlineStr">
        <is>
          <t>Pubmed</t>
        </is>
      </c>
    </row>
    <row r="796">
      <c r="A796" t="inlineStr">
        <is>
          <t>Modeling and augmenting of fMRI data using deep recurrent variational auto-encoder</t>
        </is>
      </c>
      <c r="B796">
        <f>IF(COUNTIF($A$1:A795,
IF(ISNUMBER(MATCH(RIGHT(TRIM(A795),1),{".",",",";",":","!","?"},0)),
LEFT(TRIM(A795),LEN(TRIM(A795))-1),
TRIM(A795)
))=1,
"Not Duplicate",
"Duplicate")</f>
        <v/>
      </c>
      <c r="C796">
        <f>_xlfn.IFNA(_xlfn.XLOOKUP(A796, Table1[Title], Table1[Inclusion/Exclusion Decision]), "Added studies")</f>
        <v/>
      </c>
      <c r="D796" t="inlineStr">
        <is>
          <t>Qiang N, Dong Q, Liang H, Ge B, Zhang S, Sun Y, Zhang C, Zhang W, Gao J, Liu T.</t>
        </is>
      </c>
      <c r="H796" t="n">
        <v>2021</v>
      </c>
      <c r="I796" s="5" t="n">
        <v>44383</v>
      </c>
      <c r="L796" t="inlineStr">
        <is>
          <t>10.1088/1741-2552/ac1179</t>
        </is>
      </c>
      <c r="P796">
        <f>_xlfn.IFNA( _xlfn.XLOOKUP(A796,#REF!,#REF!), "Not Pubmed")</f>
        <v/>
      </c>
      <c r="AC796" t="inlineStr">
        <is>
          <t>J Neural Eng</t>
        </is>
      </c>
      <c r="AD796" t="inlineStr">
        <is>
          <t>Pubmed</t>
        </is>
      </c>
    </row>
    <row r="797">
      <c r="A797" t="inlineStr">
        <is>
          <t>Phase Space Reconstruction of EEG Signals for Classification of ADHD and Control Adults</t>
        </is>
      </c>
      <c r="B797">
        <f>IF(COUNTIF($A$1:A796,
IF(ISNUMBER(MATCH(RIGHT(TRIM(A796),1),{".",",",";",":","!","?"},0)),
LEFT(TRIM(A796),LEN(TRIM(A796))-1),
TRIM(A796)
))=1,
"Not Duplicate",
"Duplicate")</f>
        <v/>
      </c>
      <c r="C797">
        <f>_xlfn.IFNA(_xlfn.XLOOKUP(A797, Table1[Title], Table1[Inclusion/Exclusion Decision]), "Added studies")</f>
        <v/>
      </c>
      <c r="D797" t="inlineStr">
        <is>
          <t>Kaur S, Singh S, Arun P, Kaur D, Bajaj M.</t>
        </is>
      </c>
      <c r="H797" t="n">
        <v>2020</v>
      </c>
      <c r="I797" s="5" t="n">
        <v>43728</v>
      </c>
      <c r="L797" t="inlineStr">
        <is>
          <t>10.1177/1550059419876525</t>
        </is>
      </c>
      <c r="P797">
        <f>_xlfn.IFNA( _xlfn.XLOOKUP(A797,#REF!,#REF!), "Not Pubmed")</f>
        <v/>
      </c>
      <c r="AC797" t="inlineStr">
        <is>
          <t>Clin EEG Neurosci</t>
        </is>
      </c>
      <c r="AD797" t="inlineStr">
        <is>
          <t>Pubmed</t>
        </is>
      </c>
    </row>
    <row r="798">
      <c r="A798" t="inlineStr">
        <is>
          <t>Leveraging Knowledge Graphs and Natural Language Processing for Automated Web Resource Labeling and Knowledge Mobilization in Neurodevelopmental Disorders: Development and Usability Study</t>
        </is>
      </c>
      <c r="B798">
        <f>IF(COUNTIF($A$1:A797,
IF(ISNUMBER(MATCH(RIGHT(TRIM(A797),1),{".",",",";",":","!","?"},0)),
LEFT(TRIM(A797),LEN(TRIM(A797))-1),
TRIM(A797)
))=1,
"Not Duplicate",
"Duplicate")</f>
        <v/>
      </c>
      <c r="C798">
        <f>_xlfn.IFNA(_xlfn.XLOOKUP(A798, Table1[Title], Table1[Inclusion/Exclusion Decision]), "Added studies")</f>
        <v/>
      </c>
      <c r="D798" t="inlineStr">
        <is>
          <t>Costello J, Kaur M, Reformat MZ, Bolduc FV.</t>
        </is>
      </c>
      <c r="H798" t="n">
        <v>2023</v>
      </c>
      <c r="I798" s="5" t="n">
        <v>45033</v>
      </c>
      <c r="J798" t="inlineStr">
        <is>
          <t>PMC10152329</t>
        </is>
      </c>
      <c r="L798" t="inlineStr">
        <is>
          <t>10.2196/45268</t>
        </is>
      </c>
      <c r="P798">
        <f>_xlfn.IFNA( _xlfn.XLOOKUP(A798,#REF!,#REF!), "Not Pubmed")</f>
        <v/>
      </c>
      <c r="AC798" t="inlineStr">
        <is>
          <t>J Med Internet Res</t>
        </is>
      </c>
      <c r="AD798" t="inlineStr">
        <is>
          <t>Pubmed</t>
        </is>
      </c>
    </row>
    <row r="799">
      <c r="A799" t="inlineStr">
        <is>
          <t>The Effects of COMT Polymorphism on Cortical Thickness and Surface Area Abnormalities in Children with ADHD</t>
        </is>
      </c>
      <c r="B799">
        <f>IF(COUNTIF($A$1:A798,
IF(ISNUMBER(MATCH(RIGHT(TRIM(A798),1),{".",",",";",":","!","?"},0)),
LEFT(TRIM(A798),LEN(TRIM(A798))-1),
TRIM(A798)
))=1,
"Not Duplicate",
"Duplicate")</f>
        <v/>
      </c>
      <c r="C799">
        <f>_xlfn.IFNA(_xlfn.XLOOKUP(A799, Table1[Title], Table1[Inclusion/Exclusion Decision]), "Added studies")</f>
        <v/>
      </c>
      <c r="D799" t="inlineStr">
        <is>
          <t>Jung M, Mizuno Y, Fujisawa TX, Takiguchi S, Kong J, Kosaka H, Tomoda A.</t>
        </is>
      </c>
      <c r="H799" t="n">
        <v>2019</v>
      </c>
      <c r="I799" s="5" t="n">
        <v>43438</v>
      </c>
      <c r="L799" t="inlineStr">
        <is>
          <t>10.1093/cercor/bhy269</t>
        </is>
      </c>
      <c r="P799">
        <f>_xlfn.IFNA( _xlfn.XLOOKUP(A799,#REF!,#REF!), "Not Pubmed")</f>
        <v/>
      </c>
      <c r="AC799" t="inlineStr">
        <is>
          <t>Cereb Cortex</t>
        </is>
      </c>
      <c r="AD799" t="inlineStr">
        <is>
          <t>Pubmed</t>
        </is>
      </c>
    </row>
    <row r="800">
      <c r="A800" t="inlineStr">
        <is>
          <t>Deep Learning Convolutional Neural Networks Discriminate Adult ADHD From Healthy Individuals on the Basis of Event-Related Spectral EEG</t>
        </is>
      </c>
      <c r="B800">
        <f>IF(COUNTIF($A$1:A799,
IF(ISNUMBER(MATCH(RIGHT(TRIM(A799),1),{".",",",";",":","!","?"},0)),
LEFT(TRIM(A799),LEN(TRIM(A799))-1),
TRIM(A799)
))=1,
"Not Duplicate",
"Duplicate")</f>
        <v/>
      </c>
      <c r="C800">
        <f>_xlfn.IFNA(_xlfn.XLOOKUP(A800, Table1[Title], Table1[Inclusion/Exclusion Decision]), "Added studies")</f>
        <v/>
      </c>
      <c r="D800" t="inlineStr">
        <is>
          <t>Dubreuil-Vall L, Ruffini G, Camprodon JA.</t>
        </is>
      </c>
      <c r="H800" t="n">
        <v>2020</v>
      </c>
      <c r="I800" s="5" t="n">
        <v>43946</v>
      </c>
      <c r="J800" t="inlineStr">
        <is>
          <t>PMC7160297</t>
        </is>
      </c>
      <c r="L800" t="inlineStr">
        <is>
          <t>10.3389/fnins.2020.00251</t>
        </is>
      </c>
      <c r="AC800" t="inlineStr">
        <is>
          <t>Front Neurosci</t>
        </is>
      </c>
      <c r="AD800" t="inlineStr">
        <is>
          <t>Pubmed</t>
        </is>
      </c>
    </row>
    <row r="801">
      <c r="A801" t="inlineStr">
        <is>
          <t>Regional brain volume predicts response to methylphenidate treatment in individuals with ADHD</t>
        </is>
      </c>
      <c r="B801">
        <f>IF(COUNTIF($A$1:A800,
IF(ISNUMBER(MATCH(RIGHT(TRIM(A800),1),{".",",",";",":","!","?"},0)),
LEFT(TRIM(A800),LEN(TRIM(A800))-1),
TRIM(A800)
))=1,
"Not Duplicate",
"Duplicate")</f>
        <v/>
      </c>
      <c r="C801">
        <f>_xlfn.IFNA(_xlfn.XLOOKUP(A801, Table1[Title], Table1[Inclusion/Exclusion Decision]), "Added studies")</f>
        <v/>
      </c>
      <c r="D801" t="inlineStr">
        <is>
          <t>Chang JC, Lin HY, Lv J, Tseng WI, Gau SS.</t>
        </is>
      </c>
      <c r="H801" t="n">
        <v>2021</v>
      </c>
      <c r="I801" s="5" t="n">
        <v>44208</v>
      </c>
      <c r="J801" t="inlineStr">
        <is>
          <t>PMC7798216</t>
        </is>
      </c>
      <c r="L801" t="inlineStr">
        <is>
          <t>10.1186/s12888-021-03040-5</t>
        </is>
      </c>
      <c r="P801">
        <f>_xlfn.IFNA( _xlfn.XLOOKUP(A801,#REF!,#REF!), "Not Pubmed")</f>
        <v/>
      </c>
      <c r="AC801" t="inlineStr">
        <is>
          <t>BMC Psychiatry</t>
        </is>
      </c>
      <c r="AD801" t="inlineStr">
        <is>
          <t>Pubmed</t>
        </is>
      </c>
    </row>
    <row r="802">
      <c r="A802" t="inlineStr">
        <is>
          <t>A-GCL: Adversarial graph contrastive learning for fMRI analysis to diagnose neurodevelopmental disorders</t>
        </is>
      </c>
      <c r="B802">
        <f>IF(COUNTIF($A$1:A801,
IF(ISNUMBER(MATCH(RIGHT(TRIM(A801),1),{".",",",";",":","!","?"},0)),
LEFT(TRIM(A801),LEN(TRIM(A801))-1),
TRIM(A801)
))=1,
"Not Duplicate",
"Duplicate")</f>
        <v/>
      </c>
      <c r="C802">
        <f>_xlfn.IFNA(_xlfn.XLOOKUP(A802, Table1[Title], Table1[Inclusion/Exclusion Decision]), "Added studies")</f>
        <v/>
      </c>
      <c r="D802" t="inlineStr">
        <is>
          <t>Zhang S, Chen X, Shen X, Ren B, Yu Z, Yang H, Jiang X, Shen D, Zhou Y, Zhang XY.</t>
        </is>
      </c>
      <c r="H802" t="n">
        <v>2023</v>
      </c>
      <c r="I802" s="5" t="n">
        <v>45170</v>
      </c>
      <c r="L802" t="inlineStr">
        <is>
          <t>10.1016/j.media.2023.102932</t>
        </is>
      </c>
      <c r="P802">
        <f>_xlfn.IFNA( _xlfn.XLOOKUP(A802,#REF!,#REF!), "Not Pubmed")</f>
        <v/>
      </c>
      <c r="AC802" t="inlineStr">
        <is>
          <t>Med Image Anal</t>
        </is>
      </c>
      <c r="AD802" t="inlineStr">
        <is>
          <t>Pubmed</t>
        </is>
      </c>
    </row>
    <row r="803">
      <c r="A803" t="inlineStr">
        <is>
          <t>Mental arithmetic task detection using geometric features extraction of EEG signal based on machine learning</t>
        </is>
      </c>
      <c r="B803">
        <f>IF(COUNTIF($A$1:A802,
IF(ISNUMBER(MATCH(RIGHT(TRIM(A802),1),{".",",",";",":","!","?"},0)),
LEFT(TRIM(A802),LEN(TRIM(A802))-1),
TRIM(A802)
))=1,
"Not Duplicate",
"Duplicate")</f>
        <v/>
      </c>
      <c r="C803">
        <f>_xlfn.IFNA(_xlfn.XLOOKUP(A803, Table1[Title], Table1[Inclusion/Exclusion Decision]), "Added studies")</f>
        <v/>
      </c>
      <c r="D803" t="inlineStr">
        <is>
          <t>Abadi HE, Moridani MK, Mirzakhani M.</t>
        </is>
      </c>
      <c r="H803" t="n">
        <v>2022</v>
      </c>
      <c r="I803" s="5" t="n">
        <v>44697</v>
      </c>
      <c r="L803" t="inlineStr">
        <is>
          <t>10.4149/BLL_2022_064</t>
        </is>
      </c>
      <c r="P803">
        <f>_xlfn.IFNA( _xlfn.XLOOKUP(A803,#REF!,#REF!), "Not Pubmed")</f>
        <v/>
      </c>
      <c r="AC803" t="inlineStr">
        <is>
          <t>Bratisl Lek Listy</t>
        </is>
      </c>
      <c r="AD803" t="inlineStr">
        <is>
          <t>Pubmed</t>
        </is>
      </c>
    </row>
    <row r="804">
      <c r="A804" t="inlineStr">
        <is>
          <t>Triplet-Based Deep Hashing Incremental Learning for Brain Network Classification</t>
        </is>
      </c>
      <c r="B804">
        <f>IF(COUNTIF($A$1:A803,
IF(ISNUMBER(MATCH(RIGHT(TRIM(A803),1),{".",",",";",":","!","?"},0)),
LEFT(TRIM(A803),LEN(TRIM(A803))-1),
TRIM(A803)
))=1,
"Not Duplicate",
"Duplicate")</f>
        <v/>
      </c>
      <c r="C804">
        <f>_xlfn.IFNA(_xlfn.XLOOKUP(A804, Table1[Title], Table1[Inclusion/Exclusion Decision]), "Added studies")</f>
        <v/>
      </c>
      <c r="D804" t="inlineStr">
        <is>
          <t>Zhang Y, Ji J, Liu G, Wang X.</t>
        </is>
      </c>
      <c r="H804" t="n">
        <v>2025</v>
      </c>
      <c r="I804" s="5" t="n">
        <v>45813</v>
      </c>
      <c r="L804" t="inlineStr">
        <is>
          <t>10.1109/JBHI.2025.3576867</t>
        </is>
      </c>
      <c r="P804">
        <f>_xlfn.IFNA( _xlfn.XLOOKUP(A804,#REF!,#REF!), "Not Pubmed")</f>
        <v/>
      </c>
      <c r="AC804" t="inlineStr">
        <is>
          <t>IEEE J Biomed Health Inform</t>
        </is>
      </c>
      <c r="AD804" t="inlineStr">
        <is>
          <t>Pubmed</t>
        </is>
      </c>
    </row>
    <row r="805" hidden="1">
      <c r="A805" t="inlineStr">
        <is>
          <t>OUTCOMES IN MACHINE LEARNING MODELS FOR CHILD PSYCHIATRY: A SYSTEMATIC REVIEW OF THE LITERATURE</t>
        </is>
      </c>
      <c r="B805">
        <f>IF(COUNTIF($A$1:A804,
IF(ISNUMBER(MATCH(RIGHT(TRIM(A804),1),{".",",",";",":","!","?"},0)),
LEFT(TRIM(A804),LEN(TRIM(A804))-1),
TRIM(A804)
))=1,
"Not Duplicate",
"Duplicate")</f>
        <v/>
      </c>
      <c r="C805">
        <f>_xlfn.IFNA(_xlfn.XLOOKUP(A805, Table1[Title], Table1[Inclusion/Exclusion Decision]), "Added studies")</f>
        <v/>
      </c>
      <c r="D805" t="inlineStr">
        <is>
          <t>Till AC, Briganti G.</t>
        </is>
      </c>
      <c r="H805" t="n">
        <v>2025</v>
      </c>
      <c r="I805" s="5" t="n">
        <v>45922</v>
      </c>
      <c r="AC805" t="inlineStr">
        <is>
          <t>Psychiatr Danub</t>
        </is>
      </c>
      <c r="AD805" t="inlineStr">
        <is>
          <t>Pubmed</t>
        </is>
      </c>
    </row>
    <row r="806">
      <c r="A806" t="inlineStr">
        <is>
          <t>A Multimodal Dataset for Neurophysiological and AI Applications</t>
        </is>
      </c>
      <c r="B806">
        <f>IF(COUNTIF($A$1:A805,
IF(ISNUMBER(MATCH(RIGHT(TRIM(A805),1),{".",",",";",":","!","?"},0)),
LEFT(TRIM(A805),LEN(TRIM(A805))-1),
TRIM(A805)
))=1,
"Not Duplicate",
"Duplicate")</f>
        <v/>
      </c>
      <c r="C806">
        <f>_xlfn.IFNA(_xlfn.XLOOKUP(A806, Table1[Title], Table1[Inclusion/Exclusion Decision]), "Added studies")</f>
        <v/>
      </c>
      <c r="D806" t="inlineStr">
        <is>
          <t>Trujillo J, Ferrer-Cascales R, Teruel MA, Ruiz-Robledillo N, Sanchis J, García-Ponsoda S, Panagiotidis-Arrizabalaga A, Albaladejo-Blázquez N, Martínez-Nicolás Á, García-Carrasco J, Reina A, Lavalle A, Maté A, Costa-López B.</t>
        </is>
      </c>
      <c r="H806" t="n">
        <v>2026</v>
      </c>
      <c r="I806" s="5" t="n">
        <v>46065</v>
      </c>
      <c r="J806" t="inlineStr">
        <is>
          <t>PMC13009486</t>
        </is>
      </c>
      <c r="L806" t="inlineStr">
        <is>
          <t>10.1038/s41597-026-06758-7</t>
        </is>
      </c>
      <c r="P806">
        <f>_xlfn.IFNA( _xlfn.XLOOKUP(A806,#REF!,#REF!), "Not Pubmed")</f>
        <v/>
      </c>
      <c r="AC806" t="inlineStr">
        <is>
          <t>Sci Data</t>
        </is>
      </c>
      <c r="AD806" t="inlineStr">
        <is>
          <t>Pubmed</t>
        </is>
      </c>
    </row>
    <row r="807">
      <c r="A807" t="inlineStr">
        <is>
          <t>Machine Learning and MRI-based Diagnostic Models for ADHD: Are We There Yet?</t>
        </is>
      </c>
      <c r="B807">
        <f>IF(COUNTIF($A$1:A806,
IF(ISNUMBER(MATCH(RIGHT(TRIM(A806),1),{".",",",";",":","!","?"},0)),
LEFT(TRIM(A806),LEN(TRIM(A806))-1),
TRIM(A806)
))=1,
"Not Duplicate",
"Duplicate")</f>
        <v/>
      </c>
      <c r="C807">
        <f>_xlfn.IFNA(_xlfn.XLOOKUP(A807, Table1[Title], Table1[Inclusion/Exclusion Decision]), "Added studies")</f>
        <v/>
      </c>
      <c r="D807" t="inlineStr">
        <is>
          <t>Zhang-James Y, Razavi AS, Hoogman M, Franke B, Faraone SV.</t>
        </is>
      </c>
      <c r="H807" t="n">
        <v>2023</v>
      </c>
      <c r="I807" s="5" t="n">
        <v>44944</v>
      </c>
      <c r="L807" t="inlineStr">
        <is>
          <t>10.1177/10870547221146256</t>
        </is>
      </c>
      <c r="P807">
        <f>_xlfn.IFNA( _xlfn.XLOOKUP(A807,#REF!,#REF!), "Not Pubmed")</f>
        <v/>
      </c>
      <c r="AC807" t="inlineStr">
        <is>
          <t>J Atten Disord</t>
        </is>
      </c>
      <c r="AD807" t="inlineStr">
        <is>
          <t>Pubmed</t>
        </is>
      </c>
    </row>
    <row r="808" hidden="1">
      <c r="A808" t="inlineStr">
        <is>
          <t>Predictive Modeling for Clinical Features Associated With Neurofibromatosis Type 1</t>
        </is>
      </c>
      <c r="B808">
        <f>IF(COUNTIF($A$1:A807,
IF(ISNUMBER(MATCH(RIGHT(TRIM(A807),1),{".",",",";",":","!","?"},0)),
LEFT(TRIM(A807),LEN(TRIM(A807))-1),
TRIM(A807)
))=1,
"Not Duplicate",
"Duplicate")</f>
        <v/>
      </c>
      <c r="C808">
        <f>_xlfn.IFNA(_xlfn.XLOOKUP(A808, Table1[Title], Table1[Inclusion/Exclusion Decision]), "Added studies")</f>
        <v/>
      </c>
      <c r="D808" t="inlineStr">
        <is>
          <t>Morris SM, Gupta A, Kim S, Foraker RE, Gutmann DH, Payne PRO.</t>
        </is>
      </c>
      <c r="H808" t="n">
        <v>2021</v>
      </c>
      <c r="I808" s="5" t="n">
        <v>44567</v>
      </c>
      <c r="J808" t="inlineStr">
        <is>
          <t>PMC8723929</t>
        </is>
      </c>
      <c r="L808" t="inlineStr">
        <is>
          <t>10.1212/CPJ.0000000000001089</t>
        </is>
      </c>
      <c r="AC808" t="inlineStr">
        <is>
          <t>Neurol Clin Pract</t>
        </is>
      </c>
      <c r="AD808" t="inlineStr">
        <is>
          <t>Pubmed</t>
        </is>
      </c>
    </row>
    <row r="809">
      <c r="A809" t="inlineStr">
        <is>
          <t>Investigating the impact of an AI-based play activities intervention on the quality of life of school-aged children with ADHD</t>
        </is>
      </c>
      <c r="B809">
        <f>IF(COUNTIF($A$1:A808,
IF(ISNUMBER(MATCH(RIGHT(TRIM(A808),1),{".",",",";",":","!","?"},0)),
LEFT(TRIM(A808),LEN(TRIM(A808))-1),
TRIM(A808)
))=1,
"Not Duplicate",
"Duplicate")</f>
        <v/>
      </c>
      <c r="C809">
        <f>_xlfn.IFNA(_xlfn.XLOOKUP(A809, Table1[Title], Table1[Inclusion/Exclusion Decision]), "Added studies")</f>
        <v/>
      </c>
      <c r="D809" t="inlineStr">
        <is>
          <t>Aldakhil AF.</t>
        </is>
      </c>
      <c r="H809" t="n">
        <v>2024</v>
      </c>
      <c r="I809" s="5" t="n">
        <v>45581</v>
      </c>
      <c r="L809" t="inlineStr">
        <is>
          <t>10.1016/j.ridd.2024.104858</t>
        </is>
      </c>
      <c r="P809">
        <f>_xlfn.IFNA( _xlfn.XLOOKUP(A809,#REF!,#REF!), "Not Pubmed")</f>
        <v/>
      </c>
      <c r="AC809" t="inlineStr">
        <is>
          <t>Res Dev Disabil</t>
        </is>
      </c>
      <c r="AD809" t="inlineStr">
        <is>
          <t>Pubmed</t>
        </is>
      </c>
    </row>
    <row r="810">
      <c r="A810" t="inlineStr">
        <is>
          <t>EEG Connectivity in ADHD Compared to a Normative Database: A Cohort Analysis of 120 Subjects from the ICAN Study</t>
        </is>
      </c>
      <c r="B810">
        <f>IF(COUNTIF($A$1:A809,
IF(ISNUMBER(MATCH(RIGHT(TRIM(A809),1),{".",",",";",":","!","?"},0)),
LEFT(TRIM(A809),LEN(TRIM(A809))-1),
TRIM(A809)
))=1,
"Not Duplicate",
"Duplicate")</f>
        <v/>
      </c>
      <c r="C810">
        <f>_xlfn.IFNA(_xlfn.XLOOKUP(A810, Table1[Title], Table1[Inclusion/Exclusion Decision]), "Added studies")</f>
        <v/>
      </c>
      <c r="D810" t="inlineStr">
        <is>
          <t>Kerson C, Lubar J, deBeus R, Pan X, Rice R, Allen T, Yazbeck M, Sah S, Dhawan Y, Zong W, Roley-Roberts ME, Arnold LE.</t>
        </is>
      </c>
      <c r="H810" t="n">
        <v>2023</v>
      </c>
      <c r="I810" s="5" t="n">
        <v>44900</v>
      </c>
      <c r="L810" t="inlineStr">
        <is>
          <t>10.1007/s10484-022-09569-9</t>
        </is>
      </c>
      <c r="P810">
        <f>_xlfn.IFNA( _xlfn.XLOOKUP(A810,#REF!,#REF!), "Not Pubmed")</f>
        <v/>
      </c>
      <c r="AC810" t="inlineStr">
        <is>
          <t>Appl Psychophysiol Biofeedback</t>
        </is>
      </c>
      <c r="AD810" t="inlineStr">
        <is>
          <t>Pubmed</t>
        </is>
      </c>
    </row>
    <row r="811">
      <c r="A811" t="inlineStr">
        <is>
          <t>Language of ADHD in Adults on Social Media</t>
        </is>
      </c>
      <c r="B811">
        <f>IF(COUNTIF($A$1:A810,
IF(ISNUMBER(MATCH(RIGHT(TRIM(A810),1),{".",",",";",":","!","?"},0)),
LEFT(TRIM(A810),LEN(TRIM(A810))-1),
TRIM(A810)
))=1,
"Not Duplicate",
"Duplicate")</f>
        <v/>
      </c>
      <c r="C811">
        <f>_xlfn.IFNA(_xlfn.XLOOKUP(A811, Table1[Title], Table1[Inclusion/Exclusion Decision]), "Added studies")</f>
        <v/>
      </c>
      <c r="D811" t="inlineStr">
        <is>
          <t>Guntuku SC, Ramsay JR, Merchant RM, Ungar LH.</t>
        </is>
      </c>
      <c r="H811" t="n">
        <v>2019</v>
      </c>
      <c r="I811" s="5" t="n">
        <v>43048</v>
      </c>
      <c r="L811" t="inlineStr">
        <is>
          <t>10.1177/1087054717738083</t>
        </is>
      </c>
      <c r="P811">
        <f>_xlfn.IFNA( _xlfn.XLOOKUP(A811,#REF!,#REF!), "Not Pubmed")</f>
        <v/>
      </c>
      <c r="AC811" t="inlineStr">
        <is>
          <t>J Atten Disord</t>
        </is>
      </c>
      <c r="AD811" t="inlineStr">
        <is>
          <t>Pubmed</t>
        </is>
      </c>
    </row>
    <row r="812">
      <c r="A812" t="inlineStr">
        <is>
          <t>Deep Learning and Neurology: A Systematic Review</t>
        </is>
      </c>
      <c r="B812">
        <f>IF(COUNTIF($A$1:A811,
IF(ISNUMBER(MATCH(RIGHT(TRIM(A811),1),{".",",",";",":","!","?"},0)),
LEFT(TRIM(A811),LEN(TRIM(A811))-1),
TRIM(A811)
))=1,
"Not Duplicate",
"Duplicate")</f>
        <v/>
      </c>
      <c r="C812">
        <f>_xlfn.IFNA(_xlfn.XLOOKUP(A812, Table1[Title], Table1[Inclusion/Exclusion Decision]), "Added studies")</f>
        <v/>
      </c>
      <c r="D812" t="inlineStr">
        <is>
          <t>Valliani AA, Ranti D, Oermann EK.</t>
        </is>
      </c>
      <c r="H812" t="n">
        <v>2019</v>
      </c>
      <c r="I812" s="5" t="n">
        <v>43700</v>
      </c>
      <c r="J812" t="inlineStr">
        <is>
          <t>PMC6858915</t>
        </is>
      </c>
      <c r="L812" t="inlineStr">
        <is>
          <t>10.1007/s40120-019-00153-8</t>
        </is>
      </c>
      <c r="P812">
        <f>_xlfn.IFNA( _xlfn.XLOOKUP(A812,#REF!,#REF!), "Not Pubmed")</f>
        <v/>
      </c>
      <c r="AC812" t="inlineStr">
        <is>
          <t>Neurol Ther</t>
        </is>
      </c>
      <c r="AD812" t="inlineStr">
        <is>
          <t>Pubmed</t>
        </is>
      </c>
    </row>
    <row r="813">
      <c r="A813" t="inlineStr">
        <is>
          <t>Visual processing oscillates differently through time for adults with ADHD</t>
        </is>
      </c>
      <c r="B813">
        <f>IF(COUNTIF($A$1:A812,
IF(ISNUMBER(MATCH(RIGHT(TRIM(A812),1),{".",",",";",":","!","?"},0)),
LEFT(TRIM(A812),LEN(TRIM(A812))-1),
TRIM(A812)
))=1,
"Not Duplicate",
"Duplicate")</f>
        <v/>
      </c>
      <c r="C813">
        <f>_xlfn.IFNA(_xlfn.XLOOKUP(A813, Table1[Title], Table1[Inclusion/Exclusion Decision]), "Added studies")</f>
        <v/>
      </c>
      <c r="D813" t="inlineStr">
        <is>
          <t>Pelland-Goulet P, Arguin M, Brisebois H, Gosselin N.</t>
        </is>
      </c>
      <c r="H813" t="n">
        <v>2025</v>
      </c>
      <c r="I813" s="5" t="n">
        <v>45902</v>
      </c>
      <c r="J813" t="inlineStr">
        <is>
          <t>PMC12404544</t>
        </is>
      </c>
      <c r="L813" t="inlineStr">
        <is>
          <t>10.1371/journal.pone.0310605</t>
        </is>
      </c>
      <c r="P813">
        <f>_xlfn.IFNA( _xlfn.XLOOKUP(A813,#REF!,#REF!), "Not Pubmed")</f>
        <v/>
      </c>
      <c r="AC813" t="inlineStr">
        <is>
          <t>PLoS One</t>
        </is>
      </c>
      <c r="AD813" t="inlineStr">
        <is>
          <t>Pubmed</t>
        </is>
      </c>
    </row>
    <row r="814">
      <c r="A814" t="inlineStr">
        <is>
          <t>Challenges in the Differential Classification of Individual Diagnoses from Co-Occurring Autism and ADHD Using Survey Data</t>
        </is>
      </c>
      <c r="B814">
        <f>IF(COUNTIF($A$1:A813,
IF(ISNUMBER(MATCH(RIGHT(TRIM(A813),1),{".",",",";",":","!","?"},0)),
LEFT(TRIM(A813),LEN(TRIM(A813))-1),
TRIM(A813)
))=1,
"Not Duplicate",
"Duplicate")</f>
        <v/>
      </c>
      <c r="C814">
        <f>_xlfn.IFNA(_xlfn.XLOOKUP(A814, Table1[Title], Table1[Inclusion/Exclusion Decision]), "Added studies")</f>
        <v/>
      </c>
      <c r="D814" t="inlineStr">
        <is>
          <t>Jaiswal A, Wall DP, Washington P.</t>
        </is>
      </c>
      <c r="H814" t="n">
        <v>2024</v>
      </c>
      <c r="I814" s="5" t="n">
        <v>45768</v>
      </c>
      <c r="J814" t="inlineStr">
        <is>
          <t>PMC12008996</t>
        </is>
      </c>
      <c r="K814" t="inlineStr">
        <is>
          <t>NIHMS2074210</t>
        </is>
      </c>
      <c r="L814" t="inlineStr">
        <is>
          <t>10.1109/bhi62660.2024.10913850</t>
        </is>
      </c>
      <c r="AC814" t="inlineStr">
        <is>
          <t>IEEE EMBS Int Conf Biomed Health Inform</t>
        </is>
      </c>
      <c r="AD814" t="inlineStr">
        <is>
          <t>Pubmed</t>
        </is>
      </c>
    </row>
    <row r="815" hidden="1">
      <c r="A815" t="inlineStr">
        <is>
          <t>A short report on ADHD detection using convolutional neural networks</t>
        </is>
      </c>
      <c r="B815">
        <f>IF(COUNTIF($A$1:A814,
IF(ISNUMBER(MATCH(RIGHT(TRIM(A814),1),{".",",",";",":","!","?"},0)),
LEFT(TRIM(A814),LEN(TRIM(A814))-1),
TRIM(A814)
))=1,
"Not Duplicate",
"Duplicate")</f>
        <v/>
      </c>
      <c r="C815">
        <f>_xlfn.IFNA(_xlfn.XLOOKUP(A815, Table1[Title], Table1[Inclusion/Exclusion Decision]), "Added studies")</f>
        <v/>
      </c>
      <c r="D815" t="inlineStr">
        <is>
          <t>Kulkarni V, Nemade B, Patel S, Patel K, Velpula S.</t>
        </is>
      </c>
      <c r="H815" t="n">
        <v>2024</v>
      </c>
      <c r="I815" s="5" t="n">
        <v>45555</v>
      </c>
      <c r="J815" t="inlineStr">
        <is>
          <t>PMC11410607</t>
        </is>
      </c>
      <c r="L815" t="inlineStr">
        <is>
          <t>10.3389/fpsyt.2024.1426155</t>
        </is>
      </c>
      <c r="AC815" t="inlineStr">
        <is>
          <t>Front Psychiatry</t>
        </is>
      </c>
      <c r="AD815" t="inlineStr">
        <is>
          <t>Pubmed</t>
        </is>
      </c>
    </row>
    <row r="816">
      <c r="A816" t="inlineStr">
        <is>
          <t>LCGNet: Local Sequential Feature Coupling Global Representation Learning for Functional Connectivity Network Analysis With fMRI</t>
        </is>
      </c>
      <c r="B816">
        <f>IF(COUNTIF($A$1:A815,
IF(ISNUMBER(MATCH(RIGHT(TRIM(A815),1),{".",",",";",":","!","?"},0)),
LEFT(TRIM(A815),LEN(TRIM(A815))-1),
TRIM(A815)
))=1,
"Not Duplicate",
"Duplicate")</f>
        <v/>
      </c>
      <c r="C816">
        <f>_xlfn.IFNA(_xlfn.XLOOKUP(A816, Table1[Title], Table1[Inclusion/Exclusion Decision]), "Added studies")</f>
        <v/>
      </c>
      <c r="D816" t="inlineStr">
        <is>
          <t>Zhou J, Jie B, Wang Z, Zhang Z, Du T, Bian W, Yang Y, Jia J.</t>
        </is>
      </c>
      <c r="H816" t="n">
        <v>2024</v>
      </c>
      <c r="I816" s="5" t="n">
        <v>45474</v>
      </c>
      <c r="L816" t="inlineStr">
        <is>
          <t>10.1109/TMI.2024.3421360</t>
        </is>
      </c>
      <c r="P816">
        <f>_xlfn.IFNA( _xlfn.XLOOKUP(A816,#REF!,#REF!), "Not Pubmed")</f>
        <v/>
      </c>
      <c r="AC816" t="inlineStr">
        <is>
          <t>IEEE Trans Med Imaging</t>
        </is>
      </c>
      <c r="AD816" t="inlineStr">
        <is>
          <t>Pubmed</t>
        </is>
      </c>
    </row>
    <row r="817" hidden="1">
      <c r="A817" t="inlineStr">
        <is>
          <t>Emotional Dysregulation in Emerging Adult ADHD: A Key Consideration in Explaining and Classifying Impairment and Co-Occurring Internalizing Problems</t>
        </is>
      </c>
      <c r="B817">
        <f>IF(COUNTIF($A$1:A816,
IF(ISNUMBER(MATCH(RIGHT(TRIM(A816),1),{".",",",";",":","!","?"},0)),
LEFT(TRIM(A816),LEN(TRIM(A816))-1),
TRIM(A816)
))=1,
"Not Duplicate",
"Duplicate")</f>
        <v/>
      </c>
      <c r="C817">
        <f>_xlfn.IFNA(_xlfn.XLOOKUP(A817, Table1[Title], Table1[Inclusion/Exclusion Decision]), "Added studies")</f>
        <v/>
      </c>
      <c r="D817" t="inlineStr">
        <is>
          <t>Goh PK, A Wong AWW, Suh DE, Bodalski EA, Rother Y, Hartung CM, Lefler EK.</t>
        </is>
      </c>
      <c r="H817" t="n">
        <v>2024</v>
      </c>
      <c r="I817" s="5" t="n">
        <v>45564</v>
      </c>
      <c r="L817" t="inlineStr">
        <is>
          <t>10.1177/10870547241284829</t>
        </is>
      </c>
      <c r="AC817" t="inlineStr">
        <is>
          <t>J Atten Disord</t>
        </is>
      </c>
      <c r="AD817" t="inlineStr">
        <is>
          <t>Pubmed</t>
        </is>
      </c>
    </row>
    <row r="818">
      <c r="A818" t="inlineStr">
        <is>
          <t>Computational Analysis of Movement Patterns of Dogs with ADHD-Like Behavior</t>
        </is>
      </c>
      <c r="B818">
        <f>IF(COUNTIF($A$1:A817,
IF(ISNUMBER(MATCH(RIGHT(TRIM(A817),1),{".",",",";",":","!","?"},0)),
LEFT(TRIM(A817),LEN(TRIM(A817))-1),
TRIM(A817)
))=1,
"Not Duplicate",
"Duplicate")</f>
        <v/>
      </c>
      <c r="C818">
        <f>_xlfn.IFNA(_xlfn.XLOOKUP(A818, Table1[Title], Table1[Inclusion/Exclusion Decision]), "Added studies")</f>
        <v/>
      </c>
      <c r="D818" t="inlineStr">
        <is>
          <t>Bleuer-Elsner S, Zamansky A, Fux A, Kaplun D, Romanov S, Sinitca A, Masson S, van der Linden D.</t>
        </is>
      </c>
      <c r="H818" t="n">
        <v>2019</v>
      </c>
      <c r="I818" s="5" t="n">
        <v>43818</v>
      </c>
      <c r="J818" t="inlineStr">
        <is>
          <t>PMC6941159</t>
        </is>
      </c>
      <c r="L818" t="inlineStr">
        <is>
          <t>10.3390/ani9121140</t>
        </is>
      </c>
      <c r="P818">
        <f>_xlfn.IFNA( _xlfn.XLOOKUP(A818,#REF!,#REF!), "Not Pubmed")</f>
        <v/>
      </c>
      <c r="AC818" t="inlineStr">
        <is>
          <t>Animals (Basel)</t>
        </is>
      </c>
      <c r="AD818" t="inlineStr">
        <is>
          <t>Pubmed</t>
        </is>
      </c>
    </row>
    <row r="819">
      <c r="A819" t="inlineStr">
        <is>
          <t>Machine learning in attention-deficit/hyperactivity disorder: new approaches toward understanding the neural mechanisms</t>
        </is>
      </c>
      <c r="B819">
        <f>IF(COUNTIF($A$1:A818,
IF(ISNUMBER(MATCH(RIGHT(TRIM(A818),1),{".",",",";",":","!","?"},0)),
LEFT(TRIM(A818),LEN(TRIM(A818))-1),
TRIM(A818)
))=1,
"Not Duplicate",
"Duplicate")</f>
        <v/>
      </c>
      <c r="C819">
        <f>_xlfn.IFNA(_xlfn.XLOOKUP(A819, Table1[Title], Table1[Inclusion/Exclusion Decision]), "Added studies")</f>
        <v/>
      </c>
      <c r="D819" t="inlineStr">
        <is>
          <t>Cao M, Martin E, Li X.</t>
        </is>
      </c>
      <c r="H819" t="n">
        <v>2023</v>
      </c>
      <c r="I819" s="5" t="n">
        <v>45107</v>
      </c>
      <c r="J819" t="inlineStr">
        <is>
          <t>PMC10313824</t>
        </is>
      </c>
      <c r="L819" t="inlineStr">
        <is>
          <t>10.1038/s41398-023-02536-w</t>
        </is>
      </c>
      <c r="P819">
        <f>_xlfn.IFNA( _xlfn.XLOOKUP(A819,#REF!,#REF!), "Not Pubmed")</f>
        <v/>
      </c>
      <c r="AC819" t="inlineStr">
        <is>
          <t>Transl Psychiatry</t>
        </is>
      </c>
      <c r="AD819" t="inlineStr">
        <is>
          <t>Pubmed</t>
        </is>
      </c>
    </row>
    <row r="820">
      <c r="A820" t="inlineStr">
        <is>
          <t>Identifying disease-related subnetwork connectome biomarkers by sparse hypergraph learning</t>
        </is>
      </c>
      <c r="B820">
        <f>IF(COUNTIF($A$1:A819,
IF(ISNUMBER(MATCH(RIGHT(TRIM(A819),1),{".",",",";",":","!","?"},0)),
LEFT(TRIM(A819),LEN(TRIM(A819))-1),
TRIM(A819)
))=1,
"Not Duplicate",
"Duplicate")</f>
        <v/>
      </c>
      <c r="C820">
        <f>_xlfn.IFNA(_xlfn.XLOOKUP(A820, Table1[Title], Table1[Inclusion/Exclusion Decision]), "Added studies")</f>
        <v/>
      </c>
      <c r="D820" t="inlineStr">
        <is>
          <t>Zu C, Gao Y, Munsell B, Kim M, Peng Z, Cohen JR, Zhang D, Wu G.</t>
        </is>
      </c>
      <c r="H820" t="n">
        <v>2019</v>
      </c>
      <c r="I820" s="5" t="n">
        <v>43279</v>
      </c>
      <c r="J820" t="inlineStr">
        <is>
          <t>PMC6513717</t>
        </is>
      </c>
      <c r="K820" t="inlineStr">
        <is>
          <t>NIHMS1018061</t>
        </is>
      </c>
      <c r="L820" t="inlineStr">
        <is>
          <t>10.1007/s11682-018-9899-8</t>
        </is>
      </c>
      <c r="P820">
        <f>_xlfn.IFNA( _xlfn.XLOOKUP(A820,#REF!,#REF!), "Not Pubmed")</f>
        <v/>
      </c>
      <c r="AC820" t="inlineStr">
        <is>
          <t>Brain Imaging Behav</t>
        </is>
      </c>
      <c r="AD820" t="inlineStr">
        <is>
          <t>Pubmed</t>
        </is>
      </c>
    </row>
    <row r="821">
      <c r="A821" t="inlineStr">
        <is>
          <t>A Comparative Investigation of Wavelet Families for Classification of EOG Signals Related to Healthy and ADHD Children</t>
        </is>
      </c>
      <c r="B821">
        <f>IF(COUNTIF($A$1:A820,
IF(ISNUMBER(MATCH(RIGHT(TRIM(A820),1),{".",",",";",":","!","?"},0)),
LEFT(TRIM(A820),LEN(TRIM(A820))-1),
TRIM(A820)
))=1,
"Not Duplicate",
"Duplicate")</f>
        <v/>
      </c>
      <c r="C821">
        <f>_xlfn.IFNA(_xlfn.XLOOKUP(A821, Table1[Title], Table1[Inclusion/Exclusion Decision]), "Added studies")</f>
        <v/>
      </c>
      <c r="D821" t="inlineStr">
        <is>
          <t>Ayoubipour S, Sho'ouri N.</t>
        </is>
      </c>
      <c r="H821" t="n">
        <v>2024</v>
      </c>
      <c r="I821" s="5" t="n">
        <v>45160</v>
      </c>
      <c r="L821" t="inlineStr">
        <is>
          <t>10.1177/15500594231192817</t>
        </is>
      </c>
      <c r="P821">
        <f>_xlfn.IFNA( _xlfn.XLOOKUP(A821,#REF!,#REF!), "Not Pubmed")</f>
        <v/>
      </c>
      <c r="AC821" t="inlineStr">
        <is>
          <t>Clin EEG Neurosci</t>
        </is>
      </c>
      <c r="AD821" t="inlineStr">
        <is>
          <t>Pubmed</t>
        </is>
      </c>
    </row>
    <row r="822">
      <c r="A822" t="inlineStr">
        <is>
          <t>High Dimensional Convolutional Neural Network for EEG Connectivity-Based Diagnosis of ADHD</t>
        </is>
      </c>
      <c r="B822">
        <f>IF(COUNTIF($A$1:A821,
IF(ISNUMBER(MATCH(RIGHT(TRIM(A821),1),{".",",",";",":","!","?"},0)),
LEFT(TRIM(A821),LEN(TRIM(A821))-1),
TRIM(A821)
))=1,
"Not Duplicate",
"Duplicate")</f>
        <v/>
      </c>
      <c r="C822">
        <f>_xlfn.IFNA(_xlfn.XLOOKUP(A822, Table1[Title], Table1[Inclusion/Exclusion Decision]), "Added studies")</f>
        <v/>
      </c>
      <c r="D822" t="inlineStr">
        <is>
          <t>Mafi M, Radfar S.</t>
        </is>
      </c>
      <c r="H822" t="n">
        <v>2022</v>
      </c>
      <c r="I822" s="5" t="n">
        <v>44921</v>
      </c>
      <c r="J822" t="inlineStr">
        <is>
          <t>PMC9759645</t>
        </is>
      </c>
      <c r="L822" t="inlineStr">
        <is>
          <t>10.31661/jbpe.v0i0.2108-1380</t>
        </is>
      </c>
      <c r="AC822" t="inlineStr">
        <is>
          <t>J Biomed Phys Eng</t>
        </is>
      </c>
      <c r="AD822" t="inlineStr">
        <is>
          <t>Pubmed</t>
        </is>
      </c>
    </row>
    <row r="823">
      <c r="A823" t="inlineStr">
        <is>
          <t>fMRI-Based Multi-class DMDC Model Efficiently Decodes the Overlaps between ASD and ADHD</t>
        </is>
      </c>
      <c r="B823">
        <f>IF(COUNTIF($A$1:A822,
IF(ISNUMBER(MATCH(RIGHT(TRIM(A822),1),{".",",",";",":","!","?"},0)),
LEFT(TRIM(A822),LEN(TRIM(A822))-1),
TRIM(A822)
))=1,
"Not Duplicate",
"Duplicate")</f>
        <v/>
      </c>
      <c r="C823">
        <f>_xlfn.IFNA(_xlfn.XLOOKUP(A823, Table1[Title], Table1[Inclusion/Exclusion Decision]), "Added studies")</f>
        <v/>
      </c>
      <c r="D823" t="inlineStr">
        <is>
          <t>Zolghadr Z, Batouli SAH, Alavi Majd H, Shafaghi L, Mehrabi Y.</t>
        </is>
      </c>
      <c r="H823" t="n">
        <v>2024</v>
      </c>
      <c r="I823" s="5" t="n">
        <v>45580</v>
      </c>
      <c r="J823" t="inlineStr">
        <is>
          <t>PMC11470894</t>
        </is>
      </c>
      <c r="L823" t="inlineStr">
        <is>
          <t>10.32598/bcn.2023.4302.1</t>
        </is>
      </c>
      <c r="AC823" t="inlineStr">
        <is>
          <t>Basic Clin Neurosci</t>
        </is>
      </c>
      <c r="AD823" t="inlineStr">
        <is>
          <t>Pubmed</t>
        </is>
      </c>
    </row>
    <row r="824">
      <c r="A824" t="inlineStr">
        <is>
          <t>Sleep awake detection from leg-worn wearables using deep sensor fusion</t>
        </is>
      </c>
      <c r="B824">
        <f>IF(COUNTIF($A$1:A823,
IF(ISNUMBER(MATCH(RIGHT(TRIM(A823),1),{".",",",";",":","!","?"},0)),
LEFT(TRIM(A823),LEN(TRIM(A823))-1),
TRIM(A823)
))=1,
"Not Duplicate",
"Duplicate")</f>
        <v/>
      </c>
      <c r="C824">
        <f>_xlfn.IFNA(_xlfn.XLOOKUP(A824, Table1[Title], Table1[Inclusion/Exclusion Decision]), "Added studies")</f>
        <v/>
      </c>
      <c r="D824" t="inlineStr">
        <is>
          <t>Anwar Y, Bansal K, Kucukosmanoglu M, Dang Q, Feltch C, Brooks J, Banerjee N.</t>
        </is>
      </c>
      <c r="H824" t="n">
        <v>2026</v>
      </c>
      <c r="I824" s="5" t="n">
        <v>46094</v>
      </c>
      <c r="J824" t="inlineStr">
        <is>
          <t>PMC13018206</t>
        </is>
      </c>
      <c r="L824" t="inlineStr">
        <is>
          <t>10.1038/s41598-026-42310-8</t>
        </is>
      </c>
      <c r="P824">
        <f>_xlfn.IFNA( _xlfn.XLOOKUP(A824,#REF!,#REF!), "Not Pubmed")</f>
        <v/>
      </c>
      <c r="AC824" t="inlineStr">
        <is>
          <t>Sci Rep</t>
        </is>
      </c>
      <c r="AD824" t="inlineStr">
        <is>
          <t>Pubmed</t>
        </is>
      </c>
    </row>
    <row r="825">
      <c r="A825" t="inlineStr">
        <is>
          <t>Making the most of errors: Utilizing erroneous classifications generated by machine-learning models of neuroimaging data to capture disorder heterogeneity</t>
        </is>
      </c>
      <c r="B825">
        <f>IF(COUNTIF($A$1:A824,
IF(ISNUMBER(MATCH(RIGHT(TRIM(A824),1),{".",",",";",":","!","?"},0)),
LEFT(TRIM(A824),LEN(TRIM(A824))-1),
TRIM(A824)
))=1,
"Not Duplicate",
"Duplicate")</f>
        <v/>
      </c>
      <c r="C825">
        <f>_xlfn.IFNA(_xlfn.XLOOKUP(A825, Table1[Title], Table1[Inclusion/Exclusion Decision]), "Added studies")</f>
        <v/>
      </c>
      <c r="D825" t="inlineStr">
        <is>
          <t>Olshan SM, Richier CJ, Baacke KA, Miller GA, Heller W.</t>
        </is>
      </c>
      <c r="H825" t="n">
        <v>2024</v>
      </c>
      <c r="I825" s="5" t="n">
        <v>45596</v>
      </c>
      <c r="L825" t="inlineStr">
        <is>
          <t>10.1037/abn0000943</t>
        </is>
      </c>
      <c r="P825">
        <f>_xlfn.IFNA( _xlfn.XLOOKUP(A825,#REF!,#REF!), "Not Pubmed")</f>
        <v/>
      </c>
      <c r="AC825" t="inlineStr">
        <is>
          <t>J Psychopathol Clin Sci</t>
        </is>
      </c>
      <c r="AD825" t="inlineStr">
        <is>
          <t>Pubmed</t>
        </is>
      </c>
    </row>
    <row r="826">
      <c r="A826" t="inlineStr">
        <is>
          <t>Managing Classroom Behavior in School-Aged Children With ADHD Using AI-Empowered Vest</t>
        </is>
      </c>
      <c r="B826">
        <f>IF(COUNTIF($A$1:A825,
IF(ISNUMBER(MATCH(RIGHT(TRIM(A825),1),{".",",",";",":","!","?"},0)),
LEFT(TRIM(A825),LEN(TRIM(A825))-1),
TRIM(A825)
))=1,
"Not Duplicate",
"Duplicate")</f>
        <v/>
      </c>
      <c r="C826">
        <f>_xlfn.IFNA(_xlfn.XLOOKUP(A826, Table1[Title], Table1[Inclusion/Exclusion Decision]), "Added studies")</f>
        <v/>
      </c>
      <c r="D826" t="inlineStr">
        <is>
          <t>Qiu M, Fu H, Wang Y, Luo Z, Tong X, Zhang EW, Li B, Hung-Kay Chow D, Leung Ho Yu P.</t>
        </is>
      </c>
      <c r="H826" t="n">
        <v>2026</v>
      </c>
      <c r="I826" s="5" t="n">
        <v>45987</v>
      </c>
      <c r="L826" t="inlineStr">
        <is>
          <t>10.1109/TNSRE.2025.3637761</t>
        </is>
      </c>
      <c r="P826">
        <f>_xlfn.IFNA( _xlfn.XLOOKUP(A826,#REF!,#REF!), "Not Pubmed")</f>
        <v/>
      </c>
      <c r="AC826" t="inlineStr">
        <is>
          <t>IEEE Trans Neural Syst Rehabil Eng</t>
        </is>
      </c>
      <c r="AD826" t="inlineStr">
        <is>
          <t>Pubmed</t>
        </is>
      </c>
    </row>
    <row r="827" hidden="1">
      <c r="A827" t="inlineStr">
        <is>
          <t>Can we diagnose mental disorders in children? A large-scale assessment of machine learning on structural neuroimaging of 6916 children in the adolescent brain cognitive development study</t>
        </is>
      </c>
      <c r="B827">
        <f>IF(COUNTIF($A$1:A826,
IF(ISNUMBER(MATCH(RIGHT(TRIM(A826),1),{".",",",";",":","!","?"},0)),
LEFT(TRIM(A826),LEN(TRIM(A826))-1),
TRIM(A826)
))=1,
"Not Duplicate",
"Duplicate")</f>
        <v/>
      </c>
      <c r="C827">
        <f>_xlfn.IFNA(_xlfn.XLOOKUP(A827, Table1[Title], Table1[Inclusion/Exclusion Decision]), "Added studies")</f>
        <v/>
      </c>
      <c r="D827" t="inlineStr">
        <is>
          <t>Gaus R, Pölsterl S, Greimel E, Schulte-Körne G, Wachinger C.</t>
        </is>
      </c>
      <c r="H827" t="n">
        <v>2023</v>
      </c>
      <c r="I827" s="5" t="n">
        <v>45266</v>
      </c>
      <c r="J827" t="inlineStr">
        <is>
          <t>PMC10694548</t>
        </is>
      </c>
      <c r="L827" t="inlineStr">
        <is>
          <t>10.1002/jcv2.12184</t>
        </is>
      </c>
      <c r="AC827" t="inlineStr">
        <is>
          <t>JCPP Adv</t>
        </is>
      </c>
      <c r="AD827" t="inlineStr">
        <is>
          <t>Pubmed</t>
        </is>
      </c>
    </row>
    <row r="828">
      <c r="A828" t="inlineStr">
        <is>
          <t>Predictive modeling for response to lithium and quetiapine in bipolar disorder</t>
        </is>
      </c>
      <c r="B828">
        <f>IF(COUNTIF($A$1:A827,
IF(ISNUMBER(MATCH(RIGHT(TRIM(A827),1),{".",",",";",":","!","?"},0)),
LEFT(TRIM(A827),LEN(TRIM(A827))-1),
TRIM(A827)
))=1,
"Not Duplicate",
"Duplicate")</f>
        <v/>
      </c>
      <c r="C828">
        <f>_xlfn.IFNA(_xlfn.XLOOKUP(A828, Table1[Title], Table1[Inclusion/Exclusion Decision]), "Added studies")</f>
        <v/>
      </c>
      <c r="D828" t="inlineStr">
        <is>
          <t>Kim TT, Dufour S, Xu C, Cohen ZD, Sylvia L, Deckersbach T, DeRubeis RJ, Nierenberg AA.</t>
        </is>
      </c>
      <c r="H828" t="n">
        <v>2019</v>
      </c>
      <c r="I828" s="5" t="n">
        <v>43504</v>
      </c>
      <c r="L828" t="inlineStr">
        <is>
          <t>10.1111/bdi.12752</t>
        </is>
      </c>
      <c r="P828">
        <f>_xlfn.IFNA( _xlfn.XLOOKUP(A828,#REF!,#REF!), "Not Pubmed")</f>
        <v/>
      </c>
      <c r="AC828" t="inlineStr">
        <is>
          <t>Bipolar Disord</t>
        </is>
      </c>
      <c r="AD828" t="inlineStr">
        <is>
          <t>Pubmed</t>
        </is>
      </c>
    </row>
    <row r="829">
      <c r="A829" t="inlineStr">
        <is>
          <t>Artificial intelligence support for diagnosis of neurodevelopmental disorders during childhood: an umbrella review</t>
        </is>
      </c>
      <c r="B829">
        <f>IF(COUNTIF($A$1:A828,
IF(ISNUMBER(MATCH(RIGHT(TRIM(A828),1),{".",",",";",":","!","?"},0)),
LEFT(TRIM(A828),LEN(TRIM(A828))-1),
TRIM(A828)
))=1,
"Not Duplicate",
"Duplicate")</f>
        <v/>
      </c>
      <c r="C829">
        <f>_xlfn.IFNA(_xlfn.XLOOKUP(A829, Table1[Title], Table1[Inclusion/Exclusion Decision]), "Added studies")</f>
        <v/>
      </c>
      <c r="D829" t="inlineStr">
        <is>
          <t>Alberca-González A, Fernández-Jiménez E.</t>
        </is>
      </c>
      <c r="H829" t="n">
        <v>2026</v>
      </c>
      <c r="I829" s="5" t="n">
        <v>46115</v>
      </c>
      <c r="J829" t="inlineStr">
        <is>
          <t>PMC13039104</t>
        </is>
      </c>
      <c r="L829" t="inlineStr">
        <is>
          <t>10.3389/fpsyt.2026.1697185</t>
        </is>
      </c>
      <c r="P829">
        <f>_xlfn.IFNA( _xlfn.XLOOKUP(A829,#REF!,#REF!), "Not Pubmed")</f>
        <v/>
      </c>
      <c r="AC829" t="inlineStr">
        <is>
          <t>Front Psychiatry</t>
        </is>
      </c>
      <c r="AD829" t="inlineStr">
        <is>
          <t>Pubmed</t>
        </is>
      </c>
    </row>
    <row r="830">
      <c r="A830" t="inlineStr">
        <is>
          <t>Toward a Revised Nosology for Attention-Deficit/Hyperactivity Disorder Heterogeneity</t>
        </is>
      </c>
      <c r="B830">
        <f>IF(COUNTIF($A$1:A829,
IF(ISNUMBER(MATCH(RIGHT(TRIM(A829),1),{".",",",";",":","!","?"},0)),
LEFT(TRIM(A829),LEN(TRIM(A829))-1),
TRIM(A829)
))=1,
"Not Duplicate",
"Duplicate")</f>
        <v/>
      </c>
      <c r="C830">
        <f>_xlfn.IFNA(_xlfn.XLOOKUP(A830, Table1[Title], Table1[Inclusion/Exclusion Decision]), "Added studies")</f>
        <v/>
      </c>
      <c r="D830" t="inlineStr">
        <is>
          <t>Nigg JT, Karalunas SL, Feczko E, Fair DA.</t>
        </is>
      </c>
      <c r="H830" t="n">
        <v>2020</v>
      </c>
      <c r="I830" s="5" t="n">
        <v>43941</v>
      </c>
      <c r="J830" t="inlineStr">
        <is>
          <t>PMC7423612</t>
        </is>
      </c>
      <c r="K830" t="inlineStr">
        <is>
          <t>NIHMS1568682</t>
        </is>
      </c>
      <c r="L830" t="inlineStr">
        <is>
          <t>10.1016/j.bpsc.2020.02.005</t>
        </is>
      </c>
      <c r="AC830" t="inlineStr">
        <is>
          <t>Biol Psychiatry Cogn Neurosci Neuroimaging</t>
        </is>
      </c>
      <c r="AD830" t="inlineStr">
        <is>
          <t>Pubmed</t>
        </is>
      </c>
    </row>
    <row r="831">
      <c r="A831" t="inlineStr">
        <is>
          <t>Whole-brain modelling of resting state fMRI differentiates ADHD subtypes and facilitates stratified neuro-stimulation therapy</t>
        </is>
      </c>
      <c r="B831">
        <f>IF(COUNTIF($A$1:A830,
IF(ISNUMBER(MATCH(RIGHT(TRIM(A830),1),{".",",",";",":","!","?"},0)),
LEFT(TRIM(A830),LEN(TRIM(A830))-1),
TRIM(A830)
))=1,
"Not Duplicate",
"Duplicate")</f>
        <v/>
      </c>
      <c r="C831">
        <f>_xlfn.IFNA(_xlfn.XLOOKUP(A831, Table1[Title], Table1[Inclusion/Exclusion Decision]), "Added studies")</f>
        <v/>
      </c>
      <c r="D831" t="inlineStr">
        <is>
          <t>Iravani B, Arshamian A, Fransson P, Kaboodvand N.</t>
        </is>
      </c>
      <c r="H831" t="n">
        <v>2021</v>
      </c>
      <c r="I831" s="5" t="n">
        <v>44239</v>
      </c>
      <c r="L831" t="inlineStr">
        <is>
          <t>10.1016/j.neuroimage.2021.117844</t>
        </is>
      </c>
      <c r="P831">
        <f>_xlfn.IFNA( _xlfn.XLOOKUP(A831,#REF!,#REF!), "Not Pubmed")</f>
        <v/>
      </c>
      <c r="AC831" t="inlineStr">
        <is>
          <t>Neuroimage</t>
        </is>
      </c>
      <c r="AD831" t="inlineStr">
        <is>
          <t>Pubmed</t>
        </is>
      </c>
    </row>
    <row r="832">
      <c r="A832" t="inlineStr">
        <is>
          <t>Is Fidgety Philip's ground truth also ours? The creation and application of a machine learning algorithm</t>
        </is>
      </c>
      <c r="B832">
        <f>IF(COUNTIF($A$1:A831,
IF(ISNUMBER(MATCH(RIGHT(TRIM(A831),1),{".",",",";",":","!","?"},0)),
LEFT(TRIM(A831),LEN(TRIM(A831))-1),
TRIM(A831)
))=1,
"Not Duplicate",
"Duplicate")</f>
        <v/>
      </c>
      <c r="C832">
        <f>_xlfn.IFNA(_xlfn.XLOOKUP(A832, Table1[Title], Table1[Inclusion/Exclusion Decision]), "Added studies")</f>
        <v/>
      </c>
      <c r="D832" t="inlineStr">
        <is>
          <t>Beyzaei N, Bao S, Bu Y, Hung L, Hussaina H, Maher KS, Chan M, Garn H, Kloesch G, Kohn B, Kuzeljevic B, McWilliams S, Spruyt K, Tse E, Machiel Van der Loos HF, Kuo C, Ipsiroglu OS.</t>
        </is>
      </c>
      <c r="H832" t="n">
        <v>2020</v>
      </c>
      <c r="I832" s="5" t="n">
        <v>44098</v>
      </c>
      <c r="L832" t="inlineStr">
        <is>
          <t>10.1016/j.jpsychires.2020.08.033</t>
        </is>
      </c>
      <c r="P832">
        <f>_xlfn.IFNA( _xlfn.XLOOKUP(A832,#REF!,#REF!), "Not Pubmed")</f>
        <v/>
      </c>
      <c r="AC832" t="inlineStr">
        <is>
          <t>J Psychiatr Res</t>
        </is>
      </c>
      <c r="AD832" t="inlineStr">
        <is>
          <t>Pubmed</t>
        </is>
      </c>
    </row>
    <row r="833">
      <c r="A833" t="inlineStr">
        <is>
          <t>Heterogeneity of executive function revealed by a functional random forest approach across ADHD and ASD</t>
        </is>
      </c>
      <c r="B833">
        <f>IF(COUNTIF($A$1:A832,
IF(ISNUMBER(MATCH(RIGHT(TRIM(A832),1),{".",",",";",":","!","?"},0)),
LEFT(TRIM(A832),LEN(TRIM(A832))-1),
TRIM(A832)
))=1,
"Not Duplicate",
"Duplicate")</f>
        <v/>
      </c>
      <c r="C833">
        <f>_xlfn.IFNA(_xlfn.XLOOKUP(A833, Table1[Title], Table1[Inclusion/Exclusion Decision]), "Added studies")</f>
        <v/>
      </c>
      <c r="D833" t="inlineStr">
        <is>
          <t>Cordova M, Shada K, Demeter DV, Doyle O, Miranda-Dominguez O, Perrone A, Schifsky E, Graham A, Fombonne E, Langhorst B, Nigg J, Fair DA, Feczko E.</t>
        </is>
      </c>
      <c r="H833" t="n">
        <v>2020</v>
      </c>
      <c r="I833" s="5" t="n">
        <v>43919</v>
      </c>
      <c r="J833" t="inlineStr">
        <is>
          <t>PMC7109457</t>
        </is>
      </c>
      <c r="L833" t="inlineStr">
        <is>
          <t>10.1016/j.nicl.2020.102245</t>
        </is>
      </c>
      <c r="AC833" t="inlineStr">
        <is>
          <t>Neuroimage Clin</t>
        </is>
      </c>
      <c r="AD833" t="inlineStr">
        <is>
          <t>Pubmed</t>
        </is>
      </c>
    </row>
    <row r="834">
      <c r="A834" t="inlineStr">
        <is>
          <t>MRI-based brain age prediction model for children under 3 years old using deep residual network</t>
        </is>
      </c>
      <c r="B834">
        <f>IF(COUNTIF($A$1:A833,
IF(ISNUMBER(MATCH(RIGHT(TRIM(A833),1),{".",",",";",":","!","?"},0)),
LEFT(TRIM(A833),LEN(TRIM(A833))-1),
TRIM(A833)
))=1,
"Not Duplicate",
"Duplicate")</f>
        <v/>
      </c>
      <c r="C834">
        <f>_xlfn.IFNA(_xlfn.XLOOKUP(A834, Table1[Title], Table1[Inclusion/Exclusion Decision]), "Added studies")</f>
        <v/>
      </c>
      <c r="D834" t="inlineStr">
        <is>
          <t>Hu L, Wan Q, Huang L, Tang J, Huang S, Chen X, Bai X, Kong L, Deng J, Liang H, Liu G, Liu H, Lu L.</t>
        </is>
      </c>
      <c r="H834" t="n">
        <v>2023</v>
      </c>
      <c r="I834" s="5" t="n">
        <v>45159</v>
      </c>
      <c r="L834" t="inlineStr">
        <is>
          <t>10.1007/s00429-023-02686-z</t>
        </is>
      </c>
      <c r="P834">
        <f>_xlfn.IFNA( _xlfn.XLOOKUP(A834,#REF!,#REF!), "Not Pubmed")</f>
        <v/>
      </c>
      <c r="AC834" t="inlineStr">
        <is>
          <t>Brain Struct Funct</t>
        </is>
      </c>
      <c r="AD834" t="inlineStr">
        <is>
          <t>Pubmed</t>
        </is>
      </c>
    </row>
    <row r="835">
      <c r="A835" t="inlineStr">
        <is>
          <t>Separated Channel Attention Convolutional Neural Network (SC-CNN-Attention) to Identify ADHD in Multi-Site Rs-fMRI Dataset</t>
        </is>
      </c>
      <c r="B835">
        <f>IF(COUNTIF($A$1:A834,
IF(ISNUMBER(MATCH(RIGHT(TRIM(A834),1),{".",",",";",":","!","?"},0)),
LEFT(TRIM(A834),LEN(TRIM(A834))-1),
TRIM(A834)
))=1,
"Not Duplicate",
"Duplicate")</f>
        <v/>
      </c>
      <c r="C835">
        <f>_xlfn.IFNA(_xlfn.XLOOKUP(A835, Table1[Title], Table1[Inclusion/Exclusion Decision]), "Added studies")</f>
        <v/>
      </c>
      <c r="D835" t="inlineStr">
        <is>
          <t>Zhang T, Li C, Li P, Peng Y, Kang X, Jiang C, Li F, Zhu X, Yao D, Biswal B, Xu P.</t>
        </is>
      </c>
      <c r="H835" t="n">
        <v>2020</v>
      </c>
      <c r="I835" s="5" t="n">
        <v>44173</v>
      </c>
      <c r="J835" t="inlineStr">
        <is>
          <t>PMC7517519</t>
        </is>
      </c>
      <c r="L835" t="inlineStr">
        <is>
          <t>10.3390/e22080893</t>
        </is>
      </c>
      <c r="AC835" t="inlineStr">
        <is>
          <t>Entropy (Basel)</t>
        </is>
      </c>
      <c r="AD835" t="inlineStr">
        <is>
          <t>Pubmed</t>
        </is>
      </c>
    </row>
    <row r="836">
      <c r="A836" t="inlineStr">
        <is>
          <t>A 3D multiscale view convolutional neural network with attention for mental disease diagnosis on MRI images</t>
        </is>
      </c>
      <c r="B836">
        <f>IF(COUNTIF($A$1:A835,
IF(ISNUMBER(MATCH(RIGHT(TRIM(A835),1),{".",",",";",":","!","?"},0)),
LEFT(TRIM(A835),LEN(TRIM(A835))-1),
TRIM(A835)
))=1,
"Not Duplicate",
"Duplicate")</f>
        <v/>
      </c>
      <c r="C836">
        <f>_xlfn.IFNA(_xlfn.XLOOKUP(A836, Table1[Title], Table1[Inclusion/Exclusion Decision]), "Added studies")</f>
        <v/>
      </c>
      <c r="D836" t="inlineStr">
        <is>
          <t>Wang Z, Zhu Y, Shi H, Zhang Y, Yan C.</t>
        </is>
      </c>
      <c r="H836" t="n">
        <v>2021</v>
      </c>
      <c r="I836" s="5" t="n">
        <v>44453</v>
      </c>
      <c r="L836" t="inlineStr">
        <is>
          <t>10.3934/mbe.2021347</t>
        </is>
      </c>
      <c r="AC836" t="inlineStr">
        <is>
          <t>Math Biosci Eng</t>
        </is>
      </c>
      <c r="AD836" t="inlineStr">
        <is>
          <t>Pubmed</t>
        </is>
      </c>
    </row>
    <row r="837">
      <c r="A837" t="inlineStr">
        <is>
          <t>Use of Machine Learning Models to Differentiate Neurodevelopment Conditions Through Digitally Collected Data: Cross-Sectional Questionnaire Study</t>
        </is>
      </c>
      <c r="B837">
        <f>IF(COUNTIF($A$1:A836,
IF(ISNUMBER(MATCH(RIGHT(TRIM(A836),1),{".",",",";",":","!","?"},0)),
LEFT(TRIM(A836),LEN(TRIM(A836))-1),
TRIM(A836)
))=1,
"Not Duplicate",
"Duplicate")</f>
        <v/>
      </c>
      <c r="C837">
        <f>_xlfn.IFNA(_xlfn.XLOOKUP(A837, Table1[Title], Table1[Inclusion/Exclusion Decision]), "Added studies")</f>
        <v/>
      </c>
      <c r="D837" t="inlineStr">
        <is>
          <t>Grazioli S, Crippa A, Buo N, Busti Ceccarelli S, Molteni M, Nobile M, Salandi A, Trabattoni S, Caselli G, Colombo P.</t>
        </is>
      </c>
      <c r="H837" t="n">
        <v>2024</v>
      </c>
      <c r="I837" s="5" t="n">
        <v>45502</v>
      </c>
      <c r="J837" t="inlineStr">
        <is>
          <t>PMC11319882</t>
        </is>
      </c>
      <c r="L837" t="inlineStr">
        <is>
          <t>10.2196/54577</t>
        </is>
      </c>
      <c r="AC837" t="inlineStr">
        <is>
          <t>JMIR Form Res</t>
        </is>
      </c>
      <c r="AD837" t="inlineStr">
        <is>
          <t>Pubmed</t>
        </is>
      </c>
    </row>
    <row r="838">
      <c r="A838" t="inlineStr">
        <is>
          <t>Attention Deficit Hyperactivity Disorder Classification Based on Deep Learning</t>
        </is>
      </c>
      <c r="B838">
        <f>IF(COUNTIF($A$1:A837,
IF(ISNUMBER(MATCH(RIGHT(TRIM(A837),1),{".",",",";",":","!","?"},0)),
LEFT(TRIM(A837),LEN(TRIM(A837))-1),
TRIM(A837)
))=1,
"Not Duplicate",
"Duplicate")</f>
        <v/>
      </c>
      <c r="C838">
        <f>_xlfn.IFNA(_xlfn.XLOOKUP(A838, Table1[Title], Table1[Inclusion/Exclusion Decision]), "Added studies")</f>
        <v/>
      </c>
      <c r="D838" t="inlineStr">
        <is>
          <t>Wang D, Hong D, Wu Q.</t>
        </is>
      </c>
      <c r="H838" t="n">
        <v>2023</v>
      </c>
      <c r="I838" s="5" t="n">
        <v>44677</v>
      </c>
      <c r="L838" t="inlineStr">
        <is>
          <t>10.1109/TCBB.2022.3170527</t>
        </is>
      </c>
      <c r="AC838" t="inlineStr">
        <is>
          <t>IEEE/ACM Trans Comput Biol Bioinform</t>
        </is>
      </c>
      <c r="AD838" t="inlineStr">
        <is>
          <t>Pubmed</t>
        </is>
      </c>
    </row>
    <row r="839" hidden="1">
      <c r="A839" t="inlineStr">
        <is>
          <t>Genome-Wide Association Study of Treatment-Resistant Depression: Shared Biology With Metabolic Traits</t>
        </is>
      </c>
      <c r="B839">
        <f>IF(COUNTIF($A$1:A838,
IF(ISNUMBER(MATCH(RIGHT(TRIM(A838),1),{".",",",";",":","!","?"},0)),
LEFT(TRIM(A838),LEN(TRIM(A838))-1),
TRIM(A838)
))=1,
"Not Duplicate",
"Duplicate")</f>
        <v/>
      </c>
      <c r="C839">
        <f>_xlfn.IFNA(_xlfn.XLOOKUP(A839, Table1[Title], Table1[Inclusion/Exclusion Decision]), "Added studies")</f>
        <v/>
      </c>
      <c r="D839" t="inlineStr">
        <is>
          <t>Kang J, Castro VM, Ripperger M, Venkatesh S, Burstein D, Linnér RK, Rocha DB, Hu Y, Wilimitis D, Morley T, Han L, Kim RY, Feng YA, Ge T, Heckers S, Voloudakis G, Chabris C, Roussos P, McCoy TH, Walsh CG, Perlis RH, Ruderfer DM.</t>
        </is>
      </c>
      <c r="H839" t="n">
        <v>2024</v>
      </c>
      <c r="I839" s="5" t="n">
        <v>45427</v>
      </c>
      <c r="J839" t="inlineStr">
        <is>
          <t>PMC11905962</t>
        </is>
      </c>
      <c r="K839" t="inlineStr">
        <is>
          <t>NIHMS2022958</t>
        </is>
      </c>
      <c r="L839" t="inlineStr">
        <is>
          <t>10.1176/appi.ajp.20230247</t>
        </is>
      </c>
      <c r="AC839" t="inlineStr">
        <is>
          <t>Am J Psychiatry</t>
        </is>
      </c>
      <c r="AD839" t="inlineStr">
        <is>
          <t>Pubmed</t>
        </is>
      </c>
    </row>
    <row r="840">
      <c r="A840" t="inlineStr">
        <is>
          <t>EEG spectral power, but not theta/beta ratio, is a neuromarker for adult ADHD</t>
        </is>
      </c>
      <c r="B840">
        <f>IF(COUNTIF($A$1:A839,
IF(ISNUMBER(MATCH(RIGHT(TRIM(A839),1),{".",",",";",":","!","?"},0)),
LEFT(TRIM(A839),LEN(TRIM(A839))-1),
TRIM(A839)
))=1,
"Not Duplicate",
"Duplicate")</f>
        <v/>
      </c>
      <c r="C840">
        <f>_xlfn.IFNA(_xlfn.XLOOKUP(A840, Table1[Title], Table1[Inclusion/Exclusion Decision]), "Added studies")</f>
        <v/>
      </c>
      <c r="D840" t="inlineStr">
        <is>
          <t>Kiiski H, Bennett M, Rueda-Delgado LM, Farina FR, Knight R, Boyle R, Roddy D, Grogan K, Bramham J, Kelly C, Whelan R.</t>
        </is>
      </c>
      <c r="H840" t="n">
        <v>2020</v>
      </c>
      <c r="I840" s="5" t="n">
        <v>43813</v>
      </c>
      <c r="L840" t="inlineStr">
        <is>
          <t>10.1111/ejn.14645</t>
        </is>
      </c>
      <c r="P840">
        <f>_xlfn.IFNA( _xlfn.XLOOKUP(A840,#REF!,#REF!), "Not Pubmed")</f>
        <v/>
      </c>
      <c r="AC840" t="inlineStr">
        <is>
          <t>Eur J Neurosci</t>
        </is>
      </c>
      <c r="AD840" t="inlineStr">
        <is>
          <t>Pubmed</t>
        </is>
      </c>
    </row>
    <row r="841">
      <c r="A841" t="inlineStr">
        <is>
          <t>Time Series Classification of Autism Spectrum Disorder Using the Light-Adapted Electroretinogram</t>
        </is>
      </c>
      <c r="B841">
        <f>IF(COUNTIF($A$1:A840,
IF(ISNUMBER(MATCH(RIGHT(TRIM(A840),1),{".",",",";",":","!","?"},0)),
LEFT(TRIM(A840),LEN(TRIM(A840))-1),
TRIM(A840)
))=1,
"Not Duplicate",
"Duplicate")</f>
        <v/>
      </c>
      <c r="C841">
        <f>_xlfn.IFNA(_xlfn.XLOOKUP(A841, Table1[Title], Table1[Inclusion/Exclusion Decision]), "Added studies")</f>
        <v/>
      </c>
      <c r="D841" t="inlineStr">
        <is>
          <t>Chistiakov S, Dolganov A, Constable PA, Zhdanov A, Kulyabin M, Thompson DA, Lee IO, Albasu F, Borisov V, Ronkin M.</t>
        </is>
      </c>
      <c r="H841" t="n">
        <v>2025</v>
      </c>
      <c r="I841" s="5" t="n">
        <v>45927</v>
      </c>
      <c r="J841" t="inlineStr">
        <is>
          <t>PMC12467820</t>
        </is>
      </c>
      <c r="L841" t="inlineStr">
        <is>
          <t>10.3390/bioengineering12090951</t>
        </is>
      </c>
      <c r="P841">
        <f>_xlfn.IFNA( _xlfn.XLOOKUP(A841,#REF!,#REF!), "Not Pubmed")</f>
        <v/>
      </c>
      <c r="AC841" t="inlineStr">
        <is>
          <t>Bioengineering (Basel)</t>
        </is>
      </c>
      <c r="AD841" t="inlineStr">
        <is>
          <t>Pubmed</t>
        </is>
      </c>
    </row>
    <row r="842">
      <c r="A842" t="inlineStr">
        <is>
          <t>Unmet Needs and Service Priorities for ADHD in Australia: AI-Assisted Analysis of Senate Inquiry Submissions</t>
        </is>
      </c>
      <c r="B842">
        <f>IF(COUNTIF($A$1:A841,
IF(ISNUMBER(MATCH(RIGHT(TRIM(A841),1),{".",",",";",":","!","?"},0)),
LEFT(TRIM(A841),LEN(TRIM(A841))-1),
TRIM(A841)
))=1,
"Not Duplicate",
"Duplicate")</f>
        <v/>
      </c>
      <c r="C842">
        <f>_xlfn.IFNA(_xlfn.XLOOKUP(A842, Table1[Title], Table1[Inclusion/Exclusion Decision]), "Added studies")</f>
        <v/>
      </c>
      <c r="D842" t="inlineStr">
        <is>
          <t>Hudson B, Connell S, Kurumlian A, Fernandes A, Bhurawala H, Poulton A.</t>
        </is>
      </c>
      <c r="H842" t="n">
        <v>2026</v>
      </c>
      <c r="I842" s="5" t="n">
        <v>46050</v>
      </c>
      <c r="J842" t="inlineStr">
        <is>
          <t>PMC12840765</t>
        </is>
      </c>
      <c r="L842" t="inlineStr">
        <is>
          <t>10.3390/ijerph23010123</t>
        </is>
      </c>
      <c r="P842">
        <f>_xlfn.IFNA( _xlfn.XLOOKUP(A842,#REF!,#REF!), "Not Pubmed")</f>
        <v/>
      </c>
      <c r="AC842" t="inlineStr">
        <is>
          <t>Int J Environ Res Public Health</t>
        </is>
      </c>
      <c r="AD842" t="inlineStr">
        <is>
          <t>Pubmed</t>
        </is>
      </c>
    </row>
    <row r="843">
      <c r="A843" t="inlineStr">
        <is>
          <t>Entropy difference-based EEG channel selection technique for automated detection of ADHD</t>
        </is>
      </c>
      <c r="B843">
        <f>IF(COUNTIF($A$1:A842,
IF(ISNUMBER(MATCH(RIGHT(TRIM(A842),1),{".",",",";",":","!","?"},0)),
LEFT(TRIM(A842),LEN(TRIM(A842))-1),
TRIM(A842)
))=1,
"Not Duplicate",
"Duplicate")</f>
        <v/>
      </c>
      <c r="C843">
        <f>_xlfn.IFNA(_xlfn.XLOOKUP(A843, Table1[Title], Table1[Inclusion/Exclusion Decision]), "Added studies")</f>
        <v/>
      </c>
      <c r="D843" t="inlineStr">
        <is>
          <t>Maheshwari S, Rajesh KNVPS, Kanhangad V, Acharya UR, Kumar TS.</t>
        </is>
      </c>
      <c r="H843" t="n">
        <v>2025</v>
      </c>
      <c r="I843" s="5" t="n">
        <v>45750</v>
      </c>
      <c r="J843" t="inlineStr">
        <is>
          <t>PMC11967976</t>
        </is>
      </c>
      <c r="L843" t="inlineStr">
        <is>
          <t>10.1371/journal.pone.0319487</t>
        </is>
      </c>
      <c r="P843">
        <f>_xlfn.IFNA( _xlfn.XLOOKUP(A843,#REF!,#REF!), "Not Pubmed")</f>
        <v/>
      </c>
      <c r="AC843" t="inlineStr">
        <is>
          <t>PLoS One</t>
        </is>
      </c>
      <c r="AD843" t="inlineStr">
        <is>
          <t>Pubmed</t>
        </is>
      </c>
    </row>
    <row r="844">
      <c r="A844" t="inlineStr">
        <is>
          <t>Acceptance and utilization of web-based self-help for caregivers of children with externalizing disorders</t>
        </is>
      </c>
      <c r="B844">
        <f>IF(COUNTIF($A$1:A843,
IF(ISNUMBER(MATCH(RIGHT(TRIM(A843),1),{".",",",";",":","!","?"},0)),
LEFT(TRIM(A843),LEN(TRIM(A843))-1),
TRIM(A843)
))=1,
"Not Duplicate",
"Duplicate")</f>
        <v/>
      </c>
      <c r="C844">
        <f>_xlfn.IFNA(_xlfn.XLOOKUP(A844, Table1[Title], Table1[Inclusion/Exclusion Decision]), "Added studies")</f>
        <v/>
      </c>
      <c r="D844" t="inlineStr">
        <is>
          <t>Wähnke L, Plück J, Bodden M, Ernst A, Klemp MT, Mühlenmeister J, Döpfner M.</t>
        </is>
      </c>
      <c r="H844" t="n">
        <v>2024</v>
      </c>
      <c r="I844" s="5" t="n">
        <v>45377</v>
      </c>
      <c r="J844" t="inlineStr">
        <is>
          <t>PMC10964538</t>
        </is>
      </c>
      <c r="L844" t="inlineStr">
        <is>
          <t>10.1186/s13034-024-00724-0</t>
        </is>
      </c>
      <c r="AC844" t="inlineStr">
        <is>
          <t>Child Adolesc Psychiatry Ment Health</t>
        </is>
      </c>
      <c r="AD844" t="inlineStr">
        <is>
          <t>Pubmed</t>
        </is>
      </c>
    </row>
    <row r="845">
      <c r="A845" t="inlineStr">
        <is>
          <t>OBF-Psychiatric, a motor activity dataset of patients diagnosed with major depression, schizophrenia, and ADHD</t>
        </is>
      </c>
      <c r="B845">
        <f>IF(COUNTIF($A$1:A844,
IF(ISNUMBER(MATCH(RIGHT(TRIM(A844),1),{".",",",";",":","!","?"},0)),
LEFT(TRIM(A844),LEN(TRIM(A844))-1),
TRIM(A844)
))=1,
"Not Duplicate",
"Duplicate")</f>
        <v/>
      </c>
      <c r="C845">
        <f>_xlfn.IFNA(_xlfn.XLOOKUP(A845, Table1[Title], Table1[Inclusion/Exclusion Decision]), "Added studies")</f>
        <v/>
      </c>
      <c r="D845" t="inlineStr">
        <is>
          <t>Garcia-Ceja E, Stautland A, Riegler MA, Halvorsen P, Hinojosa S, Ochoa-Ruiz G, Berle JO, Førland W, Mjeldheim K, Oedegaard KJ, Jakobsen P.</t>
        </is>
      </c>
      <c r="H845" t="n">
        <v>2025</v>
      </c>
      <c r="I845" s="5" t="n">
        <v>45665</v>
      </c>
      <c r="J845" t="inlineStr">
        <is>
          <t>PMC11711611</t>
        </is>
      </c>
      <c r="L845" t="inlineStr">
        <is>
          <t>10.1038/s41597-025-04384-3</t>
        </is>
      </c>
      <c r="P845">
        <f>_xlfn.IFNA( _xlfn.XLOOKUP(A845,#REF!,#REF!), "Not Pubmed")</f>
        <v/>
      </c>
      <c r="AC845" t="inlineStr">
        <is>
          <t>Sci Data</t>
        </is>
      </c>
      <c r="AD845" t="inlineStr">
        <is>
          <t>Pubmed</t>
        </is>
      </c>
    </row>
    <row r="846">
      <c r="A846" t="inlineStr">
        <is>
          <t>Digital Horizons: Enhancing Autism Support with Augmented Reality</t>
        </is>
      </c>
      <c r="B846">
        <f>IF(COUNTIF($A$1:A845,
IF(ISNUMBER(MATCH(RIGHT(TRIM(A845),1),{".",",",";",":","!","?"},0)),
LEFT(TRIM(A845),LEN(TRIM(A845))-1),
TRIM(A845)
))=1,
"Not Duplicate",
"Duplicate")</f>
        <v/>
      </c>
      <c r="C846">
        <f>_xlfn.IFNA(_xlfn.XLOOKUP(A846, Table1[Title], Table1[Inclusion/Exclusion Decision]), "Added studies")</f>
        <v/>
      </c>
      <c r="D846" t="inlineStr">
        <is>
          <t>Koumpouros Y.</t>
        </is>
      </c>
      <c r="H846" t="n">
        <v>2025</v>
      </c>
      <c r="I846" s="5" t="n">
        <v>45757</v>
      </c>
      <c r="L846" t="inlineStr">
        <is>
          <t>10.1007/s10803-024-06709-4</t>
        </is>
      </c>
      <c r="P846">
        <f>_xlfn.IFNA( _xlfn.XLOOKUP(A846,#REF!,#REF!), "Not Pubmed")</f>
        <v/>
      </c>
      <c r="AC846" t="inlineStr">
        <is>
          <t>J Autism Dev Disord</t>
        </is>
      </c>
      <c r="AD846" t="inlineStr">
        <is>
          <t>Pubmed</t>
        </is>
      </c>
    </row>
    <row r="847">
      <c r="A847" t="inlineStr">
        <is>
          <t>Complexity Analysis based on Parietal Fuzzy Entropy to Facilitate ADHD Diagnosis in Young Children</t>
        </is>
      </c>
      <c r="B847">
        <f>IF(COUNTIF($A$1:A846,
IF(ISNUMBER(MATCH(RIGHT(TRIM(A846),1),{".",",",";",":","!","?"},0)),
LEFT(TRIM(A846),LEN(TRIM(A846))-1),
TRIM(A846)
))=1,
"Not Duplicate",
"Duplicate")</f>
        <v/>
      </c>
      <c r="C847">
        <f>_xlfn.IFNA(_xlfn.XLOOKUP(A847, Table1[Title], Table1[Inclusion/Exclusion Decision]), "Added studies")</f>
        <v/>
      </c>
      <c r="D847" t="inlineStr">
        <is>
          <t>Huang IW, Jheng YC, Chen IC, Ko LW.</t>
        </is>
      </c>
      <c r="H847" t="n">
        <v>2024</v>
      </c>
      <c r="I847" s="5" t="n">
        <v>45721</v>
      </c>
      <c r="L847" t="inlineStr">
        <is>
          <t>10.1109/EMBC53108.2024.10781919</t>
        </is>
      </c>
      <c r="P847">
        <f>_xlfn.IFNA( _xlfn.XLOOKUP(A847,#REF!,#REF!), "Not Pubmed")</f>
        <v/>
      </c>
      <c r="AC847" t="inlineStr">
        <is>
          <t>Annu Int Conf IEEE Eng Med Biol Soc</t>
        </is>
      </c>
      <c r="AD847" t="inlineStr">
        <is>
          <t>Pubmed</t>
        </is>
      </c>
    </row>
    <row r="848" hidden="1">
      <c r="A848" t="inlineStr">
        <is>
          <t>Diagnose ADHD disorder in children using convolutional neural network based on continuous mental task EEG</t>
        </is>
      </c>
      <c r="B848">
        <f>IF(COUNTIF($A$1:A847,
IF(ISNUMBER(MATCH(RIGHT(TRIM(A847),1),{".",",",";",":","!","?"},0)),
LEFT(TRIM(A847),LEN(TRIM(A847))-1),
TRIM(A847)
))=1,
"Not Duplicate",
"Duplicate")</f>
        <v/>
      </c>
      <c r="C848">
        <f>_xlfn.IFNA(_xlfn.XLOOKUP(A848, Table1[Title], Table1[Inclusion/Exclusion Decision]), "Added studies")</f>
        <v/>
      </c>
      <c r="D848" t="inlineStr">
        <is>
          <t>Moghaddari M, Lighvan MZ, Danishvar S.</t>
        </is>
      </c>
      <c r="H848" t="n">
        <v>2020</v>
      </c>
      <c r="I848" s="5" t="n">
        <v>44088</v>
      </c>
      <c r="L848" t="inlineStr">
        <is>
          <t>10.1016/j.cmpb.2020.105738</t>
        </is>
      </c>
      <c r="AC848" t="inlineStr">
        <is>
          <t>Comput Methods Programs Biomed</t>
        </is>
      </c>
      <c r="AD848" t="inlineStr">
        <is>
          <t>Pubmed</t>
        </is>
      </c>
    </row>
    <row r="849">
      <c r="A849" t="inlineStr">
        <is>
          <t>Locally Linear Embedding and fMRI Feature Selection in Psychiatric Classification</t>
        </is>
      </c>
      <c r="B849">
        <f>IF(COUNTIF($A$1:A848,
IF(ISNUMBER(MATCH(RIGHT(TRIM(A848),1),{".",",",";",":","!","?"},0)),
LEFT(TRIM(A848),LEN(TRIM(A848))-1),
TRIM(A848)
))=1,
"Not Duplicate",
"Duplicate")</f>
        <v/>
      </c>
      <c r="C849">
        <f>_xlfn.IFNA(_xlfn.XLOOKUP(A849, Table1[Title], Table1[Inclusion/Exclusion Decision]), "Added studies")</f>
        <v/>
      </c>
      <c r="D849" t="inlineStr">
        <is>
          <t>Sidhu G.</t>
        </is>
      </c>
      <c r="H849" t="n">
        <v>2019</v>
      </c>
      <c r="I849" s="5" t="n">
        <v>43718</v>
      </c>
      <c r="J849" t="inlineStr">
        <is>
          <t>PMC6726465</t>
        </is>
      </c>
      <c r="L849" t="inlineStr">
        <is>
          <t>10.1109/JTEHM.2019.2936348</t>
        </is>
      </c>
      <c r="P849">
        <f>_xlfn.IFNA( _xlfn.XLOOKUP(A849,#REF!,#REF!), "Not Pubmed")</f>
        <v/>
      </c>
      <c r="AC849" t="inlineStr">
        <is>
          <t>IEEE J Transl Eng Health Med</t>
        </is>
      </c>
      <c r="AD849" t="inlineStr">
        <is>
          <t>Pubmed</t>
        </is>
      </c>
    </row>
    <row r="850" hidden="1">
      <c r="A850" t="inlineStr">
        <is>
          <t>Estimating individual scores of inattention and impulsivity based on dynamic features of intrinsic connectivity network</t>
        </is>
      </c>
      <c r="B850">
        <f>IF(COUNTIF($A$1:A849,
IF(ISNUMBER(MATCH(RIGHT(TRIM(A849),1),{".",",",";",":","!","?"},0)),
LEFT(TRIM(A849),LEN(TRIM(A849))-1),
TRIM(A849)
))=1,
"Not Duplicate",
"Duplicate")</f>
        <v/>
      </c>
      <c r="C850">
        <f>_xlfn.IFNA(_xlfn.XLOOKUP(A850, Table1[Title], Table1[Inclusion/Exclusion Decision]), "Added studies")</f>
        <v/>
      </c>
      <c r="D850" t="inlineStr">
        <is>
          <t>Wang XH, Xu J, Li L.</t>
        </is>
      </c>
      <c r="H850" t="n">
        <v>2020</v>
      </c>
      <c r="I850" s="5" t="n">
        <v>43892</v>
      </c>
      <c r="L850" t="inlineStr">
        <is>
          <t>10.1016/j.neulet.2020.134874</t>
        </is>
      </c>
      <c r="AC850" t="inlineStr">
        <is>
          <t>Neurosci Lett</t>
        </is>
      </c>
      <c r="AD850" t="inlineStr">
        <is>
          <t>Pubmed</t>
        </is>
      </c>
    </row>
    <row r="851">
      <c r="A851" t="inlineStr">
        <is>
          <t>ADHD classification with cross-dataset feature selection for biomarker consistency detection</t>
        </is>
      </c>
      <c r="B851">
        <f>IF(COUNTIF($A$1:A850,
IF(ISNUMBER(MATCH(RIGHT(TRIM(A850),1),{".",",",";",":","!","?"},0)),
LEFT(TRIM(A850),LEN(TRIM(A850))-1),
TRIM(A850)
))=1,
"Not Duplicate",
"Duplicate")</f>
        <v/>
      </c>
      <c r="C851">
        <f>_xlfn.IFNA(_xlfn.XLOOKUP(A851, Table1[Title], Table1[Inclusion/Exclusion Decision]), "Added studies")</f>
        <v/>
      </c>
      <c r="D851" t="inlineStr">
        <is>
          <t>Meng X, Chen Y, Gao Y, Geng D, Tang Y.</t>
        </is>
      </c>
      <c r="H851" t="n">
        <v>2024</v>
      </c>
      <c r="I851" s="5" t="n">
        <v>45420</v>
      </c>
      <c r="L851" t="inlineStr">
        <is>
          <t>10.1088/1741-2552/ad48bd</t>
        </is>
      </c>
      <c r="P851">
        <f>_xlfn.IFNA( _xlfn.XLOOKUP(A851,#REF!,#REF!), "Not Pubmed")</f>
        <v/>
      </c>
      <c r="AC851" t="inlineStr">
        <is>
          <t>J Neural Eng</t>
        </is>
      </c>
      <c r="AD851" t="inlineStr">
        <is>
          <t>Pubmed</t>
        </is>
      </c>
    </row>
    <row r="852">
      <c r="A852" t="inlineStr">
        <is>
          <t>Digital health technologies for adults with ADHD: a scoping review</t>
        </is>
      </c>
      <c r="B852">
        <f>IF(COUNTIF($A$1:A851,
IF(ISNUMBER(MATCH(RIGHT(TRIM(A851),1),{".",",",";",":","!","?"},0)),
LEFT(TRIM(A851),LEN(TRIM(A851))-1),
TRIM(A851)
))=1,
"Not Duplicate",
"Duplicate")</f>
        <v/>
      </c>
      <c r="C852">
        <f>_xlfn.IFNA(_xlfn.XLOOKUP(A852, Table1[Title], Table1[Inclusion/Exclusion Decision]), "Added studies")</f>
        <v/>
      </c>
      <c r="D852" t="inlineStr">
        <is>
          <t>Schofield FJ, Wilkie S, Nielsen EE, Brigden A, Jones MW, Isotalus HK.</t>
        </is>
      </c>
      <c r="H852" t="n">
        <v>2026</v>
      </c>
      <c r="I852" s="5" t="n">
        <v>46092</v>
      </c>
      <c r="J852" t="inlineStr">
        <is>
          <t>PMC12969067</t>
        </is>
      </c>
      <c r="L852" t="inlineStr">
        <is>
          <t>10.3389/fdgth.2026.1746732</t>
        </is>
      </c>
      <c r="P852">
        <f>_xlfn.IFNA( _xlfn.XLOOKUP(A852,#REF!,#REF!), "Not Pubmed")</f>
        <v/>
      </c>
      <c r="AC852" t="inlineStr">
        <is>
          <t>Front Digit Health</t>
        </is>
      </c>
      <c r="AD852" t="inlineStr">
        <is>
          <t>Pubmed</t>
        </is>
      </c>
    </row>
    <row r="853">
      <c r="A853" t="inlineStr">
        <is>
          <t>Early identification of children with Attention-Deficit/Hyperactivity Disorder (ADHD)</t>
        </is>
      </c>
      <c r="B853">
        <f>IF(COUNTIF($A$1:A852,
IF(ISNUMBER(MATCH(RIGHT(TRIM(A852),1),{".",",",";",":","!","?"},0)),
LEFT(TRIM(A852),LEN(TRIM(A852))-1),
TRIM(A852)
))=1,
"Not Duplicate",
"Duplicate")</f>
        <v/>
      </c>
      <c r="C853">
        <f>_xlfn.IFNA(_xlfn.XLOOKUP(A853, Table1[Title], Table1[Inclusion/Exclusion Decision]), "Added studies")</f>
        <v/>
      </c>
      <c r="D853" t="inlineStr">
        <is>
          <t>Liu YS, Talarico F, Metes D, Song Y, Wang M, Kiyang L, Wearmouth D, Vik S, Wei Y, Zhang Y, Hayward J, Ahmed G, Gaskin A, Greiner R, Greenshaw A, Alexander A, Janus M, Cao B.</t>
        </is>
      </c>
      <c r="H853" t="n">
        <v>2024</v>
      </c>
      <c r="I853" s="5" t="n">
        <v>45603</v>
      </c>
      <c r="J853" t="inlineStr">
        <is>
          <t>PMC11542831</t>
        </is>
      </c>
      <c r="L853" t="inlineStr">
        <is>
          <t>10.1371/journal.pdig.0000620</t>
        </is>
      </c>
      <c r="AC853" t="inlineStr">
        <is>
          <t>PLOS Digit Health</t>
        </is>
      </c>
      <c r="AD853" t="inlineStr">
        <is>
          <t>Pubmed</t>
        </is>
      </c>
    </row>
    <row r="854">
      <c r="A854" t="inlineStr">
        <is>
          <t>Consumer perceptions of telehealth for mental health or substance abuse: a Twitter-based topic modeling analysis</t>
        </is>
      </c>
      <c r="B854">
        <f>IF(COUNTIF($A$1:A853,
IF(ISNUMBER(MATCH(RIGHT(TRIM(A853),1),{".",",",";",":","!","?"},0)),
LEFT(TRIM(A853),LEN(TRIM(A853))-1),
TRIM(A853)
))=1,
"Not Duplicate",
"Duplicate")</f>
        <v/>
      </c>
      <c r="C854">
        <f>_xlfn.IFNA(_xlfn.XLOOKUP(A854, Table1[Title], Table1[Inclusion/Exclusion Decision]), "Added studies")</f>
        <v/>
      </c>
      <c r="D854" t="inlineStr">
        <is>
          <t>Baird A, Xia Y, Cheng Y.</t>
        </is>
      </c>
      <c r="H854" t="n">
        <v>2022</v>
      </c>
      <c r="I854" s="5" t="n">
        <v>44683</v>
      </c>
      <c r="J854" t="inlineStr">
        <is>
          <t>PMC9047171</t>
        </is>
      </c>
      <c r="L854" t="inlineStr">
        <is>
          <t>10.1093/jamiaopen/ooac028</t>
        </is>
      </c>
      <c r="P854">
        <f>_xlfn.IFNA( _xlfn.XLOOKUP(A854,#REF!,#REF!), "Not Pubmed")</f>
        <v/>
      </c>
      <c r="AC854" t="inlineStr">
        <is>
          <t>JAMIA Open</t>
        </is>
      </c>
      <c r="AD854" t="inlineStr">
        <is>
          <t>Pubmed</t>
        </is>
      </c>
    </row>
    <row r="855">
      <c r="A855" t="inlineStr">
        <is>
          <t>Clinical correlates of errors in machine-learning diagnostic model of autism spectrum disorder: Impact of sample cohorts</t>
        </is>
      </c>
      <c r="B855">
        <f>IF(COUNTIF($A$1:A854,
IF(ISNUMBER(MATCH(RIGHT(TRIM(A854),1),{".",",",";",":","!","?"},0)),
LEFT(TRIM(A854),LEN(TRIM(A854))-1),
TRIM(A854)
))=1,
"Not Duplicate",
"Duplicate")</f>
        <v/>
      </c>
      <c r="C855">
        <f>_xlfn.IFNA(_xlfn.XLOOKUP(A855, Table1[Title], Table1[Inclusion/Exclusion Decision]), "Added studies")</f>
        <v/>
      </c>
      <c r="D855" t="inlineStr">
        <is>
          <t>Wang YC, Cheng CY, Wu CS, Lee CC, Gau SS.</t>
        </is>
      </c>
      <c r="H855" t="n">
        <v>2025</v>
      </c>
      <c r="I855" s="5" t="n">
        <v>45874</v>
      </c>
      <c r="L855" t="inlineStr">
        <is>
          <t>10.1177/13623613251360271</t>
        </is>
      </c>
      <c r="P855">
        <f>_xlfn.IFNA( _xlfn.XLOOKUP(A855,#REF!,#REF!), "Not Pubmed")</f>
        <v/>
      </c>
      <c r="AC855" t="inlineStr">
        <is>
          <t>Autism</t>
        </is>
      </c>
      <c r="AD855" t="inlineStr">
        <is>
          <t>Pubmed</t>
        </is>
      </c>
    </row>
    <row r="856">
      <c r="A856" t="inlineStr">
        <is>
          <t>DDEvENet: Evidence-based ensemble learning for uncertainty-aware brain parcellation using diffusion MRI</t>
        </is>
      </c>
      <c r="B856">
        <f>IF(COUNTIF($A$1:A855,
IF(ISNUMBER(MATCH(RIGHT(TRIM(A855),1),{".",",",";",":","!","?"},0)),
LEFT(TRIM(A855),LEN(TRIM(A855))-1),
TRIM(A855)
))=1,
"Not Duplicate",
"Duplicate")</f>
        <v/>
      </c>
      <c r="C856">
        <f>_xlfn.IFNA(_xlfn.XLOOKUP(A856, Table1[Title], Table1[Inclusion/Exclusion Decision]), "Added studies")</f>
        <v/>
      </c>
      <c r="D856" t="inlineStr">
        <is>
          <t>Li C, Yang D, Yao S, Wang S, Wu Y, Zhang L, Li Q, Cho KIK, Seitz-Holland J, Ning L, Legarreta JH, Rathi Y, Westin CF, O'Donnell LJ, Sochen NA, Pasternak O, Zhang F.</t>
        </is>
      </c>
      <c r="H856" t="n">
        <v>2025</v>
      </c>
      <c r="I856" s="5" t="n">
        <v>45666</v>
      </c>
      <c r="J856" t="inlineStr">
        <is>
          <t>PMC11792617</t>
        </is>
      </c>
      <c r="K856" t="inlineStr">
        <is>
          <t>NIHMS2046916</t>
        </is>
      </c>
      <c r="L856" t="inlineStr">
        <is>
          <t>10.1016/j.compmedimag.2024.102489</t>
        </is>
      </c>
      <c r="P856">
        <f>_xlfn.IFNA( _xlfn.XLOOKUP(A856,#REF!,#REF!), "Not Pubmed")</f>
        <v/>
      </c>
      <c r="AC856" t="inlineStr">
        <is>
          <t>Comput Med Imaging Graph</t>
        </is>
      </c>
      <c r="AD856" t="inlineStr">
        <is>
          <t>Pubmed</t>
        </is>
      </c>
    </row>
    <row r="857">
      <c r="A857" t="inlineStr">
        <is>
          <t>Clinical Validation of Eye Vergence as an Objective Marker for Diagnosis of ADHD in Children</t>
        </is>
      </c>
      <c r="B857">
        <f>IF(COUNTIF($A$1:A856,
IF(ISNUMBER(MATCH(RIGHT(TRIM(A856),1),{".",",",";",":","!","?"},0)),
LEFT(TRIM(A856),LEN(TRIM(A856))-1),
TRIM(A856)
))=1,
"Not Duplicate",
"Duplicate")</f>
        <v/>
      </c>
      <c r="C857">
        <f>_xlfn.IFNA(_xlfn.XLOOKUP(A857, Table1[Title], Table1[Inclusion/Exclusion Decision]), "Added studies")</f>
        <v/>
      </c>
      <c r="D857" t="inlineStr">
        <is>
          <t>Varela Casal P, Lorena Esposito F, Morata Martínez I, Capdevila A, Solé Puig M, de la Osa N, Ezpeleta L, Perera I Lluna A, Faraone SV, Ramos-Quiroga JA, Supèr H, Cañete J.</t>
        </is>
      </c>
      <c r="H857" t="n">
        <v>2019</v>
      </c>
      <c r="I857" s="5" t="n">
        <v>43124</v>
      </c>
      <c r="L857" t="inlineStr">
        <is>
          <t>10.1177/1087054717749931</t>
        </is>
      </c>
      <c r="P857">
        <f>_xlfn.IFNA( _xlfn.XLOOKUP(A857,#REF!,#REF!), "Not Pubmed")</f>
        <v/>
      </c>
      <c r="AC857" t="inlineStr">
        <is>
          <t>J Atten Disord</t>
        </is>
      </c>
      <c r="AD857" t="inlineStr">
        <is>
          <t>Pubmed</t>
        </is>
      </c>
    </row>
    <row r="858">
      <c r="A858" t="inlineStr">
        <is>
          <t>Knowledge Distillation Guided Interpretable Brain Subgraph Neural Networks for Brain Disorder Exploration</t>
        </is>
      </c>
      <c r="B858">
        <f>IF(COUNTIF($A$1:A857,
IF(ISNUMBER(MATCH(RIGHT(TRIM(A857),1),{".",",",";",":","!","?"},0)),
LEFT(TRIM(A857),LEN(TRIM(A857))-1),
TRIM(A857)
))=1,
"Not Duplicate",
"Duplicate")</f>
        <v/>
      </c>
      <c r="C858">
        <f>_xlfn.IFNA(_xlfn.XLOOKUP(A858, Table1[Title], Table1[Inclusion/Exclusion Decision]), "Added studies")</f>
        <v/>
      </c>
      <c r="D858" t="inlineStr">
        <is>
          <t>Luo X, Wu J, Yang J, Chen H, Li Z, Peng H, Zhou C.</t>
        </is>
      </c>
      <c r="H858" t="n">
        <v>2025</v>
      </c>
      <c r="I858" s="5" t="n">
        <v>45337</v>
      </c>
      <c r="L858" t="inlineStr">
        <is>
          <t>10.1109/TNNLS.2023.3341802</t>
        </is>
      </c>
      <c r="P858">
        <f>_xlfn.IFNA( _xlfn.XLOOKUP(A858,#REF!,#REF!), "Not Pubmed")</f>
        <v/>
      </c>
      <c r="AC858" t="inlineStr">
        <is>
          <t>IEEE Trans Neural Netw Learn Syst</t>
        </is>
      </c>
      <c r="AD858" t="inlineStr">
        <is>
          <t>Pubmed</t>
        </is>
      </c>
    </row>
    <row r="859" hidden="1">
      <c r="A859" t="inlineStr">
        <is>
          <t>Predicting the course of ADHD symptoms through the integration of childhood genomic, neural, and cognitive features</t>
        </is>
      </c>
      <c r="B859">
        <f>IF(COUNTIF($A$1:A858,
IF(ISNUMBER(MATCH(RIGHT(TRIM(A858),1),{".",",",";",":","!","?"},0)),
LEFT(TRIM(A858),LEN(TRIM(A858))-1),
TRIM(A858)
))=1,
"Not Duplicate",
"Duplicate")</f>
        <v/>
      </c>
      <c r="C859">
        <f>_xlfn.IFNA(_xlfn.XLOOKUP(A859, Table1[Title], Table1[Inclusion/Exclusion Decision]), "Added studies")</f>
        <v/>
      </c>
      <c r="D859" t="inlineStr">
        <is>
          <t>Sudre G, Sharp W, Kundzicz P, Bouyssi-Kobar M, Norman L, Choudhury S, Shaw P.</t>
        </is>
      </c>
      <c r="H859" t="n">
        <v>2021</v>
      </c>
      <c r="I859" s="5" t="n">
        <v>44146</v>
      </c>
      <c r="J859" t="inlineStr">
        <is>
          <t>PMC8345321</t>
        </is>
      </c>
      <c r="K859" t="inlineStr">
        <is>
          <t>NIHMS1728605</t>
        </is>
      </c>
      <c r="L859" t="inlineStr">
        <is>
          <t>10.1038/s41380-020-00941-x</t>
        </is>
      </c>
      <c r="AC859" t="inlineStr">
        <is>
          <t>Mol Psychiatry</t>
        </is>
      </c>
      <c r="AD859" t="inlineStr">
        <is>
          <t>Pubmed</t>
        </is>
      </c>
    </row>
    <row r="860">
      <c r="A860" t="inlineStr">
        <is>
          <t>Accurate Prediction of Children's ADHD Severity Using Family Burden Information: A Neural Lasso Approach</t>
        </is>
      </c>
      <c r="B860">
        <f>IF(COUNTIF($A$1:A859,
IF(ISNUMBER(MATCH(RIGHT(TRIM(A859),1),{".",",",";",":","!","?"},0)),
LEFT(TRIM(A859),LEN(TRIM(A859))-1),
TRIM(A859)
))=1,
"Not Duplicate",
"Duplicate")</f>
        <v/>
      </c>
      <c r="C860">
        <f>_xlfn.IFNA(_xlfn.XLOOKUP(A860, Table1[Title], Table1[Inclusion/Exclusion Decision]), "Added studies")</f>
        <v/>
      </c>
      <c r="D860" t="inlineStr">
        <is>
          <t>Laria JC, Delgado-Gómez D, Peñuelas-Calvo I, Baca-García E, Lillo RE.</t>
        </is>
      </c>
      <c r="H860" t="n">
        <v>2021</v>
      </c>
      <c r="I860" s="5" t="n">
        <v>44385</v>
      </c>
      <c r="J860" t="inlineStr">
        <is>
          <t>PMC8255467</t>
        </is>
      </c>
      <c r="L860" t="inlineStr">
        <is>
          <t>10.3389/fncom.2021.674028</t>
        </is>
      </c>
      <c r="P860">
        <f>_xlfn.IFNA( _xlfn.XLOOKUP(A860,#REF!,#REF!), "Not Pubmed")</f>
        <v/>
      </c>
      <c r="AC860" t="inlineStr">
        <is>
          <t>Front Comput Neurosci</t>
        </is>
      </c>
      <c r="AD860" t="inlineStr">
        <is>
          <t>Pubmed</t>
        </is>
      </c>
    </row>
    <row r="861">
      <c r="A861" t="inlineStr">
        <is>
          <t>Quantitative Expression of Latent Disease Factors in Individuals Associated with Psychopathology Dimensions and Treatment Response</t>
        </is>
      </c>
      <c r="B861">
        <f>IF(COUNTIF($A$1:A860,
IF(ISNUMBER(MATCH(RIGHT(TRIM(A860),1),{".",",",";",":","!","?"},0)),
LEFT(TRIM(A860),LEN(TRIM(A860))-1),
TRIM(A860)
))=1,
"Not Duplicate",
"Duplicate")</f>
        <v/>
      </c>
      <c r="C861">
        <f>_xlfn.IFNA(_xlfn.XLOOKUP(A861, Table1[Title], Table1[Inclusion/Exclusion Decision]), "Added studies")</f>
        <v/>
      </c>
      <c r="D861" t="inlineStr">
        <is>
          <t>Zhao S, Lv Q, Zhang G, Zhang J, Wang H, Zhang J, Wang M, Wang Z.</t>
        </is>
      </c>
      <c r="H861" t="n">
        <v>2024</v>
      </c>
      <c r="I861" s="5" t="n">
        <v>45449</v>
      </c>
      <c r="J861" t="inlineStr">
        <is>
          <t>PMC11607304</t>
        </is>
      </c>
      <c r="L861" t="inlineStr">
        <is>
          <t>10.1007/s12264-024-01224-z</t>
        </is>
      </c>
      <c r="AC861" t="inlineStr">
        <is>
          <t>Neurosci Bull</t>
        </is>
      </c>
      <c r="AD861" t="inlineStr">
        <is>
          <t>Pubmed</t>
        </is>
      </c>
    </row>
    <row r="862">
      <c r="A862" t="inlineStr">
        <is>
          <t>Tailored psychotherapy and AI-enhanced contingency management for co-occurring disorders in cannabis use disorder: a systematic review</t>
        </is>
      </c>
      <c r="B862">
        <f>IF(COUNTIF($A$1:A861,
IF(ISNUMBER(MATCH(RIGHT(TRIM(A861),1),{".",",",";",":","!","?"},0)),
LEFT(TRIM(A861),LEN(TRIM(A861))-1),
TRIM(A861)
))=1,
"Not Duplicate",
"Duplicate")</f>
        <v/>
      </c>
      <c r="C862">
        <f>_xlfn.IFNA(_xlfn.XLOOKUP(A862, Table1[Title], Table1[Inclusion/Exclusion Decision]), "Added studies")</f>
        <v/>
      </c>
      <c r="D862" t="inlineStr">
        <is>
          <t>Mishra S, Mishra S, Rath S.</t>
        </is>
      </c>
      <c r="H862" t="n">
        <v>2026</v>
      </c>
      <c r="I862" s="5" t="n">
        <v>46058</v>
      </c>
      <c r="L862" t="inlineStr">
        <is>
          <t>10.1080/10550887.2026.2616726</t>
        </is>
      </c>
      <c r="P862">
        <f>_xlfn.IFNA( _xlfn.XLOOKUP(A862,#REF!,#REF!), "Not Pubmed")</f>
        <v/>
      </c>
      <c r="AC862" t="inlineStr">
        <is>
          <t>J Addict Dis</t>
        </is>
      </c>
      <c r="AD862" t="inlineStr">
        <is>
          <t>Pubmed</t>
        </is>
      </c>
    </row>
    <row r="863">
      <c r="A863" t="inlineStr">
        <is>
          <t>Estimating Gender and Age from Brain Structural MRI of Children and Adolescents: A 3D Convolutional Neural Network Multitask Learning Model</t>
        </is>
      </c>
      <c r="B863">
        <f>IF(COUNTIF($A$1:A862,
IF(ISNUMBER(MATCH(RIGHT(TRIM(A862),1),{".",",",";",":","!","?"},0)),
LEFT(TRIM(A862),LEN(TRIM(A862))-1),
TRIM(A862)
))=1,
"Not Duplicate",
"Duplicate")</f>
        <v/>
      </c>
      <c r="C863">
        <f>_xlfn.IFNA(_xlfn.XLOOKUP(A863, Table1[Title], Table1[Inclusion/Exclusion Decision]), "Added studies")</f>
        <v/>
      </c>
      <c r="D863" t="inlineStr">
        <is>
          <t>Mendes SL, Pinaya WHL, Pan P, Sato JR.</t>
        </is>
      </c>
      <c r="H863" t="n">
        <v>2021</v>
      </c>
      <c r="I863" s="5" t="n">
        <v>44361</v>
      </c>
      <c r="J863" t="inlineStr">
        <is>
          <t>PMC8172319</t>
        </is>
      </c>
      <c r="L863" t="inlineStr">
        <is>
          <t>10.1155/2021/5550914</t>
        </is>
      </c>
      <c r="AC863" t="inlineStr">
        <is>
          <t>Comput Intell Neurosci</t>
        </is>
      </c>
      <c r="AD863" t="inlineStr">
        <is>
          <t>Pubmed</t>
        </is>
      </c>
    </row>
    <row r="864">
      <c r="A864" t="inlineStr">
        <is>
          <t>Decoding Attention through EEG: Paving the Way for BCI Applications in Attention-Related Disorders</t>
        </is>
      </c>
      <c r="B864">
        <f>IF(COUNTIF($A$1:A863,
IF(ISNUMBER(MATCH(RIGHT(TRIM(A863),1),{".",",",";",":","!","?"},0)),
LEFT(TRIM(A863),LEN(TRIM(A863))-1),
TRIM(A863)
))=1,
"Not Duplicate",
"Duplicate")</f>
        <v/>
      </c>
      <c r="C864">
        <f>_xlfn.IFNA(_xlfn.XLOOKUP(A864, Table1[Title], Table1[Inclusion/Exclusion Decision]), "Added studies")</f>
        <v/>
      </c>
      <c r="D864" t="inlineStr">
        <is>
          <t>Torgersen EL, Ragnarson I, Molinas M.</t>
        </is>
      </c>
      <c r="H864" t="n">
        <v>2025</v>
      </c>
      <c r="I864" s="5" t="n">
        <v>45994</v>
      </c>
      <c r="L864" t="inlineStr">
        <is>
          <t>10.1109/EMBC58623.2025.11252840</t>
        </is>
      </c>
      <c r="P864">
        <f>_xlfn.IFNA( _xlfn.XLOOKUP(A864,#REF!,#REF!), "Not Pubmed")</f>
        <v/>
      </c>
      <c r="AC864" t="inlineStr">
        <is>
          <t>Annu Int Conf IEEE Eng Med Biol Soc</t>
        </is>
      </c>
      <c r="AD864" t="inlineStr">
        <is>
          <t>Pubmed</t>
        </is>
      </c>
    </row>
    <row r="865">
      <c r="A865" t="inlineStr">
        <is>
          <t>Frequency-specific alterations in low-frequency functional connectivity in children with ADHD</t>
        </is>
      </c>
      <c r="B865">
        <f>IF(COUNTIF($A$1:A864,
IF(ISNUMBER(MATCH(RIGHT(TRIM(A864),1),{".",",",";",":","!","?"},0)),
LEFT(TRIM(A864),LEN(TRIM(A864))-1),
TRIM(A864)
))=1,
"Not Duplicate",
"Duplicate")</f>
        <v/>
      </c>
      <c r="C865">
        <f>_xlfn.IFNA(_xlfn.XLOOKUP(A865, Table1[Title], Table1[Inclusion/Exclusion Decision]), "Added studies")</f>
        <v/>
      </c>
      <c r="D865" t="inlineStr">
        <is>
          <t>Fateh AA, Muhammed H, Mohammed AAQ, Smahi A, Alarefi A, Zhang L, Yue F, Zeng H.</t>
        </is>
      </c>
      <c r="H865" t="n">
        <v>2025</v>
      </c>
      <c r="I865" s="5" t="n">
        <v>45983</v>
      </c>
      <c r="J865" t="inlineStr">
        <is>
          <t>PMC12751683</t>
        </is>
      </c>
      <c r="L865" t="inlineStr">
        <is>
          <t>10.1186/s12888-025-07586-6</t>
        </is>
      </c>
      <c r="P865">
        <f>_xlfn.IFNA( _xlfn.XLOOKUP(A865,#REF!,#REF!), "Not Pubmed")</f>
        <v/>
      </c>
      <c r="AC865" t="inlineStr">
        <is>
          <t>BMC Psychiatry</t>
        </is>
      </c>
      <c r="AD865" t="inlineStr">
        <is>
          <t>Pubmed</t>
        </is>
      </c>
    </row>
    <row r="866">
      <c r="A866" t="inlineStr">
        <is>
          <t>Robust and replicable functional brain signatures of 22q11.2 deletion syndrome and associated psychosis: a deep neural network-based multi-cohort study</t>
        </is>
      </c>
      <c r="B866">
        <f>IF(COUNTIF($A$1:A865,
IF(ISNUMBER(MATCH(RIGHT(TRIM(A865),1),{".",",",";",":","!","?"},0)),
LEFT(TRIM(A865),LEN(TRIM(A865))-1),
TRIM(A865)
))=1,
"Not Duplicate",
"Duplicate")</f>
        <v/>
      </c>
      <c r="C866">
        <f>_xlfn.IFNA(_xlfn.XLOOKUP(A866, Table1[Title], Table1[Inclusion/Exclusion Decision]), "Added studies")</f>
        <v/>
      </c>
      <c r="D866" t="inlineStr">
        <is>
          <t>Supekar K, de Los Angeles C, Ryali S, Kushan L, Schleifer C, Repetto G, Crossley NA, Simon T, Bearden CE, Menon V.</t>
        </is>
      </c>
      <c r="H866" t="n">
        <v>2024</v>
      </c>
      <c r="I866" s="5" t="n">
        <v>45393</v>
      </c>
      <c r="L866" t="inlineStr">
        <is>
          <t>10.1038/s41380-024-02495-8</t>
        </is>
      </c>
      <c r="P866">
        <f>_xlfn.IFNA( _xlfn.XLOOKUP(A866,#REF!,#REF!), "Not Pubmed")</f>
        <v/>
      </c>
      <c r="AC866" t="inlineStr">
        <is>
          <t>Mol Psychiatry</t>
        </is>
      </c>
      <c r="AD866" t="inlineStr">
        <is>
          <t>Pubmed</t>
        </is>
      </c>
    </row>
    <row r="867">
      <c r="A867" t="inlineStr">
        <is>
          <t>Virtual reality-assisted prediction of adult ADHD based on eye tracking, EEG, actigraphy and behavioral indices: a machine learning analysis of independent training and test samples</t>
        </is>
      </c>
      <c r="B867">
        <f>IF(COUNTIF($A$1:A866,
IF(ISNUMBER(MATCH(RIGHT(TRIM(A866),1),{".",",",";",":","!","?"},0)),
LEFT(TRIM(A866),LEN(TRIM(A866))-1),
TRIM(A866)
))=1,
"Not Duplicate",
"Duplicate")</f>
        <v/>
      </c>
      <c r="C867">
        <f>_xlfn.IFNA(_xlfn.XLOOKUP(A867, Table1[Title], Table1[Inclusion/Exclusion Decision]), "Added studies")</f>
        <v/>
      </c>
      <c r="D867" t="inlineStr">
        <is>
          <t>Wiebe A, Selaskowski B, Paskin M, Asché L, Pakos J, Aslan B, Lux S, Philipsen A, Braun N.</t>
        </is>
      </c>
      <c r="H867" t="n">
        <v>2024</v>
      </c>
      <c r="I867" s="5" t="n">
        <v>45657</v>
      </c>
      <c r="J867" t="inlineStr">
        <is>
          <t>PMC11688437</t>
        </is>
      </c>
      <c r="L867" t="inlineStr">
        <is>
          <t>10.1038/s41398-024-03217-y</t>
        </is>
      </c>
      <c r="P867">
        <f>_xlfn.IFNA( _xlfn.XLOOKUP(A867,#REF!,#REF!), "Not Pubmed")</f>
        <v/>
      </c>
      <c r="AC867" t="inlineStr">
        <is>
          <t>Transl Psychiatry</t>
        </is>
      </c>
      <c r="AD867" t="inlineStr">
        <is>
          <t>Pubmed</t>
        </is>
      </c>
    </row>
    <row r="868">
      <c r="A868" t="inlineStr">
        <is>
          <t>Regularized Bagged Canonical Component Analysis for Multiclass Learning in Brain Imaging</t>
        </is>
      </c>
      <c r="B868">
        <f>IF(COUNTIF($A$1:A867,
IF(ISNUMBER(MATCH(RIGHT(TRIM(A867),1),{".",",",";",":","!","?"},0)),
LEFT(TRIM(A867),LEN(TRIM(A867))-1),
TRIM(A867)
))=1,
"Not Duplicate",
"Duplicate")</f>
        <v/>
      </c>
      <c r="C868">
        <f>_xlfn.IFNA(_xlfn.XLOOKUP(A868, Table1[Title], Table1[Inclusion/Exclusion Decision]), "Added studies")</f>
        <v/>
      </c>
      <c r="D868" t="inlineStr">
        <is>
          <t>Sevilla-Salcedo C, Gómez-Verdejo V, Tohka J; Alzheimer’s Disease Neuroimaging Initiative.</t>
        </is>
      </c>
      <c r="H868" t="n">
        <v>2020</v>
      </c>
      <c r="I868" s="5" t="n">
        <v>43989</v>
      </c>
      <c r="L868" t="inlineStr">
        <is>
          <t>10.1007/s12021-020-09470-y</t>
        </is>
      </c>
      <c r="AC868" t="inlineStr">
        <is>
          <t>Neuroinformatics</t>
        </is>
      </c>
      <c r="AD868" t="inlineStr">
        <is>
          <t>Pubmed</t>
        </is>
      </c>
    </row>
    <row r="869">
      <c r="A869" t="inlineStr">
        <is>
          <t>Beyond out-of-sample: robust and generalizable multivariate neuroanatomical patterns of psychiatric problems in youth</t>
        </is>
      </c>
      <c r="B869">
        <f>IF(COUNTIF($A$1:A868,
IF(ISNUMBER(MATCH(RIGHT(TRIM(A868),1),{".",",",";",":","!","?"},0)),
LEFT(TRIM(A868),LEN(TRIM(A868))-1),
TRIM(A868)
))=1,
"Not Duplicate",
"Duplicate")</f>
        <v/>
      </c>
      <c r="C869">
        <f>_xlfn.IFNA(_xlfn.XLOOKUP(A869, Table1[Title], Table1[Inclusion/Exclusion Decision]), "Added studies")</f>
        <v/>
      </c>
      <c r="D869" t="inlineStr">
        <is>
          <t>Xu B, Wang H, Dall'Aglio L, Luo M, Zhang Y, Muetzel R, Tiemeier H.</t>
        </is>
      </c>
      <c r="H869" t="n">
        <v>2025</v>
      </c>
      <c r="I869" s="5" t="n">
        <v>45626</v>
      </c>
      <c r="L869" t="inlineStr">
        <is>
          <t>10.1038/s41380-024-02855-4</t>
        </is>
      </c>
      <c r="P869">
        <f>_xlfn.IFNA( _xlfn.XLOOKUP(A869,#REF!,#REF!), "Not Pubmed")</f>
        <v/>
      </c>
      <c r="AC869" t="inlineStr">
        <is>
          <t>Mol Psychiatry</t>
        </is>
      </c>
      <c r="AD869" t="inlineStr">
        <is>
          <t>Pubmed</t>
        </is>
      </c>
    </row>
    <row r="870">
      <c r="A870" t="inlineStr">
        <is>
          <t>MALINI (Machine Learning in NeuroImaging): A MATLAB toolbox for aiding clinical diagnostics using resting-state fMRI data</t>
        </is>
      </c>
      <c r="B870">
        <f>IF(COUNTIF($A$1:A869,
IF(ISNUMBER(MATCH(RIGHT(TRIM(A869),1),{".",",",";",":","!","?"},0)),
LEFT(TRIM(A869),LEN(TRIM(A869))-1),
TRIM(A869)
))=1,
"Not Duplicate",
"Duplicate")</f>
        <v/>
      </c>
      <c r="C870">
        <f>_xlfn.IFNA(_xlfn.XLOOKUP(A870, Table1[Title], Table1[Inclusion/Exclusion Decision]), "Added studies")</f>
        <v/>
      </c>
      <c r="D870" t="inlineStr">
        <is>
          <t>Lanka P, Rangaprakash D, Gotoor SSR, Dretsch MN, Katz JS, Denney TS Jr, Deshpande G.</t>
        </is>
      </c>
      <c r="H870" t="n">
        <v>2020</v>
      </c>
      <c r="I870" s="5" t="n">
        <v>43886</v>
      </c>
      <c r="J870" t="inlineStr">
        <is>
          <t>PMC7025186</t>
        </is>
      </c>
      <c r="L870" t="inlineStr">
        <is>
          <t>10.1016/j.dib.2020.105213</t>
        </is>
      </c>
      <c r="P870">
        <f>_xlfn.IFNA( _xlfn.XLOOKUP(A870,#REF!,#REF!), "Not Pubmed")</f>
        <v/>
      </c>
      <c r="AC870" t="inlineStr">
        <is>
          <t>Data Brief</t>
        </is>
      </c>
      <c r="AD870" t="inlineStr">
        <is>
          <t>Pubmed</t>
        </is>
      </c>
    </row>
    <row r="871">
      <c r="A871" t="inlineStr">
        <is>
          <t>Effective Connectivity Estimation by a Hybrid Neural Network, Empirical Wavelet Transform, and Bayesian Optimization</t>
        </is>
      </c>
      <c r="B871">
        <f>IF(COUNTIF($A$1:A870,
IF(ISNUMBER(MATCH(RIGHT(TRIM(A870),1),{".",",",";",":","!","?"},0)),
LEFT(TRIM(A870),LEN(TRIM(A870))-1),
TRIM(A870)
))=1,
"Not Duplicate",
"Duplicate")</f>
        <v/>
      </c>
      <c r="C871">
        <f>_xlfn.IFNA(_xlfn.XLOOKUP(A871, Table1[Title], Table1[Inclusion/Exclusion Decision]), "Added studies")</f>
        <v/>
      </c>
      <c r="D871" t="inlineStr">
        <is>
          <t>Esmaeil-Zadeh M, Fattahi M, Soltani-Gol M, Rostami R, Soltanian-Zadeh H.</t>
        </is>
      </c>
      <c r="H871" t="n">
        <v>2024</v>
      </c>
      <c r="I871" s="5" t="n">
        <v>45225</v>
      </c>
      <c r="L871" t="inlineStr">
        <is>
          <t>10.1109/JBHI.2023.3327734</t>
        </is>
      </c>
      <c r="P871">
        <f>_xlfn.IFNA( _xlfn.XLOOKUP(A871,#REF!,#REF!), "Not Pubmed")</f>
        <v/>
      </c>
      <c r="AC871" t="inlineStr">
        <is>
          <t>IEEE J Biomed Health Inform</t>
        </is>
      </c>
      <c r="AD871" t="inlineStr">
        <is>
          <t>Pubmed</t>
        </is>
      </c>
    </row>
    <row r="872">
      <c r="A872" t="inlineStr">
        <is>
          <t>Machine learning models effectively distinguish attention-deficit/hyperactivity disorder using event-related potentials</t>
        </is>
      </c>
      <c r="B872">
        <f>IF(COUNTIF($A$1:A871,
IF(ISNUMBER(MATCH(RIGHT(TRIM(A871),1),{".",",",";",":","!","?"},0)),
LEFT(TRIM(A871),LEN(TRIM(A871))-1),
TRIM(A871)
))=1,
"Not Duplicate",
"Duplicate")</f>
        <v/>
      </c>
      <c r="C872">
        <f>_xlfn.IFNA(_xlfn.XLOOKUP(A872, Table1[Title], Table1[Inclusion/Exclusion Decision]), "Added studies")</f>
        <v/>
      </c>
      <c r="D872" t="inlineStr">
        <is>
          <t>Ghasemi E, Ebrahimi M, Ebrahimie E.</t>
        </is>
      </c>
      <c r="H872" t="n">
        <v>2022</v>
      </c>
      <c r="I872" s="5" t="n">
        <v>44886</v>
      </c>
      <c r="J872" t="inlineStr">
        <is>
          <t>PMC9666608</t>
        </is>
      </c>
      <c r="L872" t="inlineStr">
        <is>
          <t>10.1007/s11571-021-09746-2</t>
        </is>
      </c>
      <c r="P872">
        <f>_xlfn.IFNA( _xlfn.XLOOKUP(A872,#REF!,#REF!), "Not Pubmed")</f>
        <v/>
      </c>
      <c r="AC872" t="inlineStr">
        <is>
          <t>Cogn Neurodyn</t>
        </is>
      </c>
      <c r="AD872" t="inlineStr">
        <is>
          <t>Pubmed</t>
        </is>
      </c>
    </row>
    <row r="873">
      <c r="A873" t="inlineStr">
        <is>
          <t>The Use of Generative Adversarial Network and Graph Convolution Network for Neuroimaging-Based Diagnostic Classification</t>
        </is>
      </c>
      <c r="B873">
        <f>IF(COUNTIF($A$1:A872,
IF(ISNUMBER(MATCH(RIGHT(TRIM(A872),1),{".",",",";",":","!","?"},0)),
LEFT(TRIM(A872),LEN(TRIM(A872))-1),
TRIM(A872)
))=1,
"Not Duplicate",
"Duplicate")</f>
        <v/>
      </c>
      <c r="C873">
        <f>_xlfn.IFNA(_xlfn.XLOOKUP(A873, Table1[Title], Table1[Inclusion/Exclusion Decision]), "Added studies")</f>
        <v/>
      </c>
      <c r="D873" t="inlineStr">
        <is>
          <t>Huynh N, Yan D, Ma Y, Wu S, Long C, Sami MT, Almudaifer A, Jiang Z, Chen H, Dretsch MN, Denney TS, Deshpande R, Deshpande G.</t>
        </is>
      </c>
      <c r="H873" t="n">
        <v>2024</v>
      </c>
      <c r="I873" s="5" t="n">
        <v>45437</v>
      </c>
      <c r="J873" t="inlineStr">
        <is>
          <t>PMC11119064</t>
        </is>
      </c>
      <c r="L873" t="inlineStr">
        <is>
          <t>10.3390/brainsci14050456</t>
        </is>
      </c>
      <c r="AC873" t="inlineStr">
        <is>
          <t>Brain Sci</t>
        </is>
      </c>
      <c r="AD873" t="inlineStr">
        <is>
          <t>Pubmed</t>
        </is>
      </c>
    </row>
    <row r="874">
      <c r="A874" t="inlineStr">
        <is>
          <t>PANDAS: Paediatric Attention-Deficit/Hyperactivity Disorder Application Software</t>
        </is>
      </c>
      <c r="B874">
        <f>IF(COUNTIF($A$1:A873,
IF(ISNUMBER(MATCH(RIGHT(TRIM(A873),1),{".",",",";",":","!","?"},0)),
LEFT(TRIM(A873),LEN(TRIM(A873))-1),
TRIM(A873)
))=1,
"Not Duplicate",
"Duplicate")</f>
        <v/>
      </c>
      <c r="C874">
        <f>_xlfn.IFNA(_xlfn.XLOOKUP(A874, Table1[Title], Table1[Inclusion/Exclusion Decision]), "Added studies")</f>
        <v/>
      </c>
      <c r="D874" t="inlineStr">
        <is>
          <t>Mwamba HM, Fourie PR, den Heever DV.</t>
        </is>
      </c>
      <c r="H874" t="n">
        <v>2019</v>
      </c>
      <c r="I874" s="5" t="n">
        <v>43848</v>
      </c>
      <c r="L874" t="inlineStr">
        <is>
          <t>10.1109/EMBC.2019.8857357</t>
        </is>
      </c>
      <c r="P874">
        <f>_xlfn.IFNA( _xlfn.XLOOKUP(A874,#REF!,#REF!), "Not Pubmed")</f>
        <v/>
      </c>
      <c r="AC874" t="inlineStr">
        <is>
          <t>Annu Int Conf IEEE Eng Med Biol Soc</t>
        </is>
      </c>
      <c r="AD874" t="inlineStr">
        <is>
          <t>Pubmed</t>
        </is>
      </c>
    </row>
    <row r="875">
      <c r="A875" t="inlineStr">
        <is>
          <t>Machine Learning-Based Prediction of Attention-Deficit/Hyperactivity Disorder and Sleep Problems With Wearable Data in Children</t>
        </is>
      </c>
      <c r="B875">
        <f>IF(COUNTIF($A$1:A874,
IF(ISNUMBER(MATCH(RIGHT(TRIM(A874),1),{".",",",";",":","!","?"},0)),
LEFT(TRIM(A874),LEN(TRIM(A874))-1),
TRIM(A874)
))=1,
"Not Duplicate",
"Duplicate")</f>
        <v/>
      </c>
      <c r="C875">
        <f>_xlfn.IFNA(_xlfn.XLOOKUP(A875, Table1[Title], Table1[Inclusion/Exclusion Decision]), "Added studies")</f>
        <v/>
      </c>
      <c r="D875" t="inlineStr">
        <is>
          <t>Kim WP, Kim HJ, Pack SP, Lim JH, Cho CH, Lee HJ.</t>
        </is>
      </c>
      <c r="H875" t="n">
        <v>2023</v>
      </c>
      <c r="I875" s="5" t="n">
        <v>45002</v>
      </c>
      <c r="J875" t="inlineStr">
        <is>
          <t>PMC10024208</t>
        </is>
      </c>
      <c r="L875" t="inlineStr">
        <is>
          <t>10.1001/jamanetworkopen.2023.3502</t>
        </is>
      </c>
      <c r="AC875" t="inlineStr">
        <is>
          <t>JAMA Netw Open</t>
        </is>
      </c>
      <c r="AD875" t="inlineStr">
        <is>
          <t>Pubmed</t>
        </is>
      </c>
    </row>
    <row r="876">
      <c r="A876" t="inlineStr">
        <is>
          <t>A neurofeedback-guided EEG and BCI framework for personalized attention rehabilitation in ADHD</t>
        </is>
      </c>
      <c r="B876">
        <f>IF(COUNTIF($A$1:A875,
IF(ISNUMBER(MATCH(RIGHT(TRIM(A875),1),{".",",",";",":","!","?"},0)),
LEFT(TRIM(A875),LEN(TRIM(A875))-1),
TRIM(A875)
))=1,
"Not Duplicate",
"Duplicate")</f>
        <v/>
      </c>
      <c r="C876">
        <f>_xlfn.IFNA(_xlfn.XLOOKUP(A876, Table1[Title], Table1[Inclusion/Exclusion Decision]), "Added studies")</f>
        <v/>
      </c>
      <c r="D876" t="inlineStr">
        <is>
          <t>Yang W, Yuan J, Ding L, Chow SKK.</t>
        </is>
      </c>
      <c r="H876" t="n">
        <v>2026</v>
      </c>
      <c r="I876" s="5" t="n">
        <v>46095</v>
      </c>
      <c r="L876" t="inlineStr">
        <is>
          <t>10.1016/j.neuroscience.2026.03.010</t>
        </is>
      </c>
      <c r="P876">
        <f>_xlfn.IFNA( _xlfn.XLOOKUP(A876,#REF!,#REF!), "Not Pubmed")</f>
        <v/>
      </c>
      <c r="AC876" t="inlineStr">
        <is>
          <t>Neuroscience</t>
        </is>
      </c>
      <c r="AD876" t="inlineStr">
        <is>
          <t>Pubmed</t>
        </is>
      </c>
    </row>
    <row r="877">
      <c r="A877" t="inlineStr">
        <is>
          <t>Neuropsychiatric disease classification using functional connectomics - results of the connectomics in neuroimaging transfer learning challenge</t>
        </is>
      </c>
      <c r="B877">
        <f>IF(COUNTIF($A$1:A876,
IF(ISNUMBER(MATCH(RIGHT(TRIM(A876),1),{".",",",";",":","!","?"},0)),
LEFT(TRIM(A876),LEN(TRIM(A876))-1),
TRIM(A876)
))=1,
"Not Duplicate",
"Duplicate")</f>
        <v/>
      </c>
      <c r="C877">
        <f>_xlfn.IFNA(_xlfn.XLOOKUP(A877, Table1[Title], Table1[Inclusion/Exclusion Decision]), "Added studies")</f>
        <v/>
      </c>
      <c r="D877" t="inlineStr">
        <is>
          <t>Schirmer MD, Venkataraman A, Rekik I, Kim M, Mostofsky SH, Nebel MB, Rosch K, Seymour K, Crocetti D, Irzan H, Hütel M, Ourselin S, Marlow N, Melbourne A, Levchenko E, Zhou S, Kunda M, Lu H, Dvornek NC, Zhuang J, Pinto G, Samal S, Zhang J, Bernal-Rusiel JL, Pienaar R, Chung AW.</t>
        </is>
      </c>
      <c r="H877" t="n">
        <v>2021</v>
      </c>
      <c r="I877" s="5" t="n">
        <v>44262</v>
      </c>
      <c r="J877" t="inlineStr">
        <is>
          <t>PMC9115580</t>
        </is>
      </c>
      <c r="K877" t="inlineStr">
        <is>
          <t>NIHMS1690118</t>
        </is>
      </c>
      <c r="L877" t="inlineStr">
        <is>
          <t>10.1016/j.media.2021.101972</t>
        </is>
      </c>
      <c r="AC877" t="inlineStr">
        <is>
          <t>Med Image Anal</t>
        </is>
      </c>
      <c r="AD877" t="inlineStr">
        <is>
          <t>Pubmed</t>
        </is>
      </c>
    </row>
    <row r="878">
      <c r="A878" t="inlineStr">
        <is>
          <t>EEG characteristics of children with attention-deficit/hyperactivity disorder</t>
        </is>
      </c>
      <c r="B878">
        <f>IF(COUNTIF($A$1:A877,
IF(ISNUMBER(MATCH(RIGHT(TRIM(A877),1),{".",",",";",":","!","?"},0)),
LEFT(TRIM(A877),LEN(TRIM(A877))-1),
TRIM(A877)
))=1,
"Not Duplicate",
"Duplicate")</f>
        <v/>
      </c>
      <c r="C878">
        <f>_xlfn.IFNA(_xlfn.XLOOKUP(A878, Table1[Title], Table1[Inclusion/Exclusion Decision]), "Added studies")</f>
        <v/>
      </c>
      <c r="D878" t="inlineStr">
        <is>
          <t>Chen H, Chen W, Song Y, Sun L, Li X.</t>
        </is>
      </c>
      <c r="H878" t="n">
        <v>2019</v>
      </c>
      <c r="I878" s="5" t="n">
        <v>43555</v>
      </c>
      <c r="L878" t="inlineStr">
        <is>
          <t>10.1016/j.neuroscience.2019.03.048</t>
        </is>
      </c>
      <c r="P878">
        <f>_xlfn.IFNA( _xlfn.XLOOKUP(A878,#REF!,#REF!), "Not Pubmed")</f>
        <v/>
      </c>
      <c r="AC878" t="inlineStr">
        <is>
          <t>Neuroscience</t>
        </is>
      </c>
      <c r="AD878" t="inlineStr">
        <is>
          <t>Pubmed</t>
        </is>
      </c>
    </row>
    <row r="879">
      <c r="A879" t="inlineStr">
        <is>
          <t>Towards a brain-based predictome of mental illness</t>
        </is>
      </c>
      <c r="B879">
        <f>IF(COUNTIF($A$1:A878,
IF(ISNUMBER(MATCH(RIGHT(TRIM(A878),1),{".",",",";",":","!","?"},0)),
LEFT(TRIM(A878),LEN(TRIM(A878))-1),
TRIM(A878)
))=1,
"Not Duplicate",
"Duplicate")</f>
        <v/>
      </c>
      <c r="C879">
        <f>_xlfn.IFNA(_xlfn.XLOOKUP(A879, Table1[Title], Table1[Inclusion/Exclusion Decision]), "Added studies")</f>
        <v/>
      </c>
      <c r="D879" t="inlineStr">
        <is>
          <t>Rashid B, Calhoun V.</t>
        </is>
      </c>
      <c r="H879" t="n">
        <v>2020</v>
      </c>
      <c r="I879" s="5" t="n">
        <v>43958</v>
      </c>
      <c r="J879" t="inlineStr">
        <is>
          <t>PMC7375108</t>
        </is>
      </c>
      <c r="L879" t="inlineStr">
        <is>
          <t>10.1002/hbm.25013</t>
        </is>
      </c>
      <c r="P879">
        <f>_xlfn.IFNA( _xlfn.XLOOKUP(A879,#REF!,#REF!), "Not Pubmed")</f>
        <v/>
      </c>
      <c r="AC879" t="inlineStr">
        <is>
          <t>Hum Brain Mapp</t>
        </is>
      </c>
      <c r="AD879" t="inlineStr">
        <is>
          <t>Pubmed</t>
        </is>
      </c>
    </row>
    <row r="880">
      <c r="A880" t="inlineStr">
        <is>
          <t>Individualized identification of sexual dysfunction of psychiatric patients with machine-learning</t>
        </is>
      </c>
      <c r="B880">
        <f>IF(COUNTIF($A$1:A879,
IF(ISNUMBER(MATCH(RIGHT(TRIM(A879),1),{".",",",";",":","!","?"},0)),
LEFT(TRIM(A879),LEN(TRIM(A879))-1),
TRIM(A879)
))=1,
"Not Duplicate",
"Duplicate")</f>
        <v/>
      </c>
      <c r="C880">
        <f>_xlfn.IFNA(_xlfn.XLOOKUP(A880, Table1[Title], Table1[Inclusion/Exclusion Decision]), "Added studies")</f>
        <v/>
      </c>
      <c r="D880" t="inlineStr">
        <is>
          <t>Liu YS, Hankey JR, Chokka S, Chokka PR, Cao B.</t>
        </is>
      </c>
      <c r="H880" t="n">
        <v>2022</v>
      </c>
      <c r="I880" s="5" t="n">
        <v>44722</v>
      </c>
      <c r="J880" t="inlineStr">
        <is>
          <t>PMC9187754</t>
        </is>
      </c>
      <c r="L880" t="inlineStr">
        <is>
          <t>10.1038/s41598-022-13642-y</t>
        </is>
      </c>
      <c r="P880">
        <f>_xlfn.IFNA( _xlfn.XLOOKUP(A880,#REF!,#REF!), "Not Pubmed")</f>
        <v/>
      </c>
      <c r="AC880" t="inlineStr">
        <is>
          <t>Sci Rep</t>
        </is>
      </c>
      <c r="AD880" t="inlineStr">
        <is>
          <t>Pubmed</t>
        </is>
      </c>
    </row>
    <row r="881">
      <c r="A881" t="inlineStr">
        <is>
          <t>Deep Manifold Harmonic Network With Dual Attention for Brain Disorder Classification</t>
        </is>
      </c>
      <c r="B881">
        <f>IF(COUNTIF($A$1:A880,
IF(ISNUMBER(MATCH(RIGHT(TRIM(A880),1),{".",",",";",":","!","?"},0)),
LEFT(TRIM(A880),LEN(TRIM(A880))-1),
TRIM(A880)
))=1,
"Not Duplicate",
"Duplicate")</f>
        <v/>
      </c>
      <c r="C881">
        <f>_xlfn.IFNA(_xlfn.XLOOKUP(A881, Table1[Title], Table1[Inclusion/Exclusion Decision]), "Added studies")</f>
        <v/>
      </c>
      <c r="D881" t="inlineStr">
        <is>
          <t>Sheng X, Chen J, Liu Y, Hu B, Cai H.</t>
        </is>
      </c>
      <c r="H881" t="n">
        <v>2023</v>
      </c>
      <c r="I881" s="5" t="n">
        <v>44873</v>
      </c>
      <c r="L881" t="inlineStr">
        <is>
          <t>10.1109/JBHI.2022.3220545</t>
        </is>
      </c>
      <c r="P881">
        <f>_xlfn.IFNA( _xlfn.XLOOKUP(A881,#REF!,#REF!), "Not Pubmed")</f>
        <v/>
      </c>
      <c r="AC881" t="inlineStr">
        <is>
          <t>IEEE J Biomed Health Inform</t>
        </is>
      </c>
      <c r="AD881" t="inlineStr">
        <is>
          <t>Pubmed</t>
        </is>
      </c>
    </row>
    <row r="882" hidden="1">
      <c r="A882" t="inlineStr">
        <is>
          <t>Machine learning classification of ADHD and HC by multimodal serotonergic data</t>
        </is>
      </c>
      <c r="B882">
        <f>IF(COUNTIF($A$1:A881,
IF(ISNUMBER(MATCH(RIGHT(TRIM(A881),1),{".",",",";",":","!","?"},0)),
LEFT(TRIM(A881),LEN(TRIM(A881))-1),
TRIM(A881)
))=1,
"Not Duplicate",
"Duplicate")</f>
        <v/>
      </c>
      <c r="C882">
        <f>_xlfn.IFNA(_xlfn.XLOOKUP(A882, Table1[Title], Table1[Inclusion/Exclusion Decision]), "Added studies")</f>
        <v/>
      </c>
      <c r="D882" t="inlineStr">
        <is>
          <t>Kautzky A, Vanicek T, Philippe C, Kranz GS, Wadsak W, Mitterhauser M, Hartmann A, Hahn A, Hacker M, Rujescu D, Kasper S, Lanzenberger R.</t>
        </is>
      </c>
      <c r="H882" t="n">
        <v>2020</v>
      </c>
      <c r="I882" s="5" t="n">
        <v>43930</v>
      </c>
      <c r="J882" t="inlineStr">
        <is>
          <t>PMC7138849</t>
        </is>
      </c>
      <c r="L882" t="inlineStr">
        <is>
          <t>10.1038/s41398-020-0781-2</t>
        </is>
      </c>
      <c r="AC882" t="inlineStr">
        <is>
          <t>Transl Psychiatry</t>
        </is>
      </c>
      <c r="AD882" t="inlineStr">
        <is>
          <t>Pubmed</t>
        </is>
      </c>
    </row>
    <row r="883">
      <c r="A883" t="inlineStr">
        <is>
          <t>Reproducible grey matter patterns index a multivariate, global alteration of brain structure in schizophrenia and bipolar disorder</t>
        </is>
      </c>
      <c r="B883">
        <f>IF(COUNTIF($A$1:A882,
IF(ISNUMBER(MATCH(RIGHT(TRIM(A882),1),{".",",",";",":","!","?"},0)),
LEFT(TRIM(A882),LEN(TRIM(A882))-1),
TRIM(A882)
))=1,
"Not Duplicate",
"Duplicate")</f>
        <v/>
      </c>
      <c r="C883">
        <f>_xlfn.IFNA(_xlfn.XLOOKUP(A883, Table1[Title], Table1[Inclusion/Exclusion Decision]), "Added studies")</f>
        <v/>
      </c>
      <c r="D883"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 Rietschel M, Schumann G, Tost H, Witt SH, Zink M, Meyer-Lindenberg A; IMAGEMEND Consortium, Karolinska Schizophrenia Project (KaSP) Consortium.</t>
        </is>
      </c>
      <c r="H883" t="n">
        <v>2019</v>
      </c>
      <c r="I883" s="5" t="n">
        <v>43487</v>
      </c>
      <c r="J883" t="inlineStr">
        <is>
          <t>PMC6341112</t>
        </is>
      </c>
      <c r="L883" t="inlineStr">
        <is>
          <t>10.1038/s41398-018-0225-4</t>
        </is>
      </c>
      <c r="P883">
        <f>_xlfn.IFNA( _xlfn.XLOOKUP(A883,#REF!,#REF!), "Not Pubmed")</f>
        <v/>
      </c>
      <c r="AC883" t="inlineStr">
        <is>
          <t>Transl Psychiatry</t>
        </is>
      </c>
      <c r="AD883" t="inlineStr">
        <is>
          <t>Pubmed</t>
        </is>
      </c>
    </row>
    <row r="884">
      <c r="A884" t="inlineStr">
        <is>
          <t>RS-MAE: Region-State Masked Autoencoder for Neuropsychiatric Disorder Classifications Based on Resting-State fMRI</t>
        </is>
      </c>
      <c r="B884">
        <f>IF(COUNTIF($A$1:A883,
IF(ISNUMBER(MATCH(RIGHT(TRIM(A883),1),{".",",",";",":","!","?"},0)),
LEFT(TRIM(A883),LEN(TRIM(A883))-1),
TRIM(A883)
))=1,
"Not Duplicate",
"Duplicate")</f>
        <v/>
      </c>
      <c r="C884">
        <f>_xlfn.IFNA(_xlfn.XLOOKUP(A884, Table1[Title], Table1[Inclusion/Exclusion Decision]), "Added studies")</f>
        <v/>
      </c>
      <c r="D884" t="inlineStr">
        <is>
          <t>Ma H, Xu Y, Tian L.</t>
        </is>
      </c>
      <c r="H884" t="n">
        <v>2025</v>
      </c>
      <c r="I884" s="5" t="n">
        <v>45561</v>
      </c>
      <c r="L884" t="inlineStr">
        <is>
          <t>10.1109/TNNLS.2024.3449949</t>
        </is>
      </c>
      <c r="P884">
        <f>_xlfn.IFNA( _xlfn.XLOOKUP(A884,#REF!,#REF!), "Not Pubmed")</f>
        <v/>
      </c>
      <c r="AC884" t="inlineStr">
        <is>
          <t>IEEE Trans Neural Netw Learn Syst</t>
        </is>
      </c>
      <c r="AD884" t="inlineStr">
        <is>
          <t>Pubmed</t>
        </is>
      </c>
    </row>
    <row r="885" hidden="1">
      <c r="A885" t="inlineStr">
        <is>
          <t>Classifying Conduct Disorder Using a Biopsychosocial Model and Machine Learning Method</t>
        </is>
      </c>
      <c r="B885">
        <f>IF(COUNTIF($A$1:A884,
IF(ISNUMBER(MATCH(RIGHT(TRIM(A884),1),{".",",",";",":","!","?"},0)),
LEFT(TRIM(A884),LEN(TRIM(A884))-1),
TRIM(A884)
))=1,
"Not Duplicate",
"Duplicate")</f>
        <v/>
      </c>
      <c r="C885">
        <f>_xlfn.IFNA(_xlfn.XLOOKUP(A885, Table1[Title], Table1[Inclusion/Exclusion Decision]), "Added studies")</f>
        <v/>
      </c>
      <c r="D885" t="inlineStr">
        <is>
          <t>Chan L, Simmons C, Tillem S, Conley M, Brazil IA, Baskin-Sommers A.</t>
        </is>
      </c>
      <c r="H885" t="n">
        <v>2023</v>
      </c>
      <c r="I885" s="5" t="n">
        <v>44618</v>
      </c>
      <c r="J885" t="inlineStr">
        <is>
          <t>PMC9393206</t>
        </is>
      </c>
      <c r="K885" t="inlineStr">
        <is>
          <t>NIHMS1783007</t>
        </is>
      </c>
      <c r="L885" t="inlineStr">
        <is>
          <t>10.1016/j.bpsc.2022.02.004</t>
        </is>
      </c>
      <c r="AC885" t="inlineStr">
        <is>
          <t>Biol Psychiatry Cogn Neurosci Neuroimaging</t>
        </is>
      </c>
      <c r="AD885" t="inlineStr">
        <is>
          <t>Pubmed</t>
        </is>
      </c>
    </row>
    <row r="886">
      <c r="A886" t="inlineStr">
        <is>
          <t>Temporal Anomaly Detection in Attention-Deficit/Hyperactivity Disorder Using Recurrent Neural Networks</t>
        </is>
      </c>
      <c r="B886">
        <f>IF(COUNTIF($A$1:A885,
IF(ISNUMBER(MATCH(RIGHT(TRIM(A885),1),{".",",",";",":","!","?"},0)),
LEFT(TRIM(A885),LEN(TRIM(A885))-1),
TRIM(A885)
))=1,
"Not Duplicate",
"Duplicate")</f>
        <v/>
      </c>
      <c r="C886">
        <f>_xlfn.IFNA(_xlfn.XLOOKUP(A886, Table1[Title], Table1[Inclusion/Exclusion Decision]), "Added studies")</f>
        <v/>
      </c>
      <c r="D886" t="inlineStr">
        <is>
          <t>Bouchouras G, Sofianidis G, Kotis K.</t>
        </is>
      </c>
      <c r="H886" t="n">
        <v>2024</v>
      </c>
      <c r="I886" s="5" t="n">
        <v>45685</v>
      </c>
      <c r="J886" t="inlineStr">
        <is>
          <t>PMC11770283</t>
        </is>
      </c>
      <c r="L886" t="inlineStr">
        <is>
          <t>10.7759/cureus.76496</t>
        </is>
      </c>
      <c r="P886">
        <f>_xlfn.IFNA( _xlfn.XLOOKUP(A886,#REF!,#REF!), "Not Pubmed")</f>
        <v/>
      </c>
      <c r="AC886" t="inlineStr">
        <is>
          <t>Cureus</t>
        </is>
      </c>
      <c r="AD886" t="inlineStr">
        <is>
          <t>Pubmed</t>
        </is>
      </c>
    </row>
    <row r="887">
      <c r="A887" t="inlineStr">
        <is>
          <t>Classification of attention deficit/hyperactivity disorder based on EEG signals using a EEG-Transformer model(∗)</t>
        </is>
      </c>
      <c r="B887">
        <f>IF(COUNTIF($A$1:A886,
IF(ISNUMBER(MATCH(RIGHT(TRIM(A886),1),{".",",",";",":","!","?"},0)),
LEFT(TRIM(A886),LEN(TRIM(A886))-1),
TRIM(A886)
))=1,
"Not Duplicate",
"Duplicate")</f>
        <v/>
      </c>
      <c r="C887">
        <f>_xlfn.IFNA(_xlfn.XLOOKUP(A887, Table1[Title], Table1[Inclusion/Exclusion Decision]), "Added studies")</f>
        <v/>
      </c>
      <c r="D887" t="inlineStr">
        <is>
          <t>He Y, Wang X, Yang Z, Xue L, Chen Y, Ji J, Wan F, Mukhopadhyay SC, Men L, Tong MCF, Li G, Chen S.</t>
        </is>
      </c>
      <c r="H887" t="n">
        <v>2023</v>
      </c>
      <c r="I887" s="5" t="n">
        <v>45177</v>
      </c>
      <c r="L887" t="inlineStr">
        <is>
          <t>10.1088/1741-2552/acf7f5</t>
        </is>
      </c>
      <c r="P887">
        <f>_xlfn.IFNA( _xlfn.XLOOKUP(A887,#REF!,#REF!), "Not Pubmed")</f>
        <v/>
      </c>
      <c r="AC887" t="inlineStr">
        <is>
          <t>J Neural Eng</t>
        </is>
      </c>
      <c r="AD887" t="inlineStr">
        <is>
          <t>Pubmed</t>
        </is>
      </c>
    </row>
    <row r="888">
      <c r="A888" t="inlineStr">
        <is>
          <t>Deep adversarial learning identifies ADHD-specific associations between apoptotic genes and white matter microstructure in frontal-striatum-cerebellum circuit</t>
        </is>
      </c>
      <c r="B888">
        <f>IF(COUNTIF($A$1:A887,
IF(ISNUMBER(MATCH(RIGHT(TRIM(A887),1),{".",",",";",":","!","?"},0)),
LEFT(TRIM(A887),LEN(TRIM(A887))-1),
TRIM(A887)
))=1,
"Not Duplicate",
"Duplicate")</f>
        <v/>
      </c>
      <c r="C888">
        <f>_xlfn.IFNA(_xlfn.XLOOKUP(A888, Table1[Title], Table1[Inclusion/Exclusion Decision]), "Added studies")</f>
        <v/>
      </c>
      <c r="D888" t="inlineStr">
        <is>
          <t>Zhao Y, Zheng X, Gao X, Wang N, Fu Z, Tian J, Zhang K, Wang P, Li S, Zhang J, Ding X, Zhang H, Sun L, Yang B, Li S, Chang S, Cao Q, Wang Y, Yang L.</t>
        </is>
      </c>
      <c r="H888" t="n">
        <v>2025</v>
      </c>
      <c r="I888" s="5" t="n">
        <v>45895</v>
      </c>
      <c r="J888" t="inlineStr">
        <is>
          <t>PMC12381256</t>
        </is>
      </c>
      <c r="L888" t="inlineStr">
        <is>
          <t>10.1038/s41398-025-03493-2</t>
        </is>
      </c>
      <c r="P888">
        <f>_xlfn.IFNA( _xlfn.XLOOKUP(A888,#REF!,#REF!), "Not Pubmed")</f>
        <v/>
      </c>
      <c r="AC888" t="inlineStr">
        <is>
          <t>Transl Psychiatry</t>
        </is>
      </c>
      <c r="AD888" t="inlineStr">
        <is>
          <t>Pubmed</t>
        </is>
      </c>
    </row>
    <row r="889">
      <c r="A889" t="inlineStr">
        <is>
          <t>ConCeptCNN: A novel multi-filter convolutional neural network for the prediction of neurodevelopmental disorders using brain connectome</t>
        </is>
      </c>
      <c r="B889">
        <f>IF(COUNTIF($A$1:A888,
IF(ISNUMBER(MATCH(RIGHT(TRIM(A888),1),{".",",",";",":","!","?"},0)),
LEFT(TRIM(A888),LEN(TRIM(A888))-1),
TRIM(A888)
))=1,
"Not Duplicate",
"Duplicate")</f>
        <v/>
      </c>
      <c r="C889">
        <f>_xlfn.IFNA(_xlfn.XLOOKUP(A889, Table1[Title], Table1[Inclusion/Exclusion Decision]), "Added studies")</f>
        <v/>
      </c>
      <c r="D889" t="inlineStr">
        <is>
          <t>Chen M, Li H, Fan H, Dillman JR, Wang H, Altaye M, Zhang B, Parikh NA, He L.</t>
        </is>
      </c>
      <c r="H889" t="n">
        <v>2022</v>
      </c>
      <c r="I889" s="5" t="n">
        <v>44625</v>
      </c>
      <c r="J889" t="inlineStr">
        <is>
          <t>PMC9164760</t>
        </is>
      </c>
      <c r="K889" t="inlineStr">
        <is>
          <t>NIHMS1798072</t>
        </is>
      </c>
      <c r="L889" t="inlineStr">
        <is>
          <t>10.1002/mp.15545</t>
        </is>
      </c>
      <c r="AC889" t="inlineStr">
        <is>
          <t>Med Phys</t>
        </is>
      </c>
      <c r="AD889" t="inlineStr">
        <is>
          <t>Pubmed</t>
        </is>
      </c>
    </row>
    <row r="890">
      <c r="A890" t="inlineStr">
        <is>
          <t>Identifying Predictors of Psychological Problems Among Adolescents With Congenital Heart Disease for Referral to Psychological Care: A Pilot Study</t>
        </is>
      </c>
      <c r="B890">
        <f>IF(COUNTIF($A$1:A889,
IF(ISNUMBER(MATCH(RIGHT(TRIM(A889),1),{".",",",";",":","!","?"},0)),
LEFT(TRIM(A889),LEN(TRIM(A889))-1),
TRIM(A889)
))=1,
"Not Duplicate",
"Duplicate")</f>
        <v/>
      </c>
      <c r="C890">
        <f>_xlfn.IFNA(_xlfn.XLOOKUP(A890, Table1[Title], Table1[Inclusion/Exclusion Decision]), "Added studies")</f>
        <v/>
      </c>
      <c r="D890" t="inlineStr">
        <is>
          <t>Gosnell JM, Finn MTM, Marckini DN, Molla AR, Sowinski HA.</t>
        </is>
      </c>
      <c r="H890" t="n">
        <v>2022</v>
      </c>
      <c r="I890" s="5" t="n">
        <v>45246</v>
      </c>
      <c r="J890" t="inlineStr">
        <is>
          <t>PMC10642091</t>
        </is>
      </c>
      <c r="L890" t="inlineStr">
        <is>
          <t>10.1016/j.cjcpc.2022.12.001</t>
        </is>
      </c>
      <c r="P890">
        <f>_xlfn.IFNA( _xlfn.XLOOKUP(A890,#REF!,#REF!), "Not Pubmed")</f>
        <v/>
      </c>
      <c r="AC890" t="inlineStr">
        <is>
          <t>CJC Pediatr Congenit Heart Dis</t>
        </is>
      </c>
      <c r="AD890" t="inlineStr">
        <is>
          <t>Pubmed</t>
        </is>
      </c>
    </row>
    <row r="891">
      <c r="A891" t="inlineStr">
        <is>
          <t>Identification of attention deficit hyperactivity disorder with deep learning model</t>
        </is>
      </c>
      <c r="B891">
        <f>IF(COUNTIF($A$1:A890,
IF(ISNUMBER(MATCH(RIGHT(TRIM(A890),1),{".",",",";",":","!","?"},0)),
LEFT(TRIM(A890),LEN(TRIM(A890))-1),
TRIM(A890)
))=1,
"Not Duplicate",
"Duplicate")</f>
        <v/>
      </c>
      <c r="C891">
        <f>_xlfn.IFNA(_xlfn.XLOOKUP(A891, Table1[Title], Table1[Inclusion/Exclusion Decision]), "Added studies")</f>
        <v/>
      </c>
      <c r="D891" t="inlineStr">
        <is>
          <t>Kasim Ö.</t>
        </is>
      </c>
      <c r="H891" t="n">
        <v>2023</v>
      </c>
      <c r="I891" s="5" t="n">
        <v>45062</v>
      </c>
      <c r="L891" t="inlineStr">
        <is>
          <t>10.1007/s13246-023-01275-y</t>
        </is>
      </c>
      <c r="P891">
        <f>_xlfn.IFNA( _xlfn.XLOOKUP(A891,#REF!,#REF!), "Not Pubmed")</f>
        <v/>
      </c>
      <c r="AC891" t="inlineStr">
        <is>
          <t>Phys Eng Sci Med</t>
        </is>
      </c>
      <c r="AD891" t="inlineStr">
        <is>
          <t>Pubmed</t>
        </is>
      </c>
    </row>
    <row r="892">
      <c r="A892" t="inlineStr">
        <is>
          <t>Predicting childhood and adolescent attention-deficit/hyperactivity disorder onset: a nationwide deep learning approach</t>
        </is>
      </c>
      <c r="B892">
        <f>IF(COUNTIF($A$1:A891,
IF(ISNUMBER(MATCH(RIGHT(TRIM(A891),1),{".",",",";",":","!","?"},0)),
LEFT(TRIM(A891),LEN(TRIM(A891))-1),
TRIM(A891)
))=1,
"Not Duplicate",
"Duplicate")</f>
        <v/>
      </c>
      <c r="C892">
        <f>_xlfn.IFNA(_xlfn.XLOOKUP(A892, Table1[Title], Table1[Inclusion/Exclusion Decision]), "Added studies")</f>
        <v/>
      </c>
      <c r="D892" t="inlineStr">
        <is>
          <t>Garcia-Argibay M, Zhang-James Y, Cortese S, Lichtenstein P, Larsson H, Faraone SV.</t>
        </is>
      </c>
      <c r="H892" t="n">
        <v>2023</v>
      </c>
      <c r="I892" s="5" t="n">
        <v>44914</v>
      </c>
      <c r="J892" t="inlineStr">
        <is>
          <t>PMC10005952</t>
        </is>
      </c>
      <c r="L892" t="inlineStr">
        <is>
          <t>10.1038/s41380-022-01918-8</t>
        </is>
      </c>
      <c r="AC892" t="inlineStr">
        <is>
          <t>Mol Psychiatry</t>
        </is>
      </c>
      <c r="AD892" t="inlineStr">
        <is>
          <t>Pubmed</t>
        </is>
      </c>
    </row>
    <row r="893">
      <c r="A893" t="inlineStr">
        <is>
          <t>Integrated transcriptomic and network analysis reveals candidate immune-metabolic biomarkers in children with the inattentive type of ADHD</t>
        </is>
      </c>
      <c r="B893">
        <f>IF(COUNTIF($A$1:A892,
IF(ISNUMBER(MATCH(RIGHT(TRIM(A892),1),{".",",",";",":","!","?"},0)),
LEFT(TRIM(A892),LEN(TRIM(A892))-1),
TRIM(A892)
))=1,
"Not Duplicate",
"Duplicate")</f>
        <v/>
      </c>
      <c r="C893">
        <f>_xlfn.IFNA(_xlfn.XLOOKUP(A893, Table1[Title], Table1[Inclusion/Exclusion Decision]), "Added studies")</f>
        <v/>
      </c>
      <c r="D893" t="inlineStr">
        <is>
          <t>Shao Q, Lin X, Chen Y.</t>
        </is>
      </c>
      <c r="H893" t="n">
        <v>2025</v>
      </c>
      <c r="I893" s="5" t="n">
        <v>45950</v>
      </c>
      <c r="J893" t="inlineStr">
        <is>
          <t>PMC12529310</t>
        </is>
      </c>
      <c r="L893" t="inlineStr">
        <is>
          <t>10.3389/fpsyt.2025.1642817</t>
        </is>
      </c>
      <c r="P893">
        <f>_xlfn.IFNA( _xlfn.XLOOKUP(A893,#REF!,#REF!), "Not Pubmed")</f>
        <v/>
      </c>
      <c r="AC893" t="inlineStr">
        <is>
          <t>Front Psychiatry</t>
        </is>
      </c>
      <c r="AD893" t="inlineStr">
        <is>
          <t>Pubmed</t>
        </is>
      </c>
    </row>
    <row r="894">
      <c r="A894" t="inlineStr">
        <is>
          <t>Use of Mobile and Wearable Artificial Intelligence in Child and Adolescent Psychiatry: Scoping Review</t>
        </is>
      </c>
      <c r="B894">
        <f>IF(COUNTIF($A$1:A893,
IF(ISNUMBER(MATCH(RIGHT(TRIM(A893),1),{".",",",";",":","!","?"},0)),
LEFT(TRIM(A893),LEN(TRIM(A893))-1),
TRIM(A893)
))=1,
"Not Duplicate",
"Duplicate")</f>
        <v/>
      </c>
      <c r="C894">
        <f>_xlfn.IFNA(_xlfn.XLOOKUP(A894, Table1[Title], Table1[Inclusion/Exclusion Decision]), "Added studies")</f>
        <v/>
      </c>
      <c r="D894" t="inlineStr">
        <is>
          <t>Welch V, Wy TJ, Ligezka A, Hassett LC, Croarkin PE, Athreya AP, Romanowicz M.</t>
        </is>
      </c>
      <c r="H894" t="n">
        <v>2022</v>
      </c>
      <c r="I894" s="5" t="n">
        <v>44634</v>
      </c>
      <c r="J894" t="inlineStr">
        <is>
          <t>PMC8961347</t>
        </is>
      </c>
      <c r="L894" t="inlineStr">
        <is>
          <t>10.2196/33560</t>
        </is>
      </c>
      <c r="P894">
        <f>_xlfn.IFNA( _xlfn.XLOOKUP(A894,#REF!,#REF!), "Not Pubmed")</f>
        <v/>
      </c>
      <c r="AC894" t="inlineStr">
        <is>
          <t>J Med Internet Res</t>
        </is>
      </c>
      <c r="AD894" t="inlineStr">
        <is>
          <t>Pubmed</t>
        </is>
      </c>
    </row>
    <row r="895">
      <c r="A895" t="inlineStr">
        <is>
          <t>Toward explainable AI (XAI) for mental health detection based on language behavior</t>
        </is>
      </c>
      <c r="B895">
        <f>IF(COUNTIF($A$1:A894,
IF(ISNUMBER(MATCH(RIGHT(TRIM(A894),1),{".",",",";",":","!","?"},0)),
LEFT(TRIM(A894),LEN(TRIM(A894))-1),
TRIM(A894)
))=1,
"Not Duplicate",
"Duplicate")</f>
        <v/>
      </c>
      <c r="C895">
        <f>_xlfn.IFNA(_xlfn.XLOOKUP(A895, Table1[Title], Table1[Inclusion/Exclusion Decision]), "Added studies")</f>
        <v/>
      </c>
      <c r="D895" t="inlineStr">
        <is>
          <t>Kerz E, Zanwar S, Qiao Y, Wiechmann D.</t>
        </is>
      </c>
      <c r="H895" t="n">
        <v>2023</v>
      </c>
      <c r="I895" s="5" t="n">
        <v>45285</v>
      </c>
      <c r="J895" t="inlineStr">
        <is>
          <t>PMC10748510</t>
        </is>
      </c>
      <c r="L895" t="inlineStr">
        <is>
          <t>10.3389/fpsyt.2023.1219479</t>
        </is>
      </c>
      <c r="AC895" t="inlineStr">
        <is>
          <t>Front Psychiatry</t>
        </is>
      </c>
      <c r="AD895" t="inlineStr">
        <is>
          <t>Pubmed</t>
        </is>
      </c>
    </row>
    <row r="896">
      <c r="A896" t="inlineStr">
        <is>
          <t>ADHD and ADHD-related neural networks in benign epilepsy with centrotemporal spikes: A systematic review</t>
        </is>
      </c>
      <c r="B896">
        <f>IF(COUNTIF($A$1:A895,
IF(ISNUMBER(MATCH(RIGHT(TRIM(A895),1),{".",",",";",":","!","?"},0)),
LEFT(TRIM(A895),LEN(TRIM(A895))-1),
TRIM(A895)
))=1,
"Not Duplicate",
"Duplicate")</f>
        <v/>
      </c>
      <c r="C896">
        <f>_xlfn.IFNA(_xlfn.XLOOKUP(A896, Table1[Title], Table1[Inclusion/Exclusion Decision]), "Added studies")</f>
        <v/>
      </c>
      <c r="D896" t="inlineStr">
        <is>
          <t>Aricò M, Arigliani E, Giannotti F, Romani M.</t>
        </is>
      </c>
      <c r="H896" t="n">
        <v>2020</v>
      </c>
      <c r="I896" s="5" t="n">
        <v>44085</v>
      </c>
      <c r="L896" t="inlineStr">
        <is>
          <t>10.1016/j.yebeh.2020.107448</t>
        </is>
      </c>
      <c r="P896">
        <f>_xlfn.IFNA( _xlfn.XLOOKUP(A896,#REF!,#REF!), "Not Pubmed")</f>
        <v/>
      </c>
      <c r="AC896" t="inlineStr">
        <is>
          <t>Epilepsy Behav</t>
        </is>
      </c>
      <c r="AD896" t="inlineStr">
        <is>
          <t>Pubmed</t>
        </is>
      </c>
    </row>
    <row r="897">
      <c r="A897" t="inlineStr">
        <is>
          <t>Machine learning models for diagnosis and risk prediction in eating disorders, depression, and alcohol use disorder</t>
        </is>
      </c>
      <c r="B897">
        <f>IF(COUNTIF($A$1:A896,
IF(ISNUMBER(MATCH(RIGHT(TRIM(A896),1),{".",",",";",":","!","?"},0)),
LEFT(TRIM(A896),LEN(TRIM(A896))-1),
TRIM(A896)
))=1,
"Not Duplicate",
"Duplicate")</f>
        <v/>
      </c>
      <c r="C897">
        <f>_xlfn.IFNA(_xlfn.XLOOKUP(A897, Table1[Title], Table1[Inclusion/Exclusion Decision]), "Added studies")</f>
        <v/>
      </c>
      <c r="D897" t="inlineStr">
        <is>
          <t>Zhang Z, Robinson L, Whelan R, Jollans L, Wang Z, Nees F, Chu C, Bobou M, Du D, Cristea I, Banaschewski T, Barker GJ, Bokde ALW, Grigis A, Garavan H, Heinz A, Brühl R, Martinot JL, Martinot MP, Artiges E, Orfanos DP, Poustka L, Hohmann S, Millenet S, Fröhner JH, Smolka MN, Vaidya N, Walter H, Winterer J, Broulidakis MJ, van Noort BM, Stringaris A, Penttilä J, Grimmer Y, Insensee C, Becker A, Zhang Y, King S, Sinclair J, Schumann G, Schmidt U, Desrivières S.</t>
        </is>
      </c>
      <c r="H897" t="n">
        <v>2025</v>
      </c>
      <c r="I897" s="5" t="n">
        <v>45645</v>
      </c>
      <c r="J897" t="inlineStr">
        <is>
          <t>PMC7617286</t>
        </is>
      </c>
      <c r="K897" t="inlineStr">
        <is>
          <t>EMS202096</t>
        </is>
      </c>
      <c r="L897" t="inlineStr">
        <is>
          <t>10.1016/j.jad.2024.12.053</t>
        </is>
      </c>
      <c r="P897">
        <f>_xlfn.IFNA( _xlfn.XLOOKUP(A897,#REF!,#REF!), "Not Pubmed")</f>
        <v/>
      </c>
      <c r="AC897" t="inlineStr">
        <is>
          <t>J Affect Disord</t>
        </is>
      </c>
      <c r="AD897" t="inlineStr">
        <is>
          <t>Pubmed</t>
        </is>
      </c>
    </row>
    <row r="898">
      <c r="A898" t="inlineStr">
        <is>
          <t>Classification of ADHD with fMRI data and multi-objective optimization</t>
        </is>
      </c>
      <c r="B898">
        <f>IF(COUNTIF($A$1:A897,
IF(ISNUMBER(MATCH(RIGHT(TRIM(A897),1),{".",",",";",":","!","?"},0)),
LEFT(TRIM(A897),LEN(TRIM(A897))-1),
TRIM(A897)
))=1,
"Not Duplicate",
"Duplicate")</f>
        <v/>
      </c>
      <c r="C898">
        <f>_xlfn.IFNA(_xlfn.XLOOKUP(A898, Table1[Title], Table1[Inclusion/Exclusion Decision]), "Added studies")</f>
        <v/>
      </c>
      <c r="D898" t="inlineStr">
        <is>
          <t>Shao L, You Y, Du H, Fu D.</t>
        </is>
      </c>
      <c r="H898" t="n">
        <v>2020</v>
      </c>
      <c r="I898" s="5" t="n">
        <v>44057</v>
      </c>
      <c r="L898" t="inlineStr">
        <is>
          <t>10.1016/j.cmpb.2020.105676</t>
        </is>
      </c>
      <c r="P898">
        <f>_xlfn.IFNA( _xlfn.XLOOKUP(A898,#REF!,#REF!), "Not Pubmed")</f>
        <v/>
      </c>
      <c r="AC898" t="inlineStr">
        <is>
          <t>Comput Methods Programs Biomed</t>
        </is>
      </c>
      <c r="AD898" t="inlineStr">
        <is>
          <t>Pubmed</t>
        </is>
      </c>
    </row>
    <row r="899">
      <c r="A899" t="inlineStr">
        <is>
          <t>Neural network connectivity in ADHD children: an independent component and functional connectivity analysis of resting state fMRI data</t>
        </is>
      </c>
      <c r="B899">
        <f>IF(COUNTIF($A$1:A898,
IF(ISNUMBER(MATCH(RIGHT(TRIM(A898),1),{".",",",";",":","!","?"},0)),
LEFT(TRIM(A898),LEN(TRIM(A898))-1),
TRIM(A898)
))=1,
"Not Duplicate",
"Duplicate")</f>
        <v/>
      </c>
      <c r="C899">
        <f>_xlfn.IFNA(_xlfn.XLOOKUP(A899, Table1[Title], Table1[Inclusion/Exclusion Decision]), "Added studies")</f>
        <v/>
      </c>
      <c r="D899" t="inlineStr">
        <is>
          <t>Kumar U, Arya A, Agarwal V.</t>
        </is>
      </c>
      <c r="H899" t="n">
        <v>2021</v>
      </c>
      <c r="I899" s="5" t="n">
        <v>43837</v>
      </c>
      <c r="L899" t="inlineStr">
        <is>
          <t>10.1007/s11682-019-00242-0</t>
        </is>
      </c>
      <c r="P899">
        <f>_xlfn.IFNA( _xlfn.XLOOKUP(A899,#REF!,#REF!), "Not Pubmed")</f>
        <v/>
      </c>
      <c r="AC899" t="inlineStr">
        <is>
          <t>Brain Imaging Behav</t>
        </is>
      </c>
      <c r="AD899" t="inlineStr">
        <is>
          <t>Pubmed</t>
        </is>
      </c>
    </row>
    <row r="900">
      <c r="A900" t="inlineStr">
        <is>
          <t>A Review of Machine Learning and Deep Learning Approaches on Mental Health Diagnosis</t>
        </is>
      </c>
      <c r="B900">
        <f>IF(COUNTIF($A$1:A899,
IF(ISNUMBER(MATCH(RIGHT(TRIM(A899),1),{".",",",";",":","!","?"},0)),
LEFT(TRIM(A899),LEN(TRIM(A899))-1),
TRIM(A899)
))=1,
"Not Duplicate",
"Duplicate")</f>
        <v/>
      </c>
      <c r="C900">
        <f>_xlfn.IFNA(_xlfn.XLOOKUP(A900, Table1[Title], Table1[Inclusion/Exclusion Decision]), "Added studies")</f>
        <v/>
      </c>
      <c r="D900" t="inlineStr">
        <is>
          <t>Iyortsuun NK, Kim SH, Jhon M, Yang HJ, Pant S.</t>
        </is>
      </c>
      <c r="H900" t="n">
        <v>2023</v>
      </c>
      <c r="I900" s="5" t="n">
        <v>44968</v>
      </c>
      <c r="J900" t="inlineStr">
        <is>
          <t>PMC9914523</t>
        </is>
      </c>
      <c r="L900" t="inlineStr">
        <is>
          <t>10.3390/healthcare11030285</t>
        </is>
      </c>
      <c r="AC900" t="inlineStr">
        <is>
          <t>Healthcare (Basel)</t>
        </is>
      </c>
      <c r="AD900" t="inlineStr">
        <is>
          <t>Pubmed</t>
        </is>
      </c>
    </row>
    <row r="901">
      <c r="A901" t="inlineStr">
        <is>
          <t>A transdiagnostic examination of cognitive heterogeneity in children and adolescents with neurodevelopmental disorders</t>
        </is>
      </c>
      <c r="B901">
        <f>IF(COUNTIF($A$1:A900,
IF(ISNUMBER(MATCH(RIGHT(TRIM(A900),1),{".",",",";",":","!","?"},0)),
LEFT(TRIM(A900),LEN(TRIM(A900))-1),
TRIM(A900)
))=1,
"Not Duplicate",
"Duplicate")</f>
        <v/>
      </c>
      <c r="C901">
        <f>_xlfn.IFNA(_xlfn.XLOOKUP(A901, Table1[Title], Table1[Inclusion/Exclusion Decision]), "Added studies")</f>
        <v/>
      </c>
      <c r="D901" t="inlineStr">
        <is>
          <t>Al-Saoud S, Nichols ES, Brossard-Racine M, Wild CJ, Norton L, Duerden EG.</t>
        </is>
      </c>
      <c r="H901" t="n">
        <v>2025</v>
      </c>
      <c r="I901" s="5" t="n">
        <v>45455</v>
      </c>
      <c r="L901" t="inlineStr">
        <is>
          <t>10.1080/09297049.2024.2364957</t>
        </is>
      </c>
      <c r="P901">
        <f>_xlfn.IFNA( _xlfn.XLOOKUP(A901,#REF!,#REF!), "Not Pubmed")</f>
        <v/>
      </c>
      <c r="AC901" t="inlineStr">
        <is>
          <t>Child Neuropsychol</t>
        </is>
      </c>
      <c r="AD901" t="inlineStr">
        <is>
          <t>Pubmed</t>
        </is>
      </c>
    </row>
    <row r="902">
      <c r="A902" t="inlineStr">
        <is>
          <t>Serious gaming and eye-tracking for the screening, monitoring, and diagnosis of neurodevelopmental disorders in children: a systematic literature review</t>
        </is>
      </c>
      <c r="B902">
        <f>IF(COUNTIF($A$1:A901,
IF(ISNUMBER(MATCH(RIGHT(TRIM(A901),1),{".",",",";",":","!","?"},0)),
LEFT(TRIM(A901),LEN(TRIM(A901))-1),
TRIM(A901)
))=1,
"Not Duplicate",
"Duplicate")</f>
        <v/>
      </c>
      <c r="C902">
        <f>_xlfn.IFNA(_xlfn.XLOOKUP(A902, Table1[Title], Table1[Inclusion/Exclusion Decision]), "Added studies")</f>
        <v/>
      </c>
      <c r="D902" t="inlineStr">
        <is>
          <t>Shaikh MF, Higley C, Campanile C, Francis R, Panja E, Santacaterina S, Pratesi G, Piaggio D.</t>
        </is>
      </c>
      <c r="H902" t="n">
        <v>2026</v>
      </c>
      <c r="I902" s="5" t="n">
        <v>46052</v>
      </c>
      <c r="J902" t="inlineStr">
        <is>
          <t>PMC12847422</t>
        </is>
      </c>
      <c r="L902" t="inlineStr">
        <is>
          <t>10.3389/fbioe.2025.1672718</t>
        </is>
      </c>
      <c r="P902">
        <f>_xlfn.IFNA( _xlfn.XLOOKUP(A902,#REF!,#REF!), "Not Pubmed")</f>
        <v/>
      </c>
      <c r="AC902" t="inlineStr">
        <is>
          <t>Front Bioeng Biotechnol</t>
        </is>
      </c>
      <c r="AD902" t="inlineStr">
        <is>
          <t>Pubmed</t>
        </is>
      </c>
    </row>
    <row r="903">
      <c r="A903" t="inlineStr">
        <is>
          <t>Disrupted structural connectivity-gray matter covariance coupling and associated cytoarchitectural and transcriptomic profiles in attention-deficit/hyperactivity disorder</t>
        </is>
      </c>
      <c r="B903">
        <f>IF(COUNTIF($A$1:A902,
IF(ISNUMBER(MATCH(RIGHT(TRIM(A902),1),{".",",",";",":","!","?"},0)),
LEFT(TRIM(A902),LEN(TRIM(A902))-1),
TRIM(A902)
))=1,
"Not Duplicate",
"Duplicate")</f>
        <v/>
      </c>
      <c r="C903">
        <f>_xlfn.IFNA(_xlfn.XLOOKUP(A903, Table1[Title], Table1[Inclusion/Exclusion Decision]), "Added studies")</f>
        <v/>
      </c>
      <c r="D903" t="inlineStr">
        <is>
          <t>Long Y, Pan N, Wang S, Qin K, Chen Q, Vetter CS, Singh MK, Fornito A, Chen Y, Gong Q.</t>
        </is>
      </c>
      <c r="H903" t="n">
        <v>2025</v>
      </c>
      <c r="I903" s="5" t="n">
        <v>45866</v>
      </c>
      <c r="L903" t="inlineStr">
        <is>
          <t>10.1016/j.neuroimage.2025.121402</t>
        </is>
      </c>
      <c r="P903">
        <f>_xlfn.IFNA( _xlfn.XLOOKUP(A903,#REF!,#REF!), "Not Pubmed")</f>
        <v/>
      </c>
      <c r="AC903" t="inlineStr">
        <is>
          <t>Neuroimage</t>
        </is>
      </c>
      <c r="AD903" t="inlineStr">
        <is>
          <t>Pubmed</t>
        </is>
      </c>
    </row>
    <row r="904">
      <c r="A904" t="inlineStr">
        <is>
          <t>A review of ADHD detection studies with machine learning methods using rsfMRI data</t>
        </is>
      </c>
      <c r="B904">
        <f>IF(COUNTIF($A$1:A903,
IF(ISNUMBER(MATCH(RIGHT(TRIM(A903),1),{".",",",";",":","!","?"},0)),
LEFT(TRIM(A903),LEN(TRIM(A903))-1),
TRIM(A903)
))=1,
"Not Duplicate",
"Duplicate")</f>
        <v/>
      </c>
      <c r="C904">
        <f>_xlfn.IFNA(_xlfn.XLOOKUP(A904, Table1[Title], Table1[Inclusion/Exclusion Decision]), "Added studies")</f>
        <v/>
      </c>
      <c r="D904" t="inlineStr">
        <is>
          <t>Taspinar G, Ozkurt N.</t>
        </is>
      </c>
      <c r="H904" t="n">
        <v>2024</v>
      </c>
      <c r="I904" s="5" t="n">
        <v>45364</v>
      </c>
      <c r="L904" t="inlineStr">
        <is>
          <t>10.1002/nbm.5138</t>
        </is>
      </c>
      <c r="P904">
        <f>_xlfn.IFNA( _xlfn.XLOOKUP(A904,#REF!,#REF!), "Not Pubmed")</f>
        <v/>
      </c>
      <c r="AC904" t="inlineStr">
        <is>
          <t>NMR Biomed</t>
        </is>
      </c>
      <c r="AD904" t="inlineStr">
        <is>
          <t>Pubmed</t>
        </is>
      </c>
    </row>
    <row r="905">
      <c r="A905" t="inlineStr">
        <is>
          <t>Subtype classification of attention deficit hyperactivity disorder with hierarchical binary hypothesis testing framework</t>
        </is>
      </c>
      <c r="B905">
        <f>IF(COUNTIF($A$1:A904,
IF(ISNUMBER(MATCH(RIGHT(TRIM(A904),1),{".",",",";",":","!","?"},0)),
LEFT(TRIM(A904),LEN(TRIM(A904))-1),
TRIM(A904)
))=1,
"Not Duplicate",
"Duplicate")</f>
        <v/>
      </c>
      <c r="C905">
        <f>_xlfn.IFNA(_xlfn.XLOOKUP(A905, Table1[Title], Table1[Inclusion/Exclusion Decision]), "Added studies")</f>
        <v/>
      </c>
      <c r="D905" t="inlineStr">
        <is>
          <t>Gao Y, Ni H, Chen Y, Tang Y, Liu X.</t>
        </is>
      </c>
      <c r="H905" t="n">
        <v>2023</v>
      </c>
      <c r="I905" s="5" t="n">
        <v>45168</v>
      </c>
      <c r="L905" t="inlineStr">
        <is>
          <t>10.1088/1741-2552/acf523</t>
        </is>
      </c>
      <c r="AC905" t="inlineStr">
        <is>
          <t>J Neural Eng</t>
        </is>
      </c>
      <c r="AD905" t="inlineStr">
        <is>
          <t>Pubmed</t>
        </is>
      </c>
    </row>
    <row r="906">
      <c r="A906" t="inlineStr">
        <is>
          <t>The Use of fMRI Regional Analysis to Automatically Detect ADHD Through a 3D CNN-Based Approach</t>
        </is>
      </c>
      <c r="B906">
        <f>IF(COUNTIF($A$1:A905,
IF(ISNUMBER(MATCH(RIGHT(TRIM(A905),1),{".",",",";",":","!","?"},0)),
LEFT(TRIM(A905),LEN(TRIM(A905))-1),
TRIM(A905)
))=1,
"Not Duplicate",
"Duplicate")</f>
        <v/>
      </c>
      <c r="C906">
        <f>_xlfn.IFNA(_xlfn.XLOOKUP(A906, Table1[Title], Table1[Inclusion/Exclusion Decision]), "Added studies")</f>
        <v/>
      </c>
      <c r="D906" t="inlineStr">
        <is>
          <t>Gülhan PG, Özmen G.</t>
        </is>
      </c>
      <c r="H906" t="n">
        <v>2025</v>
      </c>
      <c r="I906" s="5" t="n">
        <v>45492</v>
      </c>
      <c r="J906" t="inlineStr">
        <is>
          <t>PMC11811329</t>
        </is>
      </c>
      <c r="L906" t="inlineStr">
        <is>
          <t>10.1007/s10278-024-01189-5</t>
        </is>
      </c>
      <c r="P906">
        <f>_xlfn.IFNA( _xlfn.XLOOKUP(A906,#REF!,#REF!), "Not Pubmed")</f>
        <v/>
      </c>
      <c r="AC906" t="inlineStr">
        <is>
          <t>J Imaging Inform Med</t>
        </is>
      </c>
      <c r="AD906" t="inlineStr">
        <is>
          <t>Pubmed</t>
        </is>
      </c>
    </row>
    <row r="907">
      <c r="A907" t="inlineStr">
        <is>
          <t>Voxelwise Multivariate Analysis of Brain-Psychosocial Associations in Adolescents Reveals 6 Latent Dimensions of Cognition and Psychopathology</t>
        </is>
      </c>
      <c r="B907">
        <f>IF(COUNTIF($A$1:A906,
IF(ISNUMBER(MATCH(RIGHT(TRIM(A906),1),{".",",",";",":","!","?"},0)),
LEFT(TRIM(A906),LEN(TRIM(A906))-1),
TRIM(A906)
))=1,
"Not Duplicate",
"Duplicate")</f>
        <v/>
      </c>
      <c r="C907">
        <f>_xlfn.IFNA(_xlfn.XLOOKUP(A907, Table1[Title], Table1[Inclusion/Exclusion Decision]), "Added studies")</f>
        <v/>
      </c>
      <c r="D907" t="inlineStr">
        <is>
          <t>Adams RA, Zor C, Mihalik A, Tsirlis K, Brudfors M, Chapman J, Ashburner J, Paulus MP, Mourão-Miranda J.</t>
        </is>
      </c>
      <c r="H907" t="n">
        <v>2024</v>
      </c>
      <c r="I907" s="5" t="n">
        <v>45390</v>
      </c>
      <c r="L907" t="inlineStr">
        <is>
          <t>10.1016/j.bpsc.2024.03.006</t>
        </is>
      </c>
      <c r="P907">
        <f>_xlfn.IFNA( _xlfn.XLOOKUP(A907,#REF!,#REF!), "Not Pubmed")</f>
        <v/>
      </c>
      <c r="AC907" t="inlineStr">
        <is>
          <t>Biol Psychiatry Cogn Neurosci Neuroimaging</t>
        </is>
      </c>
      <c r="AD907" t="inlineStr">
        <is>
          <t>Pubmed</t>
        </is>
      </c>
    </row>
    <row r="908">
      <c r="A908" t="inlineStr">
        <is>
          <t>Chemical nature of attention deficit hyperactivity disorder (ADHD) - related chemical subfamily</t>
        </is>
      </c>
      <c r="B908">
        <f>IF(COUNTIF($A$1:A907,
IF(ISNUMBER(MATCH(RIGHT(TRIM(A907),1),{".",",",";",":","!","?"},0)),
LEFT(TRIM(A907),LEN(TRIM(A907))-1),
TRIM(A907)
))=1,
"Not Duplicate",
"Duplicate")</f>
        <v/>
      </c>
      <c r="C908">
        <f>_xlfn.IFNA(_xlfn.XLOOKUP(A908, Table1[Title], Table1[Inclusion/Exclusion Decision]), "Added studies")</f>
        <v/>
      </c>
      <c r="D908" t="inlineStr">
        <is>
          <t>Ishido M.</t>
        </is>
      </c>
      <c r="H908" t="n">
        <v>2023</v>
      </c>
      <c r="I908" s="5" t="n">
        <v>44907</v>
      </c>
      <c r="L908" t="inlineStr">
        <is>
          <t>10.1016/j.chemosphere.2022.137495</t>
        </is>
      </c>
      <c r="P908">
        <f>_xlfn.IFNA( _xlfn.XLOOKUP(A908,#REF!,#REF!), "Not Pubmed")</f>
        <v/>
      </c>
      <c r="AC908" t="inlineStr">
        <is>
          <t>Chemosphere</t>
        </is>
      </c>
      <c r="AD908" t="inlineStr">
        <is>
          <t>Pubmed</t>
        </is>
      </c>
    </row>
    <row r="909">
      <c r="A909" t="inlineStr">
        <is>
          <t>The Impact of Genetics on Cognition: Insights into Cognitive Disorders and Single Nucleotide Polymorphisms</t>
        </is>
      </c>
      <c r="B909">
        <f>IF(COUNTIF($A$1:A908,
IF(ISNUMBER(MATCH(RIGHT(TRIM(A908),1),{".",",",";",":","!","?"},0)),
LEFT(TRIM(A908),LEN(TRIM(A908))-1),
TRIM(A908)
))=1,
"Not Duplicate",
"Duplicate")</f>
        <v/>
      </c>
      <c r="C909">
        <f>_xlfn.IFNA(_xlfn.XLOOKUP(A909, Table1[Title], Table1[Inclusion/Exclusion Decision]), "Added studies")</f>
        <v/>
      </c>
      <c r="D909" t="inlineStr">
        <is>
          <t>Spoto G, Di Rosa G, Nicotera AG.</t>
        </is>
      </c>
      <c r="H909" t="n">
        <v>2024</v>
      </c>
      <c r="I909" s="5" t="n">
        <v>45345</v>
      </c>
      <c r="J909" t="inlineStr">
        <is>
          <t>PMC10889941</t>
        </is>
      </c>
      <c r="L909" t="inlineStr">
        <is>
          <t>10.3390/jpm14020156</t>
        </is>
      </c>
      <c r="P909">
        <f>_xlfn.IFNA( _xlfn.XLOOKUP(A909,#REF!,#REF!), "Not Pubmed")</f>
        <v/>
      </c>
      <c r="AC909" t="inlineStr">
        <is>
          <t>J Pers Med</t>
        </is>
      </c>
      <c r="AD909" t="inlineStr">
        <is>
          <t>Pubmed</t>
        </is>
      </c>
    </row>
    <row r="910">
      <c r="A910" t="inlineStr">
        <is>
          <t>Multilevel Correlation-aware and Modal-aware Graph Convolutional Network for Diagnosing Neurodevelopmental Disorders</t>
        </is>
      </c>
      <c r="B910">
        <f>IF(COUNTIF($A$1:A909,
IF(ISNUMBER(MATCH(RIGHT(TRIM(A909),1),{".",",",";",":","!","?"},0)),
LEFT(TRIM(A909),LEN(TRIM(A909))-1),
TRIM(A909)
))=1,
"Not Duplicate",
"Duplicate")</f>
        <v/>
      </c>
      <c r="C910">
        <f>_xlfn.IFNA(_xlfn.XLOOKUP(A910, Table1[Title], Table1[Inclusion/Exclusion Decision]), "Added studies")</f>
        <v/>
      </c>
      <c r="D910" t="inlineStr">
        <is>
          <t>Zuo S, Li Y, Qi Y, Liu A.</t>
        </is>
      </c>
      <c r="H910" t="n">
        <v>2025</v>
      </c>
      <c r="I910" s="5" t="n">
        <v>45932</v>
      </c>
      <c r="L910" t="inlineStr">
        <is>
          <t>10.1109/TBME.2025.3617348</t>
        </is>
      </c>
      <c r="P910">
        <f>_xlfn.IFNA( _xlfn.XLOOKUP(A910,#REF!,#REF!), "Not Pubmed")</f>
        <v/>
      </c>
      <c r="AC910" t="inlineStr">
        <is>
          <t>IEEE Trans Biomed Eng</t>
        </is>
      </c>
      <c r="AD910" t="inlineStr">
        <is>
          <t>Pubmed</t>
        </is>
      </c>
    </row>
    <row r="911" hidden="1">
      <c r="A911" t="inlineStr">
        <is>
          <t>Unveiling Social Media Content Related to ADHD Treatment: Machine Learning Study Using X's Posts over 15 Years</t>
        </is>
      </c>
      <c r="B911">
        <f>IF(COUNTIF($A$1:A910,
IF(ISNUMBER(MATCH(RIGHT(TRIM(A910),1),{".",",",";",":","!","?"},0)),
LEFT(TRIM(A910),LEN(TRIM(A910))-1),
TRIM(A910)
))=1,
"Not Duplicate",
"Duplicate")</f>
        <v/>
      </c>
      <c r="C911">
        <f>_xlfn.IFNA(_xlfn.XLOOKUP(A911, Table1[Title], Table1[Inclusion/Exclusion Decision]), "Added studies")</f>
        <v/>
      </c>
      <c r="D911" t="inlineStr">
        <is>
          <t>Gómez-Prieto A, Mercado-Rodriguez A, Chart-Pascual JP, Fernandez-Lazaro CI, Lara-Abelenda FJ, Montero-Torres M, Aymerich C, Quintero J, Alvarez-Mon M, Gonzalez-Pinto A, Soutullo CA, Alvarez-Mon MA.</t>
        </is>
      </c>
      <c r="H911" t="n">
        <v>2025</v>
      </c>
      <c r="I911" s="5" t="n">
        <v>45946</v>
      </c>
      <c r="J911" t="inlineStr">
        <is>
          <t>PMC12524690</t>
        </is>
      </c>
      <c r="L911" t="inlineStr">
        <is>
          <t>10.3390/healthcare13192487</t>
        </is>
      </c>
      <c r="AC911" t="inlineStr">
        <is>
          <t>Healthcare (Basel)</t>
        </is>
      </c>
      <c r="AD911" t="inlineStr">
        <is>
          <t>Pubmed</t>
        </is>
      </c>
    </row>
    <row r="912">
      <c r="A912" t="inlineStr">
        <is>
          <t>Enhanced ADHD classification through deep learning and dynamic resting state fMRI analysis</t>
        </is>
      </c>
      <c r="B912">
        <f>IF(COUNTIF($A$1:A911,
IF(ISNUMBER(MATCH(RIGHT(TRIM(A911),1),{".",",",";",":","!","?"},0)),
LEFT(TRIM(A911),LEN(TRIM(A911))-1),
TRIM(A911)
))=1,
"Not Duplicate",
"Duplicate")</f>
        <v/>
      </c>
      <c r="C912">
        <f>_xlfn.IFNA(_xlfn.XLOOKUP(A912, Table1[Title], Table1[Inclusion/Exclusion Decision]), "Added studies")</f>
        <v/>
      </c>
      <c r="D912" t="inlineStr">
        <is>
          <t>Firouzi M, Kazemi K, Ahmadi M, Helfroush MS, Aarabi A.</t>
        </is>
      </c>
      <c r="H912" t="n">
        <v>2024</v>
      </c>
      <c r="I912" s="5" t="n">
        <v>45583</v>
      </c>
      <c r="J912" t="inlineStr">
        <is>
          <t>PMC11489689</t>
        </is>
      </c>
      <c r="L912" t="inlineStr">
        <is>
          <t>10.1038/s41598-024-74282-y</t>
        </is>
      </c>
      <c r="AC912" t="inlineStr">
        <is>
          <t>Sci Rep</t>
        </is>
      </c>
      <c r="AD912" t="inlineStr">
        <is>
          <t>Pubmed</t>
        </is>
      </c>
    </row>
    <row r="913">
      <c r="A913" t="inlineStr">
        <is>
          <t>Larger models yield better results? Streamlined severity classification of ADHD-related concerns using BERT-based knowledge distillation</t>
        </is>
      </c>
      <c r="B913">
        <f>IF(COUNTIF($A$1:A912,
IF(ISNUMBER(MATCH(RIGHT(TRIM(A912),1),{".",",",";",":","!","?"},0)),
LEFT(TRIM(A912),LEN(TRIM(A912))-1),
TRIM(A912)
))=1,
"Not Duplicate",
"Duplicate")</f>
        <v/>
      </c>
      <c r="C913">
        <f>_xlfn.IFNA(_xlfn.XLOOKUP(A913, Table1[Title], Table1[Inclusion/Exclusion Decision]), "Added studies")</f>
        <v/>
      </c>
      <c r="D913" t="inlineStr">
        <is>
          <t>Karim AAJ, Asad KHM, Alam MGR.</t>
        </is>
      </c>
      <c r="H913" t="n">
        <v>2025</v>
      </c>
      <c r="I913" s="5" t="n">
        <v>45694</v>
      </c>
      <c r="J913" t="inlineStr">
        <is>
          <t>PMC11801592</t>
        </is>
      </c>
      <c r="L913" t="inlineStr">
        <is>
          <t>10.1371/journal.pone.0315829</t>
        </is>
      </c>
      <c r="P913">
        <f>_xlfn.IFNA( _xlfn.XLOOKUP(A913,#REF!,#REF!), "Not Pubmed")</f>
        <v/>
      </c>
      <c r="AC913" t="inlineStr">
        <is>
          <t>PLoS One</t>
        </is>
      </c>
      <c r="AD913" t="inlineStr">
        <is>
          <t>Pubmed</t>
        </is>
      </c>
    </row>
    <row r="914">
      <c r="A914" t="inlineStr">
        <is>
          <t>Resolving heterogeneity in transcranial electrical stimulation efficacy for attention deficit hyperactivity disorder</t>
        </is>
      </c>
      <c r="B914">
        <f>IF(COUNTIF($A$1:A913,
IF(ISNUMBER(MATCH(RIGHT(TRIM(A913),1),{".",",",";",":","!","?"},0)),
LEFT(TRIM(A913),LEN(TRIM(A913))-1),
TRIM(A913)
))=1,
"Not Duplicate",
"Duplicate")</f>
        <v/>
      </c>
      <c r="C914">
        <f>_xlfn.IFNA(_xlfn.XLOOKUP(A914, Table1[Title], Table1[Inclusion/Exclusion Decision]), "Added studies")</f>
        <v/>
      </c>
      <c r="D914" t="inlineStr">
        <is>
          <t>Lipka R, Ahlers E, Reed TL, Karstens MI, Nguyen V, Bajbouj M, Cohen Kadosh R.</t>
        </is>
      </c>
      <c r="H914" t="n">
        <v>2021</v>
      </c>
      <c r="I914" s="5" t="n">
        <v>44196</v>
      </c>
      <c r="L914" t="inlineStr">
        <is>
          <t>10.1016/j.expneurol.2020.113586</t>
        </is>
      </c>
      <c r="P914">
        <f>_xlfn.IFNA( _xlfn.XLOOKUP(A914,#REF!,#REF!), "Not Pubmed")</f>
        <v/>
      </c>
      <c r="AC914" t="inlineStr">
        <is>
          <t>Exp Neurol</t>
        </is>
      </c>
      <c r="AD914" t="inlineStr">
        <is>
          <t>Pubmed</t>
        </is>
      </c>
    </row>
    <row r="915">
      <c r="A915" t="inlineStr">
        <is>
          <t>Use of computer vision analysis for labeling inattention periods in EEG recordings with visual stimuli</t>
        </is>
      </c>
      <c r="B915">
        <f>IF(COUNTIF($A$1:A914,
IF(ISNUMBER(MATCH(RIGHT(TRIM(A914),1),{".",",",";",":","!","?"},0)),
LEFT(TRIM(A914),LEN(TRIM(A914))-1),
TRIM(A914)
))=1,
"Not Duplicate",
"Duplicate")</f>
        <v/>
      </c>
      <c r="C915">
        <f>_xlfn.IFNA(_xlfn.XLOOKUP(A915, Table1[Title], Table1[Inclusion/Exclusion Decision]), "Added studies")</f>
        <v/>
      </c>
      <c r="D915" t="inlineStr">
        <is>
          <t>Isaev DY, Major S, Carpenter KLH, Grapel J, Chang Z, Di Martino M, Carlson D, Dawson G, Sapiro G.</t>
        </is>
      </c>
      <c r="H915" t="n">
        <v>2025</v>
      </c>
      <c r="I915" s="5" t="n">
        <v>45891</v>
      </c>
      <c r="J915" t="inlineStr">
        <is>
          <t>PMC12373809</t>
        </is>
      </c>
      <c r="L915" t="inlineStr">
        <is>
          <t>10.1038/s41598-025-10511-2</t>
        </is>
      </c>
      <c r="P915">
        <f>_xlfn.IFNA( _xlfn.XLOOKUP(A915,#REF!,#REF!), "Not Pubmed")</f>
        <v/>
      </c>
      <c r="AC915" t="inlineStr">
        <is>
          <t>Sci Rep</t>
        </is>
      </c>
      <c r="AD915" t="inlineStr">
        <is>
          <t>Pubmed</t>
        </is>
      </c>
    </row>
    <row r="916">
      <c r="A916" t="inlineStr">
        <is>
          <t>Objective Measurement of Hyperactivity Using Mobile Sensing and Machine Learning: Pilot Study</t>
        </is>
      </c>
      <c r="B916">
        <f>IF(COUNTIF($A$1:A915,
IF(ISNUMBER(MATCH(RIGHT(TRIM(A915),1),{".",",",";",":","!","?"},0)),
LEFT(TRIM(A915),LEN(TRIM(A915))-1),
TRIM(A915)
))=1,
"Not Duplicate",
"Duplicate")</f>
        <v/>
      </c>
      <c r="C916">
        <f>_xlfn.IFNA(_xlfn.XLOOKUP(A916, Table1[Title], Table1[Inclusion/Exclusion Decision]), "Added studies")</f>
        <v/>
      </c>
      <c r="D916" t="inlineStr">
        <is>
          <t>Lindhiem O, Goel M, Shaaban S, Mak KJ, Chikersal P, Feldman J, Harris JL.</t>
        </is>
      </c>
      <c r="H916" t="n">
        <v>2022</v>
      </c>
      <c r="I916" s="5" t="n">
        <v>44676</v>
      </c>
      <c r="J916" t="inlineStr">
        <is>
          <t>PMC9086887</t>
        </is>
      </c>
      <c r="L916" t="inlineStr">
        <is>
          <t>10.2196/35803</t>
        </is>
      </c>
      <c r="P916">
        <f>_xlfn.IFNA( _xlfn.XLOOKUP(A916,#REF!,#REF!), "Not Pubmed")</f>
        <v/>
      </c>
      <c r="AC916" t="inlineStr">
        <is>
          <t>JMIR Form Res</t>
        </is>
      </c>
      <c r="AD916" t="inlineStr">
        <is>
          <t>Pubmed</t>
        </is>
      </c>
    </row>
    <row r="917">
      <c r="A917" t="inlineStr">
        <is>
          <t>Machine Learning Prediction of ADHD Severity: Association and Linkage to ADGRL3, DRD4, and SNAP25</t>
        </is>
      </c>
      <c r="B917">
        <f>IF(COUNTIF($A$1:A916,
IF(ISNUMBER(MATCH(RIGHT(TRIM(A916),1),{".",",",";",":","!","?"},0)),
LEFT(TRIM(A916),LEN(TRIM(A916))-1),
TRIM(A916)
))=1,
"Not Duplicate",
"Duplicate")</f>
        <v/>
      </c>
      <c r="C917">
        <f>_xlfn.IFNA(_xlfn.XLOOKUP(A917, Table1[Title], Table1[Inclusion/Exclusion Decision]), "Added studies")</f>
        <v/>
      </c>
      <c r="D917" t="inlineStr">
        <is>
          <t>Cervantes-Henríquez ML, Acosta-López JE, Martinez AF, Arcos-Burgos M, Puentes-Rozo PJ, Vélez JI.</t>
        </is>
      </c>
      <c r="H917" t="n">
        <v>2022</v>
      </c>
      <c r="I917" s="5" t="n">
        <v>44335</v>
      </c>
      <c r="L917" t="inlineStr">
        <is>
          <t>10.1177/10870547211015426</t>
        </is>
      </c>
      <c r="P917">
        <f>_xlfn.IFNA( _xlfn.XLOOKUP(A917,#REF!,#REF!), "Not Pubmed")</f>
        <v/>
      </c>
      <c r="AC917" t="inlineStr">
        <is>
          <t>J Atten Disord</t>
        </is>
      </c>
      <c r="AD917" t="inlineStr">
        <is>
          <t>Pubmed</t>
        </is>
      </c>
    </row>
    <row r="918">
      <c r="A918" t="inlineStr">
        <is>
          <t>Prediction of Attention-Deficit/Hyperactivity Disorder Diagnosis Using Brief, Low-Cost Clinical Measures: A Competitive Model Evaluation</t>
        </is>
      </c>
      <c r="B918">
        <f>IF(COUNTIF($A$1:A917,
IF(ISNUMBER(MATCH(RIGHT(TRIM(A917),1),{".",",",";",":","!","?"},0)),
LEFT(TRIM(A917),LEN(TRIM(A917))-1),
TRIM(A917)
))=1,
"Not Duplicate",
"Duplicate")</f>
        <v/>
      </c>
      <c r="C918">
        <f>_xlfn.IFNA(_xlfn.XLOOKUP(A918, Table1[Title], Table1[Inclusion/Exclusion Decision]), "Added studies")</f>
        <v/>
      </c>
      <c r="D918" t="inlineStr">
        <is>
          <t>Mooney MA, Neighbor C, Karalunas S, Dieckmann NF, Nikolas M, Nousen E, Tipsord J, Song X, Nigg JT.</t>
        </is>
      </c>
      <c r="H918" t="n">
        <v>2023</v>
      </c>
      <c r="I918" s="5" t="n">
        <v>45065</v>
      </c>
      <c r="J918" t="inlineStr">
        <is>
          <t>PMC10191260</t>
        </is>
      </c>
      <c r="K918" t="inlineStr">
        <is>
          <t>NIHMS1827576</t>
        </is>
      </c>
      <c r="L918" t="inlineStr">
        <is>
          <t>10.1177/21677026221120236</t>
        </is>
      </c>
      <c r="AC918" t="inlineStr">
        <is>
          <t>Clin Psychol Sci</t>
        </is>
      </c>
      <c r="AD918" t="inlineStr">
        <is>
          <t>Pubmed</t>
        </is>
      </c>
    </row>
    <row r="919">
      <c r="A919" t="inlineStr">
        <is>
          <t>Machine Learning Techniques for the Diagnosis of Attention-Deficit/Hyperactivity Disorder from Magnetic Resonance Imaging: A Concise Review</t>
        </is>
      </c>
      <c r="B919">
        <f>IF(COUNTIF($A$1:A918,
IF(ISNUMBER(MATCH(RIGHT(TRIM(A918),1),{".",",",";",":","!","?"},0)),
LEFT(TRIM(A918),LEN(TRIM(A918))-1),
TRIM(A918)
))=1,
"Not Duplicate",
"Duplicate")</f>
        <v/>
      </c>
      <c r="C919">
        <f>_xlfn.IFNA(_xlfn.XLOOKUP(A919, Table1[Title], Table1[Inclusion/Exclusion Decision]), "Added studies")</f>
        <v/>
      </c>
      <c r="D919" t="inlineStr">
        <is>
          <t>Periyasamy R, Vibashan VS, Varghese GT, Aleem MA.</t>
        </is>
      </c>
      <c r="H919" t="n">
        <v>2021</v>
      </c>
      <c r="I919" s="5" t="n">
        <v>44565</v>
      </c>
      <c r="L919" t="inlineStr">
        <is>
          <t>10.4103/0028-3886.333520</t>
        </is>
      </c>
      <c r="P919">
        <f>_xlfn.IFNA( _xlfn.XLOOKUP(A919,#REF!,#REF!), "Not Pubmed")</f>
        <v/>
      </c>
      <c r="AC919" t="inlineStr">
        <is>
          <t>Neurol India</t>
        </is>
      </c>
      <c r="AD919" t="inlineStr">
        <is>
          <t>Pubmed</t>
        </is>
      </c>
    </row>
    <row r="920">
      <c r="A920" t="inlineStr">
        <is>
          <t>Characterizing patients at higher cardiovascular risk for prescribed stimulants: Learning from health records data with predictive analytics and data mining techniques</t>
        </is>
      </c>
      <c r="B920">
        <f>IF(COUNTIF($A$1:A919,
IF(ISNUMBER(MATCH(RIGHT(TRIM(A919),1),{".",",",";",":","!","?"},0)),
LEFT(TRIM(A919),LEN(TRIM(A919))-1),
TRIM(A919)
))=1,
"Not Duplicate",
"Duplicate")</f>
        <v/>
      </c>
      <c r="C920">
        <f>_xlfn.IFNA(_xlfn.XLOOKUP(A920, Table1[Title], Table1[Inclusion/Exclusion Decision]), "Added studies")</f>
        <v/>
      </c>
      <c r="D920" t="inlineStr">
        <is>
          <t>Yan Y, Chen Q, Nasir R, Griffin P, Bone C, Tuan WJ.</t>
        </is>
      </c>
      <c r="H920" t="n">
        <v>2025</v>
      </c>
      <c r="I920" s="5" t="n">
        <v>45708</v>
      </c>
      <c r="J920" t="inlineStr">
        <is>
          <t>PMC12060180</t>
        </is>
      </c>
      <c r="K920" t="inlineStr">
        <is>
          <t>NIHMS2059473</t>
        </is>
      </c>
      <c r="L920" t="inlineStr">
        <is>
          <t>10.1016/j.compbiomed.2025.109870</t>
        </is>
      </c>
      <c r="P920">
        <f>_xlfn.IFNA( _xlfn.XLOOKUP(A920,#REF!,#REF!), "Not Pubmed")</f>
        <v/>
      </c>
      <c r="AC920" t="inlineStr">
        <is>
          <t>Comput Biol Med</t>
        </is>
      </c>
      <c r="AD920" t="inlineStr">
        <is>
          <t>Pubmed</t>
        </is>
      </c>
    </row>
    <row r="921">
      <c r="A921" t="inlineStr">
        <is>
          <t>ADHD diagnosis using structural brain MRI and personal characteristic data with machine learning framework</t>
        </is>
      </c>
      <c r="B921">
        <f>IF(COUNTIF($A$1:A920,
IF(ISNUMBER(MATCH(RIGHT(TRIM(A920),1),{".",",",";",":","!","?"},0)),
LEFT(TRIM(A920),LEN(TRIM(A920))-1),
TRIM(A920)
))=1,
"Not Duplicate",
"Duplicate")</f>
        <v/>
      </c>
      <c r="C921">
        <f>_xlfn.IFNA(_xlfn.XLOOKUP(A921, Table1[Title], Table1[Inclusion/Exclusion Decision]), "Added studies")</f>
        <v/>
      </c>
      <c r="D921" t="inlineStr">
        <is>
          <t>Lohani DC, Rana B.</t>
        </is>
      </c>
      <c r="H921" t="n">
        <v>2023</v>
      </c>
      <c r="I921" s="5" t="n">
        <v>45141</v>
      </c>
      <c r="L921" t="inlineStr">
        <is>
          <t>10.1016/j.pscychresns.2023.111689</t>
        </is>
      </c>
      <c r="P921">
        <f>_xlfn.IFNA( _xlfn.XLOOKUP(A921,#REF!,#REF!), "Not Pubmed")</f>
        <v/>
      </c>
      <c r="AC921" t="inlineStr">
        <is>
          <t>Psychiatry Res Neuroimaging</t>
        </is>
      </c>
      <c r="AD921" t="inlineStr">
        <is>
          <t>Pubmed</t>
        </is>
      </c>
    </row>
    <row r="922">
      <c r="A922" t="inlineStr">
        <is>
          <t>Contribution of ceramides metabolism in psychiatric disorders</t>
        </is>
      </c>
      <c r="B922">
        <f>IF(COUNTIF($A$1:A921,
IF(ISNUMBER(MATCH(RIGHT(TRIM(A921),1),{".",",",";",":","!","?"},0)),
LEFT(TRIM(A921),LEN(TRIM(A921))-1),
TRIM(A921)
))=1,
"Not Duplicate",
"Duplicate")</f>
        <v/>
      </c>
      <c r="C922">
        <f>_xlfn.IFNA(_xlfn.XLOOKUP(A922, Table1[Title], Table1[Inclusion/Exclusion Decision]), "Added studies")</f>
        <v/>
      </c>
      <c r="D922" t="inlineStr">
        <is>
          <t>Bernal-Vega S, García-Juárez M, Camacho-Morales A.</t>
        </is>
      </c>
      <c r="H922" t="n">
        <v>2023</v>
      </c>
      <c r="I922" s="5" t="n">
        <v>44937</v>
      </c>
      <c r="L922" t="inlineStr">
        <is>
          <t>10.1111/jnc.15759</t>
        </is>
      </c>
      <c r="P922">
        <f>_xlfn.IFNA( _xlfn.XLOOKUP(A922,#REF!,#REF!), "Not Pubmed")</f>
        <v/>
      </c>
      <c r="AC922" t="inlineStr">
        <is>
          <t>J Neurochem</t>
        </is>
      </c>
      <c r="AD922" t="inlineStr">
        <is>
          <t>Pubmed</t>
        </is>
      </c>
    </row>
    <row r="923">
      <c r="A923" t="inlineStr">
        <is>
          <t>Artificial intelligence for children with attention deficit/hyperactivity disorder: a scoping review</t>
        </is>
      </c>
      <c r="B923">
        <f>IF(COUNTIF($A$1:A922,
IF(ISNUMBER(MATCH(RIGHT(TRIM(A922),1),{".",",",";",":","!","?"},0)),
LEFT(TRIM(A922),LEN(TRIM(A922))-1),
TRIM(A922)
))=1,
"Not Duplicate",
"Duplicate")</f>
        <v/>
      </c>
      <c r="C923">
        <f>_xlfn.IFNA(_xlfn.XLOOKUP(A923, Table1[Title], Table1[Inclusion/Exclusion Decision]), "Added studies")</f>
        <v/>
      </c>
      <c r="D923" t="inlineStr">
        <is>
          <t>Sun B, Cai F, Huang H, Li B, Wei B.</t>
        </is>
      </c>
      <c r="H923" t="n">
        <v>2025</v>
      </c>
      <c r="I923" s="5" t="n">
        <v>45786</v>
      </c>
      <c r="J923" t="inlineStr">
        <is>
          <t>PMC12058481</t>
        </is>
      </c>
      <c r="L923" t="inlineStr">
        <is>
          <t>10.3389/ebm.2025.10238</t>
        </is>
      </c>
      <c r="P923">
        <f>_xlfn.IFNA( _xlfn.XLOOKUP(A923,#REF!,#REF!), "Not Pubmed")</f>
        <v/>
      </c>
      <c r="AC923" t="inlineStr">
        <is>
          <t>Exp Biol Med (Maywood)</t>
        </is>
      </c>
      <c r="AD923" t="inlineStr">
        <is>
          <t>Pubmed</t>
        </is>
      </c>
    </row>
    <row r="924">
      <c r="A924" t="inlineStr">
        <is>
          <t>Deep learning applications for the classification of psychiatric disorders using neuroimaging data: Systematic review and meta-analysis</t>
        </is>
      </c>
      <c r="B924">
        <f>IF(COUNTIF($A$1:A923,
IF(ISNUMBER(MATCH(RIGHT(TRIM(A923),1),{".",",",";",":","!","?"},0)),
LEFT(TRIM(A923),LEN(TRIM(A923))-1),
TRIM(A923)
))=1,
"Not Duplicate",
"Duplicate")</f>
        <v/>
      </c>
      <c r="C924">
        <f>_xlfn.IFNA(_xlfn.XLOOKUP(A924, Table1[Title], Table1[Inclusion/Exclusion Decision]), "Added studies")</f>
        <v/>
      </c>
      <c r="D924" t="inlineStr">
        <is>
          <t>Quaak M, van de Mortel L, Thomas RM, van Wingen G.</t>
        </is>
      </c>
      <c r="H924" t="n">
        <v>2021</v>
      </c>
      <c r="I924" s="5" t="n">
        <v>44262</v>
      </c>
      <c r="J924" t="inlineStr">
        <is>
          <t>PMC8209481</t>
        </is>
      </c>
      <c r="L924" t="inlineStr">
        <is>
          <t>10.1016/j.nicl.2021.102584</t>
        </is>
      </c>
      <c r="AC924" t="inlineStr">
        <is>
          <t>Neuroimage Clin</t>
        </is>
      </c>
      <c r="AD924" t="inlineStr">
        <is>
          <t>Pubmed</t>
        </is>
      </c>
    </row>
    <row r="925">
      <c r="A925" t="inlineStr">
        <is>
          <t>Deep-Learning-Based ADHD Classification Using Children's Skeleton Data Acquired through the ADHD Screening Game</t>
        </is>
      </c>
      <c r="B925">
        <f>IF(COUNTIF($A$1:A924,
IF(ISNUMBER(MATCH(RIGHT(TRIM(A924),1),{".",",",";",":","!","?"},0)),
LEFT(TRIM(A924),LEN(TRIM(A924))-1),
TRIM(A924)
))=1,
"Not Duplicate",
"Duplicate")</f>
        <v/>
      </c>
      <c r="C925">
        <f>_xlfn.IFNA(_xlfn.XLOOKUP(A925, Table1[Title], Table1[Inclusion/Exclusion Decision]), "Added studies")</f>
        <v/>
      </c>
      <c r="D925" t="inlineStr">
        <is>
          <t>Lee W, Lee D, Lee S, Jun K, Kim MS.</t>
        </is>
      </c>
      <c r="H925" t="n">
        <v>2022</v>
      </c>
      <c r="I925" s="5" t="n">
        <v>44934</v>
      </c>
      <c r="J925" t="inlineStr">
        <is>
          <t>PMC9824773</t>
        </is>
      </c>
      <c r="L925" t="inlineStr">
        <is>
          <t>10.3390/s23010246</t>
        </is>
      </c>
      <c r="P925">
        <f>_xlfn.IFNA( _xlfn.XLOOKUP(A925,#REF!,#REF!), "Not Pubmed")</f>
        <v/>
      </c>
      <c r="AC925" t="inlineStr">
        <is>
          <t>Sensors (Basel)</t>
        </is>
      </c>
      <c r="AD925" t="inlineStr">
        <is>
          <t>Pubmed</t>
        </is>
      </c>
    </row>
    <row r="926">
      <c r="A926" t="inlineStr">
        <is>
          <t>Neurodevelopmental disorders in children: the role of MRI in early detection and intervention planning</t>
        </is>
      </c>
      <c r="B926">
        <f>IF(COUNTIF($A$1:A925,
IF(ISNUMBER(MATCH(RIGHT(TRIM(A925),1),{".",",",";",":","!","?"},0)),
LEFT(TRIM(A925),LEN(TRIM(A925))-1),
TRIM(A925)
))=1,
"Not Duplicate",
"Duplicate")</f>
        <v/>
      </c>
      <c r="C926">
        <f>_xlfn.IFNA(_xlfn.XLOOKUP(A926, Table1[Title], Table1[Inclusion/Exclusion Decision]), "Added studies")</f>
        <v/>
      </c>
      <c r="D926" t="inlineStr">
        <is>
          <t>Hua C, Wang XL, Sheng H.</t>
        </is>
      </c>
      <c r="H926" t="n">
        <v>2026</v>
      </c>
      <c r="I926" s="5" t="n">
        <v>46108</v>
      </c>
      <c r="J926" t="inlineStr">
        <is>
          <t>PMC13013303</t>
        </is>
      </c>
      <c r="L926" t="inlineStr">
        <is>
          <t>10.3389/fnins.2026.1758568</t>
        </is>
      </c>
      <c r="P926">
        <f>_xlfn.IFNA( _xlfn.XLOOKUP(A926,#REF!,#REF!), "Not Pubmed")</f>
        <v/>
      </c>
      <c r="AC926" t="inlineStr">
        <is>
          <t>Front Neurosci</t>
        </is>
      </c>
      <c r="AD926" t="inlineStr">
        <is>
          <t>Pubmed</t>
        </is>
      </c>
    </row>
    <row r="927">
      <c r="A927" t="inlineStr">
        <is>
          <t>A Decision Support System Based on multi-head convolutional and Recurrent Neural Networks for assisting physicians in diagnosing ADHD</t>
        </is>
      </c>
      <c r="B927">
        <f>IF(COUNTIF($A$1:A926,
IF(ISNUMBER(MATCH(RIGHT(TRIM(A926),1),{".",",",";",":","!","?"},0)),
LEFT(TRIM(A926),LEN(TRIM(A926))-1),
TRIM(A926)
))=1,
"Not Duplicate",
"Duplicate")</f>
        <v/>
      </c>
      <c r="C927">
        <f>_xlfn.IFNA(_xlfn.XLOOKUP(A927, Table1[Title], Table1[Inclusion/Exclusion Decision]), "Added studies")</f>
        <v/>
      </c>
      <c r="D927" t="inlineStr">
        <is>
          <t>Sanchis J, Teruel MA, Trujillo J.</t>
        </is>
      </c>
      <c r="H927" t="n">
        <v>2025</v>
      </c>
      <c r="I927" s="5" t="n">
        <v>45871</v>
      </c>
      <c r="L927" t="inlineStr">
        <is>
          <t>10.1016/j.compbiomed.2025.110826</t>
        </is>
      </c>
      <c r="P927">
        <f>_xlfn.IFNA( _xlfn.XLOOKUP(A927,#REF!,#REF!), "Not Pubmed")</f>
        <v/>
      </c>
      <c r="AC927" t="inlineStr">
        <is>
          <t>Comput Biol Med</t>
        </is>
      </c>
      <c r="AD927" t="inlineStr">
        <is>
          <t>Pubmed</t>
        </is>
      </c>
    </row>
    <row r="928">
      <c r="A928" t="inlineStr">
        <is>
          <t>Deep learning prediction of attention-deficit hyperactivity disorder in African Americans by copy number variation</t>
        </is>
      </c>
      <c r="B928">
        <f>IF(COUNTIF($A$1:A927,
IF(ISNUMBER(MATCH(RIGHT(TRIM(A927),1),{".",",",";",":","!","?"},0)),
LEFT(TRIM(A927),LEN(TRIM(A927))-1),
TRIM(A927)
))=1,
"Not Duplicate",
"Duplicate")</f>
        <v/>
      </c>
      <c r="C928">
        <f>_xlfn.IFNA(_xlfn.XLOOKUP(A928, Table1[Title], Table1[Inclusion/Exclusion Decision]), "Added studies")</f>
        <v/>
      </c>
      <c r="D928" t="inlineStr">
        <is>
          <t>Liu Y, Qu HQ, Chang X, Nguyen K, Qu J, Tian L, Glessner J, Sleiman PM, Hakonarson H.</t>
        </is>
      </c>
      <c r="H928" t="n">
        <v>2021</v>
      </c>
      <c r="I928" s="5" t="n">
        <v>44385</v>
      </c>
      <c r="J928" t="inlineStr">
        <is>
          <t>PMC8581823</t>
        </is>
      </c>
      <c r="L928" t="inlineStr">
        <is>
          <t>10.1177/15353702211018970</t>
        </is>
      </c>
      <c r="AC928" t="inlineStr">
        <is>
          <t>Exp Biol Med (Maywood)</t>
        </is>
      </c>
      <c r="AD928" t="inlineStr">
        <is>
          <t>Pubmed</t>
        </is>
      </c>
    </row>
    <row r="929">
      <c r="A929" t="inlineStr">
        <is>
          <t>Unlocking the potential of wearable technology: Fitbit-derived measures for predicting ADHD in adolescents</t>
        </is>
      </c>
      <c r="B929">
        <f>IF(COUNTIF($A$1:A928,
IF(ISNUMBER(MATCH(RIGHT(TRIM(A928),1),{".",",",";",":","!","?"},0)),
LEFT(TRIM(A928),LEN(TRIM(A928))-1),
TRIM(A928)
))=1,
"Not Duplicate",
"Duplicate")</f>
        <v/>
      </c>
      <c r="C929">
        <f>_xlfn.IFNA(_xlfn.XLOOKUP(A929, Table1[Title], Table1[Inclusion/Exclusion Decision]), "Added studies")</f>
        <v/>
      </c>
      <c r="D929" t="inlineStr">
        <is>
          <t>Rahman MM.</t>
        </is>
      </c>
      <c r="H929" t="n">
        <v>2025</v>
      </c>
      <c r="I929" s="5" t="n">
        <v>45817</v>
      </c>
      <c r="J929" t="inlineStr">
        <is>
          <t>PMC12142065</t>
        </is>
      </c>
      <c r="L929" t="inlineStr">
        <is>
          <t>10.3389/frcha.2025.1504323</t>
        </is>
      </c>
      <c r="P929">
        <f>_xlfn.IFNA( _xlfn.XLOOKUP(A929,#REF!,#REF!), "Not Pubmed")</f>
        <v/>
      </c>
      <c r="AC929" t="inlineStr">
        <is>
          <t>Front Child Adolesc Psychiatry</t>
        </is>
      </c>
      <c r="AD929" t="inlineStr">
        <is>
          <t>Pubmed</t>
        </is>
      </c>
    </row>
    <row r="930">
      <c r="A930" t="inlineStr">
        <is>
          <t>Machine learning studies on major brain diseases: 5-year trends of 2014-2018</t>
        </is>
      </c>
      <c r="B930">
        <f>IF(COUNTIF($A$1:A929,
IF(ISNUMBER(MATCH(RIGHT(TRIM(A929),1),{".",",",";",":","!","?"},0)),
LEFT(TRIM(A929),LEN(TRIM(A929))-1),
TRIM(A929)
))=1,
"Not Duplicate",
"Duplicate")</f>
        <v/>
      </c>
      <c r="C930">
        <f>_xlfn.IFNA(_xlfn.XLOOKUP(A930, Table1[Title], Table1[Inclusion/Exclusion Decision]), "Added studies")</f>
        <v/>
      </c>
      <c r="D930" t="inlineStr">
        <is>
          <t>Sakai K, Yamada K.</t>
        </is>
      </c>
      <c r="H930" t="n">
        <v>2019</v>
      </c>
      <c r="I930" s="5" t="n">
        <v>43435</v>
      </c>
      <c r="L930" t="inlineStr">
        <is>
          <t>10.1007/s11604-018-0794-4</t>
        </is>
      </c>
      <c r="P930">
        <f>_xlfn.IFNA( _xlfn.XLOOKUP(A930,#REF!,#REF!), "Not Pubmed")</f>
        <v/>
      </c>
      <c r="AC930" t="inlineStr">
        <is>
          <t>Jpn J Radiol</t>
        </is>
      </c>
      <c r="AD930" t="inlineStr">
        <is>
          <t>Pubmed</t>
        </is>
      </c>
    </row>
    <row r="931">
      <c r="A931" t="inlineStr">
        <is>
          <t>Neural networks during delay discounting as trans-disease marker: A meta-analytical review</t>
        </is>
      </c>
      <c r="B931">
        <f>IF(COUNTIF($A$1:A930,
IF(ISNUMBER(MATCH(RIGHT(TRIM(A930),1),{".",",",";",":","!","?"},0)),
LEFT(TRIM(A930),LEN(TRIM(A930))-1),
TRIM(A930)
))=1,
"Not Duplicate",
"Duplicate")</f>
        <v/>
      </c>
      <c r="C931">
        <f>_xlfn.IFNA(_xlfn.XLOOKUP(A931, Table1[Title], Table1[Inclusion/Exclusion Decision]), "Added studies")</f>
        <v/>
      </c>
      <c r="D931" t="inlineStr">
        <is>
          <t>Chen Z, Becker B, Qin P, Lei W, Chen J, Liu P, Lin T, Zhang C, Zhang R, Wang M, Xu T, Yang Y, Feng P, Feng T.</t>
        </is>
      </c>
      <c r="H931" t="n">
        <v>2021</v>
      </c>
      <c r="I931" s="5" t="n">
        <v>44343</v>
      </c>
      <c r="L931" t="inlineStr">
        <is>
          <t>10.1016/j.jpsychires.2021.05.008</t>
        </is>
      </c>
      <c r="P931">
        <f>_xlfn.IFNA( _xlfn.XLOOKUP(A931,#REF!,#REF!), "Not Pubmed")</f>
        <v/>
      </c>
      <c r="AC931" t="inlineStr">
        <is>
          <t>J Psychiatr Res</t>
        </is>
      </c>
      <c r="AD931" t="inlineStr">
        <is>
          <t>Pubmed</t>
        </is>
      </c>
    </row>
    <row r="932">
      <c r="A932" t="inlineStr">
        <is>
          <t>Diagnosing attention-deficit hyperactivity disorder (ADHD) using artificial intelligence: a clinical study in the UK</t>
        </is>
      </c>
      <c r="B932">
        <f>IF(COUNTIF($A$1:A931,
IF(ISNUMBER(MATCH(RIGHT(TRIM(A931),1),{".",",",";",":","!","?"},0)),
LEFT(TRIM(A931),LEN(TRIM(A931))-1),
TRIM(A931)
))=1,
"Not Duplicate",
"Duplicate")</f>
        <v/>
      </c>
      <c r="C932">
        <f>_xlfn.IFNA(_xlfn.XLOOKUP(A932, Table1[Title], Table1[Inclusion/Exclusion Decision]), "Added studies")</f>
        <v/>
      </c>
      <c r="D932" t="inlineStr">
        <is>
          <t>Chen T, Tachmazidis I, Batsakis S, Adamou M, Papadakis E, Antoniou G.</t>
        </is>
      </c>
      <c r="H932" t="n">
        <v>2023</v>
      </c>
      <c r="I932" s="5" t="n">
        <v>45103</v>
      </c>
      <c r="J932" t="inlineStr">
        <is>
          <t>PMC10288489</t>
        </is>
      </c>
      <c r="L932" t="inlineStr">
        <is>
          <t>10.3389/fpsyt.2023.1164433</t>
        </is>
      </c>
      <c r="AC932" t="inlineStr">
        <is>
          <t>Front Psychiatry</t>
        </is>
      </c>
      <c r="AD932" t="inlineStr">
        <is>
          <t>Pubmed</t>
        </is>
      </c>
    </row>
    <row r="933">
      <c r="A933" t="inlineStr">
        <is>
          <t>Cross-Diagnosis Structural Correlates of Autistic-Like Social Communication Differences</t>
        </is>
      </c>
      <c r="B933">
        <f>IF(COUNTIF($A$1:A932,
IF(ISNUMBER(MATCH(RIGHT(TRIM(A932),1),{".",",",";",":","!","?"},0)),
LEFT(TRIM(A932),LEN(TRIM(A932))-1),
TRIM(A932)
))=1,
"Not Duplicate",
"Duplicate")</f>
        <v/>
      </c>
      <c r="C933">
        <f>_xlfn.IFNA(_xlfn.XLOOKUP(A933, Table1[Title], Table1[Inclusion/Exclusion Decision]), "Added studies")</f>
        <v/>
      </c>
      <c r="D933" t="inlineStr">
        <is>
          <t>Kushki A, Cardy RE, Panahandeh S, Malihi M, Hammill C, Brian J, Iaboni A, Taylor MJ, Schachar R, Crosbie J, Arnold P, Kelley E, Ayub M, Nicolson R, Georgiades S, Lerch JP, Anagnostou E.</t>
        </is>
      </c>
      <c r="H933" t="n">
        <v>2021</v>
      </c>
      <c r="I933" s="5" t="n">
        <v>44350</v>
      </c>
      <c r="J933" t="inlineStr">
        <is>
          <t>PMC8491692</t>
        </is>
      </c>
      <c r="L933" t="inlineStr">
        <is>
          <t>10.1093/cercor/bhab142</t>
        </is>
      </c>
      <c r="AC933" t="inlineStr">
        <is>
          <t>Cereb Cortex</t>
        </is>
      </c>
      <c r="AD933" t="inlineStr">
        <is>
          <t>Pubmed</t>
        </is>
      </c>
    </row>
    <row r="934">
      <c r="A934" t="inlineStr">
        <is>
          <t>EEG Connectivity as Predictor of ICAN ADHD Children's Improvement After Completion of Theta Beta Ratio Neurofeedback: Machine Learning Analyses</t>
        </is>
      </c>
      <c r="B934">
        <f>IF(COUNTIF($A$1:A933,
IF(ISNUMBER(MATCH(RIGHT(TRIM(A933),1),{".",",",";",":","!","?"},0)),
LEFT(TRIM(A933),LEN(TRIM(A933))-1),
TRIM(A933)
))=1,
"Not Duplicate",
"Duplicate")</f>
        <v/>
      </c>
      <c r="C934">
        <f>_xlfn.IFNA(_xlfn.XLOOKUP(A934, Table1[Title], Table1[Inclusion/Exclusion Decision]), "Added studies")</f>
        <v/>
      </c>
      <c r="D934" t="inlineStr">
        <is>
          <t>Kerson C, Yazbeck M, Shahsavaripoor B, Walker R, Manalang-Monnier P, Allen T, Arnold LE, Lubar J.</t>
        </is>
      </c>
      <c r="H934" t="n">
        <v>2026</v>
      </c>
      <c r="I934" s="5" t="n">
        <v>45803</v>
      </c>
      <c r="L934" t="inlineStr">
        <is>
          <t>10.1007/s10484-025-09713-1</t>
        </is>
      </c>
      <c r="P934">
        <f>_xlfn.IFNA( _xlfn.XLOOKUP(A934,#REF!,#REF!), "Not Pubmed")</f>
        <v/>
      </c>
      <c r="AC934" t="inlineStr">
        <is>
          <t>Appl Psychophysiol Biofeedback</t>
        </is>
      </c>
      <c r="AD934" t="inlineStr">
        <is>
          <t>Pubmed</t>
        </is>
      </c>
    </row>
    <row r="935">
      <c r="A935" t="inlineStr">
        <is>
          <t>Impaired sensory-motor integration in children with attention-deficit/hyperactivity disorder during visual search</t>
        </is>
      </c>
      <c r="B935">
        <f>IF(COUNTIF($A$1:A934,
IF(ISNUMBER(MATCH(RIGHT(TRIM(A934),1),{".",",",";",":","!","?"},0)),
LEFT(TRIM(A934),LEN(TRIM(A934))-1),
TRIM(A934)
))=1,
"Not Duplicate",
"Duplicate")</f>
        <v/>
      </c>
      <c r="C935">
        <f>_xlfn.IFNA(_xlfn.XLOOKUP(A935, Table1[Title], Table1[Inclusion/Exclusion Decision]), "Added studies")</f>
        <v/>
      </c>
      <c r="D935" t="inlineStr">
        <is>
          <t>Li D, Luo X, Dang C, Kong Y, Li Y, Zhu Y, Huang J, Wang Y, Guo J, Sun L, Song Y.</t>
        </is>
      </c>
      <c r="H935" t="n">
        <v>2026</v>
      </c>
      <c r="I935" s="5" t="n">
        <v>45873</v>
      </c>
      <c r="L935" t="inlineStr">
        <is>
          <t>10.1111/jcpp.70004</t>
        </is>
      </c>
      <c r="P935">
        <f>_xlfn.IFNA( _xlfn.XLOOKUP(A935,#REF!,#REF!), "Not Pubmed")</f>
        <v/>
      </c>
      <c r="AC935" t="inlineStr">
        <is>
          <t>J Child Psychol Psychiatry</t>
        </is>
      </c>
      <c r="AD935" t="inlineStr">
        <is>
          <t>Pubmed</t>
        </is>
      </c>
    </row>
    <row r="936">
      <c r="A936" t="inlineStr">
        <is>
          <t>A brief review of MRI studies in patients with attention-deficit/hyperactivity disorder and future perspectives</t>
        </is>
      </c>
      <c r="B936">
        <f>IF(COUNTIF($A$1:A935,
IF(ISNUMBER(MATCH(RIGHT(TRIM(A935),1),{".",",",";",":","!","?"},0)),
LEFT(TRIM(A935),LEN(TRIM(A935))-1),
TRIM(A935)
))=1,
"Not Duplicate",
"Duplicate")</f>
        <v/>
      </c>
      <c r="C936">
        <f>_xlfn.IFNA(_xlfn.XLOOKUP(A936, Table1[Title], Table1[Inclusion/Exclusion Decision]), "Added studies")</f>
        <v/>
      </c>
      <c r="D936" t="inlineStr">
        <is>
          <t>Mizuno Y, Yamashita M, Shou Q, Hamatani S, Cai W.</t>
        </is>
      </c>
      <c r="H936" t="n">
        <v>2025</v>
      </c>
      <c r="I936" s="5" t="n">
        <v>45721</v>
      </c>
      <c r="L936" t="inlineStr">
        <is>
          <t>10.1016/j.braindev.2025.104340</t>
        </is>
      </c>
      <c r="P936">
        <f>_xlfn.IFNA( _xlfn.XLOOKUP(A936,#REF!,#REF!), "Not Pubmed")</f>
        <v/>
      </c>
      <c r="AC936" t="inlineStr">
        <is>
          <t>Brain Dev</t>
        </is>
      </c>
      <c r="AD936" t="inlineStr">
        <is>
          <t>Pubmed</t>
        </is>
      </c>
    </row>
    <row r="937">
      <c r="A937" t="inlineStr">
        <is>
          <t>Enhanced Machine Learning Approach to ADHD Classification Using Actigraphy Data</t>
        </is>
      </c>
      <c r="B937">
        <f>IF(COUNTIF($A$1:A936,
IF(ISNUMBER(MATCH(RIGHT(TRIM(A936),1),{".",",",";",":","!","?"},0)),
LEFT(TRIM(A936),LEN(TRIM(A936))-1),
TRIM(A936)
))=1,
"Not Duplicate",
"Duplicate")</f>
        <v/>
      </c>
      <c r="C937">
        <f>_xlfn.IFNA(_xlfn.XLOOKUP(A937, Table1[Title], Table1[Inclusion/Exclusion Decision]), "Added studies")</f>
        <v/>
      </c>
      <c r="D937" t="inlineStr">
        <is>
          <t>Feretzakis G, Boufeas I, Fotakidis S, Bazakidou E, Kalodanis K, Peristera P, Anastasiou A.</t>
        </is>
      </c>
      <c r="H937" t="n">
        <v>2025</v>
      </c>
      <c r="I937" s="5" t="n">
        <v>45839</v>
      </c>
      <c r="L937" t="inlineStr">
        <is>
          <t>10.3233/SHTI250688</t>
        </is>
      </c>
      <c r="P937">
        <f>_xlfn.IFNA( _xlfn.XLOOKUP(A937,#REF!,#REF!), "Not Pubmed")</f>
        <v/>
      </c>
      <c r="AC937" t="inlineStr">
        <is>
          <t>Stud Health Technol Inform</t>
        </is>
      </c>
      <c r="AD937" t="inlineStr">
        <is>
          <t>Pubmed</t>
        </is>
      </c>
    </row>
    <row r="938">
      <c r="A938" t="inlineStr">
        <is>
          <t>Machine Learning-Based Aggression Detection in Children with ADHD Using Sensor-Based Physical Activity Monitoring</t>
        </is>
      </c>
      <c r="B938">
        <f>IF(COUNTIF($A$1:A937,
IF(ISNUMBER(MATCH(RIGHT(TRIM(A937),1),{".",",",";",":","!","?"},0)),
LEFT(TRIM(A937),LEN(TRIM(A937))-1),
TRIM(A937)
))=1,
"Not Duplicate",
"Duplicate")</f>
        <v/>
      </c>
      <c r="C938">
        <f>_xlfn.IFNA(_xlfn.XLOOKUP(A938, Table1[Title], Table1[Inclusion/Exclusion Decision]), "Added studies")</f>
        <v/>
      </c>
      <c r="D938" t="inlineStr">
        <is>
          <t>Park C, Rouzi MD, Atique MMU, Finco MG, Mishra RK, Barba-Villalobos G, Crossman E, Amushie C, Nguyen J, Calarge C, Najafi B.</t>
        </is>
      </c>
      <c r="H938" t="n">
        <v>2023</v>
      </c>
      <c r="I938" s="5" t="n">
        <v>45118</v>
      </c>
      <c r="J938" t="inlineStr">
        <is>
          <t>PMC10221870</t>
        </is>
      </c>
      <c r="L938" t="inlineStr">
        <is>
          <t>10.3390/s23104949</t>
        </is>
      </c>
      <c r="AC938" t="inlineStr">
        <is>
          <t>Sensors (Basel)</t>
        </is>
      </c>
      <c r="AD938" t="inlineStr">
        <is>
          <t>Pubmed</t>
        </is>
      </c>
    </row>
    <row r="939">
      <c r="A939" t="inlineStr">
        <is>
          <t>3D masked autoencoder with spatiotemporal transformer for modeling of 4D fMRI data</t>
        </is>
      </c>
      <c r="B939">
        <f>IF(COUNTIF($A$1:A938,
IF(ISNUMBER(MATCH(RIGHT(TRIM(A938),1),{".",",",";",":","!","?"},0)),
LEFT(TRIM(A938),LEN(TRIM(A938))-1),
TRIM(A938)
))=1,
"Not Duplicate",
"Duplicate")</f>
        <v/>
      </c>
      <c r="C939">
        <f>_xlfn.IFNA(_xlfn.XLOOKUP(A939, Table1[Title], Table1[Inclusion/Exclusion Decision]), "Added studies")</f>
        <v/>
      </c>
      <c r="D939" t="inlineStr">
        <is>
          <t>Gao J, Ge B, Qiang N, Zhao S.</t>
        </is>
      </c>
      <c r="H939" t="n">
        <v>2026</v>
      </c>
      <c r="I939" s="5" t="n">
        <v>45967</v>
      </c>
      <c r="L939" t="inlineStr">
        <is>
          <t>10.1016/j.media.2025.103861</t>
        </is>
      </c>
      <c r="P939">
        <f>_xlfn.IFNA( _xlfn.XLOOKUP(A939,#REF!,#REF!), "Not Pubmed")</f>
        <v/>
      </c>
      <c r="AC939" t="inlineStr">
        <is>
          <t>Med Image Anal</t>
        </is>
      </c>
      <c r="AD939" t="inlineStr">
        <is>
          <t>Pubmed</t>
        </is>
      </c>
    </row>
    <row r="940">
      <c r="A940" t="inlineStr">
        <is>
          <t>Better characterization of attention and hyperactivity/impulsivity in children with ADHD: The key to understanding the underlying white matter microstructure</t>
        </is>
      </c>
      <c r="B940">
        <f>IF(COUNTIF($A$1:A939,
IF(ISNUMBER(MATCH(RIGHT(TRIM(A939),1),{".",",",";",":","!","?"},0)),
LEFT(TRIM(A939),LEN(TRIM(A939))-1),
TRIM(A939)
))=1,
"Not Duplicate",
"Duplicate")</f>
        <v/>
      </c>
      <c r="C940">
        <f>_xlfn.IFNA(_xlfn.XLOOKUP(A940, Table1[Title], Table1[Inclusion/Exclusion Decision]), "Added studies")</f>
        <v/>
      </c>
      <c r="D940" t="inlineStr">
        <is>
          <t>Gagnon A, Descoteaux M, Bocti C, Takser L.</t>
        </is>
      </c>
      <c r="H940" t="n">
        <v>2022</v>
      </c>
      <c r="I940" s="5" t="n">
        <v>44891</v>
      </c>
      <c r="L940" t="inlineStr">
        <is>
          <t>10.1016/j.pscychresns.2022.111568</t>
        </is>
      </c>
      <c r="P940">
        <f>_xlfn.IFNA( _xlfn.XLOOKUP(A940,#REF!,#REF!), "Not Pubmed")</f>
        <v/>
      </c>
      <c r="AC940" t="inlineStr">
        <is>
          <t>Psychiatry Res Neuroimaging</t>
        </is>
      </c>
      <c r="AD940" t="inlineStr">
        <is>
          <t>Pubmed</t>
        </is>
      </c>
    </row>
    <row r="941">
      <c r="A941" t="inlineStr">
        <is>
          <t>Deep neural network technique for automated detection of ADHD and CD using ECG signal</t>
        </is>
      </c>
      <c r="B941">
        <f>IF(COUNTIF($A$1:A940,
IF(ISNUMBER(MATCH(RIGHT(TRIM(A940),1),{".",",",";",":","!","?"},0)),
LEFT(TRIM(A940),LEN(TRIM(A940))-1),
TRIM(A940)
))=1,
"Not Duplicate",
"Duplicate")</f>
        <v/>
      </c>
      <c r="C941">
        <f>_xlfn.IFNA(_xlfn.XLOOKUP(A941, Table1[Title], Table1[Inclusion/Exclusion Decision]), "Added studies")</f>
        <v/>
      </c>
      <c r="D941" t="inlineStr">
        <is>
          <t>Loh HW, Ooi CP, Oh SL, Barua PD, Tan YR, Molinari F, March S, Acharya UR, Fung DSS.</t>
        </is>
      </c>
      <c r="H941" t="n">
        <v>2023</v>
      </c>
      <c r="I941" s="5" t="n">
        <v>45169</v>
      </c>
      <c r="L941" t="inlineStr">
        <is>
          <t>10.1016/j.cmpb.2023.107775</t>
        </is>
      </c>
      <c r="AC941" t="inlineStr">
        <is>
          <t>Comput Methods Programs Biomed</t>
        </is>
      </c>
      <c r="AD941" t="inlineStr">
        <is>
          <t>Pubmed</t>
        </is>
      </c>
    </row>
    <row r="942">
      <c r="A942" t="inlineStr">
        <is>
          <t>Entropy-based risk network identification in adolescent self-injurious behavior using machine learning and network analysis</t>
        </is>
      </c>
      <c r="B942">
        <f>IF(COUNTIF($A$1:A941,
IF(ISNUMBER(MATCH(RIGHT(TRIM(A941),1),{".",",",";",":","!","?"},0)),
LEFT(TRIM(A941),LEN(TRIM(A941))-1),
TRIM(A941)
))=1,
"Not Duplicate",
"Duplicate")</f>
        <v/>
      </c>
      <c r="C942">
        <f>_xlfn.IFNA(_xlfn.XLOOKUP(A942, Table1[Title], Table1[Inclusion/Exclusion Decision]), "Added studies")</f>
        <v/>
      </c>
      <c r="D942" t="inlineStr">
        <is>
          <t>Zhang Z, Chen H, Ye Y, Chen H, Guo H, Zhou J.</t>
        </is>
      </c>
      <c r="H942" t="n">
        <v>2025</v>
      </c>
      <c r="I942" s="5" t="n">
        <v>45889</v>
      </c>
      <c r="J942" t="inlineStr">
        <is>
          <t>PMC12368204</t>
        </is>
      </c>
      <c r="L942" t="inlineStr">
        <is>
          <t>10.1038/s41398-025-03511-3</t>
        </is>
      </c>
      <c r="P942">
        <f>_xlfn.IFNA( _xlfn.XLOOKUP(A942,#REF!,#REF!), "Not Pubmed")</f>
        <v/>
      </c>
      <c r="AC942" t="inlineStr">
        <is>
          <t>Transl Psychiatry</t>
        </is>
      </c>
      <c r="AD942" t="inlineStr">
        <is>
          <t>Pubmed</t>
        </is>
      </c>
    </row>
    <row r="943">
      <c r="A943" t="inlineStr">
        <is>
          <t>Deep Learning Enabled Diagnosis of Children's ADHD Based on the Big Data of Video Screen Long-Range EEG</t>
        </is>
      </c>
      <c r="B943">
        <f>IF(COUNTIF($A$1:A942,
IF(ISNUMBER(MATCH(RIGHT(TRIM(A942),1),{".",",",";",":","!","?"},0)),
LEFT(TRIM(A942),LEN(TRIM(A942))-1),
TRIM(A942)
))=1,
"Not Duplicate",
"Duplicate")</f>
        <v/>
      </c>
      <c r="C943">
        <f>_xlfn.IFNA(_xlfn.XLOOKUP(A943, Table1[Title], Table1[Inclusion/Exclusion Decision]), "Added studies")</f>
        <v/>
      </c>
      <c r="D943" t="inlineStr">
        <is>
          <t>Zhou D, Liao Z, Chen R.</t>
        </is>
      </c>
      <c r="H943" t="n">
        <v>2022</v>
      </c>
      <c r="I943" s="5" t="n">
        <v>44665</v>
      </c>
      <c r="J943" t="inlineStr">
        <is>
          <t>PMC9001066</t>
        </is>
      </c>
      <c r="L943" t="inlineStr">
        <is>
          <t>10.1155/2022/5222136</t>
        </is>
      </c>
      <c r="P943">
        <f>_xlfn.IFNA( _xlfn.XLOOKUP(A943,#REF!,#REF!), "Not Pubmed")</f>
        <v/>
      </c>
      <c r="AC943" t="inlineStr">
        <is>
          <t>J Healthc Eng</t>
        </is>
      </c>
      <c r="AD943" t="inlineStr">
        <is>
          <t>Pubmed</t>
        </is>
      </c>
    </row>
    <row r="944">
      <c r="A944" t="inlineStr">
        <is>
          <t>TMODFCFNet: Topological Multi-Order Dynamic Functional Connection Fusion Network for the Diagnosis of ADHD in Children based on fNIRS</t>
        </is>
      </c>
      <c r="B944">
        <f>IF(COUNTIF($A$1:A943,
IF(ISNUMBER(MATCH(RIGHT(TRIM(A943),1),{".",",",";",":","!","?"},0)),
LEFT(TRIM(A943),LEN(TRIM(A943))-1),
TRIM(A943)
))=1,
"Not Duplicate",
"Duplicate")</f>
        <v/>
      </c>
      <c r="C944">
        <f>_xlfn.IFNA(_xlfn.XLOOKUP(A944, Table1[Title], Table1[Inclusion/Exclusion Decision]), "Added studies")</f>
        <v/>
      </c>
      <c r="D944" t="inlineStr">
        <is>
          <t>Chu M, Ma Y, Wen Y, Li J, Tian R, Ren J, He X, Guo H, Li X, Yu J.</t>
        </is>
      </c>
      <c r="H944" t="n">
        <v>2025</v>
      </c>
      <c r="I944" s="5" t="n">
        <v>45994</v>
      </c>
      <c r="L944" t="inlineStr">
        <is>
          <t>10.1109/EMBC58623.2025.11254488</t>
        </is>
      </c>
      <c r="P944">
        <f>_xlfn.IFNA( _xlfn.XLOOKUP(A944,#REF!,#REF!), "Not Pubmed")</f>
        <v/>
      </c>
      <c r="AC944" t="inlineStr">
        <is>
          <t>Annu Int Conf IEEE Eng Med Biol Soc</t>
        </is>
      </c>
      <c r="AD944" t="inlineStr">
        <is>
          <t>Pubmed</t>
        </is>
      </c>
    </row>
    <row r="945" hidden="1">
      <c r="A945" t="inlineStr">
        <is>
          <t>Robust, Generalizable, and Interpretable Artificial Intelligence-Derived Brain Fingerprints of Autism and Social Communication Symptom Severity</t>
        </is>
      </c>
      <c r="B945">
        <f>IF(COUNTIF($A$1:A944,
IF(ISNUMBER(MATCH(RIGHT(TRIM(A944),1),{".",",",";",":","!","?"},0)),
LEFT(TRIM(A944),LEN(TRIM(A944))-1),
TRIM(A944)
))=1,
"Not Duplicate",
"Duplicate")</f>
        <v/>
      </c>
      <c r="C945">
        <f>_xlfn.IFNA(_xlfn.XLOOKUP(A945, Table1[Title], Table1[Inclusion/Exclusion Decision]), "Added studies")</f>
        <v/>
      </c>
      <c r="D945" t="inlineStr">
        <is>
          <t>Supekar K, Ryali S, Yuan R, Kumar D, de Los Angeles C, Menon V.</t>
        </is>
      </c>
      <c r="H945" t="n">
        <v>2022</v>
      </c>
      <c r="I945" s="5" t="n">
        <v>44657</v>
      </c>
      <c r="J945" t="inlineStr">
        <is>
          <t>PMC9378793</t>
        </is>
      </c>
      <c r="K945" t="inlineStr">
        <is>
          <t>NIHMS1795352</t>
        </is>
      </c>
      <c r="L945" t="inlineStr">
        <is>
          <t>10.1016/j.biopsych.2022.02.005</t>
        </is>
      </c>
      <c r="AC945" t="inlineStr">
        <is>
          <t>Biol Psychiatry</t>
        </is>
      </c>
      <c r="AD945" t="inlineStr">
        <is>
          <t>Pubmed</t>
        </is>
      </c>
    </row>
    <row r="946">
      <c r="A946" t="inlineStr">
        <is>
          <t>Trends, Limits, and Challenges of Computer Technologies in Attention Deficit Hyperactivity Disorder Diagnosis and Treatment</t>
        </is>
      </c>
      <c r="B946">
        <f>IF(COUNTIF($A$1:A945,
IF(ISNUMBER(MATCH(RIGHT(TRIM(A945),1),{".",",",";",":","!","?"},0)),
LEFT(TRIM(A945),LEN(TRIM(A945))-1),
TRIM(A945)
))=1,
"Not Duplicate",
"Duplicate")</f>
        <v/>
      </c>
      <c r="C946">
        <f>_xlfn.IFNA(_xlfn.XLOOKUP(A946, Table1[Title], Table1[Inclusion/Exclusion Decision]), "Added studies")</f>
        <v/>
      </c>
      <c r="D946" t="inlineStr">
        <is>
          <t>Montaleão Brum Alves R, Ferreira da Silva M, Assis Schmitz É, Juarez Alencar A.</t>
        </is>
      </c>
      <c r="H946" t="n">
        <v>2022</v>
      </c>
      <c r="I946" s="5" t="n">
        <v>44466</v>
      </c>
      <c r="L946" t="inlineStr">
        <is>
          <t>10.1089/cyber.2020.0867</t>
        </is>
      </c>
      <c r="P946">
        <f>_xlfn.IFNA( _xlfn.XLOOKUP(A946,#REF!,#REF!), "Not Pubmed")</f>
        <v/>
      </c>
      <c r="AC946" t="inlineStr">
        <is>
          <t>Cyberpsychol Behav Soc Netw</t>
        </is>
      </c>
      <c r="AD946" t="inlineStr">
        <is>
          <t>Pubmed</t>
        </is>
      </c>
    </row>
    <row r="947">
      <c r="A947" t="inlineStr">
        <is>
          <t>The Hybrid Deep Learning Model for Identification of Attention-Deficit/Hyperactivity Disorder Using EEG</t>
        </is>
      </c>
      <c r="B947">
        <f>IF(COUNTIF($A$1:A946,
IF(ISNUMBER(MATCH(RIGHT(TRIM(A946),1),{".",",",";",":","!","?"},0)),
LEFT(TRIM(A946),LEN(TRIM(A946))-1),
TRIM(A946)
))=1,
"Not Duplicate",
"Duplicate")</f>
        <v/>
      </c>
      <c r="C947">
        <f>_xlfn.IFNA(_xlfn.XLOOKUP(A947, Table1[Title], Table1[Inclusion/Exclusion Decision]), "Added studies")</f>
        <v/>
      </c>
      <c r="D947" t="inlineStr">
        <is>
          <t>Chugh N, Aggarwal S, Balyan A.</t>
        </is>
      </c>
      <c r="H947" t="n">
        <v>2024</v>
      </c>
      <c r="I947" s="5" t="n">
        <v>45177</v>
      </c>
      <c r="L947" t="inlineStr">
        <is>
          <t>10.1177/15500594231193511</t>
        </is>
      </c>
      <c r="P947">
        <f>_xlfn.IFNA( _xlfn.XLOOKUP(A947,#REF!,#REF!), "Not Pubmed")</f>
        <v/>
      </c>
      <c r="AC947" t="inlineStr">
        <is>
          <t>Clin EEG Neurosci</t>
        </is>
      </c>
      <c r="AD947" t="inlineStr">
        <is>
          <t>Pubmed</t>
        </is>
      </c>
    </row>
    <row r="948">
      <c r="A948" t="inlineStr">
        <is>
          <t>Retinal fundus imaging as biomarker for ADHD using machine learning for screening and visual attention stratification</t>
        </is>
      </c>
      <c r="B948">
        <f>IF(COUNTIF($A$1:A947,
IF(ISNUMBER(MATCH(RIGHT(TRIM(A947),1),{".",",",";",":","!","?"},0)),
LEFT(TRIM(A947),LEN(TRIM(A947))-1),
TRIM(A947)
))=1,
"Not Duplicate",
"Duplicate")</f>
        <v/>
      </c>
      <c r="C948">
        <f>_xlfn.IFNA(_xlfn.XLOOKUP(A948, Table1[Title], Table1[Inclusion/Exclusion Decision]), "Added studies")</f>
        <v/>
      </c>
      <c r="D948" t="inlineStr">
        <is>
          <t>Choi H, Hong J, Kang HG, Park MH, Ha S, Lee J, Yoon S, Kim D, Park YR, Cheon KA.</t>
        </is>
      </c>
      <c r="H948" t="n">
        <v>2025</v>
      </c>
      <c r="I948" s="5" t="n">
        <v>45734</v>
      </c>
      <c r="J948" t="inlineStr">
        <is>
          <t>PMC11914053</t>
        </is>
      </c>
      <c r="L948" t="inlineStr">
        <is>
          <t>10.1038/s41746-025-01547-9</t>
        </is>
      </c>
      <c r="P948">
        <f>_xlfn.IFNA( _xlfn.XLOOKUP(A948,#REF!,#REF!), "Not Pubmed")</f>
        <v/>
      </c>
      <c r="AC948" t="inlineStr">
        <is>
          <t>NPJ Digit Med</t>
        </is>
      </c>
      <c r="AD948" t="inlineStr">
        <is>
          <t>Pubmed</t>
        </is>
      </c>
    </row>
    <row r="949">
      <c r="A949" t="inlineStr">
        <is>
          <t>An explainable and interpretable model for attention deficit hyperactivity disorder in children using EEG signals</t>
        </is>
      </c>
      <c r="B949">
        <f>IF(COUNTIF($A$1:A948,
IF(ISNUMBER(MATCH(RIGHT(TRIM(A948),1),{".",",",";",":","!","?"},0)),
LEFT(TRIM(A948),LEN(TRIM(A948))-1),
TRIM(A948)
))=1,
"Not Duplicate",
"Duplicate")</f>
        <v/>
      </c>
      <c r="C949">
        <f>_xlfn.IFNA(_xlfn.XLOOKUP(A949, Table1[Title], Table1[Inclusion/Exclusion Decision]), "Added studies")</f>
        <v/>
      </c>
      <c r="D949" t="inlineStr">
        <is>
          <t>Khare SK, Acharya UR.</t>
        </is>
      </c>
      <c r="H949" t="n">
        <v>2023</v>
      </c>
      <c r="I949" s="5" t="n">
        <v>44981</v>
      </c>
      <c r="L949" t="inlineStr">
        <is>
          <t>10.1016/j.compbiomed.2023.106676</t>
        </is>
      </c>
      <c r="AC949" t="inlineStr">
        <is>
          <t>Comput Biol Med</t>
        </is>
      </c>
      <c r="AD949" t="inlineStr">
        <is>
          <t>Pubmed</t>
        </is>
      </c>
    </row>
    <row r="950">
      <c r="A950" t="inlineStr">
        <is>
          <t>Electroencephalogram-Based ConvMixer Architecture for Recognizing Attention Deficit Hyperactivity Disorder in Children</t>
        </is>
      </c>
      <c r="B950">
        <f>IF(COUNTIF($A$1:A949,
IF(ISNUMBER(MATCH(RIGHT(TRIM(A949),1),{".",",",";",":","!","?"},0)),
LEFT(TRIM(A949),LEN(TRIM(A949))-1),
TRIM(A949)
))=1,
"Not Duplicate",
"Duplicate")</f>
        <v/>
      </c>
      <c r="C950">
        <f>_xlfn.IFNA(_xlfn.XLOOKUP(A950, Table1[Title], Table1[Inclusion/Exclusion Decision]), "Added studies")</f>
        <v/>
      </c>
      <c r="D950" t="inlineStr">
        <is>
          <t>Feng M, Xu J.</t>
        </is>
      </c>
      <c r="H950" t="n">
        <v>2024</v>
      </c>
      <c r="I950" s="5" t="n">
        <v>45437</v>
      </c>
      <c r="J950" t="inlineStr">
        <is>
          <t>PMC11118831</t>
        </is>
      </c>
      <c r="L950" t="inlineStr">
        <is>
          <t>10.3390/brainsci14050469</t>
        </is>
      </c>
      <c r="AC950" t="inlineStr">
        <is>
          <t>Brain Sci</t>
        </is>
      </c>
      <c r="AD950" t="inlineStr">
        <is>
          <t>Pubmed</t>
        </is>
      </c>
    </row>
    <row r="951">
      <c r="A951" t="inlineStr">
        <is>
          <t>Wavelet-Attention deep model for pediatric ADHD diagnosis via EEG</t>
        </is>
      </c>
      <c r="B951">
        <f>IF(COUNTIF($A$1:A950,
IF(ISNUMBER(MATCH(RIGHT(TRIM(A950),1),{".",",",";",":","!","?"},0)),
LEFT(TRIM(A950),LEN(TRIM(A950))-1),
TRIM(A950)
))=1,
"Not Duplicate",
"Duplicate")</f>
        <v/>
      </c>
      <c r="C951">
        <f>_xlfn.IFNA(_xlfn.XLOOKUP(A951, Table1[Title], Table1[Inclusion/Exclusion Decision]), "Added studies")</f>
        <v/>
      </c>
      <c r="D951" t="inlineStr">
        <is>
          <t>Masoudi B.</t>
        </is>
      </c>
      <c r="H951" t="n">
        <v>2025</v>
      </c>
      <c r="I951" s="5" t="n">
        <v>45866</v>
      </c>
      <c r="L951" t="inlineStr">
        <is>
          <t>10.1080/21622965.2025.2535017</t>
        </is>
      </c>
      <c r="P951">
        <f>_xlfn.IFNA( _xlfn.XLOOKUP(A951,#REF!,#REF!), "Not Pubmed")</f>
        <v/>
      </c>
      <c r="AC951" t="inlineStr">
        <is>
          <t>Appl Neuropsychol Child</t>
        </is>
      </c>
      <c r="AD951" t="inlineStr">
        <is>
          <t>Pubmed</t>
        </is>
      </c>
    </row>
    <row r="952">
      <c r="A952" t="inlineStr">
        <is>
          <t>Deep learning diagnosis plus kinematic severity assessments of neurodivergent disorders</t>
        </is>
      </c>
      <c r="B952">
        <f>IF(COUNTIF($A$1:A951,
IF(ISNUMBER(MATCH(RIGHT(TRIM(A951),1),{".",",",";",":","!","?"},0)),
LEFT(TRIM(A951),LEN(TRIM(A951))-1),
TRIM(A951)
))=1,
"Not Duplicate",
"Duplicate")</f>
        <v/>
      </c>
      <c r="C952">
        <f>_xlfn.IFNA(_xlfn.XLOOKUP(A952, Table1[Title], Table1[Inclusion/Exclusion Decision]), "Added studies")</f>
        <v/>
      </c>
      <c r="D952" t="inlineStr">
        <is>
          <t>Doctor KP, McKeever C, Wu D, Phadnis A, Plawecki MH, Nurnberger JI Jr, José JV.</t>
        </is>
      </c>
      <c r="H952" t="n">
        <v>2025</v>
      </c>
      <c r="I952" s="5" t="n">
        <v>45846</v>
      </c>
      <c r="J952" t="inlineStr">
        <is>
          <t>PMC12238649</t>
        </is>
      </c>
      <c r="L952" t="inlineStr">
        <is>
          <t>10.1038/s41598-025-04294-9</t>
        </is>
      </c>
      <c r="P952">
        <f>_xlfn.IFNA( _xlfn.XLOOKUP(A952,#REF!,#REF!), "Not Pubmed")</f>
        <v/>
      </c>
      <c r="AC952" t="inlineStr">
        <is>
          <t>Sci Rep</t>
        </is>
      </c>
      <c r="AD952" t="inlineStr">
        <is>
          <t>Pubmed</t>
        </is>
      </c>
    </row>
    <row r="953">
      <c r="A953" t="inlineStr">
        <is>
          <t>Deep Forest With Multi-Channel Message Passing and Neighborhood Aggregation Mechanisms for Brain Network Classification</t>
        </is>
      </c>
      <c r="B953">
        <f>IF(COUNTIF($A$1:A952,
IF(ISNUMBER(MATCH(RIGHT(TRIM(A952),1),{".",",",";",":","!","?"},0)),
LEFT(TRIM(A952),LEN(TRIM(A952))-1),
TRIM(A952)
))=1,
"Not Duplicate",
"Duplicate")</f>
        <v/>
      </c>
      <c r="C953">
        <f>_xlfn.IFNA(_xlfn.XLOOKUP(A953, Table1[Title], Table1[Inclusion/Exclusion Decision]), "Added studies")</f>
        <v/>
      </c>
      <c r="D953" t="inlineStr">
        <is>
          <t>Ji J, Li J.</t>
        </is>
      </c>
      <c r="H953" t="n">
        <v>2022</v>
      </c>
      <c r="I953" s="5" t="n">
        <v>44790</v>
      </c>
      <c r="L953" t="inlineStr">
        <is>
          <t>10.1109/JBHI.2022.3199505</t>
        </is>
      </c>
      <c r="P953">
        <f>_xlfn.IFNA( _xlfn.XLOOKUP(A953,#REF!,#REF!), "Not Pubmed")</f>
        <v/>
      </c>
      <c r="AC953" t="inlineStr">
        <is>
          <t>IEEE J Biomed Health Inform</t>
        </is>
      </c>
      <c r="AD953" t="inlineStr">
        <is>
          <t>Pubmed</t>
        </is>
      </c>
    </row>
    <row r="954" hidden="1">
      <c r="A954" t="inlineStr">
        <is>
          <t>Diagnosis of mental disorders using machine learning: Literature review and bibliometric mapping from 2012 to 2023</t>
        </is>
      </c>
      <c r="B954">
        <f>IF(COUNTIF($A$1:A953,
IF(ISNUMBER(MATCH(RIGHT(TRIM(A953),1),{".",",",";",":","!","?"},0)),
LEFT(TRIM(A953),LEN(TRIM(A953))-1),
TRIM(A953)
))=1,
"Not Duplicate",
"Duplicate")</f>
        <v/>
      </c>
      <c r="C954">
        <f>_xlfn.IFNA(_xlfn.XLOOKUP(A954, Table1[Title], Table1[Inclusion/Exclusion Decision]), "Added studies")</f>
        <v/>
      </c>
      <c r="D954" t="inlineStr">
        <is>
          <t>Sharma CM, Chariar VM.</t>
        </is>
      </c>
      <c r="H954" t="n">
        <v>2024</v>
      </c>
      <c r="I954" s="5" t="n">
        <v>45481</v>
      </c>
      <c r="J954" t="inlineStr">
        <is>
          <t>PMC11225745</t>
        </is>
      </c>
      <c r="L954" t="inlineStr">
        <is>
          <t>10.1016/j.heliyon.2024.e32548</t>
        </is>
      </c>
      <c r="AC954" t="inlineStr">
        <is>
          <t>Heliyon</t>
        </is>
      </c>
      <c r="AD954" t="inlineStr">
        <is>
          <t>Pubmed</t>
        </is>
      </c>
    </row>
    <row r="955">
      <c r="A955" t="inlineStr">
        <is>
          <t>Automated ADHD detection using dual-modal sensory data and machine learning</t>
        </is>
      </c>
      <c r="B955">
        <f>IF(COUNTIF($A$1:A954,
IF(ISNUMBER(MATCH(RIGHT(TRIM(A954),1),{".",",",";",":","!","?"},0)),
LEFT(TRIM(A954),LEN(TRIM(A954))-1),
TRIM(A954)
))=1,
"Not Duplicate",
"Duplicate")</f>
        <v/>
      </c>
      <c r="C955">
        <f>_xlfn.IFNA(_xlfn.XLOOKUP(A955, Table1[Title], Table1[Inclusion/Exclusion Decision]), "Added studies")</f>
        <v/>
      </c>
      <c r="D955" t="inlineStr">
        <is>
          <t>Ji Y, Zhang-Lea J, Tran J.</t>
        </is>
      </c>
      <c r="H955" t="n">
        <v>2025</v>
      </c>
      <c r="I955" s="5" t="n">
        <v>45777</v>
      </c>
      <c r="L955" t="inlineStr">
        <is>
          <t>10.1016/j.medengphy.2025.104328</t>
        </is>
      </c>
      <c r="P955">
        <f>_xlfn.IFNA( _xlfn.XLOOKUP(A955,#REF!,#REF!), "Not Pubmed")</f>
        <v/>
      </c>
      <c r="AC955" t="inlineStr">
        <is>
          <t>Med Eng Phys</t>
        </is>
      </c>
      <c r="AD955" t="inlineStr">
        <is>
          <t>Pubmed</t>
        </is>
      </c>
    </row>
    <row r="956">
      <c r="A956" t="inlineStr">
        <is>
          <t>Machine-Learning prediction of comorbid substance use disorders in ADHD youth using Swedish registry data</t>
        </is>
      </c>
      <c r="B956">
        <f>IF(COUNTIF($A$1:A955,
IF(ISNUMBER(MATCH(RIGHT(TRIM(A955),1),{".",",",";",":","!","?"},0)),
LEFT(TRIM(A955),LEN(TRIM(A955))-1),
TRIM(A955)
))=1,
"Not Duplicate",
"Duplicate")</f>
        <v/>
      </c>
      <c r="C956">
        <f>_xlfn.IFNA(_xlfn.XLOOKUP(A956, Table1[Title], Table1[Inclusion/Exclusion Decision]), "Added studies")</f>
        <v/>
      </c>
      <c r="D956" t="inlineStr">
        <is>
          <t>Zhang-James Y, Chen Q, Kuja-Halkola R, Lichtenstein P, Larsson H, Faraone SV.</t>
        </is>
      </c>
      <c r="H956" t="n">
        <v>2020</v>
      </c>
      <c r="I956" s="5" t="n">
        <v>43924</v>
      </c>
      <c r="J956" t="inlineStr">
        <is>
          <t>PMC7754321</t>
        </is>
      </c>
      <c r="L956" t="inlineStr">
        <is>
          <t>10.1111/jcpp.13226</t>
        </is>
      </c>
      <c r="AC956" t="inlineStr">
        <is>
          <t>J Child Psychol Psychiatry</t>
        </is>
      </c>
      <c r="AD956" t="inlineStr">
        <is>
          <t>Pubmed</t>
        </is>
      </c>
    </row>
    <row r="957">
      <c r="A957" t="inlineStr">
        <is>
          <t>Refining ADHD diagnosis with EEG: The impact of preprocessing and temporal segmentation on classification accuracy</t>
        </is>
      </c>
      <c r="B957">
        <f>IF(COUNTIF($A$1:A956,
IF(ISNUMBER(MATCH(RIGHT(TRIM(A956),1),{".",",",";",":","!","?"},0)),
LEFT(TRIM(A956),LEN(TRIM(A956))-1),
TRIM(A956)
))=1,
"Not Duplicate",
"Duplicate")</f>
        <v/>
      </c>
      <c r="C957">
        <f>_xlfn.IFNA(_xlfn.XLOOKUP(A957, Table1[Title], Table1[Inclusion/Exclusion Decision]), "Added studies")</f>
        <v/>
      </c>
      <c r="D957" t="inlineStr">
        <is>
          <t>García-Ponsoda S, Maté A, Trujillo J.</t>
        </is>
      </c>
      <c r="H957" t="n">
        <v>2024</v>
      </c>
      <c r="I957" s="5" t="n">
        <v>45597</v>
      </c>
      <c r="L957" t="inlineStr">
        <is>
          <t>10.1016/j.compbiomed.2024.109305</t>
        </is>
      </c>
      <c r="P957">
        <f>_xlfn.IFNA( _xlfn.XLOOKUP(A957,#REF!,#REF!), "Not Pubmed")</f>
        <v/>
      </c>
      <c r="AC957" t="inlineStr">
        <is>
          <t>Comput Biol Med</t>
        </is>
      </c>
      <c r="AD957" t="inlineStr">
        <is>
          <t>Pubmed</t>
        </is>
      </c>
    </row>
    <row r="958">
      <c r="A958" t="inlineStr">
        <is>
          <t>Genome data based deep learning identified new genes predicting pharmacological treatment response of attention deficit hyperactivity disorder</t>
        </is>
      </c>
      <c r="B958">
        <f>IF(COUNTIF($A$1:A957,
IF(ISNUMBER(MATCH(RIGHT(TRIM(A957),1),{".",",",";",":","!","?"},0)),
LEFT(TRIM(A957),LEN(TRIM(A957))-1),
TRIM(A957)
))=1,
"Not Duplicate",
"Duplicate")</f>
        <v/>
      </c>
      <c r="C958">
        <f>_xlfn.IFNA(_xlfn.XLOOKUP(A958, Table1[Title], Table1[Inclusion/Exclusion Decision]), "Added studies")</f>
        <v/>
      </c>
      <c r="D958" t="inlineStr">
        <is>
          <t>Zhao Y, Fu Z, Barnett EJ, Wang N, Zhang K, Gao X, Zheng X, Tian J, Zhang H, Ding X, Li S, Li S, Cao Q, Chang S, Wang Y, Faraone SV, Yang L.</t>
        </is>
      </c>
      <c r="H958" t="n">
        <v>2025</v>
      </c>
      <c r="I958" s="5" t="n">
        <v>45695</v>
      </c>
      <c r="J958" t="inlineStr">
        <is>
          <t>PMC11806042</t>
        </is>
      </c>
      <c r="L958" t="inlineStr">
        <is>
          <t>10.1038/s41398-025-03250-5</t>
        </is>
      </c>
      <c r="P958">
        <f>_xlfn.IFNA( _xlfn.XLOOKUP(A958,#REF!,#REF!), "Not Pubmed")</f>
        <v/>
      </c>
      <c r="AC958" t="inlineStr">
        <is>
          <t>Transl Psychiatry</t>
        </is>
      </c>
      <c r="AD958" t="inlineStr">
        <is>
          <t>Pubmed</t>
        </is>
      </c>
    </row>
    <row r="959">
      <c r="A959" t="inlineStr">
        <is>
          <t>Machine learning-enabled detection of attention-deficit/hyperactivity disorder with multimodal physiological data: a case-control study</t>
        </is>
      </c>
      <c r="B959">
        <f>IF(COUNTIF($A$1:A958,
IF(ISNUMBER(MATCH(RIGHT(TRIM(A958),1),{".",",",";",":","!","?"},0)),
LEFT(TRIM(A958),LEN(TRIM(A958))-1),
TRIM(A958)
))=1,
"Not Duplicate",
"Duplicate")</f>
        <v/>
      </c>
      <c r="C959">
        <f>_xlfn.IFNA(_xlfn.XLOOKUP(A959, Table1[Title], Table1[Inclusion/Exclusion Decision]), "Added studies")</f>
        <v/>
      </c>
      <c r="D959" t="inlineStr">
        <is>
          <t>Andrikopoulos D, Vassiliou G, Fatouros P, Tsirmpas C, Pehlivanidis A, Papageorgiou C.</t>
        </is>
      </c>
      <c r="H959" t="n">
        <v>2024</v>
      </c>
      <c r="I959" s="5" t="n">
        <v>45509</v>
      </c>
      <c r="J959" t="inlineStr">
        <is>
          <t>PMC11302198</t>
        </is>
      </c>
      <c r="L959" t="inlineStr">
        <is>
          <t>10.1186/s12888-024-05987-7</t>
        </is>
      </c>
      <c r="P959">
        <f>_xlfn.IFNA( _xlfn.XLOOKUP(A959,#REF!,#REF!), "Not Pubmed")</f>
        <v/>
      </c>
      <c r="AC959" t="inlineStr">
        <is>
          <t>BMC Psychiatry</t>
        </is>
      </c>
      <c r="AD959" t="inlineStr">
        <is>
          <t>Pubmed</t>
        </is>
      </c>
    </row>
    <row r="960">
      <c r="A960" t="inlineStr">
        <is>
          <t>Neuroimaging-Based Deep Learning in Autism Spectrum Disorder and Attention-Deficit/Hyperactivity Disorder</t>
        </is>
      </c>
      <c r="B960">
        <f>IF(COUNTIF($A$1:A959,
IF(ISNUMBER(MATCH(RIGHT(TRIM(A959),1),{".",",",";",":","!","?"},0)),
LEFT(TRIM(A959),LEN(TRIM(A959))-1),
TRIM(A959)
))=1,
"Not Duplicate",
"Duplicate")</f>
        <v/>
      </c>
      <c r="C960">
        <f>_xlfn.IFNA(_xlfn.XLOOKUP(A960, Table1[Title], Table1[Inclusion/Exclusion Decision]), "Added studies")</f>
        <v/>
      </c>
      <c r="D960" t="inlineStr">
        <is>
          <t>Song JW, Yoon NR, Jang SM, Lee GY, Kim BN.</t>
        </is>
      </c>
      <c r="H960" t="n">
        <v>2020</v>
      </c>
      <c r="I960" s="5" t="n">
        <v>44028</v>
      </c>
      <c r="J960" t="inlineStr">
        <is>
          <t>PMC7350542</t>
        </is>
      </c>
      <c r="L960" t="inlineStr">
        <is>
          <t>10.5765/jkacap.200021</t>
        </is>
      </c>
      <c r="AC960" t="inlineStr">
        <is>
          <t>Soa Chongsonyon Chongsin Uihak</t>
        </is>
      </c>
      <c r="AD960" t="inlineStr">
        <is>
          <t>Pubmed</t>
        </is>
      </c>
    </row>
    <row r="961">
      <c r="A961" t="inlineStr">
        <is>
          <t>Structural or/and functional MRI-based machine learning techniques for attention-deficit/hyperactivity disorder diagnosis: A systematic review and meta-analysis</t>
        </is>
      </c>
      <c r="B961">
        <f>IF(COUNTIF($A$1:A960,
IF(ISNUMBER(MATCH(RIGHT(TRIM(A960),1),{".",",",";",":","!","?"},0)),
LEFT(TRIM(A960),LEN(TRIM(A960))-1),
TRIM(A960)
))=1,
"Not Duplicate",
"Duplicate")</f>
        <v/>
      </c>
      <c r="C961">
        <f>_xlfn.IFNA(_xlfn.XLOOKUP(A961, Table1[Title], Table1[Inclusion/Exclusion Decision]), "Added studies")</f>
        <v/>
      </c>
      <c r="D961" t="inlineStr">
        <is>
          <t>Tian L, Zheng H, Zhang K, Qiu J, Song X, Li S, Zeng Z, Ran B, Deng X, Cai J.</t>
        </is>
      </c>
      <c r="H961" t="n">
        <v>2024</v>
      </c>
      <c r="I961" s="5" t="n">
        <v>45387</v>
      </c>
      <c r="L961" t="inlineStr">
        <is>
          <t>10.1016/j.jad.2024.03.111</t>
        </is>
      </c>
      <c r="P961">
        <f>_xlfn.IFNA( _xlfn.XLOOKUP(A961,#REF!,#REF!), "Not Pubmed")</f>
        <v/>
      </c>
      <c r="AC961" t="inlineStr">
        <is>
          <t>J Affect Disord</t>
        </is>
      </c>
      <c r="AD961" t="inlineStr">
        <is>
          <t>Pubmed</t>
        </is>
      </c>
    </row>
    <row r="962">
      <c r="A962" t="inlineStr">
        <is>
          <t>Using artificial intelligence methods to study the effectiveness of exercise in patients with ADHD</t>
        </is>
      </c>
      <c r="B962">
        <f>IF(COUNTIF($A$1:A961,
IF(ISNUMBER(MATCH(RIGHT(TRIM(A961),1),{".",",",";",":","!","?"},0)),
LEFT(TRIM(A961),LEN(TRIM(A961))-1),
TRIM(A961)
))=1,
"Not Duplicate",
"Duplicate")</f>
        <v/>
      </c>
      <c r="C962">
        <f>_xlfn.IFNA(_xlfn.XLOOKUP(A962, Table1[Title], Table1[Inclusion/Exclusion Decision]), "Added studies")</f>
        <v/>
      </c>
      <c r="D962" t="inlineStr">
        <is>
          <t>Yu D, Fang JH.</t>
        </is>
      </c>
      <c r="H962" t="n">
        <v>2024</v>
      </c>
      <c r="I962" s="5" t="n">
        <v>45420</v>
      </c>
      <c r="J962" t="inlineStr">
        <is>
          <t>PMC11075529</t>
        </is>
      </c>
      <c r="L962" t="inlineStr">
        <is>
          <t>10.3389/fnins.2024.1380886</t>
        </is>
      </c>
      <c r="P962">
        <f>_xlfn.IFNA( _xlfn.XLOOKUP(A962,#REF!,#REF!), "Not Pubmed")</f>
        <v/>
      </c>
      <c r="AC962" t="inlineStr">
        <is>
          <t>Front Neurosci</t>
        </is>
      </c>
      <c r="AD962" t="inlineStr">
        <is>
          <t>Pubmed</t>
        </is>
      </c>
    </row>
    <row r="963">
      <c r="A963" t="inlineStr">
        <is>
          <t>Transdiagnostic and sex differences in cognitive profiles of autism spectrum disorder and attention-deficit/hyperactivity disorder</t>
        </is>
      </c>
      <c r="B963">
        <f>IF(COUNTIF($A$1:A962,
IF(ISNUMBER(MATCH(RIGHT(TRIM(A962),1),{".",",",";",":","!","?"},0)),
LEFT(TRIM(A962),LEN(TRIM(A962))-1),
TRIM(A962)
))=1,
"Not Duplicate",
"Duplicate")</f>
        <v/>
      </c>
      <c r="C963">
        <f>_xlfn.IFNA(_xlfn.XLOOKUP(A963, Table1[Title], Table1[Inclusion/Exclusion Decision]), "Added studies")</f>
        <v/>
      </c>
      <c r="D963" t="inlineStr">
        <is>
          <t>Doi H, Kanai C, Ohta H.</t>
        </is>
      </c>
      <c r="H963" t="n">
        <v>2022</v>
      </c>
      <c r="I963" s="5" t="n">
        <v>44649</v>
      </c>
      <c r="L963" t="inlineStr">
        <is>
          <t>10.1002/aur.2712</t>
        </is>
      </c>
      <c r="P963">
        <f>_xlfn.IFNA( _xlfn.XLOOKUP(A963,#REF!,#REF!), "Not Pubmed")</f>
        <v/>
      </c>
      <c r="AC963" t="inlineStr">
        <is>
          <t>Autism Res</t>
        </is>
      </c>
      <c r="AD963" t="inlineStr">
        <is>
          <t>Pubmed</t>
        </is>
      </c>
    </row>
    <row r="964">
      <c r="A964" t="inlineStr">
        <is>
          <t>Automatic Diagnosis of Attention Deficit Hyperactivity Disorder with Continuous Wavelet Transform and Convolutional Neural Network</t>
        </is>
      </c>
      <c r="B964">
        <f>IF(COUNTIF($A$1:A963,
IF(ISNUMBER(MATCH(RIGHT(TRIM(A963),1),{".",",",";",":","!","?"},0)),
LEFT(TRIM(A963),LEN(TRIM(A963))-1),
TRIM(A963)
))=1,
"Not Duplicate",
"Duplicate")</f>
        <v/>
      </c>
      <c r="C964">
        <f>_xlfn.IFNA(_xlfn.XLOOKUP(A964, Table1[Title], Table1[Inclusion/Exclusion Decision]), "Added studies")</f>
        <v/>
      </c>
      <c r="D964" t="inlineStr">
        <is>
          <t>Altun S, Alkan A, Altun H.</t>
        </is>
      </c>
      <c r="H964" t="n">
        <v>2022</v>
      </c>
      <c r="I964" s="5" t="n">
        <v>44854</v>
      </c>
      <c r="J964" t="inlineStr">
        <is>
          <t>PMC9606427</t>
        </is>
      </c>
      <c r="L964" t="inlineStr">
        <is>
          <t>10.9758/cpn.2022.20.4.715</t>
        </is>
      </c>
      <c r="AC964" t="inlineStr">
        <is>
          <t>Clin Psychopharmacol Neurosci</t>
        </is>
      </c>
      <c r="AD964" t="inlineStr">
        <is>
          <t>Pubmed</t>
        </is>
      </c>
    </row>
    <row r="965">
      <c r="A965" t="inlineStr">
        <is>
          <t>Classifying Children with ADHD Based on Prefrontal Functional Near-infrared Spectroscopy Using Machine Learning</t>
        </is>
      </c>
      <c r="B965">
        <f>IF(COUNTIF($A$1:A964,
IF(ISNUMBER(MATCH(RIGHT(TRIM(A964),1),{".",",",";",":","!","?"},0)),
LEFT(TRIM(A964),LEN(TRIM(A964))-1),
TRIM(A964)
))=1,
"Not Duplicate",
"Duplicate")</f>
        <v/>
      </c>
      <c r="C965">
        <f>_xlfn.IFNA(_xlfn.XLOOKUP(A965, Table1[Title], Table1[Inclusion/Exclusion Decision]), "Added studies")</f>
        <v/>
      </c>
      <c r="D965" t="inlineStr">
        <is>
          <t>Yang CM, Shin J, Kim JI, Lim YB, Park SH, Kim BN.</t>
        </is>
      </c>
      <c r="H965" t="n">
        <v>2023</v>
      </c>
      <c r="I965" s="5" t="n">
        <v>45219</v>
      </c>
      <c r="J965" t="inlineStr">
        <is>
          <t>PMC10591175</t>
        </is>
      </c>
      <c r="L965" t="inlineStr">
        <is>
          <t>10.9758/cpn.22.1025</t>
        </is>
      </c>
      <c r="P965">
        <f>_xlfn.IFNA( _xlfn.XLOOKUP(A965,#REF!,#REF!), "Not Pubmed")</f>
        <v/>
      </c>
      <c r="AC965" t="inlineStr">
        <is>
          <t>Clin Psychopharmacol Neurosci</t>
        </is>
      </c>
      <c r="AD965" t="inlineStr">
        <is>
          <t>Pubmed</t>
        </is>
      </c>
    </row>
    <row r="966">
      <c r="A966" t="inlineStr">
        <is>
          <t>Diagnosis of ADHD using virtual reality and artificial intelligence: an exploratory study of clinical applications</t>
        </is>
      </c>
      <c r="B966">
        <f>IF(COUNTIF($A$1:A965,
IF(ISNUMBER(MATCH(RIGHT(TRIM(A965),1),{".",",",";",":","!","?"},0)),
LEFT(TRIM(A965),LEN(TRIM(A965))-1),
TRIM(A965)
))=1,
"Not Duplicate",
"Duplicate")</f>
        <v/>
      </c>
      <c r="C966">
        <f>_xlfn.IFNA(_xlfn.XLOOKUP(A966, Table1[Title], Table1[Inclusion/Exclusion Decision]), "Added studies")</f>
        <v/>
      </c>
      <c r="D966" t="inlineStr">
        <is>
          <t>Oh S, Joung YS, Chung TM, Lee J, Seok BJ, Kim N, Son HM.</t>
        </is>
      </c>
      <c r="H966" t="n">
        <v>2024</v>
      </c>
      <c r="I966" s="5" t="n">
        <v>45461</v>
      </c>
      <c r="J966" t="inlineStr">
        <is>
          <t>PMC11180838</t>
        </is>
      </c>
      <c r="L966" t="inlineStr">
        <is>
          <t>10.3389/fpsyt.2024.1383547</t>
        </is>
      </c>
      <c r="AC966" t="inlineStr">
        <is>
          <t>Front Psychiatry</t>
        </is>
      </c>
      <c r="AD966" t="inlineStr">
        <is>
          <t>Pubmed</t>
        </is>
      </c>
    </row>
    <row r="967">
      <c r="A967" t="inlineStr">
        <is>
          <t>Attention-driven deep learning framework for EEG analysis in ADHD detection</t>
        </is>
      </c>
      <c r="B967">
        <f>IF(COUNTIF($A$1:A966,
IF(ISNUMBER(MATCH(RIGHT(TRIM(A966),1),{".",",",";",":","!","?"},0)),
LEFT(TRIM(A966),LEN(TRIM(A966))-1),
TRIM(A966)
))=1,
"Not Duplicate",
"Duplicate")</f>
        <v/>
      </c>
      <c r="C967">
        <f>_xlfn.IFNA(_xlfn.XLOOKUP(A967, Table1[Title], Table1[Inclusion/Exclusion Decision]), "Added studies")</f>
        <v/>
      </c>
      <c r="D967" t="inlineStr">
        <is>
          <t>Ahire NK.</t>
        </is>
      </c>
      <c r="H967" t="n">
        <v>2025</v>
      </c>
      <c r="I967" s="5" t="n">
        <v>45808</v>
      </c>
      <c r="L967" t="inlineStr">
        <is>
          <t>10.1080/21622965.2025.2512919</t>
        </is>
      </c>
      <c r="P967">
        <f>_xlfn.IFNA( _xlfn.XLOOKUP(A967,#REF!,#REF!), "Not Pubmed")</f>
        <v/>
      </c>
      <c r="AC967" t="inlineStr">
        <is>
          <t>Appl Neuropsychol Child</t>
        </is>
      </c>
      <c r="AD967" t="inlineStr">
        <is>
          <t>Pubmed</t>
        </is>
      </c>
    </row>
    <row r="968">
      <c r="A968" t="inlineStr">
        <is>
          <t>A systematic literature review of machine learning techniques for the detection of attention-deficit/hyperactivity disorder using MRI and/or EEG data</t>
        </is>
      </c>
      <c r="B968">
        <f>IF(COUNTIF($A$1:A967,
IF(ISNUMBER(MATCH(RIGHT(TRIM(A967),1),{".",",",";",":","!","?"},0)),
LEFT(TRIM(A967),LEN(TRIM(A967))-1),
TRIM(A967)
))=1,
"Not Duplicate",
"Duplicate")</f>
        <v/>
      </c>
      <c r="C968">
        <f>_xlfn.IFNA(_xlfn.XLOOKUP(A968, Table1[Title], Table1[Inclusion/Exclusion Decision]), "Added studies")</f>
        <v/>
      </c>
      <c r="D968" t="inlineStr">
        <is>
          <t>Lohani DC, Chawla V, Rana B.</t>
        </is>
      </c>
      <c r="H968" t="n">
        <v>2025</v>
      </c>
      <c r="I968" s="5" t="n">
        <v>45708</v>
      </c>
      <c r="L968" t="inlineStr">
        <is>
          <t>10.1016/j.neuroscience.2025.02.019</t>
        </is>
      </c>
      <c r="P968">
        <f>_xlfn.IFNA( _xlfn.XLOOKUP(A968,#REF!,#REF!), "Not Pubmed")</f>
        <v/>
      </c>
      <c r="AC968" t="inlineStr">
        <is>
          <t>Neuroscience</t>
        </is>
      </c>
      <c r="AD968" t="inlineStr">
        <is>
          <t>Pubmed</t>
        </is>
      </c>
    </row>
    <row r="969">
      <c r="A969" t="inlineStr">
        <is>
          <t>Machine learning on a smartphone-based CPT for ADHD prediction</t>
        </is>
      </c>
      <c r="B969">
        <f>IF(COUNTIF($A$1:A968,
IF(ISNUMBER(MATCH(RIGHT(TRIM(A968),1),{".",",",";",":","!","?"},0)),
LEFT(TRIM(A968),LEN(TRIM(A968))-1),
TRIM(A968)
))=1,
"Not Duplicate",
"Duplicate")</f>
        <v/>
      </c>
      <c r="C969">
        <f>_xlfn.IFNA(_xlfn.XLOOKUP(A969, Table1[Title], Table1[Inclusion/Exclusion Decision]), "Added studies")</f>
        <v/>
      </c>
      <c r="D969" t="inlineStr">
        <is>
          <t>Casals N, Larsson S, Hansen M.</t>
        </is>
      </c>
      <c r="H969" t="n">
        <v>2025</v>
      </c>
      <c r="I969" s="5" t="n">
        <v>45985</v>
      </c>
      <c r="J969" t="inlineStr">
        <is>
          <t>PMC12634579</t>
        </is>
      </c>
      <c r="L969" t="inlineStr">
        <is>
          <t>10.3389/fpsyt.2025.1564351</t>
        </is>
      </c>
      <c r="P969">
        <f>_xlfn.IFNA( _xlfn.XLOOKUP(A969,#REF!,#REF!), "Not Pubmed")</f>
        <v/>
      </c>
      <c r="AC969" t="inlineStr">
        <is>
          <t>Front Psychiatry</t>
        </is>
      </c>
      <c r="AD969" t="inlineStr">
        <is>
          <t>Pubmed</t>
        </is>
      </c>
    </row>
    <row r="970">
      <c r="A970" t="inlineStr">
        <is>
          <t>Machine learning-driven analysis of temporal pupil dynamics for interpretable ADHD diagnosis</t>
        </is>
      </c>
      <c r="B970">
        <f>IF(COUNTIF($A$1:A969,
IF(ISNUMBER(MATCH(RIGHT(TRIM(A969),1),{".",",",";",":","!","?"},0)),
LEFT(TRIM(A969),LEN(TRIM(A969))-1),
TRIM(A969)
))=1,
"Not Duplicate",
"Duplicate")</f>
        <v/>
      </c>
      <c r="C970">
        <f>_xlfn.IFNA(_xlfn.XLOOKUP(A970, Table1[Title], Table1[Inclusion/Exclusion Decision]), "Added studies")</f>
        <v/>
      </c>
      <c r="D970" t="inlineStr">
        <is>
          <t>Sharma S, Chakrabarty M, Ray SB, Shukla J.</t>
        </is>
      </c>
      <c r="H970" t="n">
        <v>2025</v>
      </c>
      <c r="I970" s="5" t="n">
        <v>45884</v>
      </c>
      <c r="L970" t="inlineStr">
        <is>
          <t>10.1016/j.compbiomed.2025.110878</t>
        </is>
      </c>
      <c r="P970">
        <f>_xlfn.IFNA( _xlfn.XLOOKUP(A970,#REF!,#REF!), "Not Pubmed")</f>
        <v/>
      </c>
      <c r="AC970" t="inlineStr">
        <is>
          <t>Comput Biol Med</t>
        </is>
      </c>
      <c r="AD970" t="inlineStr">
        <is>
          <t>Pubmed</t>
        </is>
      </c>
    </row>
    <row r="971">
      <c r="A971" t="inlineStr">
        <is>
          <t>Prediction of attention deficit hyperactivity disorder based on explainable artificial intelligence</t>
        </is>
      </c>
      <c r="B971">
        <f>IF(COUNTIF($A$1:A970,
IF(ISNUMBER(MATCH(RIGHT(TRIM(A970),1),{".",",",";",":","!","?"},0)),
LEFT(TRIM(A970),LEN(TRIM(A970))-1),
TRIM(A970)
))=1,
"Not Duplicate",
"Duplicate")</f>
        <v/>
      </c>
      <c r="C971">
        <f>_xlfn.IFNA(_xlfn.XLOOKUP(A971, Table1[Title], Table1[Inclusion/Exclusion Decision]), "Added studies")</f>
        <v/>
      </c>
      <c r="D971" t="inlineStr">
        <is>
          <t>Navarro-Soria I, Rico-Juan JR, Juárez-Ruiz de Mier R, Lavigne-Cervan R.</t>
        </is>
      </c>
      <c r="H971" t="n">
        <v>2025</v>
      </c>
      <c r="I971" s="5" t="n">
        <v>45391</v>
      </c>
      <c r="L971" t="inlineStr">
        <is>
          <t>10.1080/21622965.2024.2336019</t>
        </is>
      </c>
      <c r="P971">
        <f>_xlfn.IFNA( _xlfn.XLOOKUP(A971,#REF!,#REF!), "Not Pubmed")</f>
        <v/>
      </c>
      <c r="AC971" t="inlineStr">
        <is>
          <t>Appl Neuropsychol Child</t>
        </is>
      </c>
      <c r="AD971" t="inlineStr">
        <is>
          <t>Pubmed</t>
        </is>
      </c>
    </row>
    <row r="972">
      <c r="A972" t="inlineStr">
        <is>
          <t>Prediction of methylphenidate treatment response for ADHD using conventional and radiomics T1 and DTI features: Secondary analysis of a randomized clinical trial</t>
        </is>
      </c>
      <c r="B972">
        <f>IF(COUNTIF($A$1:A971,
IF(ISNUMBER(MATCH(RIGHT(TRIM(A971),1),{".",",",";",":","!","?"},0)),
LEFT(TRIM(A971),LEN(TRIM(A971))-1),
TRIM(A971)
))=1,
"Not Duplicate",
"Duplicate")</f>
        <v/>
      </c>
      <c r="C972">
        <f>_xlfn.IFNA(_xlfn.XLOOKUP(A972, Table1[Title], Table1[Inclusion/Exclusion Decision]), "Added studies")</f>
        <v/>
      </c>
      <c r="D972" t="inlineStr">
        <is>
          <t>Chen M, van der Pal Z, Poirot MG, Schrantee A, Bottelier M, Kooij SJJ, Marquering HA, Reneman L, Caan MWA.</t>
        </is>
      </c>
      <c r="H972" t="n">
        <v>2025</v>
      </c>
      <c r="I972" s="5" t="n">
        <v>45622</v>
      </c>
      <c r="J972" t="inlineStr">
        <is>
          <t>PMC11626811</t>
        </is>
      </c>
      <c r="L972" t="inlineStr">
        <is>
          <t>10.1016/j.nicl.2024.103707</t>
        </is>
      </c>
      <c r="P972">
        <f>_xlfn.IFNA( _xlfn.XLOOKUP(A972,#REF!,#REF!), "Not Pubmed")</f>
        <v/>
      </c>
      <c r="AC972" t="inlineStr">
        <is>
          <t>Neuroimage Clin</t>
        </is>
      </c>
      <c r="AD972" t="inlineStr">
        <is>
          <t>Pubmed</t>
        </is>
      </c>
    </row>
    <row r="973">
      <c r="A973" t="inlineStr">
        <is>
          <t>Artificial intelligence in ADHD: a global perspective on research hotspots, trends and clinical applications</t>
        </is>
      </c>
      <c r="B973">
        <f>IF(COUNTIF($A$1:A972,
IF(ISNUMBER(MATCH(RIGHT(TRIM(A972),1),{".",",",";",":","!","?"},0)),
LEFT(TRIM(A972),LEN(TRIM(A972))-1),
TRIM(A972)
))=1,
"Not Duplicate",
"Duplicate")</f>
        <v/>
      </c>
      <c r="C973">
        <f>_xlfn.IFNA(_xlfn.XLOOKUP(A973, Table1[Title], Table1[Inclusion/Exclusion Decision]), "Added studies")</f>
        <v/>
      </c>
      <c r="D973" t="inlineStr">
        <is>
          <t>Wang X, Jia Q, Liang L, Zhou W, Yang W, Mu J.</t>
        </is>
      </c>
      <c r="H973" t="n">
        <v>2025</v>
      </c>
      <c r="I973" s="5" t="n">
        <v>45772</v>
      </c>
      <c r="J973" t="inlineStr">
        <is>
          <t>PMC12018397</t>
        </is>
      </c>
      <c r="L973" t="inlineStr">
        <is>
          <t>10.3389/fnhum.2025.1577585</t>
        </is>
      </c>
      <c r="P973">
        <f>_xlfn.IFNA( _xlfn.XLOOKUP(A973,#REF!,#REF!), "Not Pubmed")</f>
        <v/>
      </c>
      <c r="AC973" t="inlineStr">
        <is>
          <t>Front Hum Neurosci</t>
        </is>
      </c>
      <c r="AD973" t="inlineStr">
        <is>
          <t>Pubmed</t>
        </is>
      </c>
    </row>
    <row r="974">
      <c r="A974" t="inlineStr">
        <is>
          <t>Auxiliary Diagnosis of Children With Attention-Deficit/Hyperactivity Disorder Using Eye-Tracking and Digital Biomarkers: Case-Control Study</t>
        </is>
      </c>
      <c r="B974">
        <f>IF(COUNTIF($A$1:A973,
IF(ISNUMBER(MATCH(RIGHT(TRIM(A973),1),{".",",",";",":","!","?"},0)),
LEFT(TRIM(A973),LEN(TRIM(A973))-1),
TRIM(A973)
))=1,
"Not Duplicate",
"Duplicate")</f>
        <v/>
      </c>
      <c r="C974">
        <f>_xlfn.IFNA(_xlfn.XLOOKUP(A974, Table1[Title], Table1[Inclusion/Exclusion Decision]), "Added studies")</f>
        <v/>
      </c>
      <c r="D974" t="inlineStr">
        <is>
          <t>Liu Z, Li J, Zhang Y, Wu D, Huo Y, Yang J, Zhang M, Dong C, Jiang L, Sun R, Zhou R, Li F, Yu X, Zhu D, Guo Y, Chen J.</t>
        </is>
      </c>
      <c r="H974" t="n">
        <v>2024</v>
      </c>
      <c r="I974" s="5" t="n">
        <v>45595</v>
      </c>
      <c r="J974" t="inlineStr">
        <is>
          <t>PMC11645504</t>
        </is>
      </c>
      <c r="L974" t="inlineStr">
        <is>
          <t>10.2196/58927</t>
        </is>
      </c>
      <c r="AC974" t="inlineStr">
        <is>
          <t>JMIR Mhealth Uhealth</t>
        </is>
      </c>
      <c r="AD974" t="inlineStr">
        <is>
          <t>Pubmed</t>
        </is>
      </c>
    </row>
    <row r="975">
      <c r="A975" t="inlineStr">
        <is>
          <t>Machine-learning-based diagnosis of drug-naive adult patients with attention-deficit hyperactivity disorder using mismatch negativity</t>
        </is>
      </c>
      <c r="B975">
        <f>IF(COUNTIF($A$1:A974,
IF(ISNUMBER(MATCH(RIGHT(TRIM(A974),1),{".",",",";",":","!","?"},0)),
LEFT(TRIM(A974),LEN(TRIM(A974))-1),
TRIM(A974)
))=1,
"Not Duplicate",
"Duplicate")</f>
        <v/>
      </c>
      <c r="C975">
        <f>_xlfn.IFNA(_xlfn.XLOOKUP(A975, Table1[Title], Table1[Inclusion/Exclusion Decision]), "Added studies")</f>
        <v/>
      </c>
      <c r="D975" t="inlineStr">
        <is>
          <t>Kim S, Baek JH, Kwon YJ, Lee HY, Yoo JH, Shim SH, Kim JS.</t>
        </is>
      </c>
      <c r="H975" t="n">
        <v>2021</v>
      </c>
      <c r="I975" s="5" t="n">
        <v>44458</v>
      </c>
      <c r="J975" t="inlineStr">
        <is>
          <t>PMC8449778</t>
        </is>
      </c>
      <c r="L975" t="inlineStr">
        <is>
          <t>10.1038/s41398-021-01604-3</t>
        </is>
      </c>
      <c r="P975">
        <f>_xlfn.IFNA( _xlfn.XLOOKUP(A975,#REF!,#REF!), "Not Pubmed")</f>
        <v/>
      </c>
      <c r="AC975" t="inlineStr">
        <is>
          <t>Transl Psychiatry</t>
        </is>
      </c>
      <c r="AD975" t="inlineStr">
        <is>
          <t>Pubmed</t>
        </is>
      </c>
    </row>
    <row r="976">
      <c r="A976" t="inlineStr">
        <is>
          <t>Developing attention deficits/hyperactivity disorder-virtual reality diagnostic tool with machine learning for children and adolescents</t>
        </is>
      </c>
      <c r="B976">
        <f>IF(COUNTIF($A$1:A975,
IF(ISNUMBER(MATCH(RIGHT(TRIM(A975),1),{".",",",";",":","!","?"},0)),
LEFT(TRIM(A975),LEN(TRIM(A975))-1),
TRIM(A975)
))=1,
"Not Duplicate",
"Duplicate")</f>
        <v/>
      </c>
      <c r="C976">
        <f>_xlfn.IFNA(_xlfn.XLOOKUP(A976, Table1[Title], Table1[Inclusion/Exclusion Decision]), "Added studies")</f>
        <v/>
      </c>
      <c r="D976" t="inlineStr">
        <is>
          <t>Wiguna T, Bahana R, Dirgantoro B, Minayati K, Teh SD, Ismail RI, Kaligis F, Wigantara NA.</t>
        </is>
      </c>
      <c r="H976" t="n">
        <v>2022</v>
      </c>
      <c r="I976" s="5" t="n">
        <v>44844</v>
      </c>
      <c r="J976" t="inlineStr">
        <is>
          <t>PMC9533640</t>
        </is>
      </c>
      <c r="L976" t="inlineStr">
        <is>
          <t>10.3389/fpsyt.2022.984481</t>
        </is>
      </c>
      <c r="AC976" t="inlineStr">
        <is>
          <t>Front Psychiatry</t>
        </is>
      </c>
      <c r="AD976" t="inlineStr">
        <is>
          <t>Pubmed</t>
        </is>
      </c>
    </row>
    <row r="977">
      <c r="A977" t="inlineStr">
        <is>
          <t>Unraveling ADHD Through Eye-Tracking Procedures: A Scoping Review</t>
        </is>
      </c>
      <c r="B977">
        <f>IF(COUNTIF($A$1:A976,
IF(ISNUMBER(MATCH(RIGHT(TRIM(A976),1),{".",",",";",":","!","?"},0)),
LEFT(TRIM(A976),LEN(TRIM(A976))-1),
TRIM(A976)
))=1,
"Not Duplicate",
"Duplicate")</f>
        <v/>
      </c>
      <c r="C977">
        <f>_xlfn.IFNA(_xlfn.XLOOKUP(A977, Table1[Title], Table1[Inclusion/Exclusion Decision]), "Added studies")</f>
        <v/>
      </c>
      <c r="D977" t="inlineStr">
        <is>
          <t>Andreou G, Argatzopoulou A.</t>
        </is>
      </c>
      <c r="H977" t="n">
        <v>2025</v>
      </c>
      <c r="I977" s="5" t="n">
        <v>45825</v>
      </c>
      <c r="L977" t="inlineStr">
        <is>
          <t>10.1177/10870547251344731</t>
        </is>
      </c>
      <c r="P977">
        <f>_xlfn.IFNA( _xlfn.XLOOKUP(A977,#REF!,#REF!), "Not Pubmed")</f>
        <v/>
      </c>
      <c r="AC977" t="inlineStr">
        <is>
          <t>J Atten Disord</t>
        </is>
      </c>
      <c r="AD977" t="inlineStr">
        <is>
          <t>Pubmed</t>
        </is>
      </c>
    </row>
    <row r="978">
      <c r="A978" t="inlineStr">
        <is>
          <t>Limbic and Executive Meso- and Nigrostriatal Tracts Predict Impulsivity Differences in Attention-Deficit/Hyperactivity Disorder</t>
        </is>
      </c>
      <c r="B978">
        <f>IF(COUNTIF($A$1:A977,
IF(ISNUMBER(MATCH(RIGHT(TRIM(A977),1),{".",",",";",":","!","?"},0)),
LEFT(TRIM(A977),LEN(TRIM(A977))-1),
TRIM(A977)
))=1,
"Not Duplicate",
"Duplicate")</f>
        <v/>
      </c>
      <c r="C978">
        <f>_xlfn.IFNA(_xlfn.XLOOKUP(A978, Table1[Title], Table1[Inclusion/Exclusion Decision]), "Added studies")</f>
        <v/>
      </c>
      <c r="D978" t="inlineStr">
        <is>
          <t>Elliott BL, D'Ardenne K, Mukherjee P, Schweitzer JB, McClure SM.</t>
        </is>
      </c>
      <c r="H978" t="n">
        <v>2022</v>
      </c>
      <c r="I978" s="5" t="n">
        <v>44345</v>
      </c>
      <c r="J978" t="inlineStr">
        <is>
          <t>PMC8930197</t>
        </is>
      </c>
      <c r="K978" t="inlineStr">
        <is>
          <t>NIHMS1784120</t>
        </is>
      </c>
      <c r="L978" t="inlineStr">
        <is>
          <t>10.1016/j.bpsc.2021.05.002</t>
        </is>
      </c>
      <c r="AC978" t="inlineStr">
        <is>
          <t>Biol Psychiatry Cogn Neurosci Neuroimaging</t>
        </is>
      </c>
      <c r="AD978" t="inlineStr">
        <is>
          <t>Pubmed</t>
        </is>
      </c>
    </row>
    <row r="979">
      <c r="A979" t="inlineStr">
        <is>
          <t>Integrating explainable AI with clinical features to enhance ADHD diagnostic understanding</t>
        </is>
      </c>
      <c r="B979">
        <f>IF(COUNTIF($A$1:A978,
IF(ISNUMBER(MATCH(RIGHT(TRIM(A978),1),{".",",",";",":","!","?"},0)),
LEFT(TRIM(A978),LEN(TRIM(A978))-1),
TRIM(A978)
))=1,
"Not Duplicate",
"Duplicate")</f>
        <v/>
      </c>
      <c r="C979">
        <f>_xlfn.IFNA(_xlfn.XLOOKUP(A979, Table1[Title], Table1[Inclusion/Exclusion Decision]), "Added studies")</f>
        <v/>
      </c>
      <c r="D979" t="inlineStr">
        <is>
          <t>Shakeel HM, Antoniou G, Adamou M.</t>
        </is>
      </c>
      <c r="H979" t="n">
        <v>2025</v>
      </c>
      <c r="I979" s="5" t="n">
        <v>46003</v>
      </c>
      <c r="J979" t="inlineStr">
        <is>
          <t>PMC12690393</t>
        </is>
      </c>
      <c r="L979" t="inlineStr">
        <is>
          <t>10.3389/fpsyt.2025.1706216</t>
        </is>
      </c>
      <c r="P979">
        <f>_xlfn.IFNA( _xlfn.XLOOKUP(A979,#REF!,#REF!), "Not Pubmed")</f>
        <v/>
      </c>
      <c r="AC979" t="inlineStr">
        <is>
          <t>Front Psychiatry</t>
        </is>
      </c>
      <c r="AD979" t="inlineStr">
        <is>
          <t>Pubmed</t>
        </is>
      </c>
    </row>
    <row r="980">
      <c r="A980" t="inlineStr">
        <is>
          <t>Automated classification of attention deficit hyperactivity disorder and conduct disorder using entropy features with ECG signals</t>
        </is>
      </c>
      <c r="B980">
        <f>IF(COUNTIF($A$1:A979,
IF(ISNUMBER(MATCH(RIGHT(TRIM(A979),1),{".",",",";",":","!","?"},0)),
LEFT(TRIM(A979),LEN(TRIM(A979))-1),
TRIM(A979)
))=1,
"Not Duplicate",
"Duplicate")</f>
        <v/>
      </c>
      <c r="C980">
        <f>_xlfn.IFNA(_xlfn.XLOOKUP(A980, Table1[Title], Table1[Inclusion/Exclusion Decision]), "Added studies")</f>
        <v/>
      </c>
      <c r="D980" t="inlineStr">
        <is>
          <t>Koh JEW, Ooi CP, Lim-Ashworth NS, Vicnesh J, Tor HT, Lih OS, Tan RS, Acharya UR, Fung DSS.</t>
        </is>
      </c>
      <c r="H980" t="n">
        <v>2022</v>
      </c>
      <c r="I980" s="5" t="n">
        <v>44543</v>
      </c>
      <c r="L980" t="inlineStr">
        <is>
          <t>10.1016/j.compbiomed.2021.105120</t>
        </is>
      </c>
      <c r="P980">
        <f>_xlfn.IFNA( _xlfn.XLOOKUP(A980,#REF!,#REF!), "Not Pubmed")</f>
        <v/>
      </c>
      <c r="AC980" t="inlineStr">
        <is>
          <t>Comput Biol Med</t>
        </is>
      </c>
      <c r="AD980" t="inlineStr">
        <is>
          <t>Pubmed</t>
        </is>
      </c>
    </row>
    <row r="981">
      <c r="A981" t="inlineStr">
        <is>
          <t>Magnetic resonance imaging evaluation and nuclear receptor binding SET domain protein 1 mutation in the Sotos syndrome with attention-deficit/hyperactivity disorder</t>
        </is>
      </c>
      <c r="B981">
        <f>IF(COUNTIF($A$1:A980,
IF(ISNUMBER(MATCH(RIGHT(TRIM(A980),1),{".",",",";",":","!","?"},0)),
LEFT(TRIM(A980),LEN(TRIM(A980))-1),
TRIM(A980)
))=1,
"Not Duplicate",
"Duplicate")</f>
        <v/>
      </c>
      <c r="C981">
        <f>_xlfn.IFNA(_xlfn.XLOOKUP(A981, Table1[Title], Table1[Inclusion/Exclusion Decision]), "Added studies")</f>
        <v/>
      </c>
      <c r="D981" t="inlineStr">
        <is>
          <t>Zhu W.</t>
        </is>
      </c>
      <c r="H981" t="n">
        <v>2025</v>
      </c>
      <c r="I981" s="5" t="n">
        <v>45674</v>
      </c>
      <c r="J981" t="inlineStr">
        <is>
          <t>PMC11577501</t>
        </is>
      </c>
      <c r="L981" t="inlineStr">
        <is>
          <t>10.12998/wjcc.v13.i2.98319</t>
        </is>
      </c>
      <c r="P981">
        <f>_xlfn.IFNA( _xlfn.XLOOKUP(A981,#REF!,#REF!), "Not Pubmed")</f>
        <v/>
      </c>
      <c r="AC981" t="inlineStr">
        <is>
          <t>World J Clin Cases</t>
        </is>
      </c>
      <c r="AD981" t="inlineStr">
        <is>
          <t>Pubmed</t>
        </is>
      </c>
    </row>
    <row r="982">
      <c r="A982" t="inlineStr">
        <is>
          <t>Spectral Analysis of Light-Adapted Electroretinograms in Neurodevelopmental Disorders: Classification with Machine Learning</t>
        </is>
      </c>
      <c r="B982">
        <f>IF(COUNTIF($A$1:A981,
IF(ISNUMBER(MATCH(RIGHT(TRIM(A981),1),{".",",",";",":","!","?"},0)),
LEFT(TRIM(A981),LEN(TRIM(A981))-1),
TRIM(A981)
))=1,
"Not Duplicate",
"Duplicate")</f>
        <v/>
      </c>
      <c r="C982">
        <f>_xlfn.IFNA(_xlfn.XLOOKUP(A982, Table1[Title], Table1[Inclusion/Exclusion Decision]), "Added studies")</f>
        <v/>
      </c>
      <c r="D982" t="inlineStr">
        <is>
          <t>Constable PA, Pinzon-Arenas JO, Mercado Diaz LR, Lee IO, Marmolejo-Ramos F, Loh L, Zhdanov A, Kulyabin M, Brabec M, Skuse DH, Thompson DA, Posada-Quintero H.</t>
        </is>
      </c>
      <c r="H982" t="n">
        <v>2024</v>
      </c>
      <c r="I982" s="5" t="n">
        <v>45681</v>
      </c>
      <c r="J982" t="inlineStr">
        <is>
          <t>PMC11761560</t>
        </is>
      </c>
      <c r="L982" t="inlineStr">
        <is>
          <t>10.3390/bioengineering12010015</t>
        </is>
      </c>
      <c r="P982">
        <f>_xlfn.IFNA( _xlfn.XLOOKUP(A982,#REF!,#REF!), "Not Pubmed")</f>
        <v/>
      </c>
      <c r="AC982" t="inlineStr">
        <is>
          <t>Bioengineering (Basel)</t>
        </is>
      </c>
      <c r="AD982" t="inlineStr">
        <is>
          <t>Pubmed</t>
        </is>
      </c>
    </row>
    <row r="983">
      <c r="A983" t="inlineStr">
        <is>
          <t>FASDetect as a machine learning-based screening app for FASD in youth with ADHD</t>
        </is>
      </c>
      <c r="B983">
        <f>IF(COUNTIF($A$1:A982,
IF(ISNUMBER(MATCH(RIGHT(TRIM(A982),1),{".",",",";",":","!","?"},0)),
LEFT(TRIM(A982),LEN(TRIM(A982))-1),
TRIM(A982)
))=1,
"Not Duplicate",
"Duplicate")</f>
        <v/>
      </c>
      <c r="C983">
        <f>_xlfn.IFNA(_xlfn.XLOOKUP(A983, Table1[Title], Table1[Inclusion/Exclusion Decision]), "Added studies")</f>
        <v/>
      </c>
      <c r="D983" t="inlineStr">
        <is>
          <t>Ehrig L, Wagner AC, Wolter H, Correll CU, Geisel O, Konigorski S.</t>
        </is>
      </c>
      <c r="H983" t="n">
        <v>2023</v>
      </c>
      <c r="I983" s="5" t="n">
        <v>45126</v>
      </c>
      <c r="J983" t="inlineStr">
        <is>
          <t>PMC10356778</t>
        </is>
      </c>
      <c r="L983" t="inlineStr">
        <is>
          <t>10.1038/s41746-023-00864-1</t>
        </is>
      </c>
      <c r="AC983" t="inlineStr">
        <is>
          <t>NPJ Digit Med</t>
        </is>
      </c>
      <c r="AD983" t="inlineStr">
        <is>
          <t>Pubmed</t>
        </is>
      </c>
    </row>
    <row r="984">
      <c r="A984" t="inlineStr">
        <is>
          <t>Examining attention- deficit/ hyperactivity disorder in endurance and ultra-endurance runners</t>
        </is>
      </c>
      <c r="B984">
        <f>IF(COUNTIF($A$1:A983,
IF(ISNUMBER(MATCH(RIGHT(TRIM(A983),1),{".",",",";",":","!","?"},0)),
LEFT(TRIM(A983),LEN(TRIM(A983))-1),
TRIM(A983)
))=1,
"Not Duplicate",
"Duplicate")</f>
        <v/>
      </c>
      <c r="C984">
        <f>_xlfn.IFNA(_xlfn.XLOOKUP(A984, Table1[Title], Table1[Inclusion/Exclusion Decision]), "Added studies")</f>
        <v/>
      </c>
      <c r="D984" t="inlineStr">
        <is>
          <t>Scheer V, Valero D, Valero E, Weiss K, Rosemann T, Knechtle B.</t>
        </is>
      </c>
      <c r="H984" t="n">
        <v>2026</v>
      </c>
      <c r="I984" s="5" t="n">
        <v>46050</v>
      </c>
      <c r="L984" t="inlineStr">
        <is>
          <t>10.1016/j.actpsy.2025.106144</t>
        </is>
      </c>
      <c r="P984">
        <f>_xlfn.IFNA( _xlfn.XLOOKUP(A984,#REF!,#REF!), "Not Pubmed")</f>
        <v/>
      </c>
      <c r="AC984" t="inlineStr">
        <is>
          <t>Acta Psychol (Amst)</t>
        </is>
      </c>
      <c r="AD984" t="inlineStr">
        <is>
          <t>Pubmed</t>
        </is>
      </c>
    </row>
    <row r="985">
      <c r="A985" t="inlineStr">
        <is>
          <t>Measuring quality-of-care in treatment of young children with attention-deficit/hyperactivity disorder using pre-trained language models</t>
        </is>
      </c>
      <c r="B985">
        <f>IF(COUNTIF($A$1:A984,
IF(ISNUMBER(MATCH(RIGHT(TRIM(A984),1),{".",",",";",":","!","?"},0)),
LEFT(TRIM(A984),LEN(TRIM(A984))-1),
TRIM(A984)
))=1,
"Not Duplicate",
"Duplicate")</f>
        <v/>
      </c>
      <c r="C985">
        <f>_xlfn.IFNA(_xlfn.XLOOKUP(A985, Table1[Title], Table1[Inclusion/Exclusion Decision]), "Added studies")</f>
        <v/>
      </c>
      <c r="D985" t="inlineStr">
        <is>
          <t>Pillai M, Posada J, Gardner RM, Hernandez-Boussard T, Bannett Y.</t>
        </is>
      </c>
      <c r="H985" t="n">
        <v>2024</v>
      </c>
      <c r="I985" s="5" t="n">
        <v>45311</v>
      </c>
      <c r="J985" t="inlineStr">
        <is>
          <t>PMC10990536</t>
        </is>
      </c>
      <c r="L985" t="inlineStr">
        <is>
          <t>10.1093/jamia/ocae001</t>
        </is>
      </c>
      <c r="P985">
        <f>_xlfn.IFNA( _xlfn.XLOOKUP(A985,#REF!,#REF!), "Not Pubmed")</f>
        <v/>
      </c>
      <c r="AC985" t="inlineStr">
        <is>
          <t>J Am Med Inform Assoc</t>
        </is>
      </c>
      <c r="AD985" t="inlineStr">
        <is>
          <t>Pubmed</t>
        </is>
      </c>
    </row>
    <row r="986">
      <c r="A986" t="inlineStr">
        <is>
          <t>Adolescent ADHD and electrophysiological reward responsiveness: A machine learning approach to evaluate classification accuracy and prognosis</t>
        </is>
      </c>
      <c r="B986">
        <f>IF(COUNTIF($A$1:A985,
IF(ISNUMBER(MATCH(RIGHT(TRIM(A985),1),{".",",",";",":","!","?"},0)),
LEFT(TRIM(A985),LEN(TRIM(A985))-1),
TRIM(A985)
))=1,
"Not Duplicate",
"Duplicate")</f>
        <v/>
      </c>
      <c r="C986">
        <f>_xlfn.IFNA(_xlfn.XLOOKUP(A986, Table1[Title], Table1[Inclusion/Exclusion Decision]), "Added studies")</f>
        <v/>
      </c>
      <c r="D986" t="inlineStr">
        <is>
          <t>Hámori G, File B, Fiáth R, Pászthy B, Réthelyi JM, Ulbert I, Bunford N.</t>
        </is>
      </c>
      <c r="H986" t="n">
        <v>2023</v>
      </c>
      <c r="I986" s="5" t="n">
        <v>45000</v>
      </c>
      <c r="L986" t="inlineStr">
        <is>
          <t>10.1016/j.psychres.2023.115139</t>
        </is>
      </c>
      <c r="AC986" t="inlineStr">
        <is>
          <t>Psychiatry Res</t>
        </is>
      </c>
      <c r="AD986" t="inlineStr">
        <is>
          <t>Pubmed</t>
        </is>
      </c>
    </row>
    <row r="987">
      <c r="A987" t="inlineStr">
        <is>
          <t>Identifying neuroimaging biomarkers of attention-deficit hyperactivity disorder (ADHD) from cortical hemodynamic responses during Go/NoGo task using machine learning approaches</t>
        </is>
      </c>
      <c r="B987">
        <f>IF(COUNTIF($A$1:A986,
IF(ISNUMBER(MATCH(RIGHT(TRIM(A986),1),{".",",",";",":","!","?"},0)),
LEFT(TRIM(A986),LEN(TRIM(A986))-1),
TRIM(A986)
))=1,
"Not Duplicate",
"Duplicate")</f>
        <v/>
      </c>
      <c r="C987">
        <f>_xlfn.IFNA(_xlfn.XLOOKUP(A987, Table1[Title], Table1[Inclusion/Exclusion Decision]), "Added studies")</f>
        <v/>
      </c>
      <c r="D987" t="inlineStr">
        <is>
          <t>Li X, Liu X, Jiang Y, Cui J, Ji Y, Cheng F, Zhou D.</t>
        </is>
      </c>
      <c r="H987" t="n">
        <v>2025</v>
      </c>
      <c r="I987" s="5" t="n">
        <v>45816</v>
      </c>
      <c r="L987" t="inlineStr">
        <is>
          <t>10.1016/j.pnpbp.2025.111417</t>
        </is>
      </c>
      <c r="P987">
        <f>_xlfn.IFNA( _xlfn.XLOOKUP(A987,#REF!,#REF!), "Not Pubmed")</f>
        <v/>
      </c>
      <c r="AC987" t="inlineStr">
        <is>
          <t>Prog Neuropsychopharmacol Biol Psychiatry</t>
        </is>
      </c>
      <c r="AD987" t="inlineStr">
        <is>
          <t>Pubmed</t>
        </is>
      </c>
    </row>
    <row r="988">
      <c r="A988" t="inlineStr">
        <is>
          <t>Detection of ADHD from EEG signals using new hybrid decomposition and deep learning techniques</t>
        </is>
      </c>
      <c r="B988">
        <f>IF(COUNTIF($A$1:A987,
IF(ISNUMBER(MATCH(RIGHT(TRIM(A987),1),{".",",",";",":","!","?"},0)),
LEFT(TRIM(A987),LEN(TRIM(A987))-1),
TRIM(A987)
))=1,
"Not Duplicate",
"Duplicate")</f>
        <v/>
      </c>
      <c r="C988">
        <f>_xlfn.IFNA(_xlfn.XLOOKUP(A988, Table1[Title], Table1[Inclusion/Exclusion Decision]), "Added studies")</f>
        <v/>
      </c>
      <c r="D988" t="inlineStr">
        <is>
          <t>Esas MY, Latifoğlu F.</t>
        </is>
      </c>
      <c r="H988" t="n">
        <v>2023</v>
      </c>
      <c r="I988" s="5" t="n">
        <v>45015</v>
      </c>
      <c r="L988" t="inlineStr">
        <is>
          <t>10.1088/1741-2552/acc902</t>
        </is>
      </c>
      <c r="AC988" t="inlineStr">
        <is>
          <t>J Neural Eng</t>
        </is>
      </c>
      <c r="AD988" t="inlineStr">
        <is>
          <t>Pubmed</t>
        </is>
      </c>
    </row>
    <row r="989">
      <c r="A989" t="inlineStr">
        <is>
          <t>Application of Artificial Intelligence in the MRI Classification Task of Human Brain Neurological and Psychiatric Diseases: A Scoping Review</t>
        </is>
      </c>
      <c r="B989">
        <f>IF(COUNTIF($A$1:A988,
IF(ISNUMBER(MATCH(RIGHT(TRIM(A988),1),{".",",",";",":","!","?"},0)),
LEFT(TRIM(A988),LEN(TRIM(A988))-1),
TRIM(A988)
))=1,
"Not Duplicate",
"Duplicate")</f>
        <v/>
      </c>
      <c r="C989">
        <f>_xlfn.IFNA(_xlfn.XLOOKUP(A989, Table1[Title], Table1[Inclusion/Exclusion Decision]), "Added studies")</f>
        <v/>
      </c>
      <c r="D989" t="inlineStr">
        <is>
          <t>Zhang Z, Li G, Xu Y, Tang X.</t>
        </is>
      </c>
      <c r="H989" t="n">
        <v>2021</v>
      </c>
      <c r="I989" s="5" t="n">
        <v>44435</v>
      </c>
      <c r="J989" t="inlineStr">
        <is>
          <t>PMC8392727</t>
        </is>
      </c>
      <c r="L989" t="inlineStr">
        <is>
          <t>10.3390/diagnostics11081402</t>
        </is>
      </c>
      <c r="P989">
        <f>_xlfn.IFNA( _xlfn.XLOOKUP(A989,#REF!,#REF!), "Not Pubmed")</f>
        <v/>
      </c>
      <c r="AC989" t="inlineStr">
        <is>
          <t>Diagnostics (Basel)</t>
        </is>
      </c>
      <c r="AD989" t="inlineStr">
        <is>
          <t>Pubmed</t>
        </is>
      </c>
    </row>
    <row r="990">
      <c r="A990" t="inlineStr">
        <is>
          <t>Multimodal alterations of directed connectivity profiles in patients with attention-deficit/hyperactivity disorders</t>
        </is>
      </c>
      <c r="B990">
        <f>IF(COUNTIF($A$1:A989,
IF(ISNUMBER(MATCH(RIGHT(TRIM(A989),1),{".",",",";",":","!","?"},0)),
LEFT(TRIM(A989),LEN(TRIM(A989))-1),
TRIM(A989)
))=1,
"Not Duplicate",
"Duplicate")</f>
        <v/>
      </c>
      <c r="C990">
        <f>_xlfn.IFNA(_xlfn.XLOOKUP(A990, Table1[Title], Table1[Inclusion/Exclusion Decision]), "Added studies")</f>
        <v/>
      </c>
      <c r="D990" t="inlineStr">
        <is>
          <t>Muthuraman M, Moliadze V, Boecher L, Siemann J, Freitag CM, Groppa S, Siniatchkin M.</t>
        </is>
      </c>
      <c r="H990" t="n">
        <v>2019</v>
      </c>
      <c r="I990" s="5" t="n">
        <v>43828</v>
      </c>
      <c r="J990" t="inlineStr">
        <is>
          <t>PMC6934806</t>
        </is>
      </c>
      <c r="L990" t="inlineStr">
        <is>
          <t>10.1038/s41598-019-56398-8</t>
        </is>
      </c>
      <c r="P990">
        <f>_xlfn.IFNA( _xlfn.XLOOKUP(A990,#REF!,#REF!), "Not Pubmed")</f>
        <v/>
      </c>
      <c r="AC990" t="inlineStr">
        <is>
          <t>Sci Rep</t>
        </is>
      </c>
      <c r="AD990" t="inlineStr">
        <is>
          <t>Pubmed</t>
        </is>
      </c>
    </row>
    <row r="991">
      <c r="A991" t="inlineStr">
        <is>
          <t>Insight into ADHD diagnosis with deep learning on Actimetry: Quantitative interpretation of occlusion maps in age and gender subgroups</t>
        </is>
      </c>
      <c r="B991">
        <f>IF(COUNTIF($A$1:A990,
IF(ISNUMBER(MATCH(RIGHT(TRIM(A990),1),{".",",",";",":","!","?"},0)),
LEFT(TRIM(A990),LEN(TRIM(A990))-1),
TRIM(A990)
))=1,
"Not Duplicate",
"Duplicate")</f>
        <v/>
      </c>
      <c r="C991">
        <f>_xlfn.IFNA(_xlfn.XLOOKUP(A991, Table1[Title], Table1[Inclusion/Exclusion Decision]), "Added studies")</f>
        <v/>
      </c>
      <c r="D991" t="inlineStr">
        <is>
          <t>Amado-Caballero P, Casaseca-de-la-Higuera P, Alberola-López S, Andrés-de-Llano JM, López-Villalobos JA, Alberola-López C.</t>
        </is>
      </c>
      <c r="H991" t="n">
        <v>2023</v>
      </c>
      <c r="I991" s="5" t="n">
        <v>45175</v>
      </c>
      <c r="L991" t="inlineStr">
        <is>
          <t>10.1016/j.artmed.2023.102630</t>
        </is>
      </c>
      <c r="AC991" t="inlineStr">
        <is>
          <t>Artif Intell Med</t>
        </is>
      </c>
      <c r="AD991" t="inlineStr">
        <is>
          <t>Pubmed</t>
        </is>
      </c>
    </row>
    <row r="992">
      <c r="A992" t="inlineStr">
        <is>
          <t>Dynamic functional connectivity analysis with temporal convolutional network for attention deficit/hyperactivity disorder identification</t>
        </is>
      </c>
      <c r="B992">
        <f>IF(COUNTIF($A$1:A991,
IF(ISNUMBER(MATCH(RIGHT(TRIM(A991),1),{".",",",";",":","!","?"},0)),
LEFT(TRIM(A991),LEN(TRIM(A991))-1),
TRIM(A991)
))=1,
"Not Duplicate",
"Duplicate")</f>
        <v/>
      </c>
      <c r="C992">
        <f>_xlfn.IFNA(_xlfn.XLOOKUP(A992, Table1[Title], Table1[Inclusion/Exclusion Decision]), "Added studies")</f>
        <v/>
      </c>
      <c r="D992" t="inlineStr">
        <is>
          <t>Wang M, Zhu L, Li X, Pan Y, Li L.</t>
        </is>
      </c>
      <c r="H992" t="n">
        <v>2023</v>
      </c>
      <c r="I992" s="5" t="n">
        <v>45287</v>
      </c>
      <c r="J992" t="inlineStr">
        <is>
          <t>PMC10750397</t>
        </is>
      </c>
      <c r="L992" t="inlineStr">
        <is>
          <t>10.3389/fnins.2023.1322967</t>
        </is>
      </c>
      <c r="P992">
        <f>_xlfn.IFNA( _xlfn.XLOOKUP(A992,#REF!,#REF!), "Not Pubmed")</f>
        <v/>
      </c>
      <c r="AC992" t="inlineStr">
        <is>
          <t>Front Neurosci</t>
        </is>
      </c>
      <c r="AD992" t="inlineStr">
        <is>
          <t>Pubmed</t>
        </is>
      </c>
    </row>
    <row r="993">
      <c r="A993" t="inlineStr">
        <is>
          <t>Exploratory study on plasma Acylglycerol and Acylethanolamide dysregulation in substance use and attention-deficit/hyperactivity disorder: Implications for novel biomarkers in dual diagnosis</t>
        </is>
      </c>
      <c r="B993">
        <f>IF(COUNTIF($A$1:A992,
IF(ISNUMBER(MATCH(RIGHT(TRIM(A992),1),{".",",",";",":","!","?"},0)),
LEFT(TRIM(A992),LEN(TRIM(A992))-1),
TRIM(A992)
))=1,
"Not Duplicate",
"Duplicate")</f>
        <v/>
      </c>
      <c r="C993">
        <f>_xlfn.IFNA(_xlfn.XLOOKUP(A993, Table1[Title], Table1[Inclusion/Exclusion Decision]), "Added studies")</f>
        <v/>
      </c>
      <c r="D993" t="inlineStr">
        <is>
          <t>Flores-López M, Herrera-Imbroda J, Requena-Ocaña N, García-Marchena N, Araos P, Verheul-Campos J, Ruiz JJ, Pastor A, de la Torre R, Bordallo A, Pavón-Morón FJ, Rodríguez de Fonseca F, Serrano A.</t>
        </is>
      </c>
      <c r="H993" t="n">
        <v>2025</v>
      </c>
      <c r="I993" s="5" t="n">
        <v>45753</v>
      </c>
      <c r="L993" t="inlineStr">
        <is>
          <t>10.1016/j.pnpbp.2025.111350</t>
        </is>
      </c>
      <c r="P993">
        <f>_xlfn.IFNA( _xlfn.XLOOKUP(A993,#REF!,#REF!), "Not Pubmed")</f>
        <v/>
      </c>
      <c r="AC993" t="inlineStr">
        <is>
          <t>Prog Neuropsychopharmacol Biol Psychiatry</t>
        </is>
      </c>
      <c r="AD993" t="inlineStr">
        <is>
          <t>Pubmed</t>
        </is>
      </c>
    </row>
    <row r="994">
      <c r="A994" t="inlineStr">
        <is>
          <t>Microstate dynamics and spectral components as markers of persistent and remittent attention-deficit/hyperactivity disorder</t>
        </is>
      </c>
      <c r="B994">
        <f>IF(COUNTIF($A$1:A993,
IF(ISNUMBER(MATCH(RIGHT(TRIM(A993),1),{".",",",";",":","!","?"},0)),
LEFT(TRIM(A993),LEN(TRIM(A993))-1),
TRIM(A993)
))=1,
"Not Duplicate",
"Duplicate")</f>
        <v/>
      </c>
      <c r="C994">
        <f>_xlfn.IFNA(_xlfn.XLOOKUP(A994, Table1[Title], Table1[Inclusion/Exclusion Decision]), "Added studies")</f>
        <v/>
      </c>
      <c r="D994" t="inlineStr">
        <is>
          <t>Wu G, Zhao X, Luo X, Li H, Chen Y, Dang C, Sun L.</t>
        </is>
      </c>
      <c r="H994" t="n">
        <v>2024</v>
      </c>
      <c r="I994" s="5" t="n">
        <v>45365</v>
      </c>
      <c r="L994" t="inlineStr">
        <is>
          <t>10.1016/j.clinph.2024.02.027</t>
        </is>
      </c>
      <c r="P994">
        <f>_xlfn.IFNA( _xlfn.XLOOKUP(A994,#REF!,#REF!), "Not Pubmed")</f>
        <v/>
      </c>
      <c r="AC994" t="inlineStr">
        <is>
          <t>Clin Neurophysiol</t>
        </is>
      </c>
      <c r="AD994" t="inlineStr">
        <is>
          <t>Pubmed</t>
        </is>
      </c>
    </row>
    <row r="995">
      <c r="A995" t="inlineStr">
        <is>
          <t>Fusion of Multi-Task Neurophysiological Data to Enhance the Detection of Attention- Deficit/Hyperactivity Disorder</t>
        </is>
      </c>
      <c r="B995">
        <f>IF(COUNTIF($A$1:A994,
IF(ISNUMBER(MATCH(RIGHT(TRIM(A994),1),{".",",",";",":","!","?"},0)),
LEFT(TRIM(A994),LEN(TRIM(A994))-1),
TRIM(A994)
))=1,
"Not Duplicate",
"Duplicate")</f>
        <v/>
      </c>
      <c r="C995">
        <f>_xlfn.IFNA(_xlfn.XLOOKUP(A995, Table1[Title], Table1[Inclusion/Exclusion Decision]), "Added studies")</f>
        <v/>
      </c>
      <c r="D995" t="inlineStr">
        <is>
          <t>Zhang KF, Yeh SC, Hsiao-Kuang Wu E, Xu X, Tsai HJ, Chen CC.</t>
        </is>
      </c>
      <c r="H995" t="n">
        <v>2024</v>
      </c>
      <c r="I995" s="5" t="n">
        <v>45593</v>
      </c>
      <c r="J995" t="inlineStr">
        <is>
          <t>PMC11505865</t>
        </is>
      </c>
      <c r="L995" t="inlineStr">
        <is>
          <t>10.1109/JTEHM.2024.3435553</t>
        </is>
      </c>
      <c r="P995">
        <f>_xlfn.IFNA( _xlfn.XLOOKUP(A995,#REF!,#REF!), "Not Pubmed")</f>
        <v/>
      </c>
      <c r="AC995" t="inlineStr">
        <is>
          <t>IEEE J Transl Eng Health Med</t>
        </is>
      </c>
      <c r="AD995" t="inlineStr">
        <is>
          <t>Pubmed</t>
        </is>
      </c>
    </row>
    <row r="996" hidden="1">
      <c r="A996" t="inlineStr">
        <is>
          <t>Placebo Response and Its Predictors in Attention Deficit Hyperactivity Disorder: A Meta-Analysis and Comparison of Meta-Regression and MetaForest</t>
        </is>
      </c>
      <c r="B996">
        <f>IF(COUNTIF($A$1:A995,
IF(ISNUMBER(MATCH(RIGHT(TRIM(A995),1),{".",",",";",":","!","?"},0)),
LEFT(TRIM(A995),LEN(TRIM(A995))-1),
TRIM(A995)
))=1,
"Not Duplicate",
"Duplicate")</f>
        <v/>
      </c>
      <c r="C996">
        <f>_xlfn.IFNA(_xlfn.XLOOKUP(A996, Table1[Title], Table1[Inclusion/Exclusion Decision]), "Added studies")</f>
        <v/>
      </c>
      <c r="D996" t="inlineStr">
        <is>
          <t>Castells X, Saez M, Barcheni M, Cunill R, Serrano D, López B, van Lissa CJ.</t>
        </is>
      </c>
      <c r="H996" t="n">
        <v>2022</v>
      </c>
      <c r="I996" s="5" t="n">
        <v>44414</v>
      </c>
      <c r="J996" t="inlineStr">
        <is>
          <t>PMC8756096</t>
        </is>
      </c>
      <c r="L996" t="inlineStr">
        <is>
          <t>10.1093/ijnp/pyab054</t>
        </is>
      </c>
      <c r="AC996" t="inlineStr">
        <is>
          <t>Int J Neuropsychopharmacol</t>
        </is>
      </c>
      <c r="AD996" t="inlineStr">
        <is>
          <t>Pubmed</t>
        </is>
      </c>
    </row>
    <row r="997">
      <c r="A997" t="inlineStr">
        <is>
          <t>4DfCF: 4D fMRI CrossFormer Vision Transformer</t>
        </is>
      </c>
      <c r="B997">
        <f>IF(COUNTIF($A$1:A996,
IF(ISNUMBER(MATCH(RIGHT(TRIM(A996),1),{".",",",";",":","!","?"},0)),
LEFT(TRIM(A996),LEN(TRIM(A996))-1),
TRIM(A996)
))=1,
"Not Duplicate",
"Duplicate")</f>
        <v/>
      </c>
      <c r="C997">
        <f>_xlfn.IFNA(_xlfn.XLOOKUP(A997, Table1[Title], Table1[Inclusion/Exclusion Decision]), "Added studies")</f>
        <v/>
      </c>
      <c r="D997" t="inlineStr">
        <is>
          <t>Zheng C, El-Sappagh S, Abuhmed T.</t>
        </is>
      </c>
      <c r="H997" t="n">
        <v>2025</v>
      </c>
      <c r="I997" s="5" t="n">
        <v>45974</v>
      </c>
      <c r="L997" t="inlineStr">
        <is>
          <t>10.1109/JBHI.2025.3631655</t>
        </is>
      </c>
      <c r="P997">
        <f>_xlfn.IFNA( _xlfn.XLOOKUP(A997,#REF!,#REF!), "Not Pubmed")</f>
        <v/>
      </c>
      <c r="AC997" t="inlineStr">
        <is>
          <t>IEEE J Biomed Health Inform</t>
        </is>
      </c>
      <c r="AD997" t="inlineStr">
        <is>
          <t>Pubmed</t>
        </is>
      </c>
    </row>
    <row r="998" hidden="1">
      <c r="A998" t="inlineStr">
        <is>
          <t>Supported Diagnosis of Attention Deficit and Hyperactivity Disorder from EEG Based on Interpretable Kernels for Hidden Markov Models</t>
        </is>
      </c>
      <c r="B998">
        <f>IF(COUNTIF($A$1:A997,
IF(ISNUMBER(MATCH(RIGHT(TRIM(A997),1),{".",",",";",":","!","?"},0)),
LEFT(TRIM(A997),LEN(TRIM(A997))-1),
TRIM(A997)
))=1,
"Not Duplicate",
"Duplicate")</f>
        <v/>
      </c>
      <c r="C998">
        <f>_xlfn.IFNA(_xlfn.XLOOKUP(A998, Table1[Title], Table1[Inclusion/Exclusion Decision]), "Added studies")</f>
        <v/>
      </c>
      <c r="D998" t="inlineStr">
        <is>
          <t>Maya-Piedrahita MC, Herrera-Gomez PM, Berrío-Mesa L, Cárdenas-Peña DA, Orozco-Gutierrez AA.</t>
        </is>
      </c>
      <c r="H998" t="n">
        <v>2022</v>
      </c>
      <c r="I998" s="5" t="n">
        <v>44569</v>
      </c>
      <c r="L998" t="inlineStr">
        <is>
          <t>10.1142/S0129065722500083</t>
        </is>
      </c>
      <c r="AC998" t="inlineStr">
        <is>
          <t>Int J Neural Syst</t>
        </is>
      </c>
      <c r="AD998" t="inlineStr">
        <is>
          <t>Pubmed</t>
        </is>
      </c>
    </row>
    <row r="999">
      <c r="A999" t="inlineStr">
        <is>
          <t>Assessing machine learning for fair prediction of ADHD in school pupils using a retrospective cohort study of linked education and healthcare data</t>
        </is>
      </c>
      <c r="B999">
        <f>IF(COUNTIF($A$1:A998,
IF(ISNUMBER(MATCH(RIGHT(TRIM(A998),1),{".",",",";",":","!","?"},0)),
LEFT(TRIM(A998),LEN(TRIM(A998))-1),
TRIM(A998)
))=1,
"Not Duplicate",
"Duplicate")</f>
        <v/>
      </c>
      <c r="C999">
        <f>_xlfn.IFNA(_xlfn.XLOOKUP(A999, Table1[Title], Table1[Inclusion/Exclusion Decision]), "Added studies")</f>
        <v/>
      </c>
      <c r="D999" t="inlineStr">
        <is>
          <t>Ter-Minassian L, Viani N, Wickersham A, Cross L, Stewart R, Velupillai S, Downs J.</t>
        </is>
      </c>
      <c r="H999" t="n">
        <v>2022</v>
      </c>
      <c r="I999" s="5" t="n">
        <v>44923</v>
      </c>
      <c r="J999" t="inlineStr">
        <is>
          <t>PMC9723859</t>
        </is>
      </c>
      <c r="L999" t="inlineStr">
        <is>
          <t>10.1136/bmjopen-2021-058058</t>
        </is>
      </c>
      <c r="AC999" t="inlineStr">
        <is>
          <t>BMJ Open</t>
        </is>
      </c>
      <c r="AD999" t="inlineStr">
        <is>
          <t>Pubmed</t>
        </is>
      </c>
    </row>
    <row r="1000">
      <c r="A1000" t="inlineStr">
        <is>
          <t>Classification and discrimination of emotion dysregulation disorders using machine learning</t>
        </is>
      </c>
      <c r="B1000">
        <f>IF(COUNTIF($A$1:A999,
IF(ISNUMBER(MATCH(RIGHT(TRIM(A999),1),{".",",",";",":","!","?"},0)),
LEFT(TRIM(A999),LEN(TRIM(A999))-1),
TRIM(A999)
))=1,
"Not Duplicate",
"Duplicate")</f>
        <v/>
      </c>
      <c r="C1000">
        <f>_xlfn.IFNA(_xlfn.XLOOKUP(A1000, Table1[Title], Table1[Inclusion/Exclusion Decision]), "Added studies")</f>
        <v/>
      </c>
      <c r="D1000" t="inlineStr">
        <is>
          <t>Murray RJ, Meuleman B, Pham E, Perroud N, Piguet C.</t>
        </is>
      </c>
      <c r="H1000" t="n">
        <v>2026</v>
      </c>
      <c r="I1000" s="5" t="n">
        <v>46054</v>
      </c>
      <c r="L1000" t="inlineStr">
        <is>
          <t>10.1016/j.jad.2026.121264</t>
        </is>
      </c>
      <c r="P1000">
        <f>_xlfn.IFNA( _xlfn.XLOOKUP(A1000,#REF!,#REF!), "Not Pubmed")</f>
        <v/>
      </c>
      <c r="AC1000" t="inlineStr">
        <is>
          <t>J Affect Disord</t>
        </is>
      </c>
      <c r="AD1000" t="inlineStr">
        <is>
          <t>Pubmed</t>
        </is>
      </c>
    </row>
    <row r="1001">
      <c r="A1001" t="inlineStr">
        <is>
          <t>Machine-learning-based feature selection to identify attention-deficit hyperactivity disorder using whole-brain white matter microstructure: A longitudinal study</t>
        </is>
      </c>
      <c r="B1001">
        <f>IF(COUNTIF($A$1:A1000,
IF(ISNUMBER(MATCH(RIGHT(TRIM(A1000),1),{".",",",";",":","!","?"},0)),
LEFT(TRIM(A1000),LEN(TRIM(A1000))-1),
TRIM(A1000)
))=1,
"Not Duplicate",
"Duplicate")</f>
        <v/>
      </c>
      <c r="C1001">
        <f>_xlfn.IFNA(_xlfn.XLOOKUP(A1001, Table1[Title], Table1[Inclusion/Exclusion Decision]), "Added studies")</f>
        <v/>
      </c>
      <c r="D1001" t="inlineStr">
        <is>
          <t>Chiang HL, Wu CS, Chen CL, Tseng WI, Gau SS.</t>
        </is>
      </c>
      <c r="H1001" t="n">
        <v>2024</v>
      </c>
      <c r="I1001" s="5" t="n">
        <v>45443</v>
      </c>
      <c r="L1001" t="inlineStr">
        <is>
          <t>10.1016/j.ajp.2024.104087</t>
        </is>
      </c>
      <c r="P1001">
        <f>_xlfn.IFNA( _xlfn.XLOOKUP(A1001,#REF!,#REF!), "Not Pubmed")</f>
        <v/>
      </c>
      <c r="AC1001" t="inlineStr">
        <is>
          <t>Asian J Psychiatr</t>
        </is>
      </c>
      <c r="AD1001" t="inlineStr">
        <is>
          <t>Pubmed</t>
        </is>
      </c>
    </row>
    <row r="1002">
      <c r="A1002" t="inlineStr">
        <is>
          <t>Urinary Metabolic Biomarkers of Attentional Control in Children With Attention-Deficit/Hyperactivity Disorder: A Dimensional Approach Through (1)H NMR-Based Metabolomics</t>
        </is>
      </c>
      <c r="B1002">
        <f>IF(COUNTIF($A$1:A1001,
IF(ISNUMBER(MATCH(RIGHT(TRIM(A1001),1),{".",",",";",":","!","?"},0)),
LEFT(TRIM(A1001),LEN(TRIM(A1001))-1),
TRIM(A1001)
))=1,
"Not Duplicate",
"Duplicate")</f>
        <v/>
      </c>
      <c r="C1002">
        <f>_xlfn.IFNA(_xlfn.XLOOKUP(A1002, Table1[Title], Table1[Inclusion/Exclusion Decision]), "Added studies")</f>
        <v/>
      </c>
      <c r="D1002" t="inlineStr">
        <is>
          <t>Salmerón ADM, Fernández-Martín P, Rodríguez-Herrera R, Arrabal-Campos FM, Abreu AC, Fernández I, Flores P.</t>
        </is>
      </c>
      <c r="H1002" t="n">
        <v>2025</v>
      </c>
      <c r="I1002" s="5" t="n">
        <v>45840</v>
      </c>
      <c r="J1002" t="inlineStr">
        <is>
          <t>PMC12215226</t>
        </is>
      </c>
      <c r="L1002" t="inlineStr">
        <is>
          <t>10.1002/nbm.70088</t>
        </is>
      </c>
      <c r="P1002">
        <f>_xlfn.IFNA( _xlfn.XLOOKUP(A1002,#REF!,#REF!), "Not Pubmed")</f>
        <v/>
      </c>
      <c r="AC1002" t="inlineStr">
        <is>
          <t>NMR Biomed</t>
        </is>
      </c>
      <c r="AD1002" t="inlineStr">
        <is>
          <t>Pubmed</t>
        </is>
      </c>
    </row>
    <row r="1003">
      <c r="A1003" t="inlineStr">
        <is>
          <t>Wearable Signals for Diagnosing Attention-Deficit/Hyperactivity Disorder in Adolescents: A Feasibility Study</t>
        </is>
      </c>
      <c r="B1003">
        <f>IF(COUNTIF($A$1:A1002,
IF(ISNUMBER(MATCH(RIGHT(TRIM(A1002),1),{".",",",";",":","!","?"},0)),
LEFT(TRIM(A1002),LEN(TRIM(A1002))-1),
TRIM(A1002)
))=1,
"Not Duplicate",
"Duplicate")</f>
        <v/>
      </c>
      <c r="C1003">
        <f>_xlfn.IFNA(_xlfn.XLOOKUP(A1003, Table1[Title], Table1[Inclusion/Exclusion Decision]), "Added studies")</f>
        <v/>
      </c>
      <c r="D1003" t="inlineStr">
        <is>
          <t>Jiang Z, Chan AYL, Lum D, Wong KHTW, Leung JCN, Ip P, Coghill D, Wong RS, Ngai ECH, Wong ICK.</t>
        </is>
      </c>
      <c r="H1003" t="n">
        <v>2024</v>
      </c>
      <c r="I1003" s="5" t="n">
        <v>46001</v>
      </c>
      <c r="J1003" t="inlineStr">
        <is>
          <t>PMC12684460</t>
        </is>
      </c>
      <c r="L1003" t="inlineStr">
        <is>
          <t>10.1016/j.jaacop.2024.11.003</t>
        </is>
      </c>
      <c r="P1003">
        <f>_xlfn.IFNA( _xlfn.XLOOKUP(A1003,#REF!,#REF!), "Not Pubmed")</f>
        <v/>
      </c>
      <c r="AC1003" t="inlineStr">
        <is>
          <t>JAACAP Open</t>
        </is>
      </c>
      <c r="AD1003" t="inlineStr">
        <is>
          <t>Pubmed</t>
        </is>
      </c>
    </row>
    <row r="1004">
      <c r="A1004" t="inlineStr">
        <is>
          <t>Enhanced neurobiological biomarker differentiation for attention-deficit/hyperactivity disorder through a risk-informed design</t>
        </is>
      </c>
      <c r="B1004">
        <f>IF(COUNTIF($A$1:A1003,
IF(ISNUMBER(MATCH(RIGHT(TRIM(A1003),1),{".",",",";",":","!","?"},0)),
LEFT(TRIM(A1003),LEN(TRIM(A1003))-1),
TRIM(A1003)
))=1,
"Not Duplicate",
"Duplicate")</f>
        <v/>
      </c>
      <c r="C1004">
        <f>_xlfn.IFNA(_xlfn.XLOOKUP(A1004, Table1[Title], Table1[Inclusion/Exclusion Decision]), "Added studies")</f>
        <v/>
      </c>
      <c r="D1004" t="inlineStr">
        <is>
          <t>Duarte I, Hoffmann MS, Salum GA, Leffa DT, Belangero S, Santoro M, Ota VK, Ito LT, Pan PM, Farhat LC, Murray AL, Miguel EC, Kieling C, Rohde LA, Caye A.</t>
        </is>
      </c>
      <c r="H1004" t="n">
        <v>2025</v>
      </c>
      <c r="I1004" s="5" t="n">
        <v>45629</v>
      </c>
      <c r="L1004" t="inlineStr">
        <is>
          <t>10.1007/s00787-024-02622-4</t>
        </is>
      </c>
      <c r="P1004">
        <f>_xlfn.IFNA( _xlfn.XLOOKUP(A1004,#REF!,#REF!), "Not Pubmed")</f>
        <v/>
      </c>
      <c r="AC1004" t="inlineStr">
        <is>
          <t>Eur Child Adolesc Psychiatry</t>
        </is>
      </c>
      <c r="AD1004" t="inlineStr">
        <is>
          <t>Pubmed</t>
        </is>
      </c>
    </row>
    <row r="1005">
      <c r="A1005" t="inlineStr">
        <is>
          <t>Altered Periodic Dynamics in the Default Mode Network in Autism and Attention-Deficit/Hyperactivity Disorder</t>
        </is>
      </c>
      <c r="B1005">
        <f>IF(COUNTIF($A$1:A1004,
IF(ISNUMBER(MATCH(RIGHT(TRIM(A1004),1),{".",",",";",":","!","?"},0)),
LEFT(TRIM(A1004),LEN(TRIM(A1004))-1),
TRIM(A1004)
))=1,
"Not Duplicate",
"Duplicate")</f>
        <v/>
      </c>
      <c r="C1005">
        <f>_xlfn.IFNA(_xlfn.XLOOKUP(A1005, Table1[Title], Table1[Inclusion/Exclusion Decision]), "Added studies")</f>
        <v/>
      </c>
      <c r="D1005" t="inlineStr">
        <is>
          <t>Curtin P, Neufeld J, Curtin A, Arora M, Bölte S.</t>
        </is>
      </c>
      <c r="H1005" t="n">
        <v>2022</v>
      </c>
      <c r="I1005" s="5" t="n">
        <v>44621</v>
      </c>
      <c r="J1005" t="inlineStr">
        <is>
          <t>PMC9119910</t>
        </is>
      </c>
      <c r="K1005" t="inlineStr">
        <is>
          <t>NIHMS1775901</t>
        </is>
      </c>
      <c r="L1005" t="inlineStr">
        <is>
          <t>10.1016/j.biopsych.2022.01.010</t>
        </is>
      </c>
      <c r="AC1005" t="inlineStr">
        <is>
          <t>Biol Psychiatry</t>
        </is>
      </c>
      <c r="AD1005" t="inlineStr">
        <is>
          <t>Pubmed</t>
        </is>
      </c>
    </row>
    <row r="1006">
      <c r="A1006" t="inlineStr">
        <is>
          <t>Neuronal Correlates of Task Irrelevant Distractions Enhance the Detection of Attention Deficit/Hyperactivity Disorder</t>
        </is>
      </c>
      <c r="B1006">
        <f>IF(COUNTIF($A$1:A1005,
IF(ISNUMBER(MATCH(RIGHT(TRIM(A1005),1),{".",",",";",":","!","?"},0)),
LEFT(TRIM(A1005),LEN(TRIM(A1005))-1),
TRIM(A1005)
))=1,
"Not Duplicate",
"Duplicate")</f>
        <v/>
      </c>
      <c r="C1006">
        <f>_xlfn.IFNA(_xlfn.XLOOKUP(A1006, Table1[Title], Table1[Inclusion/Exclusion Decision]), "Added studies")</f>
        <v/>
      </c>
      <c r="D1006" t="inlineStr">
        <is>
          <t>Chen CC, Wu EH, Chen YQ, Tsai HJ, Chung CR, Yeh SC.</t>
        </is>
      </c>
      <c r="H1006" t="n">
        <v>2023</v>
      </c>
      <c r="I1006" s="5" t="n">
        <v>45022</v>
      </c>
      <c r="L1006" t="inlineStr">
        <is>
          <t>10.1109/TNSRE.2023.3241649</t>
        </is>
      </c>
      <c r="P1006">
        <f>_xlfn.IFNA( _xlfn.XLOOKUP(A1006,#REF!,#REF!), "Not Pubmed")</f>
        <v/>
      </c>
      <c r="AC1006" t="inlineStr">
        <is>
          <t>IEEE Trans Neural Syst Rehabil Eng</t>
        </is>
      </c>
      <c r="AD1006" t="inlineStr">
        <is>
          <t>Pubmed</t>
        </is>
      </c>
    </row>
    <row r="1007" hidden="1">
      <c r="A1007" t="inlineStr">
        <is>
          <t>Classification Accuracy of Neuroimaging Biomarkers in Attention-Deficit/Hyperactivity Disorder: Effects of Sample Size and Circular Analysis</t>
        </is>
      </c>
      <c r="B1007">
        <f>IF(COUNTIF($A$1:A1006,
IF(ISNUMBER(MATCH(RIGHT(TRIM(A1006),1),{".",",",";",":","!","?"},0)),
LEFT(TRIM(A1006),LEN(TRIM(A1006))-1),
TRIM(A1006)
))=1,
"Not Duplicate",
"Duplicate")</f>
        <v/>
      </c>
      <c r="C1007">
        <f>_xlfn.IFNA(_xlfn.XLOOKUP(A1007, Table1[Title], Table1[Inclusion/Exclusion Decision]), "Added studies")</f>
        <v/>
      </c>
      <c r="D1007" t="inlineStr">
        <is>
          <t>Pulini AA, Kerr WT, Loo SK, Lenartowicz A.</t>
        </is>
      </c>
      <c r="H1007" t="n">
        <v>2019</v>
      </c>
      <c r="I1007" s="5" t="n">
        <v>43314</v>
      </c>
      <c r="J1007" t="inlineStr">
        <is>
          <t>PMC6310118</t>
        </is>
      </c>
      <c r="K1007" t="inlineStr">
        <is>
          <t>NIHMS990783</t>
        </is>
      </c>
      <c r="L1007" t="inlineStr">
        <is>
          <t>10.1016/j.bpsc.2018.06.003</t>
        </is>
      </c>
      <c r="AC1007" t="inlineStr">
        <is>
          <t>Biol Psychiatry Cogn Neurosci Neuroimaging</t>
        </is>
      </c>
      <c r="AD1007" t="inlineStr">
        <is>
          <t>Pubmed</t>
        </is>
      </c>
    </row>
    <row r="1008">
      <c r="A1008" t="inlineStr">
        <is>
          <t>Using machine learning to improve diagnostic assessment of ASD in the light of specific differential and co-occurring diagnoses</t>
        </is>
      </c>
      <c r="B1008">
        <f>IF(COUNTIF($A$1:A1007,
IF(ISNUMBER(MATCH(RIGHT(TRIM(A1007),1),{".",",",";",":","!","?"},0)),
LEFT(TRIM(A1007),LEN(TRIM(A1007))-1),
TRIM(A1007)
))=1,
"Not Duplicate",
"Duplicate")</f>
        <v/>
      </c>
      <c r="C1008">
        <f>_xlfn.IFNA(_xlfn.XLOOKUP(A1008, Table1[Title], Table1[Inclusion/Exclusion Decision]), "Added studies")</f>
        <v/>
      </c>
      <c r="D1008" t="inlineStr">
        <is>
          <t>Schulte-Rüther M, Kulvicius T, Stroth S, Wolff N, Roessner V, Marschik PB, Kamp-Becker I, Poustka L.</t>
        </is>
      </c>
      <c r="H1008" t="n">
        <v>2023</v>
      </c>
      <c r="I1008" s="5" t="n">
        <v>44743</v>
      </c>
      <c r="L1008" t="inlineStr">
        <is>
          <t>10.1111/jcpp.13650</t>
        </is>
      </c>
      <c r="P1008">
        <f>_xlfn.IFNA( _xlfn.XLOOKUP(A1008,#REF!,#REF!), "Not Pubmed")</f>
        <v/>
      </c>
      <c r="AC1008" t="inlineStr">
        <is>
          <t>J Child Psychol Psychiatry</t>
        </is>
      </c>
      <c r="AD1008" t="inlineStr">
        <is>
          <t>Pubmed</t>
        </is>
      </c>
    </row>
    <row r="1009">
      <c r="A1009" t="inlineStr">
        <is>
          <t>Deep Learning Based on Event-Related EEG Differentiates Children with ADHD from Healthy Controls</t>
        </is>
      </c>
      <c r="B1009">
        <f>IF(COUNTIF($A$1:A1008,
IF(ISNUMBER(MATCH(RIGHT(TRIM(A1008),1),{".",",",";",":","!","?"},0)),
LEFT(TRIM(A1008),LEN(TRIM(A1008))-1),
TRIM(A1008)
))=1,
"Not Duplicate",
"Duplicate")</f>
        <v/>
      </c>
      <c r="C1009">
        <f>_xlfn.IFNA(_xlfn.XLOOKUP(A1009, Table1[Title], Table1[Inclusion/Exclusion Decision]), "Added studies")</f>
        <v/>
      </c>
      <c r="D1009" t="inlineStr">
        <is>
          <t>Vahid A, Bluschke A, Roessner V, Stober S, Beste C.</t>
        </is>
      </c>
      <c r="H1009" t="n">
        <v>2019</v>
      </c>
      <c r="I1009" s="5" t="n">
        <v>43670</v>
      </c>
      <c r="J1009" t="inlineStr">
        <is>
          <t>PMC6679086</t>
        </is>
      </c>
      <c r="L1009" t="inlineStr">
        <is>
          <t>10.3390/jcm8071055</t>
        </is>
      </c>
      <c r="P1009">
        <f>_xlfn.IFNA( _xlfn.XLOOKUP(A1009,#REF!,#REF!), "Not Pubmed")</f>
        <v/>
      </c>
      <c r="AC1009" t="inlineStr">
        <is>
          <t>J Clin Med</t>
        </is>
      </c>
      <c r="AD1009" t="inlineStr">
        <is>
          <t>Pubmed</t>
        </is>
      </c>
    </row>
    <row r="1010">
      <c r="A1010" t="inlineStr">
        <is>
          <t>Examining overlap and homogeneity in ASD, ADHD, and OCD: a data-driven, diagnosis-agnostic approach</t>
        </is>
      </c>
      <c r="B1010">
        <f>IF(COUNTIF($A$1:A1009,
IF(ISNUMBER(MATCH(RIGHT(TRIM(A1009),1),{".",",",";",":","!","?"},0)),
LEFT(TRIM(A1009),LEN(TRIM(A1009))-1),
TRIM(A1009)
))=1,
"Not Duplicate",
"Duplicate")</f>
        <v/>
      </c>
      <c r="C1010">
        <f>_xlfn.IFNA(_xlfn.XLOOKUP(A1010, Table1[Title], Table1[Inclusion/Exclusion Decision]), "Added studies")</f>
        <v/>
      </c>
      <c r="D1010" t="inlineStr">
        <is>
          <t>Kushki A, Anagnostou E, Hammill C, Duez P, Brian J, Iaboni A, Schachar R, Crosbie J, Arnold P, Lerch JP.</t>
        </is>
      </c>
      <c r="H1010" t="n">
        <v>2019</v>
      </c>
      <c r="I1010" s="5" t="n">
        <v>43797</v>
      </c>
      <c r="J1010" t="inlineStr">
        <is>
          <t>PMC6880188</t>
        </is>
      </c>
      <c r="L1010" t="inlineStr">
        <is>
          <t>10.1038/s41398-019-0631-2</t>
        </is>
      </c>
      <c r="P1010">
        <f>_xlfn.IFNA( _xlfn.XLOOKUP(A1010,#REF!,#REF!), "Not Pubmed")</f>
        <v/>
      </c>
      <c r="AC1010" t="inlineStr">
        <is>
          <t>Transl Psychiatry</t>
        </is>
      </c>
      <c r="AD1010" t="inlineStr">
        <is>
          <t>Pubmed</t>
        </is>
      </c>
    </row>
    <row r="1011">
      <c r="A1011" t="inlineStr">
        <is>
          <t>Diagnostic Classification of ADHD Versus Control: Support Vector Machine Classification Using Brief Neuropsychological Assessment</t>
        </is>
      </c>
      <c r="B1011">
        <f>IF(COUNTIF($A$1:A1010,
IF(ISNUMBER(MATCH(RIGHT(TRIM(A1010),1),{".",",",";",":","!","?"},0)),
LEFT(TRIM(A1010),LEN(TRIM(A1010))-1),
TRIM(A1010)
))=1,
"Not Duplicate",
"Duplicate")</f>
        <v/>
      </c>
      <c r="C1011">
        <f>_xlfn.IFNA(_xlfn.XLOOKUP(A1011, Table1[Title], Table1[Inclusion/Exclusion Decision]), "Added studies")</f>
        <v/>
      </c>
      <c r="D1011" t="inlineStr">
        <is>
          <t>Bledsoe JC, Xiao C, Chaovalitwongse A, Mehta S, Grabowski TJ, Semrud-Clikeman M, Pliszka S, Breiger D.</t>
        </is>
      </c>
      <c r="H1011" t="n">
        <v>2020</v>
      </c>
      <c r="I1011" s="5" t="n">
        <v>42518</v>
      </c>
      <c r="L1011" t="inlineStr">
        <is>
          <t>10.1177/1087054716649666</t>
        </is>
      </c>
      <c r="P1011">
        <f>_xlfn.IFNA( _xlfn.XLOOKUP(A1011,#REF!,#REF!), "Not Pubmed")</f>
        <v/>
      </c>
      <c r="AC1011" t="inlineStr">
        <is>
          <t>J Atten Disord</t>
        </is>
      </c>
      <c r="AD1011" t="inlineStr">
        <is>
          <t>Pubmed</t>
        </is>
      </c>
    </row>
    <row r="1012">
      <c r="A1012" t="inlineStr">
        <is>
          <t>A comparative diagnostic study using clinical and multimodal assessment, including functional neuroimaging and oculomotricity tools, to differentiate ADHD in young patients from healthy control group</t>
        </is>
      </c>
      <c r="B1012">
        <f>IF(COUNTIF($A$1:A1011,
IF(ISNUMBER(MATCH(RIGHT(TRIM(A1011),1),{".",",",";",":","!","?"},0)),
LEFT(TRIM(A1011),LEN(TRIM(A1011))-1),
TRIM(A1011)
))=1,
"Not Duplicate",
"Duplicate")</f>
        <v/>
      </c>
      <c r="C1012">
        <f>_xlfn.IFNA(_xlfn.XLOOKUP(A1012, Table1[Title], Table1[Inclusion/Exclusion Decision]), "Added studies")</f>
        <v/>
      </c>
      <c r="D1012" t="inlineStr">
        <is>
          <t>Ma G, Eng AE, Chiang SK, Hao F, McIntyre RS, Zhou D, Yang Y, Ho RC, Yam KC.</t>
        </is>
      </c>
      <c r="H1012" t="n">
        <v>2025</v>
      </c>
      <c r="I1012" s="5" t="n">
        <v>45692</v>
      </c>
      <c r="L1012" t="inlineStr">
        <is>
          <t>10.1111/pcn.13788</t>
        </is>
      </c>
      <c r="P1012">
        <f>_xlfn.IFNA( _xlfn.XLOOKUP(A1012,#REF!,#REF!), "Not Pubmed")</f>
        <v/>
      </c>
      <c r="AC1012" t="inlineStr">
        <is>
          <t>Psychiatry Clin Neurosci</t>
        </is>
      </c>
      <c r="AD1012" t="inlineStr">
        <is>
          <t>Pubmed</t>
        </is>
      </c>
    </row>
    <row r="1013">
      <c r="A1013" t="inlineStr">
        <is>
          <t>Machine Learning Methods for Diagnosing Autism Spectrum Disorder and Attention- Deficit/Hyperactivity Disorder Using Functional and Structural MRI: A Survey</t>
        </is>
      </c>
      <c r="B1013">
        <f>IF(COUNTIF($A$1:A1012,
IF(ISNUMBER(MATCH(RIGHT(TRIM(A1012),1),{".",",",";",":","!","?"},0)),
LEFT(TRIM(A1012),LEN(TRIM(A1012))-1),
TRIM(A1012)
))=1,
"Not Duplicate",
"Duplicate")</f>
        <v/>
      </c>
      <c r="C1013">
        <f>_xlfn.IFNA(_xlfn.XLOOKUP(A1013, Table1[Title], Table1[Inclusion/Exclusion Decision]), "Added studies")</f>
        <v/>
      </c>
      <c r="D1013" t="inlineStr">
        <is>
          <t>Eslami T, Almuqhim F, Raiker JS, Saeed F.</t>
        </is>
      </c>
      <c r="H1013" t="n">
        <v>2021</v>
      </c>
      <c r="I1013" s="5" t="n">
        <v>44235</v>
      </c>
      <c r="J1013" t="inlineStr">
        <is>
          <t>PMC7855595</t>
        </is>
      </c>
      <c r="L1013" t="inlineStr">
        <is>
          <t>10.3389/fninf.2020.575999</t>
        </is>
      </c>
      <c r="AC1013" t="inlineStr">
        <is>
          <t>Front Neuroinform</t>
        </is>
      </c>
      <c r="AD1013" t="inlineStr">
        <is>
          <t>Pubmed</t>
        </is>
      </c>
    </row>
    <row r="1014">
      <c r="A1014" t="inlineStr">
        <is>
          <t>Optimal interval and feature selection in activity data for detecting attention deficit hyperactivity disorder</t>
        </is>
      </c>
      <c r="B1014">
        <f>IF(COUNTIF($A$1:A1013,
IF(ISNUMBER(MATCH(RIGHT(TRIM(A1013),1),{".",",",";",":","!","?"},0)),
LEFT(TRIM(A1013),LEN(TRIM(A1013))-1),
TRIM(A1013)
))=1,
"Not Duplicate",
"Duplicate")</f>
        <v/>
      </c>
      <c r="C1014">
        <f>_xlfn.IFNA(_xlfn.XLOOKUP(A1014, Table1[Title], Table1[Inclusion/Exclusion Decision]), "Added studies")</f>
        <v/>
      </c>
      <c r="D1014" t="inlineStr">
        <is>
          <t>V S, S D MK.</t>
        </is>
      </c>
      <c r="H1014" t="n">
        <v>2024</v>
      </c>
      <c r="I1014" s="5" t="n">
        <v>45498</v>
      </c>
      <c r="L1014" t="inlineStr">
        <is>
          <t>10.1016/j.compbiomed.2024.108909</t>
        </is>
      </c>
      <c r="P1014">
        <f>_xlfn.IFNA( _xlfn.XLOOKUP(A1014,#REF!,#REF!), "Not Pubmed")</f>
        <v/>
      </c>
      <c r="AC1014" t="inlineStr">
        <is>
          <t>Comput Biol Med</t>
        </is>
      </c>
      <c r="AD1014" t="inlineStr">
        <is>
          <t>Pubmed</t>
        </is>
      </c>
    </row>
    <row r="1015">
      <c r="A1015" t="inlineStr">
        <is>
          <t>Generalizability of 3D CNN models for age estimation in diverse youth populations using structural MRI</t>
        </is>
      </c>
      <c r="B1015">
        <f>IF(COUNTIF($A$1:A1014,
IF(ISNUMBER(MATCH(RIGHT(TRIM(A1014),1),{".",",",";",":","!","?"},0)),
LEFT(TRIM(A1014),LEN(TRIM(A1014))-1),
TRIM(A1014)
))=1,
"Not Duplicate",
"Duplicate")</f>
        <v/>
      </c>
      <c r="C1015">
        <f>_xlfn.IFNA(_xlfn.XLOOKUP(A1015, Table1[Title], Table1[Inclusion/Exclusion Decision]), "Added studies")</f>
        <v/>
      </c>
      <c r="D1015" t="inlineStr">
        <is>
          <t>Mendes SL, Pinaya WHL, Pan PM, Jackowski AP, Bressan RA, Sato JR.</t>
        </is>
      </c>
      <c r="H1015" t="n">
        <v>2023</v>
      </c>
      <c r="I1015" s="5" t="n">
        <v>45043</v>
      </c>
      <c r="J1015" t="inlineStr">
        <is>
          <t>PMC10140022</t>
        </is>
      </c>
      <c r="L1015" t="inlineStr">
        <is>
          <t>10.1038/s41598-023-33920-7</t>
        </is>
      </c>
      <c r="P1015">
        <f>_xlfn.IFNA( _xlfn.XLOOKUP(A1015,#REF!,#REF!), "Not Pubmed")</f>
        <v/>
      </c>
      <c r="AC1015" t="inlineStr">
        <is>
          <t>Sci Rep</t>
        </is>
      </c>
      <c r="AD1015" t="inlineStr">
        <is>
          <t>Pubmed</t>
        </is>
      </c>
    </row>
    <row r="1016">
      <c r="A1016" t="inlineStr">
        <is>
          <t>Data-Driven Methods for Predicting ADHD Diagnosis and Related Impairment: The Potential of a Machine Learning Approach</t>
        </is>
      </c>
      <c r="B1016">
        <f>IF(COUNTIF($A$1:A1015,
IF(ISNUMBER(MATCH(RIGHT(TRIM(A1015),1),{".",",",";",":","!","?"},0)),
LEFT(TRIM(A1015),LEN(TRIM(A1015))-1),
TRIM(A1015)
))=1,
"Not Duplicate",
"Duplicate")</f>
        <v/>
      </c>
      <c r="C1016">
        <f>_xlfn.IFNA(_xlfn.XLOOKUP(A1016, Table1[Title], Table1[Inclusion/Exclusion Decision]), "Added studies")</f>
        <v/>
      </c>
      <c r="D1016" t="inlineStr">
        <is>
          <t>Goh PK, Elkins AR, Bansal PS, Eng AG, Martel MM.</t>
        </is>
      </c>
      <c r="H1016" t="n">
        <v>2023</v>
      </c>
      <c r="I1016" s="5" t="n">
        <v>44945</v>
      </c>
      <c r="J1016" t="inlineStr">
        <is>
          <t>PMC11981476</t>
        </is>
      </c>
      <c r="K1016" t="inlineStr">
        <is>
          <t>NIHMS2069895</t>
        </is>
      </c>
      <c r="L1016" t="inlineStr">
        <is>
          <t>10.1007/s10802-023-01022-7</t>
        </is>
      </c>
      <c r="AC1016" t="inlineStr">
        <is>
          <t>Res Child Adolesc Psychopathol</t>
        </is>
      </c>
      <c r="AD1016" t="inlineStr">
        <is>
          <t>Pubmed</t>
        </is>
      </c>
    </row>
    <row r="1017">
      <c r="A1017" t="inlineStr">
        <is>
          <t>Deep Learning-Based ADHD and ADHD-RISK Classification Technology through the Recognition of Children's Abnormal Behaviors during the Robot-Led ADHD Screening Game</t>
        </is>
      </c>
      <c r="B1017">
        <f>IF(COUNTIF($A$1:A1016,
IF(ISNUMBER(MATCH(RIGHT(TRIM(A1016),1),{".",",",";",":","!","?"},0)),
LEFT(TRIM(A1016),LEN(TRIM(A1016))-1),
TRIM(A1016)
))=1,
"Not Duplicate",
"Duplicate")</f>
        <v/>
      </c>
      <c r="C1017">
        <f>_xlfn.IFNA(_xlfn.XLOOKUP(A1017, Table1[Title], Table1[Inclusion/Exclusion Decision]), "Added studies")</f>
        <v/>
      </c>
      <c r="D1017" t="inlineStr">
        <is>
          <t>Lee W, Lee S, Lee D, Jun K, Ahn DH, Kim MS.</t>
        </is>
      </c>
      <c r="H1017" t="n">
        <v>2022</v>
      </c>
      <c r="I1017" s="5" t="n">
        <v>44934</v>
      </c>
      <c r="J1017" t="inlineStr">
        <is>
          <t>PMC9824867</t>
        </is>
      </c>
      <c r="L1017" t="inlineStr">
        <is>
          <t>10.3390/s23010278</t>
        </is>
      </c>
      <c r="P1017">
        <f>_xlfn.IFNA( _xlfn.XLOOKUP(A1017,#REF!,#REF!), "Not Pubmed")</f>
        <v/>
      </c>
      <c r="AC1017" t="inlineStr">
        <is>
          <t>Sensors (Basel)</t>
        </is>
      </c>
      <c r="AD1017" t="inlineStr">
        <is>
          <t>Pubmed</t>
        </is>
      </c>
    </row>
    <row r="1018">
      <c r="A1018" t="inlineStr">
        <is>
          <t>Early prediction of ADHD symptoms from perinatal characteristics: A machine learning study</t>
        </is>
      </c>
      <c r="B1018">
        <f>IF(COUNTIF($A$1:A1017,
IF(ISNUMBER(MATCH(RIGHT(TRIM(A1017),1),{".",",",";",":","!","?"},0)),
LEFT(TRIM(A1017),LEN(TRIM(A1017))-1),
TRIM(A1017)
))=1,
"Not Duplicate",
"Duplicate")</f>
        <v/>
      </c>
      <c r="C1018">
        <f>_xlfn.IFNA(_xlfn.XLOOKUP(A1018, Table1[Title], Table1[Inclusion/Exclusion Decision]), "Added studies")</f>
        <v/>
      </c>
      <c r="D1018" t="inlineStr">
        <is>
          <t>Ho YL, Auyeung B, Murray A.</t>
        </is>
      </c>
      <c r="H1018" t="n">
        <v>2025</v>
      </c>
      <c r="I1018" s="5" t="n">
        <v>45971</v>
      </c>
      <c r="L1018" t="inlineStr">
        <is>
          <t>10.1017/S0954579425100783</t>
        </is>
      </c>
      <c r="P1018">
        <f>_xlfn.IFNA( _xlfn.XLOOKUP(A1018,#REF!,#REF!), "Not Pubmed")</f>
        <v/>
      </c>
      <c r="AC1018" t="inlineStr">
        <is>
          <t>Dev Psychopathol</t>
        </is>
      </c>
      <c r="AD1018" t="inlineStr">
        <is>
          <t>Pubmed</t>
        </is>
      </c>
    </row>
    <row r="1019">
      <c r="A1019" t="inlineStr">
        <is>
          <t>Trends in South Korean Medical Device Development for Attention-Deficit/Hyperactivity Disorder and Autism Spectrum Disorder: Narrative Review</t>
        </is>
      </c>
      <c r="B1019">
        <f>IF(COUNTIF($A$1:A1018,
IF(ISNUMBER(MATCH(RIGHT(TRIM(A1018),1),{".",",",";",":","!","?"},0)),
LEFT(TRIM(A1018),LEN(TRIM(A1018))-1),
TRIM(A1018)
))=1,
"Not Duplicate",
"Duplicate")</f>
        <v/>
      </c>
      <c r="C1019">
        <f>_xlfn.IFNA(_xlfn.XLOOKUP(A1019, Table1[Title], Table1[Inclusion/Exclusion Decision]), "Added studies")</f>
        <v/>
      </c>
      <c r="D1019" t="inlineStr">
        <is>
          <t>Cho Y, Talboys SL.</t>
        </is>
      </c>
      <c r="H1019" t="n">
        <v>2024</v>
      </c>
      <c r="I1019" s="5" t="n">
        <v>45580</v>
      </c>
      <c r="J1019" t="inlineStr">
        <is>
          <t>PMC11522664</t>
        </is>
      </c>
      <c r="L1019" t="inlineStr">
        <is>
          <t>10.2196/60399</t>
        </is>
      </c>
      <c r="P1019">
        <f>_xlfn.IFNA( _xlfn.XLOOKUP(A1019,#REF!,#REF!), "Not Pubmed")</f>
        <v/>
      </c>
      <c r="AC1019" t="inlineStr">
        <is>
          <t>JMIR Biomed Eng</t>
        </is>
      </c>
      <c r="AD1019" t="inlineStr">
        <is>
          <t>Pubmed</t>
        </is>
      </c>
    </row>
    <row r="1020">
      <c r="A1020" t="inlineStr">
        <is>
          <t>ADHD/CD-NET: automated EEG-based characterization of ADHD and CD using explainable deep neural network technique</t>
        </is>
      </c>
      <c r="B1020">
        <f>IF(COUNTIF($A$1:A1019,
IF(ISNUMBER(MATCH(RIGHT(TRIM(A1019),1),{".",",",";",":","!","?"},0)),
LEFT(TRIM(A1019),LEN(TRIM(A1019))-1),
TRIM(A1019)
))=1,
"Not Duplicate",
"Duplicate")</f>
        <v/>
      </c>
      <c r="C1020">
        <f>_xlfn.IFNA(_xlfn.XLOOKUP(A1020, Table1[Title], Table1[Inclusion/Exclusion Decision]), "Added studies")</f>
        <v/>
      </c>
      <c r="D1020" t="inlineStr">
        <is>
          <t>Loh HW, Ooi CP, Oh SL, Barua PD, Tan YR, Acharya UR, Fung DSS.</t>
        </is>
      </c>
      <c r="H1020" t="n">
        <v>2024</v>
      </c>
      <c r="I1020" s="5" t="n">
        <v>45510</v>
      </c>
      <c r="J1020" t="inlineStr">
        <is>
          <t>PMC11297883</t>
        </is>
      </c>
      <c r="L1020" t="inlineStr">
        <is>
          <t>10.1007/s11571-023-10028-2</t>
        </is>
      </c>
      <c r="AC1020" t="inlineStr">
        <is>
          <t>Cogn Neurodyn</t>
        </is>
      </c>
      <c r="AD1020" t="inlineStr">
        <is>
          <t>Pubmed</t>
        </is>
      </c>
    </row>
    <row r="1021">
      <c r="A1021" t="inlineStr">
        <is>
          <t>Deep Learning for Cross-Diagnostic Prediction of Mental Disorder Diagnosis and Prognosis Using Danish Nationwide Register and Genetic Data</t>
        </is>
      </c>
      <c r="B1021">
        <f>IF(COUNTIF($A$1:A1020,
IF(ISNUMBER(MATCH(RIGHT(TRIM(A1020),1),{".",",",";",":","!","?"},0)),
LEFT(TRIM(A1020),LEN(TRIM(A1020))-1),
TRIM(A1020)
))=1,
"Not Duplicate",
"Duplicate")</f>
        <v/>
      </c>
      <c r="C1021">
        <f>_xlfn.IFNA(_xlfn.XLOOKUP(A1021, Table1[Title], Table1[Inclusion/Exclusion Decision]), "Added studies")</f>
        <v/>
      </c>
      <c r="D1021" t="inlineStr">
        <is>
          <t>Allesøe RL, Thompson WK, Bybjerg-Grauholm J, Hougaard DM, Nordentoft M, Werge T, Rasmussen S, Benros ME.</t>
        </is>
      </c>
      <c r="H1021" t="n">
        <v>2023</v>
      </c>
      <c r="I1021" s="5" t="n">
        <v>44903</v>
      </c>
      <c r="J1021" t="inlineStr">
        <is>
          <t>PMC9857190</t>
        </is>
      </c>
      <c r="L1021" t="inlineStr">
        <is>
          <t>10.1001/jamapsychiatry.2022.4076</t>
        </is>
      </c>
      <c r="AC1021" t="inlineStr">
        <is>
          <t>JAMA Psychiatry</t>
        </is>
      </c>
      <c r="AD1021" t="inlineStr">
        <is>
          <t>Pubmed</t>
        </is>
      </c>
    </row>
    <row r="1022">
      <c r="A1022" t="inlineStr">
        <is>
          <t>Exploring characteristic features of attention-deficit/hyperactivity disorder: findings from multi-modal MRI and candidate genetic data</t>
        </is>
      </c>
      <c r="B1022">
        <f>IF(COUNTIF($A$1:A1021,
IF(ISNUMBER(MATCH(RIGHT(TRIM(A1021),1),{".",",",";",":","!","?"},0)),
LEFT(TRIM(A1021),LEN(TRIM(A1021))-1),
TRIM(A1021)
))=1,
"Not Duplicate",
"Duplicate")</f>
        <v/>
      </c>
      <c r="C1022">
        <f>_xlfn.IFNA(_xlfn.XLOOKUP(A1022, Table1[Title], Table1[Inclusion/Exclusion Decision]), "Added studies")</f>
        <v/>
      </c>
      <c r="D1022" t="inlineStr">
        <is>
          <t>Yoo JH, Kim JI, Kim BN, Jeong B.</t>
        </is>
      </c>
      <c r="H1022" t="n">
        <v>2020</v>
      </c>
      <c r="I1022" s="5" t="n">
        <v>43666</v>
      </c>
      <c r="L1022" t="inlineStr">
        <is>
          <t>10.1007/s11682-019-00164-x</t>
        </is>
      </c>
      <c r="P1022">
        <f>_xlfn.IFNA( _xlfn.XLOOKUP(A1022,#REF!,#REF!), "Not Pubmed")</f>
        <v/>
      </c>
      <c r="AC1022" t="inlineStr">
        <is>
          <t>Brain Imaging Behav</t>
        </is>
      </c>
      <c r="AD1022" t="inlineStr">
        <is>
          <t>Pubmed</t>
        </is>
      </c>
    </row>
    <row r="1023">
      <c r="A1023" t="inlineStr">
        <is>
          <t>Improved ADHD Diagnosis Using EEG Connectivity and Deep Learning through Combining Pearson Correlation Coefficient and Phase-Locking Value</t>
        </is>
      </c>
      <c r="B1023">
        <f>IF(COUNTIF($A$1:A1022,
IF(ISNUMBER(MATCH(RIGHT(TRIM(A1022),1),{".",",",";",":","!","?"},0)),
LEFT(TRIM(A1022),LEN(TRIM(A1022))-1),
TRIM(A1022)
))=1,
"Not Duplicate",
"Duplicate")</f>
        <v/>
      </c>
      <c r="C1023">
        <f>_xlfn.IFNA(_xlfn.XLOOKUP(A1023, Table1[Title], Table1[Inclusion/Exclusion Decision]), "Added studies")</f>
        <v/>
      </c>
      <c r="D1023" t="inlineStr">
        <is>
          <t>Ahmadi Moghadam E, Abedinzadeh Torghabeh F, Hosseini SA, Moattar MH.</t>
        </is>
      </c>
      <c r="H1023" t="n">
        <v>2024</v>
      </c>
      <c r="I1023" s="5" t="n">
        <v>45583</v>
      </c>
      <c r="L1023" t="inlineStr">
        <is>
          <t>10.1007/s12021-024-09685-3</t>
        </is>
      </c>
      <c r="P1023">
        <f>_xlfn.IFNA( _xlfn.XLOOKUP(A1023,#REF!,#REF!), "Not Pubmed")</f>
        <v/>
      </c>
      <c r="AC1023" t="inlineStr">
        <is>
          <t>Neuroinformatics</t>
        </is>
      </c>
      <c r="AD1023" t="inlineStr">
        <is>
          <t>Pubmed</t>
        </is>
      </c>
    </row>
    <row r="1024">
      <c r="A1024" t="inlineStr">
        <is>
          <t>A Virtual-Reality System Integrated With Neuro-Behavior Sensing for Attention-Deficit/Hyperactivity Disorder Intelligent Assessment</t>
        </is>
      </c>
      <c r="B1024">
        <f>IF(COUNTIF($A$1:A1023,
IF(ISNUMBER(MATCH(RIGHT(TRIM(A1023),1),{".",",",";",":","!","?"},0)),
LEFT(TRIM(A1023),LEN(TRIM(A1023))-1),
TRIM(A1023)
))=1,
"Not Duplicate",
"Duplicate")</f>
        <v/>
      </c>
      <c r="C1024">
        <f>_xlfn.IFNA(_xlfn.XLOOKUP(A1024, Table1[Title], Table1[Inclusion/Exclusion Decision]), "Added studies")</f>
        <v/>
      </c>
      <c r="D1024" t="inlineStr">
        <is>
          <t>Yeh SC, Lin SY, Wu EH, Zhang KF, Xiu X, Rizzo A, Chung CR.</t>
        </is>
      </c>
      <c r="H1024" t="n">
        <v>2020</v>
      </c>
      <c r="I1024" s="5" t="n">
        <v>44047</v>
      </c>
      <c r="L1024" t="inlineStr">
        <is>
          <t>10.1109/TNSRE.2020.3004545</t>
        </is>
      </c>
      <c r="P1024">
        <f>_xlfn.IFNA( _xlfn.XLOOKUP(A1024,#REF!,#REF!), "Not Pubmed")</f>
        <v/>
      </c>
      <c r="AC1024" t="inlineStr">
        <is>
          <t>IEEE Trans Neural Syst Rehabil Eng</t>
        </is>
      </c>
      <c r="AD1024" t="inlineStr">
        <is>
          <t>Pubmed</t>
        </is>
      </c>
    </row>
    <row r="1025" hidden="1">
      <c r="A1025" t="inlineStr">
        <is>
          <t>Functional EEG connectivity is a neuromarker for adult attention deficit hyperactivity disorder symptoms</t>
        </is>
      </c>
      <c r="B1025">
        <f>IF(COUNTIF($A$1:A1024,
IF(ISNUMBER(MATCH(RIGHT(TRIM(A1024),1),{".",",",";",":","!","?"},0)),
LEFT(TRIM(A1024),LEN(TRIM(A1024))-1),
TRIM(A1024)
))=1,
"Not Duplicate",
"Duplicate")</f>
        <v/>
      </c>
      <c r="C1025">
        <f>_xlfn.IFNA(_xlfn.XLOOKUP(A1025, Table1[Title], Table1[Inclusion/Exclusion Decision]), "Added studies")</f>
        <v/>
      </c>
      <c r="D1025" t="inlineStr">
        <is>
          <t>Kiiski H, Rueda-Delgado LM, Bennett M, Knight R, Rai L, Roddy D, Grogan K, Bramham J, Kelly C, Whelan R.</t>
        </is>
      </c>
      <c r="H1025" t="n">
        <v>2020</v>
      </c>
      <c r="I1025" s="5" t="n">
        <v>43720</v>
      </c>
      <c r="L1025" t="inlineStr">
        <is>
          <t>10.1016/j.clinph.2019.08.010</t>
        </is>
      </c>
      <c r="AC1025" t="inlineStr">
        <is>
          <t>Clin Neurophysiol</t>
        </is>
      </c>
      <c r="AD1025" t="inlineStr">
        <is>
          <t>Pubmed</t>
        </is>
      </c>
    </row>
    <row r="1026">
      <c r="A1026" t="inlineStr">
        <is>
          <t>Remote Assessment of ADHD Symptoms Based on Mobile Game Performance in Children with ADHD: A Proof of Concept</t>
        </is>
      </c>
      <c r="B1026">
        <f>IF(COUNTIF($A$1:A1025,
IF(ISNUMBER(MATCH(RIGHT(TRIM(A1025),1),{".",",",";",":","!","?"},0)),
LEFT(TRIM(A1025),LEN(TRIM(A1025))-1),
TRIM(A1025)
))=1,
"Not Duplicate",
"Duplicate")</f>
        <v/>
      </c>
      <c r="C1026">
        <f>_xlfn.IFNA(_xlfn.XLOOKUP(A1026, Table1[Title], Table1[Inclusion/Exclusion Decision]), "Added studies")</f>
        <v/>
      </c>
      <c r="D1026" t="inlineStr">
        <is>
          <t>Song JH, Kim B, Kim SC, Toom N, Kaur C, Rodriguez GM, Hord MK, Jung HT.</t>
        </is>
      </c>
      <c r="H1026" t="n">
        <v>2023</v>
      </c>
      <c r="I1026" s="5" t="n">
        <v>45272</v>
      </c>
      <c r="L1026" t="inlineStr">
        <is>
          <t>10.1109/EMBC40787.2023.10340151</t>
        </is>
      </c>
      <c r="P1026">
        <f>_xlfn.IFNA( _xlfn.XLOOKUP(A1026,#REF!,#REF!), "Not Pubmed")</f>
        <v/>
      </c>
      <c r="AC1026" t="inlineStr">
        <is>
          <t>Annu Int Conf IEEE Eng Med Biol Soc</t>
        </is>
      </c>
      <c r="AD1026" t="inlineStr">
        <is>
          <t>Pubmed</t>
        </is>
      </c>
    </row>
    <row r="1027" hidden="1">
      <c r="A1027" t="inlineStr">
        <is>
          <t>Using electrooculography with visual stimulus tracking test in diagnosing of ADHD: findings from machine learning algorithms</t>
        </is>
      </c>
      <c r="B1027">
        <f>IF(COUNTIF($A$1:A1026,
IF(ISNUMBER(MATCH(RIGHT(TRIM(A1026),1),{".",",",";",":","!","?"},0)),
LEFT(TRIM(A1026),LEN(TRIM(A1026))-1),
TRIM(A1026)
))=1,
"Not Duplicate",
"Duplicate")</f>
        <v/>
      </c>
      <c r="C1027">
        <f>_xlfn.IFNA(_xlfn.XLOOKUP(A1027, Table1[Title], Table1[Inclusion/Exclusion Decision]), "Added studies")</f>
        <v/>
      </c>
      <c r="D1027" t="inlineStr">
        <is>
          <t>Latifoğlu F, Esas MY, İleri R, Özmen S, Demirci E.</t>
        </is>
      </c>
      <c r="H1027" t="n">
        <v>2022</v>
      </c>
      <c r="I1027" s="5" t="n">
        <v>44889</v>
      </c>
      <c r="J1027" t="inlineStr">
        <is>
          <t>PMC10395733</t>
        </is>
      </c>
      <c r="L1027" t="inlineStr">
        <is>
          <t>10.55730/1300-0144.5502</t>
        </is>
      </c>
      <c r="AC1027" t="inlineStr">
        <is>
          <t>Turk J Med Sci</t>
        </is>
      </c>
      <c r="AD1027" t="inlineStr">
        <is>
          <t>Pubmed</t>
        </is>
      </c>
    </row>
    <row r="1028">
      <c r="A1028" t="inlineStr">
        <is>
          <t>An explainable machine learning-based approach to predicting treatment response for neurofeedback in ADHD</t>
        </is>
      </c>
      <c r="B1028">
        <f>IF(COUNTIF($A$1:A1027,
IF(ISNUMBER(MATCH(RIGHT(TRIM(A1027),1),{".",",",";",":","!","?"},0)),
LEFT(TRIM(A1027),LEN(TRIM(A1027))-1),
TRIM(A1027)
))=1,
"Not Duplicate",
"Duplicate")</f>
        <v/>
      </c>
      <c r="C1028">
        <f>_xlfn.IFNA(_xlfn.XLOOKUP(A1028, Table1[Title], Table1[Inclusion/Exclusion Decision]), "Added studies")</f>
        <v/>
      </c>
      <c r="D1028" t="inlineStr">
        <is>
          <t>Hoseini R, Shalbaf A.</t>
        </is>
      </c>
      <c r="H1028" t="n">
        <v>2025</v>
      </c>
      <c r="I1028" s="5" t="n">
        <v>45995</v>
      </c>
      <c r="J1028" t="inlineStr">
        <is>
          <t>PMC12678817</t>
        </is>
      </c>
      <c r="L1028" t="inlineStr">
        <is>
          <t>10.1038/s41598-025-27246-9</t>
        </is>
      </c>
      <c r="P1028">
        <f>_xlfn.IFNA( _xlfn.XLOOKUP(A1028,#REF!,#REF!), "Not Pubmed")</f>
        <v/>
      </c>
      <c r="AC1028" t="inlineStr">
        <is>
          <t>Sci Rep</t>
        </is>
      </c>
      <c r="AD1028" t="inlineStr">
        <is>
          <t>Pubmed</t>
        </is>
      </c>
    </row>
    <row r="1029">
      <c r="A1029" t="inlineStr">
        <is>
          <t>Classification of attention deficit hyperactivity disorder using machine learning on an EEG dataset</t>
        </is>
      </c>
      <c r="B1029">
        <f>IF(COUNTIF($A$1:A1028,
IF(ISNUMBER(MATCH(RIGHT(TRIM(A1028),1),{".",",",";",":","!","?"},0)),
LEFT(TRIM(A1028),LEN(TRIM(A1028))-1),
TRIM(A1028)
))=1,
"Not Duplicate",
"Duplicate")</f>
        <v/>
      </c>
      <c r="C1029">
        <f>_xlfn.IFNA(_xlfn.XLOOKUP(A1029, Table1[Title], Table1[Inclusion/Exclusion Decision]), "Added studies")</f>
        <v/>
      </c>
      <c r="D1029" t="inlineStr">
        <is>
          <t>Ahire N, Awale RN, Wagh A.</t>
        </is>
      </c>
      <c r="H1029" t="n">
        <v>2025</v>
      </c>
      <c r="I1029" s="5" t="n">
        <v>45292</v>
      </c>
      <c r="L1029" t="inlineStr">
        <is>
          <t>10.1080/21622965.2023.2300078</t>
        </is>
      </c>
      <c r="P1029">
        <f>_xlfn.IFNA( _xlfn.XLOOKUP(A1029,#REF!,#REF!), "Not Pubmed")</f>
        <v/>
      </c>
      <c r="AC1029" t="inlineStr">
        <is>
          <t>Appl Neuropsychol Child</t>
        </is>
      </c>
      <c r="AD1029" t="inlineStr">
        <is>
          <t>Pubmed</t>
        </is>
      </c>
    </row>
    <row r="1030">
      <c r="A1030" t="inlineStr">
        <is>
          <t>Evaluating atypical language in autism using automated language measures</t>
        </is>
      </c>
      <c r="B1030">
        <f>IF(COUNTIF($A$1:A1029,
IF(ISNUMBER(MATCH(RIGHT(TRIM(A1029),1),{".",",",";",":","!","?"},0)),
LEFT(TRIM(A1029),LEN(TRIM(A1029))-1),
TRIM(A1029)
))=1,
"Not Duplicate",
"Duplicate")</f>
        <v/>
      </c>
      <c r="C1030">
        <f>_xlfn.IFNA(_xlfn.XLOOKUP(A1030, Table1[Title], Table1[Inclusion/Exclusion Decision]), "Added studies")</f>
        <v/>
      </c>
      <c r="D1030" t="inlineStr">
        <is>
          <t>Salem AC, MacFarlane H, Adams JR, Lawley GO, Dolata JK, Bedrick S, Fombonne E.</t>
        </is>
      </c>
      <c r="H1030" t="n">
        <v>2021</v>
      </c>
      <c r="I1030" s="5" t="n">
        <v>44343</v>
      </c>
      <c r="J1030" t="inlineStr">
        <is>
          <t>PMC8155086</t>
        </is>
      </c>
      <c r="L1030" t="inlineStr">
        <is>
          <t>10.1038/s41598-021-90304-5</t>
        </is>
      </c>
      <c r="P1030">
        <f>_xlfn.IFNA( _xlfn.XLOOKUP(A1030,#REF!,#REF!), "Not Pubmed")</f>
        <v/>
      </c>
      <c r="AC1030" t="inlineStr">
        <is>
          <t>Sci Rep</t>
        </is>
      </c>
      <c r="AD1030" t="inlineStr">
        <is>
          <t>Pubmed</t>
        </is>
      </c>
    </row>
    <row r="1031">
      <c r="A1031" t="inlineStr">
        <is>
          <t>DeepFMRI: End-to-end deep learning for functional connectivity and classification of ADHD using fMRI</t>
        </is>
      </c>
      <c r="B1031">
        <f>IF(COUNTIF($A$1:A1030,
IF(ISNUMBER(MATCH(RIGHT(TRIM(A1030),1),{".",",",";",":","!","?"},0)),
LEFT(TRIM(A1030),LEN(TRIM(A1030))-1),
TRIM(A1030)
))=1,
"Not Duplicate",
"Duplicate")</f>
        <v/>
      </c>
      <c r="C1031">
        <f>_xlfn.IFNA(_xlfn.XLOOKUP(A1031, Table1[Title], Table1[Inclusion/Exclusion Decision]), "Added studies")</f>
        <v/>
      </c>
      <c r="D1031" t="inlineStr">
        <is>
          <t>Riaz A, Asad M, Alonso E, Slabaugh G.</t>
        </is>
      </c>
      <c r="H1031" t="n">
        <v>2020</v>
      </c>
      <c r="I1031" s="5" t="n">
        <v>43862</v>
      </c>
      <c r="L1031" t="inlineStr">
        <is>
          <t>10.1016/j.jneumeth.2019.108506</t>
        </is>
      </c>
      <c r="P1031">
        <f>_xlfn.IFNA( _xlfn.XLOOKUP(A1031,#REF!,#REF!), "Not Pubmed")</f>
        <v/>
      </c>
      <c r="AC1031" t="inlineStr">
        <is>
          <t>J Neurosci Methods</t>
        </is>
      </c>
      <c r="AD1031" t="inlineStr">
        <is>
          <t>Pubmed</t>
        </is>
      </c>
    </row>
    <row r="1032">
      <c r="A1032" t="inlineStr">
        <is>
          <t>Use of deep learning to detect personalized spatial-frequency abnormalities in EEGs of children with ADHD</t>
        </is>
      </c>
      <c r="B1032">
        <f>IF(COUNTIF($A$1:A1031,
IF(ISNUMBER(MATCH(RIGHT(TRIM(A1031),1),{".",",",";",":","!","?"},0)),
LEFT(TRIM(A1031),LEN(TRIM(A1031))-1),
TRIM(A1031)
))=1,
"Not Duplicate",
"Duplicate")</f>
        <v/>
      </c>
      <c r="C1032">
        <f>_xlfn.IFNA(_xlfn.XLOOKUP(A1032, Table1[Title], Table1[Inclusion/Exclusion Decision]), "Added studies")</f>
        <v/>
      </c>
      <c r="D1032" t="inlineStr">
        <is>
          <t>Chen H, Song Y, Li X.</t>
        </is>
      </c>
      <c r="H1032" t="n">
        <v>2019</v>
      </c>
      <c r="I1032" s="5" t="n">
        <v>43687</v>
      </c>
      <c r="L1032" t="inlineStr">
        <is>
          <t>10.1088/1741-2552/ab3a0a</t>
        </is>
      </c>
      <c r="P1032">
        <f>_xlfn.IFNA( _xlfn.XLOOKUP(A1032,#REF!,#REF!), "Not Pubmed")</f>
        <v/>
      </c>
      <c r="AC1032" t="inlineStr">
        <is>
          <t>J Neural Eng</t>
        </is>
      </c>
      <c r="AD1032" t="inlineStr">
        <is>
          <t>Pubmed</t>
        </is>
      </c>
    </row>
    <row r="1033">
      <c r="A1033" t="inlineStr">
        <is>
          <t>Automatic diagnosis of schizophrenia and attention deficit hyperactivity disorder in rs-fMRI modality using convolutional autoencoder model and interval type-2 fuzzy regression</t>
        </is>
      </c>
      <c r="B1033">
        <f>IF(COUNTIF($A$1:A1032,
IF(ISNUMBER(MATCH(RIGHT(TRIM(A1032),1),{".",",",";",":","!","?"},0)),
LEFT(TRIM(A1032),LEN(TRIM(A1032))-1),
TRIM(A1032)
))=1,
"Not Duplicate",
"Duplicate")</f>
        <v/>
      </c>
      <c r="C1033">
        <f>_xlfn.IFNA(_xlfn.XLOOKUP(A1033, Table1[Title], Table1[Inclusion/Exclusion Decision]), "Added studies")</f>
        <v/>
      </c>
      <c r="D1033" t="inlineStr">
        <is>
          <t>Shoeibi A, Ghassemi N, Khodatars M, Moridian P, Khosravi A, Zare A, Gorriz JM, Chale-Chale AH, Khadem A, Rajendra Acharya U.</t>
        </is>
      </c>
      <c r="H1033" t="n">
        <v>2023</v>
      </c>
      <c r="I1033" s="5" t="n">
        <v>45247</v>
      </c>
      <c r="J1033" t="inlineStr">
        <is>
          <t>PMC10640504</t>
        </is>
      </c>
      <c r="L1033" t="inlineStr">
        <is>
          <t>10.1007/s11571-022-09897-w</t>
        </is>
      </c>
      <c r="P1033">
        <f>_xlfn.IFNA( _xlfn.XLOOKUP(A1033,#REF!,#REF!), "Not Pubmed")</f>
        <v/>
      </c>
      <c r="AC1033" t="inlineStr">
        <is>
          <t>Cogn Neurodyn</t>
        </is>
      </c>
      <c r="AD1033" t="inlineStr">
        <is>
          <t>Pubmed</t>
        </is>
      </c>
    </row>
    <row r="1034">
      <c r="A1034" t="inlineStr">
        <is>
          <t>Machine Learning for ADHD Diagnosis: Feature Selection from Parent Reports, Self-Reports and Neuropsychological Measures</t>
        </is>
      </c>
      <c r="B1034">
        <f>IF(COUNTIF($A$1:A1033,
IF(ISNUMBER(MATCH(RIGHT(TRIM(A1033),1),{".",",",";",":","!","?"},0)),
LEFT(TRIM(A1033),LEN(TRIM(A1033))-1),
TRIM(A1033)
))=1,
"Not Duplicate",
"Duplicate")</f>
        <v/>
      </c>
      <c r="C1034">
        <f>_xlfn.IFNA(_xlfn.XLOOKUP(A1034, Table1[Title], Table1[Inclusion/Exclusion Decision]), "Added studies")</f>
        <v/>
      </c>
      <c r="D1034" t="inlineStr">
        <is>
          <t>Dai YW, Hsu CF.</t>
        </is>
      </c>
      <c r="H1034" t="n">
        <v>2025</v>
      </c>
      <c r="I1034" s="5" t="n">
        <v>45988</v>
      </c>
      <c r="J1034" t="inlineStr">
        <is>
          <t>PMC12651121</t>
        </is>
      </c>
      <c r="L1034" t="inlineStr">
        <is>
          <t>10.3390/children12111448</t>
        </is>
      </c>
      <c r="P1034">
        <f>_xlfn.IFNA( _xlfn.XLOOKUP(A1034,#REF!,#REF!), "Not Pubmed")</f>
        <v/>
      </c>
      <c r="AC1034" t="inlineStr">
        <is>
          <t>Children (Basel)</t>
        </is>
      </c>
      <c r="AD1034" t="inlineStr">
        <is>
          <t>Pubmed</t>
        </is>
      </c>
    </row>
    <row r="1035">
      <c r="A1035" t="inlineStr">
        <is>
          <t>Machine learning-guided feature selection and predictive model construction for attention-deficit/hyperactivity disorder</t>
        </is>
      </c>
      <c r="B1035">
        <f>IF(COUNTIF($A$1:A1034,
IF(ISNUMBER(MATCH(RIGHT(TRIM(A1034),1),{".",",",";",":","!","?"},0)),
LEFT(TRIM(A1034),LEN(TRIM(A1034))-1),
TRIM(A1034)
))=1,
"Not Duplicate",
"Duplicate")</f>
        <v/>
      </c>
      <c r="C1035">
        <f>_xlfn.IFNA(_xlfn.XLOOKUP(A1035, Table1[Title], Table1[Inclusion/Exclusion Decision]), "Added studies")</f>
        <v/>
      </c>
      <c r="D1035" t="inlineStr">
        <is>
          <t>Meng H, Li S, Xing X, Fu R, Li Y, Liu Q, Wang X.</t>
        </is>
      </c>
      <c r="H1035" t="n">
        <v>2025</v>
      </c>
      <c r="I1035" s="5" t="n">
        <v>46024</v>
      </c>
      <c r="J1035" t="inlineStr">
        <is>
          <t>PMC12753890</t>
        </is>
      </c>
      <c r="L1035" t="inlineStr">
        <is>
          <t>10.3389/fpsyt.2025.1724359</t>
        </is>
      </c>
      <c r="P1035">
        <f>_xlfn.IFNA( _xlfn.XLOOKUP(A1035,#REF!,#REF!), "Not Pubmed")</f>
        <v/>
      </c>
      <c r="AC1035" t="inlineStr">
        <is>
          <t>Front Psychiatry</t>
        </is>
      </c>
      <c r="AD1035" t="inlineStr">
        <is>
          <t>Pubmed</t>
        </is>
      </c>
    </row>
    <row r="1036">
      <c r="A1036" t="inlineStr">
        <is>
          <t>Multimodal-based deep learning detected disrupted precuneus connectivity and its related genetic profiles for predicting adults with ADHD</t>
        </is>
      </c>
      <c r="B1036">
        <f>IF(COUNTIF($A$1:A1035,
IF(ISNUMBER(MATCH(RIGHT(TRIM(A1035),1),{".",",",";",":","!","?"},0)),
LEFT(TRIM(A1035),LEN(TRIM(A1035))-1),
TRIM(A1035)
))=1,
"Not Duplicate",
"Duplicate")</f>
        <v/>
      </c>
      <c r="C1036">
        <f>_xlfn.IFNA(_xlfn.XLOOKUP(A1036, Table1[Title], Table1[Inclusion/Exclusion Decision]), "Added studies")</f>
        <v/>
      </c>
      <c r="D1036" t="inlineStr">
        <is>
          <t>Zhu Z, Liu Y, Liu Q, Yue X, Pan M, Gao Y, Liu N, Li H, Si F, Zhao M, Dong M, Wang Y, Qian Q, Bi W, Liu L.</t>
        </is>
      </c>
      <c r="H1036" t="n">
        <v>2026</v>
      </c>
      <c r="I1036" s="5" t="n">
        <v>45998</v>
      </c>
      <c r="L1036" t="inlineStr">
        <is>
          <t>10.1016/j.jad.2025.120821</t>
        </is>
      </c>
      <c r="P1036">
        <f>_xlfn.IFNA( _xlfn.XLOOKUP(A1036,#REF!,#REF!), "Not Pubmed")</f>
        <v/>
      </c>
      <c r="AC1036" t="inlineStr">
        <is>
          <t>J Affect Disord</t>
        </is>
      </c>
      <c r="AD1036" t="inlineStr">
        <is>
          <t>Pubmed</t>
        </is>
      </c>
    </row>
    <row r="1037">
      <c r="A1037" t="inlineStr">
        <is>
          <t>Machine learning models for diagnosis and risk prediction in eating disorders, depression, and alcohol use disorder</t>
        </is>
      </c>
      <c r="B1037">
        <f>IF(COUNTIF($A$1:A1036,
IF(ISNUMBER(MATCH(RIGHT(TRIM(A1036),1),{".",",",";",":","!","?"},0)),
LEFT(TRIM(A1036),LEN(TRIM(A1036))-1),
TRIM(A1036)
))=1,
"Not Duplicate",
"Duplicate")</f>
        <v/>
      </c>
      <c r="C1037">
        <f>_xlfn.IFNA(_xlfn.XLOOKUP(A1037, Table1[Title], Table1[Inclusion/Exclusion Decision]), "Added studies")</f>
        <v/>
      </c>
      <c r="D1037" t="inlineStr">
        <is>
          <t>Desrivières S, Zhang Z, Robinson L, Whelan R, Jollans L, Wang Z, Nees F, Chu C, Bobou M, Du D, Cristea I, Banaschewski T, Barker G, Bokde A, Grigis A, Garavan H, Heinz A, Bruhl R, Martinot JL, Martinot MP, Artiges E, Orfanos DP, Poustka L, Hohmann S, Millenet S, Fröhner J, Smolka M, Vaidya N, Walter H, Winterer J, Broulidakis M, van Noort B, Stringaris A, Penttilä J, Grimmer Y, Insensee C, Becker A, Zhang Y, King S, Sinclair J, Schumann G, Schmidt U.</t>
        </is>
      </c>
      <c r="H1037" t="n">
        <v>2024</v>
      </c>
      <c r="I1037" s="5" t="n">
        <v>45336</v>
      </c>
      <c r="J1037" t="inlineStr">
        <is>
          <t>PMC10862965</t>
        </is>
      </c>
      <c r="L1037" t="inlineStr">
        <is>
          <t>10.21203/rs.3.rs-3777784/v1</t>
        </is>
      </c>
      <c r="P1037">
        <f>_xlfn.IFNA( _xlfn.XLOOKUP(A1037,#REF!,#REF!), "Not Pubmed")</f>
        <v/>
      </c>
      <c r="AC1037" t="inlineStr">
        <is>
          <t>Res Sq</t>
        </is>
      </c>
      <c r="AD1037" t="inlineStr">
        <is>
          <t>Pubmed</t>
        </is>
      </c>
    </row>
    <row r="1038" hidden="1">
      <c r="A1038" t="inlineStr">
        <is>
          <t>Q-MIND: enhancing ADHD diagnosis using quantum machine learning for advanced neuroimaging analysis</t>
        </is>
      </c>
      <c r="B1038">
        <f>IF(COUNTIF($A$1:A1037,
IF(ISNUMBER(MATCH(RIGHT(TRIM(A1037),1),{".",",",";",":","!","?"},0)),
LEFT(TRIM(A1037),LEN(TRIM(A1037))-1),
TRIM(A1037)
))=1,
"Not Duplicate",
"Duplicate")</f>
        <v/>
      </c>
      <c r="C1038">
        <f>_xlfn.IFNA(_xlfn.XLOOKUP(A1038, Table1[Title], Table1[Inclusion/Exclusion Decision]), "Added studies")</f>
        <v/>
      </c>
      <c r="D1038" t="inlineStr">
        <is>
          <t>Jain B, Varshney A, Vithal M.</t>
        </is>
      </c>
      <c r="H1038" t="n">
        <v>2025</v>
      </c>
      <c r="I1038" s="5" t="n">
        <v>45951</v>
      </c>
      <c r="L1038" t="inlineStr">
        <is>
          <t>10.1007/s00702-025-03035-6</t>
        </is>
      </c>
      <c r="AC1038" t="inlineStr">
        <is>
          <t>J Neural Transm (Vienna)</t>
        </is>
      </c>
      <c r="AD1038" t="inlineStr">
        <is>
          <t>Pubmed</t>
        </is>
      </c>
    </row>
    <row r="1039">
      <c r="A1039" t="inlineStr">
        <is>
          <t>Utilizing Phase Locking Value to Determine Neurofeedback Treatment Responsiveness in Attention Deficit Hyperactivity Disorder</t>
        </is>
      </c>
      <c r="B1039">
        <f>IF(COUNTIF($A$1:A1038,
IF(ISNUMBER(MATCH(RIGHT(TRIM(A1038),1),{".",",",";",":","!","?"},0)),
LEFT(TRIM(A1038),LEN(TRIM(A1038))-1),
TRIM(A1038)
))=1,
"Not Duplicate",
"Duplicate")</f>
        <v/>
      </c>
      <c r="C1039">
        <f>_xlfn.IFNA(_xlfn.XLOOKUP(A1039, Table1[Title], Table1[Inclusion/Exclusion Decision]), "Added studies")</f>
        <v/>
      </c>
      <c r="D1039" t="inlineStr">
        <is>
          <t>Yousefi MR, Khanahmadi N, Dehghani A.</t>
        </is>
      </c>
      <c r="H1039" t="n">
        <v>2024</v>
      </c>
      <c r="I1039" s="5" t="n">
        <v>45471</v>
      </c>
      <c r="L1039" t="inlineStr">
        <is>
          <t>10.31083/j.jin2306121</t>
        </is>
      </c>
      <c r="P1039">
        <f>_xlfn.IFNA( _xlfn.XLOOKUP(A1039,#REF!,#REF!), "Not Pubmed")</f>
        <v/>
      </c>
      <c r="AC1039" t="inlineStr">
        <is>
          <t>J Integr Neurosci</t>
        </is>
      </c>
      <c r="AD1039" t="inlineStr">
        <is>
          <t>Pubmed</t>
        </is>
      </c>
    </row>
    <row r="1040">
      <c r="A1040" t="inlineStr">
        <is>
          <t>Machine Learning-driven ADHD Classification: Exploring Medication Effects with VMD Sub-band Analysis</t>
        </is>
      </c>
      <c r="B1040">
        <f>IF(COUNTIF($A$1:A1039,
IF(ISNUMBER(MATCH(RIGHT(TRIM(A1039),1),{".",",",";",":","!","?"},0)),
LEFT(TRIM(A1039),LEN(TRIM(A1039))-1),
TRIM(A1039)
))=1,
"Not Duplicate",
"Duplicate")</f>
        <v/>
      </c>
      <c r="C1040">
        <f>_xlfn.IFNA(_xlfn.XLOOKUP(A1040, Table1[Title], Table1[Inclusion/Exclusion Decision]), "Added studies")</f>
        <v/>
      </c>
      <c r="D1040" t="inlineStr">
        <is>
          <t>Aker E, Benli ŞG, Ak Z.</t>
        </is>
      </c>
      <c r="H1040" t="n">
        <v>2026</v>
      </c>
      <c r="I1040" s="5" t="n">
        <v>46045</v>
      </c>
      <c r="L1040" t="inlineStr">
        <is>
          <t>10.2174/0115734099400072251022043532</t>
        </is>
      </c>
      <c r="P1040">
        <f>_xlfn.IFNA( _xlfn.XLOOKUP(A1040,#REF!,#REF!), "Not Pubmed")</f>
        <v/>
      </c>
      <c r="AC1040" t="inlineStr">
        <is>
          <t>Curr Comput Aided Drug Des</t>
        </is>
      </c>
      <c r="AD1040" t="inlineStr">
        <is>
          <t>Pubmed</t>
        </is>
      </c>
    </row>
    <row r="1041">
      <c r="A1041" t="inlineStr">
        <is>
          <t>Predicting Participation Willingness in Ecological Momentary Assessment of General Population Health and Behavior: Machine Learning Study</t>
        </is>
      </c>
      <c r="B1041">
        <f>IF(COUNTIF($A$1:A1040,
IF(ISNUMBER(MATCH(RIGHT(TRIM(A1040),1),{".",",",";",":","!","?"},0)),
LEFT(TRIM(A1040),LEN(TRIM(A1040))-1),
TRIM(A1040)
))=1,
"Not Duplicate",
"Duplicate")</f>
        <v/>
      </c>
      <c r="C1041">
        <f>_xlfn.IFNA(_xlfn.XLOOKUP(A1041, Table1[Title], Table1[Inclusion/Exclusion Decision]), "Added studies")</f>
        <v/>
      </c>
      <c r="D1041" t="inlineStr">
        <is>
          <t>Murray A, Ushakova A, Zhu X, Yang Y, Xiao Z, Brown R, Speyer L, Ribeaud D, Eisner M.</t>
        </is>
      </c>
      <c r="H1041" t="n">
        <v>2023</v>
      </c>
      <c r="I1041" s="5" t="n">
        <v>45140</v>
      </c>
      <c r="J1041" t="inlineStr">
        <is>
          <t>PMC10433031</t>
        </is>
      </c>
      <c r="L1041" t="inlineStr">
        <is>
          <t>10.2196/41412</t>
        </is>
      </c>
      <c r="AC1041" t="inlineStr">
        <is>
          <t>J Med Internet Res</t>
        </is>
      </c>
      <c r="AD1041" t="inlineStr">
        <is>
          <t>Pubmed</t>
        </is>
      </c>
    </row>
    <row r="1042">
      <c r="A1042" t="inlineStr">
        <is>
          <t>Comparative analysis of electroencephalogram (EEG) data gathered from the frontal region with other brain regions affected by attention deficit hyperactivity disorder (ADHD) through multiresolution analysis and machine learning techniques</t>
        </is>
      </c>
      <c r="B1042">
        <f>IF(COUNTIF($A$1:A1041,
IF(ISNUMBER(MATCH(RIGHT(TRIM(A1041),1),{".",",",";",":","!","?"},0)),
LEFT(TRIM(A1041),LEN(TRIM(A1041))-1),
TRIM(A1041)
))=1,
"Not Duplicate",
"Duplicate")</f>
        <v/>
      </c>
      <c r="C1042">
        <f>_xlfn.IFNA(_xlfn.XLOOKUP(A1042, Table1[Title], Table1[Inclusion/Exclusion Decision]), "Added studies")</f>
        <v/>
      </c>
      <c r="D1042" t="inlineStr">
        <is>
          <t>Deshmukh M, Khemchandani M, Thakur PM.</t>
        </is>
      </c>
      <c r="H1042" t="n">
        <v>2024</v>
      </c>
      <c r="I1042" s="5" t="n">
        <v>45566</v>
      </c>
      <c r="L1042" t="inlineStr">
        <is>
          <t>10.1080/21622965.2024.2405719</t>
        </is>
      </c>
      <c r="P1042">
        <f>_xlfn.IFNA( _xlfn.XLOOKUP(A1042,#REF!,#REF!), "Not Pubmed")</f>
        <v/>
      </c>
      <c r="AC1042" t="inlineStr">
        <is>
          <t>Appl Neuropsychol Child</t>
        </is>
      </c>
      <c r="AD1042" t="inlineStr">
        <is>
          <t>Pubmed</t>
        </is>
      </c>
    </row>
    <row r="1043">
      <c r="A1043" t="inlineStr">
        <is>
          <t>Prediction of early-onset bipolar using electronic health records</t>
        </is>
      </c>
      <c r="B1043">
        <f>IF(COUNTIF($A$1:A1042,
IF(ISNUMBER(MATCH(RIGHT(TRIM(A1042),1),{".",",",";",":","!","?"},0)),
LEFT(TRIM(A1042),LEN(TRIM(A1042))-1),
TRIM(A1042)
))=1,
"Not Duplicate",
"Duplicate")</f>
        <v/>
      </c>
      <c r="C1043">
        <f>_xlfn.IFNA(_xlfn.XLOOKUP(A1043, Table1[Title], Table1[Inclusion/Exclusion Decision]), "Added studies")</f>
        <v/>
      </c>
      <c r="D1043" t="inlineStr">
        <is>
          <t>Wang B, Sheu YH, Lee H, Mealer RG, Castro VM, Smoller JW.</t>
        </is>
      </c>
      <c r="H1043" t="n">
        <v>2025</v>
      </c>
      <c r="I1043" s="5" t="n">
        <v>45707</v>
      </c>
      <c r="J1043" t="inlineStr">
        <is>
          <t>PMC12270765</t>
        </is>
      </c>
      <c r="K1043" t="inlineStr">
        <is>
          <t>NIHMS2058474</t>
        </is>
      </c>
      <c r="L1043" t="inlineStr">
        <is>
          <t>10.1111/jcpp.14131</t>
        </is>
      </c>
      <c r="P1043">
        <f>_xlfn.IFNA( _xlfn.XLOOKUP(A1043,#REF!,#REF!), "Not Pubmed")</f>
        <v/>
      </c>
      <c r="AC1043" t="inlineStr">
        <is>
          <t>J Child Psychol Psychiatry</t>
        </is>
      </c>
      <c r="AD1043" t="inlineStr">
        <is>
          <t>Pubmed</t>
        </is>
      </c>
    </row>
    <row r="1044">
      <c r="A1044" t="inlineStr">
        <is>
          <t>Structural and diffusion-weighted brain imaging predictors of attention-deficit/hyperactivity disorder and its symptomology in very young (4- to 7-year-old) children</t>
        </is>
      </c>
      <c r="B1044">
        <f>IF(COUNTIF($A$1:A1043,
IF(ISNUMBER(MATCH(RIGHT(TRIM(A1043),1),{".",",",";",":","!","?"},0)),
LEFT(TRIM(A1043),LEN(TRIM(A1043))-1),
TRIM(A1043)
))=1,
"Not Duplicate",
"Duplicate")</f>
        <v/>
      </c>
      <c r="C1044">
        <f>_xlfn.IFNA(_xlfn.XLOOKUP(A1044, Table1[Title], Table1[Inclusion/Exclusion Decision]), "Added studies")</f>
        <v/>
      </c>
      <c r="D1044" t="inlineStr">
        <is>
          <t>Öztekin I, Garic D, Bayat M, Hernandez ML, Finlayson MA, Graziano PA, Dick AS.</t>
        </is>
      </c>
      <c r="H1044" t="n">
        <v>2022</v>
      </c>
      <c r="I1044" s="5" t="n">
        <v>44844</v>
      </c>
      <c r="J1044" t="inlineStr">
        <is>
          <t>PMC10165616</t>
        </is>
      </c>
      <c r="K1044" t="inlineStr">
        <is>
          <t>NIHMS1893192</t>
        </is>
      </c>
      <c r="L1044" t="inlineStr">
        <is>
          <t>10.1111/ejn.15842</t>
        </is>
      </c>
      <c r="P1044">
        <f>_xlfn.IFNA( _xlfn.XLOOKUP(A1044,#REF!,#REF!), "Not Pubmed")</f>
        <v/>
      </c>
      <c r="AC1044" t="inlineStr">
        <is>
          <t>Eur J Neurosci</t>
        </is>
      </c>
      <c r="AD1044" t="inlineStr">
        <is>
          <t>Pubmed</t>
        </is>
      </c>
    </row>
    <row r="1045">
      <c r="A1045" t="inlineStr">
        <is>
          <t>Early attention-deficit/hyperactivity disorder (ADHD) with NeuroDCT-ICA and rhinofish optimization (RFO) algorithm based optimized ADHD-AttentionNet</t>
        </is>
      </c>
      <c r="B1045">
        <f>IF(COUNTIF($A$1:A1044,
IF(ISNUMBER(MATCH(RIGHT(TRIM(A1044),1),{".",",",";",":","!","?"},0)),
LEFT(TRIM(A1044),LEN(TRIM(A1044))-1),
TRIM(A1044)
))=1,
"Not Duplicate",
"Duplicate")</f>
        <v/>
      </c>
      <c r="C1045">
        <f>_xlfn.IFNA(_xlfn.XLOOKUP(A1045, Table1[Title], Table1[Inclusion/Exclusion Decision]), "Added studies")</f>
        <v/>
      </c>
      <c r="D1045" t="inlineStr">
        <is>
          <t>Alhussen A, Alutaibi AI, Sharma SK, Khan AR, Ahmad F, Tejani GG.</t>
        </is>
      </c>
      <c r="H1045" t="n">
        <v>2025</v>
      </c>
      <c r="I1045" s="5" t="n">
        <v>45714</v>
      </c>
      <c r="J1045" t="inlineStr">
        <is>
          <t>PMC11865623</t>
        </is>
      </c>
      <c r="L1045" t="inlineStr">
        <is>
          <t>10.1038/s41598-025-90649-1</t>
        </is>
      </c>
      <c r="P1045">
        <f>_xlfn.IFNA( _xlfn.XLOOKUP(A1045,#REF!,#REF!), "Not Pubmed")</f>
        <v/>
      </c>
      <c r="AC1045" t="inlineStr">
        <is>
          <t>Sci Rep</t>
        </is>
      </c>
      <c r="AD1045" t="inlineStr">
        <is>
          <t>Pubmed</t>
        </is>
      </c>
    </row>
    <row r="1046">
      <c r="A1046" t="inlineStr">
        <is>
          <t>A systematic review on the application of machine learning models in psychometric questionnaires for the diagnosis of attention deficit hyperactivity disorder</t>
        </is>
      </c>
      <c r="B1046">
        <f>IF(COUNTIF($A$1:A1045,
IF(ISNUMBER(MATCH(RIGHT(TRIM(A1045),1),{".",",",";",":","!","?"},0)),
LEFT(TRIM(A1045),LEN(TRIM(A1045))-1),
TRIM(A1045)
))=1,
"Not Duplicate",
"Duplicate")</f>
        <v/>
      </c>
      <c r="C1046">
        <f>_xlfn.IFNA(_xlfn.XLOOKUP(A1046, Table1[Title], Table1[Inclusion/Exclusion Decision]), "Added studies")</f>
        <v/>
      </c>
      <c r="D1046" t="inlineStr">
        <is>
          <t>Caselles-Pina L, Quesada-López A, Sújar A, Hernández EMG, Delgado-Gómez D.</t>
        </is>
      </c>
      <c r="H1046" t="n">
        <v>2024</v>
      </c>
      <c r="I1046" s="5" t="n">
        <v>45342</v>
      </c>
      <c r="L1046" t="inlineStr">
        <is>
          <t>10.1111/ejn.16288</t>
        </is>
      </c>
      <c r="P1046">
        <f>_xlfn.IFNA( _xlfn.XLOOKUP(A1046,#REF!,#REF!), "Not Pubmed")</f>
        <v/>
      </c>
      <c r="AC1046" t="inlineStr">
        <is>
          <t>Eur J Neurosci</t>
        </is>
      </c>
      <c r="AD1046" t="inlineStr">
        <is>
          <t>Pubmed</t>
        </is>
      </c>
    </row>
    <row r="1047">
      <c r="A1047" t="inlineStr">
        <is>
          <t>Global research progress of electroencephalography applications in attention deficit hyperactivity disorder: Bibliometrics and visualized analysis</t>
        </is>
      </c>
      <c r="B1047">
        <f>IF(COUNTIF($A$1:A1046,
IF(ISNUMBER(MATCH(RIGHT(TRIM(A1046),1),{".",",",";",":","!","?"},0)),
LEFT(TRIM(A1046),LEN(TRIM(A1046))-1),
TRIM(A1046)
))=1,
"Not Duplicate",
"Duplicate")</f>
        <v/>
      </c>
      <c r="C1047">
        <f>_xlfn.IFNA(_xlfn.XLOOKUP(A1047, Table1[Title], Table1[Inclusion/Exclusion Decision]), "Added studies")</f>
        <v/>
      </c>
      <c r="D1047" t="inlineStr">
        <is>
          <t>Liu B, Liu X, Wei J, Sun S, Chen W, Deng Y.</t>
        </is>
      </c>
      <c r="H1047" t="n">
        <v>2024</v>
      </c>
      <c r="I1047" s="5" t="n">
        <v>45558</v>
      </c>
      <c r="J1047" t="inlineStr">
        <is>
          <t>PMC11419417</t>
        </is>
      </c>
      <c r="L1047" t="inlineStr">
        <is>
          <t>10.1097/MD.0000000000039668</t>
        </is>
      </c>
      <c r="P1047">
        <f>_xlfn.IFNA( _xlfn.XLOOKUP(A1047,#REF!,#REF!), "Not Pubmed")</f>
        <v/>
      </c>
      <c r="AC1047" t="inlineStr">
        <is>
          <t>Medicine (Baltimore)</t>
        </is>
      </c>
      <c r="AD1047" t="inlineStr">
        <is>
          <t>Pubmed</t>
        </is>
      </c>
    </row>
    <row r="1048">
      <c r="A1048" t="inlineStr">
        <is>
          <t>Identifying ADHD boys by very-low frequency prefrontal fNIRS fluctuations during a rhythmic mental arithmetic task</t>
        </is>
      </c>
      <c r="B1048">
        <f>IF(COUNTIF($A$1:A1047,
IF(ISNUMBER(MATCH(RIGHT(TRIM(A1047),1),{".",",",";",":","!","?"},0)),
LEFT(TRIM(A1047),LEN(TRIM(A1047))-1),
TRIM(A1047)
))=1,
"Not Duplicate",
"Duplicate")</f>
        <v/>
      </c>
      <c r="C1048">
        <f>_xlfn.IFNA(_xlfn.XLOOKUP(A1048, Table1[Title], Table1[Inclusion/Exclusion Decision]), "Added studies")</f>
        <v/>
      </c>
      <c r="D1048" t="inlineStr">
        <is>
          <t>Ortuño-Miró S, Molina-Rodríguez S, Belmonte C, Ibañez-Ballesteros J.</t>
        </is>
      </c>
      <c r="H1048" t="n">
        <v>2023</v>
      </c>
      <c r="I1048" s="5" t="n">
        <v>45069</v>
      </c>
      <c r="L1048" t="inlineStr">
        <is>
          <t>10.1088/1741-2552/acad2b</t>
        </is>
      </c>
      <c r="AC1048" t="inlineStr">
        <is>
          <t>J Neural Eng</t>
        </is>
      </c>
      <c r="AD1048" t="inlineStr">
        <is>
          <t>Pubmed</t>
        </is>
      </c>
    </row>
    <row r="1049">
      <c r="A1049" t="inlineStr">
        <is>
          <t>Deep learning-based method for reducing residual motion effects in diffusion parameter estimation</t>
        </is>
      </c>
      <c r="B1049">
        <f>IF(COUNTIF($A$1:A1048,
IF(ISNUMBER(MATCH(RIGHT(TRIM(A1048),1),{".",",",";",":","!","?"},0)),
LEFT(TRIM(A1048),LEN(TRIM(A1048))-1),
TRIM(A1048)
))=1,
"Not Duplicate",
"Duplicate")</f>
        <v/>
      </c>
      <c r="C1049">
        <f>_xlfn.IFNA(_xlfn.XLOOKUP(A1049, Table1[Title], Table1[Inclusion/Exclusion Decision]), "Added studies")</f>
        <v/>
      </c>
      <c r="D1049" t="inlineStr">
        <is>
          <t>Gong T, Tong Q, Li Z, He H, Zhang H, Zhong J.</t>
        </is>
      </c>
      <c r="H1049" t="n">
        <v>2021</v>
      </c>
      <c r="I1049" s="5" t="n">
        <v>44119</v>
      </c>
      <c r="L1049" t="inlineStr">
        <is>
          <t>10.1002/mrm.28544</t>
        </is>
      </c>
      <c r="P1049">
        <f>_xlfn.IFNA( _xlfn.XLOOKUP(A1049,#REF!,#REF!), "Not Pubmed")</f>
        <v/>
      </c>
      <c r="AC1049" t="inlineStr">
        <is>
          <t>Magn Reson Med</t>
        </is>
      </c>
      <c r="AD1049" t="inlineStr">
        <is>
          <t>Pubmed</t>
        </is>
      </c>
    </row>
    <row r="1050">
      <c r="A1050" t="inlineStr">
        <is>
          <t>Development and validation of a prognostic model and risk calculator for the estimation of bipolar-spectrum disorder risk in hospitalised adolescents with non-psychotic/non-bipolar mental disorders</t>
        </is>
      </c>
      <c r="B1050">
        <f>IF(COUNTIF($A$1:A1049,
IF(ISNUMBER(MATCH(RIGHT(TRIM(A1049),1),{".",",",";",":","!","?"},0)),
LEFT(TRIM(A1049),LEN(TRIM(A1049))-1),
TRIM(A1049)
))=1,
"Not Duplicate",
"Duplicate")</f>
        <v/>
      </c>
      <c r="C1050">
        <f>_xlfn.IFNA(_xlfn.XLOOKUP(A1050, Table1[Title], Table1[Inclusion/Exclusion Decision]), "Added studies")</f>
        <v/>
      </c>
      <c r="D1050" t="inlineStr">
        <is>
          <t>Salazar de Pablo G, Radua J, Frearson G, Young AH, Arango C, Kelleher I, Sharma A, Uhlhaas PJ, Solmi M, Fusar-Poli P, Guinart D, Correll CU.</t>
        </is>
      </c>
      <c r="H1050" t="n">
        <v>2026</v>
      </c>
      <c r="I1050" s="5" t="n">
        <v>45930</v>
      </c>
      <c r="J1050" t="inlineStr">
        <is>
          <t>PMC12916283</t>
        </is>
      </c>
      <c r="L1050" t="inlineStr">
        <is>
          <t>10.1038/s41380-025-03244-1</t>
        </is>
      </c>
      <c r="P1050">
        <f>_xlfn.IFNA( _xlfn.XLOOKUP(A1050,#REF!,#REF!), "Not Pubmed")</f>
        <v/>
      </c>
      <c r="AC1050" t="inlineStr">
        <is>
          <t>Mol Psychiatry</t>
        </is>
      </c>
      <c r="AD1050" t="inlineStr">
        <is>
          <t>Pubmed</t>
        </is>
      </c>
    </row>
    <row r="1051">
      <c r="A1051" t="inlineStr">
        <is>
          <t>Transdiagnostic symptom subtypes across autism spectrum disorders and attention deficit hyperactivity disorder: validated by measures of neurocognition and structural connectivity</t>
        </is>
      </c>
      <c r="B1051">
        <f>IF(COUNTIF($A$1:A1050,
IF(ISNUMBER(MATCH(RIGHT(TRIM(A1050),1),{".",",",";",":","!","?"},0)),
LEFT(TRIM(A1050),LEN(TRIM(A1050))-1),
TRIM(A1050)
))=1,
"Not Duplicate",
"Duplicate")</f>
        <v/>
      </c>
      <c r="C1051">
        <f>_xlfn.IFNA(_xlfn.XLOOKUP(A1051, Table1[Title], Table1[Inclusion/Exclusion Decision]), "Added studies")</f>
        <v/>
      </c>
      <c r="D1051" t="inlineStr">
        <is>
          <t>Zhang M, Huang Y, Jiao J, Yuan D, Hu X, Yang P, Zhang R, Wen L, Situ M, Cai J, Sun X, Guo K, Huang X, Huang Y.</t>
        </is>
      </c>
      <c r="H1051" t="n">
        <v>2022</v>
      </c>
      <c r="I1051" s="5" t="n">
        <v>44602</v>
      </c>
      <c r="J1051" t="inlineStr">
        <is>
          <t>PMC8827180</t>
        </is>
      </c>
      <c r="L1051" t="inlineStr">
        <is>
          <t>10.1186/s12888-022-03734-4</t>
        </is>
      </c>
      <c r="P1051">
        <f>_xlfn.IFNA( _xlfn.XLOOKUP(A1051,#REF!,#REF!), "Not Pubmed")</f>
        <v/>
      </c>
      <c r="AC1051" t="inlineStr">
        <is>
          <t>BMC Psychiatry</t>
        </is>
      </c>
      <c r="AD1051" t="inlineStr">
        <is>
          <t>Pubmed</t>
        </is>
      </c>
    </row>
    <row r="1052">
      <c r="A1052" t="inlineStr">
        <is>
          <t>Machine Learning Based Early Diagnosis of ADHD with SHAP Value Interpretation: A Retrospective Observational Study</t>
        </is>
      </c>
      <c r="B1052">
        <f>IF(COUNTIF($A$1:A1051,
IF(ISNUMBER(MATCH(RIGHT(TRIM(A1051),1),{".",",",";",":","!","?"},0)),
LEFT(TRIM(A1051),LEN(TRIM(A1051))-1),
TRIM(A1051)
))=1,
"Not Duplicate",
"Duplicate")</f>
        <v/>
      </c>
      <c r="C1052">
        <f>_xlfn.IFNA(_xlfn.XLOOKUP(A1052, Table1[Title], Table1[Inclusion/Exclusion Decision]), "Added studies")</f>
        <v/>
      </c>
      <c r="D1052" t="inlineStr">
        <is>
          <t>Zhang X, Xiao X, Luo Y, Xiao W, Cao Y, Chang Y, Wu D, Xu H, Zhao J, Deng X, Jiang Y, Xie R, Liu Y.</t>
        </is>
      </c>
      <c r="H1052" t="n">
        <v>2025</v>
      </c>
      <c r="I1052" s="5" t="n">
        <v>45803</v>
      </c>
      <c r="J1052" t="inlineStr">
        <is>
          <t>PMC12103855</t>
        </is>
      </c>
      <c r="L1052" t="inlineStr">
        <is>
          <t>10.2147/NDT.S519492</t>
        </is>
      </c>
      <c r="P1052">
        <f>_xlfn.IFNA( _xlfn.XLOOKUP(A1052,#REF!,#REF!), "Not Pubmed")</f>
        <v/>
      </c>
      <c r="AC1052" t="inlineStr">
        <is>
          <t>Neuropsychiatr Dis Treat</t>
        </is>
      </c>
      <c r="AD1052" t="inlineStr">
        <is>
          <t>Pubmed</t>
        </is>
      </c>
    </row>
    <row r="1053">
      <c r="A1053" t="inlineStr">
        <is>
          <t>Towards interpretable machine learning models for diagnosis aid: A case study on attention deficit/hyperactivity disorder</t>
        </is>
      </c>
      <c r="B1053">
        <f>IF(COUNTIF($A$1:A1052,
IF(ISNUMBER(MATCH(RIGHT(TRIM(A1052),1),{".",",",";",":","!","?"},0)),
LEFT(TRIM(A1052),LEN(TRIM(A1052))-1),
TRIM(A1052)
))=1,
"Not Duplicate",
"Duplicate")</f>
        <v/>
      </c>
      <c r="C1053">
        <f>_xlfn.IFNA(_xlfn.XLOOKUP(A1053, Table1[Title], Table1[Inclusion/Exclusion Decision]), "Added studies")</f>
        <v/>
      </c>
      <c r="D1053" t="inlineStr">
        <is>
          <t>Itani S, Rossignol M, Lecron F, Fortemps P.</t>
        </is>
      </c>
      <c r="H1053" t="n">
        <v>2019</v>
      </c>
      <c r="I1053" s="5" t="n">
        <v>43581</v>
      </c>
      <c r="J1053" t="inlineStr">
        <is>
          <t>PMC6483231</t>
        </is>
      </c>
      <c r="L1053" t="inlineStr">
        <is>
          <t>10.1371/journal.pone.0215720</t>
        </is>
      </c>
      <c r="P1053">
        <f>_xlfn.IFNA( _xlfn.XLOOKUP(A1053,#REF!,#REF!), "Not Pubmed")</f>
        <v/>
      </c>
      <c r="AC1053" t="inlineStr">
        <is>
          <t>PLoS One</t>
        </is>
      </c>
      <c r="AD1053" t="inlineStr">
        <is>
          <t>Pubmed</t>
        </is>
      </c>
    </row>
    <row r="1054">
      <c r="A1054" t="inlineStr">
        <is>
          <t>Surface-based shared and distinct resting functional connectivity in attention-deficit hyperactivity disorder and autism spectrum disorder</t>
        </is>
      </c>
      <c r="B1054">
        <f>IF(COUNTIF($A$1:A1053,
IF(ISNUMBER(MATCH(RIGHT(TRIM(A1053),1),{".",",",";",":","!","?"},0)),
LEFT(TRIM(A1053),LEN(TRIM(A1053))-1),
TRIM(A1053)
))=1,
"Not Duplicate",
"Duplicate")</f>
        <v/>
      </c>
      <c r="C1054">
        <f>_xlfn.IFNA(_xlfn.XLOOKUP(A1054, Table1[Title], Table1[Inclusion/Exclusion Decision]), "Added studies")</f>
        <v/>
      </c>
      <c r="D1054" t="inlineStr">
        <is>
          <t>Jung M, Tu Y, Park J, Jorgenson K, Lang C, Song W, Kong J.</t>
        </is>
      </c>
      <c r="H1054" t="n">
        <v>2019</v>
      </c>
      <c r="I1054" s="5" t="n">
        <v>43601</v>
      </c>
      <c r="J1054" t="inlineStr">
        <is>
          <t>PMC6521835</t>
        </is>
      </c>
      <c r="K1054" t="inlineStr">
        <is>
          <t>NIHMS1510068</t>
        </is>
      </c>
      <c r="L1054" t="inlineStr">
        <is>
          <t>10.1192/bjp.2018.248</t>
        </is>
      </c>
      <c r="P1054">
        <f>_xlfn.IFNA( _xlfn.XLOOKUP(A1054,#REF!,#REF!), "Not Pubmed")</f>
        <v/>
      </c>
      <c r="AC1054" t="inlineStr">
        <is>
          <t>Br J Psychiatry</t>
        </is>
      </c>
      <c r="AD1054" t="inlineStr">
        <is>
          <t>Pubmed</t>
        </is>
      </c>
    </row>
    <row r="1055">
      <c r="A1055" t="inlineStr">
        <is>
          <t>A data driven machine learning approach to differentiate between autism spectrum disorder and attention-deficit/hyperactivity disorder based on the best-practice diagnostic instruments for autism</t>
        </is>
      </c>
      <c r="B1055">
        <f>IF(COUNTIF($A$1:A1054,
IF(ISNUMBER(MATCH(RIGHT(TRIM(A1054),1),{".",",",";",":","!","?"},0)),
LEFT(TRIM(A1054),LEN(TRIM(A1054))-1),
TRIM(A1054)
))=1,
"Not Duplicate",
"Duplicate")</f>
        <v/>
      </c>
      <c r="C1055">
        <f>_xlfn.IFNA(_xlfn.XLOOKUP(A1055, Table1[Title], Table1[Inclusion/Exclusion Decision]), "Added studies")</f>
        <v/>
      </c>
      <c r="D1055" t="inlineStr">
        <is>
          <t>Wolff N, Kohls G, Mack JT, Vahid A, Elster EM, Stroth S, Poustka L, Kuepper C, Roepke S, Kamp-Becker I, Roessner V.</t>
        </is>
      </c>
      <c r="H1055" t="n">
        <v>2022</v>
      </c>
      <c r="I1055" s="5" t="n">
        <v>44871</v>
      </c>
      <c r="J1055" t="inlineStr">
        <is>
          <t>PMC9637125</t>
        </is>
      </c>
      <c r="L1055" t="inlineStr">
        <is>
          <t>10.1038/s41598-022-21719-x</t>
        </is>
      </c>
      <c r="AC1055" t="inlineStr">
        <is>
          <t>Sci Rep</t>
        </is>
      </c>
      <c r="AD1055" t="inlineStr">
        <is>
          <t>Pubmed</t>
        </is>
      </c>
    </row>
    <row r="1056">
      <c r="A1056" t="inlineStr">
        <is>
          <t>Multiclass classification of Autism Spectrum Disorder, attention deficit hyperactivity disorder, and typically developed individuals using fMRI functional connectivity analysis</t>
        </is>
      </c>
      <c r="B1056">
        <f>IF(COUNTIF($A$1:A1055,
IF(ISNUMBER(MATCH(RIGHT(TRIM(A1055),1),{".",",",";",":","!","?"},0)),
LEFT(TRIM(A1055),LEN(TRIM(A1055))-1),
TRIM(A1055)
))=1,
"Not Duplicate",
"Duplicate")</f>
        <v/>
      </c>
      <c r="C1056">
        <f>_xlfn.IFNA(_xlfn.XLOOKUP(A1056, Table1[Title], Table1[Inclusion/Exclusion Decision]), "Added studies")</f>
        <v/>
      </c>
      <c r="D1056" t="inlineStr">
        <is>
          <t>Alves CL, Martinelli T, Sallum LF, Rodrigues FA, Toutain TGLO, Porto JAM, Thielemann C, Aguiar PMC, Moeckel M.</t>
        </is>
      </c>
      <c r="H1056" t="n">
        <v>2024</v>
      </c>
      <c r="I1056" s="5" t="n">
        <v>45582</v>
      </c>
      <c r="J1056" t="inlineStr">
        <is>
          <t>PMC11486369</t>
        </is>
      </c>
      <c r="L1056" t="inlineStr">
        <is>
          <t>10.1371/journal.pone.0305630</t>
        </is>
      </c>
      <c r="AC1056" t="inlineStr">
        <is>
          <t>PLoS One</t>
        </is>
      </c>
      <c r="AD1056" t="inlineStr">
        <is>
          <t>Pubmed</t>
        </is>
      </c>
    </row>
    <row r="1057">
      <c r="A1057" t="inlineStr">
        <is>
          <t>Artificial intelligence in ADHD assessment: a comprehensive review of research progress from early screening to precise differential diagnosis</t>
        </is>
      </c>
      <c r="B1057">
        <f>IF(COUNTIF($A$1:A1056,
IF(ISNUMBER(MATCH(RIGHT(TRIM(A1056),1),{".",",",";",":","!","?"},0)),
LEFT(TRIM(A1056),LEN(TRIM(A1056))-1),
TRIM(A1056)
))=1,
"Not Duplicate",
"Duplicate")</f>
        <v/>
      </c>
      <c r="C1057">
        <f>_xlfn.IFNA(_xlfn.XLOOKUP(A1057, Table1[Title], Table1[Inclusion/Exclusion Decision]), "Added studies")</f>
        <v/>
      </c>
      <c r="D1057" t="inlineStr">
        <is>
          <t>Zhao C, Xu Y, Li R, Li H, Zhang M.</t>
        </is>
      </c>
      <c r="H1057" t="n">
        <v>2025</v>
      </c>
      <c r="I1057" s="5" t="n">
        <v>45918</v>
      </c>
      <c r="J1057" t="inlineStr">
        <is>
          <t>PMC12436382</t>
        </is>
      </c>
      <c r="L1057" t="inlineStr">
        <is>
          <t>10.3389/frai.2025.1624485</t>
        </is>
      </c>
      <c r="P1057">
        <f>_xlfn.IFNA( _xlfn.XLOOKUP(A1057,#REF!,#REF!), "Not Pubmed")</f>
        <v/>
      </c>
      <c r="AC1057" t="inlineStr">
        <is>
          <t>Front Artif Intell</t>
        </is>
      </c>
      <c r="AD1057" t="inlineStr">
        <is>
          <t>Pubmed</t>
        </is>
      </c>
    </row>
    <row r="1058">
      <c r="A1058" t="inlineStr">
        <is>
          <t>Generative AI-assisted clinical interviewing of mental health</t>
        </is>
      </c>
      <c r="B1058">
        <f>IF(COUNTIF($A$1:A1057,
IF(ISNUMBER(MATCH(RIGHT(TRIM(A1057),1),{".",",",";",":","!","?"},0)),
LEFT(TRIM(A1057),LEN(TRIM(A1057))-1),
TRIM(A1057)
))=1,
"Not Duplicate",
"Duplicate")</f>
        <v/>
      </c>
      <c r="C1058">
        <f>_xlfn.IFNA(_xlfn.XLOOKUP(A1058, Table1[Title], Table1[Inclusion/Exclusion Decision]), "Added studies")</f>
        <v/>
      </c>
      <c r="D1058" t="inlineStr">
        <is>
          <t>Sikström S, Boehme RA, Mirström M, Agbotsoka T, Győri G, Lasota M, Tabesh M, Stille L, Garcia D.</t>
        </is>
      </c>
      <c r="H1058" t="n">
        <v>2025</v>
      </c>
      <c r="I1058" s="5" t="n">
        <v>45960</v>
      </c>
      <c r="J1058" t="inlineStr">
        <is>
          <t>PMC12572119</t>
        </is>
      </c>
      <c r="L1058" t="inlineStr">
        <is>
          <t>10.1038/s41598-025-13429-x</t>
        </is>
      </c>
      <c r="P1058">
        <f>_xlfn.IFNA( _xlfn.XLOOKUP(A1058,#REF!,#REF!), "Not Pubmed")</f>
        <v/>
      </c>
      <c r="AC1058" t="inlineStr">
        <is>
          <t>Sci Rep</t>
        </is>
      </c>
      <c r="AD1058" t="inlineStr">
        <is>
          <t>Pubmed</t>
        </is>
      </c>
    </row>
    <row r="1059">
      <c r="A1059" t="inlineStr">
        <is>
          <t>Protocol for a transdiagnostic study of children with problems of attention, learning and memory (CALM)</t>
        </is>
      </c>
      <c r="B1059">
        <f>IF(COUNTIF($A$1:A1058,
IF(ISNUMBER(MATCH(RIGHT(TRIM(A1058),1),{".",",",";",":","!","?"},0)),
LEFT(TRIM(A1058),LEN(TRIM(A1058))-1),
TRIM(A1058)
))=1,
"Not Duplicate",
"Duplicate")</f>
        <v/>
      </c>
      <c r="C1059">
        <f>_xlfn.IFNA(_xlfn.XLOOKUP(A1059, Table1[Title], Table1[Inclusion/Exclusion Decision]), "Added studies")</f>
        <v/>
      </c>
      <c r="D1059" t="inlineStr">
        <is>
          <t>Holmes J, Bryant A; CALM Team; Gathercole SE.</t>
        </is>
      </c>
      <c r="H1059" t="n">
        <v>2019</v>
      </c>
      <c r="I1059" s="5" t="n">
        <v>43475</v>
      </c>
      <c r="J1059" t="inlineStr">
        <is>
          <t>PMC6328007</t>
        </is>
      </c>
      <c r="L1059" t="inlineStr">
        <is>
          <t>10.1186/s12887-018-1385-3</t>
        </is>
      </c>
      <c r="P1059">
        <f>_xlfn.IFNA( _xlfn.XLOOKUP(A1059,#REF!,#REF!), "Not Pubmed")</f>
        <v/>
      </c>
      <c r="AC1059" t="inlineStr">
        <is>
          <t>BMC Pediatr</t>
        </is>
      </c>
      <c r="AD1059" t="inlineStr">
        <is>
          <t>Pubmed</t>
        </is>
      </c>
    </row>
    <row r="1060">
      <c r="A1060" t="inlineStr">
        <is>
          <t>Application and expansion of an algorithm predicting attention-deficit/hyperactivity disorder and impairment in a predominantly White sample</t>
        </is>
      </c>
      <c r="B1060">
        <f>IF(COUNTIF($A$1:A1059,
IF(ISNUMBER(MATCH(RIGHT(TRIM(A1059),1),{".",",",";",":","!","?"},0)),
LEFT(TRIM(A1059),LEN(TRIM(A1059))-1),
TRIM(A1059)
))=1,
"Not Duplicate",
"Duplicate")</f>
        <v/>
      </c>
      <c r="C1060">
        <f>_xlfn.IFNA(_xlfn.XLOOKUP(A1060, Table1[Title], Table1[Inclusion/Exclusion Decision]), "Added studies")</f>
        <v/>
      </c>
      <c r="D1060" t="inlineStr">
        <is>
          <t>Goh PK, Eng AG, Bansal PS, Kim YT, Miller SA, Martel MM, Barkley RA.</t>
        </is>
      </c>
      <c r="H1060" t="n">
        <v>2024</v>
      </c>
      <c r="I1060" s="5" t="n">
        <v>45512</v>
      </c>
      <c r="L1060" t="inlineStr">
        <is>
          <t>10.1037/abn0000909</t>
        </is>
      </c>
      <c r="P1060">
        <f>_xlfn.IFNA( _xlfn.XLOOKUP(A1060,#REF!,#REF!), "Not Pubmed")</f>
        <v/>
      </c>
      <c r="AC1060" t="inlineStr">
        <is>
          <t>J Psychopathol Clin Sci</t>
        </is>
      </c>
      <c r="AD1060" t="inlineStr">
        <is>
          <t>Pubmed</t>
        </is>
      </c>
    </row>
    <row r="1061">
      <c r="A1061" t="inlineStr">
        <is>
          <t>EEG Microstates in the Study of Attention-Deficit Hyperactivity Disorder: A Review of Preliminary Evidence</t>
        </is>
      </c>
      <c r="B1061">
        <f>IF(COUNTIF($A$1:A1060,
IF(ISNUMBER(MATCH(RIGHT(TRIM(A1060),1),{".",",",";",":","!","?"},0)),
LEFT(TRIM(A1060),LEN(TRIM(A1060))-1),
TRIM(A1060)
))=1,
"Not Duplicate",
"Duplicate")</f>
        <v/>
      </c>
      <c r="C1061">
        <f>_xlfn.IFNA(_xlfn.XLOOKUP(A1061, Table1[Title], Table1[Inclusion/Exclusion Decision]), "Added studies")</f>
        <v/>
      </c>
      <c r="D1061" t="inlineStr">
        <is>
          <t>Berchio C, Kumar SS, Narzisi A, Fabbri-Destro M.</t>
        </is>
      </c>
      <c r="H1061" t="n">
        <v>2025</v>
      </c>
      <c r="I1061" s="5" t="n">
        <v>45665</v>
      </c>
      <c r="L1061" t="inlineStr">
        <is>
          <t>10.1111/psyp.14762</t>
        </is>
      </c>
      <c r="P1061">
        <f>_xlfn.IFNA( _xlfn.XLOOKUP(A1061,#REF!,#REF!), "Not Pubmed")</f>
        <v/>
      </c>
      <c r="AC1061" t="inlineStr">
        <is>
          <t>Psychophysiology</t>
        </is>
      </c>
      <c r="AD1061" t="inlineStr">
        <is>
          <t>Pubmed</t>
        </is>
      </c>
    </row>
    <row r="1062">
      <c r="A1062" t="inlineStr">
        <is>
          <t>Early biomarkers of neurodevelopmental disorders in preterm infants: protocol for a longitudinal cohort study</t>
        </is>
      </c>
      <c r="B1062">
        <f>IF(COUNTIF($A$1:A1061,
IF(ISNUMBER(MATCH(RIGHT(TRIM(A1061),1),{".",",",";",":","!","?"},0)),
LEFT(TRIM(A1061),LEN(TRIM(A1061))-1),
TRIM(A1061)
))=1,
"Not Duplicate",
"Duplicate")</f>
        <v/>
      </c>
      <c r="C1062">
        <f>_xlfn.IFNA(_xlfn.XLOOKUP(A1062, Table1[Title], Table1[Inclusion/Exclusion Decision]), "Added studies")</f>
        <v/>
      </c>
      <c r="D1062" t="inlineStr">
        <is>
          <t>Zhao Y, Liu Y, Gao X, Wang D, Wang N, Xie R, Tong X, He Y, Yang L.</t>
        </is>
      </c>
      <c r="H1062" t="n">
        <v>2023</v>
      </c>
      <c r="I1062" s="5" t="n">
        <v>45086</v>
      </c>
      <c r="J1062" t="inlineStr">
        <is>
          <t>PMC10277126</t>
        </is>
      </c>
      <c r="L1062" t="inlineStr">
        <is>
          <t>10.1136/bmjopen-2022-070230</t>
        </is>
      </c>
      <c r="AC1062" t="inlineStr">
        <is>
          <t>BMJ Open</t>
        </is>
      </c>
      <c r="AD1062" t="inlineStr">
        <is>
          <t>Pubmed</t>
        </is>
      </c>
    </row>
    <row r="1063">
      <c r="A1063" t="inlineStr">
        <is>
          <t>Information-based multivariate decoding reveals imprecise neural encoding in children with attention deficit hyperactivity disorder during visual selective attention</t>
        </is>
      </c>
      <c r="B1063">
        <f>IF(COUNTIF($A$1:A1062,
IF(ISNUMBER(MATCH(RIGHT(TRIM(A1062),1),{".",",",";",":","!","?"},0)),
LEFT(TRIM(A1062),LEN(TRIM(A1062))-1),
TRIM(A1062)
))=1,
"Not Duplicate",
"Duplicate")</f>
        <v/>
      </c>
      <c r="C1063">
        <f>_xlfn.IFNA(_xlfn.XLOOKUP(A1063, Table1[Title], Table1[Inclusion/Exclusion Decision]), "Added studies")</f>
        <v/>
      </c>
      <c r="D1063" t="inlineStr">
        <is>
          <t>Li D, Luo X, Guo J, Kong Y, Hu Y, Chen Y, Zhu Y, Wang Y, Sun L, Song Y.</t>
        </is>
      </c>
      <c r="H1063" t="n">
        <v>2023</v>
      </c>
      <c r="I1063" s="5" t="n">
        <v>44851</v>
      </c>
      <c r="J1063" t="inlineStr">
        <is>
          <t>PMC9875917</t>
        </is>
      </c>
      <c r="L1063" t="inlineStr">
        <is>
          <t>10.1002/hbm.26115</t>
        </is>
      </c>
      <c r="AC1063" t="inlineStr">
        <is>
          <t>Hum Brain Mapp</t>
        </is>
      </c>
      <c r="AD1063" t="inlineStr">
        <is>
          <t>Pubmed</t>
        </is>
      </c>
    </row>
    <row r="1064">
      <c r="A1064" t="inlineStr">
        <is>
          <t>Applied Machine Learning Method to Predict Children With ADHD Using Prefrontal Cortex Activity: A Multicenter Study in Japan</t>
        </is>
      </c>
      <c r="B1064">
        <f>IF(COUNTIF($A$1:A1063,
IF(ISNUMBER(MATCH(RIGHT(TRIM(A1063),1),{".",",",";",":","!","?"},0)),
LEFT(TRIM(A1063),LEN(TRIM(A1063))-1),
TRIM(A1063)
))=1,
"Not Duplicate",
"Duplicate")</f>
        <v/>
      </c>
      <c r="C1064">
        <f>_xlfn.IFNA(_xlfn.XLOOKUP(A1064, Table1[Title], Table1[Inclusion/Exclusion Decision]), "Added studies")</f>
        <v/>
      </c>
      <c r="D1064" t="inlineStr">
        <is>
          <t>Yasumura A, Omori M, Fukuda A, Takahashi J, Yasumura Y, Nakagawa E, Koike T, Yamashita Y, Miyajima T, Koeda T, Aihara M, Tachimori H, Inagaki M.</t>
        </is>
      </c>
      <c r="H1064" t="n">
        <v>2020</v>
      </c>
      <c r="I1064" s="5" t="n">
        <v>43060</v>
      </c>
      <c r="L1064" t="inlineStr">
        <is>
          <t>10.1177/1087054717740632</t>
        </is>
      </c>
      <c r="P1064">
        <f>_xlfn.IFNA( _xlfn.XLOOKUP(A1064,#REF!,#REF!), "Not Pubmed")</f>
        <v/>
      </c>
      <c r="AC1064" t="inlineStr">
        <is>
          <t>J Atten Disord</t>
        </is>
      </c>
      <c r="AD1064" t="inlineStr">
        <is>
          <t>Pubmed</t>
        </is>
      </c>
    </row>
    <row r="1065">
      <c r="A1065" t="inlineStr">
        <is>
          <t>MicroRNAs serve as prediction and treatment-response biomarkers of attention-deficit/hyperactivity disorder and promote the differentiation of neuronal cells by repressing the apoptosis pathway</t>
        </is>
      </c>
      <c r="B1065">
        <f>IF(COUNTIF($A$1:A1064,
IF(ISNUMBER(MATCH(RIGHT(TRIM(A1064),1),{".",",",";",":","!","?"},0)),
LEFT(TRIM(A1064),LEN(TRIM(A1064))-1),
TRIM(A1064)
))=1,
"Not Duplicate",
"Duplicate")</f>
        <v/>
      </c>
      <c r="C1065">
        <f>_xlfn.IFNA(_xlfn.XLOOKUP(A1065, Table1[Title], Table1[Inclusion/Exclusion Decision]), "Added studies")</f>
        <v/>
      </c>
      <c r="D1065" t="inlineStr">
        <is>
          <t>Wang LJ, Kuo HC, Lee SY, Huang LH, Lin Y, Lin PH, Li SC.</t>
        </is>
      </c>
      <c r="H1065" t="n">
        <v>2022</v>
      </c>
      <c r="I1065" s="5" t="n">
        <v>44612</v>
      </c>
      <c r="J1065" t="inlineStr">
        <is>
          <t>PMC8858317</t>
        </is>
      </c>
      <c r="L1065" t="inlineStr">
        <is>
          <t>10.1038/s41398-022-01832-1</t>
        </is>
      </c>
      <c r="P1065">
        <f>_xlfn.IFNA( _xlfn.XLOOKUP(A1065,#REF!,#REF!), "Not Pubmed")</f>
        <v/>
      </c>
      <c r="AC1065" t="inlineStr">
        <is>
          <t>Transl Psychiatry</t>
        </is>
      </c>
      <c r="AD1065" t="inlineStr">
        <is>
          <t>Pubmed</t>
        </is>
      </c>
    </row>
    <row r="1066">
      <c r="A1066" t="inlineStr">
        <is>
          <t>Screening for Adulthood ADHD and Comorbidities in a Tertiary Mental Health Center Using EarlyDetect: A Machine Learning-Based Pilot Study</t>
        </is>
      </c>
      <c r="B1066">
        <f>IF(COUNTIF($A$1:A1065,
IF(ISNUMBER(MATCH(RIGHT(TRIM(A1065),1),{".",",",";",":","!","?"},0)),
LEFT(TRIM(A1065),LEN(TRIM(A1065))-1),
TRIM(A1065)
))=1,
"Not Duplicate",
"Duplicate")</f>
        <v/>
      </c>
      <c r="C1066">
        <f>_xlfn.IFNA(_xlfn.XLOOKUP(A1066, Table1[Title], Table1[Inclusion/Exclusion Decision]), "Added studies")</f>
        <v/>
      </c>
      <c r="D1066" t="inlineStr">
        <is>
          <t>Liu YS, Cao B, Chokka PR.</t>
        </is>
      </c>
      <c r="H1066" t="n">
        <v>2023</v>
      </c>
      <c r="I1066" s="5" t="n">
        <v>44876</v>
      </c>
      <c r="J1066" t="inlineStr">
        <is>
          <t>PMC9850394</t>
        </is>
      </c>
      <c r="L1066" t="inlineStr">
        <is>
          <t>10.1177/10870547221136228</t>
        </is>
      </c>
      <c r="AC1066" t="inlineStr">
        <is>
          <t>J Atten Disord</t>
        </is>
      </c>
      <c r="AD1066" t="inlineStr">
        <is>
          <t>Pubmed</t>
        </is>
      </c>
    </row>
    <row r="1067">
      <c r="A1067" t="inlineStr">
        <is>
          <t>3D ADHD-Net and DeepTrace: Decoding ADHD from EEG with neurophysiological insights</t>
        </is>
      </c>
      <c r="B1067">
        <f>IF(COUNTIF($A$1:A1066,
IF(ISNUMBER(MATCH(RIGHT(TRIM(A1066),1),{".",",",";",":","!","?"},0)),
LEFT(TRIM(A1066),LEN(TRIM(A1066))-1),
TRIM(A1066)
))=1,
"Not Duplicate",
"Duplicate")</f>
        <v/>
      </c>
      <c r="C1067">
        <f>_xlfn.IFNA(_xlfn.XLOOKUP(A1067, Table1[Title], Table1[Inclusion/Exclusion Decision]), "Added studies")</f>
        <v/>
      </c>
      <c r="D1067" t="inlineStr">
        <is>
          <t>Das T, Pathak H, Chaurasia U, Singh KK.</t>
        </is>
      </c>
      <c r="H1067" t="n">
        <v>2026</v>
      </c>
      <c r="I1067" s="5" t="n">
        <v>46107</v>
      </c>
      <c r="L1067" t="inlineStr">
        <is>
          <t>10.1080/21622965.2026.2644523</t>
        </is>
      </c>
      <c r="P1067">
        <f>_xlfn.IFNA( _xlfn.XLOOKUP(A1067,#REF!,#REF!), "Not Pubmed")</f>
        <v/>
      </c>
      <c r="AC1067" t="inlineStr">
        <is>
          <t>Appl Neuropsychol Child</t>
        </is>
      </c>
      <c r="AD1067" t="inlineStr">
        <is>
          <t>Pubmed</t>
        </is>
      </c>
    </row>
    <row r="1068">
      <c r="A1068" t="inlineStr">
        <is>
          <t>Leveraging Machine Learning to Identify Predictors of Receiving Psychosocial Treatment for Attention Deficit/Hyperactivity Disorder</t>
        </is>
      </c>
      <c r="B1068">
        <f>IF(COUNTIF($A$1:A1067,
IF(ISNUMBER(MATCH(RIGHT(TRIM(A1067),1),{".",",",";",":","!","?"},0)),
LEFT(TRIM(A1067),LEN(TRIM(A1067))-1),
TRIM(A1067)
))=1,
"Not Duplicate",
"Duplicate")</f>
        <v/>
      </c>
      <c r="C1068">
        <f>_xlfn.IFNA(_xlfn.XLOOKUP(A1068, Table1[Title], Table1[Inclusion/Exclusion Decision]), "Added studies")</f>
        <v/>
      </c>
      <c r="D1068" t="inlineStr">
        <is>
          <t>Morrow AS, Campos Vega AD, Zhao X, Liriano MM.</t>
        </is>
      </c>
      <c r="H1068" t="n">
        <v>2020</v>
      </c>
      <c r="I1068" s="5" t="n">
        <v>43966</v>
      </c>
      <c r="L1068" t="inlineStr">
        <is>
          <t>10.1007/s10488-020-01045-y</t>
        </is>
      </c>
      <c r="P1068">
        <f>_xlfn.IFNA( _xlfn.XLOOKUP(A1068,#REF!,#REF!), "Not Pubmed")</f>
        <v/>
      </c>
      <c r="AC1068" t="inlineStr">
        <is>
          <t>Adm Policy Ment Health</t>
        </is>
      </c>
      <c r="AD1068" t="inlineStr">
        <is>
          <t>Pubmed</t>
        </is>
      </c>
    </row>
    <row r="1069">
      <c r="A1069" t="inlineStr">
        <is>
          <t>Classification of familial and non-familial ADHD using auto-encoding network and binary hypothesis testing</t>
        </is>
      </c>
      <c r="B1069">
        <f>IF(COUNTIF($A$1:A1068,
IF(ISNUMBER(MATCH(RIGHT(TRIM(A1068),1),{".",",",";",":","!","?"},0)),
LEFT(TRIM(A1068),LEN(TRIM(A1068))-1),
TRIM(A1068)
))=1,
"Not Duplicate",
"Duplicate")</f>
        <v/>
      </c>
      <c r="C1069">
        <f>_xlfn.IFNA(_xlfn.XLOOKUP(A1069, Table1[Title], Table1[Inclusion/Exclusion Decision]), "Added studies")</f>
        <v/>
      </c>
      <c r="D1069" t="inlineStr">
        <is>
          <t>Baboli R, Martin E, Qiu Q, Zhao L, Liu T, Li X.</t>
        </is>
      </c>
      <c r="H1069" t="n">
        <v>2025</v>
      </c>
      <c r="I1069" s="5" t="n">
        <v>45902</v>
      </c>
      <c r="J1069" t="inlineStr">
        <is>
          <t>PMC12393642</t>
        </is>
      </c>
      <c r="L1069" t="inlineStr">
        <is>
          <t>10.1101/2025.08.15.25333792</t>
        </is>
      </c>
      <c r="P1069">
        <f>_xlfn.IFNA( _xlfn.XLOOKUP(A1069,#REF!,#REF!), "Not Pubmed")</f>
        <v/>
      </c>
      <c r="AC1069" t="inlineStr">
        <is>
          <t>medRxiv</t>
        </is>
      </c>
      <c r="AD1069" t="inlineStr">
        <is>
          <t>Pubmed</t>
        </is>
      </c>
    </row>
    <row r="1070">
      <c r="A1070" t="inlineStr">
        <is>
          <t>Investigating the discrimination of linear and nonlinear effective connectivity patterns of EEG signals in children with Attention-Deficit/Hyperactivity Disorder and Typically Developing children</t>
        </is>
      </c>
      <c r="B1070">
        <f>IF(COUNTIF($A$1:A1069,
IF(ISNUMBER(MATCH(RIGHT(TRIM(A1069),1),{".",",",";",":","!","?"},0)),
LEFT(TRIM(A1069),LEN(TRIM(A1069))-1),
TRIM(A1069)
))=1,
"Not Duplicate",
"Duplicate")</f>
        <v/>
      </c>
      <c r="C1070">
        <f>_xlfn.IFNA(_xlfn.XLOOKUP(A1070, Table1[Title], Table1[Inclusion/Exclusion Decision]), "Added studies")</f>
        <v/>
      </c>
      <c r="D1070" t="inlineStr">
        <is>
          <t>Talebi N, Motie Nasrabadi A.</t>
        </is>
      </c>
      <c r="H1070" t="n">
        <v>2022</v>
      </c>
      <c r="I1070" s="5" t="n">
        <v>44763</v>
      </c>
      <c r="L1070" t="inlineStr">
        <is>
          <t>10.1016/j.compbiomed.2022.105791</t>
        </is>
      </c>
      <c r="P1070">
        <f>_xlfn.IFNA( _xlfn.XLOOKUP(A1070,#REF!,#REF!), "Not Pubmed")</f>
        <v/>
      </c>
      <c r="AC1070" t="inlineStr">
        <is>
          <t>Comput Biol Med</t>
        </is>
      </c>
      <c r="AD1070" t="inlineStr">
        <is>
          <t>Pubmed</t>
        </is>
      </c>
    </row>
    <row r="1071">
      <c r="A1071" t="inlineStr">
        <is>
          <t>Evidence for similar structural brain anomalies in youth and adult attention-deficit/hyperactivity disorder: a machine learning analysis</t>
        </is>
      </c>
      <c r="B1071">
        <f>IF(COUNTIF($A$1:A1070,
IF(ISNUMBER(MATCH(RIGHT(TRIM(A1070),1),{".",",",";",":","!","?"},0)),
LEFT(TRIM(A1070),LEN(TRIM(A1070))-1),
TRIM(A1070)
))=1,
"Not Duplicate",
"Duplicate")</f>
        <v/>
      </c>
      <c r="C1071">
        <f>_xlfn.IFNA(_xlfn.XLOOKUP(A1071, Table1[Title], Table1[Inclusion/Exclusion Decision]), "Added studies")</f>
        <v/>
      </c>
      <c r="D1071" t="inlineStr">
        <is>
          <t>Zhang-James Y, Helminen EC, Liu J; ENIGMA-ADHD Working Group; Franke B, Hoogman M, Faraone SV.</t>
        </is>
      </c>
      <c r="H1071" t="n">
        <v>2021</v>
      </c>
      <c r="I1071" s="5" t="n">
        <v>44229</v>
      </c>
      <c r="J1071" t="inlineStr">
        <is>
          <t>PMC7851168</t>
        </is>
      </c>
      <c r="L1071" t="inlineStr">
        <is>
          <t>10.1038/s41398-021-01201-4</t>
        </is>
      </c>
      <c r="AC1071" t="inlineStr">
        <is>
          <t>Transl Psychiatry</t>
        </is>
      </c>
      <c r="AD1071" t="inlineStr">
        <is>
          <t>Pubmed</t>
        </is>
      </c>
    </row>
    <row r="1072">
      <c r="A1072" t="inlineStr">
        <is>
          <t>Distinguishing different types of attention deficit hyperactivity disorder in children using artificial neural network with clinical intelligent test</t>
        </is>
      </c>
      <c r="B1072">
        <f>IF(COUNTIF($A$1:A1071,
IF(ISNUMBER(MATCH(RIGHT(TRIM(A1071),1),{".",",",";",":","!","?"},0)),
LEFT(TRIM(A1071),LEN(TRIM(A1071))-1),
TRIM(A1071)
))=1,
"Not Duplicate",
"Duplicate")</f>
        <v/>
      </c>
      <c r="C1072">
        <f>_xlfn.IFNA(_xlfn.XLOOKUP(A1072, Table1[Title], Table1[Inclusion/Exclusion Decision]), "Added studies")</f>
        <v/>
      </c>
      <c r="D1072" t="inlineStr">
        <is>
          <t>Lin IC, Chang SC, Huang YJ, Kuo TBJ, Chiu HW.</t>
        </is>
      </c>
      <c r="H1072" t="n">
        <v>2023</v>
      </c>
      <c r="I1072" s="5" t="n">
        <v>44956</v>
      </c>
      <c r="J1072" t="inlineStr">
        <is>
          <t>PMC9875079</t>
        </is>
      </c>
      <c r="L1072" t="inlineStr">
        <is>
          <t>10.3389/fpsyg.2022.1067771</t>
        </is>
      </c>
      <c r="AC1072" t="inlineStr">
        <is>
          <t>Front Psychol</t>
        </is>
      </c>
      <c r="AD1072" t="inlineStr">
        <is>
          <t>Pubmed</t>
        </is>
      </c>
    </row>
    <row r="1073">
      <c r="A1073" t="inlineStr">
        <is>
          <t>Identifying developmental changes in functional brain connectivity associated with cognitive functioning in children and adolescents with ADHD</t>
        </is>
      </c>
      <c r="B1073">
        <f>IF(COUNTIF($A$1:A1072,
IF(ISNUMBER(MATCH(RIGHT(TRIM(A1072),1),{".",",",";",":","!","?"},0)),
LEFT(TRIM(A1072),LEN(TRIM(A1072))-1),
TRIM(A1072)
))=1,
"Not Duplicate",
"Duplicate")</f>
        <v/>
      </c>
      <c r="C1073">
        <f>_xlfn.IFNA(_xlfn.XLOOKUP(A1073, Table1[Title], Table1[Inclusion/Exclusion Decision]), "Added studies")</f>
        <v/>
      </c>
      <c r="D1073" t="inlineStr">
        <is>
          <t>Pho B, Stevenson RA, Saljoughi S, Mohsenzadeh Y, Stojanoski B.</t>
        </is>
      </c>
      <c r="H1073" t="n">
        <v>2024</v>
      </c>
      <c r="I1073" s="5" t="n">
        <v>45529</v>
      </c>
      <c r="J1073" t="inlineStr">
        <is>
          <t>PMC11385464</t>
        </is>
      </c>
      <c r="L1073" t="inlineStr">
        <is>
          <t>10.1016/j.dcn.2024.101439</t>
        </is>
      </c>
      <c r="P1073">
        <f>_xlfn.IFNA( _xlfn.XLOOKUP(A1073,#REF!,#REF!), "Not Pubmed")</f>
        <v/>
      </c>
      <c r="AC1073" t="inlineStr">
        <is>
          <t>Dev Cogn Neurosci</t>
        </is>
      </c>
      <c r="AD1073" t="inlineStr">
        <is>
          <t>Pubmed</t>
        </is>
      </c>
    </row>
    <row r="1074">
      <c r="A1074" t="inlineStr">
        <is>
          <t>Multimodal MR Images-Based Diagnosis of Early Adolescent Attention-Deficit/Hyperactivity Disorder Using Multiple Kernel Learning</t>
        </is>
      </c>
      <c r="B1074">
        <f>IF(COUNTIF($A$1:A1073,
IF(ISNUMBER(MATCH(RIGHT(TRIM(A1073),1),{".",",",";",":","!","?"},0)),
LEFT(TRIM(A1073),LEN(TRIM(A1073))-1),
TRIM(A1073)
))=1,
"Not Duplicate",
"Duplicate")</f>
        <v/>
      </c>
      <c r="C1074">
        <f>_xlfn.IFNA(_xlfn.XLOOKUP(A1074, Table1[Title], Table1[Inclusion/Exclusion Decision]), "Added studies")</f>
        <v/>
      </c>
      <c r="D1074" t="inlineStr">
        <is>
          <t>Zhou X, Lin Q, Gui Y, Wang Z, Liu M, Lu H.</t>
        </is>
      </c>
      <c r="H1074" t="n">
        <v>2021</v>
      </c>
      <c r="I1074" s="5" t="n">
        <v>44470</v>
      </c>
      <c r="J1074" t="inlineStr">
        <is>
          <t>PMC8477011</t>
        </is>
      </c>
      <c r="L1074" t="inlineStr">
        <is>
          <t>10.3389/fnins.2021.710133</t>
        </is>
      </c>
      <c r="AC1074" t="inlineStr">
        <is>
          <t>Front Neurosci</t>
        </is>
      </c>
      <c r="AD1074" t="inlineStr">
        <is>
          <t>Pubmed</t>
        </is>
      </c>
    </row>
    <row r="1075">
      <c r="A1075" t="inlineStr">
        <is>
          <t>Identifying non-adult attention-deficit/hyperactivity disorder individuals using a stacked machine learning algorithm using administrative data population registers in a universal healthcare system</t>
        </is>
      </c>
      <c r="B1075">
        <f>IF(COUNTIF($A$1:A1074,
IF(ISNUMBER(MATCH(RIGHT(TRIM(A1074),1),{".",",",";",":","!","?"},0)),
LEFT(TRIM(A1074),LEN(TRIM(A1074))-1),
TRIM(A1074)
))=1,
"Not Duplicate",
"Duplicate")</f>
        <v/>
      </c>
      <c r="C1075">
        <f>_xlfn.IFNA(_xlfn.XLOOKUP(A1075, Table1[Title], Table1[Inclusion/Exclusion Decision]), "Added studies")</f>
        <v/>
      </c>
      <c r="D1075" t="inlineStr">
        <is>
          <t>Roche D, Mora T, Cid J.</t>
        </is>
      </c>
      <c r="H1075" t="n">
        <v>2023</v>
      </c>
      <c r="I1075" s="5" t="n">
        <v>45366</v>
      </c>
      <c r="J1075" t="inlineStr">
        <is>
          <t>PMC10933630</t>
        </is>
      </c>
      <c r="L1075" t="inlineStr">
        <is>
          <t>10.1002/jcv2.12193</t>
        </is>
      </c>
      <c r="AC1075" t="inlineStr">
        <is>
          <t>JCPP Adv</t>
        </is>
      </c>
      <c r="AD1075" t="inlineStr">
        <is>
          <t>Pubmed</t>
        </is>
      </c>
    </row>
    <row r="1076">
      <c r="A1076" t="inlineStr">
        <is>
          <t>Classification of drug-naive children with attention-deficit/hyperactivity disorder from typical development controls using resting-state fMRI and graph theoretical approach</t>
        </is>
      </c>
      <c r="B1076">
        <f>IF(COUNTIF($A$1:A1075,
IF(ISNUMBER(MATCH(RIGHT(TRIM(A1075),1),{".",",",";",":","!","?"},0)),
LEFT(TRIM(A1075),LEN(TRIM(A1075))-1),
TRIM(A1075)
))=1,
"Not Duplicate",
"Duplicate")</f>
        <v/>
      </c>
      <c r="C1076">
        <f>_xlfn.IFNA(_xlfn.XLOOKUP(A1076, Table1[Title], Table1[Inclusion/Exclusion Decision]), "Added studies")</f>
        <v/>
      </c>
      <c r="D1076" t="inlineStr">
        <is>
          <t>Rezaei M, Zare H, Hakimdavoodi H, Nasseri S, Hebrani P.</t>
        </is>
      </c>
      <c r="H1076" t="n">
        <v>2022</v>
      </c>
      <c r="I1076" s="5" t="n">
        <v>44809</v>
      </c>
      <c r="J1076" t="inlineStr">
        <is>
          <t>PMC9433545</t>
        </is>
      </c>
      <c r="L1076" t="inlineStr">
        <is>
          <t>10.3389/fnhum.2022.948706</t>
        </is>
      </c>
      <c r="AC1076" t="inlineStr">
        <is>
          <t>Front Hum Neurosci</t>
        </is>
      </c>
      <c r="AD1076" t="inlineStr">
        <is>
          <t>Pubmed</t>
        </is>
      </c>
    </row>
    <row r="1077">
      <c r="A1077" t="inlineStr">
        <is>
          <t>Clinical Efficacy Evaluation of Psychological Nursing Intervention Combined with Drugs Treatment of Children with ADHD under Artificial Intelligence</t>
        </is>
      </c>
      <c r="B1077">
        <f>IF(COUNTIF($A$1:A1076,
IF(ISNUMBER(MATCH(RIGHT(TRIM(A1076),1),{".",",",";",":","!","?"},0)),
LEFT(TRIM(A1076),LEN(TRIM(A1076))-1),
TRIM(A1076)
))=1,
"Not Duplicate",
"Duplicate")</f>
        <v/>
      </c>
      <c r="C1077">
        <f>_xlfn.IFNA(_xlfn.XLOOKUP(A1077, Table1[Title], Table1[Inclusion/Exclusion Decision]), "Added studies")</f>
        <v/>
      </c>
      <c r="D1077" t="inlineStr">
        <is>
          <t>Guo Y, Wang J, Yan S, Sui S.</t>
        </is>
      </c>
      <c r="H1077" t="n">
        <v>2022</v>
      </c>
      <c r="I1077" s="5" t="n">
        <v>44659</v>
      </c>
      <c r="J1077" t="inlineStr">
        <is>
          <t>PMC8983230</t>
        </is>
      </c>
      <c r="L1077" t="inlineStr">
        <is>
          <t>10.1155/2022/1818693</t>
        </is>
      </c>
      <c r="P1077">
        <f>_xlfn.IFNA( _xlfn.XLOOKUP(A1077,#REF!,#REF!), "Not Pubmed")</f>
        <v/>
      </c>
      <c r="AC1077" t="inlineStr">
        <is>
          <t>J Healthc Eng</t>
        </is>
      </c>
      <c r="AD1077" t="inlineStr">
        <is>
          <t>Pubmed</t>
        </is>
      </c>
    </row>
    <row r="1078">
      <c r="A1078" t="inlineStr">
        <is>
          <t>Oscillatory neural network alterations in young people with tuberous sclerosis complex and associations with co-occurring symptoms of autism spectrum disorder and attention-deficit/hyperactivity disorder</t>
        </is>
      </c>
      <c r="B1078">
        <f>IF(COUNTIF($A$1:A1077,
IF(ISNUMBER(MATCH(RIGHT(TRIM(A1077),1),{".",",",";",":","!","?"},0)),
LEFT(TRIM(A1077),LEN(TRIM(A1077))-1),
TRIM(A1077)
))=1,
"Not Duplicate",
"Duplicate")</f>
        <v/>
      </c>
      <c r="C1078">
        <f>_xlfn.IFNA(_xlfn.XLOOKUP(A1078, Table1[Title], Table1[Inclusion/Exclusion Decision]), "Added studies")</f>
        <v/>
      </c>
      <c r="D1078" t="inlineStr">
        <is>
          <t>Shephard E, McEwen FS, Earnest T, Friedrich N, Mörtl I, Liang H, Woodhouse E; TS2000 Study Team; Tye C, Bolton PF.</t>
        </is>
      </c>
      <c r="H1078" t="n">
        <v>2022</v>
      </c>
      <c r="I1078" s="5" t="n">
        <v>44528</v>
      </c>
      <c r="L1078" t="inlineStr">
        <is>
          <t>10.1016/j.cortex.2021.10.007</t>
        </is>
      </c>
      <c r="P1078">
        <f>_xlfn.IFNA( _xlfn.XLOOKUP(A1078,#REF!,#REF!), "Not Pubmed")</f>
        <v/>
      </c>
      <c r="AC1078" t="inlineStr">
        <is>
          <t>Cortex</t>
        </is>
      </c>
      <c r="AD1078" t="inlineStr">
        <is>
          <t>Pubmed</t>
        </is>
      </c>
    </row>
    <row r="1079">
      <c r="A1079" t="inlineStr">
        <is>
          <t>Characterization and Classification of ADHD Subtypes: An Approach Based on the Nodal Distribution of Eigenvector Centrality and Classification Tree Model</t>
        </is>
      </c>
      <c r="B1079">
        <f>IF(COUNTIF($A$1:A1078,
IF(ISNUMBER(MATCH(RIGHT(TRIM(A1078),1),{".",",",";",":","!","?"},0)),
LEFT(TRIM(A1078),LEN(TRIM(A1078))-1),
TRIM(A1078)
))=1,
"Not Duplicate",
"Duplicate")</f>
        <v/>
      </c>
      <c r="C1079">
        <f>_xlfn.IFNA(_xlfn.XLOOKUP(A1079, Table1[Title], Table1[Inclusion/Exclusion Decision]), "Added studies")</f>
        <v/>
      </c>
      <c r="D1079" t="inlineStr">
        <is>
          <t>Saha P, Sarkar D.</t>
        </is>
      </c>
      <c r="H1079" t="n">
        <v>2024</v>
      </c>
      <c r="I1079" s="5" t="n">
        <v>44817</v>
      </c>
      <c r="L1079" t="inlineStr">
        <is>
          <t>10.1007/s10578-022-01432-6</t>
        </is>
      </c>
      <c r="P1079">
        <f>_xlfn.IFNA( _xlfn.XLOOKUP(A1079,#REF!,#REF!), "Not Pubmed")</f>
        <v/>
      </c>
      <c r="AC1079" t="inlineStr">
        <is>
          <t>Child Psychiatry Hum Dev</t>
        </is>
      </c>
      <c r="AD1079" t="inlineStr">
        <is>
          <t>Pubmed</t>
        </is>
      </c>
    </row>
    <row r="1080">
      <c r="A1080" t="inlineStr">
        <is>
          <t>Precision Medicine in Pediatric Attention-deficit/Hyperactivity Disorder: A Systematic Review of Behavioral, Neurobiological and Genetic Diagnostic Biomarkers</t>
        </is>
      </c>
      <c r="B1080">
        <f>IF(COUNTIF($A$1:A1079,
IF(ISNUMBER(MATCH(RIGHT(TRIM(A1079),1),{".",",",";",":","!","?"},0)),
LEFT(TRIM(A1079),LEN(TRIM(A1079))-1),
TRIM(A1079)
))=1,
"Not Duplicate",
"Duplicate")</f>
        <v/>
      </c>
      <c r="C1080">
        <f>_xlfn.IFNA(_xlfn.XLOOKUP(A1080, Table1[Title], Table1[Inclusion/Exclusion Decision]), "Added studies")</f>
        <v/>
      </c>
      <c r="D1080" t="inlineStr">
        <is>
          <t>Pranjić M, Peisch V, Vukšić N, Subedi S, Arnett AB.</t>
        </is>
      </c>
      <c r="H1080" t="n">
        <v>2025</v>
      </c>
      <c r="I1080" s="5" t="n">
        <v>45905</v>
      </c>
      <c r="L1080" t="inlineStr">
        <is>
          <t>10.1097/DBP.0000000000001403</t>
        </is>
      </c>
      <c r="P1080">
        <f>_xlfn.IFNA( _xlfn.XLOOKUP(A1080,#REF!,#REF!), "Not Pubmed")</f>
        <v/>
      </c>
      <c r="AC1080" t="inlineStr">
        <is>
          <t>J Dev Behav Pediatr</t>
        </is>
      </c>
      <c r="AD1080" t="inlineStr">
        <is>
          <t>Pubmed</t>
        </is>
      </c>
    </row>
    <row r="1081">
      <c r="A1081" t="inlineStr">
        <is>
          <t>ViT-BiLSTM Multimodal Learning for Paediatric ADHD Recognition: Integrating Wearable Sensor Data with Clinical Profiles</t>
        </is>
      </c>
      <c r="B1081">
        <f>IF(COUNTIF($A$1:A1080,
IF(ISNUMBER(MATCH(RIGHT(TRIM(A1080),1),{".",",",";",":","!","?"},0)),
LEFT(TRIM(A1080),LEN(TRIM(A1080))-1),
TRIM(A1080)
))=1,
"Not Duplicate",
"Duplicate")</f>
        <v/>
      </c>
      <c r="C1081">
        <f>_xlfn.IFNA(_xlfn.XLOOKUP(A1081, Table1[Title], Table1[Inclusion/Exclusion Decision]), "Added studies")</f>
        <v/>
      </c>
      <c r="D1081" t="inlineStr">
        <is>
          <t>Wang L, Yang G.</t>
        </is>
      </c>
      <c r="H1081" t="n">
        <v>2025</v>
      </c>
      <c r="I1081" s="5" t="n">
        <v>45959</v>
      </c>
      <c r="J1081" t="inlineStr">
        <is>
          <t>PMC12567585</t>
        </is>
      </c>
      <c r="L1081" t="inlineStr">
        <is>
          <t>10.3390/s25206459</t>
        </is>
      </c>
      <c r="P1081">
        <f>_xlfn.IFNA( _xlfn.XLOOKUP(A1081,#REF!,#REF!), "Not Pubmed")</f>
        <v/>
      </c>
      <c r="AC1081" t="inlineStr">
        <is>
          <t>Sensors (Basel)</t>
        </is>
      </c>
      <c r="AD1081" t="inlineStr">
        <is>
          <t>Pubmed</t>
        </is>
      </c>
    </row>
    <row r="1082">
      <c r="A1082" t="inlineStr">
        <is>
          <t>Information System for Symptom Diagnosis and Improvement of Attention Deficit Hyperactivity Disorder: Protocol for a Nonrandomized Controlled Pilot Study</t>
        </is>
      </c>
      <c r="B1082">
        <f>IF(COUNTIF($A$1:A1081,
IF(ISNUMBER(MATCH(RIGHT(TRIM(A1081),1),{".",",",";",":","!","?"},0)),
LEFT(TRIM(A1081),LEN(TRIM(A1081))-1),
TRIM(A1081)
))=1,
"Not Duplicate",
"Duplicate")</f>
        <v/>
      </c>
      <c r="C1082">
        <f>_xlfn.IFNA(_xlfn.XLOOKUP(A1082, Table1[Title], Table1[Inclusion/Exclusion Decision]), "Added studies")</f>
        <v/>
      </c>
      <c r="D1082" t="inlineStr">
        <is>
          <t>Pandria N, Petronikolou V, Lazaridis A, Karapiperis C, Kouloumpris E, Spachos D, Fachantidis A, Vasiliou D, Vlahavas I, Bamidis P.</t>
        </is>
      </c>
      <c r="H1082" t="n">
        <v>2022</v>
      </c>
      <c r="I1082" s="5" t="n">
        <v>44832</v>
      </c>
      <c r="J1082" t="inlineStr">
        <is>
          <t>PMC9557982</t>
        </is>
      </c>
      <c r="L1082" t="inlineStr">
        <is>
          <t>10.2196/40189</t>
        </is>
      </c>
      <c r="AC1082" t="inlineStr">
        <is>
          <t>JMIR Res Protoc</t>
        </is>
      </c>
      <c r="AD1082" t="inlineStr">
        <is>
          <t>Pubmed</t>
        </is>
      </c>
    </row>
    <row r="1083">
      <c r="A1083" t="inlineStr">
        <is>
          <t>Predicting ADHD in Children and Adolescents With Artificial Intelligence: A Scoping Review of Common Models</t>
        </is>
      </c>
      <c r="B1083">
        <f>IF(COUNTIF($A$1:A1082,
IF(ISNUMBER(MATCH(RIGHT(TRIM(A1082),1),{".",",",";",":","!","?"},0)),
LEFT(TRIM(A1082),LEN(TRIM(A1082))-1),
TRIM(A1082)
))=1,
"Not Duplicate",
"Duplicate")</f>
        <v/>
      </c>
      <c r="C1083">
        <f>_xlfn.IFNA(_xlfn.XLOOKUP(A1083, Table1[Title], Table1[Inclusion/Exclusion Decision]), "Added studies")</f>
        <v/>
      </c>
      <c r="D1083" t="inlineStr">
        <is>
          <t>Ameri A, Salmanizadeh F, Samzadeh Kermani H, Ghaemi MM.</t>
        </is>
      </c>
      <c r="H1083" t="n">
        <v>2025</v>
      </c>
      <c r="I1083" s="5" t="n">
        <v>46015</v>
      </c>
      <c r="J1083" t="inlineStr">
        <is>
          <t>PMC12719396</t>
        </is>
      </c>
      <c r="L1083" t="inlineStr">
        <is>
          <t>10.1002/hsr2.71679</t>
        </is>
      </c>
      <c r="P1083">
        <f>_xlfn.IFNA( _xlfn.XLOOKUP(A1083,#REF!,#REF!), "Not Pubmed")</f>
        <v/>
      </c>
      <c r="AC1083" t="inlineStr">
        <is>
          <t>Health Sci Rep</t>
        </is>
      </c>
      <c r="AD1083" t="inlineStr">
        <is>
          <t>Pubmed</t>
        </is>
      </c>
    </row>
    <row r="1084">
      <c r="A1084" t="inlineStr">
        <is>
          <t>Dissociable default-mode subnetworks subserve childhood attention and cognitive flexibility: Evidence from deep learning and stereotactic electroencephalography</t>
        </is>
      </c>
      <c r="B1084">
        <f>IF(COUNTIF($A$1:A1083,
IF(ISNUMBER(MATCH(RIGHT(TRIM(A1083),1),{".",",",";",":","!","?"},0)),
LEFT(TRIM(A1083),LEN(TRIM(A1083))-1),
TRIM(A1083)
))=1,
"Not Duplicate",
"Duplicate")</f>
        <v/>
      </c>
      <c r="C1084">
        <f>_xlfn.IFNA(_xlfn.XLOOKUP(A1084, Table1[Title], Table1[Inclusion/Exclusion Decision]), "Added studies")</f>
        <v/>
      </c>
      <c r="D1084" t="inlineStr">
        <is>
          <t>Warsi NM, Wong SM, Germann J, Boutet A, Arski ON, Anderson R, Erdman L, Yan H, Suresh H, Gouveia FV, Loh A, Elias GJB, Kerr E, Smith ML, Ochi A, Otsubo H, Sharma R, Jain P, Donner E, Lozano AM, Snead OC, Ibrahim GM.</t>
        </is>
      </c>
      <c r="H1084" t="n">
        <v>2023</v>
      </c>
      <c r="I1084" s="5" t="n">
        <v>45192</v>
      </c>
      <c r="L1084" t="inlineStr">
        <is>
          <t>10.1016/j.neunet.2023.07.019</t>
        </is>
      </c>
      <c r="P1084">
        <f>_xlfn.IFNA( _xlfn.XLOOKUP(A1084,#REF!,#REF!), "Not Pubmed")</f>
        <v/>
      </c>
      <c r="AC1084" t="inlineStr">
        <is>
          <t>Neural Netw</t>
        </is>
      </c>
      <c r="AD1084" t="inlineStr">
        <is>
          <t>Pubmed</t>
        </is>
      </c>
    </row>
    <row r="1085">
      <c r="A1085" t="inlineStr">
        <is>
          <t>Exploring telediagnostic procedures in child neuropsychiatry: addressing ADHD diagnosis and autism symptoms through supervised machine learning</t>
        </is>
      </c>
      <c r="B1085">
        <f>IF(COUNTIF($A$1:A1084,
IF(ISNUMBER(MATCH(RIGHT(TRIM(A1084),1),{".",",",";",":","!","?"},0)),
LEFT(TRIM(A1084),LEN(TRIM(A1084))-1),
TRIM(A1084)
))=1,
"Not Duplicate",
"Duplicate")</f>
        <v/>
      </c>
      <c r="C1085">
        <f>_xlfn.IFNA(_xlfn.XLOOKUP(A1085, Table1[Title], Table1[Inclusion/Exclusion Decision]), "Added studies")</f>
        <v/>
      </c>
      <c r="D1085" t="inlineStr">
        <is>
          <t>Grazioli S, Crippa A, Rosi E, Candelieri A, Ceccarelli SB, Mauri M, Manzoni M, Mauri V, Trabattoni S, Molteni M, Colombo P, Nobile M.</t>
        </is>
      </c>
      <c r="H1085" t="n">
        <v>2024</v>
      </c>
      <c r="I1085" s="5" t="n">
        <v>44951</v>
      </c>
      <c r="J1085" t="inlineStr">
        <is>
          <t>PMC9875192</t>
        </is>
      </c>
      <c r="L1085" t="inlineStr">
        <is>
          <t>10.1007/s00787-023-02145-4</t>
        </is>
      </c>
      <c r="AC1085" t="inlineStr">
        <is>
          <t>Eur Child Adolesc Psychiatry</t>
        </is>
      </c>
      <c r="AD1085" t="inlineStr">
        <is>
          <t>Pubmed</t>
        </is>
      </c>
    </row>
    <row r="1086">
      <c r="A1086" t="inlineStr">
        <is>
          <t>Symptom and performance validity in samples of adults at clinical evaluation of ADHD: a replication study using machine learning algorithms</t>
        </is>
      </c>
      <c r="B1086">
        <f>IF(COUNTIF($A$1:A1085,
IF(ISNUMBER(MATCH(RIGHT(TRIM(A1085),1),{".",",",";",":","!","?"},0)),
LEFT(TRIM(A1085),LEN(TRIM(A1085))-1),
TRIM(A1085)
))=1,
"Not Duplicate",
"Duplicate")</f>
        <v/>
      </c>
      <c r="C1086">
        <f>_xlfn.IFNA(_xlfn.XLOOKUP(A1086, Table1[Title], Table1[Inclusion/Exclusion Decision]), "Added studies")</f>
        <v/>
      </c>
      <c r="D1086" t="inlineStr">
        <is>
          <t>Hirsch O, Fuermaier ABM, Tucha O, Albrecht B, Chavanon ML, Christiansen H.</t>
        </is>
      </c>
      <c r="H1086" t="n">
        <v>2022</v>
      </c>
      <c r="I1086" s="5" t="n">
        <v>44772</v>
      </c>
      <c r="L1086" t="inlineStr">
        <is>
          <t>10.1080/13803395.2022.2105821</t>
        </is>
      </c>
      <c r="P1086">
        <f>_xlfn.IFNA( _xlfn.XLOOKUP(A1086,#REF!,#REF!), "Not Pubmed")</f>
        <v/>
      </c>
      <c r="AC1086" t="inlineStr">
        <is>
          <t>J Clin Exp Neuropsychol</t>
        </is>
      </c>
      <c r="AD1086" t="inlineStr">
        <is>
          <t>Pubmed</t>
        </is>
      </c>
    </row>
    <row r="1087">
      <c r="A1087" t="inlineStr">
        <is>
          <t>A Precision Mental Health Model for Predicting Stability of 4-year-olds' Attention Deficit/Hyperactivity Disorder Symptoms to Age 6 Diagnostic Status</t>
        </is>
      </c>
      <c r="B1087">
        <f>IF(COUNTIF($A$1:A1086,
IF(ISNUMBER(MATCH(RIGHT(TRIM(A1086),1),{".",",",";",":","!","?"},0)),
LEFT(TRIM(A1086),LEN(TRIM(A1086))-1),
TRIM(A1086)
))=1,
"Not Duplicate",
"Duplicate")</f>
        <v/>
      </c>
      <c r="C1087">
        <f>_xlfn.IFNA(_xlfn.XLOOKUP(A1087, Table1[Title], Table1[Inclusion/Exclusion Decision]), "Added studies")</f>
        <v/>
      </c>
      <c r="D1087" t="inlineStr">
        <is>
          <t>Lavigne JV, Hopkins J, Ballard RJ, Gouze KR, Ariza AJ, Martin CP.</t>
        </is>
      </c>
      <c r="H1087" t="n">
        <v>2024</v>
      </c>
      <c r="I1087" s="5" t="n">
        <v>45220</v>
      </c>
      <c r="J1087" t="inlineStr">
        <is>
          <t>PMC10997456</t>
        </is>
      </c>
      <c r="K1087" t="inlineStr">
        <is>
          <t>NIHMS1939542</t>
        </is>
      </c>
      <c r="L1087" t="inlineStr">
        <is>
          <t>10.1016/j.acap.2023.09.003</t>
        </is>
      </c>
      <c r="P1087">
        <f>_xlfn.IFNA( _xlfn.XLOOKUP(A1087,#REF!,#REF!), "Not Pubmed")</f>
        <v/>
      </c>
      <c r="AC1087" t="inlineStr">
        <is>
          <t>Acad Pediatr</t>
        </is>
      </c>
      <c r="AD1087" t="inlineStr">
        <is>
          <t>Pubmed</t>
        </is>
      </c>
    </row>
    <row r="1088">
      <c r="A1088" t="inlineStr">
        <is>
          <t>A Prospective Study of an Early Prediction Model of Attention Deficit Hyperactivity Disorder Based on Artificial Intelligence</t>
        </is>
      </c>
      <c r="B1088">
        <f>IF(COUNTIF($A$1:A1087,
IF(ISNUMBER(MATCH(RIGHT(TRIM(A1087),1),{".",",",";",":","!","?"},0)),
LEFT(TRIM(A1087),LEN(TRIM(A1087))-1),
TRIM(A1087)
))=1,
"Not Duplicate",
"Duplicate")</f>
        <v/>
      </c>
      <c r="C1088">
        <f>_xlfn.IFNA(_xlfn.XLOOKUP(A1088, Table1[Title], Table1[Inclusion/Exclusion Decision]), "Added studies")</f>
        <v/>
      </c>
      <c r="D1088" t="inlineStr">
        <is>
          <t>Wang G, Li W, Huang S, Chen Z.</t>
        </is>
      </c>
      <c r="H1088" t="n">
        <v>2024</v>
      </c>
      <c r="I1088" s="5" t="n">
        <v>45260</v>
      </c>
      <c r="L1088" t="inlineStr">
        <is>
          <t>10.1177/10870547231211360</t>
        </is>
      </c>
      <c r="P1088">
        <f>_xlfn.IFNA( _xlfn.XLOOKUP(A1088,#REF!,#REF!), "Not Pubmed")</f>
        <v/>
      </c>
      <c r="AC1088" t="inlineStr">
        <is>
          <t>J Atten Disord</t>
        </is>
      </c>
      <c r="AD1088" t="inlineStr">
        <is>
          <t>Pubmed</t>
        </is>
      </c>
    </row>
    <row r="1089">
      <c r="A1089" t="inlineStr">
        <is>
          <t>An end-to-end 3D convolutional neural network for decoding attentive mental state</t>
        </is>
      </c>
      <c r="B1089">
        <f>IF(COUNTIF($A$1:A1088,
IF(ISNUMBER(MATCH(RIGHT(TRIM(A1088),1),{".",",",";",":","!","?"},0)),
LEFT(TRIM(A1088),LEN(TRIM(A1088))-1),
TRIM(A1088)
))=1,
"Not Duplicate",
"Duplicate")</f>
        <v/>
      </c>
      <c r="C1089">
        <f>_xlfn.IFNA(_xlfn.XLOOKUP(A1089, Table1[Title], Table1[Inclusion/Exclusion Decision]), "Added studies")</f>
        <v/>
      </c>
      <c r="D1089" t="inlineStr">
        <is>
          <t>Zhang Y, Cai H, Nie L, Xu P, Zhao S, Guan C.</t>
        </is>
      </c>
      <c r="H1089" t="n">
        <v>2021</v>
      </c>
      <c r="I1089" s="5" t="n">
        <v>44446</v>
      </c>
      <c r="L1089" t="inlineStr">
        <is>
          <t>10.1016/j.neunet.2021.08.019</t>
        </is>
      </c>
      <c r="P1089">
        <f>_xlfn.IFNA( _xlfn.XLOOKUP(A1089,#REF!,#REF!), "Not Pubmed")</f>
        <v/>
      </c>
      <c r="AC1089" t="inlineStr">
        <is>
          <t>Neural Netw</t>
        </is>
      </c>
      <c r="AD1089" t="inlineStr">
        <is>
          <t>Pubmed</t>
        </is>
      </c>
    </row>
    <row r="1090">
      <c r="A1090" t="inlineStr">
        <is>
          <t>Use of machine learning to classify adult ADHD and other conditions based on the Conners' Adult ADHD Rating Scales</t>
        </is>
      </c>
      <c r="B1090">
        <f>IF(COUNTIF($A$1:A1089,
IF(ISNUMBER(MATCH(RIGHT(TRIM(A1089),1),{".",",",";",":","!","?"},0)),
LEFT(TRIM(A1089),LEN(TRIM(A1089))-1),
TRIM(A1089)
))=1,
"Not Duplicate",
"Duplicate")</f>
        <v/>
      </c>
      <c r="C1090">
        <f>_xlfn.IFNA(_xlfn.XLOOKUP(A1090, Table1[Title], Table1[Inclusion/Exclusion Decision]), "Added studies")</f>
        <v/>
      </c>
      <c r="D1090" t="inlineStr">
        <is>
          <t>Christiansen H, Chavanon ML, Hirsch O, Schmidt MH, Meyer C, Müller A, Rumpf HJ, Grigorev I, Hoffmann A.</t>
        </is>
      </c>
      <c r="H1090" t="n">
        <v>2020</v>
      </c>
      <c r="I1090" s="5" t="n">
        <v>44138</v>
      </c>
      <c r="J1090" t="inlineStr">
        <is>
          <t>PMC7608669</t>
        </is>
      </c>
      <c r="L1090" t="inlineStr">
        <is>
          <t>10.1038/s41598-020-75868-y</t>
        </is>
      </c>
      <c r="P1090">
        <f>_xlfn.IFNA( _xlfn.XLOOKUP(A1090,#REF!,#REF!), "Not Pubmed")</f>
        <v/>
      </c>
      <c r="AC1090" t="inlineStr">
        <is>
          <t>Sci Rep</t>
        </is>
      </c>
      <c r="AD1090" t="inlineStr">
        <is>
          <t>Pubmed</t>
        </is>
      </c>
    </row>
    <row r="1091">
      <c r="A1091" t="inlineStr">
        <is>
          <t>Diagnostic Classification for Human Autism and Obsessive-Compulsive Disorder Based on Machine Learning From a Primate Genetic Model</t>
        </is>
      </c>
      <c r="B1091">
        <f>IF(COUNTIF($A$1:A1090,
IF(ISNUMBER(MATCH(RIGHT(TRIM(A1090),1),{".",",",";",":","!","?"},0)),
LEFT(TRIM(A1090),LEN(TRIM(A1090))-1),
TRIM(A1090)
))=1,
"Not Duplicate",
"Duplicate")</f>
        <v/>
      </c>
      <c r="C1091">
        <f>_xlfn.IFNA(_xlfn.XLOOKUP(A1091, Table1[Title], Table1[Inclusion/Exclusion Decision]), "Added studies")</f>
        <v/>
      </c>
      <c r="D1091" t="inlineStr">
        <is>
          <t>Zhan Y, Wei J, Liang J, Xu X, He R, Robbins TW, Wang Z.</t>
        </is>
      </c>
      <c r="H1091" t="n">
        <v>2021</v>
      </c>
      <c r="I1091" s="5" t="n">
        <v>43999</v>
      </c>
      <c r="L1091" t="inlineStr">
        <is>
          <t>10.1176/appi.ajp.2020.19101091</t>
        </is>
      </c>
      <c r="P1091">
        <f>_xlfn.IFNA( _xlfn.XLOOKUP(A1091,#REF!,#REF!), "Not Pubmed")</f>
        <v/>
      </c>
      <c r="AC1091" t="inlineStr">
        <is>
          <t>Am J Psychiatry</t>
        </is>
      </c>
      <c r="AD1091" t="inlineStr">
        <is>
          <t>Pubmed</t>
        </is>
      </c>
    </row>
    <row r="1092">
      <c r="A1092" t="inlineStr">
        <is>
          <t>Predicting efficacy of viloxazine extended-release treatment in adults with ADHD using an early change in ADHD symptoms: Machine learning Post Hoc analysis of a phase 3 clinical trial</t>
        </is>
      </c>
      <c r="B1092">
        <f>IF(COUNTIF($A$1:A1091,
IF(ISNUMBER(MATCH(RIGHT(TRIM(A1091),1),{".",",",";",":","!","?"},0)),
LEFT(TRIM(A1091),LEN(TRIM(A1091))-1),
TRIM(A1091)
))=1,
"Not Duplicate",
"Duplicate")</f>
        <v/>
      </c>
      <c r="C1092">
        <f>_xlfn.IFNA(_xlfn.XLOOKUP(A1092, Table1[Title], Table1[Inclusion/Exclusion Decision]), "Added studies")</f>
        <v/>
      </c>
      <c r="D1092" t="inlineStr">
        <is>
          <t>Faraone SV, Gomeni R, Hull JT, Chaturvedi SA, Busse GD, Melyan Z, O'Neal W, Rubin J, Nasser A.</t>
        </is>
      </c>
      <c r="H1092" t="n">
        <v>2022</v>
      </c>
      <c r="I1092" s="5" t="n">
        <v>44879</v>
      </c>
      <c r="L1092" t="inlineStr">
        <is>
          <t>10.1016/j.psychres.2022.114922</t>
        </is>
      </c>
      <c r="P1092">
        <f>_xlfn.IFNA( _xlfn.XLOOKUP(A1092,#REF!,#REF!), "Not Pubmed")</f>
        <v/>
      </c>
      <c r="AC1092" t="inlineStr">
        <is>
          <t>Psychiatry Res</t>
        </is>
      </c>
      <c r="AD1092" t="inlineStr">
        <is>
          <t>Pubmed</t>
        </is>
      </c>
    </row>
    <row r="1093">
      <c r="A1093" t="inlineStr">
        <is>
          <t>A Deep Learning Approach for Missing Data Imputation of Rating Scales Assessing Attention-Deficit Hyperactivity Disorder</t>
        </is>
      </c>
      <c r="B1093">
        <f>IF(COUNTIF($A$1:A1092,
IF(ISNUMBER(MATCH(RIGHT(TRIM(A1092),1),{".",",",";",":","!","?"},0)),
LEFT(TRIM(A1092),LEN(TRIM(A1092))-1),
TRIM(A1092)
))=1,
"Not Duplicate",
"Duplicate")</f>
        <v/>
      </c>
      <c r="C1093">
        <f>_xlfn.IFNA(_xlfn.XLOOKUP(A1093, Table1[Title], Table1[Inclusion/Exclusion Decision]), "Added studies")</f>
        <v/>
      </c>
      <c r="D1093" t="inlineStr">
        <is>
          <t>Cheng CY, Tseng WL, Chang CF, Chang CH, Gau SS.</t>
        </is>
      </c>
      <c r="H1093" t="n">
        <v>2020</v>
      </c>
      <c r="I1093" s="5" t="n">
        <v>44052</v>
      </c>
      <c r="J1093" t="inlineStr">
        <is>
          <t>PMC7379397</t>
        </is>
      </c>
      <c r="L1093" t="inlineStr">
        <is>
          <t>10.3389/fpsyt.2020.00673</t>
        </is>
      </c>
      <c r="AC1093" t="inlineStr">
        <is>
          <t>Front Psychiatry</t>
        </is>
      </c>
      <c r="AD1093" t="inlineStr">
        <is>
          <t>Pubmed</t>
        </is>
      </c>
    </row>
    <row r="1094">
      <c r="A1094" t="inlineStr">
        <is>
          <t>Ensemble learning of attention-based BiLSTM networks for ADHD detection from EEG signals code</t>
        </is>
      </c>
      <c r="B1094">
        <f>IF(COUNTIF($A$1:A1093,
IF(ISNUMBER(MATCH(RIGHT(TRIM(A1093),1),{".",",",";",":","!","?"},0)),
LEFT(TRIM(A1093),LEN(TRIM(A1093))-1),
TRIM(A1093)
))=1,
"Not Duplicate",
"Duplicate")</f>
        <v/>
      </c>
      <c r="C1094">
        <f>_xlfn.IFNA(_xlfn.XLOOKUP(A1094, Table1[Title], Table1[Inclusion/Exclusion Decision]), "Added studies")</f>
        <v/>
      </c>
      <c r="D1094" t="inlineStr">
        <is>
          <t>Fu T.</t>
        </is>
      </c>
      <c r="H1094" t="n">
        <v>2025</v>
      </c>
      <c r="I1094" s="5" t="n">
        <v>45961</v>
      </c>
      <c r="L1094" t="inlineStr">
        <is>
          <t>10.1080/10255842.2025.2576625</t>
        </is>
      </c>
      <c r="P1094">
        <f>_xlfn.IFNA( _xlfn.XLOOKUP(A1094,#REF!,#REF!), "Not Pubmed")</f>
        <v/>
      </c>
      <c r="AC1094" t="inlineStr">
        <is>
          <t>Comput Methods Biomech Biomed Engin</t>
        </is>
      </c>
      <c r="AD1094" t="inlineStr">
        <is>
          <t>Pubmed</t>
        </is>
      </c>
    </row>
    <row r="1095">
      <c r="A1095" t="inlineStr">
        <is>
          <t>TFS-FENet: A time-frequency spatial deep learning framework for EEG-based ADHD subtype classification</t>
        </is>
      </c>
      <c r="B1095">
        <f>IF(COUNTIF($A$1:A1094,
IF(ISNUMBER(MATCH(RIGHT(TRIM(A1094),1),{".",",",";",":","!","?"},0)),
LEFT(TRIM(A1094),LEN(TRIM(A1094))-1),
TRIM(A1094)
))=1,
"Not Duplicate",
"Duplicate")</f>
        <v/>
      </c>
      <c r="C1095">
        <f>_xlfn.IFNA(_xlfn.XLOOKUP(A1095, Table1[Title], Table1[Inclusion/Exclusion Decision]), "Added studies")</f>
        <v/>
      </c>
      <c r="D1095" t="inlineStr">
        <is>
          <t>Ni Y, Cai Q, Wang H, Wang Y.</t>
        </is>
      </c>
      <c r="H1095" t="n">
        <v>2025</v>
      </c>
      <c r="I1095" s="5" t="n">
        <v>46015</v>
      </c>
      <c r="L1095" t="inlineStr">
        <is>
          <t>10.1080/21622965.2025.2606108</t>
        </is>
      </c>
      <c r="P1095">
        <f>_xlfn.IFNA( _xlfn.XLOOKUP(A1095,#REF!,#REF!), "Not Pubmed")</f>
        <v/>
      </c>
      <c r="AC1095" t="inlineStr">
        <is>
          <t>Appl Neuropsychol Child</t>
        </is>
      </c>
      <c r="AD1095" t="inlineStr">
        <is>
          <t>Pubmed</t>
        </is>
      </c>
    </row>
    <row r="1096">
      <c r="A1096" t="inlineStr">
        <is>
          <t>Atypical functional connectivity during rest and task-related dynamic alteration in young children with attention deficit hyperactivity disorder: An analysis using the phase-locking value</t>
        </is>
      </c>
      <c r="B1096">
        <f>IF(COUNTIF($A$1:A1095,
IF(ISNUMBER(MATCH(RIGHT(TRIM(A1095),1),{".",",",";",":","!","?"},0)),
LEFT(TRIM(A1095),LEN(TRIM(A1095))-1),
TRIM(A1095)
))=1,
"Not Duplicate",
"Duplicate")</f>
        <v/>
      </c>
      <c r="C1096">
        <f>_xlfn.IFNA(_xlfn.XLOOKUP(A1096, Table1[Title], Table1[Inclusion/Exclusion Decision]), "Added studies")</f>
        <v/>
      </c>
      <c r="D1096" t="inlineStr">
        <is>
          <t>Chen IC, Chang CL, Chang MH, Ko LW.</t>
        </is>
      </c>
      <c r="H1096" t="n">
        <v>2022</v>
      </c>
      <c r="I1096" s="5" t="n">
        <v>44622</v>
      </c>
      <c r="L1096" t="inlineStr">
        <is>
          <t>10.1111/pcn.13344</t>
        </is>
      </c>
      <c r="P1096">
        <f>_xlfn.IFNA( _xlfn.XLOOKUP(A1096,#REF!,#REF!), "Not Pubmed")</f>
        <v/>
      </c>
      <c r="AC1096" t="inlineStr">
        <is>
          <t>Psychiatry Clin Neurosci</t>
        </is>
      </c>
      <c r="AD1096" t="inlineStr">
        <is>
          <t>Pubmed</t>
        </is>
      </c>
    </row>
    <row r="1097">
      <c r="A1097" t="inlineStr">
        <is>
          <t>Sensitivity and Specificity of the ImPACT Neurocognitive Test in Collegiate Athletes and US Military Service Academy Cadets with ADHD and/or LD: Findings from the NCAA-DoD CARE Consortium</t>
        </is>
      </c>
      <c r="B1097">
        <f>IF(COUNTIF($A$1:A1096,
IF(ISNUMBER(MATCH(RIGHT(TRIM(A1096),1),{".",",",";",":","!","?"},0)),
LEFT(TRIM(A1096),LEN(TRIM(A1096))-1),
TRIM(A1096)
))=1,
"Not Duplicate",
"Duplicate")</f>
        <v/>
      </c>
      <c r="C1097">
        <f>_xlfn.IFNA(_xlfn.XLOOKUP(A1097, Table1[Title], Table1[Inclusion/Exclusion Decision]), "Added studies")</f>
        <v/>
      </c>
      <c r="D1097" t="inlineStr">
        <is>
          <t>Czerniak LL, Liebel SW, Zhou H, Garcia GP, Lavieri MS, McCrea MA, McAllister TW, Pasquina PF, Broglio SP; CARE Consortium Investigators.</t>
        </is>
      </c>
      <c r="H1097" t="n">
        <v>2023</v>
      </c>
      <c r="I1097" s="5" t="n">
        <v>44848</v>
      </c>
      <c r="L1097" t="inlineStr">
        <is>
          <t>10.1007/s40279-022-01768-y</t>
        </is>
      </c>
      <c r="P1097">
        <f>_xlfn.IFNA( _xlfn.XLOOKUP(A1097,#REF!,#REF!), "Not Pubmed")</f>
        <v/>
      </c>
      <c r="AC1097" t="inlineStr">
        <is>
          <t>Sports Med</t>
        </is>
      </c>
      <c r="AD1097" t="inlineStr">
        <is>
          <t>Pubmed</t>
        </is>
      </c>
    </row>
    <row r="1098">
      <c r="A1098" t="inlineStr">
        <is>
          <t>Discovering robust biomarkers of psychiatric disorders from resting-state functional MRI via graph neural networks: A systematic review</t>
        </is>
      </c>
      <c r="B1098">
        <f>IF(COUNTIF($A$1:A1097,
IF(ISNUMBER(MATCH(RIGHT(TRIM(A1097),1),{".",",",";",":","!","?"},0)),
LEFT(TRIM(A1097),LEN(TRIM(A1097))-1),
TRIM(A1097)
))=1,
"Not Duplicate",
"Duplicate")</f>
        <v/>
      </c>
      <c r="C1098">
        <f>_xlfn.IFNA(_xlfn.XLOOKUP(A1098, Table1[Title], Table1[Inclusion/Exclusion Decision]), "Added studies")</f>
        <v/>
      </c>
      <c r="D1098" t="inlineStr">
        <is>
          <t>Chan YH, Girish D, Gupta S, Xia J, Kasi C, He Y, Wang C, Rajapakse JC.</t>
        </is>
      </c>
      <c r="H1098" t="n">
        <v>2025</v>
      </c>
      <c r="I1098" s="5" t="n">
        <v>45900</v>
      </c>
      <c r="L1098" t="inlineStr">
        <is>
          <t>10.1016/j.neuroimage.2025.121422</t>
        </is>
      </c>
      <c r="P1098">
        <f>_xlfn.IFNA( _xlfn.XLOOKUP(A1098,#REF!,#REF!), "Not Pubmed")</f>
        <v/>
      </c>
      <c r="AC1098" t="inlineStr">
        <is>
          <t>Neuroimage</t>
        </is>
      </c>
      <c r="AD1098" t="inlineStr">
        <is>
          <t>Pubmed</t>
        </is>
      </c>
    </row>
    <row r="1099">
      <c r="A1099" t="inlineStr">
        <is>
          <t>Is there any incremental benefit to conducting neuroimaging and neurocognitive assessments in the diagnosis of ADHD in young children? A machine learning investigation</t>
        </is>
      </c>
      <c r="B1099">
        <f>IF(COUNTIF($A$1:A1098,
IF(ISNUMBER(MATCH(RIGHT(TRIM(A1098),1),{".",",",";",":","!","?"},0)),
LEFT(TRIM(A1098),LEN(TRIM(A1098))-1),
TRIM(A1098)
))=1,
"Not Duplicate",
"Duplicate")</f>
        <v/>
      </c>
      <c r="C1099">
        <f>_xlfn.IFNA(_xlfn.XLOOKUP(A1099, Table1[Title], Table1[Inclusion/Exclusion Decision]), "Added studies")</f>
        <v/>
      </c>
      <c r="D1099" t="inlineStr">
        <is>
          <t>Öztekin I, Finlayson MA, Graziano PA, Dick AS.</t>
        </is>
      </c>
      <c r="H1099" t="n">
        <v>2021</v>
      </c>
      <c r="I1099" s="5" t="n">
        <v>44343</v>
      </c>
      <c r="J1099" t="inlineStr">
        <is>
          <t>PMC8167232</t>
        </is>
      </c>
      <c r="L1099" t="inlineStr">
        <is>
          <t>10.1016/j.dcn.2021.100966</t>
        </is>
      </c>
      <c r="AC1099" t="inlineStr">
        <is>
          <t>Dev Cogn Neurosci</t>
        </is>
      </c>
      <c r="AD1099" t="inlineStr">
        <is>
          <t>Pubmed</t>
        </is>
      </c>
    </row>
    <row r="1100">
      <c r="A1100" t="inlineStr">
        <is>
          <t>Neural Networks of Knowledge: Ontologies Pioneering Precision Medicine in Neurodegenerative Diseases</t>
        </is>
      </c>
      <c r="B1100">
        <f>IF(COUNTIF($A$1:A1099,
IF(ISNUMBER(MATCH(RIGHT(TRIM(A1099),1),{".",",",";",":","!","?"},0)),
LEFT(TRIM(A1099),LEN(TRIM(A1099))-1),
TRIM(A1099)
))=1,
"Not Duplicate",
"Duplicate")</f>
        <v/>
      </c>
      <c r="C1100">
        <f>_xlfn.IFNA(_xlfn.XLOOKUP(A1100, Table1[Title], Table1[Inclusion/Exclusion Decision]), "Added studies")</f>
        <v/>
      </c>
      <c r="D1100" t="inlineStr">
        <is>
          <t>Mittal P, Gautam RK, Sharma H, Goyal R, Garima, Kapoor R, Kumar D, Kamal MA, Haque S, Gajula SNR.</t>
        </is>
      </c>
      <c r="H1100" t="n">
        <v>2025</v>
      </c>
      <c r="I1100" s="5" t="n">
        <v>45853</v>
      </c>
      <c r="J1100" t="inlineStr">
        <is>
          <t>PMC12676035</t>
        </is>
      </c>
      <c r="L1100" t="inlineStr">
        <is>
          <t>10.2174/011570159X353727250314065140</t>
        </is>
      </c>
      <c r="P1100">
        <f>_xlfn.IFNA( _xlfn.XLOOKUP(A1100,#REF!,#REF!), "Not Pubmed")</f>
        <v/>
      </c>
      <c r="AC1100" t="inlineStr">
        <is>
          <t>Curr Neuropharmacol</t>
        </is>
      </c>
      <c r="AD1100" t="inlineStr">
        <is>
          <t>Pubmed</t>
        </is>
      </c>
    </row>
    <row r="1101">
      <c r="A1101" t="inlineStr">
        <is>
          <t>Precision neurodiversity: personalized brain network architecture as a window into cognitive variability</t>
        </is>
      </c>
      <c r="B1101">
        <f>IF(COUNTIF($A$1:A1100,
IF(ISNUMBER(MATCH(RIGHT(TRIM(A1100),1),{".",",",";",":","!","?"},0)),
LEFT(TRIM(A1100),LEN(TRIM(A1100))-1),
TRIM(A1100)
))=1,
"Not Duplicate",
"Duplicate")</f>
        <v/>
      </c>
      <c r="C1101">
        <f>_xlfn.IFNA(_xlfn.XLOOKUP(A1101, Table1[Title], Table1[Inclusion/Exclusion Decision]), "Added studies")</f>
        <v/>
      </c>
      <c r="D1101" t="inlineStr">
        <is>
          <t>Mohammad SI, Azzam ER, Vasudevan A, Ismail SM, Ayaz H, Prasad KDV.</t>
        </is>
      </c>
      <c r="H1101" t="n">
        <v>2025</v>
      </c>
      <c r="I1101" s="5" t="n">
        <v>45989</v>
      </c>
      <c r="J1101" t="inlineStr">
        <is>
          <t>PMC12647089</t>
        </is>
      </c>
      <c r="L1101" t="inlineStr">
        <is>
          <t>10.3389/fnhum.2025.1669431</t>
        </is>
      </c>
      <c r="P1101">
        <f>_xlfn.IFNA( _xlfn.XLOOKUP(A1101,#REF!,#REF!), "Not Pubmed")</f>
        <v/>
      </c>
      <c r="AC1101" t="inlineStr">
        <is>
          <t>Front Hum Neurosci</t>
        </is>
      </c>
      <c r="AD1101" t="inlineStr">
        <is>
          <t>Pubmed</t>
        </is>
      </c>
    </row>
    <row r="1102">
      <c r="A1102" t="inlineStr">
        <is>
          <t>The fNIRS Landscape of ADHD: Device Specifications, Neural Markers, and AI Classification</t>
        </is>
      </c>
      <c r="B1102">
        <f>IF(COUNTIF($A$1:A1101,
IF(ISNUMBER(MATCH(RIGHT(TRIM(A1101),1),{".",",",";",":","!","?"},0)),
LEFT(TRIM(A1101),LEN(TRIM(A1101))-1),
TRIM(A1101)
))=1,
"Not Duplicate",
"Duplicate")</f>
        <v/>
      </c>
      <c r="C1102">
        <f>_xlfn.IFNA(_xlfn.XLOOKUP(A1102, Table1[Title], Table1[Inclusion/Exclusion Decision]), "Added studies")</f>
        <v/>
      </c>
      <c r="D1102" t="inlineStr">
        <is>
          <t>Gao T, Wei Z, Liang G, Zhao P, Wang L, Fan Y.</t>
        </is>
      </c>
      <c r="H1102" t="n">
        <v>2026</v>
      </c>
      <c r="I1102" s="5" t="n">
        <v>46061</v>
      </c>
      <c r="L1102" t="inlineStr">
        <is>
          <t>10.1111/nyas.70209</t>
        </is>
      </c>
      <c r="P1102">
        <f>_xlfn.IFNA( _xlfn.XLOOKUP(A1102,#REF!,#REF!), "Not Pubmed")</f>
        <v/>
      </c>
      <c r="AC1102" t="inlineStr">
        <is>
          <t>Ann N Y Acad Sci</t>
        </is>
      </c>
      <c r="AD1102" t="inlineStr">
        <is>
          <t>Pubmed</t>
        </is>
      </c>
    </row>
    <row r="1103">
      <c r="A1103" t="inlineStr">
        <is>
          <t>Electroencephalogram (EEG) based prediction of attention deficit hyperactivity disorder (ADHD) using machine learning</t>
        </is>
      </c>
      <c r="B1103">
        <f>IF(COUNTIF($A$1:A1102,
IF(ISNUMBER(MATCH(RIGHT(TRIM(A1102),1),{".",",",";",":","!","?"},0)),
LEFT(TRIM(A1102),LEN(TRIM(A1102))-1),
TRIM(A1102)
))=1,
"Not Duplicate",
"Duplicate")</f>
        <v/>
      </c>
      <c r="C1103">
        <f>_xlfn.IFNA(_xlfn.XLOOKUP(A1103, Table1[Title], Table1[Inclusion/Exclusion Decision]), "Added studies")</f>
        <v/>
      </c>
      <c r="D1103" t="inlineStr">
        <is>
          <t>Ahire N, Awale RN, Wagh A.</t>
        </is>
      </c>
      <c r="H1103" t="n">
        <v>2025</v>
      </c>
      <c r="I1103" s="5" t="n">
        <v>45168</v>
      </c>
      <c r="L1103" t="inlineStr">
        <is>
          <t>10.1080/23279095.2023.2247702</t>
        </is>
      </c>
      <c r="P1103">
        <f>_xlfn.IFNA( _xlfn.XLOOKUP(A1103,#REF!,#REF!), "Not Pubmed")</f>
        <v/>
      </c>
      <c r="AC1103" t="inlineStr">
        <is>
          <t>Appl Neuropsychol Adult</t>
        </is>
      </c>
      <c r="AD1103" t="inlineStr">
        <is>
          <t>Pubmed</t>
        </is>
      </c>
    </row>
    <row r="1104">
      <c r="A1104" t="inlineStr">
        <is>
          <t>A Hybrid Approach to Attention Deficit Hyperactivity Disorder Detection Leveraging Transformer and XGBoost Models Using XSparseFormerNet</t>
        </is>
      </c>
      <c r="B1104">
        <f>IF(COUNTIF($A$1:A1103,
IF(ISNUMBER(MATCH(RIGHT(TRIM(A1103),1),{".",",",";",":","!","?"},0)),
LEFT(TRIM(A1103),LEN(TRIM(A1103))-1),
TRIM(A1103)
))=1,
"Not Duplicate",
"Duplicate")</f>
        <v/>
      </c>
      <c r="C1104">
        <f>_xlfn.IFNA(_xlfn.XLOOKUP(A1104, Table1[Title], Table1[Inclusion/Exclusion Decision]), "Added studies")</f>
        <v/>
      </c>
      <c r="D1104" t="inlineStr">
        <is>
          <t>Sarker SR, Mehjabin S, Piper MM, Rahman R, Ul Islam F, Alam MGR.</t>
        </is>
      </c>
      <c r="H1104" t="n">
        <v>2025</v>
      </c>
      <c r="I1104" s="5" t="n">
        <v>45981</v>
      </c>
      <c r="J1104" t="inlineStr">
        <is>
          <t>PMC12635201</t>
        </is>
      </c>
      <c r="L1104" t="inlineStr">
        <is>
          <t>10.1038/s41598-025-24919-3</t>
        </is>
      </c>
      <c r="P1104">
        <f>_xlfn.IFNA( _xlfn.XLOOKUP(A1104,#REF!,#REF!), "Not Pubmed")</f>
        <v/>
      </c>
      <c r="AC1104" t="inlineStr">
        <is>
          <t>Sci Rep</t>
        </is>
      </c>
      <c r="AD1104" t="inlineStr">
        <is>
          <t>Pubmed</t>
        </is>
      </c>
    </row>
    <row r="1105">
      <c r="A1105" t="inlineStr">
        <is>
          <t>Deciphering the Diversity of Mental Models in Neurodevelopmental Disorders: Knowledge Graph Representation of Public Data Using Natural Language Processing</t>
        </is>
      </c>
      <c r="B1105">
        <f>IF(COUNTIF($A$1:A1104,
IF(ISNUMBER(MATCH(RIGHT(TRIM(A1104),1),{".",",",";",":","!","?"},0)),
LEFT(TRIM(A1104),LEN(TRIM(A1104))-1),
TRIM(A1104)
))=1,
"Not Duplicate",
"Duplicate")</f>
        <v/>
      </c>
      <c r="C1105">
        <f>_xlfn.IFNA(_xlfn.XLOOKUP(A1105, Table1[Title], Table1[Inclusion/Exclusion Decision]), "Added studies")</f>
        <v/>
      </c>
      <c r="D1105" t="inlineStr">
        <is>
          <t>Kaur M, Costello J, Willis E, Kelm K, Reformat MZ, Bolduc FV.</t>
        </is>
      </c>
      <c r="H1105" t="n">
        <v>2022</v>
      </c>
      <c r="I1105" s="5" t="n">
        <v>44778</v>
      </c>
      <c r="J1105" t="inlineStr">
        <is>
          <t>PMC9391978</t>
        </is>
      </c>
      <c r="L1105" t="inlineStr">
        <is>
          <t>10.2196/39888</t>
        </is>
      </c>
      <c r="P1105">
        <f>_xlfn.IFNA( _xlfn.XLOOKUP(A1105,#REF!,#REF!), "Not Pubmed")</f>
        <v/>
      </c>
      <c r="AC1105" t="inlineStr">
        <is>
          <t>J Med Internet Res</t>
        </is>
      </c>
      <c r="AD1105" t="inlineStr">
        <is>
          <t>Pubmed</t>
        </is>
      </c>
    </row>
    <row r="1106">
      <c r="A1106" t="inlineStr">
        <is>
          <t>The hidden links between mental disorders</t>
        </is>
      </c>
      <c r="B1106">
        <f>IF(COUNTIF($A$1:A1105,
IF(ISNUMBER(MATCH(RIGHT(TRIM(A1105),1),{".",",",";",":","!","?"},0)),
LEFT(TRIM(A1105),LEN(TRIM(A1105))-1),
TRIM(A1105)
))=1,
"Not Duplicate",
"Duplicate")</f>
        <v/>
      </c>
      <c r="C1106">
        <f>_xlfn.IFNA(_xlfn.XLOOKUP(A1106, Table1[Title], Table1[Inclusion/Exclusion Decision]), "Added studies")</f>
        <v/>
      </c>
      <c r="D1106" t="inlineStr">
        <is>
          <t>Marshall M.</t>
        </is>
      </c>
      <c r="H1106" t="n">
        <v>2020</v>
      </c>
      <c r="I1106" s="5" t="n">
        <v>43958</v>
      </c>
      <c r="L1106" t="inlineStr">
        <is>
          <t>10.1038/d41586-020-00922-8</t>
        </is>
      </c>
      <c r="P1106">
        <f>_xlfn.IFNA( _xlfn.XLOOKUP(A1106,#REF!,#REF!), "Not Pubmed")</f>
        <v/>
      </c>
      <c r="AC1106" t="inlineStr">
        <is>
          <t>Nature</t>
        </is>
      </c>
      <c r="AD1106" t="inlineStr">
        <is>
          <t>Pubmed</t>
        </is>
      </c>
    </row>
    <row r="1107">
      <c r="A1107" t="inlineStr">
        <is>
          <t>A novel approach to ADHD classification based on severity and emotional impairment: Findings from artificial intelligence analysis</t>
        </is>
      </c>
      <c r="B1107">
        <f>IF(COUNTIF($A$1:A1106,
IF(ISNUMBER(MATCH(RIGHT(TRIM(A1106),1),{".",",",";",":","!","?"},0)),
LEFT(TRIM(A1106),LEN(TRIM(A1106))-1),
TRIM(A1106)
))=1,
"Not Duplicate",
"Duplicate")</f>
        <v/>
      </c>
      <c r="C1107">
        <f>_xlfn.IFNA(_xlfn.XLOOKUP(A1107, Table1[Title], Table1[Inclusion/Exclusion Decision]), "Added studies")</f>
        <v/>
      </c>
      <c r="D1107" t="inlineStr">
        <is>
          <t>Pascual Zapatero I, Sánchez Cristóbal P, Jurado Barba R.</t>
        </is>
      </c>
      <c r="H1107" t="n">
        <v>2024</v>
      </c>
      <c r="I1107" s="5" t="n">
        <v>45589</v>
      </c>
      <c r="L1107" t="inlineStr">
        <is>
          <t>10.1080/21622965.2024.2419493</t>
        </is>
      </c>
      <c r="P1107">
        <f>_xlfn.IFNA( _xlfn.XLOOKUP(A1107,#REF!,#REF!), "Not Pubmed")</f>
        <v/>
      </c>
      <c r="AC1107" t="inlineStr">
        <is>
          <t>Appl Neuropsychol Child</t>
        </is>
      </c>
      <c r="AD1107" t="inlineStr">
        <is>
          <t>Pubmed</t>
        </is>
      </c>
    </row>
    <row r="1108">
      <c r="A1108" t="inlineStr">
        <is>
          <t>Automated detection of conduct disorder and attention deficit hyperactivity disorder using decomposition and nonlinear techniques with EEG signals</t>
        </is>
      </c>
      <c r="B1108">
        <f>IF(COUNTIF($A$1:A1107,
IF(ISNUMBER(MATCH(RIGHT(TRIM(A1107),1),{".",",",";",":","!","?"},0)),
LEFT(TRIM(A1107),LEN(TRIM(A1107))-1),
TRIM(A1107)
))=1,
"Not Duplicate",
"Duplicate")</f>
        <v/>
      </c>
      <c r="C1108">
        <f>_xlfn.IFNA(_xlfn.XLOOKUP(A1108, Table1[Title], Table1[Inclusion/Exclusion Decision]), "Added studies")</f>
        <v/>
      </c>
      <c r="D1108" t="inlineStr">
        <is>
          <t>Tor HT, Ooi CP, Lim-Ashworth NS, Wei JKE, Jahmunah V, Oh SL, Acharya UR, Fung DSS.</t>
        </is>
      </c>
      <c r="H1108" t="n">
        <v>2021</v>
      </c>
      <c r="I1108" s="5" t="n">
        <v>44220</v>
      </c>
      <c r="L1108" t="inlineStr">
        <is>
          <t>10.1016/j.cmpb.2021.105941</t>
        </is>
      </c>
      <c r="P1108">
        <f>_xlfn.IFNA( _xlfn.XLOOKUP(A1108,#REF!,#REF!), "Not Pubmed")</f>
        <v/>
      </c>
      <c r="AC1108" t="inlineStr">
        <is>
          <t>Comput Methods Programs Biomed</t>
        </is>
      </c>
      <c r="AD1108" t="inlineStr">
        <is>
          <t>Pubmed</t>
        </is>
      </c>
    </row>
    <row r="1109">
      <c r="A1109" t="inlineStr">
        <is>
          <t>Detection of cortical arousals in sleep using multimodal wearable sensors and machine learning</t>
        </is>
      </c>
      <c r="B1109">
        <f>IF(COUNTIF($A$1:A1108,
IF(ISNUMBER(MATCH(RIGHT(TRIM(A1108),1),{".",",",";",":","!","?"},0)),
LEFT(TRIM(A1108),LEN(TRIM(A1108))-1),
TRIM(A1108)
))=1,
"Not Duplicate",
"Duplicate")</f>
        <v/>
      </c>
      <c r="C1109">
        <f>_xlfn.IFNA(_xlfn.XLOOKUP(A1109, Table1[Title], Table1[Inclusion/Exclusion Decision]), "Added studies")</f>
        <v/>
      </c>
      <c r="D1109" t="inlineStr">
        <is>
          <t>Kucukosmanoglu M, Conklin S, Bansal K, Kaya S, Anwar Y, Dang Q, Kargosha G, Brooks J, Feltch C, Banerjee N.</t>
        </is>
      </c>
      <c r="H1109" t="n">
        <v>2025</v>
      </c>
      <c r="I1109" s="5" t="n">
        <v>46009</v>
      </c>
      <c r="J1109" t="inlineStr">
        <is>
          <t>PMC12715250</t>
        </is>
      </c>
      <c r="L1109" t="inlineStr">
        <is>
          <t>10.1038/s41598-025-27739-7</t>
        </is>
      </c>
      <c r="P1109">
        <f>_xlfn.IFNA( _xlfn.XLOOKUP(A1109,#REF!,#REF!), "Not Pubmed")</f>
        <v/>
      </c>
      <c r="AC1109" t="inlineStr">
        <is>
          <t>Sci Rep</t>
        </is>
      </c>
      <c r="AD1109" t="inlineStr">
        <is>
          <t>Pubmed</t>
        </is>
      </c>
    </row>
    <row r="1110">
      <c r="A1110" t="inlineStr">
        <is>
          <t>ADHD diagnosis and biomarker detection based on multimodal graph attention convolutional neural network</t>
        </is>
      </c>
      <c r="B1110">
        <f>IF(COUNTIF($A$1:A1109,
IF(ISNUMBER(MATCH(RIGHT(TRIM(A1109),1),{".",",",";",":","!","?"},0)),
LEFT(TRIM(A1109),LEN(TRIM(A1109))-1),
TRIM(A1109)
))=1,
"Not Duplicate",
"Duplicate")</f>
        <v/>
      </c>
      <c r="C1110">
        <f>_xlfn.IFNA(_xlfn.XLOOKUP(A1110, Table1[Title], Table1[Inclusion/Exclusion Decision]), "Added studies")</f>
        <v/>
      </c>
      <c r="D1110" t="inlineStr">
        <is>
          <t>Wang X, Tang Y, Gao Y, Meng X, Chen Y.</t>
        </is>
      </c>
      <c r="H1110" t="n">
        <v>2026</v>
      </c>
      <c r="I1110" s="5" t="n">
        <v>46018</v>
      </c>
      <c r="L1110" t="inlineStr">
        <is>
          <t>10.1016/j.compbiolchem.2025.108866</t>
        </is>
      </c>
      <c r="P1110">
        <f>_xlfn.IFNA( _xlfn.XLOOKUP(A1110,#REF!,#REF!), "Not Pubmed")</f>
        <v/>
      </c>
      <c r="AC1110" t="inlineStr">
        <is>
          <t>Comput Biol Chem</t>
        </is>
      </c>
      <c r="AD1110" t="inlineStr">
        <is>
          <t>Pubmed</t>
        </is>
      </c>
    </row>
    <row r="1111">
      <c r="A1111" t="inlineStr">
        <is>
          <t>PE-RBNAS: A robust neural architecture search with progressive-enhanced strategies for brain network classification</t>
        </is>
      </c>
      <c r="B1111">
        <f>IF(COUNTIF($A$1:A1110,
IF(ISNUMBER(MATCH(RIGHT(TRIM(A1110),1),{".",",",";",":","!","?"},0)),
LEFT(TRIM(A1110),LEN(TRIM(A1110))-1),
TRIM(A1110)
))=1,
"Not Duplicate",
"Duplicate")</f>
        <v/>
      </c>
      <c r="C1111">
        <f>_xlfn.IFNA(_xlfn.XLOOKUP(A1111, Table1[Title], Table1[Inclusion/Exclusion Decision]), "Added studies")</f>
        <v/>
      </c>
      <c r="D1111" t="inlineStr">
        <is>
          <t>Wang X, Ji J, Liu G, Xiao Y.</t>
        </is>
      </c>
      <c r="H1111" t="n">
        <v>2026</v>
      </c>
      <c r="I1111" s="5" t="n">
        <v>45924</v>
      </c>
      <c r="L1111" t="inlineStr">
        <is>
          <t>10.1016/j.media.2025.103813</t>
        </is>
      </c>
      <c r="P1111">
        <f>_xlfn.IFNA( _xlfn.XLOOKUP(A1111,#REF!,#REF!), "Not Pubmed")</f>
        <v/>
      </c>
      <c r="AC1111" t="inlineStr">
        <is>
          <t>Med Image Anal</t>
        </is>
      </c>
      <c r="AD1111" t="inlineStr">
        <is>
          <t>Pubmed</t>
        </is>
      </c>
    </row>
    <row r="1112">
      <c r="A1112" t="inlineStr">
        <is>
          <t>ADHD-AID: Aiding Tool for Detecting Children's Attention Deficit Hyperactivity Disorder via EEG-Based Multi-Resolution Analysis and Feature Selection</t>
        </is>
      </c>
      <c r="B1112">
        <f>IF(COUNTIF($A$1:A1111,
IF(ISNUMBER(MATCH(RIGHT(TRIM(A1111),1),{".",",",";",":","!","?"},0)),
LEFT(TRIM(A1111),LEN(TRIM(A1111))-1),
TRIM(A1111)
))=1,
"Not Duplicate",
"Duplicate")</f>
        <v/>
      </c>
      <c r="C1112">
        <f>_xlfn.IFNA(_xlfn.XLOOKUP(A1112, Table1[Title], Table1[Inclusion/Exclusion Decision]), "Added studies")</f>
        <v/>
      </c>
      <c r="D1112" t="inlineStr">
        <is>
          <t>Attallah O.</t>
        </is>
      </c>
      <c r="H1112" t="n">
        <v>2024</v>
      </c>
      <c r="I1112" s="5" t="n">
        <v>45378</v>
      </c>
      <c r="J1112" t="inlineStr">
        <is>
          <t>PMC10968027</t>
        </is>
      </c>
      <c r="L1112" t="inlineStr">
        <is>
          <t>10.3390/biomimetics9030188</t>
        </is>
      </c>
      <c r="P1112">
        <f>_xlfn.IFNA( _xlfn.XLOOKUP(A1112,#REF!,#REF!), "Not Pubmed")</f>
        <v/>
      </c>
      <c r="AC1112" t="inlineStr">
        <is>
          <t>Biomimetics (Basel)</t>
        </is>
      </c>
      <c r="AD1112" t="inlineStr">
        <is>
          <t>Pubmed</t>
        </is>
      </c>
    </row>
    <row r="1113">
      <c r="A1113" t="inlineStr">
        <is>
          <t>Early response to SPN-812 (viloxazine extended-release) can predict efficacy outcome in pediatric subjects with ADHD: a machine learning post-hoc analysis of four randomized clinical trials</t>
        </is>
      </c>
      <c r="B1113">
        <f>IF(COUNTIF($A$1:A1112,
IF(ISNUMBER(MATCH(RIGHT(TRIM(A1112),1),{".",",",";",":","!","?"},0)),
LEFT(TRIM(A1112),LEN(TRIM(A1112))-1),
TRIM(A1112)
))=1,
"Not Duplicate",
"Duplicate")</f>
        <v/>
      </c>
      <c r="C1113">
        <f>_xlfn.IFNA(_xlfn.XLOOKUP(A1113, Table1[Title], Table1[Inclusion/Exclusion Decision]), "Added studies")</f>
        <v/>
      </c>
      <c r="D1113" t="inlineStr">
        <is>
          <t>Faraone SV, Gomeni R, Hull JT, Busse GD, Melyan Z, O'Neal W, Rubin J, Nasser A.</t>
        </is>
      </c>
      <c r="H1113" t="n">
        <v>2021</v>
      </c>
      <c r="I1113" s="5" t="n">
        <v>44204</v>
      </c>
      <c r="L1113" t="inlineStr">
        <is>
          <t>10.1016/j.psychres.2020.113664</t>
        </is>
      </c>
      <c r="P1113">
        <f>_xlfn.IFNA( _xlfn.XLOOKUP(A1113,#REF!,#REF!), "Not Pubmed")</f>
        <v/>
      </c>
      <c r="AC1113" t="inlineStr">
        <is>
          <t>Psychiatry Res</t>
        </is>
      </c>
      <c r="AD1113" t="inlineStr">
        <is>
          <t>Pubmed</t>
        </is>
      </c>
    </row>
    <row r="1114">
      <c r="A1114" t="inlineStr">
        <is>
          <t>A hybrid AI approach for supporting clinical diagnosis of attention deficit hyperactivity disorder (ADHD) in adults</t>
        </is>
      </c>
      <c r="B1114">
        <f>IF(COUNTIF($A$1:A1113,
IF(ISNUMBER(MATCH(RIGHT(TRIM(A1113),1),{".",",",";",":","!","?"},0)),
LEFT(TRIM(A1113),LEN(TRIM(A1113))-1),
TRIM(A1113)
))=1,
"Not Duplicate",
"Duplicate")</f>
        <v/>
      </c>
      <c r="C1114">
        <f>_xlfn.IFNA(_xlfn.XLOOKUP(A1114, Table1[Title], Table1[Inclusion/Exclusion Decision]), "Added studies")</f>
        <v/>
      </c>
      <c r="D1114" t="inlineStr">
        <is>
          <t>Tachmazidis I, Chen T, Adamou M, Antoniou G.</t>
        </is>
      </c>
      <c r="H1114" t="n">
        <v>2020</v>
      </c>
      <c r="I1114" s="5" t="n">
        <v>44160</v>
      </c>
      <c r="J1114" t="inlineStr">
        <is>
          <t>PMC7680466</t>
        </is>
      </c>
      <c r="L1114" t="inlineStr">
        <is>
          <t>10.1007/s13755-020-00123-7</t>
        </is>
      </c>
      <c r="P1114">
        <f>_xlfn.IFNA( _xlfn.XLOOKUP(A1114,#REF!,#REF!), "Not Pubmed")</f>
        <v/>
      </c>
      <c r="AC1114" t="inlineStr">
        <is>
          <t>Health Inf Sci Syst</t>
        </is>
      </c>
      <c r="AD1114" t="inlineStr">
        <is>
          <t>Pubmed</t>
        </is>
      </c>
    </row>
    <row r="1115">
      <c r="A1115" t="inlineStr">
        <is>
          <t>Data-driven identification of subtypes of executive function across typical development, attention deficit hyperactivity disorder, and autism spectrum disorders</t>
        </is>
      </c>
      <c r="B1115">
        <f>IF(COUNTIF($A$1:A1114,
IF(ISNUMBER(MATCH(RIGHT(TRIM(A1114),1),{".",",",";",":","!","?"},0)),
LEFT(TRIM(A1114),LEN(TRIM(A1114))-1),
TRIM(A1114)
))=1,
"Not Duplicate",
"Duplicate")</f>
        <v/>
      </c>
      <c r="C1115">
        <f>_xlfn.IFNA(_xlfn.XLOOKUP(A1115, Table1[Title], Table1[Inclusion/Exclusion Decision]), "Added studies")</f>
        <v/>
      </c>
      <c r="D1115" t="inlineStr">
        <is>
          <t>Vaidya CJ, You X, Mostofsky S, Pereira F, Berl MM, Kenworthy L.</t>
        </is>
      </c>
      <c r="H1115" t="n">
        <v>2020</v>
      </c>
      <c r="I1115" s="5" t="n">
        <v>43720</v>
      </c>
      <c r="J1115" t="inlineStr">
        <is>
          <t>PMC6906253</t>
        </is>
      </c>
      <c r="K1115" t="inlineStr">
        <is>
          <t>NIHMS1044506</t>
        </is>
      </c>
      <c r="L1115" t="inlineStr">
        <is>
          <t>10.1111/jcpp.13114</t>
        </is>
      </c>
      <c r="AC1115" t="inlineStr">
        <is>
          <t>J Child Psychol Psychiatry</t>
        </is>
      </c>
      <c r="AD1115" t="inlineStr">
        <is>
          <t>Pubmed</t>
        </is>
      </c>
    </row>
    <row r="1116">
      <c r="A1116" t="inlineStr">
        <is>
          <t>Objective approach to diagnosing attention deficit hyperactivity disorder by using pixel subtraction and machine learning classification of outpatient consultation videos</t>
        </is>
      </c>
      <c r="B1116">
        <f>IF(COUNTIF($A$1:A1115,
IF(ISNUMBER(MATCH(RIGHT(TRIM(A1115),1),{".",",",";",":","!","?"},0)),
LEFT(TRIM(A1115),LEN(TRIM(A1115))-1),
TRIM(A1115)
))=1,
"Not Duplicate",
"Duplicate")</f>
        <v/>
      </c>
      <c r="C1116">
        <f>_xlfn.IFNA(_xlfn.XLOOKUP(A1116, Table1[Title], Table1[Inclusion/Exclusion Decision]), "Added studies")</f>
        <v/>
      </c>
      <c r="D1116" t="inlineStr">
        <is>
          <t>Chiu YH, Lee YH, Wang SY, Ouyang CS, Wu RC, Yang RC, Lin LC.</t>
        </is>
      </c>
      <c r="H1116" t="n">
        <v>2024</v>
      </c>
      <c r="I1116" s="5" t="n">
        <v>45649</v>
      </c>
      <c r="J1116" t="inlineStr">
        <is>
          <t>PMC11667993</t>
        </is>
      </c>
      <c r="L1116" t="inlineStr">
        <is>
          <t>10.1186/s11689-024-09588-z</t>
        </is>
      </c>
      <c r="P1116">
        <f>_xlfn.IFNA( _xlfn.XLOOKUP(A1116,#REF!,#REF!), "Not Pubmed")</f>
        <v/>
      </c>
      <c r="AC1116" t="inlineStr">
        <is>
          <t>J Neurodev Disord</t>
        </is>
      </c>
      <c r="AD1116" t="inlineStr">
        <is>
          <t>Pubmed</t>
        </is>
      </c>
    </row>
    <row r="1117">
      <c r="A1117" t="inlineStr">
        <is>
          <t>The utility of wearable electroencephalography combined with behavioral measures to establish a practical multi-domain model for facilitating the diagnosis of young children with attention-deficit/hyperactivity disorder</t>
        </is>
      </c>
      <c r="B1117">
        <f>IF(COUNTIF($A$1:A1116,
IF(ISNUMBER(MATCH(RIGHT(TRIM(A1116),1),{".",",",";",":","!","?"},0)),
LEFT(TRIM(A1116),LEN(TRIM(A1116))-1),
TRIM(A1116)
))=1,
"Not Duplicate",
"Duplicate")</f>
        <v/>
      </c>
      <c r="C1117">
        <f>_xlfn.IFNA(_xlfn.XLOOKUP(A1117, Table1[Title], Table1[Inclusion/Exclusion Decision]), "Added studies")</f>
        <v/>
      </c>
      <c r="D1117" t="inlineStr">
        <is>
          <t>Chen IC, Chang CL, Chang MH, Ko LW.</t>
        </is>
      </c>
      <c r="H1117" t="n">
        <v>2024</v>
      </c>
      <c r="I1117" s="5" t="n">
        <v>45607</v>
      </c>
      <c r="J1117" t="inlineStr">
        <is>
          <t>PMC11552361</t>
        </is>
      </c>
      <c r="L1117" t="inlineStr">
        <is>
          <t>10.1186/s11689-024-09578-1</t>
        </is>
      </c>
      <c r="P1117">
        <f>_xlfn.IFNA( _xlfn.XLOOKUP(A1117,#REF!,#REF!), "Not Pubmed")</f>
        <v/>
      </c>
      <c r="AC1117" t="inlineStr">
        <is>
          <t>J Neurodev Disord</t>
        </is>
      </c>
      <c r="AD1117" t="inlineStr">
        <is>
          <t>Pubmed</t>
        </is>
      </c>
    </row>
    <row r="1118">
      <c r="A1118" t="inlineStr">
        <is>
          <t>Electroencephalogram (EEG) Based Prediction of Attention Deficit Hyperactivity Disorder (ADHD) Using Machine Learning</t>
        </is>
      </c>
      <c r="B1118">
        <f>IF(COUNTIF($A$1:A1117,
IF(ISNUMBER(MATCH(RIGHT(TRIM(A1117),1),{".",",",";",":","!","?"},0)),
LEFT(TRIM(A1117),LEN(TRIM(A1117))-1),
TRIM(A1117)
))=1,
"Not Duplicate",
"Duplicate")</f>
        <v/>
      </c>
      <c r="C1118">
        <f>_xlfn.IFNA(_xlfn.XLOOKUP(A1118, Table1[Title], Table1[Inclusion/Exclusion Decision]), "Added studies")</f>
        <v/>
      </c>
      <c r="D1118" t="inlineStr">
        <is>
          <t>Kim JW, Kim BN, Kim JI, Yang CM, Kwon J.</t>
        </is>
      </c>
      <c r="H1118" t="n">
        <v>2025</v>
      </c>
      <c r="I1118" s="5" t="n">
        <v>45706</v>
      </c>
      <c r="J1118" t="inlineStr">
        <is>
          <t>PMC11831911</t>
        </is>
      </c>
      <c r="L1118" t="inlineStr">
        <is>
          <t>10.2147/NDT.S509094</t>
        </is>
      </c>
      <c r="P1118">
        <f>_xlfn.IFNA( _xlfn.XLOOKUP(A1118,#REF!,#REF!), "Not Pubmed")</f>
        <v/>
      </c>
      <c r="AC1118" t="inlineStr">
        <is>
          <t>Neuropsychiatr Dis Treat</t>
        </is>
      </c>
      <c r="AD1118" t="inlineStr">
        <is>
          <t>Pubmed</t>
        </is>
      </c>
    </row>
    <row r="1119" hidden="1">
      <c r="A1119" t="inlineStr">
        <is>
          <t>A Robust Machine Learning Based Framework for the Automated Detection of ADHD Using Pupillometric Biomarkers and Time Series Analysis</t>
        </is>
      </c>
      <c r="B1119">
        <f>IF(COUNTIF($A$1:A1118,
IF(ISNUMBER(MATCH(RIGHT(TRIM(A1118),1),{".",",",";",":","!","?"},0)),
LEFT(TRIM(A1118),LEN(TRIM(A1118))-1),
TRIM(A1118)
))=1,
"Not Duplicate",
"Duplicate")</f>
        <v/>
      </c>
      <c r="C1119">
        <f>_xlfn.IFNA(_xlfn.XLOOKUP(A1119, Table1[Title], Table1[Inclusion/Exclusion Decision]), "Added studies")</f>
        <v/>
      </c>
      <c r="D1119" t="inlineStr">
        <is>
          <t>Das W, Khanna S.</t>
        </is>
      </c>
      <c r="H1119" t="n">
        <v>2021</v>
      </c>
      <c r="I1119" s="5" t="n">
        <v>44421</v>
      </c>
      <c r="J1119" t="inlineStr">
        <is>
          <t>PMC8361128</t>
        </is>
      </c>
      <c r="L1119" t="inlineStr">
        <is>
          <t>10.1038/s41598-021-95673-5</t>
        </is>
      </c>
      <c r="AC1119" t="inlineStr">
        <is>
          <t>Sci Rep</t>
        </is>
      </c>
      <c r="AD1119" t="inlineStr">
        <is>
          <t>Pubmed</t>
        </is>
      </c>
    </row>
    <row r="1120">
      <c r="A1120" t="inlineStr">
        <is>
          <t>Deep Learning of Brain-Behavior Dimensions Identifies Transdiagnostic Biotypes in Youth with ADHD and Anxiety Disorders</t>
        </is>
      </c>
      <c r="B1120">
        <f>IF(COUNTIF($A$1:A1119,
IF(ISNUMBER(MATCH(RIGHT(TRIM(A1119),1),{".",",",";",":","!","?"},0)),
LEFT(TRIM(A1119),LEN(TRIM(A1119))-1),
TRIM(A1119)
))=1,
"Not Duplicate",
"Duplicate")</f>
        <v/>
      </c>
      <c r="C1120">
        <f>_xlfn.IFNA(_xlfn.XLOOKUP(A1120, Table1[Title], Table1[Inclusion/Exclusion Decision]), "Added studies")</f>
        <v/>
      </c>
      <c r="D1120" t="inlineStr">
        <is>
          <t>Jiao Y, Tong X, Fonzo GA, Gotlib IH, Pohl KM, Satterthwaite TD, Jiang J, Zhang Y.</t>
        </is>
      </c>
      <c r="H1120" t="n">
        <v>2025</v>
      </c>
      <c r="I1120" s="5" t="n">
        <v>45985</v>
      </c>
      <c r="J1120" t="inlineStr">
        <is>
          <t>PMC12632924</t>
        </is>
      </c>
      <c r="L1120" t="inlineStr">
        <is>
          <t>10.1101/2025.10.13.682243</t>
        </is>
      </c>
      <c r="P1120">
        <f>_xlfn.IFNA( _xlfn.XLOOKUP(A1120,#REF!,#REF!), "Not Pubmed")</f>
        <v/>
      </c>
      <c r="AC1120" t="inlineStr">
        <is>
          <t>bioRxiv</t>
        </is>
      </c>
      <c r="AD1120" t="inlineStr">
        <is>
          <t>Pubmed</t>
        </is>
      </c>
    </row>
    <row r="1121">
      <c r="A1121" t="inlineStr">
        <is>
          <t>Multimodality model investigating the impact of brain atlases, connectivity measures, and dimensionality reduction techniques on Attention Deficit Hyperactivity Disorder diagnosis using resting state functional connectivity</t>
        </is>
      </c>
      <c r="B1121">
        <f>IF(COUNTIF($A$1:A1120,
IF(ISNUMBER(MATCH(RIGHT(TRIM(A1120),1),{".",",",";",":","!","?"},0)),
LEFT(TRIM(A1120),LEN(TRIM(A1120))-1),
TRIM(A1120)
))=1,
"Not Duplicate",
"Duplicate")</f>
        <v/>
      </c>
      <c r="C1121">
        <f>_xlfn.IFNA(_xlfn.XLOOKUP(A1121, Table1[Title], Table1[Inclusion/Exclusion Decision]), "Added studies")</f>
        <v/>
      </c>
      <c r="D1121" t="inlineStr">
        <is>
          <t>Deepika, Sharma M, Arora S.</t>
        </is>
      </c>
      <c r="H1121" t="n">
        <v>2024</v>
      </c>
      <c r="I1121" s="5" t="n">
        <v>45649</v>
      </c>
      <c r="J1121" t="inlineStr">
        <is>
          <t>PMC11661636</t>
        </is>
      </c>
      <c r="L1121" t="inlineStr">
        <is>
          <t>10.1117/1.JMI.11.6.064502</t>
        </is>
      </c>
      <c r="P1121">
        <f>_xlfn.IFNA( _xlfn.XLOOKUP(A1121,#REF!,#REF!), "Not Pubmed")</f>
        <v/>
      </c>
      <c r="AC1121" t="inlineStr">
        <is>
          <t>J Med Imaging (Bellingham)</t>
        </is>
      </c>
      <c r="AD1121" t="inlineStr">
        <is>
          <t>Pubmed</t>
        </is>
      </c>
    </row>
    <row r="1122">
      <c r="A1122" t="inlineStr">
        <is>
          <t>Interpretable machine learning approaches for children's ADHD detection using clinical assessment data: an online web application deployment</t>
        </is>
      </c>
      <c r="B1122">
        <f>IF(COUNTIF($A$1:A1121,
IF(ISNUMBER(MATCH(RIGHT(TRIM(A1121),1),{".",",",";",":","!","?"},0)),
LEFT(TRIM(A1121),LEN(TRIM(A1121))-1),
TRIM(A1121)
))=1,
"Not Duplicate",
"Duplicate")</f>
        <v/>
      </c>
      <c r="C1122">
        <f>_xlfn.IFNA(_xlfn.XLOOKUP(A1122, Table1[Title], Table1[Inclusion/Exclusion Decision]), "Added studies")</f>
        <v/>
      </c>
      <c r="D1122" t="inlineStr">
        <is>
          <t>Qin H, Zhang L, Wang J, Yan W, Wang X, Qu X, Peng N, Wang L.</t>
        </is>
      </c>
      <c r="H1122" t="n">
        <v>2025</v>
      </c>
      <c r="I1122" s="5" t="n">
        <v>45706</v>
      </c>
      <c r="J1122" t="inlineStr">
        <is>
          <t>PMC11834570</t>
        </is>
      </c>
      <c r="L1122" t="inlineStr">
        <is>
          <t>10.1186/s12888-025-06573-1</t>
        </is>
      </c>
      <c r="P1122">
        <f>_xlfn.IFNA( _xlfn.XLOOKUP(A1122,#REF!,#REF!), "Not Pubmed")</f>
        <v/>
      </c>
      <c r="AC1122" t="inlineStr">
        <is>
          <t>BMC Psychiatry</t>
        </is>
      </c>
      <c r="AD1122" t="inlineStr">
        <is>
          <t>Pubmed</t>
        </is>
      </c>
    </row>
    <row r="1123">
      <c r="A1123" t="inlineStr">
        <is>
          <t>The influence of COVID-19 on attention-deficit/hyperactivity disorder diagnosis and treatment rates across age, gender, and socioeconomic status: A 20-year national cohort study</t>
        </is>
      </c>
      <c r="B1123">
        <f>IF(COUNTIF($A$1:A1122,
IF(ISNUMBER(MATCH(RIGHT(TRIM(A1122),1),{".",",",";",":","!","?"},0)),
LEFT(TRIM(A1122),LEN(TRIM(A1122))-1),
TRIM(A1122)
))=1,
"Not Duplicate",
"Duplicate")</f>
        <v/>
      </c>
      <c r="C1123">
        <f>_xlfn.IFNA(_xlfn.XLOOKUP(A1123, Table1[Title], Table1[Inclusion/Exclusion Decision]), "Added studies")</f>
        <v/>
      </c>
      <c r="D1123" t="inlineStr">
        <is>
          <t>Shkalim Zemer V, Manor I, Weizman A, Cohen HA, Hoshen M, Menkes Caspi N, Cohen S, Faraone SV, Shahar N.</t>
        </is>
      </c>
      <c r="H1123" t="n">
        <v>2024</v>
      </c>
      <c r="I1123" s="5" t="n">
        <v>45498</v>
      </c>
      <c r="L1123" t="inlineStr">
        <is>
          <t>10.1016/j.psychres.2024.116077</t>
        </is>
      </c>
      <c r="P1123">
        <f>_xlfn.IFNA( _xlfn.XLOOKUP(A1123,#REF!,#REF!), "Not Pubmed")</f>
        <v/>
      </c>
      <c r="AC1123" t="inlineStr">
        <is>
          <t>Psychiatry Res</t>
        </is>
      </c>
      <c r="AD1123" t="inlineStr">
        <is>
          <t>Pubmed</t>
        </is>
      </c>
    </row>
    <row r="1124">
      <c r="A1124" t="inlineStr">
        <is>
          <t>EEG-Based ADHD Diagnosis Using Autoencoder and Reptile Search Algorithm Integrated with Machine Learning</t>
        </is>
      </c>
      <c r="B1124">
        <f>IF(COUNTIF($A$1:A1123,
IF(ISNUMBER(MATCH(RIGHT(TRIM(A1123),1),{".",",",";",":","!","?"},0)),
LEFT(TRIM(A1123),LEN(TRIM(A1123))-1),
TRIM(A1123)
))=1,
"Not Duplicate",
"Duplicate")</f>
        <v/>
      </c>
      <c r="C1124">
        <f>_xlfn.IFNA(_xlfn.XLOOKUP(A1124, Table1[Title], Table1[Inclusion/Exclusion Decision]), "Added studies")</f>
        <v/>
      </c>
      <c r="D1124" t="inlineStr">
        <is>
          <t>Bansal J, Gangwar G, Singh G, Rani G.</t>
        </is>
      </c>
      <c r="H1124" t="n">
        <v>2025</v>
      </c>
      <c r="I1124" s="5" t="n">
        <v>45959</v>
      </c>
      <c r="L1124" t="inlineStr">
        <is>
          <t>10.1177/15500594251390030</t>
        </is>
      </c>
      <c r="P1124">
        <f>_xlfn.IFNA( _xlfn.XLOOKUP(A1124,#REF!,#REF!), "Not Pubmed")</f>
        <v/>
      </c>
      <c r="AC1124" t="inlineStr">
        <is>
          <t>Clin EEG Neurosci</t>
        </is>
      </c>
      <c r="AD1124" t="inlineStr">
        <is>
          <t>Pubmed</t>
        </is>
      </c>
    </row>
    <row r="1125">
      <c r="A1125" t="inlineStr">
        <is>
          <t>Integration of brain and behavior measures for identification of data-driven groups cutting across children with ASD, ADHD, or OCD</t>
        </is>
      </c>
      <c r="B1125">
        <f>IF(COUNTIF($A$1:A1124,
IF(ISNUMBER(MATCH(RIGHT(TRIM(A1124),1),{".",",",";",":","!","?"},0)),
LEFT(TRIM(A1124),LEN(TRIM(A1124))-1),
TRIM(A1124)
))=1,
"Not Duplicate",
"Duplicate")</f>
        <v/>
      </c>
      <c r="C1125">
        <f>_xlfn.IFNA(_xlfn.XLOOKUP(A1125, Table1[Title], Table1[Inclusion/Exclusion Decision]), "Added studies")</f>
        <v/>
      </c>
      <c r="D1125" t="inlineStr">
        <is>
          <t>Jacobs GR, Voineskos AN, Hawco C, Stefanik L, Forde NJ, Dickie EW, Lai MC, Szatmari P, Schachar R, Crosbie J, Arnold PD, Goldenberg A, Erdman L, Ameis SH.</t>
        </is>
      </c>
      <c r="H1125" t="n">
        <v>2021</v>
      </c>
      <c r="I1125" s="5" t="n">
        <v>44145</v>
      </c>
      <c r="J1125" t="inlineStr">
        <is>
          <t>PMC8027842</t>
        </is>
      </c>
      <c r="L1125" t="inlineStr">
        <is>
          <t>10.1038/s41386-020-00902-6</t>
        </is>
      </c>
      <c r="P1125">
        <f>_xlfn.IFNA( _xlfn.XLOOKUP(A1125,#REF!,#REF!), "Not Pubmed")</f>
        <v/>
      </c>
      <c r="AC1125" t="inlineStr">
        <is>
          <t>Neuropsychopharmacology</t>
        </is>
      </c>
      <c r="AD1125" t="inlineStr">
        <is>
          <t>Pubmed</t>
        </is>
      </c>
    </row>
    <row r="1126">
      <c r="A1126" t="inlineStr">
        <is>
          <t>Abnormal microbiota due to prenatal antibiotic as a possible risk factor for Attention-Deficit / Hyperactivity Disorder (ADHD)</t>
        </is>
      </c>
      <c r="B1126">
        <f>IF(COUNTIF($A$1:A1125,
IF(ISNUMBER(MATCH(RIGHT(TRIM(A1125),1),{".",",",";",":","!","?"},0)),
LEFT(TRIM(A1125),LEN(TRIM(A1125))-1),
TRIM(A1125)
))=1,
"Not Duplicate",
"Duplicate")</f>
        <v/>
      </c>
      <c r="C1126">
        <f>_xlfn.IFNA(_xlfn.XLOOKUP(A1126, Table1[Title], Table1[Inclusion/Exclusion Decision]), "Added studies")</f>
        <v/>
      </c>
      <c r="D1126" t="inlineStr">
        <is>
          <t>Parthasarathy S, Giridharan B, Panigrahi J, Konyak LM, Jamir N, Tharumasivam SV.</t>
        </is>
      </c>
      <c r="H1126" t="n">
        <v>2025</v>
      </c>
      <c r="I1126" s="5" t="n">
        <v>45802</v>
      </c>
      <c r="L1126" t="inlineStr">
        <is>
          <t>10.1016/bs.irn.2025.03.007</t>
        </is>
      </c>
      <c r="P1126">
        <f>_xlfn.IFNA( _xlfn.XLOOKUP(A1126,#REF!,#REF!), "Not Pubmed")</f>
        <v/>
      </c>
      <c r="AC1126" t="inlineStr">
        <is>
          <t>Int Rev Neurobiol</t>
        </is>
      </c>
      <c r="AD1126" t="inlineStr">
        <is>
          <t>Pubmed</t>
        </is>
      </c>
    </row>
    <row r="1127">
      <c r="A1127" t="inlineStr">
        <is>
          <t>Early detection of adults ADHD using electronic health records: A machine learning study</t>
        </is>
      </c>
      <c r="B1127">
        <f>IF(COUNTIF($A$1:A1126,
IF(ISNUMBER(MATCH(RIGHT(TRIM(A1126),1),{".",",",";",":","!","?"},0)),
LEFT(TRIM(A1126),LEN(TRIM(A1126))-1),
TRIM(A1126)
))=1,
"Not Duplicate",
"Duplicate")</f>
        <v/>
      </c>
      <c r="C1127">
        <f>_xlfn.IFNA(_xlfn.XLOOKUP(A1127, Table1[Title], Table1[Inclusion/Exclusion Decision]), "Added studies")</f>
        <v/>
      </c>
      <c r="D1127" t="inlineStr">
        <is>
          <t>Hamed O, Etminani F, Jacobsson P, Davidsson T.</t>
        </is>
      </c>
      <c r="H1127" t="n">
        <v>2026</v>
      </c>
      <c r="I1127" s="5" t="n">
        <v>46069</v>
      </c>
      <c r="L1127" t="inlineStr">
        <is>
          <t>10.1192/j.eurpsy.2026.10171</t>
        </is>
      </c>
      <c r="P1127">
        <f>_xlfn.IFNA( _xlfn.XLOOKUP(A1127,#REF!,#REF!), "Not Pubmed")</f>
        <v/>
      </c>
      <c r="AC1127" t="inlineStr">
        <is>
          <t>Eur Psychiatry</t>
        </is>
      </c>
      <c r="AD1127" t="inlineStr">
        <is>
          <t>Pubmed</t>
        </is>
      </c>
    </row>
    <row r="1128">
      <c r="A1128" t="inlineStr">
        <is>
          <t>Objective and automatic assessment approach for diagnosing attention-deficit/hyperactivity disorder based on skeleton detection and classification analysis in outpatient videos</t>
        </is>
      </c>
      <c r="B1128">
        <f>IF(COUNTIF($A$1:A1127,
IF(ISNUMBER(MATCH(RIGHT(TRIM(A1127),1),{".",",",";",":","!","?"},0)),
LEFT(TRIM(A1127),LEN(TRIM(A1127))-1),
TRIM(A1127)
))=1,
"Not Duplicate",
"Duplicate")</f>
        <v/>
      </c>
      <c r="C1128">
        <f>_xlfn.IFNA(_xlfn.XLOOKUP(A1128, Table1[Title], Table1[Inclusion/Exclusion Decision]), "Added studies")</f>
        <v/>
      </c>
      <c r="D1128" t="inlineStr">
        <is>
          <t>Ouyang CS, Yang RC, Wu RC, Chiang CT, Chiu YH, Lin LC.</t>
        </is>
      </c>
      <c r="H1128" t="n">
        <v>2024</v>
      </c>
      <c r="I1128" s="5" t="n">
        <v>45439</v>
      </c>
      <c r="J1128" t="inlineStr">
        <is>
          <t>PMC11131256</t>
        </is>
      </c>
      <c r="L1128" t="inlineStr">
        <is>
          <t>10.1186/s13034-024-00749-5</t>
        </is>
      </c>
      <c r="P1128">
        <f>_xlfn.IFNA( _xlfn.XLOOKUP(A1128,#REF!,#REF!), "Not Pubmed")</f>
        <v/>
      </c>
      <c r="AC1128" t="inlineStr">
        <is>
          <t>Child Adolesc Psychiatry Ment Health</t>
        </is>
      </c>
      <c r="AD1128" t="inlineStr">
        <is>
          <t>Pubmed</t>
        </is>
      </c>
    </row>
    <row r="1129">
      <c r="A1129" t="inlineStr">
        <is>
          <t>Prediction of attention deficit hyperactivity disorder using the comprehensive attention test: a large-scale machine learning approach</t>
        </is>
      </c>
      <c r="B1129">
        <f>IF(COUNTIF($A$1:A1128,
IF(ISNUMBER(MATCH(RIGHT(TRIM(A1128),1),{".",",",";",":","!","?"},0)),
LEFT(TRIM(A1128),LEN(TRIM(A1128))-1),
TRIM(A1128)
))=1,
"Not Duplicate",
"Duplicate")</f>
        <v/>
      </c>
      <c r="C1129">
        <f>_xlfn.IFNA(_xlfn.XLOOKUP(A1129, Table1[Title], Table1[Inclusion/Exclusion Decision]), "Added studies")</f>
        <v/>
      </c>
      <c r="D1129" t="inlineStr">
        <is>
          <t>Cha KS, Kim B, Lee JY, Yoo H.</t>
        </is>
      </c>
      <c r="H1129" t="n">
        <v>2025</v>
      </c>
      <c r="I1129" s="5" t="n">
        <v>45819</v>
      </c>
      <c r="J1129" t="inlineStr">
        <is>
          <t>PMC12149198</t>
        </is>
      </c>
      <c r="L1129" t="inlineStr">
        <is>
          <t>10.3389/fpsyt.2025.1574615</t>
        </is>
      </c>
      <c r="P1129">
        <f>_xlfn.IFNA( _xlfn.XLOOKUP(A1129,#REF!,#REF!), "Not Pubmed")</f>
        <v/>
      </c>
      <c r="AC1129" t="inlineStr">
        <is>
          <t>Front Psychiatry</t>
        </is>
      </c>
      <c r="AD1129" t="inlineStr">
        <is>
          <t>Pubmed</t>
        </is>
      </c>
    </row>
    <row r="1130">
      <c r="A1130" t="inlineStr">
        <is>
          <t>Intelligent Recognition of Hospital Image Based on Deep Learning: The Relationship between Adaptive Behavior and Family Function in Children with ADHD</t>
        </is>
      </c>
      <c r="B1130">
        <f>IF(COUNTIF($A$1:A1129,
IF(ISNUMBER(MATCH(RIGHT(TRIM(A1129),1),{".",",",";",":","!","?"},0)),
LEFT(TRIM(A1129),LEN(TRIM(A1129))-1),
TRIM(A1129)
))=1,
"Not Duplicate",
"Duplicate")</f>
        <v/>
      </c>
      <c r="C1130">
        <f>_xlfn.IFNA(_xlfn.XLOOKUP(A1130, Table1[Title], Table1[Inclusion/Exclusion Decision]), "Added studies")</f>
        <v/>
      </c>
      <c r="D1130" t="inlineStr">
        <is>
          <t>Zhao H, Chen J, Lin Y.</t>
        </is>
      </c>
      <c r="H1130" t="n">
        <v>2021</v>
      </c>
      <c r="I1130" s="5" t="n">
        <v>44377</v>
      </c>
      <c r="J1130" t="inlineStr">
        <is>
          <t>PMC8195640</t>
        </is>
      </c>
      <c r="L1130" t="inlineStr">
        <is>
          <t>10.1155/2021/4874545</t>
        </is>
      </c>
      <c r="AC1130" t="inlineStr">
        <is>
          <t>J Healthc Eng</t>
        </is>
      </c>
      <c r="AD1130" t="inlineStr">
        <is>
          <t>Pubmed</t>
        </is>
      </c>
    </row>
    <row r="1131">
      <c r="A1131" t="inlineStr">
        <is>
          <t>Electrophysiological Brain Changes Associated With Cognitive Improvement in a Pediatric Attention Deficit Hyperactivity Disorder Digital Artificial Intelligence-Driven Intervention: Randomized Controlled Trial</t>
        </is>
      </c>
      <c r="B1131">
        <f>IF(COUNTIF($A$1:A1130,
IF(ISNUMBER(MATCH(RIGHT(TRIM(A1130),1),{".",",",";",":","!","?"},0)),
LEFT(TRIM(A1130),LEN(TRIM(A1130))-1),
TRIM(A1130)
))=1,
"Not Duplicate",
"Duplicate")</f>
        <v/>
      </c>
      <c r="C1131">
        <f>_xlfn.IFNA(_xlfn.XLOOKUP(A1131, Table1[Title], Table1[Inclusion/Exclusion Decision]), "Added studies")</f>
        <v/>
      </c>
      <c r="D1131" t="inlineStr">
        <is>
          <t>Medina R, Bouhaben J, de Ramón I, Cuesta P, Antón-Toro L, Pacios J, Quintero J, Ramos-Quiroga JA, Maestú F.</t>
        </is>
      </c>
      <c r="H1131" t="n">
        <v>2021</v>
      </c>
      <c r="I1131" s="5" t="n">
        <v>44529</v>
      </c>
      <c r="J1131" t="inlineStr">
        <is>
          <t>PMC8665400</t>
        </is>
      </c>
      <c r="L1131" t="inlineStr">
        <is>
          <t>10.2196/25466</t>
        </is>
      </c>
      <c r="P1131">
        <f>_xlfn.IFNA( _xlfn.XLOOKUP(A1131,#REF!,#REF!), "Not Pubmed")</f>
        <v/>
      </c>
      <c r="AC1131" t="inlineStr">
        <is>
          <t>J Med Internet Res</t>
        </is>
      </c>
      <c r="AD1131" t="inlineStr">
        <is>
          <t>Pubmed</t>
        </is>
      </c>
    </row>
    <row r="1132">
      <c r="A1132" t="inlineStr">
        <is>
          <t>Improving Machine Learning Prediction of ADHD Using Gene Set Polygenic Risk Scores and Risk Scores From Genetically Correlated Phenotypes</t>
        </is>
      </c>
      <c r="B1132">
        <f>IF(COUNTIF($A$1:A1131,
IF(ISNUMBER(MATCH(RIGHT(TRIM(A1131),1),{".",",",";",":","!","?"},0)),
LEFT(TRIM(A1131),LEN(TRIM(A1131))-1),
TRIM(A1131)
))=1,
"Not Duplicate",
"Duplicate")</f>
        <v/>
      </c>
      <c r="C1132">
        <f>_xlfn.IFNA(_xlfn.XLOOKUP(A1132, Table1[Title], Table1[Inclusion/Exclusion Decision]), "Added studies")</f>
        <v/>
      </c>
      <c r="D1132" t="inlineStr">
        <is>
          <t>Barnett EJ, Zhang-James Y, Faraone SV.</t>
        </is>
      </c>
      <c r="H1132" t="n">
        <v>2025</v>
      </c>
      <c r="I1132" s="5" t="n">
        <v>45847</v>
      </c>
      <c r="L1132" t="inlineStr">
        <is>
          <t>10.1002/ajmg.b.33043</t>
        </is>
      </c>
      <c r="P1132">
        <f>_xlfn.IFNA( _xlfn.XLOOKUP(A1132,#REF!,#REF!), "Not Pubmed")</f>
        <v/>
      </c>
      <c r="AC1132" t="inlineStr">
        <is>
          <t>Am J Med Genet B Neuropsychiatr Genet</t>
        </is>
      </c>
      <c r="AD1132" t="inlineStr">
        <is>
          <t>Pubmed</t>
        </is>
      </c>
    </row>
    <row r="1133">
      <c r="A1133" t="inlineStr">
        <is>
          <t>Temporal patterns of sleep latency in central hypersomnia and attention deficit hyperactivity disorder: a cluster analysis exploration using Multiple Sleep Latency Test</t>
        </is>
      </c>
      <c r="B1133">
        <f>IF(COUNTIF($A$1:A1132,
IF(ISNUMBER(MATCH(RIGHT(TRIM(A1132),1),{".",",",";",":","!","?"},0)),
LEFT(TRIM(A1132),LEN(TRIM(A1132))-1),
TRIM(A1132)
))=1,
"Not Duplicate",
"Duplicate")</f>
        <v/>
      </c>
      <c r="C1133">
        <f>_xlfn.IFNA(_xlfn.XLOOKUP(A1133, Table1[Title], Table1[Inclusion/Exclusion Decision]), "Added studies")</f>
        <v/>
      </c>
      <c r="D1133" t="inlineStr">
        <is>
          <t>Maruo T, Takagi S, Uchida S, Takahashi H, Sugihara G.</t>
        </is>
      </c>
      <c r="H1133" t="n">
        <v>2024</v>
      </c>
      <c r="I1133" s="5" t="n">
        <v>45379</v>
      </c>
      <c r="J1133" t="inlineStr">
        <is>
          <t>PMC10966118</t>
        </is>
      </c>
      <c r="L1133" t="inlineStr">
        <is>
          <t>10.3389/fpsyt.2024.1361140</t>
        </is>
      </c>
      <c r="AC1133" t="inlineStr">
        <is>
          <t>Front Psychiatry</t>
        </is>
      </c>
      <c r="AD1133" t="inlineStr">
        <is>
          <t>Pubmed</t>
        </is>
      </c>
    </row>
    <row r="1134">
      <c r="A1134" t="inlineStr">
        <is>
          <t>BrainCHEF: Cross-Level Hypergraph Enhanced Fusion model for brain networks</t>
        </is>
      </c>
      <c r="B1134">
        <f>IF(COUNTIF($A$1:A1133,
IF(ISNUMBER(MATCH(RIGHT(TRIM(A1133),1),{".",",",";",":","!","?"},0)),
LEFT(TRIM(A1133),LEN(TRIM(A1133))-1),
TRIM(A1133)
))=1,
"Not Duplicate",
"Duplicate")</f>
        <v/>
      </c>
      <c r="C1134">
        <f>_xlfn.IFNA(_xlfn.XLOOKUP(A1134, Table1[Title], Table1[Inclusion/Exclusion Decision]), "Added studies")</f>
        <v/>
      </c>
      <c r="D1134" t="inlineStr">
        <is>
          <t>Zhu Z, Li J, Yao L.</t>
        </is>
      </c>
      <c r="H1134" t="n">
        <v>2025</v>
      </c>
      <c r="I1134" s="5" t="n">
        <v>45833</v>
      </c>
      <c r="L1134" t="inlineStr">
        <is>
          <t>10.1016/j.compbiomed.2025.110446</t>
        </is>
      </c>
      <c r="P1134">
        <f>_xlfn.IFNA( _xlfn.XLOOKUP(A1134,#REF!,#REF!), "Not Pubmed")</f>
        <v/>
      </c>
      <c r="AC1134" t="inlineStr">
        <is>
          <t>Comput Biol Med</t>
        </is>
      </c>
      <c r="AD1134" t="inlineStr">
        <is>
          <t>Pubmed</t>
        </is>
      </c>
    </row>
    <row r="1135">
      <c r="A1135" t="inlineStr">
        <is>
          <t>Detection of Cortical Arousals in Sleep Using Multimodal Wearable Sensors and Machine Learning</t>
        </is>
      </c>
      <c r="B1135">
        <f>IF(COUNTIF($A$1:A1134,
IF(ISNUMBER(MATCH(RIGHT(TRIM(A1134),1),{".",",",";",":","!","?"},0)),
LEFT(TRIM(A1134),LEN(TRIM(A1134))-1),
TRIM(A1134)
))=1,
"Not Duplicate",
"Duplicate")</f>
        <v/>
      </c>
      <c r="C1135">
        <f>_xlfn.IFNA(_xlfn.XLOOKUP(A1135, Table1[Title], Table1[Inclusion/Exclusion Decision]), "Added studies")</f>
        <v/>
      </c>
      <c r="D1135" t="inlineStr">
        <is>
          <t>Kucukosmanoglu M, Conklin S, Bansal K, Kaya S, Anwar Y, Dang Q, Kargosha G, Brooks J, Feltch C, Banerjee N.</t>
        </is>
      </c>
      <c r="H1135" t="n">
        <v>2025</v>
      </c>
      <c r="I1135" s="5" t="n">
        <v>45813</v>
      </c>
      <c r="J1135" t="inlineStr">
        <is>
          <t>PMC12136197</t>
        </is>
      </c>
      <c r="L1135" t="inlineStr">
        <is>
          <t>10.21203/rs.3.rs-6574148/v1</t>
        </is>
      </c>
      <c r="P1135">
        <f>_xlfn.IFNA( _xlfn.XLOOKUP(A1135,#REF!,#REF!), "Not Pubmed")</f>
        <v/>
      </c>
      <c r="AC1135" t="inlineStr">
        <is>
          <t>Res Sq</t>
        </is>
      </c>
      <c r="AD1135" t="inlineStr">
        <is>
          <t>Pubmed</t>
        </is>
      </c>
    </row>
    <row r="1136" hidden="1">
      <c r="A1136" t="inlineStr">
        <is>
          <t>Classification of Children With Autism and Typical Development Using Eye-Tracking Data From Face-to-Face Conversations: Machine Learning Model Development and Performance Evaluation</t>
        </is>
      </c>
      <c r="B1136">
        <f>IF(COUNTIF($A$1:A1135,
IF(ISNUMBER(MATCH(RIGHT(TRIM(A1135),1),{".",",",";",":","!","?"},0)),
LEFT(TRIM(A1135),LEN(TRIM(A1135))-1),
TRIM(A1135)
))=1,
"Not Duplicate",
"Duplicate")</f>
        <v/>
      </c>
      <c r="C1136">
        <f>_xlfn.IFNA(_xlfn.XLOOKUP(A1136, Table1[Title], Table1[Inclusion/Exclusion Decision]), "Added studies")</f>
        <v/>
      </c>
      <c r="D1136" t="inlineStr">
        <is>
          <t>Zhao Z, Tang H, Zhang X, Qu X, Hu X, Lu J.</t>
        </is>
      </c>
      <c r="H1136" t="n">
        <v>2021</v>
      </c>
      <c r="I1136" s="5" t="n">
        <v>44434</v>
      </c>
      <c r="J1136" t="inlineStr">
        <is>
          <t>PMC8440949</t>
        </is>
      </c>
      <c r="L1136" t="inlineStr">
        <is>
          <t>10.2196/29328</t>
        </is>
      </c>
      <c r="AC1136" t="inlineStr">
        <is>
          <t>J Med Internet Res</t>
        </is>
      </c>
      <c r="AD1136" t="inlineStr">
        <is>
          <t>Pubmed</t>
        </is>
      </c>
    </row>
    <row r="1137">
      <c r="A1137" t="inlineStr">
        <is>
          <t>EEG-Based ADHD Classification Using Autoencoder Feature Extraction and ResNet with Double Augmented Attention Mechanism</t>
        </is>
      </c>
      <c r="B1137">
        <f>IF(COUNTIF($A$1:A1136,
IF(ISNUMBER(MATCH(RIGHT(TRIM(A1136),1),{".",",",";",":","!","?"},0)),
LEFT(TRIM(A1136),LEN(TRIM(A1136))-1),
TRIM(A1136)
))=1,
"Not Duplicate",
"Duplicate")</f>
        <v/>
      </c>
      <c r="C1137">
        <f>_xlfn.IFNA(_xlfn.XLOOKUP(A1137, Table1[Title], Table1[Inclusion/Exclusion Decision]), "Added studies")</f>
        <v/>
      </c>
      <c r="D1137" t="inlineStr">
        <is>
          <t>Bansal J, Gangwar G, Aljaidi M, Alkoradees A, Singh G.</t>
        </is>
      </c>
      <c r="H1137" t="n">
        <v>2025</v>
      </c>
      <c r="I1137" s="5" t="n">
        <v>45681</v>
      </c>
      <c r="J1137" t="inlineStr">
        <is>
          <t>PMC11763499</t>
        </is>
      </c>
      <c r="L1137" t="inlineStr">
        <is>
          <t>10.3390/brainsci15010095</t>
        </is>
      </c>
      <c r="P1137">
        <f>_xlfn.IFNA( _xlfn.XLOOKUP(A1137,#REF!,#REF!), "Not Pubmed")</f>
        <v/>
      </c>
      <c r="AC1137" t="inlineStr">
        <is>
          <t>Brain Sci</t>
        </is>
      </c>
      <c r="AD1137" t="inlineStr">
        <is>
          <t>Pubmed</t>
        </is>
      </c>
    </row>
    <row r="1138">
      <c r="A1138" t="inlineStr">
        <is>
          <t>Big Data Analytics for Uncovering Voxel Connectivity Patterns in Attention Deficit Hyperactivity Disorder</t>
        </is>
      </c>
      <c r="B1138">
        <f>IF(COUNTIF($A$1:A1137,
IF(ISNUMBER(MATCH(RIGHT(TRIM(A1137),1),{".",",",";",":","!","?"},0)),
LEFT(TRIM(A1137),LEN(TRIM(A1137))-1),
TRIM(A1137)
))=1,
"Not Duplicate",
"Duplicate")</f>
        <v/>
      </c>
      <c r="C1138">
        <f>_xlfn.IFNA(_xlfn.XLOOKUP(A1138, Table1[Title], Table1[Inclusion/Exclusion Decision]), "Added studies")</f>
        <v/>
      </c>
      <c r="D1138" t="inlineStr">
        <is>
          <t>Caraka RE, Supardi K, Gio PU, Isnaniawardhani V, Chen RC, Djatmiko B, Pardamean B.</t>
        </is>
      </c>
      <c r="H1138" t="n">
        <v>2025</v>
      </c>
      <c r="I1138" s="5" t="n">
        <v>45876</v>
      </c>
      <c r="J1138" t="inlineStr">
        <is>
          <t>PMC12325108</t>
        </is>
      </c>
      <c r="L1138" t="inlineStr">
        <is>
          <t>10.2147/JMDH.S523137</t>
        </is>
      </c>
      <c r="P1138">
        <f>_xlfn.IFNA( _xlfn.XLOOKUP(A1138,#REF!,#REF!), "Not Pubmed")</f>
        <v/>
      </c>
      <c r="AC1138" t="inlineStr">
        <is>
          <t>J Multidiscip Healthc</t>
        </is>
      </c>
      <c r="AD1138" t="inlineStr">
        <is>
          <t>Pubmed</t>
        </is>
      </c>
    </row>
    <row r="1139">
      <c r="A1139" t="inlineStr">
        <is>
          <t>A Deep Learning-Derived Transdiagnostic Signature Indexing Hypoarousal and Impulse Control: Implications for Treatment Prediction in Psychiatric Disorders</t>
        </is>
      </c>
      <c r="B1139">
        <f>IF(COUNTIF($A$1:A1138,
IF(ISNUMBER(MATCH(RIGHT(TRIM(A1138),1),{".",",",";",":","!","?"},0)),
LEFT(TRIM(A1138),LEN(TRIM(A1138))-1),
TRIM(A1138)
))=1,
"Not Duplicate",
"Duplicate")</f>
        <v/>
      </c>
      <c r="C1139">
        <f>_xlfn.IFNA(_xlfn.XLOOKUP(A1139, Table1[Title], Table1[Inclusion/Exclusion Decision]), "Added studies")</f>
        <v/>
      </c>
      <c r="D1139" t="inlineStr">
        <is>
          <t>Meijs H, Luykx JJ, van der Vinne N, Breteler R, Gordon E, Sack AT, van Dijk H, Arns M.</t>
        </is>
      </c>
      <c r="H1139" t="n">
        <v>2025</v>
      </c>
      <c r="I1139" s="5" t="n">
        <v>45518</v>
      </c>
      <c r="L1139" t="inlineStr">
        <is>
          <t>10.1016/j.bpsc.2024.07.027</t>
        </is>
      </c>
      <c r="P1139">
        <f>_xlfn.IFNA( _xlfn.XLOOKUP(A1139,#REF!,#REF!), "Not Pubmed")</f>
        <v/>
      </c>
      <c r="AC1139" t="inlineStr">
        <is>
          <t>Biol Psychiatry Cogn Neurosci Neuroimaging</t>
        </is>
      </c>
      <c r="AD1139" t="inlineStr">
        <is>
          <t>Pubmed</t>
        </is>
      </c>
    </row>
    <row r="1140">
      <c r="A1140" t="inlineStr">
        <is>
          <t>Limitations of Binary Classification for Long-Horizon Diagnosis Prediction and Advantages of a Discrete-Time Time-to-Event Approach: Empirical Analysis</t>
        </is>
      </c>
      <c r="B1140">
        <f>IF(COUNTIF($A$1:A1139,
IF(ISNUMBER(MATCH(RIGHT(TRIM(A1139),1),{".",",",";",":","!","?"},0)),
LEFT(TRIM(A1139),LEN(TRIM(A1139))-1),
TRIM(A1139)
))=1,
"Not Duplicate",
"Duplicate")</f>
        <v/>
      </c>
      <c r="C1140">
        <f>_xlfn.IFNA(_xlfn.XLOOKUP(A1140, Table1[Title], Table1[Inclusion/Exclusion Decision]), "Added studies")</f>
        <v/>
      </c>
      <c r="D1140" t="inlineStr">
        <is>
          <t>Loh R, Hill ED, Liu N, Dawson G, Engelhard MM.</t>
        </is>
      </c>
      <c r="H1140" t="n">
        <v>2025</v>
      </c>
      <c r="I1140" s="5" t="n">
        <v>45841</v>
      </c>
      <c r="J1140" t="inlineStr">
        <is>
          <t>PMC12223692</t>
        </is>
      </c>
      <c r="L1140" t="inlineStr">
        <is>
          <t>10.2196/62985</t>
        </is>
      </c>
      <c r="P1140">
        <f>_xlfn.IFNA( _xlfn.XLOOKUP(A1140,#REF!,#REF!), "Not Pubmed")</f>
        <v/>
      </c>
      <c r="AC1140" t="inlineStr">
        <is>
          <t>JMIR AI</t>
        </is>
      </c>
      <c r="AD1140" t="inlineStr">
        <is>
          <t>Pubmed</t>
        </is>
      </c>
    </row>
    <row r="1141">
      <c r="A1141" t="inlineStr">
        <is>
          <t>Attention-Enhanced Temporal and Spatial Feature Extraction Network for ADHD Diagnosis based on fMRI</t>
        </is>
      </c>
      <c r="B1141">
        <f>IF(COUNTIF($A$1:A1140,
IF(ISNUMBER(MATCH(RIGHT(TRIM(A1140),1),{".",",",";",":","!","?"},0)),
LEFT(TRIM(A1140),LEN(TRIM(A1140))-1),
TRIM(A1140)
))=1,
"Not Duplicate",
"Duplicate")</f>
        <v/>
      </c>
      <c r="C1141">
        <f>_xlfn.IFNA(_xlfn.XLOOKUP(A1141, Table1[Title], Table1[Inclusion/Exclusion Decision]), "Added studies")</f>
        <v/>
      </c>
      <c r="D1141" t="inlineStr">
        <is>
          <t>Li D, Zhao Z, Hao J, Dong X, Zhang Y, Xiang J, Wang B.</t>
        </is>
      </c>
      <c r="H1141" t="n">
        <v>2026</v>
      </c>
      <c r="I1141" s="5" t="n">
        <v>46078</v>
      </c>
      <c r="L1141" t="inlineStr">
        <is>
          <t>10.1109/JBHI.2026.3668080</t>
        </is>
      </c>
      <c r="P1141">
        <f>_xlfn.IFNA( _xlfn.XLOOKUP(A1141,#REF!,#REF!), "Not Pubmed")</f>
        <v/>
      </c>
      <c r="AC1141" t="inlineStr">
        <is>
          <t>IEEE J Biomed Health Inform</t>
        </is>
      </c>
      <c r="AD1141" t="inlineStr">
        <is>
          <t>Pubmed</t>
        </is>
      </c>
    </row>
    <row r="1142" hidden="1">
      <c r="A1142" t="inlineStr">
        <is>
          <t>Artificial intelligence-driven electroencephalogram analysis for early attention deficit hyperactivity disorder detection in children to prevent learning disabilities and mental health challenges</t>
        </is>
      </c>
      <c r="B1142">
        <f>IF(COUNTIF($A$1:A1141,
IF(ISNUMBER(MATCH(RIGHT(TRIM(A1141),1),{".",",",";",":","!","?"},0)),
LEFT(TRIM(A1141),LEN(TRIM(A1141))-1),
TRIM(A1141)
))=1,
"Not Duplicate",
"Duplicate")</f>
        <v/>
      </c>
      <c r="C1142">
        <f>_xlfn.IFNA(_xlfn.XLOOKUP(A1142, Table1[Title], Table1[Inclusion/Exclusion Decision]), "Added studies")</f>
        <v/>
      </c>
      <c r="D1142" t="inlineStr">
        <is>
          <t>Deshmukh M, Khemchandani M.</t>
        </is>
      </c>
      <c r="H1142" t="n">
        <v>2025</v>
      </c>
      <c r="I1142" s="5" t="n">
        <v>45938</v>
      </c>
      <c r="L1142" t="inlineStr">
        <is>
          <t>10.1080/21622965.2025.2564084</t>
        </is>
      </c>
      <c r="AC1142" t="inlineStr">
        <is>
          <t>Appl Neuropsychol Child</t>
        </is>
      </c>
      <c r="AD1142" t="inlineStr">
        <is>
          <t>Pubmed</t>
        </is>
      </c>
    </row>
    <row r="1143">
      <c r="A1143" t="inlineStr">
        <is>
          <t>Attention deficit hyperactivity disorder assessment through objective measures: POV glasses and machine learning approach</t>
        </is>
      </c>
      <c r="B1143">
        <f>IF(COUNTIF($A$1:A1142,
IF(ISNUMBER(MATCH(RIGHT(TRIM(A1142),1),{".",",",";",":","!","?"},0)),
LEFT(TRIM(A1142),LEN(TRIM(A1142))-1),
TRIM(A1142)
))=1,
"Not Duplicate",
"Duplicate")</f>
        <v/>
      </c>
      <c r="C1143">
        <f>_xlfn.IFNA(_xlfn.XLOOKUP(A1143, Table1[Title], Table1[Inclusion/Exclusion Decision]), "Added studies")</f>
        <v/>
      </c>
      <c r="D1143" t="inlineStr">
        <is>
          <t>Kayış H, Gedizlioğlu Ç, Mumcu E, Hıra Selen AT, Tahıllıoğlu A, Doğan N.</t>
        </is>
      </c>
      <c r="H1143" t="n">
        <v>2026</v>
      </c>
      <c r="I1143" s="5" t="n">
        <v>46114</v>
      </c>
      <c r="J1143" t="inlineStr">
        <is>
          <t>PMC13035793</t>
        </is>
      </c>
      <c r="L1143" t="inlineStr">
        <is>
          <t>10.3389/fpsyt.2026.1785988</t>
        </is>
      </c>
      <c r="P1143">
        <f>_xlfn.IFNA( _xlfn.XLOOKUP(A1143,#REF!,#REF!), "Not Pubmed")</f>
        <v/>
      </c>
      <c r="AC1143" t="inlineStr">
        <is>
          <t>Front Psychiatry</t>
        </is>
      </c>
      <c r="AD1143" t="inlineStr">
        <is>
          <t>Pubmed</t>
        </is>
      </c>
    </row>
    <row r="1144">
      <c r="A1144" t="inlineStr">
        <is>
          <t>Comparative study of multi-headed and baseline deep learning models for ADHD classification from EEG signals</t>
        </is>
      </c>
      <c r="B1144">
        <f>IF(COUNTIF($A$1:A1143,
IF(ISNUMBER(MATCH(RIGHT(TRIM(A1143),1),{".",",",";",":","!","?"},0)),
LEFT(TRIM(A1143),LEN(TRIM(A1143))-1),
TRIM(A1143)
))=1,
"Not Duplicate",
"Duplicate")</f>
        <v/>
      </c>
      <c r="C1144">
        <f>_xlfn.IFNA(_xlfn.XLOOKUP(A1144, Table1[Title], Table1[Inclusion/Exclusion Decision]), "Added studies")</f>
        <v/>
      </c>
      <c r="D1144" t="inlineStr">
        <is>
          <t>Amar LA, Otifi AM, Mohamed SA.</t>
        </is>
      </c>
      <c r="H1144" t="n">
        <v>2025</v>
      </c>
      <c r="I1144" s="5" t="n">
        <v>45895</v>
      </c>
      <c r="L1144" t="inlineStr">
        <is>
          <t>10.1007/s13246-025-01609-y</t>
        </is>
      </c>
      <c r="P1144">
        <f>_xlfn.IFNA( _xlfn.XLOOKUP(A1144,#REF!,#REF!), "Not Pubmed")</f>
        <v/>
      </c>
      <c r="AC1144" t="inlineStr">
        <is>
          <t>Phys Eng Sci Med</t>
        </is>
      </c>
      <c r="AD1144" t="inlineStr">
        <is>
          <t>Pubmed</t>
        </is>
      </c>
    </row>
    <row r="1145">
      <c r="A1145" t="inlineStr">
        <is>
          <t>Prediction of causal genes and gene expression analysis of attention-deficit hyperactivity disorder in the different brain region, a comprehensive integrative analysis of ADHD</t>
        </is>
      </c>
      <c r="B1145">
        <f>IF(COUNTIF($A$1:A1144,
IF(ISNUMBER(MATCH(RIGHT(TRIM(A1144),1),{".",",",";",":","!","?"},0)),
LEFT(TRIM(A1144),LEN(TRIM(A1144))-1),
TRIM(A1144)
))=1,
"Not Duplicate",
"Duplicate")</f>
        <v/>
      </c>
      <c r="C1145">
        <f>_xlfn.IFNA(_xlfn.XLOOKUP(A1145, Table1[Title], Table1[Inclusion/Exclusion Decision]), "Added studies")</f>
        <v/>
      </c>
      <c r="D1145" t="inlineStr">
        <is>
          <t>Fahira A, Li Z, Liu N, Shi Y.</t>
        </is>
      </c>
      <c r="H1145" t="n">
        <v>2019</v>
      </c>
      <c r="I1145" s="5" t="n">
        <v>43506</v>
      </c>
      <c r="L1145" t="inlineStr">
        <is>
          <t>10.1016/j.bbr.2019.02.010</t>
        </is>
      </c>
      <c r="P1145">
        <f>_xlfn.IFNA( _xlfn.XLOOKUP(A1145,#REF!,#REF!), "Not Pubmed")</f>
        <v/>
      </c>
      <c r="AC1145" t="inlineStr">
        <is>
          <t>Behav Brain Res</t>
        </is>
      </c>
      <c r="AD1145" t="inlineStr">
        <is>
          <t>Pubmed</t>
        </is>
      </c>
    </row>
    <row r="1146">
      <c r="A1146" t="inlineStr">
        <is>
          <t>Inferences on the Watts-Strogatz Model: A Study on Brain Functional Connectivity</t>
        </is>
      </c>
      <c r="B1146">
        <f>IF(COUNTIF($A$1:A1145,
IF(ISNUMBER(MATCH(RIGHT(TRIM(A1145),1),{".",",",";",":","!","?"},0)),
LEFT(TRIM(A1145),LEN(TRIM(A1145))-1),
TRIM(A1145)
))=1,
"Not Duplicate",
"Duplicate")</f>
        <v/>
      </c>
      <c r="C1146">
        <f>_xlfn.IFNA(_xlfn.XLOOKUP(A1146, Table1[Title], Table1[Inclusion/Exclusion Decision]), "Added studies")</f>
        <v/>
      </c>
      <c r="D1146" t="inlineStr">
        <is>
          <t>Falconi-Souto A, Cabral-Carvalho RM, Fujita A, Sato JR.</t>
        </is>
      </c>
      <c r="H1146" t="n">
        <v>2025</v>
      </c>
      <c r="I1146" s="5" t="n">
        <v>45988</v>
      </c>
      <c r="L1146" t="inlineStr">
        <is>
          <t>10.1007/s12021-025-09756-z</t>
        </is>
      </c>
      <c r="P1146">
        <f>_xlfn.IFNA( _xlfn.XLOOKUP(A1146,#REF!,#REF!), "Not Pubmed")</f>
        <v/>
      </c>
      <c r="AC1146" t="inlineStr">
        <is>
          <t>Neuroinformatics</t>
        </is>
      </c>
      <c r="AD1146" t="inlineStr">
        <is>
          <t>Pubmed</t>
        </is>
      </c>
    </row>
    <row r="1147">
      <c r="A1147" t="inlineStr">
        <is>
          <t>Effects of spectral features of EEG signals recorded with different channels and recording statuses on ADHD classification with deep learning</t>
        </is>
      </c>
      <c r="B1147">
        <f>IF(COUNTIF($A$1:A1146,
IF(ISNUMBER(MATCH(RIGHT(TRIM(A1146),1),{".",",",";",":","!","?"},0)),
LEFT(TRIM(A1146),LEN(TRIM(A1146))-1),
TRIM(A1146)
))=1,
"Not Duplicate",
"Duplicate")</f>
        <v/>
      </c>
      <c r="C1147">
        <f>_xlfn.IFNA(_xlfn.XLOOKUP(A1147, Table1[Title], Table1[Inclusion/Exclusion Decision]), "Added studies")</f>
        <v/>
      </c>
      <c r="D1147" t="inlineStr">
        <is>
          <t>Tosun M.</t>
        </is>
      </c>
      <c r="H1147" t="n">
        <v>2021</v>
      </c>
      <c r="I1147" s="5" t="n">
        <v>44343</v>
      </c>
      <c r="L1147" t="inlineStr">
        <is>
          <t>10.1007/s13246-021-01018-x</t>
        </is>
      </c>
      <c r="P1147">
        <f>_xlfn.IFNA( _xlfn.XLOOKUP(A1147,#REF!,#REF!), "Not Pubmed")</f>
        <v/>
      </c>
      <c r="AC1147" t="inlineStr">
        <is>
          <t>Phys Eng Sci Med</t>
        </is>
      </c>
      <c r="AD1147" t="inlineStr">
        <is>
          <t>Pubmed</t>
        </is>
      </c>
    </row>
    <row r="1148">
      <c r="A1148" t="inlineStr">
        <is>
          <t>Impact of brain regions on attention deficit hyperactivity disorder (ADHD) electroencephalogram (EEG) signals: Comparison of machine learning algorithms with empirical mode decomposition and time domain analysis</t>
        </is>
      </c>
      <c r="B1148">
        <f>IF(COUNTIF($A$1:A1147,
IF(ISNUMBER(MATCH(RIGHT(TRIM(A1147),1),{".",",",";",":","!","?"},0)),
LEFT(TRIM(A1147),LEN(TRIM(A1147))-1),
TRIM(A1147)
))=1,
"Not Duplicate",
"Duplicate")</f>
        <v/>
      </c>
      <c r="C1148">
        <f>_xlfn.IFNA(_xlfn.XLOOKUP(A1148, Table1[Title], Table1[Inclusion/Exclusion Decision]), "Added studies")</f>
        <v/>
      </c>
      <c r="D1148" t="inlineStr">
        <is>
          <t>Deshmukh M, Khemchandani M, Mhatre M.</t>
        </is>
      </c>
      <c r="H1148" t="n">
        <v>2025</v>
      </c>
      <c r="I1148" s="5" t="n">
        <v>45824</v>
      </c>
      <c r="L1148" t="inlineStr">
        <is>
          <t>10.1080/21622965.2025.2511691</t>
        </is>
      </c>
      <c r="P1148">
        <f>_xlfn.IFNA( _xlfn.XLOOKUP(A1148,#REF!,#REF!), "Not Pubmed")</f>
        <v/>
      </c>
      <c r="AC1148" t="inlineStr">
        <is>
          <t>Appl Neuropsychol Child</t>
        </is>
      </c>
      <c r="AD1148" t="inlineStr">
        <is>
          <t>Pubmed</t>
        </is>
      </c>
    </row>
    <row r="1149">
      <c r="A1149" t="inlineStr">
        <is>
          <t>Predicting five-year comorbid bipolar disorder after attention-deficit/hyperactivity disorder diagnosis: a population-based machine learning approach</t>
        </is>
      </c>
      <c r="B1149">
        <f>IF(COUNTIF($A$1:A1148,
IF(ISNUMBER(MATCH(RIGHT(TRIM(A1148),1),{".",",",";",":","!","?"},0)),
LEFT(TRIM(A1148),LEN(TRIM(A1148))-1),
TRIM(A1148)
))=1,
"Not Duplicate",
"Duplicate")</f>
        <v/>
      </c>
      <c r="C1149">
        <f>_xlfn.IFNA(_xlfn.XLOOKUP(A1149, Table1[Title], Table1[Inclusion/Exclusion Decision]), "Added studies")</f>
        <v/>
      </c>
      <c r="D1149" t="inlineStr">
        <is>
          <t>Yang YS, Hsu CW, Wang LJ, Hung KC, Chen YB, Liang CS, Chen MH.</t>
        </is>
      </c>
      <c r="H1149" t="n">
        <v>2025</v>
      </c>
      <c r="I1149" s="5" t="n">
        <v>45993</v>
      </c>
      <c r="J1149" t="inlineStr">
        <is>
          <t>PMC12776958</t>
        </is>
      </c>
      <c r="L1149" t="inlineStr">
        <is>
          <t>10.1186/s13034-025-01002-3</t>
        </is>
      </c>
      <c r="P1149">
        <f>_xlfn.IFNA( _xlfn.XLOOKUP(A1149,#REF!,#REF!), "Not Pubmed")</f>
        <v/>
      </c>
      <c r="AC1149" t="inlineStr">
        <is>
          <t>Child Adolesc Psychiatry Ment Health</t>
        </is>
      </c>
      <c r="AD1149" t="inlineStr">
        <is>
          <t>Pubmed</t>
        </is>
      </c>
    </row>
    <row r="1150">
      <c r="A1150" t="inlineStr">
        <is>
          <t>Differentiating Boys with ADHD from Those with Typical Development Based on Whole-Brain Functional Connections Using a Machine Learning Approach</t>
        </is>
      </c>
      <c r="B1150">
        <f>IF(COUNTIF($A$1:A1149,
IF(ISNUMBER(MATCH(RIGHT(TRIM(A1149),1),{".",",",";",":","!","?"},0)),
LEFT(TRIM(A1149),LEN(TRIM(A1149))-1),
TRIM(A1149)
))=1,
"Not Duplicate",
"Duplicate")</f>
        <v/>
      </c>
      <c r="C1150">
        <f>_xlfn.IFNA(_xlfn.XLOOKUP(A1150, Table1[Title], Table1[Inclusion/Exclusion Decision]), "Added studies")</f>
        <v/>
      </c>
      <c r="D1150" t="inlineStr">
        <is>
          <t>Sun Y, Zhao L, Lan Z, Jia XZ, Xue SW.</t>
        </is>
      </c>
      <c r="H1150" t="n">
        <v>2020</v>
      </c>
      <c r="I1150" s="5" t="n">
        <v>43917</v>
      </c>
      <c r="J1150" t="inlineStr">
        <is>
          <t>PMC7071874</t>
        </is>
      </c>
      <c r="L1150" t="inlineStr">
        <is>
          <t>10.2147/NDT.S239013</t>
        </is>
      </c>
      <c r="P1150">
        <f>_xlfn.IFNA( _xlfn.XLOOKUP(A1150,#REF!,#REF!), "Not Pubmed")</f>
        <v/>
      </c>
      <c r="AC1150" t="inlineStr">
        <is>
          <t>Neuropsychiatr Dis Treat</t>
        </is>
      </c>
      <c r="AD1150" t="inlineStr">
        <is>
          <t>Pubmed</t>
        </is>
      </c>
    </row>
    <row r="1151">
      <c r="A1151" t="inlineStr">
        <is>
          <t>Brain iron deficiency in children with attention deficit hyperactivity disorder using iterAtive magnetic suscePtibility sources sepARaTion (APART-QSM)</t>
        </is>
      </c>
      <c r="B1151">
        <f>IF(COUNTIF($A$1:A1150,
IF(ISNUMBER(MATCH(RIGHT(TRIM(A1150),1),{".",",",";",":","!","?"},0)),
LEFT(TRIM(A1150),LEN(TRIM(A1150))-1),
TRIM(A1150)
))=1,
"Not Duplicate",
"Duplicate")</f>
        <v/>
      </c>
      <c r="C1151">
        <f>_xlfn.IFNA(_xlfn.XLOOKUP(A1151, Table1[Title], Table1[Inclusion/Exclusion Decision]), "Added studies")</f>
        <v/>
      </c>
      <c r="D1151" t="inlineStr">
        <is>
          <t>Li Y, Wang H, Cai H, Lan S, Dai Y, Xu B, Su S, Zhang H, Yang Z, Chen Y.</t>
        </is>
      </c>
      <c r="H1151" t="n">
        <v>2025</v>
      </c>
      <c r="I1151" s="5" t="n">
        <v>45867</v>
      </c>
      <c r="J1151" t="inlineStr">
        <is>
          <t>PMC12290788</t>
        </is>
      </c>
      <c r="L1151" t="inlineStr">
        <is>
          <t>10.21037/qims-2024-2800</t>
        </is>
      </c>
      <c r="P1151">
        <f>_xlfn.IFNA( _xlfn.XLOOKUP(A1151,#REF!,#REF!), "Not Pubmed")</f>
        <v/>
      </c>
      <c r="AC1151" t="inlineStr">
        <is>
          <t>Quant Imaging Med Surg</t>
        </is>
      </c>
      <c r="AD1151" t="inlineStr">
        <is>
          <t>Pubmed</t>
        </is>
      </c>
    </row>
    <row r="1152">
      <c r="A1152" t="inlineStr">
        <is>
          <t>Explainability Enhanced Machine Learning Model for Classifying Intellectual Disability and Attention-Deficit/Hyperactivity Disorder With Psychological Test Reports</t>
        </is>
      </c>
      <c r="B1152">
        <f>IF(COUNTIF($A$1:A1151,
IF(ISNUMBER(MATCH(RIGHT(TRIM(A1151),1),{".",",",";",":","!","?"},0)),
LEFT(TRIM(A1151),LEN(TRIM(A1151))-1),
TRIM(A1151)
))=1,
"Not Duplicate",
"Duplicate")</f>
        <v/>
      </c>
      <c r="C1152">
        <f>_xlfn.IFNA(_xlfn.XLOOKUP(A1152, Table1[Title], Table1[Inclusion/Exclusion Decision]), "Added studies")</f>
        <v/>
      </c>
      <c r="D1152" t="inlineStr">
        <is>
          <t>Kim TM, Kim YH, Song SH, Choi IY, Kim DJ, Ko T.</t>
        </is>
      </c>
      <c r="H1152" t="n">
        <v>2025</v>
      </c>
      <c r="I1152" s="5" t="n">
        <v>45741</v>
      </c>
      <c r="J1152" t="inlineStr">
        <is>
          <t>PMC11932825</t>
        </is>
      </c>
      <c r="L1152" t="inlineStr">
        <is>
          <t>10.3346/jkms.2025.40.e26</t>
        </is>
      </c>
      <c r="P1152">
        <f>_xlfn.IFNA( _xlfn.XLOOKUP(A1152,#REF!,#REF!), "Not Pubmed")</f>
        <v/>
      </c>
      <c r="AC1152" t="inlineStr">
        <is>
          <t>J Korean Med Sci</t>
        </is>
      </c>
      <c r="AD1152" t="inlineStr">
        <is>
          <t>Pubmed</t>
        </is>
      </c>
    </row>
    <row r="1153">
      <c r="A1153" t="inlineStr">
        <is>
          <t>Automatic detection of attention deficit hyperactivity disorder using machine learning algorithms based on short time Fourier transform and discrete cosine transform</t>
        </is>
      </c>
      <c r="B1153">
        <f>IF(COUNTIF($A$1:A1152,
IF(ISNUMBER(MATCH(RIGHT(TRIM(A1152),1),{".",",",";",":","!","?"},0)),
LEFT(TRIM(A1152),LEN(TRIM(A1152))-1),
TRIM(A1152)
))=1,
"Not Duplicate",
"Duplicate")</f>
        <v/>
      </c>
      <c r="C1153">
        <f>_xlfn.IFNA(_xlfn.XLOOKUP(A1153, Table1[Title], Table1[Inclusion/Exclusion Decision]), "Added studies")</f>
        <v/>
      </c>
      <c r="D1153" t="inlineStr">
        <is>
          <t>Deshmukh M, Khemchandani M.</t>
        </is>
      </c>
      <c r="H1153" t="n">
        <v>2025</v>
      </c>
      <c r="I1153" s="5" t="n">
        <v>45727</v>
      </c>
      <c r="L1153" t="inlineStr">
        <is>
          <t>10.1080/21622965.2025.2470438</t>
        </is>
      </c>
      <c r="P1153">
        <f>_xlfn.IFNA( _xlfn.XLOOKUP(A1153,#REF!,#REF!), "Not Pubmed")</f>
        <v/>
      </c>
      <c r="AC1153" t="inlineStr">
        <is>
          <t>Appl Neuropsychol Child</t>
        </is>
      </c>
      <c r="AD1153" t="inlineStr">
        <is>
          <t>Pubmed</t>
        </is>
      </c>
    </row>
    <row r="1154">
      <c r="A1154" t="inlineStr">
        <is>
          <t>MAN-GNN: An interpretable biomarker architecture for neurodevelopmental disorders</t>
        </is>
      </c>
      <c r="B1154">
        <f>IF(COUNTIF($A$1:A1153,
IF(ISNUMBER(MATCH(RIGHT(TRIM(A1153),1),{".",",",";",":","!","?"},0)),
LEFT(TRIM(A1153),LEN(TRIM(A1153))-1),
TRIM(A1153)
))=1,
"Not Duplicate",
"Duplicate")</f>
        <v/>
      </c>
      <c r="C1154">
        <f>_xlfn.IFNA(_xlfn.XLOOKUP(A1154, Table1[Title], Table1[Inclusion/Exclusion Decision]), "Added studies")</f>
        <v/>
      </c>
      <c r="D1154" t="inlineStr">
        <is>
          <t>Han Q, Ye H, Bai M, Wang L, Sun Y, Song Z, Zhao J, Shi L, Kuang Z.</t>
        </is>
      </c>
      <c r="H1154" t="n">
        <v>2026</v>
      </c>
      <c r="I1154" s="5" t="n">
        <v>45920</v>
      </c>
      <c r="L1154" t="inlineStr">
        <is>
          <t>10.1016/j.neunet.2025.108110</t>
        </is>
      </c>
      <c r="P1154">
        <f>_xlfn.IFNA( _xlfn.XLOOKUP(A1154,#REF!,#REF!), "Not Pubmed")</f>
        <v/>
      </c>
      <c r="AC1154" t="inlineStr">
        <is>
          <t>Neural Netw</t>
        </is>
      </c>
      <c r="AD1154" t="inlineStr">
        <is>
          <t>Pubmed</t>
        </is>
      </c>
    </row>
    <row r="1155">
      <c r="A1155" t="inlineStr">
        <is>
          <t>Leveraging point-of-view camera and MediaPipe for objective hyperactivity assessment in preschool ADHD</t>
        </is>
      </c>
      <c r="B1155">
        <f>IF(COUNTIF($A$1:A1154,
IF(ISNUMBER(MATCH(RIGHT(TRIM(A1154),1),{".",",",";",":","!","?"},0)),
LEFT(TRIM(A1154),LEN(TRIM(A1154))-1),
TRIM(A1154)
))=1,
"Not Duplicate",
"Duplicate")</f>
        <v/>
      </c>
      <c r="C1155">
        <f>_xlfn.IFNA(_xlfn.XLOOKUP(A1155, Table1[Title], Table1[Inclusion/Exclusion Decision]), "Added studies")</f>
        <v/>
      </c>
      <c r="D1155" t="inlineStr">
        <is>
          <t>Kayış H, Gedizlioğlu Ç.</t>
        </is>
      </c>
      <c r="H1155" t="n">
        <v>2026</v>
      </c>
      <c r="I1155" s="5" t="n">
        <v>46101</v>
      </c>
      <c r="J1155" t="inlineStr">
        <is>
          <t>PMC12996202</t>
        </is>
      </c>
      <c r="L1155" t="inlineStr">
        <is>
          <t>10.3389/fpsyt.2026.1769322</t>
        </is>
      </c>
      <c r="P1155">
        <f>_xlfn.IFNA( _xlfn.XLOOKUP(A1155,#REF!,#REF!), "Not Pubmed")</f>
        <v/>
      </c>
      <c r="AC1155" t="inlineStr">
        <is>
          <t>Front Psychiatry</t>
        </is>
      </c>
      <c r="AD1155" t="inlineStr">
        <is>
          <t>Pubmed</t>
        </is>
      </c>
    </row>
    <row r="1156">
      <c r="A1156" t="inlineStr">
        <is>
          <t>Toward a fair, gender-debiased classifier for the diagnosis of attention deficit/hyperactivity disorder- a Machine-Learning based classification study</t>
        </is>
      </c>
      <c r="B1156">
        <f>IF(COUNTIF($A$1:A1155,
IF(ISNUMBER(MATCH(RIGHT(TRIM(A1155),1),{".",",",";",":","!","?"},0)),
LEFT(TRIM(A1155),LEN(TRIM(A1155))-1),
TRIM(A1155)
))=1,
"Not Duplicate",
"Duplicate")</f>
        <v/>
      </c>
      <c r="C1156">
        <f>_xlfn.IFNA(_xlfn.XLOOKUP(A1156, Table1[Title], Table1[Inclusion/Exclusion Decision]), "Added studies")</f>
        <v/>
      </c>
      <c r="D1156" t="inlineStr">
        <is>
          <t>Neufang S, Li F, Akhrif A, Beyan OD.</t>
        </is>
      </c>
      <c r="H1156" t="n">
        <v>2025</v>
      </c>
      <c r="I1156" s="5" t="n">
        <v>45874</v>
      </c>
      <c r="J1156" t="inlineStr">
        <is>
          <t>PMC12326834</t>
        </is>
      </c>
      <c r="L1156" t="inlineStr">
        <is>
          <t>10.1186/s12911-025-03126-0</t>
        </is>
      </c>
      <c r="P1156">
        <f>_xlfn.IFNA( _xlfn.XLOOKUP(A1156,#REF!,#REF!), "Not Pubmed")</f>
        <v/>
      </c>
      <c r="AC1156" t="inlineStr">
        <is>
          <t>BMC Med Inform Decis Mak</t>
        </is>
      </c>
      <c r="AD1156" t="inlineStr">
        <is>
          <t>Pubmed</t>
        </is>
      </c>
    </row>
    <row r="1157">
      <c r="A1157" t="inlineStr">
        <is>
          <t>A risk calculator to predict adult attention-deficit/hyperactivity disorder: generation and external validation in three birth cohorts and one clinical sample</t>
        </is>
      </c>
      <c r="B1157">
        <f>IF(COUNTIF($A$1:A1156,
IF(ISNUMBER(MATCH(RIGHT(TRIM(A1156),1),{".",",",";",":","!","?"},0)),
LEFT(TRIM(A1156),LEN(TRIM(A1156))-1),
TRIM(A1156)
))=1,
"Not Duplicate",
"Duplicate")</f>
        <v/>
      </c>
      <c r="C1157">
        <f>_xlfn.IFNA(_xlfn.XLOOKUP(A1157, Table1[Title], Table1[Inclusion/Exclusion Decision]), "Added studies")</f>
        <v/>
      </c>
      <c r="D1157" t="inlineStr">
        <is>
          <t>Caye A, Agnew-Blais J, Arseneault L, Gonçalves H, Kieling C, Langley K, Menezes AMB, Moffitt TE, Passos IC, Rocha TB, Sibley MH, Swanson JM, Thapar A, Wehrmeister F, Rohde LA.</t>
        </is>
      </c>
      <c r="H1157" t="n">
        <v>2019</v>
      </c>
      <c r="I1157" s="5" t="n">
        <v>43601</v>
      </c>
      <c r="J1157" t="inlineStr">
        <is>
          <t>PMC8061253</t>
        </is>
      </c>
      <c r="L1157" t="inlineStr">
        <is>
          <t>10.1017/S2045796019000283</t>
        </is>
      </c>
      <c r="AC1157" t="inlineStr">
        <is>
          <t>Epidemiol Psychiatr Sci</t>
        </is>
      </c>
      <c r="AD1157" t="inlineStr">
        <is>
          <t>Pubmed</t>
        </is>
      </c>
    </row>
    <row r="1158">
      <c r="A1158" t="inlineStr">
        <is>
          <t>Differentiating Functional Connectivity Patterns in ADHD and Autism Among the Young People: A Machine Learning Solution</t>
        </is>
      </c>
      <c r="B1158">
        <f>IF(COUNTIF($A$1:A1157,
IF(ISNUMBER(MATCH(RIGHT(TRIM(A1157),1),{".",",",";",":","!","?"},0)),
LEFT(TRIM(A1157),LEN(TRIM(A1157))-1),
TRIM(A1157)
))=1,
"Not Duplicate",
"Duplicate")</f>
        <v/>
      </c>
      <c r="C1158">
        <f>_xlfn.IFNA(_xlfn.XLOOKUP(A1158, Table1[Title], Table1[Inclusion/Exclusion Decision]), "Added studies")</f>
        <v/>
      </c>
      <c r="D1158" t="inlineStr">
        <is>
          <t>Sütçübaşı B, Ballı T, Roeyers H, Wiersema JR, Çamkerten S, Öztürk OC, Metin B, Sonuga-Barke E.</t>
        </is>
      </c>
      <c r="H1158" t="n">
        <v>2025</v>
      </c>
      <c r="I1158" s="5" t="n">
        <v>45698</v>
      </c>
      <c r="L1158" t="inlineStr">
        <is>
          <t>10.1177/10870547251315230</t>
        </is>
      </c>
      <c r="P1158">
        <f>_xlfn.IFNA( _xlfn.XLOOKUP(A1158,#REF!,#REF!), "Not Pubmed")</f>
        <v/>
      </c>
      <c r="AC1158" t="inlineStr">
        <is>
          <t>J Atten Disord</t>
        </is>
      </c>
      <c r="AD1158" t="inlineStr">
        <is>
          <t>Pubmed</t>
        </is>
      </c>
    </row>
    <row r="1159">
      <c r="A1159" t="inlineStr">
        <is>
          <t>Exploring Functional Connectivity in Attention Deficit/Hyperactivity Disorder: A Functional Near-Infrared Spectroscopy Study With Machine Learning Analysis</t>
        </is>
      </c>
      <c r="B1159">
        <f>IF(COUNTIF($A$1:A1158,
IF(ISNUMBER(MATCH(RIGHT(TRIM(A1158),1),{".",",",";",":","!","?"},0)),
LEFT(TRIM(A1158),LEN(TRIM(A1158))-1),
TRIM(A1158)
))=1,
"Not Duplicate",
"Duplicate")</f>
        <v/>
      </c>
      <c r="C1159">
        <f>_xlfn.IFNA(_xlfn.XLOOKUP(A1159, Table1[Title], Table1[Inclusion/Exclusion Decision]), "Added studies")</f>
        <v/>
      </c>
      <c r="D1159" t="inlineStr">
        <is>
          <t>Lim S, Dong SY, McIntyre RS, Chiang SK, Ho R.</t>
        </is>
      </c>
      <c r="H1159" t="n">
        <v>2025</v>
      </c>
      <c r="I1159" s="5" t="n">
        <v>45772</v>
      </c>
      <c r="L1159" t="inlineStr">
        <is>
          <t>10.1109/JBHI.2025.3564487</t>
        </is>
      </c>
      <c r="P1159">
        <f>_xlfn.IFNA( _xlfn.XLOOKUP(A1159,#REF!,#REF!), "Not Pubmed")</f>
        <v/>
      </c>
      <c r="AC1159" t="inlineStr">
        <is>
          <t>IEEE J Biomed Health Inform</t>
        </is>
      </c>
      <c r="AD1159" t="inlineStr">
        <is>
          <t>Pubmed</t>
        </is>
      </c>
    </row>
    <row r="1160" hidden="1">
      <c r="A1160" t="inlineStr">
        <is>
          <t>Advanced machine learning techniques reveal multidimensional EEG abnormalities in children with ADHD: a framework for automatic diagnosis</t>
        </is>
      </c>
      <c r="B1160">
        <f>IF(COUNTIF($A$1:A1159,
IF(ISNUMBER(MATCH(RIGHT(TRIM(A1159),1),{".",",",";",":","!","?"},0)),
LEFT(TRIM(A1159),LEN(TRIM(A1159))-1),
TRIM(A1159)
))=1,
"Not Duplicate",
"Duplicate")</f>
        <v/>
      </c>
      <c r="C1160">
        <f>_xlfn.IFNA(_xlfn.XLOOKUP(A1160, Table1[Title], Table1[Inclusion/Exclusion Decision]), "Added studies")</f>
        <v/>
      </c>
      <c r="D1160" t="inlineStr">
        <is>
          <t>Mao Y, Qi X, He L, Wang S, Wang Z, Wang F.</t>
        </is>
      </c>
      <c r="H1160" t="n">
        <v>2025</v>
      </c>
      <c r="I1160" s="5" t="n">
        <v>45719</v>
      </c>
      <c r="J1160" t="inlineStr">
        <is>
          <t>PMC11868104</t>
        </is>
      </c>
      <c r="L1160" t="inlineStr">
        <is>
          <t>10.3389/fpsyt.2025.1475936</t>
        </is>
      </c>
      <c r="AC1160" t="inlineStr">
        <is>
          <t>Front Psychiatry</t>
        </is>
      </c>
      <c r="AD1160" t="inlineStr">
        <is>
          <t>Pubmed</t>
        </is>
      </c>
    </row>
    <row r="1161">
      <c r="A1161" t="inlineStr">
        <is>
          <t>Amphetamine use and Parkinson's disease: integration of artificial intelligence prediction, clinical corroboration, and mechanism of action analyses</t>
        </is>
      </c>
      <c r="B1161">
        <f>IF(COUNTIF($A$1:A1160,
IF(ISNUMBER(MATCH(RIGHT(TRIM(A1160),1),{".",",",";",":","!","?"},0)),
LEFT(TRIM(A1160),LEN(TRIM(A1160))-1),
TRIM(A1160)
))=1,
"Not Duplicate",
"Duplicate")</f>
        <v/>
      </c>
      <c r="C1161">
        <f>_xlfn.IFNA(_xlfn.XLOOKUP(A1161, Table1[Title], Table1[Inclusion/Exclusion Decision]), "Added studies")</f>
        <v/>
      </c>
      <c r="D1161" t="inlineStr">
        <is>
          <t>Gorenflo MP, Gao Z, Davis PB, Kaelber D, Xu R.</t>
        </is>
      </c>
      <c r="H1161" t="n">
        <v>2025</v>
      </c>
      <c r="I1161" s="5" t="n">
        <v>45797</v>
      </c>
      <c r="J1161" t="inlineStr">
        <is>
          <t>PMC12091834</t>
        </is>
      </c>
      <c r="L1161" t="inlineStr">
        <is>
          <t>10.1371/journal.pone.0323761</t>
        </is>
      </c>
      <c r="P1161">
        <f>_xlfn.IFNA( _xlfn.XLOOKUP(A1161,#REF!,#REF!), "Not Pubmed")</f>
        <v/>
      </c>
      <c r="AC1161" t="inlineStr">
        <is>
          <t>PLoS One</t>
        </is>
      </c>
      <c r="AD1161" t="inlineStr">
        <is>
          <t>Pubmed</t>
        </is>
      </c>
    </row>
    <row r="1162">
      <c r="A1162" t="inlineStr">
        <is>
          <t>MHNet: Multi-view High-Order Network for Diagnosing Neurodevelopmental Disorders Using Resting-State fMRI</t>
        </is>
      </c>
      <c r="B1162">
        <f>IF(COUNTIF($A$1:A1161,
IF(ISNUMBER(MATCH(RIGHT(TRIM(A1161),1),{".",",",";",":","!","?"},0)),
LEFT(TRIM(A1161),LEN(TRIM(A1161))-1),
TRIM(A1161)
))=1,
"Not Duplicate",
"Duplicate")</f>
        <v/>
      </c>
      <c r="C1162">
        <f>_xlfn.IFNA(_xlfn.XLOOKUP(A1162, Table1[Title], Table1[Inclusion/Exclusion Decision]), "Added studies")</f>
        <v/>
      </c>
      <c r="D1162" t="inlineStr">
        <is>
          <t>Li Y, Zeng W, Dong W, Cai L, Wang L, Chen H, Yan H, Bian L, Wang N.</t>
        </is>
      </c>
      <c r="H1162" t="n">
        <v>2025</v>
      </c>
      <c r="I1162" s="5" t="n">
        <v>45685</v>
      </c>
      <c r="J1162" t="inlineStr">
        <is>
          <t>PMC12572487</t>
        </is>
      </c>
      <c r="L1162" t="inlineStr">
        <is>
          <t>10.1007/s10278-025-01399-5</t>
        </is>
      </c>
      <c r="P1162">
        <f>_xlfn.IFNA( _xlfn.XLOOKUP(A1162,#REF!,#REF!), "Not Pubmed")</f>
        <v/>
      </c>
      <c r="AC1162" t="inlineStr">
        <is>
          <t>J Imaging Inform Med</t>
        </is>
      </c>
      <c r="AD1162" t="inlineStr">
        <is>
          <t>Pubmed</t>
        </is>
      </c>
    </row>
    <row r="1163">
      <c r="A1163" t="inlineStr">
        <is>
          <t>Machine learning-based prediction of suicide risk using adult attention-deficit/hyperactivity disorder symptoms and depression indicators: insights from a nationally representative south korean survey</t>
        </is>
      </c>
      <c r="B1163">
        <f>IF(COUNTIF($A$1:A1162,
IF(ISNUMBER(MATCH(RIGHT(TRIM(A1162),1),{".",",",";",":","!","?"},0)),
LEFT(TRIM(A1162),LEN(TRIM(A1162))-1),
TRIM(A1162)
))=1,
"Not Duplicate",
"Duplicate")</f>
        <v/>
      </c>
      <c r="C1163">
        <f>_xlfn.IFNA(_xlfn.XLOOKUP(A1163, Table1[Title], Table1[Inclusion/Exclusion Decision]), "Added studies")</f>
        <v/>
      </c>
      <c r="D1163" t="inlineStr">
        <is>
          <t>Kim S, Lee K.</t>
        </is>
      </c>
      <c r="H1163" t="n">
        <v>2025</v>
      </c>
      <c r="I1163" s="5" t="n">
        <v>45896</v>
      </c>
      <c r="L1163" t="inlineStr">
        <is>
          <t>10.1016/j.psychres.2025.116702</t>
        </is>
      </c>
      <c r="P1163">
        <f>_xlfn.IFNA( _xlfn.XLOOKUP(A1163,#REF!,#REF!), "Not Pubmed")</f>
        <v/>
      </c>
      <c r="AC1163" t="inlineStr">
        <is>
          <t>Psychiatry Res</t>
        </is>
      </c>
      <c r="AD1163" t="inlineStr">
        <is>
          <t>Pubmed</t>
        </is>
      </c>
    </row>
    <row r="1164">
      <c r="A1164" t="inlineStr">
        <is>
          <t>Transforming 3D MRI to 2D Feature Maps Using Pre-Trained Models for Diagnosis of Attention Deficit Hyperactivity Disorder</t>
        </is>
      </c>
      <c r="B1164">
        <f>IF(COUNTIF($A$1:A1163,
IF(ISNUMBER(MATCH(RIGHT(TRIM(A1163),1),{".",",",";",":","!","?"},0)),
LEFT(TRIM(A1163),LEN(TRIM(A1163))-1),
TRIM(A1163)
))=1,
"Not Duplicate",
"Duplicate")</f>
        <v/>
      </c>
      <c r="C1164">
        <f>_xlfn.IFNA(_xlfn.XLOOKUP(A1164, Table1[Title], Table1[Inclusion/Exclusion Decision]), "Added studies")</f>
        <v/>
      </c>
      <c r="D1164" t="inlineStr">
        <is>
          <t>Hosseini E, Hosseini SA, Servaes S, Hall B, Rosa-Neto P, Moradi AR, Kumar A, Pedram MM, Chawla S.</t>
        </is>
      </c>
      <c r="H1164" t="n">
        <v>2025</v>
      </c>
      <c r="I1164" s="5" t="n">
        <v>45804</v>
      </c>
      <c r="J1164" t="inlineStr">
        <is>
          <t>PMC12115681</t>
        </is>
      </c>
      <c r="L1164" t="inlineStr">
        <is>
          <t>10.3390/tomography11050056</t>
        </is>
      </c>
      <c r="P1164">
        <f>_xlfn.IFNA( _xlfn.XLOOKUP(A1164,#REF!,#REF!), "Not Pubmed")</f>
        <v/>
      </c>
      <c r="AC1164" t="inlineStr">
        <is>
          <t>Tomography</t>
        </is>
      </c>
      <c r="AD1164" t="inlineStr">
        <is>
          <t>Pubmed</t>
        </is>
      </c>
    </row>
    <row r="1165">
      <c r="A1165" t="inlineStr">
        <is>
          <t>Machine learning approaches to identifying neurodevelopmental disorders using social media data: a systematic review</t>
        </is>
      </c>
      <c r="B1165">
        <f>IF(COUNTIF($A$1:A1164,
IF(ISNUMBER(MATCH(RIGHT(TRIM(A1164),1),{".",",",";",":","!","?"},0)),
LEFT(TRIM(A1164),LEN(TRIM(A1164))-1),
TRIM(A1164)
))=1,
"Not Duplicate",
"Duplicate")</f>
        <v/>
      </c>
      <c r="C1165">
        <f>_xlfn.IFNA(_xlfn.XLOOKUP(A1165, Table1[Title], Table1[Inclusion/Exclusion Decision]), "Added studies")</f>
        <v/>
      </c>
      <c r="D1165" t="inlineStr">
        <is>
          <t>Mohammad SR, Kadaei F, Mohkam M.</t>
        </is>
      </c>
      <c r="H1165" t="n">
        <v>2026</v>
      </c>
      <c r="I1165" s="5" t="n">
        <v>46092</v>
      </c>
      <c r="L1165" t="inlineStr">
        <is>
          <t>10.1016/j.ijmedinf.2026.106378</t>
        </is>
      </c>
      <c r="P1165">
        <f>_xlfn.IFNA( _xlfn.XLOOKUP(A1165,#REF!,#REF!), "Not Pubmed")</f>
        <v/>
      </c>
      <c r="AC1165" t="inlineStr">
        <is>
          <t>Int J Med Inform</t>
        </is>
      </c>
      <c r="AD1165" t="inlineStr">
        <is>
          <t>Pubmed</t>
        </is>
      </c>
    </row>
    <row r="1166">
      <c r="A1166" t="inlineStr">
        <is>
          <t>Empirically derived symptom profiles in adults with attention-Deficit/hyperactivity disorder: An unsupervised machine learning approach</t>
        </is>
      </c>
      <c r="B1166">
        <f>IF(COUNTIF($A$1:A1165,
IF(ISNUMBER(MATCH(RIGHT(TRIM(A1165),1),{".",",",";",":","!","?"},0)),
LEFT(TRIM(A1165),LEN(TRIM(A1165))-1),
TRIM(A1165)
))=1,
"Not Duplicate",
"Duplicate")</f>
        <v/>
      </c>
      <c r="C1166">
        <f>_xlfn.IFNA(_xlfn.XLOOKUP(A1166, Table1[Title], Table1[Inclusion/Exclusion Decision]), "Added studies")</f>
        <v/>
      </c>
      <c r="D1166" t="inlineStr">
        <is>
          <t>Rodriguez VJ, Finley JA, Liu Q, Alfonso D, Basurto KS, Oh A, Nili A, Paltell KC, Hoots JK, Ovsiew GP, Resch ZJ, Ulrich DM, Soble JR.</t>
        </is>
      </c>
      <c r="H1166" t="n">
        <v>2026</v>
      </c>
      <c r="I1166" s="5" t="n">
        <v>45406</v>
      </c>
      <c r="L1166" t="inlineStr">
        <is>
          <t>10.1080/23279095.2024.2343022</t>
        </is>
      </c>
      <c r="P1166">
        <f>_xlfn.IFNA( _xlfn.XLOOKUP(A1166,#REF!,#REF!), "Not Pubmed")</f>
        <v/>
      </c>
      <c r="AC1166" t="inlineStr">
        <is>
          <t>Appl Neuropsychol Adult</t>
        </is>
      </c>
      <c r="AD1166" t="inlineStr">
        <is>
          <t>Pubmed</t>
        </is>
      </c>
    </row>
    <row r="1167">
      <c r="A1167" t="inlineStr">
        <is>
          <t>Clinical Decision Support Systems and Artificial Intelligence in ADHD Assessment and Rehabilitation: Opportunities and Challenges for Technology-Assisted Care</t>
        </is>
      </c>
      <c r="B1167">
        <f>IF(COUNTIF($A$1:A1166,
IF(ISNUMBER(MATCH(RIGHT(TRIM(A1166),1),{".",",",";",":","!","?"},0)),
LEFT(TRIM(A1166),LEN(TRIM(A1166))-1),
TRIM(A1166)
))=1,
"Not Duplicate",
"Duplicate")</f>
        <v/>
      </c>
      <c r="C1167">
        <f>_xlfn.IFNA(_xlfn.XLOOKUP(A1167, Table1[Title], Table1[Inclusion/Exclusion Decision]), "Added studies")</f>
        <v/>
      </c>
      <c r="D1167" t="inlineStr">
        <is>
          <t>Dahò M, Caci B.</t>
        </is>
      </c>
      <c r="H1167" t="n">
        <v>2025</v>
      </c>
      <c r="I1167" s="5" t="n">
        <v>46002</v>
      </c>
      <c r="J1167" t="inlineStr">
        <is>
          <t>PMC12692532</t>
        </is>
      </c>
      <c r="L1167" t="inlineStr">
        <is>
          <t>10.3390/healthcare13233171</t>
        </is>
      </c>
      <c r="P1167">
        <f>_xlfn.IFNA( _xlfn.XLOOKUP(A1167,#REF!,#REF!), "Not Pubmed")</f>
        <v/>
      </c>
      <c r="AC1167" t="inlineStr">
        <is>
          <t>Healthcare (Basel)</t>
        </is>
      </c>
      <c r="AD1167" t="inlineStr">
        <is>
          <t>Pubmed</t>
        </is>
      </c>
    </row>
    <row r="1168">
      <c r="A1168" t="inlineStr">
        <is>
          <t>Predictive modeling of adaptive behavior trajectories in autism: insights from a clinical cohort study</t>
        </is>
      </c>
      <c r="B1168">
        <f>IF(COUNTIF($A$1:A1167,
IF(ISNUMBER(MATCH(RIGHT(TRIM(A1167),1),{".",",",";",":","!","?"},0)),
LEFT(TRIM(A1167),LEN(TRIM(A1167))-1),
TRIM(A1167)
))=1,
"Not Duplicate",
"Duplicate")</f>
        <v/>
      </c>
      <c r="C1168">
        <f>_xlfn.IFNA(_xlfn.XLOOKUP(A1168, Table1[Title], Table1[Inclusion/Exclusion Decision]), "Added studies")</f>
        <v/>
      </c>
      <c r="D1168" t="inlineStr">
        <is>
          <t>Aitken A, Lazerwitz MC, Eash A, Hattangadi N, Mukherjee P, Marco EJ, Shapiro KA.</t>
        </is>
      </c>
      <c r="H1168" t="n">
        <v>2025</v>
      </c>
      <c r="I1168" s="5" t="n">
        <v>45940</v>
      </c>
      <c r="J1168" t="inlineStr">
        <is>
          <t>PMC12514274</t>
        </is>
      </c>
      <c r="L1168" t="inlineStr">
        <is>
          <t>10.1038/s41398-025-03592-0</t>
        </is>
      </c>
      <c r="P1168">
        <f>_xlfn.IFNA( _xlfn.XLOOKUP(A1168,#REF!,#REF!), "Not Pubmed")</f>
        <v/>
      </c>
      <c r="AC1168" t="inlineStr">
        <is>
          <t>Transl Psychiatry</t>
        </is>
      </c>
      <c r="AD1168" t="inlineStr">
        <is>
          <t>Pubmed</t>
        </is>
      </c>
    </row>
    <row r="1169">
      <c r="A1169" t="inlineStr">
        <is>
          <t>Detecting Autism Spectrum Disorder and Attention Deficit Hyperactivity Disorder Using Multimodal Time-Frequency Analysis with Machine Learning Using the Electroretinogram from Two Flash Strengths</t>
        </is>
      </c>
      <c r="B1169">
        <f>IF(COUNTIF($A$1:A1168,
IF(ISNUMBER(MATCH(RIGHT(TRIM(A1168),1),{".",",",";",":","!","?"},0)),
LEFT(TRIM(A1168),LEN(TRIM(A1168))-1),
TRIM(A1168)
))=1,
"Not Duplicate",
"Duplicate")</f>
        <v/>
      </c>
      <c r="C1169">
        <f>_xlfn.IFNA(_xlfn.XLOOKUP(A1169, Table1[Title], Table1[Inclusion/Exclusion Decision]), "Added studies")</f>
        <v/>
      </c>
      <c r="D1169" t="inlineStr">
        <is>
          <t>Manjur SM, Diaz LRM, Lee IO, Skuse DH, Thompson DA, Marmolejos-Ramos F, Constable PA, Posada-Quintero HF.</t>
        </is>
      </c>
      <c r="H1169" t="n">
        <v>2025</v>
      </c>
      <c r="I1169" s="5" t="n">
        <v>45345</v>
      </c>
      <c r="L1169" t="inlineStr">
        <is>
          <t>10.1007/s10803-024-06290-w</t>
        </is>
      </c>
      <c r="P1169">
        <f>_xlfn.IFNA( _xlfn.XLOOKUP(A1169,#REF!,#REF!), "Not Pubmed")</f>
        <v/>
      </c>
      <c r="AC1169" t="inlineStr">
        <is>
          <t>J Autism Dev Disord</t>
        </is>
      </c>
      <c r="AD1169" t="inlineStr">
        <is>
          <t>Pubmed</t>
        </is>
      </c>
    </row>
    <row r="1170">
      <c r="A1170" t="inlineStr">
        <is>
          <t>Digital Attention-Related Augmented-Reality Game: Significant Correlation between Student Game Performance and Validated Clinical Measures of Attention-Deficit/Hyperactivity Disorder (ADHD)</t>
        </is>
      </c>
      <c r="B1170">
        <f>IF(COUNTIF($A$1:A1169,
IF(ISNUMBER(MATCH(RIGHT(TRIM(A1169),1),{".",",",";",":","!","?"},0)),
LEFT(TRIM(A1169),LEN(TRIM(A1169))-1),
TRIM(A1169)
))=1,
"Not Duplicate",
"Duplicate")</f>
        <v/>
      </c>
      <c r="C1170">
        <f>_xlfn.IFNA(_xlfn.XLOOKUP(A1170, Table1[Title], Table1[Inclusion/Exclusion Decision]), "Added studies")</f>
        <v/>
      </c>
      <c r="D1170" t="inlineStr">
        <is>
          <t>Keshav NU, Vogt-Lowell K, Vahabzadeh A, Sahin NT.</t>
        </is>
      </c>
      <c r="H1170" t="n">
        <v>2019</v>
      </c>
      <c r="I1170" s="5" t="n">
        <v>43616</v>
      </c>
      <c r="J1170" t="inlineStr">
        <is>
          <t>PMC6617061</t>
        </is>
      </c>
      <c r="L1170" t="inlineStr">
        <is>
          <t>10.3390/children6060072</t>
        </is>
      </c>
      <c r="P1170">
        <f>_xlfn.IFNA( _xlfn.XLOOKUP(A1170,#REF!,#REF!), "Not Pubmed")</f>
        <v/>
      </c>
      <c r="AC1170" t="inlineStr">
        <is>
          <t>Children (Basel)</t>
        </is>
      </c>
      <c r="AD1170" t="inlineStr">
        <is>
          <t>Pubmed</t>
        </is>
      </c>
    </row>
    <row r="1171">
      <c r="A1171" t="inlineStr">
        <is>
          <t>A neural network predicting the amplitude of the N2pc in individual EEG datasets</t>
        </is>
      </c>
      <c r="B1171">
        <f>IF(COUNTIF($A$1:A1170,
IF(ISNUMBER(MATCH(RIGHT(TRIM(A1170),1),{".",",",";",":","!","?"},0)),
LEFT(TRIM(A1170),LEN(TRIM(A1170))-1),
TRIM(A1170)
))=1,
"Not Duplicate",
"Duplicate")</f>
        <v/>
      </c>
      <c r="C1171">
        <f>_xlfn.IFNA(_xlfn.XLOOKUP(A1171, Table1[Title], Table1[Inclusion/Exclusion Decision]), "Added studies")</f>
        <v/>
      </c>
      <c r="D1171" t="inlineStr">
        <is>
          <t>Marturano F, Brigadoi S, Doro M, Dell'Acqua R, Sparacino G.</t>
        </is>
      </c>
      <c r="H1171" t="n">
        <v>2021</v>
      </c>
      <c r="I1171" s="5" t="n">
        <v>44459</v>
      </c>
      <c r="L1171" t="inlineStr">
        <is>
          <t>10.1088/1741-2552/ac2849</t>
        </is>
      </c>
      <c r="P1171">
        <f>_xlfn.IFNA( _xlfn.XLOOKUP(A1171,#REF!,#REF!), "Not Pubmed")</f>
        <v/>
      </c>
      <c r="AC1171" t="inlineStr">
        <is>
          <t>J Neural Eng</t>
        </is>
      </c>
      <c r="AD1171" t="inlineStr">
        <is>
          <t>Pubmed</t>
        </is>
      </c>
    </row>
    <row r="1172">
      <c r="A1172" t="inlineStr">
        <is>
          <t>Differentiating Pediatric Bipolar Disorder, Attention-Deficit/Hyperactivity Disorder, and Other Psychopathologies Using Self-Reported Mood and Energy Data and Actigraphy Findings: Correlation and Machine Learning-Based Prediction of Mood Severity</t>
        </is>
      </c>
      <c r="B1172">
        <f>IF(COUNTIF($A$1:A1171,
IF(ISNUMBER(MATCH(RIGHT(TRIM(A1171),1),{".",",",";",":","!","?"},0)),
LEFT(TRIM(A1171),LEN(TRIM(A1171))-1),
TRIM(A1171)
))=1,
"Not Duplicate",
"Duplicate")</f>
        <v/>
      </c>
      <c r="C1172">
        <f>_xlfn.IFNA(_xlfn.XLOOKUP(A1172, Table1[Title], Table1[Inclusion/Exclusion Decision]), "Added studies")</f>
        <v/>
      </c>
      <c r="D1172" t="inlineStr">
        <is>
          <t>Diler RS, Vahedifard F, Birmaher B, Iyengar S, Wolfe M, Lepore BN, Chobany M, Abdul-Waalee H, Malgireddy G, Hart JA, Bertocci MA.</t>
        </is>
      </c>
      <c r="H1172" t="n">
        <v>2025</v>
      </c>
      <c r="I1172" s="5" t="n">
        <v>45995</v>
      </c>
      <c r="J1172" t="inlineStr">
        <is>
          <t>PMC12677876</t>
        </is>
      </c>
      <c r="L1172" t="inlineStr">
        <is>
          <t>10.2196/78163</t>
        </is>
      </c>
      <c r="P1172">
        <f>_xlfn.IFNA( _xlfn.XLOOKUP(A1172,#REF!,#REF!), "Not Pubmed")</f>
        <v/>
      </c>
      <c r="AC1172" t="inlineStr">
        <is>
          <t>JMIR Ment Health</t>
        </is>
      </c>
      <c r="AD1172" t="inlineStr">
        <is>
          <t>Pubmed</t>
        </is>
      </c>
    </row>
    <row r="1173">
      <c r="A1173" t="inlineStr">
        <is>
          <t>Signal Fidelity Index-aware calibration for addressing distributional shift in predictive modeling across heterogeneous real-world data</t>
        </is>
      </c>
      <c r="B1173">
        <f>IF(COUNTIF($A$1:A1172,
IF(ISNUMBER(MATCH(RIGHT(TRIM(A1172),1),{".",",",";",":","!","?"},0)),
LEFT(TRIM(A1172),LEN(TRIM(A1172))-1),
TRIM(A1172)
))=1,
"Not Duplicate",
"Duplicate")</f>
        <v/>
      </c>
      <c r="C1173">
        <f>_xlfn.IFNA(_xlfn.XLOOKUP(A1173, Table1[Title], Table1[Inclusion/Exclusion Decision]), "Added studies")</f>
        <v/>
      </c>
      <c r="D1173" t="inlineStr">
        <is>
          <t>Cheng J, Tian J, Spoto F, Azhir A, Mork D, Estiri H.</t>
        </is>
      </c>
      <c r="H1173" t="n">
        <v>2025</v>
      </c>
      <c r="I1173" s="5" t="n">
        <v>46009</v>
      </c>
      <c r="J1173" t="inlineStr">
        <is>
          <t>PMC12823559</t>
        </is>
      </c>
      <c r="L1173" t="inlineStr">
        <is>
          <t>10.1038/s41598-025-32656-w</t>
        </is>
      </c>
      <c r="P1173">
        <f>_xlfn.IFNA( _xlfn.XLOOKUP(A1173,#REF!,#REF!), "Not Pubmed")</f>
        <v/>
      </c>
      <c r="AC1173" t="inlineStr">
        <is>
          <t>Sci Rep</t>
        </is>
      </c>
      <c r="AD1173" t="inlineStr">
        <is>
          <t>Pubmed</t>
        </is>
      </c>
    </row>
    <row r="1174">
      <c r="A1174" t="inlineStr">
        <is>
          <t>Redefining parameter-efficiency in ADHD diagnosis: A lightweight attention-driven kolmogorov-arnold network with reduced parameter complexity and a novel activation function</t>
        </is>
      </c>
      <c r="B1174">
        <f>IF(COUNTIF($A$1:A1173,
IF(ISNUMBER(MATCH(RIGHT(TRIM(A1173),1),{".",",",";",":","!","?"},0)),
LEFT(TRIM(A1173),LEN(TRIM(A1173))-1),
TRIM(A1173)
))=1,
"Not Duplicate",
"Duplicate")</f>
        <v/>
      </c>
      <c r="C1174">
        <f>_xlfn.IFNA(_xlfn.XLOOKUP(A1174, Table1[Title], Table1[Inclusion/Exclusion Decision]), "Added studies")</f>
        <v/>
      </c>
      <c r="D1174" t="inlineStr">
        <is>
          <t>Deepika, Sharma M, Arora S.</t>
        </is>
      </c>
      <c r="H1174" t="n">
        <v>2025</v>
      </c>
      <c r="I1174" s="5" t="n">
        <v>45838</v>
      </c>
      <c r="L1174" t="inlineStr">
        <is>
          <t>10.1016/j.pscychresns.2025.112016</t>
        </is>
      </c>
      <c r="P1174">
        <f>_xlfn.IFNA( _xlfn.XLOOKUP(A1174,#REF!,#REF!), "Not Pubmed")</f>
        <v/>
      </c>
      <c r="AC1174" t="inlineStr">
        <is>
          <t>Psychiatry Res Neuroimaging</t>
        </is>
      </c>
      <c r="AD1174" t="inlineStr">
        <is>
          <t>Pubmed</t>
        </is>
      </c>
    </row>
    <row r="1175">
      <c r="A1175" t="inlineStr">
        <is>
          <t>Feature Selection and Prediction of Pediatric Tuina in Attention Deficit/Hyperactivity Disorder Management: A Machine Learning Approach Based on Parent-Reported Children's Constitution</t>
        </is>
      </c>
      <c r="B1175">
        <f>IF(COUNTIF($A$1:A1174,
IF(ISNUMBER(MATCH(RIGHT(TRIM(A1174),1),{".",",",";",":","!","?"},0)),
LEFT(TRIM(A1174),LEN(TRIM(A1174))-1),
TRIM(A1174)
))=1,
"Not Duplicate",
"Duplicate")</f>
        <v/>
      </c>
      <c r="C1175">
        <f>_xlfn.IFNA(_xlfn.XLOOKUP(A1175, Table1[Title], Table1[Inclusion/Exclusion Decision]), "Added studies")</f>
        <v/>
      </c>
      <c r="D1175" t="inlineStr">
        <is>
          <t>Chen SC, Wu GT, Li H, Zhang X, Li ZH, Wong PM, Han LF, Qin J, Lo KC, Yeung WF, Ren G.</t>
        </is>
      </c>
      <c r="H1175" t="n">
        <v>2025</v>
      </c>
      <c r="I1175" s="5" t="n">
        <v>45959</v>
      </c>
      <c r="J1175" t="inlineStr">
        <is>
          <t>PMC12561778</t>
        </is>
      </c>
      <c r="L1175" t="inlineStr">
        <is>
          <t>10.3390/bioengineering12101012</t>
        </is>
      </c>
      <c r="P1175">
        <f>_xlfn.IFNA( _xlfn.XLOOKUP(A1175,#REF!,#REF!), "Not Pubmed")</f>
        <v/>
      </c>
      <c r="AC1175" t="inlineStr">
        <is>
          <t>Bioengineering (Basel)</t>
        </is>
      </c>
      <c r="AD1175" t="inlineStr">
        <is>
          <t>Pubmed</t>
        </is>
      </c>
    </row>
    <row r="1176">
      <c r="A1176" t="inlineStr">
        <is>
          <t>Brain connectome differences between attention deficit hyperactivity disorder (ADHD) and neurotypical children during visual attention: A study using a minimum spanning tree graph, multichannel EEG recording and machine learning</t>
        </is>
      </c>
      <c r="B1176">
        <f>IF(COUNTIF($A$1:A1175,
IF(ISNUMBER(MATCH(RIGHT(TRIM(A1175),1),{".",",",";",":","!","?"},0)),
LEFT(TRIM(A1175),LEN(TRIM(A1175))-1),
TRIM(A1175)
))=1,
"Not Duplicate",
"Duplicate")</f>
        <v/>
      </c>
      <c r="C1176">
        <f>_xlfn.IFNA(_xlfn.XLOOKUP(A1176, Table1[Title], Table1[Inclusion/Exclusion Decision]), "Added studies")</f>
        <v/>
      </c>
      <c r="D1176" t="inlineStr">
        <is>
          <t>Fayyazi A, Safari S, Farashi S.</t>
        </is>
      </c>
      <c r="H1176" t="n">
        <v>2025</v>
      </c>
      <c r="I1176" s="5" t="n">
        <v>45877</v>
      </c>
      <c r="L1176" t="inlineStr">
        <is>
          <t>10.1080/21622965.2025.2533335</t>
        </is>
      </c>
      <c r="P1176">
        <f>_xlfn.IFNA( _xlfn.XLOOKUP(A1176,#REF!,#REF!), "Not Pubmed")</f>
        <v/>
      </c>
      <c r="AC1176" t="inlineStr">
        <is>
          <t>Appl Neuropsychol Child</t>
        </is>
      </c>
      <c r="AD1176" t="inlineStr">
        <is>
          <t>Pubmed</t>
        </is>
      </c>
    </row>
    <row r="1177">
      <c r="A1177" t="inlineStr">
        <is>
          <t>Novel Neural Activity Profiles Underlying Inhibitory Control Deficits of Clinical Relevance in Attention-Deficit/Hyperactivity Disorder: Insights From Electroencephalography Tensor Decomposition</t>
        </is>
      </c>
      <c r="B1177">
        <f>IF(COUNTIF($A$1:A1176,
IF(ISNUMBER(MATCH(RIGHT(TRIM(A1176),1),{".",",",";",":","!","?"},0)),
LEFT(TRIM(A1176),LEN(TRIM(A1176))-1),
TRIM(A1176)
))=1,
"Not Duplicate",
"Duplicate")</f>
        <v/>
      </c>
      <c r="C1177">
        <f>_xlfn.IFNA(_xlfn.XLOOKUP(A1177, Table1[Title], Table1[Inclusion/Exclusion Decision]), "Added studies")</f>
        <v/>
      </c>
      <c r="D1177" t="inlineStr">
        <is>
          <t>Gholamipourbarogh N, Roessner V, Bluschke A, Beste C.</t>
        </is>
      </c>
      <c r="H1177" t="n">
        <v>2025</v>
      </c>
      <c r="I1177" s="5" t="n">
        <v>45788</v>
      </c>
      <c r="L1177" t="inlineStr">
        <is>
          <t>10.1016/j.bpsc.2025.05.001</t>
        </is>
      </c>
      <c r="P1177">
        <f>_xlfn.IFNA( _xlfn.XLOOKUP(A1177,#REF!,#REF!), "Not Pubmed")</f>
        <v/>
      </c>
      <c r="AC1177" t="inlineStr">
        <is>
          <t>Biol Psychiatry Cogn Neurosci Neuroimaging</t>
        </is>
      </c>
      <c r="AD1177" t="inlineStr">
        <is>
          <t>Pubmed</t>
        </is>
      </c>
    </row>
    <row r="1178">
      <c r="A1178" t="inlineStr">
        <is>
          <t>DEF-DSVM: A deep ensemble feature learning and deepSVM approach for multifaceted analysis and diagnosis of Alzheimer's disease from EEG signals</t>
        </is>
      </c>
      <c r="B1178">
        <f>IF(COUNTIF($A$1:A1177,
IF(ISNUMBER(MATCH(RIGHT(TRIM(A1177),1),{".",",",";",":","!","?"},0)),
LEFT(TRIM(A1177),LEN(TRIM(A1177))-1),
TRIM(A1177)
))=1,
"Not Duplicate",
"Duplicate")</f>
        <v/>
      </c>
      <c r="C1178">
        <f>_xlfn.IFNA(_xlfn.XLOOKUP(A1178, Table1[Title], Table1[Inclusion/Exclusion Decision]), "Added studies")</f>
        <v/>
      </c>
      <c r="D1178" t="inlineStr">
        <is>
          <t>Hesari S, Ghaffari H, Rezaee K.</t>
        </is>
      </c>
      <c r="H1178" t="n">
        <v>2025</v>
      </c>
      <c r="I1178" s="5" t="n">
        <v>45875</v>
      </c>
      <c r="L1178" t="inlineStr">
        <is>
          <t>10.1016/j.ymeth.2025.08.003</t>
        </is>
      </c>
      <c r="P1178">
        <f>_xlfn.IFNA( _xlfn.XLOOKUP(A1178,#REF!,#REF!), "Not Pubmed")</f>
        <v/>
      </c>
      <c r="AC1178" t="inlineStr">
        <is>
          <t>Methods</t>
        </is>
      </c>
      <c r="AD1178" t="inlineStr">
        <is>
          <t>Pubmed</t>
        </is>
      </c>
    </row>
    <row r="1179">
      <c r="A1179" t="inlineStr">
        <is>
          <t>A Novel Approach Using Serious Game Data to Predict the WISC-V Processing Speed Index in Children With Attention-Deficit/Hyperactivity Disorder: Machine Learning Study</t>
        </is>
      </c>
      <c r="B1179">
        <f>IF(COUNTIF($A$1:A1178,
IF(ISNUMBER(MATCH(RIGHT(TRIM(A1178),1),{".",",",";",":","!","?"},0)),
LEFT(TRIM(A1178),LEN(TRIM(A1178))-1),
TRIM(A1178)
))=1,
"Not Duplicate",
"Duplicate")</f>
        <v/>
      </c>
      <c r="C1179">
        <f>_xlfn.IFNA(_xlfn.XLOOKUP(A1179, Table1[Title], Table1[Inclusion/Exclusion Decision]), "Added studies")</f>
        <v/>
      </c>
      <c r="D1179" t="inlineStr">
        <is>
          <t>Kim JS, Jeong YJ, Kim SJ, Jun SJ, Park JY, Hoe HS, Song JH.</t>
        </is>
      </c>
      <c r="H1179" t="n">
        <v>2025</v>
      </c>
      <c r="I1179" s="5" t="n">
        <v>45944</v>
      </c>
      <c r="J1179" t="inlineStr">
        <is>
          <t>PMC12520621</t>
        </is>
      </c>
      <c r="L1179" t="inlineStr">
        <is>
          <t>10.2196/73408</t>
        </is>
      </c>
      <c r="P1179">
        <f>_xlfn.IFNA( _xlfn.XLOOKUP(A1179,#REF!,#REF!), "Not Pubmed")</f>
        <v/>
      </c>
      <c r="AC1179" t="inlineStr">
        <is>
          <t>JMIR Serious Games</t>
        </is>
      </c>
      <c r="AD1179" t="inlineStr">
        <is>
          <t>Pubmed</t>
        </is>
      </c>
    </row>
    <row r="1180">
      <c r="A1180" t="inlineStr">
        <is>
          <t>Paternal periconceptional exposure to reserpine and antidepressants causes developmental abnormalities and ADHD-like behavior in offspring: A deep learning analysis</t>
        </is>
      </c>
      <c r="B1180">
        <f>IF(COUNTIF($A$1:A1179,
IF(ISNUMBER(MATCH(RIGHT(TRIM(A1179),1),{".",",",";",":","!","?"},0)),
LEFT(TRIM(A1179),LEN(TRIM(A1179))-1),
TRIM(A1179)
))=1,
"Not Duplicate",
"Duplicate")</f>
        <v/>
      </c>
      <c r="C1180">
        <f>_xlfn.IFNA(_xlfn.XLOOKUP(A1180, Table1[Title], Table1[Inclusion/Exclusion Decision]), "Added studies")</f>
        <v/>
      </c>
      <c r="D1180" t="inlineStr">
        <is>
          <t>Bao Y, Du Y, Zhang J, Li M, Man X, Gu K, Li J, Feng X.</t>
        </is>
      </c>
      <c r="H1180" t="n">
        <v>2025</v>
      </c>
      <c r="I1180" s="5" t="n">
        <v>45931</v>
      </c>
      <c r="L1180" t="inlineStr">
        <is>
          <t>10.1016/j.jpsychires.2025.09.039</t>
        </is>
      </c>
      <c r="P1180">
        <f>_xlfn.IFNA( _xlfn.XLOOKUP(A1180,#REF!,#REF!), "Not Pubmed")</f>
        <v/>
      </c>
      <c r="AC1180" t="inlineStr">
        <is>
          <t>J Psychiatr Res</t>
        </is>
      </c>
      <c r="AD1180" t="inlineStr">
        <is>
          <t>Pubmed</t>
        </is>
      </c>
    </row>
    <row r="1181">
      <c r="A1181" t="inlineStr">
        <is>
          <t>[Comparative research on brain networks of children with attention deficit hyperactivity disorder and normal children based on visual cognitive tasks]</t>
        </is>
      </c>
      <c r="B1181">
        <f>IF(COUNTIF($A$1:A1180,
IF(ISNUMBER(MATCH(RIGHT(TRIM(A1180),1),{".",",",";",":","!","?"},0)),
LEFT(TRIM(A1180),LEN(TRIM(A1180))-1),
TRIM(A1180)
))=1,
"Not Duplicate",
"Duplicate")</f>
        <v/>
      </c>
      <c r="C1181">
        <f>_xlfn.IFNA(_xlfn.XLOOKUP(A1181, Table1[Title], Table1[Inclusion/Exclusion Decision]), "Added studies")</f>
        <v/>
      </c>
      <c r="D1181" t="inlineStr">
        <is>
          <t>Song Z, Li W, Bi H, Wang S, Zou L.</t>
        </is>
      </c>
      <c r="H1181" t="n">
        <v>2020</v>
      </c>
      <c r="I1181" s="5" t="n">
        <v>44138</v>
      </c>
      <c r="J1181" t="inlineStr">
        <is>
          <t>PMC10320550</t>
        </is>
      </c>
      <c r="L1181" t="inlineStr">
        <is>
          <t>10.7507/1001-5515.201912058</t>
        </is>
      </c>
      <c r="P1181">
        <f>_xlfn.IFNA( _xlfn.XLOOKUP(A1181,#REF!,#REF!), "Not Pubmed")</f>
        <v/>
      </c>
      <c r="AC1181" t="inlineStr">
        <is>
          <t>Sheng Wu Yi Xue Gong Cheng Xue Za Zhi</t>
        </is>
      </c>
      <c r="AD1181" t="inlineStr">
        <is>
          <t>Pubmed</t>
        </is>
      </c>
    </row>
    <row r="1182">
      <c r="A1182" t="inlineStr">
        <is>
          <t>Enhancing brain age estimation under uncertainty: A spectral-normalized neural gaussian process approach utilizing 2.5D slicing</t>
        </is>
      </c>
      <c r="B1182">
        <f>IF(COUNTIF($A$1:A1181,
IF(ISNUMBER(MATCH(RIGHT(TRIM(A1181),1),{".",",",";",":","!","?"},0)),
LEFT(TRIM(A1181),LEN(TRIM(A1181))-1),
TRIM(A1181)
))=1,
"Not Duplicate",
"Duplicate")</f>
        <v/>
      </c>
      <c r="C1182">
        <f>_xlfn.IFNA(_xlfn.XLOOKUP(A1182, Table1[Title], Table1[Inclusion/Exclusion Decision]), "Added studies")</f>
        <v/>
      </c>
      <c r="D1182" t="inlineStr">
        <is>
          <t>Linli Z, Liang X, Zhang Z, Hu K, Guo S.</t>
        </is>
      </c>
      <c r="H1182" t="n">
        <v>2025</v>
      </c>
      <c r="I1182" s="5" t="n">
        <v>45750</v>
      </c>
      <c r="L1182" t="inlineStr">
        <is>
          <t>10.1016/j.neuroimage.2025.121184</t>
        </is>
      </c>
      <c r="P1182">
        <f>_xlfn.IFNA( _xlfn.XLOOKUP(A1182,#REF!,#REF!), "Not Pubmed")</f>
        <v/>
      </c>
      <c r="AC1182" t="inlineStr">
        <is>
          <t>Neuroimage</t>
        </is>
      </c>
      <c r="AD1182" t="inlineStr">
        <is>
          <t>Pubmed</t>
        </is>
      </c>
    </row>
    <row r="1183">
      <c r="A1183" t="inlineStr">
        <is>
          <t>Correction: Machine learning on a smartphone-based CPT for ADHD prediction</t>
        </is>
      </c>
      <c r="B1183">
        <f>IF(COUNTIF($A$1:A1182,
IF(ISNUMBER(MATCH(RIGHT(TRIM(A1182),1),{".",",",";",":","!","?"},0)),
LEFT(TRIM(A1182),LEN(TRIM(A1182))-1),
TRIM(A1182)
))=1,
"Not Duplicate",
"Duplicate")</f>
        <v/>
      </c>
      <c r="C1183">
        <f>_xlfn.IFNA(_xlfn.XLOOKUP(A1183, Table1[Title], Table1[Inclusion/Exclusion Decision]), "Added studies")</f>
        <v/>
      </c>
      <c r="D1183" t="inlineStr">
        <is>
          <t>Casals N, Larsson S, Hansen M.</t>
        </is>
      </c>
      <c r="H1183" t="n">
        <v>2026</v>
      </c>
      <c r="I1183" s="5" t="n">
        <v>46044</v>
      </c>
      <c r="J1183" t="inlineStr">
        <is>
          <t>PMC12818051</t>
        </is>
      </c>
      <c r="L1183" t="inlineStr">
        <is>
          <t>10.3389/fpsyt.2025.1771553</t>
        </is>
      </c>
      <c r="P1183">
        <f>_xlfn.IFNA( _xlfn.XLOOKUP(A1183,#REF!,#REF!), "Not Pubmed")</f>
        <v/>
      </c>
      <c r="AC1183" t="inlineStr">
        <is>
          <t>Front Psychiatry</t>
        </is>
      </c>
      <c r="AD1183" t="inlineStr">
        <is>
          <t>Pubmed</t>
        </is>
      </c>
    </row>
    <row r="1184">
      <c r="A1184" t="inlineStr">
        <is>
          <t>Contributions of brain regions to machine learning-based classifications of attention deficit hyperactivity disorder (ADHD) utilizing EEG signals</t>
        </is>
      </c>
      <c r="B1184">
        <f>IF(COUNTIF($A$1:A1183,
IF(ISNUMBER(MATCH(RIGHT(TRIM(A1183),1),{".",",",";",":","!","?"},0)),
LEFT(TRIM(A1183),LEN(TRIM(A1183))-1),
TRIM(A1183)
))=1,
"Not Duplicate",
"Duplicate")</f>
        <v/>
      </c>
      <c r="C1184">
        <f>_xlfn.IFNA(_xlfn.XLOOKUP(A1184, Table1[Title], Table1[Inclusion/Exclusion Decision]), "Added studies")</f>
        <v/>
      </c>
      <c r="D1184" t="inlineStr">
        <is>
          <t>Deshmukh M, Khemchandani M, Thakur PM.</t>
        </is>
      </c>
      <c r="H1184" t="n">
        <v>2026</v>
      </c>
      <c r="I1184" s="5" t="n">
        <v>45481</v>
      </c>
      <c r="L1184" t="inlineStr">
        <is>
          <t>10.1080/23279095.2024.2368655</t>
        </is>
      </c>
      <c r="P1184">
        <f>_xlfn.IFNA( _xlfn.XLOOKUP(A1184,#REF!,#REF!), "Not Pubmed")</f>
        <v/>
      </c>
      <c r="AC1184" t="inlineStr">
        <is>
          <t>Appl Neuropsychol Adult</t>
        </is>
      </c>
      <c r="AD1184" t="inlineStr">
        <is>
          <t>Pubmed</t>
        </is>
      </c>
    </row>
    <row r="1185">
      <c r="A1185" t="inlineStr">
        <is>
          <t>Prediction and Prevalence of Depression and Anxiety in Young Adults With Specific Learning Disorders: A Machine Learning Approach in Saudi Arabia</t>
        </is>
      </c>
      <c r="B1185">
        <f>IF(COUNTIF($A$1:A1184,
IF(ISNUMBER(MATCH(RIGHT(TRIM(A1184),1),{".",",",";",":","!","?"},0)),
LEFT(TRIM(A1184),LEN(TRIM(A1184))-1),
TRIM(A1184)
))=1,
"Not Duplicate",
"Duplicate")</f>
        <v/>
      </c>
      <c r="C1185">
        <f>_xlfn.IFNA(_xlfn.XLOOKUP(A1185, Table1[Title], Table1[Inclusion/Exclusion Decision]), "Added studies")</f>
        <v/>
      </c>
      <c r="D1185" t="inlineStr">
        <is>
          <t>Almulla AA, Khasawneh MAS.</t>
        </is>
      </c>
      <c r="H1185" t="n">
        <v>2026</v>
      </c>
      <c r="I1185" s="5" t="n">
        <v>46066</v>
      </c>
      <c r="L1185" t="inlineStr">
        <is>
          <t>10.1002/cpp.70221</t>
        </is>
      </c>
      <c r="P1185">
        <f>_xlfn.IFNA( _xlfn.XLOOKUP(A1185,#REF!,#REF!), "Not Pubmed")</f>
        <v/>
      </c>
      <c r="AC1185" t="inlineStr">
        <is>
          <t>Clin Psychol Psychother</t>
        </is>
      </c>
      <c r="AD1185" t="inlineStr">
        <is>
          <t>Pubmed</t>
        </is>
      </c>
    </row>
    <row r="1186">
      <c r="A1186" t="inlineStr">
        <is>
          <t>Global, regional, and national burdens of attention deficit hyperactivity disorder in adolescents and young adults aged 10-24 years from 1990 to 2021: A trend analysis</t>
        </is>
      </c>
      <c r="B1186">
        <f>IF(COUNTIF($A$1:A1185,
IF(ISNUMBER(MATCH(RIGHT(TRIM(A1185),1),{".",",",";",":","!","?"},0)),
LEFT(TRIM(A1185),LEN(TRIM(A1185))-1),
TRIM(A1185)
))=1,
"Not Duplicate",
"Duplicate")</f>
        <v/>
      </c>
      <c r="C1186">
        <f>_xlfn.IFNA(_xlfn.XLOOKUP(A1186, Table1[Title], Table1[Inclusion/Exclusion Decision]), "Added studies")</f>
        <v/>
      </c>
      <c r="D1186" t="inlineStr">
        <is>
          <t>Yuan B, Ao B, Ali S, Cai Q, Chen Y, Huang Y.</t>
        </is>
      </c>
      <c r="H1186" t="n">
        <v>2026</v>
      </c>
      <c r="I1186" s="5" t="n">
        <v>46076</v>
      </c>
      <c r="J1186" t="inlineStr">
        <is>
          <t>PMC12928412</t>
        </is>
      </c>
      <c r="L1186" t="inlineStr">
        <is>
          <t>10.1371/journal.pone.0341076</t>
        </is>
      </c>
      <c r="P1186">
        <f>_xlfn.IFNA( _xlfn.XLOOKUP(A1186,#REF!,#REF!), "Not Pubmed")</f>
        <v/>
      </c>
      <c r="AC1186" t="inlineStr">
        <is>
          <t>PLoS One</t>
        </is>
      </c>
      <c r="AD1186" t="inlineStr">
        <is>
          <t>Pubmed</t>
        </is>
      </c>
    </row>
    <row r="1187">
      <c r="A1187" t="inlineStr">
        <is>
          <t>Exploring role of prefrontal cortex region of brain in children having ADHD with machine learning: Implications and insights</t>
        </is>
      </c>
      <c r="B1187">
        <f>IF(COUNTIF($A$1:A1186,
IF(ISNUMBER(MATCH(RIGHT(TRIM(A1186),1),{".",",",";",":","!","?"},0)),
LEFT(TRIM(A1186),LEN(TRIM(A1186))-1),
TRIM(A1186)
))=1,
"Not Duplicate",
"Duplicate")</f>
        <v/>
      </c>
      <c r="C1187">
        <f>_xlfn.IFNA(_xlfn.XLOOKUP(A1187, Table1[Title], Table1[Inclusion/Exclusion Decision]), "Added studies")</f>
        <v/>
      </c>
      <c r="D1187" t="inlineStr">
        <is>
          <t>Deshmukh MP, Khemchandani M, Thakur PM.</t>
        </is>
      </c>
      <c r="H1187" t="n">
        <v>2026</v>
      </c>
      <c r="I1187" s="5" t="n">
        <v>45509</v>
      </c>
      <c r="L1187" t="inlineStr">
        <is>
          <t>10.1080/21622965.2024.2378464</t>
        </is>
      </c>
      <c r="P1187">
        <f>_xlfn.IFNA( _xlfn.XLOOKUP(A1187,#REF!,#REF!), "Not Pubmed")</f>
        <v/>
      </c>
      <c r="AC1187" t="inlineStr">
        <is>
          <t>Appl Neuropsychol Child</t>
        </is>
      </c>
      <c r="AD1187" t="inlineStr">
        <is>
          <t>Pubmed</t>
        </is>
      </c>
    </row>
    <row r="1188">
      <c r="A1188" t="inlineStr">
        <is>
          <t>Comparison of cognitive ability and its distribution between men with autism spectrum disorder and attention-deficit/hyperactivity disorder</t>
        </is>
      </c>
      <c r="B1188">
        <f>IF(COUNTIF($A$1:A1187,
IF(ISNUMBER(MATCH(RIGHT(TRIM(A1187),1),{".",",",";",":","!","?"},0)),
LEFT(TRIM(A1187),LEN(TRIM(A1187))-1),
TRIM(A1187)
))=1,
"Not Duplicate",
"Duplicate")</f>
        <v/>
      </c>
      <c r="C1188">
        <f>_xlfn.IFNA(_xlfn.XLOOKUP(A1188, Table1[Title], Table1[Inclusion/Exclusion Decision]), "Added studies")</f>
        <v/>
      </c>
      <c r="D1188" t="inlineStr">
        <is>
          <t>Doi H, Nakamura Y, Nakai A, Kanai C, Ohta H.</t>
        </is>
      </c>
      <c r="H1188" t="n">
        <v>2026</v>
      </c>
      <c r="I1188" s="5" t="n">
        <v>46108</v>
      </c>
      <c r="J1188" t="inlineStr">
        <is>
          <t>PMC13028514</t>
        </is>
      </c>
      <c r="L1188" t="inlineStr">
        <is>
          <t>10.1371/journal.pone.0345522</t>
        </is>
      </c>
      <c r="P1188">
        <f>_xlfn.IFNA( _xlfn.XLOOKUP(A1188,#REF!,#REF!), "Not Pubmed")</f>
        <v/>
      </c>
      <c r="AC1188" t="inlineStr">
        <is>
          <t>PLoS One</t>
        </is>
      </c>
      <c r="AD1188" t="inlineStr">
        <is>
          <t>Pubmed</t>
        </is>
      </c>
    </row>
    <row r="1189">
      <c r="A1189" t="inlineStr">
        <is>
          <t>Measuring Accuracy (Classification Probabilities, Positive, and Negative Predictive Values) of Executive Function Electroencephalogram Metrics in Attention-Deficit/Hyperactivity Disorder Diagnosis: Protocol for and Perspectives From the SINCRONIA Study</t>
        </is>
      </c>
      <c r="B1189">
        <f>IF(COUNTIF($A$1:A1188,
IF(ISNUMBER(MATCH(RIGHT(TRIM(A1188),1),{".",",",";",":","!","?"},0)),
LEFT(TRIM(A1188),LEN(TRIM(A1188))-1),
TRIM(A1188)
))=1,
"Not Duplicate",
"Duplicate")</f>
        <v/>
      </c>
      <c r="C1189">
        <f>_xlfn.IFNA(_xlfn.XLOOKUP(A1189, Table1[Title], Table1[Inclusion/Exclusion Decision]), "Added studies")</f>
        <v/>
      </c>
      <c r="D1189" t="inlineStr">
        <is>
          <t>Blasco-Fontecilla H, Sánchez-Cerezo J, Gómez I, Abreu-Fernández G, Ortiz S, Villoria JF, Blanco M, García A, Ballesteros J, Martínez R, Gálvez G, Maestú F, López-Medrano Á.</t>
        </is>
      </c>
      <c r="H1189" t="n">
        <v>2026</v>
      </c>
      <c r="I1189" s="5" t="n">
        <v>46108</v>
      </c>
      <c r="J1189" t="inlineStr">
        <is>
          <t>PMC13033445</t>
        </is>
      </c>
      <c r="L1189" t="inlineStr">
        <is>
          <t>10.2196/79150</t>
        </is>
      </c>
      <c r="P1189">
        <f>_xlfn.IFNA( _xlfn.XLOOKUP(A1189,#REF!,#REF!), "Not Pubmed")</f>
        <v/>
      </c>
      <c r="AC1189" t="inlineStr">
        <is>
          <t>JMIR Res Protoc</t>
        </is>
      </c>
      <c r="AD1189" t="inlineStr">
        <is>
          <t>Pubmed</t>
        </is>
      </c>
    </row>
    <row r="1190">
      <c r="A1190" t="inlineStr">
        <is>
          <t>Development and multi-center validation of a school-home integrated machine learning model for early screening of attention-deficit/hyperactivity disorder in school-aged children</t>
        </is>
      </c>
      <c r="B1190">
        <f>IF(COUNTIF($A$1:A1189,
IF(ISNUMBER(MATCH(RIGHT(TRIM(A1189),1),{".",",",";",":","!","?"},0)),
LEFT(TRIM(A1189),LEN(TRIM(A1189))-1),
TRIM(A1189)
))=1,
"Not Duplicate",
"Duplicate")</f>
        <v/>
      </c>
      <c r="C1190">
        <f>_xlfn.IFNA(_xlfn.XLOOKUP(A1190, Table1[Title], Table1[Inclusion/Exclusion Decision]), "Added studies")</f>
        <v/>
      </c>
      <c r="D1190" t="inlineStr">
        <is>
          <t>Wang C, Li Z, Su J, Wang M, Zhang G.</t>
        </is>
      </c>
      <c r="H1190" t="n">
        <v>2026</v>
      </c>
      <c r="I1190" s="5" t="n">
        <v>46053</v>
      </c>
      <c r="L1190" t="inlineStr">
        <is>
          <t>10.1016/j.jad.2026.121247</t>
        </is>
      </c>
      <c r="P1190">
        <f>_xlfn.IFNA( _xlfn.XLOOKUP(A1190,#REF!,#REF!), "Not Pubmed")</f>
        <v/>
      </c>
      <c r="AC1190" t="inlineStr">
        <is>
          <t>J Affect Disord</t>
        </is>
      </c>
      <c r="AD1190" t="inlineStr">
        <is>
          <t>Pubmed</t>
        </is>
      </c>
    </row>
    <row r="1191">
      <c r="A1191" t="inlineStr">
        <is>
          <t>Optimized Complex-Valued Spatio-Temporal Graph Convolutional Networks for attention deficit hyperactivity disorder detection in pediatric EEG signals</t>
        </is>
      </c>
      <c r="B1191">
        <f>IF(COUNTIF($A$1:A1190,
IF(ISNUMBER(MATCH(RIGHT(TRIM(A1190),1),{".",",",";",":","!","?"},0)),
LEFT(TRIM(A1190),LEN(TRIM(A1190))-1),
TRIM(A1190)
))=1,
"Not Duplicate",
"Duplicate")</f>
        <v/>
      </c>
      <c r="C1191">
        <f>_xlfn.IFNA(_xlfn.XLOOKUP(A1191, Table1[Title], Table1[Inclusion/Exclusion Decision]), "Added studies")</f>
        <v/>
      </c>
      <c r="D1191" t="inlineStr">
        <is>
          <t>Lakshmi R, Balasubramanian V.</t>
        </is>
      </c>
      <c r="H1191" t="n">
        <v>2026</v>
      </c>
      <c r="I1191" s="5" t="n">
        <v>46106</v>
      </c>
      <c r="L1191" t="inlineStr">
        <is>
          <t>10.1016/j.compbiomed.2026.111625</t>
        </is>
      </c>
      <c r="P1191">
        <f>_xlfn.IFNA( _xlfn.XLOOKUP(A1191,#REF!,#REF!), "Not Pubmed")</f>
        <v/>
      </c>
      <c r="AC1191" t="inlineStr">
        <is>
          <t>Comput Biol Med</t>
        </is>
      </c>
      <c r="AD1191" t="inlineStr">
        <is>
          <t>Pubmed</t>
        </is>
      </c>
    </row>
    <row r="1192">
      <c r="A1192" t="inlineStr">
        <is>
          <t>Digitally Diagnosing Multiple Developmental Delays using Crowdsourcing fused with Machine Learning: A Research Protocol</t>
        </is>
      </c>
      <c r="B1192">
        <f>IF(COUNTIF($A$1:A1191,
IF(ISNUMBER(MATCH(RIGHT(TRIM(A1191),1),{".",",",";",":","!","?"},0)),
LEFT(TRIM(A1191),LEN(TRIM(A1191))-1),
TRIM(A1191)
))=1,
"Not Duplicate",
"Duplicate")</f>
        <v/>
      </c>
      <c r="C1192">
        <f>_xlfn.IFNA(_xlfn.XLOOKUP(A1192, Table1[Title], Table1[Inclusion/Exclusion Decision]), "Added studies")</f>
        <v/>
      </c>
      <c r="D1192" t="inlineStr">
        <is>
          <t>Washington P.</t>
        </is>
      </c>
      <c r="H1192" t="n">
        <v>2023</v>
      </c>
      <c r="I1192" s="5" t="n">
        <v>45007</v>
      </c>
      <c r="J1192" t="inlineStr">
        <is>
          <t>PMC10029023</t>
        </is>
      </c>
      <c r="L1192" t="inlineStr">
        <is>
          <t>10.1101/2023.03.05.23286817</t>
        </is>
      </c>
      <c r="P1192">
        <f>_xlfn.IFNA( _xlfn.XLOOKUP(A1192,#REF!,#REF!), "Not Pubmed")</f>
        <v/>
      </c>
      <c r="AC1192" t="inlineStr">
        <is>
          <t>medRxiv</t>
        </is>
      </c>
      <c r="AD1192" t="inlineStr">
        <is>
          <t>Pubmed</t>
        </is>
      </c>
    </row>
    <row r="1193">
      <c r="A1193" t="inlineStr">
        <is>
          <t>The differential diagnosis of autism spectrum disorder in adults</t>
        </is>
      </c>
      <c r="B1193">
        <f>IF(COUNTIF($A$1:A1192,
IF(ISNUMBER(MATCH(RIGHT(TRIM(A1192),1),{".",",",";",":","!","?"},0)),
LEFT(TRIM(A1192),LEN(TRIM(A1192))-1),
TRIM(A1192)
))=1,
"Not Duplicate",
"Duplicate")</f>
        <v/>
      </c>
      <c r="C1193">
        <f>_xlfn.IFNA(_xlfn.XLOOKUP(A1193, Table1[Title], Table1[Inclusion/Exclusion Decision]), "Added studies")</f>
        <v/>
      </c>
      <c r="D1193" t="inlineStr">
        <is>
          <t>Carroll HM, Thom RP, McDougle CJ.</t>
        </is>
      </c>
      <c r="H1193" t="n">
        <v>2025</v>
      </c>
      <c r="I1193" s="5" t="n">
        <v>45756</v>
      </c>
      <c r="L1193" t="inlineStr">
        <is>
          <t>10.1080/14737175.2025.2490533</t>
        </is>
      </c>
      <c r="P1193">
        <f>_xlfn.IFNA( _xlfn.XLOOKUP(A1193,#REF!,#REF!), "Not Pubmed")</f>
        <v/>
      </c>
      <c r="AC1193" t="inlineStr">
        <is>
          <t>Expert Rev Neurother</t>
        </is>
      </c>
      <c r="AD1193" t="inlineStr">
        <is>
          <t>Pubmed</t>
        </is>
      </c>
    </row>
    <row r="1194">
      <c r="A1194" t="inlineStr">
        <is>
          <t>Objective Video-Based Assessment of ADHD-Like Canine Behavior Using Machine Learning</t>
        </is>
      </c>
      <c r="B1194">
        <f>IF(COUNTIF($A$1:A1193,
IF(ISNUMBER(MATCH(RIGHT(TRIM(A1193),1),{".",",",";",":","!","?"},0)),
LEFT(TRIM(A1193),LEN(TRIM(A1193))-1),
TRIM(A1193)
))=1,
"Not Duplicate",
"Duplicate")</f>
        <v/>
      </c>
      <c r="C1194">
        <f>_xlfn.IFNA(_xlfn.XLOOKUP(A1194, Table1[Title], Table1[Inclusion/Exclusion Decision]), "Added studies")</f>
        <v/>
      </c>
      <c r="D1194" t="inlineStr">
        <is>
          <t>Fux A, Zamansky A, Bleuer-Elsner S, van der Linden D, Sinitca A, Romanov S, Kaplun D.</t>
        </is>
      </c>
      <c r="H1194" t="n">
        <v>2021</v>
      </c>
      <c r="I1194" s="5" t="n">
        <v>44492</v>
      </c>
      <c r="J1194" t="inlineStr">
        <is>
          <t>PMC8532741</t>
        </is>
      </c>
      <c r="L1194" t="inlineStr">
        <is>
          <t>10.3390/ani11102806</t>
        </is>
      </c>
      <c r="P1194">
        <f>_xlfn.IFNA( _xlfn.XLOOKUP(A1194,#REF!,#REF!), "Not Pubmed")</f>
        <v/>
      </c>
      <c r="AC1194" t="inlineStr">
        <is>
          <t>Animals (Basel)</t>
        </is>
      </c>
      <c r="AD1194" t="inlineStr">
        <is>
          <t>Pubmed</t>
        </is>
      </c>
    </row>
    <row r="1195">
      <c r="A1195" t="inlineStr">
        <is>
          <t>A multi-layer similarity approach for analyzing ADHD symptomology and assessment methods considering DSM-5 diagnostic criteria</t>
        </is>
      </c>
      <c r="B1195">
        <f>IF(COUNTIF($A$1:A1194,
IF(ISNUMBER(MATCH(RIGHT(TRIM(A1194),1),{".",",",";",":","!","?"},0)),
LEFT(TRIM(A1194),LEN(TRIM(A1194))-1),
TRIM(A1194)
))=1,
"Not Duplicate",
"Duplicate")</f>
        <v/>
      </c>
      <c r="C1195">
        <f>_xlfn.IFNA(_xlfn.XLOOKUP(A1195, Table1[Title], Table1[Inclusion/Exclusion Decision]), "Added studies")</f>
        <v/>
      </c>
      <c r="D1195" t="inlineStr">
        <is>
          <t>Zahra Shamsi SA, Hussain Z, Zaman M.</t>
        </is>
      </c>
      <c r="H1195" t="n">
        <v>2026</v>
      </c>
      <c r="I1195" s="5" t="n">
        <v>46064</v>
      </c>
      <c r="J1195" t="inlineStr">
        <is>
          <t>PMC12884646</t>
        </is>
      </c>
      <c r="L1195" t="inlineStr">
        <is>
          <t>10.3389/fpsyt.2025.1671747</t>
        </is>
      </c>
      <c r="P1195">
        <f>_xlfn.IFNA( _xlfn.XLOOKUP(A1195,#REF!,#REF!), "Not Pubmed")</f>
        <v/>
      </c>
      <c r="AC1195" t="inlineStr">
        <is>
          <t>Front Psychiatry</t>
        </is>
      </c>
      <c r="AD1195" t="inlineStr">
        <is>
          <t>Pubmed</t>
        </is>
      </c>
    </row>
    <row r="1196">
      <c r="A1196" t="inlineStr">
        <is>
          <t>Population level multimodal neuroimaging correlates of attention-deficit hyperactivity disorder among children</t>
        </is>
      </c>
      <c r="B1196">
        <f>IF(COUNTIF($A$1:A1195,
IF(ISNUMBER(MATCH(RIGHT(TRIM(A1195),1),{".",",",";",":","!","?"},0)),
LEFT(TRIM(A1195),LEN(TRIM(A1195))-1),
TRIM(A1195)
))=1,
"Not Duplicate",
"Duplicate")</f>
        <v/>
      </c>
      <c r="C1196">
        <f>_xlfn.IFNA(_xlfn.XLOOKUP(A1196, Table1[Title], Table1[Inclusion/Exclusion Decision]), "Added studies")</f>
        <v/>
      </c>
      <c r="D1196" t="inlineStr">
        <is>
          <t>Lin H, Haider SP, Kaltenhauser S, Mozayan A, Malhotra A, Constable RT, Scheinost D, Ment LR, Konrad K, Payabvash S.</t>
        </is>
      </c>
      <c r="H1196" t="n">
        <v>2023</v>
      </c>
      <c r="I1196" s="5" t="n">
        <v>44998</v>
      </c>
      <c r="J1196" t="inlineStr">
        <is>
          <t>PMC9992191</t>
        </is>
      </c>
      <c r="L1196" t="inlineStr">
        <is>
          <t>10.3389/fnins.2023.1138670</t>
        </is>
      </c>
      <c r="AC1196" t="inlineStr">
        <is>
          <t>Front Neurosci</t>
        </is>
      </c>
      <c r="AD1196" t="inlineStr">
        <is>
          <t>Pubmed</t>
        </is>
      </c>
    </row>
    <row r="1197">
      <c r="A1197" t="inlineStr">
        <is>
          <t>Maximum and minimum activity in inpatient adolescents with Bipolar Disorders: Daily-Variability classification of actigraphy pattern with artificial intelligence</t>
        </is>
      </c>
      <c r="B1197">
        <f>IF(COUNTIF($A$1:A1196,
IF(ISNUMBER(MATCH(RIGHT(TRIM(A1196),1),{".",",",";",":","!","?"},0)),
LEFT(TRIM(A1196),LEN(TRIM(A1196))-1),
TRIM(A1196)
))=1,
"Not Duplicate",
"Duplicate")</f>
        <v/>
      </c>
      <c r="C1197">
        <f>_xlfn.IFNA(_xlfn.XLOOKUP(A1197, Table1[Title], Table1[Inclusion/Exclusion Decision]), "Added studies")</f>
        <v/>
      </c>
      <c r="D1197" t="inlineStr">
        <is>
          <t>Vahedifard F, Birmaher B, Iyengar S, Wolfe M, Lepore BN, Chobany M, Abdul-Waalee H, Malgireddy G, Hart JA, Bertocci MA, Diler RS.</t>
        </is>
      </c>
      <c r="H1197" t="n">
        <v>2025</v>
      </c>
      <c r="I1197" s="5" t="n">
        <v>45835</v>
      </c>
      <c r="J1197" t="inlineStr">
        <is>
          <t>PMC12199408</t>
        </is>
      </c>
      <c r="K1197" t="inlineStr">
        <is>
          <t>NIHMS2090466</t>
        </is>
      </c>
      <c r="L1197" t="inlineStr">
        <is>
          <t>10.1016/j.psycom.2025.100212</t>
        </is>
      </c>
      <c r="P1197">
        <f>_xlfn.IFNA( _xlfn.XLOOKUP(A1197,#REF!,#REF!), "Not Pubmed")</f>
        <v/>
      </c>
      <c r="AC1197" t="inlineStr">
        <is>
          <t>Psychiatry Res Commun</t>
        </is>
      </c>
      <c r="AD1197" t="inlineStr">
        <is>
          <t>Pubmed</t>
        </is>
      </c>
    </row>
    <row r="1198">
      <c r="A1198" t="inlineStr">
        <is>
          <t>Linking ADHD and Behavioral Assessment Through Identification of Shared Diagnostic Task-Based Functional Connections</t>
        </is>
      </c>
      <c r="B1198">
        <f>IF(COUNTIF($A$1:A1197,
IF(ISNUMBER(MATCH(RIGHT(TRIM(A1197),1),{".",",",";",":","!","?"},0)),
LEFT(TRIM(A1197),LEN(TRIM(A1197))-1),
TRIM(A1197)
))=1,
"Not Duplicate",
"Duplicate")</f>
        <v/>
      </c>
      <c r="C1198">
        <f>_xlfn.IFNA(_xlfn.XLOOKUP(A1198, Table1[Title], Table1[Inclusion/Exclusion Decision]), "Added studies")</f>
        <v/>
      </c>
      <c r="D1198" t="inlineStr">
        <is>
          <t>McNorgan C, Judson C, Handzlik D, Holden JG.</t>
        </is>
      </c>
      <c r="H1198" t="n">
        <v>2020</v>
      </c>
      <c r="I1198" s="5" t="n">
        <v>44200</v>
      </c>
      <c r="J1198" t="inlineStr">
        <is>
          <t>PMC7773605</t>
        </is>
      </c>
      <c r="L1198" t="inlineStr">
        <is>
          <t>10.3389/fphys.2020.583005</t>
        </is>
      </c>
      <c r="P1198">
        <f>_xlfn.IFNA( _xlfn.XLOOKUP(A1198,#REF!,#REF!), "Not Pubmed")</f>
        <v/>
      </c>
      <c r="AC1198" t="inlineStr">
        <is>
          <t>Front Physiol</t>
        </is>
      </c>
      <c r="AD1198" t="inlineStr">
        <is>
          <t>Pubmed</t>
        </is>
      </c>
    </row>
    <row r="1199">
      <c r="A1199" t="inlineStr">
        <is>
          <t>Investigation of quantitative synthetic MRI in the evaluation of attention-deficit/hyperactivity disorder</t>
        </is>
      </c>
      <c r="B1199">
        <f>IF(COUNTIF($A$1:A1198,
IF(ISNUMBER(MATCH(RIGHT(TRIM(A1198),1),{".",",",";",":","!","?"},0)),
LEFT(TRIM(A1198),LEN(TRIM(A1198))-1),
TRIM(A1198)
))=1,
"Not Duplicate",
"Duplicate")</f>
        <v/>
      </c>
      <c r="C1199">
        <f>_xlfn.IFNA(_xlfn.XLOOKUP(A1199, Table1[Title], Table1[Inclusion/Exclusion Decision]), "Added studies")</f>
        <v/>
      </c>
      <c r="D1199" t="inlineStr">
        <is>
          <t>Li Y, Lin L, Qiu H, Hou W, Gao X, Dai Y, Xu B, Chen Y, Zhang H, Yang Z, Liu M, Su S.</t>
        </is>
      </c>
      <c r="H1199" t="n">
        <v>2026</v>
      </c>
      <c r="I1199" s="5" t="n">
        <v>46034</v>
      </c>
      <c r="J1199" t="inlineStr">
        <is>
          <t>PMC12780631</t>
        </is>
      </c>
      <c r="L1199" t="inlineStr">
        <is>
          <t>10.21037/qims-2025-1266</t>
        </is>
      </c>
      <c r="P1199">
        <f>_xlfn.IFNA( _xlfn.XLOOKUP(A1199,#REF!,#REF!), "Not Pubmed")</f>
        <v/>
      </c>
      <c r="AC1199" t="inlineStr">
        <is>
          <t>Quant Imaging Med Surg</t>
        </is>
      </c>
      <c r="AD1199" t="inlineStr">
        <is>
          <t>Pubmed</t>
        </is>
      </c>
    </row>
    <row r="1200">
      <c r="A1200" t="inlineStr">
        <is>
          <t>Digitally Diagnosing Multiple Developmental Delays Using Crowdsourcing Fused With Machine Learning: Protocol for a Human-in-the-Loop Machine Learning Study</t>
        </is>
      </c>
      <c r="B1200">
        <f>IF(COUNTIF($A$1:A1199,
IF(ISNUMBER(MATCH(RIGHT(TRIM(A1199),1),{".",",",";",":","!","?"},0)),
LEFT(TRIM(A1199),LEN(TRIM(A1199))-1),
TRIM(A1199)
))=1,
"Not Duplicate",
"Duplicate")</f>
        <v/>
      </c>
      <c r="C1200">
        <f>_xlfn.IFNA(_xlfn.XLOOKUP(A1200, Table1[Title], Table1[Inclusion/Exclusion Decision]), "Added studies")</f>
        <v/>
      </c>
      <c r="D1200" t="inlineStr">
        <is>
          <t>Jaiswal A, Kruiper R, Rasool A, Nandkeolyar A, Wall DP, Washington P.</t>
        </is>
      </c>
      <c r="H1200" t="n">
        <v>2024</v>
      </c>
      <c r="I1200" s="5" t="n">
        <v>45330</v>
      </c>
      <c r="J1200" t="inlineStr">
        <is>
          <t>PMC10884895</t>
        </is>
      </c>
      <c r="L1200" t="inlineStr">
        <is>
          <t>10.2196/52205</t>
        </is>
      </c>
      <c r="AC1200" t="inlineStr">
        <is>
          <t>JMIR Res Protoc</t>
        </is>
      </c>
      <c r="AD1200" t="inlineStr">
        <is>
          <t>Pubmed</t>
        </is>
      </c>
    </row>
    <row r="1201">
      <c r="A1201" t="inlineStr">
        <is>
          <t>Comparison of the performance of machine learning algorithms for the task-switching functional magnetic resonance imaging data for distinguishing attention deficit hyperactivity disorder from bipolar disorder</t>
        </is>
      </c>
      <c r="B1201">
        <f>IF(COUNTIF($A$1:A1200,
IF(ISNUMBER(MATCH(RIGHT(TRIM(A1200),1),{".",",",";",":","!","?"},0)),
LEFT(TRIM(A1200),LEN(TRIM(A1200))-1),
TRIM(A1200)
))=1,
"Not Duplicate",
"Duplicate")</f>
        <v/>
      </c>
      <c r="C1201">
        <f>_xlfn.IFNA(_xlfn.XLOOKUP(A1201, Table1[Title], Table1[Inclusion/Exclusion Decision]), "Added studies")</f>
        <v/>
      </c>
      <c r="D1201" t="inlineStr">
        <is>
          <t>Solouki L, Shahsavari S, Sharini H, Hashemian AH, Mohammadian Y, Mohammadi H, Mahaki B.</t>
        </is>
      </c>
      <c r="H1201" t="n">
        <v>2025</v>
      </c>
      <c r="I1201" s="5" t="n">
        <v>45988</v>
      </c>
      <c r="J1201" t="inlineStr">
        <is>
          <t>PMC12646346</t>
        </is>
      </c>
      <c r="L1201" t="inlineStr">
        <is>
          <t>10.4103/jrms.jrms_406_24</t>
        </is>
      </c>
      <c r="P1201">
        <f>_xlfn.IFNA( _xlfn.XLOOKUP(A1201,#REF!,#REF!), "Not Pubmed")</f>
        <v/>
      </c>
      <c r="AC1201" t="inlineStr">
        <is>
          <t>J Res Med Sci</t>
        </is>
      </c>
      <c r="AD1201" t="inlineStr">
        <is>
          <t>Pubmed</t>
        </is>
      </c>
    </row>
    <row r="1202">
      <c r="A1202" t="inlineStr">
        <is>
          <t>Artificial intelligence in diagnosis of pediatric neurodevelopmental disorders: a scoping review</t>
        </is>
      </c>
      <c r="B1202">
        <f>IF(COUNTIF($A$1:A1201,
IF(ISNUMBER(MATCH(RIGHT(TRIM(A1201),1),{".",",",";",":","!","?"},0)),
LEFT(TRIM(A1201),LEN(TRIM(A1201))-1),
TRIM(A1201)
))=1,
"Not Duplicate",
"Duplicate")</f>
        <v/>
      </c>
      <c r="C1202">
        <f>_xlfn.IFNA(_xlfn.XLOOKUP(A1202, Table1[Title], Table1[Inclusion/Exclusion Decision]), "Added studies")</f>
        <v/>
      </c>
      <c r="D1202" t="inlineStr">
        <is>
          <t>Ramírez MAN, Rodríguez MM, Salas MJC, Rincón EHH.</t>
        </is>
      </c>
      <c r="H1202" t="n">
        <v>2026</v>
      </c>
      <c r="I1202" s="5" t="n">
        <v>46049</v>
      </c>
      <c r="L1202" t="inlineStr">
        <is>
          <t>10.1007/s12519-025-00999-z</t>
        </is>
      </c>
      <c r="P1202">
        <f>_xlfn.IFNA( _xlfn.XLOOKUP(A1202,#REF!,#REF!), "Not Pubmed")</f>
        <v/>
      </c>
      <c r="AC1202" t="inlineStr">
        <is>
          <t>World J Pediatr</t>
        </is>
      </c>
      <c r="AD1202" t="inlineStr">
        <is>
          <t>Pubmed</t>
        </is>
      </c>
    </row>
    <row r="1203">
      <c r="A1203" t="inlineStr">
        <is>
          <t>ADBrainNet: a deep neural network for Autism Spectrum Disorder (ASD) and Attention Deficit and Hyperactivity Disorder (ADHD) classification using resting-state fMRI images based on explainable artificial intelligence</t>
        </is>
      </c>
      <c r="B1203">
        <f>IF(COUNTIF($A$1:A1202,
IF(ISNUMBER(MATCH(RIGHT(TRIM(A1202),1),{".",",",";",":","!","?"},0)),
LEFT(TRIM(A1202),LEN(TRIM(A1202))-1),
TRIM(A1202)
))=1,
"Not Duplicate",
"Duplicate")</f>
        <v/>
      </c>
      <c r="C1203">
        <f>_xlfn.IFNA(_xlfn.XLOOKUP(A1203, Table1[Title], Table1[Inclusion/Exclusion Decision]), "Added studies")</f>
        <v/>
      </c>
      <c r="D1203" t="inlineStr">
        <is>
          <t>Yi X, Huang J, Akinwunmi B, Ming WK.</t>
        </is>
      </c>
      <c r="H1203" t="n">
        <v>2026</v>
      </c>
      <c r="I1203" s="5" t="n">
        <v>46085</v>
      </c>
      <c r="L1203" t="inlineStr">
        <is>
          <t>10.1007/s11517-026-03530-2</t>
        </is>
      </c>
      <c r="P1203">
        <f>_xlfn.IFNA( _xlfn.XLOOKUP(A1203,#REF!,#REF!), "Not Pubmed")</f>
        <v/>
      </c>
      <c r="AC1203" t="inlineStr">
        <is>
          <t>Med Biol Eng Comput</t>
        </is>
      </c>
      <c r="AD1203" t="inlineStr">
        <is>
          <t>Pubmed</t>
        </is>
      </c>
    </row>
    <row r="1204">
      <c r="A1204" t="inlineStr">
        <is>
          <t>Patterns of Response to Methylphenidate Administration in Children with ADHD: A Personalized Medicine Approach through Clustering Analysis</t>
        </is>
      </c>
      <c r="B1204">
        <f>IF(COUNTIF($A$1:A1203,
IF(ISNUMBER(MATCH(RIGHT(TRIM(A1203),1),{".",",",";",":","!","?"},0)),
LEFT(TRIM(A1203),LEN(TRIM(A1203))-1),
TRIM(A1203)
))=1,
"Not Duplicate",
"Duplicate")</f>
        <v/>
      </c>
      <c r="C1204">
        <f>_xlfn.IFNA(_xlfn.XLOOKUP(A1204, Table1[Title], Table1[Inclusion/Exclusion Decision]), "Added studies")</f>
        <v/>
      </c>
      <c r="D1204" t="inlineStr">
        <is>
          <t>Grazioli S, Rosi E, Mauri M, Crippa A, Tizzoni F, Tarabelloni A, Villa FM, Chiapasco F, Reimers M, Gatti E, Bertella S, Molteni M, Nobile M.</t>
        </is>
      </c>
      <c r="H1204" t="n">
        <v>2021</v>
      </c>
      <c r="I1204" s="5" t="n">
        <v>44527</v>
      </c>
      <c r="J1204" t="inlineStr">
        <is>
          <t>PMC8623097</t>
        </is>
      </c>
      <c r="L1204" t="inlineStr">
        <is>
          <t>10.3390/children8111008</t>
        </is>
      </c>
      <c r="P1204">
        <f>_xlfn.IFNA( _xlfn.XLOOKUP(A1204,#REF!,#REF!), "Not Pubmed")</f>
        <v/>
      </c>
      <c r="AC1204" t="inlineStr">
        <is>
          <t>Children (Basel)</t>
        </is>
      </c>
      <c r="AD1204" t="inlineStr">
        <is>
          <t>Pubmed</t>
        </is>
      </c>
    </row>
    <row r="1205">
      <c r="A1205" t="inlineStr">
        <is>
          <t>Challenges in diagnosing attention-deficit/hyperactivity disorder in pediatric practice: A regional and global perspective</t>
        </is>
      </c>
      <c r="B1205">
        <f>IF(COUNTIF($A$1:A1204,
IF(ISNUMBER(MATCH(RIGHT(TRIM(A1204),1),{".",",",";",":","!","?"},0)),
LEFT(TRIM(A1204),LEN(TRIM(A1204))-1),
TRIM(A1204)
))=1,
"Not Duplicate",
"Duplicate")</f>
        <v/>
      </c>
      <c r="C1205">
        <f>_xlfn.IFNA(_xlfn.XLOOKUP(A1205, Table1[Title], Table1[Inclusion/Exclusion Decision]), "Added studies")</f>
        <v/>
      </c>
      <c r="D1205" t="inlineStr">
        <is>
          <t>Al-Beltagi M, Mani BS, Hantash EM, Al Zahrani AA, Toema O.</t>
        </is>
      </c>
      <c r="H1205" t="n">
        <v>2025</v>
      </c>
      <c r="I1205" s="5" t="n">
        <v>45980</v>
      </c>
      <c r="J1205" t="inlineStr">
        <is>
          <t>PMC12620849</t>
        </is>
      </c>
      <c r="L1205" t="inlineStr">
        <is>
          <t>10.5409/wjcp.v14.i4.111684</t>
        </is>
      </c>
      <c r="P1205">
        <f>_xlfn.IFNA( _xlfn.XLOOKUP(A1205,#REF!,#REF!), "Not Pubmed")</f>
        <v/>
      </c>
      <c r="AC1205" t="inlineStr">
        <is>
          <t>World J Clin Pediatr</t>
        </is>
      </c>
      <c r="AD1205" t="inlineStr">
        <is>
          <t>Pubmed</t>
        </is>
      </c>
    </row>
    <row r="1206">
      <c r="A1206" t="inlineStr">
        <is>
          <t>Early detection of paediatric and adolescent obsessive-compulsive, separation anxiety and attention deficit hyperactivity disorder using machine learning algorithms</t>
        </is>
      </c>
      <c r="B1206">
        <f>IF(COUNTIF($A$1:A1205,
IF(ISNUMBER(MATCH(RIGHT(TRIM(A1205),1),{".",",",";",":","!","?"},0)),
LEFT(TRIM(A1205),LEN(TRIM(A1205))-1),
TRIM(A1205)
))=1,
"Not Duplicate",
"Duplicate")</f>
        <v/>
      </c>
      <c r="C1206">
        <f>_xlfn.IFNA(_xlfn.XLOOKUP(A1206, Table1[Title], Table1[Inclusion/Exclusion Decision]), "Added studies")</f>
        <v/>
      </c>
      <c r="D1206" t="inlineStr">
        <is>
          <t>Haque UM, Kabir E, Khanam R.</t>
        </is>
      </c>
      <c r="H1206" t="n">
        <v>2023</v>
      </c>
      <c r="I1206" s="5" t="n">
        <v>45132</v>
      </c>
      <c r="J1206" t="inlineStr">
        <is>
          <t>PMC10363094</t>
        </is>
      </c>
      <c r="L1206" t="inlineStr">
        <is>
          <t>10.1007/s13755-023-00232-z</t>
        </is>
      </c>
      <c r="P1206">
        <f>_xlfn.IFNA( _xlfn.XLOOKUP(A1206,#REF!,#REF!), "Not Pubmed")</f>
        <v/>
      </c>
      <c r="AC1206" t="inlineStr">
        <is>
          <t>Health Inf Sci Syst</t>
        </is>
      </c>
      <c r="AD1206" t="inlineStr">
        <is>
          <t>Pubmed</t>
        </is>
      </c>
    </row>
    <row r="1207">
      <c r="A1207" t="inlineStr">
        <is>
          <t>Functional imaging derived ADHD biotypes based on deep clustering: a study on personalized medication therapy guidance</t>
        </is>
      </c>
      <c r="B1207">
        <f>IF(COUNTIF($A$1:A1206,
IF(ISNUMBER(MATCH(RIGHT(TRIM(A1206),1),{".",",",";",":","!","?"},0)),
LEFT(TRIM(A1206),LEN(TRIM(A1206))-1),
TRIM(A1206)
))=1,
"Not Duplicate",
"Duplicate")</f>
        <v/>
      </c>
      <c r="C1207">
        <f>_xlfn.IFNA(_xlfn.XLOOKUP(A1207, Table1[Title], Table1[Inclusion/Exclusion Decision]), "Added studies")</f>
        <v/>
      </c>
      <c r="D1207" t="inlineStr">
        <is>
          <t>Feng A, Zhi D, Feng Y, Jiang R, Fu Z, Xu M, Zhao M, Yu S, Stevens M, Sun L, Calhoun V, Sui J.</t>
        </is>
      </c>
      <c r="H1207" t="n">
        <v>2024</v>
      </c>
      <c r="I1207" s="5" t="n">
        <v>45664</v>
      </c>
      <c r="J1207" t="inlineStr">
        <is>
          <t>PMC11701483</t>
        </is>
      </c>
      <c r="L1207" t="inlineStr">
        <is>
          <t>10.1016/j.eclinm.2024.102876</t>
        </is>
      </c>
      <c r="AC1207" t="inlineStr">
        <is>
          <t>EClinicalMedicine</t>
        </is>
      </c>
      <c r="AD1207" t="inlineStr">
        <is>
          <t>Pubmed</t>
        </is>
      </c>
    </row>
    <row r="1208">
      <c r="A1208" t="inlineStr">
        <is>
          <t>Development of an innovative approach using portable eye tracking to assist ADHD screening: a machine learning study</t>
        </is>
      </c>
      <c r="B1208">
        <f>IF(COUNTIF($A$1:A1207,
IF(ISNUMBER(MATCH(RIGHT(TRIM(A1207),1),{".",",",";",":","!","?"},0)),
LEFT(TRIM(A1207),LEN(TRIM(A1207))-1),
TRIM(A1207)
))=1,
"Not Duplicate",
"Duplicate")</f>
        <v/>
      </c>
      <c r="C1208">
        <f>_xlfn.IFNA(_xlfn.XLOOKUP(A1208, Table1[Title], Table1[Inclusion/Exclusion Decision]), "Added studies")</f>
        <v/>
      </c>
      <c r="D1208" t="inlineStr">
        <is>
          <t>Yoo JH, Kang C, Lim JS, Wang B, Choi CH, Hwang H, Han DH, Kim H, Cheon H, Kim JW.</t>
        </is>
      </c>
      <c r="H1208" t="n">
        <v>2024</v>
      </c>
      <c r="I1208" s="5" t="n">
        <v>45352</v>
      </c>
      <c r="J1208" t="inlineStr">
        <is>
          <t>PMC10902460</t>
        </is>
      </c>
      <c r="L1208" t="inlineStr">
        <is>
          <t>10.3389/fpsyt.2024.1337595</t>
        </is>
      </c>
      <c r="AC1208" t="inlineStr">
        <is>
          <t>Front Psychiatry</t>
        </is>
      </c>
      <c r="AD1208" t="inlineStr">
        <is>
          <t>Pubmed</t>
        </is>
      </c>
    </row>
    <row r="1209">
      <c r="A1209" t="inlineStr">
        <is>
          <t>Single-label machine learning classification revealed some hidden but inter-related causes of five psychotic disorder diseases</t>
        </is>
      </c>
      <c r="B1209">
        <f>IF(COUNTIF($A$1:A1208,
IF(ISNUMBER(MATCH(RIGHT(TRIM(A1208),1),{".",",",";",":","!","?"},0)),
LEFT(TRIM(A1208),LEN(TRIM(A1208))-1),
TRIM(A1208)
))=1,
"Not Duplicate",
"Duplicate")</f>
        <v/>
      </c>
      <c r="C1209">
        <f>_xlfn.IFNA(_xlfn.XLOOKUP(A1209, Table1[Title], Table1[Inclusion/Exclusion Decision]), "Added studies")</f>
        <v/>
      </c>
      <c r="D1209" t="inlineStr">
        <is>
          <t>Okagbue HI, Ijezie OA, Ugwoke PO, Adeyemi-Kayode TM, Jonathan O.</t>
        </is>
      </c>
      <c r="H1209" t="n">
        <v>2023</v>
      </c>
      <c r="I1209" s="5" t="n">
        <v>45176</v>
      </c>
      <c r="J1209" t="inlineStr">
        <is>
          <t>PMC10477489</t>
        </is>
      </c>
      <c r="L1209" t="inlineStr">
        <is>
          <t>10.1016/j.heliyon.2023.e19422</t>
        </is>
      </c>
      <c r="AC1209" t="inlineStr">
        <is>
          <t>Heliyon</t>
        </is>
      </c>
      <c r="AD1209" t="inlineStr">
        <is>
          <t>Pubmed</t>
        </is>
      </c>
    </row>
    <row r="1210">
      <c r="A1210" t="inlineStr">
        <is>
          <t>A novel framework to predict ADHD symptoms using irritability in adolescents and young adults with and without ADHD</t>
        </is>
      </c>
      <c r="B1210">
        <f>IF(COUNTIF($A$1:A1209,
IF(ISNUMBER(MATCH(RIGHT(TRIM(A1209),1),{".",",",";",":","!","?"},0)),
LEFT(TRIM(A1209),LEN(TRIM(A1209))-1),
TRIM(A1209)
))=1,
"Not Duplicate",
"Duplicate")</f>
        <v/>
      </c>
      <c r="C1210">
        <f>_xlfn.IFNA(_xlfn.XLOOKUP(A1210, Table1[Title], Table1[Inclusion/Exclusion Decision]), "Added studies")</f>
        <v/>
      </c>
      <c r="D1210" t="inlineStr">
        <is>
          <t>Komijani S, Ghosal D, Singh MK, Schweitzer JB, Mukherjee P.</t>
        </is>
      </c>
      <c r="H1210" t="n">
        <v>2025</v>
      </c>
      <c r="I1210" s="5" t="n">
        <v>45715</v>
      </c>
      <c r="J1210" t="inlineStr">
        <is>
          <t>PMC11861207</t>
        </is>
      </c>
      <c r="L1210" t="inlineStr">
        <is>
          <t>10.3389/fpsyt.2024.1467486</t>
        </is>
      </c>
      <c r="P1210">
        <f>_xlfn.IFNA( _xlfn.XLOOKUP(A1210,#REF!,#REF!), "Not Pubmed")</f>
        <v/>
      </c>
      <c r="AC1210" t="inlineStr">
        <is>
          <t>Front Psychiatry</t>
        </is>
      </c>
      <c r="AD1210" t="inlineStr">
        <is>
          <t>Pubmed</t>
        </is>
      </c>
    </row>
    <row r="1211">
      <c r="A1211" t="inlineStr">
        <is>
          <t>Normative model detects abnormal functional connectivity in psychiatric disorders</t>
        </is>
      </c>
      <c r="B1211">
        <f>IF(COUNTIF($A$1:A1210,
IF(ISNUMBER(MATCH(RIGHT(TRIM(A1210),1),{".",",",";",":","!","?"},0)),
LEFT(TRIM(A1210),LEN(TRIM(A1210))-1),
TRIM(A1210)
))=1,
"Not Duplicate",
"Duplicate")</f>
        <v/>
      </c>
      <c r="C1211">
        <f>_xlfn.IFNA(_xlfn.XLOOKUP(A1211, Table1[Title], Table1[Inclusion/Exclusion Decision]), "Added studies")</f>
        <v/>
      </c>
      <c r="D1211" t="inlineStr">
        <is>
          <t>Oliveira-Saraiva D, Ferreira HA.</t>
        </is>
      </c>
      <c r="H1211" t="n">
        <v>2023</v>
      </c>
      <c r="I1211" s="5" t="n">
        <v>44991</v>
      </c>
      <c r="J1211" t="inlineStr">
        <is>
          <t>PMC9975396</t>
        </is>
      </c>
      <c r="L1211" t="inlineStr">
        <is>
          <t>10.3389/fpsyt.2023.1068397</t>
        </is>
      </c>
      <c r="AC1211" t="inlineStr">
        <is>
          <t>Front Psychiatry</t>
        </is>
      </c>
      <c r="AD1211" t="inlineStr">
        <is>
          <t>Pubmed</t>
        </is>
      </c>
    </row>
    <row r="1212">
      <c r="A1212" t="inlineStr">
        <is>
          <t>Unified VideoMAE Framework for Detection of Multi-Disorder ADHD and Depression</t>
        </is>
      </c>
      <c r="B1212">
        <f>IF(COUNTIF($A$1:A1211,
IF(ISNUMBER(MATCH(RIGHT(TRIM(A1211),1),{".",",",";",":","!","?"},0)),
LEFT(TRIM(A1211),LEN(TRIM(A1211))-1),
TRIM(A1211)
))=1,
"Not Duplicate",
"Duplicate")</f>
        <v/>
      </c>
      <c r="C1212">
        <f>_xlfn.IFNA(_xlfn.XLOOKUP(A1212, Table1[Title], Table1[Inclusion/Exclusion Decision]), "Added studies")</f>
        <v/>
      </c>
      <c r="D1212" t="inlineStr">
        <is>
          <t>Li Y, Li Y, Naqvi SM.</t>
        </is>
      </c>
      <c r="H1212" t="n">
        <v>2025</v>
      </c>
      <c r="I1212" s="5" t="n">
        <v>45992</v>
      </c>
      <c r="L1212" t="inlineStr">
        <is>
          <t>10.1109/JBHI.2025.3638973</t>
        </is>
      </c>
      <c r="P1212">
        <f>_xlfn.IFNA( _xlfn.XLOOKUP(A1212,#REF!,#REF!), "Not Pubmed")</f>
        <v/>
      </c>
      <c r="AC1212" t="inlineStr">
        <is>
          <t>IEEE J Biomed Health Inform</t>
        </is>
      </c>
      <c r="AD1212" t="inlineStr">
        <is>
          <t>Pubmed</t>
        </is>
      </c>
    </row>
    <row r="1213" hidden="1">
      <c r="A1213" t="inlineStr">
        <is>
          <t>Wearables in ADHD: Monitoring and Intervention-Where Are We Now?</t>
        </is>
      </c>
      <c r="B1213">
        <f>IF(COUNTIF($A$1:A1212,
IF(ISNUMBER(MATCH(RIGHT(TRIM(A1212),1),{".",",",";",":","!","?"},0)),
LEFT(TRIM(A1212),LEN(TRIM(A1212))-1),
TRIM(A1212)
))=1,
"Not Duplicate",
"Duplicate")</f>
        <v/>
      </c>
      <c r="C1213">
        <f>_xlfn.IFNA(_xlfn.XLOOKUP(A1213, Table1[Title], Table1[Inclusion/Exclusion Decision]), "Added studies")</f>
        <v/>
      </c>
      <c r="D1213" t="inlineStr">
        <is>
          <t>Olinic MS, Stretea R, Cherecheș C.</t>
        </is>
      </c>
      <c r="H1213" t="n">
        <v>2025</v>
      </c>
      <c r="I1213" s="5" t="n">
        <v>45927</v>
      </c>
      <c r="J1213" t="inlineStr">
        <is>
          <t>PMC12468562</t>
        </is>
      </c>
      <c r="L1213" t="inlineStr">
        <is>
          <t>10.3390/diagnostics15182359</t>
        </is>
      </c>
      <c r="AC1213" t="inlineStr">
        <is>
          <t>Diagnostics (Basel)</t>
        </is>
      </c>
      <c r="AD1213" t="inlineStr">
        <is>
          <t>Pubmed</t>
        </is>
      </c>
    </row>
    <row r="1214" hidden="1">
      <c r="A1214" t="inlineStr">
        <is>
          <t>Preliminary results of the EPIDIA4Kids study on brain function in children: multidimensional ADHD-related symptomatology screening using multimodality biometry</t>
        </is>
      </c>
      <c r="B1214">
        <f>IF(COUNTIF($A$1:A1213,
IF(ISNUMBER(MATCH(RIGHT(TRIM(A1213),1),{".",",",";",":","!","?"},0)),
LEFT(TRIM(A1213),LEN(TRIM(A1213))-1),
TRIM(A1213)
))=1,
"Not Duplicate",
"Duplicate")</f>
        <v/>
      </c>
      <c r="C1214">
        <f>_xlfn.IFNA(_xlfn.XLOOKUP(A1214, Table1[Title], Table1[Inclusion/Exclusion Decision]), "Added studies")</f>
        <v/>
      </c>
      <c r="D1214" t="inlineStr">
        <is>
          <t>Guigou Y, Hennequin A, Marchand T, Chebli M, Pisella LI, Staccini P, Douet Vannucci V.</t>
        </is>
      </c>
      <c r="H1214" t="n">
        <v>2025</v>
      </c>
      <c r="I1214" s="5" t="n">
        <v>45748</v>
      </c>
      <c r="J1214" t="inlineStr">
        <is>
          <t>PMC11955964</t>
        </is>
      </c>
      <c r="L1214" t="inlineStr">
        <is>
          <t>10.3389/fpsyt.2025.1466107</t>
        </is>
      </c>
      <c r="AC1214" t="inlineStr">
        <is>
          <t>Front Psychiatry</t>
        </is>
      </c>
      <c r="AD1214" t="inlineStr">
        <is>
          <t>Pubmed</t>
        </is>
      </c>
    </row>
    <row r="1215">
      <c r="A1215" t="inlineStr">
        <is>
          <t>Methylphenidate Differentially Affects Intrinsic Functional Connectivity of the Salience Network in Adult ADHD Treatment Responders and Non-Responders</t>
        </is>
      </c>
      <c r="B1215">
        <f>IF(COUNTIF($A$1:A1214,
IF(ISNUMBER(MATCH(RIGHT(TRIM(A1214),1),{".",",",";",":","!","?"},0)),
LEFT(TRIM(A1214),LEN(TRIM(A1214))-1),
TRIM(A1214)
))=1,
"Not Duplicate",
"Duplicate")</f>
        <v/>
      </c>
      <c r="C1215">
        <f>_xlfn.IFNA(_xlfn.XLOOKUP(A1215, Table1[Title], Table1[Inclusion/Exclusion Decision]), "Added studies")</f>
        <v/>
      </c>
      <c r="D1215" t="inlineStr">
        <is>
          <t>Ulrich M, Heckel K, Kölle M, Grön G.</t>
        </is>
      </c>
      <c r="H1215" t="n">
        <v>2022</v>
      </c>
      <c r="I1215" s="5" t="n">
        <v>44827</v>
      </c>
      <c r="J1215" t="inlineStr">
        <is>
          <t>PMC9495306</t>
        </is>
      </c>
      <c r="L1215" t="inlineStr">
        <is>
          <t>10.3390/biology11091320</t>
        </is>
      </c>
      <c r="AC1215" t="inlineStr">
        <is>
          <t>Biology (Basel)</t>
        </is>
      </c>
      <c r="AD1215" t="inlineStr">
        <is>
          <t>Pubmed</t>
        </is>
      </c>
    </row>
    <row r="1216">
      <c r="A1216" t="inlineStr">
        <is>
          <t>Using machine learning to determine a functional classifier of reward responsiveness and its association with adolescent psychiatric symptomatology</t>
        </is>
      </c>
      <c r="B1216">
        <f>IF(COUNTIF($A$1:A1215,
IF(ISNUMBER(MATCH(RIGHT(TRIM(A1215),1),{".",",",";",":","!","?"},0)),
LEFT(TRIM(A1215),LEN(TRIM(A1215))-1),
TRIM(A1215)
))=1,
"Not Duplicate",
"Duplicate")</f>
        <v/>
      </c>
      <c r="C1216">
        <f>_xlfn.IFNA(_xlfn.XLOOKUP(A1216, Table1[Title], Table1[Inclusion/Exclusion Decision]), "Added studies")</f>
        <v/>
      </c>
      <c r="D1216" t="inlineStr">
        <is>
          <t>Blair RJR, Bashford-Largo J, Dominguez A, Dobbertin M, Blair KS, Bajaj S.</t>
        </is>
      </c>
      <c r="H1216" t="n">
        <v>2024</v>
      </c>
      <c r="I1216" s="5" t="n">
        <v>45614</v>
      </c>
      <c r="J1216" t="inlineStr">
        <is>
          <t>PMC11650163</t>
        </is>
      </c>
      <c r="L1216" t="inlineStr">
        <is>
          <t>10.1017/S003329172400240X</t>
        </is>
      </c>
      <c r="AC1216" t="inlineStr">
        <is>
          <t>Psychol Med</t>
        </is>
      </c>
      <c r="AD1216" t="inlineStr">
        <is>
          <t>Pubmed</t>
        </is>
      </c>
    </row>
    <row r="1217">
      <c r="A1217" t="inlineStr">
        <is>
          <t>Utilizing artificial intelligence-based eye tracking technology for screening ADHD symptoms in children</t>
        </is>
      </c>
      <c r="B1217">
        <f>IF(COUNTIF($A$1:A1216,
IF(ISNUMBER(MATCH(RIGHT(TRIM(A1216),1),{".",",",";",":","!","?"},0)),
LEFT(TRIM(A1216),LEN(TRIM(A1216))-1),
TRIM(A1216)
))=1,
"Not Duplicate",
"Duplicate")</f>
        <v/>
      </c>
      <c r="C1217">
        <f>_xlfn.IFNA(_xlfn.XLOOKUP(A1217, Table1[Title], Table1[Inclusion/Exclusion Decision]), "Added studies")</f>
        <v/>
      </c>
      <c r="D1217" t="inlineStr">
        <is>
          <t>Chen X, Wang S, Yang X, Yu C, Ni F, Yang J, Tian Y, Ye J, Liu H, Luo R.</t>
        </is>
      </c>
      <c r="H1217" t="n">
        <v>2023</v>
      </c>
      <c r="I1217" s="5" t="n">
        <v>45260</v>
      </c>
      <c r="J1217" t="inlineStr">
        <is>
          <t>PMC10682190</t>
        </is>
      </c>
      <c r="L1217" t="inlineStr">
        <is>
          <t>10.3389/fpsyt.2023.1260031</t>
        </is>
      </c>
      <c r="AC1217" t="inlineStr">
        <is>
          <t>Front Psychiatry</t>
        </is>
      </c>
      <c r="AD1217" t="inlineStr">
        <is>
          <t>Pubmed</t>
        </is>
      </c>
    </row>
    <row r="1218">
      <c r="A1218" t="inlineStr">
        <is>
          <t>Voices of change: associations between vocal markers and symptoms of ADHD - Findings from the LIFE child study</t>
        </is>
      </c>
      <c r="B1218">
        <f>IF(COUNTIF($A$1:A1217,
IF(ISNUMBER(MATCH(RIGHT(TRIM(A1217),1),{".",",",";",":","!","?"},0)),
LEFT(TRIM(A1217),LEN(TRIM(A1217))-1),
TRIM(A1217)
))=1,
"Not Duplicate",
"Duplicate")</f>
        <v/>
      </c>
      <c r="C1218">
        <f>_xlfn.IFNA(_xlfn.XLOOKUP(A1218, Table1[Title], Table1[Inclusion/Exclusion Decision]), "Added studies")</f>
        <v/>
      </c>
      <c r="D1218" t="inlineStr">
        <is>
          <t>Bamberger R, Lotter LD, Nieto N, Poulain T, Körner A, Kiess W, Fuchs M, von Polier G.</t>
        </is>
      </c>
      <c r="H1218" t="n">
        <v>2026</v>
      </c>
      <c r="I1218" s="5" t="n">
        <v>46079</v>
      </c>
      <c r="L1218" t="inlineStr">
        <is>
          <t>10.1007/s00787-025-02954-9</t>
        </is>
      </c>
      <c r="P1218">
        <f>_xlfn.IFNA( _xlfn.XLOOKUP(A1218,#REF!,#REF!), "Not Pubmed")</f>
        <v/>
      </c>
      <c r="AC1218" t="inlineStr">
        <is>
          <t>Eur Child Adolesc Psychiatry</t>
        </is>
      </c>
      <c r="AD1218" t="inlineStr">
        <is>
          <t>Pubmed</t>
        </is>
      </c>
    </row>
    <row r="1219">
      <c r="A1219" t="inlineStr">
        <is>
          <t>Advancements in pediatric obstructive sleep apnea: cognitive implications and the role of AI in precision medicine</t>
        </is>
      </c>
      <c r="B1219">
        <f>IF(COUNTIF($A$1:A1218,
IF(ISNUMBER(MATCH(RIGHT(TRIM(A1218),1),{".",",",";",":","!","?"},0)),
LEFT(TRIM(A1218),LEN(TRIM(A1218))-1),
TRIM(A1218)
))=1,
"Not Duplicate",
"Duplicate")</f>
        <v/>
      </c>
      <c r="C1219">
        <f>_xlfn.IFNA(_xlfn.XLOOKUP(A1219, Table1[Title], Table1[Inclusion/Exclusion Decision]), "Added studies")</f>
        <v/>
      </c>
      <c r="D1219" t="inlineStr">
        <is>
          <t>Zhao B, Fan H, Niu H, Li Y, Deng S, Zhai L, Wang L, Gao X.</t>
        </is>
      </c>
      <c r="H1219" t="n">
        <v>2025</v>
      </c>
      <c r="I1219" s="5" t="n">
        <v>45999</v>
      </c>
      <c r="J1219" t="inlineStr">
        <is>
          <t>PMC12678086</t>
        </is>
      </c>
      <c r="L1219" t="inlineStr">
        <is>
          <t>10.3389/fmed.2025.1704504</t>
        </is>
      </c>
      <c r="P1219">
        <f>_xlfn.IFNA( _xlfn.XLOOKUP(A1219,#REF!,#REF!), "Not Pubmed")</f>
        <v/>
      </c>
      <c r="AC1219" t="inlineStr">
        <is>
          <t>Front Med (Lausanne)</t>
        </is>
      </c>
      <c r="AD1219" t="inlineStr">
        <is>
          <t>Pubmed</t>
        </is>
      </c>
    </row>
    <row r="1220">
      <c r="A1220" t="inlineStr">
        <is>
          <t>BrainQCNet: A Deep Learning attention-based model for the automated detection of artifacts in brain structural MRI scans</t>
        </is>
      </c>
      <c r="B1220">
        <f>IF(COUNTIF($A$1:A1219,
IF(ISNUMBER(MATCH(RIGHT(TRIM(A1219),1),{".",",",";",":","!","?"},0)),
LEFT(TRIM(A1219),LEN(TRIM(A1219))-1),
TRIM(A1219)
))=1,
"Not Duplicate",
"Duplicate")</f>
        <v/>
      </c>
      <c r="C1220">
        <f>_xlfn.IFNA(_xlfn.XLOOKUP(A1220, Table1[Title], Table1[Inclusion/Exclusion Decision]), "Added studies")</f>
        <v/>
      </c>
      <c r="D1220" t="inlineStr">
        <is>
          <t>Garcia M, Dosenbach N, Kelly C.</t>
        </is>
      </c>
      <c r="H1220" t="n">
        <v>2024</v>
      </c>
      <c r="I1220" s="5" t="n">
        <v>45882</v>
      </c>
      <c r="J1220" t="inlineStr">
        <is>
          <t>PMC12290559</t>
        </is>
      </c>
      <c r="L1220" t="inlineStr">
        <is>
          <t>10.1162/imag_a_00300</t>
        </is>
      </c>
      <c r="AC1220" t="inlineStr">
        <is>
          <t>Imaging Neurosci (Camb)</t>
        </is>
      </c>
      <c r="AD1220" t="inlineStr">
        <is>
          <t>Pubmed</t>
        </is>
      </c>
    </row>
    <row r="1221">
      <c r="A1221" t="inlineStr">
        <is>
          <t>Four decades of ADHD: a systematic AI-assisted analysis of conceptual shifts across six DSM editions</t>
        </is>
      </c>
      <c r="B1221">
        <f>IF(COUNTIF($A$1:A1220,
IF(ISNUMBER(MATCH(RIGHT(TRIM(A1220),1),{".",",",";",":","!","?"},0)),
LEFT(TRIM(A1220),LEN(TRIM(A1220))-1),
TRIM(A1220)
))=1,
"Not Duplicate",
"Duplicate")</f>
        <v/>
      </c>
      <c r="C1221">
        <f>_xlfn.IFNA(_xlfn.XLOOKUP(A1221, Table1[Title], Table1[Inclusion/Exclusion Decision]), "Added studies")</f>
        <v/>
      </c>
      <c r="D1221" t="inlineStr">
        <is>
          <t>Ophir Y, Shir-Raz Y, Tikochinski R.</t>
        </is>
      </c>
      <c r="H1221" t="n">
        <v>2026</v>
      </c>
      <c r="I1221" s="5" t="n">
        <v>46106</v>
      </c>
      <c r="J1221" t="inlineStr">
        <is>
          <t>PMC13006570</t>
        </is>
      </c>
      <c r="L1221" t="inlineStr">
        <is>
          <t>10.3389/fpsyt.2026.1792051</t>
        </is>
      </c>
      <c r="P1221">
        <f>_xlfn.IFNA( _xlfn.XLOOKUP(A1221,#REF!,#REF!), "Not Pubmed")</f>
        <v/>
      </c>
      <c r="AC1221" t="inlineStr">
        <is>
          <t>Front Psychiatry</t>
        </is>
      </c>
      <c r="AD1221" t="inlineStr">
        <is>
          <t>Pubmed</t>
        </is>
      </c>
    </row>
    <row r="1222">
      <c r="A1222" t="inlineStr">
        <is>
          <t>The status of MRI databases across the world focused on psychiatric and neurological disorders</t>
        </is>
      </c>
      <c r="B1222">
        <f>IF(COUNTIF($A$1:A1221,
IF(ISNUMBER(MATCH(RIGHT(TRIM(A1221),1),{".",",",";",":","!","?"},0)),
LEFT(TRIM(A1221),LEN(TRIM(A1221))-1),
TRIM(A1221)
))=1,
"Not Duplicate",
"Duplicate")</f>
        <v/>
      </c>
      <c r="C1222">
        <f>_xlfn.IFNA(_xlfn.XLOOKUP(A1222, Table1[Title], Table1[Inclusion/Exclusion Decision]), "Added studies")</f>
        <v/>
      </c>
      <c r="D1222"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H1222" t="n">
        <v>2024</v>
      </c>
      <c r="I1222" s="5" t="n">
        <v>45524</v>
      </c>
      <c r="J1222" t="inlineStr">
        <is>
          <t>PMC11804910</t>
        </is>
      </c>
      <c r="L1222" t="inlineStr">
        <is>
          <t>10.1111/pcn.13717</t>
        </is>
      </c>
      <c r="P1222">
        <f>_xlfn.IFNA( _xlfn.XLOOKUP(A1222,#REF!,#REF!), "Not Pubmed")</f>
        <v/>
      </c>
      <c r="AC1222" t="inlineStr">
        <is>
          <t>Psychiatry Clin Neurosci</t>
        </is>
      </c>
      <c r="AD1222" t="inlineStr">
        <is>
          <t>Pubmed</t>
        </is>
      </c>
    </row>
    <row r="1223">
      <c r="A1223" t="inlineStr">
        <is>
          <t>Validity of Diagnostic Support Model for Attention Deficit Hyperactivity Disorder: A Machine Learning Approach</t>
        </is>
      </c>
      <c r="B1223">
        <f>IF(COUNTIF($A$1:A1222,
IF(ISNUMBER(MATCH(RIGHT(TRIM(A1222),1),{".",",",";",":","!","?"},0)),
LEFT(TRIM(A1222),LEN(TRIM(A1222))-1),
TRIM(A1222)
))=1,
"Not Duplicate",
"Duplicate")</f>
        <v/>
      </c>
      <c r="C1223">
        <f>_xlfn.IFNA(_xlfn.XLOOKUP(A1223, Table1[Title], Table1[Inclusion/Exclusion Decision]), "Added studies")</f>
        <v/>
      </c>
      <c r="D1223" t="inlineStr">
        <is>
          <t>Chu KC, Huang HJ, Huang YS.</t>
        </is>
      </c>
      <c r="H1223" t="n">
        <v>2023</v>
      </c>
      <c r="I1223" s="5" t="n">
        <v>45255</v>
      </c>
      <c r="J1223" t="inlineStr">
        <is>
          <t>PMC10672705</t>
        </is>
      </c>
      <c r="L1223" t="inlineStr">
        <is>
          <t>10.3390/jpm13111525</t>
        </is>
      </c>
      <c r="P1223">
        <f>_xlfn.IFNA( _xlfn.XLOOKUP(A1223,#REF!,#REF!), "Not Pubmed")</f>
        <v/>
      </c>
      <c r="AC1223" t="inlineStr">
        <is>
          <t>J Pers Med</t>
        </is>
      </c>
      <c r="AD1223" t="inlineStr">
        <is>
          <t>Pubmed</t>
        </is>
      </c>
    </row>
    <row r="1224">
      <c r="A1224" t="inlineStr">
        <is>
          <t>Reliable Multi-Class Mental Health Prediction Using a WiSARD Discriminator Model on Imbalanced Data</t>
        </is>
      </c>
      <c r="B1224">
        <f>IF(COUNTIF($A$1:A1223,
IF(ISNUMBER(MATCH(RIGHT(TRIM(A1223),1),{".",",",";",":","!","?"},0)),
LEFT(TRIM(A1223),LEN(TRIM(A1223))-1),
TRIM(A1223)
))=1,
"Not Duplicate",
"Duplicate")</f>
        <v/>
      </c>
      <c r="C1224">
        <f>_xlfn.IFNA(_xlfn.XLOOKUP(A1224, Table1[Title], Table1[Inclusion/Exclusion Decision]), "Added studies")</f>
        <v/>
      </c>
      <c r="D1224" t="inlineStr">
        <is>
          <t>Binsawad M.</t>
        </is>
      </c>
      <c r="H1224" t="n">
        <v>2026</v>
      </c>
      <c r="I1224" s="5" t="n">
        <v>46085</v>
      </c>
      <c r="J1224" t="inlineStr">
        <is>
          <t>PMC12961118</t>
        </is>
      </c>
      <c r="L1224" t="inlineStr">
        <is>
          <t>10.1177/00469580261418270</t>
        </is>
      </c>
      <c r="P1224">
        <f>_xlfn.IFNA( _xlfn.XLOOKUP(A1224,#REF!,#REF!), "Not Pubmed")</f>
        <v/>
      </c>
      <c r="AC1224" t="inlineStr">
        <is>
          <t>Inquiry</t>
        </is>
      </c>
      <c r="AD1224" t="inlineStr">
        <is>
          <t>Pubmed</t>
        </is>
      </c>
    </row>
    <row r="1225">
      <c r="A1225" t="inlineStr">
        <is>
          <t>Harmonizing the CBCL and SDQ ADHD scores by using linear equating, kernel equating, item response theory and machine learning methods</t>
        </is>
      </c>
      <c r="B1225">
        <f>IF(COUNTIF($A$1:A1224,
IF(ISNUMBER(MATCH(RIGHT(TRIM(A1224),1),{".",",",";",":","!","?"},0)),
LEFT(TRIM(A1224),LEN(TRIM(A1224))-1),
TRIM(A1224)
))=1,
"Not Duplicate",
"Duplicate")</f>
        <v/>
      </c>
      <c r="C1225">
        <f>_xlfn.IFNA(_xlfn.XLOOKUP(A1225, Table1[Title], Table1[Inclusion/Exclusion Decision]), "Added studies")</f>
        <v/>
      </c>
      <c r="D1225" t="inlineStr">
        <is>
          <t>Jović M, Haeri MA, Whitehouse A, van den Berg SM.</t>
        </is>
      </c>
      <c r="H1225" t="n">
        <v>2024</v>
      </c>
      <c r="I1225" s="5" t="n">
        <v>45498</v>
      </c>
      <c r="J1225" t="inlineStr">
        <is>
          <t>PMC11267626</t>
        </is>
      </c>
      <c r="L1225" t="inlineStr">
        <is>
          <t>10.3389/fpsyg.2024.1345406</t>
        </is>
      </c>
      <c r="AC1225" t="inlineStr">
        <is>
          <t>Front Psychol</t>
        </is>
      </c>
      <c r="AD1225" t="inlineStr">
        <is>
          <t>Pubmed</t>
        </is>
      </c>
    </row>
    <row r="1226">
      <c r="A1226" t="inlineStr">
        <is>
          <t>Pharmacogenomic-Based GWAS Meta-Analyses Coupled with Genetic and Epigenetic Liability Testing Connects Facial and Emotional Recognition Systems to Spectrum Disorders, Schizophrenia, Depression, and Anxiety</t>
        </is>
      </c>
      <c r="B1226">
        <f>IF(COUNTIF($A$1:A1225,
IF(ISNUMBER(MATCH(RIGHT(TRIM(A1225),1),{".",",",";",":","!","?"},0)),
LEFT(TRIM(A1225),LEN(TRIM(A1225))-1),
TRIM(A1225)
))=1,
"Not Duplicate",
"Duplicate")</f>
        <v/>
      </c>
      <c r="C1226">
        <f>_xlfn.IFNA(_xlfn.XLOOKUP(A1226, Table1[Title], Table1[Inclusion/Exclusion Decision]), "Added studies")</f>
        <v/>
      </c>
      <c r="D1226" t="inlineStr">
        <is>
          <t>Blum K, Lewandrowski APL, Sharafshah A, Pinhasov A, Mohankumar K, Gold MS, Fuehrlein B, Elman I, Dennen C, Thanos PK, Bowirrat A, Baron D, Modestino EJ, Jafari N, Zeine F, Sunder K, Makale MT, Lorio MP, Khalsa J, Schmidt SL, Fiorelli RKA, Weinstein A, Lindenau M, Lewandrowski KU, Alves ÓL, Mahajan S, Mahajan Y, Badgaiyan RD.</t>
        </is>
      </c>
      <c r="H1226" t="n">
        <v>2026</v>
      </c>
      <c r="I1226" s="5" t="n">
        <v>46095</v>
      </c>
      <c r="L1226" t="inlineStr">
        <is>
          <t>10.2174/0113892010431102260107110422</t>
        </is>
      </c>
      <c r="P1226">
        <f>_xlfn.IFNA( _xlfn.XLOOKUP(A1226,#REF!,#REF!), "Not Pubmed")</f>
        <v/>
      </c>
      <c r="AC1226" t="inlineStr">
        <is>
          <t>Curr Pharm Biotechnol</t>
        </is>
      </c>
      <c r="AD1226" t="inlineStr">
        <is>
          <t>Pubmed</t>
        </is>
      </c>
    </row>
    <row r="1227">
      <c r="A1227" t="inlineStr">
        <is>
          <t>Can Deep Learning Hit a Moving Target? A Scoping Review of Its Role to Study Neurological Disorders in Children</t>
        </is>
      </c>
      <c r="B1227">
        <f>IF(COUNTIF($A$1:A1226,
IF(ISNUMBER(MATCH(RIGHT(TRIM(A1226),1),{".",",",";",":","!","?"},0)),
LEFT(TRIM(A1226),LEN(TRIM(A1226))-1),
TRIM(A1226)
))=1,
"Not Duplicate",
"Duplicate")</f>
        <v/>
      </c>
      <c r="C1227">
        <f>_xlfn.IFNA(_xlfn.XLOOKUP(A1227, Table1[Title], Table1[Inclusion/Exclusion Decision]), "Added studies")</f>
        <v/>
      </c>
      <c r="D1227" t="inlineStr">
        <is>
          <t>Sargolzaei S.</t>
        </is>
      </c>
      <c r="H1227" t="n">
        <v>2021</v>
      </c>
      <c r="I1227" s="5" t="n">
        <v>44340</v>
      </c>
      <c r="J1227" t="inlineStr">
        <is>
          <t>PMC8131543</t>
        </is>
      </c>
      <c r="L1227" t="inlineStr">
        <is>
          <t>10.3389/fncom.2021.670489</t>
        </is>
      </c>
      <c r="AC1227" t="inlineStr">
        <is>
          <t>Front Comput Neurosci</t>
        </is>
      </c>
      <c r="AD1227" t="inlineStr">
        <is>
          <t>Pubmed</t>
        </is>
      </c>
    </row>
    <row r="1228">
      <c r="A1228" t="inlineStr">
        <is>
          <t>Retracted: Deep Learning Enabled Diagnosis of Children's ADHD Based on the Big Data of Video Screen Long-Range EEG</t>
        </is>
      </c>
      <c r="B1228">
        <f>IF(COUNTIF($A$1:A1227,
IF(ISNUMBER(MATCH(RIGHT(TRIM(A1227),1),{".",",",";",":","!","?"},0)),
LEFT(TRIM(A1227),LEN(TRIM(A1227))-1),
TRIM(A1227)
))=1,
"Not Duplicate",
"Duplicate")</f>
        <v/>
      </c>
      <c r="C1228">
        <f>_xlfn.IFNA(_xlfn.XLOOKUP(A1228, Table1[Title], Table1[Inclusion/Exclusion Decision]), "Added studies")</f>
        <v/>
      </c>
      <c r="D1228" t="inlineStr">
        <is>
          <t>Healthcare Engineering JO.</t>
        </is>
      </c>
      <c r="H1228" t="n">
        <v>2023</v>
      </c>
      <c r="I1228" s="5" t="n">
        <v>45274</v>
      </c>
      <c r="J1228" t="inlineStr">
        <is>
          <t>PMC10718681</t>
        </is>
      </c>
      <c r="L1228" t="inlineStr">
        <is>
          <t>10.1155/2023/9856982</t>
        </is>
      </c>
      <c r="P1228">
        <f>_xlfn.IFNA( _xlfn.XLOOKUP(A1228,#REF!,#REF!), "Not Pubmed")</f>
        <v/>
      </c>
      <c r="AC1228" t="inlineStr">
        <is>
          <t>J Healthc Eng</t>
        </is>
      </c>
      <c r="AD1228" t="inlineStr">
        <is>
          <t>Pubmed</t>
        </is>
      </c>
    </row>
    <row r="1229">
      <c r="A1229" t="inlineStr">
        <is>
          <t>Cerebellar Gray Matter Volume Is Associated With Cognitive Function and Psychopathology in Adolescence</t>
        </is>
      </c>
      <c r="B1229">
        <f>IF(COUNTIF($A$1:A1228,
IF(ISNUMBER(MATCH(RIGHT(TRIM(A1228),1),{".",",",";",":","!","?"},0)),
LEFT(TRIM(A1228),LEN(TRIM(A1228))-1),
TRIM(A1228)
))=1,
"Not Duplicate",
"Duplicate")</f>
        <v/>
      </c>
      <c r="C1229">
        <f>_xlfn.IFNA(_xlfn.XLOOKUP(A1229, Table1[Title], Table1[Inclusion/Exclusion Decision]), "Added studies")</f>
        <v/>
      </c>
      <c r="D1229" t="inlineStr">
        <is>
          <t>Moberget T, Alnæs D, Kaufmann T, Doan NT, Córdova-Palomera A, Norbom LB, Rokicki J, van der Meer D, Andreassen OA, Westlye LT.</t>
        </is>
      </c>
      <c r="H1229" t="n">
        <v>2019</v>
      </c>
      <c r="I1229" s="5" t="n">
        <v>43534</v>
      </c>
      <c r="L1229" t="inlineStr">
        <is>
          <t>10.1016/j.biopsych.2019.01.019</t>
        </is>
      </c>
      <c r="P1229">
        <f>_xlfn.IFNA( _xlfn.XLOOKUP(A1229,#REF!,#REF!), "Not Pubmed")</f>
        <v/>
      </c>
      <c r="AC1229" t="inlineStr">
        <is>
          <t>Biol Psychiatry</t>
        </is>
      </c>
      <c r="AD1229" t="inlineStr">
        <is>
          <t>Pubmed</t>
        </is>
      </c>
    </row>
    <row r="1230">
      <c r="A1230" t="inlineStr">
        <is>
          <t>PET Imaging in Psychiatric Disorders</t>
        </is>
      </c>
      <c r="B1230">
        <f>IF(COUNTIF($A$1:A1229,
IF(ISNUMBER(MATCH(RIGHT(TRIM(A1229),1),{".",",",";",":","!","?"},0)),
LEFT(TRIM(A1229),LEN(TRIM(A1229))-1),
TRIM(A1229)
))=1,
"Not Duplicate",
"Duplicate")</f>
        <v/>
      </c>
      <c r="C1230">
        <f>_xlfn.IFNA(_xlfn.XLOOKUP(A1230, Table1[Title], Table1[Inclusion/Exclusion Decision]), "Added studies")</f>
        <v/>
      </c>
      <c r="D1230" t="inlineStr">
        <is>
          <t>Ferrando R, Hernandes D, Ghini BG, Coutinho AM.</t>
        </is>
      </c>
      <c r="H1230" t="n">
        <v>2025</v>
      </c>
      <c r="I1230" s="5" t="n">
        <v>45829</v>
      </c>
      <c r="L1230" t="inlineStr">
        <is>
          <t>10.1053/j.semnuclmed.2025.06.004</t>
        </is>
      </c>
      <c r="P1230">
        <f>_xlfn.IFNA( _xlfn.XLOOKUP(A1230,#REF!,#REF!), "Not Pubmed")</f>
        <v/>
      </c>
      <c r="AC1230" t="inlineStr">
        <is>
          <t>Semin Nucl Med</t>
        </is>
      </c>
      <c r="AD1230" t="inlineStr">
        <is>
          <t>Pubmed</t>
        </is>
      </c>
    </row>
    <row r="1231">
      <c r="A1231" t="inlineStr">
        <is>
          <t>Game-Based Cognitive Aging Assessment: Toward a Digital Biomarker of Cognitive Health</t>
        </is>
      </c>
      <c r="B1231">
        <f>IF(COUNTIF($A$1:A1230,
IF(ISNUMBER(MATCH(RIGHT(TRIM(A1230),1),{".",",",";",":","!","?"},0)),
LEFT(TRIM(A1230),LEN(TRIM(A1230))-1),
TRIM(A1230)
))=1,
"Not Duplicate",
"Duplicate")</f>
        <v/>
      </c>
      <c r="C1231">
        <f>_xlfn.IFNA(_xlfn.XLOOKUP(A1231, Table1[Title], Table1[Inclusion/Exclusion Decision]), "Added studies")</f>
        <v/>
      </c>
      <c r="D1231" t="inlineStr">
        <is>
          <t>Markovitch B, Markopoulos P, Birk MV.</t>
        </is>
      </c>
      <c r="H1231" t="n">
        <v>2025</v>
      </c>
      <c r="I1231" s="5" t="n">
        <v>45992</v>
      </c>
      <c r="J1231" t="inlineStr">
        <is>
          <t>PMC12659009</t>
        </is>
      </c>
      <c r="L1231" t="inlineStr">
        <is>
          <t>10.1159/000548350</t>
        </is>
      </c>
      <c r="P1231">
        <f>_xlfn.IFNA( _xlfn.XLOOKUP(A1231,#REF!,#REF!), "Not Pubmed")</f>
        <v/>
      </c>
      <c r="AC1231" t="inlineStr">
        <is>
          <t>Digit Biomark</t>
        </is>
      </c>
      <c r="AD1231" t="inlineStr">
        <is>
          <t>Pubmed</t>
        </is>
      </c>
    </row>
    <row r="1232">
      <c r="A1232" t="inlineStr">
        <is>
          <t>ADHD Diagnosis and Treatment in Children and Adolescents</t>
        </is>
      </c>
      <c r="B1232">
        <f>IF(COUNTIF($A$1:A1231,
IF(ISNUMBER(MATCH(RIGHT(TRIM(A1231),1),{".",",",";",":","!","?"},0)),
LEFT(TRIM(A1231),LEN(TRIM(A1231))-1),
TRIM(A1231)
))=1,
"Not Duplicate",
"Duplicate")</f>
        <v/>
      </c>
      <c r="C1232">
        <f>_xlfn.IFNA(_xlfn.XLOOKUP(A1232, Table1[Title], Table1[Inclusion/Exclusion Decision]), "Added studies")</f>
        <v/>
      </c>
      <c r="D1232" t="inlineStr">
        <is>
          <t>Peterson BS, Trampush J, Maglione M, Bolshakova M, Brown M, Rozelle M, Motala A, Yagyu S, Miles J, Pakdaman S, Gastelum M, Nguyen BT, Tokutomi E, Lee E, Belay JZ, Schaefer C, Coughlin B, Celosse K, Molakalapalli S, Shaw B, Sazmin T, Onyekwuluje AN, Tolentino D, Hempel S.</t>
        </is>
      </c>
      <c r="H1232" t="n">
        <v>2024</v>
      </c>
      <c r="I1232" s="5" t="n">
        <v>45352</v>
      </c>
      <c r="L1232" t="inlineStr">
        <is>
          <t>10.23970/AHRQEPCCER267</t>
        </is>
      </c>
      <c r="P1232">
        <f>_xlfn.IFNA( _xlfn.XLOOKUP(A1232,#REF!,#REF!), "Not Pubmed")</f>
        <v/>
      </c>
      <c r="AC1232" t="inlineStr">
        <is>
          <t>ADHD Diagnosis and Treatment in Children and Adolescents</t>
        </is>
      </c>
      <c r="AD1232" t="inlineStr">
        <is>
          <t>Pubmed</t>
        </is>
      </c>
    </row>
    <row r="1233">
      <c r="A1233" t="inlineStr">
        <is>
          <t>Clinical, genetic, and sociodemographic predictors of symptom severity after internet-delivered cognitive behavioural therapy for depression and anxiety</t>
        </is>
      </c>
      <c r="B1233">
        <f>IF(COUNTIF($A$1:A1232,
IF(ISNUMBER(MATCH(RIGHT(TRIM(A1232),1),{".",",",";",":","!","?"},0)),
LEFT(TRIM(A1232),LEN(TRIM(A1232))-1),
TRIM(A1232)
))=1,
"Not Duplicate",
"Duplicate")</f>
        <v/>
      </c>
      <c r="C1233">
        <f>_xlfn.IFNA(_xlfn.XLOOKUP(A1233, Table1[Title], Table1[Inclusion/Exclusion Decision]), "Added studies")</f>
        <v/>
      </c>
      <c r="D1233" t="inlineStr">
        <is>
          <t>Kravchenko O, Bäckman J, Mataix-Cols D, Crowley JJ, Halvorsen M, Sullivan PF, Wallert J, Rück C.</t>
        </is>
      </c>
      <c r="H1233" t="n">
        <v>2025</v>
      </c>
      <c r="I1233" s="5" t="n">
        <v>45807</v>
      </c>
      <c r="J1233" t="inlineStr">
        <is>
          <t>PMC12125921</t>
        </is>
      </c>
      <c r="L1233" t="inlineStr">
        <is>
          <t>10.1186/s12888-025-07012-x</t>
        </is>
      </c>
      <c r="P1233">
        <f>_xlfn.IFNA( _xlfn.XLOOKUP(A1233,#REF!,#REF!), "Not Pubmed")</f>
        <v/>
      </c>
      <c r="AC1233" t="inlineStr">
        <is>
          <t>BMC Psychiatry</t>
        </is>
      </c>
      <c r="AD1233" t="inlineStr">
        <is>
          <t>Pubmed</t>
        </is>
      </c>
    </row>
    <row r="1234">
      <c r="A1234" t="inlineStr">
        <is>
          <t>Pediatric Obstructive Sleep Apnea: Diagnostic Challenges and Management Strategies</t>
        </is>
      </c>
      <c r="B1234">
        <f>IF(COUNTIF($A$1:A1233,
IF(ISNUMBER(MATCH(RIGHT(TRIM(A1233),1),{".",",",";",":","!","?"},0)),
LEFT(TRIM(A1233),LEN(TRIM(A1233))-1),
TRIM(A1233)
))=1,
"Not Duplicate",
"Duplicate")</f>
        <v/>
      </c>
      <c r="C1234">
        <f>_xlfn.IFNA(_xlfn.XLOOKUP(A1234, Table1[Title], Table1[Inclusion/Exclusion Decision]), "Added studies")</f>
        <v/>
      </c>
      <c r="D1234" t="inlineStr">
        <is>
          <t>Gupta S, Sharma R.</t>
        </is>
      </c>
      <c r="H1234" t="n">
        <v>2024</v>
      </c>
      <c r="I1234" s="5" t="n">
        <v>45643</v>
      </c>
      <c r="J1234" t="inlineStr">
        <is>
          <t>PMC11649035</t>
        </is>
      </c>
      <c r="L1234" t="inlineStr">
        <is>
          <t>10.7759/cureus.75347</t>
        </is>
      </c>
      <c r="P1234">
        <f>_xlfn.IFNA( _xlfn.XLOOKUP(A1234,#REF!,#REF!), "Not Pubmed")</f>
        <v/>
      </c>
      <c r="AC1234" t="inlineStr">
        <is>
          <t>Cureus</t>
        </is>
      </c>
      <c r="AD1234" t="inlineStr">
        <is>
          <t>Pubmed</t>
        </is>
      </c>
    </row>
    <row r="1235">
      <c r="A1235" t="inlineStr">
        <is>
          <t>Multimodal Ensemble Deep Learning to Predict Disruptive Behavior Disorders in Children</t>
        </is>
      </c>
      <c r="B1235">
        <f>IF(COUNTIF($A$1:A1234,
IF(ISNUMBER(MATCH(RIGHT(TRIM(A1234),1),{".",",",";",":","!","?"},0)),
LEFT(TRIM(A1234),LEN(TRIM(A1234))-1),
TRIM(A1234)
))=1,
"Not Duplicate",
"Duplicate")</f>
        <v/>
      </c>
      <c r="C1235">
        <f>_xlfn.IFNA(_xlfn.XLOOKUP(A1235, Table1[Title], Table1[Inclusion/Exclusion Decision]), "Added studies")</f>
        <v/>
      </c>
      <c r="D1235" t="inlineStr">
        <is>
          <t>Menon SS, Krishnamurthy K.</t>
        </is>
      </c>
      <c r="H1235" t="n">
        <v>2021</v>
      </c>
      <c r="I1235" s="5" t="n">
        <v>44543</v>
      </c>
      <c r="J1235" t="inlineStr">
        <is>
          <t>PMC8652047</t>
        </is>
      </c>
      <c r="L1235" t="inlineStr">
        <is>
          <t>10.3389/fninf.2021.742807</t>
        </is>
      </c>
      <c r="AC1235" t="inlineStr">
        <is>
          <t>Front Neuroinform</t>
        </is>
      </c>
      <c r="AD1235" t="inlineStr">
        <is>
          <t>Pubmed</t>
        </is>
      </c>
    </row>
    <row r="1236">
      <c r="A1236" t="inlineStr">
        <is>
          <t>Prediction of Autism Risk From Family Medical History Data Using Machine Learning: A National Cohort Study From Denmark</t>
        </is>
      </c>
      <c r="B1236">
        <f>IF(COUNTIF($A$1:A1235,
IF(ISNUMBER(MATCH(RIGHT(TRIM(A1235),1),{".",",",";",":","!","?"},0)),
LEFT(TRIM(A1235),LEN(TRIM(A1235))-1),
TRIM(A1235)
))=1,
"Not Duplicate",
"Duplicate")</f>
        <v/>
      </c>
      <c r="C1236">
        <f>_xlfn.IFNA(_xlfn.XLOOKUP(A1236, Table1[Title], Table1[Inclusion/Exclusion Decision]), "Added studies")</f>
        <v/>
      </c>
      <c r="D1236" t="inlineStr">
        <is>
          <t>Ejlskov L, Wulff JN, Kalkbrenner A, Ladd-Acosta C, Fallin MD, Agerbo E, Mortensen PB, Lee BK, Schendel D.</t>
        </is>
      </c>
      <c r="H1236" t="n">
        <v>2021</v>
      </c>
      <c r="I1236" s="5" t="n">
        <v>44868</v>
      </c>
      <c r="J1236" t="inlineStr">
        <is>
          <t>PMC9616292</t>
        </is>
      </c>
      <c r="L1236" t="inlineStr">
        <is>
          <t>10.1016/j.bpsgos.2021.04.007</t>
        </is>
      </c>
      <c r="AC1236" t="inlineStr">
        <is>
          <t>Biol Psychiatry Glob Open Sci</t>
        </is>
      </c>
      <c r="AD1236" t="inlineStr">
        <is>
          <t>Pubmed</t>
        </is>
      </c>
    </row>
    <row r="1237">
      <c r="A1237" t="inlineStr">
        <is>
          <t>Mapping dynamic spatial patterns of brain function with spatial-wise attention</t>
        </is>
      </c>
      <c r="B1237">
        <f>IF(COUNTIF($A$1:A1236,
IF(ISNUMBER(MATCH(RIGHT(TRIM(A1236),1),{".",",",";",":","!","?"},0)),
LEFT(TRIM(A1236),LEN(TRIM(A1236))-1),
TRIM(A1236)
))=1,
"Not Duplicate",
"Duplicate")</f>
        <v/>
      </c>
      <c r="C1237">
        <f>_xlfn.IFNA(_xlfn.XLOOKUP(A1237, Table1[Title], Table1[Inclusion/Exclusion Decision]), "Added studies")</f>
        <v/>
      </c>
      <c r="D1237" t="inlineStr">
        <is>
          <t>Liu Y, Ge E, He M, Liu Z, Zhao S, Hu X, Qiang N, Zhu D, Liu T, Ge B.</t>
        </is>
      </c>
      <c r="H1237" t="n">
        <v>2024</v>
      </c>
      <c r="I1237" s="5" t="n">
        <v>45348</v>
      </c>
      <c r="L1237" t="inlineStr">
        <is>
          <t>10.1088/1741-2552/ad2cea</t>
        </is>
      </c>
      <c r="P1237">
        <f>_xlfn.IFNA( _xlfn.XLOOKUP(A1237,#REF!,#REF!), "Not Pubmed")</f>
        <v/>
      </c>
      <c r="AC1237" t="inlineStr">
        <is>
          <t>J Neural Eng</t>
        </is>
      </c>
      <c r="AD1237" t="inlineStr">
        <is>
          <t>Pubmed</t>
        </is>
      </c>
    </row>
    <row r="1238">
      <c r="A1238" t="inlineStr">
        <is>
          <t>Multi-Source Domain Adaptation Techniques for Mitigating Batch Effects: A Comparative Study</t>
        </is>
      </c>
      <c r="B1238">
        <f>IF(COUNTIF($A$1:A1237,
IF(ISNUMBER(MATCH(RIGHT(TRIM(A1237),1),{".",",",";",":","!","?"},0)),
LEFT(TRIM(A1237),LEN(TRIM(A1237))-1),
TRIM(A1237)
))=1,
"Not Duplicate",
"Duplicate")</f>
        <v/>
      </c>
      <c r="C1238">
        <f>_xlfn.IFNA(_xlfn.XLOOKUP(A1238, Table1[Title], Table1[Inclusion/Exclusion Decision]), "Added studies")</f>
        <v/>
      </c>
      <c r="D1238" t="inlineStr">
        <is>
          <t>Panda R, Kalmady SV, Greiner R.</t>
        </is>
      </c>
      <c r="H1238" t="n">
        <v>2022</v>
      </c>
      <c r="I1238" s="5" t="n">
        <v>44690</v>
      </c>
      <c r="J1238" t="inlineStr">
        <is>
          <t>PMC9067602</t>
        </is>
      </c>
      <c r="L1238" t="inlineStr">
        <is>
          <t>10.3389/fninf.2022.805117</t>
        </is>
      </c>
      <c r="P1238">
        <f>_xlfn.IFNA( _xlfn.XLOOKUP(A1238,#REF!,#REF!), "Not Pubmed")</f>
        <v/>
      </c>
      <c r="AC1238" t="inlineStr">
        <is>
          <t>Front Neuroinform</t>
        </is>
      </c>
      <c r="AD1238" t="inlineStr">
        <is>
          <t>Pubmed</t>
        </is>
      </c>
    </row>
    <row r="1239">
      <c r="A1239" t="inlineStr">
        <is>
          <t>Understanding Digital Dementia and Cognitive Impact in the Current Era of the Internet: A Review</t>
        </is>
      </c>
      <c r="B1239">
        <f>IF(COUNTIF($A$1:A1238,
IF(ISNUMBER(MATCH(RIGHT(TRIM(A1238),1),{".",",",";",":","!","?"},0)),
LEFT(TRIM(A1238),LEN(TRIM(A1238))-1),
TRIM(A1238)
))=1,
"Not Duplicate",
"Duplicate")</f>
        <v/>
      </c>
      <c r="C1239">
        <f>_xlfn.IFNA(_xlfn.XLOOKUP(A1239, Table1[Title], Table1[Inclusion/Exclusion Decision]), "Added studies")</f>
        <v/>
      </c>
      <c r="D1239" t="inlineStr">
        <is>
          <t>Ali Z, Janarthanan J, Mohan P.</t>
        </is>
      </c>
      <c r="H1239" t="n">
        <v>2024</v>
      </c>
      <c r="I1239" s="5" t="n">
        <v>45590</v>
      </c>
      <c r="J1239" t="inlineStr">
        <is>
          <t>PMC11499077</t>
        </is>
      </c>
      <c r="L1239" t="inlineStr">
        <is>
          <t>10.7759/cureus.70029</t>
        </is>
      </c>
      <c r="P1239">
        <f>_xlfn.IFNA( _xlfn.XLOOKUP(A1239,#REF!,#REF!), "Not Pubmed")</f>
        <v/>
      </c>
      <c r="AC1239" t="inlineStr">
        <is>
          <t>Cureus</t>
        </is>
      </c>
      <c r="AD1239" t="inlineStr">
        <is>
          <t>Pubmed</t>
        </is>
      </c>
    </row>
    <row r="1240">
      <c r="A1240" t="inlineStr">
        <is>
          <t>Testing domain knowledge and risk of bias of a large-scale general artificial intelligence model in mental health</t>
        </is>
      </c>
      <c r="B1240">
        <f>IF(COUNTIF($A$1:A1239,
IF(ISNUMBER(MATCH(RIGHT(TRIM(A1239),1),{".",",",";",":","!","?"},0)),
LEFT(TRIM(A1239),LEN(TRIM(A1239))-1),
TRIM(A1239)
))=1,
"Not Duplicate",
"Duplicate")</f>
        <v/>
      </c>
      <c r="C1240">
        <f>_xlfn.IFNA(_xlfn.XLOOKUP(A1240, Table1[Title], Table1[Inclusion/Exclusion Decision]), "Added studies")</f>
        <v/>
      </c>
      <c r="D1240" t="inlineStr">
        <is>
          <t>Heinz MV, Bhattacharya S, Trudeau B, Quist R, Song SH, Lee CM, Jacobson NC.</t>
        </is>
      </c>
      <c r="H1240" t="n">
        <v>2023</v>
      </c>
      <c r="I1240" s="5" t="n">
        <v>45043</v>
      </c>
      <c r="J1240" t="inlineStr">
        <is>
          <t>PMC10123874</t>
        </is>
      </c>
      <c r="L1240" t="inlineStr">
        <is>
          <t>10.1177/20552076231170499</t>
        </is>
      </c>
      <c r="AC1240" t="inlineStr">
        <is>
          <t>Digit Health</t>
        </is>
      </c>
      <c r="AD1240" t="inlineStr">
        <is>
          <t>Pubmed</t>
        </is>
      </c>
    </row>
    <row r="1241">
      <c r="A1241" t="inlineStr">
        <is>
          <t>Fidgety Philip and the Suggested Clinical Immobilization Test: Annotation data for developing a machine learning algorithm</t>
        </is>
      </c>
      <c r="B1241">
        <f>IF(COUNTIF($A$1:A1240,
IF(ISNUMBER(MATCH(RIGHT(TRIM(A1240),1),{".",",",";",":","!","?"},0)),
LEFT(TRIM(A1240),LEN(TRIM(A1240))-1),
TRIM(A1240)
))=1,
"Not Duplicate",
"Duplicate")</f>
        <v/>
      </c>
      <c r="C1241">
        <f>_xlfn.IFNA(_xlfn.XLOOKUP(A1241, Table1[Title], Table1[Inclusion/Exclusion Decision]), "Added studies")</f>
        <v/>
      </c>
      <c r="D1241" t="inlineStr">
        <is>
          <t>Chan M, Tse EK, Bao S, Berger M, Beyzaei N, Campbell M, Garn H, Hussaina H, Kloesch G, Kohn B, Kuzeljevic B, Lee YJ, Maher KS, Carson N, Jeyaratnam J, McWilliams S, Spruyt K, Van der Loos HFM, Kuo C, Ipsiroglu O.</t>
        </is>
      </c>
      <c r="H1241" t="n">
        <v>2021</v>
      </c>
      <c r="I1241" s="5" t="n">
        <v>44235</v>
      </c>
      <c r="J1241" t="inlineStr">
        <is>
          <t>PMC7851356</t>
        </is>
      </c>
      <c r="L1241" t="inlineStr">
        <is>
          <t>10.1016/j.dib.2021.106770</t>
        </is>
      </c>
      <c r="P1241">
        <f>_xlfn.IFNA( _xlfn.XLOOKUP(A1241,#REF!,#REF!), "Not Pubmed")</f>
        <v/>
      </c>
      <c r="AC1241" t="inlineStr">
        <is>
          <t>Data Brief</t>
        </is>
      </c>
      <c r="AD1241" t="inlineStr">
        <is>
          <t>Pubmed</t>
        </is>
      </c>
    </row>
    <row r="1242">
      <c r="A1242" t="inlineStr">
        <is>
          <t>Algorithmic Prediction of Restraint and Seclusion in an Inpatient Child and Adolescent Psychiatric Population</t>
        </is>
      </c>
      <c r="B1242">
        <f>IF(COUNTIF($A$1:A1241,
IF(ISNUMBER(MATCH(RIGHT(TRIM(A1241),1),{".",",",";",":","!","?"},0)),
LEFT(TRIM(A1241),LEN(TRIM(A1241))-1),
TRIM(A1241)
))=1,
"Not Duplicate",
"Duplicate")</f>
        <v/>
      </c>
      <c r="C1242">
        <f>_xlfn.IFNA(_xlfn.XLOOKUP(A1242, Table1[Title], Table1[Inclusion/Exclusion Decision]), "Added studies")</f>
        <v/>
      </c>
      <c r="D1242" t="inlineStr">
        <is>
          <t>Magnowski SR, Kick D, Cook J, Kay B.</t>
        </is>
      </c>
      <c r="H1242" t="n">
        <v>2022</v>
      </c>
      <c r="I1242" s="5" t="n">
        <v>44165</v>
      </c>
      <c r="L1242" t="inlineStr">
        <is>
          <t>10.1177/1078390320971014</t>
        </is>
      </c>
      <c r="P1242">
        <f>_xlfn.IFNA( _xlfn.XLOOKUP(A1242,#REF!,#REF!), "Not Pubmed")</f>
        <v/>
      </c>
      <c r="AC1242" t="inlineStr">
        <is>
          <t>J Am Psychiatr Nurses Assoc</t>
        </is>
      </c>
      <c r="AD1242" t="inlineStr">
        <is>
          <t>Pubmed</t>
        </is>
      </c>
    </row>
    <row r="1243">
      <c r="A1243" t="inlineStr">
        <is>
          <t>Undersampled single-shell to MSMT fODF reconstruction using CNN-based ODE solver</t>
        </is>
      </c>
      <c r="B1243">
        <f>IF(COUNTIF($A$1:A1242,
IF(ISNUMBER(MATCH(RIGHT(TRIM(A1242),1),{".",",",";",":","!","?"},0)),
LEFT(TRIM(A1242),LEN(TRIM(A1242))-1),
TRIM(A1242)
))=1,
"Not Duplicate",
"Duplicate")</f>
        <v/>
      </c>
      <c r="C1243">
        <f>_xlfn.IFNA(_xlfn.XLOOKUP(A1243, Table1[Title], Table1[Inclusion/Exclusion Decision]), "Added studies")</f>
        <v/>
      </c>
      <c r="D1243" t="inlineStr">
        <is>
          <t>Jha RR, Kumar BVR, Pathak SK, Schneider W, Bhavsar A, Nigam A.</t>
        </is>
      </c>
      <c r="H1243" t="n">
        <v>2023</v>
      </c>
      <c r="I1243" s="5" t="n">
        <v>44948</v>
      </c>
      <c r="L1243" t="inlineStr">
        <is>
          <t>10.1016/j.cmpb.2023.107339</t>
        </is>
      </c>
      <c r="P1243">
        <f>_xlfn.IFNA( _xlfn.XLOOKUP(A1243,#REF!,#REF!), "Not Pubmed")</f>
        <v/>
      </c>
      <c r="AC1243" t="inlineStr">
        <is>
          <t>Comput Methods Programs Biomed</t>
        </is>
      </c>
      <c r="AD1243" t="inlineStr">
        <is>
          <t>Pubmed</t>
        </is>
      </c>
    </row>
    <row r="1244">
      <c r="A1244" t="inlineStr">
        <is>
          <t>Trends in the Prevalence of Chronic Medication Use Among Children in Israel Between 2010 and 2019: Protocol for a Retrospective Cohort Study</t>
        </is>
      </c>
      <c r="B1244">
        <f>IF(COUNTIF($A$1:A1243,
IF(ISNUMBER(MATCH(RIGHT(TRIM(A1243),1),{".",",",";",":","!","?"},0)),
LEFT(TRIM(A1243),LEN(TRIM(A1243))-1),
TRIM(A1243)
))=1,
"Not Duplicate",
"Duplicate")</f>
        <v/>
      </c>
      <c r="C1244">
        <f>_xlfn.IFNA(_xlfn.XLOOKUP(A1244, Table1[Title], Table1[Inclusion/Exclusion Decision]), "Added studies")</f>
        <v/>
      </c>
      <c r="D1244" t="inlineStr">
        <is>
          <t>Sadaka Y, Horwitz D, Wolff L, Sela T, Meyerovitch J, Peleg A, Bachmat E, Benis A.</t>
        </is>
      </c>
      <c r="H1244" t="n">
        <v>2022</v>
      </c>
      <c r="I1244" s="5" t="n">
        <v>44743</v>
      </c>
      <c r="J1244" t="inlineStr">
        <is>
          <t>PMC9391974</t>
        </is>
      </c>
      <c r="L1244" t="inlineStr">
        <is>
          <t>10.2196/36756</t>
        </is>
      </c>
      <c r="P1244">
        <f>_xlfn.IFNA( _xlfn.XLOOKUP(A1244,#REF!,#REF!), "Not Pubmed")</f>
        <v/>
      </c>
      <c r="AC1244" t="inlineStr">
        <is>
          <t>JMIR Res Protoc</t>
        </is>
      </c>
      <c r="AD1244" t="inlineStr">
        <is>
          <t>Pubmed</t>
        </is>
      </c>
    </row>
    <row r="1245">
      <c r="A1245" t="inlineStr">
        <is>
          <t>The Application of Painting in the Intervention of Children's Psychological Issues in China: A Narrative Review</t>
        </is>
      </c>
      <c r="B1245">
        <f>IF(COUNTIF($A$1:A1244,
IF(ISNUMBER(MATCH(RIGHT(TRIM(A1244),1),{".",",",";",":","!","?"},0)),
LEFT(TRIM(A1244),LEN(TRIM(A1244))-1),
TRIM(A1244)
))=1,
"Not Duplicate",
"Duplicate")</f>
        <v/>
      </c>
      <c r="C1245">
        <f>_xlfn.IFNA(_xlfn.XLOOKUP(A1245, Table1[Title], Table1[Inclusion/Exclusion Decision]), "Added studies")</f>
        <v/>
      </c>
      <c r="D1245" t="inlineStr">
        <is>
          <t>Huang W, Li H, Jiang W, Tian Y, Qin G.</t>
        </is>
      </c>
      <c r="H1245" t="n">
        <v>2025</v>
      </c>
      <c r="I1245" s="5" t="n">
        <v>45877</v>
      </c>
      <c r="J1245" t="inlineStr">
        <is>
          <t>PMC12325857</t>
        </is>
      </c>
      <c r="L1245" t="inlineStr">
        <is>
          <t>10.18502/ijph.v54i7.19112</t>
        </is>
      </c>
      <c r="P1245">
        <f>_xlfn.IFNA( _xlfn.XLOOKUP(A1245,#REF!,#REF!), "Not Pubmed")</f>
        <v/>
      </c>
      <c r="AC1245" t="inlineStr">
        <is>
          <t>Iran J Public Health</t>
        </is>
      </c>
      <c r="AD1245" t="inlineStr">
        <is>
          <t>Pubmed</t>
        </is>
      </c>
    </row>
    <row r="1246">
      <c r="A1246" t="inlineStr">
        <is>
          <t>A machine learning analysis of suicidal ideation and suicide attempt among U.S. youth and young adults from multilevel, longitudinal survey data</t>
        </is>
      </c>
      <c r="B1246">
        <f>IF(COUNTIF($A$1:A1245,
IF(ISNUMBER(MATCH(RIGHT(TRIM(A1245),1),{".",",",";",":","!","?"},0)),
LEFT(TRIM(A1245),LEN(TRIM(A1245))-1),
TRIM(A1245)
))=1,
"Not Duplicate",
"Duplicate")</f>
        <v/>
      </c>
      <c r="C1246">
        <f>_xlfn.IFNA(_xlfn.XLOOKUP(A1246, Table1[Title], Table1[Inclusion/Exclusion Decision]), "Added studies")</f>
        <v/>
      </c>
      <c r="D1246" t="inlineStr">
        <is>
          <t>Jacobs MM, Kirby AV, Kramer JM, Marlow NM.</t>
        </is>
      </c>
      <c r="H1246" t="n">
        <v>2025</v>
      </c>
      <c r="I1246" s="5" t="n">
        <v>45727</v>
      </c>
      <c r="J1246" t="inlineStr">
        <is>
          <t>PMC11891230</t>
        </is>
      </c>
      <c r="L1246" t="inlineStr">
        <is>
          <t>10.3389/fpsyt.2025.1511966</t>
        </is>
      </c>
      <c r="P1246">
        <f>_xlfn.IFNA( _xlfn.XLOOKUP(A1246,#REF!,#REF!), "Not Pubmed")</f>
        <v/>
      </c>
      <c r="AC1246" t="inlineStr">
        <is>
          <t>Front Psychiatry</t>
        </is>
      </c>
      <c r="AD1246" t="inlineStr">
        <is>
          <t>Pubmed</t>
        </is>
      </c>
    </row>
    <row r="1247">
      <c r="A1247" t="inlineStr">
        <is>
          <t>The Link Between Autism and Sex-Related Neuroanatomy, and Associated Cognition and Gene Expression</t>
        </is>
      </c>
      <c r="B1247">
        <f>IF(COUNTIF($A$1:A1246,
IF(ISNUMBER(MATCH(RIGHT(TRIM(A1246),1),{".",",",";",":","!","?"},0)),
LEFT(TRIM(A1246),LEN(TRIM(A1246))-1),
TRIM(A1246)
))=1,
"Not Duplicate",
"Duplicate")</f>
        <v/>
      </c>
      <c r="C1247">
        <f>_xlfn.IFNA(_xlfn.XLOOKUP(A1247, Table1[Title], Table1[Inclusion/Exclusion Decision]), "Added studies")</f>
        <v/>
      </c>
      <c r="D1247" t="inlineStr">
        <is>
          <t>Floris DL, Peng H, Warrier V, Lombardo MV, Pretzsch CM, Moreau C, Tsompanidis A, Gong W, Mennes M, Llera A, van Rooij D, Oldehinkel M, Forde NJ, Charman T, Tillmann J, Banaschewski T, Moessnang C, Durston S, Holt RJ, Ecker C, Dell'Acqua F, Loth E, Bourgeron T, Murphy DGM, Marquand AF, Lai MC, Buitelaar JK, Baron-Cohen S, Beckmann CF; APEX Group; EU-AIMS LEAP Group.</t>
        </is>
      </c>
      <c r="H1247" t="n">
        <v>2023</v>
      </c>
      <c r="I1247" s="5" t="n">
        <v>44888</v>
      </c>
      <c r="L1247" t="inlineStr">
        <is>
          <t>10.1176/appi.ajp.20220194</t>
        </is>
      </c>
      <c r="P1247">
        <f>_xlfn.IFNA( _xlfn.XLOOKUP(A1247,#REF!,#REF!), "Not Pubmed")</f>
        <v/>
      </c>
      <c r="AC1247" t="inlineStr">
        <is>
          <t>Am J Psychiatry</t>
        </is>
      </c>
      <c r="AD1247" t="inlineStr">
        <is>
          <t>Pubmed</t>
        </is>
      </c>
    </row>
    <row r="1248">
      <c r="A1248" t="inlineStr">
        <is>
          <t>Current status, challenges and future prospects in computational psychiatry: a narrative review</t>
        </is>
      </c>
      <c r="B1248">
        <f>IF(COUNTIF($A$1:A1247,
IF(ISNUMBER(MATCH(RIGHT(TRIM(A1247),1),{".",",",";",":","!","?"},0)),
LEFT(TRIM(A1247),LEN(TRIM(A1247))-1),
TRIM(A1247)
))=1,
"Not Duplicate",
"Duplicate")</f>
        <v/>
      </c>
      <c r="C1248">
        <f>_xlfn.IFNA(_xlfn.XLOOKUP(A1248, Table1[Title], Table1[Inclusion/Exclusion Decision]), "Added studies")</f>
        <v/>
      </c>
      <c r="D1248" t="inlineStr">
        <is>
          <t>Vasilchenko KF, Chumakov EM.</t>
        </is>
      </c>
      <c r="H1248" t="n">
        <v>2023</v>
      </c>
      <c r="I1248" s="5" t="n">
        <v>45313</v>
      </c>
      <c r="J1248" t="inlineStr">
        <is>
          <t>PMC10795945</t>
        </is>
      </c>
      <c r="L1248" t="inlineStr">
        <is>
          <t>10.17816/CP11244</t>
        </is>
      </c>
      <c r="P1248">
        <f>_xlfn.IFNA( _xlfn.XLOOKUP(A1248,#REF!,#REF!), "Not Pubmed")</f>
        <v/>
      </c>
      <c r="AC1248" t="inlineStr">
        <is>
          <t>Consort Psychiatr</t>
        </is>
      </c>
      <c r="AD1248" t="inlineStr">
        <is>
          <t>Pubmed</t>
        </is>
      </c>
    </row>
    <row r="1249">
      <c r="A1249" t="inlineStr">
        <is>
          <t>Visibility graph analysis for brain: scoping review</t>
        </is>
      </c>
      <c r="B1249">
        <f>IF(COUNTIF($A$1:A1248,
IF(ISNUMBER(MATCH(RIGHT(TRIM(A1248),1),{".",",",";",":","!","?"},0)),
LEFT(TRIM(A1248),LEN(TRIM(A1248))-1),
TRIM(A1248)
))=1,
"Not Duplicate",
"Duplicate")</f>
        <v/>
      </c>
      <c r="C1249">
        <f>_xlfn.IFNA(_xlfn.XLOOKUP(A1249, Table1[Title], Table1[Inclusion/Exclusion Decision]), "Added studies")</f>
        <v/>
      </c>
      <c r="D1249" t="inlineStr">
        <is>
          <t>Sulaimany S, Safahi Z.</t>
        </is>
      </c>
      <c r="H1249" t="n">
        <v>2023</v>
      </c>
      <c r="I1249" s="5" t="n">
        <v>45215</v>
      </c>
      <c r="J1249" t="inlineStr">
        <is>
          <t>PMC10570536</t>
        </is>
      </c>
      <c r="L1249" t="inlineStr">
        <is>
          <t>10.3389/fnins.2023.1268485</t>
        </is>
      </c>
      <c r="P1249">
        <f>_xlfn.IFNA( _xlfn.XLOOKUP(A1249,#REF!,#REF!), "Not Pubmed")</f>
        <v/>
      </c>
      <c r="AC1249" t="inlineStr">
        <is>
          <t>Front Neurosci</t>
        </is>
      </c>
      <c r="AD1249" t="inlineStr">
        <is>
          <t>Pubmed</t>
        </is>
      </c>
    </row>
    <row r="1250">
      <c r="A1250" t="inlineStr">
        <is>
          <t>Early Childhood Aggression in Autistic and Non-Autistic Preschoolers: Prevalence, Topography, and Relationship to Emotional Reactivity</t>
        </is>
      </c>
      <c r="B1250">
        <f>IF(COUNTIF($A$1:A1249,
IF(ISNUMBER(MATCH(RIGHT(TRIM(A1249),1),{".",",",";",":","!","?"},0)),
LEFT(TRIM(A1249),LEN(TRIM(A1249))-1),
TRIM(A1249)
))=1,
"Not Duplicate",
"Duplicate")</f>
        <v/>
      </c>
      <c r="C1250">
        <f>_xlfn.IFNA(_xlfn.XLOOKUP(A1250, Table1[Title], Table1[Inclusion/Exclusion Decision]), "Added studies")</f>
        <v/>
      </c>
      <c r="D1250" t="inlineStr">
        <is>
          <t>Sivathasan S, Eldeeb S, Northrup JB, Antezana L, Ionadi A, Wakschlag LS, Mazefsky CA.</t>
        </is>
      </c>
      <c r="H1250" t="n">
        <v>2023</v>
      </c>
      <c r="I1250" s="5" t="n">
        <v>45614</v>
      </c>
      <c r="J1250" t="inlineStr">
        <is>
          <t>PMC11562542</t>
        </is>
      </c>
      <c r="L1250" t="inlineStr">
        <is>
          <t>10.1016/j.jaacop.2023.12.003</t>
        </is>
      </c>
      <c r="AC1250" t="inlineStr">
        <is>
          <t>JAACAP Open</t>
        </is>
      </c>
      <c r="AD1250" t="inlineStr">
        <is>
          <t>Pubmed</t>
        </is>
      </c>
    </row>
    <row r="1251">
      <c r="A1251" t="inlineStr">
        <is>
          <t>Data interoperability for a systems approach to developmental conditions</t>
        </is>
      </c>
      <c r="B1251">
        <f>IF(COUNTIF($A$1:A1250,
IF(ISNUMBER(MATCH(RIGHT(TRIM(A1250),1),{".",",",";",":","!","?"},0)),
LEFT(TRIM(A1250),LEN(TRIM(A1250))-1),
TRIM(A1250)
))=1,
"Not Duplicate",
"Duplicate")</f>
        <v/>
      </c>
      <c r="C1251">
        <f>_xlfn.IFNA(_xlfn.XLOOKUP(A1251, Table1[Title], Table1[Inclusion/Exclusion Decision]), "Added studies")</f>
        <v/>
      </c>
      <c r="D1251" t="inlineStr">
        <is>
          <t>Mollerus F, Lynch C, Bruining H.</t>
        </is>
      </c>
      <c r="H1251" t="n">
        <v>2025</v>
      </c>
      <c r="I1251" s="5" t="n">
        <v>45816</v>
      </c>
      <c r="L1251" t="inlineStr">
        <is>
          <t>10.1016/j.neubiorev.2025.106245</t>
        </is>
      </c>
      <c r="P1251">
        <f>_xlfn.IFNA( _xlfn.XLOOKUP(A1251,#REF!,#REF!), "Not Pubmed")</f>
        <v/>
      </c>
      <c r="AC1251" t="inlineStr">
        <is>
          <t>Neurosci Biobehav Rev</t>
        </is>
      </c>
      <c r="AD1251" t="inlineStr">
        <is>
          <t>Pubmed</t>
        </is>
      </c>
    </row>
    <row r="1252">
      <c r="A1252" t="inlineStr">
        <is>
          <t>Maternal Levels of Cytokines in Early Pregnancy and Risk of Autism Spectrum Disorders in Offspring</t>
        </is>
      </c>
      <c r="B1252">
        <f>IF(COUNTIF($A$1:A1251,
IF(ISNUMBER(MATCH(RIGHT(TRIM(A1251),1),{".",",",";",":","!","?"},0)),
LEFT(TRIM(A1251),LEN(TRIM(A1251))-1),
TRIM(A1251)
))=1,
"Not Duplicate",
"Duplicate")</f>
        <v/>
      </c>
      <c r="C1252">
        <f>_xlfn.IFNA(_xlfn.XLOOKUP(A1252, Table1[Title], Table1[Inclusion/Exclusion Decision]), "Added studies")</f>
        <v/>
      </c>
      <c r="D1252" t="inlineStr">
        <is>
          <t>Brynge M, Gardner RM, Sjöqvist H, Lee BK, Dalman C, Karlsson H.</t>
        </is>
      </c>
      <c r="H1252" t="n">
        <v>2022</v>
      </c>
      <c r="I1252" s="5" t="n">
        <v>44729</v>
      </c>
      <c r="J1252" t="inlineStr">
        <is>
          <t>PMC9197505</t>
        </is>
      </c>
      <c r="L1252" t="inlineStr">
        <is>
          <t>10.3389/fpubh.2022.917563</t>
        </is>
      </c>
      <c r="P1252">
        <f>_xlfn.IFNA( _xlfn.XLOOKUP(A1252,#REF!,#REF!), "Not Pubmed")</f>
        <v/>
      </c>
      <c r="AC1252" t="inlineStr">
        <is>
          <t>Front Public Health</t>
        </is>
      </c>
      <c r="AD1252" t="inlineStr">
        <is>
          <t>Pubmed</t>
        </is>
      </c>
    </row>
    <row r="1253">
      <c r="A1253" t="inlineStr">
        <is>
          <t>Classifying Unconscious, Psychedelic, and Neuropsychiatric Brain States with Functional Connectivity, Graph Theory, and Cortical Gradient Analysis</t>
        </is>
      </c>
      <c r="B1253">
        <f>IF(COUNTIF($A$1:A1252,
IF(ISNUMBER(MATCH(RIGHT(TRIM(A1252),1),{".",",",";",":","!","?"},0)),
LEFT(TRIM(A1252),LEN(TRIM(A1252))-1),
TRIM(A1252)
))=1,
"Not Duplicate",
"Duplicate")</f>
        <v/>
      </c>
      <c r="C1253">
        <f>_xlfn.IFNA(_xlfn.XLOOKUP(A1253, Table1[Title], Table1[Inclusion/Exclusion Decision]), "Added studies")</f>
        <v/>
      </c>
      <c r="D1253" t="inlineStr">
        <is>
          <t>Jang H, Dai R, Mashour GA, Hudetz AG, Huang Z.</t>
        </is>
      </c>
      <c r="H1253" t="n">
        <v>2024</v>
      </c>
      <c r="I1253" s="5" t="n">
        <v>45563</v>
      </c>
      <c r="J1253" t="inlineStr">
        <is>
          <t>PMC11430472</t>
        </is>
      </c>
      <c r="L1253" t="inlineStr">
        <is>
          <t>10.3390/brainsci14090880</t>
        </is>
      </c>
      <c r="AC1253" t="inlineStr">
        <is>
          <t>Brain Sci</t>
        </is>
      </c>
      <c r="AD1253" t="inlineStr">
        <is>
          <t>Pubmed</t>
        </is>
      </c>
    </row>
    <row r="1254">
      <c r="A1254" t="inlineStr">
        <is>
          <t>A Data Science-Based Analysis Points at Distinct Patterns of Lipid Mediator Plasma Concentrations in Patients With Dementia</t>
        </is>
      </c>
      <c r="B1254">
        <f>IF(COUNTIF($A$1:A1253,
IF(ISNUMBER(MATCH(RIGHT(TRIM(A1253),1),{".",",",";",":","!","?"},0)),
LEFT(TRIM(A1253),LEN(TRIM(A1253))-1),
TRIM(A1253)
))=1,
"Not Duplicate",
"Duplicate")</f>
        <v/>
      </c>
      <c r="C1254">
        <f>_xlfn.IFNA(_xlfn.XLOOKUP(A1254, Table1[Title], Table1[Inclusion/Exclusion Decision]), "Added studies")</f>
        <v/>
      </c>
      <c r="D1254" t="inlineStr">
        <is>
          <t>Gurke R, Etyemez S, Prvulovic D, Thomas D, Fleck SC, Reif A, Geisslinger G, Lötsch J.</t>
        </is>
      </c>
      <c r="H1254" t="n">
        <v>2019</v>
      </c>
      <c r="I1254" s="5" t="n">
        <v>43523</v>
      </c>
      <c r="J1254" t="inlineStr">
        <is>
          <t>PMC6378270</t>
        </is>
      </c>
      <c r="L1254" t="inlineStr">
        <is>
          <t>10.3389/fpsyt.2019.00041</t>
        </is>
      </c>
      <c r="P1254">
        <f>_xlfn.IFNA( _xlfn.XLOOKUP(A1254,#REF!,#REF!), "Not Pubmed")</f>
        <v/>
      </c>
      <c r="AC1254" t="inlineStr">
        <is>
          <t>Front Psychiatry</t>
        </is>
      </c>
      <c r="AD1254" t="inlineStr">
        <is>
          <t>Pubmed</t>
        </is>
      </c>
    </row>
    <row r="1255">
      <c r="A1255" t="inlineStr">
        <is>
          <t>The ChAMP App: A Scalable mHealth Technology for Detecting Digital Phenotypes of Early Childhood Mental Health</t>
        </is>
      </c>
      <c r="B1255">
        <f>IF(COUNTIF($A$1:A1254,
IF(ISNUMBER(MATCH(RIGHT(TRIM(A1254),1),{".",",",";",":","!","?"},0)),
LEFT(TRIM(A1254),LEN(TRIM(A1254))-1),
TRIM(A1254)
))=1,
"Not Duplicate",
"Duplicate")</f>
        <v/>
      </c>
      <c r="C1255">
        <f>_xlfn.IFNA(_xlfn.XLOOKUP(A1255, Table1[Title], Table1[Inclusion/Exclusion Decision]), "Added studies")</f>
        <v/>
      </c>
      <c r="D1255" t="inlineStr">
        <is>
          <t>Loftness BC, Halvorson-Phelan J, O'Leary A, Bradshaw C, Prytherch S, Berman I, Torous J, Copeland WL, Cheney N, McGinnis RS, McGinnis EW.</t>
        </is>
      </c>
      <c r="H1255" t="n">
        <v>2023</v>
      </c>
      <c r="I1255" s="5" t="n">
        <v>45271</v>
      </c>
      <c r="J1255" t="inlineStr">
        <is>
          <t>PMC10705626</t>
        </is>
      </c>
      <c r="L1255" t="inlineStr">
        <is>
          <t>10.1101/2023.01.19.23284753</t>
        </is>
      </c>
      <c r="P1255">
        <f>_xlfn.IFNA( _xlfn.XLOOKUP(A1255,#REF!,#REF!), "Not Pubmed")</f>
        <v/>
      </c>
      <c r="AC1255" t="inlineStr">
        <is>
          <t>medRxiv</t>
        </is>
      </c>
      <c r="AD1255" t="inlineStr">
        <is>
          <t>Pubmed</t>
        </is>
      </c>
    </row>
    <row r="1256" hidden="1">
      <c r="A1256" t="inlineStr">
        <is>
          <t>Mapping Neurochemical Signatures onto Brain Structure for Neurotransmitter-Informed Discrimination of Schizophrenia Patients from Healthy Controls</t>
        </is>
      </c>
      <c r="B1256">
        <f>IF(COUNTIF($A$1:A1255,
IF(ISNUMBER(MATCH(RIGHT(TRIM(A1255),1),{".",",",";",":","!","?"},0)),
LEFT(TRIM(A1255),LEN(TRIM(A1255))-1),
TRIM(A1255)
))=1,
"Not Duplicate",
"Duplicate")</f>
        <v/>
      </c>
      <c r="C1256">
        <f>_xlfn.IFNA(_xlfn.XLOOKUP(A1256, Table1[Title], Table1[Inclusion/Exclusion Decision]), "Added studies")</f>
        <v/>
      </c>
      <c r="D1256" t="inlineStr">
        <is>
          <t>Hahn L, Raabe FJ, Keeser D, Vetter C, Fanning J, Hasan A, Papzova I, Wiegand A, Falkai P, Meisenzahl E, Koutsouleris N.</t>
        </is>
      </c>
      <c r="H1256" t="n">
        <v>2025</v>
      </c>
      <c r="I1256" s="5" t="n">
        <v>46008</v>
      </c>
      <c r="J1256" t="inlineStr">
        <is>
          <t>PMC12704632</t>
        </is>
      </c>
      <c r="L1256" t="inlineStr">
        <is>
          <t>10.64898/2025.12.04.25341533</t>
        </is>
      </c>
      <c r="AC1256" t="inlineStr">
        <is>
          <t>medRxiv</t>
        </is>
      </c>
      <c r="AD1256" t="inlineStr">
        <is>
          <t>Pubmed</t>
        </is>
      </c>
    </row>
    <row r="1257">
      <c r="A1257" t="inlineStr">
        <is>
          <t>Machine learning model for reproducing subjective sensations and alleviating sound-induced stress in individuals with developmental disorders</t>
        </is>
      </c>
      <c r="B1257">
        <f>IF(COUNTIF($A$1:A1256,
IF(ISNUMBER(MATCH(RIGHT(TRIM(A1256),1),{".",",",";",":","!","?"},0)),
LEFT(TRIM(A1256),LEN(TRIM(A1256))-1),
TRIM(A1256)
))=1,
"Not Duplicate",
"Duplicate")</f>
        <v/>
      </c>
      <c r="C1257">
        <f>_xlfn.IFNA(_xlfn.XLOOKUP(A1257, Table1[Title], Table1[Inclusion/Exclusion Decision]), "Added studies")</f>
        <v/>
      </c>
      <c r="D1257" t="inlineStr">
        <is>
          <t>Ichikawa I, Nagai Y, Kuniyoshi Y, Wada M.</t>
        </is>
      </c>
      <c r="H1257" t="n">
        <v>2025</v>
      </c>
      <c r="I1257" s="5" t="n">
        <v>45747</v>
      </c>
      <c r="J1257" t="inlineStr">
        <is>
          <t>PMC11949911</t>
        </is>
      </c>
      <c r="L1257" t="inlineStr">
        <is>
          <t>10.3389/fpsyt.2025.1412019</t>
        </is>
      </c>
      <c r="P1257">
        <f>_xlfn.IFNA( _xlfn.XLOOKUP(A1257,#REF!,#REF!), "Not Pubmed")</f>
        <v/>
      </c>
      <c r="AC1257" t="inlineStr">
        <is>
          <t>Front Psychiatry</t>
        </is>
      </c>
      <c r="AD1257" t="inlineStr">
        <is>
          <t>Pubmed</t>
        </is>
      </c>
    </row>
    <row r="1258">
      <c r="A1258" t="inlineStr">
        <is>
          <t>Retinal electrophysiology in central nervous system disorders. A review of human and mouse studies</t>
        </is>
      </c>
      <c r="B1258">
        <f>IF(COUNTIF($A$1:A1257,
IF(ISNUMBER(MATCH(RIGHT(TRIM(A1257),1),{".",",",";",":","!","?"},0)),
LEFT(TRIM(A1257),LEN(TRIM(A1257))-1),
TRIM(A1257)
))=1,
"Not Duplicate",
"Duplicate")</f>
        <v/>
      </c>
      <c r="C1258">
        <f>_xlfn.IFNA(_xlfn.XLOOKUP(A1258, Table1[Title], Table1[Inclusion/Exclusion Decision]), "Added studies")</f>
        <v/>
      </c>
      <c r="D1258" t="inlineStr">
        <is>
          <t>Constable PA, Lim JKH, Thompson DA.</t>
        </is>
      </c>
      <c r="H1258" t="n">
        <v>2023</v>
      </c>
      <c r="I1258" s="5" t="n">
        <v>45159</v>
      </c>
      <c r="J1258" t="inlineStr">
        <is>
          <t>PMC10433210</t>
        </is>
      </c>
      <c r="L1258" t="inlineStr">
        <is>
          <t>10.3389/fnins.2023.1215097</t>
        </is>
      </c>
      <c r="P1258">
        <f>_xlfn.IFNA( _xlfn.XLOOKUP(A1258,#REF!,#REF!), "Not Pubmed")</f>
        <v/>
      </c>
      <c r="AC1258" t="inlineStr">
        <is>
          <t>Front Neurosci</t>
        </is>
      </c>
      <c r="AD1258" t="inlineStr">
        <is>
          <t>Pubmed</t>
        </is>
      </c>
    </row>
    <row r="1259">
      <c r="A1259" t="inlineStr">
        <is>
          <t>Pathways and challenges in the clinical translational of radiopharmaceuticals for pediatric investigations</t>
        </is>
      </c>
      <c r="B1259">
        <f>IF(COUNTIF($A$1:A1258,
IF(ISNUMBER(MATCH(RIGHT(TRIM(A1258),1),{".",",",";",":","!","?"},0)),
LEFT(TRIM(A1258),LEN(TRIM(A1258))-1),
TRIM(A1258)
))=1,
"Not Duplicate",
"Duplicate")</f>
        <v/>
      </c>
      <c r="C1259">
        <f>_xlfn.IFNA(_xlfn.XLOOKUP(A1259, Table1[Title], Table1[Inclusion/Exclusion Decision]), "Added studies")</f>
        <v/>
      </c>
      <c r="D1259" t="inlineStr">
        <is>
          <t>Stauff E, Karimi H, Kecskemethy HH, Shaffer TH, Vali R, Averill LW, Yue X.</t>
        </is>
      </c>
      <c r="H1259" t="n">
        <v>2025</v>
      </c>
      <c r="I1259" s="5" t="n">
        <v>45985</v>
      </c>
      <c r="J1259" t="inlineStr">
        <is>
          <t>PMC12634559</t>
        </is>
      </c>
      <c r="L1259" t="inlineStr">
        <is>
          <t>10.3389/fmed.2025.1658588</t>
        </is>
      </c>
      <c r="P1259">
        <f>_xlfn.IFNA( _xlfn.XLOOKUP(A1259,#REF!,#REF!), "Not Pubmed")</f>
        <v/>
      </c>
      <c r="AC1259" t="inlineStr">
        <is>
          <t>Front Med (Lausanne)</t>
        </is>
      </c>
      <c r="AD1259" t="inlineStr">
        <is>
          <t>Pubmed</t>
        </is>
      </c>
    </row>
    <row r="1260">
      <c r="A1260" t="inlineStr">
        <is>
          <t>Systematic Review of Functional MRI Applications for Psychiatric Disease Subtyping</t>
        </is>
      </c>
      <c r="B1260">
        <f>IF(COUNTIF($A$1:A1259,
IF(ISNUMBER(MATCH(RIGHT(TRIM(A1259),1),{".",",",";",":","!","?"},0)),
LEFT(TRIM(A1259),LEN(TRIM(A1259))-1),
TRIM(A1259)
))=1,
"Not Duplicate",
"Duplicate")</f>
        <v/>
      </c>
      <c r="C1260">
        <f>_xlfn.IFNA(_xlfn.XLOOKUP(A1260, Table1[Title], Table1[Inclusion/Exclusion Decision]), "Added studies")</f>
        <v/>
      </c>
      <c r="D1260" t="inlineStr">
        <is>
          <t>Miranda L, Paul R, Pütz B, Koutsouleris N, Müller-Myhsok B.</t>
        </is>
      </c>
      <c r="H1260" t="n">
        <v>2021</v>
      </c>
      <c r="I1260" s="5" t="n">
        <v>44508</v>
      </c>
      <c r="J1260" t="inlineStr">
        <is>
          <t>PMC8569315</t>
        </is>
      </c>
      <c r="L1260" t="inlineStr">
        <is>
          <t>10.3389/fpsyt.2021.665536</t>
        </is>
      </c>
      <c r="P1260">
        <f>_xlfn.IFNA( _xlfn.XLOOKUP(A1260,#REF!,#REF!), "Not Pubmed")</f>
        <v/>
      </c>
      <c r="AC1260" t="inlineStr">
        <is>
          <t>Front Psychiatry</t>
        </is>
      </c>
      <c r="AD1260" t="inlineStr">
        <is>
          <t>Pubmed</t>
        </is>
      </c>
    </row>
    <row r="1261">
      <c r="A1261" t="inlineStr">
        <is>
          <t>Bibliometric Analysis of Quantitative Electroencephalogram Research in Neuropsychiatric Disorders From 2000 to 2021</t>
        </is>
      </c>
      <c r="B1261">
        <f>IF(COUNTIF($A$1:A1260,
IF(ISNUMBER(MATCH(RIGHT(TRIM(A1260),1),{".",",",";",":","!","?"},0)),
LEFT(TRIM(A1260),LEN(TRIM(A1260))-1),
TRIM(A1260)
))=1,
"Not Duplicate",
"Duplicate")</f>
        <v/>
      </c>
      <c r="C1261">
        <f>_xlfn.IFNA(_xlfn.XLOOKUP(A1261, Table1[Title], Table1[Inclusion/Exclusion Decision]), "Added studies")</f>
        <v/>
      </c>
      <c r="D1261" t="inlineStr">
        <is>
          <t>Yao S, Zhu J, Li S, Zhang R, Zhao J, Yang X, Wang Y.</t>
        </is>
      </c>
      <c r="H1261" t="n">
        <v>2022</v>
      </c>
      <c r="I1261" s="5" t="n">
        <v>44721</v>
      </c>
      <c r="J1261" t="inlineStr">
        <is>
          <t>PMC9167960</t>
        </is>
      </c>
      <c r="L1261" t="inlineStr">
        <is>
          <t>10.3389/fpsyt.2022.830819</t>
        </is>
      </c>
      <c r="P1261">
        <f>_xlfn.IFNA( _xlfn.XLOOKUP(A1261,#REF!,#REF!), "Not Pubmed")</f>
        <v/>
      </c>
      <c r="AC1261" t="inlineStr">
        <is>
          <t>Front Psychiatry</t>
        </is>
      </c>
      <c r="AD1261" t="inlineStr">
        <is>
          <t>Pubmed</t>
        </is>
      </c>
    </row>
    <row r="1262">
      <c r="A1262" t="inlineStr">
        <is>
          <t>The biosocial correlates and predictors of emotion dysregulation in autistic adults compared to borderline personality disorder and nonclinical controls</t>
        </is>
      </c>
      <c r="B1262">
        <f>IF(COUNTIF($A$1:A1261,
IF(ISNUMBER(MATCH(RIGHT(TRIM(A1261),1),{".",",",";",":","!","?"},0)),
LEFT(TRIM(A1261),LEN(TRIM(A1261))-1),
TRIM(A1261)
))=1,
"Not Duplicate",
"Duplicate")</f>
        <v/>
      </c>
      <c r="C1262">
        <f>_xlfn.IFNA(_xlfn.XLOOKUP(A1262, Table1[Title], Table1[Inclusion/Exclusion Decision]), "Added studies")</f>
        <v/>
      </c>
      <c r="D1262" t="inlineStr">
        <is>
          <t>Bemmouna D, Lagzouli A, Weiner L.</t>
        </is>
      </c>
      <c r="H1262" t="n">
        <v>2023</v>
      </c>
      <c r="I1262" s="5" t="n">
        <v>45279</v>
      </c>
      <c r="J1262" t="inlineStr">
        <is>
          <t>PMC10726572</t>
        </is>
      </c>
      <c r="L1262" t="inlineStr">
        <is>
          <t>10.1186/s13229-023-00580-3</t>
        </is>
      </c>
      <c r="AC1262" t="inlineStr">
        <is>
          <t>Mol Autism</t>
        </is>
      </c>
      <c r="AD1262" t="inlineStr">
        <is>
          <t>Pubmed</t>
        </is>
      </c>
    </row>
    <row r="1263">
      <c r="A1263" t="inlineStr">
        <is>
          <t>Improving cognitive-state analysis from eye gaze with synthetic eye-movement data</t>
        </is>
      </c>
      <c r="B1263">
        <f>IF(COUNTIF($A$1:A1262,
IF(ISNUMBER(MATCH(RIGHT(TRIM(A1262),1),{".",",",";",":","!","?"},0)),
LEFT(TRIM(A1262),LEN(TRIM(A1262))-1),
TRIM(A1262)
))=1,
"Not Duplicate",
"Duplicate")</f>
        <v/>
      </c>
      <c r="C1263">
        <f>_xlfn.IFNA(_xlfn.XLOOKUP(A1263, Table1[Title], Table1[Inclusion/Exclusion Decision]), "Added studies")</f>
        <v/>
      </c>
      <c r="D1263" t="inlineStr">
        <is>
          <t>Prasse P.; Reich D.R.; Makowski S.; Scheffer T.; Jäger L.A.</t>
        </is>
      </c>
      <c r="H1263" t="n">
        <v>2024</v>
      </c>
      <c r="I1263" t="inlineStr">
        <is>
          <t>Computers and Graphics (Pergamon)</t>
        </is>
      </c>
      <c r="J1263" t="n">
        <v>119</v>
      </c>
      <c r="L1263" t="n">
        <v>103901</v>
      </c>
      <c r="M1263" t="inlineStr">
        <is>
          <t>Eye movements can be used to analyze a viewer's cognitive capacities or mental state. Neural networks that process the raw eye-tracking signal can outperform methods that operate on scan paths preprocessed into fixations and saccades. However, the scarcity of such data poses a major challenge. We therefore develop SP-EyeGAN, a neural network that generates synthetic raw eye-tracking data. SP-EyeGAN consists of Generative Adversarial Networks; it produces a sequence of gaze angles indistinguishable from human ocular micro- and macro-movements. We explore the use of these synthetic eye movements for pre-training neural networks using contrastive learning. We find that pre-training on synthetic data does not help for biometric identification, while results are inconclusive for the detection of ADHD and gender classification. However, for the eye movement-based assessment of higher-level cognitive skills such general reading comprehension, text comprehension, and the distinction of native from non-native readers, pre-training on synthetic eye-gaze data improves the models’ performance and even advances the state-of-the-art for reading comprehension. The SP-EyeGAN model, pre-trained on GazeBase, along with the code for developing your own raw eye-tracking machine learning model with contrastive learning, is available at https://github.com/aeye-lab/sp-eyegan. © 2024 The Author(s)</t>
        </is>
      </c>
      <c r="P1263" t="inlineStr">
        <is>
          <t>10.1016/j.cag.2024.103901</t>
        </is>
      </c>
      <c r="R1263" t="inlineStr">
        <is>
          <t>https://www.scopus.com/inward/record.uri?eid=2-s2.0-85187147453&amp;doi=10.1016%2Fj.cag.2024.103901&amp;partnerID=40&amp;md5=877b71f0f55f66fe6e1bfafa1856ce83</t>
        </is>
      </c>
      <c r="S1263" t="inlineStr">
        <is>
          <t>ADHD detection; Biometric verification; Eye tracking; Gender classification; Generative adversarial networks; Reading comprehension</t>
        </is>
      </c>
      <c r="U1263" t="inlineStr">
        <is>
          <t>Biometrics; Eye movements; Generative adversarial networks; Learning systems; ADHD detection; Biometric verification; Cognitive state; Eye-gaze; Eye-tracking; Gender classification; Neural-networks; Pre-training; Reading comprehension; State analysis; Eye tracking</t>
        </is>
      </c>
      <c r="V1263" t="inlineStr">
        <is>
          <t>All Open Access; Hybrid Gold Open Access</t>
        </is>
      </c>
      <c r="W1263" t="inlineStr">
        <is>
          <t>Scopus</t>
        </is>
      </c>
      <c r="X1263" t="inlineStr">
        <is>
          <t>2-s2.0-85187147453</t>
        </is>
      </c>
      <c r="AD1263" t="inlineStr">
        <is>
          <t>Scopus</t>
        </is>
      </c>
    </row>
    <row r="1264">
      <c r="A1264" t="inlineStr">
        <is>
          <t>Dyslexia, ADHD, Dyscalculia, and Dyspraxia Prediction in Children Using Machine Learning and Explainable AI</t>
        </is>
      </c>
      <c r="B1264">
        <f>IF(COUNTIF($A$1:A1263,
IF(ISNUMBER(MATCH(RIGHT(TRIM(A1263),1),{".",",",";",":","!","?"},0)),
LEFT(TRIM(A1263),LEN(TRIM(A1263))-1),
TRIM(A1263)
))=1,
"Not Duplicate",
"Duplicate")</f>
        <v/>
      </c>
      <c r="C1264">
        <f>_xlfn.IFNA(_xlfn.XLOOKUP(A1264, Table1[Title], Table1[Inclusion/Exclusion Decision]), "Added studies")</f>
        <v/>
      </c>
      <c r="D1264" t="inlineStr">
        <is>
          <t>Dhar D.; Chowdhury M.; Farsi S.; Rahman A.; Dipto A.S.; Sultana S.</t>
        </is>
      </c>
      <c r="H1264" t="n">
        <v>2025</v>
      </c>
      <c r="I1264" t="inlineStr">
        <is>
          <t>2025 9th International Conference on Computational System and Information Technology for Sustainable Solutions, CSITSS 2025</t>
        </is>
      </c>
      <c r="M1264" t="inlineStr">
        <is>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88. 2 2%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  © 2025 IEEE.</t>
        </is>
      </c>
      <c r="P1264" t="inlineStr">
        <is>
          <t>10.1109/CSITSS67709.2025.11294091</t>
        </is>
      </c>
      <c r="R1264" t="inlineStr">
        <is>
          <t>https://www.scopus.com/inward/record.uri?eid=2-s2.0-105031355260&amp;doi=10.1109%2FCSITSS67709.2025.11294091&amp;partnerID=40&amp;md5=4dd12019152c9eed5571a8707087f574</t>
        </is>
      </c>
      <c r="S1264" t="inlineStr">
        <is>
          <t>ADHD; Dyslexia; Feature engineering; Machine Learning; Neurodevelopment disorders; Stacked Ensemble</t>
        </is>
      </c>
      <c r="U1264" t="inlineStr">
        <is>
          <t>Diseases; Feature extraction; Learning systems; Logistic regression; Random forests; ADHD; Dyslexium; Dyspraxia; Feature engineerings; Features selection; Machine-learning; Neurodevelopment; Neurodevelopment disorder; Stacked ensemble; Stackings; Forecasting</t>
        </is>
      </c>
      <c r="W1264" t="inlineStr">
        <is>
          <t>Scopus</t>
        </is>
      </c>
      <c r="X1264" t="inlineStr">
        <is>
          <t>2-s2.0-105031355260</t>
        </is>
      </c>
      <c r="AD1264" t="inlineStr">
        <is>
          <t>Scopus</t>
        </is>
      </c>
    </row>
    <row r="1265" hidden="1">
      <c r="A1265" t="inlineStr">
        <is>
          <t>Contributions of brain regions to machine learning-based classifications of attention deficit hyperactivity disorder (ADHD) utilizing EEG signals</t>
        </is>
      </c>
      <c r="B1265">
        <f>IF(COUNTIF($A$1:A1264,
IF(ISNUMBER(MATCH(RIGHT(TRIM(A1264),1),{".",",",";",":","!","?"},0)),
LEFT(TRIM(A1264),LEN(TRIM(A1264))-1),
TRIM(A1264)
))=1,
"Not Duplicate",
"Duplicate")</f>
        <v/>
      </c>
      <c r="C1265">
        <f>_xlfn.IFNA(_xlfn.XLOOKUP(A1265, Table1[Title], Table1[Inclusion/Exclusion Decision]), "Added studies")</f>
        <v/>
      </c>
      <c r="D1265" t="inlineStr">
        <is>
          <t>Deshmukh M.; Khemchandani M.; Thakur P.M.</t>
        </is>
      </c>
      <c r="H1265" t="n">
        <v>2026</v>
      </c>
      <c r="I1265" t="inlineStr">
        <is>
          <t>Applied Neuropsychology: Adult</t>
        </is>
      </c>
      <c r="J1265" t="n">
        <v>33</v>
      </c>
      <c r="K1265" t="n">
        <v>2</v>
      </c>
      <c r="M1265" t="inlineStr">
        <is>
          <t>Objective: The study presented focuses on the creation of a machine learning (ML) model that uses electrophysiological (EEG) data to identify kids with attention deficit hyperactivity disorder (ADHD) from healthy controls. The EEG signals are acquired during cognitive tasks to distinguish children with ADHD from their counterparts. Methodology: The EEG data recorded in cognitive exercises was filtered using low pass Bessel filter and notch filters to remove artifacts, by the data set owners. To identify unique EEG patterns, we used many well-known classifiers, including Naïve Bayes (NB), Random Forest, Decision Tree (DT), K-Nearest Neighbors (KNN), Support Vector Machine (SVM), AdaBoost and Linear Discriminant Analysis (LDA), to identify distinct EEG patterns. Input features comprised EEG data from nineteen channels, individually and in combination. Findings: Study indicates that EEG-based categorization can differentiate between individuals with ADHD and healthy individuals with accuracy of 84%. The RF classifier achieved a maximum accuracy of 0.84 when particular region combinations were used. Evaluation of classification performance utilizing hemisphere-specific EEG data yielded promising outcomes, particularly in the right hemisphere channels. Novelty: The study goes beyond traditional methodologies by investigating the effect of regional data on categorization results. The contributions of various brain regions to these classifications are being extensively researched. Understanding the role of different brain regions in ADHD can lead to better diagnosis and treatment options for individuals with ADHD. The study of categorization ability, utilizing EEG data specific to each hemisphere, particularly channels in the right hemisphere region, provides further granularity to the findings. © 2024 Taylor &amp; Francis Group, LLC.</t>
        </is>
      </c>
      <c r="P1265" t="inlineStr">
        <is>
          <t>10.1080/23279095.2024.2368655</t>
        </is>
      </c>
      <c r="R1265" t="inlineStr">
        <is>
          <t>https://www.scopus.com/inward/record.uri?eid=2-s2.0-85197738263&amp;doi=10.1080%2F23279095.2024.2368655&amp;partnerID=40&amp;md5=b6fa7a4ebb500fcaee2a3818ee82882d</t>
        </is>
      </c>
      <c r="S1265" t="inlineStr">
        <is>
          <t>Attention deficit hyperactivity disorder; channels on brain; electroencephalography; machine learning; supervised learning algorithm</t>
        </is>
      </c>
      <c r="U1265" t="inlineStr">
        <is>
          <t>Adolescent; Attention Deficit Disorder with Hyperactivity; Brain; Child; Electroencephalography; Female; Humans; Machine Learning; Male; adolescent; attention deficit hyperactivity disorder; brain; child; classification; diagnosis; electroencephalography; female; human; machine learning; male; pathophysiology; procedures</t>
        </is>
      </c>
      <c r="W1265" t="inlineStr">
        <is>
          <t>Scopus</t>
        </is>
      </c>
      <c r="X1265" t="inlineStr">
        <is>
          <t>2-s2.0-85197738263</t>
        </is>
      </c>
      <c r="AD1265" t="inlineStr">
        <is>
          <t>Scopus</t>
        </is>
      </c>
    </row>
    <row r="1266" hidden="1">
      <c r="A1266" t="inlineStr">
        <is>
          <t>Interpretable Deep Learning for Multiclass Psychological Disorder Classification Using CNN and TCAV Using fMRI</t>
        </is>
      </c>
      <c r="B1266">
        <f>IF(COUNTIF($A$1:A1265,
IF(ISNUMBER(MATCH(RIGHT(TRIM(A1265),1),{".",",",";",":","!","?"},0)),
LEFT(TRIM(A1265),LEN(TRIM(A1265))-1),
TRIM(A1265)
))=1,
"Not Duplicate",
"Duplicate")</f>
        <v/>
      </c>
      <c r="C1266">
        <f>_xlfn.IFNA(_xlfn.XLOOKUP(A1266, Table1[Title], Table1[Inclusion/Exclusion Decision]), "Added studies")</f>
        <v/>
      </c>
      <c r="D1266" t="inlineStr">
        <is>
          <t>Nagashruthi M.K.; Hemanth K.S.</t>
        </is>
      </c>
      <c r="H1266" t="n">
        <v>2025</v>
      </c>
      <c r="I1266" t="inlineStr">
        <is>
          <t>Conference Proceedings - 2025 IEEE 4th International Conference on Data, Decision and Systems, ICDDS 2025</t>
        </is>
      </c>
      <c r="M1266" t="inlineStr">
        <is>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 © 2025 IEEE.</t>
        </is>
      </c>
      <c r="P1266" t="inlineStr">
        <is>
          <t>10.1109/ICDDS67737.2025.11344721</t>
        </is>
      </c>
      <c r="R1266" t="inlineStr">
        <is>
          <t>https://www.scopus.com/inward/record.uri?eid=2-s2.0-105033365376&amp;doi=10.1109%2FICDDS67737.2025.11344721&amp;partnerID=40&amp;md5=511adfb925ddd8bcdadaecaeb08a7b51</t>
        </is>
      </c>
      <c r="S1266" t="inlineStr">
        <is>
          <t>classification; concept vector; explainability; fMRI; interpretability</t>
        </is>
      </c>
      <c r="U1266" t="inlineStr">
        <is>
          <t>Activation analysis; Brain; Brain mapping; Chemical activation; Conformal mapping; Convolutional neural networks; Deep learning; Learning systems; Vectors; Attention deficit hyperactivity disorder; Concept vector; Convolutional neural network; Explainability; FMRI; Functionals; Healthy controls; Interpretability; Neural network model; Psychological disorders; Classification (of information)</t>
        </is>
      </c>
      <c r="W1266" t="inlineStr">
        <is>
          <t>Scopus</t>
        </is>
      </c>
      <c r="X1266" t="inlineStr">
        <is>
          <t>2-s2.0-105033365376</t>
        </is>
      </c>
      <c r="AD1266" t="inlineStr">
        <is>
          <t>Scopus</t>
        </is>
      </c>
    </row>
    <row r="1267" hidden="1">
      <c r="A1267" t="inlineStr">
        <is>
          <t>Discovery of new MicroRNAs and their mRNA targets in patients with acute ischemic stroke</t>
        </is>
      </c>
      <c r="B1267">
        <f>IF(COUNTIF($A$1:A1266,
IF(ISNUMBER(MATCH(RIGHT(TRIM(A1266),1),{".",",",";",":","!","?"},0)),
LEFT(TRIM(A1266),LEN(TRIM(A1266))-1),
TRIM(A1266)
))=1,
"Not Duplicate",
"Duplicate")</f>
        <v/>
      </c>
      <c r="C1267">
        <f>_xlfn.IFNA(_xlfn.XLOOKUP(A1267, Table1[Title], Table1[Inclusion/Exclusion Decision]), "Added studies")</f>
        <v/>
      </c>
      <c r="D1267" t="inlineStr">
        <is>
          <t>Eyileten C.; Wicik Z.; Gasecka A.; Ahmadova S.; Di Martino M.T.; Mucha J.; Mirowska-Guzel D.; De Rosa S.; Kurkowska-Jastrzebska I.; Czlonkowska A.; Postula M.</t>
        </is>
      </c>
      <c r="H1267" t="n">
        <v>2026</v>
      </c>
      <c r="I1267" t="inlineStr">
        <is>
          <t>BMC Medical Genomics</t>
        </is>
      </c>
      <c r="J1267" t="n">
        <v>19</v>
      </c>
      <c r="K1267" t="n">
        <v>1</v>
      </c>
      <c r="L1267" t="n">
        <v>37</v>
      </c>
      <c r="M1267" t="inlineStr">
        <is>
          <t>Background: In this study, we applied microarray, bioinformatics, and qRT-PCR techniques to identify miRNAs and their target genes in plasma obtained from acute ischemic stroke patients and matching controls. Methods: Microarray analyses were performed with 24-h acute ischemic stroke vs. healthy individuals and CV-risk factors matched control group plasma samples. Statistical analysis of gene expression was performed using TAC and R, with a focus on robust methods suitable for the small sample size, and miRNA target prediction was conducted using a previously established in-house wizbionet R package. Top non-coding regulators of ischemia (miR-18a-5p, miR-4467, miR-199a-5p and miR-3135b) and their predicted target genes (ANKRD12, HIF1A, GNAI2, GRIN1) were detected via qRT-PCR. Results: 146 upregulated and 258 downregulated differentially expressed RNAs were detected by microarray analysis. Using the multiMiR R package for target prediction, 67 upregulated and 125 downregulated mRNAs were mapped. Functional enrichment analysis revealed that upregulated miRNAs were associated with pathways like BDNF and IL-2 signaling, while downregulated miRNAs were linked to neurodevelopmental and NGF pathways. MiR-18a-5p and miR-199a-5p were significantly elevated in stroke patients at both day 1 and day 7 compared to healthy individuals and CV-matched controls (p &lt; 0.05 for all). miR-4467 was lower at day 1 versus both controls (p &lt; 0.05) but markedly increased by day 7 (p &lt; 0.001), remaining higher than in controls (p &lt; 0.05). miR-3135b showed persistent downregulation at both time points (p &lt; 0.05). ROC analysis confirmed diagnostic value for all miRNAs, with the highest AUC for miR-199a-5p (0.89, 95% CI: 0.81–0.97, p &lt; 0.001), followed by miR-3135b (0.88), miR-4467 (0.80), and miR-18a-5p (0.73; p = 0.002). For potential role in dynamic post-stroke molecular responses perspective, utility, miR-4467 increased significantly during hospitalization (p &lt; 0.001). GNAI2 mRNA was significantly elevated at day 1 versus controls (p &lt; 0.05). ANKRD12 was consistently lower at both day 1 and day 7 compared to controls (p &lt; 0.05). GRIN1 was reduced at admission (p = 0.006) but normalized by day 7 (p &gt; 0.05). ROC analysis showed diagnostic significance for ANKRD12, GNAI2, and GRIN1 (AUC = 0.683, 0.698, 0.693). Conclusion: Our integrated miRNA/mRNA analysis identified distinct molecular signatures in acute ischemic stroke, with 146 upregulated and 258 downregulated RNAs, implicating key neuroinflammatory and neuroprotective pathways, including BDNF, IL-2, and NGF signaling. Among the validated candidates, miR-199a-5p, miR-3135b, miR-4467, and miR-18a-5p demonstrated diagnostic potential, while miR-4467, together with GNAI2 and HIF1A, showed post-stroke dynamic relevance, reflecting early transcriptomic adaptations following ischemic injury. © The Author(s) 2026.</t>
        </is>
      </c>
      <c r="P1267" t="inlineStr">
        <is>
          <t>10.1186/s12920-025-02302-5</t>
        </is>
      </c>
      <c r="R1267" t="inlineStr">
        <is>
          <t>https://www.scopus.com/inward/record.uri?eid=2-s2.0-105030299822&amp;doi=10.1186%2Fs12920-025-02302-5&amp;partnerID=40&amp;md5=2bb9a79bb1978a970e31baeb56395e61</t>
        </is>
      </c>
      <c r="S1267" t="inlineStr">
        <is>
          <t>ANKRD12; Bioinformatic; Diagnosis; GNAI2; GRIN1; Ischemia; miR-18a-5p; miR-199a-5p; miR-3135b; miR-4467; Prognosis</t>
        </is>
      </c>
      <c r="U1267" t="inlineStr">
        <is>
          <t>beta adrenergic receptor blocking agent; cell marker; cholesterol; creatinine; diuretic agent; high density lipoprotein cholesterol; hydroxymethylglutaryl coenzyme A reductase inhibitor; interleukin 2; low density lipoprotein cholesterol; messenger RNA; microRNA; microRNA 18a 5p; microRNA 199a 5p; unclassified drug; acute ischemic stroke; adult; aged; ago1 gene; ankrd12 gene; apoptosis; Article; attention deficit hyperactivity disorder; bioinformatics; blood sampling; clinical article; comorbidity assessment; controlled study; data base; demographics; differential expression analysis; differential gene expression; down regulation; endocrine cell; female; gene; gene expression; gene expression profiling; gene ontology; gene targeting; genotype phenotype correlation; gna12 gene; grin1  gene; high throughput sequencing; hospitalization; human; machine learning; male; microarray analysis; middle aged; myoblast; natural killer cell; nervous tissue; neutrophil; normal human; pathway enrichment analysis; prefrontal cortex; progenitor cell line; prognosis; Purkinje cell; reverse transcription polymerase chain reaction; risk factor; RNA extraction; spectrophotometry; spinal cord; stroke patient; support vector machine; upregulation; article; diagnosis; drug therapy</t>
        </is>
      </c>
      <c r="V1267" t="inlineStr">
        <is>
          <t>All Open Access; Gold Open Access; Green Open Access</t>
        </is>
      </c>
      <c r="W1267" t="inlineStr">
        <is>
          <t>Scopus</t>
        </is>
      </c>
      <c r="X1267" t="inlineStr">
        <is>
          <t>2-s2.0-105030299822</t>
        </is>
      </c>
      <c r="AD1267" t="inlineStr">
        <is>
          <t>Scopus</t>
        </is>
      </c>
    </row>
    <row r="1268">
      <c r="A1268" t="inlineStr">
        <is>
          <t>Prediction of attention deficit hyperactivity disorder using the comprehensive attention test: a large-scale machine learning approach</t>
        </is>
      </c>
      <c r="B1268">
        <f>IF(COUNTIF($A$1:A1267,
IF(ISNUMBER(MATCH(RIGHT(TRIM(A1267),1),{".",",",";",":","!","?"},0)),
LEFT(TRIM(A1267),LEN(TRIM(A1267))-1),
TRIM(A1267)
))=1,
"Not Duplicate",
"Duplicate")</f>
        <v/>
      </c>
      <c r="C1268">
        <f>_xlfn.IFNA(_xlfn.XLOOKUP(A1268, Table1[Title], Table1[Inclusion/Exclusion Decision]), "Added studies")</f>
        <v/>
      </c>
      <c r="D1268" t="inlineStr">
        <is>
          <t>Cha K.S.; Kim B.; Lee J.-Y.; Yoo H.</t>
        </is>
      </c>
      <c r="H1268" t="n">
        <v>2025</v>
      </c>
      <c r="I1268" t="inlineStr">
        <is>
          <t>Frontiers in Psychiatry</t>
        </is>
      </c>
      <c r="J1268" t="n">
        <v>16</v>
      </c>
      <c r="L1268" t="n">
        <v>1574615</v>
      </c>
      <c r="M1268" t="inlineStr">
        <is>
          <t>Background: The diagnosis of attention deficit hyperactivity disorder (ADHD) relies on comprehensive approaches, including clinical interviews, scales, and neuropsychological assessments. However, the process is often limited by issues of reliability and availability. Objective: This study aims to develop a robust machine learning (ML) model using large-scale data from the Comprehensive Attention Test (CAT) to predict ADHD diagnoses. 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 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 Conclusion: The findings of this study suggest that the CAT, integrated with machine learning models, could serve as a promising tool for diagnosing ADHD. Copyright © 2025 Cha, Kim, Lee and Yoo.</t>
        </is>
      </c>
      <c r="P1268" t="inlineStr">
        <is>
          <t>10.3389/fpsyt.2025.1574615</t>
        </is>
      </c>
      <c r="R1268" t="inlineStr">
        <is>
          <t>https://www.scopus.com/inward/record.uri?eid=2-s2.0-105007829551&amp;doi=10.3389%2Ffpsyt.2025.1574615&amp;partnerID=40&amp;md5=1acf0b5357ed3ed0cf20c79fd06a8536</t>
        </is>
      </c>
      <c r="S1268" t="inlineStr">
        <is>
          <t>ADHD; attention test; comorbid psychiatric conditions; diagnostic validity; machine learning</t>
        </is>
      </c>
      <c r="U1268" t="inlineStr">
        <is>
          <t>adolescent; anxiety disorder; Article; attention deficit hyperactivity disorder; attention test; auditory selective attention; child; cognition; cohort analysis; comprehensive attention test; conduct disorder; controlled study; depression; DSM-5; externalizing disorder; female; human; intellectual impairment; internalizing disorder; k nearest neighbor; machine learning; major clinical study; male; mental disease; multicenter study; neuropsychological assessment; omission error; oppositional defiant disorder; random forest; reliability; support vector machine; visual selective attention; working memory</t>
        </is>
      </c>
      <c r="V1268" t="inlineStr">
        <is>
          <t>All Open Access; Gold Open Access; Green Open Access</t>
        </is>
      </c>
      <c r="W1268" t="inlineStr">
        <is>
          <t>Scopus</t>
        </is>
      </c>
      <c r="X1268" t="inlineStr">
        <is>
          <t>2-s2.0-105007829551</t>
        </is>
      </c>
      <c r="AD1268" t="inlineStr">
        <is>
          <t>Scopus</t>
        </is>
      </c>
    </row>
    <row r="1269" hidden="1">
      <c r="A1269" t="inlineStr">
        <is>
          <t>Using machine learning to determine a functional classifier of reward responsiveness and its association with adolescent psychiatric symptomatology</t>
        </is>
      </c>
      <c r="B1269">
        <f>IF(COUNTIF($A$1:A1268,
IF(ISNUMBER(MATCH(RIGHT(TRIM(A1268),1),{".",",",";",":","!","?"},0)),
LEFT(TRIM(A1268),LEN(TRIM(A1268))-1),
TRIM(A1268)
))=1,
"Not Duplicate",
"Duplicate")</f>
        <v/>
      </c>
      <c r="C1269">
        <f>_xlfn.IFNA(_xlfn.XLOOKUP(A1269, Table1[Title], Table1[Inclusion/Exclusion Decision]), "Added studies")</f>
        <v/>
      </c>
      <c r="D1269" t="inlineStr">
        <is>
          <t>Blair R.J.R.; Bashford-Largo J.; Dominguez A.; Dobbertin M.; Blair K.S.; Bajaj S.</t>
        </is>
      </c>
      <c r="H1269" t="n">
        <v>2024</v>
      </c>
      <c r="I1269" t="inlineStr">
        <is>
          <t>Psychological Medicine</t>
        </is>
      </c>
      <c r="J1269" t="n">
        <v>54</v>
      </c>
      <c r="K1269" t="n">
        <v>15</v>
      </c>
      <c r="M1269"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is>
      </c>
      <c r="P1269" t="inlineStr">
        <is>
          <t>10.1017/S003329172400240X</t>
        </is>
      </c>
      <c r="R1269" t="inlineStr">
        <is>
          <t>https://www.scopus.com/inward/record.uri?eid=2-s2.0-85209678868&amp;doi=10.1017%2FS003329172400240X&amp;partnerID=40&amp;md5=b7df021a2cb8e85f9d1b0564be62bcc1</t>
        </is>
      </c>
      <c r="S1269" t="inlineStr">
        <is>
          <t>attention deficit hyperactivity disorder; conduct disorder; major depressive disorder; reward</t>
        </is>
      </c>
      <c r="V1269" t="inlineStr">
        <is>
          <t>All Open Access; Green Open Access; Hybrid Gold Open Access</t>
        </is>
      </c>
      <c r="W1269" t="inlineStr">
        <is>
          <t>Scopus</t>
        </is>
      </c>
      <c r="X1269" t="inlineStr">
        <is>
          <t>2-s2.0-85209678868</t>
        </is>
      </c>
      <c r="AD1269" t="inlineStr">
        <is>
          <t>Scopus</t>
        </is>
      </c>
    </row>
    <row r="1270" hidden="1">
      <c r="A1270" t="inlineStr">
        <is>
          <t>Acetaminophen in Pregnancy and Attention-Deficit and Hyperactivity Disorder and Autism Spectrum Disorder</t>
        </is>
      </c>
      <c r="B1270">
        <f>IF(COUNTIF($A$1:A1269,
IF(ISNUMBER(MATCH(RIGHT(TRIM(A1269),1),{".",",",";",":","!","?"},0)),
LEFT(TRIM(A1269),LEN(TRIM(A1269))-1),
TRIM(A1269)
))=1,
"Not Duplicate",
"Duplicate")</f>
        <v/>
      </c>
      <c r="C1270">
        <f>_xlfn.IFNA(_xlfn.XLOOKUP(A1270, Table1[Title], Table1[Inclusion/Exclusion Decision]), "Added studies")</f>
        <v/>
      </c>
      <c r="D1270" t="inlineStr">
        <is>
          <t>Damkier P.; Gram E.B.; Ceulemans M.; Panchaud A.; Cleary B.; Chambers C.; Weber-Schoendorfer C.; Kennedy D.; Hodson K.; Grant K.S.; Diav-Citrin O.; Običan S.G.; Shechtman S.; Alwan S.</t>
        </is>
      </c>
      <c r="H1270" t="n">
        <v>2025</v>
      </c>
      <c r="I1270" t="inlineStr">
        <is>
          <t>Obstetrics and Gynecology</t>
        </is>
      </c>
      <c r="J1270" t="n">
        <v>145</v>
      </c>
      <c r="K1270" t="n">
        <v>2</v>
      </c>
      <c r="M1270" t="inlineStr">
        <is>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 © 2024 by the American College of Obstetricians and Gynecologists. Published by Wolters Kluwer Health, Inc. All rights reserved.</t>
        </is>
      </c>
      <c r="P1270" t="inlineStr">
        <is>
          <t>10.1097/AOG.0000000000005802</t>
        </is>
      </c>
      <c r="R1270" t="inlineStr">
        <is>
          <t>https://www.scopus.com/inward/record.uri?eid=2-s2.0-85216036074&amp;doi=10.1097%2FAOG.0000000000005802&amp;partnerID=40&amp;md5=722e28b8a4b6163e90eb63382864ee28</t>
        </is>
      </c>
      <c r="U1270" t="inlineStr">
        <is>
          <t>Acetaminophen; Analgesics, Non-Narcotic; Attention Deficit Disorder with Hyperactivity; Autism Spectrum Disorder; Child; Female; Humans; Pregnancy; Prenatal Exposure Delayed Effects; atomoxetine; dexamphetamine; guanfacine; lisdexamfetamine; methylphenidate; non prescription drug; paracetamol; analgesic agent; paracetamol; alcohol consumption; anxiety; Article; attention deficit hyperactivity disorder; autism; body mass; chorioamnionitis; depression; environmental factor; ethnicity; female; genetic variation; gestational age; heredity; hospitalization; human; machine learning; mental disease; meta analysis (topic); nerve cell differentiation; outcome assessment; pregnancy; prevalence; questionnaire; scientific literature; sensitivity analysis; sleep apnea syndromes; spontaneous abortion; child; drug therapy; pregnancy; prenatal exposure delayed effect</t>
        </is>
      </c>
      <c r="V1270" t="inlineStr">
        <is>
          <t>All Open Access; Green Open Access</t>
        </is>
      </c>
      <c r="W1270" t="inlineStr">
        <is>
          <t>Scopus</t>
        </is>
      </c>
      <c r="X1270" t="inlineStr">
        <is>
          <t>2-s2.0-85216036074</t>
        </is>
      </c>
      <c r="AD1270" t="inlineStr">
        <is>
          <t>Scopus</t>
        </is>
      </c>
    </row>
    <row r="1271">
      <c r="A1271" t="inlineStr">
        <is>
          <t>Enhanced ADHD classification through deep learning and dynamic resting state fMRI analysis</t>
        </is>
      </c>
      <c r="B1271">
        <f>IF(COUNTIF($A$1:A1270,
IF(ISNUMBER(MATCH(RIGHT(TRIM(A1270),1),{".",",",";",":","!","?"},0)),
LEFT(TRIM(A1270),LEN(TRIM(A1270))-1),
TRIM(A1270)
))=1,
"Not Duplicate",
"Duplicate")</f>
        <v/>
      </c>
      <c r="C1271">
        <f>_xlfn.IFNA(_xlfn.XLOOKUP(A1271, Table1[Title], Table1[Inclusion/Exclusion Decision]), "Added studies")</f>
        <v/>
      </c>
      <c r="D1271" t="inlineStr">
        <is>
          <t>Firouzi M.; Kazemi K.; Ahmadi M.; Helfroush M.S.; Aarabi A.</t>
        </is>
      </c>
      <c r="H1271" t="n">
        <v>2024</v>
      </c>
      <c r="I1271" t="inlineStr">
        <is>
          <t>Scientific Reports</t>
        </is>
      </c>
      <c r="J1271" t="n">
        <v>14</v>
      </c>
      <c r="K1271" t="n">
        <v>1</v>
      </c>
      <c r="L1271" t="n">
        <v>24473</v>
      </c>
      <c r="M1271"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 The Author(s) 2024.</t>
        </is>
      </c>
      <c r="P1271" t="inlineStr">
        <is>
          <t>10.1038/s41598-024-74282-y</t>
        </is>
      </c>
      <c r="R1271" t="inlineStr">
        <is>
          <t>https://www.scopus.com/inward/record.uri?eid=2-s2.0-85206842180&amp;doi=10.1038%2Fs41598-024-74282-y&amp;partnerID=40&amp;md5=e1e7f6168629ef639110d6b25a1d52ea</t>
        </is>
      </c>
      <c r="S1271" t="inlineStr">
        <is>
          <t>Attention deficit/Hyperactivity disorder (ADHD); Brain dynamic functional connectivity; Deep learning; Majority voting; rs-fMRI</t>
        </is>
      </c>
      <c r="U1271" t="inlineStr">
        <is>
          <t>Adolescent; Attention Deficit Disorder with Hyperactivity; Brain; Brain Mapping; Child; Deep Learning; Female; Humans; Magnetic Resonance Imaging; Male; Rest; adolescent; attention deficit hyperactivity disorder; brain; brain mapping; child; classification; deep learning; diagnostic imaging; female; human; male; nuclear magnetic resonance imaging; pathophysiology; physiology; procedures; rest</t>
        </is>
      </c>
      <c r="V1271" t="inlineStr">
        <is>
          <t>All Open Access; Gold Open Access; Green Open Access</t>
        </is>
      </c>
      <c r="W1271" t="inlineStr">
        <is>
          <t>Scopus</t>
        </is>
      </c>
      <c r="X1271" t="inlineStr">
        <is>
          <t>2-s2.0-85206842180</t>
        </is>
      </c>
      <c r="AD1271" t="inlineStr">
        <is>
          <t>Scopus</t>
        </is>
      </c>
    </row>
    <row r="1272" hidden="1">
      <c r="A1272" t="inlineStr">
        <is>
          <t>A Novel Approach to ADHD Detection in Children with ASD via Handwriting-Based Machine Learning Models</t>
        </is>
      </c>
      <c r="B1272">
        <f>IF(COUNTIF($A$1:A1271,
IF(ISNUMBER(MATCH(RIGHT(TRIM(A1271),1),{".",",",";",":","!","?"},0)),
LEFT(TRIM(A1271),LEN(TRIM(A1271))-1),
TRIM(A1271)
))=1,
"Not Duplicate",
"Duplicate")</f>
        <v/>
      </c>
      <c r="C1272">
        <f>_xlfn.IFNA(_xlfn.XLOOKUP(A1272, Table1[Title], Table1[Inclusion/Exclusion Decision]), "Added studies")</f>
        <v/>
      </c>
      <c r="D1272" t="inlineStr">
        <is>
          <t>Islam M.T.; Johab M.A.; Ahmed M.R.; Aman N.; Ahmad A.A.</t>
        </is>
      </c>
      <c r="H1272" t="n">
        <v>2025</v>
      </c>
      <c r="I1272" t="inlineStr">
        <is>
          <t>2025 IEEE International Conference on Quantum Photonics, Artificial Intelligence, and Networking, QPAIN 2025</t>
        </is>
      </c>
      <c r="M1272" t="inlineStr">
        <is>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(PL-trace: 0.8791), Gradient Boosting (Zigzag-predict: 0.7472) and Logistic Regression (Zigzag-trace: 0.7692) highlighting the potential of these handwriting-based systems for ADHD-ASD detection. The findings emphasize handwriting analysis as an excellent, non-invasive tool for detecting ADHD in ASD populations. © 2025 IEEE.</t>
        </is>
      </c>
      <c r="P1272" t="inlineStr">
        <is>
          <t>10.1109/QPAIN66474.2025.11171830</t>
        </is>
      </c>
      <c r="R1272" t="inlineStr">
        <is>
          <t>https://www.scopus.com/inward/record.uri?eid=2-s2.0-105019044122&amp;doi=10.1109%2FQPAIN66474.2025.11171830&amp;partnerID=40&amp;md5=b17f9aaead033abe718eee35275fecc8</t>
        </is>
      </c>
      <c r="S1272" t="inlineStr">
        <is>
          <t>ADHD; ASD; Handwriting Recognition; Machine Learning; Medical Applications</t>
        </is>
      </c>
      <c r="U1272" t="inlineStr">
        <is>
          <t>Character recognition; Decision trees; Diseases; Learning systems; Logistic regression; Machine learning; mHealth; Random forests; Attention deficit hyperactivity disorder; Autism spectrum disorders; Children with autisms; Handwriting analysis; Handwriting recognition; Healthy controls; Machine learning approaches; Machine learning models; Machine-learning; Zigzag lines; Medical applications</t>
        </is>
      </c>
      <c r="W1272" t="inlineStr">
        <is>
          <t>Scopus</t>
        </is>
      </c>
      <c r="X1272" t="inlineStr">
        <is>
          <t>2-s2.0-105019044122</t>
        </is>
      </c>
      <c r="AD1272" t="inlineStr">
        <is>
          <t>Scopus</t>
        </is>
      </c>
    </row>
    <row r="1273" hidden="1">
      <c r="A1273" t="inlineStr">
        <is>
          <t>AI-driven early diagnosis of specific mental disorders: a comprehensive study</t>
        </is>
      </c>
      <c r="B1273">
        <f>IF(COUNTIF($A$1:A1272,
IF(ISNUMBER(MATCH(RIGHT(TRIM(A1272),1),{".",",",";",":","!","?"},0)),
LEFT(TRIM(A1272),LEN(TRIM(A1272))-1),
TRIM(A1272)
))=1,
"Not Duplicate",
"Duplicate")</f>
        <v/>
      </c>
      <c r="C1273">
        <f>_xlfn.IFNA(_xlfn.XLOOKUP(A1273, Table1[Title], Table1[Inclusion/Exclusion Decision]), "Added studies")</f>
        <v/>
      </c>
      <c r="D1273" t="inlineStr">
        <is>
          <t>Baran F.D.E.; Cetin M.</t>
        </is>
      </c>
      <c r="H1273" t="n">
        <v>2025</v>
      </c>
      <c r="I1273" t="inlineStr">
        <is>
          <t>Cognitive Neurodynamics</t>
        </is>
      </c>
      <c r="J1273" t="n">
        <v>19</v>
      </c>
      <c r="K1273" t="n">
        <v>1</v>
      </c>
      <c r="L1273" t="n">
        <v>70</v>
      </c>
      <c r="M1273" t="inlineStr">
        <is>
          <t>One of the areas where artificial intelligence (AI) technologies are used is the detection and diagnosis of mental disorders. AI approaches, including machine learning and deep learning models, can identify early signs of bipolar disorder, schizophrenia, autism spectrum disorder, depression, suicidality, and dementia by analyzing speech patterns, behaviors, and physiological data. These approaches increase diagnostic accuracy and enable timely intervention, which is crucial for effective treatment. This paper presents a comprehensive literature review of AI approaches applied to mental disorder detection using various data sources, such as survey, Electroencephalography (EEG) signal, text and image. Applications include predicting anxiety and depression levels in online games, detecting schizophrenia from EEG signals, detecting autism spectrum disorder, analyzing text-based indicators of suicidality and depression, and diagnosing dementia from magnetic resonance imaging images. eXtreme Gradient Boosting (XGBoost), light gradient-boosting machine (LightGBM), random forest (RF), support vector machine (SVM), K-nearest neighbor were designed as machine learning models, and convolutional neural networks (CNN), long short-term memory (LSTM) and gated recurrent unit (GRU) models suitable for the dataset were designed as deep learning models. Data preprocessing techniques such as wavelet transforms, normalization, clustering were used to optimize model performances, and hyperparameter optimization and feature extraction were performed. While the LightGBM technique had the highest performance with 96% accuracy for anxiety and depression prediction, the optimized SVM stood out with 97% accuracy. Autism spectrum disorder classification reached 98% accuracy with XGBoost, RF and LightGBM. The LSTM model achieved a high accuracy of 83% in schizophrenia diagnosis. The GRU model showed the best performance with 93% accuracy in text-based suicide and depression detection. In the detection of dementia, LSTM and GRU models have demonstrated their effectiveness in data analysis by reaching 99% accuracy. The findings of the study highlight the effectiveness of LSTM and GRU for sequential data analysis and their applicability in medical imaging or natural language processing. XGBoost and LightGBM are noted to be highly accurate ML tools for clinical diagnoses. In addition, hyperparameter optimization and advanced data pre-processing approaches are confirmed to significantly improve model performance. The results obtained with this study have revealed the potential to improve clinical decision support systems for mental disorders with AI, facilitating early diagnosis and personalized treatment strategies. © The Author(s) 2025.</t>
        </is>
      </c>
      <c r="P1273" t="inlineStr">
        <is>
          <t>10.1007/s11571-025-10253-x</t>
        </is>
      </c>
      <c r="R1273" t="inlineStr">
        <is>
          <t>https://www.scopus.com/inward/record.uri?eid=2-s2.0-105004321128&amp;doi=10.1007%2Fs11571-025-10253-x&amp;partnerID=40&amp;md5=b020307e8a95024ef0b23419216b4dcd</t>
        </is>
      </c>
      <c r="S1273" t="inlineStr">
        <is>
          <t>Artificial intelligence; Clinical decision support systems; Deep learning; Machine learning; Mental disorders</t>
        </is>
      </c>
      <c r="U1273" t="inlineStr">
        <is>
          <t>Alzheimer disease; anxiety; anxiety disorder; Article; artificial intelligence; attention deficit hyperactivity disorder; autism; bipolar disorder; clinical decision support system; clinical feature; clinical significance; cluster analysis; comparative effectiveness; convolutional neural network; data analysis; data base; data processing; deep learning; dementia; depression; diagnostic accuracy; diagnostic imaging; diagnostic test accuracy study; disease classification; disease severity; early diagnosis; electroencephalography; feature extraction; gated recurrent unit network; health survey; human; intermethod comparison; k nearest neighbor; long short term memory network; machine learning; medical literature; mental disease; natural language processing; nuclear magnetic resonance imaging; online game; personalized medicine; physiological process; prediction; process optimization; random forest; schizophrenia; speech analysis; suicidal behavior; support vector machine; wavelet transform</t>
        </is>
      </c>
      <c r="V1273" t="inlineStr">
        <is>
          <t>All Open Access; Green Open Access; Hybrid Gold Open Access</t>
        </is>
      </c>
      <c r="W1273" t="inlineStr">
        <is>
          <t>Scopus</t>
        </is>
      </c>
      <c r="X1273" t="inlineStr">
        <is>
          <t>2-s2.0-105004321128</t>
        </is>
      </c>
      <c r="AD1273" t="inlineStr">
        <is>
          <t>Scopus</t>
        </is>
      </c>
    </row>
    <row r="1274">
      <c r="A1274" t="inlineStr">
        <is>
          <t>Electroencephalography microstate alterations reflect potential double-edged cognitive adaptation in Ménière's disease</t>
        </is>
      </c>
      <c r="B1274">
        <f>IF(COUNTIF($A$1:A1273,
IF(ISNUMBER(MATCH(RIGHT(TRIM(A1273),1),{".",",",";",":","!","?"},0)),
LEFT(TRIM(A1273),LEN(TRIM(A1273))-1),
TRIM(A1273)
))=1,
"Not Duplicate",
"Duplicate")</f>
        <v/>
      </c>
      <c r="C1274">
        <f>_xlfn.IFNA(_xlfn.XLOOKUP(A1274, Table1[Title], Table1[Inclusion/Exclusion Decision]), "Added studies")</f>
        <v/>
      </c>
      <c r="D1274" t="inlineStr">
        <is>
          <t>Li Y.-N.; Li J.; Wang P.-J.; Yu D.-Z.; Chen Z.-N.; Shi Z.-Y.; Wu Y.-Q.; Qi W.-D.; Lu W.; Shi H.-B.</t>
        </is>
      </c>
      <c r="H1274" t="n">
        <v>2024</v>
      </c>
      <c r="I1274" t="inlineStr">
        <is>
          <t>CNS Neuroscience and Therapeutics</t>
        </is>
      </c>
      <c r="J1274" t="n">
        <v>30</v>
      </c>
      <c r="K1274" t="n">
        <v>8</v>
      </c>
      <c r="L1274" t="inlineStr">
        <is>
          <t>e14896</t>
        </is>
      </c>
      <c r="M1274" t="inlineStr">
        <is>
          <t>Purpose: To explore the microstate characteristics and underlying brain network activity of Ménière's disease (MD) patients based on high-density electroencephalography (EEG), elucidate the association between microstate dynamics and clinical manifestation, and explore the potential of EEG microstate features as future neurobiomarkers for MD. Methods: Thirty-two patients diagnosed with MD and 29 healthy controls (HC) matched for demographic characteristics were included in the study. Dysfunction and subjective symptom severity were assessed by neuropsychological questionnaires, pure tone audiometry, and vestibular function tests. Resting-state EEG recordings were obtained using a 256-channel EEG system, and the electric field topographies were clustered into four dominant microstate classes (A, B, C, and D). The dynamic parameters of each microstate were analyzed and utilized as input for a support vector machine (SVM) classifier to identify significant microstate signatures associated with MD. The clinical significance was further explored through Spearman correlation analysis. Results: MD patients exhibited an increased presence of microstate class C and a decreased frequency of transitions between microstate class A and B, as well as between class A and D. The transitions from microstate class A to C were also elevated. Further analysis revealed a positive correlation between equilibrium scores and the transitions from microstate class A to C under somatosensory challenging conditions. Conversely, transitions between class A and B were negatively correlated with vertigo symptoms. No significant correlations were detected between these characteristics and auditory test results or emotional scores. Utilizing the microstate features identified via sequential backward selection, the linear SVM classifier achieved a sensitivity of 86.21% and a specificity of 90.61% in distinguishing MD patients from HC. Conclusions: We identified several EEG microstate characteristics in MD patients that facilitate postural control yet exacerbate subjective symptoms, and effectively discriminate MD from HC. The microstate features may offer a new approach for optimizing cognitive compensation strategies and exploring potential neurobiological markers in MD. © 2024 The Author(s). CNS Neuroscience &amp; Therapeutics published by John Wiley &amp; Sons Ltd.</t>
        </is>
      </c>
      <c r="P1274" t="inlineStr">
        <is>
          <t>10.1111/cns.14896</t>
        </is>
      </c>
      <c r="R1274" t="inlineStr">
        <is>
          <t>https://www.scopus.com/inward/record.uri?eid=2-s2.0-85200676076&amp;doi=10.1111%2Fcns.14896&amp;partnerID=40&amp;md5=ddedb3d68d5d069d81ec3df7c2646f08</t>
        </is>
      </c>
      <c r="S1274" t="inlineStr">
        <is>
          <t>cognitive adaptation; EEG; microstate; Ménière's disease; postural control</t>
        </is>
      </c>
      <c r="U1274" t="inlineStr">
        <is>
          <t>Adaptation, Physiological; Adult; Aged; Cognition; Electroencephalography; Female; Humans; Male; Meniere Disease; Middle Aged; Neuropsychological Tests; Support Vector Machine; adaptation; adult; anterior cingulate; anxiety; Article; association cortex; attention deficit hyperactivity disorder; audiometry; BOLD signal; classifier; clinical significance; cognition; controlled study; correlation analysis; depression; disease severity; dizziness; electric field; electroencephalogram; electroencephalography; evoked brain stem auditory response; female; functional connectivity; functional magnetic resonance imaging; generalized anxiety disorder; hearing test; hippocampus; human; linear support vector machine; machine learning; major clinical study; major depression; male; medial prefrontal cortex; Meniere disease; middle aged; nerve cell network; neuroimaging; Patient Health Questionnaire 9; Pittsburgh Sleep Quality Index; prevalence; pure tone audiometry; questionnaire; retinal nerve fiber layer thickness; sensorimotor integration; task performance; tinnitus; topography; ventral attention network; vestibular function; vestibular system; vestibular test; visual information; aged; diagnosis; neuropsychological assessment; pathophysiology; physiological adaptation; physiology; procedures; psychology; support vector machine</t>
        </is>
      </c>
      <c r="V1274" t="inlineStr">
        <is>
          <t>All Open Access; Gold Open Access; Green Open Access</t>
        </is>
      </c>
      <c r="W1274" t="inlineStr">
        <is>
          <t>Scopus</t>
        </is>
      </c>
      <c r="X1274" t="inlineStr">
        <is>
          <t>2-s2.0-85200676076</t>
        </is>
      </c>
      <c r="AD1274" t="inlineStr">
        <is>
          <t>Scopus</t>
        </is>
      </c>
    </row>
    <row r="1275">
      <c r="A1275" t="inlineStr">
        <is>
          <t>Toward a fair, gender-debiased classifier for the diagnosis of attention deficit/hyperactivity disorder- a Machine-Learning based classification study</t>
        </is>
      </c>
      <c r="B1275">
        <f>IF(COUNTIF($A$1:A1274,
IF(ISNUMBER(MATCH(RIGHT(TRIM(A1274),1),{".",",",";",":","!","?"},0)),
LEFT(TRIM(A1274),LEN(TRIM(A1274))-1),
TRIM(A1274)
))=1,
"Not Duplicate",
"Duplicate")</f>
        <v/>
      </c>
      <c r="C1275">
        <f>_xlfn.IFNA(_xlfn.XLOOKUP(A1275, Table1[Title], Table1[Inclusion/Exclusion Decision]), "Added studies")</f>
        <v/>
      </c>
      <c r="D1275" t="inlineStr">
        <is>
          <t>Neufang S.; Li F.; Akhrif A.; Beyan O.D.</t>
        </is>
      </c>
      <c r="H1275" t="n">
        <v>2025</v>
      </c>
      <c r="I1275" t="inlineStr">
        <is>
          <t>BMC Medical Informatics and Decision Making</t>
        </is>
      </c>
      <c r="J1275" t="n">
        <v>25</v>
      </c>
      <c r="K1275" t="n">
        <v>1</v>
      </c>
      <c r="L1275" t="n">
        <v>290</v>
      </c>
      <c r="M1275"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 © The Author(s) 2025.</t>
        </is>
      </c>
      <c r="P1275" t="inlineStr">
        <is>
          <t>10.1186/s12911-025-03126-0</t>
        </is>
      </c>
      <c r="R1275" t="inlineStr">
        <is>
          <t>https://www.scopus.com/inward/record.uri?eid=2-s2.0-105012578800&amp;doi=10.1186%2Fs12911-025-03126-0&amp;partnerID=40&amp;md5=ec84277b5233182dd858a71c4fba2242</t>
        </is>
      </c>
      <c r="S1275" t="inlineStr">
        <is>
          <t>AI fairness 360; Attention deficit/hyperactivity disorder; Bias detection and mitigation; Gender bias; Machine learning; Model explanation</t>
        </is>
      </c>
      <c r="U1275" t="inlineStr">
        <is>
          <t>Adolescent; Attention Deficit Disorder with Hyperactivity; Child; Female; Humans; Machine Learning; Male; Sex Factors; adolescent; attention deficit hyperactivity disorder; child; classification; diagnosis; female; human; machine learning; male; sex factor</t>
        </is>
      </c>
      <c r="V1275" t="inlineStr">
        <is>
          <t>All Open Access; Gold Open Access; Green Open Access</t>
        </is>
      </c>
      <c r="W1275" t="inlineStr">
        <is>
          <t>Scopus</t>
        </is>
      </c>
      <c r="X1275" t="inlineStr">
        <is>
          <t>2-s2.0-105012578800</t>
        </is>
      </c>
      <c r="AD1275" t="inlineStr">
        <is>
          <t>Scopus</t>
        </is>
      </c>
    </row>
    <row r="1276" hidden="1">
      <c r="A1276" t="inlineStr">
        <is>
          <t>Feature Selection and Prediction of Pediatric Tuina in Attention Deficit/Hyperactivity Disorder Management: A Machine Learning Approach Based on Parent-Reported Children’s Constitution</t>
        </is>
      </c>
      <c r="B1276">
        <f>IF(COUNTIF($A$1:A1275,
IF(ISNUMBER(MATCH(RIGHT(TRIM(A1275),1),{".",",",";",":","!","?"},0)),
LEFT(TRIM(A1275),LEN(TRIM(A1275))-1),
TRIM(A1275)
))=1,
"Not Duplicate",
"Duplicate")</f>
        <v/>
      </c>
      <c r="C1276">
        <f>_xlfn.IFNA(_xlfn.XLOOKUP(A1276, Table1[Title], Table1[Inclusion/Exclusion Decision]), "Added studies")</f>
        <v/>
      </c>
      <c r="D1276" t="inlineStr">
        <is>
          <t>Chen S.-C.; Wu G.-T.; Li H.; Zhang X.; Li Z.-H.; Wong P.-M.; Han L.-F.; Qin J.; Lo K.-C.; Yeung W.-F.; Ren G.</t>
        </is>
      </c>
      <c r="H1276" t="n">
        <v>2025</v>
      </c>
      <c r="I1276" t="inlineStr">
        <is>
          <t>Bioengineering</t>
        </is>
      </c>
      <c r="J1276" t="n">
        <v>12</v>
      </c>
      <c r="K1276" t="n">
        <v>10</v>
      </c>
      <c r="L1276" t="n">
        <v>1012</v>
      </c>
      <c r="M1276" t="inlineStr">
        <is>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 © 2025 by the authors.</t>
        </is>
      </c>
      <c r="P1276" t="inlineStr">
        <is>
          <t>10.3390/bioengineering12101012</t>
        </is>
      </c>
      <c r="R1276" t="inlineStr">
        <is>
          <t>https://www.scopus.com/inward/record.uri?eid=2-s2.0-105020095715&amp;doi=10.3390%2Fbioengineering12101012&amp;partnerID=40&amp;md5=ed09560df572add153322c3af1fc86e3</t>
        </is>
      </c>
      <c r="S1276" t="inlineStr">
        <is>
          <t>ADHD; feature selection; machine learning; pediatric tuina; TCM pattern identification</t>
        </is>
      </c>
      <c r="V1276" t="inlineStr">
        <is>
          <t>All Open Access; Gold Open Access; Green Open Access</t>
        </is>
      </c>
      <c r="W1276" t="inlineStr">
        <is>
          <t>Scopus</t>
        </is>
      </c>
      <c r="X1276" t="inlineStr">
        <is>
          <t>2-s2.0-105020095715</t>
        </is>
      </c>
      <c r="AD1276" t="inlineStr">
        <is>
          <t>Scopus</t>
        </is>
      </c>
    </row>
    <row r="1277">
      <c r="A1277" t="inlineStr">
        <is>
          <t>A Novel Approach to ADHD Detection Using Handwriting and Image Processing</t>
        </is>
      </c>
      <c r="B1277">
        <f>IF(COUNTIF($A$1:A1276,
IF(ISNUMBER(MATCH(RIGHT(TRIM(A1276),1),{".",",",";",":","!","?"},0)),
LEFT(TRIM(A1276),LEN(TRIM(A1276))-1),
TRIM(A1276)
))=1,
"Not Duplicate",
"Duplicate")</f>
        <v/>
      </c>
      <c r="C1277">
        <f>_xlfn.IFNA(_xlfn.XLOOKUP(A1277, Table1[Title], Table1[Inclusion/Exclusion Decision]), "Added studies")</f>
        <v/>
      </c>
      <c r="D1277" t="inlineStr">
        <is>
          <t>Yildiz Budak O.; Adak M.F.; Sarigedik E.</t>
        </is>
      </c>
      <c r="H1277" t="n">
        <v>2025</v>
      </c>
      <c r="I1277" t="inlineStr">
        <is>
          <t>ICHORA 2025 - 2025 7th International Congress on Human-Computer Interaction, Optimization and Robotic Applications, Proceedings</t>
        </is>
      </c>
      <c r="M1277" t="inlineStr">
        <is>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 © 2025 IEEE.</t>
        </is>
      </c>
      <c r="P1277" t="inlineStr">
        <is>
          <t>10.1109/ICHORA65333.2025.11017072</t>
        </is>
      </c>
      <c r="R1277" t="inlineStr">
        <is>
          <t>https://www.scopus.com/inward/record.uri?eid=2-s2.0-105008420017&amp;doi=10.1109%2FICHORA65333.2025.11017072&amp;partnerID=40&amp;md5=6366f66d679b5139dcd675385da378af</t>
        </is>
      </c>
      <c r="S1277" t="inlineStr">
        <is>
          <t>ADHD diagnosis; handwriting analysis; image processing; machine learning</t>
        </is>
      </c>
      <c r="U1277" t="inlineStr">
        <is>
          <t>Artificial intelligence; Computer aided diagnosis; Diseases; Image analysis; Attention deficit hyperactivity disorder; Attention deficit hyperactivity disorder diagnose; Diagnostic methods; Functional magnetic resonance imaging; Handwriting analysis; Image processing technique; Images processing; Machine-learning; Predictive power; Test study; Learning systems</t>
        </is>
      </c>
      <c r="W1277" t="inlineStr">
        <is>
          <t>Scopus</t>
        </is>
      </c>
      <c r="X1277" t="inlineStr">
        <is>
          <t>2-s2.0-105008420017</t>
        </is>
      </c>
      <c r="AD1277" t="inlineStr">
        <is>
          <t>Scopus</t>
        </is>
      </c>
    </row>
    <row r="1278" hidden="1">
      <c r="A1278" t="inlineStr">
        <is>
          <t>A systematic review on the application of machine learning models in psychometric questionnaires for the diagnosis of attention deficit hyperactivity disorder</t>
        </is>
      </c>
      <c r="B1278">
        <f>IF(COUNTIF($A$1:A1277,
IF(ISNUMBER(MATCH(RIGHT(TRIM(A1277),1),{".",",",";",":","!","?"},0)),
LEFT(TRIM(A1277),LEN(TRIM(A1277))-1),
TRIM(A1277)
))=1,
"Not Duplicate",
"Duplicate")</f>
        <v/>
      </c>
      <c r="C1278">
        <f>_xlfn.IFNA(_xlfn.XLOOKUP(A1278, Table1[Title], Table1[Inclusion/Exclusion Decision]), "Added studies")</f>
        <v/>
      </c>
      <c r="D1278" t="inlineStr">
        <is>
          <t>Caselles-Pina L.; Quesada-López A.; Sújar A.; Hernández E.M.G.; Delgado-Gómez D.</t>
        </is>
      </c>
      <c r="H1278" t="n">
        <v>2024</v>
      </c>
      <c r="I1278" t="inlineStr">
        <is>
          <t>European Journal of Neuroscience</t>
        </is>
      </c>
      <c r="J1278" t="n">
        <v>60</v>
      </c>
      <c r="K1278" t="n">
        <v>3</v>
      </c>
      <c r="M1278" t="inlineStr">
        <is>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 2024 The Authors. European Journal of Neuroscience published by Federation of European Neuroscience Societies and John Wiley &amp; Sons Ltd.</t>
        </is>
      </c>
      <c r="P1278" t="inlineStr">
        <is>
          <t>10.1111/ejn.16288</t>
        </is>
      </c>
      <c r="R1278" t="inlineStr">
        <is>
          <t>https://www.scopus.com/inward/record.uri?eid=2-s2.0-85186213620&amp;doi=10.1111%2Fejn.16288&amp;partnerID=40&amp;md5=334160d5b48c6b3a3bc170bc01fe9580</t>
        </is>
      </c>
      <c r="S1278" t="inlineStr">
        <is>
          <t>attention deficit hyperactivity disorder; diagnosis; machine learning; neurodevelopmental disorders; questionnaire; review</t>
        </is>
      </c>
      <c r="U1278" t="inlineStr">
        <is>
          <t>Attention Deficit Disorder with Hyperactivity; Humans; Machine Learning; Psychometrics; Surveys and Questionnaires; artificial neural network; attention deficit hyperactivity disorder; autism; Child Behavior Checklist; clinical decision making; conduct disorder; correlation coefficient; decision tree; discriminant analysis; electroencephalography; exploratory factor analysis; Global Assessment of Functioning; human; interrater reliability; machine learning; obesity; perception; Preferred Reporting Items for Systematic Reviews and Meta-Analyses; prevalence; psychometry; publication; questionnaire; Review; support vector machine; systematic review; attention deficit hyperactivity disorder; diagnosis; procedures; questionnaire</t>
        </is>
      </c>
      <c r="V1278" t="inlineStr">
        <is>
          <t>All Open Access; Green Open Access; Hybrid Gold Open Access</t>
        </is>
      </c>
      <c r="W1278" t="inlineStr">
        <is>
          <t>Scopus</t>
        </is>
      </c>
      <c r="X1278" t="inlineStr">
        <is>
          <t>2-s2.0-85186213620</t>
        </is>
      </c>
      <c r="AD1278" t="inlineStr">
        <is>
          <t>Scopus</t>
        </is>
      </c>
    </row>
    <row r="1279" hidden="1">
      <c r="A1279" t="inlineStr">
        <is>
          <t>Innovations in Meta-Analytic and Computational Methods in the Neuroscientific Investigation of Psychiatric and Neurological Disorders</t>
        </is>
      </c>
      <c r="B1279">
        <f>IF(COUNTIF($A$1:A1278,
IF(ISNUMBER(MATCH(RIGHT(TRIM(A1278),1),{".",",",";",":","!","?"},0)),
LEFT(TRIM(A1278),LEN(TRIM(A1278))-1),
TRIM(A1278)
))=1,
"Not Duplicate",
"Duplicate")</f>
        <v/>
      </c>
      <c r="C1279">
        <f>_xlfn.IFNA(_xlfn.XLOOKUP(A1279, Table1[Title], Table1[Inclusion/Exclusion Decision]), "Added studies")</f>
        <v/>
      </c>
      <c r="D1279" t="inlineStr">
        <is>
          <t>Miller C.H.; Farrer T.J.; Moore J.D.; Wright M.J.; Baten C.; Woo E.; Hamilton J.P.; Sacchet M.D.; Erickson L.D.; Gale S.D.; Hedges D.W.</t>
        </is>
      </c>
      <c r="H1279" t="n">
        <v>2025</v>
      </c>
      <c r="I1279" t="inlineStr">
        <is>
          <t>Brain Sciences</t>
        </is>
      </c>
      <c r="J1279" t="n">
        <v>15</v>
      </c>
      <c r="K1279" t="n">
        <v>12</v>
      </c>
      <c r="L1279" t="n">
        <v>1323</v>
      </c>
      <c r="M1279" t="inlineStr">
        <is>
          <t>Recent advancements in neuroimaging and genetics have generated a rapid proliferation of primary studies in these fields, leading to the development and application of meta-analytic methods, which have contributed substantially to our understanding of psychiatric and neurological disorders. The current narrative review discusses four such innovations and applications in meta-analytic techniques and how they have advanced our understanding of clinical conditions: (1) multilevel kernel density analysis (MKDA) of functional magnetic resonance imaging (fMRI) studies, (2) meta-analyses of positron emission tomography (PET) imaging of neuroinflammation, (3) Enhancing Neuroimaging Genetics through Meta-Analysis (ENIGMA) Consortium neuroimaging protocols, and (4) meta-genome-wide association studies (Meta-GWASs) and polygenic risk scores (PRSs). These meta-analytic methods have contributed substantially to our understanding of psychiatric and neurological disorders by refining robust neural models, identifying transdiagnostic and disease-specific biomarkers of inflammation, uncovering numerous genetic risk variants with improved prediction models, and underscoring the polygenic and pleiotropic architecture of these conditions. Future research should continue to develop techniques for harmonizing multimodal data analysis, pursue both biomarker- and mechanism-driven approaches to discovery, and leverage biological discoveries to advance development of precision treatments and diagnostic frameworks. © 2025 by the authors.</t>
        </is>
      </c>
      <c r="P1279" t="inlineStr">
        <is>
          <t>10.3390/brainsci15121323</t>
        </is>
      </c>
      <c r="R1279" t="inlineStr">
        <is>
          <t>https://www.scopus.com/inward/record.uri?eid=2-s2.0-105025940468&amp;doi=10.3390%2Fbrainsci15121323&amp;partnerID=40&amp;md5=8a9132b6800f2cc3f970688bb92a104b</t>
        </is>
      </c>
      <c r="S1279" t="inlineStr">
        <is>
          <t>functional magnetic resonance imaging (fMRI); genome-wide-association studies (GWASs); meta-analyses; neuroinflammation; neurological disorders; polygenic risk scores (PRSs); positron emission tomography (PET); psychiatric disorders</t>
        </is>
      </c>
      <c r="U1279" t="inlineStr">
        <is>
          <t>biological marker; amygdala neuron; analytic method; anxiety disorder; attention deficit hyperactivity disorder; autism; bipolar disorder; blood brain barrier; computer model; cortical gray matter; data analysis; default mode network; diffusion tensor imaging; dorsolateral prefrontal cortex; epilepsy; functional connectivity; functional magnetic resonance imaging; gene linkage disequilibrium; genetic risk; genetic risk score; genome-wide association study; gray matter; hippocampus; human; insula; kernel method; machine learning; major depression; mental disease; meta analysis; Monte Carlo method; multilevel kernel density analysis; multimodal data analysis; nervous system inflammation; neuroimaging; neurologic disease; neuroscientific investigation; nuclear magnetic resonance imaging; pleiotropy; positron emission tomography; posttraumatic stress disorder; Preferred Reporting Items for Systematic Reviews and Meta-Analyses; psychiatry; reproducibility; resting state network; Review; schizophrenia; single nucleotide polymorphism; support vector machine; systematic review; ventromedial prefrontal cortex</t>
        </is>
      </c>
      <c r="V1279" t="inlineStr">
        <is>
          <t>All Open Access; Gold Open Access; Green Open Access</t>
        </is>
      </c>
      <c r="W1279" t="inlineStr">
        <is>
          <t>Scopus</t>
        </is>
      </c>
      <c r="X1279" t="inlineStr">
        <is>
          <t>2-s2.0-105025940468</t>
        </is>
      </c>
      <c r="AD1279" t="inlineStr">
        <is>
          <t>Scopus</t>
        </is>
      </c>
    </row>
    <row r="1280">
      <c r="A1280" t="inlineStr">
        <is>
          <t>Integration of multi-omics and crowdsourcing assessment of placenta-brain axis biomarkers for predicting neurodevelopmental disorders</t>
        </is>
      </c>
      <c r="B1280">
        <f>IF(COUNTIF($A$1:A1279,
IF(ISNUMBER(MATCH(RIGHT(TRIM(A1279),1),{".",",",";",":","!","?"},0)),
LEFT(TRIM(A1279),LEN(TRIM(A1279))-1),
TRIM(A1279)
))=1,
"Not Duplicate",
"Duplicate")</f>
        <v/>
      </c>
      <c r="C1280">
        <f>_xlfn.IFNA(_xlfn.XLOOKUP(A1280, Table1[Title], Table1[Inclusion/Exclusion Decision]), "Added studies")</f>
        <v/>
      </c>
      <c r="D1280" t="inlineStr">
        <is>
          <t>Zhang Y.; Jin H.; Tong J.; Gan H.; Tao F.; Zhu Y.</t>
        </is>
      </c>
      <c r="H1280" t="n">
        <v>2025</v>
      </c>
      <c r="I1280" t="inlineStr">
        <is>
          <t>Journal of Affective Disorders</t>
        </is>
      </c>
      <c r="J1280" t="n">
        <v>390</v>
      </c>
      <c r="L1280" t="n">
        <v>119732</v>
      </c>
      <c r="M1280" t="inlineStr">
        <is>
          <t>Neurodevelopmental disorders (NDDs) are heterogeneous and multifactorial psychiatric disorders with abnormalities in multiple biological domains. It is increasingly recognized that the placenta profoundly influences fetal neurodevelopment due to the finding of the placenta-brain axis. However, few studies have investigated the interplay between placenta dysfunction and NDDs, especially autism spectrum disorder (ASD) symptoms, attention-deficit/hyperactivity disorder (ADHD) symptoms, and intellectual disability (ID) symptoms, by using integrative multi-omics data. Here, we performed an analysis of transcriptomic and non-targeted metabolomic individually and integratively to characterize the placental multi-omics profiles of children with NDDs in Ma'anshan Birth Cohort, and to identify biomarkers associated with the placenta-brain axis. Integrating transcriptome and metabolome perspectives, we further conducted a multi-omics machine learning workflow to discover reliable placental biomarkers for early diagnosis of these NDDs in the participants. Integrative analysis of differentially expressed genes and metabolites revealed a common intrauterine regulation mechanism for ASD symptoms and ADHD symptoms. Combined with machine learning, prediction models were constructed and 99.7 % of ASD symptoms, 99.0 % of ADHD symptoms, and 95.7 % of ID symptoms were correctly classified. This is the first study combining transcriptomics and metabolomics from the perspective of the placental-brain axis in humans, which contributes to a deeper understanding about the pathogenesis of the NDDs and may potentially pave the way toward molecular diagnosis of different disorders. © 2025 Elsevier B.V.</t>
        </is>
      </c>
      <c r="P1280" t="inlineStr">
        <is>
          <t>10.1016/j.jad.2025.119732</t>
        </is>
      </c>
      <c r="R1280" t="inlineStr">
        <is>
          <t>https://www.scopus.com/inward/record.uri?eid=2-s2.0-105009335430&amp;doi=10.1016%2Fj.jad.2025.119732&amp;partnerID=40&amp;md5=d429f547040ea18d9e416e23c926d639</t>
        </is>
      </c>
      <c r="S1280" t="inlineStr">
        <is>
          <t>Biomarker; Machine learning; Metabolome; Neurodevelopmental disorder; Placenta; Transcriptome</t>
        </is>
      </c>
      <c r="U1280" t="inlineStr">
        <is>
          <t>Attention Deficit Disorder with Hyperactivity; Autism Spectrum Disorder; Biomarkers; Brain; Child; Crowdsourcing; Female; Humans; Intellectual Disability; Machine Learning; Male; Metabolomics; Multiomics; Neurodevelopmental Disorders; Placenta; Pregnancy; Transcriptome; biological marker; transcriptome; Article; attention deficit hyperactivity disorder; autism; child; cohort analysis; controlled study; crowdsourcing; demographics; differential gene expression; early diagnosis; gene set variation analysis; gestational age; human; illumina sequencing; informed consent; intellectual impairment; intelligence quotient; least absolute shrinkage and selection operator; liquid chromatography-mass spectrometry; machine learning; machine learning algorithm; major clinical study; metabolome; molecular diagnosis; multiomics; pediatric hospital; placenta tissue; processing speed; RNA extraction; RNA sequencing; transcriptomics; working memory; attention deficit hyperactivity disorder; autism; brain; diagnosis; female; genetics; intellectual impairment; male; mental disease; metabolism; metabolomics; multiomics; placenta; pregnancy</t>
        </is>
      </c>
      <c r="W1280" t="inlineStr">
        <is>
          <t>Scopus</t>
        </is>
      </c>
      <c r="X1280" t="inlineStr">
        <is>
          <t>2-s2.0-105009335430</t>
        </is>
      </c>
      <c r="AD1280" t="inlineStr">
        <is>
          <t>Scopus</t>
        </is>
      </c>
    </row>
    <row r="1281" hidden="1">
      <c r="A1281" t="inlineStr">
        <is>
          <t>BrainQCNet: A Deep Learning attention-based model for the automated detection of artifacts in brain structural MRI scans</t>
        </is>
      </c>
      <c r="B1281">
        <f>IF(COUNTIF($A$1:A1280,
IF(ISNUMBER(MATCH(RIGHT(TRIM(A1280),1),{".",",",";",":","!","?"},0)),
LEFT(TRIM(A1280),LEN(TRIM(A1280))-1),
TRIM(A1280)
))=1,
"Not Duplicate",
"Duplicate")</f>
        <v/>
      </c>
      <c r="C1281">
        <f>_xlfn.IFNA(_xlfn.XLOOKUP(A1281, Table1[Title], Table1[Inclusion/Exclusion Decision]), "Added studies")</f>
        <v/>
      </c>
      <c r="D1281" t="inlineStr">
        <is>
          <t>Garcia M.; Dosenbach N.; Kelly C.</t>
        </is>
      </c>
      <c r="H1281" t="n">
        <v>2024</v>
      </c>
      <c r="I1281" t="inlineStr">
        <is>
          <t>Imaging Neuroscience</t>
        </is>
      </c>
      <c r="J1281" t="n">
        <v>2</v>
      </c>
      <c r="M1281"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 2024 The Authors. Published under a Creative Commons Attribution 4.0 International (CC BY 4.0) license.</t>
        </is>
      </c>
      <c r="P1281" t="inlineStr">
        <is>
          <t>10.1162/imag_a_00300</t>
        </is>
      </c>
      <c r="R1281" t="inlineStr">
        <is>
          <t>https://www.scopus.com/inward/record.uri?eid=2-s2.0-105006997546&amp;doi=10.1162%2Fimag_a_00300&amp;partnerID=40&amp;md5=e9b6a5f96a98036be9ed9b46da199fc3</t>
        </is>
      </c>
      <c r="S1281" t="inlineStr">
        <is>
          <t>Deep Learning; interpretable; QC; quality control; structural MRI</t>
        </is>
      </c>
      <c r="V1281" t="inlineStr">
        <is>
          <t>All Open Access; Gold Open Access; Green Open Access</t>
        </is>
      </c>
      <c r="W1281" t="inlineStr">
        <is>
          <t>Scopus</t>
        </is>
      </c>
      <c r="X1281" t="inlineStr">
        <is>
          <t>2-s2.0-105006997546</t>
        </is>
      </c>
      <c r="AD1281" t="inlineStr">
        <is>
          <t>Scopus</t>
        </is>
      </c>
    </row>
    <row r="1282" hidden="1">
      <c r="A1282" t="inlineStr">
        <is>
          <t>Population-based detection of children ASD/ADHD comorbidity from atypical sensory processing</t>
        </is>
      </c>
      <c r="B1282">
        <f>IF(COUNTIF($A$1:A1281,
IF(ISNUMBER(MATCH(RIGHT(TRIM(A1281),1),{".",",",";",":","!","?"},0)),
LEFT(TRIM(A1281),LEN(TRIM(A1281))-1),
TRIM(A1281)
))=1,
"Not Duplicate",
"Duplicate")</f>
        <v/>
      </c>
      <c r="C1282">
        <f>_xlfn.IFNA(_xlfn.XLOOKUP(A1282, Table1[Title], Table1[Inclusion/Exclusion Decision]), "Added studies")</f>
        <v/>
      </c>
      <c r="D1282" t="inlineStr">
        <is>
          <t>Fernández-Delgado M.; Cruz S.; Cernadas E.; Alateyat H.; Tubío-Fungueiriño M.; Sampaio A.; Carracedo A.; Fernández-Prieto M.</t>
        </is>
      </c>
      <c r="H1282" t="n">
        <v>2024</v>
      </c>
      <c r="I1282" t="inlineStr">
        <is>
          <t>Applied Intelligence</t>
        </is>
      </c>
      <c r="J1282" t="n">
        <v>54</v>
      </c>
      <c r="K1282" t="n">
        <v>20</v>
      </c>
      <c r="M1282" t="inlineStr">
        <is>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 © The Author(s) 2024.</t>
        </is>
      </c>
      <c r="P1282" t="inlineStr">
        <is>
          <t>10.1007/s10489-024-05655-z</t>
        </is>
      </c>
      <c r="R1282" t="inlineStr">
        <is>
          <t>https://www.scopus.com/inward/record.uri?eid=2-s2.0-85199966004&amp;doi=10.1007%2Fs10489-024-05655-z&amp;partnerID=40&amp;md5=e37bd457686d46f4a2b716d76c5a4a11</t>
        </is>
      </c>
      <c r="S1282" t="inlineStr">
        <is>
          <t>ADHD; ASD; Classification; Feature selection; Machine learning; Sensory profile; Unbalanced classification</t>
        </is>
      </c>
      <c r="U1282" t="inlineStr">
        <is>
          <t>Diagnosis; Feature Selection; Attention deficit hyperactivity disorder; Atypicals; Autism spectrum disorders; Children and adolescents; Comorbidities; Features selection; Machine-learning; Sensory processing; Sensory profiles; Unbalanced classification; Classification (of information)</t>
        </is>
      </c>
      <c r="V1282" t="inlineStr">
        <is>
          <t>All Open Access; Hybrid Gold Open Access</t>
        </is>
      </c>
      <c r="W1282" t="inlineStr">
        <is>
          <t>Scopus</t>
        </is>
      </c>
      <c r="X1282" t="inlineStr">
        <is>
          <t>2-s2.0-85199966004</t>
        </is>
      </c>
      <c r="AD1282" t="inlineStr">
        <is>
          <t>Scopus</t>
        </is>
      </c>
    </row>
    <row r="1283">
      <c r="A1283" t="inlineStr">
        <is>
          <t>Classifying Unconscious, Psychedelic, and Neuropsychiatric Brain States with Functional Connectivity, Graph Theory, and Cortical Gradient Analysis</t>
        </is>
      </c>
      <c r="B1283">
        <f>IF(COUNTIF($A$1:A1282,
IF(ISNUMBER(MATCH(RIGHT(TRIM(A1282),1),{".",",",";",":","!","?"},0)),
LEFT(TRIM(A1282),LEN(TRIM(A1282))-1),
TRIM(A1282)
))=1,
"Not Duplicate",
"Duplicate")</f>
        <v/>
      </c>
      <c r="C1283">
        <f>_xlfn.IFNA(_xlfn.XLOOKUP(A1283, Table1[Title], Table1[Inclusion/Exclusion Decision]), "Added studies")</f>
        <v/>
      </c>
      <c r="D1283" t="inlineStr">
        <is>
          <t>Jang H.; Dai R.; Mashour G.A.; Hudetz A.G.; Huang Z.</t>
        </is>
      </c>
      <c r="H1283" t="n">
        <v>2024</v>
      </c>
      <c r="I1283" t="inlineStr">
        <is>
          <t>Brain Sciences</t>
        </is>
      </c>
      <c r="J1283" t="n">
        <v>14</v>
      </c>
      <c r="K1283" t="n">
        <v>9</v>
      </c>
      <c r="L1283" t="n">
        <v>880</v>
      </c>
      <c r="M1283"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 2024 by the authors.</t>
        </is>
      </c>
      <c r="P1283" t="inlineStr">
        <is>
          <t>10.3390/brainsci14090880</t>
        </is>
      </c>
      <c r="R1283" t="inlineStr">
        <is>
          <t>https://www.scopus.com/inward/record.uri?eid=2-s2.0-85205222323&amp;doi=10.3390%2Fbrainsci14090880&amp;partnerID=40&amp;md5=7bb8cc6825914e17453dcc1b2fffe528</t>
        </is>
      </c>
      <c r="S1283" t="inlineStr">
        <is>
          <t>anesthesia; cortical gradient; functional connectivity; graph theory; machine learning; neuropsychiatric disorders; psychedelics; resting-state functional MRI; sleep; unconsciousness</t>
        </is>
      </c>
      <c r="U1283" t="inlineStr">
        <is>
          <t>diethylamine; ketamine; lysergic acid; nitrous oxide; propofol; psychedelic agent; accuracy; adult; anxiety; area under the curve; Article; attention deficit hyperactivity disorder; bipolar disorder; BOLD signal; controlled study; cortical gradient analysis; cross validation; deep sedation; diagnostic accuracy; diagnostic test accuracy study; endotracheal intubation; female; functional connectivity; functional magnetic resonance imaging; general anesthesia; human; investigative procedures; machine learning; male; mental disease; middle aged; neuroimaging; nuclear magnetic resonance imaging; psychedelic therapy; pulse oximetry; Ramsay Sedation Scale; resuscitation; schizophrenia; sedation; sensitivity and specificity; skin conductance; sleep; stage 2 sleep; steady state; support vector machine; T2 weighted imaging; tidal volume; unconsciousness; young adult</t>
        </is>
      </c>
      <c r="V1283" t="inlineStr">
        <is>
          <t>All Open Access; Gold Open Access; Green Open Access</t>
        </is>
      </c>
      <c r="W1283" t="inlineStr">
        <is>
          <t>Scopus</t>
        </is>
      </c>
      <c r="X1283" t="inlineStr">
        <is>
          <t>2-s2.0-85205222323</t>
        </is>
      </c>
      <c r="AD1283" t="inlineStr">
        <is>
          <t>Scopus</t>
        </is>
      </c>
    </row>
    <row r="1284" hidden="1">
      <c r="A1284" t="inlineStr">
        <is>
          <t>Limitations of Binary Classification for Long-Horizon Diagnosis Prediction and Advantages of a Discrete-Time Time-to-Event Approach: Empirical Analysis</t>
        </is>
      </c>
      <c r="B1284">
        <f>IF(COUNTIF($A$1:A1283,
IF(ISNUMBER(MATCH(RIGHT(TRIM(A1283),1),{".",",",";",":","!","?"},0)),
LEFT(TRIM(A1283),LEN(TRIM(A1283))-1),
TRIM(A1283)
))=1,
"Not Duplicate",
"Duplicate")</f>
        <v/>
      </c>
      <c r="C1284">
        <f>_xlfn.IFNA(_xlfn.XLOOKUP(A1284, Table1[Title], Table1[Inclusion/Exclusion Decision]), "Added studies")</f>
        <v/>
      </c>
      <c r="D1284" t="inlineStr">
        <is>
          <t>Loh D.R.; Hill E.D.; Liu N.; Dawson G.; Engelhard M.M.</t>
        </is>
      </c>
      <c r="H1284" t="n">
        <v>2025</v>
      </c>
      <c r="I1284" t="inlineStr">
        <is>
          <t>JMIR AI</t>
        </is>
      </c>
      <c r="J1284" t="n">
        <v>4</v>
      </c>
      <c r="K1284" t="n">
        <v>1</v>
      </c>
      <c r="L1284" t="inlineStr">
        <is>
          <t>e62985</t>
        </is>
      </c>
      <c r="M1284" t="inlineStr">
        <is>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DTNNYOB≤2020 (year-of-birth) and DCPHYOB≤2020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prevalence and temporal trends. Conclusions: BC models substantially underpredicted diagnosis likelihood and inappropriately assigned lower probability scores to individuals with earlier censoring. Common filtering strategies did not adequately address this limitation. TTE approaches, particularly DTNN, effectively mitigated bias from the censoring distribution, resulting in superior discrimination and calibration performance and more accurate prediction of clinical prevalence. Machine learning practitioners should recognize the limitations of BC for long-horizon diagnosis prediction and adopt TTE approaches. The DTNN in particular is well-suited to mitigate the effects of right-censoring and maximize prediction performance in this setting. © De Rong Loh, Elliot D Hill, Nan Liu, Geraldine Dawson, Matthew M Engelhard.</t>
        </is>
      </c>
      <c r="P1284" t="inlineStr">
        <is>
          <t>10.2196/62985</t>
        </is>
      </c>
      <c r="R1284" t="inlineStr">
        <is>
          <t>https://www.scopus.com/inward/record.uri?eid=2-s2.0-105006915117&amp;doi=10.2196%2F62985&amp;partnerID=40&amp;md5=610b4590e4b133a101efc31165b3fcb5</t>
        </is>
      </c>
      <c r="S1284" t="inlineStr">
        <is>
          <t>artificial intelligence; deep learning; distributional shifts; early detection; electronic health records; machine learning; practical models; predictive models; right-censoring; survival analysis</t>
        </is>
      </c>
      <c r="V1284" t="inlineStr">
        <is>
          <t>All Open Access; Gold Open Access; Green Open Access</t>
        </is>
      </c>
      <c r="W1284" t="inlineStr">
        <is>
          <t>Scopus</t>
        </is>
      </c>
      <c r="X1284" t="inlineStr">
        <is>
          <t>2-s2.0-105006915117</t>
        </is>
      </c>
      <c r="AD1284" t="inlineStr">
        <is>
          <t>Scopus</t>
        </is>
      </c>
    </row>
    <row r="1285" hidden="1">
      <c r="A1285" t="inlineStr">
        <is>
          <t>Classification of attention deficit hyperactivity disorder using machine learning on an EEG dataset</t>
        </is>
      </c>
      <c r="B1285">
        <f>IF(COUNTIF($A$1:A1284,
IF(ISNUMBER(MATCH(RIGHT(TRIM(A1284),1),{".",",",";",":","!","?"},0)),
LEFT(TRIM(A1284),LEN(TRIM(A1284))-1),
TRIM(A1284)
))=1,
"Not Duplicate",
"Duplicate")</f>
        <v/>
      </c>
      <c r="C1285">
        <f>_xlfn.IFNA(_xlfn.XLOOKUP(A1285, Table1[Title], Table1[Inclusion/Exclusion Decision]), "Added studies")</f>
        <v/>
      </c>
      <c r="D1285" t="inlineStr">
        <is>
          <t>Ahire N.; Awale R.N.; Wagh A.</t>
        </is>
      </c>
      <c r="H1285" t="n">
        <v>2025</v>
      </c>
      <c r="I1285" t="inlineStr">
        <is>
          <t>Applied Neuropsychology: Child</t>
        </is>
      </c>
      <c r="J1285" t="n">
        <v>14</v>
      </c>
      <c r="K1285" t="n">
        <v>3</v>
      </c>
      <c r="M1285" t="inlineStr">
        <is>
          <t>The neurodevelopmental disorder, Attention Deficit Hyperactivity Disorder (ADHD), frequently affecting youngsters, is characterized by persistent patterns of inattention, hyperactivity, and impulsivity, the etiology of which may involve a variety of genetic, environmental, and neurological factors. Electroencephalography (EEG) measures the electrical activity in the brain through neuronal activity, which is a function of cognitive processes. In this study, a previously recorded sample set of 121 children containing unbiased data from both ADHD and control group classes and EEG signals were analyzed to classify the ADHD patients. The samples were tested under different cognitive conditions, and multiple features were extracted using Euclidean distance. Many machine learning algorithms use Euclidean distance as their default distance metric to compare two recorded data points. The extracted features were trained using four supervised machine learning algorithms (linear regression, random forest, extreme gradient boosting, and K nearest neighbor (KNN)) based on the results of various frequency bands. The results suggest that the KNN algorithm produces the highest accuracy over other machine learning approaches, and results can be further improved with the application of hyperparameter tuning and used for classifying sub-groups of ADHD to identify the severity of the disorder. © 2024 Taylor &amp; Francis Group, LLC.</t>
        </is>
      </c>
      <c r="P1285" t="inlineStr">
        <is>
          <t>10.1080/21622965.2023.2300078</t>
        </is>
      </c>
      <c r="R1285" t="inlineStr">
        <is>
          <t>https://www.scopus.com/inward/record.uri?eid=2-s2.0-85181201634&amp;doi=10.1080%2F21622965.2023.2300078&amp;partnerID=40&amp;md5=895a5c16a8c8242219b803c78bdffb29</t>
        </is>
      </c>
      <c r="S1285" t="inlineStr">
        <is>
          <t>Attention deficit hyperactivity disorder; electroencephalography; K nearest neighbor; machine learning</t>
        </is>
      </c>
      <c r="U1285" t="inlineStr">
        <is>
          <t>Adolescent; Algorithms; Attention Deficit Disorder with Hyperactivity; Child; Electroencephalography; Female; Humans; Machine Learning; Male; adolescent; algorithm; attention deficit hyperactivity disorder; child; classification; diagnosis; electroencephalography; female; human; machine learning; male; pathophysiology; procedures</t>
        </is>
      </c>
      <c r="W1285" t="inlineStr">
        <is>
          <t>Scopus</t>
        </is>
      </c>
      <c r="X1285" t="inlineStr">
        <is>
          <t>2-s2.0-85181201634</t>
        </is>
      </c>
      <c r="AD1285" t="inlineStr">
        <is>
          <t>Scopus</t>
        </is>
      </c>
    </row>
    <row r="1286" hidden="1">
      <c r="A1286" t="inlineStr">
        <is>
          <t>A Systematic Review on ADHD Detection</t>
        </is>
      </c>
      <c r="B1286">
        <f>IF(COUNTIF($A$1:A1285,
IF(ISNUMBER(MATCH(RIGHT(TRIM(A1285),1),{".",",",";",":","!","?"},0)),
LEFT(TRIM(A1285),LEN(TRIM(A1285))-1),
TRIM(A1285)
))=1,
"Not Duplicate",
"Duplicate")</f>
        <v/>
      </c>
      <c r="C1286">
        <f>_xlfn.IFNA(_xlfn.XLOOKUP(A1286, Table1[Title], Table1[Inclusion/Exclusion Decision]), "Added studies")</f>
        <v/>
      </c>
      <c r="D1286" t="inlineStr">
        <is>
          <t>Jayasinghe N.; Harischandra J.; Priyanayana S.K.</t>
        </is>
      </c>
      <c r="H1286" t="n">
        <v>2025</v>
      </c>
      <c r="I1286" t="inlineStr">
        <is>
          <t>2025 8th International Conference on Artificial Intelligence and Big Data, ICAIBD 2025</t>
        </is>
      </c>
      <c r="M1286" t="inlineStr">
        <is>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 © 2025 IEEE.</t>
        </is>
      </c>
      <c r="P1286" t="inlineStr">
        <is>
          <t>10.1109/ICAIBD64986.2025.11081957</t>
        </is>
      </c>
      <c r="R1286" t="inlineStr">
        <is>
          <t>https://www.scopus.com/inward/record.uri?eid=2-s2.0-105012722681&amp;doi=10.1109%2FICAIBD64986.2025.11081957&amp;partnerID=40&amp;md5=eb77341e01063eb070e59f14371986ed</t>
        </is>
      </c>
      <c r="S1286" t="inlineStr">
        <is>
          <t>Artificial Intelligence; Attention Deficit Hyperactivity Disorder; Deep Learning; Explainable AI; Machine Learning</t>
        </is>
      </c>
      <c r="U1286" t="inlineStr">
        <is>
          <t>Clinical research; Diagnosis; Diseases; Error detection; Learning systems; 'current; Attention deficit hyperactivity disorder; Condition; Deep learning; Empirical method; Explainable artificial intelligence; Machine-learning; Number of peoples; Recent researches; Systematic Review; Deep learning</t>
        </is>
      </c>
      <c r="W1286" t="inlineStr">
        <is>
          <t>Scopus</t>
        </is>
      </c>
      <c r="X1286" t="inlineStr">
        <is>
          <t>2-s2.0-105012722681</t>
        </is>
      </c>
      <c r="AD1286" t="inlineStr">
        <is>
          <t>Scopus</t>
        </is>
      </c>
    </row>
    <row r="1287" hidden="1">
      <c r="A1287" t="inlineStr">
        <is>
          <t>Treatments for ADHD in Children and Adolescents: A Systematic Review</t>
        </is>
      </c>
      <c r="B1287">
        <f>IF(COUNTIF($A$1:A1286,
IF(ISNUMBER(MATCH(RIGHT(TRIM(A1286),1),{".",",",";",":","!","?"},0)),
LEFT(TRIM(A1286),LEN(TRIM(A1286))-1),
TRIM(A1286)
))=1,
"Not Duplicate",
"Duplicate")</f>
        <v/>
      </c>
      <c r="C1287">
        <f>_xlfn.IFNA(_xlfn.XLOOKUP(A1287, Table1[Title], Table1[Inclusion/Exclusion Decision]), "Added studies")</f>
        <v/>
      </c>
      <c r="D1287" t="inlineStr">
        <is>
          <t>Peterson B.S.; Trampush J.; Maglione M.; Bolshakova M.; Rozelle M.; Miles J.; Pakdaman S.; Brown M.; Yagyu S.; Motala A.; Hempel S.</t>
        </is>
      </c>
      <c r="H1287" t="n">
        <v>2024</v>
      </c>
      <c r="I1287" t="inlineStr">
        <is>
          <t>Pediatrics</t>
        </is>
      </c>
      <c r="J1287" t="n">
        <v>153</v>
      </c>
      <c r="K1287" t="n">
        <v>4</v>
      </c>
      <c r="L1287" t="inlineStr">
        <is>
          <t>e2024065787</t>
        </is>
      </c>
      <c r="M1287" t="inlineStr">
        <is>
          <t>CONTEXT: Effective treatment of attention-deficit/hyperactivity disorder (ADHD) is essential to improving youth outcomes. OBJECTIVES: This systematic review provides an overview of the available treatment options. DATA SOURCES: We identified controlled treatment evaluations in 12 databases published from 1980 to June 2023; treatments were not restricted by intervention content. STUDY SELECTION: Studies in children and adolescents with clinically diagnosed ADHD, reporting patient health and psychosocial outcomes, were eligible. Publications were screened by trained reviewers, supported by machine learning. DATA EXTRACTION: Data were abstracted and critically appraised by 1 reviewer and checked by a methodologist. Data were pooled using random-effects models. Strength of evidence and applicability assessments followed Evidence-based Practice Center standards. RESULTS: In total, 312 studies reported in 540 publications were included. We grouped evidence for medication, psychosocial interventions, parent support, nutrition and supplements, neurofeedback, neurostimulation, physical exercise, complementary medicine, school interventions, and provider approaches. Several treatments improved ADHD symptoms. Medications had the strongest evidence base for improving outcomes, including disruptive behaviors and broadband measures, but were associated with adverse events. LIMITATIONS: We found limited evidence of studies comparing alternative treatments directly and indirect analyses identified few systematic differences across stimulants and nonstimulants. Identified combination of medication with youth-directed psychosocial interventions did not systematically produce better results than monotherapy, though few combinations have been evaluated. CONCLUSIONS: A growing number of treatments are available that improve ADHD symptoms and other outcomes, in particular for school-aged youth. Medication therapies remain important treatment options but are associated with adverse events. Copyright © 2024 by the American Academy of Pediatrics.</t>
        </is>
      </c>
      <c r="P1287" t="inlineStr">
        <is>
          <t>10.1542/peds.2024-065787</t>
        </is>
      </c>
      <c r="R1287" t="inlineStr">
        <is>
          <t>https://www.scopus.com/inward/record.uri?eid=2-s2.0-85189315273&amp;doi=10.1542%2Fpeds.2024-065787&amp;partnerID=40&amp;md5=8975a9776edbe203c05d37564b768e13</t>
        </is>
      </c>
      <c r="U1287" t="inlineStr">
        <is>
          <t>Adolescent; Attention Deficit Disorder with Hyperactivity; Central Nervous System Stimulants; Child; Complementary Therapies; Humans; Treatment Outcome; atomoxetine; clonidine; guanfacine; lisdexamfetamine; methylphenidate; central stimulant agent; acupuncture; adolescence; alternative medicine; attention deficit hyperactivity disorder; Clinical Global Impression scale; criminal behavior; disruptive behavior; evidence based practice center; exercise; human; intellectual impairment; machine learning; monotherapy; nerve stimulation; neurofeedback; psychosocial intervention; Review; sleep apnea syndromes; systematic review; unprotected sex; adolescent; alternative medicine; attention deficit hyperactivity disorder; child; treatment outcome</t>
        </is>
      </c>
      <c r="W1287" t="inlineStr">
        <is>
          <t>Scopus</t>
        </is>
      </c>
      <c r="X1287" t="inlineStr">
        <is>
          <t>2-s2.0-85189315273</t>
        </is>
      </c>
      <c r="AD1287" t="inlineStr">
        <is>
          <t>Scopus</t>
        </is>
      </c>
    </row>
    <row r="1288">
      <c r="A1288" t="inlineStr">
        <is>
          <t>Multilevel Correlation-aware and Modal-aware Graph Convolutional Network for Diagnosing Neurodevelopmental Disorders</t>
        </is>
      </c>
      <c r="B1288">
        <f>IF(COUNTIF($A$1:A1287,
IF(ISNUMBER(MATCH(RIGHT(TRIM(A1287),1),{".",",",";",":","!","?"},0)),
LEFT(TRIM(A1287),LEN(TRIM(A1287))-1),
TRIM(A1287)
))=1,
"Not Duplicate",
"Duplicate")</f>
        <v/>
      </c>
      <c r="C1288">
        <f>_xlfn.IFNA(_xlfn.XLOOKUP(A1288, Table1[Title], Table1[Inclusion/Exclusion Decision]), "Added studies")</f>
        <v/>
      </c>
      <c r="D1288" t="inlineStr">
        <is>
          <t>Zuo S.; Li Y.; Qi Y.; Liu A.</t>
        </is>
      </c>
      <c r="H1288" t="n">
        <v>2025</v>
      </c>
      <c r="I1288" t="inlineStr">
        <is>
          <t>IEEE Transactions on Biomedical Engineering</t>
        </is>
      </c>
      <c r="M1288" t="inlineStr">
        <is>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93.11%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 © 1964-2012 IEEE.</t>
        </is>
      </c>
      <c r="P1288" t="inlineStr">
        <is>
          <t>10.1109/TBME.2025.3617348</t>
        </is>
      </c>
      <c r="R1288" t="inlineStr">
        <is>
          <t>https://www.scopus.com/inward/record.uri?eid=2-s2.0-105018337122&amp;doi=10.1109%2FTBME.2025.3617348&amp;partnerID=40&amp;md5=fcfe45c51810cfad486b8d302ab15620</t>
        </is>
      </c>
      <c r="S1288" t="inlineStr">
        <is>
          <t>Graph Neural Network; Multimodal Fusion; Neurodevelopmental Disorders; Resting-State fMRI</t>
        </is>
      </c>
      <c r="U1288" t="inlineStr">
        <is>
          <t>Brain; Computer aided diagnosis; Deep learning; Diseases; Graph embeddings; Graph neural networks; Graph theory; Graphic methods; Medical imaging; Population statistics; Convolutional networks; Embeddings; Graph neural networks; Graph-based methods; Individual levels; Multi-level correlation; Multi-modal fusion; Neurodevelopmental disorder; Resting state; Resting-state fMRI; Classification (of information)</t>
        </is>
      </c>
      <c r="W1288" t="inlineStr">
        <is>
          <t>Scopus</t>
        </is>
      </c>
      <c r="X1288" t="inlineStr">
        <is>
          <t>2-s2.0-105018337122</t>
        </is>
      </c>
      <c r="AD1288" t="inlineStr">
        <is>
          <t>Scopus</t>
        </is>
      </c>
    </row>
    <row r="1289" hidden="1">
      <c r="A1289" t="inlineStr">
        <is>
          <t>Artificial intelligence for children with attention deficit/hyperactivity disorder: a scoping review</t>
        </is>
      </c>
      <c r="B1289">
        <f>IF(COUNTIF($A$1:A1288,
IF(ISNUMBER(MATCH(RIGHT(TRIM(A1288),1),{".",",",";",":","!","?"},0)),
LEFT(TRIM(A1288),LEN(TRIM(A1288))-1),
TRIM(A1288)
))=1,
"Not Duplicate",
"Duplicate")</f>
        <v/>
      </c>
      <c r="C1289">
        <f>_xlfn.IFNA(_xlfn.XLOOKUP(A1289, Table1[Title], Table1[Inclusion/Exclusion Decision]), "Added studies")</f>
        <v/>
      </c>
      <c r="D1289" t="inlineStr">
        <is>
          <t>Sun B.; Cai F.; Huang H.; Li B.; Wei B.</t>
        </is>
      </c>
      <c r="H1289" t="n">
        <v>2025</v>
      </c>
      <c r="I1289" t="inlineStr">
        <is>
          <t>Experimental Biology and Medicine</t>
        </is>
      </c>
      <c r="J1289" t="n">
        <v>250</v>
      </c>
      <c r="L1289" t="n">
        <v>10238</v>
      </c>
      <c r="M1289" t="inlineStr">
        <is>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 Copyright © 2025 Sun, Cai, Huang, Li and Wei.</t>
        </is>
      </c>
      <c r="P1289" t="inlineStr">
        <is>
          <t>10.3389/ebm.2025.10238</t>
        </is>
      </c>
      <c r="R1289" t="inlineStr">
        <is>
          <t>https://www.scopus.com/inward/record.uri?eid=2-s2.0-105004449660&amp;doi=10.3389%2Febm.2025.10238&amp;partnerID=40&amp;md5=8f5137a14e912cd72ccc8b820bbec669</t>
        </is>
      </c>
      <c r="S1289" t="inlineStr">
        <is>
          <t>artificial intelligence; attention deficit/hyperactivity disorder; deep learning; machine learning; review method</t>
        </is>
      </c>
      <c r="U1289" t="inlineStr">
        <is>
          <t>Algorithms; Artificial Intelligence; Attention Deficit Disorder with Hyperactivity; Child; Humans; Machine Learning; Magnetic Resonance Imaging; algorithm; artificial intelligence; attention deficit hyperactivity disorder; clinical decision making; controlled study; data extraction; deep learning; demographics; diagnostic test accuracy study; early diagnosis; electroencephalogram; human; k fold cross validation; mental disease; nuclear magnetic resonance imaging; reliability; Review; scoping review; systematic review; child; diagnosis; machine learning</t>
        </is>
      </c>
      <c r="V1289" t="inlineStr">
        <is>
          <t>All Open Access; Gold Open Access; Green Open Access</t>
        </is>
      </c>
      <c r="W1289" t="inlineStr">
        <is>
          <t>Scopus</t>
        </is>
      </c>
      <c r="X1289" t="inlineStr">
        <is>
          <t>2-s2.0-105004449660</t>
        </is>
      </c>
      <c r="AD1289" t="inlineStr">
        <is>
          <t>Scopus</t>
        </is>
      </c>
    </row>
    <row r="1290" hidden="1">
      <c r="A1290" t="inlineStr">
        <is>
          <t>Clinical response to a single-dose methylphenidate challenge is indicative of treatment response at two months in adults with ADHD</t>
        </is>
      </c>
      <c r="B1290">
        <f>IF(COUNTIF($A$1:A1289,
IF(ISNUMBER(MATCH(RIGHT(TRIM(A1289),1),{".",",",";",":","!","?"},0)),
LEFT(TRIM(A1289),LEN(TRIM(A1289))-1),
TRIM(A1289)
))=1,
"Not Duplicate",
"Duplicate")</f>
        <v/>
      </c>
      <c r="C1290">
        <f>_xlfn.IFNA(_xlfn.XLOOKUP(A1290, Table1[Title], Table1[Inclusion/Exclusion Decision]), "Added studies")</f>
        <v/>
      </c>
      <c r="D1290" t="inlineStr">
        <is>
          <t>Parlatini V.; Radua J.; Thomas H.; Garcia-Argibay M.; Bellato A.; Cortese S.; Murphy D.</t>
        </is>
      </c>
      <c r="H1290" t="n">
        <v>2025</v>
      </c>
      <c r="I1290" t="inlineStr">
        <is>
          <t>Translational Psychiatry</t>
        </is>
      </c>
      <c r="J1290" t="n">
        <v>15</v>
      </c>
      <c r="K1290" t="n">
        <v>1</v>
      </c>
      <c r="L1290" t="n">
        <v>368</v>
      </c>
      <c r="M1290" t="inlineStr">
        <is>
          <t>Stimulants such as methylphenidate (MPH) are the first-line pharmacological treatment for attention-deficit/hyperactivity disorder (ADHD). Although stimulants are effective at a group level, individual response varies, which advocates for tailored treatment approaches. Prior studies suggested that neurobiological measures following a single dose of stimulants are indicative of longer-term clinical response. To expand these findings, we tested whether an association between acute and longer-term treatment response can also be identified using measures commonly used in clinic. Sixty adults with ADHD completed clinico-neuropsychological measures, including the Barkley Adult ADHD Rating Scale-IV (BAARS-IV) and the Quantitative behavior (Qb) test, following a single dose of MPH (20 mg) and placebo. These measures were repeated after two-month MPH treatment to ascertain response. We tested associations between single-dose and longer-term response using univariate and multivariable (Lasso) regression approaches. We also ran correlations between predicted and true outcome measures. Univariate regressions showed significant associations between single-dose and two-month improvement in BAARS hyperactivity/impulsivity and Qb scores (all p &lt; 0.001 but Qb activity, p = 0.006). Multivariable models including acute response and baseline clinicodemographic measures yielded significant correlations between predicted and actual values for all BAARS-IV and Qb scores at follow-up, except for BAARS inattention and Qb activity. Most had large/very large effect size (up to r = 0.69). These findings suggest that specific clinico-neuropsychological changes following a single dose of MPH may be indicative of longer-term treatment response, especially when combined with pre-treatment clinico-demographic characteristics. Once validated in larger and more heterogeneous samples, these results may support more informed and individualized treatment approaches for ADHD. © The Author(s) 2025.</t>
        </is>
      </c>
      <c r="P1290" t="inlineStr">
        <is>
          <t>10.1038/s41398-025-03557-3</t>
        </is>
      </c>
      <c r="R1290" t="inlineStr">
        <is>
          <t>https://www.scopus.com/inward/record.uri?eid=2-s2.0-105017947099&amp;doi=10.1038%2Fs41398-025-03557-3&amp;partnerID=40&amp;md5=057f9e7794394f8767283a2b0417f30f</t>
        </is>
      </c>
      <c r="U1290" t="inlineStr">
        <is>
          <t>Adult; Attention Deficit Disorder with Hyperactivity; Central Nervous System Stimulants; Double-Blind Method; Female; Humans; Male; Methylphenidate; Middle Aged; Treatment Outcome; Young Adult; methylphenidate; placebo; central stimulant agent; methylphenidate; adult; Article; attention deficit hyperactivity disorder; clinical feature; controlled study; demographics; effect size; follow up; human; hyperactivity; impulsiveness; machine learning; major clinical study; neuropsychological assessment; treatment response; attention deficit hyperactivity disorder; double blind procedure; drug therapy; female; male; middle aged; randomized controlled trial; treatment outcome; young adult</t>
        </is>
      </c>
      <c r="V1290" t="inlineStr">
        <is>
          <t>All Open Access; Gold Open Access; Green Open Access</t>
        </is>
      </c>
      <c r="W1290" t="inlineStr">
        <is>
          <t>Scopus</t>
        </is>
      </c>
      <c r="X1290" t="inlineStr">
        <is>
          <t>2-s2.0-105017947099</t>
        </is>
      </c>
      <c r="AD1290" t="inlineStr">
        <is>
          <t>Scopus</t>
        </is>
      </c>
    </row>
    <row r="1291">
      <c r="A1291" t="inlineStr">
        <is>
          <t>The current clinical approach to feeding and eating disorders aimed to increase personalization of management</t>
        </is>
      </c>
      <c r="B1291">
        <f>IF(COUNTIF($A$1:A1290,
IF(ISNUMBER(MATCH(RIGHT(TRIM(A1290),1),{".",",",";",":","!","?"},0)),
LEFT(TRIM(A1290),LEN(TRIM(A1290))-1),
TRIM(A1290)
))=1,
"Not Duplicate",
"Duplicate")</f>
        <v/>
      </c>
      <c r="C1291">
        <f>_xlfn.IFNA(_xlfn.XLOOKUP(A1291, Table1[Title], Table1[Inclusion/Exclusion Decision]), "Added studies")</f>
        <v/>
      </c>
      <c r="D1291" t="inlineStr">
        <is>
          <t>Schmidt U.H.; Claudino A.; Fernández-Aranda F.; Giel K.E.; Griffiths J.; Hay P.J.; Kim Y.-R.; Marshall J.; Micali N.; Monteleone A.M.; Nakazato M.; Steinglass J.; Wade T.D.; Wonderlich S.; Zipfel S.; Allen K.L.; Sharpe H.</t>
        </is>
      </c>
      <c r="H1291" t="n">
        <v>2025</v>
      </c>
      <c r="I1291" t="inlineStr">
        <is>
          <t>World Psychiatry</t>
        </is>
      </c>
      <c r="J1291" t="n">
        <v>24</v>
      </c>
      <c r="K1291" t="n">
        <v>1</v>
      </c>
      <c r="M1291" t="inlineStr">
        <is>
          <t>Feeding and eating disorders (FEDs) are a heterogeneous grouping of disorders at the mind-body interface, with typical onset from childhood into emerging adulthood. They occur along a spectrum of disordered eating and compensatory weight management behaviors, and from low to high body weight. Psychiatric comorbidities are the norm. In contrast to other major psychiatric disorders, first-line treatments for FEDs are mainly psychological and/or nutrition-focused, with medications playing a minor adjunctive role. Patients, carers and clinicians all have identified personalization of treatment as a priority. Yet, for all FEDs, the evidence base supporting this personalization is limited. Importantly, disordered eating and related behaviors can have serious physical consequences and may put the patient's life at risk. In these cases, immediate safety and risk management considerations may at least for a period need to be prioritized over other efforts at personalization of care. This paper systematically reviews several key domains that may be relevant to the characterization of the individual patient with a FED aimed at personalization of management. These domains include symptom profile, clinical subtypes, severity, clinical staging, physical complications and consequences, antecedent and concomitant psychiatric conditions, social functioning and quality of life, neurocognition, social cognition and emotion, dysfunctional cognitive schemata, personality traits, family history, early environmental exposures, recent environmental exposures, stigma, and protective factors. Where possible, validated assessment measures for use in clinical practice are identified. The limitations of the current evidence are pointed out, and possible directions for future research are highlighted. These also include novel and emerging approaches aimed at providing more fine-grained and sophisticated ways to personalize treatment of FEDs, such as those that utilize neurobiological markers. We additionally outline remote measurement technologies designed to delineate patients’ illness and recovery trajectories and facilitate development of novel intervention approaches. © 2025 World Psychiatric Association.</t>
        </is>
      </c>
      <c r="P1291" t="inlineStr">
        <is>
          <t>10.1002/wps.21263</t>
        </is>
      </c>
      <c r="R1291" t="inlineStr">
        <is>
          <t>https://www.scopus.com/inward/record.uri?eid=2-s2.0-85215290776&amp;doi=10.1002%2Fwps.21263&amp;partnerID=40&amp;md5=e3fb8daf6a28bd9e97520437f90de1dd</t>
        </is>
      </c>
      <c r="S1291" t="inlineStr">
        <is>
          <t>anorexia nervosa; ARFID; binge eating disorder; bulimia nervosa; clinical characterization; Feeding and eating disorders; OSFED; personalization of management; precision medicine</t>
        </is>
      </c>
      <c r="U1291" t="inlineStr">
        <is>
          <t>fluoxetine; ghrelin; incretin; leptin; lisdexamfetamine; olanzapine; thyrotropin; thyroxine; abdominal pain; acceptance and commitment therapy; acrocyanosis; adulthood; amenorrhea; anemia; anorexia; anorexia nervosa; anxiety; Article; aspiration pneumonia; attention deficit hyperactivity disorder; autism; automutilation; avoidant restrictive food intake disorder; bariatric surgery; behavior change; behavior therapy; behavioral addiction; binge eating disorder; bipolar disorder; bloating; body image; body mass; body weight; bone density; bone pain; borderline state; bradycardia; brain depth stimulation; bulimia; caloric intake; caregiver; Childhood Trauma Questionnaire; clinical practice; cognition; cognitive behavioral therapy; cognitive defect; comorbidity; compulsive buying; constipation; delay discounting; depression; developmental delay; disease classification; disease duration; disease severity; disgust; distress syndrome; drug therapy; dry skin; DSM-5; dysphagia; eating; eating disorder; ecological momentary assessment; electrolyte blood level; emotion; emotional abuse; emotionality; environmental exposure; epistaxis; ethnicity; extraversion; family history; family therapy; feeding; feeding disorder; food availability; food insecurity; food intake; gambling; gastrointestinal motility; genetic risk; gestational age; health literacy; heart arrhythmia; heart rate; homosexual female; hormone resistance; human; hypercholesterolemia; hypertension; hypochloremia; hypoglycemia; hypogonadism; hypokalemia; hyponatremia; hypoproteinemia; insulin resistance; intellectual impairment; intestine flora; laceration; loneliness; machine learning; major depression; malnutrition; medical decision making; mental deficiency; mental disease; mental stress; metabolic alkalosis; metabolomics; mood disorder; muscle strength; nerve cell plasticity; nervous system development; neurofeedback; neurosis; non insulin dependent diabetes mellitus; obesity; obsessive compulsive disorder; osteoporosis; ovary polycystic disease; parotid gland; perfectionism; personality; personality disorder; personalized medicine; phobia; physical abuse; physical activity; pneumomediastinum; posttraumatic stress disorder; prevalence; psychiatry; psychoeducation; psychosis; psychotherapy; QT prolongation; quality of life; questionnaire; residential care; retching; risk factor; risk management; role playing; schizophrenia; seizure; semi structured interview; sexual abuse; sexual orientation; sleep disorder; social cognition; social competence; social interaction; social phobia; social psychology; social support; speech and language rehabilitation; stigma; stomach emptying; Stroop test; transgender; UCLA Loneliness Scale; underweight; vomiting; working memory</t>
        </is>
      </c>
      <c r="V1291" t="inlineStr">
        <is>
          <t>All Open Access; Bronze Open Access; Green Open Access</t>
        </is>
      </c>
      <c r="W1291" t="inlineStr">
        <is>
          <t>Scopus</t>
        </is>
      </c>
      <c r="X1291" t="inlineStr">
        <is>
          <t>2-s2.0-85215290776</t>
        </is>
      </c>
      <c r="AD1291" t="inlineStr">
        <is>
          <t>Scopus</t>
        </is>
      </c>
    </row>
    <row r="1292">
      <c r="A1292" t="inlineStr">
        <is>
          <t>Early Warning of Adolescent Depression: A Joint Detection Model Combining Social Media Speech Behaviour and Psychological Scales</t>
        </is>
      </c>
      <c r="B1292">
        <f>IF(COUNTIF($A$1:A1291,
IF(ISNUMBER(MATCH(RIGHT(TRIM(A1291),1),{".",",",";",":","!","?"},0)),
LEFT(TRIM(A1291),LEN(TRIM(A1291))-1),
TRIM(A1291)
))=1,
"Not Duplicate",
"Duplicate")</f>
        <v/>
      </c>
      <c r="C1292">
        <f>_xlfn.IFNA(_xlfn.XLOOKUP(A1292, Table1[Title], Table1[Inclusion/Exclusion Decision]), "Added studies")</f>
        <v/>
      </c>
      <c r="D1292" t="inlineStr">
        <is>
          <t>Wang N.; Kamil R.; Al-Haddad S.A.R.; Ibrahim N.</t>
        </is>
      </c>
      <c r="H1292" t="n">
        <v>2025</v>
      </c>
      <c r="I1292" t="inlineStr">
        <is>
          <t>Journal of Mind and Behavior</t>
        </is>
      </c>
      <c r="J1292" t="n">
        <v>46</v>
      </c>
      <c r="K1292" t="n">
        <v>2</v>
      </c>
      <c r="M1292" t="inlineStr">
        <is>
          <t>Adolescent depression represents a mounting public health challenge, with the widespread use of social media presenting novel opportunities for the early identification of depressive symptoms through language-based analysis. This research proposes and assesses an integrated detection model designed to recognise depressive tendencies among adolescents by examining their linguistic behaviour on social media, using annotated tweet data sourced from real-world contexts. Utilising a quantitative methodology based on secondary data, three machine learning algorithms—Logistic Regression, Support Vector Machine (SVM), and DistilBERT—were trained and evaluated on a dataset comprising 10,310 tweets. Among the models, DistilBERT demonstrated superior predictive capability, achieving an F1-score of 0.9981, an accuracy rate of 99.81%, and an AUC value of 0.9975, thereby surpassing the performance of the conventional classifiers. The results affirm that patterns in adolescent language use on social media platforms exhibit detectable signs of depression, which can be effectively identified using transformer-based architectures. The study advocates for the extension of this methodological framework to encompass multilingual and temporally varied datasets to enhance its applicability across broader populations. Practical applications include the early deployment of artificial intelligence (AI)-enabled systems within educational settings and digital environments for non-intrusive mental health surveillance. One principal limitation is the absence of real-time and multi-platform validation, which warrants further investigation in subsequent studies. © 2025 The Institute of Mind and Behavior, Inc.</t>
        </is>
      </c>
      <c r="R1292" t="inlineStr">
        <is>
          <t>https://www.scopus.com/inward/record.uri?eid=2-s2.0-105015947945&amp;partnerID=40&amp;md5=e9544ff959f11ec4c28fbac430d4157c</t>
        </is>
      </c>
      <c r="S1292" t="inlineStr">
        <is>
          <t>Adolescent Depression; Digital Mental Health; DistilBERT; Machine Learning; Social Media Analysis</t>
        </is>
      </c>
      <c r="U1292" t="inlineStr">
        <is>
          <t>adolescent depression; area under the curve; Article; artificial intelligence; attention deficit hyperactivity disorder; behavior; controlled study; deep learning; depression; diagnostic test accuracy study; eating disorder; emotional stress; health survey; hopelessness; human; interpersonal communication; language; machine learning; mental health; natural language processing; phenotype; psychologic assessment; public health; quantitative analysis; receiver operating characteristic; social media; social media analysis; speech; supervised machine learning; support vector machine; transfer of learning</t>
        </is>
      </c>
      <c r="W1292" t="inlineStr">
        <is>
          <t>Scopus</t>
        </is>
      </c>
      <c r="X1292" t="inlineStr">
        <is>
          <t>2-s2.0-105015947945</t>
        </is>
      </c>
      <c r="AD1292" t="inlineStr">
        <is>
          <t>Scopus</t>
        </is>
      </c>
    </row>
    <row r="1293">
      <c r="A1293" t="inlineStr">
        <is>
          <t>Connectional-style-guided contextual representation learning for brain disease diagnosis</t>
        </is>
      </c>
      <c r="B1293">
        <f>IF(COUNTIF($A$1:A1292,
IF(ISNUMBER(MATCH(RIGHT(TRIM(A1292),1),{".",",",";",":","!","?"},0)),
LEFT(TRIM(A1292),LEN(TRIM(A1292))-1),
TRIM(A1292)
))=1,
"Not Duplicate",
"Duplicate")</f>
        <v/>
      </c>
      <c r="C1293">
        <f>_xlfn.IFNA(_xlfn.XLOOKUP(A1293, Table1[Title], Table1[Inclusion/Exclusion Decision]), "Added studies")</f>
        <v/>
      </c>
      <c r="D1293" t="inlineStr">
        <is>
          <t>Wang G.; Jiang N.; Ma Y.; Chen D.; Wu J.; Li G.; Liang D.; Yan T.</t>
        </is>
      </c>
      <c r="H1293" t="n">
        <v>2024</v>
      </c>
      <c r="I1293" t="inlineStr">
        <is>
          <t>Neural Networks</t>
        </is>
      </c>
      <c r="J1293" t="n">
        <v>175</v>
      </c>
      <c r="L1293" t="n">
        <v>106296</v>
      </c>
      <c r="M1293" t="inlineStr">
        <is>
          <t>Structural magnetic resonance imaging (sMRI) has shown great clinical value and has been widely used in deep learning (DL) based computer-aided brain disease diagnosis. Previous DL-based approaches focused on local shapes and textures in brain sMRI that may be significant only within a particular domain. The learned representations are likely to contain spurious information and have poor generalization ability in other diseases and datasets. To facilitate capturing meaningful and robust features, it is necessary to first comprehensively understand the intrinsic pattern of the brain that is not restricted within a single data/task domain. Considering that the brain is a complex connectome of interlinked neurons, the connectional properties in the brain have strong biological significance, which is shared across multiple domains and covers most pathological information. In this work, we propose a connectional style contextual representation learning model (CS-CRL) to capture the intrinsic pattern of the brain, used for multiple brain disease diagnosis. Specifically, it has a vision transformer (ViT) encoder and leverages mask reconstruction as the proxy task and Gram matrices to guide the representation of connectional information. It facilitates the capture of global context and the aggregation of features with biological plausibility. The results indicate that CS-CRL achieves superior accuracy in multiple brain disease diagnosis tasks across six datasets and three diseases and outperforms state-of-the-art models. Furthermore, we demonstrate that CS-CRL captures more brain-network-like properties, and better aggregates features, is easier to optimize, and is more robust to noise, which explains its superiority in theory. © 2024</t>
        </is>
      </c>
      <c r="P1293" t="inlineStr">
        <is>
          <t>10.1016/j.neunet.2024.106296</t>
        </is>
      </c>
      <c r="R1293" t="inlineStr">
        <is>
          <t>https://www.scopus.com/inward/record.uri?eid=2-s2.0-85190835858&amp;doi=10.1016%2Fj.neunet.2024.106296&amp;partnerID=40&amp;md5=4402092c6f40f2c7ea283c72aaf98256</t>
        </is>
      </c>
      <c r="S1293" t="inlineStr">
        <is>
          <t>Brain disease diagnosis; MRI; Self-supervised; Transformers</t>
        </is>
      </c>
      <c r="U1293" t="inlineStr">
        <is>
          <t>Brain; Brain Diseases; Deep Learning; Diagnosis, Computer-Assisted; Humans; Magnetic Resonance Imaging; Neural Networks, Computer; Computer aided diagnosis; Computer aided instruction; Deep learning; Textures; Brain disease; Brain disease diagnose; Clinical value; Computer-aided; Disease diagnosis; Learning models; Multiple brains; Property; Self-supervised; Transformer; adult; Alzheimer disease; Article; attention deficit hyperactivity disorder; brain disease; brain function; cohort analysis; computer model; computer vision; controlled study; deep learning; diagnostic accuracy; diagnostic imaging; feature learning (machine learning); female; functional connectivity; human; image processing; machine learning; major clinical study; male; masking; middle aged; nerve cell network; nuclear magnetic resonance imaging; process optimization; schizophrenia; transfer of learning; vision transformer; artificial neural network; brain; brain disease; computer assisted diagnosis; deep learning; nuclear magnetic resonance imaging; pathophysiology; physiology; procedures; Magnetic resonance imaging</t>
        </is>
      </c>
      <c r="W1293" t="inlineStr">
        <is>
          <t>Scopus</t>
        </is>
      </c>
      <c r="X1293" t="inlineStr">
        <is>
          <t>2-s2.0-85190835858</t>
        </is>
      </c>
      <c r="AD1293" t="inlineStr">
        <is>
          <t>Scopus</t>
        </is>
      </c>
    </row>
    <row r="1294">
      <c r="A1294" t="inlineStr">
        <is>
          <t>FMRI-Based ADHD Diagnosis and Sex Prediction: A Machine Learning Approach</t>
        </is>
      </c>
      <c r="B1294">
        <f>IF(COUNTIF($A$1:A1293,
IF(ISNUMBER(MATCH(RIGHT(TRIM(A1293),1),{".",",",";",":","!","?"},0)),
LEFT(TRIM(A1293),LEN(TRIM(A1293))-1),
TRIM(A1293)
))=1,
"Not Duplicate",
"Duplicate")</f>
        <v/>
      </c>
      <c r="C1294">
        <f>_xlfn.IFNA(_xlfn.XLOOKUP(A1294, Table1[Title], Table1[Inclusion/Exclusion Decision]), "Added studies")</f>
        <v/>
      </c>
      <c r="D1294" t="inlineStr">
        <is>
          <t>Sabnis M.; Desai S.</t>
        </is>
      </c>
      <c r="H1294" t="n">
        <v>2025</v>
      </c>
      <c r="I1294" t="inlineStr">
        <is>
          <t>2025 6th International Conference for Emerging Technology, INCET 2025</t>
        </is>
      </c>
      <c r="M1294" t="inlineStr">
        <is>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 © 2025 IEEE.</t>
        </is>
      </c>
      <c r="P1294" t="inlineStr">
        <is>
          <t>10.1109/INCET64471.2025.11140960</t>
        </is>
      </c>
      <c r="R1294" t="inlineStr">
        <is>
          <t>https://www.scopus.com/inward/record.uri?eid=2-s2.0-105016779817&amp;doi=10.1109%2FINCET64471.2025.11140960&amp;partnerID=40&amp;md5=0c060b47c92218c778d4847f8b68d6ee</t>
        </is>
      </c>
      <c r="S1294" t="inlineStr">
        <is>
          <t>ADHD Classification; Clinical Decision Support; Medical Data Analysis; Multi-Output Classification; Sex Classification</t>
        </is>
      </c>
      <c r="U1294" t="inlineStr">
        <is>
          <t>Adaptive boosting; Calibration; Classification (of information); Computer aided diagnosis; Decision support systems; Decision trees; Learning systems; Logistic regression; Medical computing; Population statistics; Principal component analysis; Support vector regression; Attention deficit hyperactivity disorder; Attention-deficit/hyperactivity disorder classification; Clinical decision support; Logistics regressions; Machine learning approaches; Machine learning models; Medical data analysis; Multi-output; Multi-output classification; Sex classification; Economic and social effects</t>
        </is>
      </c>
      <c r="W1294" t="inlineStr">
        <is>
          <t>Scopus</t>
        </is>
      </c>
      <c r="X1294" t="inlineStr">
        <is>
          <t>2-s2.0-105016779817</t>
        </is>
      </c>
      <c r="AD1294" t="inlineStr">
        <is>
          <t>Scopus</t>
        </is>
      </c>
    </row>
    <row r="1295" hidden="1">
      <c r="A1295" t="inlineStr">
        <is>
          <t>MAN-GNN: An interpretable biomarker architecture for neurodevelopmental disorders</t>
        </is>
      </c>
      <c r="B1295">
        <f>IF(COUNTIF($A$1:A1294,
IF(ISNUMBER(MATCH(RIGHT(TRIM(A1294),1),{".",",",";",":","!","?"},0)),
LEFT(TRIM(A1294),LEN(TRIM(A1294))-1),
TRIM(A1294)
))=1,
"Not Duplicate",
"Duplicate")</f>
        <v/>
      </c>
      <c r="C1295">
        <f>_xlfn.IFNA(_xlfn.XLOOKUP(A1295, Table1[Title], Table1[Inclusion/Exclusion Decision]), "Added studies")</f>
        <v/>
      </c>
      <c r="D1295" t="inlineStr">
        <is>
          <t>Han Q.; Ye H.; Bai M.; Wang L.; Sun Y.; Song Z.; Zhao J.; Shi L.; Kuang Z.</t>
        </is>
      </c>
      <c r="H1295" t="n">
        <v>2026</v>
      </c>
      <c r="I1295" t="inlineStr">
        <is>
          <t>Neural Networks</t>
        </is>
      </c>
      <c r="J1295" t="n">
        <v>194</v>
      </c>
      <c r="L1295" t="n">
        <v>108110</v>
      </c>
      <c r="M1295" t="inlineStr">
        <is>
          <t>Neurodevelopmental disorders exhibit highly similar behavioral characteristics in clinical assessments, heavily relying on subjective behavioral reports, leading to insufficient understanding of the neurobiological mechanisms behind inter-patient heterogeneity and symptom overlap between diseases. To address this issue, this study proposes a graph neural network framework that integrates neuroimaging data, focusing on three key problems: Firstly, enhance the nonlinear features in brain neural activity by introducing the Neurodynamics Rössler system. Transform raw static neural signals into simulated signals with nonlinear, temporal, and dynamic features, thereby more accurately reflecting the process of brain neural activity. Secondly, improve feature discrimination by integrating the spatial adjacency characteristics of local brain regions with the topological structure information of the global brain network to highlight key features. Thirdly, improve noise resistance and generalization ability. Introducing adaptive controllers and cross-site adversarial learning mechanisms, the interference of heterogeneous noise is effectively reduced. This study conducted experimental validation on data from neurodevelopmental disorders such as ADHD and ASD. The results indicate that this framework not only has advantages in classification accuracy but also possesses good interpretability, making it a promising tool for imaging biomarker research and auxiliary diagnosis. © 2025 Elsevier Ltd</t>
        </is>
      </c>
      <c r="P1295" t="inlineStr">
        <is>
          <t>10.1016/j.neunet.2025.108110</t>
        </is>
      </c>
      <c r="R1295" t="inlineStr">
        <is>
          <t>https://www.scopus.com/inward/record.uri?eid=2-s2.0-105016459945&amp;doi=10.1016%2Fj.neunet.2025.108110&amp;partnerID=40&amp;md5=d907b91e7e2b084559b166a12bc4e182</t>
        </is>
      </c>
      <c r="S1295" t="inlineStr">
        <is>
          <t>Adversarial training; Connection of brain regions; GNN; Neurodevelopmental disorders; Neurodynamics</t>
        </is>
      </c>
      <c r="U1295" t="inlineStr">
        <is>
          <t>Attention Deficit Disorder with Hyperactivity; Autism Spectrum Disorder; Biomarkers; Brain; Humans; Magnetic Resonance Imaging; Neural Networks, Computer; Neurodevelopmental Disorders; Neuroimaging; Adaptive control systems; Brain; Computer aided diagnosis; Diseases; Neural networks; Neuroimaging; Neurons; biological marker; biological marker; Behavioral characteristics; Brain regions; Clinical assessments; Connection of brain region; GNN; Graph neural networks; Neural activity; Neurodevelopmental disorder; Neurodynamics; Nonlinear features; adolescent; architecture; Article; artificial intelligence; brain development; brain neural activity; brain region; controlled study; deep neural network; diagnostic test accuracy study; Dynamic contrastive gradient controller; electroencephalogram; female; functional connectivity; functional magnetic resonance imaging; graph neural network; human; human experiment; information processing; male; Memory Augmented Network; mental disease; neural network framework; neuroimaging; normal human; nuclear magnetic resonance imaging; phenotype; prediction; receiver operating characteristic; Rossler neurodynamic modeling; sensitivity and specificity; Signal diffusion; signal standardization; standardization; static neural signal; support vector machine; white matter; artificial neural network; attention deficit hyperactivity disorder; autism; brain; diagnostic imaging; pathophysiology; procedures; Biomarkers</t>
        </is>
      </c>
      <c r="W1295" t="inlineStr">
        <is>
          <t>Scopus</t>
        </is>
      </c>
      <c r="X1295" t="inlineStr">
        <is>
          <t>2-s2.0-105016459945</t>
        </is>
      </c>
      <c r="AD1295" t="inlineStr">
        <is>
          <t>Scopus</t>
        </is>
      </c>
    </row>
    <row r="1296" hidden="1">
      <c r="A1296" t="inlineStr">
        <is>
          <t>Impaired sensory–motor integration in children with attention-deficit/hyperactivity disorder during visual search</t>
        </is>
      </c>
      <c r="B1296">
        <f>IF(COUNTIF($A$1:A1295,
IF(ISNUMBER(MATCH(RIGHT(TRIM(A1295),1),{".",",",";",":","!","?"},0)),
LEFT(TRIM(A1295),LEN(TRIM(A1295))-1),
TRIM(A1295)
))=1,
"Not Duplicate",
"Duplicate")</f>
        <v/>
      </c>
      <c r="C1296">
        <f>_xlfn.IFNA(_xlfn.XLOOKUP(A1296, Table1[Title], Table1[Inclusion/Exclusion Decision]), "Added studies")</f>
        <v/>
      </c>
      <c r="D1296" t="inlineStr">
        <is>
          <t>Li D.; Luo X.; Dang C.; Kong Y.; Li Y.; Zhu Y.; Huang J.; Wang Y.; Guo J.; Sun L.; Song Y.</t>
        </is>
      </c>
      <c r="H1296" t="n">
        <v>2026</v>
      </c>
      <c r="I1296" t="inlineStr">
        <is>
          <t>Journal of Child Psychology and Psychiatry and Allied Disciplines</t>
        </is>
      </c>
      <c r="J1296" t="n">
        <v>67</v>
      </c>
      <c r="K1296" t="n">
        <v>1</v>
      </c>
      <c r="M1296" t="inlineStr">
        <is>
          <t>Objective: Attention deficit hyperactivity disorder (ADHD) is a common neurodevelopmental disorder in school-age children. Abnormal sensory–motor integration, such as concurrent visuomotor selection, is a prominent feature of ADHD. However, underlying pathophysiological substrates of impaired sensory–motor integration in childhood ADHD remain unclear. Identifying neural markers of cognitive impairment in children with ADHD is vital for the early assisted diagnosis and the selection of intervention targets. Methods: We collected electroencephalography (EEG) signals from 70 children with ADHD and 65 matched typically developing (TD) children while performing a visual search task. Oscillation-based multivariate pattern decoding was used to investigate visuomotor coordination during spatial attention. Results: Compared with TD children, children with ADHD showed impairments in accuracy, response time, and response time variability. Multivariate machine learning revealed that the ADHD group showed deficits in alpha (visual-related) and beta (motor-related) power-based decoding accuracy, indicating the impaired sensory orienting and motor preparation. Importantly, children with ADHD exhibited a delay between alpha and beta decoding, suggesting a deficit of concurrent visuomotor coordination. However, this visuomotor asynchrony was absent in TD children. Furthermore, the degree of visuomotor asynchrony between alpha and beta decoding was predictive of behavioral impairments and symptom severity in children with ADHD. Conclusions: These observations reveal that impaired concurrent visuomotor coordination might be a potential neural marker of impaired sensory–motor integration in children with ADHD, further advancing the understanding of cognitive deficits, and providing potential research directions for the early diagnosis and optimization of intervention in neurodevelopmental disorders. © 2025 Association for Child and Adolescent Mental Health.</t>
        </is>
      </c>
      <c r="P1296" t="inlineStr">
        <is>
          <t>10.1111/jcpp.70004</t>
        </is>
      </c>
      <c r="R1296" t="inlineStr">
        <is>
          <t>https://www.scopus.com/inward/record.uri?eid=2-s2.0-105012381868&amp;doi=10.1111%2Fjcpp.70004&amp;partnerID=40&amp;md5=7bb41cbdd0ba8cda842846e7a736f176</t>
        </is>
      </c>
      <c r="S1296" t="inlineStr">
        <is>
          <t>ADHD; attentional selection; EEG; sensorimotor timing; visuomotor coordination</t>
        </is>
      </c>
      <c r="U1296" t="inlineStr">
        <is>
          <t>Alpha Rhythm; Attention Deficit Disorder with Hyperactivity; Beta Rhythm; Child; Cognitive Dysfunction; Electroencephalography; Female; Humans; Male; Psychomotor Performance; Visual Perception; alpha rhythm; attention deficit hyperactivity disorder; beta rhythm; child; cognitive defect; complication; electroencephalography; etiology; female; human; male; pathophysiology; physiology; psychomotor performance; vision</t>
        </is>
      </c>
      <c r="W1296" t="inlineStr">
        <is>
          <t>Scopus</t>
        </is>
      </c>
      <c r="X1296" t="inlineStr">
        <is>
          <t>2-s2.0-105012381868</t>
        </is>
      </c>
      <c r="AD1296" t="inlineStr">
        <is>
          <t>Scopus</t>
        </is>
      </c>
    </row>
    <row r="1297">
      <c r="A1297" t="inlineStr">
        <is>
          <t>Transformer-based structural connectivity networks for ADHD-related connectivity alterations</t>
        </is>
      </c>
      <c r="B1297">
        <f>IF(COUNTIF($A$1:A1296,
IF(ISNUMBER(MATCH(RIGHT(TRIM(A1296),1),{".",",",";",":","!","?"},0)),
LEFT(TRIM(A1296),LEN(TRIM(A1296))-1),
TRIM(A1296)
))=1,
"Not Duplicate",
"Duplicate")</f>
        <v/>
      </c>
      <c r="C1297">
        <f>_xlfn.IFNA(_xlfn.XLOOKUP(A1297, Table1[Title], Table1[Inclusion/Exclusion Decision]), "Added studies")</f>
        <v/>
      </c>
      <c r="D1297" t="inlineStr">
        <is>
          <t>Shi L.; Shi L.; Cui Z.; Lin C.; Zhang R.; Zhang J.; Zhu Y.; Shi W.; Wang J.; Wang Y.; Wang D.; Liu H.; Gao X.</t>
        </is>
      </c>
      <c r="H1297" t="n">
        <v>2025</v>
      </c>
      <c r="I1297" t="inlineStr">
        <is>
          <t>Communications Medicine</t>
        </is>
      </c>
      <c r="J1297" t="n">
        <v>5</v>
      </c>
      <c r="K1297" t="n">
        <v>1</v>
      </c>
      <c r="L1297" t="n">
        <v>296</v>
      </c>
      <c r="M1297" t="inlineStr">
        <is>
          <t>Background: 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 Methods: 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 Results: 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 10−6), particularly involving regions responsible for motor and executive function. Notably, the importance rankings of several brain regions, including the thalamus and caudate, differ markedly between groups. Conclusions: 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 © The Author(s) 2025.</t>
        </is>
      </c>
      <c r="P1297" t="inlineStr">
        <is>
          <t>10.1038/s43856-025-01015-1</t>
        </is>
      </c>
      <c r="R1297" t="inlineStr">
        <is>
          <t>https://www.scopus.com/inward/record.uri?eid=2-s2.0-105011073174&amp;doi=10.1038%2Fs43856-025-01015-1&amp;partnerID=40&amp;md5=1a8793f47a151f3f7a169f38d8f289bb</t>
        </is>
      </c>
      <c r="V1297" t="inlineStr">
        <is>
          <t>All Open Access; Gold Open Access; Green Open Access</t>
        </is>
      </c>
      <c r="W1297" t="inlineStr">
        <is>
          <t>Scopus</t>
        </is>
      </c>
      <c r="X1297" t="inlineStr">
        <is>
          <t>2-s2.0-105011073174</t>
        </is>
      </c>
      <c r="AD1297" t="inlineStr">
        <is>
          <t>Scopus</t>
        </is>
      </c>
    </row>
    <row r="1298" hidden="1">
      <c r="A1298" t="inlineStr">
        <is>
          <t>Hierarchical feature extraction on functional brain networks for autism spectrum disorder identification with resting-state fMRI data</t>
        </is>
      </c>
      <c r="B1298">
        <f>IF(COUNTIF($A$1:A1297,
IF(ISNUMBER(MATCH(RIGHT(TRIM(A1297),1),{".",",",";",":","!","?"},0)),
LEFT(TRIM(A1297),LEN(TRIM(A1297))-1),
TRIM(A1297)
))=1,
"Not Duplicate",
"Duplicate")</f>
        <v/>
      </c>
      <c r="C1298">
        <f>_xlfn.IFNA(_xlfn.XLOOKUP(A1298, Table1[Title], Table1[Inclusion/Exclusion Decision]), "Added studies")</f>
        <v/>
      </c>
      <c r="D1298" t="inlineStr">
        <is>
          <t>Luo Y.; Chen Q.; Li F.; Yi L.; Xu P.; Zhang Y.</t>
        </is>
      </c>
      <c r="H1298" t="n">
        <v>2025</v>
      </c>
      <c r="I1298" t="inlineStr">
        <is>
          <t>Neural Networks</t>
        </is>
      </c>
      <c r="J1298" t="n">
        <v>188</v>
      </c>
      <c r="L1298" t="n">
        <v>107450</v>
      </c>
      <c r="M1298" t="inlineStr">
        <is>
          <t>Autism Spectrum Disorder (ASD) is a pervasive developmental disorder of the central nervous system, primarily manifesting in childhood. It is characterized by atypical and repetitive behaviors. Conventional diagnostic methods mainly rely on questionnaire surveys and behavioral observations, which are prone to misdiagnosis due to their subjective nature. With advancements in medical imaging, MR imaging-based diagnostics have emerged as a more objective alternative. In this paper, we propose a Hierarchical Neural Network model for ASD identification, termed ASD-HNet, which hierarchically extracts features from functional brain networks based on resting-state functional magnetic resonance imaging (rs-fMRI) data. This hierarchical approach enhances the extraction of brain representations, improving diagnostic accuracy and aiding in the identification of brain regions associated with ASD. Specifically, features are extracted at three levels, i.e., the local region of interest (ROI) scale, the community scale, and the global representation scale. At the ROI scale, graph convolution is employed to transfer features between ROIs. At the community scale, functional gradients are introduced, and a K-Means clustering algorithm is applied to group ROIs with similar functional gradients into communities. Features from ROIs within the same community are then extracted to characterize the communities. At the global representation scale, we extract global features from the whole community-scale brain networks to represent the entire brain. We validate the effectiveness of the ASD-HNet model using the publicly available Autism Brain Imaging Data Exchange I (ABIDE-I) dataset, ADHD-200,dataset and ABIDE-II dataset. Extensive experimental results demonstrate that ASD-HNet outperforms existing baseline methods. The code is available at https://github.com/LYQbyte/ASD-HNet. © 2025 Elsevier Ltd</t>
        </is>
      </c>
      <c r="P1298" t="inlineStr">
        <is>
          <t>10.1016/j.neunet.2025.107450</t>
        </is>
      </c>
      <c r="R1298" t="inlineStr">
        <is>
          <t>https://www.scopus.com/inward/record.uri?eid=2-s2.0-105002396401&amp;doi=10.1016%2Fj.neunet.2025.107450&amp;partnerID=40&amp;md5=6132313815e43b697451d1f427b1cee2</t>
        </is>
      </c>
      <c r="S1298" t="inlineStr">
        <is>
          <t>Autism spectrum disorder; fMRI; Functional connectivity network; Functional gradients; Graph convolution</t>
        </is>
      </c>
      <c r="U1298" t="inlineStr">
        <is>
          <t>Algorithms; Autism Spectrum Disorder; Brain; Brain Mapping; Child; Humans; Magnetic Resonance Imaging; Male; Nerve Net; Neural Networks, Computer; Rest; Brain mapping; Diagnosis; Magnetic resonance imaging; biological marker; Autism spectrum disorders; Brain networks; FMRI; Functional connectivity networks; Functional gradient; Functionals; Global representation; Graph convolution; Region-of-interest; Regions of interest; accuracy; algorithm; Article; artificial neural network; attention deficit hyperactivity disorder; autism; behavioral observation; brain region; central nervous system; central nervous system disease; clinical article; cognition; compulsion; controlled study; convolutional neural network; cross validation; deep learning; demographics; diagnostic accuracy; diagnostic procedure; diagnostic test accuracy study; extraction; female; functional connectivity; hippocampus; human; kernel method; male; mental disease; network analysis; neuroimaging; nuclear magnetic resonance imaging; questionnaire; receiver operating characteristic; resting state network; sensitivity and specificity; brain; brain mapping; child; diagnostic imaging; nerve cell network; pathophysiology; procedures; rest; Diseases</t>
        </is>
      </c>
      <c r="W1298" t="inlineStr">
        <is>
          <t>Scopus</t>
        </is>
      </c>
      <c r="X1298" t="inlineStr">
        <is>
          <t>2-s2.0-105002396401</t>
        </is>
      </c>
      <c r="AD1298" t="inlineStr">
        <is>
          <t>Scopus</t>
        </is>
      </c>
    </row>
    <row r="1299" hidden="1">
      <c r="A1299" t="inlineStr">
        <is>
          <t>Machine-learning-based feature selection to identify attention-deficit hyperactivity disorder using whole-brain white matter microstructure: A longitudinal study</t>
        </is>
      </c>
      <c r="B1299">
        <f>IF(COUNTIF($A$1:A1298,
IF(ISNUMBER(MATCH(RIGHT(TRIM(A1298),1),{".",",",";",":","!","?"},0)),
LEFT(TRIM(A1298),LEN(TRIM(A1298))-1),
TRIM(A1298)
))=1,
"Not Duplicate",
"Duplicate")</f>
        <v/>
      </c>
      <c r="C1299">
        <f>_xlfn.IFNA(_xlfn.XLOOKUP(A1299, Table1[Title], Table1[Inclusion/Exclusion Decision]), "Added studies")</f>
        <v/>
      </c>
      <c r="D1299" t="inlineStr">
        <is>
          <t>Chiang H.-L.; Wu C.-S.; Chen C.-L.; Tseng W.-Y.I.; Gau S.S.-F.</t>
        </is>
      </c>
      <c r="H1299" t="n">
        <v>2024</v>
      </c>
      <c r="I1299" t="inlineStr">
        <is>
          <t>Asian Journal of Psychiatry</t>
        </is>
      </c>
      <c r="J1299" t="n">
        <v>97</v>
      </c>
      <c r="L1299" t="n">
        <v>104087</v>
      </c>
      <c r="M1299" t="inlineStr">
        <is>
          <t>Background: We aimed to identify important features of white matter microstructures collectively distinguishing individuals with attention-deficit/hyperactivity disorder (ADHD) from those without ADHD using a machine-learning approach. Methods: Fifty-one ADHD patients and 60 typically developing controls (TDC) underwent diffusion spectrum imaging at two time points. We evaluated three models to classify ADHD and TDC using various machine-learning algorithms. Model 1 employed baseline white matter features of 45 white matter tracts at Time 1; Model 2 incorporated features from both time points; and Model 3 (main analysis) further included the relative rate of change per year of white matter tracts. Results: The random forest algorithm demonstrated the best performance for classification. Model 1 achieved an area-under-the-curve (AUC) of 0.67. Model 3, incorporating Time 2 variables and relative rate of change per year, improved the performance (AUC = 0.73). In addition to identifying several white matter features at two time points, we found that the relative rate of change per year in the superior longitudinal fasciculus, frontal aslant tract, stria terminalis, inferior fronto-occipital fasciculus, thalamic and striatal tracts, and other tracts involving sensorimotor regions are important features of ADHD. A higher relative change rate in certain tracts was associated with greater improvement in visual attention, spatial short-term memory, and spatial working memory. Conclusions: Our findings support the significant diagnostic value of white matter microstructure and the developmental change rates of specific tracts, reflecting deviations from typical development trajectories, in identifying ADHD. © 2024 The Authors</t>
        </is>
      </c>
      <c r="P1299" t="inlineStr">
        <is>
          <t>10.1016/j.ajp.2024.104087</t>
        </is>
      </c>
      <c r="R1299" t="inlineStr">
        <is>
          <t>https://www.scopus.com/inward/record.uri?eid=2-s2.0-85194473345&amp;doi=10.1016%2Fj.ajp.2024.104087&amp;partnerID=40&amp;md5=94a5134cc0329298a90770ce4c7e4922</t>
        </is>
      </c>
      <c r="S1299" t="inlineStr">
        <is>
          <t>ADHD; Diffusion spectrum imaging; Longitudinal study; Machine-learning; White matter microstructure</t>
        </is>
      </c>
      <c r="U1299" t="inlineStr">
        <is>
          <t>Adolescent; Attention Deficit Disorder with Hyperactivity; Child; Diffusion Tensor Imaging; Female; Humans; Longitudinal Studies; Machine Learning; Male; White Matter; atomoxetine; methylphenidate; area under the curve; Article; attention deficit hyperactivity disorder; child; diffusion tensor imaging; DSM-IV; feature selection; fractional anisotropy; fronto-occipital fasciculus; head movement; human; image analysis; learning; longitudinal study; machine learning; male; neuropsychological assessment; random forest; receiver operating characteristic; school child; sensorimotor network; stria terminalis; superior longitudinal fasciculus; support vector machine; visual attention; white matter; whole-brain white matter microstructure; working memory; adolescent; diagnosis; diagnostic imaging; female; pathology; procedures</t>
        </is>
      </c>
      <c r="W1299" t="inlineStr">
        <is>
          <t>Scopus</t>
        </is>
      </c>
      <c r="X1299" t="inlineStr">
        <is>
          <t>2-s2.0-85194473345</t>
        </is>
      </c>
      <c r="AD1299" t="inlineStr">
        <is>
          <t>Scopus</t>
        </is>
      </c>
    </row>
    <row r="1300" hidden="1">
      <c r="A1300" t="inlineStr">
        <is>
          <t>Transgender and gender-diverse autistic adolescents are at elevated risk of depression</t>
        </is>
      </c>
      <c r="B1300">
        <f>IF(COUNTIF($A$1:A1299,
IF(ISNUMBER(MATCH(RIGHT(TRIM(A1299),1),{".",",",";",":","!","?"},0)),
LEFT(TRIM(A1299),LEN(TRIM(A1299))-1),
TRIM(A1299)
))=1,
"Not Duplicate",
"Duplicate")</f>
        <v/>
      </c>
      <c r="C1300">
        <f>_xlfn.IFNA(_xlfn.XLOOKUP(A1300, Table1[Title], Table1[Inclusion/Exclusion Decision]), "Added studies")</f>
        <v/>
      </c>
      <c r="D1300" t="inlineStr">
        <is>
          <t>Pereira J.; Ramos N.; Snyder L.G.; Veenstra-VanderWeele J.; Jutla A.</t>
        </is>
      </c>
      <c r="H1300" t="n">
        <v>2026</v>
      </c>
      <c r="I1300" t="inlineStr">
        <is>
          <t>Autism</t>
        </is>
      </c>
      <c r="J1300" t="n">
        <v>30</v>
      </c>
      <c r="K1300" t="n">
        <v>2</v>
      </c>
      <c r="M1300" t="inlineStr">
        <is>
          <t>Autistic people are more likely to be transgender and gender diverse than the general population. Furthermore, co-occurring trait-level autism and transgender and gender-diverse identity are associated with symptoms of depression and anxiety, and autistic adolescents who identify as transgender and gender diverse have more internalizing behaviors than both non-transgender and gender-diverse autistic adolescents and non-autistic transgender and gender-diverse adolescents. However, no study has yet examined the extent to which transgender and gender-diverse identity predicts specific co-occurring mental health diagnoses in autistic adolescents. In a sample of 9027 autistic adolescents aged 13 to 17 drawn from the Simons Powering Autism Research for Knowledge cohort, 36 of whom we identified as transgender and gender diverse, we estimated univariate models of transgender and gender-diverse identity as a predictor of individual diagnoses. Depression, but no other diagnosis, remained statistically significant after adjustment for multiple comparisons. In a multiple regression model that incorporated known risk factors for adolescent depression (e.g. language impairment and disturbed sleep), transgender and gender-diverse identity remained a significant predictor (odds ratio: 4.01, 95% confidence interval: 1.87–8.67, p = 5.94 × 10−4) with an effect size at least as strong as that of a depression family history. This suggests transgender and gender-diverse autistic adolescents, who often face stigma and discrimination, are particularly vulnerable to depression. Lay abstract: “Transgender and gender diverse” (TGD) people have gender identities that differ from the sex they were assigned at birth. Many autistic people have a TGD identity. Autistic adolescents who are TGD have more “internalizing symptoms,” which include symptoms of depression and anxiety, than autistic adolescents who are not TGD. In this study, we examined a group of 9027 autistic adolescents, 36 of whom had a TGD identity, to determine which, if any, mental health diagnoses would be associated with TGD identity, and whether those associations would remain even after accounting for known risk factors for a diagnosis. We found that depression, but no other diagnosis, was associated with TGD identity. This association remained even when accounting for known risk factors for depression, and in fact, TGD identity was associated with depression at least as strongly as a family history of that diagnosis. This strong association is perhaps not surprising. TGD adolescents often face stigma, social rejection, and discrimination, which can lead to depression. Autistic adolescents can face similar difficulties. Autistic youth who also have a TGD identity may therefore be at particular risk of developing depression. Our study highlights that providers who work with autistic youth in the community should be aware of this risk so they can identify and treat depression when it is present. Future studies should investigate the relationship between depression and TGD identity in autism further, to determine how providers and caregivers can support these youth. © The Author(s) 2025</t>
        </is>
      </c>
      <c r="P1300" t="inlineStr">
        <is>
          <t>10.1177/13623613251396712</t>
        </is>
      </c>
      <c r="R1300" t="inlineStr">
        <is>
          <t>https://www.scopus.com/inward/record.uri?eid=2-s2.0-105023876631&amp;doi=10.1177%2F13623613251396712&amp;partnerID=40&amp;md5=c818bd6505189cd8f79887f133243bc9</t>
        </is>
      </c>
      <c r="S1300" t="inlineStr">
        <is>
          <t>autism; clinical; diagnoses; gender; topics</t>
        </is>
      </c>
      <c r="U1300" t="inlineStr">
        <is>
          <t>Adolescent; Autistic Disorder; Depression; Female; Gender Identity; Humans; Male; Risk Factors; Transgender Persons; adolescent; anxiety; Article; attention deficit hyperactivity disorder; autism; bipolar disorder; caregiver; clinical significance; cognition; cohort analysis; depression; depression risk; DSM-5; female; gender diversity; human; human experiment; language ability; machine learning; male; mental disease; mental health; obsessive compulsive disorder; risk; sensitivity and specificity; social discrimination; socioeconomics; stigma; tic; transgender; epidemiology; gender identity; psychology; risk factor</t>
        </is>
      </c>
      <c r="V1300" t="inlineStr">
        <is>
          <t>All Open Access; Green Open Access</t>
        </is>
      </c>
      <c r="W1300" t="inlineStr">
        <is>
          <t>Scopus</t>
        </is>
      </c>
      <c r="X1300" t="inlineStr">
        <is>
          <t>2-s2.0-105023876631</t>
        </is>
      </c>
      <c r="AD1300" t="inlineStr">
        <is>
          <t>Scopus</t>
        </is>
      </c>
    </row>
    <row r="1301">
      <c r="A1301" t="inlineStr">
        <is>
          <t>Hypercomplex Graph Neural Network: Towards Deep Intersection of Multi-Modal Brain Networks</t>
        </is>
      </c>
      <c r="B1301">
        <f>IF(COUNTIF($A$1:A1300,
IF(ISNUMBER(MATCH(RIGHT(TRIM(A1300),1),{".",",",";",":","!","?"},0)),
LEFT(TRIM(A1300),LEN(TRIM(A1300))-1),
TRIM(A1300)
))=1,
"Not Duplicate",
"Duplicate")</f>
        <v/>
      </c>
      <c r="C1301">
        <f>_xlfn.IFNA(_xlfn.XLOOKUP(A1301, Table1[Title], Table1[Inclusion/Exclusion Decision]), "Added studies")</f>
        <v/>
      </c>
      <c r="D1301" t="inlineStr">
        <is>
          <t>Yang Y.; Ye C.; Cai G.; Song K.; Zhang J.; Xiang Y.; Ma T.</t>
        </is>
      </c>
      <c r="H1301" t="n">
        <v>2025</v>
      </c>
      <c r="I1301" t="inlineStr">
        <is>
          <t>IEEE Journal of Biomedical and Health Informatics</t>
        </is>
      </c>
      <c r="J1301" t="n">
        <v>29</v>
      </c>
      <c r="K1301" t="n">
        <v>5</v>
      </c>
      <c r="M1301" t="inlineStr">
        <is>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  © 2013 IEEE.</t>
        </is>
      </c>
      <c r="P1301" t="inlineStr">
        <is>
          <t>10.1109/JBHI.2024.3490664</t>
        </is>
      </c>
      <c r="R1301" t="inlineStr">
        <is>
          <t>https://www.scopus.com/inward/record.uri?eid=2-s2.0-85208397650&amp;doi=10.1109%2FJBHI.2024.3490664&amp;partnerID=40&amp;md5=a8c810bb5e7faac10a3e830b82735edb</t>
        </is>
      </c>
      <c r="S1301" t="inlineStr">
        <is>
          <t>brain; hypercomplex-GNN; Multi-modal graph neural network; neuroimage; tensor</t>
        </is>
      </c>
      <c r="U1301" t="inlineStr">
        <is>
          <t>Brain; Graph Neural Networks; Humans; Magnetic Resonance Imaging; Nerve Net; Neural Networks, Computer; Brain; Functional neuroimaging; Graph algorithms; Graph embeddings; Modal analysis; Network theory (graphs); Scalability; Tensors; Brain networks; Functionals; Graph neural networks; Hypercomplex-graph neural network; Multi-modal; Multi-modal graph neural network; Multimodal network; Network organization; Neuroimage; Alzheimer disease; Article; attention deficit hyperactivity disorder; autism; behavioral phenotype; clinical dementia rating scale; connectome; controlled study; deep learning; diagnostic accuracy; diagnostic test accuracy study; disease exacerbation; electroencephalogram; female; functional magnetic resonance imaging; graph neural network; human; hypercomplex graph neural network; male; mild cognitive impairment; Mini Mental State Examination; multi modal brain network; nerve cell network; neuroimaging; phenotype; sensitivity and specificity; artificial neural network; brain; diagnostic imaging; graph neural network; nuclear magnetic resonance imaging; physiology; Graph neural networks</t>
        </is>
      </c>
      <c r="W1301" t="inlineStr">
        <is>
          <t>Scopus</t>
        </is>
      </c>
      <c r="X1301" t="inlineStr">
        <is>
          <t>2-s2.0-85208397650</t>
        </is>
      </c>
      <c r="AD1301" t="inlineStr">
        <is>
          <t>Scopus</t>
        </is>
      </c>
    </row>
    <row r="1302" hidden="1">
      <c r="A1302" t="inlineStr">
        <is>
          <t>ATSF-SFL: Adaptive spatiotemporal feature fusion and split federated learning framework based on rs-fMRI for multi-center brain disease diagnosis</t>
        </is>
      </c>
      <c r="B1302">
        <f>IF(COUNTIF($A$1:A1301,
IF(ISNUMBER(MATCH(RIGHT(TRIM(A1301),1),{".",",",";",":","!","?"},0)),
LEFT(TRIM(A1301),LEN(TRIM(A1301))-1),
TRIM(A1301)
))=1,
"Not Duplicate",
"Duplicate")</f>
        <v/>
      </c>
      <c r="C1302">
        <f>_xlfn.IFNA(_xlfn.XLOOKUP(A1302, Table1[Title], Table1[Inclusion/Exclusion Decision]), "Added studies")</f>
        <v/>
      </c>
      <c r="D1302" t="inlineStr">
        <is>
          <t>Yu X.; Li Y.; Chu Z.; Sun S.; Liu B.; Li C.; Shen W.; Long H.</t>
        </is>
      </c>
      <c r="H1302" t="n">
        <v>2026</v>
      </c>
      <c r="I1302" t="inlineStr">
        <is>
          <t>Biomedical Signal Processing and Control</t>
        </is>
      </c>
      <c r="J1302" t="n">
        <v>120</v>
      </c>
      <c r="L1302" t="n">
        <v>110040</v>
      </c>
      <c r="M1302" t="inlineStr">
        <is>
          <t>Brain disorders, such as Attention Deficit Hyperactivity Disorder (ADHD), significantly impair cognitive and social functions, underscoring the urgent need for early and accurate diagnosis. Resting-state functional magnetic resonance imaging (rs-fMRI) can extract Dynamic Functional Connectivity (DFC) from Blood Oxygen Level Dependent (BOLD) signals in various brain regions, offering valuable tools for disease research. However, traditional diagnostic methods often depend on subjective scales that exhibit poor consistency. Furthermore, existing privacy-preserving approaches based on federated learning, while effective, encounter challenges related to inadequate spatiotemporal modeling capabilities, resulting in suboptimal prediction performance during multi-center training. To address these limitations, we propose ATSF-SFL, a privacy-preserving framework grounded in split federated learning for multi-center rs-fMRI data analysis. This framework incorporates an individual spatiotemporal representation module on the client side, which adaptively fuses local spatiotemporal features. Additionally, it establishes a population aggregation optimization module on the server side to mitigate the interference of data heterogeneity through federated aggregation strategies and proximal regularization. By sharing only low-dimensional intermediate activations instead of raw data or complete models, this mechanism effectively safeguards data privacy. Experimental results from the Autism Brain Imaging Data Exchange (ABIDE), ADHD-200, and a private Insomnia Disorder (ID) dataset indicate that the proposed method surpasses existing baseline models and identifies abnormal functional connectivity patterns that align with disease pathological mechanisms. This study presents a secure and efficient solution for cross-center neuroimaging analysis, demonstrating significant potential for the early and accurate diagnosis of brain disorders. © 2026 Elsevier Ltd</t>
        </is>
      </c>
      <c r="P1302" t="inlineStr">
        <is>
          <t>10.1016/j.bspc.2026.110040</t>
        </is>
      </c>
      <c r="R1302" t="inlineStr">
        <is>
          <t>https://www.scopus.com/inward/record.uri?eid=2-s2.0-105031573278&amp;doi=10.1016%2Fj.bspc.2026.110040&amp;partnerID=40&amp;md5=82a3dd0099032a48b97fca965f0bad72</t>
        </is>
      </c>
      <c r="S1302" t="inlineStr">
        <is>
          <t>Adaptive spatiotemporal fusion; Brain disease diagnosis; Dynamic functional connectivity; Privacy preservation; rs-fMRI; Split federated learning</t>
        </is>
      </c>
      <c r="U1302" t="inlineStr">
        <is>
          <t>Brain; Brain mapping; Diseases; Population statistics; Privacy-preserving techniques; Adaptive spatiotemporal fusion; Brain disease; Brain disease diagnose; Disease diagnosis; Dynamic functional connectivity; Functional connectivity; Privacy preservation; Resting-state functional magnetic resonance imaging; Spatio-temporal fusions; Split federated learning; adaptive spatiotemporal feature fusion and split federated learning; Article; attention deficit hyperactivity disorder; autism; BOLD signal; brain disease; conceptual framework; controlled study; convolutional neural network; crossmodal attention; data privacy; deep learning; diagnostic accuracy; diagnostic test accuracy study; feature extraction; federated learning; functional connectivity; functional magnetic resonance imaging; human; insomnia; machine learning; machine prediction model; major clinical study; multicenter study; nerve cell network; neuroimaging; random forest; spatiotemporal analysis; support vector machine; Diagnosis</t>
        </is>
      </c>
      <c r="W1302" t="inlineStr">
        <is>
          <t>Scopus</t>
        </is>
      </c>
      <c r="X1302" t="inlineStr">
        <is>
          <t>2-s2.0-105031573278</t>
        </is>
      </c>
      <c r="AD1302" t="inlineStr">
        <is>
          <t>Scopus</t>
        </is>
      </c>
    </row>
    <row r="1303">
      <c r="A1303" t="inlineStr">
        <is>
          <t>Learning image derived PDE-phenotypes from fMRI data</t>
        </is>
      </c>
      <c r="B1303">
        <f>IF(COUNTIF($A$1:A1302,
IF(ISNUMBER(MATCH(RIGHT(TRIM(A1302),1),{".",",",";",":","!","?"},0)),
LEFT(TRIM(A1302),LEN(TRIM(A1302))-1),
TRIM(A1302)
))=1,
"Not Duplicate",
"Duplicate")</f>
        <v/>
      </c>
      <c r="C1303">
        <f>_xlfn.IFNA(_xlfn.XLOOKUP(A1303, Table1[Title], Table1[Inclusion/Exclusion Decision]), "Added studies")</f>
        <v/>
      </c>
      <c r="D1303" t="inlineStr">
        <is>
          <t>Bica I.; Trang R.; Hu R.; Su W.; Zhai Z.; Zhang Q.</t>
        </is>
      </c>
      <c r="H1303" t="n">
        <v>2025</v>
      </c>
      <c r="I1303" t="inlineStr">
        <is>
          <t>Brain Informatics</t>
        </is>
      </c>
      <c r="J1303" t="n">
        <v>12</v>
      </c>
      <c r="K1303" t="n">
        <v>1</v>
      </c>
      <c r="L1303" t="n">
        <v>35</v>
      </c>
      <c r="M1303" t="inlineStr">
        <is>
          <t>Partial differential equations (PDEs) model various physical phenomena, such as electromagnetic fields and fluid mechanics. Methods such as sparse identification of nonlinear dynamics (SINDy) and PDE-Net 2.0 have been developed to identify and model PDEs on the basis of data via sparse optimization and deep neural networks, respectively. While PDE models are less commonly applied to fMRI data, they have the potential to uncover hidden connections and essential components in brain activity. Using the ADHD200 dataset, we applied canonical independent component analysis (CanICA) and uniform manifold approximation (UMAP) for dimensionality reduction of fMRI data. We then used sparse ridge regression to identify PDEs from the reduced data, and applied significant PDE features for classification achieving high accuracy in distinguishing individuals with attention deficit hyperactivity disorder (ADHD). This study demonstrates a novel approach for extracting meaningful features from fMRI data for neurological disorder analysis to understand the role of oxygen transport (delivery &amp; consumption) in the brain during neural activity, which is relevant for studying intracranial pathologies. © The Author(s) 2025.</t>
        </is>
      </c>
      <c r="P1303" t="inlineStr">
        <is>
          <t>10.1186/s40708-025-00283-w</t>
        </is>
      </c>
      <c r="R1303" t="inlineStr">
        <is>
          <t>https://www.scopus.com/inward/record.uri?eid=2-s2.0-105024212273&amp;doi=10.1186%2Fs40708-025-00283-w&amp;partnerID=40&amp;md5=ab6ff93d0487837ffc161ec8100bc1e8</t>
        </is>
      </c>
      <c r="S1303" t="inlineStr">
        <is>
          <t>BOLD signal; Dimensionality reduction; fMRI; Partial differential equations; Sparse ridge regression</t>
        </is>
      </c>
      <c r="U1303" t="inlineStr">
        <is>
          <t>Brain; Data reduction; Deep neural networks; Dimensionality reduction; Dynamics; Electromagnetic fields; Fluid mechanics; Independent component analysis; Neurons; BOLD signal; Dimensionality reduction; Electromagnetics; FMRI; fMRI data; Partial differential; Partial differential equation models; Physical phenomena; Ridge regression; Sparse ridge regression; algorithm; Article; attention deficit hyperactivity disorder; BOLD signal; clinical effectiveness; cognition; convolutional neural network; deep learning; deep neural network; diffusion tensor imaging; dimensionality reduction; discrete Fourier transform; electroencephalogram; electromagnetism; feature extraction; functional connectivity; functional magnetic resonance imaging; gray matter; human; image analysis; independent component analysis; k nearest neighbor; learning algorithm; learning curve; machine learning; mathematical analysis; nerve cell network; neuroimaging; neurologic disease; nonlinear system; nuclear magnetic resonance imaging; numerical cognition; oxygen transport; phenotype; receiver operating characteristic; ridge regression; support vector machine; uniform manifold approximation and projection; validation study; white matter; Partial differential equations</t>
        </is>
      </c>
      <c r="V1303" t="inlineStr">
        <is>
          <t>All Open Access; Gold Open Access; Green Open Access</t>
        </is>
      </c>
      <c r="W1303" t="inlineStr">
        <is>
          <t>Scopus</t>
        </is>
      </c>
      <c r="X1303" t="inlineStr">
        <is>
          <t>2-s2.0-105024212273</t>
        </is>
      </c>
      <c r="AD1303" t="inlineStr">
        <is>
          <t>Scopus</t>
        </is>
      </c>
    </row>
    <row r="1304">
      <c r="A1304" t="inlineStr">
        <is>
          <t>Paternal periconceptional exposure to reserpine and antidepressants causes developmental abnormalities and ADHD-like behavior in offspring: A deep learning analysis</t>
        </is>
      </c>
      <c r="B1304">
        <f>IF(COUNTIF($A$1:A1303,
IF(ISNUMBER(MATCH(RIGHT(TRIM(A1303),1),{".",",",";",":","!","?"},0)),
LEFT(TRIM(A1303),LEN(TRIM(A1303))-1),
TRIM(A1303)
))=1,
"Not Duplicate",
"Duplicate")</f>
        <v/>
      </c>
      <c r="C1304">
        <f>_xlfn.IFNA(_xlfn.XLOOKUP(A1304, Table1[Title], Table1[Inclusion/Exclusion Decision]), "Added studies")</f>
        <v/>
      </c>
      <c r="D1304" t="inlineStr">
        <is>
          <t>Bao Y.; Du Y.; Zhang J.; Li M.; Man X.; Gu K.; Li J.; Feng X.</t>
        </is>
      </c>
      <c r="H1304" t="n">
        <v>2025</v>
      </c>
      <c r="I1304" t="inlineStr">
        <is>
          <t>Journal of Psychiatric Research</t>
        </is>
      </c>
      <c r="J1304" t="n">
        <v>191</v>
      </c>
      <c r="M1304" t="inlineStr">
        <is>
          <t>A growing body of research indicates that paternal exposure to adverse environments can result in genetic toxicity in the offspring. Nevertheless, the consequences of paternal preconception exposure to reserpine or antidepressant medications (venlafaxine alone, crocin alone, or a combination of venlafaxine and crocin) on offspring health remain uninvestigated. The present study elucidates the effects of paternal preconception in a depressed state or exposure to antidepressants on offspring development and motor behavior. In this study, a deep learning Twin Network was employed to accurately stage F1 generation embryos and objectively quantify the developmental tempo. EmbryoNet was employed to predict developmental abnormalities signals (shh, nodal, bmp) in the F1 generation embryos, those associated with the dopamine pathway. Furthermore, dopamine is linked to motor behavior. The behavioral results suggest the presence of ADHD-like behaviors in the F1 generation of paternally exposed reserpine. It is generally accepted that genotoxicity is usually accompanied by ROS production. In conclusion, the deep learning approach employed in this study allows for the early prediction of abnormal signals and early screening and diagnosis. This study makes a valuable contribution to the safety assessment of antidepressant drugs, providing a cautionary role for the intake of antidepressants and paternal inheritance. © 2025 Elsevier Ltd. All rights are reserved, including those for text and data mining, AI training, and similar technologies.</t>
        </is>
      </c>
      <c r="P1304" t="inlineStr">
        <is>
          <t>10.1016/j.jpsychires.2025.09.039</t>
        </is>
      </c>
      <c r="R1304" t="inlineStr">
        <is>
          <t>https://www.scopus.com/inward/record.uri?eid=2-s2.0-105017904390&amp;doi=10.1016%2Fj.jpsychires.2025.09.039&amp;partnerID=40&amp;md5=4a4b77ac094c6a1f77f5559fc6e8a171</t>
        </is>
      </c>
      <c r="S1304" t="inlineStr">
        <is>
          <t>ADHD-Like behavior; Crocin; Deep learning; Paternal lineage; Reserpine; Venlafaxine; Zebrafish</t>
        </is>
      </c>
      <c r="U1304" t="inlineStr">
        <is>
          <t>Animals; Antidepressive Agents; Attention Deficit Disorder with Hyperactivity; Behavior, Animal; Deep Learning; Female; Humans; Male; Paternal Exposure; Pregnancy; Prenatal Exposure Delayed Effects; Reserpine; Venlafaxine Hydrochloride; amine oxidase (flavin containing); bone morphogenetic protein; bone morphogenetic protein 4; complementary DNA; crocin; dopamine; glutathione peroxidase; messenger RNA; nodal1 protein; nodal2 protein; protein Nodal; reactive oxygen metabolite; reserpine; RNA; sonic hedgehog protein; unclassified drug; venlafaxine; antidepressant agent; reserpine; venlafaxine; adult; animal experiment; animal model; Article; attention deficit hyperactivity disorder; conception; controlled study; deep learning; depression; developmental delay; developmental disorder; disease association; drug exposure; embryo development; embryonet; fluorescence microscopy; genotoxicity; locomotion; male; nodal signaling; nonhuman; paternal exposure; paternal inheritance; paternal periconceptional exposure; progeny; risk assessment; twin network; zebra fish; adverse event; animal; animal behavior; drug effect; female; human; pathophysiology; pregnancy; prenatal exposure delayed effect</t>
        </is>
      </c>
      <c r="W1304" t="inlineStr">
        <is>
          <t>Scopus</t>
        </is>
      </c>
      <c r="X1304" t="inlineStr">
        <is>
          <t>2-s2.0-105017904390</t>
        </is>
      </c>
      <c r="AD1304" t="inlineStr">
        <is>
          <t>Scopus</t>
        </is>
      </c>
    </row>
    <row r="1305" hidden="1">
      <c r="A1305" t="inlineStr">
        <is>
          <t>The ChAMP App: A Scalable mHealth Technology for Detecting Digital Phenotypes of Early Childhood Mental Health</t>
        </is>
      </c>
      <c r="B1305">
        <f>IF(COUNTIF($A$1:A1304,
IF(ISNUMBER(MATCH(RIGHT(TRIM(A1304),1),{".",",",";",":","!","?"},0)),
LEFT(TRIM(A1304),LEN(TRIM(A1304))-1),
TRIM(A1304)
))=1,
"Not Duplicate",
"Duplicate")</f>
        <v/>
      </c>
      <c r="C1305">
        <f>_xlfn.IFNA(_xlfn.XLOOKUP(A1305, Table1[Title], Table1[Inclusion/Exclusion Decision]), "Added studies")</f>
        <v/>
      </c>
      <c r="D1305" t="inlineStr">
        <is>
          <t>Loftness B.C.; Halvorson-Phelan J.; O'Leary A.; Bradshaw C.; Prytherch S.; Berman I.; Torous J.; Copeland W.E.; Cheney N.; McGinnis R.S.; McGinnis E.W.</t>
        </is>
      </c>
      <c r="H1305" t="n">
        <v>2024</v>
      </c>
      <c r="I1305" t="inlineStr">
        <is>
          <t>IEEE Journal of Biomedical and Health Informatics</t>
        </is>
      </c>
      <c r="J1305" t="n">
        <v>28</v>
      </c>
      <c r="K1305" t="n">
        <v>4</v>
      </c>
      <c r="M1305"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  © 2013 IEEE.</t>
        </is>
      </c>
      <c r="P1305" t="inlineStr">
        <is>
          <t>10.1109/JBHI.2023.3337649</t>
        </is>
      </c>
      <c r="R1305" t="inlineStr">
        <is>
          <t>https://www.scopus.com/inward/record.uri?eid=2-s2.0-85179034446&amp;doi=10.1109%2FJBHI.2023.3337649&amp;partnerID=40&amp;md5=6d19ae6684311c8b219286eb6657117a</t>
        </is>
      </c>
      <c r="S1305" t="inlineStr">
        <is>
          <t>adhd; anxiety; anxiety; depression; digital biomarkers; Digital health; machine learning; mobile health; pediatric mental health</t>
        </is>
      </c>
      <c r="U1305" t="inlineStr">
        <is>
          <t>Behavioral research; Biomarkers; Diagnosis; Information management; Learning systems; mHealth; Open systems; Pediatrics; Physiology; biological marker; Adhd; Anxiety; Anxiety disorder; Behavioral science; Depression; Digital biomarker; Digital health; Machine-learning; Mental health; Mood; Pediatric mental health; Task analysis; accuracy; anxiety; anxiety disorder; Article; attention deficit hyperactivity disorder; autism; child; childhood; depression; digital health; digital health technology; disability severity; disease severity; emotional stability; entropy; female; health literacy; human; intellectual impairment; machine learning; male; mania; mental disease; mental health; mhealth technology; phenotype; phobia; Positive and Negative Syndrome Scale; prevalence; psychometry; questionnaire; sensitivity and specificity; social phobia; telehealth; training; E-learning</t>
        </is>
      </c>
      <c r="V1305" t="inlineStr">
        <is>
          <t>All Open Access; Green Open Access; Hybrid Gold Open Access</t>
        </is>
      </c>
      <c r="W1305" t="inlineStr">
        <is>
          <t>Scopus</t>
        </is>
      </c>
      <c r="X1305" t="inlineStr">
        <is>
          <t>2-s2.0-85179034446</t>
        </is>
      </c>
      <c r="AD1305" t="inlineStr">
        <is>
          <t>Scopus</t>
        </is>
      </c>
    </row>
    <row r="1306" hidden="1">
      <c r="A1306" t="inlineStr">
        <is>
          <t>Analysis of Electroencephalography Signals for Attention Deficit Hyperactivity Disorder Using Power Spectral Density and Nonlinear Neural Dynamic Properties</t>
        </is>
      </c>
      <c r="B1306">
        <f>IF(COUNTIF($A$1:A1305,
IF(ISNUMBER(MATCH(RIGHT(TRIM(A1305),1),{".",",",";",":","!","?"},0)),
LEFT(TRIM(A1305),LEN(TRIM(A1305))-1),
TRIM(A1305)
))=1,
"Not Duplicate",
"Duplicate")</f>
        <v/>
      </c>
      <c r="C1306">
        <f>_xlfn.IFNA(_xlfn.XLOOKUP(A1306, Table1[Title], Table1[Inclusion/Exclusion Decision]), "Added studies")</f>
        <v/>
      </c>
      <c r="D1306" t="inlineStr">
        <is>
          <t>Xuan T.V.; Le Quoc K.; Quang L.H.</t>
        </is>
      </c>
      <c r="H1306" t="n">
        <v>2025</v>
      </c>
      <c r="I1306" t="inlineStr">
        <is>
          <t>IFMBE Proceedings</t>
        </is>
      </c>
      <c r="J1306" t="n">
        <v>123</v>
      </c>
      <c r="M1306" t="inlineStr">
        <is>
          <t>Attention deficit hyperactivity disorder is one of the common neurodevelopmental disorders that appears early in childhood and often persists into adulthood if timely and appropriate interventions are not implemented. Therefore, the early and timely diagnosis of attention deficit hyperactivity disorder (ADHD) in children plays an extremely important role in the process of controlling and improving symptoms. The current diagnosis of ADHD is still only a clinical diagnosis, which requires a long observation time and a rather complicated process. However, since electroencephalography (EEG) was proposed, researched, and tested in detecting ADHD patients, it has provided many valuable insights and proved to be extremely useful, particularly in assessing the neurological functions of children with ADHD. This study focuses on examining the suitability of several spectral estimation methods such as Periodogram, Welch’s method, and Multitaper, when combined with machine learning algorithms in identifying ADHD patients. The EEG signal’s nonlinear neural dynamic properties, including complexity and entropy, are also exploited and evaluated through classification models. Linear Discriminant Analysis (LDA), Support Vector Machine (SVM), and Random Forest (RF) are three machine learning algorithms used throughout this study. The results show that the Periodogram spectral estimation method, when used in conjunction with the Support Vector Machine model, yields the best results, additionally, the integration of nonlinear dynamic properties proves to be truly effective, with the constructed classification model achieving an accuracy of 94.3% and an F1-score of 93.8%. © The Author(s), under exclusive license to Springer Nature Switzerland AG 2025.</t>
        </is>
      </c>
      <c r="P1306" t="inlineStr">
        <is>
          <t>10.1007/978-3-031-90197-3_39</t>
        </is>
      </c>
      <c r="R1306" t="inlineStr">
        <is>
          <t>https://www.scopus.com/inward/record.uri?eid=2-s2.0-105008419485&amp;doi=10.1007%2F978-3-031-90197-3_39&amp;partnerID=40&amp;md5=887b708d424a9c838d29b98a361e4881</t>
        </is>
      </c>
      <c r="S1306" t="inlineStr">
        <is>
          <t>ADHD; Complexity; EEG; Entropy; Nonlinear Neural Dynamic; Spectral Estimation</t>
        </is>
      </c>
      <c r="U1306" t="inlineStr">
        <is>
          <t>Biomedical signal processing; Computer aided diagnosis; Discriminant analysis; Diseases; Electrophysiology; Learning algorithms; Learning systems; Power spectral density; Signal analysis; Support vector machines; Attention deficit hyperactivity disorder; Classification models; Complexity; Dynamics properties; Machine learning algorithms; Neural dynamics; Nonlinear neural dynamic; Periodograms; Spectral Estimation; Spectral estimation methods; Electroencephalography; Entropy</t>
        </is>
      </c>
      <c r="W1306" t="inlineStr">
        <is>
          <t>Scopus</t>
        </is>
      </c>
      <c r="X1306" t="inlineStr">
        <is>
          <t>2-s2.0-105008419485</t>
        </is>
      </c>
      <c r="AD1306" t="inlineStr">
        <is>
          <t>Scopus</t>
        </is>
      </c>
    </row>
    <row r="1307">
      <c r="A1307" t="inlineStr">
        <is>
          <t>Electroencephalogram-Based ConvMixer Architecture for Recognizing Attention Deficit Hyperactivity Disorder in Children</t>
        </is>
      </c>
      <c r="B1307">
        <f>IF(COUNTIF($A$1:A1306,
IF(ISNUMBER(MATCH(RIGHT(TRIM(A1306),1),{".",",",";",":","!","?"},0)),
LEFT(TRIM(A1306),LEN(TRIM(A1306))-1),
TRIM(A1306)
))=1,
"Not Duplicate",
"Duplicate")</f>
        <v/>
      </c>
      <c r="C1307">
        <f>_xlfn.IFNA(_xlfn.XLOOKUP(A1307, Table1[Title], Table1[Inclusion/Exclusion Decision]), "Added studies")</f>
        <v/>
      </c>
      <c r="D1307" t="inlineStr">
        <is>
          <t>Feng M.; Xu J.</t>
        </is>
      </c>
      <c r="H1307" t="n">
        <v>2024</v>
      </c>
      <c r="I1307" t="inlineStr">
        <is>
          <t>Brain Sciences</t>
        </is>
      </c>
      <c r="J1307" t="n">
        <v>14</v>
      </c>
      <c r="K1307" t="n">
        <v>5</v>
      </c>
      <c r="L1307" t="n">
        <v>469</v>
      </c>
      <c r="M1307" t="inlineStr">
        <is>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 2024 by the authors.</t>
        </is>
      </c>
      <c r="P1307" t="inlineStr">
        <is>
          <t>10.3390/brainsci14050469</t>
        </is>
      </c>
      <c r="R1307" t="inlineStr">
        <is>
          <t>https://www.scopus.com/inward/record.uri?eid=2-s2.0-85194428451&amp;doi=10.3390%2Fbrainsci14050469&amp;partnerID=40&amp;md5=f8e593855a336422426dfbb2f2a3f5b8</t>
        </is>
      </c>
      <c r="S1307" t="inlineStr">
        <is>
          <t>attention deficit hyperactivity disorder (ADHD); ConvMixer; deep learning; early diagnosis; efficient channel attention (ECA); electroencephalogram (EEG)</t>
        </is>
      </c>
      <c r="U1307" t="inlineStr">
        <is>
          <t>adolescent; Article; artificial neural network; attention deficit hyperactivity disorder; brain depth stimulation; child; convolution algorithm; diagnostic accuracy; DNA extraction; DSM-IV; electroencephalogram; electroencephalography; feature extraction; functional connectivity; human; image segmentation; image size; learning algorithm; machine learning; measurement accuracy; measurement precision; nerve cell network; nuclear magnetic resonance imaging; quality of life; recall; receiver operating characteristic; robustness; sensitivity and specificity; signal noise ratio; signal processing; task performance; time series analysis; training; visual attention</t>
        </is>
      </c>
      <c r="V1307" t="inlineStr">
        <is>
          <t>All Open Access; Gold Open Access; Green Open Access</t>
        </is>
      </c>
      <c r="W1307" t="inlineStr">
        <is>
          <t>Scopus</t>
        </is>
      </c>
      <c r="X1307" t="inlineStr">
        <is>
          <t>2-s2.0-85194428451</t>
        </is>
      </c>
      <c r="AD1307" t="inlineStr">
        <is>
          <t>Scopus</t>
        </is>
      </c>
    </row>
    <row r="1308" hidden="1">
      <c r="A1308" t="inlineStr">
        <is>
          <t>Impact of brain regions on attention deficit hyperactivity disorder (ADHD) electroencephalogram (EEG) signals: Comparison of machine learning algorithms with empirical mode decomposition and time domain analysis</t>
        </is>
      </c>
      <c r="B1308">
        <f>IF(COUNTIF($A$1:A1307,
IF(ISNUMBER(MATCH(RIGHT(TRIM(A1307),1),{".",",",";",":","!","?"},0)),
LEFT(TRIM(A1307),LEN(TRIM(A1307))-1),
TRIM(A1307)
))=1,
"Not Duplicate",
"Duplicate")</f>
        <v/>
      </c>
      <c r="C1308">
        <f>_xlfn.IFNA(_xlfn.XLOOKUP(A1308, Table1[Title], Table1[Inclusion/Exclusion Decision]), "Added studies")</f>
        <v/>
      </c>
      <c r="D1308" t="inlineStr">
        <is>
          <t>Deshmukh M.; Khemchandani M.; Mhatre M.</t>
        </is>
      </c>
      <c r="H1308" t="n">
        <v>2025</v>
      </c>
      <c r="I1308" t="inlineStr">
        <is>
          <t>Applied Neuropsychology: Child</t>
        </is>
      </c>
      <c r="M1308" t="inlineStr">
        <is>
          <t>Objective: This study emphasizes the importance of using proper combinations of brain area, extraction of features, and machine learning (ML) techniques for electroencephalogram (EEG)-based attention deficit hyperactivity disorder (ADHD) identification. The effectiveness of EEG-based solutions is determined by the feature extraction method, selection of brain regions, and ML algorithms used. Method: Empirical mode decomposition (EMD) was employed to identify and analyze ADHD-related abnormalities in EEG waveforms. An analysis of nonstationary and nonlinear time series data using EMD reduces an EEG waveform to a collection of intrinsic mode functions (IMFs). Random forest (RF), AdaBoost (AB), Naive Bayes (NB), support vector machine (SVM), k-nearest neighbor (KNN), decision tree (DT), linear discriminant analysis (LDA), and deep belief networks (DBNs) classification techniques were utilized. Result: Our research showed that RF, EMD based NB, and DBN constantly outperformed on all combinations of brain regions. The EMD-based NB classifier obtained the best score at 87% accuracy on the Frontal Pole (FPO) of the brain as well as on frontal region; second, the RF achieved accuracy at 84% on the Fronto-Central Pole (FCP) of the brain and 83% on the frontal region. The precision, accuracy, and recall of the EMD-based DBN and NB algorithms outperformed those of the other models. Significance: Our technique provides interpretable insights by focusing on particular regions of brain that makes it more applicable and relevant clinically. © 2025 Taylor &amp; Francis Group, LLC.</t>
        </is>
      </c>
      <c r="P1308" t="inlineStr">
        <is>
          <t>10.1080/21622965.2025.2511691</t>
        </is>
      </c>
      <c r="R1308" t="inlineStr">
        <is>
          <t>https://www.scopus.com/inward/record.uri?eid=2-s2.0-105008329104&amp;doi=10.1080%2F21622965.2025.2511691&amp;partnerID=40&amp;md5=cc11a8f10cb7db25d7c656113d26d8dd</t>
        </is>
      </c>
      <c r="S1308" t="inlineStr">
        <is>
          <t>ADHD; EEG; EMD; IMF; machine learning</t>
        </is>
      </c>
      <c r="W1308" t="inlineStr">
        <is>
          <t>Scopus</t>
        </is>
      </c>
      <c r="X1308" t="inlineStr">
        <is>
          <t>2-s2.0-105008329104</t>
        </is>
      </c>
      <c r="AD1308" t="inlineStr">
        <is>
          <t>Scopus</t>
        </is>
      </c>
    </row>
    <row r="1309" hidden="1">
      <c r="A1309" t="inlineStr">
        <is>
          <t>Cluster of differentiation molecules in the metabolic syndrome</t>
        </is>
      </c>
      <c r="B1309">
        <f>IF(COUNTIF($A$1:A1308,
IF(ISNUMBER(MATCH(RIGHT(TRIM(A1308),1),{".",",",";",":","!","?"},0)),
LEFT(TRIM(A1308),LEN(TRIM(A1308))-1),
TRIM(A1308)
))=1,
"Not Duplicate",
"Duplicate")</f>
        <v/>
      </c>
      <c r="C1309">
        <f>_xlfn.IFNA(_xlfn.XLOOKUP(A1309, Table1[Title], Table1[Inclusion/Exclusion Decision]), "Added studies")</f>
        <v/>
      </c>
      <c r="D1309" t="inlineStr">
        <is>
          <t>Duc Nguyen H.; Ardeshir A.; Fonseca V.A.; Kim W.-K.</t>
        </is>
      </c>
      <c r="H1309" t="n">
        <v>2024</v>
      </c>
      <c r="I1309" t="inlineStr">
        <is>
          <t>Clinica Chimica Acta</t>
        </is>
      </c>
      <c r="J1309" t="n">
        <v>561</v>
      </c>
      <c r="L1309" t="n">
        <v>119819</v>
      </c>
      <c r="M1309" t="inlineStr">
        <is>
          <t>Metabolic syndrome (MetS) represents a significant public health concern due to its association with an increased risk of cardiovascular disease, type 2 diabetes, and other serious health conditions. Despite extensive research, the underlying molecular mechanisms contributing to MetS pathogenesis remain elusive. This review aims to provide a comprehensive overview of the molecular mechanisms linking MetS and cluster of differentiation (CD) markers, which play critical roles in immune regulation and cellular signaling. Through an extensive literature review with a systematic approach, we examine the involvement of various CD markers in MetS development and progression, including their roles in adipose tissue inflammation, insulin resistance, dyslipidemia, and hypertension. Additionally, we discuss potential therapeutic strategies targeting CD markers for the management of MetS. By synthesizing current evidence, this review contributes to a deeper understanding of the complex interplay between immune dysregulation and metabolic dysfunction in MetS, paving the way for the development of novel therapeutic interventions. © 2024 The Author(s)</t>
        </is>
      </c>
      <c r="P1309" t="inlineStr">
        <is>
          <t>10.1016/j.cca.2024.119819</t>
        </is>
      </c>
      <c r="R1309" t="inlineStr">
        <is>
          <t>https://www.scopus.com/inward/record.uri?eid=2-s2.0-85196323312&amp;doi=10.1016%2Fj.cca.2024.119819&amp;partnerID=40&amp;md5=be131a7ac06d816cba32ed93514fd73f</t>
        </is>
      </c>
      <c r="S1309" t="inlineStr">
        <is>
          <t>Cluster of differentiation; Dyslipidemia; Hypertension; Insulin resistance; Metabolic syndromes; Obesity</t>
        </is>
      </c>
      <c r="U1309" t="inlineStr">
        <is>
          <t>Biomarkers; Humans; Metabolic Syndrome; ADP ribosyl cyclase/cyclic ADP ribose hydrolase 1; CD14 antigen; CD36 antigen; CD39 antigen; CD40 antigen; connective tissue growth factor; cytotoxic T lymphocyte antigen 4; gamma interferon; hemoglobin A1c; interleukin 17; interleukin 4; interleukin 6; leukosialin; liraglutide; peroxisome proliferator activated receptor alpha; peroxisome proliferator activated receptor gamma; RANTES; reactive oxygen metabolite; resveratrol; semaglutide; toll like receptor 4; toll like receptor 8; transforming growth factor beta; tumor necrosis factor; vasculotropin; biological marker; ankle brachial index; antigen presenting cell; artificial intelligence; attention deficit hyperactivity disorder; cardiovascular risk; cytokine production; diabetic nephropathy; dyslipidemia; endothelial dysfunction; endothelial progenitor cell; genetic polymorphism; glycemic control; graft survival; hepatic stellate cell; human; immune response; immunological tolerance; immunomodulation; immunosuppressive treatment; inflammation; insulin resistance; insulin sensitivity; Kupffer cell; metabolic regulation; metabolic syndrome X; natural killer cell; phagocytosis; prenatal exposure; quality of life; regulatory T lymphocyte; Review; risk assessment; signal transduction; tumor associated leukocyte; tumor microenvironment; upregulation; metabolism</t>
        </is>
      </c>
      <c r="V1309" t="inlineStr">
        <is>
          <t>All Open Access; Hybrid Gold Open Access</t>
        </is>
      </c>
      <c r="W1309" t="inlineStr">
        <is>
          <t>Scopus</t>
        </is>
      </c>
      <c r="X1309" t="inlineStr">
        <is>
          <t>2-s2.0-85196323312</t>
        </is>
      </c>
      <c r="AD1309" t="inlineStr">
        <is>
          <t>Scopus</t>
        </is>
      </c>
    </row>
    <row r="1310">
      <c r="A1310" t="inlineStr">
        <is>
          <t>Prediction and Prevalence of Depression and Anxiety in Young Adults With Specific Learning Disorders: A Machine Learning Approach in Saudi Arabia</t>
        </is>
      </c>
      <c r="B1310">
        <f>IF(COUNTIF($A$1:A1309,
IF(ISNUMBER(MATCH(RIGHT(TRIM(A1309),1),{".",",",";",":","!","?"},0)),
LEFT(TRIM(A1309),LEN(TRIM(A1309))-1),
TRIM(A1309)
))=1,
"Not Duplicate",
"Duplicate")</f>
        <v/>
      </c>
      <c r="C1310">
        <f>_xlfn.IFNA(_xlfn.XLOOKUP(A1310, Table1[Title], Table1[Inclusion/Exclusion Decision]), "Added studies")</f>
        <v/>
      </c>
      <c r="D1310" t="inlineStr">
        <is>
          <t>Almulla A.; Khasawneh M.</t>
        </is>
      </c>
      <c r="H1310" t="n">
        <v>2026</v>
      </c>
      <c r="I1310" t="inlineStr">
        <is>
          <t>Clinical Psychology and Psychotherapy</t>
        </is>
      </c>
      <c r="J1310" t="n">
        <v>33</v>
      </c>
      <c r="K1310" t="n">
        <v>1</v>
      </c>
      <c r="L1310" t="inlineStr">
        <is>
          <t>e70221</t>
        </is>
      </c>
      <c r="M1310" t="inlineStr">
        <is>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 20 for depression; BAI ≥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 © 2026 John Wiley &amp; Sons Ltd.</t>
        </is>
      </c>
      <c r="P1310" t="inlineStr">
        <is>
          <t>10.1002/cpp.70221</t>
        </is>
      </c>
      <c r="R1310" t="inlineStr">
        <is>
          <t>https://www.scopus.com/inward/record.uri?eid=2-s2.0-105029977092&amp;doi=10.1002%2Fcpp.70221&amp;partnerID=40&amp;md5=1f2a73c2dcbc4ecabf4606b3fb556744</t>
        </is>
      </c>
      <c r="S1310" t="inlineStr">
        <is>
          <t>ADHD; anxiety; depression; DSM-5; machine learning; specific learning disorders</t>
        </is>
      </c>
      <c r="U1310" t="inlineStr">
        <is>
          <t>Adolescent; Adult; Anxiety Disorders; Cross-Sectional Studies; Depressive Disorder; Female; Humans; Learning Disabilities; Machine Learning; Male; Prevalence; Saudi Arabia; Young Adult; adolescent; adult; anxiety disorder; cross-sectional study; depression; diagnosis; epidemiology; female; human; learning disorder; machine learning; male; prevalence; psychology; Saudi Arabia; young adult</t>
        </is>
      </c>
      <c r="V1310" t="inlineStr">
        <is>
          <t>All Open Access; Bronze Open Access</t>
        </is>
      </c>
      <c r="W1310" t="inlineStr">
        <is>
          <t>Scopus</t>
        </is>
      </c>
      <c r="X1310" t="inlineStr">
        <is>
          <t>2-s2.0-105029977092</t>
        </is>
      </c>
      <c r="AD1310" t="inlineStr">
        <is>
          <t>Scopus</t>
        </is>
      </c>
    </row>
    <row r="1311" hidden="1">
      <c r="A1311" t="inlineStr">
        <is>
          <t>Machine Learning in Adolescent Mental Health: Advanced Comorbidity Analysis and Text Mining Insights</t>
        </is>
      </c>
      <c r="B1311">
        <f>IF(COUNTIF($A$1:A1310,
IF(ISNUMBER(MATCH(RIGHT(TRIM(A1310),1),{".",",",";",":","!","?"},0)),
LEFT(TRIM(A1310),LEN(TRIM(A1310))-1),
TRIM(A1310)
))=1,
"Not Duplicate",
"Duplicate")</f>
        <v/>
      </c>
      <c r="C1311">
        <f>_xlfn.IFNA(_xlfn.XLOOKUP(A1311, Table1[Title], Table1[Inclusion/Exclusion Decision]), "Added studies")</f>
        <v/>
      </c>
      <c r="D1311" t="inlineStr">
        <is>
          <t>Patsiala D.; Bolias K.; Passia F.; Feretzakis G.; Anastasiou A.; Koumpouros Y.</t>
        </is>
      </c>
      <c r="H1311" t="n">
        <v>2025</v>
      </c>
      <c r="I1311" t="inlineStr">
        <is>
          <t>Healthcare (Switzerland)</t>
        </is>
      </c>
      <c r="J1311" t="n">
        <v>13</v>
      </c>
      <c r="K1311" t="n">
        <v>17</v>
      </c>
      <c r="L1311" t="n">
        <v>2159</v>
      </c>
      <c r="M1311" t="inlineStr">
        <is>
          <t>Background: Justice-involved adolescents exhibit high rates of mental health disorders with complex comorbidity patterns. Understanding these patterns is crucial for developing targeted interventions in this vulnerable population. Methods: We applied multiple machine-learning techniques to electronic records from 124 justice-involved adolescents (11–21 years; mean = 15.7 ± 1.9). Analyses included association rule mining, K-Means clustering with t-SNE visualization, and topic modeling of clinicians’ recommendation notes. Results: Hyperkinetic disorders (F90.0/F90.1) and family-stress factors (Z63.5) together accounted for approximately 45% of all ICD-10 entries. A four-cluster K-Means solution built on age + F-codes alone showed weak separation (silhouette = 0.044), whereas adding Z-codes markedly improved cohesion (silhouette = 0.468) and isolated a distinct hyperkinetic–family-stress subgroup. Association-rule mining returned one robust rule, F81 → F90.0 (support = 0.048, confidence = 0.46, lift = 1.59), underscoring the frequent co-diagnosis of learning and attention-deficit disorders. Topic modeling of clinicians’ recommendation notes recovered five coherent intervention themes—vocational guidance, parent counseling, psycho-education, family psychotherapy, and psychiatric follow-up—which aligned closely with the data-driven clusters. Conclusions: These findings demonstrate how routine clinical data can reveal actionable comorbidity profiles and guide tailored interventions for complex adolescent mental-health presentations. © 2025 by the authors.</t>
        </is>
      </c>
      <c r="P1311" t="inlineStr">
        <is>
          <t>10.3390/healthcare13172159</t>
        </is>
      </c>
      <c r="R1311" t="inlineStr">
        <is>
          <t>https://www.scopus.com/inward/record.uri?eid=2-s2.0-105016157892&amp;doi=10.3390%2Fhealthcare13172159&amp;partnerID=40&amp;md5=154b3fb09343ea0f92fb27e4adfcef2a</t>
        </is>
      </c>
      <c r="S1311" t="inlineStr">
        <is>
          <t>adolescent mental health; association rule mining; cluster analysis; comorbidity; ICD codes; machine learning; topic modeling</t>
        </is>
      </c>
      <c r="U1311" t="inlineStr">
        <is>
          <t>adolescent; adult; algorithm; Article; attention deficit hyperactivity disorder; cluster analysis; cohort analysis; comorbidity; data visualization; decision making; drug therapy; dual diagnosis; family stress; family therapy; follow up; human; hyperkinesia; ICD-10; International Classification of Diseases; introspection; k means clustering; learning; machine learning; major clinical study; mental disease; mental health; mining; parent counseling; psychiatric diagnosis; psychoeducation; psychosocial care; special situation for pharmacovigilance; validity; vocational guidance; vulnerable population</t>
        </is>
      </c>
      <c r="V1311" t="inlineStr">
        <is>
          <t>All Open Access; Gold Open Access; Green Open Access</t>
        </is>
      </c>
      <c r="W1311" t="inlineStr">
        <is>
          <t>Scopus</t>
        </is>
      </c>
      <c r="X1311" t="inlineStr">
        <is>
          <t>2-s2.0-105016157892</t>
        </is>
      </c>
      <c r="AD1311" t="inlineStr">
        <is>
          <t>Scopus</t>
        </is>
      </c>
    </row>
    <row r="1312">
      <c r="A1312" t="inlineStr">
        <is>
          <t>Protocol for a randomized controlled trial: exercise-priming of CBT for depression (the CBT+ trial)</t>
        </is>
      </c>
      <c r="B1312">
        <f>IF(COUNTIF($A$1:A1311,
IF(ISNUMBER(MATCH(RIGHT(TRIM(A1311),1),{".",",",";",":","!","?"},0)),
LEFT(TRIM(A1311),LEN(TRIM(A1311))-1),
TRIM(A1311)
))=1,
"Not Duplicate",
"Duplicate")</f>
        <v/>
      </c>
      <c r="C1312">
        <f>_xlfn.IFNA(_xlfn.XLOOKUP(A1312, Table1[Title], Table1[Inclusion/Exclusion Decision]), "Added studies")</f>
        <v/>
      </c>
      <c r="D1312" t="inlineStr">
        <is>
          <t>Meyer J.D.; Kelly S.J.E.; Gidley J.M.; Lansing J.E.; Smith S.L.; Churchill S.L.; Thomas E.B.K.; Goldberg S.B.; Abercrombie H.C.; Murray T.A.; Wade N.G.</t>
        </is>
      </c>
      <c r="H1312" t="n">
        <v>2024</v>
      </c>
      <c r="I1312" t="inlineStr">
        <is>
          <t>Trials</t>
        </is>
      </c>
      <c r="J1312" t="n">
        <v>25</v>
      </c>
      <c r="K1312" t="n">
        <v>1</v>
      </c>
      <c r="L1312" t="n">
        <v>663</v>
      </c>
      <c r="M1312" t="inlineStr">
        <is>
          <t>Background: Depression is a leading cause of disability worldwide, and treatments could be more effective. Identifying methods to improve treatment success has the potential to reduce disease burden dramatically. Preparing or “priming”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 min of moderate-intensity aerobic exercise (cycling on a stationary bike at a 13 rating of perceived exertion). The CalmCBT group will receive the same 8-week CBT intervention while resting for 30 min before CBT (i.e., cycling vs no cycling is the only difference). The primary outcome measures will be mean working alliance (assessed with the client version of the Working Alliance Inventory—Short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 The Author(s) 2024.</t>
        </is>
      </c>
      <c r="P1312" t="inlineStr">
        <is>
          <t>10.1186/s13063-024-08495-x</t>
        </is>
      </c>
      <c r="R1312" t="inlineStr">
        <is>
          <t>https://www.scopus.com/inward/record.uri?eid=2-s2.0-85205769396&amp;doi=10.1186%2Fs13063-024-08495-x&amp;partnerID=40&amp;md5=83c5a9dcf8e11ce31399846e14637656</t>
        </is>
      </c>
      <c r="S1312" t="inlineStr">
        <is>
          <t>Antidepressant mechanisms; Behavioral activation; Cognitive behavioral therapy; Exercise; Exercise priming; Major depressive disorder; Nature interaction; Process mechanisms; Psychosocial treatment; Treatment augmentation</t>
        </is>
      </c>
      <c r="U1312" t="inlineStr">
        <is>
          <t>Adult; Brain-Derived Neurotrophic Factor; Cognitive Behavioral Therapy; Depression; Exercise; Exercise Therapy; Female; Humans; Male; Middle Aged; Randomized Controlled Trials as Topic; Time Factors; Treatment Outcome; Young Adult; brain derived neurotrophic factor; adult; aerobic exercise; algorithm; anxiety; anxiety disorder; Article; attention deficit hyperactivity disorder; Beck Depression Inventory; behavior; clinical outcome; cognitive behavioral therapy; controlled study; depression; DSM-5; exercise; follow up; Hamilton Depression Rating Scale; hospitalization; human; insomnia; machine learning; major depression; Medical Dictionary for Regulatory Activities; mental health; muscle relaxation; outcome assessment; Patient Health Questionnaire 9; personality; physical activity; Positive and Negative Syndrome Scale; protocol; psychosis; quality of life; randomized controlled trial; Short Form 36; social media; social phobia; visual analog scale; blood; diagnosis; exercise; female; kinesiotherapy; male; middle aged; procedures; psychology; randomized controlled trial (topic); therapy; time factor; treatment outcome; young adult</t>
        </is>
      </c>
      <c r="V1312" t="inlineStr">
        <is>
          <t>All Open Access; Gold Open Access; Green Open Access</t>
        </is>
      </c>
      <c r="W1312" t="inlineStr">
        <is>
          <t>Scopus</t>
        </is>
      </c>
      <c r="X1312" t="inlineStr">
        <is>
          <t>2-s2.0-85205769396</t>
        </is>
      </c>
      <c r="AD1312" t="inlineStr">
        <is>
          <t>Scopus</t>
        </is>
      </c>
    </row>
    <row r="1313">
      <c r="A1313" t="inlineStr">
        <is>
          <t>The influence of COVID-19 on attention-deficit/hyperactivity disorder diagnosis and treatment rates across age, gender, and socioeconomic status: A 20-year national cohort study</t>
        </is>
      </c>
      <c r="B1313">
        <f>IF(COUNTIF($A$1:A1312,
IF(ISNUMBER(MATCH(RIGHT(TRIM(A1312),1),{".",",",";",":","!","?"},0)),
LEFT(TRIM(A1312),LEN(TRIM(A1312))-1),
TRIM(A1312)
))=1,
"Not Duplicate",
"Duplicate")</f>
        <v/>
      </c>
      <c r="C1313">
        <f>_xlfn.IFNA(_xlfn.XLOOKUP(A1313, Table1[Title], Table1[Inclusion/Exclusion Decision]), "Added studies")</f>
        <v/>
      </c>
      <c r="D1313" t="inlineStr">
        <is>
          <t>Shkalim Zemer V.; Manor I.; Weizman A.; Cohen H.A.; Hoshen M.; Menkes Caspi N.; Cohen S.; Faraone S.V.; Shahar N.</t>
        </is>
      </c>
      <c r="H1313" t="n">
        <v>2024</v>
      </c>
      <c r="I1313" t="inlineStr">
        <is>
          <t>Psychiatry Research</t>
        </is>
      </c>
      <c r="J1313" t="n">
        <v>339</v>
      </c>
      <c r="L1313" t="n">
        <v>116077</v>
      </c>
      <c r="M1313" t="inlineStr">
        <is>
          <t>Infection and lockdowns resulting from COVID-19 have been suggested to increase the prevalence and treatment rates of Attention Deficit/Hyperactivity Disorder (ADHD). To accurately estimate the pandemic's effects, pre-pandemic data can be used to estimate diagnosis and treatment rates during the COVID-19 years as if the COVID-19 pandemic did not occur. However, accurate predictions require a broad dataset, both in terms of the number of cases and the pre-pandemic timeframe. In the current study, we modeled monthly ADHD diagnosis and treatment rates over the 18 years preceding the COVID-19 pandemic. The dataset included ∼3 million cases for individuals aged 6 to 18 from the Clalit Health Services' electronic database. Using a trained model, we projected monthly rates for post-lockdown and post-infection periods, enabling us to estimate the expected diagnosis and treatment rates without the COVID-19 pandemic. We then compared these predictions to observed data, stratified by age groups, gender, and socioeconomic status. Our findings suggest no influence of the COVID-19 pandemic on ADHD diagnosis or treatment rates. We show that a narrower timeframe for pre-COVID-19 data points can lead to incorrect conclusions that COVID-19 affected ADHD diagnosis rates. Findings are discussed, given the assumed impact of the COVID-19 pandemic on ADHD. © 2024</t>
        </is>
      </c>
      <c r="P1313" t="inlineStr">
        <is>
          <t>10.1016/j.psychres.2024.116077</t>
        </is>
      </c>
      <c r="R1313" t="inlineStr">
        <is>
          <t>https://www.scopus.com/inward/record.uri?eid=2-s2.0-85199384301&amp;doi=10.1016%2Fj.psychres.2024.116077&amp;partnerID=40&amp;md5=0c916769900dc3177fc8efbfa3e76b1f</t>
        </is>
      </c>
      <c r="S1313" t="inlineStr">
        <is>
          <t>ADHD; Adolescents; Children; COVID-19; Diagnosis; Machine-learning; Prevalence</t>
        </is>
      </c>
      <c r="U1313" t="inlineStr">
        <is>
          <t>Adolescent; Age Factors; Attention Deficit Disorder with Hyperactivity; Child; Cohort Studies; COVID-19; Female; Humans; Male; Prevalence; SARS-CoV-2; Sex Factors; Social Class; adolescent; Article; attention deficit hyperactivity disorder; child; cohort analysis; coronavirus disease 2019; electronic health record; female; health care personnel; human; lockdown; major clinical study; male; pandemic; prediction; prevalence; social status; age; diagnosis; epidemiology; Severe acute respiratory syndrome coronavirus 2; sex factor; social class; therapy</t>
        </is>
      </c>
      <c r="W1313" t="inlineStr">
        <is>
          <t>Scopus</t>
        </is>
      </c>
      <c r="X1313" t="inlineStr">
        <is>
          <t>2-s2.0-85199384301</t>
        </is>
      </c>
      <c r="AD1313" t="inlineStr">
        <is>
          <t>Scopus</t>
        </is>
      </c>
    </row>
    <row r="1314" hidden="1">
      <c r="A1314" t="inlineStr">
        <is>
          <t>The role of mental illness and neurodevelopmental conditions in human papillomavirus vaccination uptake within the Swedish school-based vaccination programme: a population-based cohort study</t>
        </is>
      </c>
      <c r="B1314">
        <f>IF(COUNTIF($A$1:A1313,
IF(ISNUMBER(MATCH(RIGHT(TRIM(A1313),1),{".",",",";",":","!","?"},0)),
LEFT(TRIM(A1313),LEN(TRIM(A1313))-1),
TRIM(A1313)
))=1,
"Not Duplicate",
"Duplicate")</f>
        <v/>
      </c>
      <c r="C1314">
        <f>_xlfn.IFNA(_xlfn.XLOOKUP(A1314, Table1[Title], Table1[Inclusion/Exclusion Decision]), "Added studies")</f>
        <v/>
      </c>
      <c r="D1314" t="inlineStr">
        <is>
          <t>Hu K.; Barker M.M.; Herweijer E.; Wang J.; Feldman A.L.; Lu D.; Valdimarsdóttir U.; Sundström K.; Fang F.</t>
        </is>
      </c>
      <c r="H1314" t="n">
        <v>2024</v>
      </c>
      <c r="I1314" t="inlineStr">
        <is>
          <t>The Lancet Public Health</t>
        </is>
      </c>
      <c r="J1314" t="n">
        <v>9</v>
      </c>
      <c r="K1314" t="n">
        <v>9</v>
      </c>
      <c r="M1314" t="inlineStr">
        <is>
          <t>Background: Despite documented mental illness-related disparities in cervical cancer screening and incidence, insufficient data exist on differences in cervical cancer prevention strategies, such as human papillomavirus (HPV) vaccination. We aimed to investigate the association of mental illness and neurodevelopmental conditions among girls and their parents with uptake of HPV vaccination in Sweden. Methods: This population-based cohort study was based on the Swedish school-based HPV vaccination programme, which offers the first vaccine dose to girls aged 10–13 years, with a second dose offered within 12 months. We identified all girls born between Jan 1, 2002, and March 1, 2004, using the Swedish Total Population Register—ie, those eligible for two vaccine doses in the vaccination programme from its initiation in autumn 2012, to March, 2019. Nationwide Swedish register data (National Patient Register, Prescribed Drug Register, HPV Vaccination Register, National Vaccination Register, Total Population Register, Multi-Generation Register, Longitudinal Integrated Database for Health Insurance and Labour Market Studies, Education Register, National Cervical Screening Registry, and Cancer Register) were used to define individual and parental mental health conditions, including mental illness and neurodevelopmental conditions (defined by a clinical diagnosis and prescribed psychotropic medication use), HPV vaccine uptake (first and second dose), and sociodemographic and clinical characteristics. The two outcomes were uptake of the first HPV vaccine dose by the girl's 14th birthday and uptake of the second dose by the 15th birthday in relation to individual and parental mental health conditions, calculated using multivariable Poisson regression models. Findings: 115 104 girls were included in the study population. 2211 girls (1·9%) had a specialist diagnosis of any mental health condition. Uptake of the first HPV vaccine dose was 80·7% (92 912 of 115 104) and was lower among girls with versus without any mental health condition (adjusted relative risk 0·89 [95% CI 0·87–0·91]). The diagnosis of autism (0·79 [0·75–0·85]) or intellectual disability (0·78 [0·73–0·83]) were most strongly associated with lower HPV vaccine uptake. Vaccine uptake was also lower among girls with versus those without prescribed use of psychotropic medication (0·93 [0·92–0·95]), with the strongest association observed for antipsychotics (0·68 [0·56–0·82]). Uptake of the second dose was 95·0% (88 308 of 92 912), with no strong associations between uptake and mental health conditions in girls or their parents. Interpretation: Our findings suggest disparities in cervical cancer prevention among girls with mental health conditions, and call for further research to ensure equitable protection. Funding: Swedish Cancer Society. © 2024 The Author(s). Published by Elsevier Ltd. This is an Open Access article under the CC BY 4.0 license</t>
        </is>
      </c>
      <c r="P1314" t="inlineStr">
        <is>
          <t>10.1016/S2468-2667(24)00182-8</t>
        </is>
      </c>
      <c r="R1314" t="inlineStr">
        <is>
          <t>https://www.scopus.com/inward/record.uri?eid=2-s2.0-85202209627&amp;doi=10.1016%2FS2468-2667%2824%2900182-8&amp;partnerID=40&amp;md5=a29e34d7d8fa2105e71a263e474c5d8a</t>
        </is>
      </c>
      <c r="U1314" t="inlineStr">
        <is>
          <t>Adolescent; Child; Cohort Studies; Female; Human Papillomavirus Viruses; Humans; Immunization Programs; Mental Disorders; Neurodevelopmental Disorders; Papillomavirus Infections; Papillomavirus Vaccines; School Health Services; Sweden; Uterine Cervical Neoplasms; Vaccination; Human papilloma virus vaccine; influenza vaccine; oxacillin; Human papilloma virus vaccine; anxiety; Apgar score; Article; attention deficit hyperactivity disorder; autism; cancer screening; child; cognition; cohort analysis; depression; drug dependence; DSM-IV; eating disorder; ethnicity; female; genome-wide association study; health care cost; health care system; human; human experiment; intellectual impairment; machine learning; mental deficiency; mental disease; mental health; mortality; nerve cell differentiation; parental consent; personality disorder; predictive value; psychosis; school child; sensitivity analysis; tobacco dependence; vaccination; Wart virus; adolescent; epidemiology; papillomavirus infection; prevention and control; preventive health service; school health service; Sweden; uterine cervix tumor</t>
        </is>
      </c>
      <c r="V1314" t="inlineStr">
        <is>
          <t>All Open Access; Gold Open Access; Green Open Access</t>
        </is>
      </c>
      <c r="W1314" t="inlineStr">
        <is>
          <t>Scopus</t>
        </is>
      </c>
      <c r="X1314" t="inlineStr">
        <is>
          <t>2-s2.0-85202209627</t>
        </is>
      </c>
      <c r="AD1314" t="inlineStr">
        <is>
          <t>Scopus</t>
        </is>
      </c>
    </row>
    <row r="1315">
      <c r="A1315" t="inlineStr">
        <is>
          <t>Enhancing ADHD Diagnosis: Insights from Data-Driven Classification Approaches</t>
        </is>
      </c>
      <c r="B1315">
        <f>IF(COUNTIF($A$1:A1314,
IF(ISNUMBER(MATCH(RIGHT(TRIM(A1314),1),{".",",",";",":","!","?"},0)),
LEFT(TRIM(A1314),LEN(TRIM(A1314))-1),
TRIM(A1314)
))=1,
"Not Duplicate",
"Duplicate")</f>
        <v/>
      </c>
      <c r="C1315">
        <f>_xlfn.IFNA(_xlfn.XLOOKUP(A1315, Table1[Title], Table1[Inclusion/Exclusion Decision]), "Added studies")</f>
        <v/>
      </c>
      <c r="D1315" t="inlineStr">
        <is>
          <t>Harigaran R.; Saranya S.; Ravindran S.; Vijeain V.</t>
        </is>
      </c>
      <c r="H1315" t="n">
        <v>2025</v>
      </c>
      <c r="I1315" t="inlineStr">
        <is>
          <t>Proceedings of 3rd International Conference on Sustainable Computing and Data Communication Systems, ICSCDS 2025</t>
        </is>
      </c>
      <c r="M1315" t="inlineStr">
        <is>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  © 2025 IEEE.</t>
        </is>
      </c>
      <c r="P1315" t="inlineStr">
        <is>
          <t>10.1109/ICSCDS65426.2025.11167777</t>
        </is>
      </c>
      <c r="R1315" t="inlineStr">
        <is>
          <t>https://www.scopus.com/inward/record.uri?eid=2-s2.0-105018454518&amp;doi=10.1109%2FICSCDS65426.2025.11167777&amp;partnerID=40&amp;md5=3b60d7d38e513ea73683c6e6a0bf1de8</t>
        </is>
      </c>
      <c r="S1315" t="inlineStr">
        <is>
          <t>ADHD classification; Deep learning; Early diagnosis; Neurodevelopmental disorders</t>
        </is>
      </c>
      <c r="U1315" t="inlineStr">
        <is>
          <t>Classification (of information); Computer aided diagnosis; Diseases; Attention deficit hyperactivity disorder; Attention-deficit/hyperactivity disorder classification; Classification approach; Data driven; Deep learning; Early childhoods; Early diagnosis; Effective management; Neurodevelopmental disorder; Performance; Deep learning</t>
        </is>
      </c>
      <c r="W1315" t="inlineStr">
        <is>
          <t>Scopus</t>
        </is>
      </c>
      <c r="X1315" t="inlineStr">
        <is>
          <t>2-s2.0-105018454518</t>
        </is>
      </c>
      <c r="AD1315" t="inlineStr">
        <is>
          <t>Scopus</t>
        </is>
      </c>
    </row>
    <row r="1316" hidden="1">
      <c r="A1316" t="inlineStr">
        <is>
          <t>Machine Learning Models for the Detection of ADHD in Primary School Students in Peru</t>
        </is>
      </c>
      <c r="B1316">
        <f>IF(COUNTIF($A$1:A1315,
IF(ISNUMBER(MATCH(RIGHT(TRIM(A1315),1),{".",",",";",":","!","?"},0)),
LEFT(TRIM(A1315),LEN(TRIM(A1315))-1),
TRIM(A1315)
))=1,
"Not Duplicate",
"Duplicate")</f>
        <v/>
      </c>
      <c r="C1316">
        <f>_xlfn.IFNA(_xlfn.XLOOKUP(A1316, Table1[Title], Table1[Inclusion/Exclusion Decision]), "Added studies")</f>
        <v/>
      </c>
      <c r="D1316" t="inlineStr">
        <is>
          <t>Vara J.; Dioses D.; Wong L.</t>
        </is>
      </c>
      <c r="H1316" t="n">
        <v>2025</v>
      </c>
      <c r="I1316" t="inlineStr">
        <is>
          <t>Conference of Open Innovation Association, FRUCT</t>
        </is>
      </c>
      <c r="M1316" t="inlineStr">
        <is>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  © 2025 FRUCT Oy.</t>
        </is>
      </c>
      <c r="P1316" t="inlineStr">
        <is>
          <t>10.23919/FRUCT67853.2025.11239195</t>
        </is>
      </c>
      <c r="R1316" t="inlineStr">
        <is>
          <t>https://www.scopus.com/inward/record.uri?eid=2-s2.0-105029730880&amp;doi=10.23919%2FFRUCT67853.2025.11239195&amp;partnerID=40&amp;md5=bf72c332c1f0552d892fadce11b6caf0</t>
        </is>
      </c>
      <c r="U1316" t="inlineStr">
        <is>
          <t>Computer aided diagnosis; Costs; Data mining; Decision support systems; Forestry; Learning systems; Multilayer neural networks; Screening; Students; Supervised learning; Teaching; Attention deficit hyperactivity disorder; Classification models; Educational settings; Machine learning models; Neural modelling; Primary schools; School students; Supervised learning approaches; Timely identification; Tree ensembles; Economic and social effects</t>
        </is>
      </c>
      <c r="W1316" t="inlineStr">
        <is>
          <t>Scopus</t>
        </is>
      </c>
      <c r="X1316" t="inlineStr">
        <is>
          <t>2-s2.0-105029730880</t>
        </is>
      </c>
      <c r="AD1316" t="inlineStr">
        <is>
          <t>Scopus</t>
        </is>
      </c>
    </row>
    <row r="1317" hidden="1">
      <c r="A1317" t="inlineStr">
        <is>
          <t>Spectral Analysis of Light-Adapted Electroretinograms in Neurodevelopmental Disorders: Classification with Machine Learning</t>
        </is>
      </c>
      <c r="B1317">
        <f>IF(COUNTIF($A$1:A1316,
IF(ISNUMBER(MATCH(RIGHT(TRIM(A1316),1),{".",",",";",":","!","?"},0)),
LEFT(TRIM(A1316),LEN(TRIM(A1316))-1),
TRIM(A1316)
))=1,
"Not Duplicate",
"Duplicate")</f>
        <v/>
      </c>
      <c r="C1317">
        <f>_xlfn.IFNA(_xlfn.XLOOKUP(A1317, Table1[Title], Table1[Inclusion/Exclusion Decision]), "Added studies")</f>
        <v/>
      </c>
      <c r="D1317" t="inlineStr">
        <is>
          <t>Constable P.A.; Pinzon-Arenas J.O.; Mercado Diaz L.R.; Lee I.O.; Marmolejo-Ramos F.; Loh L.; Zhdanov A.; Kulyabin M.; Brabec M.; Skuse D.H.; Thompson D.A.; Posada-Quintero H.</t>
        </is>
      </c>
      <c r="H1317" t="n">
        <v>2025</v>
      </c>
      <c r="I1317" t="inlineStr">
        <is>
          <t>Bioengineering</t>
        </is>
      </c>
      <c r="J1317" t="n">
        <v>12</v>
      </c>
      <c r="K1317" t="n">
        <v>1</v>
      </c>
      <c r="L1317" t="n">
        <v>15</v>
      </c>
      <c r="M1317" t="inlineStr">
        <is>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 © 2024 by the authors.</t>
        </is>
      </c>
      <c r="P1317" t="inlineStr">
        <is>
          <t>10.3390/bioengineering12010015</t>
        </is>
      </c>
      <c r="R1317" t="inlineStr">
        <is>
          <t>https://www.scopus.com/inward/record.uri?eid=2-s2.0-85216270123&amp;doi=10.3390%2Fbioengineering12010015&amp;partnerID=40&amp;md5=dde078e0917a30c592149f3f2a5b5f84</t>
        </is>
      </c>
      <c r="S1317" t="inlineStr">
        <is>
          <t>attention deficit hyperactivity disorder; autism; biomarker; feature selection; medication; retina; sex</t>
        </is>
      </c>
      <c r="V1317" t="inlineStr">
        <is>
          <t>All Open Access; Gold Open Access; Green Open Access</t>
        </is>
      </c>
      <c r="W1317" t="inlineStr">
        <is>
          <t>Scopus</t>
        </is>
      </c>
      <c r="X1317" t="inlineStr">
        <is>
          <t>2-s2.0-85216270123</t>
        </is>
      </c>
      <c r="AD1317" t="inlineStr">
        <is>
          <t>Scopus</t>
        </is>
      </c>
    </row>
    <row r="1318" hidden="1">
      <c r="A1318" t="inlineStr">
        <is>
          <t>The emerging role of artificial intelligence in the diagnosis and treatment of autism spectrum disorder and attention-deficit/hyperactivity disorder</t>
        </is>
      </c>
      <c r="B1318">
        <f>IF(COUNTIF($A$1:A1317,
IF(ISNUMBER(MATCH(RIGHT(TRIM(A1317),1),{".",",",";",":","!","?"},0)),
LEFT(TRIM(A1317),LEN(TRIM(A1317))-1),
TRIM(A1317)
))=1,
"Not Duplicate",
"Duplicate")</f>
        <v/>
      </c>
      <c r="C1318">
        <f>_xlfn.IFNA(_xlfn.XLOOKUP(A1318, Table1[Title], Table1[Inclusion/Exclusion Decision]), "Added studies")</f>
        <v/>
      </c>
      <c r="D1318" t="inlineStr">
        <is>
          <t>Nasrallah M.; El Moghrabi A.; Kayal M.; Matar D.; Alwan I.; Fakhouy M.</t>
        </is>
      </c>
      <c r="H1318" t="n">
        <v>2025</v>
      </c>
      <c r="I1318" t="inlineStr">
        <is>
          <t>International Journal of Developmental Disabilities</t>
        </is>
      </c>
      <c r="M1318" t="inlineStr">
        <is>
          <t>Autism spectrum disorder (ASD) and attention-deficit/hyperactivity disorder (ADHD) are neurodevelopmental disorders known to severely affect social and cognitive functions. ASD can be diagnosed at a very early age, and is often characterized by social communication impairments, repetitive behaviors and severely restricted interests. On the other hand, ADHD is predominantly characterized by inattention, impulsivity, and, in some cases, hyperactivity. Research over the past few years has shown that the majority of individuals with ASD frequently present with comorbid ADHD. Current treatment modalities for these disorders can include behavioral therapy, pharmacological medications and supportive interventions. However, these treatment strategies are not always effective and may fail in offering significant improvements in the quality of life and functioning of affected individuals. Recently, the development of artificial intelligence (AI) has shown great potential in extending the current clinical boundaries in ASD and ADHD by aiding physicians in the detection and treatment of these disorders. A better understanding of this technology and its applications in neurodevelopmental disorders could pave the way for the development of novel and more effective diagnostic and therapeutic methods. This review paper provides the current state of knowledge regarding the link between ASD and ADHD and provide a comprehensive overview of the growing role of AI in the diagnosis and treatment of these disorders. © 2025 The British Society of Developmental Disabilities.</t>
        </is>
      </c>
      <c r="P1318" t="inlineStr">
        <is>
          <t>10.1080/20473869.2025.2456800</t>
        </is>
      </c>
      <c r="R1318" t="inlineStr">
        <is>
          <t>https://www.scopus.com/inward/record.uri?eid=2-s2.0-85216470818&amp;doi=10.1080%2F20473869.2025.2456800&amp;partnerID=40&amp;md5=c64c39b45550b0b9452aea62236e58b9</t>
        </is>
      </c>
      <c r="S1318" t="inlineStr">
        <is>
          <t>artificial intelligence; Attention-Deficit Hyperactivity Disorder; Autism spectrum disorder; diagnosis; individualized interventions</t>
        </is>
      </c>
      <c r="U1318" t="inlineStr">
        <is>
          <t>artificial intelligence; attention deficit hyperactivity disorder; autism; behavior therapy; child; cognition; compulsion; developmental disorder; diagnosis; drug therapy; human; hyperactivity; impulsiveness; mental disease; quality of life; review; therapy</t>
        </is>
      </c>
      <c r="W1318" t="inlineStr">
        <is>
          <t>Scopus</t>
        </is>
      </c>
      <c r="X1318" t="inlineStr">
        <is>
          <t>2-s2.0-85216470818</t>
        </is>
      </c>
      <c r="AD1318" t="inlineStr">
        <is>
          <t>Scopus</t>
        </is>
      </c>
    </row>
    <row r="1319">
      <c r="A1319" t="inlineStr">
        <is>
          <t>Computational intelligence for emotion recognition in autism spectrum disorder: a systematic review of signal-based modeling, simulation, and clinical potential</t>
        </is>
      </c>
      <c r="B1319">
        <f>IF(COUNTIF($A$1:A1318,
IF(ISNUMBER(MATCH(RIGHT(TRIM(A1318),1),{".",",",";",":","!","?"},0)),
LEFT(TRIM(A1318),LEN(TRIM(A1318))-1),
TRIM(A1318)
))=1,
"Not Duplicate",
"Duplicate")</f>
        <v/>
      </c>
      <c r="C1319">
        <f>_xlfn.IFNA(_xlfn.XLOOKUP(A1319, Table1[Title], Table1[Inclusion/Exclusion Decision]), "Added studies")</f>
        <v/>
      </c>
      <c r="D1319" t="inlineStr">
        <is>
          <t>Said Y.; Saidani T.; Atri M.; Alsheikhy A.A.; Shawly T.</t>
        </is>
      </c>
      <c r="H1319" t="n">
        <v>2026</v>
      </c>
      <c r="I1319" t="inlineStr">
        <is>
          <t>Biomedical Signal Processing and Control</t>
        </is>
      </c>
      <c r="J1319" t="n">
        <v>111</v>
      </c>
      <c r="L1319" t="n">
        <v>108367</v>
      </c>
      <c r="M1319" t="inlineStr">
        <is>
          <t>Emotion recognition systems based on computational intelligence are emerging as powerful tools for modeling and interpreting complex emotional responses, particularly in clinical populations such as individuals with Autism Spectrum Disorder (ASD). ASD is associated with atypical patterns of emotional perception and expression, which significantly impact social functioning and quality of life. This systematic review examines recent advancements in biomedical signal-based emotion recognition systems tailored to ASD, with a focus on methods that utilize computational intelligence to analyze physiological (e.g., EEG, ECG, galvanic skin response, eye tracking) and behavioral (e.g., facial expressions, vocal cues) signals. Following PRISMA guidelines, 68 peer-reviewed studies were analyzed to assess modeling strategies, signal acquisition techniques, and simulation frameworks aimed at supporting diagnosis, monitoring, and therapeutic intervention. Key challenges identified include limited model generalizability due to reliance on neurotypical datasets, a lack of ASD-specific multimodal signal resources, and difficulties in real-time clinical deployment. The review highlights promising directions such as adaptive multimodal fusion, human-in-the-loop learning, and integration of computational simulations into clinical workflows. By bridging engineering and clinical science, this work supports the development of intelligent emotion recognition systems for real-world applications in ASD diagnosis, behavior monitoring, and personalized intervention. © 2025 Elsevier Ltd</t>
        </is>
      </c>
      <c r="P1319" t="inlineStr">
        <is>
          <t>10.1016/j.bspc.2025.108367</t>
        </is>
      </c>
      <c r="R1319" t="inlineStr">
        <is>
          <t>https://www.scopus.com/inward/record.uri?eid=2-s2.0-105012376258&amp;doi=10.1016%2Fj.bspc.2025.108367&amp;partnerID=40&amp;md5=a006aaeb514b23e4fdfa76ef29cb5901</t>
        </is>
      </c>
      <c r="S1319" t="inlineStr">
        <is>
          <t>Affective Computing; Autism Spectrum Disorder; Biomedical Signal Processing; Clinical Decision Support Systems; Computational Intelligence; Emotion Recognition; Machine Learning in Healthcare; Multimodal Monitoring; Physiological Signal Analysis; Simulation of Emotional Response</t>
        </is>
      </c>
      <c r="U1319" t="inlineStr">
        <is>
          <t>Artificial intelligence; Bioelectric phenomena; Bioinformatics; Diseases; Emotion Recognition; Emotional intelligence; Learning systems; Medical computing; Physiological models; Physiology; Psychology computing; Signal analysis; Affective Computing; Autism spectrum disorders; Biomedical signals processing; Clinical decision support systems; Emotion recognition; Emotional response; Machine learning in healthcare; Machine-learning; Multi-modal; Multimodal monitoring; Physiological signal analyze; Physiological signals; Signals analysis; Simulation of emotional response; adolescent; anger; Asperger syndrome; association; attention deficit hyperactivity disorder; autism; Bayesian network; child; clinical assessment; computational intelligence; computer simulation; convolutional neural network; data privacy; decision tree; deep learning; disgust; electrocardiogram; electrodermal response; electroencephalogram; electroencephalography; electromyography; emotion regulation; eye tracking; facial expression; facial recognition; fear; female; fuzzy clustering; happiness; human; intelligence; k nearest neighbor; logistic regression analysis; machine learning; male; physiological process; pleasure; Preferred Reporting Items for Systematic Reviews and Meta-Analyses; psychoacoustics; random forest; Review; sadness; social interaction; support vector machine; systematic review; video game; vocal cue; Biomedical signal processing</t>
        </is>
      </c>
      <c r="W1319" t="inlineStr">
        <is>
          <t>Scopus</t>
        </is>
      </c>
      <c r="X1319" t="inlineStr">
        <is>
          <t>2-s2.0-105012376258</t>
        </is>
      </c>
      <c r="AD1319" t="inlineStr">
        <is>
          <t>Scopus</t>
        </is>
      </c>
    </row>
    <row r="1320">
      <c r="A1320" t="inlineStr">
        <is>
          <t>Predicting ADHD in Children and Adolescents With Artificial Intelligence: A Scoping Review of Common Models</t>
        </is>
      </c>
      <c r="B1320">
        <f>IF(COUNTIF($A$1:A1319,
IF(ISNUMBER(MATCH(RIGHT(TRIM(A1319),1),{".",",",";",":","!","?"},0)),
LEFT(TRIM(A1319),LEN(TRIM(A1319))-1),
TRIM(A1319)
))=1,
"Not Duplicate",
"Duplicate")</f>
        <v/>
      </c>
      <c r="C1320">
        <f>_xlfn.IFNA(_xlfn.XLOOKUP(A1320, Table1[Title], Table1[Inclusion/Exclusion Decision]), "Added studies")</f>
        <v/>
      </c>
      <c r="D1320" t="inlineStr">
        <is>
          <t>Ameri A.; Salmanizadeh F.; Samzadeh Kermani H.; Ghaemi M.M.</t>
        </is>
      </c>
      <c r="H1320" t="n">
        <v>2025</v>
      </c>
      <c r="I1320" t="inlineStr">
        <is>
          <t>Health Science Reports</t>
        </is>
      </c>
      <c r="J1320" t="n">
        <v>8</v>
      </c>
      <c r="K1320" t="n">
        <v>12</v>
      </c>
      <c r="L1320" t="inlineStr">
        <is>
          <t>e71679</t>
        </is>
      </c>
      <c r="M1320" t="inlineStr">
        <is>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 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 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 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 © 2025 The Author(s). Health Science Reports published by Wiley Periodicals LLC.</t>
        </is>
      </c>
      <c r="P1320" t="inlineStr">
        <is>
          <t>10.1002/hsr2.71679</t>
        </is>
      </c>
      <c r="R1320" t="inlineStr">
        <is>
          <t>https://www.scopus.com/inward/record.uri?eid=2-s2.0-105025709557&amp;doi=10.1002%2Fhsr2.71679&amp;partnerID=40&amp;md5=57a8adfaaef210b2c5350f73a94ddddc</t>
        </is>
      </c>
      <c r="S1320" t="inlineStr">
        <is>
          <t>artificial intelligence; attention-deficit/hyperactivity disorder (ADHD); machine learning; random forest</t>
        </is>
      </c>
      <c r="U1320" t="inlineStr">
        <is>
          <t>adolescent; artificial intelligence; artificial neural network; attention deficit hyperactivity disorder; behavior; child; cognition; deep learning; demography; diagnostic accuracy; early diagnosis; education; functional magnetic resonance imaging; human; integration; machine learning; outcome assessment; prediction; Preferred Reporting Items for Systematic Reviews and Meta-Analyses; prevalence; questionnaire; random forest; receiver operating characteristic; Review; scoping review; sensitivity and specificity; support vector machine; systematic review; workflow</t>
        </is>
      </c>
      <c r="V1320" t="inlineStr">
        <is>
          <t>All Open Access; Gold Open Access; Green Open Access</t>
        </is>
      </c>
      <c r="W1320" t="inlineStr">
        <is>
          <t>Scopus</t>
        </is>
      </c>
      <c r="X1320" t="inlineStr">
        <is>
          <t>2-s2.0-105025709557</t>
        </is>
      </c>
      <c r="AD1320" t="inlineStr">
        <is>
          <t>Scopus</t>
        </is>
      </c>
    </row>
    <row r="1321" hidden="1">
      <c r="A1321" t="inlineStr">
        <is>
          <t>Neurodiverse Children Learning Needs Assessment for Digital Inclusion in Mainstream Education</t>
        </is>
      </c>
      <c r="B1321">
        <f>IF(COUNTIF($A$1:A1320,
IF(ISNUMBER(MATCH(RIGHT(TRIM(A1320),1),{".",",",";",":","!","?"},0)),
LEFT(TRIM(A1320),LEN(TRIM(A1320))-1),
TRIM(A1320)
))=1,
"Not Duplicate",
"Duplicate")</f>
        <v/>
      </c>
      <c r="C1321">
        <f>_xlfn.IFNA(_xlfn.XLOOKUP(A1321, Table1[Title], Table1[Inclusion/Exclusion Decision]), "Added studies")</f>
        <v/>
      </c>
      <c r="D1321" t="inlineStr">
        <is>
          <t>Anapey G.M.; Obeng-Treve E.; Ahwireng D.; Aheto S.-P.K.</t>
        </is>
      </c>
      <c r="H1321" t="n">
        <v>2025</v>
      </c>
      <c r="I1321" t="inlineStr">
        <is>
          <t>SAGE Open</t>
        </is>
      </c>
      <c r="J1321" t="n">
        <v>15</v>
      </c>
      <c r="K1321" t="n">
        <v>4</v>
      </c>
      <c r="M1321" t="inlineStr">
        <is>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P1321" t="inlineStr">
        <is>
          <t>10.1177/21582440251395452</t>
        </is>
      </c>
      <c r="R1321" t="inlineStr">
        <is>
          <t>https://www.scopus.com/inward/record.uri?eid=2-s2.0-105022729178&amp;doi=10.1177%2F21582440251395452&amp;partnerID=40&amp;md5=b7ff4d9b0da364e8bdb5412d4b3397e1</t>
        </is>
      </c>
      <c r="S1321" t="inlineStr">
        <is>
          <t>digital ecosystem; dyslexia; inclusive education; Monte Carlo estimation; neurodiversity</t>
        </is>
      </c>
      <c r="V1321" t="inlineStr">
        <is>
          <t>All Open Access; Gold Open Access; Green Open Access</t>
        </is>
      </c>
      <c r="W1321" t="inlineStr">
        <is>
          <t>Scopus</t>
        </is>
      </c>
      <c r="X1321" t="inlineStr">
        <is>
          <t>2-s2.0-105022729178</t>
        </is>
      </c>
      <c r="AD1321" t="inlineStr">
        <is>
          <t>Scopus</t>
        </is>
      </c>
    </row>
    <row r="1322">
      <c r="A1322" t="inlineStr">
        <is>
          <t>Multidimensional ADHD Symptom Profiles: Associations with Adverse Childhood Experiences</t>
        </is>
      </c>
      <c r="B1322">
        <f>IF(COUNTIF($A$1:A1321,
IF(ISNUMBER(MATCH(RIGHT(TRIM(A1321),1),{".",",",";",":","!","?"},0)),
LEFT(TRIM(A1321),LEN(TRIM(A1321))-1),
TRIM(A1321)
))=1,
"Not Duplicate",
"Duplicate")</f>
        <v/>
      </c>
      <c r="C1322">
        <f>_xlfn.IFNA(_xlfn.XLOOKUP(A1322, Table1[Title], Table1[Inclusion/Exclusion Decision]), "Added studies")</f>
        <v/>
      </c>
      <c r="D1322" t="inlineStr">
        <is>
          <t>Rodriguez V.J.; Basurto K.S.; Finley J.-C.A.; Liu Q.; Khalid E.; Halliburton A.M.; Tse P.K.Y.; Resch Z.J.; Soble J.R.; Ulrich D.M.</t>
        </is>
      </c>
      <c r="H1322" t="n">
        <v>2025</v>
      </c>
      <c r="I1322" t="inlineStr">
        <is>
          <t>Archives of Clinical Neuropsychology</t>
        </is>
      </c>
      <c r="J1322" t="n">
        <v>40</v>
      </c>
      <c r="K1322" t="n">
        <v>1</v>
      </c>
      <c r="M1322" t="inlineStr">
        <is>
          <t>Objective: Adverse childhood experiences (ACEs) are associated with a range of negative health outcomes, including attention-deficit/hyperactivity disorder (ADHD) and neurocognitive deficits. This study identified symptom profiles in adult patients undergoing neuropsychological evaluations for ADHD and examined the association between these profiles and ACEs. Methods: Utilizing unsupervised machine learning models, the study analyzed data from 208 adult patients. Results: The Gaussian Mixture Model revealed two distinct symptom profiles: “Severely Impaired” and “Moderately Impaired”. The “Severely Impaired” profile, 23.6% of the sample, was characterized by more severe ADHD symptomatology in childhood and worse neurocognitive performance. The “Moderately Impaired” profile, 76.4% of the sample, had scores in the average range for self-reported internalizing and externalizing psychopathology and better neurocognitive performance. There was a greater number of ACEs reported by patients in the Severely Impaired profile than the Moderately Impaired profile (p = .022). Specifically, using an ACEs cutoff of ≥4, 53.1% of patients in the Severely Impaired profile reported four or more ACEs, compared with 34.6% in the Moderately Impaired profile (p = .020). Profiles were not related to clinician-ascribed diagnosis. Conclusions: Findings underscore the association between ACEs and worse symptom profiles marked by impaired neurocognitive function, increased internalizing and externalizing psychopathology, and heightened perceived stress in adults with ADHD. Future research may explore the effect of ACEs on symptom profiles in diverse populations and potential moderators or mediators of these associations. Findings offers valuable insights for clinicians in their assessment and treatment planning. © The Author(s) 2024. Published by Oxford University Press. All rights reserved.</t>
        </is>
      </c>
      <c r="P1322" t="inlineStr">
        <is>
          <t>10.1093/arclin/acae050</t>
        </is>
      </c>
      <c r="R1322" t="inlineStr">
        <is>
          <t>https://www.scopus.com/inward/record.uri?eid=2-s2.0-85216715388&amp;doi=10.1093%2Farclin%2Facae050&amp;partnerID=40&amp;md5=2a5cd0aa17e00b28c877b576224dd7e2</t>
        </is>
      </c>
      <c r="S1322" t="inlineStr">
        <is>
          <t>ADHD; Adverse childhood experiences; Neurocognitive performance; Neuropsychological evaluations; Psychopathology; Unsupervised machine learning</t>
        </is>
      </c>
      <c r="U1322" t="inlineStr">
        <is>
          <t>Adolescent; Adult; Adverse Childhood Experiences; Attention Deficit Disorder with Hyperactivity; Cognitive Dysfunction; Female; Humans; Machine Learning; Male; Middle Aged; Neuropsychological Tests; Young Adult; adolescent; adult; attention deficit hyperactivity disorder; childhood adversity; cognitive defect; diagnosis; etiology; female; human; machine learning; male; middle aged; neuropsychological assessment; pathophysiology; young adult</t>
        </is>
      </c>
      <c r="W1322" t="inlineStr">
        <is>
          <t>Scopus</t>
        </is>
      </c>
      <c r="X1322" t="inlineStr">
        <is>
          <t>2-s2.0-85216715388</t>
        </is>
      </c>
      <c r="AD1322" t="inlineStr">
        <is>
          <t>Scopus</t>
        </is>
      </c>
    </row>
    <row r="1323" hidden="1">
      <c r="A1323" t="inlineStr">
        <is>
          <t>Emotional Dysregulation in Emerging Adult ADHD: A Key Consideration in Explaining and Classifying Impairment and Co-Occurring Internalizing Problems</t>
        </is>
      </c>
      <c r="B1323">
        <f>IF(COUNTIF($A$1:A1322,
IF(ISNUMBER(MATCH(RIGHT(TRIM(A1322),1),{".",",",";",":","!","?"},0)),
LEFT(TRIM(A1322),LEN(TRIM(A1322))-1),
TRIM(A1322)
))=1,
"Not Duplicate",
"Duplicate")</f>
        <v/>
      </c>
      <c r="C1323">
        <f>_xlfn.IFNA(_xlfn.XLOOKUP(A1323, Table1[Title], Table1[Inclusion/Exclusion Decision]), "Added studies")</f>
        <v/>
      </c>
      <c r="D1323" t="inlineStr">
        <is>
          <t>Goh P.K.; A. Wong A.W.W.; Suh D.E.; Bodalski E.A.; Rother Y.; Hartung C.M.; Lefler E.K.</t>
        </is>
      </c>
      <c r="H1323" t="n">
        <v>2024</v>
      </c>
      <c r="I1323" t="inlineStr">
        <is>
          <t>Journal of Attention Disorders</t>
        </is>
      </c>
      <c r="J1323" t="n">
        <v>28</v>
      </c>
      <c r="K1323" t="n">
        <v>13</v>
      </c>
      <c r="M1323" t="inlineStr">
        <is>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(Mage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©The Author(s) 2024.</t>
        </is>
      </c>
      <c r="P1323" t="inlineStr">
        <is>
          <t>10.1177/10870547241284829</t>
        </is>
      </c>
      <c r="R1323" t="inlineStr">
        <is>
          <t>https://www.scopus.com/inward/record.uri?eid=2-s2.0-85205721177&amp;doi=10.1177%2F10870547241284829&amp;partnerID=40&amp;md5=d230fe17d13b1df2634cf5818022446b</t>
        </is>
      </c>
      <c r="S1323" t="inlineStr">
        <is>
          <t>ADHD; emerging adults; emotional dysregulation; impairment; machine learning</t>
        </is>
      </c>
      <c r="U1323" t="inlineStr">
        <is>
          <t>Adolescent; Adult; Affective Symptoms; Attention Deficit Disorder with Hyperactivity; Emotional Regulation; Female; Humans; Machine Learning; Male; Self Report; Students; Surveys and Questionnaires; Young Adult; adolescent; adult; attention deficit hyperactivity disorder; classification; diagnosis; emotion regulation; emotional disorder; epidemiology; female; human; machine learning; male; physiology; psychology; questionnaire; self report; student; young adult</t>
        </is>
      </c>
      <c r="W1323" t="inlineStr">
        <is>
          <t>Scopus</t>
        </is>
      </c>
      <c r="X1323" t="inlineStr">
        <is>
          <t>2-s2.0-85205721177</t>
        </is>
      </c>
      <c r="AD1323" t="inlineStr">
        <is>
          <t>Scopus</t>
        </is>
      </c>
    </row>
    <row r="1324" hidden="1">
      <c r="A1324" t="inlineStr">
        <is>
          <t>The utility of wearable electroencephalography combined with behavioral measures to establish a practical multi-domain model for facilitating the diagnosis of young children with attention-deficit/hyperactivity disorder</t>
        </is>
      </c>
      <c r="B1324">
        <f>IF(COUNTIF($A$1:A1323,
IF(ISNUMBER(MATCH(RIGHT(TRIM(A1323),1),{".",",",";",":","!","?"},0)),
LEFT(TRIM(A1323),LEN(TRIM(A1323))-1),
TRIM(A1323)
))=1,
"Not Duplicate",
"Duplicate")</f>
        <v/>
      </c>
      <c r="C1324">
        <f>_xlfn.IFNA(_xlfn.XLOOKUP(A1324, Table1[Title], Table1[Inclusion/Exclusion Decision]), "Added studies")</f>
        <v/>
      </c>
      <c r="D1324" t="inlineStr">
        <is>
          <t>Chen I.-C.; Chang C.-L.; Chang M.-H.; Ko L.-W.</t>
        </is>
      </c>
      <c r="H1324" t="n">
        <v>2024</v>
      </c>
      <c r="I1324" t="inlineStr">
        <is>
          <t>Journal of Neurodevelopmental Disorders</t>
        </is>
      </c>
      <c r="J1324" t="n">
        <v>16</v>
      </c>
      <c r="K1324" t="n">
        <v>1</v>
      </c>
      <c r="L1324" t="n">
        <v>62</v>
      </c>
      <c r="M1324" t="inlineStr">
        <is>
          <t>Background: 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 Methods: 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 Results: 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 Conclusions: 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 © The Author(s) 2024.</t>
        </is>
      </c>
      <c r="P1324" t="inlineStr">
        <is>
          <t>10.1186/s11689-024-09578-1</t>
        </is>
      </c>
      <c r="R1324" t="inlineStr">
        <is>
          <t>https://www.scopus.com/inward/record.uri?eid=2-s2.0-85209482591&amp;doi=10.1186%2Fs11689-024-09578-1&amp;partnerID=40&amp;md5=af86055778d82915788ca7ebe7d1985f</t>
        </is>
      </c>
      <c r="S1324" t="inlineStr">
        <is>
          <t>Artificial intelligence (AI); Attention-deficit/hyperactivity disorders (ADHD); Conners’ kiddie continuous performance test second edition (K-CPT-2); Deep learning; Electroencephalography (EEG); Machine learning; Preschool children; Rating scales; Wearable technology</t>
        </is>
      </c>
      <c r="U1324" t="inlineStr">
        <is>
          <t>Attention Deficit Disorder with Hyperactivity; Child; Child, Preschool; Deep Learning; Electroencephalography; Female; Humans; Machine Learning; Male; Wearable Electronic Devices; Article; attention deficit hyperactivity disorder; attention test; child; child behavior; comparative study; conner kiddie continuous performance test second edition; continuous performance test; controlled study; deep learning; diagnostic accuracy; electroencephalography; female; human; machine learning; major clinical study; male; measurement; occipital cortex; predictive model; preschool child; rating scale; reaction time; teacher; attention deficit hyperactivity disorder; devices; diagnosis; pathophysiology; wearable computer</t>
        </is>
      </c>
      <c r="V1324" t="inlineStr">
        <is>
          <t>All Open Access; Gold Open Access; Green Open Access</t>
        </is>
      </c>
      <c r="W1324" t="inlineStr">
        <is>
          <t>Scopus</t>
        </is>
      </c>
      <c r="X1324" t="inlineStr">
        <is>
          <t>2-s2.0-85209482591</t>
        </is>
      </c>
      <c r="AD1324" t="inlineStr">
        <is>
          <t>Scopus</t>
        </is>
      </c>
    </row>
    <row r="1325" hidden="1">
      <c r="A1325" t="inlineStr">
        <is>
          <t>TAFL: Task-Agnostic Feature Learner for Efficient Adaptation to Unseen Clinical Tasks Based on Whole-Slide Histopathological Images</t>
        </is>
      </c>
      <c r="B1325">
        <f>IF(COUNTIF($A$1:A1324,
IF(ISNUMBER(MATCH(RIGHT(TRIM(A1324),1),{".",",",";",":","!","?"},0)),
LEFT(TRIM(A1324),LEN(TRIM(A1324))-1),
TRIM(A1324)
))=1,
"Not Duplicate",
"Duplicate")</f>
        <v/>
      </c>
      <c r="C1325">
        <f>_xlfn.IFNA(_xlfn.XLOOKUP(A1325, Table1[Title], Table1[Inclusion/Exclusion Decision]), "Added studies")</f>
        <v/>
      </c>
      <c r="D1325" t="inlineStr">
        <is>
          <t>Zuo Y.; Wang L.; Liu J.; Feng S.; Wang Y.; Zhu Q.; Shao W.; Zhang D.</t>
        </is>
      </c>
      <c r="H1325" t="n">
        <v>2025</v>
      </c>
      <c r="I1325" t="inlineStr">
        <is>
          <t>IEEE Transactions on Medical Imaging</t>
        </is>
      </c>
      <c r="J1325" t="n">
        <v>44</v>
      </c>
      <c r="K1325" t="n">
        <v>11</v>
      </c>
      <c r="M1325" t="inlineStr">
        <is>
          <t>Multi-task learning (MTL) has become a research hotspot for the analysis of whole-slide histopathological images (WSIs) since it can capture the shared representations of different tasks for the improvement of individual tasks. However, the shared representations learned by MTL are always dominated by the tasks appearing in the training set that is difficult to directly apply it on the unseen (new) tasks, especially when the unseen tasks are significantly different from the known tasks. To address the above issues, we develop a Task-Agnostic Feature-Learner (TAFL) for efficient adaptation to unseen clinical tasks, which can leverage useful image information from the existing tasks for new clinical trials with minimal task-specific modifications. Specifically, we firstly develop a neural architecture search (NAS) module that can design the network architectures of TAFL automatically. Then, a novel task-level meta-learning algorithm is developed to extract efficient and universal information from the known tasks for improving the prediction performance on the unseen tasks. We evaluate our method on three publicly available datasets derived from The Cancer Genome Atlas (TCGA) for various clinical prediction tasks (i.e., staging, cancer subtyping and survival prediction), and the experimental results indicate that our TAFL can effectively adapt to unseen tasks with better prediction performance. © 1982-2012 IEEE.</t>
        </is>
      </c>
      <c r="P1325" t="inlineStr">
        <is>
          <t>10.1109/TMI.2025.3575801</t>
        </is>
      </c>
      <c r="R1325" t="inlineStr">
        <is>
          <t>https://www.scopus.com/inward/record.uri?eid=2-s2.0-105007645144&amp;doi=10.1109%2FTMI.2025.3575801&amp;partnerID=40&amp;md5=5aa1c253f470cbf60c0a4b03d5d8e3ac</t>
        </is>
      </c>
      <c r="S1325" t="inlineStr">
        <is>
          <t>Histopathological image; meta-learning; multi-task learning (MTL); neural architecture search; survival analysis</t>
        </is>
      </c>
      <c r="U1325" t="inlineStr">
        <is>
          <t>Algorithms; Databases, Factual; Histocytochemistry; Humans; Image Interpretation, Computer-Assisted; Machine Learning; Neoplasms; Neural Networks, Computer; Clinical tasks; Histopathological images; Metalearning; Multi-task learning; Multitask learning; Neural architecture search; Neural architectures; Prediction performance; Shared representations; Survival analysis; Agnostic; Article; attention deficit hyperactivity disorder; body weight control; breast ductal carcinoma; cancer prognosis; child; clear cell renal cell carcinoma; clinical outcome; clinical practice; directed acyclic graph; discretization; disease severity; entropy; female; histopathology; human; image segmentation; intelligence quotient; invasive breast cancer; lung adenocarcinoma; machine learning; major clinical study; male; multi task learning; non small cell lung cancer; papillary renal cell carcinoma; prediction; renal cell carcinoma; squamous cell lung carcinoma; survival; task performance; task positive network; tumor associated leukocyte; algorithm; artificial neural network; computer assisted diagnosis; cytochemistry; diagnostic imaging; factual database; neoplasm; pathology; procedures; Multi-task learning</t>
        </is>
      </c>
      <c r="W1325" t="inlineStr">
        <is>
          <t>Scopus</t>
        </is>
      </c>
      <c r="X1325" t="inlineStr">
        <is>
          <t>2-s2.0-105007645144</t>
        </is>
      </c>
      <c r="AD1325" t="inlineStr">
        <is>
          <t>Scopus</t>
        </is>
      </c>
    </row>
    <row r="1326">
      <c r="A1326" t="inlineStr">
        <is>
          <t>Multiclass classification of Autism Spectrum Disorder, attention deficit hyperactivity disorder, and typically developed individuals using fMRI functional connectivity analysis</t>
        </is>
      </c>
      <c r="B1326">
        <f>IF(COUNTIF($A$1:A1325,
IF(ISNUMBER(MATCH(RIGHT(TRIM(A1325),1),{".",",",";",":","!","?"},0)),
LEFT(TRIM(A1325),LEN(TRIM(A1325))-1),
TRIM(A1325)
))=1,
"Not Duplicate",
"Duplicate")</f>
        <v/>
      </c>
      <c r="C1326">
        <f>_xlfn.IFNA(_xlfn.XLOOKUP(A1326, Table1[Title], Table1[Inclusion/Exclusion Decision]), "Added studies")</f>
        <v/>
      </c>
      <c r="D1326" t="inlineStr">
        <is>
          <t>Alves C.L.; Martinelli T.; Sallum L.F.; Rodrigues F.A.; de O. Toutain T.G.L.; Porto J.A.M.; Thielemann C.; de Carvalho Aguiar P.M.; Moeckel M.</t>
        </is>
      </c>
      <c r="H1326" t="n">
        <v>2024</v>
      </c>
      <c r="I1326" t="inlineStr">
        <is>
          <t>PLoS ONE</t>
        </is>
      </c>
      <c r="J1326" t="n">
        <v>19</v>
      </c>
      <c r="K1326" t="n">
        <v>10</v>
      </c>
      <c r="L1326" t="inlineStr">
        <is>
          <t>e0305630</t>
        </is>
      </c>
      <c r="M1326"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 2024 Alves et al. This is an open access article distributed under the terms of the Creative Commons Attribution License, which permits unrestricted use, distribution, and reproduction in any medium, provided the original author and source are credited.</t>
        </is>
      </c>
      <c r="P1326" t="inlineStr">
        <is>
          <t>10.1371/journal.pone.0305630</t>
        </is>
      </c>
      <c r="R1326" t="inlineStr">
        <is>
          <t>https://www.scopus.com/inward/record.uri?eid=2-s2.0-85206810373&amp;doi=10.1371%2Fjournal.pone.0305630&amp;partnerID=40&amp;md5=b6837c28cc72aa4675996c3c49624a32</t>
        </is>
      </c>
      <c r="U1326" t="inlineStr">
        <is>
          <t>Adolescent; Adult; Attention Deficit Disorder with Hyperactivity; Autism Spectrum Disorder; Brain; Brain Mapping; Child; Female; Humans; Machine Learning; Magnetic Resonance Imaging; Male; Young Adult; adult; Article; attention deficit hyperactivity disorder; autism; Bayesian learning; BOLD signal; brain region; child; clinical decision support system; cognition; controlled study; convolutional neural network; default mode network; diagnostic test accuracy study; entropy; functional connectivity; functional magnetic resonance imaging; human; long short term memory network; machine learning; major clinical study; mental disease; multiclass classification; multilayer perceptron; neuroimaging; predictive value; receiver operating characteristic; Social Responsiveness Scale; support vector machine; adolescent; brain; brain mapping; classification; diagnostic imaging; female; male; nuclear magnetic resonance imaging; pathophysiology; procedures; young adult</t>
        </is>
      </c>
      <c r="V1326" t="inlineStr">
        <is>
          <t>All Open Access; Gold Open Access; Green Open Access</t>
        </is>
      </c>
      <c r="W1326" t="inlineStr">
        <is>
          <t>Scopus</t>
        </is>
      </c>
      <c r="X1326" t="inlineStr">
        <is>
          <t>2-s2.0-85206810373</t>
        </is>
      </c>
      <c r="AD1326" t="inlineStr">
        <is>
          <t>Scopus</t>
        </is>
      </c>
    </row>
    <row r="1327" hidden="1">
      <c r="A1327" t="inlineStr">
        <is>
          <t>Cannabinoids and Extracellular Vesicles as Potential Biomarkers and Therapeutic Targets in Neuropsychiatric Disorders: A Hypothesis-Driven Review</t>
        </is>
      </c>
      <c r="B1327">
        <f>IF(COUNTIF($A$1:A1326,
IF(ISNUMBER(MATCH(RIGHT(TRIM(A1326),1),{".",",",";",":","!","?"},0)),
LEFT(TRIM(A1326),LEN(TRIM(A1326))-1),
TRIM(A1326)
))=1,
"Not Duplicate",
"Duplicate")</f>
        <v/>
      </c>
      <c r="C1327">
        <f>_xlfn.IFNA(_xlfn.XLOOKUP(A1327, Table1[Title], Table1[Inclusion/Exclusion Decision]), "Added studies")</f>
        <v/>
      </c>
      <c r="D1327" t="inlineStr">
        <is>
          <t>Marques B.L.; Lirio P.H.C.; Vicente M.A.; Unzueta-Larrinaga P.; Urigüen L.; Campos A.C.</t>
        </is>
      </c>
      <c r="H1327" t="n">
        <v>2025</v>
      </c>
      <c r="I1327" t="inlineStr">
        <is>
          <t>Pharmaceuticals</t>
        </is>
      </c>
      <c r="J1327" t="n">
        <v>18</v>
      </c>
      <c r="K1327" t="n">
        <v>12</v>
      </c>
      <c r="L1327" t="n">
        <v>1817</v>
      </c>
      <c r="M1327" t="inlineStr">
        <is>
          <t>Background and Objectives: Neuropsychiatric disorders pose a major global health challenge, marked by high prevalence, limited diagnostic precision, and suboptimal therapeutic outcomes. Current diagnoses remain primarily clinical, lacking objective biomarkers, while many patients experience poor remission rates and frequent relapse. The endocannabinoid system (ECS), a central regulator of synaptic plasticity, neuroinflammation, and stress responses, is increasingly implicated in depression, anxiety, schizophrenia, and neurodegenerative diseases. In parallel, extracellular vesicles (EVs) have emerged as critical mediators of intercellular communication and promising biomarker sources, as they reflect the physiological or pathological status of their cells of origin. This review examines the hypothesis that interactions between ECS signaling and EV-mediated communication form a convergent pathway shaping vulnerability and resilience in neuropsychiatric disorders, with potential implications for biomarker identification and therapeutic innovation. Methods: This hypothesis-driven review was developed using a narrative approach, focusing on the interface between cannabinoids and EVs in neuropsychiatric conditions. Relevant publications were identified through PubMed, Scopus, and Web of Science searches up to September 2025. Results: Emerging evidence indicates a bidirectional relationship between ECS activity and EV biology: endocannabinoids can be loaded into EVs to facilitate intercellular signaling, while phytocannabinoids such as THC and CBD can alter EV release and cargo composition. Conclusions: We propose a hypothesis-driven framework in which the possible interplay between cannabinoids and EVs may stimulate new research and support the development of biomarker-guided, personalized therapeutic strategies for neuropsychiatric disorders. © 2025 by the authors.</t>
        </is>
      </c>
      <c r="P1327" t="inlineStr">
        <is>
          <t>10.3390/ph18121817</t>
        </is>
      </c>
      <c r="R1327" t="inlineStr">
        <is>
          <t>https://www.scopus.com/inward/record.uri?eid=2-s2.0-105025997540&amp;doi=10.3390%2Fph18121817&amp;partnerID=40&amp;md5=ff8a9dba3be74df1951f20223cf3f3e9</t>
        </is>
      </c>
      <c r="S1327" t="inlineStr">
        <is>
          <t>biomarkers; cannabinoids; extracellular vesicles; neuropsychiatric disorders</t>
        </is>
      </c>
      <c r="U1327" t="inlineStr">
        <is>
          <t>biological marker; brain derived neurotrophic factor; cannabinoid; cannabinoid 1 receptor; cannabis; endocannabinoid; amygdala; antibody affinity; anxiety; area under the curve; astrocyte; attention deficit hyperactivity disorder; autism; biocompatibility; bipolar disorder; blood brain barrier; Brief Psychiatric Rating Scale; central nervous system; clinical practice; depression; DSM-5; exosome; gene expression; hippocampus; homeostasis; human; hypothesis; immunogenicity; inflammation; long term depression; machine learning; mental disease; multivesicular body; nerve cell plasticity; nervous system inflammation; oligodendrocyte cell line; Parkinson disease; pathophysiology; physiological stress; prediction; prevalence; proteomics; quality of life; questionnaire; remission; Review; risk factor; schizophrenia; signal transduction; size exclusion chromatography; synaptic transmission; treatment outcome</t>
        </is>
      </c>
      <c r="V1327" t="inlineStr">
        <is>
          <t>All Open Access; Gold Open Access; Green Open Access</t>
        </is>
      </c>
      <c r="W1327" t="inlineStr">
        <is>
          <t>Scopus</t>
        </is>
      </c>
      <c r="X1327" t="inlineStr">
        <is>
          <t>2-s2.0-105025997540</t>
        </is>
      </c>
      <c r="AD1327" t="inlineStr">
        <is>
          <t>Scopus</t>
        </is>
      </c>
    </row>
    <row r="1328">
      <c r="A1328" t="inlineStr">
        <is>
          <t>Pathways and challenges in the clinical translational of radiopharmaceuticals for pediatric investigations</t>
        </is>
      </c>
      <c r="B1328">
        <f>IF(COUNTIF($A$1:A1327,
IF(ISNUMBER(MATCH(RIGHT(TRIM(A1327),1),{".",",",";",":","!","?"},0)),
LEFT(TRIM(A1327),LEN(TRIM(A1327))-1),
TRIM(A1327)
))=1,
"Not Duplicate",
"Duplicate")</f>
        <v/>
      </c>
      <c r="C1328">
        <f>_xlfn.IFNA(_xlfn.XLOOKUP(A1328, Table1[Title], Table1[Inclusion/Exclusion Decision]), "Added studies")</f>
        <v/>
      </c>
      <c r="D1328" t="inlineStr">
        <is>
          <t>Stauff E.; Karimi H.; Kecskemethy H.H.; Shaffer T.H.; Vali R.; Averill L.W.; Yue X.</t>
        </is>
      </c>
      <c r="H1328" t="n">
        <v>2025</v>
      </c>
      <c r="I1328" t="inlineStr">
        <is>
          <t>Frontiers in Medicine</t>
        </is>
      </c>
      <c r="J1328" t="n">
        <v>12</v>
      </c>
      <c r="L1328" t="n">
        <v>1658588</v>
      </c>
      <c r="M1328" t="inlineStr">
        <is>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 Copyright © 2025 Stauff, Karimi, Kecskemethy, Shaffer, Vali, Averill and Yue.</t>
        </is>
      </c>
      <c r="P1328" t="inlineStr">
        <is>
          <t>10.3389/fmed.2025.1658588</t>
        </is>
      </c>
      <c r="R1328" t="inlineStr">
        <is>
          <t>https://www.scopus.com/inward/record.uri?eid=2-s2.0-105022597649&amp;doi=10.3389%2Ffmed.2025.1658588&amp;partnerID=40&amp;md5=be40ffacec060f9652866bbdb18d461b</t>
        </is>
      </c>
      <c r="S1328" t="inlineStr">
        <is>
          <t>clinical trial; FDA guidelines; molecular imaging; pediatric radiopharmaceuticals; regulatory pathways</t>
        </is>
      </c>
      <c r="U1328" t="inlineStr">
        <is>
          <t>radiopharmaceutical agent; tracer; artificial intelligence; attention deficit hyperactivity disorder; child; clinical practice guideline; clinical trial; controlled study; diagnosis; dosimetry; drug development; drug research; drug therapy; Food and Drug Administration; human; informed consent; low drug dose; molecular imaging; mucocutaneous lymph node syndrome; neuroblastoma; new drug application; pediatric patient; personalized medicine; pharmacokinetics; positron emission tomography; practice guideline; radiomics; radiosensitivity; review; single photon emission computed tomography; therapy; whole body scanner</t>
        </is>
      </c>
      <c r="V1328" t="inlineStr">
        <is>
          <t>All Open Access; Gold Open Access; Green Open Access</t>
        </is>
      </c>
      <c r="W1328" t="inlineStr">
        <is>
          <t>Scopus</t>
        </is>
      </c>
      <c r="X1328" t="inlineStr">
        <is>
          <t>2-s2.0-105022597649</t>
        </is>
      </c>
      <c r="AD1328" t="inlineStr">
        <is>
          <t>Scopus</t>
        </is>
      </c>
    </row>
    <row r="1329" hidden="1">
      <c r="A1329" t="inlineStr">
        <is>
          <t>Exploring Functional Connectivity in Attention Deficit/Hyperactivity Disorder: A Functional Near-Infrared Spectroscopy Study With Machine Learning Analysis</t>
        </is>
      </c>
      <c r="B1329">
        <f>IF(COUNTIF($A$1:A1328,
IF(ISNUMBER(MATCH(RIGHT(TRIM(A1328),1),{".",",",";",":","!","?"},0)),
LEFT(TRIM(A1328),LEN(TRIM(A1328))-1),
TRIM(A1328)
))=1,
"Not Duplicate",
"Duplicate")</f>
        <v/>
      </c>
      <c r="C1329">
        <f>_xlfn.IFNA(_xlfn.XLOOKUP(A1329, Table1[Title], Table1[Inclusion/Exclusion Decision]), "Added studies")</f>
        <v/>
      </c>
      <c r="D1329" t="inlineStr">
        <is>
          <t>Lim S.; Dong S.-Y.; McIntyre R.S.; Chiang S.K.; Ho R.</t>
        </is>
      </c>
      <c r="H1329" t="n">
        <v>2025</v>
      </c>
      <c r="I1329" t="inlineStr">
        <is>
          <t>IEEE Journal of Biomedical and Health Informatics</t>
        </is>
      </c>
      <c r="J1329" t="n">
        <v>29</v>
      </c>
      <c r="K1329" t="n">
        <v>10</v>
      </c>
      <c r="M1329"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medication-naïve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η2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 © 2013 IEEE.</t>
        </is>
      </c>
      <c r="P1329" t="inlineStr">
        <is>
          <t>10.1109/JBHI.2025.3564487</t>
        </is>
      </c>
      <c r="R1329" t="inlineStr">
        <is>
          <t>https://www.scopus.com/inward/record.uri?eid=2-s2.0-105003594463&amp;doi=10.1109%2FJBHI.2025.3564487&amp;partnerID=40&amp;md5=9b951860d892e020c05004bff599c9fc</t>
        </is>
      </c>
      <c r="S1329" t="inlineStr">
        <is>
          <t>ADHD; brain-computer interface; fNIRS</t>
        </is>
      </c>
      <c r="U1329" t="inlineStr">
        <is>
          <t>Adult; Attention Deficit Disorder with Hyperactivity; Brain; Female; Humans; Machine Learning; Male; Spectroscopy, Near-Infrared; Young Adult; Occupational diseases; Support vector machines; Attention deficit hyperactivity disorder; Brain activity; Condition; Diagnostics tools; Functional connectivity; Functional near infrared spectroscopy; Healthy controls; Machine-learning; Resting state; Task state; adult; Article; attention deficit hyperactivity disorder; controlled study; DSM-5; female; functional connectivity; functional near-infrared spectroscopy; Global Assessment of Functioning; Hamilton Depression Rating Scale; human; machine learning; major clinical study; male; Montreal cognitive assessment; Structured Clinical Interview for DSM Disorders; support vector machine; brain; diagnostic imaging; machine learning; near infrared spectroscopy; pathophysiology; procedures; young adult; Cluster analysis</t>
        </is>
      </c>
      <c r="V1329" t="inlineStr">
        <is>
          <t>All Open Access; Hybrid Gold Open Access</t>
        </is>
      </c>
      <c r="W1329" t="inlineStr">
        <is>
          <t>Scopus</t>
        </is>
      </c>
      <c r="X1329" t="inlineStr">
        <is>
          <t>2-s2.0-105003594463</t>
        </is>
      </c>
      <c r="AD1329" t="inlineStr">
        <is>
          <t>Scopus</t>
        </is>
      </c>
    </row>
    <row r="1330" hidden="1">
      <c r="A1330" t="inlineStr">
        <is>
          <t>Assessing the association between ADHD and brain maturation in late childhood and emotion regulation in early adolescence</t>
        </is>
      </c>
      <c r="B1330">
        <f>IF(COUNTIF($A$1:A1329,
IF(ISNUMBER(MATCH(RIGHT(TRIM(A1329),1),{".",",",";",":","!","?"},0)),
LEFT(TRIM(A1329),LEN(TRIM(A1329))-1),
TRIM(A1329)
))=1,
"Not Duplicate",
"Duplicate")</f>
        <v/>
      </c>
      <c r="C1330">
        <f>_xlfn.IFNA(_xlfn.XLOOKUP(A1330, Table1[Title], Table1[Inclusion/Exclusion Decision]), "Added studies")</f>
        <v/>
      </c>
      <c r="D1330" t="inlineStr">
        <is>
          <t>Ágrez K.; Vakli P.; Weiss B.; Vidnyánszky Z.; Bunford N.</t>
        </is>
      </c>
      <c r="H1330" t="n">
        <v>2025</v>
      </c>
      <c r="I1330" t="inlineStr">
        <is>
          <t>Translational Psychiatry</t>
        </is>
      </c>
      <c r="J1330" t="n">
        <v>15</v>
      </c>
      <c r="K1330" t="n">
        <v>1</v>
      </c>
      <c r="L1330" t="n">
        <v>185</v>
      </c>
      <c r="M1330"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 © The Author(s) 2025.</t>
        </is>
      </c>
      <c r="P1330" t="inlineStr">
        <is>
          <t>10.1038/s41398-025-03411-6</t>
        </is>
      </c>
      <c r="R1330" t="inlineStr">
        <is>
          <t>https://www.scopus.com/inward/record.uri?eid=2-s2.0-105007076413&amp;doi=10.1038%2Fs41398-025-03411-6&amp;partnerID=40&amp;md5=e00a3b7c93aa299c56838024b58a5f87</t>
        </is>
      </c>
      <c r="U1330" t="inlineStr">
        <is>
          <t>Adolescent; Adolescent Development; Attention Deficit Disorder with Hyperactivity; Brain; Child; Emotional Regulation; Female; Humans; Machine Learning; Magnetic Resonance Imaging; Male; Neuroimaging; psychotropic agent; adolescence; adolescent; age; Article; attention deficit hyperactivity disorder; brain; brain maturation; child; childhood; cognitive development; cognitive reappraisal; emotion regulation; female; follow up; human; machine learning; major clinical study; male; neuroimaging; prepuberty; self report; adolescent development; brain; diagnostic imaging; growth, development and aging; nuclear magnetic resonance imaging; pathophysiology; physiology; psychology</t>
        </is>
      </c>
      <c r="V1330" t="inlineStr">
        <is>
          <t>All Open Access; Gold Open Access; Green Open Access</t>
        </is>
      </c>
      <c r="W1330" t="inlineStr">
        <is>
          <t>Scopus</t>
        </is>
      </c>
      <c r="X1330" t="inlineStr">
        <is>
          <t>2-s2.0-105007076413</t>
        </is>
      </c>
      <c r="AD1330" t="inlineStr">
        <is>
          <t>Scopus</t>
        </is>
      </c>
    </row>
    <row r="1331" hidden="1">
      <c r="A1331" t="inlineStr">
        <is>
          <t>Optimizing ADHD Detection: An Autoencoder Approach for Multimodal Classification</t>
        </is>
      </c>
      <c r="B1331">
        <f>IF(COUNTIF($A$1:A1330,
IF(ISNUMBER(MATCH(RIGHT(TRIM(A1330),1),{".",",",";",":","!","?"},0)),
LEFT(TRIM(A1330),LEN(TRIM(A1330))-1),
TRIM(A1330)
))=1,
"Not Duplicate",
"Duplicate")</f>
        <v/>
      </c>
      <c r="C1331">
        <f>_xlfn.IFNA(_xlfn.XLOOKUP(A1331, Table1[Title], Table1[Inclusion/Exclusion Decision]), "Added studies")</f>
        <v/>
      </c>
      <c r="D1331" t="inlineStr">
        <is>
          <t>Nash C.; Nair R.; Naqvi S.M.</t>
        </is>
      </c>
      <c r="H1331" t="n">
        <v>2026</v>
      </c>
      <c r="I1331" t="inlineStr">
        <is>
          <t>IEEE Transactions on Artificial Intelligence</t>
        </is>
      </c>
      <c r="J1331" t="n">
        <v>7</v>
      </c>
      <c r="K1331" t="n">
        <v>2</v>
      </c>
      <c r="M1331" t="inlineStr">
        <is>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 © 2020 IEEE.</t>
        </is>
      </c>
      <c r="P1331" t="inlineStr">
        <is>
          <t>10.1109/TAI.2025.3592157</t>
        </is>
      </c>
      <c r="R1331" t="inlineStr">
        <is>
          <t>https://www.scopus.com/inward/record.uri?eid=2-s2.0-105011877214&amp;doi=10.1109%2FTAI.2025.3592157&amp;partnerID=40&amp;md5=19626b5150ce9b004090412fc5419674</t>
        </is>
      </c>
      <c r="S1331" t="inlineStr">
        <is>
          <t>Attention deficit hyperactivity disorder (ADHD); deep learning; machine learning; mental health; multimodal data</t>
        </is>
      </c>
      <c r="U1331" t="inlineStr">
        <is>
          <t>Classification (of information); Deep learning; Learning systems; Potassium alloys; Attention deficit hyperactivity disorder; Auto encoders; Bottleneck features; Deep learning; Images reconstruction; Intelligent sensing; Machine-learning; Mental health; Multi-modal; Multimodal data; Statistical tests</t>
        </is>
      </c>
      <c r="W1331" t="inlineStr">
        <is>
          <t>Scopus</t>
        </is>
      </c>
      <c r="X1331" t="inlineStr">
        <is>
          <t>2-s2.0-105011877214</t>
        </is>
      </c>
      <c r="AD1331" t="inlineStr">
        <is>
          <t>Scopus</t>
        </is>
      </c>
    </row>
    <row r="1332" hidden="1">
      <c r="A1332" t="inlineStr">
        <is>
          <t>A Novel Approach Using Serious Game Data to Predict the WISC-V Processing Speed Index in Children With Attention-Deficit/Hyperactivity Disorder: Machine Learning Study</t>
        </is>
      </c>
      <c r="B1332">
        <f>IF(COUNTIF($A$1:A1331,
IF(ISNUMBER(MATCH(RIGHT(TRIM(A1331),1),{".",",",";",":","!","?"},0)),
LEFT(TRIM(A1331),LEN(TRIM(A1331))-1),
TRIM(A1331)
))=1,
"Not Duplicate",
"Duplicate")</f>
        <v/>
      </c>
      <c r="C1332">
        <f>_xlfn.IFNA(_xlfn.XLOOKUP(A1332, Table1[Title], Table1[Inclusion/Exclusion Decision]), "Added studies")</f>
        <v/>
      </c>
      <c r="D1332" t="inlineStr">
        <is>
          <t>Kim J.-S.; Jeong Y.J.; Kim S.-J.; Jin Jun S.; Park J.-Y.; Hoe H.-S.; Song J.-H.</t>
        </is>
      </c>
      <c r="H1332" t="n">
        <v>2025</v>
      </c>
      <c r="I1332" t="inlineStr">
        <is>
          <t>JMIR Serious Games</t>
        </is>
      </c>
      <c r="J1332" t="n">
        <v>13</v>
      </c>
      <c r="L1332" t="inlineStr">
        <is>
          <t>e73408</t>
        </is>
      </c>
      <c r="M1332" t="inlineStr">
        <is>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 Jun-Su Kim, Yoo Joo Jeong, Seung-Jae Kim, Su Jin Jun, Jin-Yeop Park, Hyang-Sook Hoe, Jeong-Heon Song.</t>
        </is>
      </c>
      <c r="P1332" t="inlineStr">
        <is>
          <t>10.2196/73408</t>
        </is>
      </c>
      <c r="R1332" t="inlineStr">
        <is>
          <t>https://www.scopus.com/inward/record.uri?eid=2-s2.0-105028635568&amp;doi=10.2196%2F73408&amp;partnerID=40&amp;md5=a0cdedd8e7e3d81a24b70c3c86cee83d</t>
        </is>
      </c>
      <c r="S1332" t="inlineStr">
        <is>
          <t>ADHD; attention deficit hyperactivity disorder; digital therapeutics; machine learning; prediction; processing speed; Serious games; symptom tracking</t>
        </is>
      </c>
      <c r="V1332" t="inlineStr">
        <is>
          <t>All Open Access; Gold Open Access; Green Open Access</t>
        </is>
      </c>
      <c r="W1332" t="inlineStr">
        <is>
          <t>Scopus</t>
        </is>
      </c>
      <c r="X1332" t="inlineStr">
        <is>
          <t>2-s2.0-105028635568</t>
        </is>
      </c>
      <c r="AD1332" t="inlineStr">
        <is>
          <t>Scopus</t>
        </is>
      </c>
    </row>
    <row r="1333" hidden="1">
      <c r="A1333" t="inlineStr">
        <is>
          <t>Lead exposure and antisocial behavior: A systematic review of human and animal evidence</t>
        </is>
      </c>
      <c r="B1333">
        <f>IF(COUNTIF($A$1:A1332,
IF(ISNUMBER(MATCH(RIGHT(TRIM(A1332),1),{".",",",";",":","!","?"},0)),
LEFT(TRIM(A1332),LEN(TRIM(A1332))-1),
TRIM(A1332)
))=1,
"Not Duplicate",
"Duplicate")</f>
        <v/>
      </c>
      <c r="C1333">
        <f>_xlfn.IFNA(_xlfn.XLOOKUP(A1333, Table1[Title], Table1[Inclusion/Exclusion Decision]), "Added studies")</f>
        <v/>
      </c>
      <c r="D1333" t="inlineStr">
        <is>
          <t>Shaffer R.M.; Carlson L.M.; Hester K.; Kim H.; Duffney P.F.; Forsyth J.E.; Ferraro G.; Till C.; Haddock A.; Strawbridge J.; Lanfear C.C.; Gohari Z.; Lee A.L.; Hu H.; Kirrane E.</t>
        </is>
      </c>
      <c r="H1333" t="n">
        <v>2025</v>
      </c>
      <c r="I1333" t="inlineStr">
        <is>
          <t>Environment International</t>
        </is>
      </c>
      <c r="J1333" t="n">
        <v>205</v>
      </c>
      <c r="L1333" t="n">
        <v>109786</v>
      </c>
      <c r="M1333" t="inlineStr">
        <is>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 -analysis. Human and animal evidence for impacts on aggression was  slight.  Human and animal evidence for impacts on antisocial-related disorders or domains and social behavior, respectively, was  moderate . Human evidence for impacts on violation of social norms was  moderate . Conclusions From our updated review of epidemiological and toxicological data, we find that  evidence indicates  a likely causal association between Pb and antisocial behavior. © 2025 .</t>
        </is>
      </c>
      <c r="P1333" t="inlineStr">
        <is>
          <t>10.1016/j.envint.2025.109786</t>
        </is>
      </c>
      <c r="R1333" t="inlineStr">
        <is>
          <t>https://www.scopus.com/inward/record.uri?eid=2-s2.0-105020905520&amp;doi=10.1016%2Fj.envint.2025.109786&amp;partnerID=40&amp;md5=866b8f4935ecb1f944373918d4555959</t>
        </is>
      </c>
      <c r="S1333" t="inlineStr">
        <is>
          <t>Aggression; Antisocial behavior; Conduct disorder; Crime; Lead (Pb); Neurotoxicity; Systematic review</t>
        </is>
      </c>
      <c r="U1333" t="inlineStr">
        <is>
          <t>Aggression; Animals; Antisocial Personality Disorder; Environmental Exposure; Environmental Pollutants; Humans; Lead; Epidemiology; Learning systems; Public health; Social behavior; lead; lead; Aggression; Antisocial behavior; Conduct disorder; Global public health; Lead (pb); Lead exposure; Neurotoxicity; Social behaviour; Social norm; Systematic Review; aggression; antisocial behavior; crime; lead; literature review; neurology; pollution exposure; toxicity; adulthood; aggression; antisocial behavior; antisocial disorder; Article; attention deficit hyperactivity disorder; behavior disorder; childhood; conduct disorder; crime; exposure; Health Assessment Questionnaire; health assessment workspace collaborative system; human; lead exposure; machine learning; machine learning algorithm; neurotoxicity; nonhuman; outcome assessment; Preferred Reporting Items for Systematic Reviews and Meta-Analyses; prenatal exposure; quality control; quantitative analysis; sensitivity analysis; social norm; systematic review; toxicology; animal; antisocial personality disorder; drug effect; environmental exposure; epidemiology; pollutant; Animals</t>
        </is>
      </c>
      <c r="V1333" t="inlineStr">
        <is>
          <t>All Open Access; Gold Open Access; Green Open Access</t>
        </is>
      </c>
      <c r="W1333" t="inlineStr">
        <is>
          <t>Scopus</t>
        </is>
      </c>
      <c r="X1333" t="inlineStr">
        <is>
          <t>2-s2.0-105020905520</t>
        </is>
      </c>
      <c r="AD1333" t="inlineStr">
        <is>
          <t>Scopus</t>
        </is>
      </c>
    </row>
    <row r="1334">
      <c r="A1334" t="inlineStr">
        <is>
          <t>Neurophysiological Approaches to Lie Detection: A Systematic Review</t>
        </is>
      </c>
      <c r="B1334">
        <f>IF(COUNTIF($A$1:A1333,
IF(ISNUMBER(MATCH(RIGHT(TRIM(A1333),1),{".",",",";",":","!","?"},0)),
LEFT(TRIM(A1333),LEN(TRIM(A1333))-1),
TRIM(A1333)
))=1,
"Not Duplicate",
"Duplicate")</f>
        <v/>
      </c>
      <c r="C1334">
        <f>_xlfn.IFNA(_xlfn.XLOOKUP(A1334, Table1[Title], Table1[Inclusion/Exclusion Decision]), "Added studies")</f>
        <v/>
      </c>
      <c r="D1334" t="inlineStr">
        <is>
          <t>Taha B.N.; Baykara M.; Alakuş T.B.</t>
        </is>
      </c>
      <c r="H1334" t="n">
        <v>2025</v>
      </c>
      <c r="I1334" t="inlineStr">
        <is>
          <t>Brain Sciences</t>
        </is>
      </c>
      <c r="J1334" t="n">
        <v>15</v>
      </c>
      <c r="K1334" t="n">
        <v>5</v>
      </c>
      <c r="L1334" t="n">
        <v>519</v>
      </c>
      <c r="M1334" t="inlineStr">
        <is>
          <t>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 2025 by the authors.</t>
        </is>
      </c>
      <c r="P1334" t="inlineStr">
        <is>
          <t>10.3390/brainsci15050519</t>
        </is>
      </c>
      <c r="R1334" t="inlineStr">
        <is>
          <t>https://www.scopus.com/inward/record.uri?eid=2-s2.0-105006698318&amp;doi=10.3390%2Fbrainsci15050519&amp;partnerID=40&amp;md5=c08412db976cae8063696dc97162442b</t>
        </is>
      </c>
      <c r="S1334" t="inlineStr">
        <is>
          <t>brain computer interface; EEG; ERP; lie detection; P300; recognized face; unrecognized face; visual stimuli</t>
        </is>
      </c>
      <c r="U1334" t="inlineStr">
        <is>
          <t>Alzheimer disease; anxiety disorder; artificial neural network; attention deficit hyperactivity disorder; autism; brain injury; clinical assessment; Concealed Information Test; convolutional neural network; Deceit Identification Test; deep learning; depression; discrete wavelet transform; discriminant analysis; electroencephalography; electrooculography; emotion regulation; epilepsy; event related potential; executive function; experimental test; eye movement; feature extraction; Fourier transform; functional connectivity; functional magnetic resonance imaging; genetic algorithm; Guilty Knowledge Test; human; human computer interaction; lie detection; long term memory; mathematical model; multilayer feed forward neural network; neurophysiology; pattern recognition; recurrent neural network; Review; schizophrenia; short term memory; short time Fourier transform; support vector machine; systematic review; task performance</t>
        </is>
      </c>
      <c r="V1334" t="inlineStr">
        <is>
          <t>All Open Access; Gold Open Access; Green Open Access</t>
        </is>
      </c>
      <c r="W1334" t="inlineStr">
        <is>
          <t>Scopus</t>
        </is>
      </c>
      <c r="X1334" t="inlineStr">
        <is>
          <t>2-s2.0-105006698318</t>
        </is>
      </c>
      <c r="AD1334" t="inlineStr">
        <is>
          <t>Scopus</t>
        </is>
      </c>
    </row>
    <row r="1335">
      <c r="A1335" t="inlineStr">
        <is>
          <t>Improving Imitation Skills in Children with Autism Spectrum Disorder Using the NAO Robot and a Human Action Recognition</t>
        </is>
      </c>
      <c r="B1335">
        <f>IF(COUNTIF($A$1:A1334,
IF(ISNUMBER(MATCH(RIGHT(TRIM(A1334),1),{".",",",";",":","!","?"},0)),
LEFT(TRIM(A1334),LEN(TRIM(A1334))-1),
TRIM(A1334)
))=1,
"Not Duplicate",
"Duplicate")</f>
        <v/>
      </c>
      <c r="C1335">
        <f>_xlfn.IFNA(_xlfn.XLOOKUP(A1335, Table1[Title], Table1[Inclusion/Exclusion Decision]), "Added studies")</f>
        <v/>
      </c>
      <c r="D1335" t="inlineStr">
        <is>
          <t>Alnafjan A.; Alghamdi M.; Alhakbani N.; Al-Ohali Y.</t>
        </is>
      </c>
      <c r="H1335" t="n">
        <v>2025</v>
      </c>
      <c r="I1335" t="inlineStr">
        <is>
          <t>Diagnostics</t>
        </is>
      </c>
      <c r="J1335" t="n">
        <v>15</v>
      </c>
      <c r="K1335" t="n">
        <v>1</v>
      </c>
      <c r="L1335" t="n">
        <v>60</v>
      </c>
      <c r="M1335" t="inlineStr">
        <is>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2024 by the authors.</t>
        </is>
      </c>
      <c r="P1335" t="inlineStr">
        <is>
          <t>10.3390/diagnostics15010060</t>
        </is>
      </c>
      <c r="R1335" t="inlineStr">
        <is>
          <t>https://www.scopus.com/inward/record.uri?eid=2-s2.0-85214532195&amp;doi=10.3390%2Fdiagnostics15010060&amp;partnerID=40&amp;md5=28dc32319fcc36c48b48e00f8967cf03</t>
        </is>
      </c>
      <c r="S1335" t="inlineStr">
        <is>
          <t>autism; convolutional neural network; human action recognition; imitation; robot; therapy</t>
        </is>
      </c>
      <c r="U1335" t="inlineStr">
        <is>
          <t>algorithm; Article; artificial intelligence; assistive technology; attention deficit hyperactivity disorder; autism; child; clinical article; comparative study; conceptual framework; controlled study; convolutional neural network; dancing; deep learning; exploratory research; feature extraction; feedback system; female; human; human action recognition algorithm; imitation; k nearest neighbor; language ability; learning algorithm; male; preschool child; random forest; robotics; Saudi Arabia; school child; social competence; social interaction; support vector machine; therapy effect; verbal behavior; VGG-16 model; videorecording</t>
        </is>
      </c>
      <c r="V1335" t="inlineStr">
        <is>
          <t>All Open Access; Gold Open Access; Green Open Access</t>
        </is>
      </c>
      <c r="W1335" t="inlineStr">
        <is>
          <t>Scopus</t>
        </is>
      </c>
      <c r="X1335" t="inlineStr">
        <is>
          <t>2-s2.0-85214532195</t>
        </is>
      </c>
      <c r="AD1335" t="inlineStr">
        <is>
          <t>Scopus</t>
        </is>
      </c>
    </row>
    <row r="1336">
      <c r="A1336" t="inlineStr">
        <is>
          <t>ENHANCING ADHD SCREENING WITH AN INTERPRETABLE MACHINE LEARNING AND ITEM RESPONSE THEORY FRAMEWORK</t>
        </is>
      </c>
      <c r="B1336">
        <f>IF(COUNTIF($A$1:A1335,
IF(ISNUMBER(MATCH(RIGHT(TRIM(A1335),1),{".",",",";",":","!","?"},0)),
LEFT(TRIM(A1335),LEN(TRIM(A1335))-1),
TRIM(A1335)
))=1,
"Not Duplicate",
"Duplicate")</f>
        <v/>
      </c>
      <c r="C1336">
        <f>_xlfn.IFNA(_xlfn.XLOOKUP(A1336, Table1[Title], Table1[Inclusion/Exclusion Decision]), "Added studies")</f>
        <v/>
      </c>
      <c r="D1336" t="inlineStr">
        <is>
          <t>Miranda D.M.; Loures P.; Pappa G.L.; Serpa A.L.O.; Meira W., Jr.; Romano-Silva M.A.</t>
        </is>
      </c>
      <c r="H1336" t="n">
        <v>2025</v>
      </c>
      <c r="I1336" t="inlineStr">
        <is>
          <t>Proceedings of the International Conferences on Big Data Analytics, Data Mining and Computational Intelligence 2025, BigDaCI 2025; Connected Smart Cities 2025 and e-Health 2025, EH 2025 - part of the Multi Conference on Computer Science and Information Systems 2025</t>
        </is>
      </c>
      <c r="M1336" t="inlineStr">
        <is>
          <t>Attention Deficit Hyperactivity Disorder (ADHD) is a psychiatric condition that affects around 5-7% of children around the world. This work investigates interpretable classification models capable of accurately identifying individuals with ADHD while indicating which features were more informative for diagnosis. Four decision tree-based models were tested and compared with Explainable Boosting Machine (EBM). The observed performance was similar. Results of EBM were a more interpretable model. Explanations quantitative and qualitatively were assessed by a pool of specialists, demonstrating how they may help on mental health screening and to explicit features which might be useful to improve the psychiatric classifications. © 2025 IADIS Press All rights reserved.</t>
        </is>
      </c>
      <c r="R1336" t="inlineStr">
        <is>
          <t>https://www.scopus.com/inward/record.uri?eid=2-s2.0-105022066439&amp;partnerID=40&amp;md5=dbef1a638626ea2841a1b983018c5035</t>
        </is>
      </c>
      <c r="S1336" t="inlineStr">
        <is>
          <t>ADHD; Child Psychiatry; Interpretability; Item Response Theory; Machine Learning; Rasch Model; Screening</t>
        </is>
      </c>
      <c r="U1336" t="inlineStr">
        <is>
          <t>Computation theory; Computer aided diagnosis; Diseases; Learning systems; Machine learning; Attention deficit hyperactivity disorder; Child psychiatry; Classification models; Condition; Interpretability; Item response theory; Machine-learning; Rasch modeling; Tree-based model; Trees-based models; Screening</t>
        </is>
      </c>
      <c r="W1336" t="inlineStr">
        <is>
          <t>Scopus</t>
        </is>
      </c>
      <c r="X1336" t="inlineStr">
        <is>
          <t>2-s2.0-105022066439</t>
        </is>
      </c>
      <c r="AD1336" t="inlineStr">
        <is>
          <t>Scopus</t>
        </is>
      </c>
    </row>
    <row r="1337">
      <c r="A1337" t="inlineStr">
        <is>
          <t>Enhancing brain age estimation under uncertainty: A spectral-normalized neural gaussian process approach utilizing 2.5D slicing</t>
        </is>
      </c>
      <c r="B1337">
        <f>IF(COUNTIF($A$1:A1336,
IF(ISNUMBER(MATCH(RIGHT(TRIM(A1336),1),{".",",",";",":","!","?"},0)),
LEFT(TRIM(A1336),LEN(TRIM(A1336))-1),
TRIM(A1336)
))=1,
"Not Duplicate",
"Duplicate")</f>
        <v/>
      </c>
      <c r="C1337">
        <f>_xlfn.IFNA(_xlfn.XLOOKUP(A1337, Table1[Title], Table1[Inclusion/Exclusion Decision]), "Added studies")</f>
        <v/>
      </c>
      <c r="D1337" t="inlineStr">
        <is>
          <t>Linli Z.; Liang X.; Zhang Z.; Hu K.; Guo S.</t>
        </is>
      </c>
      <c r="H1337" t="n">
        <v>2025</v>
      </c>
      <c r="I1337" t="inlineStr">
        <is>
          <t>NeuroImage</t>
        </is>
      </c>
      <c r="J1337" t="n">
        <v>311</v>
      </c>
      <c r="L1337" t="n">
        <v>121184</v>
      </c>
      <c r="M1337" t="inlineStr">
        <is>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 © 2025 The Authors</t>
        </is>
      </c>
      <c r="P1337" t="inlineStr">
        <is>
          <t>10.1016/j.neuroimage.2025.121184</t>
        </is>
      </c>
      <c r="R1337" t="inlineStr">
        <is>
          <t>https://www.scopus.com/inward/record.uri?eid=2-s2.0-105002049512&amp;doi=10.1016%2Fj.neuroimage.2025.121184&amp;partnerID=40&amp;md5=173604bc693859d3f2df219342d25ed9</t>
        </is>
      </c>
      <c r="S1337" t="inlineStr">
        <is>
          <t>Brain age estimation; Deep learning; Uncertainty estimation</t>
        </is>
      </c>
      <c r="U1337" t="inlineStr">
        <is>
          <t>Adolescent; Adult; Aging; Brain; Child; Deep Learning; Female; Humans; Image Processing, Computer-Assisted; Magnetic Resonance Imaging; Male; Middle Aged; Neuroimaging; Normal Distribution; Uncertainty; Young Adult; age determination; Article; attention deficit hyperactivity disorder; brain age estimation; clinical significance; comparative study; computer analysis; convolutional neural network; correlation coefficient; cross validation; data integration; deep learning; densenet model; Fourier analysis; functional connectivity; functional magnetic resonance imaging; Gaussian noise; heteroscedastic noise network; human; independent variable; machine learning; mean absolute error; regression analysis; reliability; residual neural network; spectral normalized neural gaussian process; T1 weighted imaging; three-dimensional imaging; training; two-dimensional imaging; uncertainty; adolescent; adult; aging; brain; child; deep learning; diagnostic imaging; female; growth, development and aging; image processing; male; middle aged; neuroimaging; normal distribution; nuclear magnetic resonance imaging; physiology; procedures; young adult</t>
        </is>
      </c>
      <c r="V1337" t="inlineStr">
        <is>
          <t>All Open Access; Gold Open Access; Green Open Access</t>
        </is>
      </c>
      <c r="W1337" t="inlineStr">
        <is>
          <t>Scopus</t>
        </is>
      </c>
      <c r="X1337" t="inlineStr">
        <is>
          <t>2-s2.0-105002049512</t>
        </is>
      </c>
      <c r="AD1337" t="inlineStr">
        <is>
          <t>Scopus</t>
        </is>
      </c>
    </row>
    <row r="1338" hidden="1">
      <c r="A1338" t="inlineStr">
        <is>
          <t>Tailored psychotherapy and AI-enhanced contingency management for co-occurring disorders in cannabis use disorder: a systematic review</t>
        </is>
      </c>
      <c r="B1338">
        <f>IF(COUNTIF($A$1:A1337,
IF(ISNUMBER(MATCH(RIGHT(TRIM(A1337),1),{".",",",";",":","!","?"},0)),
LEFT(TRIM(A1337),LEN(TRIM(A1337))-1),
TRIM(A1337)
))=1,
"Not Duplicate",
"Duplicate")</f>
        <v/>
      </c>
      <c r="C1338">
        <f>_xlfn.IFNA(_xlfn.XLOOKUP(A1338, Table1[Title], Table1[Inclusion/Exclusion Decision]), "Added studies")</f>
        <v/>
      </c>
      <c r="D1338" t="inlineStr">
        <is>
          <t>Mishra S.; Mishra S.; Rath S.</t>
        </is>
      </c>
      <c r="H1338" t="n">
        <v>2026</v>
      </c>
      <c r="I1338" t="inlineStr">
        <is>
          <t>Journal of Addictive Diseases</t>
        </is>
      </c>
      <c r="M1338" t="inlineStr">
        <is>
          <t>Background: Cannabis use disorder (CUD) commonly co-occurs with depression, post-traumatic stress disorder (PTSD), anxiety, and attention-deficit/hyperactivity disorder (ADHD), resulting in poorer outcomes and underscoring the need for tailored interventions. Contingency management (CM) is one of the most effective behavioral treatments for substance use disorders, and emerging applications of artificial intelligence (AI) may enhance CM by predicting relapse risk and personalizing incentives. This review evaluates evidence on integrated interventions for CUD with co-occurring disorders and the developing role of AI-enhanced CM. Methods: A systematic search of PubMed, PsycINFO, Embase, and Web of Science (through October 2025) identified clinical studies and systematic reviews on tailored interventions for CUD with depression, PTSD, anxiety, or ADHD, as well as research on AI-driven CM. Data were extracted on study design, interventions, and outcomes. Results: Thirty-eight studies met inclusion criteria. Integrated cognitive-behavioral therapies improved psychiatric symptoms and reduced cannabis use, particularly in depression and PTSD. Pharmacotherapies showed inconsistent benefits, while ADHD-focused behavioral and stimulant-based approaches demonstrated promising reductions in cannabis use. AI applications such as machine-learning prediction of relapse using smartphone/sensor data, remote CM delivery, and reinforcement-learning–based incentive optimization—improved attendance, abstinence verification, and reward efficiency. Conclusion: Integrated psychosocial approaches and AI-augmented CM offer complementary pathways for improving outcomes in individuals with CUD and co-occurring disorders. Combining personalized psychotherapy with adaptive, technology-assisted reinforcement may strengthen treatment efficacy. © 2026 Taylor &amp; Francis Group, LLC.</t>
        </is>
      </c>
      <c r="P1338" t="inlineStr">
        <is>
          <t>10.1080/10550887.2026.2616726</t>
        </is>
      </c>
      <c r="R1338" t="inlineStr">
        <is>
          <t>https://www.scopus.com/inward/record.uri?eid=2-s2.0-105029686455&amp;doi=10.1080%2F10550887.2026.2616726&amp;partnerID=40&amp;md5=535a7daadf75a099844ab2ebf98ba57b</t>
        </is>
      </c>
      <c r="S1338" t="inlineStr">
        <is>
          <t>ADHD; anxiety; artificial intelligence; Cannabis use disorder; co-occurring disorders; contingency management; depression; machine learning; PTSD; systematic review</t>
        </is>
      </c>
      <c r="W1338" t="inlineStr">
        <is>
          <t>Scopus</t>
        </is>
      </c>
      <c r="X1338" t="inlineStr">
        <is>
          <t>2-s2.0-105029686455</t>
        </is>
      </c>
      <c r="AD1338" t="inlineStr">
        <is>
          <t>Scopus</t>
        </is>
      </c>
    </row>
    <row r="1339" hidden="1">
      <c r="A1339" t="inlineStr">
        <is>
          <t>Machine Learning for ADHD Diagnosis: Feature Selection from Parent Reports, Self-Reports and Neuropsychological Measures</t>
        </is>
      </c>
      <c r="B1339">
        <f>IF(COUNTIF($A$1:A1338,
IF(ISNUMBER(MATCH(RIGHT(TRIM(A1338),1),{".",",",";",":","!","?"},0)),
LEFT(TRIM(A1338),LEN(TRIM(A1338))-1),
TRIM(A1338)
))=1,
"Not Duplicate",
"Duplicate")</f>
        <v/>
      </c>
      <c r="C1339">
        <f>_xlfn.IFNA(_xlfn.XLOOKUP(A1339, Table1[Title], Table1[Inclusion/Exclusion Decision]), "Added studies")</f>
        <v/>
      </c>
      <c r="D1339" t="inlineStr">
        <is>
          <t>Dai Y.-W.; Hsu C.-F.</t>
        </is>
      </c>
      <c r="H1339" t="n">
        <v>2025</v>
      </c>
      <c r="I1339" t="inlineStr">
        <is>
          <t>Children</t>
        </is>
      </c>
      <c r="J1339" t="n">
        <v>12</v>
      </c>
      <c r="K1339" t="n">
        <v>11</v>
      </c>
      <c r="L1339" t="n">
        <v>1448</v>
      </c>
      <c r="M1339" t="inlineStr">
        <is>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 © 2025 by the authors.</t>
        </is>
      </c>
      <c r="P1339" t="inlineStr">
        <is>
          <t>10.3390/children12111448</t>
        </is>
      </c>
      <c r="R1339" t="inlineStr">
        <is>
          <t>https://www.scopus.com/inward/record.uri?eid=2-s2.0-105023057195&amp;doi=10.3390%2Fchildren12111448&amp;partnerID=40&amp;md5=0794084f21d73bec7c744e84a32022bb</t>
        </is>
      </c>
      <c r="S1339" t="inlineStr">
        <is>
          <t>attention-deficit/hyperactivity disorder; ex-Gaussian; executive function; feature selection; machine learning; nested cross-validation; self-control</t>
        </is>
      </c>
      <c r="U1339" t="inlineStr">
        <is>
          <t>adolescent; Article; attention deficit hyperactivity disorder; autoregulation; brief self control scale; child; Child Behavior Checklist; clinical assessment tool; clinical decision making; clinical practice; cognitive processing therapy; continuous performance test; decision making; demographics; DSM-5; emotion regulation; executive function; explainable machine learning; feature selection; female; human; machine learning; major clinical study; male; mental disease; multidimensional state boredom scale; nested cross validation; neuropsychological assessment; parent; patient referral; quick delay questionnaire; school child; self control; self report; Taiwanese</t>
        </is>
      </c>
      <c r="V1339" t="inlineStr">
        <is>
          <t>All Open Access; Gold Open Access; Green Open Access</t>
        </is>
      </c>
      <c r="W1339" t="inlineStr">
        <is>
          <t>Scopus</t>
        </is>
      </c>
      <c r="X1339" t="inlineStr">
        <is>
          <t>2-s2.0-105023057195</t>
        </is>
      </c>
      <c r="AD1339" t="inlineStr">
        <is>
          <t>Scopus</t>
        </is>
      </c>
    </row>
    <row r="1340" hidden="1">
      <c r="A1340" t="inlineStr">
        <is>
          <t>CSBNC-PAL: Consistency Semi-Supervised Brain Network Classification Framework With Prototypical-Adversarial Learning</t>
        </is>
      </c>
      <c r="B1340">
        <f>IF(COUNTIF($A$1:A1339,
IF(ISNUMBER(MATCH(RIGHT(TRIM(A1339),1),{".",",",";",":","!","?"},0)),
LEFT(TRIM(A1339),LEN(TRIM(A1339))-1),
TRIM(A1339)
))=1,
"Not Duplicate",
"Duplicate")</f>
        <v/>
      </c>
      <c r="C1340">
        <f>_xlfn.IFNA(_xlfn.XLOOKUP(A1340, Table1[Title], Table1[Inclusion/Exclusion Decision]), "Added studies")</f>
        <v/>
      </c>
      <c r="D1340" t="inlineStr">
        <is>
          <t>Ji J.; Liu G.; Wang X.</t>
        </is>
      </c>
      <c r="H1340" t="n">
        <v>2025</v>
      </c>
      <c r="I1340" t="inlineStr">
        <is>
          <t>IEEE Journal of Biomedical and Health Informatics</t>
        </is>
      </c>
      <c r="J1340" t="n">
        <v>29</v>
      </c>
      <c r="K1340" t="n">
        <v>11</v>
      </c>
      <c r="M1340" t="inlineStr">
        <is>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 © 2013 IEEE.</t>
        </is>
      </c>
      <c r="P1340" t="inlineStr">
        <is>
          <t>10.1109/JBHI.2025.3569734</t>
        </is>
      </c>
      <c r="R1340" t="inlineStr">
        <is>
          <t>https://www.scopus.com/inward/record.uri?eid=2-s2.0-105005081098&amp;doi=10.1109%2FJBHI.2025.3569734&amp;partnerID=40&amp;md5=f93c16c4a174a9d2e9f4c19c8740d6d2</t>
        </is>
      </c>
      <c r="S1340" t="inlineStr">
        <is>
          <t>Brain network classification; feature alignment; multisite fMRI; semi-supervised learning</t>
        </is>
      </c>
      <c r="U1340" t="inlineStr">
        <is>
          <t>Algorithms; Brain; Humans; Supervised Machine Learning; Adversarial machine learning; Contrastive Learning; Discriminant analysis; Generative adversarial networks; Labeled data; Self-supervised learning; Support vector machines; Taxonomies; Brain network classification; Brain networks; Feature alignment; Functionals; Multi-site; Multisite fMRI; Network classification; Semi-supervised; Semi-supervised learning; Unlabeled data; adversarial learning; Article; classification; consistency semisupervised brain network classification; contrastive consistency module; diffusion tensor imaging; electroencephalography; entropy; feature extraction; functional magnetic resonance imaging; human; learning; nerve cell network; neuroimaging; nuclear magnetic resonance imaging; prediction; probability; prototype alignment module; prototypical adversarial learning; semi supervised machine learning; algorithm; brain; diagnostic imaging; physiology; supervised machine learning; Semi-supervised learning</t>
        </is>
      </c>
      <c r="W1340" t="inlineStr">
        <is>
          <t>Scopus</t>
        </is>
      </c>
      <c r="X1340" t="inlineStr">
        <is>
          <t>2-s2.0-105005081098</t>
        </is>
      </c>
      <c r="AD1340" t="inlineStr">
        <is>
          <t>Scopus</t>
        </is>
      </c>
    </row>
    <row r="1341" hidden="1">
      <c r="A1341" t="inlineStr">
        <is>
          <t>Detection of ADHD Disorder in Children Using Layer-Wise Relevance Propagation and Convolutional Neural Network: An EEG Analysis</t>
        </is>
      </c>
      <c r="B1341">
        <f>IF(COUNTIF($A$1:A1340,
IF(ISNUMBER(MATCH(RIGHT(TRIM(A1340),1),{".",",",";",":","!","?"},0)),
LEFT(TRIM(A1340),LEN(TRIM(A1340))-1),
TRIM(A1340)
))=1,
"Not Duplicate",
"Duplicate")</f>
        <v/>
      </c>
      <c r="C1341">
        <f>_xlfn.IFNA(_xlfn.XLOOKUP(A1341, Table1[Title], Table1[Inclusion/Exclusion Decision]), "Added studies")</f>
        <v/>
      </c>
      <c r="D1341" t="inlineStr">
        <is>
          <t>Nouri A.; Tabanfar Z.</t>
        </is>
      </c>
      <c r="H1341" t="n">
        <v>2024</v>
      </c>
      <c r="I1341" t="inlineStr">
        <is>
          <t>Frontiers in Biomedical Technologies</t>
        </is>
      </c>
      <c r="J1341" t="n">
        <v>11</v>
      </c>
      <c r="K1341" t="n">
        <v>1</v>
      </c>
      <c r="M1341" t="inlineStr">
        <is>
          <t>Purpose: Attention-Deficit-Hyperactivity-Disorder (ADHD) is a neurodevelopmental disorder that begins in early childhood and often persists into adulthood, causing personality issues and social behavior problems. Thus, detecting ADHD in its early stages and developing an effective therapy is of tremendous interest. This study presents a deep learning-based model for ADHD diagnosis in children. Materials and Methods: The 'First-National-EEG-Data-Analysis-Competition-with-Clinical-Application' dataset is used for this purpose. Following preprocessing, data is segmented into 3-second epochs, and frequency features are extracted from these epochs. The Fourier transform is applied to each channel separately, and the resulting two-dimensional matrix (channel×frequency) for each epoch is used as the Convolutional Neural Network's (CNN) input. The CNN is made up of two convolutional layers, two max pooling layers and two fully connected layers as well as the output layer (a total of 9 layers) for classification. To improve the method's performance, the output of the classification of each input variable is analyzed. In other words, the role of each channel/frequency in the final classification is being investigated using the Layer-wise Relevance Propagation (LRP) algorithm. Results: According to the results of the LRP algorithm, only efficient channels are employed as Convolutional Neural Network (CNN) inputs in the following stage. This method yields a final accuracy of 94.52% for validation data. In this study, the feature space is visualized, useful channels are selected, and deep structure capabilities are exploited to diagnose ADHD disorder. Conclusion: The findings suggest that the proposed technique can be used to effectively diagnose ADHD in children. © 2024 Tehran University of Medical Sciences.</t>
        </is>
      </c>
      <c r="P1341" t="inlineStr">
        <is>
          <t>10.18502/fbt.v11i1.14507</t>
        </is>
      </c>
      <c r="R1341" t="inlineStr">
        <is>
          <t>https://www.scopus.com/inward/record.uri?eid=2-s2.0-85181564246&amp;doi=10.18502%2Ffbt.v11i1.14507&amp;partnerID=40&amp;md5=fbf8f5dfce1e943b9473be13d362731a</t>
        </is>
      </c>
      <c r="S1341" t="inlineStr">
        <is>
          <t>Attention Deficit Hyperactivity Disorder; Convolutional Neural Network; Electroencephalogram Signal Processing; Layer-Wise Relevance Propagation Algorithm</t>
        </is>
      </c>
      <c r="U1341" t="inlineStr">
        <is>
          <t>accuracy; Article; attention deficit hyperactivity disorder; brain function; child; convolutional neural network; deep learning; electroencephalography; feature extraction; female; Fourier transform; frequency; human; human experiment; layer wise relevance propagation algorithm; learning algorithm; male; nerve cell network; school child; seizure; sensitivity and specificity</t>
        </is>
      </c>
      <c r="V1341" t="inlineStr">
        <is>
          <t>All Open Access; Gold Open Access; Green Open Access</t>
        </is>
      </c>
      <c r="W1341" t="inlineStr">
        <is>
          <t>Scopus</t>
        </is>
      </c>
      <c r="X1341" t="inlineStr">
        <is>
          <t>2-s2.0-85181564246</t>
        </is>
      </c>
      <c r="AD1341" t="inlineStr">
        <is>
          <t>Scopus</t>
        </is>
      </c>
    </row>
    <row r="1342">
      <c r="A1342" t="inlineStr">
        <is>
          <t>A systematic literature review of machine learning techniques for the detection of attention-deficit/hyperactivity disorder using MRI and/or EEG data</t>
        </is>
      </c>
      <c r="B1342">
        <f>IF(COUNTIF($A$1:A1341,
IF(ISNUMBER(MATCH(RIGHT(TRIM(A1341),1),{".",",",";",":","!","?"},0)),
LEFT(TRIM(A1341),LEN(TRIM(A1341))-1),
TRIM(A1341)
))=1,
"Not Duplicate",
"Duplicate")</f>
        <v/>
      </c>
      <c r="C1342">
        <f>_xlfn.IFNA(_xlfn.XLOOKUP(A1342, Table1[Title], Table1[Inclusion/Exclusion Decision]), "Added studies")</f>
        <v/>
      </c>
      <c r="D1342" t="inlineStr">
        <is>
          <t>Lohani D.C.; Chawla V.; Rana B.</t>
        </is>
      </c>
      <c r="H1342" t="n">
        <v>2025</v>
      </c>
      <c r="I1342" t="inlineStr">
        <is>
          <t>Neuroscience</t>
        </is>
      </c>
      <c r="J1342" t="n">
        <v>570</v>
      </c>
      <c r="M1342" t="inlineStr">
        <is>
          <t>Attention-deficit/hyperactivity disorder (ADHD) is a neurodevelopmental condition common in teenagers across the globe. Neuroimaging and Machine Learning (ML) advancements have revolutionized its diagnosis and treatment approaches. Although, the researchers are continuously developing automated ADHD diagnostic tools, there is no reliable ML-based diagnostic system for clinicians. Thus, the study aims to systematically review ML and DL-based approaches for ADHD diagnosis, leveraging brain data from magnetic resonance imaging (MRI) and electroencephalogram (EEG) data. A methodical review for the period 2016 to 2022 is conducted by following the PRISMA guidelines. Four reputable repositories, namely PubMed, IEEE, ScienceDirect, and Springer are searched for the related literature on ADHD diagnosis using MRI/EEG data. 87 studies are selected after screening abstracts of the papers. We critically conducted an analysis of these studies by examining various aspects related to training ML/DL-models, including diverse datasets, hyperparameter tuning, overfitting, and interpretability. The quality and risk assessment is conducted using the QUADAS2 tool to determine the bias due to patient selection, index test, reference standard, and flow and timing. Our rigours analysis observed significant diversity in dataset acquisition and its size, feature extraction and selection techniques, validation strategies and classifier choices. Our findings emphasize the need for generalizability, transparency, interpretability, and reproducibility in future research. The challenges and potential solutions associated with integrating diagnostic models into clinical settings are also discussed. The identified research gaps will guide researchers in developing a reliable ADHD diagnostic system that addresses the associated challenges. © 2025</t>
        </is>
      </c>
      <c r="P1342" t="inlineStr">
        <is>
          <t>10.1016/j.neuroscience.2025.02.019</t>
        </is>
      </c>
      <c r="R1342" t="inlineStr">
        <is>
          <t>https://www.scopus.com/inward/record.uri?eid=2-s2.0-85218897010&amp;doi=10.1016%2Fj.neuroscience.2025.02.019&amp;partnerID=40&amp;md5=f64322447fa0592a98b83c59890d43ab</t>
        </is>
      </c>
      <c r="S1342" t="inlineStr">
        <is>
          <t>Attention-Deficit/Hyperactivity Disorder classification; Deep Learning; EEG; Machine Learning; MRI; Review</t>
        </is>
      </c>
      <c r="U1342" t="inlineStr">
        <is>
          <t>Attention Deficit Disorder with Hyperactivity; Brain; Electroencephalography; Humans; Machine Learning; Magnetic Resonance Imaging; Neuroimaging; accuracy; age; algorithm; area under the curve; artifact reduction; artificial neural network; attention deficit hyperactivity disorder; autoencoder; classifier; computer model; convolutional neural network; deep learning; diagnostic test accuracy study; dimensionality reduction; discrete wavelet transform; disease classification; DSM-IV; electroencephalography; entropy; feature extraction; feature selection; functional magnetic resonance imaging; gender; graph convolutional network; human; image processing; image registration; image segmentation; information processing; least absolute shrinkage and selection operator; machine learning; meta analysis; Morlet wavelet transform; motion correction algorithm; neuroimaging; noise reduction; nuclear magnetic resonance imaging; power spectrum; predictive model; questionnaire; receiver operating characteristic; Review; sensitivity and specificity; Shannon index; support vector machine; systematic review; training; validation process; attention deficit hyperactivity disorder; brain; diagnosis; diagnostic imaging; pathophysiology; procedures</t>
        </is>
      </c>
      <c r="W1342" t="inlineStr">
        <is>
          <t>Scopus</t>
        </is>
      </c>
      <c r="X1342" t="inlineStr">
        <is>
          <t>2-s2.0-85218897010</t>
        </is>
      </c>
      <c r="AD1342" t="inlineStr">
        <is>
          <t>Scopus</t>
        </is>
      </c>
    </row>
    <row r="1343" hidden="1">
      <c r="A1343" t="inlineStr">
        <is>
          <t>ADHDSymTracker: Predicting ADHD Symptoms using Apple HealthKit Data</t>
        </is>
      </c>
      <c r="B1343">
        <f>IF(COUNTIF($A$1:A1342,
IF(ISNUMBER(MATCH(RIGHT(TRIM(A1342),1),{".",",",";",":","!","?"},0)),
LEFT(TRIM(A1342),LEN(TRIM(A1342))-1),
TRIM(A1342)
))=1,
"Not Duplicate",
"Duplicate")</f>
        <v/>
      </c>
      <c r="C1343">
        <f>_xlfn.IFNA(_xlfn.XLOOKUP(A1343, Table1[Title], Table1[Inclusion/Exclusion Decision]), "Added studies")</f>
        <v/>
      </c>
      <c r="D1343" t="inlineStr">
        <is>
          <t>Ware S.; Baun A.; Wang P.; Kwakye C.; Dimotsi S.; Swift E.; Gvelesiani N.; Knouse L.E.</t>
        </is>
      </c>
      <c r="H1343" t="n">
        <v>2025</v>
      </c>
      <c r="I1343" t="inlineStr">
        <is>
          <t>Smart Health</t>
        </is>
      </c>
      <c r="J1343" t="n">
        <v>36</v>
      </c>
      <c r="L1343" t="n">
        <v>100563</v>
      </c>
      <c r="M1343" t="inlineStr">
        <is>
          <t>Attention Deficit Hyperactivity Disorder (ADHD) is a prevalent condition that impacts cognitive and behavioral functioning, posing significant challenges for individuals’ academic and daily lives, particularly among college students. The core symptoms are inattention, hyperactivity and impulsivity. Current diagnostic and symptom tracking methods, whether clinician-administered or self-reported, have several limitations, such as recall bias, high costs, and the necessity for manual intervention. This underscores the necessity for an objective, accurate, and cost-effective tool for ADHD diagnosis that requires minimal manual intervention. To address this issue, we propose a novel approach, ADHDSymTracker, which uses Apple HealthKit data to predict ADHD symptoms. We calculated behavioral features using data collected from 38 college-age students including some with ADHD and developed a suite of machine learning models for ADHD symptom prediction. Our results from ADHDSymTracker indicate that most symptoms can be predicted with reasonable accuracy, achieving an F1 score as high as 0.72, rendering it a promising solution for automatic and continuous ADHD monitoring. © 2025 Elsevier Inc.</t>
        </is>
      </c>
      <c r="P1343" t="inlineStr">
        <is>
          <t>10.1016/j.smhl.2025.100563</t>
        </is>
      </c>
      <c r="R1343" t="inlineStr">
        <is>
          <t>https://www.scopus.com/inward/record.uri?eid=2-s2.0-105001574844&amp;doi=10.1016%2Fj.smhl.2025.100563&amp;partnerID=40&amp;md5=ec4c2b99e7b1e3463c720844fadbaa68</t>
        </is>
      </c>
      <c r="S1343" t="inlineStr">
        <is>
          <t>ADHD symptoms; Machine learning; Smart health; Smartphone sensing</t>
        </is>
      </c>
      <c r="U1343" t="inlineStr">
        <is>
          <t>attention deficit hyperactivity disorder; child; cognition; college student; controlled study; diagnosis; diagnostic test accuracy study; human; hyperactivity; impulsiveness; machine learning; prediction; recall bias; review; smartphone</t>
        </is>
      </c>
      <c r="W1343" t="inlineStr">
        <is>
          <t>Scopus</t>
        </is>
      </c>
      <c r="X1343" t="inlineStr">
        <is>
          <t>2-s2.0-105001574844</t>
        </is>
      </c>
      <c r="AD1343" t="inlineStr">
        <is>
          <t>Scopus</t>
        </is>
      </c>
    </row>
    <row r="1344">
      <c r="A1344" t="inlineStr">
        <is>
          <t>A machine learning analysis of suicidal ideation and suicide attempt among U.S. youth and young adults from multilevel, longitudinal survey data</t>
        </is>
      </c>
      <c r="B1344">
        <f>IF(COUNTIF($A$1:A1343,
IF(ISNUMBER(MATCH(RIGHT(TRIM(A1343),1),{".",",",";",":","!","?"},0)),
LEFT(TRIM(A1343),LEN(TRIM(A1343))-1),
TRIM(A1343)
))=1,
"Not Duplicate",
"Duplicate")</f>
        <v/>
      </c>
      <c r="C1344">
        <f>_xlfn.IFNA(_xlfn.XLOOKUP(A1344, Table1[Title], Table1[Inclusion/Exclusion Decision]), "Added studies")</f>
        <v/>
      </c>
      <c r="D1344" t="inlineStr">
        <is>
          <t>Jacobs M.M.; Kirby A.V.; Kramer J.M.; Marlow N.M.</t>
        </is>
      </c>
      <c r="H1344" t="n">
        <v>2025</v>
      </c>
      <c r="I1344" t="inlineStr">
        <is>
          <t>Frontiers in Psychiatry</t>
        </is>
      </c>
      <c r="J1344" t="n">
        <v>16</v>
      </c>
      <c r="L1344" t="n">
        <v>1511966</v>
      </c>
      <c r="M1344" t="inlineStr">
        <is>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 Copyright © 2025 Jacobs, Kirby, Kramer and Marlow.</t>
        </is>
      </c>
      <c r="P1344" t="inlineStr">
        <is>
          <t>10.3389/fpsyt.2025.1511966</t>
        </is>
      </c>
      <c r="R1344" t="inlineStr">
        <is>
          <t>https://www.scopus.com/inward/record.uri?eid=2-s2.0-86000669120&amp;doi=10.3389%2Ffpsyt.2025.1511966&amp;partnerID=40&amp;md5=c8dd1a33417396d656667216332b337a</t>
        </is>
      </c>
      <c r="S1344" t="inlineStr">
        <is>
          <t>adolescents and young adults; longitudinal data; machine learning; socioecological framework; suicidal ideation; suicide attempt</t>
        </is>
      </c>
      <c r="U1344" t="inlineStr">
        <is>
          <t>cannabis; adolescent; adult; alcohol consumption; anxiety disorder; Article; attention deficit hyperactivity disorder; body mass; cross validation; depression; economic well-being; education; exercise; female; health care; health insurance; human; learning disorder; longitudinal study; machine learning; major clinical study; male; physical well-being; posttraumatic stress disorder; psychological well-being; risk factor; self report; sexual behavior; sexual intercourse; smoking; social support; social well-being; substance use; suicidal ideation; suicide attempt; suicide prevention; United States; young adult</t>
        </is>
      </c>
      <c r="V1344" t="inlineStr">
        <is>
          <t>All Open Access; Gold Open Access; Green Open Access</t>
        </is>
      </c>
      <c r="W1344" t="inlineStr">
        <is>
          <t>Scopus</t>
        </is>
      </c>
      <c r="X1344" t="inlineStr">
        <is>
          <t>2-s2.0-86000669120</t>
        </is>
      </c>
      <c r="AD1344" t="inlineStr">
        <is>
          <t>Scopus</t>
        </is>
      </c>
    </row>
    <row r="1345" hidden="1">
      <c r="A1345" t="inlineStr">
        <is>
          <t>Machine Learning-driven ADHD Classification: Exploring Medication Effects with VMD Sub-band Analysis</t>
        </is>
      </c>
      <c r="B1345">
        <f>IF(COUNTIF($A$1:A1344,
IF(ISNUMBER(MATCH(RIGHT(TRIM(A1344),1),{".",",",";",":","!","?"},0)),
LEFT(TRIM(A1344),LEN(TRIM(A1344))-1),
TRIM(A1344)
))=1,
"Not Duplicate",
"Duplicate")</f>
        <v/>
      </c>
      <c r="C1345">
        <f>_xlfn.IFNA(_xlfn.XLOOKUP(A1345, Table1[Title], Table1[Inclusion/Exclusion Decision]), "Added studies")</f>
        <v/>
      </c>
      <c r="D1345" t="inlineStr">
        <is>
          <t>Aker E.; Benli Ş.G.; Ak Z.</t>
        </is>
      </c>
      <c r="H1345" t="n">
        <v>2025</v>
      </c>
      <c r="I1345" t="inlineStr">
        <is>
          <t>Current Computer-Aided Drug Design</t>
        </is>
      </c>
      <c r="M1345" t="inlineStr">
        <is>
          <t>Introduction: There has been increasing interest in neuroimaging studies in recent years, and computer-aided approaches have gained prominence in improving diagnostic accuracy. Attention Deficit Hyperactivity Disorder (ADHD) is a prevalent neurodevelopmental disorder characterized by inattention, impulsivity, and hyperactivity. Traditional diagnostic approaches often rely on subjective assessments, highlighting the need for more objective, data-driven methods. This study aims to classify ADHD subtypes and assess medication effects by converting resting-state fMRI images into one-dimensional (1D) signals and extracting statistical features using Variational Mode Decomposition (VMD). Methods: Resting-state fMRI data from the ADHD-200 dataset, including 41 healthy controls (HC), 41 medicated ADHD-Combined (ADHD-C) individuals, and 41 non-medicated ADHD-C individuals, were analyzed. The 1D fMRI signals were decomposed into nine sub-bands using VMD. Statistical features were extracted from each sub-band and classified using Support Vector Machines (SVM), Linear Discriminant Analysis (LDA), and Artificial Neural Networks (ANN). Results: VMD-derived features substantially improved classification performance. The highest binary classification accuracy was achieved by LDA: 96.34% distinguishing non-medicated ADHD from controls and 88.41% for medicated ADHD versus controls. The classification between medicated and non-medicated ADHD yielded 79.63% accuracy. Ternary classification across all groups reached 69.51% accuracy. Discussion: These findings show that the VMD-based approach improves the classification of ADHD subtypes and helps evaluate medication effects. However, the lower performance in multi-class classification reflects the complexity of ADHD neuroimaging data. Conclusion: The VMD-based approach improves classification accuracy, especially in distinguishing ADHD subtypes and medication effects, supporting its potential as an objective tool for diagnosis and treatment planning. 2025, Bentham Science Publishers</t>
        </is>
      </c>
      <c r="P1345" t="inlineStr">
        <is>
          <t>10.2174/0115734099400072251022043532</t>
        </is>
      </c>
      <c r="R1345" t="inlineStr">
        <is>
          <t>https://www.scopus.com/inward/record.uri?eid=2-s2.0-105027227236&amp;doi=10.2174%2F0115734099400072251022043532&amp;partnerID=40&amp;md5=0b02d6e3556f395f6aa1173c865ff954</t>
        </is>
      </c>
      <c r="S1345" t="inlineStr">
        <is>
          <t>ADHD classification; ADHD subtypes; fMRI signal decomposition; machine learning; medication usage; sub-bands</t>
        </is>
      </c>
      <c r="U1345" t="inlineStr">
        <is>
          <t>Classification (of information); Computer aided diagnosis; Diseases; Learning systems; Medical problems; Neural networks; Neuroimaging; One dimensional; Variational mode decomposition; Attention deficit hyperactivity disorder; Attention deficit hyperactivity disorder classification; Attention deficit hyperactivity disorder subtype; FMRI signal decomposition; Machine-learning; Medication usage; Mode decomposition; Signal decomposition; Subbands; Support vector machines</t>
        </is>
      </c>
      <c r="W1345" t="inlineStr">
        <is>
          <t>Scopus</t>
        </is>
      </c>
      <c r="X1345" t="inlineStr">
        <is>
          <t>2-s2.0-105027227236</t>
        </is>
      </c>
      <c r="AD1345" t="inlineStr">
        <is>
          <t>Scopus</t>
        </is>
      </c>
    </row>
    <row r="1346" hidden="1">
      <c r="A1346" t="inlineStr">
        <is>
          <t>Revolutionizing ADHD Diagnosis: Harnessing ResNet for Enhanced EEG Analysis</t>
        </is>
      </c>
      <c r="B1346">
        <f>IF(COUNTIF($A$1:A1345,
IF(ISNUMBER(MATCH(RIGHT(TRIM(A1345),1),{".",",",";",":","!","?"},0)),
LEFT(TRIM(A1345),LEN(TRIM(A1345))-1),
TRIM(A1345)
))=1,
"Not Duplicate",
"Duplicate")</f>
        <v/>
      </c>
      <c r="C1346">
        <f>_xlfn.IFNA(_xlfn.XLOOKUP(A1346, Table1[Title], Table1[Inclusion/Exclusion Decision]), "Added studies")</f>
        <v/>
      </c>
      <c r="D1346" t="inlineStr">
        <is>
          <t>Singh A.R.; Singh G.; Kumar G.R.; Riadhwsein R.</t>
        </is>
      </c>
      <c r="H1346" t="n">
        <v>2025</v>
      </c>
      <c r="I1346" t="inlineStr">
        <is>
          <t>2025 IEEE International Conference on Interdisciplinary Approaches in Technology and Management for Social Innovation, IATMSI 2025</t>
        </is>
      </c>
      <c r="M1346" t="inlineStr">
        <is>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 © 2025 IEEE.</t>
        </is>
      </c>
      <c r="P1346" t="inlineStr">
        <is>
          <t>10.1109/IATMSI64286.2025.10984677</t>
        </is>
      </c>
      <c r="R1346" t="inlineStr">
        <is>
          <t>https://www.scopus.com/inward/record.uri?eid=2-s2.0-105007427766&amp;doi=10.1109%2FIATMSI64286.2025.10984677&amp;partnerID=40&amp;md5=67464830cd630cd838fa1cd68275712b</t>
        </is>
      </c>
      <c r="S1346" t="inlineStr">
        <is>
          <t>ADHD; Deep learning (DL); EEG; Machine Learning (ML); Mental Health; RNN; Transformer Anxiety</t>
        </is>
      </c>
      <c r="U1346" t="inlineStr">
        <is>
          <t>Diagnosis; Diseases; mHealth; Attention deficit hyperactivity disorder; Cognitive interventions; Deep learning; Electroencephalogram analysis; Machine learning; Machine-learning; Mental health; Neurofeedback; RNN; Transformer anxiety; Deep learning</t>
        </is>
      </c>
      <c r="W1346" t="inlineStr">
        <is>
          <t>Scopus</t>
        </is>
      </c>
      <c r="X1346" t="inlineStr">
        <is>
          <t>2-s2.0-105007427766</t>
        </is>
      </c>
      <c r="AD1346" t="inlineStr">
        <is>
          <t>Scopus</t>
        </is>
      </c>
    </row>
    <row r="1347" hidden="1">
      <c r="A1347" t="inlineStr">
        <is>
          <t>Multikingdom and functional gut microbiota markers for autism spectrum disorder</t>
        </is>
      </c>
      <c r="B1347">
        <f>IF(COUNTIF($A$1:A1346,
IF(ISNUMBER(MATCH(RIGHT(TRIM(A1346),1),{".",",",";",":","!","?"},0)),
LEFT(TRIM(A1346),LEN(TRIM(A1346))-1),
TRIM(A1346)
))=1,
"Not Duplicate",
"Duplicate")</f>
        <v/>
      </c>
      <c r="C1347">
        <f>_xlfn.IFNA(_xlfn.XLOOKUP(A1347, Table1[Title], Table1[Inclusion/Exclusion Decision]), "Added studies")</f>
        <v/>
      </c>
      <c r="D1347" t="inlineStr">
        <is>
          <t>Su Q.; Wong O.W.H.; Lu W.; Wan Y.; Zhang L.; Xu W.; Li M.K.T.; Liu C.; Cheung C.P.; Ching J.Y.L.; Cheong P.K.; Leung T.F.; Chan S.; Leung P.; Chan F.K.L.; Ng S.C.</t>
        </is>
      </c>
      <c r="H1347" t="n">
        <v>2024</v>
      </c>
      <c r="I1347" t="inlineStr">
        <is>
          <t>Nature Microbiology</t>
        </is>
      </c>
      <c r="J1347" t="n">
        <v>9</v>
      </c>
      <c r="K1347" t="n">
        <v>9</v>
      </c>
      <c r="M1347" t="inlineStr">
        <is>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 © The Author(s), under exclusive licence to Springer Nature Limited 2024.</t>
        </is>
      </c>
      <c r="P1347" t="inlineStr">
        <is>
          <t>10.1038/s41564-024-01739-1</t>
        </is>
      </c>
      <c r="R1347" t="inlineStr">
        <is>
          <t>https://www.scopus.com/inward/record.uri?eid=2-s2.0-85197664800&amp;doi=10.1038%2Fs41564-024-01739-1&amp;partnerID=40&amp;md5=70b459441559d7348a2e1c1cb90d6cbe</t>
        </is>
      </c>
      <c r="U1347" t="inlineStr">
        <is>
          <t>Adolescent; Archaea; Autism Spectrum Disorder; Bacteria; Biomarkers; Child; Child, Preschool; Feces; Female; Fungi; Gastrointestinal Microbiome; Humans; Infant; Machine Learning; Male; Metagenome; Metagenomics; Viruses; cocarboxylase; biological marker; adolescent; antioxidant activity; area under the curve; Article; atopic dermatitis; attention deficit hyperactivity disorder; autism; Bacteroides; body mass; Candida albicans; child; constipation; controlled study; diagnostic accuracy; DNA extraction; Faecalibacterium; female; human; intestine flora; machine learning; major clinical study; male; metagenomics; microbial community; microbial diversity; microbiome; phenotype; Proteobacteria; psychiatry; Severity Scoring of Atopic Dermatitis; Streptomyces; Virgibacillus; vomiting; archaeon; bacterium; classification; diagnosis; feces; fungus; genetics; infant; isolation and purification; metabolism; metagenome; microbiology; preschool child; procedures; virus</t>
        </is>
      </c>
      <c r="W1347" t="inlineStr">
        <is>
          <t>Scopus</t>
        </is>
      </c>
      <c r="X1347" t="inlineStr">
        <is>
          <t>2-s2.0-85197664800</t>
        </is>
      </c>
      <c r="AD1347" t="inlineStr">
        <is>
          <t>Scopus</t>
        </is>
      </c>
    </row>
    <row r="1348">
      <c r="A1348" t="inlineStr">
        <is>
          <t>Investigating the impact of an AI-based play activities intervention on the quality of life of school-aged children with ADHD</t>
        </is>
      </c>
      <c r="B1348">
        <f>IF(COUNTIF($A$1:A1347,
IF(ISNUMBER(MATCH(RIGHT(TRIM(A1347),1),{".",",",";",":","!","?"},0)),
LEFT(TRIM(A1347),LEN(TRIM(A1347))-1),
TRIM(A1347)
))=1,
"Not Duplicate",
"Duplicate")</f>
        <v/>
      </c>
      <c r="C1348">
        <f>_xlfn.IFNA(_xlfn.XLOOKUP(A1348, Table1[Title], Table1[Inclusion/Exclusion Decision]), "Added studies")</f>
        <v/>
      </c>
      <c r="D1348" t="inlineStr">
        <is>
          <t>Aldakhil A.F.</t>
        </is>
      </c>
      <c r="H1348" t="n">
        <v>2024</v>
      </c>
      <c r="I1348" t="inlineStr">
        <is>
          <t>Research in Developmental Disabilities</t>
        </is>
      </c>
      <c r="J1348" t="n">
        <v>154</v>
      </c>
      <c r="L1348" t="n">
        <v>104858</v>
      </c>
      <c r="M1348" t="inlineStr">
        <is>
          <t>Background: Attention-Deficit/Hyperactivity Disorder (ADHD) is a prevalent neurodevelopmental disorder that not only impacts children's behavior, learning, and social interactions but also their quality of life. Advances in artificial intelligence (AI) may provide new opportunities to improve the ADHD symptoms and quality of life of children with ADHD, especially through customized play activities that address their specific needs. Aims: This study examined the impact of AI-based play activities on the quality of life of 61 Saudi children aged between 8 and 12 years who had an ADHD diagnosis. Methods: AI-based play activities intervention consisted of twelve 45-minute sessions, delivered to the experimental group over four weeks (three sessions per week). The control group did not receive any intervention. Children and parents completed the Pediatric Quality of Life Inventory (PedsQL) at pre-test, post-test and follow-up. Results and outcomes: The experimental group exhibited significant improvements in all dimensions and total scores of PedsQL, with moderate to large effect sizes. These improvements were not observed in the control group. The beneficial effects of the AI-based play activities were maintained at the 7-weeks follow-up. Conclusions: AI-based play interventions may enhance quality of life for children with ADHD, with sustained improvements observed after 7-weeks. Incorporating such interventions into educational and therapeutic settings could improve behavioral, social, and cognitive ADHD symptoms. Future research should explore broader applications and long-term effects of AI-based play activities interventions. © 2024 Elsevier Ltd</t>
        </is>
      </c>
      <c r="P1348" t="inlineStr">
        <is>
          <t>10.1016/j.ridd.2024.104858</t>
        </is>
      </c>
      <c r="R1348" t="inlineStr">
        <is>
          <t>https://www.scopus.com/inward/record.uri?eid=2-s2.0-85206251224&amp;doi=10.1016%2Fj.ridd.2024.104858&amp;partnerID=40&amp;md5=fd97b9e8e6f7ebaf6e96e2f164657bd7</t>
        </is>
      </c>
      <c r="S1348" t="inlineStr">
        <is>
          <t>ADHD; AI-based play activates; Quality of life; Saudi Arabia</t>
        </is>
      </c>
      <c r="U1348" t="inlineStr">
        <is>
          <t>Artificial Intelligence; Attention Deficit Disorder with Hyperactivity; Child; Female; Humans; Male; Play and Playthings; Play Therapy; Quality of Life; Saudi Arabia; Article; artificial intelligence; attention deficit hyperactivity disorder; child; child behavior; cognition; controlled study; effect size; follow up; human; major clinical study; male; patient satisfaction; Pediatric Quality of Life Inventory; personalized medicine; play therapy; quality of life; Saudi Arabia; school child; social behavior; special education; treatment outcome; attention deficit hyperactivity disorder; female; play therapy; procedures; psychology; recreation; rehabilitation; therapy</t>
        </is>
      </c>
      <c r="W1348" t="inlineStr">
        <is>
          <t>Scopus</t>
        </is>
      </c>
      <c r="X1348" t="inlineStr">
        <is>
          <t>2-s2.0-85206251224</t>
        </is>
      </c>
      <c r="AD1348" t="inlineStr">
        <is>
          <t>Scopus</t>
        </is>
      </c>
    </row>
    <row r="1349" hidden="1">
      <c r="A1349" t="inlineStr">
        <is>
          <t>Reliable Multi-Class Mental Health Prediction Using a WiSARD Discriminator Model on Imbalanced Data</t>
        </is>
      </c>
      <c r="B1349">
        <f>IF(COUNTIF($A$1:A1348,
IF(ISNUMBER(MATCH(RIGHT(TRIM(A1348),1),{".",",",";",":","!","?"},0)),
LEFT(TRIM(A1348),LEN(TRIM(A1348))-1),
TRIM(A1348)
))=1,
"Not Duplicate",
"Duplicate")</f>
        <v/>
      </c>
      <c r="C1349">
        <f>_xlfn.IFNA(_xlfn.XLOOKUP(A1349, Table1[Title], Table1[Inclusion/Exclusion Decision]), "Added studies")</f>
        <v/>
      </c>
      <c r="D1349" t="inlineStr">
        <is>
          <t>Binsawad M.</t>
        </is>
      </c>
      <c r="H1349" t="n">
        <v>2026</v>
      </c>
      <c r="I1349" t="inlineStr">
        <is>
          <t>Inquiry (United States)</t>
        </is>
      </c>
      <c r="J1349" t="n">
        <v>63</v>
      </c>
      <c r="M1349" t="inlineStr">
        <is>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Naïve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P1349" t="inlineStr">
        <is>
          <t>10.1177/00469580261418270</t>
        </is>
      </c>
      <c r="R1349" t="inlineStr">
        <is>
          <t>https://www.scopus.com/inward/record.uri?eid=2-s2.0-105031685397&amp;doi=10.1177%2F00469580261418270&amp;partnerID=40&amp;md5=c831d730804b45d1ff1591e2cdbb1f65</t>
        </is>
      </c>
      <c r="S1349" t="inlineStr">
        <is>
          <t>clinical decision support; imbalanced data; machine learning; mental disorder prediction; multi-class classification; psychological diagnosis; RAM-based learning; WiSARD classifier</t>
        </is>
      </c>
      <c r="U1349" t="inlineStr">
        <is>
          <t>Adult; Bayes Theorem; Female; Humans; Male; Mental Disorders; Mental Health; Reproducibility of Results; Retrospective Studies; adult; Bayes theorem; classification; diagnosis; female; human; male; mental disease; mental health; reproducibility; retrospective study</t>
        </is>
      </c>
      <c r="V1349" t="inlineStr">
        <is>
          <t>All Open Access; Gold Open Access; Green Open Access</t>
        </is>
      </c>
      <c r="W1349" t="inlineStr">
        <is>
          <t>Scopus</t>
        </is>
      </c>
      <c r="X1349" t="inlineStr">
        <is>
          <t>2-s2.0-105031685397</t>
        </is>
      </c>
      <c r="AD1349" t="inlineStr">
        <is>
          <t>Scopus</t>
        </is>
      </c>
    </row>
    <row r="1350" hidden="1">
      <c r="A1350" t="inlineStr">
        <is>
          <t>Artificial intelligence or sleep experts: Comparing polysomnographic sleep staging in children and adolescents</t>
        </is>
      </c>
      <c r="B1350">
        <f>IF(COUNTIF($A$1:A1349,
IF(ISNUMBER(MATCH(RIGHT(TRIM(A1349),1),{".",",",";",":","!","?"},0)),
LEFT(TRIM(A1349),LEN(TRIM(A1349))-1),
TRIM(A1349)
))=1,
"Not Duplicate",
"Duplicate")</f>
        <v/>
      </c>
      <c r="C1350">
        <f>_xlfn.IFNA(_xlfn.XLOOKUP(A1350, Table1[Title], Table1[Inclusion/Exclusion Decision]), "Added studies")</f>
        <v/>
      </c>
      <c r="D1350" t="inlineStr">
        <is>
          <t>Moeller A.L.; Perslev M.; Paulsrud C.; Thorsen S.U.; Leonthin H.; Debes N.M.; Svensson J.; Jennum P.</t>
        </is>
      </c>
      <c r="H1350" t="n">
        <v>2025</v>
      </c>
      <c r="I1350" t="inlineStr">
        <is>
          <t>Sleep</t>
        </is>
      </c>
      <c r="J1350" t="n">
        <v>48</v>
      </c>
      <c r="K1350" t="n">
        <v>7</v>
      </c>
      <c r="L1350" t="inlineStr">
        <is>
          <t>zsaf053</t>
        </is>
      </c>
      <c r="M1350" t="inlineStr">
        <is>
          <t>Study Objectives The manual annotation of polysomnography (PSG) hypnograms is difficult and time-consuming. U-Sleep is an alternative, fast, and publicly available, automated sleep staging system evaluated in adult PSGs. In this study, we compare the staging done by sleep experts and U-sleep in a pediatric sample. Methods PSGs from 56 children aged 6-17 years old (healthy or with a chronic disease) were compared manually annotated with the result of U-sleep. The two outcomes were compared using F1 overlap scores, accuracy, Cohen's kappa, and correlation coefficients. A qualitative analysis of the most significant systematic differences between the manual and automated scoring was performed. Results U-sleep matched the manually scored hypnograms with an overall mean F1 score (predicted performance) of 0.75 and reached an accuracy of 83.9% and an overall kappa value of 0.77. The stage-wise F1 scores, U-sleep achieved an F1 score of 0.79 in stage wake, 0.40 in N1, 0.86 in N2, 0.84 in N3, and 0.86 in REM. The correlation between U-sleep and the manual scorer was moderately or very strong in all sleep stages (r=.57-.81). Conclusions Overall, there is a high degree of agreement between manual and automatic scoring. This suggests that U-sleep is a valid and effective method for identifying sleep stages based on normal PSGs in a pediatric population. The disagreement was within what is expected for interscorer variation. Further evaluation needs of AI sleep-scoring models include analysis of outliers and pathological sleep staging - which is also a challenge in manual annotation.  © 2025 The Author(s).</t>
        </is>
      </c>
      <c r="P1350" t="inlineStr">
        <is>
          <t>10.1093/sleep/zsaf053</t>
        </is>
      </c>
      <c r="R1350" t="inlineStr">
        <is>
          <t>https://www.scopus.com/inward/record.uri?eid=2-s2.0-105010776076&amp;doi=10.1093%2Fsleep%2Fzsaf053&amp;partnerID=40&amp;md5=5062f522e04f906f95d797681bef4fa6</t>
        </is>
      </c>
      <c r="S1350" t="inlineStr">
        <is>
          <t>adolescents; artificial intelligence; children; pediatric; polysomnography; sleep staging; U-sleep</t>
        </is>
      </c>
      <c r="U1350" t="inlineStr">
        <is>
          <t>adenotonsillectomy; adolescent; Article; artifact; artificial intelligence; attention deficit hyperactivity disorder; child; chronic disease; comparative study; confusion matrix; controlled study; convolutional neural network; correlation coefficient; diagnosis; female; human; insulin dependent diabetes mellitus; major clinical study; male; obstructive sleep apnea; performance indicator; polysomnography; qualitative analysis; REM sleep latency; sleep; sleep efficiency; sleep latency; sleep stage; sleep time; statistical analysis; tension headache; time</t>
        </is>
      </c>
      <c r="W1350" t="inlineStr">
        <is>
          <t>Scopus</t>
        </is>
      </c>
      <c r="X1350" t="inlineStr">
        <is>
          <t>2-s2.0-105010776076</t>
        </is>
      </c>
      <c r="AD1350" t="inlineStr">
        <is>
          <t>Scopus</t>
        </is>
      </c>
    </row>
    <row r="1351">
      <c r="A1351" t="inlineStr">
        <is>
          <t>CognitMoE: A cognition-aware collaborative multi-expert network for bipolar disorder diagnosis</t>
        </is>
      </c>
      <c r="B1351">
        <f>IF(COUNTIF($A$1:A1350,
IF(ISNUMBER(MATCH(RIGHT(TRIM(A1350),1),{".",",",";",":","!","?"},0)),
LEFT(TRIM(A1350),LEN(TRIM(A1350))-1),
TRIM(A1350)
))=1,
"Not Duplicate",
"Duplicate")</f>
        <v/>
      </c>
      <c r="C1351">
        <f>_xlfn.IFNA(_xlfn.XLOOKUP(A1351, Table1[Title], Table1[Inclusion/Exclusion Decision]), "Added studies")</f>
        <v/>
      </c>
      <c r="D1351" t="inlineStr">
        <is>
          <t>Zhu X.; Wang Y.; Ma Y.; Zhang Z.; Gao Y.</t>
        </is>
      </c>
      <c r="H1351" t="n">
        <v>2025</v>
      </c>
      <c r="I1351" t="inlineStr">
        <is>
          <t>Neural Networks</t>
        </is>
      </c>
      <c r="J1351" t="n">
        <v>192</v>
      </c>
      <c r="L1351" t="n">
        <v>107854</v>
      </c>
      <c r="M1351" t="inlineStr">
        <is>
          <t>Early diagnosis of bipolar disorder (BD) is challenging due to unclear pathological features. Structural MRI (sMRI) is crucial for BD diagnosis due to its high spatial resolution and stable image quality. However, current sMRI-based methods often fail to capture specific brain region pathology effectively. To address this problem, we proposed CognitMoE, a classifier based on a cognition-aware collaborative multi-expert network, which employs brain-region-level imaging features to accurately capture the pathological changes of BD patients from the perspective of brain region structure and cognitive function. Unlike traditional approaches, our brain-region-level method reduces computational complexity. Specifically, the Cognition-Aware Attention Module (CAAM) leverages brain atlas knowledge to extract and weight brain region features, emphasizing brain regions associated with cognitive dysfunction. The Collaborative Multi-Expert Network (CMEN) is a Mixture of Experts model designed to simulate brain region collaboration during cognitive tasks, uncovering relevant pathological changes. Experiments show CognitMoE outperforms existing methods on OpenfMRI and a collected dataset, with BACC, F1 score, and sensitivity improving by 7.4 %, 3.4 %, and 12.5 %, respectively. These results highlight CognitMoE's ability to better distinguish BD patients from healthy controls and reduce misdiagnosis, supporting early BD diagnosis and clinical screening. The code is available at https://github.com/Xiaotong-Zhu/CognitMoE. © 2025</t>
        </is>
      </c>
      <c r="P1351" t="inlineStr">
        <is>
          <t>10.1016/j.neunet.2025.107854</t>
        </is>
      </c>
      <c r="R1351" t="inlineStr">
        <is>
          <t>https://www.scopus.com/inward/record.uri?eid=2-s2.0-105012287488&amp;doi=10.1016%2Fj.neunet.2025.107854&amp;partnerID=40&amp;md5=fa88068d281ae350be74661f1cbc3516</t>
        </is>
      </c>
      <c r="S1351" t="inlineStr">
        <is>
          <t>Bipolar disorder; Brain-region-level imaging features; Cognition-aware; Collaborative; Mixture of experts</t>
        </is>
      </c>
      <c r="U1351" t="inlineStr">
        <is>
          <t>Bipolar Disorder; Brain; Cognition; Humans; Magnetic Resonance Imaging; Neural Networks, Computer; Brain; Brain mapping; Cognitive systems; Computer aided diagnosis; Diseases; Image quality; Knowledge management; Bipolar disorder; Brain regions; Brain-region-level imaging feature; Cognition-aware; Collaborative; Expert networks; Imaging features; Mixture of experts; Multi-expert; Pathological changes; algorithm; Article; attention deficit hyperactivity disorder; bipolar disorder; brain region; cognition; cognition-aware collaborative multi expert network; cognitive defect; controlled study; convolutional neural network; deep learning; diagnostic accuracy; diagnostic error; diagnostic test accuracy study; disease exacerbation; functional magnetic resonance imaging; gray matter; human; image analysis; image quality; image segmentation; learning algorithm; multidetector computed tomography; multimodal transformer; nerve cell network; nuclear magnetic resonance imaging; pathology; pyramid fusion algorithm; receiver operating characteristic; schizophrenia; sensitivity and specificity; structural nuclear magnetic resonance imaging; support vector machine; T1 weighted imaging; three-dimensional imaging; white matter; artificial neural network; bipolar disorder; brain; diagnosis; diagnostic imaging; physiology; procedures; psychology; Magnetic resonance imaging</t>
        </is>
      </c>
      <c r="W1351" t="inlineStr">
        <is>
          <t>Scopus</t>
        </is>
      </c>
      <c r="X1351" t="inlineStr">
        <is>
          <t>2-s2.0-105012287488</t>
        </is>
      </c>
      <c r="AD1351" t="inlineStr">
        <is>
          <t>Scopus</t>
        </is>
      </c>
    </row>
    <row r="1352">
      <c r="A1352" t="inlineStr">
        <is>
          <t>Maximum and minimum activity in inpatient adolescents with Bipolar Disorders: Daily-Variability classification of actigraphy pattern with artificial intelligence</t>
        </is>
      </c>
      <c r="B1352">
        <f>IF(COUNTIF($A$1:A1351,
IF(ISNUMBER(MATCH(RIGHT(TRIM(A1351),1),{".",",",";",":","!","?"},0)),
LEFT(TRIM(A1351),LEN(TRIM(A1351))-1),
TRIM(A1351)
))=1,
"Not Duplicate",
"Duplicate")</f>
        <v/>
      </c>
      <c r="C1352">
        <f>_xlfn.IFNA(_xlfn.XLOOKUP(A1352, Table1[Title], Table1[Inclusion/Exclusion Decision]), "Added studies")</f>
        <v/>
      </c>
      <c r="D1352" t="inlineStr">
        <is>
          <t>Vahedifard F.; Birmaher B.; Iyengar S.; Wolfe M.; Brianna N L.; Chobany M.; Abdul-waalee H.; Malgireddy G.; Hart J.A.; Bertocci M.A.; Diler R.S.</t>
        </is>
      </c>
      <c r="H1352" t="n">
        <v>2025</v>
      </c>
      <c r="I1352" t="inlineStr">
        <is>
          <t>Psychiatry Research Communications</t>
        </is>
      </c>
      <c r="J1352" t="n">
        <v>5</v>
      </c>
      <c r="K1352" t="n">
        <v>2</v>
      </c>
      <c r="L1352" t="n">
        <v>100212</v>
      </c>
      <c r="M1352" t="inlineStr">
        <is>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 © 2025 The Authors</t>
        </is>
      </c>
      <c r="P1352" t="inlineStr">
        <is>
          <t>10.1016/j.psycom.2025.100212</t>
        </is>
      </c>
      <c r="R1352" t="inlineStr">
        <is>
          <t>https://www.scopus.com/inward/record.uri?eid=2-s2.0-105002828228&amp;doi=10.1016%2Fj.psycom.2025.100212&amp;partnerID=40&amp;md5=3b77f18001bdfc0532a78652d28b6a55</t>
        </is>
      </c>
      <c r="U1352" t="inlineStr">
        <is>
          <t>central stimulant agent; actimetry; adolescent; Article; artificial intelligence; attention deficit hyperactivity disorder; bipolar disorder; classification; cohort analysis; cross validation; daily life activity; diagnostic accuracy; feature selection; female; hospital patient; human; length of stay; longitudinal study; machine learning; major clinical study; male; mental health care; physical activity; random forest; time series analysis</t>
        </is>
      </c>
      <c r="V1352" t="inlineStr">
        <is>
          <t>All Open Access; Gold Open Access; Green Open Access</t>
        </is>
      </c>
      <c r="W1352" t="inlineStr">
        <is>
          <t>Scopus</t>
        </is>
      </c>
      <c r="X1352" t="inlineStr">
        <is>
          <t>2-s2.0-105002828228</t>
        </is>
      </c>
      <c r="AD1352" t="inlineStr">
        <is>
          <t>Scopus</t>
        </is>
      </c>
    </row>
    <row r="1353" hidden="1">
      <c r="A1353" t="inlineStr">
        <is>
          <t>Multimodal physiological monitoring in augmented reality teaching environments for children with neurodevelopmental disorders</t>
        </is>
      </c>
      <c r="B1353">
        <f>IF(COUNTIF($A$1:A1352,
IF(ISNUMBER(MATCH(RIGHT(TRIM(A1352),1),{".",",",";",":","!","?"},0)),
LEFT(TRIM(A1352),LEN(TRIM(A1352))-1),
TRIM(A1352)
))=1,
"Not Duplicate",
"Duplicate")</f>
        <v/>
      </c>
      <c r="C1353">
        <f>_xlfn.IFNA(_xlfn.XLOOKUP(A1353, Table1[Title], Table1[Inclusion/Exclusion Decision]), "Added studies")</f>
        <v/>
      </c>
      <c r="D1353" t="inlineStr">
        <is>
          <t>Zhang S.; Cho S.; Duan F.; Feng H.; Zhang Q.; Ma M.</t>
        </is>
      </c>
      <c r="H1353" t="n">
        <v>2025</v>
      </c>
      <c r="I1353" t="inlineStr">
        <is>
          <t>Frontiers in Human Neuroscience</t>
        </is>
      </c>
      <c r="J1353" t="n">
        <v>19</v>
      </c>
      <c r="L1353" t="n">
        <v>1712662</v>
      </c>
      <c r="M1353" t="inlineStr">
        <is>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is>
      </c>
      <c r="P1353" t="inlineStr">
        <is>
          <t>10.3389/fnhum.2025.1712662</t>
        </is>
      </c>
      <c r="R1353" t="inlineStr">
        <is>
          <t>https://www.scopus.com/inward/record.uri?eid=2-s2.0-105028449562&amp;doi=10.3389%2Ffnhum.2025.1712662&amp;partnerID=40&amp;md5=cc14c0417823769f974a538af4542de1</t>
        </is>
      </c>
      <c r="S1353" t="inlineStr">
        <is>
          <t>augmented reality; cognitive load; multimodal sensors; neurodevelopmental disorders; personalized learning</t>
        </is>
      </c>
      <c r="U1353" t="inlineStr">
        <is>
          <t>accuracy; adaptive behavior; adaptive learning; algorithm; alpha asymmetry; alpha band; amplitude modulation; Article; attention performance; augmented reality; behavioral support training; beta band; bilateral dorsolateral prefrontal cortex; boundary element method; calibration; child; classification accuracy; cognitive function test; cognitive load reduction; coherence analysis; controlled study; convolutional neural network; cross validation; cross-sectional study; desensitization; Diagnostic Analysis of Nonverbal Accuracy Second Edition; discriminant validity; DSM-5; education; electrocardiogram; electroencephalogram; emotion assessment; emotional awareness; environmental parameters; eye-tracking technology; feature selection; female; fixation duration pattern; frontal temporal connectivity; frontal theta power variation; functional connectivity; gaze; heart rate variability; hemisphere; human; hyperparameter optimization; image artifact; independent component analysis; interrater reliability; Kubioss automatic correction algorithm; machine learning; major clinical study; male; mental disease; modified limb lead placement; motion; multimodal classification; multimodal classification accuracy; multimodal classification algorithm; multimodal physiological monitoring; Pan Tompkins algorithm; permutation test; preschool child; prospective study; R wave amplitude; reading fluency; real time monitoring; scalability analysis; school child; sensory sensitivity; signal quality; simultaneous localization and mapping algorithm; social cognition; social initiation; social interaction; Social Responsiveness Scale; standardized low resolution electromagnetic tomography; support vector machine; synchronization accuracy; tactile stimulation; teaching environment; temporal dynamics; Test of Word Reading Efficiency Second Edition; test retest reliability; training; velocity threshold identification; Vineland Adaptive Behavior Scale; visual scanning pattern; Wechsler intelligence scale for children; Welchs method; working memory</t>
        </is>
      </c>
      <c r="V1353" t="inlineStr">
        <is>
          <t>All Open Access; Gold Open Access; Green Open Access</t>
        </is>
      </c>
      <c r="W1353" t="inlineStr">
        <is>
          <t>Scopus</t>
        </is>
      </c>
      <c r="X1353" t="inlineStr">
        <is>
          <t>2-s2.0-105028449562</t>
        </is>
      </c>
      <c r="AD1353" t="inlineStr">
        <is>
          <t>Scopus</t>
        </is>
      </c>
    </row>
    <row r="1354">
      <c r="A1354" t="inlineStr">
        <is>
          <t>STATE-OF-THE-ART OF MACHINE LEARNING IN NEURO DEVELOPMENT DISORDER: A SYSTEMATIC REVIEW</t>
        </is>
      </c>
      <c r="B1354">
        <f>IF(COUNTIF($A$1:A1353,
IF(ISNUMBER(MATCH(RIGHT(TRIM(A1353),1),{".",",",";",":","!","?"},0)),
LEFT(TRIM(A1353),LEN(TRIM(A1353))-1),
TRIM(A1353)
))=1,
"Not Duplicate",
"Duplicate")</f>
        <v/>
      </c>
      <c r="C1354">
        <f>_xlfn.IFNA(_xlfn.XLOOKUP(A1354, Table1[Title], Table1[Inclusion/Exclusion Decision]), "Added studies")</f>
        <v/>
      </c>
      <c r="D1354" t="inlineStr">
        <is>
          <t>Wei L.L.Y.; Ibrahim A.A.A.; Alfred R.</t>
        </is>
      </c>
      <c r="H1354" t="n">
        <v>2025</v>
      </c>
      <c r="I1354" t="inlineStr">
        <is>
          <t>Jordanian Journal of Computers and Information Technology</t>
        </is>
      </c>
      <c r="J1354" t="n">
        <v>11</v>
      </c>
      <c r="K1354" t="n">
        <v>1</v>
      </c>
      <c r="M1354" t="inlineStr">
        <is>
          <t>This paper presents a comprehensive literature review focusing on the utilization of machine-learning (ML) and deep-learning (DL) methods for predicting and detecting Neurodevelopmental Disorders (NDDs), such as Intellectual Disability (ID), Autism Spectrum Disorder (ASD), Attention Deficit Hyperactivity Disorder (ADHD), Dyslexia, among others. While existing reviews often lack detailed discussions on the specific ML algorithms, datasets and performance metrics employed in NDD prediction and detection, this study aims to address this gap by examining two primary aspects: prediction and detection. Objective: The objective of this study is to investigate the current state-of-the-art methodologies, challenges and future directions in leveraging ML and DL techniques for the prediction and detection of NDDs. It aims to categorize the literature based on these two major aspects and provide insights into the various approaches, datasets, parameters and performance measures used in previous research. Methodology: This review encompasses articles published in journals and conference proceedings indexed in Scopus from 2013 to 2023. The search employed terms such as "Predicting Neurodevelopmental Disorder" and/or "Detection of Disorder Using Machine Learning." The analysis focuses on identifying common ML and DL approaches, ensemble models, types of datasets utilized, as well as the parameters and performance metrics employed in NDD-prediction and detection studies. Results: The findings of this review shed light on prevalent ML and DL methodologies, the challenges encountered and potential avenues for future research aimed at enhancing services for the NDD community through improved prediction and detection techniques. © 2025, Scientific Research Support Fund of Jordan. All rights reserved.</t>
        </is>
      </c>
      <c r="P1354" t="inlineStr">
        <is>
          <t>10.5455/jjcit.71-1712193259</t>
        </is>
      </c>
      <c r="R1354" t="inlineStr">
        <is>
          <t>https://www.scopus.com/inward/record.uri?eid=2-s2.0-86000315957&amp;doi=10.5455%2Fjjcit.71-1712193259&amp;partnerID=40&amp;md5=9de18e284e630347905b7f39ab5b746b</t>
        </is>
      </c>
      <c r="S1354" t="inlineStr">
        <is>
          <t>Classification; Deep learning; Detection; Machine learning; Mental health; Neurodevelopment disorders; Prediction</t>
        </is>
      </c>
      <c r="V1354" t="inlineStr">
        <is>
          <t>All Open Access; Gold Open Access; Green Open Access</t>
        </is>
      </c>
      <c r="W1354" t="inlineStr">
        <is>
          <t>Scopus</t>
        </is>
      </c>
      <c r="X1354" t="inlineStr">
        <is>
          <t>2-s2.0-86000315957</t>
        </is>
      </c>
      <c r="AD1354" t="inlineStr">
        <is>
          <t>Scopus</t>
        </is>
      </c>
    </row>
    <row r="1355">
      <c r="A1355" t="inlineStr">
        <is>
          <t>MM-GTUNets: Unified Multi-Modal Graph Deep Learning for Brain Disorders Prediction</t>
        </is>
      </c>
      <c r="B1355">
        <f>IF(COUNTIF($A$1:A1354,
IF(ISNUMBER(MATCH(RIGHT(TRIM(A1354),1),{".",",",";",":","!","?"},0)),
LEFT(TRIM(A1354),LEN(TRIM(A1354))-1),
TRIM(A1354)
))=1,
"Not Duplicate",
"Duplicate")</f>
        <v/>
      </c>
      <c r="C1355">
        <f>_xlfn.IFNA(_xlfn.XLOOKUP(A1355, Table1[Title], Table1[Inclusion/Exclusion Decision]), "Added studies")</f>
        <v/>
      </c>
      <c r="D1355" t="inlineStr">
        <is>
          <t>Cai L.; Zeng W.; Chen H.; Zhang H.; Li Y.; Feng Y.; Yan H.; Bian L.; Ting Siok W.; Wang N.</t>
        </is>
      </c>
      <c r="H1355" t="n">
        <v>2025</v>
      </c>
      <c r="I1355" t="inlineStr">
        <is>
          <t>IEEE Transactions on Medical Imaging</t>
        </is>
      </c>
      <c r="J1355" t="n">
        <v>44</v>
      </c>
      <c r="K1355" t="n">
        <v>9</v>
      </c>
      <c r="M1355" t="inlineStr">
        <is>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 1982-2012 IEEE.</t>
        </is>
      </c>
      <c r="P1355" t="inlineStr">
        <is>
          <t>10.1109/TMI.2025.3556420</t>
        </is>
      </c>
      <c r="R1355" t="inlineStr">
        <is>
          <t>https://www.scopus.com/inward/record.uri?eid=2-s2.0-105001928335&amp;doi=10.1109%2FTMI.2025.3556420&amp;partnerID=40&amp;md5=8560c5ed89836a735fdbcfe428a789d8</t>
        </is>
      </c>
      <c r="S1355" t="inlineStr">
        <is>
          <t>cross-modal learning; disease prediction; Graph deep learning; reward system</t>
        </is>
      </c>
      <c r="U1355" t="inlineStr">
        <is>
          <t>Brain; Brain Diseases; Deep Learning; Humans; Image Interpretation, Computer-Assisted; Magnetic Resonance Imaging; Neuroimaging; Brain disorders; Cross-modal; Cross-modal learning; Disease prediction; Disorder predictions; Graph deep learning; Multi-modal; Non-imaging; Performance; Reward systems; Article; autoencoder; brain disease; classification; controlled study; deep learning; diagnostic accuracy; diagnostic test accuracy study; dimensionality reduction; feature learning (machine learning); human; intermethod comparison; machine learning; multi modal graph deep learning; multilayer perceptron; neuroimaging; prediction; recursive feature elimination; support vector machine; brain; brain disease; computer assisted diagnosis; diagnostic imaging; neuroimaging; nuclear magnetic resonance imaging; procedures</t>
        </is>
      </c>
      <c r="W1355" t="inlineStr">
        <is>
          <t>Scopus</t>
        </is>
      </c>
      <c r="X1355" t="inlineStr">
        <is>
          <t>2-s2.0-105001928335</t>
        </is>
      </c>
      <c r="AD1355" t="inlineStr">
        <is>
          <t>Scopus</t>
        </is>
      </c>
    </row>
    <row r="1356" hidden="1">
      <c r="A1356" t="inlineStr">
        <is>
          <t>A Distributed Federated Learning Framework for Privacy-Preserving ADHD Diagnosis</t>
        </is>
      </c>
      <c r="B1356">
        <f>IF(COUNTIF($A$1:A1355,
IF(ISNUMBER(MATCH(RIGHT(TRIM(A1355),1),{".",",",";",":","!","?"},0)),
LEFT(TRIM(A1355),LEN(TRIM(A1355))-1),
TRIM(A1355)
))=1,
"Not Duplicate",
"Duplicate")</f>
        <v/>
      </c>
      <c r="C1356">
        <f>_xlfn.IFNA(_xlfn.XLOOKUP(A1356, Table1[Title], Table1[Inclusion/Exclusion Decision]), "Added studies")</f>
        <v/>
      </c>
      <c r="D1356" t="inlineStr">
        <is>
          <t>Ben Atia O.; Al Samara M.; Bennis I.; Erbad A.</t>
        </is>
      </c>
      <c r="H1356" t="n">
        <v>2025</v>
      </c>
      <c r="I1356" t="inlineStr">
        <is>
          <t>Proceedings of IEEE/ACS International Conference on Computer Systems and Applications, AICCSA</t>
        </is>
      </c>
      <c r="M1356" t="inlineStr">
        <is>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  © 2025 IEEE.</t>
        </is>
      </c>
      <c r="P1356" t="inlineStr">
        <is>
          <t>10.1109/AICCSA66935.2025.11315378</t>
        </is>
      </c>
      <c r="R1356" t="inlineStr">
        <is>
          <t>https://www.scopus.com/inward/record.uri?eid=2-s2.0-105032387722&amp;doi=10.1109%2FAICCSA66935.2025.11315378&amp;partnerID=40&amp;md5=6fc77c27c902660df87722e39b87639f</t>
        </is>
      </c>
      <c r="S1356" t="inlineStr">
        <is>
          <t>Accuracy (ACC); Attention Deficit Hyperactivity Disorder (ADHD); Convolutional Neural Networks (CNNs); Federated Learning (FL); Long Short-Term Memory (LSTM)</t>
        </is>
      </c>
      <c r="U1356" t="inlineStr">
        <is>
          <t>Collaborative learning; Convolution; Convolutional neural networks; Data Sharing; Diagnosis; Diseases; Distributed computer systems; Federated learning; Learning systems; Privacy-preserving techniques; Accuracy; Attention deficit hyperactivity disorder; Convolutional neural network; Federated learning; Learning frameworks; Long short-term memory; Mental health; Short term memory; Long short-term memory</t>
        </is>
      </c>
      <c r="W1356" t="inlineStr">
        <is>
          <t>Scopus</t>
        </is>
      </c>
      <c r="X1356" t="inlineStr">
        <is>
          <t>2-s2.0-105032387722</t>
        </is>
      </c>
      <c r="AD1356" t="inlineStr">
        <is>
          <t>Scopus</t>
        </is>
      </c>
    </row>
    <row r="1357" hidden="1">
      <c r="A1357" t="inlineStr">
        <is>
          <t>Machine Learning in Mental Health: Bridging Gaps in Diagnosis and Intervention</t>
        </is>
      </c>
      <c r="B1357">
        <f>IF(COUNTIF($A$1:A1356,
IF(ISNUMBER(MATCH(RIGHT(TRIM(A1356),1),{".",",",";",":","!","?"},0)),
LEFT(TRIM(A1356),LEN(TRIM(A1356))-1),
TRIM(A1356)
))=1,
"Not Duplicate",
"Duplicate")</f>
        <v/>
      </c>
      <c r="C1357">
        <f>_xlfn.IFNA(_xlfn.XLOOKUP(A1357, Table1[Title], Table1[Inclusion/Exclusion Decision]), "Added studies")</f>
        <v/>
      </c>
      <c r="D1357" t="inlineStr">
        <is>
          <t>Kansara N.; Vala B.; Shaikh M.S.</t>
        </is>
      </c>
      <c r="H1357" t="n">
        <v>2025</v>
      </c>
      <c r="I1357" t="inlineStr">
        <is>
          <t>Proceedings of the 11th International Conference on Bio Signals, Images, and Instrumentation, ICBSII 2025</t>
        </is>
      </c>
      <c r="M1357" t="inlineStr">
        <is>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 © 2025 IEEE.</t>
        </is>
      </c>
      <c r="P1357" t="inlineStr">
        <is>
          <t>10.1109/ICBSII65145.2025.11013436</t>
        </is>
      </c>
      <c r="R1357" t="inlineStr">
        <is>
          <t>https://www.scopus.com/inward/record.uri?eid=2-s2.0-105007616924&amp;doi=10.1109%2FICBSII65145.2025.11013436&amp;partnerID=40&amp;md5=9da056b21c463c41f6537adad53f1b86</t>
        </is>
      </c>
      <c r="S1357" t="inlineStr">
        <is>
          <t>ADHD (AttentionDeficit/Hyperactivity Disorder); Anxiety; Depression; Machine Learning; Mental Health; PTSD (PostTraumatic Stress Disorder); Random Forest; SVM</t>
        </is>
      </c>
      <c r="U1357" t="inlineStr">
        <is>
          <t>Diagnosis; Electronic health record; Anxiety; Attentiondeficit/hyperactivity disorder; Depression; Hyperactivity disorder; Machine-learning; Mental health; Posttraumatic stress disorder; Random forests; SVM; mHealth</t>
        </is>
      </c>
      <c r="W1357" t="inlineStr">
        <is>
          <t>Scopus</t>
        </is>
      </c>
      <c r="X1357" t="inlineStr">
        <is>
          <t>2-s2.0-105007616924</t>
        </is>
      </c>
      <c r="AD1357" t="inlineStr">
        <is>
          <t>Scopus</t>
        </is>
      </c>
    </row>
    <row r="1358" hidden="1">
      <c r="A1358" t="inlineStr">
        <is>
          <t>Retinal fundus imaging as biomarker for ADHD using machine learning for screening and visual attention stratification</t>
        </is>
      </c>
      <c r="B1358">
        <f>IF(COUNTIF($A$1:A1357,
IF(ISNUMBER(MATCH(RIGHT(TRIM(A1357),1),{".",",",";",":","!","?"},0)),
LEFT(TRIM(A1357),LEN(TRIM(A1357))-1),
TRIM(A1357)
))=1,
"Not Duplicate",
"Duplicate")</f>
        <v/>
      </c>
      <c r="C1358">
        <f>_xlfn.IFNA(_xlfn.XLOOKUP(A1358, Table1[Title], Table1[Inclusion/Exclusion Decision]), "Added studies")</f>
        <v/>
      </c>
      <c r="D1358" t="inlineStr">
        <is>
          <t>Choi H.; Hong J.; Kang H.G.; Park M.-H.; Ha S.; Lee J.; Yoon S.; Kim D.; Park Y.R.; Cheon K.-A.</t>
        </is>
      </c>
      <c r="H1358" t="n">
        <v>2025</v>
      </c>
      <c r="I1358" t="inlineStr">
        <is>
          <t>npj Digital Medicine</t>
        </is>
      </c>
      <c r="J1358" t="n">
        <v>8</v>
      </c>
      <c r="K1358" t="n">
        <v>1</v>
      </c>
      <c r="L1358" t="n">
        <v>164</v>
      </c>
      <c r="M1358" t="inlineStr">
        <is>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 © The Author(s) 2025.</t>
        </is>
      </c>
      <c r="P1358" t="inlineStr">
        <is>
          <t>10.1038/s41746-025-01547-9</t>
        </is>
      </c>
      <c r="R1358" t="inlineStr">
        <is>
          <t>https://www.scopus.com/inward/record.uri?eid=2-s2.0-105000359062&amp;doi=10.1038%2Fs41746-025-01547-9&amp;partnerID=40&amp;md5=afa0dc5dbe306de0f1dd04e3bfccfb9b</t>
        </is>
      </c>
      <c r="U1358" t="inlineStr">
        <is>
          <t>Photography; biological marker; Attention deficit hyperactivity disorder; Children and adolescents; Executive function; Fundus imaging; Fundus photographs; Machine-learning; Screening functions; Subdomain; Typical development; Visual Attention; Article; attention deficit hyperactivity disorder; attention test; auditory selective attention; child; controlled study; executive function; eye fundus; feature extraction; female; functional magnetic resonance imaging; human; machine learning; major clinical study; male; mental disease; prediction; predictive value; retrospective study; school child; screening; sex ratio; Shapley additive explanation; South Korean; visual attention; visual selective attention; Ophthalmology</t>
        </is>
      </c>
      <c r="V1358" t="inlineStr">
        <is>
          <t>All Open Access; Gold Open Access; Green Open Access</t>
        </is>
      </c>
      <c r="W1358" t="inlineStr">
        <is>
          <t>Scopus</t>
        </is>
      </c>
      <c r="X1358" t="inlineStr">
        <is>
          <t>2-s2.0-105000359062</t>
        </is>
      </c>
      <c r="AD1358" t="inlineStr">
        <is>
          <t>Scopus</t>
        </is>
      </c>
    </row>
    <row r="1359" hidden="1">
      <c r="A1359" t="inlineStr">
        <is>
          <t>Artificial intelligence as a support to diagnose ADHD: an insight of unorthodox approaches: a scoping review</t>
        </is>
      </c>
      <c r="B1359">
        <f>IF(COUNTIF($A$1:A1358,
IF(ISNUMBER(MATCH(RIGHT(TRIM(A1358),1),{".",",",";",":","!","?"},0)),
LEFT(TRIM(A1358),LEN(TRIM(A1358))-1),
TRIM(A1358)
))=1,
"Not Duplicate",
"Duplicate")</f>
        <v/>
      </c>
      <c r="C1359">
        <f>_xlfn.IFNA(_xlfn.XLOOKUP(A1359, Table1[Title], Table1[Inclusion/Exclusion Decision]), "Added studies")</f>
        <v/>
      </c>
      <c r="D1359" t="inlineStr">
        <is>
          <t>Zaheer A.; Akhtar A.</t>
        </is>
      </c>
      <c r="H1359" t="n">
        <v>2025</v>
      </c>
      <c r="I1359" t="inlineStr">
        <is>
          <t>Child Neuropsychology</t>
        </is>
      </c>
      <c r="J1359" t="n">
        <v>31</v>
      </c>
      <c r="K1359" t="n">
        <v>8</v>
      </c>
      <c r="M1359" t="inlineStr">
        <is>
          <t>Artificial intelligence (AI) is reshaping the landscape of attention deficit hyperactivity disorder (ADHD) diagnosis through data-driven and technology-enhanced methodologies. This scoping review, conducted in accordance with PRISMA guidelines, systematically analyzed 54 studies published over the past two decades to assess AI’s role in ADHD detection and evaluation. The included studies primarily explored AI applications in brain imaging (MRI), brain activity monitoring (EEG and ECG), behavioral assessments, virtual reality-based testing, and motion-tracking sensors. Among the AI technologies examined, machine learning (ML) and deep learning (DL) algorithms demonstrated promising diagnostic accuracy, with performance rates ranging from 70% to 95%. Convolutional neural networks (CNNs) and support vector machines (SVMs) were particularly effective in image and signal analysis, while natural language processing (NLP) models showed potential in behavioral and cognitive assessments. Despite these advancements, challenges such as algorithmic bias, inconsistent data quality, and the need for extensive, diverse datasets remain barriers to widespread clinical integration. Moreover, while AI models enhance speed and precision in ADHD detection, their applicability in treatment monitoring and personalized intervention remains an area for future research. This review underscores the transformative potential of AI in ADHD diagnosis and advocates for a hybrid approach that integrates AI-driven tools with traditional clinical assessments to enhance diagnostic reliability and patient outcomes. © 2025 Informa UK Limited, trading as Taylor &amp; Francis Group.</t>
        </is>
      </c>
      <c r="P1359" t="inlineStr">
        <is>
          <t>10.1080/09297049.2025.2468411</t>
        </is>
      </c>
      <c r="R1359" t="inlineStr">
        <is>
          <t>https://www.scopus.com/inward/record.uri?eid=2-s2.0-85218206050&amp;doi=10.1080%2F09297049.2025.2468411&amp;partnerID=40&amp;md5=af3108b8bffde9069e2be32638f73fbd</t>
        </is>
      </c>
      <c r="S1359" t="inlineStr">
        <is>
          <t>algorithms; Artificial intelligence; attention deficit hyperactivity disorder; conventional methods; diagnosis</t>
        </is>
      </c>
      <c r="U1359" t="inlineStr">
        <is>
          <t>Artificial Intelligence; Attention Deficit Disorder with Hyperactivity; Humans; aberrant behavior checklist; acceleration; actimetry; artificial intelligence; artificial neural network; attention deficit hyperactivity disorder; Barratt Impulsiveness Scale; brain function; clinical assessment; cognition; comparative study; Conners Rating Scale; continuous performance test; convolutional neural network; deep learning; deep neural network; electrocardiography; electroencephalogram; electroencephalography; functional connectivity; genetic analysis; human; machine learning; magnetoencephalography; neuroimaging; nuclear magnetic resonance imaging; numeric rating scale; psychiatrist; pupillometry; questionnaire; Review; spectroscopy; Stroop test; support vector machine; attention deficit hyperactivity disorder; diagnosis</t>
        </is>
      </c>
      <c r="W1359" t="inlineStr">
        <is>
          <t>Scopus</t>
        </is>
      </c>
      <c r="X1359" t="inlineStr">
        <is>
          <t>2-s2.0-85218206050</t>
        </is>
      </c>
      <c r="AD1359" t="inlineStr">
        <is>
          <t>Scopus</t>
        </is>
      </c>
    </row>
    <row r="1360">
      <c r="A1360" t="inlineStr">
        <is>
          <t>Unveiling Social Media Content Related to ADHD Treatment: Machine Learning Study Using X’s Posts over 15 Years</t>
        </is>
      </c>
      <c r="B1360">
        <f>IF(COUNTIF($A$1:A1359,
IF(ISNUMBER(MATCH(RIGHT(TRIM(A1359),1),{".",",",";",":","!","?"},0)),
LEFT(TRIM(A1359),LEN(TRIM(A1359))-1),
TRIM(A1359)
))=1,
"Not Duplicate",
"Duplicate")</f>
        <v/>
      </c>
      <c r="C1360">
        <f>_xlfn.IFNA(_xlfn.XLOOKUP(A1360, Table1[Title], Table1[Inclusion/Exclusion Decision]), "Added studies")</f>
        <v/>
      </c>
      <c r="D1360" t="inlineStr">
        <is>
          <t>Gómez-Prieto A.; Mercado-Rodriguez A.; Chart-Pascual J.P.; Fernandez-Lazaro C.I.; Lara-Abelenda F.J.; Montero-Torres M.; Aymerich C.; Quintero J.; Alvarez-Mon M.; Gonzalez-Pinto A.; Soutullo C.A.; Alvarez-Mon M.A.</t>
        </is>
      </c>
      <c r="H1360" t="n">
        <v>2025</v>
      </c>
      <c r="I1360" t="inlineStr">
        <is>
          <t>Healthcare (Switzerland)</t>
        </is>
      </c>
      <c r="J1360" t="n">
        <v>13</v>
      </c>
      <c r="K1360" t="n">
        <v>19</v>
      </c>
      <c r="L1360" t="n">
        <v>2487</v>
      </c>
      <c r="M1360" t="inlineStr">
        <is>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 © 2025 by the authors.</t>
        </is>
      </c>
      <c r="P1360" t="inlineStr">
        <is>
          <t>10.3390/healthcare13192487</t>
        </is>
      </c>
      <c r="R1360" t="inlineStr">
        <is>
          <t>https://www.scopus.com/inward/record.uri?eid=2-s2.0-105019231405&amp;doi=10.3390%2Fhealthcare13192487&amp;partnerID=40&amp;md5=f70b3c1c3b0a25d03c0070d9f4c4150e</t>
        </is>
      </c>
      <c r="S1360" t="inlineStr">
        <is>
          <t>ADHD; Infodemiology; non-stimulants; pharmacology; social media; stimulants; Twitter</t>
        </is>
      </c>
      <c r="U1360" t="inlineStr">
        <is>
          <t>atomoxetine; central stimulant agent; dexamphetamine; methylphenidate; adult; Article; artificial intelligence; attention deficit hyperactivity disorder; clinician; drug efficacy; drug therapy; health care personnel; human; infodemiology; machine learning; medication compliance; observational study; pharmacology; social media</t>
        </is>
      </c>
      <c r="V1360" t="inlineStr">
        <is>
          <t>All Open Access; Gold Open Access; Green Open Access</t>
        </is>
      </c>
      <c r="W1360" t="inlineStr">
        <is>
          <t>Scopus</t>
        </is>
      </c>
      <c r="X1360" t="inlineStr">
        <is>
          <t>2-s2.0-105019231405</t>
        </is>
      </c>
      <c r="AD1360" t="inlineStr">
        <is>
          <t>Scopus</t>
        </is>
      </c>
    </row>
    <row r="1361">
      <c r="A1361" t="inlineStr">
        <is>
          <t>Clinicoradiological and neuropathological evaluation of primary progressive aphasia</t>
        </is>
      </c>
      <c r="B1361">
        <f>IF(COUNTIF($A$1:A1360,
IF(ISNUMBER(MATCH(RIGHT(TRIM(A1360),1),{".",",",";",":","!","?"},0)),
LEFT(TRIM(A1360),LEN(TRIM(A1360))-1),
TRIM(A1360)
))=1,
"Not Duplicate",
"Duplicate")</f>
        <v/>
      </c>
      <c r="C1361">
        <f>_xlfn.IFNA(_xlfn.XLOOKUP(A1361, Table1[Title], Table1[Inclusion/Exclusion Decision]), "Added studies")</f>
        <v/>
      </c>
      <c r="D1361" t="inlineStr">
        <is>
          <t>Shir D.; Corriveau-Lecavalier N.; Bermudez Noguera C.; Barnard L.; Pham N.T.T.; Botha H.; Duffy J.R.; Clark H.M.; Utianski R.L.; Knopman D.S.; Petersen R.C.; Boeve B.F.; Murray M.E.; Nguyen A.T.; Reichard R.R.; Dickson D.W.; Day G.S.; Kremers W.K.; Graff-Radford N.R.; Jones D.T.; Machulda M.M.; Fields J.A.; Whitwell J.L.; Josephs K.A.; Graff-Radford J.</t>
        </is>
      </c>
      <c r="H1361" t="n">
        <v>2024</v>
      </c>
      <c r="I1361" t="inlineStr">
        <is>
          <t>Journal of Neurology, Neurosurgery and Psychiatry</t>
        </is>
      </c>
      <c r="J1361" t="n">
        <v>95</v>
      </c>
      <c r="K1361" t="n">
        <v>9</v>
      </c>
      <c r="M1361" t="inlineStr">
        <is>
          <t>Background Primary progressive aphasia (PPA) defines a group of neurodegenerative disorders characterised by language decline. Three PPA variants correlate with distinct underlying pathologies: semantic variant PPA (svPPA) with transactive response DNA-binding protein of 43 kD (TDP-43) proteinopathy, agrammatic variant PPA (agPPA) with tau deposition and logopenic variant PPA (lvPPA) with Alzheimer's disease (AD). Our objectives were to differentiate PPA variants using clinical and neuroimaging features, assess progression and evaluate structural MRI and a novel 18-F fluorodeoxyglucose positron emission tomography (FDG-PET) image decomposition machine learning algorithm for neuropathology prediction. Methods We analysed 82 autopsied patients diagnosed with PPA from 1998 to 2022. Clinical histories, language characteristics, neuropsychological results and brain imaging were reviewed. A machine learning framework using a k-nearest neighbours classifier assessed FDG-PET scans from 45 patients compared with a large reference database. Results PPA variant distribution: 35 lvPPA (80% AD), 28 agPPA (89% tauopathy) and 18 svPPA (72% frontotemporal lobar degeneration-TAR DNA-binding protein (FTLD-TDP)). Apraxia of speech was associated with 4R-Tauopathy in agPPA, while pure agrammatic PPA without apraxia was linked to 3R-Tauopathy. Longitudinal data revealed language dysfunction remained the predominant deficit for patients with lvPPA, agPPA evolved to corticobasal or progressive supranuclear palsy syndrome (64%) and svPPA progressed to behavioural variant frontotemporal dementia (44%). agPPA-4R-Tauopathy exhibited limited pre-supplementary motor area atrophy, lvPPA-AD displayed temporal atrophy extending to the superior temporal sulcus and svPPA-FTLD-TDP had severe temporal pole atrophy. The FDG-PET-based machine learning algorithm accurately predicted clinical diagnoses and underlying pathologies. Conclusions Distinguishing 3R-Taupathy and 4R-Tauopathy in agPPA may rely on apraxia of speech presence. Additional linguistic and clinical features can aid neuropathology prediction. Our data-driven brain metabolism decomposition approach effectively predicts underlying neuropathology.  © Author(s) (or their employer(s)) 2024.</t>
        </is>
      </c>
      <c r="P1361" t="inlineStr">
        <is>
          <t>10.1136/jnnp-2023-332862</t>
        </is>
      </c>
      <c r="R1361" t="inlineStr">
        <is>
          <t>https://www.scopus.com/inward/record.uri?eid=2-s2.0-85189901264&amp;doi=10.1136%2Fjnnp-2023-332862&amp;partnerID=40&amp;md5=3f9c10490bfbac445578bbf233c26bd0</t>
        </is>
      </c>
      <c r="S1361" t="inlineStr">
        <is>
          <t>APHASIA; MRI</t>
        </is>
      </c>
      <c r="U1361" t="inlineStr">
        <is>
          <t>Aged; Aged, 80 and over; Alzheimer Disease; Aphasia, Primary Progressive; Brain; Disease Progression; Female; Fluorodeoxyglucose F18; Humans; Machine Learning; Magnetic Resonance Imaging; Male; Middle Aged; Neuroimaging; Positron-Emission Tomography; DNA binding protein; fluorodeoxyglucose f 18; aged; algorithm; Alzheimer disease; antibacterial activity; anxiety; aphasia; apraxia of speech; Article; attention deficit hyperactivity disorder; Boston naming test; brain atrophy; brain metabolism; clinical dementia rating scale; clinical feature; cognitive defect; computer assisted tomography; depth perception; diagnostic accuracy; diffuse Lewy body disease; electroencephalogram; electroencephalography; executive function; female; functional magnetic resonance imaging; glucose metabolism; hippocampal sclerosis; human; machine learning; major clinical study; male; Mini Mental State Examination; morphometry; motor performance; neuroimaging; neuropathology; neuropsychological assessment; nuclear magnetic resonance imaging; positron emission tomography; progressive supranuclear palsy; sensitivity and specificity; supplementary motor area; verbal memory; brain; diagnostic imaging; disease exacerbation; middle aged; nuclear magnetic resonance imaging; pathology; positron emission tomography; primary progressive aphasia; very elderly</t>
        </is>
      </c>
      <c r="V1361" t="inlineStr">
        <is>
          <t>All Open Access; Green Open Access</t>
        </is>
      </c>
      <c r="W1361" t="inlineStr">
        <is>
          <t>Scopus</t>
        </is>
      </c>
      <c r="X1361" t="inlineStr">
        <is>
          <t>2-s2.0-85189901264</t>
        </is>
      </c>
      <c r="AD1361" t="inlineStr">
        <is>
          <t>Scopus</t>
        </is>
      </c>
    </row>
    <row r="1362">
      <c r="A1362" t="inlineStr">
        <is>
          <t>High-order network degree revealed shared and distinct features among adult schizophrenia, bipolar disorder and ADHD</t>
        </is>
      </c>
      <c r="B1362">
        <f>IF(COUNTIF($A$1:A1361,
IF(ISNUMBER(MATCH(RIGHT(TRIM(A1361),1),{".",",",";",":","!","?"},0)),
LEFT(TRIM(A1361),LEN(TRIM(A1361))-1),
TRIM(A1361)
))=1,
"Not Duplicate",
"Duplicate")</f>
        <v/>
      </c>
      <c r="C1362">
        <f>_xlfn.IFNA(_xlfn.XLOOKUP(A1362, Table1[Title], Table1[Inclusion/Exclusion Decision]), "Added studies")</f>
        <v/>
      </c>
      <c r="D1362" t="inlineStr">
        <is>
          <t>Wu D.; Chang Z.; Wang Y.; Jiang Z.; Wang R.; Wu Y.</t>
        </is>
      </c>
      <c r="H1362" t="n">
        <v>2025</v>
      </c>
      <c r="I1362" t="inlineStr">
        <is>
          <t>Neuroscience</t>
        </is>
      </c>
      <c r="J1362" t="n">
        <v>568</v>
      </c>
      <c r="M1362" t="inlineStr">
        <is>
          <t>Schizophrenia (SCHZ), bipolar disorder (BD), and attention-deficit/hyperactivity disorder (ADHD) share clinical symptoms and risk genes, but the shared and distinct neural dynamic mechanisms at adults remain inadequately understood. Degree is a fundamental and important graph measure in network neuroscience, and we here used eigenmodes to extend the degree to hierarchical levels and compared the resting-state brain networks of three disorders and healthy controls (HC) at adults (age: 21–50 years old). First, compared to HC, SCHZ and BD patients exhibited substantially overlapped abnormalities in brain networks, wherein BD patients displayed more significant alterations. In contrast, ADHD patients exhibited few alterations. Second, compared to the graph theory measure, hierarchical degree better predicted the clinical symptoms of three disorders, and distinguished them from HC. Furthermore, three disorders shared associations of brain network abnormalities with dopamine receptors/transporters. Finally, the alterations in SCHZ and BD patients were associated with cellular localization and transport, as well as abnormal social behavior and communication, while ADHD patients were associated with energy production and transport. These findings provided a deep understanding of the shared and distinct neuropathology of three disorders and facilitated a more precise differentiation for them. © 2025 International Brain Research Organization (IBRO)</t>
        </is>
      </c>
      <c r="P1362" t="inlineStr">
        <is>
          <t>10.1016/j.neuroscience.2024.12.063</t>
        </is>
      </c>
      <c r="R1362" t="inlineStr">
        <is>
          <t>https://www.scopus.com/inward/record.uri?eid=2-s2.0-85215375384&amp;doi=10.1016%2Fj.neuroscience.2024.12.063&amp;partnerID=40&amp;md5=7983bb90ae3c03bb555b03dc81443bce</t>
        </is>
      </c>
      <c r="S1362" t="inlineStr">
        <is>
          <t>Brain networks; Hierarchical degree; Psychiatric disorders</t>
        </is>
      </c>
      <c r="U1362" t="inlineStr">
        <is>
          <t>Adult; Attention Deficit Disorder with Hyperactivity; Bipolar Disorder; Brain; Female; Humans; Magnetic Resonance Imaging; Male; Middle Aged; Nerve Net; Neural Pathways; Schizophrenia; Young Adult; dopamine receptor; neurotransmitter receptor; accuracy; adult; anxiety disorder; area under the curve; Article; attention deficit hyperactivity disorder; bipolar disorder; body movement; BOLD signal; controlled study; correlation analysis; cross validation; decision tree; demographics; DSM-IV; energy transfer; energy yield; female; functional connectivity; functional magnetic resonance imaging; gene expression; gene ontology; gene set enrichment analysis; hierarchical clustering; hierarchical degree; high order network degree; human; hyperactivity; interpersonal communication; k nearest neighbor; linear regression analysis; machine learning; mental disease; middle aged; multilayer perceptron; nerve cell network; network analysis; neuropathology; neuropsychological assessment; phenotype; positron emission tomography; receiver operating characteristic; reproducibility; Scale for the Assessment of Negative Symptoms; Scale for the Assessment of Positive Symptoms; schizophrenia; sensitivity and specificity; social behavior; Structured Clinical Interview for DSM Disorders; support vector machine; brain; diagnostic imaging; male; nerve cell network; nerve tract; nuclear magnetic resonance imaging; pathophysiology; young adult</t>
        </is>
      </c>
      <c r="W1362" t="inlineStr">
        <is>
          <t>Scopus</t>
        </is>
      </c>
      <c r="X1362" t="inlineStr">
        <is>
          <t>2-s2.0-85215375384</t>
        </is>
      </c>
      <c r="AD1362" t="inlineStr">
        <is>
          <t>Scopus</t>
        </is>
      </c>
    </row>
    <row r="1363">
      <c r="A1363" t="inlineStr">
        <is>
          <t>Neural Networks of Knowledge: Ontologies Pioneering Precision Medicine in Neurodegenerative Diseases</t>
        </is>
      </c>
      <c r="B1363">
        <f>IF(COUNTIF($A$1:A1362,
IF(ISNUMBER(MATCH(RIGHT(TRIM(A1362),1),{".",",",";",":","!","?"},0)),
LEFT(TRIM(A1362),LEN(TRIM(A1362))-1),
TRIM(A1362)
))=1,
"Not Duplicate",
"Duplicate")</f>
        <v/>
      </c>
      <c r="C1363">
        <f>_xlfn.IFNA(_xlfn.XLOOKUP(A1363, Table1[Title], Table1[Inclusion/Exclusion Decision]), "Added studies")</f>
        <v/>
      </c>
      <c r="D1363" t="inlineStr">
        <is>
          <t>Mittal P.; Gautam R.K.; Sharma H.; Goyal R.; Garima; Kapoor R.; Kumar D.; Kamal M.A.; Haque S.; Gajula S.N.R.</t>
        </is>
      </c>
      <c r="H1363" t="n">
        <v>2025</v>
      </c>
      <c r="I1363" t="inlineStr">
        <is>
          <t>Current Neuropharmacology</t>
        </is>
      </c>
      <c r="J1363" t="n">
        <v>23</v>
      </c>
      <c r="K1363" t="n">
        <v>14</v>
      </c>
      <c r="M1363" t="inlineStr">
        <is>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 © 2025 Bentham Science Publishers</t>
        </is>
      </c>
      <c r="P1363" t="inlineStr">
        <is>
          <t>10.2174/011570159X353727250314065140</t>
        </is>
      </c>
      <c r="R1363" t="inlineStr">
        <is>
          <t>https://www.scopus.com/inward/record.uri?eid=2-s2.0-105011172810&amp;doi=10.2174%2F011570159X353727250314065140&amp;partnerID=40&amp;md5=a05845c72c42e87ae81ca3393e7b2793</t>
        </is>
      </c>
      <c r="S1363" t="inlineStr">
        <is>
          <t>Alzheimer's; Huntington's; Neurodegenerative; ontologies; Parkinson's; precision medicine</t>
        </is>
      </c>
      <c r="U1363" t="inlineStr">
        <is>
          <t>Animals; Biological Ontologies; Humans; Neural Networks, Computer; Neurodegenerative Diseases; Precision Medicine; leucine rich repeat kinase 2; parkin; synuclein; algorithm; Alzheimer disease; artificial intelligence; artificial neural network; astrocyte; autism; central nervous system; cognition; cognitive defect; deep learning; degenerative disease; functional magnetic resonance imaging; gene ontology; hippocampus; human; Huntington disease like syndrome; ICD-10; knowledge; learning algorithm; machine learning; nerve degeneration; neuroimaging; neurologic disease; Parkinson disease; pathophysiology; personalized medicine; prevalence; prostate cancer; quality of life; Review; risk factor; schizophrenia; support vector machine; teamwork; animal; biological ontology; degenerative disease; diagnosis; genetics; personalized medicine; procedures; therapy</t>
        </is>
      </c>
      <c r="V1363" t="inlineStr">
        <is>
          <t>All Open Access; Green Open Access</t>
        </is>
      </c>
      <c r="W1363" t="inlineStr">
        <is>
          <t>Scopus</t>
        </is>
      </c>
      <c r="X1363" t="inlineStr">
        <is>
          <t>2-s2.0-105011172810</t>
        </is>
      </c>
      <c r="AD1363" t="inlineStr">
        <is>
          <t>Scopus</t>
        </is>
      </c>
    </row>
    <row r="1364" hidden="1">
      <c r="A1364" t="inlineStr">
        <is>
          <t>Dynamicity of brain network organization &amp; their community architecture as characterizing features for classification of common mental disorders from whole-brain connectome</t>
        </is>
      </c>
      <c r="B1364">
        <f>IF(COUNTIF($A$1:A1363,
IF(ISNUMBER(MATCH(RIGHT(TRIM(A1363),1),{".",",",";",":","!","?"},0)),
LEFT(TRIM(A1363),LEN(TRIM(A1363))-1),
TRIM(A1363)
))=1,
"Not Duplicate",
"Duplicate")</f>
        <v/>
      </c>
      <c r="C1364">
        <f>_xlfn.IFNA(_xlfn.XLOOKUP(A1364, Table1[Title], Table1[Inclusion/Exclusion Decision]), "Added studies")</f>
        <v/>
      </c>
      <c r="D1364" t="inlineStr">
        <is>
          <t>Sastry N.C.; Banerjee A.</t>
        </is>
      </c>
      <c r="H1364" t="n">
        <v>2024</v>
      </c>
      <c r="I1364" t="inlineStr">
        <is>
          <t>Translational Psychiatry</t>
        </is>
      </c>
      <c r="J1364" t="n">
        <v>14</v>
      </c>
      <c r="K1364" t="n">
        <v>1</v>
      </c>
      <c r="L1364" t="n">
        <v>268</v>
      </c>
      <c r="M1364" t="inlineStr">
        <is>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 spatiotemporal organization and their alterations in common mental disorders, highlighting the potential of temporal stability as a biomarker. © The Author(s) 2024.</t>
        </is>
      </c>
      <c r="P1364" t="inlineStr">
        <is>
          <t>10.1038/s41398-024-02929-5</t>
        </is>
      </c>
      <c r="R1364" t="inlineStr">
        <is>
          <t>https://www.scopus.com/inward/record.uri?eid=2-s2.0-85197660450&amp;doi=10.1038%2Fs41398-024-02929-5&amp;partnerID=40&amp;md5=c394597db222b147e367120aa629b700</t>
        </is>
      </c>
      <c r="U1364" t="inlineStr">
        <is>
          <t>Adult; Attention Deficit Disorder with Hyperactivity; Bipolar Disorder; Brain; Connectome; Female; Humans; Magnetic Resonance Imaging; Male; Mental Disorders; Middle Aged; Nerve Net; Schizophrenia; Young Adult; Article; attention deficit hyperactivity disorder; bipolar disorder; BOLD signal; brain region; cohort analysis; community structure; controlled study; disease classification; diversity index; dorsal attention network; dynamic functional connectivity; entropy; functional connectivity; functional magnetic resonance imaging; functional neuroimaging; Hilbert transform; histogram; human; major clinical study; mental disease; nerve cell network; resting state network; schizophrenia; spatial analysis; stochastic model; temporal analysis; temporal parietal network; unsupervised machine learning; validation study; ventral attention network; adult; attention deficit hyperactivity disorder; bipolar disorder; brain; connectome; diagnostic imaging; female; male; mental disease; middle aged; nuclear magnetic resonance imaging; pathophysiology; schizophrenia; young adult</t>
        </is>
      </c>
      <c r="V1364" t="inlineStr">
        <is>
          <t>All Open Access; Gold Open Access; Green Open Access</t>
        </is>
      </c>
      <c r="W1364" t="inlineStr">
        <is>
          <t>Scopus</t>
        </is>
      </c>
      <c r="X1364" t="inlineStr">
        <is>
          <t>2-s2.0-85197660450</t>
        </is>
      </c>
      <c r="AD1364" t="inlineStr">
        <is>
          <t>Scopus</t>
        </is>
      </c>
    </row>
    <row r="1365">
      <c r="A1365" t="inlineStr">
        <is>
          <t>From Brain Signals to Diagnosis: A Joint Learning Approach for ADHD Detection</t>
        </is>
      </c>
      <c r="B1365">
        <f>IF(COUNTIF($A$1:A1364,
IF(ISNUMBER(MATCH(RIGHT(TRIM(A1364),1),{".",",",";",":","!","?"},0)),
LEFT(TRIM(A1364),LEN(TRIM(A1364))-1),
TRIM(A1364)
))=1,
"Not Duplicate",
"Duplicate")</f>
        <v/>
      </c>
      <c r="C1365">
        <f>_xlfn.IFNA(_xlfn.XLOOKUP(A1365, Table1[Title], Table1[Inclusion/Exclusion Decision]), "Added studies")</f>
        <v/>
      </c>
      <c r="D1365" t="inlineStr">
        <is>
          <t>Jhala D.; Sirodaria P.; Kumar Y.; Bhargav P.</t>
        </is>
      </c>
      <c r="H1365" t="n">
        <v>2025</v>
      </c>
      <c r="I1365" t="inlineStr">
        <is>
          <t>INDISCON 2025 - IEEE 6th India Council International Subsections Conference, Proceedings</t>
        </is>
      </c>
      <c r="M1365" t="inlineStr">
        <is>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  © 2025 IEEE.</t>
        </is>
      </c>
      <c r="P1365" t="inlineStr">
        <is>
          <t>10.1109/INDISCON66021.2025.11251952</t>
        </is>
      </c>
      <c r="R1365" t="inlineStr">
        <is>
          <t>https://www.scopus.com/inward/record.uri?eid=2-s2.0-105030127856&amp;doi=10.1109%2FINDISCON66021.2025.11251952&amp;partnerID=40&amp;md5=b44a1bfecf651822919394c618587c4e</t>
        </is>
      </c>
      <c r="S1365" t="inlineStr">
        <is>
          <t>Attention deficit hyperactivity disorder; Convolutional Neural Networks (CNN); Electroencephalogram (EEG); Long Short-Term Memory (LSTM)</t>
        </is>
      </c>
      <c r="U1365" t="inlineStr">
        <is>
          <t>Bandpass filters; Biomedical signal processing; Brain; Convolution; Convolutional neural networks; Electroencephalography; Independent component analysis; Learning systems; Memory architecture; Network architecture; Speed control; Attention deficit hyperactivity disorder; Brain signals; Convolutional neural network; Electroencephalogram; Electroencephalogram signals; Joint learning; Learning approach; Long short-term memory; Short term memory; Long short-term memory</t>
        </is>
      </c>
      <c r="W1365" t="inlineStr">
        <is>
          <t>Scopus</t>
        </is>
      </c>
      <c r="X1365" t="inlineStr">
        <is>
          <t>2-s2.0-105030127856</t>
        </is>
      </c>
      <c r="AD1365" t="inlineStr">
        <is>
          <t>Scopus</t>
        </is>
      </c>
    </row>
    <row r="1366" hidden="1">
      <c r="A1366" t="inlineStr">
        <is>
          <t>Postoperative cerebellar mutism syndrome is an acquired autism-like network disturbance</t>
        </is>
      </c>
      <c r="B1366">
        <f>IF(COUNTIF($A$1:A1365,
IF(ISNUMBER(MATCH(RIGHT(TRIM(A1365),1),{".",",",";",":","!","?"},0)),
LEFT(TRIM(A1365),LEN(TRIM(A1365))-1),
TRIM(A1365)
))=1,
"Not Duplicate",
"Duplicate")</f>
        <v/>
      </c>
      <c r="C1366">
        <f>_xlfn.IFNA(_xlfn.XLOOKUP(A1366, Table1[Title], Table1[Inclusion/Exclusion Decision]), "Added studies")</f>
        <v/>
      </c>
      <c r="D1366" t="inlineStr">
        <is>
          <t>Suresh H.; Morgan B.R.; Mithani K.; Warsi N.M.; Yan H.; Germann J.; Boutet A.; Loh A.; Gouveia F.V.; Young J.; Quon J.; Morgado F.; Lerch J.; Lozano A.M.; Al-Fatly B.; Kuhn A.A.; Laughlin S.; Dewan M.C.; Mabbott D.; Gorodetsky C.; Bartels U.; Huang A.; Tabori U.; Rutka J.T.; Drake J.M.; Kulkarni A.V.; Dirks P.; Taylor M.D.; Ramaswamy V.; Ibrahim G.M.</t>
        </is>
      </c>
      <c r="H1366" t="n">
        <v>2024</v>
      </c>
      <c r="I1366" t="inlineStr">
        <is>
          <t>Neuro-Oncology</t>
        </is>
      </c>
      <c r="J1366" t="n">
        <v>26</v>
      </c>
      <c r="K1366" t="n">
        <v>5</v>
      </c>
      <c r="M1366" t="inlineStr">
        <is>
          <t>Background: Cerebellar mutism syndrome (CMS) is a common and debilitating complication of posterior fossa tumor surgery in children. Affected children exhibit communication and social impairments that overlap phenomenologically with subsets of deficits exhibited by children with Autism spectrum disorder (ASD). Although both CMS and ASD are thought to involve disrupted cerebro-cerebellar circuitry, they are considered independent conditions due to an incomplete understanding of their shared neural substrates. Methods: In this study, we analyzed postoperative cerebellar lesions from 90 children undergoing posterior fossa resection of medulloblastoma, 30 of whom developed CMS. Lesion locations were mapped to a standard atlas, and the networks functionally connected to each lesion were computed in normative adult and pediatric datasets. Generalizability to ASD was assessed using an independent cohort of children with ASD and matched controls (n=427). Results: Lesions in children who developed CMS involved the vermis and inferomedial cerebellar lobules. They engaged large-scale cerebellothalamocortical circuits with a preponderance for the prefrontal and parietal cortices in the pediatric and adult connectomes, respectively. Moreover, with increasing connectomic age, CMS-associated lesions demonstrated stronger connectivity to the midbrain/red nuclei, thalami and inferior parietal lobules and weaker connectivity to the prefrontal cortex. Importantly, the CMS-associated lesion network was independently reproduced in ASD and correlated with communication and social deficits, but not repetitive behaviors. Conclusions: Our findings indicate that CMS-associated lesions may result in an ASD-like network disturbance that occurs during sensitive windows of brain development. A common network disturbance between CMS and ASD may inform improved treatment strategies for affected children.  © 2023 The Author(s). Published by Oxford University Press on behalf of the Society for Neuro-Oncology. All rights reserved. For commercial re-use, please contact reprints@oup.com for reprints and translation rights for reprints. All other permissions can be obtained through our RightsLink service via the Permissions link on the article page on our site - for further information please contact journals.permissions@oup.com.</t>
        </is>
      </c>
      <c r="P1366" t="inlineStr">
        <is>
          <t>10.1093/neuonc/noad230</t>
        </is>
      </c>
      <c r="R1366" t="inlineStr">
        <is>
          <t>https://www.scopus.com/inward/record.uri?eid=2-s2.0-85192112542&amp;doi=10.1093%2Fneuonc%2Fnoad230&amp;partnerID=40&amp;md5=b8a8b9bb8bc3f780102a98f09b641cd8</t>
        </is>
      </c>
      <c r="S1366" t="inlineStr">
        <is>
          <t>autism spectrum disorder; cerebellar cognitive affective syndrome; cerebellar mutism; connectomics; medulloblastoma; PFS; posterior fossa syndrome; posterior fossa tumor</t>
        </is>
      </c>
      <c r="U1366" t="inlineStr">
        <is>
          <t>Adolescent; Adult; Autism Spectrum Disorder; Case-Control Studies; Cerebellar Neoplasms; Child; Child, Preschool; Connectome; Female; Follow-Up Studies; Humans; Infratentorial Neoplasms; Magnetic Resonance Imaging; Male; Medulloblastoma; Mutism; Nerve Net; Postoperative Complications; Young Adult; adolescent; adult; anterior cingulate; Article; attention deficit hyperactivity disorder; autism; BOLD signal; brain cortex; brain development; brain perfusion; brain region; brain size; brain stem; cerebellum; cerebellum injury; cerebellum vermis; child; cingulum (brain); cognition; cohort analysis; communication disorder; compulsion; connectome; controlled study; corpus callosum; diffusion tensor imaging; diffusion weighted imaging; dorsolateral prefrontal cortex; electroencephalogram; electroencephalography; female; fluid-attenuated inversion recovery imaging; functional connectivity; functional magnetic resonance imaging; gray matter; human; inferior parietal lobule; machine learning; major clinical study; male; medulloblastoma; mental deficiency; mesencephalon; mood disorder; mutism; nerve cell differentiation; nerve cell membrane potential; nerve cell network; neuroimaging; neuropsychological assessment; nuclear magnetic resonance imaging; parietal cortex; posterior cingulate; posterior fossa; prefrontal cortex; primary motor cortex; red nucleus; risk factor; sensitivity analysis; social interaction; T2 weighted imaging; thalamus; tractography; ventromedial prefrontal cortex; autism; case control study; cerebellum tumor; complication; follow up; medulloblastoma; mutism; nerve cell network; pathology; postoperative complication; preschool child; young adult</t>
        </is>
      </c>
      <c r="V1366" t="inlineStr">
        <is>
          <t>All Open Access; Green Open Access</t>
        </is>
      </c>
      <c r="W1366" t="inlineStr">
        <is>
          <t>Scopus</t>
        </is>
      </c>
      <c r="X1366" t="inlineStr">
        <is>
          <t>2-s2.0-85192112542</t>
        </is>
      </c>
      <c r="AD1366" t="inlineStr">
        <is>
          <t>Scopus</t>
        </is>
      </c>
    </row>
    <row r="1367">
      <c r="A1367" t="inlineStr">
        <is>
          <t>Unraveling ADHD Through Eye-Tracking Procedures: A Scoping Review</t>
        </is>
      </c>
      <c r="B1367">
        <f>IF(COUNTIF($A$1:A1366,
IF(ISNUMBER(MATCH(RIGHT(TRIM(A1366),1),{".",",",";",":","!","?"},0)),
LEFT(TRIM(A1366),LEN(TRIM(A1366))-1),
TRIM(A1366)
))=1,
"Not Duplicate",
"Duplicate")</f>
        <v/>
      </c>
      <c r="C1367">
        <f>_xlfn.IFNA(_xlfn.XLOOKUP(A1367, Table1[Title], Table1[Inclusion/Exclusion Decision]), "Added studies")</f>
        <v/>
      </c>
      <c r="D1367" t="inlineStr">
        <is>
          <t>Andreou G.; Argatzopoulou A.</t>
        </is>
      </c>
      <c r="H1367" t="n">
        <v>2025</v>
      </c>
      <c r="I1367" t="inlineStr">
        <is>
          <t>Journal of Attention Disorders</t>
        </is>
      </c>
      <c r="J1367" t="n">
        <v>29</v>
      </c>
      <c r="K1367" t="n">
        <v>11</v>
      </c>
      <c r="M1367" t="inlineStr">
        <is>
          <t>Objective: This scoping review aimed to examine the application of eye-tracking technology in children with Attention-Deficit/Hyperactivity Disorder (ADHD), focusing on the scientific fields involved, methodologies employed, research goals, and outcomes related to its effectiveness. Method: Following PRISMA guidelines for Scoping Reviews, a total of 22 studies using eye-tracking with children diagnosed with ADHD were identified and analyzed. Data were extracted regarding study aims, methodological approaches, disciplinary origins, and key findings. Results: The majority of studies originated from neuroscience and psychiatry, with contributions from artificial intelligence, machine learning, virtual reality, and biomedical engineering. Eye-tracking technology was used for three main purposes: (1) identification and diagnosis of ADHD, (2) investigation of cognitive and behavioral mechanisms—particularly attention and inhibitory control, and (3) as an intervention tool to improve cognitive functions. Findings indicated that eye-tracking, especially when integrated with virtual reality or machine learning, may support efficient ADHD diagnosis. Moreover, studies reported that distinct eye movement patterns are associated with attention deficits, inhibitory control issues, impaired working memory, and challenges in emotional and social processing. Interventions using eye-tracking demonstrated potential in training attention control and motor coordination. Conclusion: Eye-tracking technology holds promise as both a diagnostic and interventional tool for children with ADHD. Future research should address methodological limitations, explore long-term effectiveness, and further investigate multimodal integration with emerging technologies. © The Author(s) 2025</t>
        </is>
      </c>
      <c r="P1367" t="inlineStr">
        <is>
          <t>10.1177/10870547251344731</t>
        </is>
      </c>
      <c r="R1367" t="inlineStr">
        <is>
          <t>https://www.scopus.com/inward/record.uri?eid=2-s2.0-105009693959&amp;doi=10.1177%2F10870547251344731&amp;partnerID=40&amp;md5=76489529684355600124a0e84493fb28</t>
        </is>
      </c>
      <c r="S1367" t="inlineStr">
        <is>
          <t>ADHD; attention; cognitive functions; eye-tracking; inhibitory control</t>
        </is>
      </c>
      <c r="U1367" t="inlineStr">
        <is>
          <t>Attention Deficit Disorder with Hyperactivity; Child; Eye-Tracking Technology; Humans; attention deficit hyperactivity disorder; child; diagnosis; eye-tracking technology; human; pathophysiology</t>
        </is>
      </c>
      <c r="W1367" t="inlineStr">
        <is>
          <t>Scopus</t>
        </is>
      </c>
      <c r="X1367" t="inlineStr">
        <is>
          <t>2-s2.0-105009693959</t>
        </is>
      </c>
      <c r="AD1367" t="inlineStr">
        <is>
          <t>Scopus</t>
        </is>
      </c>
    </row>
    <row r="1368" hidden="1">
      <c r="A1368" t="inlineStr">
        <is>
          <t>Automated EEG-Based Diagnosis of Neurological Disorders Using Deep Learning</t>
        </is>
      </c>
      <c r="B1368">
        <f>IF(COUNTIF($A$1:A1367,
IF(ISNUMBER(MATCH(RIGHT(TRIM(A1367),1),{".",",",";",":","!","?"},0)),
LEFT(TRIM(A1367),LEN(TRIM(A1367))-1),
TRIM(A1367)
))=1,
"Not Duplicate",
"Duplicate")</f>
        <v/>
      </c>
      <c r="C1368">
        <f>_xlfn.IFNA(_xlfn.XLOOKUP(A1368, Table1[Title], Table1[Inclusion/Exclusion Decision]), "Added studies")</f>
        <v/>
      </c>
      <c r="D1368" t="inlineStr">
        <is>
          <t>Bhatt H.V.; Modi N.</t>
        </is>
      </c>
      <c r="H1368" t="n">
        <v>2025</v>
      </c>
      <c r="I1368" t="inlineStr">
        <is>
          <t>2025 International Conference on Information, Implementation, and Innovation in Technology, I2ITCON 2025</t>
        </is>
      </c>
      <c r="M1368" t="inlineStr">
        <is>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for Schizophrenia, 80.7% for ADHD, and so forth, experimental results show that the custom ResNet model routinely achieves the best overall performance. © 2025 IEEE.</t>
        </is>
      </c>
      <c r="P1368" t="inlineStr">
        <is>
          <t>10.1109/I2ITCON65200.2025.11210686</t>
        </is>
      </c>
      <c r="R1368" t="inlineStr">
        <is>
          <t>https://www.scopus.com/inward/record.uri?eid=2-s2.0-105026243041&amp;doi=10.1109%2FI2ITCON65200.2025.11210686&amp;partnerID=40&amp;md5=50552291f744709bd08b9163f7df2d3b</t>
        </is>
      </c>
      <c r="S1368" t="inlineStr">
        <is>
          <t>ADHD; biomedical signal processing; CNN-BiLSTM; deep learning; Electroencephalography (EEG); epilepsy; neurological disorder detection; schizophrenia; temporal convolutional networks</t>
        </is>
      </c>
      <c r="U1368" t="inlineStr">
        <is>
          <t>Biomedical signal processing; Convolution; Convolutional neural networks; Deep neural networks; Diseases; Electrophysiology; Neurons; Patient treatment; Attention deficit hyperactivity disorder; Biomedical signals processing; CNN-BiLSTM; Convolutional networks; Deep learning; Electroencephalography; Epilepsy; Neurological disorder detection; Neurological disorders; Schizophrenia; Temporal convolutional network; Electroencephalography</t>
        </is>
      </c>
      <c r="W1368" t="inlineStr">
        <is>
          <t>Scopus</t>
        </is>
      </c>
      <c r="X1368" t="inlineStr">
        <is>
          <t>2-s2.0-105026243041</t>
        </is>
      </c>
      <c r="AD1368" t="inlineStr">
        <is>
          <t>Scopus</t>
        </is>
      </c>
    </row>
    <row r="1369" hidden="1">
      <c r="A1369" t="inlineStr">
        <is>
          <t>Identifying developmental changes in functional brain connectivity associated with cognitive functioning in children and adolescents with ADHD</t>
        </is>
      </c>
      <c r="B1369">
        <f>IF(COUNTIF($A$1:A1368,
IF(ISNUMBER(MATCH(RIGHT(TRIM(A1368),1),{".",",",";",":","!","?"},0)),
LEFT(TRIM(A1368),LEN(TRIM(A1368))-1),
TRIM(A1368)
))=1,
"Not Duplicate",
"Duplicate")</f>
        <v/>
      </c>
      <c r="C1369">
        <f>_xlfn.IFNA(_xlfn.XLOOKUP(A1369, Table1[Title], Table1[Inclusion/Exclusion Decision]), "Added studies")</f>
        <v/>
      </c>
      <c r="D1369" t="inlineStr">
        <is>
          <t>Pho B.; Stevenson R.A.; Saljoughi S.; Mohsenzadeh Y.; Stojanoski B.</t>
        </is>
      </c>
      <c r="H1369" t="n">
        <v>2024</v>
      </c>
      <c r="I1369" t="inlineStr">
        <is>
          <t>Developmental Cognitive Neuroscience</t>
        </is>
      </c>
      <c r="J1369" t="n">
        <v>69</v>
      </c>
      <c r="L1369" t="n">
        <v>101439</v>
      </c>
      <c r="M1369" t="inlineStr">
        <is>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 © 2024</t>
        </is>
      </c>
      <c r="P1369" t="inlineStr">
        <is>
          <t>10.1016/j.dcn.2024.101439</t>
        </is>
      </c>
      <c r="R1369" t="inlineStr">
        <is>
          <t>https://www.scopus.com/inward/record.uri?eid=2-s2.0-85201765480&amp;doi=10.1016%2Fj.dcn.2024.101439&amp;partnerID=40&amp;md5=89fbfd972fb04937a886cc198032e7a7</t>
        </is>
      </c>
      <c r="S1369" t="inlineStr">
        <is>
          <t>ADHD; Cognition; Development; FMRI; Movie-watching</t>
        </is>
      </c>
      <c r="U1369" t="inlineStr">
        <is>
          <t>Adolescent; Adolescent Development; Attention Deficit Disorder with Hyperactivity; Brain; Child; Child Development; Cognition; Connectome; Female; Humans; Machine Learning; Magnetic Resonance Imaging; Male; Nerve Net; adolescent; age distribution; Article; attention deficit hyperactivity disorder; brain function; child; childhood; cingulo opercular network; cognitive defect; cohort analysis; controlled study; data analysis; default mode network; developmental stage; dorsal attention network; female; frontoparietal network; functional connectivity; functional magnetic resonance imaging; human; intelligence quotient; machine learning; major clinical study; male; movie watching; reasoning; recall; recreation; somatomotor network; spatial attention; speech discrimination; validation process; adolescent development; brain; child development; cognition; connectome; diagnostic imaging; nerve cell network; nuclear magnetic resonance imaging; pathophysiology; physiology; procedures</t>
        </is>
      </c>
      <c r="V1369" t="inlineStr">
        <is>
          <t>All Open Access; Gold Open Access; Green Open Access</t>
        </is>
      </c>
      <c r="W1369" t="inlineStr">
        <is>
          <t>Scopus</t>
        </is>
      </c>
      <c r="X1369" t="inlineStr">
        <is>
          <t>2-s2.0-85201765480</t>
        </is>
      </c>
      <c r="AD1369" t="inlineStr">
        <is>
          <t>Scopus</t>
        </is>
      </c>
    </row>
    <row r="1370" hidden="1">
      <c r="A1370" t="inlineStr">
        <is>
          <t>Revolutionizing attention deficit hyperactivity disorder with artificial intelligence</t>
        </is>
      </c>
      <c r="B1370">
        <f>IF(COUNTIF($A$1:A1369,
IF(ISNUMBER(MATCH(RIGHT(TRIM(A1369),1),{".",",",";",":","!","?"},0)),
LEFT(TRIM(A1369),LEN(TRIM(A1369))-1),
TRIM(A1369)
))=1,
"Not Duplicate",
"Duplicate")</f>
        <v/>
      </c>
      <c r="C1370">
        <f>_xlfn.IFNA(_xlfn.XLOOKUP(A1370, Table1[Title], Table1[Inclusion/Exclusion Decision]), "Added studies")</f>
        <v/>
      </c>
      <c r="D1370" t="inlineStr">
        <is>
          <t>Bongurala A.R.; Save D.; Virmani A.</t>
        </is>
      </c>
      <c r="H1370" t="n">
        <v>2024</v>
      </c>
      <c r="I1370" t="inlineStr">
        <is>
          <t>PLOS Mental Health</t>
        </is>
      </c>
      <c r="J1370" t="n">
        <v>1</v>
      </c>
      <c r="K1370" s="6" t="n">
        <v>46179</v>
      </c>
      <c r="L1370" t="inlineStr">
        <is>
          <t>e0000181</t>
        </is>
      </c>
      <c r="M1370" t="inlineStr">
        <is>
          <t>Attention-deficit/hyperactivity disorder (ADHD) is a prevalent neurodevelopmental disorder affecting millions of individuals worldwide, posing significant challenges in accurate diagnosis and effective management [1]. ADHD impacts 3–10% of children, causing inattention, hyperactivity, and impulsivity that disrupt social, academic, and occupational life, potentially lasting into adulthood [2]. The complex symptomatology and heterogeneous nature of ADHD have long posed difficulties for healthcare professionals, leading to misdiagnosis, delayed management, and suboptimal outcomes. However, the rapid advancements in artificial intelligence (AI) offer a transformative opportunity to revolutionize the diagnosis and management of ADHD, providing a more objective, data-driven approach to improve patient outcomes. © 2024 Bongurala et al. This is an open access article distributed under the terms of the Creative Commons Attribution License, which permits unrestricted use, distribution, and reproduction in any medium, provided the original author and source are credited.</t>
        </is>
      </c>
      <c r="P1370" t="inlineStr">
        <is>
          <t>10.1371/journal.pmen.0000181</t>
        </is>
      </c>
      <c r="R1370" t="inlineStr">
        <is>
          <t>https://www.scopus.com/inward/record.uri?eid=2-s2.0-105027958053&amp;doi=10.1371%2Fjournal.pmen.0000181&amp;partnerID=40&amp;md5=1b29425efc7a4a6c16c0277bb31e86dc</t>
        </is>
      </c>
      <c r="V1370" t="inlineStr">
        <is>
          <t>All Open Access; Gold Open Access; Green Open Access</t>
        </is>
      </c>
      <c r="W1370" t="inlineStr">
        <is>
          <t>Scopus</t>
        </is>
      </c>
      <c r="X1370" t="inlineStr">
        <is>
          <t>2-s2.0-105027958053</t>
        </is>
      </c>
      <c r="AD1370" t="inlineStr">
        <is>
          <t>Scopus</t>
        </is>
      </c>
    </row>
    <row r="1371">
      <c r="A1371" t="inlineStr">
        <is>
          <t>A transdiagnostic examination of cognitive heterogeneity in children and adolescents with neurodevelopmental disorders</t>
        </is>
      </c>
      <c r="B1371">
        <f>IF(COUNTIF($A$1:A1370,
IF(ISNUMBER(MATCH(RIGHT(TRIM(A1370),1),{".",",",";",":","!","?"},0)),
LEFT(TRIM(A1370),LEN(TRIM(A1370))-1),
TRIM(A1370)
))=1,
"Not Duplicate",
"Duplicate")</f>
        <v/>
      </c>
      <c r="C1371">
        <f>_xlfn.IFNA(_xlfn.XLOOKUP(A1371, Table1[Title], Table1[Inclusion/Exclusion Decision]), "Added studies")</f>
        <v/>
      </c>
      <c r="D1371" t="inlineStr">
        <is>
          <t>Al-Saoud S.; Nichols E.S.; Brossard-Racine M.; Wild C.J.; Norton L.; Duerden E.G.</t>
        </is>
      </c>
      <c r="H1371" t="n">
        <v>2025</v>
      </c>
      <c r="I1371" t="inlineStr">
        <is>
          <t>Child Neuropsychology</t>
        </is>
      </c>
      <c r="J1371" t="n">
        <v>31</v>
      </c>
      <c r="K1371" t="n">
        <v>2</v>
      </c>
      <c r="M1371" t="inlineStr">
        <is>
          <t>Children and adolescents with neurodevelopmental disorders demonstrate extensive cognitive heterogeneity that is not adequately captured by traditional diagnostic systems, emphasizing the need for alternative assessment and classification techniques. Using a transdiagnostic approach, a retrospective cohort study of cognitive functioning was conducted using a large heterogenous sample (n = 1529) of children and adolescents 7 to 18 years of age with neurodevelopmental disorders. Measures of short-term memory, verbal ability, and reasoning were administered to participants with attention-deficit/hyperactivity disorder (ADHD), autism spectrum disorder (ASD), comorbid ADHD/ASD, and participants without neurodevelopmental disorders (non-NDD) using a 12-task, web-based neurocognitive testing battery. Unsupervised machine learning techniques were used to create a self-organizing map, an artificial neural network, in conjunction with k-means clustering to identify data-driven subgroups. The study aims were to: 1) identify cognitive profiles in the sample using a data-driven approach, and 2) determine their correspondence with traditional diagnostic statuses. Six clusters representing different cognitive profiles were identified, including participants with varying forms of cognitive impairment. Diagnostic status did not correspond with cluster-membership, providing evidence for the application of transdiagnostic approaches to understanding cognitive heterogeneity in children and adolescents with neurodevelopmental disorders. Additionally, the findings suggest that many typically developing participants may have undiagnosed learning difficulties, emphasizing the need for accessible cognitive assessment tools in school-based settings. © 2024 Informa UK Limited, trading as Taylor &amp; Francis Group.</t>
        </is>
      </c>
      <c r="P1371" t="inlineStr">
        <is>
          <t>10.1080/09297049.2024.2364957</t>
        </is>
      </c>
      <c r="R1371" t="inlineStr">
        <is>
          <t>https://www.scopus.com/inward/record.uri?eid=2-s2.0-85195683470&amp;doi=10.1080%2F09297049.2024.2364957&amp;partnerID=40&amp;md5=08c7594f788c2ac47b0e5093ee326d58</t>
        </is>
      </c>
      <c r="S1371" t="inlineStr">
        <is>
          <t>ADHD; autism spectrum disorders; classification; cognition; machine learning</t>
        </is>
      </c>
      <c r="U1371" t="inlineStr">
        <is>
          <t>Adolescent; Attention Deficit Disorder with Hyperactivity; Autism Spectrum Disorder; Child; Cognition; Cognitive Dysfunction; Female; Humans; Male; Memory, Short-Term; Neurodevelopmental Disorders; Neuropsychological Tests; Retrospective Studies; adolescent; adult; Article; artificial neural network; attention deficit hyperactivity disorder; autism; child; cognition; cognitive defect; cohort analysis; comorbidity; female; human; learning disorder; major clinical study; male; mental disease; reasoning; retrospective study; short term memory; unsupervised machine learning; attention deficit hyperactivity disorder; autism; cognition; complication; diagnosis; mental disease; neuropsychological assessment; physiology</t>
        </is>
      </c>
      <c r="W1371" t="inlineStr">
        <is>
          <t>Scopus</t>
        </is>
      </c>
      <c r="X1371" t="inlineStr">
        <is>
          <t>2-s2.0-85195683470</t>
        </is>
      </c>
      <c r="AD1371" t="inlineStr">
        <is>
          <t>Scopus</t>
        </is>
      </c>
    </row>
    <row r="1372" hidden="1">
      <c r="A1372" t="inlineStr">
        <is>
          <t>Attention deficit hyperactivity disorder subtypes classification: a machine learning approach with phenotypic information and brain tissue volume</t>
        </is>
      </c>
      <c r="B1372">
        <f>IF(COUNTIF($A$1:A1371,
IF(ISNUMBER(MATCH(RIGHT(TRIM(A1371),1),{".",",",";",":","!","?"},0)),
LEFT(TRIM(A1371),LEN(TRIM(A1371))-1),
TRIM(A1371)
))=1,
"Not Duplicate",
"Duplicate")</f>
        <v/>
      </c>
      <c r="C1372">
        <f>_xlfn.IFNA(_xlfn.XLOOKUP(A1372, Table1[Title], Table1[Inclusion/Exclusion Decision]), "Added studies")</f>
        <v/>
      </c>
      <c r="D1372" t="inlineStr">
        <is>
          <t>Usha Rupni K.; Aruna Priya P.</t>
        </is>
      </c>
      <c r="H1372" t="n">
        <v>2025</v>
      </c>
      <c r="I1372" t="inlineStr">
        <is>
          <t>Multimedia Tools and Applications</t>
        </is>
      </c>
      <c r="J1372" t="n">
        <v>84</v>
      </c>
      <c r="K1372" t="n">
        <v>14</v>
      </c>
      <c r="M1372" t="inlineStr">
        <is>
          <t>Attention deficit hyperactivity disorder (ADHD) is a critical neurodevelopmental disorder that needs to be diagnosed and treated early to lower the risk of related health issues. This research study uses a machine-learning (ML) classification model to provide a computer-aided diagnosis method for ADHD subtypes namely ADHD-inattentive and ADHD-combined. The brain tissue volume and phenotypic information of the children are used to train the ML classification model. The grey matter and white matter brain tissues are segmented from T1-weighted brain MRI of children using a modified fuzzy c-means clustering algorithm. A novel thresholding and pixel-based volume calculation method generates volume for segmented tissues. The highest accuracy of 92.98% is achieved for classifying ADHD subtypes and typically developing (TD) with Extreme Gradient Boosting (XGBoost) classifier among the other ML classifiers. An interpretative approach provides the insight of the classification model and it predicts that medication status, intelligence quotient, gender, and grey matter volume that are used in this research are the key factors in distinguishing between ADHD subtypes and TD individuals. In conclusion, T1-weighted MRI brain tissue volume of children can help healthcare providers diagnose ADHD and its subtypes along with the symptom-based diagnosis. © The Author(s), under exclusive licence to Springer Science+Business Media, LLC, part of Springer Nature 2024.</t>
        </is>
      </c>
      <c r="P1372" t="inlineStr">
        <is>
          <t>10.1007/s11042-024-19460-w</t>
        </is>
      </c>
      <c r="R1372" t="inlineStr">
        <is>
          <t>https://www.scopus.com/inward/record.uri?eid=2-s2.0-105004035118&amp;doi=10.1007%2Fs11042-024-19460-w&amp;partnerID=40&amp;md5=7d8ea11da92583ebd10e349251f4fbbd</t>
        </is>
      </c>
      <c r="S1372" t="inlineStr">
        <is>
          <t>Attention deficit hyperactivity disorder; Brain tissue volume; Machine learning; Magnetic resonance imaging; Segmentation; Shapley additive explanations</t>
        </is>
      </c>
      <c r="U1372" t="inlineStr">
        <is>
          <t>Brain; Classification (of information); Clustering algorithms; Computer aided diagnosis; Computer aided instruction; Diseases; Fuzzy clustering; Health risks; Histology; Machine learning; Tissue; Attention deficit hyperactivity disorder; Brain tissue; Brain tissue volume; Classification models; Machine learning classification; Machine-learning; Segmentation; Shapley; Shapley additive explanation; T1-weighted; Magnetic resonance imaging</t>
        </is>
      </c>
      <c r="W1372" t="inlineStr">
        <is>
          <t>Scopus</t>
        </is>
      </c>
      <c r="X1372" t="inlineStr">
        <is>
          <t>2-s2.0-105004035118</t>
        </is>
      </c>
      <c r="AD1372" t="inlineStr">
        <is>
          <t>Scopus</t>
        </is>
      </c>
    </row>
    <row r="1373">
      <c r="A1373" t="inlineStr">
        <is>
          <t>Developing an Interpretable EEG-Based Model for ADHD Diagnosis in Children Using Temporal, Spectral, and Wavelet Features</t>
        </is>
      </c>
      <c r="B1373">
        <f>IF(COUNTIF($A$1:A1372,
IF(ISNUMBER(MATCH(RIGHT(TRIM(A1372),1),{".",",",";",":","!","?"},0)),
LEFT(TRIM(A1372),LEN(TRIM(A1372))-1),
TRIM(A1372)
))=1,
"Not Duplicate",
"Duplicate")</f>
        <v/>
      </c>
      <c r="C1373">
        <f>_xlfn.IFNA(_xlfn.XLOOKUP(A1373, Table1[Title], Table1[Inclusion/Exclusion Decision]), "Added studies")</f>
        <v/>
      </c>
      <c r="D1373" t="inlineStr">
        <is>
          <t>Taher S.T.M.; Jarjees M.S.; Hasan M.A.</t>
        </is>
      </c>
      <c r="H1373" t="n">
        <v>2025</v>
      </c>
      <c r="I1373" t="inlineStr">
        <is>
          <t>Journal Europeen des Systemes Automatises</t>
        </is>
      </c>
      <c r="J1373" t="n">
        <v>58</v>
      </c>
      <c r="K1373" t="n">
        <v>12</v>
      </c>
      <c r="M1373" t="inlineStr">
        <is>
          <t>Attention-deficit and hyperactivity disorder (ADHD) is a clinical challenge because its signs and symptoms overlap with those of other conditions, making accurate and objective diagnosis difficult using behavioral tests alone. The study aims at a multi-view EEG signal classification model for ADHD, as well as interpretation of clinical implications. Three kinds of features were extracted: temporal statistical features, power waveform return time, and frequency-domain analyzed data across four levels and power spectral density (PSD). The Random Forest method was employed to analyze them. Additionally, to support anatomical interpretation, the most important channel-related features were projected onto a topographic map. The suggested method surpassed the other machine learning models tested in this study, including the K-nearest Neighbor algorithm (95.1% test accuracy) and the Decision Tree model (82% test accuracy). The Logistic Regression algorithm attained an accuracy of 69%, while the Support Vector Machine algorithm recorded the lowest accuracy at 55.9%. The Random Forest model achieved 95.7% test accuracy. These results were further confirmed through cross-validation, which showed consistent performance and low variability for the Random Forest model. This comparison demonstrated the Random Forest model's ability to handle nonlinear, time-varying data and its generalization capability. The results indicate the potential of the proposed approach as a robust and clinically applicable tool for ADHD detection, laying the groundwork for future investigations involving larger datasets and advanced methodologies. © 2025 The authors. This article is published by IIETA and is licensed under the CC BY 4.0 license (http://creativecommons.org/licenses/by/4.0/).</t>
        </is>
      </c>
      <c r="P1373" t="inlineStr">
        <is>
          <t>10.18280/jesa.581206</t>
        </is>
      </c>
      <c r="R1373" t="inlineStr">
        <is>
          <t>https://www.scopus.com/inward/record.uri?eid=2-s2.0-105028425000&amp;doi=10.18280%2Fjesa.581206&amp;partnerID=40&amp;md5=8e55afe25bf0af10183f012314ae1749</t>
        </is>
      </c>
      <c r="S1373" t="inlineStr">
        <is>
          <t>ADHD; machine learning; PSD; time domain features; wavelet</t>
        </is>
      </c>
      <c r="V1373" t="inlineStr">
        <is>
          <t>All Open Access; Hybrid Gold Open Access</t>
        </is>
      </c>
      <c r="W1373" t="inlineStr">
        <is>
          <t>Scopus</t>
        </is>
      </c>
      <c r="X1373" t="inlineStr">
        <is>
          <t>2-s2.0-105028425000</t>
        </is>
      </c>
      <c r="AD1373" t="inlineStr">
        <is>
          <t>Scopus</t>
        </is>
      </c>
    </row>
    <row r="1374">
      <c r="A1374" t="inlineStr">
        <is>
          <t>Clinical, genetic, and sociodemographic predictors of symptom severity after internet-delivered cognitive behavioural therapy for depression and anxiety</t>
        </is>
      </c>
      <c r="B1374">
        <f>IF(COUNTIF($A$1:A1373,
IF(ISNUMBER(MATCH(RIGHT(TRIM(A1373),1),{".",",",";",":","!","?"},0)),
LEFT(TRIM(A1373),LEN(TRIM(A1373))-1),
TRIM(A1373)
))=1,
"Not Duplicate",
"Duplicate")</f>
        <v/>
      </c>
      <c r="C1374">
        <f>_xlfn.IFNA(_xlfn.XLOOKUP(A1374, Table1[Title], Table1[Inclusion/Exclusion Decision]), "Added studies")</f>
        <v/>
      </c>
      <c r="D1374" t="inlineStr">
        <is>
          <t>Kravchenko O.; Bäckman J.; Mataix-Cols D.; Crowley J.J.; Halvorsen M.; Sullivan P.F.; Wallert J.; Rück C.</t>
        </is>
      </c>
      <c r="H1374" t="n">
        <v>2025</v>
      </c>
      <c r="I1374" t="inlineStr">
        <is>
          <t>BMC Psychiatry</t>
        </is>
      </c>
      <c r="J1374" t="n">
        <v>25</v>
      </c>
      <c r="K1374" t="n">
        <v>1</v>
      </c>
      <c r="L1374" t="n">
        <v>555</v>
      </c>
      <c r="M1374" t="inlineStr">
        <is>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 © The Author(s) 2025.</t>
        </is>
      </c>
      <c r="P1374" t="inlineStr">
        <is>
          <t>10.1186/s12888-025-07012-x</t>
        </is>
      </c>
      <c r="R1374" t="inlineStr">
        <is>
          <t>https://www.scopus.com/inward/record.uri?eid=2-s2.0-105006904339&amp;doi=10.1186%2Fs12888-025-07012-x&amp;partnerID=40&amp;md5=486af5ec6335cc82d9720c28ed522f06</t>
        </is>
      </c>
      <c r="S1374" t="inlineStr">
        <is>
          <t>Anxiety; Cognitive behavioural therapy; Depression; Treatment outcome</t>
        </is>
      </c>
      <c r="U1374" t="inlineStr">
        <is>
          <t>Adult; Anxiety Disorders; Cognitive Behavioral Therapy; Depressive Disorder, Major; Female; Humans; Internet; Internet-Based Intervention; Male; Middle Aged; Multifactorial Inheritance; Panic Disorder; Phobia, Social; Registries; Severity of Illness Index; Sweden; Treatment Outcome; Young Adult; alkyl phenyl ketone; amitriptyline; citalopram; clomipramine; diazepam; duloxetine; escitalopram; fluoxetine; melatonin; mirtazapine; oxazepam; paroxetine; sertraline; venlafaxine; zolpidem; zopiclone; adult; anxiety; Article; attention deficit hyperactivity disorder; bipolar disorder; child; clinician; cognitive behavioral therapy; cohort analysis; comorbidity; depression; disease severity; DNA extraction; female; genetics; human; internal consistency; Internet; interview; Liebowitz Social Anxiety Scale; machine learning algorithm; major clinical study; major depression; male; mental disease; Montgomery Asberg Depression Rating Scale; mood disorder; panic; psychiatrist; psychologist; questionnaire; self report; social phobia; sociodemographics; socioeconomics; test retest reliability; treatment outcome; anxiety disorder; genetics; major depression; middle aged; multifactorial inheritance; panic; procedures; register; severity of illness index; social phobia; Sweden; therapy; web-based intervention; young adult</t>
        </is>
      </c>
      <c r="V1374" t="inlineStr">
        <is>
          <t>All Open Access; Gold Open Access; Green Open Access</t>
        </is>
      </c>
      <c r="W1374" t="inlineStr">
        <is>
          <t>Scopus</t>
        </is>
      </c>
      <c r="X1374" t="inlineStr">
        <is>
          <t>2-s2.0-105006904339</t>
        </is>
      </c>
      <c r="AD1374" t="inlineStr">
        <is>
          <t>Scopus</t>
        </is>
      </c>
    </row>
    <row r="1375" hidden="1">
      <c r="A1375" t="inlineStr">
        <is>
          <t>Development and multi-center validation of a school-home integrated machine learning model for early screening of attention-deficit/hyperactivity disorder in school-aged children</t>
        </is>
      </c>
      <c r="B1375">
        <f>IF(COUNTIF($A$1:A1374,
IF(ISNUMBER(MATCH(RIGHT(TRIM(A1374),1),{".",",",";",":","!","?"},0)),
LEFT(TRIM(A1374),LEN(TRIM(A1374))-1),
TRIM(A1374)
))=1,
"Not Duplicate",
"Duplicate")</f>
        <v/>
      </c>
      <c r="C1375">
        <f>_xlfn.IFNA(_xlfn.XLOOKUP(A1375, Table1[Title], Table1[Inclusion/Exclusion Decision]), "Added studies")</f>
        <v/>
      </c>
      <c r="D1375" t="inlineStr">
        <is>
          <t>Wang C.; Li Z.; Su J.; Wang M.; Zhang G.</t>
        </is>
      </c>
      <c r="H1375" t="n">
        <v>2026</v>
      </c>
      <c r="I1375" t="inlineStr">
        <is>
          <t>Journal of Affective Disorders</t>
        </is>
      </c>
      <c r="J1375" t="n">
        <v>401</v>
      </c>
      <c r="L1375" t="n">
        <v>121247</v>
      </c>
      <c r="M1375" t="inlineStr">
        <is>
          <t>Background Attention-deficit/hyperactivity disorder (ADHD) is frequently under-identified in community settings, delaying necessary intervention. This study aimed to develop and validate a multidimensional Early Screening Prediction Model (ESPM-ADHD) for children aged 6 to 18 years, integrating school-home collaborative data. Methods A large-scale cross-sectional survey was conducted from January to December 2023 across three distinct regions in China. The dataset was divided into a development cohort (Chongqing, n = 15,085) and two independent external validation cohorts (Shaanxi, n = 7435; Yunnan, n = 4206). Machine learning algorithms, including Random Forest, XGBoost, LightGBM, and Logistic Regression, were trained using 15 selected features. The best-performing model was deployed as a web-based tool. Results A total of 26,726 valid questionnaires were analyzed, with an overall ADHD risk prevalence of roughly 2%. Among the tested algorithms, the Random Forest model demonstrated the most robust performance. In external validation, the model maintained high discriminatory power across diverse populations. Specifically, it achieved an AUPRC of 0.298 and an AUROC of 0.929 in the Shaanxi cohort, and an AUPRC of 0.253 and an AUROC of 0.907 in the Yunnan cohort. SHAP analysis identified antisocial behavior, academic performance (native language and math), and daytime sleepiness as the top predictors. Conclusions The ESPM-ADHD, constructed using the Random Forest algorithm, effectively identifies children at risk for ADHD by leveraging easily assessable demographic, academic, and somatic indicators. The developed online calculator provides a practical, objective triage tool for clinicians and guardians to facilitate timely referral and diagnosis. © 2026 Elsevier B.V.</t>
        </is>
      </c>
      <c r="P1375" t="inlineStr">
        <is>
          <t>10.1016/j.jad.2026.121247</t>
        </is>
      </c>
      <c r="R1375" t="inlineStr">
        <is>
          <t>https://www.scopus.com/inward/record.uri?eid=2-s2.0-105029239315&amp;doi=10.1016%2Fj.jad.2026.121247&amp;partnerID=40&amp;md5=c01acab5e6d429e6f29da8457f377845</t>
        </is>
      </c>
      <c r="S1375" t="inlineStr">
        <is>
          <t>Attention deficit hyperactivity disorder; Co-morbidity; Machine learning; Screening model</t>
        </is>
      </c>
      <c r="U1375" t="inlineStr">
        <is>
          <t>Adolescent; Attention Deficit Disorder with Hyperactivity; Child; China; Cross-Sectional Studies; Early Diagnosis; Female; Humans; Machine Learning; Male; Mass Screening; Schools; Surveys and Questionnaires; academic achievement; adolescent; adult; antisocial behavior; Article; attention deficit hyperactivity disorder; child; Chinese (language); cross-sectional study; daytime somnolence; female; human; machine learning; major clinical study; male; predictive model; prevalence; random forest; risk; school child; screening; Shapley additive explanation; validation study; attention deficit hyperactivity disorder; China; clinical trial; diagnosis; early diagnosis; epidemiology; mass screening; multicenter study; procedures; questionnaire; school</t>
        </is>
      </c>
      <c r="W1375" t="inlineStr">
        <is>
          <t>Scopus</t>
        </is>
      </c>
      <c r="X1375" t="inlineStr">
        <is>
          <t>2-s2.0-105029239315</t>
        </is>
      </c>
      <c r="AD1375" t="inlineStr">
        <is>
          <t>Scopus</t>
        </is>
      </c>
    </row>
    <row r="1376" hidden="1">
      <c r="A1376" t="inlineStr">
        <is>
          <t>Electroencephalogram-Based Unified Approach for Multiple Neurodevelopmental Disorders Detection in Children Using Successive Multivariate Variational Mode Decomposition</t>
        </is>
      </c>
      <c r="B1376">
        <f>IF(COUNTIF($A$1:A1375,
IF(ISNUMBER(MATCH(RIGHT(TRIM(A1375),1),{".",",",";",":","!","?"},0)),
LEFT(TRIM(A1375),LEN(TRIM(A1375))-1),
TRIM(A1375)
))=1,
"Not Duplicate",
"Duplicate")</f>
        <v/>
      </c>
      <c r="C1376">
        <f>_xlfn.IFNA(_xlfn.XLOOKUP(A1376, Table1[Title], Table1[Inclusion/Exclusion Decision]), "Added studies")</f>
        <v/>
      </c>
      <c r="D1376" t="inlineStr">
        <is>
          <t>Chandela U.; Faisal K.N.; Sharma R.R.</t>
        </is>
      </c>
      <c r="H1376" t="n">
        <v>2025</v>
      </c>
      <c r="I1376" t="inlineStr">
        <is>
          <t>IEEE Transactions on Cognitive and Developmental Systems</t>
        </is>
      </c>
      <c r="J1376" t="n">
        <v>17</v>
      </c>
      <c r="K1376" t="n">
        <v>6</v>
      </c>
      <c r="M1376" t="inlineStr">
        <is>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  © 2025 IEEE.</t>
        </is>
      </c>
      <c r="P1376" t="inlineStr">
        <is>
          <t>10.1109/TCDS.2025.3556888</t>
        </is>
      </c>
      <c r="R1376" t="inlineStr">
        <is>
          <t>https://www.scopus.com/inward/record.uri?eid=2-s2.0-105002336629&amp;doi=10.1109%2FTCDS.2025.3556888&amp;partnerID=40&amp;md5=602a44b5c5cfdc21911f7d553061c6f0</t>
        </is>
      </c>
      <c r="S1376" t="inlineStr">
        <is>
          <t>Attention deficit hyperactivity disorder (ADHD); electroencephalogram (EEG); intellectual developmental disorder (IDD); machine learning (ML); successive multivariate variational mode decomposition (SMVMD)</t>
        </is>
      </c>
      <c r="U1376" t="inlineStr">
        <is>
          <t>Empirical mode decomposition; Machine learning; Nearest neighbor search; Variational techniques; Attention deficit hyperactivity disorder; Developmental disorders; Early age; Electroencephalogram signals; Intellectual developmental disorder; Machine-learning; Mode decomposition; Successive multivariate variational mode decomposition; Unified approach; Variational mode decomposition</t>
        </is>
      </c>
      <c r="W1376" t="inlineStr">
        <is>
          <t>Scopus</t>
        </is>
      </c>
      <c r="X1376" t="inlineStr">
        <is>
          <t>2-s2.0-105002336629</t>
        </is>
      </c>
      <c r="AD1376" t="inlineStr">
        <is>
          <t>Scopus</t>
        </is>
      </c>
    </row>
    <row r="1377" hidden="1">
      <c r="A1377" t="inlineStr">
        <is>
          <t>Leveraging and Harnessing Generative Artificial Intelligence to Mitigate the Burden of Neurodevelopmental Disorders (NDDs) in Children</t>
        </is>
      </c>
      <c r="B1377">
        <f>IF(COUNTIF($A$1:A1376,
IF(ISNUMBER(MATCH(RIGHT(TRIM(A1376),1),{".",",",";",":","!","?"},0)),
LEFT(TRIM(A1376),LEN(TRIM(A1376))-1),
TRIM(A1376)
))=1,
"Not Duplicate",
"Duplicate")</f>
        <v/>
      </c>
      <c r="C1377">
        <f>_xlfn.IFNA(_xlfn.XLOOKUP(A1377, Table1[Title], Table1[Inclusion/Exclusion Decision]), "Added studies")</f>
        <v/>
      </c>
      <c r="D1377" t="inlineStr">
        <is>
          <t>Oleribe O.O.</t>
        </is>
      </c>
      <c r="H1377" t="n">
        <v>2025</v>
      </c>
      <c r="I1377" t="inlineStr">
        <is>
          <t>Healthcare (Switzerland)</t>
        </is>
      </c>
      <c r="J1377" t="n">
        <v>13</v>
      </c>
      <c r="K1377" t="n">
        <v>15</v>
      </c>
      <c r="L1377" t="n">
        <v>1898</v>
      </c>
      <c r="M1377" t="inlineStr">
        <is>
          <t>Neurodevelopmental disorders (NDDs) significantly impact children’s health and development. They pose a substantial burden to families and the healthcare system. Challenges in early identification, accurate and timely diagnosis, and effective treatment persist due to overlapping symptoms, lack of appropriate diagnostic biomarkers, significant stigma and discrimination, and systemic barriers. Generative Artificial Intelligence (GenAI) offers promising solutions to these challenges by enhancing screening, diagnosis, personalized treatment, and research. Although GenAI is already in use in some aspects of NDD management, effective and strategic leveraging of evolving AI tools and resources will enhance early identification and screening, reduce diagnostic processing by up to 90%, and improve clinical decision support. Proper use of GenAI will ensure individualized therapy regimens with demonstrated 36% improvement in at least one objective attention measure compared to baseline and 81–84% accuracy relative to clinician-generated plans, customize learning materials, and deliver better treatment monitoring. GenAI will also accelerate NDD-specific research and innovation with significant time savings, as well as provide tailored family support systems. Finally, it will significantly reduce the mortality and morbidity associated with NDDs. This article explores the potential of GenAI in transforming NDD management and calls for policy initiatives to integrate GenAI into NDD management systems. © 2025 by the author. Licensee MDPI, Basel, Switzerland.</t>
        </is>
      </c>
      <c r="P1377" t="inlineStr">
        <is>
          <t>10.3390/HEALTHCARE13151898</t>
        </is>
      </c>
      <c r="R1377" t="inlineStr">
        <is>
          <t>https://www.scopus.com/inward/record.uri?eid=2-s2.0-105019489460&amp;doi=10.3390%2FHEALTHCARE13151898&amp;partnerID=40&amp;md5=e173ea5aee6a601ea377b1cb2c18192a</t>
        </is>
      </c>
      <c r="S1377" t="inlineStr">
        <is>
          <t>caregiver support; diagnostic precision; early detection; evidence-based interventions; Generative Artificial Intelligence (GenAI); inclusive research; neurodevelopmental care; neurodevelopmental disorders (NDDs); personalized treatment</t>
        </is>
      </c>
      <c r="U1377" t="inlineStr">
        <is>
          <t>biological marker; Article; artificial intelligence chatbot; attention deficit hyperactivity disorder; behavior modification; caregiver; child; clinical decision support system; clinical practice; clinician; cognition; diagnostic accuracy; disease burden; electronic health record; facial expression; family support; Food and Drug Administration; functional magnetic resonance imaging; generative artificial intelligence; harnessing generative artificial intelligence; health care system; health education; human; language disability; leveraging generative artificial intelligence; mental disease; morbidity; mortality; patient-reported outcome; personalized medicine; socioeconomics; speech disorder; treatment outcome; United States; Vanderbilt Assessment Scale</t>
        </is>
      </c>
      <c r="V1377" t="inlineStr">
        <is>
          <t>All Open Access; Gold Open Access; Green Open Access</t>
        </is>
      </c>
      <c r="W1377" t="inlineStr">
        <is>
          <t>Scopus</t>
        </is>
      </c>
      <c r="X1377" t="inlineStr">
        <is>
          <t>2-s2.0-105019489460</t>
        </is>
      </c>
      <c r="AD1377" t="inlineStr">
        <is>
          <t>Scopus</t>
        </is>
      </c>
    </row>
    <row r="1378">
      <c r="A1378" t="inlineStr">
        <is>
          <t>Extracting the Affective Content of Fidgeting in Adults with ADHD via Machine Learning and a Hand-held Soft Tangible Device</t>
        </is>
      </c>
      <c r="B1378">
        <f>IF(COUNTIF($A$1:A1377,
IF(ISNUMBER(MATCH(RIGHT(TRIM(A1377),1),{".",",",";",":","!","?"},0)),
LEFT(TRIM(A1377),LEN(TRIM(A1377))-1),
TRIM(A1377)
))=1,
"Not Duplicate",
"Duplicate")</f>
        <v/>
      </c>
      <c r="C1378">
        <f>_xlfn.IFNA(_xlfn.XLOOKUP(A1378, Table1[Title], Table1[Inclusion/Exclusion Decision]), "Added studies")</f>
        <v/>
      </c>
      <c r="D1378" t="inlineStr">
        <is>
          <t>Nasiri N.; Isbister K.; Schweitzer J.B.; Borden J.; Cottrell P.S.; Shapiro D.</t>
        </is>
      </c>
      <c r="H1378" t="n">
        <v>2024</v>
      </c>
      <c r="I1378" t="inlineStr">
        <is>
          <t>Conference on Human Factors in Computing Systems - Proceedings</t>
        </is>
      </c>
      <c r="L1378" t="n">
        <v>158</v>
      </c>
      <c r="M1378"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 © 2024 Association for Computing Machinery. All rights reserved.</t>
        </is>
      </c>
      <c r="P1378" t="inlineStr">
        <is>
          <t>10.1145/3613905.3650856</t>
        </is>
      </c>
      <c r="R1378" t="inlineStr">
        <is>
          <t>https://www.scopus.com/inward/record.uri?eid=2-s2.0-85194178665&amp;doi=10.1145%2F3613905.3650856&amp;partnerID=40&amp;md5=289751f36b178357cc597bab92980d73</t>
        </is>
      </c>
      <c r="S1378" t="inlineStr">
        <is>
          <t>ADHD; Affective content; emotional self-regulation; fidgeting behaviors; machine learning; tactile signals; touch</t>
        </is>
      </c>
      <c r="U1378" t="inlineStr">
        <is>
          <t>Data handling; Deregulation; Signal processing; Affective content; Affordances; Attention deficit hyperactivity disorder; Emotional self-regulation; Fidgeting behavior; Machine learning methods; Machine-learning; Self regulation; Tactile signal; Touch; Machine learning</t>
        </is>
      </c>
      <c r="V1378" t="inlineStr">
        <is>
          <t>All Open Access; Gold Open Access</t>
        </is>
      </c>
      <c r="W1378" t="inlineStr">
        <is>
          <t>Scopus</t>
        </is>
      </c>
      <c r="X1378" t="inlineStr">
        <is>
          <t>2-s2.0-85194178665</t>
        </is>
      </c>
      <c r="AD1378" t="inlineStr">
        <is>
          <t>Scopus</t>
        </is>
      </c>
    </row>
    <row r="1379" hidden="1">
      <c r="A1379" t="inlineStr">
        <is>
          <t>Serious gaming and eye-tracking for the screening, monitoring, and diagnosis of neurodevelopmental disorders in children: a systematic literature review</t>
        </is>
      </c>
      <c r="B1379">
        <f>IF(COUNTIF($A$1:A1378,
IF(ISNUMBER(MATCH(RIGHT(TRIM(A1378),1),{".",",",";",":","!","?"},0)),
LEFT(TRIM(A1378),LEN(TRIM(A1378))-1),
TRIM(A1378)
))=1,
"Not Duplicate",
"Duplicate")</f>
        <v/>
      </c>
      <c r="C1379">
        <f>_xlfn.IFNA(_xlfn.XLOOKUP(A1379, Table1[Title], Table1[Inclusion/Exclusion Decision]), "Added studies")</f>
        <v/>
      </c>
      <c r="D1379" t="inlineStr">
        <is>
          <t>Shaikh M.F.; Higley C.; Campanile C.; Francis R.; Panja E.; Santacaterina S.; Pratesi G.; Piaggio D.</t>
        </is>
      </c>
      <c r="H1379" t="n">
        <v>2026</v>
      </c>
      <c r="I1379" t="inlineStr">
        <is>
          <t>Frontiers in Bioengineering and Biotechnology</t>
        </is>
      </c>
      <c r="J1379" t="n">
        <v>13</v>
      </c>
      <c r="L1379" t="n">
        <v>1672718</v>
      </c>
      <c r="M1379" t="inlineStr">
        <is>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 Copyright © 2026 Shaikh, Higley, Campanile, Francis, Panja, Santacaterina, Pratesi and Piaggio.</t>
        </is>
      </c>
      <c r="P1379" t="inlineStr">
        <is>
          <t>10.3389/fbioe.2025.1672718</t>
        </is>
      </c>
      <c r="R1379" t="inlineStr">
        <is>
          <t>https://www.scopus.com/inward/record.uri?eid=2-s2.0-105029004051&amp;doi=10.3389%2Ffbioe.2025.1672718&amp;partnerID=40&amp;md5=84462bc6d7fbc7650ec547de73b8cb78</t>
        </is>
      </c>
      <c r="S1379" t="inlineStr">
        <is>
          <t>ADHD; digital health; dyslexia; learning disorder; mHealth; neurodevelopmental disorder; serious gaming</t>
        </is>
      </c>
      <c r="U1379" t="inlineStr">
        <is>
          <t>Diagnosis; Diseases; Learning systems; Machine learning; Reviews; Serious games; Attention deficit hyperactivity disorder; Digital health; Dyslexium; Executive function; Eye-tracking; Learning disorder; Monitoring and diagnosis; Neurodevelopmental disorder; Serious gaming; Systematic literature review; Copyrights; mHealth</t>
        </is>
      </c>
      <c r="V1379" t="inlineStr">
        <is>
          <t>All Open Access; Gold Open Access; Green Open Access</t>
        </is>
      </c>
      <c r="W1379" t="inlineStr">
        <is>
          <t>Scopus</t>
        </is>
      </c>
      <c r="X1379" t="inlineStr">
        <is>
          <t>2-s2.0-105029004051</t>
        </is>
      </c>
      <c r="AD1379" t="inlineStr">
        <is>
          <t>Scopus</t>
        </is>
      </c>
    </row>
    <row r="1380" hidden="1">
      <c r="A1380" t="inlineStr">
        <is>
          <t>A multi-layer similarity approach for analyzing ADHD symptomology and assessment methods considering DSM-5 diagnostic criteria</t>
        </is>
      </c>
      <c r="B1380">
        <f>IF(COUNTIF($A$1:A1379,
IF(ISNUMBER(MATCH(RIGHT(TRIM(A1379),1),{".",",",";",":","!","?"},0)),
LEFT(TRIM(A1379),LEN(TRIM(A1379))-1),
TRIM(A1379)
))=1,
"Not Duplicate",
"Duplicate")</f>
        <v/>
      </c>
      <c r="C1380">
        <f>_xlfn.IFNA(_xlfn.XLOOKUP(A1380, Table1[Title], Table1[Inclusion/Exclusion Decision]), "Added studies")</f>
        <v/>
      </c>
      <c r="D1380" t="inlineStr">
        <is>
          <t>Zahra Shamsi S.A.; Hussain Z.; Zaman M.</t>
        </is>
      </c>
      <c r="H1380" t="n">
        <v>2026</v>
      </c>
      <c r="I1380" t="inlineStr">
        <is>
          <t>Frontiers in Psychiatry</t>
        </is>
      </c>
      <c r="J1380" t="n">
        <v>16</v>
      </c>
      <c r="L1380" t="n">
        <v>1671747</v>
      </c>
      <c r="M1380" t="inlineStr">
        <is>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 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 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 Conclusion: The proposed pipeline can be adopted for analyzing strength and limitations of screening-tools, which serve as a catalyst for refinements, ensuring reliability and effectiveness in practical applications. Copyright © 2026 Zahra Shamsi, Hussain and Zaman.</t>
        </is>
      </c>
      <c r="P1380" t="inlineStr">
        <is>
          <t>10.3389/fpsyt.2025.1671747</t>
        </is>
      </c>
      <c r="R1380" t="inlineStr">
        <is>
          <t>https://www.scopus.com/inward/record.uri?eid=2-s2.0-105029624554&amp;doi=10.3389%2Ffpsyt.2025.1671747&amp;partnerID=40&amp;md5=26d110c6bcb4beee1219f69f258f32b4</t>
        </is>
      </c>
      <c r="S1380" t="inlineStr">
        <is>
          <t>ADHD; ADHD rating scale; DSM-5; similarity layers; SNAP-IV</t>
        </is>
      </c>
      <c r="U1380" t="inlineStr">
        <is>
          <t>Article; assessment method; attention deficit hyperactivity disorder; behavior disorder; behavior disorder assessment; catalyst; classifier; conduct disorder; controlled study; diagnostic value; DSM-5; entropy; executive function; human; impulsiveness; logistic regression analysis; machine learning; major depression; mental disease; nonhuman; oppositional defiant disorder; questionnaire; random forest; rating scale; reliability; support vector machine</t>
        </is>
      </c>
      <c r="V1380" t="inlineStr">
        <is>
          <t>All Open Access; Gold Open Access; Green Open Access</t>
        </is>
      </c>
      <c r="W1380" t="inlineStr">
        <is>
          <t>Scopus</t>
        </is>
      </c>
      <c r="X1380" t="inlineStr">
        <is>
          <t>2-s2.0-105029624554</t>
        </is>
      </c>
      <c r="AD1380" t="inlineStr">
        <is>
          <t>Scopus</t>
        </is>
      </c>
    </row>
    <row r="1381" hidden="1">
      <c r="A1381" t="inlineStr">
        <is>
          <t>Relationships Between Cultural Factors and Motor Abilities in Autistic and Non-Autistic Children</t>
        </is>
      </c>
      <c r="B1381">
        <f>IF(COUNTIF($A$1:A1380,
IF(ISNUMBER(MATCH(RIGHT(TRIM(A1380),1),{".",",",";",":","!","?"},0)),
LEFT(TRIM(A1380),LEN(TRIM(A1380))-1),
TRIM(A1380)
))=1,
"Not Duplicate",
"Duplicate")</f>
        <v/>
      </c>
      <c r="C1381">
        <f>_xlfn.IFNA(_xlfn.XLOOKUP(A1381, Table1[Title], Table1[Inclusion/Exclusion Decision]), "Added studies")</f>
        <v/>
      </c>
      <c r="D1381" t="inlineStr">
        <is>
          <t>Anderson L.; Gladfelter A.; Buac M.; Cheung W.C.; Wang Z.; Onal S.</t>
        </is>
      </c>
      <c r="H1381" t="n">
        <v>2025</v>
      </c>
      <c r="I1381" t="inlineStr">
        <is>
          <t>Behavioral Sciences</t>
        </is>
      </c>
      <c r="J1381" t="n">
        <v>15</v>
      </c>
      <c r="K1381" t="n">
        <v>12</v>
      </c>
      <c r="L1381" t="n">
        <v>1742</v>
      </c>
      <c r="M1381" t="inlineStr">
        <is>
          <t>Autism and motor abilities have been found to be closely related. Culture affects motor development as well as various diagnostic criteria for an autism diagnosis, yet cultural factors are rarely considered in research and in clinical diagnostics. This study explored the relationship between cultural factors, characteristics of autism, and balance abilities in autistic (n = 16) and non-autistic (n = 28) children by utilizing a demographic survey, the Social Responsiveness Scale, 2nd edition (SRS-2), and the Movement Assessment Battery for Children-2 (MABC-2) Balance subtest. A multiple linear regression model was used to analyze whether the relationship between autism characteristics and balance abilities still stands when cultural factors are considered, and to determine which cultural factors moderate the relationship. Moderation analyses with Holm–Bonferroni correction tested whether cultural factors altered the strength of the SRS-2 and MABC-2 balance association. The results of this study were consistent with previous research in that there is still a strong relationship between autism and balance abilities even when cultural factors are considered. The results further indicated that, in addition to autistic characteristics, age, gender/sex, and ethnic origin were statistically significant contributors to the multiple linear regression model. No significant moderation effects were detected, indicating consistency of the autism–balance relationship across cultural groups examined. In conclusion, cultural factors must be considered in autism research, as well as in the development and implementation of diagnostic and treatment protocols for autistic children. © 2025 by the authors.</t>
        </is>
      </c>
      <c r="P1381" t="inlineStr">
        <is>
          <t>10.3390/bs15121742</t>
        </is>
      </c>
      <c r="R1381" t="inlineStr">
        <is>
          <t>https://www.scopus.com/inward/record.uri?eid=2-s2.0-105025915896&amp;doi=10.3390%2Fbs15121742&amp;partnerID=40&amp;md5=de4560603c93c24edf010569321660d1</t>
        </is>
      </c>
      <c r="S1381" t="inlineStr">
        <is>
          <t>autism; balance; culture; moderation; motor skills; regression</t>
        </is>
      </c>
      <c r="U1381" t="inlineStr">
        <is>
          <t>adolescent; anxiety disorder; Article; artificial intelligence; asthma; attention deficit hyperactivity disorder; autism; Autism Diagnostic Observation Schedule; balance test; caregiver; child; clinical article; communication skill; controlled study; cultural factor; cultural identity; developmental language disorder; diagnostic test accuracy study; dysgraphia; dyslexia; expressive aphasia; female; human; male; motor performance; Movement Assessment Battery for Children; obsessive compulsive disorder; ocular motor aphasia; physiotherapy; questionnaire; sensitivity analysis; sensitivity and specificity; Social Responsiveness Scale</t>
        </is>
      </c>
      <c r="V1381" t="inlineStr">
        <is>
          <t>All Open Access; Gold Open Access; Green Open Access</t>
        </is>
      </c>
      <c r="W1381" t="inlineStr">
        <is>
          <t>Scopus</t>
        </is>
      </c>
      <c r="X1381" t="inlineStr">
        <is>
          <t>2-s2.0-105025915896</t>
        </is>
      </c>
      <c r="AD1381" t="inlineStr">
        <is>
          <t>Scopus</t>
        </is>
      </c>
    </row>
    <row r="1382">
      <c r="A1382" t="inlineStr">
        <is>
          <t>A scoping review and quality assessment of machine learning techniques in identifying maternal risk factors during the peripartum phase for adverse child development</t>
        </is>
      </c>
      <c r="B1382">
        <f>IF(COUNTIF($A$1:A1381,
IF(ISNUMBER(MATCH(RIGHT(TRIM(A1381),1),{".",",",";",":","!","?"},0)),
LEFT(TRIM(A1381),LEN(TRIM(A1381))-1),
TRIM(A1381)
))=1,
"Not Duplicate",
"Duplicate")</f>
        <v/>
      </c>
      <c r="C1382">
        <f>_xlfn.IFNA(_xlfn.XLOOKUP(A1382, Table1[Title], Table1[Inclusion/Exclusion Decision]), "Added studies")</f>
        <v/>
      </c>
      <c r="D1382" t="inlineStr">
        <is>
          <t>Tu H.-F.; Zierow L.; Lennartsson M.; Schweitzer S.</t>
        </is>
      </c>
      <c r="H1382" t="n">
        <v>2025</v>
      </c>
      <c r="I1382" t="inlineStr">
        <is>
          <t>PLOS ONE</t>
        </is>
      </c>
      <c r="J1382" t="n">
        <v>20</v>
      </c>
      <c r="K1382" s="6" t="n">
        <v>46147</v>
      </c>
      <c r="L1382" t="inlineStr">
        <is>
          <t>e0321268</t>
        </is>
      </c>
      <c r="M1382" t="inlineStr">
        <is>
          <t>Maternal exposure to environmental risk factors (e.g., heavy metal exposure) or mental health problems during the peripartum phase has been shown to lead to negative and lasting impacts on child development and life in adulthood. Given the importance of identifying early markers within highly complex and heterogeneous perinatal factors, machine learning techniques emerge as a promising tool. The main goal of the current scoping review was to summarize the evidence on the application of machine learning techniques in predicting or identifying risk factors during peripartum for child development. A critical appraisal was also conducted to evaluate various aspects, including representativeness, data leakage, validation, performance metrics, and interpretability. A systematic search was conducted in PubMed, Web of Science, Scopus, and Google Scholar to identify studies published prior to the 14th of January 2025. Review selection and data extraction were performed by three independent reviewers. After removing duplicates, the searches yielded 10,336 studies, of which 60 studies were included in the final report. Among these 60 machine learning studies, a majority were pattern-focused, using machine learning primarily as a tool to more accurately describe associations between variables, while 16 studies were prediction-focused (26.7%), exploring the predictive performance of their models. For prediction-focused machine learning studies, a diverse range of methodologies was observed. The quality assessment showed that all studies had some important criteria that were not fully met, with deviations ranging from minor to major, limiting the interpretability and generalizability of the reported findings. Future research should aim at addressing these limitations to enhance the robustness and applicability of machine learning models in this field. © 2025 Tu et al. This is an open access article distributed under the terms of the Creative Commons Attribution License, which permits unrestricted use, distribution, and reproduction in any medium, provided the original author and source are credited.</t>
        </is>
      </c>
      <c r="P1382" t="inlineStr">
        <is>
          <t>10.1371/journal.pone.0321268</t>
        </is>
      </c>
      <c r="R1382" t="inlineStr">
        <is>
          <t>https://www.scopus.com/inward/record.uri?eid=2-s2.0-105007129988&amp;doi=10.1371%2Fjournal.pone.0321268&amp;partnerID=40&amp;md5=8162dfee959e2ffa63bb30364e2315f9</t>
        </is>
      </c>
      <c r="U1382" t="inlineStr">
        <is>
          <t>Child; Child Development; Female; Humans; Machine Learning; Maternal Exposure; Peripartum Period; Pregnancy; Risk Factors; algorithm; Article; attention deficit hyperactivity disorder; autism; birth weight; brain development; child; child health; childhood adversity; cognition; data extraction; decision tree; depression; female; gestational age; human; machine learning; maternal exposure; mental disease; outcome assessment; peripartum cardiomyopathy; pregnancy; quality control; random forest; risk factor; scoping review; systematic review; adverse event; child development; maternal exposure; perinatal period; risk factor</t>
        </is>
      </c>
      <c r="V1382" t="inlineStr">
        <is>
          <t>All Open Access; Gold Open Access; Green Open Access</t>
        </is>
      </c>
      <c r="W1382" t="inlineStr">
        <is>
          <t>Scopus</t>
        </is>
      </c>
      <c r="X1382" t="inlineStr">
        <is>
          <t>2-s2.0-105007129988</t>
        </is>
      </c>
      <c r="AD1382" t="inlineStr">
        <is>
          <t>Scopus</t>
        </is>
      </c>
    </row>
    <row r="1383">
      <c r="A1383" t="inlineStr">
        <is>
          <t>EXPLOITING THE EFFICACY OF THE DRUGS USED FOR ATTENTION-DEFICIT/HYPERACTIVITY DISORDER (ADHD) TREATMENT IN ADULTS AND CHILDREN USING A NOVEL BIG DATA-DRIVEN TIME-DEPENDENT FLEXIBLE DEEP RECURRENT NETWORK MODEL (TDF-DRN)</t>
        </is>
      </c>
      <c r="B1383">
        <f>IF(COUNTIF($A$1:A1382,
IF(ISNUMBER(MATCH(RIGHT(TRIM(A1382),1),{".",",",";",":","!","?"},0)),
LEFT(TRIM(A1382),LEN(TRIM(A1382))-1),
TRIM(A1382)
))=1,
"Not Duplicate",
"Duplicate")</f>
        <v/>
      </c>
      <c r="C1383">
        <f>_xlfn.IFNA(_xlfn.XLOOKUP(A1383, Table1[Title], Table1[Inclusion/Exclusion Decision]), "Added studies")</f>
        <v/>
      </c>
      <c r="D1383" t="inlineStr">
        <is>
          <t>Varadharajan R.; Anbalagan P.; Saravanan M.S.</t>
        </is>
      </c>
      <c r="H1383" t="n">
        <v>2024</v>
      </c>
      <c r="I1383" t="inlineStr">
        <is>
          <t>Journal of Theoretical and Applied Information Technology</t>
        </is>
      </c>
      <c r="J1383" t="n">
        <v>102</v>
      </c>
      <c r="K1383" t="n">
        <v>17</v>
      </c>
      <c r="M1383" t="inlineStr">
        <is>
          <t>Attention-deficit/hyperactivity disorder (ADHD) is a prevalent neurodevelopmental condition characterized by age-inappropriate symptoms of inattention and hyperactivity, often persisting into adulthood for a majority of diagnosed individuals. The primary objective of this study was to assess the effectiveness of combination medications in treating patients with ADHD, encompassing both children and adults. A comprehensive approach was taken, involving the collection of 1500 records from 740 trials, including patient responses. Rigorous data cleaning and partitioning were achieved using the Map Reduce method to eliminate duplicates and address missing values. Moreover, the Recursive Feature Elimination (RFE) technique was implemented to enhance machine learning model performance by removing less significant features from the dataset. To evaluate the efficacy of drug treatment for ADHD in both adults and children, a proposed time-dependent flexible deep recurrent network (TDF-DRN) technique was utilized. The preliminary findings suggested that combination medication therapy could be a successful strategy for managing ADHD symptoms across different age groups. Notably, the study revealed that optimal medication combinations and dosages varied depending on the age group, with children benefiting from a range of combination therapies and generally requiring lower dosages than adults. Additionally, the study conducted a thorough assessment of the safety considerations and potential adverse effects associated with different medication combinations. © Little Lion Scientific.</t>
        </is>
      </c>
      <c r="R1383" t="inlineStr">
        <is>
          <t>https://www.scopus.com/inward/record.uri?eid=2-s2.0-85206462153&amp;partnerID=40&amp;md5=1d48ce84a8080ec0fe2951ee314f4866</t>
        </is>
      </c>
      <c r="S1383" t="inlineStr">
        <is>
          <t>Attention Deficit/Hyperactivity Disorder (ADHD); Combinations of Drugs; Recursive Feature Elimination (RFE); Time-Dependent Flexible Deep Recurrent Network (TDF-DRN)</t>
        </is>
      </c>
      <c r="W1383" t="inlineStr">
        <is>
          <t>Scopus</t>
        </is>
      </c>
      <c r="X1383" t="inlineStr">
        <is>
          <t>2-s2.0-85206462153</t>
        </is>
      </c>
      <c r="AD1383" t="inlineStr">
        <is>
          <t>Scopus</t>
        </is>
      </c>
    </row>
    <row r="1384">
      <c r="A1384" t="inlineStr">
        <is>
          <t>Classification and discrimination of emotion dysregulation disorders using machine learning</t>
        </is>
      </c>
      <c r="B1384">
        <f>IF(COUNTIF($A$1:A1383,
IF(ISNUMBER(MATCH(RIGHT(TRIM(A1383),1),{".",",",";",":","!","?"},0)),
LEFT(TRIM(A1383),LEN(TRIM(A1383))-1),
TRIM(A1383)
))=1,
"Not Duplicate",
"Duplicate")</f>
        <v/>
      </c>
      <c r="C1384">
        <f>_xlfn.IFNA(_xlfn.XLOOKUP(A1384, Table1[Title], Table1[Inclusion/Exclusion Decision]), "Added studies")</f>
        <v/>
      </c>
      <c r="D1384" t="inlineStr">
        <is>
          <t>Murray R.J.; Meuleman B.; Pham E.; Perroud N.; Piguet C.</t>
        </is>
      </c>
      <c r="H1384" t="n">
        <v>2026</v>
      </c>
      <c r="I1384" t="inlineStr">
        <is>
          <t>Journal of Affective Disorders</t>
        </is>
      </c>
      <c r="J1384" t="n">
        <v>402</v>
      </c>
      <c r="L1384" t="n">
        <v>121264</v>
      </c>
      <c r="M1384" t="inlineStr">
        <is>
          <t>Attention-deficit/hyperactivity (ADHD), bipolar (BD) and borderline personality (BPD) disorders are severe psychiatric illnesses often presenting with overlapping emotion dysregulation symptoms. To date, it is unknown whether these disorders share a continuum on emotion dysregulation. To address this, we employed machine learning (ML) algorithms on psychological and environmental features from 232 adults to predict and discriminate these disorders. We recruited 92 patients diagnosed with either ADHD, BD, or BPD. Considering heritability, we recruited 67 genetically unrelated ADHD, BD and BPD offspring to determine how offspring overlap with or discriminate from their parent disorder. Seventy-three healthy age-matched healthy controls (HC) were also recruited. Features included clinical dimensions associated with emotion dysregulation (e.g., impulsivity, mania, rumination) as well as childhood trauma and parental bonding. BPD showed the greatest independence, discriminating very strongly from HC, strongly from ADHD and moderately from BD and BPD offspring, with mania as most predictive overall. ADHD discriminated very strongly from HC, strongly from BPD, moderately from BD, and weakly from ADHD offspring, with impulsivity as most predictive. BD discriminated moderately from ADHD, BPD and BD offspring, and weakly from HC, with maternal bonding most predictive. HC discriminated weakly from all offspring groups, with perseverance as most predictive. Results suggest ADHD, BD and BPD are independent psychiatric constructs reliably classified by ML via emotion regulation traits and environmental factors, whereas their offspring more closely resemble HC. We thus show ML may allow for cost-effective classification and prediction of emotion dysregulation disorders (ADHD, BD, BPD) relative to HC. Copyright © 2026. Published by Elsevier B.V.</t>
        </is>
      </c>
      <c r="P1384" t="inlineStr">
        <is>
          <t>10.1016/j.jad.2026.121264</t>
        </is>
      </c>
      <c r="R1384" t="inlineStr">
        <is>
          <t>https://www.scopus.com/inward/record.uri?eid=2-s2.0-105030256139&amp;doi=10.1016%2Fj.jad.2026.121264&amp;partnerID=40&amp;md5=b44422965b656beb526e784f2b2da954</t>
        </is>
      </c>
      <c r="S1384" t="inlineStr">
        <is>
          <t>Attention-deficit/hyperactivity disorder; Bipolar disorder; Borderline personality disorder; Emotion dysregulation; Machine learning; Offspring</t>
        </is>
      </c>
      <c r="U1384" t="inlineStr">
        <is>
          <t>Adult; Affective Symptoms; Attention Deficit Disorder with Hyperactivity; Bipolar Disorder; Borderline Personality Disorder; Diagnosis, Differential; Emotional Regulation; Female; Humans; Impulsive Behavior; Machine Learning; Male; Young Adult; adult; Article; attention deficit hyperactivity disorder; bipolar disorder; borderline state; brooding (rumination); child parent relation; childhood adversity; childhood trauma; classification; clinical feature; cognition; comorbidity; controlled study; demographics; diagnosis related group; emotion regulation; emotional disorder; environmental factor; female; heritability; human; impulsiveness; interview; machine learning algorithm; major clinical study; male; mania; mental instability; model; predictive model; progeny; psychological aspect; risk factor; self report; attention deficit hyperactivity disorder; bipolar disorder; borderline state; classification; diagnosis; differential diagnosis; machine learning; psychology; young adult</t>
        </is>
      </c>
      <c r="W1384" t="inlineStr">
        <is>
          <t>Scopus</t>
        </is>
      </c>
      <c r="X1384" t="inlineStr">
        <is>
          <t>2-s2.0-105030256139</t>
        </is>
      </c>
      <c r="AD1384" t="inlineStr">
        <is>
          <t>Scopus</t>
        </is>
      </c>
    </row>
    <row r="1385" hidden="1">
      <c r="A1385" t="inlineStr">
        <is>
          <t>Navigating extreme class imbalance in suicide risk prediction</t>
        </is>
      </c>
      <c r="B1385">
        <f>IF(COUNTIF($A$1:A1384,
IF(ISNUMBER(MATCH(RIGHT(TRIM(A1384),1),{".",",",";",":","!","?"},0)),
LEFT(TRIM(A1384),LEN(TRIM(A1384))-1),
TRIM(A1384)
))=1,
"Not Duplicate",
"Duplicate")</f>
        <v/>
      </c>
      <c r="C1385">
        <f>_xlfn.IFNA(_xlfn.XLOOKUP(A1385, Table1[Title], Table1[Inclusion/Exclusion Decision]), "Added studies")</f>
        <v/>
      </c>
      <c r="D1385" t="inlineStr">
        <is>
          <t>Kitchen C.; Belouali A.; Nestadt P.S.; Wilcox H.C.; Kharrazi H.</t>
        </is>
      </c>
      <c r="H1385" t="n">
        <v>2026</v>
      </c>
      <c r="I1385" t="inlineStr">
        <is>
          <t>Frontiers in Psychiatry</t>
        </is>
      </c>
      <c r="J1385" t="n">
        <v>16</v>
      </c>
      <c r="L1385" t="n">
        <v>1679618</v>
      </c>
      <c r="M1385" t="inlineStr">
        <is>
          <t>Background: The implementation of suicide risk models is challenging because the conditions in which they are developed often do not reflect those in which they are being used. The setting of an arbitrary classification threshold limits the interpretability of predictions, and their associated performance statistics. This work endeavors to explore different class imbalance ratios, across training sample compositions, time horizons and patient characteristics to understand how degree of imbalance affects the associated performance of regression-based predictive models of suicide. Patients and setting: The study population included 1,649,577 patients who were selected from the Maryland Suicide Data Warehouse (MSDW) between 2016 and 2020. The MSDW contains clinical and demographic features derived from claims (Maryland Health Care Commission, MHCC)and hospital discharge records Health Services Cost Review Commission (HSCRC), for decedents and living patients within the state of Maryland. Suicide death was our primary outcome of interest in a cross validated framework stratified by sources of data in the MSDW. Results: Cross validated AUROC was not found to vary consistently with respect to training sample imbalance nor time horizon, but both were found to have a direct association with AUPRC. Indeed, AUPRC increased with greater sample imbalance for training or outcome horizon (AUPRC 0.246; 0.246; 0.593 for all decedents, HSCRC, and MHCC respectively). Stratified samples revealed no significant cross validated performance than the overall sample for AUROC (0.832; 0.913; 0.927, for decedents, HSCRC and MHCC). However, AUPRC was significantly greater when limiting our HSCRC and MHCC samples to patients seen in the emergency room (AUPRC 0.417; 0.782) or in the inpatient settings (0.371; 0.773), or patients who had ICD-10-CM coded social needs (0.479, HSCRC only). Performance was significantly worse when restricting samples to patients aged less than 18 years (AUPRC 0.036; 0.208, HSCRC and MHCC respectively). Conclusion: A low precision for estimated suicide risk can be understood as a consequence of some tradeoffs during model development, particularly training models with matched cases, balanced classes or within short time horizons. This work demonstrates the improved AUPRC performance of regression models in a cross validated framework when these conditions are made more realistic, in the context of class imbalance or less restrictive in that of time horizon. Additionally, we illustrate using the same data that training models in certain clinical cohorts (e.g., defined by age, care utilization and social need) can lead to robustly different estimates for precision and recall, but not AUROC. Copyright © 2026 Kitchen, Belouali, Nestadt, Wilcox and Kharrazi.</t>
        </is>
      </c>
      <c r="P1385" t="inlineStr">
        <is>
          <t>10.3389/fpsyt.2025.1679618</t>
        </is>
      </c>
      <c r="R1385" t="inlineStr">
        <is>
          <t>https://www.scopus.com/inward/record.uri?eid=2-s2.0-105028439940&amp;doi=10.3389%2Ffpsyt.2025.1679618&amp;partnerID=40&amp;md5=41bc8a23566cf790cd74efde82ac8aac</t>
        </is>
      </c>
      <c r="S1385" t="inlineStr">
        <is>
          <t>class imbalance; classification metrics; clinical decision support; machine learning; suicide risk estimation</t>
        </is>
      </c>
      <c r="U1385" t="inlineStr">
        <is>
          <t>adult; alcoholism; ambulatory care; anxiety; area under the curve; Article; attention deficit hyperactivity disorder; bipolar disorder; Charlson Comorbidity Index; controlled study; cross validation; data warehouse; depression; diagnostic test accuracy study; extreme class imbalance; female; hospital discharge; hospitalization; human; ICD-10-CM; information processing; insurance; least absolute shrinkage and selection operator; male; maryland suicide data warehouse; middle aged; outcome assessment; posttraumatic stress disorder; predictive model; predictive value; psychosis; receiver operating characteristic; risk assessment; sensitivity analysis; social needs; suicidal ideation; suicide; suicide attempt; suicide risk prediction</t>
        </is>
      </c>
      <c r="V1385" t="inlineStr">
        <is>
          <t>All Open Access; Gold Open Access; Green Open Access</t>
        </is>
      </c>
      <c r="W1385" t="inlineStr">
        <is>
          <t>Scopus</t>
        </is>
      </c>
      <c r="X1385" t="inlineStr">
        <is>
          <t>2-s2.0-105028439940</t>
        </is>
      </c>
      <c r="AD1385" t="inlineStr">
        <is>
          <t>Scopus</t>
        </is>
      </c>
    </row>
    <row r="1386">
      <c r="A1386" t="inlineStr">
        <is>
          <t>Seeking validation in the digital age: The impact of validation seeking on self-image and internalized stigma among self- vs. clinically diagnosed individuals on r/ADHD</t>
        </is>
      </c>
      <c r="B1386">
        <f>IF(COUNTIF($A$1:A1385,
IF(ISNUMBER(MATCH(RIGHT(TRIM(A1385),1),{".",",",";",":","!","?"},0)),
LEFT(TRIM(A1385),LEN(TRIM(A1385))-1),
TRIM(A1385)
))=1,
"Not Duplicate",
"Duplicate")</f>
        <v/>
      </c>
      <c r="C1386">
        <f>_xlfn.IFNA(_xlfn.XLOOKUP(A1386, Table1[Title], Table1[Inclusion/Exclusion Decision]), "Added studies")</f>
        <v/>
      </c>
      <c r="D1386" t="inlineStr">
        <is>
          <t>Zhang X.; Oh Y.J.; Zhang Y.; Zhu J.</t>
        </is>
      </c>
      <c r="H1386" t="n">
        <v>2025</v>
      </c>
      <c r="I1386" t="inlineStr">
        <is>
          <t>PLOS ONE</t>
        </is>
      </c>
      <c r="J1386" t="n">
        <v>20</v>
      </c>
      <c r="K1386" s="6" t="n">
        <v>46305</v>
      </c>
      <c r="L1386" t="inlineStr">
        <is>
          <t>e0331856</t>
        </is>
      </c>
      <c r="M1386" t="inlineStr">
        <is>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 © 2025 Zhang et al. This is an open access article distributed under the terms of the Creative Commons Attribution License, which permits unrestricted use, distribution, and reproduction in any medium, provided the original author and source are credited.</t>
        </is>
      </c>
      <c r="P1386" t="inlineStr">
        <is>
          <t>10.1371/journal.pone.0331856</t>
        </is>
      </c>
      <c r="R1386" t="inlineStr">
        <is>
          <t>https://www.scopus.com/inward/record.uri?eid=2-s2.0-105017505048&amp;doi=10.1371%2Fjournal.pone.0331856&amp;partnerID=40&amp;md5=6b38431e193fec02a7486281d9ec899b</t>
        </is>
      </c>
      <c r="U1386" t="inlineStr">
        <is>
          <t>Adolescent; Adult; Attention Deficit Disorder with Hyperactivity; Female; Humans; Male; Self Concept; Social Media; Social Stigma; Young Adult; adult; anxiety; Article; artificial intelligence; attention deficit hyperactivity disorder; ChatGPT; cognition; controlled study; depression; DSM-5; female; human; human experiment; language processing; male; medical information; mental health; natural language processing; normal human; peer review; questionnaire; self concept; self evaluation; social media; social media exposure; stigma; adolescent; diagnosis; psychology; social stigma; young adult</t>
        </is>
      </c>
      <c r="V1386" t="inlineStr">
        <is>
          <t>All Open Access; Gold Open Access; Green Open Access</t>
        </is>
      </c>
      <c r="W1386" t="inlineStr">
        <is>
          <t>Scopus</t>
        </is>
      </c>
      <c r="X1386" t="inlineStr">
        <is>
          <t>2-s2.0-105017505048</t>
        </is>
      </c>
      <c r="AD1386" t="inlineStr">
        <is>
          <t>Scopus</t>
        </is>
      </c>
    </row>
    <row r="1387">
      <c r="A1387" t="inlineStr">
        <is>
          <t>Exploring voice as a digital phenotype in adults with ADHD</t>
        </is>
      </c>
      <c r="B1387">
        <f>IF(COUNTIF($A$1:A1386,
IF(ISNUMBER(MATCH(RIGHT(TRIM(A1386),1),{".",",",";",":","!","?"},0)),
LEFT(TRIM(A1386),LEN(TRIM(A1386))-1),
TRIM(A1386)
))=1,
"Not Duplicate",
"Duplicate")</f>
        <v/>
      </c>
      <c r="C1387">
        <f>_xlfn.IFNA(_xlfn.XLOOKUP(A1387, Table1[Title], Table1[Inclusion/Exclusion Decision]), "Added studies")</f>
        <v/>
      </c>
      <c r="D1387" t="inlineStr">
        <is>
          <t>von Polier G.G.; Ahlers E.; Volkening J.; Langner J.; Patil K.R.; Eickhoff S.B.; Helmhold F.; Krautz A.E.; Langner D.</t>
        </is>
      </c>
      <c r="H1387" t="n">
        <v>2025</v>
      </c>
      <c r="I1387" t="inlineStr">
        <is>
          <t>Scientific Reports</t>
        </is>
      </c>
      <c r="J1387" t="n">
        <v>15</v>
      </c>
      <c r="K1387" t="n">
        <v>1</v>
      </c>
      <c r="L1387" t="n">
        <v>18076</v>
      </c>
      <c r="M1387"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 © The Author(s) 2025.</t>
        </is>
      </c>
      <c r="P1387" t="inlineStr">
        <is>
          <t>10.1038/s41598-025-01989-x</t>
        </is>
      </c>
      <c r="R1387" t="inlineStr">
        <is>
          <t>https://www.scopus.com/inward/record.uri?eid=2-s2.0-105005788218&amp;doi=10.1038%2Fs41598-025-01989-x&amp;partnerID=40&amp;md5=2a693aebf2055378e0ee9697d1a4dba1</t>
        </is>
      </c>
      <c r="S1387" t="inlineStr">
        <is>
          <t>ADHD; AI diagnostics; Digital biomarker; Machine learning; Precision psychiatry; Voice as a biomarker</t>
        </is>
      </c>
      <c r="U1387" t="inlineStr">
        <is>
          <t>Adult; Attention Deficit Disorder with Hyperactivity; Case-Control Studies; Female; Humans; Male; Middle Aged; Phenotype; Speech; Voice; Young Adult; adult; attention deficit hyperactivity disorder; case control study; diagnosis; female; human; male; middle aged; pathophysiology; phenotype; physiology; speech; voice; young adult</t>
        </is>
      </c>
      <c r="V1387" t="inlineStr">
        <is>
          <t>All Open Access; Gold Open Access; Green Open Access</t>
        </is>
      </c>
      <c r="W1387" t="inlineStr">
        <is>
          <t>Scopus</t>
        </is>
      </c>
      <c r="X1387" t="inlineStr">
        <is>
          <t>2-s2.0-105005788218</t>
        </is>
      </c>
      <c r="AD1387" t="inlineStr">
        <is>
          <t>Scopus</t>
        </is>
      </c>
    </row>
    <row r="1388" hidden="1">
      <c r="A1388" t="inlineStr">
        <is>
          <t>The Cost Outcome Pathway framework: Integrating socio-economic impacts to Adverse Outcome Pathways for supporting policy makers</t>
        </is>
      </c>
      <c r="B1388">
        <f>IF(COUNTIF($A$1:A1387,
IF(ISNUMBER(MATCH(RIGHT(TRIM(A1387),1),{".",",",";",":","!","?"},0)),
LEFT(TRIM(A1387),LEN(TRIM(A1387))-1),
TRIM(A1387)
))=1,
"Not Duplicate",
"Duplicate")</f>
        <v/>
      </c>
      <c r="C1388">
        <f>_xlfn.IFNA(_xlfn.XLOOKUP(A1388, Table1[Title], Table1[Inclusion/Exclusion Decision]), "Added studies")</f>
        <v/>
      </c>
      <c r="D1388" t="inlineStr">
        <is>
          <t>Coustillet T.; Bearth A.; Coumoul X.; Villégier A.-S.; Bisson M.; Fritsche E.; Brignon J.-M.; Zeman F.; Audouze K.</t>
        </is>
      </c>
      <c r="H1388" t="n">
        <v>2025</v>
      </c>
      <c r="I1388" t="inlineStr">
        <is>
          <t>Toxicology</t>
        </is>
      </c>
      <c r="J1388" t="n">
        <v>517</v>
      </c>
      <c r="L1388" t="n">
        <v>154225</v>
      </c>
      <c r="M1388" t="inlineStr">
        <is>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 © 2025 The Authors</t>
        </is>
      </c>
      <c r="P1388" t="inlineStr">
        <is>
          <t>10.1016/j.tox.2025.154225</t>
        </is>
      </c>
      <c r="R1388" t="inlineStr">
        <is>
          <t>https://www.scopus.com/inward/record.uri?eid=2-s2.0-105009161542&amp;doi=10.1016%2Fj.tox.2025.154225&amp;partnerID=40&amp;md5=40bdb0aeffcbbe137d782db923ac5a76</t>
        </is>
      </c>
      <c r="S1388" t="inlineStr">
        <is>
          <t>AOP; Artificial intelligence; Economic burden; NAMs; Neurodevelopment; Neurotoxicity; Text-mining</t>
        </is>
      </c>
      <c r="U1388" t="inlineStr">
        <is>
          <t>Adverse Outcome Pathways; Environmental Exposure; Health Care Costs; Humans; Policy Making; Risk Assessment; Socioeconomic Factors; acetylcholine; acetylcholinesterase; bisphenol A; chlorpyrifos; cypermethrin; deltamethrin; glutamic acid; inositol trisphosphate 3 kinase; permethrin; ryanodine receptor; voltage gated sodium channel; academic performance; adverse outcome pathway; Article; attention deficit hyperactivity disorder; autism; biological monitoring; child parent relation; cognitive defect; computer model; cost; disorders of mitochondrial functions; environmental disease; environmental exposure; environmental risk; exposome; health care cost; health impact assessment; hippocampus; human; intelligence quotient; language delay; linguistics; malignant neoplasm; mental disease; mitochondrial membrane potential; natural language processing; nerve cell differentiation; nerve degeneration; nervous system inflammation; neurotoxicity; obesity; productivity; public health; sleep debt; socioeconomics; Wechsler intelligence scale for children; adverse event; economics; environmental exposure; health care cost; management; risk assessment; socioeconomics</t>
        </is>
      </c>
      <c r="V1388" t="inlineStr">
        <is>
          <t>All Open Access; Green Open Access; Hybrid Gold Open Access</t>
        </is>
      </c>
      <c r="W1388" t="inlineStr">
        <is>
          <t>Scopus</t>
        </is>
      </c>
      <c r="X1388" t="inlineStr">
        <is>
          <t>2-s2.0-105009161542</t>
        </is>
      </c>
      <c r="AD1388" t="inlineStr">
        <is>
          <t>Scopus</t>
        </is>
      </c>
    </row>
    <row r="1389">
      <c r="A1389" t="inlineStr">
        <is>
          <t>Applying Large Language Models to Assess Quality of Care: Monitoring ADHD Medication Side Effects</t>
        </is>
      </c>
      <c r="B1389">
        <f>IF(COUNTIF($A$1:A1388,
IF(ISNUMBER(MATCH(RIGHT(TRIM(A1388),1),{".",",",";",":","!","?"},0)),
LEFT(TRIM(A1388),LEN(TRIM(A1388))-1),
TRIM(A1388)
))=1,
"Not Duplicate",
"Duplicate")</f>
        <v/>
      </c>
      <c r="C1389">
        <f>_xlfn.IFNA(_xlfn.XLOOKUP(A1389, Table1[Title], Table1[Inclusion/Exclusion Decision]), "Added studies")</f>
        <v/>
      </c>
      <c r="D1389" t="inlineStr">
        <is>
          <t>Bannett Y.; Gunturkun F.; Pillai M.; Herrmann J.E.; Luo I.; Huffman L.C.; Feldman H.M.</t>
        </is>
      </c>
      <c r="H1389" t="n">
        <v>2025</v>
      </c>
      <c r="I1389" t="inlineStr">
        <is>
          <t>Pediatrics</t>
        </is>
      </c>
      <c r="J1389" t="n">
        <v>155</v>
      </c>
      <c r="K1389" t="n">
        <v>1</v>
      </c>
      <c r="L1389" t="inlineStr">
        <is>
          <t>e2024067223</t>
        </is>
      </c>
      <c r="M1389" t="inlineStr">
        <is>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Copyright © 2024 by the American Academy of Pediatrics.</t>
        </is>
      </c>
      <c r="P1389" t="inlineStr">
        <is>
          <t>10.1542/peds.2024-067223</t>
        </is>
      </c>
      <c r="R1389" t="inlineStr">
        <is>
          <t>https://www.scopus.com/inward/record.uri?eid=2-s2.0-85213536832&amp;doi=10.1542%2Fpeds.2024-067223&amp;partnerID=40&amp;md5=5ec15af151259720b96a81bbccbe1fc4</t>
        </is>
      </c>
      <c r="U1389" t="inlineStr">
        <is>
          <t>Attention Deficit Disorder with Hyperactivity; Central Nervous System Stimulants; Child; Cohort Studies; Electronic Health Records; Female; Guideline Adherence; Humans; Male; Primary Health Care; Quality of Health Care; Retrospective Studies; Telemedicine; alpha adrenergic receptor stimulating agent; amphetamine; atomoxetine; methylphenidate; central stimulant agent; area under the curve; Article; artificial intelligence; attention deficit hyperactivity disorder; child; cohort analysis; controlled study; diagnostic test accuracy study; electronic health record; ethnicity; female; follow up; health care quality; health care system; health insurance; human; large language model; major clinical study; male; medical record review; medication therapy management; practice guideline; prescription; primary health care; primary medical care; retrospective study; sensitivity and specificity; side effect; telehealth; drug therapy; health care quality; protocol compliance; telemedicine</t>
        </is>
      </c>
      <c r="V1389" t="inlineStr">
        <is>
          <t>All Open Access; Bronze Open Access; Green Open Access</t>
        </is>
      </c>
      <c r="W1389" t="inlineStr">
        <is>
          <t>Scopus</t>
        </is>
      </c>
      <c r="X1389" t="inlineStr">
        <is>
          <t>2-s2.0-85213536832</t>
        </is>
      </c>
      <c r="AD1389" t="inlineStr">
        <is>
          <t>Scopus</t>
        </is>
      </c>
    </row>
    <row r="1390">
      <c r="A1390" t="inlineStr">
        <is>
          <t>Generative AI-assisted clinical interviewing of mental health</t>
        </is>
      </c>
      <c r="B1390">
        <f>IF(COUNTIF($A$1:A1389,
IF(ISNUMBER(MATCH(RIGHT(TRIM(A1389),1),{".",",",";",":","!","?"},0)),
LEFT(TRIM(A1389),LEN(TRIM(A1389))-1),
TRIM(A1389)
))=1,
"Not Duplicate",
"Duplicate")</f>
        <v/>
      </c>
      <c r="C1390">
        <f>_xlfn.IFNA(_xlfn.XLOOKUP(A1390, Table1[Title], Table1[Inclusion/Exclusion Decision]), "Added studies")</f>
        <v/>
      </c>
      <c r="D1390" t="inlineStr">
        <is>
          <t>Sikström S.; Boehme R.A.; Mirström M.; Agbotsoka T.; Győri G.; Lasota M.; Tabesh M.; Stille L.; Garcia D.</t>
        </is>
      </c>
      <c r="H1390" t="n">
        <v>2025</v>
      </c>
      <c r="I1390" t="inlineStr">
        <is>
          <t>Scientific Reports</t>
        </is>
      </c>
      <c r="J1390" t="n">
        <v>15</v>
      </c>
      <c r="K1390" t="n">
        <v>1</v>
      </c>
      <c r="L1390" t="n">
        <v>37737</v>
      </c>
      <c r="M1390" t="inlineStr">
        <is>
          <t>The standard assessment of mental health typically involves clinical interviews conducted by highly trained clinicians. While effective, this approach faces substantial limitations, including high costs, high clinician workload, variability in expertise, and a lack of standardization. Recent progress in large language models (LLMs) offer a promising avenue to address these limitations by simulating clinician-administered interviews through AI-powered systems. However, few studies have rigorously validated such tools. In this study, we used TalkToAlba to develop and evaluat an AI assistant designed to conduct clinical interviews aligned with DSM-5 criteria. Participants (N = 303) included individuals with self-reported clinician-diagnosed mental health disorders, namely, major depressive disorder (MDD), generalized anxiety disorder (GAD), obsessive-compulsive disorder (OCD), post-traumatic stress disorder (PTSD), attention-deficit/hyperactivity disorder (ADD/ADHD), autism spectrum disorder (ASD), eating disorders (ED), substance use disorder (SUD), and bipolar disorder (BD)—alongside healthy controls. The AI assistant conducted diagnostic interviews and assessed the likelihood of each disorder, while another AI system analyzed interview transcripts to verify diagnostic criteria and generate comprehensive justifications for its conclusions. The results showed that the AI-powered clinical interview achieved higher agreement (i.e., Cohen’s Kappa), sensitivity, and specificity in identifying self-reported, clinician-diagnosed disorders compared to established rating scales. It also exhibited significantly lower co-dependencies between diagnostic categories. Additionally, most participants rated the AI-powered interview as highly empathic, relevant, understanding, and supportive. These findings suggest that AI-powered clinical interviews can serve as accurate, standardized, and person-centered tools for assessing common mental disorders. Their scalability, low cost, and positive user experience position them as a valuable complement to traditional diagnostic methods, with potential for widespread application in mental health care delivery. © The Author(s) 2025.</t>
        </is>
      </c>
      <c r="P1390" t="inlineStr">
        <is>
          <t>10.1038/s41598-025-13429-x</t>
        </is>
      </c>
      <c r="R1390" t="inlineStr">
        <is>
          <t>https://www.scopus.com/inward/record.uri?eid=2-s2.0-105020298617&amp;doi=10.1038%2Fs41598-025-13429-x&amp;partnerID=40&amp;md5=d13ed0d68b53d41327f23184b95b621d</t>
        </is>
      </c>
      <c r="S1390" t="inlineStr">
        <is>
          <t>AI-powered clinical interviews; Attention-deficit/hyperactivity disorder (ADD/ADHD); Autism spectrum disorder (ASD); Bipolar disorder (BD); Eating disorders; Generalized anxiety disorder (GAD); Generative AI; Large language models (LLMs); Major depressive disorder (MDD); Mental health assessment; Obsessive-compulsive disorder (OCD); Post-traumatic stress disorder (PTSD); Substance use disorder (SUD)</t>
        </is>
      </c>
      <c r="U1390" t="inlineStr">
        <is>
          <t>Adult; Artificial Intelligence; Depressive Disorder, Major; Diagnostic and Statistical Manual of Mental Disorders; Female; Humans; Interview, Psychological; Interviews as Topic; Male; Mental Disorders; Mental Health; Middle Aged; Young Adult; adult; artificial intelligence; diagnosis; Diagnostic and Statistical Manual of Mental Disorders; female; human; interview; major depression; male; mental disease; mental health; middle aged; procedures; psychological interview; young adult</t>
        </is>
      </c>
      <c r="V1390" t="inlineStr">
        <is>
          <t>All Open Access; Gold Open Access; Green Open Access</t>
        </is>
      </c>
      <c r="W1390" t="inlineStr">
        <is>
          <t>Scopus</t>
        </is>
      </c>
      <c r="X1390" t="inlineStr">
        <is>
          <t>2-s2.0-105020298617</t>
        </is>
      </c>
      <c r="AD1390" t="inlineStr">
        <is>
          <t>Scopus</t>
        </is>
      </c>
    </row>
    <row r="1391" hidden="1">
      <c r="A1391" t="inlineStr">
        <is>
          <t>Time Series Classification of Autism Spectrum Disorder Using the Light-Adapted Electroretinogram</t>
        </is>
      </c>
      <c r="B1391">
        <f>IF(COUNTIF($A$1:A1390,
IF(ISNUMBER(MATCH(RIGHT(TRIM(A1390),1),{".",",",";",":","!","?"},0)),
LEFT(TRIM(A1390),LEN(TRIM(A1390))-1),
TRIM(A1390)
))=1,
"Not Duplicate",
"Duplicate")</f>
        <v/>
      </c>
      <c r="C1391">
        <f>_xlfn.IFNA(_xlfn.XLOOKUP(A1391, Table1[Title], Table1[Inclusion/Exclusion Decision]), "Added studies")</f>
        <v/>
      </c>
      <c r="D1391" t="inlineStr">
        <is>
          <t>Chistiakov S.; Dolganov A.; Constable P.A.; Zhdanov A.; Kulyabin M.; Thompson D.A.; Lee I.O.; Albasu F.; Borisov V.; Ronkin M.</t>
        </is>
      </c>
      <c r="H1391" t="n">
        <v>2025</v>
      </c>
      <c r="I1391" t="inlineStr">
        <is>
          <t>Bioengineering</t>
        </is>
      </c>
      <c r="J1391" t="n">
        <v>12</v>
      </c>
      <c r="K1391" t="n">
        <v>9</v>
      </c>
      <c r="L1391" t="n">
        <v>951</v>
      </c>
      <c r="M1391" t="inlineStr">
        <is>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 © 2025 by the authors.</t>
        </is>
      </c>
      <c r="P1391" t="inlineStr">
        <is>
          <t>10.3390/bioengineering12090951</t>
        </is>
      </c>
      <c r="R1391" t="inlineStr">
        <is>
          <t>https://www.scopus.com/inward/record.uri?eid=2-s2.0-105017399597&amp;doi=10.3390%2Fbioengineering12090951&amp;partnerID=40&amp;md5=fb8cf2d4129bef6b9193f685b5abf8d1</t>
        </is>
      </c>
      <c r="S1391" t="inlineStr">
        <is>
          <t>electroretinogram; explainable AI; neurodevelopment; retina; time-series classification; waveform</t>
        </is>
      </c>
      <c r="V1391" t="inlineStr">
        <is>
          <t>All Open Access; Gold Open Access; Green Open Access</t>
        </is>
      </c>
      <c r="W1391" t="inlineStr">
        <is>
          <t>Scopus</t>
        </is>
      </c>
      <c r="X1391" t="inlineStr">
        <is>
          <t>2-s2.0-105017399597</t>
        </is>
      </c>
      <c r="AD1391" t="inlineStr">
        <is>
          <t>Scopus</t>
        </is>
      </c>
    </row>
    <row r="1392" hidden="1">
      <c r="A1392" t="inlineStr">
        <is>
          <t>Machine learning prediction of conduct problems in children using the longitudinal ABCD study</t>
        </is>
      </c>
      <c r="B1392">
        <f>IF(COUNTIF($A$1:A1391,
IF(ISNUMBER(MATCH(RIGHT(TRIM(A1391),1),{".",",",";",":","!","?"},0)),
LEFT(TRIM(A1391),LEN(TRIM(A1391))-1),
TRIM(A1391)
))=1,
"Not Duplicate",
"Duplicate")</f>
        <v/>
      </c>
      <c r="C1392">
        <f>_xlfn.IFNA(_xlfn.XLOOKUP(A1392, Table1[Title], Table1[Inclusion/Exclusion Decision]), "Added studies")</f>
        <v/>
      </c>
      <c r="D1392" t="inlineStr">
        <is>
          <t>Berluti K.; Amormino P.; Potter A.; Wshah S.; Marsh A.</t>
        </is>
      </c>
      <c r="H1392" t="n">
        <v>2026</v>
      </c>
      <c r="I1392" t="inlineStr">
        <is>
          <t>Journal of Child Psychology and Psychiatry and Allied Disciplines</t>
        </is>
      </c>
      <c r="J1392" t="n">
        <v>67</v>
      </c>
      <c r="K1392" t="n">
        <v>3</v>
      </c>
      <c r="M1392" t="inlineStr">
        <is>
          <t>Background: Children with conduct problems are at elevated risk for negative psychosocial, educational, and behavioral outcomes. Identifying at-risk children can aid in providing timely intervention and prevention, ultimately improving their long-term outcomes. There is a need to develop screening tools to better identify at-risk children who may benefit from early intervention. Methods: Data were collected from the longitudinal Adolescent Brain Cognitive Development (ABCD) Study. Children completed a baseline visit at age 9–10, then returned annually for 3 years (n = 3,517). We used machine learning classifiers (logistic regression, Naïve Bayes, support vector machine, and random forest) to predict conduct problems (i.e., conduct disorder or oppositional defiant disorder) in children after 1, 2, and 3 years. Results: The best-performing model (the random forest classifier) predicted children at risk for conduct problems with an accuracy of 90% or greater (AUC = 0.98 at 1 year, AUC = 0.97 at 2 years, AUC = 0.97 at 3 years). A random forest classifier simplified to include only 10 features was able to predict conduct problems nearly as well (AUC = 0.97 at 1 year, AUC = 0.96 at 2 years, AUC = 0.97 at 3 years). Conclusions: Using factors previously linked to conduct problems, we built machine learning models to identify predictors of conduct problems in children over a 3-year period. A small number of self-report features can be used to predict persistent conduct problems with 90% or greater specificity and sensitivity up to 3 years after initial assessment. This suggests that parent and child self-report data, along with machine learning, can identify children at risk for persistent conduct problems. © 2025 The Author(s). Journal of Child Psychology and Psychiatry published by John Wiley &amp; Sons Ltd on behalf of Association for Child and Adolescent Mental Health.</t>
        </is>
      </c>
      <c r="P1392" t="inlineStr">
        <is>
          <t>10.1111/jcpp.70057</t>
        </is>
      </c>
      <c r="R1392" t="inlineStr">
        <is>
          <t>https://www.scopus.com/inward/record.uri?eid=2-s2.0-105018709623&amp;doi=10.1111%2Fjcpp.70057&amp;partnerID=40&amp;md5=7758ce5943e807784adbb2779b7ca0cd</t>
        </is>
      </c>
      <c r="S1392" t="inlineStr">
        <is>
          <t>ABCD study; Conduct disorder; conduct problems; machine learning</t>
        </is>
      </c>
      <c r="U1392" t="inlineStr">
        <is>
          <t>Attention Deficit and Disruptive Behavior Disorders; Child; Conduct Disorder; Female; Humans; Longitudinal Studies; Machine Learning; Male; attention deficit hyperactivity disorder; child; conduct disorder; diagnosis; female; human; longitudinal study; machine learning; male</t>
        </is>
      </c>
      <c r="V1392" t="inlineStr">
        <is>
          <t>All Open Access; Green Open Access; Hybrid Gold Open Access</t>
        </is>
      </c>
      <c r="W1392" t="inlineStr">
        <is>
          <t>Scopus</t>
        </is>
      </c>
      <c r="X1392" t="inlineStr">
        <is>
          <t>2-s2.0-105018709623</t>
        </is>
      </c>
      <c r="AD1392" t="inlineStr">
        <is>
          <t>Scopus</t>
        </is>
      </c>
    </row>
    <row r="1393">
      <c r="A1393" t="inlineStr">
        <is>
          <t>Comparison of the performance of machine learning algorithms for the task-switching functional magnetic resonance imaging data for distinguishing attention deficit hyperactivity disorder from bipolar disorder</t>
        </is>
      </c>
      <c r="B1393">
        <f>IF(COUNTIF($A$1:A1392,
IF(ISNUMBER(MATCH(RIGHT(TRIM(A1392),1),{".",",",";",":","!","?"},0)),
LEFT(TRIM(A1392),LEN(TRIM(A1392))-1),
TRIM(A1392)
))=1,
"Not Duplicate",
"Duplicate")</f>
        <v/>
      </c>
      <c r="C1393">
        <f>_xlfn.IFNA(_xlfn.XLOOKUP(A1393, Table1[Title], Table1[Inclusion/Exclusion Decision]), "Added studies")</f>
        <v/>
      </c>
      <c r="D1393" t="inlineStr">
        <is>
          <t>Solouki L.; Shahsavari S.; Sharini H.; Hashemian A.H.; Mohammadian Y.; Mohammadi H.; Mahaki B.</t>
        </is>
      </c>
      <c r="H1393" t="n">
        <v>2025</v>
      </c>
      <c r="I1393" t="inlineStr">
        <is>
          <t>Journal of Research in Medical Sciences</t>
        </is>
      </c>
      <c r="J1393" t="n">
        <v>30</v>
      </c>
      <c r="K1393" t="n">
        <v>1</v>
      </c>
      <c r="L1393" t="n">
        <v>56</v>
      </c>
      <c r="M1393" t="inlineStr">
        <is>
          <t>Background: 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 Materials and Methods: 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 Results: 57 effective and important features were selected as input features by GAs with 99.78% ACC. The performance score of the models showed that the SVM with mixture kernels model performed best among the other algorithms (ACC = 92.1%, SE = 92.6%, SP = 97.3%, and AUC = 0.931). Conclusion: According to the evaluation criteria values, the best model for diagnosing ADHD from BD has been suggested. This approach can be useful in diagnosis, psychological, and psychiatric interventions. © 2025 Journal of Research in Medical Sciences.</t>
        </is>
      </c>
      <c r="P1393" t="inlineStr">
        <is>
          <t>10.4103/jrms.jrms_406_24</t>
        </is>
      </c>
      <c r="R1393" t="inlineStr">
        <is>
          <t>https://www.scopus.com/inward/record.uri?eid=2-s2.0-105020761074&amp;doi=10.4103%2Fjrms.jrms_406_24&amp;partnerID=40&amp;md5=1a8bdd8d287be9b3be0b3f4f468071e6</t>
        </is>
      </c>
      <c r="S1393" t="inlineStr">
        <is>
          <t>Attention deficit hyperactivity disorder; bipolar disorder; functional magnetic resonance imaging; machine learning</t>
        </is>
      </c>
      <c r="U1393" t="inlineStr">
        <is>
          <t>adult; area under the curve; Article; attention deficit hyperactivity disorder; bipolar disorder; brain mapping; brain region; diagnostic test accuracy study; differential diagnosis; diffusion weighted imaging; echo planar imaging; female; functional magnetic resonance imaging; head injury; human; machine learning algorithm; major clinical study; male; middle aged; nerve cell network; neuroimaging; receiver operating characteristic; sensitivity and specificity; support vector machine; task switching</t>
        </is>
      </c>
      <c r="V1393" t="inlineStr">
        <is>
          <t>All Open Access; Gold Open Access; Green Open Access</t>
        </is>
      </c>
      <c r="W1393" t="inlineStr">
        <is>
          <t>Scopus</t>
        </is>
      </c>
      <c r="X1393" t="inlineStr">
        <is>
          <t>2-s2.0-105020761074</t>
        </is>
      </c>
      <c r="AD1393" t="inlineStr">
        <is>
          <t>Scopus</t>
        </is>
      </c>
    </row>
    <row r="1394" hidden="1">
      <c r="A1394" t="inlineStr">
        <is>
          <t>Narcolepsy: Pathophysiology, Diagnosis, Management, and Future Directions, a Narrative Review</t>
        </is>
      </c>
      <c r="B1394">
        <f>IF(COUNTIF($A$1:A1393,
IF(ISNUMBER(MATCH(RIGHT(TRIM(A1393),1),{".",",",";",":","!","?"},0)),
LEFT(TRIM(A1393),LEN(TRIM(A1393))-1),
TRIM(A1393)
))=1,
"Not Duplicate",
"Duplicate")</f>
        <v/>
      </c>
      <c r="C1394">
        <f>_xlfn.IFNA(_xlfn.XLOOKUP(A1394, Table1[Title], Table1[Inclusion/Exclusion Decision]), "Added studies")</f>
        <v/>
      </c>
      <c r="D1394" t="inlineStr">
        <is>
          <t>Hastings N.E.; Abdi K.E.; Bibi F.; Aslam B.; Nuñez M.R.; Sherani M.T.R.; Shadmani S.; Alam U.; Hassan V.M.; Hoor-e-Ainaa; Imran H.; Hanna J.; Sadat S.H.</t>
        </is>
      </c>
      <c r="H1394" t="n">
        <v>2025</v>
      </c>
      <c r="I1394" t="inlineStr">
        <is>
          <t>Brain and Behavior</t>
        </is>
      </c>
      <c r="J1394" t="n">
        <v>15</v>
      </c>
      <c r="K1394" t="n">
        <v>12</v>
      </c>
      <c r="L1394" t="inlineStr">
        <is>
          <t>e71116</t>
        </is>
      </c>
      <c r="M1394" t="inlineStr">
        <is>
          <t>Objective: To critically synthesize the current understanding of narcolepsy's pathophysiology, diagnostic challenges, and treatment landscape, and to articulate the emerging paradigm shift from symptomatic management toward disease modification. Data Sources: This narrative review is based on a strategic search of literature from PubMed and Google Scholar published between 2015 and 2025, focusing on disease mechanisms, diagnosis, and established and emerging therapeutic interventions. Synthesis of Findings: Narcolepsy is a neurological disorder fundamentally driven by an irreversible loss of hypocretin-producing neurons, a process strongly linked to an autoimmune response in individuals with the HLA-DQB1*0602 allele. Despite this well-defined pathophysiology, diagnosis is often delayed by nearly a decade due to limited physician awareness and symptom overlap with a wide range of psychiatric and metabolic comorbidities. Current pharmacological strategies, while providing partial relief from excessive daytime sleepiness and cataplexy, are purely symptomatic and fail to address the core hypocretin deficiency. The field is now at a critical inflection point, with promising research into hypocretin receptor agonists, targeted immunotherapies, and neuromodulation techniques poised to directly address the underlying pathology. Conclusion and Relevance: The existing therapeutic approach to narcolepsy is palliative, not restorative, leaving a significant unmet need for interventions that can alter the disease's natural history. The future of narcolepsy management depends on translating novel pathophysiological insights into disease-modifying therapies. Achieving this requires a concerted effort to accelerate diagnosis, validate new clinical endpoints, and prioritize the development of interventions capable of restoring neurological function. Such an approach holds the potential to move beyond symptom suppression and fundamentally improve the lives of individuals with narcolepsy. © 2025 The Author(s). Brain and Behavior published by Wiley Periodicals LLC.</t>
        </is>
      </c>
      <c r="P1394" t="inlineStr">
        <is>
          <t>10.1002/brb3.71116</t>
        </is>
      </c>
      <c r="R1394" t="inlineStr">
        <is>
          <t>https://www.scopus.com/inward/record.uri?eid=2-s2.0-105024135355&amp;doi=10.1002%2Fbrb3.71116&amp;partnerID=40&amp;md5=0e8307c990acb928f3d6e54b5f7adebf</t>
        </is>
      </c>
      <c r="S1394" t="inlineStr">
        <is>
          <t>cataplexy; excessive daytime sleepiness; hypocretin; narcolepsy; therapy</t>
        </is>
      </c>
      <c r="U1394" t="inlineStr">
        <is>
          <t>Humans; Narcolepsy; Orexins; orexin; anxiety; artificial intelligence; attention deficit hyperactivity disorder; brain depth stimulation; cardiovascular disease; cognition; cognitive behavioral therapy; comorbidity; depression; eye movement; hallucination; HLA system; human; idiopathic hypersomnia; magnetic stimulation; multiple sleep latency test; narcolepsy; neurologic disease; neuromodulation; obesity; obstructive sleep apnea; pathophysiology; phenotype; Pittsburgh Sleep Quality Index; polysomnography; prevalence; psychiatry; REM sleep; Review; risk factor; schizophrenia; sleep apnea syndromes; sleep hygiene; sleep latency; sleep quality; sleep time; transcranial magnetic stimulation; diagnosis; metabolism; narcolepsy; pathophysiology; therapy</t>
        </is>
      </c>
      <c r="V1394" t="inlineStr">
        <is>
          <t>All Open Access; Gold Open Access; Green Open Access</t>
        </is>
      </c>
      <c r="W1394" t="inlineStr">
        <is>
          <t>Scopus</t>
        </is>
      </c>
      <c r="X1394" t="inlineStr">
        <is>
          <t>2-s2.0-105024135355</t>
        </is>
      </c>
      <c r="AD1394" t="inlineStr">
        <is>
          <t>Scopus</t>
        </is>
      </c>
    </row>
    <row r="1395">
      <c r="A1395" t="inlineStr">
        <is>
          <t>Predictive modeling of adaptive behavior trajectories in autism: insights from a clinical cohort study</t>
        </is>
      </c>
      <c r="B1395">
        <f>IF(COUNTIF($A$1:A1394,
IF(ISNUMBER(MATCH(RIGHT(TRIM(A1394),1),{".",",",";",":","!","?"},0)),
LEFT(TRIM(A1394),LEN(TRIM(A1394))-1),
TRIM(A1394)
))=1,
"Not Duplicate",
"Duplicate")</f>
        <v/>
      </c>
      <c r="C1395">
        <f>_xlfn.IFNA(_xlfn.XLOOKUP(A1395, Table1[Title], Table1[Inclusion/Exclusion Decision]), "Added studies")</f>
        <v/>
      </c>
      <c r="D1395" t="inlineStr">
        <is>
          <t>Aitken A.; Lazerwitz M.C.; Eash A.; Hattangadi N.; Mukherjee P.; Marco E.J.; Shapiro K.A.</t>
        </is>
      </c>
      <c r="H1395" t="n">
        <v>2025</v>
      </c>
      <c r="I1395" t="inlineStr">
        <is>
          <t>Translational Psychiatry</t>
        </is>
      </c>
      <c r="J1395" t="n">
        <v>15</v>
      </c>
      <c r="K1395" t="n">
        <v>1</v>
      </c>
      <c r="L1395" t="n">
        <v>398</v>
      </c>
      <c r="M1395" t="inlineStr">
        <is>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(≥66% of the sample) exhibited greater developmental change in adaptive behavior, while the “Higher Impairment/Stable Trajectory” group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 © The Author(s) 2025.</t>
        </is>
      </c>
      <c r="P1395" t="inlineStr">
        <is>
          <t>10.1038/s41398-025-03592-0</t>
        </is>
      </c>
      <c r="R1395" t="inlineStr">
        <is>
          <t>https://www.scopus.com/inward/record.uri?eid=2-s2.0-105018398358&amp;doi=10.1038%2Fs41398-025-03592-0&amp;partnerID=40&amp;md5=7a903e39362180515ed032983f18dd3f</t>
        </is>
      </c>
      <c r="U1395" t="inlineStr">
        <is>
          <t>Adaptation, Psychological; Autism Spectrum Disorder; Autistic Disorder; Behavior Therapy; Child; Child, Preschool; Cohort Studies; Female; Humans; Infant; Latent Class Analysis; Longitudinal Studies; Machine Learning; Male; adaptive behavior; Article; autism; behavior therapy; child; clinical outcome; cohort analysis; controlled study; disease severity; elastic tissue; human; infant; longitudinal study; machine learning algorithm; major clinical study; paternal age; performance indicator; predictive model; random forest; social status; Vineland Adaptive Behavior Scale; female; latent class analysis; machine learning; male; preschool child; psychological adjustment; psychology; therapy</t>
        </is>
      </c>
      <c r="V1395" t="inlineStr">
        <is>
          <t>All Open Access; Gold Open Access; Green Open Access</t>
        </is>
      </c>
      <c r="W1395" t="inlineStr">
        <is>
          <t>Scopus</t>
        </is>
      </c>
      <c r="X1395" t="inlineStr">
        <is>
          <t>2-s2.0-105018398358</t>
        </is>
      </c>
      <c r="AD1395" t="inlineStr">
        <is>
          <t>Scopus</t>
        </is>
      </c>
    </row>
    <row r="1396" hidden="1">
      <c r="A1396" t="inlineStr">
        <is>
          <t>Verdict Approaches of Attention Deficit Hyperactive Disorder in Neurological Dysfunction - A Concise Review</t>
        </is>
      </c>
      <c r="B1396">
        <f>IF(COUNTIF($A$1:A1395,
IF(ISNUMBER(MATCH(RIGHT(TRIM(A1395),1),{".",",",";",":","!","?"},0)),
LEFT(TRIM(A1395),LEN(TRIM(A1395))-1),
TRIM(A1395)
))=1,
"Not Duplicate",
"Duplicate")</f>
        <v/>
      </c>
      <c r="C1396">
        <f>_xlfn.IFNA(_xlfn.XLOOKUP(A1396, Table1[Title], Table1[Inclusion/Exclusion Decision]), "Added studies")</f>
        <v/>
      </c>
      <c r="D1396" t="inlineStr">
        <is>
          <t>Deepa A.S.; Karthigadevi K.</t>
        </is>
      </c>
      <c r="H1396" t="n">
        <v>2025</v>
      </c>
      <c r="I1396" t="inlineStr">
        <is>
          <t>Proceedings of the 7th International Conference on Intelligent Sustainable Systems, ICISS 2025</t>
        </is>
      </c>
      <c r="M1396" t="inlineStr">
        <is>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  © 2025 IEEE.</t>
        </is>
      </c>
      <c r="P1396" t="inlineStr">
        <is>
          <t>10.1109/ICISS63372.2025.11076457</t>
        </is>
      </c>
      <c r="R1396" t="inlineStr">
        <is>
          <t>https://www.scopus.com/inward/record.uri?eid=2-s2.0-105012160651&amp;doi=10.1109%2FICISS63372.2025.11076457&amp;partnerID=40&amp;md5=28996780471ae2b0dc1732d6eb2ed7cf</t>
        </is>
      </c>
      <c r="S1396" t="inlineStr">
        <is>
          <t>ADHD; Deep Learning; Machine Learning; mental health; neurological disorder</t>
        </is>
      </c>
      <c r="U1396" t="inlineStr">
        <is>
          <t>Biomedical signal processing; Diagnosis; Diseases; Learning algorithms; Learning systems; Neurology; Attention deficit; Attention deficit hyperactivity disorder; Condition; Daily lives; Deep learning; Machine learning algorithms; Machine-learning; Mental health; Neurological disorders; Neurological problems; Deep learning</t>
        </is>
      </c>
      <c r="W1396" t="inlineStr">
        <is>
          <t>Scopus</t>
        </is>
      </c>
      <c r="X1396" t="inlineStr">
        <is>
          <t>2-s2.0-105012160651</t>
        </is>
      </c>
      <c r="AD1396" t="inlineStr">
        <is>
          <t>Scopus</t>
        </is>
      </c>
    </row>
    <row r="1397" hidden="1">
      <c r="A1397" t="inlineStr">
        <is>
          <t>Attention-driven deep learning framework for EEG analysis in ADHD detection</t>
        </is>
      </c>
      <c r="B1397">
        <f>IF(COUNTIF($A$1:A1396,
IF(ISNUMBER(MATCH(RIGHT(TRIM(A1396),1),{".",",",";",":","!","?"},0)),
LEFT(TRIM(A1396),LEN(TRIM(A1396))-1),
TRIM(A1396)
))=1,
"Not Duplicate",
"Duplicate")</f>
        <v/>
      </c>
      <c r="C1397">
        <f>_xlfn.IFNA(_xlfn.XLOOKUP(A1397, Table1[Title], Table1[Inclusion/Exclusion Decision]), "Added studies")</f>
        <v/>
      </c>
      <c r="D1397" t="inlineStr">
        <is>
          <t>Ahire N.K.</t>
        </is>
      </c>
      <c r="H1397" t="n">
        <v>2025</v>
      </c>
      <c r="I1397" t="inlineStr">
        <is>
          <t>Applied Neuropsychology: Child</t>
        </is>
      </c>
      <c r="M1397" t="inlineStr">
        <is>
          <t>Attention Deficit Hyperactivity Disorder (ADHD) is a neurodevelopmental disorder that affects cognitive functions such as attention, impulse control, and executive functioning. Electroencephalography (EEG) has been widely explored as a noninvasive method for identifying abnormal brain activity patterns associated with ADHD. This study proposes an Attention Module-Based Fused Deep Convolutional Neural Network (AM-FDCNN) to enhance the accuracy of ADHD detection using EEG signals. The model integrates Channel Attention Module (CAM), Spatial Attention Module (SAM), and Position Attention Module (PAM) to selectively focus on critical EEG features, improving classification performance. The dataset, sourced from IEEE DataPort, includes EEG recordings from children diagnosed with ADHD and a control group. The proposed model achieves 97.60% accuracy with an 80–20 training split and 95.12% accuracy with 10-fold cross-validation, outperforming existing machine learning models such as CatBoost, SVM, Random Forest, and Deep CNN. The results indicate that the AM-FDCNN model significantly enhances ADHD detection accuracy, making it a promising tool for clinical and educational applications. © 2025 Taylor &amp; Francis Group, LLC.</t>
        </is>
      </c>
      <c r="P1397" t="inlineStr">
        <is>
          <t>10.1080/21622965.2025.2512919</t>
        </is>
      </c>
      <c r="R1397" t="inlineStr">
        <is>
          <t>https://www.scopus.com/inward/record.uri?eid=2-s2.0-105007146199&amp;doi=10.1080%2F21622965.2025.2512919&amp;partnerID=40&amp;md5=b6e17530d80b36e4435afbd6f25b8e83</t>
        </is>
      </c>
      <c r="S1397" t="inlineStr">
        <is>
          <t>ADHD; Attention module; Channel Attention Module; EEG signal; fused deep CNN</t>
        </is>
      </c>
      <c r="W1397" t="inlineStr">
        <is>
          <t>Scopus</t>
        </is>
      </c>
      <c r="X1397" t="inlineStr">
        <is>
          <t>2-s2.0-105007146199</t>
        </is>
      </c>
      <c r="AD1397" t="inlineStr">
        <is>
          <t>Scopus</t>
        </is>
      </c>
    </row>
    <row r="1398" hidden="1">
      <c r="A1398" t="inlineStr">
        <is>
          <t>EVALUATION OF ADHD: CLASSIFICATION, TREATMENT STRATEGIES IN PEDIATRIC AND ADOLESCENT POPULATIONS USING MACHINE LEARNING</t>
        </is>
      </c>
      <c r="B1398">
        <f>IF(COUNTIF($A$1:A1397,
IF(ISNUMBER(MATCH(RIGHT(TRIM(A1397),1),{".",",",";",":","!","?"},0)),
LEFT(TRIM(A1397),LEN(TRIM(A1397))-1),
TRIM(A1397)
))=1,
"Not Duplicate",
"Duplicate")</f>
        <v/>
      </c>
      <c r="C1398">
        <f>_xlfn.IFNA(_xlfn.XLOOKUP(A1398, Table1[Title], Table1[Inclusion/Exclusion Decision]), "Added studies")</f>
        <v/>
      </c>
      <c r="D1398" t="inlineStr">
        <is>
          <t>Priya M.G.; Kalyanaraman P.</t>
        </is>
      </c>
      <c r="H1398" t="n">
        <v>2025</v>
      </c>
      <c r="I1398" t="inlineStr">
        <is>
          <t>Journal of Theoretical and Applied Information Technology</t>
        </is>
      </c>
      <c r="J1398" t="n">
        <v>103</v>
      </c>
      <c r="K1398" t="n">
        <v>8</v>
      </c>
      <c r="M1398" t="inlineStr">
        <is>
          <t>Attention-Deficit/Hyperactivity Disorder (ADHD) is a neurodevelopmental disorder characterized by inattention, impulsivity, and hyperactivity. Despite extensive research, existing diagnostic approaches rely heavily on subjective clinical assessments, leading to misdiagnoses and delayed interventions. Furthermore, conventional treatment strategies lack personalization, often resulting in suboptimal therapeutic outcomes. This study addresses these gaps by leveraging machine learning techniques to enhance ADHD classification and treatment strategies, specifically for pediatric and adolescent populations. Unlike previous studies that primarily focus on symptom-based categorization, our research integrates multi-modal data, including neuroimaging, behavioral assessments, and genetic markers, to improve diagnostic accuracy. A novel hybrid machine learning model is proposed, incorporating convolutional autoencoders and advanced neural architectures to extract discriminative features for precise classification. Additionally, the study explores AI-driven personalized treatment recommendations, optimizing intervention strategies based on patient-specific patterns. The findings of this research contribute to the development of an objective, data-driven framework for ADHD diagnosis and treatment, reducing reliance on subjective evaluation. This work establishes a foundation for future AI-assisted clinical decision-making, ultimately improving patient outcomes and advancing ADHD research. © Little Lion Scientific.</t>
        </is>
      </c>
      <c r="R1398" t="inlineStr">
        <is>
          <t>https://www.scopus.com/inward/record.uri?eid=2-s2.0-105004328723&amp;partnerID=40&amp;md5=8914309e389a67ae81f19c553c80b82c</t>
        </is>
      </c>
      <c r="S1398" t="inlineStr">
        <is>
          <t>ADHD; Brainwave; CNN; Cognitive; Disorder</t>
        </is>
      </c>
      <c r="W1398" t="inlineStr">
        <is>
          <t>Scopus</t>
        </is>
      </c>
      <c r="X1398" t="inlineStr">
        <is>
          <t>2-s2.0-105004328723</t>
        </is>
      </c>
      <c r="AD1398" t="inlineStr">
        <is>
          <t>Scopus</t>
        </is>
      </c>
    </row>
    <row r="1399">
      <c r="A1399" t="inlineStr">
        <is>
          <t>Comprehensive Analysis for Diagnosing Attention Deficit Hyperactivity Disorder Using Support Vector Machine and Multilayer Perceptron</t>
        </is>
      </c>
      <c r="B1399">
        <f>IF(COUNTIF($A$1:A1398,
IF(ISNUMBER(MATCH(RIGHT(TRIM(A1398),1),{".",",",";",":","!","?"},0)),
LEFT(TRIM(A1398),LEN(TRIM(A1398))-1),
TRIM(A1398)
))=1,
"Not Duplicate",
"Duplicate")</f>
        <v/>
      </c>
      <c r="C1399">
        <f>_xlfn.IFNA(_xlfn.XLOOKUP(A1399, Table1[Title], Table1[Inclusion/Exclusion Decision]), "Added studies")</f>
        <v/>
      </c>
      <c r="D1399" t="inlineStr">
        <is>
          <t>Lakshmi R.; Vanathi B.</t>
        </is>
      </c>
      <c r="H1399" t="n">
        <v>2025</v>
      </c>
      <c r="I1399" t="inlineStr">
        <is>
          <t>2025 International Conference on Computing and Communication Technologies, ICCCT 2025</t>
        </is>
      </c>
      <c r="M1399" t="inlineStr">
        <is>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Naïve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  © 2025 IEEE.</t>
        </is>
      </c>
      <c r="P1399" t="inlineStr">
        <is>
          <t>10.1109/ICCCT63501.2025.11019010</t>
        </is>
      </c>
      <c r="R1399" t="inlineStr">
        <is>
          <t>https://www.scopus.com/inward/record.uri?eid=2-s2.0-105008986555&amp;doi=10.1109%2FICCCT63501.2025.11019010&amp;partnerID=40&amp;md5=679c2cd69121b529187729da77d72049</t>
        </is>
      </c>
      <c r="S1399" t="inlineStr">
        <is>
          <t>Attention Deficit Hyperactivity Disorder (ADHD); K- Nearest Neighbors (KNN); Naïve Bayes (NB); Random Forest (RF); Support Vector Machines (SVM)</t>
        </is>
      </c>
      <c r="U1399" t="inlineStr">
        <is>
          <t>Barium compounds; Classifiers; Diseases; Forecasting; Functional neuroimaging; Learning systems; Logistic regression; Motion compensation; Nearest neighbor search; Random forests; Support vector regression; Attention deficit hyperactivity disorder; K- near neighbor; Naive baye; Naive bayes; Nearest-neighbour; Random forest; Random forests; Support vector machine; Support vectors machine; Electroencephalography; Electrophysiology</t>
        </is>
      </c>
      <c r="W1399" t="inlineStr">
        <is>
          <t>Scopus</t>
        </is>
      </c>
      <c r="X1399" t="inlineStr">
        <is>
          <t>2-s2.0-105008986555</t>
        </is>
      </c>
      <c r="AD1399" t="inlineStr">
        <is>
          <t>Scopus</t>
        </is>
      </c>
    </row>
    <row r="1400" hidden="1">
      <c r="A1400" t="inlineStr">
        <is>
          <t>Diagnostic machine learning applications on clinical populations using functional near infrared spectroscopy: a review</t>
        </is>
      </c>
      <c r="B1400">
        <f>IF(COUNTIF($A$1:A1399,
IF(ISNUMBER(MATCH(RIGHT(TRIM(A1399),1),{".",",",";",":","!","?"},0)),
LEFT(TRIM(A1399),LEN(TRIM(A1399))-1),
TRIM(A1399)
))=1,
"Not Duplicate",
"Duplicate")</f>
        <v/>
      </c>
      <c r="C1400">
        <f>_xlfn.IFNA(_xlfn.XLOOKUP(A1400, Table1[Title], Table1[Inclusion/Exclusion Decision]), "Added studies")</f>
        <v/>
      </c>
      <c r="D1400" t="inlineStr">
        <is>
          <t>Eken A.; Nassehi F.; Eroǧul O.</t>
        </is>
      </c>
      <c r="H1400" t="n">
        <v>2024</v>
      </c>
      <c r="I1400" t="inlineStr">
        <is>
          <t>Reviews in the Neurosciences</t>
        </is>
      </c>
      <c r="J1400" t="n">
        <v>35</v>
      </c>
      <c r="K1400" t="n">
        <v>4</v>
      </c>
      <c r="M1400" t="inlineStr">
        <is>
          <t>Functional near-infrared spectroscopy (fNIRS) and its interaction with machine learning (ML) is a popular research topic for the diagnostic classification of clinical disorders due to the lack of robust and objective biomarkers. This review provides an overview of research on psychiatric diseases by using fNIRS and ML. Article search was carried out and 45 studies were evaluated by considering their sample sizes, used features, ML methodology, and reported accuracy. To our best knowledge, this is the first review that reports diagnostic ML applications using fNIRS. We found that there has been an increasing trend to perform ML applications on fNIRS-based biomarker research since 2010. The most studied populations are schizophrenia (n = 12), attention deficit and hyperactivity disorder (n = 7), and autism spectrum disorder (n = 6) are the most studied populations. There is a significant negative correlation between sample size (&gt;21) and accuracy values. Support vector machine (SVM) and deep learning (DL) approaches were the most popular classifier approaches (SVM = 20) (DL = 10). Eight of these studies recruited a number of participants more than 100 for classification. Concentration changes in oxy-hemoglobin (ΔHbO) based features were used more than concentration changes in deoxy-hemoglobin (ΔHb) based ones and the most popular ΔHbO-based features were mean ΔHbO (n = 11) and ΔHbO-based functional connections (n = 11). Using ML on fNIRS data might be a promising approach to reveal specific biomarkers for diagnostic classification.  © 2024 Walter de Gruyter GmbH, Berlin/Boston.</t>
        </is>
      </c>
      <c r="P1400" t="inlineStr">
        <is>
          <t>10.1515/revneuro-2023-0117</t>
        </is>
      </c>
      <c r="R1400" t="inlineStr">
        <is>
          <t>https://www.scopus.com/inward/record.uri?eid=2-s2.0-85183977140&amp;doi=10.1515%2Frevneuro-2023-0117&amp;partnerID=40&amp;md5=6631083e1aa226e5a256cd24fdf3dab3</t>
        </is>
      </c>
      <c r="S1400" t="inlineStr">
        <is>
          <t>biomarkers; fNIRS; machine learning; neurological; psychiatry</t>
        </is>
      </c>
      <c r="U1400" t="inlineStr">
        <is>
          <t>Autism Spectrum Disorder; Biomarkers; Humans; Machine Learning; Mental Disorders; Spectroscopy, Near-Infrared; Support Vector Machine; biological marker; deoxyhemoglobin; oxyhemoglobin; biological marker; Alzheimer disease; Article; attention deficit hyperactivity disorder; autism; classifier; deep learning; diagnosis; diagnostic accuracy; diagnostic test accuracy study; disease classification; functional near-infrared spectroscopy; human; machine learning; major depression; meta analysis; mild cognitive impairment; neurology; psychiatry; sample size; schizophrenia; support vector machine; systematic review; autism; diagnosis; mental disease; metabolism; near infrared spectroscopy; procedures</t>
        </is>
      </c>
      <c r="W1400" t="inlineStr">
        <is>
          <t>Scopus</t>
        </is>
      </c>
      <c r="X1400" t="inlineStr">
        <is>
          <t>2-s2.0-85183977140</t>
        </is>
      </c>
      <c r="AD1400" t="inlineStr">
        <is>
          <t>Scopus</t>
        </is>
      </c>
    </row>
    <row r="1401">
      <c r="A1401" t="inlineStr">
        <is>
          <t>Age-stratified predictions of suicide attempts using machine learning in middle and late adolescence</t>
        </is>
      </c>
      <c r="B1401">
        <f>IF(COUNTIF($A$1:A1400,
IF(ISNUMBER(MATCH(RIGHT(TRIM(A1400),1),{".",",",";",":","!","?"},0)),
LEFT(TRIM(A1400),LEN(TRIM(A1400))-1),
TRIM(A1400)
))=1,
"Not Duplicate",
"Duplicate")</f>
        <v/>
      </c>
      <c r="C1401">
        <f>_xlfn.IFNA(_xlfn.XLOOKUP(A1401, Table1[Title], Table1[Inclusion/Exclusion Decision]), "Added studies")</f>
        <v/>
      </c>
      <c r="D1401" t="inlineStr">
        <is>
          <t>Kusuma K.; Larsen M.; Quiroz J.C.; Torok M.</t>
        </is>
      </c>
      <c r="H1401" t="n">
        <v>2024</v>
      </c>
      <c r="I1401" t="inlineStr">
        <is>
          <t>Journal of Affective Disorders</t>
        </is>
      </c>
      <c r="J1401" t="n">
        <v>365</v>
      </c>
      <c r="M1401" t="inlineStr">
        <is>
          <t>Background: Prevalence of suicidal behaviour increases rapidly in middle to late adolescence. Predicting suicide attempts across different ages would enhance our understanding of how suicidal behaviour manifests in this period of rapid development. This study aimed to develop separate models to predict suicide attempts within a cohort at middle and late adolescence. It also sought to examine differences between the models derived across both developmental stages. Methods: This study used data from the nationally representative Longitudinal Study of Australian Children (N = 2266). We selected over 700 potential suicide attempt predictors measured via self-report questionnaires, and linked healthcare and education administrative datasets. Logistic regression, random forests, and gradient boosting algorithms were developed to predict suicide attempts across two stages (mid-adolescence: 14–15 years; late adolescence: 18–19 years) using predictors sampled two years prior (mid-adolescence: 12–13 years; late adolescence: 16–17 years). Results: The late adolescence models (AUROC = 0.77–0.88, F1-score = 0.22–0.28, Sensitivity = 0.54–0.64) performed better than the mid-adolescence models (AUROC = 0.70–0.76, F1-score = 0.12–0.19, Sensitivity = 0.40–0.64). The most important features for predicting suicide attempts in mid-adolescence were mostly school-related, while the most important features in late adolescence included measures of prior suicidality, psychosocial health, and future plans. Conclusions: To date, this is the first study to use machine learning models to predict suicide attempts at different ages. Our findings suggest that the optimal suicide risk prediction model differs by stage of adolescence. Future research and interventions should consider that risk presentations can change rapidly during adolescence. © 2024 The Authors</t>
        </is>
      </c>
      <c r="P1401" t="inlineStr">
        <is>
          <t>10.1016/j.jad.2024.08.043</t>
        </is>
      </c>
      <c r="R1401" t="inlineStr">
        <is>
          <t>https://www.scopus.com/inward/record.uri?eid=2-s2.0-85201407195&amp;doi=10.1016%2Fj.jad.2024.08.043&amp;partnerID=40&amp;md5=ab2e6d06e4c8f3b6adc7f9a002f8fe48</t>
        </is>
      </c>
      <c r="S1401" t="inlineStr">
        <is>
          <t>Adolescents; Precision psychiatry; Risk assessment; Suicide attempts; Supervised machine learning</t>
        </is>
      </c>
      <c r="U1401" t="inlineStr">
        <is>
          <t>Adolescent; Age Factors; Australia; Child; Female; Humans; Logistic Models; Longitudinal Studies; Machine Learning; Male; Risk Factors; Suicide, Attempted; Young Adult; adolescence; adolescent; adolescent depression; adult; algorithm; anxiety; Article; attention deficit hyperactivity disorder; Australia; bullying; cohort analysis; developmental stage; educational status; family structure; feature selection; female; futurology; gradient boosting algorithm; groups by age; household income; human; logistic regression analysis; longitudinal study; major clinical study; male; Pediatric Quality of Life Inventory; predictive model; prevalence; prospective study; questionnaire; random forest; receiver operating characteristic; self report; social psychology; strengths and difficulties questionnaire; suicidal behavior; suicidal ideation; suicide attempt; supervised machine learning; young adult; age; child; epidemiology; machine learning; risk factor; statistical model</t>
        </is>
      </c>
      <c r="V1401" t="inlineStr">
        <is>
          <t>All Open Access; Hybrid Gold Open Access</t>
        </is>
      </c>
      <c r="W1401" t="inlineStr">
        <is>
          <t>Scopus</t>
        </is>
      </c>
      <c r="X1401" t="inlineStr">
        <is>
          <t>2-s2.0-85201407195</t>
        </is>
      </c>
      <c r="AD1401" t="inlineStr">
        <is>
          <t>Scopus</t>
        </is>
      </c>
    </row>
    <row r="1402">
      <c r="A1402" t="inlineStr">
        <is>
          <t>PET Imaging in Psychiatric Disorders</t>
        </is>
      </c>
      <c r="B1402">
        <f>IF(COUNTIF($A$1:A1401,
IF(ISNUMBER(MATCH(RIGHT(TRIM(A1401),1),{".",",",";",":","!","?"},0)),
LEFT(TRIM(A1401),LEN(TRIM(A1401))-1),
TRIM(A1401)
))=1,
"Not Duplicate",
"Duplicate")</f>
        <v/>
      </c>
      <c r="C1402">
        <f>_xlfn.IFNA(_xlfn.XLOOKUP(A1402, Table1[Title], Table1[Inclusion/Exclusion Decision]), "Added studies")</f>
        <v/>
      </c>
      <c r="D1402" t="inlineStr">
        <is>
          <t>Ferrando R.; Hernandes D.; Ghini B.G.; Coutinho A.M.</t>
        </is>
      </c>
      <c r="H1402" t="n">
        <v>2025</v>
      </c>
      <c r="I1402" t="inlineStr">
        <is>
          <t>Seminars in Nuclear Medicine</t>
        </is>
      </c>
      <c r="J1402" t="n">
        <v>55</v>
      </c>
      <c r="K1402" t="n">
        <v>4</v>
      </c>
      <c r="M1402" t="inlineStr">
        <is>
          <t>Positron emission tomography (PET) has emerged as a pivotal imaging modality in the investigation of psychiatric disorders, enabling in vivo assessment of regional cerebral metabolism, neurotransmitter dynamics, receptor binding, synaptic density, and neuroinflammation. This comprehensive review synthesizes current evidence on the utility of PET imaging in elucidating the pathophysiology of major psychiatric conditions—including schizophrenia, mood disorders, autism spectrum disorder, attention-deficit/hyperactivity disorder, and addiction and its potential in clinical decision-making. 18F-FDG-PET has consistently demonstrated regional metabolic abnormalities, most notably prefrontal hypometabolism in schizophrenia and major depressive disorder, with implications for negative symptomatology, cognitive dysfunction, and treatment resistance. Functional FDG-PET (fPET) has recently enabled dynamic metabolic mapping with high temporal resolution, allowing the evaluation of stimulus-induced changes in neuronal activity. Receptor-specific PET tracers have provided further insights into dopaminergic, serotonergic, glutamatergic, and GABAergic dysregulation across psychiatric spectra. Notably, schizophrenia is associated with a increased striatal dopamine (DA) synthesis capacity and DA release, and disrupted frontolimbic connectivity, while depression shows reduced serotonergic transporter binding and lower mGluR5 availability, supporting neurotransmitter system-based subtyping. PET imaging has also revealed neuroinflammatory signatures, such as altered TSPO binding, as well as synaptic density reductions via SV2A tracers in early psychosis, emphasizing shared neurobiological underpinnings and disease progression markers. In pediatric and neurodevelopmental disorders, including ASD, PET and multimodal approaches have contributed to identifying heterogeneous neurochemical phenotypes, linking abnormal glucose metabolism and receptor availability to specific behavioral domains. Clinically, PET imaging aids in the differential diagnosis of primary psychiatric disorders from neurodegenerative conditions, including behavioral variant frontotemporal dementia (bvFTD), by detecting disease-specific metabolic patterns and supporting biomarker-informed diagnostics. Furthermore, PET has been employed to predict and monitor treatment response across pharmacological and neuromodulatory interventions, including antidepressants, electroconvulsive therapy (ECT), and cognitive behavioral therapy (CBT), enabling strides toward personalized psychiatric care. Despite its promise, widespread clinical integration of PET in psychiatry remains limited by high cost, accessibility barriers, and the need for standardized acquisition and interpretation protocols. Ongoing advancements in radiopharmaceutical development, artificial intelligence, and normative imaging databases are expected to facilitate the incorporation of PET into routine psychiatric assessment and therapeutic planning. This review underscores the transformative role of PET in precision psychiatry and advocates for its expanded research and clinical application. © 2025</t>
        </is>
      </c>
      <c r="P1402" t="inlineStr">
        <is>
          <t>10.1053/j.semnuclmed.2025.06.004</t>
        </is>
      </c>
      <c r="R1402" t="inlineStr">
        <is>
          <t>https://www.scopus.com/inward/record.uri?eid=2-s2.0-105008758076&amp;doi=10.1053%2Fj.semnuclmed.2025.06.004&amp;partnerID=40&amp;md5=6f840bbde34d8656f66bce143137ec89</t>
        </is>
      </c>
      <c r="U1402" t="inlineStr">
        <is>
          <t>Animals; Humans; Mental Disorders; Positron-Emission Tomography; antidepressant agent; biological marker; fluorodeoxyglucose; fluorodeoxyglucose f 18; radiopharmaceutical agent; tracer; artificial intelligence; attention deficit hyperactivity disorder; autism; brain metabolism; clinical decision making; cognitive behavioral therapy; cognitive defect; controlled study; depression; diagnosis; differential diagnosis; electroconvulsive therapy; female; frontal variant frontotemporal dementia; glucose metabolism; human; intravenous drug administration; major depression; mental disease; nervous system inflammation; pathophysiology; pharmacology; phenotype; positron emission tomography; psychosis; review; schizophrenia; treatment response; animal; diagnostic imaging; metabolism; procedures</t>
        </is>
      </c>
      <c r="W1402" t="inlineStr">
        <is>
          <t>Scopus</t>
        </is>
      </c>
      <c r="X1402" t="inlineStr">
        <is>
          <t>2-s2.0-105008758076</t>
        </is>
      </c>
      <c r="AD1402" t="inlineStr">
        <is>
          <t>Scopus</t>
        </is>
      </c>
    </row>
    <row r="1403" hidden="1">
      <c r="A1403" t="inlineStr">
        <is>
          <t>Integrated transcriptomic and network analysis reveals candidate immune–metabolic biomarkers in children with the inattentive type of ADHD</t>
        </is>
      </c>
      <c r="B1403">
        <f>IF(COUNTIF($A$1:A1402,
IF(ISNUMBER(MATCH(RIGHT(TRIM(A1402),1),{".",",",";",":","!","?"},0)),
LEFT(TRIM(A1402),LEN(TRIM(A1402))-1),
TRIM(A1402)
))=1,
"Not Duplicate",
"Duplicate")</f>
        <v/>
      </c>
      <c r="C1403">
        <f>_xlfn.IFNA(_xlfn.XLOOKUP(A1403, Table1[Title], Table1[Inclusion/Exclusion Decision]), "Added studies")</f>
        <v/>
      </c>
      <c r="D1403" t="inlineStr">
        <is>
          <t>Shao Q.; Lin X.; Chen Y.</t>
        </is>
      </c>
      <c r="H1403" t="n">
        <v>2025</v>
      </c>
      <c r="I1403" t="inlineStr">
        <is>
          <t>Frontiers in Psychiatry</t>
        </is>
      </c>
      <c r="J1403" t="n">
        <v>16</v>
      </c>
      <c r="L1403" t="n">
        <v>1642817</v>
      </c>
      <c r="M1403" t="inlineStr">
        <is>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medication-naïve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(ΔG = –8.1 kcal/mol). Conclusion: The study identified CD180 and COA3 as candidate biomarkers for ADHD-I, which may provide new clues into the mechanism of ADHD-I and potential therapeutic targets. Copyright © 2025 Shao, Lin and Chen.</t>
        </is>
      </c>
      <c r="P1403" t="inlineStr">
        <is>
          <t>10.3389/fpsyt.2025.1642817</t>
        </is>
      </c>
      <c r="R1403" t="inlineStr">
        <is>
          <t>https://www.scopus.com/inward/record.uri?eid=2-s2.0-105019072567&amp;doi=10.3389%2Ffpsyt.2025.1642817&amp;partnerID=40&amp;md5=763300369cb32a8cd20dbc83a42a642b</t>
        </is>
      </c>
      <c r="S1403" t="inlineStr">
        <is>
          <t>attention deficit hyperactivity disorder; biomarkers; inattentive presentation; mitochondria; neuroinflammation; nomogram; transcriptome sequencing</t>
        </is>
      </c>
      <c r="U1403" t="inlineStr">
        <is>
          <t>biological marker; CD180; cell surface protein; cytochrome c oxidase; unclassified drug; algorithm; Article; attention deficit hyperactivity disorder; child; clinical article; cohort analysis; controlled study; diagnostic accuracy; differential gene expression; female; gamma delta T lymphocyte; gene expression; gene ontology; human; immunometabolism; KEGG; least absolute shrinkage and selection operator; machine learning; male; molecular docking; network analysis; protein protein interaction; transcriptomics; weighted gene co-expression network analysis</t>
        </is>
      </c>
      <c r="V1403" t="inlineStr">
        <is>
          <t>All Open Access; Gold Open Access; Green Open Access</t>
        </is>
      </c>
      <c r="W1403" t="inlineStr">
        <is>
          <t>Scopus</t>
        </is>
      </c>
      <c r="X1403" t="inlineStr">
        <is>
          <t>2-s2.0-105019072567</t>
        </is>
      </c>
      <c r="AD1403" t="inlineStr">
        <is>
          <t>Scopus</t>
        </is>
      </c>
    </row>
    <row r="1404">
      <c r="A1404" t="inlineStr">
        <is>
          <t>Artificial intelligence-driven electroencephalogram analysis for early attention deficit hyperactivity disorder detection in children to prevent learning disabilities and mental health challenges</t>
        </is>
      </c>
      <c r="B1404">
        <f>IF(COUNTIF($A$1:A1403,
IF(ISNUMBER(MATCH(RIGHT(TRIM(A1403),1),{".",",",";",":","!","?"},0)),
LEFT(TRIM(A1403),LEN(TRIM(A1403))-1),
TRIM(A1403)
))=1,
"Not Duplicate",
"Duplicate")</f>
        <v/>
      </c>
      <c r="C1404">
        <f>_xlfn.IFNA(_xlfn.XLOOKUP(A1404, Table1[Title], Table1[Inclusion/Exclusion Decision]), "Added studies")</f>
        <v/>
      </c>
      <c r="D1404" t="inlineStr">
        <is>
          <t>Deshmukh M.; Khemchandani M.</t>
        </is>
      </c>
      <c r="H1404" t="n">
        <v>2025</v>
      </c>
      <c r="I1404" t="inlineStr">
        <is>
          <t>Applied Neuropsychology: Child</t>
        </is>
      </c>
      <c r="M1404" t="inlineStr">
        <is>
          <t>Objective: Mental health (MH) and attention deficit hyperactivity disorder (ADHD) are inextricably linked, having the same symptoms and complications. The goal of this research is to pinpoint the precise brain areas that cause ADHD in children and to make it possible to diagnose the disorder early. The study intends to provide a trustworthy diagnosis framework that enables prompt intervention using cutting-edge electroencephalogram (EEG) data analysis and machine learning (ML) approaches. Method: This study uses EEG decomposition for improved ADHD detection. Decomposition techniques, such as the discrete cosine transform (DCT), short-time Fourier transform (STFT), and empirical mode decomposition (EMD), are used to break down EEG signals into sub-bases. As STFT demonstrated the highest accuracy, in further studies ML algorithms use STFT sub-bands on various combinations of brain regions as feed-ins to detect ADHD. Result: The results demonstrate that STFT methods outperform DCT and EMD. The trial outcomes revealed that, when utilizing a combination of 19 electrode sites, the STFT approach achieved the best accuracies, specifically 96% with light gradient-boosting machine (LightGBM) models. However, when utilizing STFT with LightGBM, the combination of Fp1F3C3C4P4 (5 electrode placements) yields 91% accuracy and 93% on Fp1F3C3C4P4 as well as Fp1F3C3C4F8. Novelty: While our previous research has separately investigated the efficacy of EMD and STFT/DCT, this presents the first comprehensive, head-to-head comparison of all three techniques within a unified framework. We conclusively demonstrate that STFT-based features, when paired with a LightGBM classifier, achieve a new state-of-the-art accuracy of 96%. Building on this superior model, we conduct a novel and granular electrode-reduction analysis to identify a minimal 5-channel configuration that maintains over 91% accuracy, directly addressing the need for scalable and cost-effective diagnostic systems and establishing a clear pathway for their development. © 2025 Taylor &amp; Francis Group, LLC.</t>
        </is>
      </c>
      <c r="P1404" t="inlineStr">
        <is>
          <t>10.1080/21622965.2025.2564084</t>
        </is>
      </c>
      <c r="R1404" t="inlineStr">
        <is>
          <t>https://www.scopus.com/inward/record.uri?eid=2-s2.0-105018809350&amp;doi=10.1080%2F21622965.2025.2564084&amp;partnerID=40&amp;md5=0ea73c3a72d1197b49720d4c41c5d947</t>
        </is>
      </c>
      <c r="S1404" t="inlineStr">
        <is>
          <t>ADHD detection; discrete cosine transform; empirical mode decomposition; independent component analysis; machine learning; short time Fourier transform</t>
        </is>
      </c>
      <c r="W1404" t="inlineStr">
        <is>
          <t>Scopus</t>
        </is>
      </c>
      <c r="X1404" t="inlineStr">
        <is>
          <t>2-s2.0-105018809350</t>
        </is>
      </c>
      <c r="AD1404" t="inlineStr">
        <is>
          <t>Scopus</t>
        </is>
      </c>
    </row>
    <row r="1405" hidden="1">
      <c r="A1405" t="inlineStr">
        <is>
          <t>Are brain networks classifiable?</t>
        </is>
      </c>
      <c r="B1405">
        <f>IF(COUNTIF($A$1:A1404,
IF(ISNUMBER(MATCH(RIGHT(TRIM(A1404),1),{".",",",";",":","!","?"},0)),
LEFT(TRIM(A1404),LEN(TRIM(A1404))-1),
TRIM(A1404)
))=1,
"Not Duplicate",
"Duplicate")</f>
        <v/>
      </c>
      <c r="C1405">
        <f>_xlfn.IFNA(_xlfn.XLOOKUP(A1405, Table1[Title], Table1[Inclusion/Exclusion Decision]), "Added studies")</f>
        <v/>
      </c>
      <c r="D1405" t="inlineStr">
        <is>
          <t>Enns K.; Ferdous K.T.; Balasubramanian S.; Ghosh S.; Srinivasan V.; Thomo A.</t>
        </is>
      </c>
      <c r="H1405" t="n">
        <v>2024</v>
      </c>
      <c r="I1405" t="inlineStr">
        <is>
          <t>Network Modeling Analysis in Health Informatics and Bioinformatics</t>
        </is>
      </c>
      <c r="J1405" t="n">
        <v>13</v>
      </c>
      <c r="K1405" t="n">
        <v>1</v>
      </c>
      <c r="L1405" t="n">
        <v>44</v>
      </c>
      <c r="M1405" t="inlineStr">
        <is>
          <t>Autism Spectrum Disorder (ASD) and Attention Deficit Hyperactivity Disorder (ADHD) are neurodevelopmental conditions that manifest early in life, impacting cognitive, social, and behavioral functioning. ASD is characterized by difficulties in social interaction, communication challenges, and repetitive behaviors, whereas ADHD is distinguished by patterns of inattention, hyperactivity, and impulsivity. Early diagnosis of ASD and ADHD is crucial as it enables timely intervention and can significantly improve outcomes. Toward this goal, this research explores the potential of functional Magnetic Resonance Imaging (fMRI) to identify biological markers of ASD and ADHD through the analysis of functional connectivity in the brain. This work makes several important contributions. It successfully replicates and improves a state-of-the-art methodology, Contrast Subgraphs. In pursuit of simplification and efficiency using graph-theoretic approaches, an innovative technique called Discriminative Edges (DE) is introduced. DE not only achieves comparable accuracy but also offers significant improvements in speed and explainability. Furthermore, this study explores alternative methodologies, including the representation of graphs as tables for classification purposes. This technique demonstrates performance close to more intricate, cutting-edge methods. Further investigation into the incorporation of higher-order connectivity patterns reveals that such additions do not improve classification outcomes. Finally, our study using similarity measures sheds light on the challenges associated with classifying brain networks, highlighting the need for further research in this domain. © The Author(s), under exclusive licence to Springer-Verlag GmbH Austria, part of Springer Nature 2024.</t>
        </is>
      </c>
      <c r="P1405" t="inlineStr">
        <is>
          <t>10.1007/s13721-024-00482-1</t>
        </is>
      </c>
      <c r="R1405" t="inlineStr">
        <is>
          <t>https://www.scopus.com/inward/record.uri?eid=2-s2.0-85201809868&amp;doi=10.1007%2Fs13721-024-00482-1&amp;partnerID=40&amp;md5=36225f84b2487af611daf397e592f351</t>
        </is>
      </c>
      <c r="S1405" t="inlineStr">
        <is>
          <t>Brain networks; Contrast subgraphs; Discriminative edges; fMRI; Hamming distance; Jaccard similarity; k-cores</t>
        </is>
      </c>
      <c r="U1405" t="inlineStr">
        <is>
          <t>Diagnosis; Functional neuroimaging; Hamming distance; Image coding; Occupational diseases; Attention deficit hyperactivity disorder; Autism spectrum disorders; Brain networks; Condition; Contrast subgraph; Discriminative edge; Functional magnetic resonance imaging; Jaccard similarity; K-cores; Subgraphs; Article; attention deficit hyperactivity disorder; autism; behavior; BOLD signal; clinical research; cognition; data base; data extraction; deep neural network; functional magnetic resonance imaging; human; information processing; machine learning; mental disease; nerve cell network; social interaction; Magnetic resonance imaging</t>
        </is>
      </c>
      <c r="W1405" t="inlineStr">
        <is>
          <t>Scopus</t>
        </is>
      </c>
      <c r="X1405" t="inlineStr">
        <is>
          <t>2-s2.0-85201809868</t>
        </is>
      </c>
      <c r="AD1405" t="inlineStr">
        <is>
          <t>Scopus</t>
        </is>
      </c>
    </row>
    <row r="1406" hidden="1">
      <c r="A1406" t="inlineStr">
        <is>
          <t>Deep Learning-Based ADHD Classification Using MRI Images: A Comparative Study of VGG19 and EfficientNetB0 with Otsu's Thresholding</t>
        </is>
      </c>
      <c r="B1406">
        <f>IF(COUNTIF($A$1:A1405,
IF(ISNUMBER(MATCH(RIGHT(TRIM(A1405),1),{".",",",";",":","!","?"},0)),
LEFT(TRIM(A1405),LEN(TRIM(A1405))-1),
TRIM(A1405)
))=1,
"Not Duplicate",
"Duplicate")</f>
        <v/>
      </c>
      <c r="C1406">
        <f>_xlfn.IFNA(_xlfn.XLOOKUP(A1406, Table1[Title], Table1[Inclusion/Exclusion Decision]), "Added studies")</f>
        <v/>
      </c>
      <c r="D1406" t="inlineStr">
        <is>
          <t>Akhi J.A.; Jishan-E-Giti; Rahman M.A.; Islam K.K.</t>
        </is>
      </c>
      <c r="H1406" t="n">
        <v>2025</v>
      </c>
      <c r="I1406" t="inlineStr">
        <is>
          <t>2025 IEEE International Conference on Quantum Photonics, Artificial Intelligence, and Networking, QPAIN 2025</t>
        </is>
      </c>
      <c r="M1406" t="inlineStr">
        <is>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88.15%. These results show that both models worked well in telling apart children with normal growth and those with ADHD-Hyperactive type. The steady AUC values prove that the models gave stable and reliable results for both groups. © 2025 IEEE.</t>
        </is>
      </c>
      <c r="P1406" t="inlineStr">
        <is>
          <t>10.1109/QPAIN66474.2025.11171728</t>
        </is>
      </c>
      <c r="R1406" t="inlineStr">
        <is>
          <t>https://www.scopus.com/inward/record.uri?eid=2-s2.0-105019051169&amp;doi=10.1109%2FQPAIN66474.2025.11171728&amp;partnerID=40&amp;md5=22c017c7658c074e5b140dedea95045f</t>
        </is>
      </c>
      <c r="S1406" t="inlineStr">
        <is>
          <t>ADHD detection; EfficientNetB0; MRI images; Otsu's thresholding; VGG19</t>
        </is>
      </c>
      <c r="U1406" t="inlineStr">
        <is>
          <t>Computer aided diagnosis; Diseases; Image classification; Image segmentation; Learning systems; Medical imaging; Attention deficit hyperactivity disorder; Attention deficit hyperactivity disorder detection; Children and adolescents; Comparatives studies; Efficientnetb0; Learning methods; MRI Image; Otsu thresholding; Psychological assessment; VGG19; Deep learning</t>
        </is>
      </c>
      <c r="W1406" t="inlineStr">
        <is>
          <t>Scopus</t>
        </is>
      </c>
      <c r="X1406" t="inlineStr">
        <is>
          <t>2-s2.0-105019051169</t>
        </is>
      </c>
      <c r="AD1406" t="inlineStr">
        <is>
          <t>Scopus</t>
        </is>
      </c>
    </row>
    <row r="1407" hidden="1">
      <c r="A1407" t="inlineStr">
        <is>
          <t>A consistency-driven pseudo-labeling framework for robust functional connectivity modeling in neuropsychiatric disorder diagnosis</t>
        </is>
      </c>
      <c r="B1407">
        <f>IF(COUNTIF($A$1:A1406,
IF(ISNUMBER(MATCH(RIGHT(TRIM(A1406),1),{".",",",";",":","!","?"},0)),
LEFT(TRIM(A1406),LEN(TRIM(A1406))-1),
TRIM(A1406)
))=1,
"Not Duplicate",
"Duplicate")</f>
        <v/>
      </c>
      <c r="C1407">
        <f>_xlfn.IFNA(_xlfn.XLOOKUP(A1407, Table1[Title], Table1[Inclusion/Exclusion Decision]), "Added studies")</f>
        <v/>
      </c>
      <c r="D1407" t="inlineStr">
        <is>
          <t>Wen X.; Guo S.; Dong L.; Liu X.; Ning W.; Shi J.; Liu S.; Luo C.; Cao R.; Yao D.</t>
        </is>
      </c>
      <c r="H1407" t="n">
        <v>2026</v>
      </c>
      <c r="I1407" t="inlineStr">
        <is>
          <t>Engineering Applications of Artificial Intelligence</t>
        </is>
      </c>
      <c r="J1407" t="n">
        <v>166</v>
      </c>
      <c r="L1407" t="n">
        <v>113556</v>
      </c>
      <c r="M1407" t="inlineStr">
        <is>
          <t>The incidence of neuropsychiatric disorders such as Autism Spectrum Disorder (ASD), Attention Deficit Hyperactivity Disorder (ADHD), and Major Depressive Disorder (MDD) continues to rise. Deep learning-based computer-aided diagnosis (CAD) has emerged as a promising approach to alleviate the increasing burden on neuroimaging-based clinical resources. However, neuroimaging modalities such as functional magnetic resonance imaging (fMRI) involve complex spatiotemporal characteristics, making their representations susceptible to various types of noise and interference, which in turn hampers the effectiveness of CAD. To address this challenge, we propose a pseudo-label consistency-driven framework for functional connectivity (FC) reconstruction and discriminative modeling (PL-FCDM), aiming to enhance both the representational quality and discriminative power of FC features. Specifically, two complementary pseudo-labeling models are developed to independently capture discriminative features from the temporal domain (time series) and spatial domain (dynamic functional connectivity), enabling pseudo label prediction from distinct modalities. Then a consistency-based filtering strategy is applied to construct high-confidence reconstructed functional connectivity. These graphs are subsequently fed into a classification model comprising a Feature Optimization Autoencoder and a Depthwise Separable Convolutional Neural Network for efficient identification of neuropsychiatric disorders. Extensive experiments conducted on four publicly available multi-site datasets—ABIDE I, ABIDE II, ADHD-200, and REST-meta-MDD demonstrate that the proposed method achieves classification accuracies of 76.14%, 74.37%, 72.89%, and 71.15%, respectively. These results consistently outperform several state-of-the-art approaches, validating the effectiveness and robustness of the proposed framework in feature refinement and multi-disorder recognition. © 2025 Elsevier Ltd.</t>
        </is>
      </c>
      <c r="P1407" t="inlineStr">
        <is>
          <t>10.1016/j.engappai.2025.113556</t>
        </is>
      </c>
      <c r="R1407" t="inlineStr">
        <is>
          <t>https://www.scopus.com/inward/record.uri?eid=2-s2.0-105025412079&amp;doi=10.1016%2Fj.engappai.2025.113556&amp;partnerID=40&amp;md5=0abb514a64b59aa0c23bbf203bf1f1a8</t>
        </is>
      </c>
      <c r="S1407" t="inlineStr">
        <is>
          <t>Computer-aided diagnosis; Deep learning; Functional connectivity; Functional magnetic resonance imaging; Pseudo labeling</t>
        </is>
      </c>
      <c r="U1407" t="inlineStr">
        <is>
          <t>Classification (of information); Computer aided design; Computer aided diagnosis; Computer aided instruction; Diseases; Functional neuroimaging; Attention deficit hyperactivity disorder; Autism spectrum disorders; Computer-aided; Connectivity model; Deep learning; Functional connectivity; Functional magnetic resonance imaging; Labelings; Neuropsychiatric disorder; Pseudo labeling; Deep learning</t>
        </is>
      </c>
      <c r="W1407" t="inlineStr">
        <is>
          <t>Scopus</t>
        </is>
      </c>
      <c r="X1407" t="inlineStr">
        <is>
          <t>2-s2.0-105025412079</t>
        </is>
      </c>
      <c r="AD1407" t="inlineStr">
        <is>
          <t>Scopus</t>
        </is>
      </c>
    </row>
    <row r="1408">
      <c r="A1408" t="inlineStr">
        <is>
          <t>Graph-Based Analysis of Electroretinograms for Reducing Computational Complexity and Classifying Neurodevelopmental Disorders</t>
        </is>
      </c>
      <c r="B1408">
        <f>IF(COUNTIF($A$1:A1407,
IF(ISNUMBER(MATCH(RIGHT(TRIM(A1407),1),{".",",",";",":","!","?"},0)),
LEFT(TRIM(A1407),LEN(TRIM(A1407))-1),
TRIM(A1407)
))=1,
"Not Duplicate",
"Duplicate")</f>
        <v/>
      </c>
      <c r="C1408">
        <f>_xlfn.IFNA(_xlfn.XLOOKUP(A1408, Table1[Title], Table1[Inclusion/Exclusion Decision]), "Added studies")</f>
        <v/>
      </c>
      <c r="D1408" t="inlineStr">
        <is>
          <t>Mercado-Diaz L.R.; Pinzon-Arenas J.O.; Constable P.A.; Posada-Quintero H.F.</t>
        </is>
      </c>
      <c r="H1408" t="n">
        <v>2025</v>
      </c>
      <c r="I1408" t="inlineStr">
        <is>
          <t>2025 IEEE 21st International Conference on Body Sensor Networks, IEEE BSN 2025</t>
        </is>
      </c>
      <c r="M1408" t="inlineStr">
        <is>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 © 2025 IEEE.</t>
        </is>
      </c>
      <c r="P1408" t="inlineStr">
        <is>
          <t>10.1109/BSN66969.2025.11337467</t>
        </is>
      </c>
      <c r="R1408" t="inlineStr">
        <is>
          <t>https://www.scopus.com/inward/record.uri?eid=2-s2.0-105033321968&amp;doi=10.1109%2FBSN66969.2025.11337467&amp;partnerID=40&amp;md5=f6d3184ca511bc5f31772cb00d2972b3</t>
        </is>
      </c>
      <c r="S1408" t="inlineStr">
        <is>
          <t>ADHD; autism spectrum disorder; electroretinogram; graph signal processing; machine learning</t>
        </is>
      </c>
      <c r="U1408" t="inlineStr">
        <is>
          <t>Automation; Computer aided diagnosis; Diseases; Graph theory; Graphic methods; Learning algorithms; Machine learning; Nearest neighbor search; Signal processing; Spectrum analysis; Time domain analysis; Attention deficit hyperactivity disorder; Autism spectrum disorders; Electroretinograms; Graph signal processing; Graph-based; Machine-learning; Non-linear relationships; Processing approach; Signal-processing; Time domain features; Learning systems</t>
        </is>
      </c>
      <c r="W1408" t="inlineStr">
        <is>
          <t>Scopus</t>
        </is>
      </c>
      <c r="X1408" t="inlineStr">
        <is>
          <t>2-s2.0-105033321968</t>
        </is>
      </c>
      <c r="AD1408" t="inlineStr">
        <is>
          <t>Scopus</t>
        </is>
      </c>
    </row>
    <row r="1409" hidden="1">
      <c r="A1409" t="inlineStr">
        <is>
          <t>Cleaned EEG, Clear Insights: Transformer-Based ADHD Classification with ICA Filtering</t>
        </is>
      </c>
      <c r="B1409">
        <f>IF(COUNTIF($A$1:A1408,
IF(ISNUMBER(MATCH(RIGHT(TRIM(A1408),1),{".",",",";",":","!","?"},0)),
LEFT(TRIM(A1408),LEN(TRIM(A1408))-1),
TRIM(A1408)
))=1,
"Not Duplicate",
"Duplicate")</f>
        <v/>
      </c>
      <c r="C1409">
        <f>_xlfn.IFNA(_xlfn.XLOOKUP(A1409, Table1[Title], Table1[Inclusion/Exclusion Decision]), "Added studies")</f>
        <v/>
      </c>
      <c r="D1409" t="inlineStr">
        <is>
          <t>Guneeth P.; Bharathkushal M.; Mutyamjai B.; Sharma A.; Bajpai V.</t>
        </is>
      </c>
      <c r="H1409" t="n">
        <v>2025</v>
      </c>
      <c r="I1409" t="inlineStr">
        <is>
          <t>Proceedings of the 2025 International Conference on Emerging Techniques in Computational Intelligence, ICETCI 2025</t>
        </is>
      </c>
      <c r="M1409" t="inlineStr">
        <is>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  © 2025 IEEE.</t>
        </is>
      </c>
      <c r="P1409" t="inlineStr">
        <is>
          <t>10.1109/ICETCI67340.2025.11257963</t>
        </is>
      </c>
      <c r="R1409" t="inlineStr">
        <is>
          <t>https://www.scopus.com/inward/record.uri?eid=2-s2.0-105030177572&amp;doi=10.1109%2FICETCI67340.2025.11257963&amp;partnerID=40&amp;md5=82eb92414ba903dee96abdd0a6f2014f</t>
        </is>
      </c>
      <c r="S1409" t="inlineStr">
        <is>
          <t>ADHD; Bandpass Filtering; Biomedical Signal Processing; Classification; Deep Learning; EEG; ICA; TPBERTa; Transformer</t>
        </is>
      </c>
      <c r="U1409" t="inlineStr">
        <is>
          <t>Bandpass filters; Bioelectric phenomena; Biomedical signal processing; Brain; Diseases; Electroencephalography; Filtration; Independent component analysis; Learning systems; Neurophysiology; Attention deficit hyperactivity disorder; Band pass filtering; Biomedical signals processing; Deep learning; EEG signals; Independent components analysis; Learning models; Performance; TPBERTa; Transformer; Classification (of information); Deep learning</t>
        </is>
      </c>
      <c r="W1409" t="inlineStr">
        <is>
          <t>Scopus</t>
        </is>
      </c>
      <c r="X1409" t="inlineStr">
        <is>
          <t>2-s2.0-105030177572</t>
        </is>
      </c>
      <c r="AD1409" t="inlineStr">
        <is>
          <t>Scopus</t>
        </is>
      </c>
    </row>
    <row r="1410" hidden="1">
      <c r="A1410" t="inlineStr">
        <is>
          <t>Digital Horizons: Enhancing Autism Support with Augmented Reality</t>
        </is>
      </c>
      <c r="B1410">
        <f>IF(COUNTIF($A$1:A1409,
IF(ISNUMBER(MATCH(RIGHT(TRIM(A1409),1),{".",",",";",":","!","?"},0)),
LEFT(TRIM(A1409),LEN(TRIM(A1409))-1),
TRIM(A1409)
))=1,
"Not Duplicate",
"Duplicate")</f>
        <v/>
      </c>
      <c r="C1410">
        <f>_xlfn.IFNA(_xlfn.XLOOKUP(A1410, Table1[Title], Table1[Inclusion/Exclusion Decision]), "Added studies")</f>
        <v/>
      </c>
      <c r="D1410" t="inlineStr">
        <is>
          <t>Koumpouros Y.</t>
        </is>
      </c>
      <c r="H1410" t="n">
        <v>2025</v>
      </c>
      <c r="I1410" t="inlineStr">
        <is>
          <t>Journal of Autism and Developmental Disorders</t>
        </is>
      </c>
      <c r="M1410" t="inlineStr">
        <is>
          <t>Purpose: 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 Methods: 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 Results: 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 Conclusion: 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 © The Author(s) 2024.</t>
        </is>
      </c>
      <c r="P1410" t="inlineStr">
        <is>
          <t>10.1007/s10803-024-06709-4</t>
        </is>
      </c>
      <c r="R1410" t="inlineStr">
        <is>
          <t>https://www.scopus.com/inward/record.uri?eid=2-s2.0-105002243995&amp;doi=10.1007%2Fs10803-024-06709-4&amp;partnerID=40&amp;md5=6f314abd9d9895effbc82c452a147e00</t>
        </is>
      </c>
      <c r="S1410" t="inlineStr">
        <is>
          <t>ADHD; AR; ASD; Augmented Reality; Autism; Autism Spectrum Disorder; Disability; Mixed Reality; Virtual Reality</t>
        </is>
      </c>
      <c r="V1410" t="inlineStr">
        <is>
          <t>All Open Access; Hybrid Gold Open Access</t>
        </is>
      </c>
      <c r="W1410" t="inlineStr">
        <is>
          <t>Scopus</t>
        </is>
      </c>
      <c r="X1410" t="inlineStr">
        <is>
          <t>2-s2.0-105002243995</t>
        </is>
      </c>
      <c r="AD1410" t="inlineStr">
        <is>
          <t>Scopus</t>
        </is>
      </c>
    </row>
    <row r="1411" hidden="1">
      <c r="A1411" t="inlineStr">
        <is>
          <t>Application of machine learning in early childhood development research: A scoping review</t>
        </is>
      </c>
      <c r="B1411">
        <f>IF(COUNTIF($A$1:A1410,
IF(ISNUMBER(MATCH(RIGHT(TRIM(A1410),1),{".",",",";",":","!","?"},0)),
LEFT(TRIM(A1410),LEN(TRIM(A1410))-1),
TRIM(A1410)
))=1,
"Not Duplicate",
"Duplicate")</f>
        <v/>
      </c>
      <c r="C1411">
        <f>_xlfn.IFNA(_xlfn.XLOOKUP(A1411, Table1[Title], Table1[Inclusion/Exclusion Decision]), "Added studies")</f>
        <v/>
      </c>
      <c r="D1411" t="inlineStr">
        <is>
          <t>Benson F.N.; Chelangat D.; Brink W.; Mwangala P.N.; Waljee A.K.; Moyer C.A.; Abubakar A.</t>
        </is>
      </c>
      <c r="H1411" t="n">
        <v>2025</v>
      </c>
      <c r="I1411" t="inlineStr">
        <is>
          <t xml:space="preserve">BMJ Open </t>
        </is>
      </c>
      <c r="J1411" t="n">
        <v>15</v>
      </c>
      <c r="K1411" t="n">
        <v>8</v>
      </c>
      <c r="L1411" t="inlineStr">
        <is>
          <t>e100358</t>
        </is>
      </c>
      <c r="M1411" t="inlineStr">
        <is>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 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 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  © Author(s) (or their employer(s)) 2025. Re-use permitted under CC BY-NC. No commercial re-use. See rights and permissions. Published by BMJ Group.</t>
        </is>
      </c>
      <c r="P1411" t="inlineStr">
        <is>
          <t>10.1136/bmjopen-2025-100358</t>
        </is>
      </c>
      <c r="R1411" t="inlineStr">
        <is>
          <t>https://www.scopus.com/inward/record.uri?eid=2-s2.0-105013553563&amp;doi=10.1136%2Fbmjopen-2025-100358&amp;partnerID=40&amp;md5=8cf2c64a38b763a0493b43129809bddd</t>
        </is>
      </c>
      <c r="S1411" t="inlineStr">
        <is>
          <t>Child; Cognition; Machine Learning</t>
        </is>
      </c>
      <c r="U1411" t="inlineStr">
        <is>
          <t>Child; Child Development; Child, Preschool; Humans; Infant; Machine Learning; academic success; Africa south of the Sahara; algorithm; Article; artificial intelligence; Bayley Scales of Infant Development; child; childhood; classifier; clinical significance; cognition; cognitive development; deep learning; emotional development; environmental factor; geographic distribution; high income country; human; machine learning; medical history; Medline; middle income country; motor development; natural language processing; outcome assessment; prediction; psychological development; scoping review; transfer of learning; videorecording; Web of Science; child development; infant; preschool child</t>
        </is>
      </c>
      <c r="V1411" t="inlineStr">
        <is>
          <t>All Open Access; Gold Open Access; Green Open Access</t>
        </is>
      </c>
      <c r="W1411" t="inlineStr">
        <is>
          <t>Scopus</t>
        </is>
      </c>
      <c r="X1411" t="inlineStr">
        <is>
          <t>2-s2.0-105013553563</t>
        </is>
      </c>
      <c r="AD1411" t="inlineStr">
        <is>
          <t>Scopus</t>
        </is>
      </c>
    </row>
    <row r="1412" hidden="1">
      <c r="A1412" t="inlineStr">
        <is>
          <t>Unlocking the potential of wearable technology: Fitbit-derived measures for predicting ADHD in adolescents</t>
        </is>
      </c>
      <c r="B1412">
        <f>IF(COUNTIF($A$1:A1411,
IF(ISNUMBER(MATCH(RIGHT(TRIM(A1411),1),{".",",",";",":","!","?"},0)),
LEFT(TRIM(A1411),LEN(TRIM(A1411))-1),
TRIM(A1411)
))=1,
"Not Duplicate",
"Duplicate")</f>
        <v/>
      </c>
      <c r="C1412">
        <f>_xlfn.IFNA(_xlfn.XLOOKUP(A1412, Table1[Title], Table1[Inclusion/Exclusion Decision]), "Added studies")</f>
        <v/>
      </c>
      <c r="D1412" t="inlineStr">
        <is>
          <t>Rahman M.M.</t>
        </is>
      </c>
      <c r="H1412" t="n">
        <v>2025</v>
      </c>
      <c r="I1412" t="inlineStr">
        <is>
          <t>Frontiers in Child and Adolescent Psychiatry</t>
        </is>
      </c>
      <c r="J1412" t="n">
        <v>4</v>
      </c>
      <c r="L1412" t="n">
        <v>1504323</v>
      </c>
      <c r="M1412"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 2025 Rahman.</t>
        </is>
      </c>
      <c r="P1412" t="inlineStr">
        <is>
          <t>10.3389/frcha.2025.1504323</t>
        </is>
      </c>
      <c r="R1412" t="inlineStr">
        <is>
          <t>https://www.scopus.com/inward/record.uri?eid=2-s2.0-105007243416&amp;doi=10.3389%2Ffrcha.2025.1504323&amp;partnerID=40&amp;md5=da9c9530650c2aa976e1cf331a8b647a</t>
        </is>
      </c>
      <c r="S1412" t="inlineStr">
        <is>
          <t>ADHD; adolescent mental health; fitbit-derived physical activity; machine learning; wearable technology</t>
        </is>
      </c>
      <c r="V1412" t="inlineStr">
        <is>
          <t>All Open Access; Gold Open Access; Green Open Access</t>
        </is>
      </c>
      <c r="W1412" t="inlineStr">
        <is>
          <t>Scopus</t>
        </is>
      </c>
      <c r="X1412" t="inlineStr">
        <is>
          <t>2-s2.0-105007243416</t>
        </is>
      </c>
      <c r="AD1412" t="inlineStr">
        <is>
          <t>Scopus</t>
        </is>
      </c>
    </row>
    <row r="1413" hidden="1">
      <c r="A1413" t="inlineStr">
        <is>
          <t>Detection of formal thought disorders in child and adolescent psychosis using machine learning and neuropsychometric data</t>
        </is>
      </c>
      <c r="B1413">
        <f>IF(COUNTIF($A$1:A1412,
IF(ISNUMBER(MATCH(RIGHT(TRIM(A1412),1),{".",",",";",":","!","?"},0)),
LEFT(TRIM(A1412),LEN(TRIM(A1412))-1),
TRIM(A1412)
))=1,
"Not Duplicate",
"Duplicate")</f>
        <v/>
      </c>
      <c r="C1413">
        <f>_xlfn.IFNA(_xlfn.XLOOKUP(A1413, Table1[Title], Table1[Inclusion/Exclusion Decision]), "Added studies")</f>
        <v/>
      </c>
      <c r="D1413" t="inlineStr">
        <is>
          <t>Zakowicz P.T.; Brzezicki M.A.; Levidiotis C.; Kim S.; Wejkuć O.; Wisniewska Z.; Biernaczyk D.; Remberk B.</t>
        </is>
      </c>
      <c r="H1413" t="n">
        <v>2025</v>
      </c>
      <c r="I1413" t="inlineStr">
        <is>
          <t>Frontiers in Psychiatry</t>
        </is>
      </c>
      <c r="J1413" t="n">
        <v>16</v>
      </c>
      <c r="L1413" t="n">
        <v>1550571</v>
      </c>
      <c r="M1413" t="inlineStr">
        <is>
          <t>Introduction: Formal Thought Disorder (FTD) is a significant clinical feature of early-onset psychosis, often associated with poorer outcomes. Current diagnostic methods rely on clinical assessment, which can be subjective and time-consuming. This study aimed to investigate the potential of neuropsychological tests and machine learning to differentiate individuals with and without FTD. Methods: A cohort of 27 young people with early-onset psychosis was included. Participants underwent neuropsychological assessment using the Iowa Gambling Task (IGT) and Simple Reaction Time (SRT) tasks. A range of machine learning models (Logistic Regression (LR), Support Vector Machines (SVM), Random Forest (RF) and eXtreme Gradient Boosting (XGBoost)) were employed to classify participants into FTD-positive and FTD-negative groups based on these neuropsychological measures and their antipsychotic regimen (medication load in chlorpromazine equivalents). Results: The best performing machine learning model was LR with mean +/- standard deviation of cross validation Receiver Operating Characteristic Area Under Curve (ROC AUC) score of 0.850 (+/- 0.133), indicating moderate-to-good discriminatory performance. Key features contributing to the model’s accuracy included IGT card selections, SRT reaction time (most notably standard deviation) and chlorpromazine equivalent milligrams. The model correctly classified 24 out of 27 participants. Discussion: This study demonstrates the feasibility of using neuropsychological tests and machine learning to identify FTD in early-onset psychosis. Early identification of FTD may facilitate targeted interventions and improve clinical outcomes. Further research is needed to validate these findings in larger, more diverse populations and to explore the underlying neurocognitive mechanisms. Copyright © 2025 Zakowicz, Brzezicki, Levidiotis, Kim, Wejkuć, Wisniewska, Biernaczyk and Remberk.</t>
        </is>
      </c>
      <c r="P1413" t="inlineStr">
        <is>
          <t>10.3389/fpsyt.2025.1550571</t>
        </is>
      </c>
      <c r="R1413" t="inlineStr">
        <is>
          <t>https://www.scopus.com/inward/record.uri?eid=2-s2.0-105001711591&amp;doi=10.3389%2Ffpsyt.2025.1550571&amp;partnerID=40&amp;md5=b4baacbbfb83c75ac260ca2f32d4adcd</t>
        </is>
      </c>
      <c r="S1413" t="inlineStr">
        <is>
          <t>child and adolescent psychosis; cognitive psychiatry; executive deficits; formal thought disorder; machine learning</t>
        </is>
      </c>
      <c r="U1413" t="inlineStr">
        <is>
          <t>aripiprazole; biological marker; carbamazepine; chlorpromazine; chlorprothixene; fluoxetine; fluvoxamine; karbamazepine; neuroleptic agent; olanzapine; risperidone; sertraline; unclassified drug; valproic acid; adolescent; area under the curve; Article; attention deficit hyperactivity disorder; autism; child; clinical article; clinical assessment; clinical feature; clinical practice; cognition; cognitive psychiatry; cohort analysis; controlled study; depression; diagnostic test accuracy study; DSM-5; executive function; eXtreme Gradient Boosting; female; formal thought disorder; human; intellectual impairment; Iowa Gambling Task; learning; logistic regression analysis; machine learning; major depression; male; mental disease; neuropsychological assessment; outcome assessment; Positive and Negative Syndrome Scale; psychiatry; psychometry; psychosis; random forest; recall; receiver operating characteristic; schizophrenia; sensitivity and specificity; simple reaction time; support vector machine; thought disorder; working memory</t>
        </is>
      </c>
      <c r="V1413" t="inlineStr">
        <is>
          <t>All Open Access; Gold Open Access; Green Open Access</t>
        </is>
      </c>
      <c r="W1413" t="inlineStr">
        <is>
          <t>Scopus</t>
        </is>
      </c>
      <c r="X1413" t="inlineStr">
        <is>
          <t>2-s2.0-105001711591</t>
        </is>
      </c>
      <c r="AD1413" t="inlineStr">
        <is>
          <t>Scopus</t>
        </is>
      </c>
    </row>
    <row r="1414">
      <c r="A1414" t="inlineStr">
        <is>
          <t>Extracting interpretable signatures of whole-brain dynamics through systematic comparison</t>
        </is>
      </c>
      <c r="B1414">
        <f>IF(COUNTIF($A$1:A1413,
IF(ISNUMBER(MATCH(RIGHT(TRIM(A1413),1),{".",",",";",":","!","?"},0)),
LEFT(TRIM(A1413),LEN(TRIM(A1413))-1),
TRIM(A1413)
))=1,
"Not Duplicate",
"Duplicate")</f>
        <v/>
      </c>
      <c r="C1414">
        <f>_xlfn.IFNA(_xlfn.XLOOKUP(A1414, Table1[Title], Table1[Inclusion/Exclusion Decision]), "Added studies")</f>
        <v/>
      </c>
      <c r="D1414" t="inlineStr">
        <is>
          <t>Bryant A.G.; Aquino K.; Parkes L.; Fornito A.; Fulcher B.D.</t>
        </is>
      </c>
      <c r="H1414" t="n">
        <v>2024</v>
      </c>
      <c r="I1414" t="inlineStr">
        <is>
          <t>PLoS Computational Biology</t>
        </is>
      </c>
      <c r="J1414" t="n">
        <v>20</v>
      </c>
      <c r="K1414" s="6" t="n">
        <v>46368</v>
      </c>
      <c r="L1414" t="inlineStr">
        <is>
          <t>e1012692</t>
        </is>
      </c>
      <c r="M1414" t="inlineStr">
        <is>
          <t>The brain’s complex distributed dynamics are typically quantified using a limited set of manually selected statistical properties, leaving the possibility that alternative dynamical properties may outperform those reported for a given application. Here, we address this limitation by systematically comparing diverse, interpretable features of both intra-regional activity and inter-regional functional coupling from resting-state functional magnetic resonance imaging (rs-fMRI) data, demonstrating our method using case–control comparisons of four neuropsychiatric disorders. Our findings generally support the use of linear time-series analysis techniques for rs-fMRI case–control analyses, while also identifying new ways to quantify informative dynamical fMRI structures. While simple statistical representations of fMRI dynamics performed surprisingly well (e.g., properties within a single brain region), combining intra-regional properties with inter-regional coupling generally improved performance, underscoring the distributed, multifaceted changes to fMRI dynamics in neuropsychiatric disorders. The comprehensive, data-driven method introduced here enables systematic identification and interpretation of quantitative dynamical signatures of multivariate time-series data, with applicability beyond neuroimaging to diverse scientific problems involving complex time-varying systems. © 2024 Bryant et al. This is an open access article distributed under the terms of the Creative Commons Attribution License, which permits unrestricted use, distribution, and reproduction in any medium, provided the original author and source are credited.</t>
        </is>
      </c>
      <c r="P1414" t="inlineStr">
        <is>
          <t>10.1371/journal.pcbi.1012692</t>
        </is>
      </c>
      <c r="R1414" t="inlineStr">
        <is>
          <t>https://www.scopus.com/inward/record.uri?eid=2-s2.0-85213304539&amp;doi=10.1371%2Fjournal.pcbi.1012692&amp;partnerID=40&amp;md5=bbbe03f29e12d14f5728bd0337de941d</t>
        </is>
      </c>
      <c r="U1414" t="inlineStr">
        <is>
          <t>Adult; Brain; Brain Mapping; Case-Control Studies; Computational Biology; Female; Humans; Magnetic Resonance Imaging; Male; Functional neuroimaging; Image segmentation; Time series; Brain dynamics; Case-control; Distributed dynamics; Dynamical properties; Functionals; Neuropsychiatric disorder; Property; Resting-state functional magnetic resonance imaging; Statistical properties; Whole brains; Article; artificial intelligence; attention deficit hyperactivity disorder; autism; bioinformatics; bipolar I disorder; BOLD signal; brain cortex; brain mapping; brain region; cohort analysis; comparative study; cross validation; dimensional measurement accuracy; electroencephalography; feature extraction; feature selection; fractional amplitude of low-frequency fluctuation; functional connectivity; functional magnetic resonance imaging; head movement; human; measurement precision; mental disease; molecular dynamics; nerve degeneration; neuroimaging; neurophysiology; schizophrenia; signal processing; support vector machine; temporal lobe; time series analysis; adult; brain; brain mapping; case control study; diagnostic imaging; female; male; nuclear magnetic resonance imaging; physiology; procedures; Time series analysis</t>
        </is>
      </c>
      <c r="V1414" t="inlineStr">
        <is>
          <t>All Open Access; Gold Open Access; Green Open Access</t>
        </is>
      </c>
      <c r="W1414" t="inlineStr">
        <is>
          <t>Scopus</t>
        </is>
      </c>
      <c r="X1414" t="inlineStr">
        <is>
          <t>2-s2.0-85213304539</t>
        </is>
      </c>
      <c r="AD1414" t="inlineStr">
        <is>
          <t>Scopus</t>
        </is>
      </c>
    </row>
    <row r="1415">
      <c r="A1415" t="inlineStr">
        <is>
          <t>Complex Sound Discrimination in Zebrafish: Auditory Learning Within a Novel “Go/Go” Decision-Making Paradigm</t>
        </is>
      </c>
      <c r="B1415">
        <f>IF(COUNTIF($A$1:A1414,
IF(ISNUMBER(MATCH(RIGHT(TRIM(A1414),1),{".",",",";",":","!","?"},0)),
LEFT(TRIM(A1414),LEN(TRIM(A1414))-1),
TRIM(A1414)
))=1,
"Not Duplicate",
"Duplicate")</f>
        <v/>
      </c>
      <c r="C1415">
        <f>_xlfn.IFNA(_xlfn.XLOOKUP(A1415, Table1[Title], Table1[Inclusion/Exclusion Decision]), "Added studies")</f>
        <v/>
      </c>
      <c r="D1415" t="inlineStr">
        <is>
          <t>Patel A.; Mattapalli S.; Kanwal J.S.</t>
        </is>
      </c>
      <c r="H1415" t="n">
        <v>2025</v>
      </c>
      <c r="I1415" t="inlineStr">
        <is>
          <t>Animals</t>
        </is>
      </c>
      <c r="J1415" t="n">
        <v>15</v>
      </c>
      <c r="K1415" t="n">
        <v>23</v>
      </c>
      <c r="L1415" t="n">
        <v>3452</v>
      </c>
      <c r="M1415" t="inlineStr">
        <is>
          <t>Previous anatomic and physiologic studies of the peripheral and central auditory system, with rare exceptions, have relied on the use of tonal stimuli. Here, we test the hypothesis that zebrafish, Danio rerio, can detect and discriminate between two 6 s long complex sounds—a sequence of five multi-harmonic, noise-embedded constant frequency (NCF) tone pips and a chirp sequence consisting of six rapid downward frequency-modulated (DFM) sweeps. To test our hypothesis, we develop an associative conditioning assay, requiring prediction of an unconditioned stimulus (US). A video clip of a shoal of free-swimming zebrafish presented on an LCD screen serves as a desirable or rewarding US and a bullfrog with inflating and deflating vocal sacs serves as an aversive or fearful US. Within our novel “Go-to/Go-away” (or Go/Go) assay, sound discrimination allows an animal to decide to go/swim towards the desirable US and away from the undesirable US within a short time window preceding each US. We use markerless tracking of fish locations following twelve training runs and six test runs to determine if zebrafish can discriminate between the two sounds. We discovered that on average, fish move closer to the LCD screen in response to the sound paired to the rewarding CS and farther away from the screen in response to the sound paired with the aversive US. Differences in locations and longest swim trajectories occur in the 3 s time window between the CS and the US. These differences are largely retained on the second day of testing, suggesting overnight memory consolidation. We conclude that adult zebrafish can both perceive and rapidly learn to discriminate between complex sounds and that our novel assay can be implemented for high throughput screening of drugs targeted for alleviating memory and attention deficits as well as other neurodegenerative disorders. © 2025 by the authors.</t>
        </is>
      </c>
      <c r="P1415" t="inlineStr">
        <is>
          <t>10.3390/ani15233452</t>
        </is>
      </c>
      <c r="R1415" t="inlineStr">
        <is>
          <t>https://www.scopus.com/inward/record.uri?eid=2-s2.0-105024600547&amp;doi=10.3390%2Fani15233452&amp;partnerID=40&amp;md5=011f2c907c1f080e14bf3cdaeea84401</t>
        </is>
      </c>
      <c r="S1415" t="inlineStr">
        <is>
          <t>associative conditioning; attention; complex sound perception; fish; hearing; learning; memory; neuroethology; social reward</t>
        </is>
      </c>
      <c r="U1415" t="inlineStr">
        <is>
          <t>animal experiment; Article; attention deficit hyperactivity disorder; auditory learning; Complex Sound Discrimination; controlled study; decision making; female; functions of the sense organs and the sensory nervous system; Go/Go Decision-Making Paradigm; high throughput screening; hypoxia; male; memory consolidation; nerve degeneration; nonhuman; swimming; temperature; zebra fish</t>
        </is>
      </c>
      <c r="V1415" t="inlineStr">
        <is>
          <t>All Open Access; Gold Open Access; Green Open Access</t>
        </is>
      </c>
      <c r="W1415" t="inlineStr">
        <is>
          <t>Scopus</t>
        </is>
      </c>
      <c r="X1415" t="inlineStr">
        <is>
          <t>2-s2.0-105024600547</t>
        </is>
      </c>
      <c r="AD1415" t="inlineStr">
        <is>
          <t>Scopus</t>
        </is>
      </c>
    </row>
    <row r="1416">
      <c r="A1416" t="inlineStr">
        <is>
          <t>A hybrid metaheuristic–fuzzy logic-based framework for robust ADHD and multi-disease classification</t>
        </is>
      </c>
      <c r="B1416">
        <f>IF(COUNTIF($A$1:A1415,
IF(ISNUMBER(MATCH(RIGHT(TRIM(A1415),1),{".",",",";",":","!","?"},0)),
LEFT(TRIM(A1415),LEN(TRIM(A1415))-1),
TRIM(A1415)
))=1,
"Not Duplicate",
"Duplicate")</f>
        <v/>
      </c>
      <c r="C1416">
        <f>_xlfn.IFNA(_xlfn.XLOOKUP(A1416, Table1[Title], Table1[Inclusion/Exclusion Decision]), "Added studies")</f>
        <v/>
      </c>
      <c r="D1416" t="inlineStr">
        <is>
          <t>Deepika; Arora S.; Sharma M.</t>
        </is>
      </c>
      <c r="H1416" t="n">
        <v>2025</v>
      </c>
      <c r="I1416" t="inlineStr">
        <is>
          <t>Iran Journal of Computer Science</t>
        </is>
      </c>
      <c r="J1416" t="n">
        <v>8</v>
      </c>
      <c r="K1416" t="n">
        <v>4</v>
      </c>
      <c r="M1416" t="inlineStr">
        <is>
          <t>Various machine learning and deep learning approaches have been proposed for diagnosing attention deficit hyperactivity disorder (ADHD). Most of these studies have employed traditional methods, such as support vector machines, neural networks, extreme learning machines, etc., which still fall short of achieving the desired accuracy rate in ADHD classification, highlighting a need for more effective strategies. Fuzzy logic and metaheuristic-based approaches have emerged as promising strategies for improving classification performance. This study proposes an efficient and robust hybrid method that integrates an adaptive neuro-fuzzy inference system (ANFIS) with puma optimization and incorporates a recursive feature elimination technique for efficient feature selection to enhance learning performance. The proposed approach can (a) utilize fuzzy-based inferencing capabilities with a structure of the neural network, (b) prevent overfitting, and (c) solve the binary and multi-disease classification. This study uses the benchmark personal characteristic data of the ADHD-200 data set to train and evaluate the proposed model. The performance of the ANFIS classifier has been compared with several conventional machine learning classifiers, such as random forest classifier, K-nearest neighbor, and gradient boosting classifier etc. The proposed model achieves an accuracy of 99.40%, a sensitivity of 99.11%, and an F1-score of 98.10%, surpassing previous state-of-the-art ADHD studies. It can provide great assistance to medical experts to correctly classify ADHD patients and healthy individuals. The performance of the proposed model is further validated using four well-known disease data sets. The results demonstrate that the proposed model can adapt to different data sets and be used across various domains. © The Author(s), under exclusive licence to Springer Nature Switzerland AG 2025.</t>
        </is>
      </c>
      <c r="P1416" t="inlineStr">
        <is>
          <t>10.1007/s42044-025-00283-3</t>
        </is>
      </c>
      <c r="R1416" t="inlineStr">
        <is>
          <t>https://www.scopus.com/inward/record.uri?eid=2-s2.0-105007365398&amp;doi=10.1007%2Fs42044-025-00283-3&amp;partnerID=40&amp;md5=b5c7dafdbd8c8d1b6b5a0febe37f6d9a</t>
        </is>
      </c>
      <c r="S1416" t="inlineStr">
        <is>
          <t>Adaptive neuro-fuzzy inference system; Attention deficit hyperactivity disorder; Fuzzy logic; Puma optimization; Recursive feature elimination</t>
        </is>
      </c>
      <c r="W1416" t="inlineStr">
        <is>
          <t>Scopus</t>
        </is>
      </c>
      <c r="X1416" t="inlineStr">
        <is>
          <t>2-s2.0-105007365398</t>
        </is>
      </c>
      <c r="AD1416" t="inlineStr">
        <is>
          <t>Scopus</t>
        </is>
      </c>
    </row>
    <row r="1417">
      <c r="A1417" t="inlineStr">
        <is>
          <t>Frequency-specific alterations in low-frequency functional connectivity in children with ADHD</t>
        </is>
      </c>
      <c r="B1417">
        <f>IF(COUNTIF($A$1:A1416,
IF(ISNUMBER(MATCH(RIGHT(TRIM(A1416),1),{".",",",";",":","!","?"},0)),
LEFT(TRIM(A1416),LEN(TRIM(A1416))-1),
TRIM(A1416)
))=1,
"Not Duplicate",
"Duplicate")</f>
        <v/>
      </c>
      <c r="C1417">
        <f>_xlfn.IFNA(_xlfn.XLOOKUP(A1417, Table1[Title], Table1[Inclusion/Exclusion Decision]), "Added studies")</f>
        <v/>
      </c>
      <c r="D1417" t="inlineStr">
        <is>
          <t>Fateh A.A.; Muhammed H.; Mohammed A.A.Q.; Smahi A.; Alarefi A.; Zhang L.; Yue F.; Zeng H.</t>
        </is>
      </c>
      <c r="H1417" t="n">
        <v>2025</v>
      </c>
      <c r="I1417" t="inlineStr">
        <is>
          <t>BMC Psychiatry</t>
        </is>
      </c>
      <c r="J1417" t="n">
        <v>25</v>
      </c>
      <c r="K1417" t="n">
        <v>1</v>
      </c>
      <c r="L1417" t="n">
        <v>1183</v>
      </c>
      <c r="M1417" t="inlineStr">
        <is>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 Clinical trial number: Not applicable. © The Author(s) 2025.</t>
        </is>
      </c>
      <c r="P1417" t="inlineStr">
        <is>
          <t>10.1186/s12888-025-07586-6</t>
        </is>
      </c>
      <c r="R1417" t="inlineStr">
        <is>
          <t>https://www.scopus.com/inward/record.uri?eid=2-s2.0-105026315287&amp;doi=10.1186%2Fs12888-025-07586-6&amp;partnerID=40&amp;md5=1b83cc79f55e52c214836f1f10c474b9</t>
        </is>
      </c>
      <c r="S1417" t="inlineStr">
        <is>
          <t>Attention deficit hyperactivity disorder; Frequency band; Machine learning; Resting state fMRI</t>
        </is>
      </c>
      <c r="U1417" t="inlineStr">
        <is>
          <t>atomoxetine; biological marker; Chinese medicinal formula; methylphenidate; unclassified drug; Xiaoer Zhili syrup; accuracy; anxiety; Article; attention deficit hyperactivity disorder; behavior assessment; BOLD signal; Cambridge Neuropsychological Test Automated Battery; child; classifier; claustrophobia; clinical article; cognition; controlled study; data processing; DSM-5; echo planar imaging; echo-planar imaging  sequence; functional connectivity; functional magnetic resonance imaging; head motion analysis; head movement; human; learning; low-frequency functional connectivity; machine learning; male; nerve cell network; neuroimaging; neurophysiological monitoring; neuropsychological assessment; normal human; nuclear magnetic resonance imaging; paired associate learning; primary motor cortex; processing speed; receiver operating characteristic; resting state network; Schedule for Affective Disorders and Schizophrenia; sensitivity and specificity; support vector machine; T1 weighted imaging; Wechsler intelligence scale for children; working memory; article; attention deficit hyperactivity disorder; drug therapy; female; functional magnetic resonance imaging; machine learning; special situation for pharmacovigilance</t>
        </is>
      </c>
      <c r="V1417" t="inlineStr">
        <is>
          <t>All Open Access; Gold Open Access; Green Open Access</t>
        </is>
      </c>
      <c r="W1417" t="inlineStr">
        <is>
          <t>Scopus</t>
        </is>
      </c>
      <c r="X1417" t="inlineStr">
        <is>
          <t>2-s2.0-105026315287</t>
        </is>
      </c>
      <c r="AD1417" t="inlineStr">
        <is>
          <t>Scopus</t>
        </is>
      </c>
    </row>
    <row r="1418" hidden="1">
      <c r="A1418" t="inlineStr">
        <is>
          <t>Enhanced ADHD detection: Frequency information embedded in a visual-language framework</t>
        </is>
      </c>
      <c r="B1418">
        <f>IF(COUNTIF($A$1:A1417,
IF(ISNUMBER(MATCH(RIGHT(TRIM(A1417),1),{".",",",";",":","!","?"},0)),
LEFT(TRIM(A1417),LEN(TRIM(A1417))-1),
TRIM(A1417)
))=1,
"Not Duplicate",
"Duplicate")</f>
        <v/>
      </c>
      <c r="C1418">
        <f>_xlfn.IFNA(_xlfn.XLOOKUP(A1418, Table1[Title], Table1[Inclusion/Exclusion Decision]), "Added studies")</f>
        <v/>
      </c>
      <c r="D1418" t="inlineStr">
        <is>
          <t>Hu R.; Zhu K.; Hou Z.; Wang R.; Liu F.</t>
        </is>
      </c>
      <c r="H1418" t="n">
        <v>2024</v>
      </c>
      <c r="I1418" t="inlineStr">
        <is>
          <t>Displays</t>
        </is>
      </c>
      <c r="J1418" t="n">
        <v>83</v>
      </c>
      <c r="L1418" t="n">
        <v>102712</v>
      </c>
      <c r="M1418" t="inlineStr">
        <is>
          <t>This paper presents the Frequency-Integrated Visual-Language Network (FIVLNet), a deep learning (DL) framework tailored to improve the diagnostic accuracy for Attention Deficit Hyperactivity Disorder (ADHD) using magnetic resonance imaging (MRI) scans. Traditional DL approaches in ADHD diagnosis often overlook the sequential dependencies of MRI images or fail to adequately capture their complex structural details, resulting in suboptimal classification accuracy. To address this, the proposed FIVLNet synergistically integrates both high and low-frequency data from MRI images, based on the Convolutional Neural Network (CNN) and the cross-attention mechanism, subsequently achieving more comprehensive representations of the MRI images. Furthermore, in order to enrich the model's learning capacity, textual embeddings from Contrastive Language-Image Pre-training (CLIP) are introduced to provide additional modalities of information. FIVLNet also preserves a lightweight architecture, which necessitates a smaller number of learnable parameters compared to existing models. © 2024</t>
        </is>
      </c>
      <c r="P1418" t="inlineStr">
        <is>
          <t>10.1016/j.displa.2024.102712</t>
        </is>
      </c>
      <c r="R1418" t="inlineStr">
        <is>
          <t>https://www.scopus.com/inward/record.uri?eid=2-s2.0-85190164172&amp;doi=10.1016%2Fj.displa.2024.102712&amp;partnerID=40&amp;md5=def8cfa67e1ccc1ce99e9a6818161e5a</t>
        </is>
      </c>
      <c r="S1418" t="inlineStr">
        <is>
          <t>Deep learning; MRI image processing; Multimodal learning</t>
        </is>
      </c>
      <c r="U1418" t="inlineStr">
        <is>
          <t>Convolutional neural networks; Deep learning; Image enhancement; Learning systems; Visual languages; Attention deficit hyperactivity disorder; Deep learning; Detection frequency; Frequency information; Images processing; Integrated visual; Language networks; Learning frameworks; Magnetic resonance imaging image processing; Multi-modal learning; Magnetic resonance imaging</t>
        </is>
      </c>
      <c r="W1418" t="inlineStr">
        <is>
          <t>Scopus</t>
        </is>
      </c>
      <c r="X1418" t="inlineStr">
        <is>
          <t>2-s2.0-85190164172</t>
        </is>
      </c>
      <c r="AD1418" t="inlineStr">
        <is>
          <t>Scopus</t>
        </is>
      </c>
    </row>
    <row r="1419">
      <c r="A1419" t="inlineStr">
        <is>
          <t>Application of artificial intelligence (AI) in patients with autism spectrum disorder and associated comorbidities: a narrative review</t>
        </is>
      </c>
      <c r="B1419">
        <f>IF(COUNTIF($A$1:A1418,
IF(ISNUMBER(MATCH(RIGHT(TRIM(A1418),1),{".",",",";",":","!","?"},0)),
LEFT(TRIM(A1418),LEN(TRIM(A1418))-1),
TRIM(A1418)
))=1,
"Not Duplicate",
"Duplicate")</f>
        <v/>
      </c>
      <c r="C1419">
        <f>_xlfn.IFNA(_xlfn.XLOOKUP(A1419, Table1[Title], Table1[Inclusion/Exclusion Decision]), "Added studies")</f>
        <v/>
      </c>
      <c r="D1419" t="inlineStr">
        <is>
          <t>Kadam S.J.; Azar Y.P.; Shah S.J.</t>
        </is>
      </c>
      <c r="H1419" t="n">
        <v>2026</v>
      </c>
      <c r="I1419" t="inlineStr">
        <is>
          <t>Journal of Pediatric and Neonatal Individualized Medicine</t>
        </is>
      </c>
      <c r="J1419" t="n">
        <v>15</v>
      </c>
      <c r="K1419" t="n">
        <v>1</v>
      </c>
      <c r="L1419" t="inlineStr">
        <is>
          <t>e150105</t>
        </is>
      </c>
      <c r="M1419" t="inlineStr">
        <is>
          <t>Artificial intelligence (AI) is used in medicine to assist clinicians in diagnosing and treating patients with various medical conditions. It can have specific benefits for children with special needs, as it can assist in daily activities by enhancing support for these children. The incidence and prevalence of autism spectrum disorder (ASD) are rapidly increasing. ASD can be associated with other comorbid conditions involving multisystem medical and genetic disorders. AI can help with the early diagnosis and management of ASD and related comorbid conditions. This review aimed to study how AI can be used in patients with ASD and comorbidities. A narrative review was conducted to find the answer to the study. Electronic PubMed/Medline and Google Scholar databases were searched for peer-reviewed articles. Papers that were not written in the English language were excluded. Results of the study found that, along with providing autistic children the practice of identifying facial expressions, interacting socially, and responding appropriately to social cues, AI can help deal with complex comorbid conditions. AI heavily depends on large amounts of good-quality data, so it faces fundamental technological challenges, such as hallucinations, false results, data privacy, security, and ethical concerns. However, by addressing the challenges and limitations, AI can be a great tool for children with ASD and their families to navigate the associated comorbidities and improve the overall quality of life of these patients. Future research and collaboration of providers with policymakers and community partners can overcome the challenges for AI applications in patients with ASD and associated comorbidities. © 2026 Hygeia Press di Corridori Marinella. All rights reserved.</t>
        </is>
      </c>
      <c r="P1419" t="inlineStr">
        <is>
          <t>10.7363/150105</t>
        </is>
      </c>
      <c r="R1419" t="inlineStr">
        <is>
          <t>https://www.scopus.com/inward/record.uri?eid=2-s2.0-105031658892&amp;doi=10.7363%2F150105&amp;partnerID=40&amp;md5=818a8e4f4955fcf511899dc46ce0e92f</t>
        </is>
      </c>
      <c r="S1419" t="inlineStr">
        <is>
          <t>ADHD; AI; ANN; Artificial intelligence; artificial neural network; ASD; attention deficit hyperactivity disorder; autism spectrum disorder; deep learning; machine learning</t>
        </is>
      </c>
      <c r="W1419" t="inlineStr">
        <is>
          <t>Scopus</t>
        </is>
      </c>
      <c r="X1419" t="inlineStr">
        <is>
          <t>2-s2.0-105031658892</t>
        </is>
      </c>
      <c r="AD1419" t="inlineStr">
        <is>
          <t>Scopus</t>
        </is>
      </c>
    </row>
    <row r="1420">
      <c r="A1420" t="inlineStr">
        <is>
          <t>Developmental Brain Age Estimation From MRI Data: A Systematic Review of Deep Learning Approaches and Open Datasets</t>
        </is>
      </c>
      <c r="B1420">
        <f>IF(COUNTIF($A$1:A1419,
IF(ISNUMBER(MATCH(RIGHT(TRIM(A1419),1),{".",",",";",":","!","?"},0)),
LEFT(TRIM(A1419),LEN(TRIM(A1419))-1),
TRIM(A1419)
))=1,
"Not Duplicate",
"Duplicate")</f>
        <v/>
      </c>
      <c r="C1420">
        <f>_xlfn.IFNA(_xlfn.XLOOKUP(A1420, Table1[Title], Table1[Inclusion/Exclusion Decision]), "Added studies")</f>
        <v/>
      </c>
      <c r="D1420" t="inlineStr">
        <is>
          <t>Asma ull H.; Kaandorp M.P.T.; Jakab A.; Kim H.G.</t>
        </is>
      </c>
      <c r="H1420" t="n">
        <v>2026</v>
      </c>
      <c r="I1420" t="inlineStr">
        <is>
          <t>Journal of Magnetic Resonance Imaging</t>
        </is>
      </c>
      <c r="J1420" t="n">
        <v>63</v>
      </c>
      <c r="K1420" t="n">
        <v>3</v>
      </c>
      <c r="M1420" t="inlineStr">
        <is>
          <t>Brain age is an emerging concept that reflects complex, time-dependent changes in brain structure, identifying departures from expected neurodevelopmental patterns. In the developing brain, accurate MRI-based age estimation is a quantitative biomarker for detecting atypical neurodevelopment, facilitating early diagnosis, guiding clinical decision-making, and potentially improving long-term outcomes. Data-driven models applied to neuroimaging have provided valuable insights into the pathogenesis of various congenital and acquired pediatric conditions. In particular, advanced deep learning approaches have recently gained prominence in a wide range of pediatric neuroimaging studies, offering state-of-the-art performance in estimating developmental brain age. In this survey, we provide a comprehensive review of the current MRI applications of deep learning methodologies for developmental brain age (fetal stage—2 years) estimation. We provide details on both clinical and technical aspects, open-access developmental MRI datasets, and compare the performance of these models utilizing evaluation metrics. Additionally, we discuss the applications of brain age estimation in clinical research contexts, highlighting its importance in understanding neurodevelopmental disorders. Finally, we address the challenges faced and propose future research directions to advance the field of brain age estimation. We aim to provide valuable insights for researchers and practitioners, facilitating advancements in both theoretical understanding and practical applications of MRI-based deep learning brain age estimation of the developing brain. Evidence Level: 3. Technical Efficacy: Stage 2. © 2025 The Author(s). Journal of Magnetic Resonance Imaging published by Wiley Periodicals LLC on behalf of International Society for Magnetic Resonance in Medicine.</t>
        </is>
      </c>
      <c r="P1420" t="inlineStr">
        <is>
          <t>10.1002/jmri.70180</t>
        </is>
      </c>
      <c r="R1420" t="inlineStr">
        <is>
          <t>https://www.scopus.com/inward/record.uri?eid=2-s2.0-105025096894&amp;doi=10.1002%2Fjmri.70180&amp;partnerID=40&amp;md5=f138ae2ee51366cf8eadb0adce166c32</t>
        </is>
      </c>
      <c r="S1420" t="inlineStr">
        <is>
          <t>age estimation; brain; deep learning; magnetic resonance imaging (MRI); pediatric neuroimaging; perinatal neuroimaging</t>
        </is>
      </c>
      <c r="U1420" t="inlineStr">
        <is>
          <t>Brain; Child; Child, Preschool; Deep Learning; Female; Humans; Image Processing, Computer-Assisted; Infant; Infant, Newborn; Magnetic Resonance Imaging; Neuroimaging; age determination; artificial neural network; attention deficit hyperactivity disorder; autism; brain development; clinical decision making; cognition; decision making; deep learning; diffusion tensor imaging; diffusion weighted imaging; functional magnetic resonance imaging; gestational age; gray matter; hippocampus; human; k nearest neighbor; learning algorithm; machine learning; meta analysis; nerve cell differentiation; neuroimaging; nuclear magnetic resonance imaging; pathogenesis; Preferred Reporting Items for Systematic Reviews and Meta-Analyses; Review; support vector machine; systematic review; T1 weighted imaging; T2 weighted imaging; brain; child; deep learning; diagnostic imaging; female; growth, development and aging; image processing; infant; neuroimaging; newborn; preschool child; procedures</t>
        </is>
      </c>
      <c r="V1420" t="inlineStr">
        <is>
          <t>All Open Access; Green Open Access</t>
        </is>
      </c>
      <c r="W1420" t="inlineStr">
        <is>
          <t>Scopus</t>
        </is>
      </c>
      <c r="X1420" t="inlineStr">
        <is>
          <t>2-s2.0-105025096894</t>
        </is>
      </c>
      <c r="AD1420" t="inlineStr">
        <is>
          <t>Scopus</t>
        </is>
      </c>
    </row>
    <row r="1421">
      <c r="A1421" t="inlineStr">
        <is>
          <t>A weighted dispersion entropy based EEG analysis for ADHD diagnosis</t>
        </is>
      </c>
      <c r="B1421">
        <f>IF(COUNTIF($A$1:A1420,
IF(ISNUMBER(MATCH(RIGHT(TRIM(A1420),1),{".",",",";",":","!","?"},0)),
LEFT(TRIM(A1420),LEN(TRIM(A1420))-1),
TRIM(A1420)
))=1,
"Not Duplicate",
"Duplicate")</f>
        <v/>
      </c>
      <c r="C1421">
        <f>_xlfn.IFNA(_xlfn.XLOOKUP(A1421, Table1[Title], Table1[Inclusion/Exclusion Decision]), "Added studies")</f>
        <v/>
      </c>
      <c r="D1421" t="inlineStr">
        <is>
          <t>Ullah M.Z.; Ta N.; Yu D.</t>
        </is>
      </c>
      <c r="H1421" t="n">
        <v>2025</v>
      </c>
      <c r="I1421" t="inlineStr">
        <is>
          <t>Biomedical Signal Processing and Control</t>
        </is>
      </c>
      <c r="J1421" t="n">
        <v>108</v>
      </c>
      <c r="L1421" t="n">
        <v>107993</v>
      </c>
      <c r="M1421" t="inlineStr">
        <is>
          <t>Background: Attention deficit hyperactivity disorder (ADHD) is a neurodevelopmental condition that may exhibit atypical electroencephalogram (EEG) across certain cerebral regions. Recently, entropy has been widely used to quantify the aberrant complexity of EEG signals in ADHD patients. Even though a number of entropy algorithms have been developed, there are still some technical drawbacks, such as failing to discern the individual contribution of each EEG channel to the diagnosis of ADHD. Methods: This study suggested a new entropy called weighted dispersion entropy (WDE) to determine the specific brain channels that contribute the most to group differences between ADHD and typically developing (TD) children. A Gated Recurrent Unit (GRU) based classifier was constructed, where WDE values in some channels of interest were taken as feature parameters. To illustrate the feasibility of the suggested technique, this study used a publicly accessible database that included the EEG data from 61 children with ADHD (aged 7–12 years) and 60 TD children (aged 7–12 years). Results: Findings showed that WDE can be applied to determine which channels and brain lobes may exhibit higher contribution rates (weights) in distinguishing between the ADHD and TD groups. Additionally, the GRU model achieved a noteworthy accuracy of 93.20% and the highest ROC of 98% for ADHD classification. Conclusion: The WDE, with the ability to identify contributing channels, reinforces the credibility and utility of WDE as a potential biomarker to capture the intricacies of EEG signals and differentiate between ADHD and TD children. © 2025</t>
        </is>
      </c>
      <c r="P1421" t="inlineStr">
        <is>
          <t>10.1016/j.bspc.2025.107993</t>
        </is>
      </c>
      <c r="R1421" t="inlineStr">
        <is>
          <t>https://www.scopus.com/inward/record.uri?eid=2-s2.0-105003592507&amp;doi=10.1016%2Fj.bspc.2025.107993&amp;partnerID=40&amp;md5=f7c4e3ab590a5e3af2cf4e205e856b90</t>
        </is>
      </c>
      <c r="S1421" t="inlineStr">
        <is>
          <t>Attention deficit hyperactivity disorder; Brain electrical activity; Electroencephalogram; Entropy; Gated recurrent unit (GRU)</t>
        </is>
      </c>
      <c r="U1421" t="inlineStr">
        <is>
          <t>Diseases; Attention deficit hyperactivity disorder; Atypicals; Brain electrical activity; Condition; Electroencephalogram analysis; Electroencephalogram signals; Entropy algorithms; Entropy-based; Gated recurrent unit; Group differences; algorithm; Article; attention deficit hyperactivity disorder; child; classifier; controlled study; electroencephalography; entropy; female; gated recurrent unit network; human; machine learning algorithm; male; time series analysis; weighted dispersion entropy; Electroencephalography</t>
        </is>
      </c>
      <c r="W1421" t="inlineStr">
        <is>
          <t>Scopus</t>
        </is>
      </c>
      <c r="X1421" t="inlineStr">
        <is>
          <t>2-s2.0-105003592507</t>
        </is>
      </c>
      <c r="AD1421" t="inlineStr">
        <is>
          <t>Scopus</t>
        </is>
      </c>
    </row>
    <row r="1422">
      <c r="A1422" t="inlineStr">
        <is>
          <t>Global, regional, and national burdens of attention deficit hyperactivity disorder in adolescents and young adults aged 10–24 years from 1990 to 2021: A trend analysis</t>
        </is>
      </c>
      <c r="B1422">
        <f>IF(COUNTIF($A$1:A1421,
IF(ISNUMBER(MATCH(RIGHT(TRIM(A1421),1),{".",",",";",":","!","?"},0)),
LEFT(TRIM(A1421),LEN(TRIM(A1421))-1),
TRIM(A1421)
))=1,
"Not Duplicate",
"Duplicate")</f>
        <v/>
      </c>
      <c r="C1422">
        <f>_xlfn.IFNA(_xlfn.XLOOKUP(A1422, Table1[Title], Table1[Inclusion/Exclusion Decision]), "Added studies")</f>
        <v/>
      </c>
      <c r="D1422" t="inlineStr">
        <is>
          <t>Yuan B.; Ao B.; Ali S.; Cai Q.; Chen Y.; Huang Y.</t>
        </is>
      </c>
      <c r="H1422" t="n">
        <v>2026</v>
      </c>
      <c r="I1422" t="inlineStr">
        <is>
          <t>PLOS ONE</t>
        </is>
      </c>
      <c r="J1422" t="n">
        <v>21</v>
      </c>
      <c r="K1422" s="6" t="n">
        <v>46055</v>
      </c>
      <c r="L1422" t="inlineStr">
        <is>
          <t>e0341076</t>
        </is>
      </c>
      <c r="M1422" t="inlineStr">
        <is>
          <t>Background Attention Deficit Hyperactivity Disorder (ADHD) is a major neurodevelopmental disorder among adolescents and young adults (AYAs) worldwide. However, there is still insufficient understanding of the burden and trends of this condition. This study aims to assess the trends in the global, regional, and national burden of ADHD among AYAs aged 10–24 years from 1990 to 2021. Methods Based on the Global Burden of Diseases, Injuries, and Risk Factors Study (GBD) 2021, our study reports estimates of the incidence, prevalence, and disability-adjusted life-years (DALYs) of ADHD among AYAs at the global, regional, and national levels, including the corresponding rates and 95% uncertainty intervals (UIs). We also analyzes the trends in the burden of ADHD from 1990 to 2021 from both global and local perspectives, specifically by Estimated Annual Percentage Change (EAPC) and Average Annual Percentage Changes (AAPCs). Additionally, these global trends are further examined according to age, sex, and Socio-Demographic Index (SDI). Results Globally, the incidence of ADHD among AYAs decreased slightly from 12.61 per 100,000 population in 1990 to 11.89 per 100,000 population in 2021, with an EAPC of −0.61% (95% CI −0.79 to −0.43) and AAPCs of −0.17% (95% CI −0.28 to −0.05). The prevalence rate decreased slightly from 2,381.82 per 100,000 population in 1990–2,173.48 per 100,000 population in 2021, with an EAPC of −0.58% (95% CI −0.63 to −0.53) and AAPCs of −0.44% (95% CI −0.47 to −0.42). The rate of DALYs decreased from a 1990 rate of 30.31 per 100,000 population to 26.56 per 100,000 population in 2021, with an EAPC of −0.58% (95% CI −0.63 to −0.52) and AAPCs of −0.44% (95% CI −0.47 to −0.42). In terms of gender, incidence, prevalence and rates of DALYs were higher in males than in females during the same period. In terms of age, the incidence rate originated only from the 10–14 years age group, and only prevalence and DALYs rates were present in the 15–19 years age group and 20–24 years age group and the trend analysis results were correlated with the age group. According to SDI quintiles, incidence, prevalence, and rates of DALYs for ADHD had the highest increases from 1990 to 2021 in areas with a High-middle SDI or High SDI. However, the relationship between incidence, prevalence, and DALYs rates and SDI was nonlinear, and regionally, Australasia had the highest incidence, prevalence, and DALYs rates in 2021, with Western Europe and East Asia having the largest increases in incidence, prevalence, and DALYs rates. In terms of countries, Australia has the highest incidence, prevalence and DALYs rates in 2021, while the UK, Spain and China have the highest rate increases. Conclusions Over the past 30 years, there has been a general downward trend in the incidence and prevalence of ADHD and in the rate of DALYs worldwide. However, phased studies have shown less homogeneous trends in recent years, which may be related to changes in the level of socioeconomic development, diagnostic criteria, and therapeutic approaches. Therefore, it is necessary to continue to promote research on the accuracy and universality of ADHD diagnosis and treatment in the future, with a view to further reducing the global health burden of ADHD. © 2026 Yuan et al. This is an open access article distributed under the terms of the Creative Commons Attribution License, which permits unrestricted use, distribution, and reproduction in any medium, provided the original author and source are credited.</t>
        </is>
      </c>
      <c r="P1422" t="inlineStr">
        <is>
          <t>10.1371/journal.pone.0341076</t>
        </is>
      </c>
      <c r="R1422" t="inlineStr">
        <is>
          <t>https://www.scopus.com/inward/record.uri?eid=2-s2.0-105030905331&amp;doi=10.1371%2Fjournal.pone.0341076&amp;partnerID=40&amp;md5=c99adcfd75939e74f7bdce5e89119c9b</t>
        </is>
      </c>
      <c r="U1422" t="inlineStr">
        <is>
          <t>Adolescent; Attention Deficit Disorder with Hyperactivity; Child; Disability-Adjusted Life Years; Female; Global Burden of Disease; Global Health; Humans; Incidence; Male; Pattern Analysis, Machine; Prevalence; Risk Factors; Young Adult; adolescent; adult; Article; attention deficit hyperactivity disorder; average annual percentage change; child; China; disability-adjusted life year; disease burden; education; estimated annual percentage change; Far East; female; global disease burden; human; human experiment; incidence; male; national disease burden; physical parameters; prevalence; regional disease burden; risk factor; sociodemographics; Spain; United Kingdom; Western Europe; young adult; epidemiology; global disease burden; global health; pattern analysis (machine learning)</t>
        </is>
      </c>
      <c r="V1422" t="inlineStr">
        <is>
          <t>All Open Access; Gold Open Access; Green Open Access</t>
        </is>
      </c>
      <c r="W1422" t="inlineStr">
        <is>
          <t>Scopus</t>
        </is>
      </c>
      <c r="X1422" t="inlineStr">
        <is>
          <t>2-s2.0-105030905331</t>
        </is>
      </c>
      <c r="AD1422" t="inlineStr">
        <is>
          <t>Scopus</t>
        </is>
      </c>
    </row>
    <row r="1423">
      <c r="A1423" t="inlineStr">
        <is>
          <t>Machine Learning Prediction of ADHD Metrics From Conners' CPT-II Data and Demographics</t>
        </is>
      </c>
      <c r="B1423">
        <f>IF(COUNTIF($A$1:A1422,
IF(ISNUMBER(MATCH(RIGHT(TRIM(A1422),1),{".",",",";",":","!","?"},0)),
LEFT(TRIM(A1422),LEN(TRIM(A1422))-1),
TRIM(A1422)
))=1,
"Not Duplicate",
"Duplicate")</f>
        <v/>
      </c>
      <c r="C1423">
        <f>_xlfn.IFNA(_xlfn.XLOOKUP(A1423, Table1[Title], Table1[Inclusion/Exclusion Decision]), "Added studies")</f>
        <v/>
      </c>
      <c r="D1423" t="inlineStr">
        <is>
          <t>Satvik J.S.; Raghu S.; Bakkialakshmi V.S.</t>
        </is>
      </c>
      <c r="H1423" t="n">
        <v>2025</v>
      </c>
      <c r="I1423" t="inlineStr">
        <is>
          <t>3rd IEEE International Conference on Networks, Multimedia and Information Technology, NMITCON 2025</t>
        </is>
      </c>
      <c r="M1423" t="inlineStr">
        <is>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 © 2025 IEEE.</t>
        </is>
      </c>
      <c r="P1423" t="inlineStr">
        <is>
          <t>10.1109/NMITCON65824.2025.11187621</t>
        </is>
      </c>
      <c r="R1423" t="inlineStr">
        <is>
          <t>https://www.scopus.com/inward/record.uri?eid=2-s2.0-105020810353&amp;doi=10.1109%2FNMITCON65824.2025.11187621&amp;partnerID=40&amp;md5=40844721841fea3484959f20da061eac</t>
        </is>
      </c>
      <c r="S1423" t="inlineStr">
        <is>
          <t>ADHD; Assessment; Cognitive Function; CPT-II; Data Analysis; Gradient Boosting; HYPERAKTIV dataset; LightGBM; Machine Learning; Prediction; T-score; XGBoost</t>
        </is>
      </c>
      <c r="U1423" t="inlineStr">
        <is>
          <t>Adaptive boosting; Biomedical engineering; Data reduction; Diagnosis; Diseases; Function evaluation; Information use; Learning systems; Machine learning; Population statistics; Statistical tests; ADHD; Assessment; Cognitive functions; Continuous performance test II; Gradient boosting; HYPERAKTIV dataset; Lightgbm; Machine-learning; Performance tests; T-score; Xgboost; Forecasting</t>
        </is>
      </c>
      <c r="W1423" t="inlineStr">
        <is>
          <t>Scopus</t>
        </is>
      </c>
      <c r="X1423" t="inlineStr">
        <is>
          <t>2-s2.0-105020810353</t>
        </is>
      </c>
      <c r="AD1423" t="inlineStr">
        <is>
          <t>Scopus</t>
        </is>
      </c>
    </row>
    <row r="1424" hidden="1">
      <c r="A1424" t="inlineStr">
        <is>
          <t>Multivariate prediction of temper outbursts in a sample of youth enriched for irritability using ecological momentary assessment data: A registered report</t>
        </is>
      </c>
      <c r="B1424">
        <f>IF(COUNTIF($A$1:A1423,
IF(ISNUMBER(MATCH(RIGHT(TRIM(A1423),1),{".",",",";",":","!","?"},0)),
LEFT(TRIM(A1423),LEN(TRIM(A1423))-1),
TRIM(A1423)
))=1,
"Not Duplicate",
"Duplicate")</f>
        <v/>
      </c>
      <c r="C1424">
        <f>_xlfn.IFNA(_xlfn.XLOOKUP(A1424, Table1[Title], Table1[Inclusion/Exclusion Decision]), "Added studies")</f>
        <v/>
      </c>
      <c r="D1424" t="inlineStr">
        <is>
          <t>Saha D.; Naim R.; Pereira F.; Brotman M.A.; Zheng C.Y.</t>
        </is>
      </c>
      <c r="H1424" t="n">
        <v>2025</v>
      </c>
      <c r="I1424" t="inlineStr">
        <is>
          <t>PLoS ONE</t>
        </is>
      </c>
      <c r="J1424" t="n">
        <v>20</v>
      </c>
      <c r="K1424" s="6" t="n">
        <v>46084</v>
      </c>
      <c r="L1424" t="inlineStr">
        <is>
          <t>e0289235</t>
        </is>
      </c>
      <c r="M1424" t="inlineStr">
        <is>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interventions in youth affected with severe and impairing psychopathology. © 2025 Public Library of Science. All rights reserved.</t>
        </is>
      </c>
      <c r="P1424" t="inlineStr">
        <is>
          <t>10.1371/journal.pone.0289235</t>
        </is>
      </c>
      <c r="R1424" t="inlineStr">
        <is>
          <t>https://www.scopus.com/inward/record.uri?eid=2-s2.0-105000383986&amp;doi=10.1371%2Fjournal.pone.0289235&amp;partnerID=40&amp;md5=6504545b88469f615bdf626d620357ce</t>
        </is>
      </c>
      <c r="U1424" t="inlineStr">
        <is>
          <t>Adolescent; Child; Ecological Momentary Assessment; Female; Humans; Irritable Mood; Logistic Models; Male; Multivariate Analysis; Pre-Registration Publication; accuracy; adolescent; adult; anger; anxiety; anxiety assessment; anxiety disorder; area under the curve; Article; attention deficit hyperactivity disorder; bipolar disorder; child; classifier; confirmatory factor analysis; controlled study; cross validation; depression; developmental disorder; diagnostic test accuracy study; ecological momentary assessment; false positive result; feasibility study; female; happiness; human; hunger; irritability; juvenile; Likert scale; logistic regression analysis; machine learning; male; mental chronometry; mental disease; neurologic disease; obsessive compulsive disorder; posttraumatic stress disorder; prediction; registered report; sadness; schizophrenia; sensitivity analysis; wechsler abbreviated intelligence scale; Wechsler intelligence scale; multivariate analysis; registered report; statistical model</t>
        </is>
      </c>
      <c r="V1424" t="inlineStr">
        <is>
          <t>All Open Access; Gold Open Access; Green Open Access</t>
        </is>
      </c>
      <c r="W1424" t="inlineStr">
        <is>
          <t>Scopus</t>
        </is>
      </c>
      <c r="X1424" t="inlineStr">
        <is>
          <t>2-s2.0-105000383986</t>
        </is>
      </c>
      <c r="AD1424" t="inlineStr">
        <is>
          <t>Scopus</t>
        </is>
      </c>
    </row>
    <row r="1425">
      <c r="A1425" t="inlineStr">
        <is>
          <t>Diagnosing ADHD with 1D-CNN: Efficient Analysis of fMRI Data</t>
        </is>
      </c>
      <c r="B1425">
        <f>IF(COUNTIF($A$1:A1424,
IF(ISNUMBER(MATCH(RIGHT(TRIM(A1424),1),{".",",",";",":","!","?"},0)),
LEFT(TRIM(A1424),LEN(TRIM(A1424))-1),
TRIM(A1424)
))=1,
"Not Duplicate",
"Duplicate")</f>
        <v/>
      </c>
      <c r="C1425">
        <f>_xlfn.IFNA(_xlfn.XLOOKUP(A1425, Table1[Title], Table1[Inclusion/Exclusion Decision]), "Added studies")</f>
        <v/>
      </c>
      <c r="D1425" t="inlineStr">
        <is>
          <t>Ain Q.U.; Jawed S.</t>
        </is>
      </c>
      <c r="H1425" t="n">
        <v>2025</v>
      </c>
      <c r="I1425" t="inlineStr">
        <is>
          <t>Proceedings of SPIE - The International Society for Optical Engineering</t>
        </is>
      </c>
      <c r="J1425" t="n">
        <v>13517</v>
      </c>
      <c r="L1425" t="inlineStr">
        <is>
          <t>135170E</t>
        </is>
      </c>
      <c r="M1425" t="inlineStr">
        <is>
          <t>Attention Deficit Hyperactivity Disorder (ADHD) is a type of neurodevelopmental disease affecting the mental health of children and adults. So accurate diagnosis as early as possible is essential. Several conventional diagnostic methodologies, along with machine learning and deep learning-based methodologies, have been devised. Nevertheless, there are still certain deficiencies. Therefore, this study addresses the need for precise and timely detection of ADHD, emphasizing the shortcomings of existing applications. Utilizing resting-state functional MRIs, this study proposes a method based on a 1-dimensional Convolution Neural Network (1D-CNN) for the diagnosis of ADHD. The dataset employed in this study consists of 192 subjects including 78 ADHD patients and 114 healthy controls. The independent components have been extracted which treated as feature channels using Independent Component Analysis and then passed to 1D-CNN for classification. Experimental results reveal that the proposed model achieves 80.21 % accuracy, 84.21 % precision, 82.76% recall, 0.90 AUC, and 3709.12 seconds execution time. The results of this model have been also compared with other methods which indicate that the proposed model outperforms them in terms of all evaluation metrics. © 2025 SPIE.</t>
        </is>
      </c>
      <c r="P1425" t="inlineStr">
        <is>
          <t>10.1117/12.3056040</t>
        </is>
      </c>
      <c r="R1425" t="inlineStr">
        <is>
          <t>https://www.scopus.com/inward/record.uri?eid=2-s2.0-105000141575&amp;doi=10.1117%2F12.3056040&amp;partnerID=40&amp;md5=4e444aae2b8aacb50d17069f170f0617</t>
        </is>
      </c>
      <c r="S1425" t="inlineStr">
        <is>
          <t>1D-CNN; ADHD; Deep Learning; ICA; rs-fMRI</t>
        </is>
      </c>
      <c r="U1425" t="inlineStr">
        <is>
          <t>Diagnosis; 1-dimensional convolution neural network; Attention deficit hyperactivity disorder; Convolution neural network; Deep learning; Efficient analysis; fMRI data; Health of children; Mental health; Network efficient; Rs-fMRI; Diseases</t>
        </is>
      </c>
      <c r="W1425" t="inlineStr">
        <is>
          <t>Scopus</t>
        </is>
      </c>
      <c r="X1425" t="inlineStr">
        <is>
          <t>2-s2.0-105000141575</t>
        </is>
      </c>
      <c r="AD1425" t="inlineStr">
        <is>
          <t>Scopus</t>
        </is>
      </c>
    </row>
    <row r="1426">
      <c r="A1426" t="inlineStr">
        <is>
          <t>Enhancing Adverse Drug Reaction Classification of Attention Deficit Hyperactivity Disorder Diagnosis Data Using Deep Learning with Optimization Algorithm</t>
        </is>
      </c>
      <c r="B1426">
        <f>IF(COUNTIF($A$1:A1425,
IF(ISNUMBER(MATCH(RIGHT(TRIM(A1425),1),{".",",",";",":","!","?"},0)),
LEFT(TRIM(A1425),LEN(TRIM(A1425))-1),
TRIM(A1425)
))=1,
"Not Duplicate",
"Duplicate")</f>
        <v/>
      </c>
      <c r="C1426">
        <f>_xlfn.IFNA(_xlfn.XLOOKUP(A1426, Table1[Title], Table1[Inclusion/Exclusion Decision]), "Added studies")</f>
        <v/>
      </c>
      <c r="D1426" t="inlineStr">
        <is>
          <t>Deepaletchumi N.; Mala R.</t>
        </is>
      </c>
      <c r="H1426" t="n">
        <v>2025</v>
      </c>
      <c r="I1426" t="inlineStr">
        <is>
          <t>Fusion: Practice and Applications</t>
        </is>
      </c>
      <c r="J1426" t="n">
        <v>19</v>
      </c>
      <c r="K1426" t="n">
        <v>1</v>
      </c>
      <c r="M1426" t="inlineStr">
        <is>
          <t>Adverse Drug Reaction (ADR) is a significant global public health issue and the main cause of death. Generally, the effects of ADR are complex. Clinically, they can cause major patient damage and, in some cases, death. Besides, this outcome in significant healthcare costs financially owing to enlarged hospital visits, extra treatments, and harm to productivity. Therefore, early recognition and mitigation of ADRs are vital for the patients. Enhancing the early detection of ADRs and deadliness could severely reduce the harm to patients, improve patient safety, decrease healthcare costs, and increase the efficacy of the drug development procedure. Conventional pre-clinical toxicity tests are expensive, time-consuming, and frequently fail to forecast human-specific toxic effects. Artificial Intelligence (AI)-based deep learning (DL) has been quickly adopted in numerous areas, with healthcare, for its latent to manage huge datasets, find out patterns, and generate predictions. This study presents a new Adverse Drug Reaction Detection through Deep Learning and Improved Red-Tailed Hawk Algorithm (ADRD-DLIRTHA). The main intention of the ADRD-DLIRTHA model is to enhance the detection and classification process of ADR using advanced hybrid and optimization techniques. At first, the data normalization stage applies z-score normalization for converting input data into a beneficial set-up. Furthermore, the proposed ADRD-DLIRTHA method designs a convolutional neural network and long short-term memory (CNN-LSTM) technique for the classification process. At last, the improved red-tailed hawk (IRTH) algorithm-based hyperparameter selection process has been applied to optimize the classification results of the CNN-LSTM system. A wide range of experimentation was led to authorize the performance of the ADRD-DLIRTHA system. The simulation results specified that the ADRD-DLIRTHA model emphasized advancement over other existing techniques. © 2025, American Scientific Publishing Group (ASPG). All rights reserved.</t>
        </is>
      </c>
      <c r="P1426" t="inlineStr">
        <is>
          <t>10.54216/FPA.190104</t>
        </is>
      </c>
      <c r="R1426" t="inlineStr">
        <is>
          <t>https://www.scopus.com/inward/record.uri?eid=2-s2.0-105000023250&amp;doi=10.54216%2FFPA.190104&amp;partnerID=40&amp;md5=5b565a89b1caa484f9f790f716adbc48</t>
        </is>
      </c>
      <c r="S1426" t="inlineStr">
        <is>
          <t>Adverse Drug Reaction; Artificial Intelligence; Data Normalization; Deep Learning; Improved Red-Tailed Hawk Algorithm</t>
        </is>
      </c>
      <c r="W1426" t="inlineStr">
        <is>
          <t>Scopus</t>
        </is>
      </c>
      <c r="X1426" t="inlineStr">
        <is>
          <t>2-s2.0-105000023250</t>
        </is>
      </c>
      <c r="AD1426" t="inlineStr">
        <is>
          <t>Scopus</t>
        </is>
      </c>
    </row>
    <row r="1427">
      <c r="A1427" t="inlineStr">
        <is>
          <t>Global research progress of electroencephalography applications in attention deficit hyperactivity disorder Bibliometrics and visualized analysis</t>
        </is>
      </c>
      <c r="B1427">
        <f>IF(COUNTIF($A$1:A1426,
IF(ISNUMBER(MATCH(RIGHT(TRIM(A1426),1),{".",",",";",":","!","?"},0)),
LEFT(TRIM(A1426),LEN(TRIM(A1426))-1),
TRIM(A1426)
))=1,
"Not Duplicate",
"Duplicate")</f>
        <v/>
      </c>
      <c r="C1427">
        <f>_xlfn.IFNA(_xlfn.XLOOKUP(A1427, Table1[Title], Table1[Inclusion/Exclusion Decision]), "Added studies")</f>
        <v/>
      </c>
      <c r="D1427" t="inlineStr">
        <is>
          <t>Liu B.; Liu X.; Wei J.; Sun S.; Chen W.; Deng Y.</t>
        </is>
      </c>
      <c r="H1427" t="n">
        <v>2024</v>
      </c>
      <c r="I1427" t="inlineStr">
        <is>
          <t>Medicine (United States)</t>
        </is>
      </c>
      <c r="J1427" t="n">
        <v>103</v>
      </c>
      <c r="K1427" t="n">
        <v>38</v>
      </c>
      <c r="M1427" t="inlineStr">
        <is>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 Copyright © 2024 the Author(s).</t>
        </is>
      </c>
      <c r="P1427" t="inlineStr">
        <is>
          <t>10.1097/MD.0000000000039668</t>
        </is>
      </c>
      <c r="R1427" t="inlineStr">
        <is>
          <t>https://www.scopus.com/inward/record.uri?eid=2-s2.0-85204756245&amp;doi=10.1097%2FMD.0000000000039668&amp;partnerID=40&amp;md5=4ba6dd48554c912d314d17f00ee3a450</t>
        </is>
      </c>
      <c r="S1427" t="inlineStr">
        <is>
          <t>ADHD; attention deficit hyperactivity disorder; developing trends; EEG; electroencephalography; visual analysis</t>
        </is>
      </c>
      <c r="U1427" t="inlineStr">
        <is>
          <t>Attention Deficit Disorder with Hyperactivity; Bibliometrics; Biomedical Research; Electroencephalography; Evoked Potentials; Humans; Neurofeedback; biological marker; Article; attention deficit hyperactivity disorder; bibliometrics; clinical assessment; data visualization; deep learning; developmental disorder; electroencephalogram; electroencephalography; epilepsy; event related potential; evoked response; executive function; human; machine learning; mental disease; neurofeedback; pediatric patient; theta rhythm; attention deficit hyperactivity disorder; diagnosis; medical research; pathophysiology; physiology; procedures</t>
        </is>
      </c>
      <c r="V1427" t="inlineStr">
        <is>
          <t>All Open Access; Gold Open Access; Green Open Access</t>
        </is>
      </c>
      <c r="W1427" t="inlineStr">
        <is>
          <t>Scopus</t>
        </is>
      </c>
      <c r="X1427" t="inlineStr">
        <is>
          <t>2-s2.0-85204756245</t>
        </is>
      </c>
      <c r="AD1427" t="inlineStr">
        <is>
          <t>Scopus</t>
        </is>
      </c>
    </row>
    <row r="1428">
      <c r="A1428" t="inlineStr">
        <is>
          <t>Smartphone-based colorimetric determination of dopamine using modified plasmonic gold nanoparticles via implementation of U2-net and machine learning algorithms</t>
        </is>
      </c>
      <c r="B1428">
        <f>IF(COUNTIF($A$1:A1427,
IF(ISNUMBER(MATCH(RIGHT(TRIM(A1427),1),{".",",",";",":","!","?"},0)),
LEFT(TRIM(A1427),LEN(TRIM(A1427))-1),
TRIM(A1427)
))=1,
"Not Duplicate",
"Duplicate")</f>
        <v/>
      </c>
      <c r="C1428">
        <f>_xlfn.IFNA(_xlfn.XLOOKUP(A1428, Table1[Title], Table1[Inclusion/Exclusion Decision]), "Added studies")</f>
        <v/>
      </c>
      <c r="D1428" t="inlineStr">
        <is>
          <t>Abdullah R.; Sabry A.; Mahmoud A.M.; Galal M.M.</t>
        </is>
      </c>
      <c r="H1428" t="n">
        <v>2026</v>
      </c>
      <c r="I1428" t="inlineStr">
        <is>
          <t>Sensing and Bio-Sensing Research</t>
        </is>
      </c>
      <c r="J1428" t="n">
        <v>52</v>
      </c>
      <c r="L1428" t="n">
        <v>100998</v>
      </c>
      <c r="M1428" t="inlineStr">
        <is>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 -acetyl-L-cysteine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μM,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μM. This study marks the first implementation of U2-Net for smartphone-derived data preprocessing and highlights the innovative combination of smartphone technology with machine learning through a user-friendly Streamlit web application for estimating dopamine concentrations. Copyright © 2026. Published by Elsevier B.V.</t>
        </is>
      </c>
      <c r="P1428" t="inlineStr">
        <is>
          <t>10.1016/j.sbsr.2026.100998</t>
        </is>
      </c>
      <c r="R1428" t="inlineStr">
        <is>
          <t>https://www.scopus.com/inward/record.uri?eid=2-s2.0-105032582360&amp;doi=10.1016%2Fj.sbsr.2026.100998&amp;partnerID=40&amp;md5=5087c5ab218e4d5d6591b3b429d4c024</t>
        </is>
      </c>
      <c r="S1428" t="inlineStr">
        <is>
          <t>Colorimetric detection; Dopamine; Gold nanoparticles; Local surface plasmon resonance (LSPR) sensors; Machine learning algorithms; U&lt;sup&gt;2&lt;/sup&gt;-net</t>
        </is>
      </c>
      <c r="V1428" t="inlineStr">
        <is>
          <t>All Open Access; Gold Open Access</t>
        </is>
      </c>
      <c r="W1428" t="inlineStr">
        <is>
          <t>Scopus</t>
        </is>
      </c>
      <c r="X1428" t="inlineStr">
        <is>
          <t>2-s2.0-105032582360</t>
        </is>
      </c>
      <c r="AD1428" t="inlineStr">
        <is>
          <t>Scopus</t>
        </is>
      </c>
    </row>
    <row r="1429">
      <c r="A1429" t="inlineStr">
        <is>
          <t>The fNIRS Landscape of ADHD: Device Specifications, Neural Markers, and AI Classification</t>
        </is>
      </c>
      <c r="B1429">
        <f>IF(COUNTIF($A$1:A1428,
IF(ISNUMBER(MATCH(RIGHT(TRIM(A1428),1),{".",",",";",":","!","?"},0)),
LEFT(TRIM(A1428),LEN(TRIM(A1428))-1),
TRIM(A1428)
))=1,
"Not Duplicate",
"Duplicate")</f>
        <v/>
      </c>
      <c r="C1429">
        <f>_xlfn.IFNA(_xlfn.XLOOKUP(A1429, Table1[Title], Table1[Inclusion/Exclusion Decision]), "Added studies")</f>
        <v/>
      </c>
      <c r="D1429" t="inlineStr">
        <is>
          <t>Gao T.; Wei Z.; Liang G.; Zhao P.; Wang L.; Fan Y.</t>
        </is>
      </c>
      <c r="H1429" t="n">
        <v>2026</v>
      </c>
      <c r="I1429" t="inlineStr">
        <is>
          <t>Annals of the New York Academy of Sciences</t>
        </is>
      </c>
      <c r="J1429" t="n">
        <v>1556</v>
      </c>
      <c r="K1429" t="n">
        <v>1</v>
      </c>
      <c r="L1429" t="inlineStr">
        <is>
          <t>e70209</t>
        </is>
      </c>
      <c r="M1429" t="inlineStr">
        <is>
          <t>This systematic review synthesizes 69 original studies (2019–2025) to evaluate the transformative potential of functional near-infrared spectroscopy (fNIRS) in ADHD research. As a portable, motion-tolerant neuroimaging tool, fNIRS enables robust measurement of cortical hemodynamic activity during cognitive tasks. We first consolidate the specifications of fNIRS devices employed in ADHD studies. Next, we discuss the neural markers derived from fNIRS data—including hemodynamic response function features, functional connectivity metrics, the beta coefficients of general linear model, graph theory measures, amplitude of low-frequency fluctuations, and multiscale entropy—alongside artificial intelligence (AI) algorithms achieving high diagnostic accuracy. Critically, we demonstrate fNIRS's utility in objectively monitoring treatment response, as evidenced by prefrontal cortex normalization and posterior activation modulation following interventions. To realize personalized diagnostics and therapeutics, future research should prioritize: (1) wearable fNIRS systems for ecological monitoring, (2) multimodal AI frameworks integrating fNIRS with behavioral/genetic data, and (3) standardized protocols validated in large-scale cohorts. © 2026 The New York Academy of Sciences.</t>
        </is>
      </c>
      <c r="P1429" t="inlineStr">
        <is>
          <t>10.1111/nyas.70209</t>
        </is>
      </c>
      <c r="R1429" t="inlineStr">
        <is>
          <t>https://www.scopus.com/inward/record.uri?eid=2-s2.0-105029536118&amp;doi=10.1111%2Fnyas.70209&amp;partnerID=40&amp;md5=4e2cd80f1cc800c0e8fa343c268e1761</t>
        </is>
      </c>
      <c r="S1429" t="inlineStr">
        <is>
          <t>ADHD; fNIRS; functional connectivity; hemodynamic response; neural markers</t>
        </is>
      </c>
      <c r="U1429" t="inlineStr">
        <is>
          <t>Artificial Intelligence; Attention Deficit Disorder with Hyperactivity; Biomarkers; Humans; Spectroscopy, Near-Infrared; atomoxetine; chlorpromazine; deoxyhemoglobin; diazepam; fluoxetine; guanfacine; hemoglobin; lisdexamfetamine; methylphenidate; oxyhemoglobin; polyunsaturated fatty acid; synaptosomal associated protein 25; synbiotic agent; biological marker; amplitude of low-frequency fluctuation; artificial intelligence; attention deficit hyperactivity disorder; auditory attention; Bayesian learning; cognition; cognitive behavioral therapy; cognitive control network; cognitive flexibility; comorbidity; connectome; continuous performance test; convolutional neural network; cross validation; data analysis; deep learning; default mode network; diagnostic accuracy; discriminant analysis; disease classification; dorsal attention network; dorsolateral prefrontal cortex; electroencephalogram; executive function; functional connectivity; functional magnetic resonance imaging; functional near-infrared spectroscopy; functional neuroimaging; Go No Go task; hemodynamics; human; inhibitory control; k nearest neighbor; learning disorder; leave one out cross validation; logistic regression analysis; long short term memory network; machine learning algorithm; medial prefrontal cortex; mental arithmetic; n-back test; neurofeedback; neuroimaging; neuromodulation; personalized medicine; prefrontal cortex; random forest; repetitive transcranial magnetic stimulation; resting state network; reversal learning; Review; short term memory; somatomotor network; superior temporal gyrus; support vector machine; systematic review; tower of London test; transcranial alternating current stimulation; transcranial direct current stimulation; treatment response; ventrolateral prefrontal cortex; visual network; Wisconsin Card Sorting Test; working memory; artificial intelligence; attention deficit hyperactivity disorder; devices; diagnosis; diagnostic imaging; near infrared spectroscopy; pathophysiology; procedures</t>
        </is>
      </c>
      <c r="W1429" t="inlineStr">
        <is>
          <t>Scopus</t>
        </is>
      </c>
      <c r="X1429" t="inlineStr">
        <is>
          <t>2-s2.0-105029536118</t>
        </is>
      </c>
      <c r="AD1429" t="inlineStr">
        <is>
          <t>Scopus</t>
        </is>
      </c>
    </row>
    <row r="1430" hidden="1">
      <c r="A1430" t="inlineStr">
        <is>
          <t>Deep Learning-Based Classification of ADHD: A Study on the ADHD-200 Dataset</t>
        </is>
      </c>
      <c r="B1430">
        <f>IF(COUNTIF($A$1:A1429,
IF(ISNUMBER(MATCH(RIGHT(TRIM(A1429),1),{".",",",";",":","!","?"},0)),
LEFT(TRIM(A1429),LEN(TRIM(A1429))-1),
TRIM(A1429)
))=1,
"Not Duplicate",
"Duplicate")</f>
        <v/>
      </c>
      <c r="C1430">
        <f>_xlfn.IFNA(_xlfn.XLOOKUP(A1430, Table1[Title], Table1[Inclusion/Exclusion Decision]), "Added studies")</f>
        <v/>
      </c>
      <c r="D1430" t="inlineStr">
        <is>
          <t>Sasal S.; Uǧur A.; Can Ö.</t>
        </is>
      </c>
      <c r="H1430" t="n">
        <v>2025</v>
      </c>
      <c r="I1430" t="inlineStr">
        <is>
          <t>9th International Artificial Intelligence and Data Processing Symposium, IDAP 2025</t>
        </is>
      </c>
      <c r="M1430" t="inlineStr">
        <is>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  © 2025 IEEE.</t>
        </is>
      </c>
      <c r="P1430" t="inlineStr">
        <is>
          <t>10.1109/IDAP68205.2025.11222381</t>
        </is>
      </c>
      <c r="R1430" t="inlineStr">
        <is>
          <t>https://www.scopus.com/inward/record.uri?eid=2-s2.0-105025028644&amp;doi=10.1109%2FIDAP68205.2025.11222381&amp;partnerID=40&amp;md5=71f10ed786bed1ffa9a9440ebbd5f355</t>
        </is>
      </c>
      <c r="S1430" t="inlineStr">
        <is>
          <t>ADHD; clinical decision support; CNN model; data augmentation; deep learning; diagnostic classification; hyperparameter optimization</t>
        </is>
      </c>
      <c r="U1430" t="inlineStr">
        <is>
          <t>Classification (of information); Computer aided diagnosis; Diseases; Learning systems; Neuroimaging; Optimization; Attention deficit hyperactivity disorder; Children and adolescents; Clinical decision support; CNN models; Current diagnostics; Data augmentation; Deep learning; Diagnostic classification; Diagnostic criterion; Hyper-parameter optimizations; Deep learning</t>
        </is>
      </c>
      <c r="W1430" t="inlineStr">
        <is>
          <t>Scopus</t>
        </is>
      </c>
      <c r="X1430" t="inlineStr">
        <is>
          <t>2-s2.0-105025028644</t>
        </is>
      </c>
      <c r="AD1430" t="inlineStr">
        <is>
          <t>Scopus</t>
        </is>
      </c>
    </row>
    <row r="1431" hidden="1">
      <c r="A1431" t="inlineStr">
        <is>
          <t>Efficient dynamic graph metrics stacked convolutional neural network for classifying the neurological disorder</t>
        </is>
      </c>
      <c r="B1431">
        <f>IF(COUNTIF($A$1:A1430,
IF(ISNUMBER(MATCH(RIGHT(TRIM(A1430),1),{".",",",";",":","!","?"},0)),
LEFT(TRIM(A1430),LEN(TRIM(A1430))-1),
TRIM(A1430)
))=1,
"Not Duplicate",
"Duplicate")</f>
        <v/>
      </c>
      <c r="C1431">
        <f>_xlfn.IFNA(_xlfn.XLOOKUP(A1431, Table1[Title], Table1[Inclusion/Exclusion Decision]), "Added studies")</f>
        <v/>
      </c>
      <c r="D1431" t="inlineStr">
        <is>
          <t>Smitha C.S.; Sathiya S.; Soumya T.</t>
        </is>
      </c>
      <c r="H1431" t="n">
        <v>2026</v>
      </c>
      <c r="I1431" t="inlineStr">
        <is>
          <t>Biomedical Signal Processing and Control</t>
        </is>
      </c>
      <c r="J1431" t="n">
        <v>112</v>
      </c>
      <c r="L1431" t="n">
        <v>108620</v>
      </c>
      <c r="M1431" t="inlineStr">
        <is>
          <t>Neurological disorders, including epilepsy, stroke, and autism spectrum disorder (ASD), significantly impair brain function, necessitating accurate diagnostic approaches. This study proposes a novel “Dynamic Functional Graph Metrics Stacked Convolutional Neural Network (DFGM-SCNN)” to enhance the classification accuracy of these disorders. Existing methods often struggle to address the dynamic nature of brain activity and the limited resolution of Functional Magnetic Resonance Imaging (fMRI) data, which complicates the extraction of specific connectivity features. To overcome these challenges, the Multivariate Sliding Window Time-Frequency Dynamic Functional Connectivity (MSW-TFDFC) technique is introduced, enabling the isolation of complex, multi-region connectivity patterns while capturing the temporal dynamics of brain activity. This improves spatial resolution and accommodates the non-linear characteristics of brain function. Furthermore, the Hidden K-means Dynamic Graph Metrics are incorporated to model diurnal patterns and distinguish between connectivity changes driven by circadian rhythms and genuine neurological alterations. These advanced techniques are embedded within the hidden layers of a stacked Convolutional Neural Network, significantly enhancing robustness and classification accuracy. The proposed model achieves a classification accuracy of 99.3%, precision of 98.5%, recall of 98.3%, sensitivity of 98.8%, specificity of 99.2%, and a high AUC of 0.99, outperforming existing approaches. These results demonstrate the efficacy and reliability of the proposed DFGM-SCNN model in providing accurate and robust classification of neurological disorders. © 2025 Elsevier Ltd</t>
        </is>
      </c>
      <c r="P1431" t="inlineStr">
        <is>
          <t>10.1016/j.bspc.2025.108620</t>
        </is>
      </c>
      <c r="R1431" t="inlineStr">
        <is>
          <t>https://www.scopus.com/inward/record.uri?eid=2-s2.0-105013835520&amp;doi=10.1016%2Fj.bspc.2025.108620&amp;partnerID=40&amp;md5=2afbb66df30e1fbd5f498771e3cb0437</t>
        </is>
      </c>
      <c r="S1431" t="inlineStr">
        <is>
          <t>Autism spectrum disorder; Epilepsy; Functional magnetic resonance imaging; Medical imaging; Neurological disorder</t>
        </is>
      </c>
      <c r="U1431" t="inlineStr">
        <is>
          <t>Brain; Classification (of information); Computer aided diagnosis; Convolution; Convolutional neural networks; Diseases; Dynamics; Functional neuroimaging; Neurons; biological marker; Autism spectrum disorders; Brain functions; Classification accuracy; Convolutional neural network; Dynamic graph; Epilepsy; Functional graphs; Functional magnetic resonance imaging; Graph metrics; Neurological disorders; adult; Alzheimer disease; area under the curve; Article; attention deficit hyperactivity disorder; autism; brain blood flow; brain function; cerebrovascular accident; circadian rhythm; comparative study; controlled study; convolutional neural network; deep learning; diagnostic accuracy; diagnostic imaging; diagnostic test accuracy study; disease classification; electroencephalogram; epilepsy; feature extraction; functional connectivity; functional magnetic resonance imaging; human; machine learning; major clinical study; model; motor neuron disease; myelooptic neuropathy; nerve cell; neuroimaging; neurologic disease; neuropathic pain; neuroscience; Parkinson disease; recurrent neural network; reliability; simulation; support vector machine; three-dimensional imaging; Magnetic resonance imaging</t>
        </is>
      </c>
      <c r="W1431" t="inlineStr">
        <is>
          <t>Scopus</t>
        </is>
      </c>
      <c r="X1431" t="inlineStr">
        <is>
          <t>2-s2.0-105013835520</t>
        </is>
      </c>
      <c r="AD1431" t="inlineStr">
        <is>
          <t>Scopus</t>
        </is>
      </c>
    </row>
    <row r="1432">
      <c r="A1432" t="inlineStr">
        <is>
          <t>Tools for the Diagnosis of ADHD in Children and Adolescents: A Systematic Review</t>
        </is>
      </c>
      <c r="B1432">
        <f>IF(COUNTIF($A$1:A1431,
IF(ISNUMBER(MATCH(RIGHT(TRIM(A1431),1),{".",",",";",":","!","?"},0)),
LEFT(TRIM(A1431),LEN(TRIM(A1431))-1),
TRIM(A1431)
))=1,
"Not Duplicate",
"Duplicate")</f>
        <v/>
      </c>
      <c r="C1432">
        <f>_xlfn.IFNA(_xlfn.XLOOKUP(A1432, Table1[Title], Table1[Inclusion/Exclusion Decision]), "Added studies")</f>
        <v/>
      </c>
      <c r="D1432" t="inlineStr">
        <is>
          <t>Peterson B.S.; Trampush J.; Brown M.; Maglione M.; Bolshakova M.; Rozelle M.; Miles J.; Pakdaman S.; Yagyu S.; Motala A.; Hempel S.</t>
        </is>
      </c>
      <c r="H1432" t="n">
        <v>2024</v>
      </c>
      <c r="I1432" t="inlineStr">
        <is>
          <t>Pediatrics</t>
        </is>
      </c>
      <c r="J1432" t="n">
        <v>153</v>
      </c>
      <c r="K1432" t="n">
        <v>4</v>
      </c>
      <c r="L1432" t="inlineStr">
        <is>
          <t>e2024065854</t>
        </is>
      </c>
      <c r="M1432" t="inlineStr">
        <is>
          <t>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 © 2024 American Academy of Pediatrics. All rights reserved.</t>
        </is>
      </c>
      <c r="P1432" t="inlineStr">
        <is>
          <t>10.1542/peds.2024-065854</t>
        </is>
      </c>
      <c r="R1432" t="inlineStr">
        <is>
          <t>https://www.scopus.com/inward/record.uri?eid=2-s2.0-85189328748&amp;doi=10.1542%2Fpeds.2024-065854&amp;partnerID=40&amp;md5=15d0a64833cbc8ae7de8b393dc28c12e</t>
        </is>
      </c>
      <c r="U1432" t="inlineStr">
        <is>
          <t>Adolescent; Attention Deficit Disorder with Hyperactivity; Child; Humans; Mental Health; Neuropsychological Tests; Parents; Self Report; erythropoietin; attention deficit hyperactivity disorder; Child Behavior Checklist; clinical assessment tool; clinical outcome; controlled study; data extraction; diagnostic accuracy; Diagnostic and Statistical Manual of Mental Disorders; diagnostic test accuracy study; electroencephalogram; functional magnetic resonance imaging; human; machine learning; neuroimaging; neuropsychological assessment; nuclear magnetic resonance spectroscopy; Review; semi structured interview; sensitivity and specificity; systematic review; adolescent; attention deficit hyperactivity disorder; child; child parent relation; mental health; self report</t>
        </is>
      </c>
      <c r="W1432" t="inlineStr">
        <is>
          <t>Scopus</t>
        </is>
      </c>
      <c r="X1432" t="inlineStr">
        <is>
          <t>2-s2.0-85189328748</t>
        </is>
      </c>
      <c r="AD1432" t="inlineStr">
        <is>
          <t>Scopus</t>
        </is>
      </c>
    </row>
    <row r="1433">
      <c r="A1433" t="inlineStr">
        <is>
          <t>User-AI intimacy in digital health</t>
        </is>
      </c>
      <c r="B1433">
        <f>IF(COUNTIF($A$1:A1432,
IF(ISNUMBER(MATCH(RIGHT(TRIM(A1432),1),{".",",",";",":","!","?"},0)),
LEFT(TRIM(A1432),LEN(TRIM(A1432))-1),
TRIM(A1432)
))=1,
"Not Duplicate",
"Duplicate")</f>
        <v/>
      </c>
      <c r="C1433">
        <f>_xlfn.IFNA(_xlfn.XLOOKUP(A1433, Table1[Title], Table1[Inclusion/Exclusion Decision]), "Added studies")</f>
        <v/>
      </c>
      <c r="D1433" t="inlineStr">
        <is>
          <t>Shi R.; Petrakaki D.</t>
        </is>
      </c>
      <c r="H1433" t="n">
        <v>2026</v>
      </c>
      <c r="I1433" t="inlineStr">
        <is>
          <t>Social Science and Medicine</t>
        </is>
      </c>
      <c r="J1433" t="n">
        <v>389</v>
      </c>
      <c r="L1433" t="n">
        <v>118853</v>
      </c>
      <c r="M1433" t="inlineStr">
        <is>
          <t>AI-enabled technologies have increasingly been used as alternative tools for enhancing self-mental healthcare. While there are divergent views on the existence and implications of the intimacy that users may perceive towards AI applications as a result of interacting with them, the rapid development and prevalent use of AI in digital health underscore the urgent need to understand how users may perceive feelings of intimacy towards AI applications. In this study, we draw on the theory of the psychology of intimacy and a mixed-method analysis of 4,754 user reviews collected from Wysa—an AI-driven digital health application. The paper develops a conceptual model of User-AI intimacy in digital health, built on five interconnected mechanisms - topical content of self-disclosure, experiential outcomes of self-disclosure, emotional attitudes towards AI, cognitive positioning of AI, and AI technological affordances - and on their co-constitutive relationship. The model shows how mechanisms interact to transform intimate interactions into intimate relationships. The paper discusses the temporal and anthropomorphic conditions of the model and explains how it contributes novel insights to intimacy theory and to the development and management of AI healthcare applications in mental health. © 2025 .</t>
        </is>
      </c>
      <c r="P1433" t="inlineStr">
        <is>
          <t>10.1016/j.socscimed.2025.118853</t>
        </is>
      </c>
      <c r="R1433" t="inlineStr">
        <is>
          <t>https://www.scopus.com/inward/record.uri?eid=2-s2.0-105025729956&amp;doi=10.1016%2Fj.socscimed.2025.118853&amp;partnerID=40&amp;md5=df1fd0040718102cc24f1caf2031bcd4</t>
        </is>
      </c>
      <c r="S1433" t="inlineStr">
        <is>
          <t>Artificial Intelligence (AI); Digital health; Intimacy; Mental health; User-AI intimacy</t>
        </is>
      </c>
      <c r="U1433" t="inlineStr">
        <is>
          <t>Adult; Digital Health; Female; Humans; Interpersonal Relations; Male; Self Disclosure; artificial intelligence; health care; mental health; psychology; algorithm; anxiety; Article; artificial intelligence; artificial intelligence chatbot; attention deficit hyperactivity disorder; autism; borderline state; cognition; computer assisted tomography; coronavirus disease 2019; depression; digital health; disability; electronic medical record; emotional support; happiness; human; insomnia; intimacy; mental health; natural language processing; nuclear magnetic resonance imaging; obsessive compulsive disorder; outcome assessment; pandemic; posttraumatic stress disorder; self care; self disclosure; social interaction; social support; social well-being; World Health Organization; X ray; adult; digital health; female; human relation; male</t>
        </is>
      </c>
      <c r="V1433" t="inlineStr">
        <is>
          <t>All Open Access; Hybrid Gold Open Access</t>
        </is>
      </c>
      <c r="W1433" t="inlineStr">
        <is>
          <t>Scopus</t>
        </is>
      </c>
      <c r="X1433" t="inlineStr">
        <is>
          <t>2-s2.0-105025729956</t>
        </is>
      </c>
      <c r="AD1433" t="inlineStr">
        <is>
          <t>Scopus</t>
        </is>
      </c>
    </row>
    <row r="1434">
      <c r="A1434" t="inlineStr">
        <is>
          <t>Attentional network deficits in patients with migraine: behavioral and electrophysiological evidence</t>
        </is>
      </c>
      <c r="B1434">
        <f>IF(COUNTIF($A$1:A1433,
IF(ISNUMBER(MATCH(RIGHT(TRIM(A1433),1),{".",",",";",":","!","?"},0)),
LEFT(TRIM(A1433),LEN(TRIM(A1433))-1),
TRIM(A1433)
))=1,
"Not Duplicate",
"Duplicate")</f>
        <v/>
      </c>
      <c r="C1434">
        <f>_xlfn.IFNA(_xlfn.XLOOKUP(A1434, Table1[Title], Table1[Inclusion/Exclusion Decision]), "Added studies")</f>
        <v/>
      </c>
      <c r="D1434" t="inlineStr">
        <is>
          <t>Chen Y.; Xie S.; Zhang L.; Li D.; Su H.; Wang R.; Ao R.; Lin X.; Liu Y.; Zhang S.; Zhai D.; Sun Y.; Wang S.; Hu L.; Dong Z.; Lu X.</t>
        </is>
      </c>
      <c r="H1434" t="n">
        <v>2024</v>
      </c>
      <c r="I1434" t="inlineStr">
        <is>
          <t>Journal of Headache and Pain</t>
        </is>
      </c>
      <c r="J1434" t="n">
        <v>25</v>
      </c>
      <c r="K1434" t="n">
        <v>1</v>
      </c>
      <c r="L1434" t="n">
        <v>195</v>
      </c>
      <c r="M1434" t="inlineStr">
        <is>
          <t>Background: Patients with migraine often experience not only headache pain but also cognitive dysfunction, particularly in attention, which is frequently overlooked in both diagnosis and treatment. The influence of these attentional deficits on the pain-related clinical characteristics of migraine remains poorly understood, and clarifying this relationship could improve care strategies. Methods: This study included 52 patients with migraine and 34 healthy controls. We employed the Attentional Network Test for Interactions and Vigilance–Executive and Arousal Components paradigm, combined with electroencephalography, to assess attentional deficits in patients with migraine, with an emphasis on phasic alerting, orienting, executive control, executive vigilance, and arousal vigilance. An extreme gradient boosting binary classifier was trained on features showing group differences to distinguish patients with migraine from healthy controls. Moreover, an extreme gradient boosting regression model was developed to predict clinical characteristics of patients with migraine using their attentional deficit features. Results: For general performance, patients with migraine presented a larger inverse efficiency score, a higher prestimulus beta-band power spectral density and a lower gamma-band event-related synchronization at Cz electrode, and stronger high alpha-band activity at the primary visual cortex, compared to healthy controls. Although no behavior differences in three basic attentional networks were found, patients showed magnified N1 amplitude and prolonged latency of P2 for phasic alerting-trials as well as an increased orienting evoked-P1 amplitude. For vigilance function, improvements in the hit rate of executive vigilance-trials were exhibited in controls but not in patients. Besides, patients with migraine exhibited longer reaction time as well as larger variability in arousal vigilance-trials than controls. The binary classifier developed by such attentional deficit features achieved an F1 score of 0.762 and an accuracy of 0.779 in distinguishing patients with migraine from healthy controls. Crucially, the predicted value available from the regression model involving attentional deficit features significantly correlated with the real value for the frequency of headache. Conclusions: Patients with migraine demonstrated significant attentional deficits, which can be used to differentiate migraine patients from healthy populations and to predict clinical characteristics. These findings highlight the need to address cognitive dysfunction, particularly attentional deficits, in the clinical management of migraine. © The Author(s) 2024.</t>
        </is>
      </c>
      <c r="P1434" t="inlineStr">
        <is>
          <t>10.1186/s10194-024-01905-0</t>
        </is>
      </c>
      <c r="R1434" t="inlineStr">
        <is>
          <t>https://www.scopus.com/inward/record.uri?eid=2-s2.0-85209475975&amp;doi=10.1186%2Fs10194-024-01905-0&amp;partnerID=40&amp;md5=de3aef1194f5a2880dc0e3040f4969c5</t>
        </is>
      </c>
      <c r="S1434" t="inlineStr">
        <is>
          <t>Attention; Electroencephalography (EEG); Hypersensitivity; Machine learning; Migraine; Vigilance</t>
        </is>
      </c>
      <c r="U1434" t="inlineStr">
        <is>
          <t>Adult; Arousal; Attention; Electroencephalography; Executive Function; Female; Humans; Male; Middle Aged; Migraine Disorders; Young Adult; adult; alertness; allodynia symptom checklist; alpha rhythm; arousal; Article; attention deficit hyperactivity disorder; attention network; attention network test; beta rhythm; binary classification; continuous electroencephalography; controlled study; delta rhythm; disease severity; electroencephalography; event related potential; executive function; female; follow up; frontal cortex; gamma rhythm; Generalized Anxiety Disorder-7; headache impact test 6; human; latent period; leave one out cross validation; major clinical study; male; MIDAS (migraine); migraine; occipital cortex; orientation; pain assessment; parietal cortex; Patient Health Questionnaire 9; Perceived Stress Scale; Pittsburgh Sleep Quality Index; power spectrum; reaction time; retrospective study; sensorimotor cortex; striate cortex; theta rhythm; attention; complication; electroencephalography; executive function; middle aged; pathophysiology; physiology; young adult</t>
        </is>
      </c>
      <c r="V1434" t="inlineStr">
        <is>
          <t>All Open Access; Gold Open Access; Green Open Access</t>
        </is>
      </c>
      <c r="W1434" t="inlineStr">
        <is>
          <t>Scopus</t>
        </is>
      </c>
      <c r="X1434" t="inlineStr">
        <is>
          <t>2-s2.0-85209475975</t>
        </is>
      </c>
      <c r="AD1434" t="inlineStr">
        <is>
          <t>Scopus</t>
        </is>
      </c>
    </row>
    <row r="1435">
      <c r="A1435" t="inlineStr">
        <is>
          <t>Identifying texture features from structural magnetic resonance imaging scans associated with Tourette's syndrome using machine learning</t>
        </is>
      </c>
      <c r="B1435">
        <f>IF(COUNTIF($A$1:A1434,
IF(ISNUMBER(MATCH(RIGHT(TRIM(A1434),1),{".",",",";",":","!","?"},0)),
LEFT(TRIM(A1434),LEN(TRIM(A1434))-1),
TRIM(A1434)
))=1,
"Not Duplicate",
"Duplicate")</f>
        <v/>
      </c>
      <c r="C1435">
        <f>_xlfn.IFNA(_xlfn.XLOOKUP(A1435, Table1[Title], Table1[Inclusion/Exclusion Decision]), "Added studies")</f>
        <v/>
      </c>
      <c r="D1435" t="inlineStr">
        <is>
          <t>De Barros M.C.; Duarte K.T.N.; Hsu C.-J.; Lee W.-T.; De Carvalho M.A.G.</t>
        </is>
      </c>
      <c r="H1435" t="n">
        <v>2025</v>
      </c>
      <c r="I1435" t="inlineStr">
        <is>
          <t>Journal of Medical Imaging</t>
        </is>
      </c>
      <c r="J1435" t="n">
        <v>12</v>
      </c>
      <c r="K1435" t="n">
        <v>2</v>
      </c>
      <c r="L1435" t="n">
        <v>26001</v>
      </c>
      <c r="M1435" t="inlineStr">
        <is>
          <t>Purpose: Tourette syndrome (TS) is a neurodevelopmental disorder characterized by neurophysiological and neuroanatomical changes, primarily affecting individuals aged 2 to 18. Involuntary motor and vocal tics are common features of this syndrome. Currently, there is no curative therapy for TS, only psychological treatments or medications that temporarily manage the tics. The absence of a definitive diagnostic tool complicates the differentiation of TS from other neurological and psychological conditions. Approach: We aim to enhance the diagnosis of TS through the classification of structural magnetic resonance scans. Our methodology comprises four sequential steps: (1) image acquisition, data were generated for the National Taiwan University, composing images of pediatric magnetic resonance imaging (MRI); (2) pre-processing, involving anatomical structural segmentation using reesurfer software; (3) feature extraction, where texture features in volumetric images are obtained; and (4) image classification, employing support vector machine and naive Bayes classifiers to determine the presence of TS. Results: The analysis indicated significant changes in the regions of the limbic system, such as the thalamus and amygdala, and regions outside the limbic system such as medial orbitofrontal cortex and insula, which are strongly associated with TS. Conclusions: Our findings suggest that texture features derived from sMRI scans can aid in the diagnosis of TS by highlighting critical brain regions involved in the disorder. The proposed method holds promise for improving diagnostic accuracy and understanding the neuroanatomical underpinnings of TS. © 2025 Society of Photo-Optical Instrumentation Engineers (SPIE).</t>
        </is>
      </c>
      <c r="P1435" t="inlineStr">
        <is>
          <t>10.1117/1.JMI.12.2.026001</t>
        </is>
      </c>
      <c r="R1435" t="inlineStr">
        <is>
          <t>https://www.scopus.com/inward/record.uri?eid=2-s2.0-105005337790&amp;doi=10.1117%2F1.JMI.12.2.026001&amp;partnerID=40&amp;md5=34945e8cddecbe125e95019662e10bd9</t>
        </is>
      </c>
      <c r="S1435" t="inlineStr">
        <is>
          <t>classification; image processing; machine learning; segmentation; Tourette syndrome</t>
        </is>
      </c>
      <c r="U1435" t="inlineStr">
        <is>
          <t>Image coding; Image compression; Image segmentation; Motion analysis; Neuroimaging; Optical flows; Support vector machines; Common features; Condition; Diagnostics tools; Images processing; Limbic system; Machine-learning; Psychological treatments; Segmentation; Texture features; Tourette's syndromes; adolescent; amygdala; anatomical region; Article; attention deficit hyperactivity disorder; basal ganglion; Bayesian learning; brain cortex; brain region; brain size; cerebellum; child; clinical article; confusion matrix; contrast enhancement; diagnostic test accuracy study; diffusion tensor imaging; disease classification; feature extraction; feature selection; female; functional magnetic resonance imaging; Gilles de la Tourette syndrome; human; image analysis; image processing; insula; limbic system; machine learning; male; medial orbitofrontal cortex; neuroanatomy; neuroimaging; nuclear magnetic resonance imaging; obsessive compulsive disorder; posterior cingulate; support vector machine; texture analysis; thalamus; Photointerpretation</t>
        </is>
      </c>
      <c r="V1435" t="inlineStr">
        <is>
          <t>All Open Access; Green Open Access</t>
        </is>
      </c>
      <c r="W1435" t="inlineStr">
        <is>
          <t>Scopus</t>
        </is>
      </c>
      <c r="X1435" t="inlineStr">
        <is>
          <t>2-s2.0-105005337790</t>
        </is>
      </c>
      <c r="AD1435" t="inlineStr">
        <is>
          <t>Scopus</t>
        </is>
      </c>
    </row>
    <row r="1436">
      <c r="A1436" t="inlineStr">
        <is>
          <t>Profiling Chinese children with symptoms of SpLD, ADHD, or ASD: a transdiagnostic and biopsychosocial study</t>
        </is>
      </c>
      <c r="B1436">
        <f>IF(COUNTIF($A$1:A1435,
IF(ISNUMBER(MATCH(RIGHT(TRIM(A1435),1),{".",",",";",":","!","?"},0)),
LEFT(TRIM(A1435),LEN(TRIM(A1435))-1),
TRIM(A1435)
))=1,
"Not Duplicate",
"Duplicate")</f>
        <v/>
      </c>
      <c r="C1436">
        <f>_xlfn.IFNA(_xlfn.XLOOKUP(A1436, Table1[Title], Table1[Inclusion/Exclusion Decision]), "Added studies")</f>
        <v/>
      </c>
      <c r="D1436" t="inlineStr">
        <is>
          <t>Liu D.; Wei Z.; Maurer U.; Chung K.K.H.; Datu J.A.D.; Fern-Pollak L.; Wydell T.; Tso W.W.-Y.; Sun F.; Luo L.; Wang L.-C.; Yum Y.N.; Xu G.; Li S.</t>
        </is>
      </c>
      <c r="H1436" t="n">
        <v>2026</v>
      </c>
      <c r="I1436" t="inlineStr">
        <is>
          <t>BMC Psychiatry</t>
        </is>
      </c>
      <c r="J1436" t="n">
        <v>26</v>
      </c>
      <c r="K1436" t="n">
        <v>1</v>
      </c>
      <c r="L1436" t="n">
        <v>114</v>
      </c>
      <c r="M1436"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 © The Author(s) 2025.</t>
        </is>
      </c>
      <c r="P1436" t="inlineStr">
        <is>
          <t>10.1186/s12888-025-07754-8</t>
        </is>
      </c>
      <c r="R1436" t="inlineStr">
        <is>
          <t>https://www.scopus.com/inward/record.uri?eid=2-s2.0-105029469216&amp;doi=10.1186%2Fs12888-025-07754-8&amp;partnerID=40&amp;md5=9f5d36be5daa1aef47ef13daeb893773</t>
        </is>
      </c>
      <c r="S1436" t="inlineStr">
        <is>
          <t>Inclusive education; Machine learning; Neurodevelopmental disorders; Special education needs</t>
        </is>
      </c>
      <c r="U1436" t="inlineStr">
        <is>
          <t>Article; attention deficit hyperactivity disorder; child; child parent relation; cognition; controlled study; executive function; exploratory factor analysis; female; heart atrium septum defect; human; k means clustering; language ability; learning disorder; Likert scale; machine learning; major clinical study; male; mental disease; mental health; mental rotation test; Pediatric Quality of Life Inventory; principal component analysis; social status; Stroop test; unsupervised machine learning; visuomotor coordination; article; diagnosis; inclusive education; learning; machine learning; mental disease; special education; symptom</t>
        </is>
      </c>
      <c r="V1436" t="inlineStr">
        <is>
          <t>All Open Access; Gold Open Access; Green Open Access</t>
        </is>
      </c>
      <c r="W1436" t="inlineStr">
        <is>
          <t>Scopus</t>
        </is>
      </c>
      <c r="X1436" t="inlineStr">
        <is>
          <t>2-s2.0-105029469216</t>
        </is>
      </c>
      <c r="AD1436" t="inlineStr">
        <is>
          <t>Scopus</t>
        </is>
      </c>
    </row>
    <row r="1437">
      <c r="A1437" t="inlineStr">
        <is>
          <t>Explainable decision support system for ADHD diagnosis with novel features using Granger causality from EEG data</t>
        </is>
      </c>
      <c r="B1437">
        <f>IF(COUNTIF($A$1:A1436,
IF(ISNUMBER(MATCH(RIGHT(TRIM(A1436),1),{".",",",";",":","!","?"},0)),
LEFT(TRIM(A1436),LEN(TRIM(A1436))-1),
TRIM(A1436)
))=1,
"Not Duplicate",
"Duplicate")</f>
        <v/>
      </c>
      <c r="C1437">
        <f>_xlfn.IFNA(_xlfn.XLOOKUP(A1437, Table1[Title], Table1[Inclusion/Exclusion Decision]), "Added studies")</f>
        <v/>
      </c>
      <c r="D1437" t="inlineStr">
        <is>
          <t>V S.; B M.; M B.</t>
        </is>
      </c>
      <c r="H1437" t="n">
        <v>2026</v>
      </c>
      <c r="I1437" t="inlineStr">
        <is>
          <t>Biomedical Signal Processing and Control</t>
        </is>
      </c>
      <c r="J1437" t="n">
        <v>117</v>
      </c>
      <c r="L1437" t="n">
        <v>109549</v>
      </c>
      <c r="M1437" t="inlineStr">
        <is>
          <t>Attention-Deficit/Hyperactivity Disorder (ADHD) is a prevalent neurodevelopmental condition characterized by inattention, impulsivity, and hyperactivity. Recently, machine learning (ML) techniques have been applied to construct efficient models for ADHD diagnosis by transforming electroencephalography (EEG) signals into features. Despite this potential, many ML models are black-box which lack transparency, trust, and interpretability in decision-making processes. This paper addresses this issue by introducing an explainable decision support system for ADHD that proposes a novel methodology to extract new features namely inflow and outflow using Granger Causality (GC) and formulate two distinct data sets one with all electrodes and the other with adjacent electrodes. Then, it constructs an efficient ML model on each dataset and provides predictions and interpretations using SHapley Additive exPlanations (SHAP), Local Interpretable Model-agnostic Explanations (LIME), and Partial Dependence Plots (PDP). Furthermore, the proposed explainable system validates the impact of these features in ADHD diagnosis using visualization, experimental and statistical analysis. Experimental results show that the data set with all electrodes gives 98.4% accuracy and 99% F-measure on Logistic regression with L2 regularization and their explanations reveal that outflow of electrodes FP1, F3, F8, O1, O2, P3, P4, PZ and C4 and inflow of electrodes FP1, F8, F4, P7, PZ, and O2 contribute to ADHD. Furthermore, it outperforms other state of the art techniques in terms of interpretable predictions and clinically visualizable features. It leverages clinicians to diagnose ADHD, identify the affected electrodes and recommend treatments at earlier stages. © 2026</t>
        </is>
      </c>
      <c r="P1437" t="inlineStr">
        <is>
          <t>10.1016/j.bspc.2026.109549</t>
        </is>
      </c>
      <c r="R1437" t="inlineStr">
        <is>
          <t>https://www.scopus.com/inward/record.uri?eid=2-s2.0-105027554409&amp;doi=10.1016%2Fj.bspc.2026.109549&amp;partnerID=40&amp;md5=ac1103281b8e176377af013d8281fafe</t>
        </is>
      </c>
      <c r="S1437" t="inlineStr">
        <is>
          <t>ADHD; Granger Causality; Inflow; LIME; Outflow; PDP; SHAP</t>
        </is>
      </c>
      <c r="U1437" t="inlineStr">
        <is>
          <t>Artificial intelligence; Data mining; Decision making; Decision support systems; Electrodes; Electroencephalography; Learning systems; Statistical tests; Attention deficit hyperactivity disorder; Decision supports; Granger Causality; Inflow; Local interpretable model-agnostic explanation; Outflow; Partial dependence plot; Shapley; Shapley additive explanation; Support systems; Article; attention deficit hyperactivity disorder; cognition; decision support system; electroencephalogram; functional disease; Granger causality analysis; human; left hemisphere; local interpretable model agnostic explanation; logistic regression analysis; machine learning algorithm; partial dependence plot; prediction; right hemisphere; Shapley additive explanation; vision; Electrophysiology</t>
        </is>
      </c>
      <c r="W1437" t="inlineStr">
        <is>
          <t>Scopus</t>
        </is>
      </c>
      <c r="X1437" t="inlineStr">
        <is>
          <t>2-s2.0-105027554409</t>
        </is>
      </c>
      <c r="AD1437" t="inlineStr">
        <is>
          <t>Scopus</t>
        </is>
      </c>
    </row>
    <row r="1438">
      <c r="A1438" t="inlineStr">
        <is>
          <t>Artificial Intelligence-Enhanced Interview Success: Leveraging Eye-Tracking and Cognitive Measures to Support Self-Regulation in College Students with Attention-Deficit/Hyperactivity Disorder</t>
        </is>
      </c>
      <c r="B1438">
        <f>IF(COUNTIF($A$1:A1437,
IF(ISNUMBER(MATCH(RIGHT(TRIM(A1437),1),{".",",",";",":","!","?"},0)),
LEFT(TRIM(A1437),LEN(TRIM(A1437))-1),
TRIM(A1437)
))=1,
"Not Duplicate",
"Duplicate")</f>
        <v/>
      </c>
      <c r="C1438">
        <f>_xlfn.IFNA(_xlfn.XLOOKUP(A1438, Table1[Title], Table1[Inclusion/Exclusion Decision]), "Added studies")</f>
        <v/>
      </c>
      <c r="D1438" t="inlineStr">
        <is>
          <t>Wilder T.L.; Stratchan N.E.</t>
        </is>
      </c>
      <c r="H1438" t="n">
        <v>2025</v>
      </c>
      <c r="I1438" t="inlineStr">
        <is>
          <t>Education Sciences</t>
        </is>
      </c>
      <c r="J1438" t="n">
        <v>15</v>
      </c>
      <c r="K1438" t="n">
        <v>2</v>
      </c>
      <c r="L1438" t="n">
        <v>165</v>
      </c>
      <c r="M1438" t="inlineStr">
        <is>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 © 2025 by the authors.</t>
        </is>
      </c>
      <c r="P1438" t="inlineStr">
        <is>
          <t>10.3390/educsci15020165</t>
        </is>
      </c>
      <c r="R1438" t="inlineStr">
        <is>
          <t>https://www.scopus.com/inward/record.uri?eid=2-s2.0-85218865390&amp;doi=10.3390%2Feducsci15020165&amp;partnerID=40&amp;md5=ca4055143e0e0042ae3b49ad4f29d74b</t>
        </is>
      </c>
      <c r="S1438" t="inlineStr">
        <is>
          <t>artificial intelligence; executive function; eye-tracking; online interview performance; self-regulation; students with disabilities; virtual hiring practices</t>
        </is>
      </c>
      <c r="V1438" t="inlineStr">
        <is>
          <t>All Open Access; Gold Open Access; Green Open Access</t>
        </is>
      </c>
      <c r="W1438" t="inlineStr">
        <is>
          <t>Scopus</t>
        </is>
      </c>
      <c r="X1438" t="inlineStr">
        <is>
          <t>2-s2.0-85218865390</t>
        </is>
      </c>
      <c r="AD1438" t="inlineStr">
        <is>
          <t>Scopus</t>
        </is>
      </c>
    </row>
    <row r="1439">
      <c r="A1439" t="inlineStr">
        <is>
          <t>Preliminary results of the EPIDIA4Kids study on brain function in children: multidimensional ADHD-related symptomatology screening using multimodality biometry</t>
        </is>
      </c>
      <c r="B1439">
        <f>IF(COUNTIF($A$1:A1438,
IF(ISNUMBER(MATCH(RIGHT(TRIM(A1438),1),{".",",",";",":","!","?"},0)),
LEFT(TRIM(A1438),LEN(TRIM(A1438))-1),
TRIM(A1438)
))=1,
"Not Duplicate",
"Duplicate")</f>
        <v/>
      </c>
      <c r="C1439">
        <f>_xlfn.IFNA(_xlfn.XLOOKUP(A1439, Table1[Title], Table1[Inclusion/Exclusion Decision]), "Added studies")</f>
        <v/>
      </c>
      <c r="D1439" t="inlineStr">
        <is>
          <t>Guigou Y.; Hennequin A.; Marchand T.; Chebli M.; Pisella L.I.; Staccini P.; Douet Vannucci V.</t>
        </is>
      </c>
      <c r="H1439" t="n">
        <v>2025</v>
      </c>
      <c r="I1439" t="inlineStr">
        <is>
          <t>Frontiers in Psychiatry</t>
        </is>
      </c>
      <c r="J1439" t="n">
        <v>16</v>
      </c>
      <c r="L1439" t="n">
        <v>1466107</v>
      </c>
      <c r="M1439" t="inlineStr">
        <is>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 Copyright © 2025 Guigou, Hennequin, Marchand, Chebli, Pisella, Staccini and Douet Vannucci.</t>
        </is>
      </c>
      <c r="P1439" t="inlineStr">
        <is>
          <t>10.3389/fpsyt.2025.1466107</t>
        </is>
      </c>
      <c r="R1439" t="inlineStr">
        <is>
          <t>https://www.scopus.com/inward/record.uri?eid=2-s2.0-105001721045&amp;doi=10.3389%2Ffpsyt.2025.1466107&amp;partnerID=40&amp;md5=ce0bbc1337300328f03f1692cb828587</t>
        </is>
      </c>
      <c r="S1439" t="inlineStr">
        <is>
          <t>ADHD; biometry; child development; Cognitive and behavioral performances; digital epidemiology; multidimensional assessment; multimodality</t>
        </is>
      </c>
      <c r="U1439" t="inlineStr">
        <is>
          <t>Article; attention deficit hyperactivity disorder; biometry; brain development; brain dysfunction; brain function; child; child development; clinical article; clinical trial (topic); cognition; emotion; EPIDIA4Kids study; female; human; lifespan; machine learning; male; methodology; multimodality biometry; neuropsychological assessment; principal component analysis; questionnaire; school child; symptomatology; Wechsler intelligence scale for children; working memory</t>
        </is>
      </c>
      <c r="V1439" t="inlineStr">
        <is>
          <t>All Open Access; Gold Open Access; Green Open Access</t>
        </is>
      </c>
      <c r="W1439" t="inlineStr">
        <is>
          <t>Scopus</t>
        </is>
      </c>
      <c r="X1439" t="inlineStr">
        <is>
          <t>2-s2.0-105001721045</t>
        </is>
      </c>
      <c r="AD1439" t="inlineStr">
        <is>
          <t>Scopus</t>
        </is>
      </c>
    </row>
    <row r="1440" hidden="1">
      <c r="A1440" t="inlineStr">
        <is>
          <t>Virtual reality-assisted prediction of adult ADHD based on eye tracking, EEG, actigraphy and behavioral indices: a machine learning analysis of independent training and test samples</t>
        </is>
      </c>
      <c r="B1440">
        <f>IF(COUNTIF($A$1:A1439,
IF(ISNUMBER(MATCH(RIGHT(TRIM(A1439),1),{".",",",";",":","!","?"},0)),
LEFT(TRIM(A1439),LEN(TRIM(A1439))-1),
TRIM(A1439)
))=1,
"Not Duplicate",
"Duplicate")</f>
        <v/>
      </c>
      <c r="C1440">
        <f>_xlfn.IFNA(_xlfn.XLOOKUP(A1440, Table1[Title], Table1[Inclusion/Exclusion Decision]), "Added studies")</f>
        <v/>
      </c>
      <c r="D1440" t="inlineStr">
        <is>
          <t>Wiebe A.; Selaskowski B.; Paskin M.; Asché L.; Pakos J.; Aslan B.; Lux S.; Philipsen A.; Braun N.</t>
        </is>
      </c>
      <c r="H1440" t="n">
        <v>2024</v>
      </c>
      <c r="I1440" t="inlineStr">
        <is>
          <t>Translational Psychiatry</t>
        </is>
      </c>
      <c r="J1440" t="n">
        <v>14</v>
      </c>
      <c r="K1440" t="n">
        <v>1</v>
      </c>
      <c r="L1440" t="n">
        <v>508</v>
      </c>
      <c r="M1440" t="inlineStr">
        <is>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 © The Author(s) 2024.</t>
        </is>
      </c>
      <c r="P1440" t="inlineStr">
        <is>
          <t>10.1038/s41398-024-03217-y</t>
        </is>
      </c>
      <c r="R1440" t="inlineStr">
        <is>
          <t>https://www.scopus.com/inward/record.uri?eid=2-s2.0-85213725609&amp;doi=10.1038%2Fs41398-024-03217-y&amp;partnerID=40&amp;md5=dbb4b44ac9628be04e395de8ba8991d9</t>
        </is>
      </c>
      <c r="U1440" t="inlineStr">
        <is>
          <t>Actigraphy; Adult; Attention; Attention Deficit Disorder with Hyperactivity; Electroencephalography; Eye-Tracking Technology; Female; Humans; Machine Learning; Male; Support Vector Machine; Virtual Reality; Young Adult; accuracy; actimetry; adult; Article; attention deficit hyperactivity disorder; clinical article; continuous performance test; controlled study; Diagnostic and Statistical Manual of Mental Disorders; electroencephalogram; eye movement; eye tracking; female; gaze; head movement; head position; human; hyperactivity; impulsiveness; linear support vector machine; machine learning; male; nested cross validation; prediction; reaction time; saccadic eye movement; self evaluation; support vector machine; task performance; velocity; virtual reality; attention; attention deficit hyperactivity disorder; diagnosis; electroencephalography; eye-tracking technology; machine learning; pathophysiology; physiology; young adult</t>
        </is>
      </c>
      <c r="V1440" t="inlineStr">
        <is>
          <t>All Open Access; Gold Open Access; Green Open Access</t>
        </is>
      </c>
      <c r="W1440" t="inlineStr">
        <is>
          <t>Scopus</t>
        </is>
      </c>
      <c r="X1440" t="inlineStr">
        <is>
          <t>2-s2.0-85213725609</t>
        </is>
      </c>
      <c r="AD1440" t="inlineStr">
        <is>
          <t>Scopus</t>
        </is>
      </c>
    </row>
    <row r="1441" hidden="1">
      <c r="A1441" t="inlineStr">
        <is>
          <t>Decoding vital variables in predicting different phases of suicide among young adults with childhood sexual abuse: a machine learning approach</t>
        </is>
      </c>
      <c r="B1441">
        <f>IF(COUNTIF($A$1:A1440,
IF(ISNUMBER(MATCH(RIGHT(TRIM(A1440),1),{".",",",";",":","!","?"},0)),
LEFT(TRIM(A1440),LEN(TRIM(A1440))-1),
TRIM(A1440)
))=1,
"Not Duplicate",
"Duplicate")</f>
        <v/>
      </c>
      <c r="C1441">
        <f>_xlfn.IFNA(_xlfn.XLOOKUP(A1441, Table1[Title], Table1[Inclusion/Exclusion Decision]), "Added studies")</f>
        <v/>
      </c>
      <c r="D1441" t="inlineStr">
        <is>
          <t>Niu W.; Feng Y.; Li J.; Xu S.; Ma Z.; Wang Y.</t>
        </is>
      </c>
      <c r="H1441" t="n">
        <v>2025</v>
      </c>
      <c r="I1441" t="inlineStr">
        <is>
          <t>Translational Psychiatry</t>
        </is>
      </c>
      <c r="J1441" t="n">
        <v>15</v>
      </c>
      <c r="K1441" t="n">
        <v>1</v>
      </c>
      <c r="L1441" t="n">
        <v>158</v>
      </c>
      <c r="M1441" t="inlineStr">
        <is>
          <t>Young adults with childhood sexual abuse (CSA) are an especially vulnerable group to suicide. Suicide encompasses different phases, but for CSA survivors the salient factors precipitating suicide are rarely studied. In this study, from a progressive perspective of suicidal thoughts and behaviors (STB), we aim to identify distinct risk factors for predicting different stages of STB, i.e., suicidal ideation (SI), suicide plan (SP), and suicide attempt (SA), among young adults with CSA experience. Based on mental health profiles of 4,070 young adult CSA survivors from a cross-sectional survey, we constructed five random forest classification models to respectively classify high suicidality, SI, SP, and SA. The common crucial factors for predicting SI, SP, and SA included NSSI and depression. The special important predictors for SI included OCD, anxiety, PTSD, and social rhythm. Co-occurrence of other types of childhood abuse and traumatic events was a special important predictor for SP among participants with SI. Self-compassion was the most crucial factor in classifying SA from those with SI. Social rhythm, co-occurrence of other types of childhood abuse, domestic violence, fear of happiness, and self-compassion made specific contribution to the prediction of SI, SP, and SA. However, the random forest model failed to accurately classify SA from those with SP, which was consistent with existing research. Our findings highlighted the importance of identifying suicidal characteristics for specified interventions at different stages of suicide for young people with CSA experiences. © The Author(s) 2025.</t>
        </is>
      </c>
      <c r="P1441" t="inlineStr">
        <is>
          <t>10.1038/s41398-025-03360-0</t>
        </is>
      </c>
      <c r="R1441" t="inlineStr">
        <is>
          <t>https://www.scopus.com/inward/record.uri?eid=2-s2.0-105003451285&amp;doi=10.1038%2Fs41398-025-03360-0&amp;partnerID=40&amp;md5=3a90445f0fe1e9ec591f53a85967eea5</t>
        </is>
      </c>
      <c r="U1441" t="inlineStr">
        <is>
          <t>Adolescent; Adult; Adult Survivors of Child Abuse; Child; Child Abuse, Sexual; Cross-Sectional Studies; Female; Humans; Machine Learning; Male; Risk Factors; Suicidal Ideation; Suicide; Suicide, Attempted; Young Adult; adult; alcohol consumption; anxiety; Article; attention deficit hyperactivity disorder; autism; child neglect; child sexual abuse; controlled study; cross-sectional study; cyberbullying; decoding; depression; eating disorder; emotional abuse; emotional neglect; female; gender dysphoria; happiness; help seeking behavior; human; machine learning; major clinical study; male; obsessive compulsive disorder; physical abuse; posttraumatic stress disorder; random forest; self compassion; social phobia; sociodemographics; suicidal ideation; suicide attempt; undergraduate student; vulnerable population; young adult; adolescent; child; child abuse survivor; machine learning; psychology; risk factor; suicide</t>
        </is>
      </c>
      <c r="V1441" t="inlineStr">
        <is>
          <t>All Open Access; Gold Open Access; Green Open Access</t>
        </is>
      </c>
      <c r="W1441" t="inlineStr">
        <is>
          <t>Scopus</t>
        </is>
      </c>
      <c r="X1441" t="inlineStr">
        <is>
          <t>2-s2.0-105003451285</t>
        </is>
      </c>
      <c r="AD1441" t="inlineStr">
        <is>
          <t>Scopus</t>
        </is>
      </c>
    </row>
    <row r="1442">
      <c r="A1442" t="inlineStr">
        <is>
          <t>Wavelet-Attention deep model for pediatric ADHD diagnosis via EEG</t>
        </is>
      </c>
      <c r="B1442">
        <f>IF(COUNTIF($A$1:A1441,
IF(ISNUMBER(MATCH(RIGHT(TRIM(A1441),1),{".",",",";",":","!","?"},0)),
LEFT(TRIM(A1441),LEN(TRIM(A1441))-1),
TRIM(A1441)
))=1,
"Not Duplicate",
"Duplicate")</f>
        <v/>
      </c>
      <c r="C1442">
        <f>_xlfn.IFNA(_xlfn.XLOOKUP(A1442, Table1[Title], Table1[Inclusion/Exclusion Decision]), "Added studies")</f>
        <v/>
      </c>
      <c r="D1442" t="inlineStr">
        <is>
          <t>Masoudi B.</t>
        </is>
      </c>
      <c r="H1442" t="n">
        <v>2025</v>
      </c>
      <c r="I1442" t="inlineStr">
        <is>
          <t>Applied Neuropsychology: Child</t>
        </is>
      </c>
      <c r="M1442" t="inlineStr">
        <is>
          <t>Attention-deficit/hyperactivity disorder (ADHD) is a prevalent neurodevelopmental disorder in children, impacting academic performance, social interactions, and overall well-being. Early and accurate diagnosis is crucial, yet current methods rely heavily on subjective assessments. This study presents a novel Wavelet-Attention deep model for objective ADHD diagnosis using electroencephalography signals. The model integrates a wavelet transform for feature extraction with a deep residual network (ResNet) augmented by an attention mechanism to enhance focus on salient features. Rigorous preprocessing, including Independent Component Analysis for artifact removal, was applied to a publicly available dataset of 121 children. To ensure a robust and clinically relevant evaluation that avoids data leakage, a strict Leave-One-Subject-Out cross-validation protocol was employed. The proposed model demonstrated strong diagnostic performance, achieving an accuracy of 96.69%, a sensitivity of 95.08%, and a specificity of 98.33% in distinguishing between children with ADHD and healthy controls. Furthermore, model-agnostic interpretability analysis revealed that features derived from frontal lobe channels and low-frequency wavelet coefficients were most critical for the model’s decisions, aligning with established neurophysiological markers of ADHD. The results suggest that this approach holds significant potential for developing a reliable and objective diagnostic tool for ADHD, facilitating earlier and more personalized interventions. © 2025 Taylor &amp; Francis Group, LLC.</t>
        </is>
      </c>
      <c r="P1442" t="inlineStr">
        <is>
          <t>10.1080/21622965.2025.2535017</t>
        </is>
      </c>
      <c r="R1442" t="inlineStr">
        <is>
          <t>https://www.scopus.com/inward/record.uri?eid=2-s2.0-105012372985&amp;doi=10.1080%2F21622965.2025.2535017&amp;partnerID=40&amp;md5=f071d01bc88c06c3be68a9f660a571e5</t>
        </is>
      </c>
      <c r="S1442" t="inlineStr">
        <is>
          <t>ADHD; attention models; deep learning; EEG</t>
        </is>
      </c>
      <c r="W1442" t="inlineStr">
        <is>
          <t>Scopus</t>
        </is>
      </c>
      <c r="X1442" t="inlineStr">
        <is>
          <t>2-s2.0-105012372985</t>
        </is>
      </c>
      <c r="AD1442" t="inlineStr">
        <is>
          <t>Scopus</t>
        </is>
      </c>
    </row>
    <row r="1443" hidden="1">
      <c r="A1443" t="inlineStr">
        <is>
          <t>EEG Slow-Rate Task Features with Retrieval-Augmented Generation for ADHD Classification in School-age Children</t>
        </is>
      </c>
      <c r="B1443">
        <f>IF(COUNTIF($A$1:A1442,
IF(ISNUMBER(MATCH(RIGHT(TRIM(A1442),1),{".",",",";",":","!","?"},0)),
LEFT(TRIM(A1442),LEN(TRIM(A1442))-1),
TRIM(A1442)
))=1,
"Not Duplicate",
"Duplicate")</f>
        <v/>
      </c>
      <c r="C1443">
        <f>_xlfn.IFNA(_xlfn.XLOOKUP(A1443, Table1[Title], Table1[Inclusion/Exclusion Decision]), "Added studies")</f>
        <v/>
      </c>
      <c r="D1443" t="inlineStr">
        <is>
          <t>Huang T.-C.; Yang S.-R.; Chiang S.-E.; He C.; Lin D.-S.; Ko L.-W.</t>
        </is>
      </c>
      <c r="H1443" t="n">
        <v>2025</v>
      </c>
      <c r="I1443" t="inlineStr">
        <is>
          <t>2025 International Automatic Control Conference, CACS 2025</t>
        </is>
      </c>
      <c r="M1443" t="inlineStr">
        <is>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  © 2025 IEEE.</t>
        </is>
      </c>
      <c r="P1443" t="inlineStr">
        <is>
          <t>10.1109/CACS67552.2025.11288161</t>
        </is>
      </c>
      <c r="R1443" t="inlineStr">
        <is>
          <t>https://www.scopus.com/inward/record.uri?eid=2-s2.0-105031773342&amp;doi=10.1109%2FCACS67552.2025.11288161&amp;partnerID=40&amp;md5=bc7c308554d4bc1c485a291cd91c408e</t>
        </is>
      </c>
      <c r="S1443" t="inlineStr">
        <is>
          <t>ADHD; CPT; EEG; Large language model; Machine Learning; PSD; Retrieval-Augmented Generation</t>
        </is>
      </c>
      <c r="U1443" t="inlineStr">
        <is>
          <t>Animals; Behavioral research; Biomedical engineering; Biomedical signal processing; Brain; Brain computer interface; Computer aided diagnosis; Diseases; Learning systems; Machine learning; User interfaces; Wearable computers; Attention deficit hyperactivity disorder; Children and adolescents; Continuous performance test; Diagnostics tools; Language model; Large language model; Machine-learning; Performance tests; PSD; Retrieval-augmented generation; Electroencephalography</t>
        </is>
      </c>
      <c r="W1443" t="inlineStr">
        <is>
          <t>Scopus</t>
        </is>
      </c>
      <c r="X1443" t="inlineStr">
        <is>
          <t>2-s2.0-105031773342</t>
        </is>
      </c>
      <c r="AD1443" t="inlineStr">
        <is>
          <t>Scopus</t>
        </is>
      </c>
    </row>
    <row r="1444" hidden="1">
      <c r="A1444" t="inlineStr">
        <is>
          <t>Explainability Enhanced Machine Learning Model for Classifying Intellectual Disability and Attention-Deficit/Hyperactivity Disorder With Psychological Test Reports</t>
        </is>
      </c>
      <c r="B1444">
        <f>IF(COUNTIF($A$1:A1443,
IF(ISNUMBER(MATCH(RIGHT(TRIM(A1443),1),{".",",",";",":","!","?"},0)),
LEFT(TRIM(A1443),LEN(TRIM(A1443))-1),
TRIM(A1443)
))=1,
"Not Duplicate",
"Duplicate")</f>
        <v/>
      </c>
      <c r="C1444">
        <f>_xlfn.IFNA(_xlfn.XLOOKUP(A1444, Table1[Title], Table1[Inclusion/Exclusion Decision]), "Added studies")</f>
        <v/>
      </c>
      <c r="D1444" t="inlineStr">
        <is>
          <t>Kim T.M.; Kim Y.-H.; Song S.-H.; Choi I.-Y.; Kim D.-J.; Ko T.</t>
        </is>
      </c>
      <c r="H1444" t="n">
        <v>2025</v>
      </c>
      <c r="I1444" t="inlineStr">
        <is>
          <t>Journal of Korean Medical Science</t>
        </is>
      </c>
      <c r="J1444" t="n">
        <v>40</v>
      </c>
      <c r="K1444" t="n">
        <v>11</v>
      </c>
      <c r="L1444" t="inlineStr">
        <is>
          <t>e26</t>
        </is>
      </c>
      <c r="M1444" t="inlineStr">
        <is>
          <t>Background: Psychological test reports are essential in assessing intellectual functioning, aiding in diagnosing and treating intellectual disability (ID) and attention-deficit/hyperactivity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is>
      </c>
      <c r="P1444" t="inlineStr">
        <is>
          <t>10.3346/JKMS.2025.40.E26</t>
        </is>
      </c>
      <c r="R1444" t="inlineStr">
        <is>
          <t>https://www.scopus.com/inward/record.uri?eid=2-s2.0-105002105763&amp;doi=10.3346%2FJKMS.2025.40.E26&amp;partnerID=40&amp;md5=c6cc9616e76d1ec3dbb06934a58c99f1</t>
        </is>
      </c>
      <c r="S1444" t="inlineStr">
        <is>
          <t>Attention-Deficit Hyperactivity Disorder Psychological Test Reports; Explainable Model; Intellectual Disability; Machine Learning; Natural Language Processing; Neurodevelopmental Disorder</t>
        </is>
      </c>
      <c r="U1444" t="inlineStr">
        <is>
          <t>Adolescent; Adult; Attention Deficit Disorder with Hyperactivity; Child; Female; Humans; Intellectual Disability; Machine Learning; Male; Natural Language Processing; Psychological Tests; adolescent; adult; attention deficit hyperactivity disorder; child; classification; diagnosis; female; human; intellectual impairment; machine learning; male; natural language processing; psychologic test; psychology</t>
        </is>
      </c>
      <c r="V1444" t="inlineStr">
        <is>
          <t>All Open Access; Gold Open Access; Green Open Access</t>
        </is>
      </c>
      <c r="W1444" t="inlineStr">
        <is>
          <t>Scopus</t>
        </is>
      </c>
      <c r="X1444" t="inlineStr">
        <is>
          <t>2-s2.0-105002105763</t>
        </is>
      </c>
      <c r="AD1444" t="inlineStr">
        <is>
          <t>Scopus</t>
        </is>
      </c>
    </row>
    <row r="1445" hidden="1">
      <c r="A1445" t="inlineStr">
        <is>
          <t>SmartADHDMonitor: A Novel Approach to Automatic ADHD Monitoring Through Smartphone App Usage Data</t>
        </is>
      </c>
      <c r="B1445">
        <f>IF(COUNTIF($A$1:A1444,
IF(ISNUMBER(MATCH(RIGHT(TRIM(A1444),1),{".",",",";",":","!","?"},0)),
LEFT(TRIM(A1444),LEN(TRIM(A1444))-1),
TRIM(A1444)
))=1,
"Not Duplicate",
"Duplicate")</f>
        <v/>
      </c>
      <c r="C1445">
        <f>_xlfn.IFNA(_xlfn.XLOOKUP(A1445, Table1[Title], Table1[Inclusion/Exclusion Decision]), "Added studies")</f>
        <v/>
      </c>
      <c r="D1445" t="inlineStr">
        <is>
          <t>Ware S.; Rijal K.; Knouse L.E.</t>
        </is>
      </c>
      <c r="H1445" t="n">
        <v>2025</v>
      </c>
      <c r="I1445" t="inlineStr">
        <is>
          <t>Proceedings - 2025 IEEE 49th Annual Computers, Software, and Applications Conference, COMPSAC 2025</t>
        </is>
      </c>
      <c r="M1445" t="inlineStr">
        <is>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  © 2025 IEEE.</t>
        </is>
      </c>
      <c r="P1445" t="inlineStr">
        <is>
          <t>10.1109/COMPSAC65507.2025.00113</t>
        </is>
      </c>
      <c r="R1445" t="inlineStr">
        <is>
          <t>https://www.scopus.com/inward/record.uri?eid=2-s2.0-105016164176&amp;doi=10.1109%2FCOMPSAC65507.2025.00113&amp;partnerID=40&amp;md5=78085cb24201574d553397c322e3ac61</t>
        </is>
      </c>
      <c r="S1445" t="inlineStr">
        <is>
          <t>adhd monitoring; machine learning; smart health; smartphone sensing</t>
        </is>
      </c>
      <c r="U1445" t="inlineStr">
        <is>
          <t>Behavioral research; Diagnosis; Diseases; Learning systems; Machine learning; mHealth; Students; Adhd monitoring; Attention deficit hyperactivity disorder; Condition; Daily lives; Functionals; Machine-learning; Smart health; Smartphone apps; Smartphone sensing; Usage data; Smartphones</t>
        </is>
      </c>
      <c r="W1445" t="inlineStr">
        <is>
          <t>Scopus</t>
        </is>
      </c>
      <c r="X1445" t="inlineStr">
        <is>
          <t>2-s2.0-105016164176</t>
        </is>
      </c>
      <c r="AD1445" t="inlineStr">
        <is>
          <t>Scopus</t>
        </is>
      </c>
    </row>
    <row r="1446" hidden="1">
      <c r="A1446" t="inlineStr">
        <is>
          <t>Machine learning for novel phenotyping in schizophrenia</t>
        </is>
      </c>
      <c r="B1446">
        <f>IF(COUNTIF($A$1:A1445,
IF(ISNUMBER(MATCH(RIGHT(TRIM(A1445),1),{".",",",";",":","!","?"},0)),
LEFT(TRIM(A1445),LEN(TRIM(A1445))-1),
TRIM(A1445)
))=1,
"Not Duplicate",
"Duplicate")</f>
        <v/>
      </c>
      <c r="C1446">
        <f>_xlfn.IFNA(_xlfn.XLOOKUP(A1446, Table1[Title], Table1[Inclusion/Exclusion Decision]), "Added studies")</f>
        <v/>
      </c>
      <c r="D1446" t="inlineStr">
        <is>
          <t>Bareis N.; Wang Y.; Olfson M.; Gerhard T.; Dixon L.; Stroup T.S.</t>
        </is>
      </c>
      <c r="H1446" t="n">
        <v>2025</v>
      </c>
      <c r="I1446" t="inlineStr">
        <is>
          <t>Schizophrenia Research</t>
        </is>
      </c>
      <c r="J1446" t="n">
        <v>285</v>
      </c>
      <c r="M1446" t="inlineStr">
        <is>
          <t>Purpose: Heterogeneity among people diagnosed with schizophrenia-spectrum disorders (schizophrenia) and high prevalence of co-occurring disorders makes identification of optimal treatments difficult. This study identified behavioral health phenotypes using machine learning with Medicaid claims of adults with schizophrenia. We compared the phenotypes' clinical outcomes and psychotropic medication prescription patterns for clinical validity. Methods: Using national Medicaid claims from January 2010 – December 2012 we identified 249,006 adults ages 18–64, with ≥ 1 inpatient and/or ≥ 2 outpatient claims with principal or secondary diagnoses of schizophrenia (ICD9 295.xx) in 2010. Latent Dirichlet Allocation (LDA) incorporated their behavioral health co-occurring disorders in 2010 to identify behavioral health phenotypes, validated using 5-fold cross validation. Pairwise comparisons among each phenotype of psychotropic medication types, and likelihoods of any behavioral health inpatient admission or emergency department (ED) visit in 2011 were conducted. Results: LDA with 5-fold cross validation identified 5 behavioral health phenotypes we labeled depression, substance use, mania-mixed mood, anxiety-paranoid, and conduct disorder-developmentally delayed; a sixth phenotype had no co-occurring disorders. Likelihoods of behavioral health inpatient admissions and ED visits were significantly different between the phenotypes. Psychotropic medications prescribed to the phenotypes were distinct. Post-hoc analyses using the same methods with 2017 Medicaid claims of 383,849 adults identified comparable phenotypes. Conclusions: This study demonstrated the feasibility of using machine learning with claims data to identify behavioral health phenotypes among individuals with schizophrenia. Future pharmacoepidemiologic investigations addressing confounding bias will compare effectiveness of treatments for each phenotype, informing efforts to identify personalized treatments for people with schizophrenia. © 2025 Elsevier B.V.</t>
        </is>
      </c>
      <c r="P1446" t="inlineStr">
        <is>
          <t>10.1016/j.schres.2025.08.011</t>
        </is>
      </c>
      <c r="R1446" t="inlineStr">
        <is>
          <t>https://www.scopus.com/inward/record.uri?eid=2-s2.0-105015098120&amp;doi=10.1016%2Fj.schres.2025.08.011&amp;partnerID=40&amp;md5=f9596b58683a7f086b0f9a0bdf1cf3e2</t>
        </is>
      </c>
      <c r="S1446" t="inlineStr">
        <is>
          <t>Administrative data; Behavioral health co-occurring disorders; Epidemiology; Machine learning; Psychotropic medications; Schizophrenia</t>
        </is>
      </c>
      <c r="U1446" t="inlineStr">
        <is>
          <t>Adolescent; Adult; Comorbidity; Female; Humans; Machine Learning; Male; Medicaid; Middle Aged; Phenotype; Psychotropic Drugs; Schizophrenia; United States; Young Adult; antidepressant agent; anxiolytic agent; aripiprazole; hypnotic agent; mood stabilizer; neuroleptic agent; sedative agent; psychotropic agent; administrative health data; adult; anxiety; Article; attention deficit hyperactivity disorder; behavior disorder; behavioral health co-occurring disorder; clinical outcome; cohort analysis; depression; exercise; female; human; machine learning; major clinical study; male; mania; mental disease; mental health; outcome assessment; paranoia; phenotype; risk factor; schizophrenia; adolescent; classification; comorbidity; diagnosis; drug therapy; epidemiology; medicaid; middle aged; United States; young adult</t>
        </is>
      </c>
      <c r="W1446" t="inlineStr">
        <is>
          <t>Scopus</t>
        </is>
      </c>
      <c r="X1446" t="inlineStr">
        <is>
          <t>2-s2.0-105015098120</t>
        </is>
      </c>
      <c r="AD1446" t="inlineStr">
        <is>
          <t>Scopus</t>
        </is>
      </c>
    </row>
    <row r="1447">
      <c r="A1447" t="inlineStr">
        <is>
          <t>A systematic review for artificial intelligence-driven assistive technologies to support children with neurodevelopmental disorders</t>
        </is>
      </c>
      <c r="B1447">
        <f>IF(COUNTIF($A$1:A1446,
IF(ISNUMBER(MATCH(RIGHT(TRIM(A1446),1),{".",",",";",":","!","?"},0)),
LEFT(TRIM(A1446),LEN(TRIM(A1446))-1),
TRIM(A1446)
))=1,
"Not Duplicate",
"Duplicate")</f>
        <v/>
      </c>
      <c r="C1447">
        <f>_xlfn.IFNA(_xlfn.XLOOKUP(A1447, Table1[Title], Table1[Inclusion/Exclusion Decision]), "Added studies")</f>
        <v/>
      </c>
      <c r="D1447" t="inlineStr">
        <is>
          <t>Shahini A.; Kamath A.P.; Sharma E.; Salvi M.; Tan R.-S.; Siuly S.; Seoni S.; Ganguly R.; Devi A.; Deo R.; Barua P.D.; Acharya U.R.</t>
        </is>
      </c>
      <c r="H1447" t="n">
        <v>2025</v>
      </c>
      <c r="I1447" t="inlineStr">
        <is>
          <t>Information Fusion</t>
        </is>
      </c>
      <c r="J1447" t="n">
        <v>124</v>
      </c>
      <c r="L1447" t="n">
        <v>103441</v>
      </c>
      <c r="M1447"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is>
      </c>
      <c r="P1447" t="inlineStr">
        <is>
          <t>10.1016/j.inffus.2025.103441</t>
        </is>
      </c>
      <c r="R1447" t="inlineStr">
        <is>
          <t>https://www.scopus.com/inward/record.uri?eid=2-s2.0-105008545443&amp;doi=10.1016%2Fj.inffus.2025.103441&amp;partnerID=40&amp;md5=42c52f37d39fa93768bd51adb4dd8080</t>
        </is>
      </c>
      <c r="S1447" t="inlineStr">
        <is>
          <t>Artificial intelligence; Assistive technology; Deep learning; Machine learning; Neurodevelopmental disorders; Pediatric care</t>
        </is>
      </c>
      <c r="U1447" t="inlineStr">
        <is>
          <t>Assistive technology; Clinical research; Computer aided diagnosis; Diseases; Learning systems; Wearable computers; Assistive technology; Attention deficit hyperactivity disorder; Autism spectrum disorders; Condition; Deep learning; Diagnostic accuracy; Machine-learning; Neurodevelopmental disorder; Pediatric care; Systematic Review; Deep learning</t>
        </is>
      </c>
      <c r="V1447" t="inlineStr">
        <is>
          <t>All Open Access; Green Open Access; Hybrid Gold Open Access</t>
        </is>
      </c>
      <c r="W1447" t="inlineStr">
        <is>
          <t>Scopus</t>
        </is>
      </c>
      <c r="X1447" t="inlineStr">
        <is>
          <t>2-s2.0-105008545443</t>
        </is>
      </c>
      <c r="AD1447" t="inlineStr">
        <is>
          <t>Scopus</t>
        </is>
      </c>
    </row>
    <row r="1448">
      <c r="A1448" t="inlineStr">
        <is>
          <t>XAI Reveals the Causes of Attention Deficit Hyperactivity Disorder (ADHD) Bias in Student Performance Prediction</t>
        </is>
      </c>
      <c r="B1448">
        <f>IF(COUNTIF($A$1:A1447,
IF(ISNUMBER(MATCH(RIGHT(TRIM(A1447),1),{".",",",";",":","!","?"},0)),
LEFT(TRIM(A1447),LEN(TRIM(A1447))-1),
TRIM(A1447)
))=1,
"Not Duplicate",
"Duplicate")</f>
        <v/>
      </c>
      <c r="C1448">
        <f>_xlfn.IFNA(_xlfn.XLOOKUP(A1448, Table1[Title], Table1[Inclusion/Exclusion Decision]), "Added studies")</f>
        <v/>
      </c>
      <c r="D1448" t="inlineStr">
        <is>
          <t>Lee H.; Belitz C.; Nasiar N.; Bosch N.</t>
        </is>
      </c>
      <c r="H1448" t="n">
        <v>2025</v>
      </c>
      <c r="I1448" t="inlineStr">
        <is>
          <t>15th  International Conference on Learning Analytics and Knowledge, LAK 2025</t>
        </is>
      </c>
      <c r="M1448"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 - approaches that may not be fully captured by traditional measures of typical student behaviors. These insights suggest adjusting feature design to better account for students with ADHD and mitigate bias. © 2025 Copyright held by the owner/author(s).</t>
        </is>
      </c>
      <c r="P1448" t="inlineStr">
        <is>
          <t>10.1145/3706468.3706521</t>
        </is>
      </c>
      <c r="R1448" t="inlineStr">
        <is>
          <t>https://www.scopus.com/inward/record.uri?eid=2-s2.0-105000358220&amp;doi=10.1145%2F3706468.3706521&amp;partnerID=40&amp;md5=04dae4ecb517ef92a4d4791c3d5eb6b3</t>
        </is>
      </c>
      <c r="S1448" t="inlineStr">
        <is>
          <t>Algorithmic bias; Attention Deficit Hyperactivity Disorder; Explainable AI; Machine Learning; Self-regulated Learning</t>
        </is>
      </c>
      <c r="U1448" t="inlineStr">
        <is>
          <t>Contrastive Learning; Prediction models; Self-supervised learning; Students; Algorithmic bias; Algorithmics; Attention deficit hyperactivity disorder; Explainable AI; Machine-learning; Performance prediction; Prediction errors; Self-regulated learning; Shapley; Student performance; Adversarial machine learning</t>
        </is>
      </c>
      <c r="V1448" t="inlineStr">
        <is>
          <t>All Open Access; Gold Open Access</t>
        </is>
      </c>
      <c r="W1448" t="inlineStr">
        <is>
          <t>Scopus</t>
        </is>
      </c>
      <c r="X1448" t="inlineStr">
        <is>
          <t>2-s2.0-105000358220</t>
        </is>
      </c>
      <c r="AD1448" t="inlineStr">
        <is>
          <t>Scopus</t>
        </is>
      </c>
    </row>
    <row r="1449" hidden="1">
      <c r="A1449" t="inlineStr">
        <is>
          <t>Triple-Shield Privacy in Healthcare: Federated Learning, p-ABCs, and Distributed Ledger Authentication</t>
        </is>
      </c>
      <c r="B1449">
        <f>IF(COUNTIF($A$1:A1448,
IF(ISNUMBER(MATCH(RIGHT(TRIM(A1448),1),{".",",",";",":","!","?"},0)),
LEFT(TRIM(A1448),LEN(TRIM(A1448))-1),
TRIM(A1448)
))=1,
"Not Duplicate",
"Duplicate")</f>
        <v/>
      </c>
      <c r="C1449">
        <f>_xlfn.IFNA(_xlfn.XLOOKUP(A1449, Table1[Title], Table1[Inclusion/Exclusion Decision]), "Added studies")</f>
        <v/>
      </c>
      <c r="D1449" t="inlineStr">
        <is>
          <t>Sakka S.; Pavlidis N.; Liagkou V.; Panges I.; Filippidou D.E.; Stylios C.; Manos A.</t>
        </is>
      </c>
      <c r="H1449" t="n">
        <v>2025</v>
      </c>
      <c r="I1449" t="inlineStr">
        <is>
          <t>Journal of Cybersecurity and Privacy</t>
        </is>
      </c>
      <c r="J1449" t="n">
        <v>5</v>
      </c>
      <c r="K1449" t="n">
        <v>3</v>
      </c>
      <c r="L1449" t="n">
        <v>45</v>
      </c>
      <c r="M1449" t="inlineStr">
        <is>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 © 2025 by the authors.</t>
        </is>
      </c>
      <c r="P1449" t="inlineStr">
        <is>
          <t>10.3390/jcp5030045</t>
        </is>
      </c>
      <c r="R1449" t="inlineStr">
        <is>
          <t>https://www.scopus.com/inward/record.uri?eid=2-s2.0-105017320107&amp;doi=10.3390%2Fjcp5030045&amp;partnerID=40&amp;md5=9f3a0aa37d5c796dfcc2b5b1872e22af</t>
        </is>
      </c>
      <c r="S1449" t="inlineStr">
        <is>
          <t>blockchain; federated learning; identity management; machine learning; p-ABCs; pets</t>
        </is>
      </c>
      <c r="V1449" t="inlineStr">
        <is>
          <t>All Open Access; Gold Open Access; Green Open Access</t>
        </is>
      </c>
      <c r="W1449" t="inlineStr">
        <is>
          <t>Scopus</t>
        </is>
      </c>
      <c r="X1449" t="inlineStr">
        <is>
          <t>2-s2.0-105017320107</t>
        </is>
      </c>
      <c r="AD1449" t="inlineStr">
        <is>
          <t>Scopus</t>
        </is>
      </c>
    </row>
    <row r="1450">
      <c r="A1450" t="inlineStr">
        <is>
          <t>fNIRS Classification of Adults With ADHD Enhanced by Feature Selection</t>
        </is>
      </c>
      <c r="B1450">
        <f>IF(COUNTIF($A$1:A1449,
IF(ISNUMBER(MATCH(RIGHT(TRIM(A1449),1),{".",",",";",":","!","?"},0)),
LEFT(TRIM(A1449),LEN(TRIM(A1449))-1),
TRIM(A1449)
))=1,
"Not Duplicate",
"Duplicate")</f>
        <v/>
      </c>
      <c r="C1450">
        <f>_xlfn.IFNA(_xlfn.XLOOKUP(A1450, Table1[Title], Table1[Inclusion/Exclusion Decision]), "Added studies")</f>
        <v/>
      </c>
      <c r="D1450" t="inlineStr">
        <is>
          <t>Hong M.; Dong S.-Y.; Mcintyre R.S.; Chiang S.-K.; Ho R.</t>
        </is>
      </c>
      <c r="H1450" t="n">
        <v>2025</v>
      </c>
      <c r="I1450" t="inlineStr">
        <is>
          <t>IEEE Transactions on Neural Systems and Rehabilitation Engineering</t>
        </is>
      </c>
      <c r="J1450" t="n">
        <v>33</v>
      </c>
      <c r="M1450"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  © 2001-2011 IEEE.</t>
        </is>
      </c>
      <c r="P1450" t="inlineStr">
        <is>
          <t>10.1109/TNSRE.2024.3522121</t>
        </is>
      </c>
      <c r="R1450" t="inlineStr">
        <is>
          <t>https://www.scopus.com/inward/record.uri?eid=2-s2.0-85213989511&amp;doi=10.1109%2FTNSRE.2024.3522121&amp;partnerID=40&amp;md5=4695664b643b2f41bda4fe15ff8ae62f</t>
        </is>
      </c>
      <c r="S1450" t="inlineStr">
        <is>
          <t>attention-deficit/hyperactivity disorder; feature selection; functional near- infrared spectroscopy; machine learning; Verbal fluency task</t>
        </is>
      </c>
      <c r="U1450" t="inlineStr">
        <is>
          <t>Adversarial machine learning; Diagnosis; Feature Selection; Occupational diseases; hemoglobin; oxyhemoglobin; Attention deficit hyperactivity disorder; Efficient feature selections; Features selection; Functional near infrared spectroscopy; Healthy controls; Machine learning techniques; Machine-learning; Occupational functioning; Psychiatric disorders; Verbal fluency task; accuracy; adult; anxiety; Article; attention deficit hyperactivity disorder; cognition; cohort analysis; confusion matrix; Conners Rating Scale; controlled study; cross validation; depression; dorsolateral prefrontal cortex; DSM-5; feature extraction; feature selection; functional near-infrared spectroscopy; Global Assessment of Functioning; Hamilton Depression Rating Scale; hemodynamics; human; k nearest neighbor; logistic regression analysis; machine learning; major clinical study; Montreal cognitive assessment; neuropsychological assessment; oxygenation; random forest; recursive feature elimination; Shapley additive explanation; Structured Clinical Interview for DSM Disorders; support vector machine; verbal fluency test; Near infrared spectroscopy</t>
        </is>
      </c>
      <c r="V1450" t="inlineStr">
        <is>
          <t>All Open Access; Gold Open Access; Green Open Access</t>
        </is>
      </c>
      <c r="W1450" t="inlineStr">
        <is>
          <t>Scopus</t>
        </is>
      </c>
      <c r="X1450" t="inlineStr">
        <is>
          <t>2-s2.0-85213989511</t>
        </is>
      </c>
      <c r="AD1450" t="inlineStr">
        <is>
          <t>Scopus</t>
        </is>
      </c>
    </row>
    <row r="1451" hidden="1">
      <c r="A1451" t="inlineStr">
        <is>
          <t>Early identification of children with Attention-Deficit/Hyperactivity Disorder (ADHD)</t>
        </is>
      </c>
      <c r="B1451">
        <f>IF(COUNTIF($A$1:A1450,
IF(ISNUMBER(MATCH(RIGHT(TRIM(A1450),1),{".",",",";",":","!","?"},0)),
LEFT(TRIM(A1450),LEN(TRIM(A1450))-1),
TRIM(A1450)
))=1,
"Not Duplicate",
"Duplicate")</f>
        <v/>
      </c>
      <c r="C1451">
        <f>_xlfn.IFNA(_xlfn.XLOOKUP(A1451, Table1[Title], Table1[Inclusion/Exclusion Decision]), "Added studies")</f>
        <v/>
      </c>
      <c r="D1451" t="inlineStr">
        <is>
          <t>Liu Y.S.; Talarico F.; Metes D.; Song Y.; Wang M.; Kiyang L.; Wearmouth D.; Vik S.; Wei Y.; Zhang Y.; Hayward J.; Ahmed G.; Gaskin A.; Greiner R.; Greenshaw A.; Alexander A.; Janus M.; Cao B.</t>
        </is>
      </c>
      <c r="H1451" t="n">
        <v>2024</v>
      </c>
      <c r="I1451" t="inlineStr">
        <is>
          <t>PLOS Digital Health</t>
        </is>
      </c>
      <c r="J1451" t="n">
        <v>3</v>
      </c>
      <c r="K1451" t="n">
        <v>11</v>
      </c>
      <c r="L1451" t="inlineStr">
        <is>
          <t>e0000620</t>
        </is>
      </c>
      <c r="M1451"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 2024 Liu et al. This is an open access article distributed under the terms of the Creative Commons Attribution License, which permits unrestricted use, distribution, and reproduction in any medium, provided the original author and source are credited.</t>
        </is>
      </c>
      <c r="P1451" t="inlineStr">
        <is>
          <t>10.1371/journal.pdig.0000620</t>
        </is>
      </c>
      <c r="R1451" t="inlineStr">
        <is>
          <t>https://www.scopus.com/inward/record.uri?eid=2-s2.0-85208570967&amp;doi=10.1371%2Fjournal.pdig.0000620&amp;partnerID=40&amp;md5=75c04a97ab9740a887ccd906ae0ec70c</t>
        </is>
      </c>
      <c r="V1451" t="inlineStr">
        <is>
          <t>All Open Access; Gold Open Access; Green Open Access</t>
        </is>
      </c>
      <c r="W1451" t="inlineStr">
        <is>
          <t>Scopus</t>
        </is>
      </c>
      <c r="X1451" t="inlineStr">
        <is>
          <t>2-s2.0-85208570967</t>
        </is>
      </c>
      <c r="AD1451" t="inlineStr">
        <is>
          <t>Scopus</t>
        </is>
      </c>
    </row>
    <row r="1452" hidden="1">
      <c r="A1452" t="inlineStr">
        <is>
          <t>Neuroimaging endophenotypes reveal underlying mechanisms and genetic factors contributing to progression and development of four brain disorders</t>
        </is>
      </c>
      <c r="B1452">
        <f>IF(COUNTIF($A$1:A1451,
IF(ISNUMBER(MATCH(RIGHT(TRIM(A1451),1),{".",",",";",":","!","?"},0)),
LEFT(TRIM(A1451),LEN(TRIM(A1451))-1),
TRIM(A1451)
))=1,
"Not Duplicate",
"Duplicate")</f>
        <v/>
      </c>
      <c r="C1452">
        <f>_xlfn.IFNA(_xlfn.XLOOKUP(A1452, Table1[Title], Table1[Inclusion/Exclusion Decision]), "Added studies")</f>
        <v/>
      </c>
      <c r="D1452" t="inlineStr">
        <is>
          <t>Wen J.; Skampardoni I.; Tian Y.E.; Yang Z.; Cui Y.; Erus G.; Hwang G.; Varol E.; Boquet-Pujadas A.; Chand G.B.; Nasrallah I.M.; Satterthwaite T.D.; Shou H.; Shen L.; Toga A.W.; Zalesky A.; Davatzikos C.</t>
        </is>
      </c>
      <c r="H1452" t="n">
        <v>2025</v>
      </c>
      <c r="I1452" t="inlineStr">
        <is>
          <t>Nature Biomedical Engineering</t>
        </is>
      </c>
      <c r="J1452" t="n">
        <v>9</v>
      </c>
      <c r="K1452" t="n">
        <v>11</v>
      </c>
      <c r="M1452" t="inlineStr">
        <is>
          <t>Recent work leveraging artificial intelligence has offered promise to dissect disease heterogeneity by identifying complex intermediate brain phenotypes, called dimensional neuroimaging endophenotypes (DNEs). We advance the argument that these DNEs capture the degree of expression of respective neuroanatomical patterns measured, offering a dimensional neuroanatomical representation for studying disease heterogeneity and similarities of neurologic and neuropsychiatric diseases. We investigate the presence of nine DNEs derived from independent yet harmonized studies on Alzheimer’s disease, autism spectrum disorder, late-life depression and schizophrenia in the UK Biobank study. Phenome-wide associations align with genome-wide associations, revealing 31 genomic loci (P &lt; 5 × 10−8/9) associated with the nine DNEs. The nine DNEs, along with their polygenic risk scores, significantly enhanced the predictive accuracy for 14 systemic disease categories, particularly for conditions related to mental health and the central nervous system, as well as mortality outcomes. These findings underscore the potential of the nine DNEs to capture the expression of disease-related brain phenotypes in individuals of the general population and to relate such measures with genetics, lifestyle factors and chronic diseases. © The Author(s), under exclusive licence to Springer Nature Limited 2025.</t>
        </is>
      </c>
      <c r="P1452" t="inlineStr">
        <is>
          <t>10.1038/s41551-025-01412-w</t>
        </is>
      </c>
      <c r="R1452" t="inlineStr">
        <is>
          <t>https://www.scopus.com/inward/record.uri?eid=2-s2.0-105007361972&amp;doi=10.1038%2Fs41551-025-01412-w&amp;partnerID=40&amp;md5=ddfe91bb92caed9c87f9aee3593e3327</t>
        </is>
      </c>
      <c r="U1452" t="inlineStr">
        <is>
          <t>Aged; Alzheimer Disease; Autism Spectrum Disorder; Brain; Brain Diseases; Disease Progression; Endophenotypes; Female; Genetic Predisposition to Disease; Genome-Wide Association Study; Humans; Male; Middle Aged; Multifactorial Inheritance; Neuroimaging; Phenotype; Schizophrenia; Neurodegenerative diseases; Neurons; asd2 protein; glutamic acid; mylk2 protein; myosin light chain kinase; neurotransmitter; protein; scz1 protein; unclassified drug; Alzheimer; Autism spectrum disorders; Biobanks; Brain disorders; Genetic factors; Genome-wide association; Genomic locus; Predictive accuracy; Risk score; Systemic disease; adult; Alzheimer disease; amyotrophic lateral sclerosis; Article; attention deficit hyperactivity disorder; autism; bipolar disorder; bone disease; brain disease; brain size; clinical evaluation; diagnostic accuracy; dimensional neuroimaging endophenotype; disease exacerbation; endophenotype; female; gene expression; gene locus; genetic association; genetic correlation; genetic heterogeneity; genetic risk score; genome-wide association study; genomics; globus pallidus; heredity; human; insula; late life depression; lifestyle modification; major clinical study; male; mental disease; middle frontal gyrus; mortality rate; nervous system; neuroanatomy; neuroimaging; neurologic disease; obsessive compulsive disorder; outcome assessment; Parkinson disease; phenome-wide associations align; population; putamen; regulatory mechanism; schizophrenia; superior fronto-occipital fasciculus; systemic disease; thalamus; aged; brain; diagnostic imaging; genetic predisposition; genetics; middle aged; multifactorial inheritance; phenotype; procedures; Brain mapping</t>
        </is>
      </c>
      <c r="V1452" t="inlineStr">
        <is>
          <t>All Open Access; Green Open Access</t>
        </is>
      </c>
      <c r="W1452" t="inlineStr">
        <is>
          <t>Scopus</t>
        </is>
      </c>
      <c r="X1452" t="inlineStr">
        <is>
          <t>2-s2.0-105007361972</t>
        </is>
      </c>
      <c r="AD1452" t="inlineStr">
        <is>
          <t>Scopus</t>
        </is>
      </c>
    </row>
    <row r="1453">
      <c r="A1453" t="inlineStr">
        <is>
          <t>Detection of cortical arousals in sleep using multimodal wearable sensors and machine learning</t>
        </is>
      </c>
      <c r="B1453">
        <f>IF(COUNTIF($A$1:A1452,
IF(ISNUMBER(MATCH(RIGHT(TRIM(A1452),1),{".",",",";",":","!","?"},0)),
LEFT(TRIM(A1452),LEN(TRIM(A1452))-1),
TRIM(A1452)
))=1,
"Not Duplicate",
"Duplicate")</f>
        <v/>
      </c>
      <c r="C1453">
        <f>_xlfn.IFNA(_xlfn.XLOOKUP(A1453, Table1[Title], Table1[Inclusion/Exclusion Decision]), "Added studies")</f>
        <v/>
      </c>
      <c r="D1453" t="inlineStr">
        <is>
          <t>Kucukosmanoglu M.; Conklin S.; Bansal K.; Kaya S.; Anwar Y.; Dang Q.; Kargosha G.; Brooks J.; Feltch C.; Banerjee N.</t>
        </is>
      </c>
      <c r="H1453" t="n">
        <v>2025</v>
      </c>
      <c r="I1453" t="inlineStr">
        <is>
          <t>Scientific Reports</t>
        </is>
      </c>
      <c r="J1453" t="n">
        <v>15</v>
      </c>
      <c r="K1453" t="n">
        <v>1</v>
      </c>
      <c r="L1453" t="n">
        <v>44089</v>
      </c>
      <c r="M1453" t="inlineStr">
        <is>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 © The Author(s) 2025.</t>
        </is>
      </c>
      <c r="P1453" t="inlineStr">
        <is>
          <t>10.1038/s41598-025-27739-7</t>
        </is>
      </c>
      <c r="R1453" t="inlineStr">
        <is>
          <t>https://www.scopus.com/inward/record.uri?eid=2-s2.0-105025170928&amp;doi=10.1038%2Fs41598-025-27739-7&amp;partnerID=40&amp;md5=92687dcfdb0ba2499536de5be88c8cd3</t>
        </is>
      </c>
      <c r="S1453" t="inlineStr">
        <is>
          <t>ADHD; Cortical arousals; Machine learning; RestEaze; Sleep monitoring; Wearables</t>
        </is>
      </c>
      <c r="U1453" t="inlineStr">
        <is>
          <t>Accelerometry; Adolescent; Arousal; Attention Deficit Disorder with Hyperactivity; Child; Female; Heart Rate; Humans; Machine Learning; Male; Photoplethysmography; Polysomnography; Restless Legs Syndrome; Sleep; Wearable Electronic Devices; accelerometry; adolescent; arousal; attention deficit hyperactivity disorder; child; diagnosis; female; heart rate; human; machine learning; male; pathophysiology; photoelectric plethysmography; physiology; polysomnography; procedures; restless legs syndrome; sleep; wearable electronic device</t>
        </is>
      </c>
      <c r="V1453" t="inlineStr">
        <is>
          <t>All Open Access; Gold Open Access; Green Open Access</t>
        </is>
      </c>
      <c r="W1453" t="inlineStr">
        <is>
          <t>Scopus</t>
        </is>
      </c>
      <c r="X1453" t="inlineStr">
        <is>
          <t>2-s2.0-105025170928</t>
        </is>
      </c>
      <c r="AD1453" t="inlineStr">
        <is>
          <t>Scopus</t>
        </is>
      </c>
    </row>
    <row r="1454" hidden="1">
      <c r="A1454" t="inlineStr">
        <is>
          <t>Ensembler_fMRI: An Intelligent Approach for the Early Prediction of Autism Disorder</t>
        </is>
      </c>
      <c r="B1454">
        <f>IF(COUNTIF($A$1:A1453,
IF(ISNUMBER(MATCH(RIGHT(TRIM(A1453),1),{".",",",";",":","!","?"},0)),
LEFT(TRIM(A1453),LEN(TRIM(A1453))-1),
TRIM(A1453)
))=1,
"Not Duplicate",
"Duplicate")</f>
        <v/>
      </c>
      <c r="C1454">
        <f>_xlfn.IFNA(_xlfn.XLOOKUP(A1454, Table1[Title], Table1[Inclusion/Exclusion Decision]), "Added studies")</f>
        <v/>
      </c>
      <c r="D1454" t="inlineStr">
        <is>
          <t>Thakur R.; Malhotra D.; Mengi M.</t>
        </is>
      </c>
      <c r="H1454" t="n">
        <v>2025</v>
      </c>
      <c r="I1454" t="inlineStr">
        <is>
          <t>Procedia Computer Science</t>
        </is>
      </c>
      <c r="J1454" t="n">
        <v>259</v>
      </c>
      <c r="M1454"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 © 2025 The Author(s). Published by Elsevier B.V.</t>
        </is>
      </c>
      <c r="P1454" t="inlineStr">
        <is>
          <t>10.1016/j.procs.2025.04.142</t>
        </is>
      </c>
      <c r="R1454" t="inlineStr">
        <is>
          <t>https://www.scopus.com/inward/record.uri?eid=2-s2.0-105006636463&amp;doi=10.1016%2Fj.procs.2025.04.142&amp;partnerID=40&amp;md5=a22303312152dfd8f175708f2854d88d</t>
        </is>
      </c>
      <c r="S1454" t="inlineStr">
        <is>
          <t>Attention Deficit Hyperactivity Disorder(ADHD); Autism Disorder (AD); Autism Spectrum Disorder(ASD); Biomarkers; Deep Learning(DL); Machine Learning (ML); Magnetic Resonance Imaging (MRI); Resting State Functional MRI (rsf_MRI); Structural MRI</t>
        </is>
      </c>
      <c r="U1454" t="inlineStr">
        <is>
          <t>Electroencephalography; Reinforcement learning; Attention deficit hyperactivity disorder; Autism disorder; Autism disorders; Autism spectrum disorders; Deep learning; Machine learning; Machine-learning; Magnetic resonance imaging; Resting state functional magnetic resonance imaging; Resting-state functional magnetic resonance imaging; Structural magnetic resonance imaging; Deep learning</t>
        </is>
      </c>
      <c r="V1454" t="inlineStr">
        <is>
          <t>All Open Access; Gold Open Access</t>
        </is>
      </c>
      <c r="W1454" t="inlineStr">
        <is>
          <t>Scopus</t>
        </is>
      </c>
      <c r="X1454" t="inlineStr">
        <is>
          <t>2-s2.0-105006636463</t>
        </is>
      </c>
      <c r="AD1454" t="inlineStr">
        <is>
          <t>Scopus</t>
        </is>
      </c>
    </row>
    <row r="1455">
      <c r="A1455" t="inlineStr">
        <is>
          <t>Mini-ResNet-Based Early Screening of Attention Deficit/Hyperactivity Disorder Using EEG Signals</t>
        </is>
      </c>
      <c r="B1455">
        <f>IF(COUNTIF($A$1:A1454,
IF(ISNUMBER(MATCH(RIGHT(TRIM(A1454),1),{".",",",";",":","!","?"},0)),
LEFT(TRIM(A1454),LEN(TRIM(A1454))-1),
TRIM(A1454)
))=1,
"Not Duplicate",
"Duplicate")</f>
        <v/>
      </c>
      <c r="C1455">
        <f>_xlfn.IFNA(_xlfn.XLOOKUP(A1455, Table1[Title], Table1[Inclusion/Exclusion Decision]), "Added studies")</f>
        <v/>
      </c>
      <c r="D1455" t="inlineStr">
        <is>
          <t>Lee S.H.; Kim H.I.; Jin H.J.; Yang S.Y.; Kim S.H.; Bang S.W.; Song G.E.; Im J.Y.; Han D.S.</t>
        </is>
      </c>
      <c r="H1455" t="n">
        <v>2025</v>
      </c>
      <c r="I1455" t="inlineStr">
        <is>
          <t>IEEE International Conference on Consumer Electronics - Berlin, ICCE-Berlin</t>
        </is>
      </c>
      <c r="M1455" t="inlineStr">
        <is>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model's real-time applicability in mobile environments underscores its potential as an economical ADHD screening solution for both domestic and public health settings.  © 2025 IEEE.</t>
        </is>
      </c>
      <c r="P1455" t="inlineStr">
        <is>
          <t>10.1109/ICCE-Berlin67488.2025.11277982</t>
        </is>
      </c>
      <c r="R1455" t="inlineStr">
        <is>
          <t>https://www.scopus.com/inward/record.uri?eid=2-s2.0-105030648851&amp;doi=10.1109%2FICCE-Berlin67488.2025.11277982&amp;partnerID=40&amp;md5=da0f92752abf752d0c340122ce68cc8f</t>
        </is>
      </c>
      <c r="S1455" t="inlineStr">
        <is>
          <t>ADHD; deep learning; early diagnosis; EEG; EEGbased classification; lightweight neural networks; Mini-ResNet; mobile device</t>
        </is>
      </c>
      <c r="U1455" t="inlineStr">
        <is>
          <t>Biomedical signal processing; Computer aided diagnosis; Deep neural networks; Diseases; Learning systems; Mobile computing; Public health; Attention deficit hyperactivity disorder; Deep learning; Early diagnosis; Eegbased classification; Electroencephalogram signals; Learning models; Lightweight neural network; Mini-resnet; Neural-networks; Ultra lightweights; Electroencephalography</t>
        </is>
      </c>
      <c r="W1455" t="inlineStr">
        <is>
          <t>Scopus</t>
        </is>
      </c>
      <c r="X1455" t="inlineStr">
        <is>
          <t>2-s2.0-105030648851</t>
        </is>
      </c>
      <c r="AD1455" t="inlineStr">
        <is>
          <t>Scopus</t>
        </is>
      </c>
    </row>
    <row r="1456" hidden="1">
      <c r="A1456" t="inlineStr">
        <is>
          <t>A 4D transformer with spatiotemporal attentions for universal diagnosis of brain disorders</t>
        </is>
      </c>
      <c r="B1456">
        <f>IF(COUNTIF($A$1:A1455,
IF(ISNUMBER(MATCH(RIGHT(TRIM(A1455),1),{".",",",";",":","!","?"},0)),
LEFT(TRIM(A1455),LEN(TRIM(A1455))-1),
TRIM(A1455)
))=1,
"Not Duplicate",
"Duplicate")</f>
        <v/>
      </c>
      <c r="C1456">
        <f>_xlfn.IFNA(_xlfn.XLOOKUP(A1456, Table1[Title], Table1[Inclusion/Exclusion Decision]), "Added studies")</f>
        <v/>
      </c>
      <c r="D1456" t="inlineStr">
        <is>
          <t>Moon H.-J.; Cho S.-B.</t>
        </is>
      </c>
      <c r="H1456" t="n">
        <v>2026</v>
      </c>
      <c r="I1456" t="inlineStr">
        <is>
          <t>Neurocomputing</t>
        </is>
      </c>
      <c r="J1456" t="n">
        <v>663</v>
      </c>
      <c r="L1456" t="n">
        <v>132068</v>
      </c>
      <c r="M1456" t="inlineStr">
        <is>
          <t>Recent advances in radiological imaging have facilitated the emergence of deep learning models for detecting brain disorders from fMRI data. However, disease-specific spatial and temporal characteristics, biological variability, heterogeneous regional significance, and limited spatiotemporal resolution hinder the extraction of general brain patterns, which makes it difficult to develop a powerful diagnostic model. In this paper, we propose a universal model that learns generalized brain patterns from fMRI sequences and performs diagnosis for multiple disorders. To recognize spatial and temporal patterns, it exploits a novel attention mechanism and contrastive semi-supervised learning to extract generalized brain patterns. Subsequently, instead of requiring separate models for each disease, it diagnoses multiple diseases with a single model through multi-task learning. Experiments on four different diseases datasets demonstrate that the proposed model yields an accuracy gain of 5 % point and outperforms state-of-the-art methods by up to 3 % point for individual disease benchmarks. Further analysis reveals that it effectively identifies global spatiotemporal patterns in the brain and robustly captures the neurological signatures required for each disorder. © 2025 Elsevier B.V.</t>
        </is>
      </c>
      <c r="P1456" t="inlineStr">
        <is>
          <t>10.1016/j.neucom.2025.132068</t>
        </is>
      </c>
      <c r="R1456" t="inlineStr">
        <is>
          <t>https://www.scopus.com/inward/record.uri?eid=2-s2.0-105021653903&amp;doi=10.1016%2Fj.neucom.2025.132068&amp;partnerID=40&amp;md5=1015823ae472d5913230a04882d2c49e</t>
        </is>
      </c>
      <c r="S1456" t="inlineStr">
        <is>
          <t>4D transformer; Brain disorder diagnosis; fMRI images; Multi-head attention; Universal model</t>
        </is>
      </c>
      <c r="U1456" t="inlineStr">
        <is>
          <t>Brain; Contrastive Learning; Deep learning; Diseases; Learning systems; Multi-task learning; Neurophysiology; 4d transformer; Brain disorder diagnose; Brain disorders; fMRI data; FMRI image; Learning models; Multi-head attention; Radiological imaging; Spatial characteristics; Universal model; Alzheimer disease; Article; attention; attention deficit hyperactivity disorder; autism; BOLD signal; brain disease; convolutional neural network; deep learning; diagnostic procedure; functional connectivity; functional magnetic resonance imaging; human; learning; long short term memory network; recurrent neural network; schizophrenia; semi supervised learning; spatiotemporal analysis; spatiotemporal attention; training; universal diagnosis; Diagnosis</t>
        </is>
      </c>
      <c r="W1456" t="inlineStr">
        <is>
          <t>Scopus</t>
        </is>
      </c>
      <c r="X1456" t="inlineStr">
        <is>
          <t>2-s2.0-105021653903</t>
        </is>
      </c>
      <c r="AD1456" t="inlineStr">
        <is>
          <t>Scopus</t>
        </is>
      </c>
    </row>
    <row r="1457">
      <c r="A1457" t="inlineStr">
        <is>
          <t>An Ensemble Learning Approach for AI-Powered Chatbot for Mental Health Assessment and Support</t>
        </is>
      </c>
      <c r="B1457">
        <f>IF(COUNTIF($A$1:A1456,
IF(ISNUMBER(MATCH(RIGHT(TRIM(A1456),1),{".",",",";",":","!","?"},0)),
LEFT(TRIM(A1456),LEN(TRIM(A1456))-1),
TRIM(A1456)
))=1,
"Not Duplicate",
"Duplicate")</f>
        <v/>
      </c>
      <c r="C1457">
        <f>_xlfn.IFNA(_xlfn.XLOOKUP(A1457, Table1[Title], Table1[Inclusion/Exclusion Decision]), "Added studies")</f>
        <v/>
      </c>
      <c r="D1457" t="inlineStr">
        <is>
          <t>Elsaid A.H.; Khattab M.A.; Zawawi N.S.; Negied N.K.</t>
        </is>
      </c>
      <c r="H1457" t="n">
        <v>2025</v>
      </c>
      <c r="I1457" t="inlineStr">
        <is>
          <t>7th Novel Intelligent and Leading Emerging Sciences Conference, NILES 2025 - Proceedings</t>
        </is>
      </c>
      <c r="M1457" t="inlineStr">
        <is>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 © 2025 IEEE.</t>
        </is>
      </c>
      <c r="P1457" t="inlineStr">
        <is>
          <t>10.1109/NILES68063.2025.11232212</t>
        </is>
      </c>
      <c r="R1457" t="inlineStr">
        <is>
          <t>https://www.scopus.com/inward/record.uri?eid=2-s2.0-105027129146&amp;doi=10.1109%2FNILES68063.2025.11232212&amp;partnerID=40&amp;md5=20bcc17b93f3bdf9f9ebd31edade1bac</t>
        </is>
      </c>
      <c r="S1457" t="inlineStr">
        <is>
          <t>Chatbot; CPT; Ensemble Learning; Mental disorders; NLP; Random Forest; XGBoost</t>
        </is>
      </c>
      <c r="U1457" t="inlineStr">
        <is>
          <t>Diseases; Learning algorithms; Learning systems; Logistic regression; Machine learning; Assessment tool; Chatbots; CPT; Ensemble learning; Evaluation results; Health assessments; Mental disorders; Mental health; Random forests; Xgboost; Application programs</t>
        </is>
      </c>
      <c r="W1457" t="inlineStr">
        <is>
          <t>Scopus</t>
        </is>
      </c>
      <c r="X1457" t="inlineStr">
        <is>
          <t>2-s2.0-105027129146</t>
        </is>
      </c>
      <c r="AD1457" t="inlineStr">
        <is>
          <t>Scopus</t>
        </is>
      </c>
    </row>
    <row r="1458" hidden="1">
      <c r="A1458" t="inlineStr">
        <is>
          <t>Machine learning-driven analysis of temporal pupil dynamics for interpretable ADHD diagnosis</t>
        </is>
      </c>
      <c r="B1458">
        <f>IF(COUNTIF($A$1:A1457,
IF(ISNUMBER(MATCH(RIGHT(TRIM(A1457),1),{".",",",";",":","!","?"},0)),
LEFT(TRIM(A1457),LEN(TRIM(A1457))-1),
TRIM(A1457)
))=1,
"Not Duplicate",
"Duplicate")</f>
        <v/>
      </c>
      <c r="C1458">
        <f>_xlfn.IFNA(_xlfn.XLOOKUP(A1458, Table1[Title], Table1[Inclusion/Exclusion Decision]), "Added studies")</f>
        <v/>
      </c>
      <c r="D1458" t="inlineStr">
        <is>
          <t>Sharma S.; Chakrabarty M.; Ray S.B.; Shukla J.</t>
        </is>
      </c>
      <c r="H1458" t="n">
        <v>2025</v>
      </c>
      <c r="I1458" t="inlineStr">
        <is>
          <t>Computers in Biology and Medicine</t>
        </is>
      </c>
      <c r="J1458" t="n">
        <v>196</v>
      </c>
      <c r="L1458" t="n">
        <v>110878</v>
      </c>
      <c r="M1458" t="inlineStr">
        <is>
          <t>Attention-deficit/hyperactivity disorder (ADHD) is a prevalent neurodevelopmental disorder characterized by inattention and hyperactivity. Current diagnostic methods rely on bias-prone subjective assessments, such as clinical interviews and behavior rating scales. Objective biomarkers remain elusive hindering standardized ADHD diagnosis. Pupillometry, measuring pupil responses linked to cognition and attention, offers a promising, objective alternative. However, prior work often overlooks clinically relevant features and lacks interpretability, limiting clinical adoption. We introduce an interpretable machine-learning framework leveraging temporal pupil dynamics to classify ADHD and control groups. The primary novelty of our work lies in identifying and statistically validating task-aligned features-specifically, novel dynamic pupil dilation and constriction rates extracted in block-wise temporal segments-which capture subtle attentional fluctuations overlooked by prior models. We analyzed published pupillometry data from 49 participants (21 controls, 28 ADHD, 17 assessed on and off medication) during a visuospatial working memory task. Candidate features were identified through statistical analyses using mixed analysis of variance. Classification models were trained to prioritize interpretability by utilizing statistically significant, literature-supported features. Model transparency was enhanced with heatmaps and feature-importance charts. The models demonstrated strong classification performance: using pupil features alone yielded 84.4% accuracy (area under the receiver operating characteristic (AUROC) 88.6%). Including task performance improved accuracy to 86.7% (AUROC 91.5%). Final integration of reaction time metrics achieved 88.9% accuracy (AUROC 90.8%), with 97.8% sensitivity and 82.2% specificity. By leveraging interpretable, dynamic pupil metrics, our approach advances objective, reproducible ADHD diagnosis and supports clinical deployment. © 2025 Elsevier Ltd</t>
        </is>
      </c>
      <c r="P1458" t="inlineStr">
        <is>
          <t>10.1016/j.compbiomed.2025.110878</t>
        </is>
      </c>
      <c r="R1458" t="inlineStr">
        <is>
          <t>https://www.scopus.com/inward/record.uri?eid=2-s2.0-105013325715&amp;doi=10.1016%2Fj.compbiomed.2025.110878&amp;partnerID=40&amp;md5=096067d72ac931e558d475d97427a10e</t>
        </is>
      </c>
      <c r="S1458" t="inlineStr">
        <is>
          <t>Attention-deficit/hyperactivity disorder; Deep learning; Machine learning; Mental health; Neurodevelopment; Pupillometry</t>
        </is>
      </c>
      <c r="U1458" t="inlineStr">
        <is>
          <t>Adolescent; Attention Deficit Disorder with Hyperactivity; Child; Female; Humans; Machine Learning; Male; Pupil; Computer aided diagnosis; Diseases; Dynamics; Learning systems; Attention deficit hyperactivity disorder; Current diagnostics; Deep learning; Interpretability; Machine-learning; Mental health; Neurodevelopment; Pupil dynamics; Pupillometry; Receiver operating characteristics; adult; analysis of variance; Article; attention deficit hyperactivity disorder; behavior assessment; binary classification; cognition; cognitive load; controlled study; convolutional neural network; diagnostic accuracy; diagnostic test accuracy study; female; functional magnetic resonance imaging; human; machine learning; major clinical study; male; mini international neuropsychiatric interview; pupil diameter; pupillometry; reaction time; receiver operating characteristic; support vector machine; task performance; working memory; adolescent; attention deficit hyperactivity disorder; child; diagnosis; pathophysiology; physiology; pupil; Deep learning</t>
        </is>
      </c>
      <c r="W1458" t="inlineStr">
        <is>
          <t>Scopus</t>
        </is>
      </c>
      <c r="X1458" t="inlineStr">
        <is>
          <t>2-s2.0-105013325715</t>
        </is>
      </c>
      <c r="AD1458" t="inlineStr">
        <is>
          <t>Scopus</t>
        </is>
      </c>
    </row>
    <row r="1459" hidden="1">
      <c r="A1459" t="inlineStr">
        <is>
          <t>Conceptual and methodological flaws undermine claims of a link between the gut microbiome and autism</t>
        </is>
      </c>
      <c r="B1459">
        <f>IF(COUNTIF($A$1:A1458,
IF(ISNUMBER(MATCH(RIGHT(TRIM(A1458),1),{".",",",";",":","!","?"},0)),
LEFT(TRIM(A1458),LEN(TRIM(A1458))-1),
TRIM(A1458)
))=1,
"Not Duplicate",
"Duplicate")</f>
        <v/>
      </c>
      <c r="C1459">
        <f>_xlfn.IFNA(_xlfn.XLOOKUP(A1459, Table1[Title], Table1[Inclusion/Exclusion Decision]), "Added studies")</f>
        <v/>
      </c>
      <c r="D1459" t="inlineStr">
        <is>
          <t>Mitchell K.J.; Dahly D.L.; Bishop D.V.M.</t>
        </is>
      </c>
      <c r="H1459" t="n">
        <v>2026</v>
      </c>
      <c r="I1459" t="inlineStr">
        <is>
          <t>Neuron</t>
        </is>
      </c>
      <c r="J1459" t="n">
        <v>114</v>
      </c>
      <c r="K1459" t="n">
        <v>2</v>
      </c>
      <c r="M1459" t="inlineStr">
        <is>
          <t>The idea that the gut microbiome causally contributes to autism has gained currency in the scientific literature and popular press. Support for this hypothesis comes from three lines of evidence: human observational studies, preclinical experiments in mice, and human clinical trials. We critically assessed this literature and found that it is beset by conceptual and methodological flaws and limitations that undermine claims that the gut microbiome is causally involved in the etiology or pathophysiology of autism. © 2025 The Author(s).</t>
        </is>
      </c>
      <c r="P1459" t="inlineStr">
        <is>
          <t>10.1016/j.neuron.2025.10.006</t>
        </is>
      </c>
      <c r="R1459" t="inlineStr">
        <is>
          <t>https://www.scopus.com/inward/record.uri?eid=2-s2.0-105025008413&amp;doi=10.1016%2Fj.neuron.2025.10.006&amp;partnerID=40&amp;md5=cbe71d586c437fc837bdfcab4e5d3a3d</t>
        </is>
      </c>
      <c r="S1459" t="inlineStr">
        <is>
          <t>autism; clinical trials; dysbiosis; epidemiology; etiology; gut; gut-brain axis; microbiome; mouse models; questionable research practices; replication; reproducibility; validity</t>
        </is>
      </c>
      <c r="U1459" t="inlineStr">
        <is>
          <t>Animals; Autistic Disorder; Gastrointestinal Microbiome; Humans; Mice; genomic DNA; RNA 16S; animal tissue; anxiety; Article; attention deficit hyperactivity disorder; autism; Bacteroides fragilis; behavior assessment; body mass; brain-gut axis; controlled study; depression; dietary pattern; DNA sequence; dysbiosis; fecal microbiota transplantation; follow up; food allergy; fruit consumption; gene amplification; gene mutation; genome-wide association study; gut microbiome; human; hyperactivity; immunostimulation; intestine flora; lipid diet; machine learning; metabolic disorder; microbial community; mood disorder; mouse; nonhuman; observational study; obsessive compulsive disorder; pathophysiology; randomized controlled trial (topic); schizophrenia; seizure; single nucleotide polymorphism; sleep pattern; species composition; species difference; symptom assessment; taxonomic identification; animal; autism; etiology; microbiology; physiology</t>
        </is>
      </c>
      <c r="V1459" t="inlineStr">
        <is>
          <t>All Open Access; Hybrid Gold Open Access</t>
        </is>
      </c>
      <c r="W1459" t="inlineStr">
        <is>
          <t>Scopus</t>
        </is>
      </c>
      <c r="X1459" t="inlineStr">
        <is>
          <t>2-s2.0-105025008413</t>
        </is>
      </c>
      <c r="AD1459" t="inlineStr">
        <is>
          <t>Scopus</t>
        </is>
      </c>
    </row>
    <row r="1460">
      <c r="A1460" t="inlineStr">
        <is>
          <t>Unmet Needs and Service Priorities for ADHD in Australia: AI-Assisted Analysis of Senate Inquiry Submissions</t>
        </is>
      </c>
      <c r="B1460">
        <f>IF(COUNTIF($A$1:A1459,
IF(ISNUMBER(MATCH(RIGHT(TRIM(A1459),1),{".",",",";",":","!","?"},0)),
LEFT(TRIM(A1459),LEN(TRIM(A1459))-1),
TRIM(A1459)
))=1,
"Not Duplicate",
"Duplicate")</f>
        <v/>
      </c>
      <c r="C1460">
        <f>_xlfn.IFNA(_xlfn.XLOOKUP(A1460, Table1[Title], Table1[Inclusion/Exclusion Decision]), "Added studies")</f>
        <v/>
      </c>
      <c r="D1460" t="inlineStr">
        <is>
          <t>Hudson B.; Connell S.; Kurumlian A.; Fernandes A.; Bhurawala H.; Poulton A.</t>
        </is>
      </c>
      <c r="H1460" t="n">
        <v>2026</v>
      </c>
      <c r="I1460" t="inlineStr">
        <is>
          <t>International Journal of Environmental Research and Public Health</t>
        </is>
      </c>
      <c r="J1460" t="n">
        <v>23</v>
      </c>
      <c r="K1460" t="n">
        <v>1</v>
      </c>
      <c r="L1460" t="n">
        <v>123</v>
      </c>
      <c r="M1460" t="inlineStr">
        <is>
          <t>Objective: To analyse written submissions from individuals and families with lived experience of attention-deficit hyperactivity disorder (ADHD) to the 2023 Australian Senate Inquiry, using artificial intelligence (AI)-assisted thematic analysis. The aim was to identify priority concerns, service needs, and community-proposed solutions. Methods: A mixed-methods study of 505 publicly available submissions from individuals with ADHD and their families. Submissions were analysed using large language model (LLM)-assisted data extraction and thematic clustering, with human validation and review. Main Outcome Measures: Frequency and thematic distribution of (1) problems experienced; (2) services wanted; and (3) solutions suggested. Results: Thematic analysis of 480 eligible submissions revealed high costs and long wait times for assessment and treatment (each cited by 46%), lack of specialised care (39%), diagnostic delays (36%), and gender bias (27%). The most common service request was for affordable and accessible ADHD-specific care (71%), followed by services tailored to diverse populations and life stages. Proposed solutions focused on Medicare-funded access to psychological and psychiatric services (68%), expanded roles for general practitioners, improved provider training (39%), and recognition of ADHD under the National Disability Insurance Scheme. Submissions also highlighted misalignment between current clinical guidelines and public expectations. Conclusions: The findings highlight substantial unmet needs and systemic barriers in ADHD diagnosis and care in Australia. The AI-assisted analysis of consumer submissions offers a scalable method for integrating lived experience into policy development, providing numerical weighting to the individuals’ responses. Coordinated reforms in access, funding, and workforce training are needed to align services with both clinical evidence and community expectations. © 2026 by the authors.</t>
        </is>
      </c>
      <c r="P1460" t="inlineStr">
        <is>
          <t>10.3390/ijerph23010123</t>
        </is>
      </c>
      <c r="R1460" t="inlineStr">
        <is>
          <t>https://www.scopus.com/inward/record.uri?eid=2-s2.0-105028483623&amp;doi=10.3390%2Fijerph23010123&amp;partnerID=40&amp;md5=6ba73b7adb06f222244eb2dad2c7fa02</t>
        </is>
      </c>
      <c r="S1460" t="inlineStr">
        <is>
          <t>Adult ADHD; AI assisted qualitative analysis; attention-deficit hyperactivity disorder (ADHD); large language model; psychiatric services</t>
        </is>
      </c>
      <c r="U1460" t="inlineStr">
        <is>
          <t>Artificial Intelligence; Attention Deficit Disorder with Hyperactivity; Australia; Female; Health Services Needs and Demand; Humans; Male; Australia; adult; health services; mental disorder; public health; qualitative analysis; Article; artificial intelligence; attention deficit hyperactivity disorder; data analysis; data extraction; disability insurance; female; gender bias; human; large language model; major clinical study; male; mental health service; occupational therapy; personal experience; quantitative study; stigma; thematic analysis; training; validation study; attention deficit hyperactivity disorder; Australia; health service; therapy</t>
        </is>
      </c>
      <c r="V1460" t="inlineStr">
        <is>
          <t>All Open Access; Gold Open Access; Green Open Access</t>
        </is>
      </c>
      <c r="W1460" t="inlineStr">
        <is>
          <t>Scopus</t>
        </is>
      </c>
      <c r="X1460" t="inlineStr">
        <is>
          <t>2-s2.0-105028483623</t>
        </is>
      </c>
      <c r="AD1460" t="inlineStr">
        <is>
          <t>Scopus</t>
        </is>
      </c>
    </row>
    <row r="1461" hidden="1">
      <c r="A1461" t="inlineStr">
        <is>
          <t>A brief review of MRI studies in patients with attention-deficit/hyperactivity disorder and future perspectives</t>
        </is>
      </c>
      <c r="B1461">
        <f>IF(COUNTIF($A$1:A1460,
IF(ISNUMBER(MATCH(RIGHT(TRIM(A1460),1),{".",",",";",":","!","?"},0)),
LEFT(TRIM(A1460),LEN(TRIM(A1460))-1),
TRIM(A1460)
))=1,
"Not Duplicate",
"Duplicate")</f>
        <v/>
      </c>
      <c r="C1461">
        <f>_xlfn.IFNA(_xlfn.XLOOKUP(A1461, Table1[Title], Table1[Inclusion/Exclusion Decision]), "Added studies")</f>
        <v/>
      </c>
      <c r="D1461" t="inlineStr">
        <is>
          <t>Mizuno Y.; Yamashita M.; Shou Q.; Hamatani S.; Cai W.</t>
        </is>
      </c>
      <c r="H1461" t="n">
        <v>2025</v>
      </c>
      <c r="I1461" t="inlineStr">
        <is>
          <t>Brain and Development</t>
        </is>
      </c>
      <c r="J1461" t="n">
        <v>47</v>
      </c>
      <c r="K1461" t="n">
        <v>2</v>
      </c>
      <c r="L1461" t="n">
        <v>104340</v>
      </c>
      <c r="M1461" t="inlineStr">
        <is>
          <t>Attention-deficit/hyperactivity disorder (ADHD) is a prevalent neurodevelopmental disorder characterized by persistent inattention, hyperactivity, and/or impulsivity that significantly affects academic, occupational, and social functioning. This review summarizes key findings of structural and functional magnetic resonance imaging (MRI) studies investigating the neural underpinnings of ADHD, focusing on T1-weighted structural MRI, diffusion tensor imaging (DTI), task-based functional MRI (task fMRI), and resting-state functional MRI (rs-fMRI). T1-weighted structural MRI studies have revealed reduced gray matter volume in regions implicated in executive function, particularly the frontal cortex, basal ganglia, and cerebellum, along with evidence of delayed cortical maturation. DTI findings highlighted abnormalities in white matter integrity, particularly in the fronto-striatal-cerebellar circuits and connections between the corpus callosum and cingulum. Task fMRI studies have demonstrated reduced activation of brain networks involved in cognitive control, timing, and reward processing, including fronto-striatal and fronto-parietal networks. Furthermore, rs-fMRI research has shown altered connectivity patterns within and between key brain networks, including the default mode, fronto-parietal, and salience networks. Despite these insights, inconsistencies across studies underscore the need for larger and more standardized research efforts. Future research should employ multimodal imaging techniques and advanced analytical methods such as machine learning to better subtype ADHD and customize interventions. Moreover, establishing harmonized imaging protocols across institutions, as exemplified by innovative strategies, such as the traveling-subject method, is crucial for mitigating intersite variability. Through collaborative efforts, neuroimaging studies in ADHD are anticipated to enhance our understanding of the disorder's heterogeneity while informing the development of precise clinical diagnoses and personalized therapeutic interventions. © 2024</t>
        </is>
      </c>
      <c r="P1461" t="inlineStr">
        <is>
          <t>10.1016/j.braindev.2025.104340</t>
        </is>
      </c>
      <c r="R1461" t="inlineStr">
        <is>
          <t>https://www.scopus.com/inward/record.uri?eid=2-s2.0-85219125309&amp;doi=10.1016%2Fj.braindev.2025.104340&amp;partnerID=40&amp;md5=42b2e796dc53b29710408e34e25f2108</t>
        </is>
      </c>
      <c r="S1461" t="inlineStr">
        <is>
          <t>Attention-deficit/hyperactivity disorder; MRI; Neuroimaging</t>
        </is>
      </c>
      <c r="U1461" t="inlineStr">
        <is>
          <t>Attention Deficit Disorder with Hyperactivity; Brain; Diffusion Tensor Imaging; Humans; Magnetic Resonance Imaging; anisotropy; anterior cingulate; attention deficit hyperactivity disorder; basal ganglion; brain function; brain tissue; cerebellum; cingulum (brain); corpus callosum; diffusion tensor imaging; dorsolateral prefrontal cortex; executive function; fractional anisotropy; frontal cortex; frontoparietal network; functional magnetic resonance imaging; gray matter volume; hippocampus; human; hyperactivity; impulsiveness; inferior parietal cortex; inhibitory control; lateral orbitofrontal cortex; machine learning; mean diffusivity; morphological trait; multimodal imaging; nerve cell network; neuroimaging; nuclear magnetic resonance imaging; nucleus accumbens; posterior cingulate; Review; salience network; social interaction; splenium; T1 weighted imaging; white matter; brain; diagnostic imaging; pathophysiology; procedures</t>
        </is>
      </c>
      <c r="W1461" t="inlineStr">
        <is>
          <t>Scopus</t>
        </is>
      </c>
      <c r="X1461" t="inlineStr">
        <is>
          <t>2-s2.0-85219125309</t>
        </is>
      </c>
      <c r="AD1461" t="inlineStr">
        <is>
          <t>Scopus</t>
        </is>
      </c>
    </row>
    <row r="1462" hidden="1">
      <c r="A1462" t="inlineStr">
        <is>
          <t>A review of ADHD detection studies with machine learning methods using rsfMRI data</t>
        </is>
      </c>
      <c r="B1462">
        <f>IF(COUNTIF($A$1:A1461,
IF(ISNUMBER(MATCH(RIGHT(TRIM(A1461),1),{".",",",";",":","!","?"},0)),
LEFT(TRIM(A1461),LEN(TRIM(A1461))-1),
TRIM(A1461)
))=1,
"Not Duplicate",
"Duplicate")</f>
        <v/>
      </c>
      <c r="C1462">
        <f>_xlfn.IFNA(_xlfn.XLOOKUP(A1462, Table1[Title], Table1[Inclusion/Exclusion Decision]), "Added studies")</f>
        <v/>
      </c>
      <c r="D1462" t="inlineStr">
        <is>
          <t>Taspinar G.; Ozkurt N.</t>
        </is>
      </c>
      <c r="H1462" t="n">
        <v>2024</v>
      </c>
      <c r="I1462" t="inlineStr">
        <is>
          <t>NMR in Biomedicine</t>
        </is>
      </c>
      <c r="J1462" t="n">
        <v>37</v>
      </c>
      <c r="K1462" t="n">
        <v>8</v>
      </c>
      <c r="L1462" t="inlineStr">
        <is>
          <t>e5138</t>
        </is>
      </c>
      <c r="M1462" t="inlineStr">
        <is>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 2024 The Authors. NMR in Biomedicine published by John Wiley &amp; Sons Ltd.</t>
        </is>
      </c>
      <c r="P1462" t="inlineStr">
        <is>
          <t>10.1002/nbm.5138</t>
        </is>
      </c>
      <c r="R1462" t="inlineStr">
        <is>
          <t>https://www.scopus.com/inward/record.uri?eid=2-s2.0-85187480898&amp;doi=10.1002%2Fnbm.5138&amp;partnerID=40&amp;md5=126415afb01cec61efeac387097dce45</t>
        </is>
      </c>
      <c r="S1462" t="inlineStr">
        <is>
          <t>ADHD; ADHD-200; atlas selection; fMRI databases; machine learning; network selection; rsfMRI</t>
        </is>
      </c>
      <c r="U1462" t="inlineStr">
        <is>
          <t>Attention Deficit Disorder with Hyperactivity; Brain; Humans; Machine Learning; Magnetic Resonance Imaging; Rest; Deep learning; Diagnosis; Feature extraction; Learning systems; Magnetic resonance imaging; Atlas selection; Attention deficit hyperactivity disorder; Attention deficit hyperactivity disorder-200; Functional magnetic resonance imaging; Functional magnetic resonance imaging database; Machine-learning; Network selection; Resting state; Resting state fMRI; Article; attention deficit hyperactivity disorder; child; clinical evaluation; data base; deep learning; feature extraction; feature selection; functional magnetic resonance imaging; human; machine learning; nerve cell network; outcome assessment; attention deficit hyperactivity disorder; brain; diagnostic imaging; nuclear magnetic resonance imaging; pathophysiology; rest; Database systems</t>
        </is>
      </c>
      <c r="V1462" t="inlineStr">
        <is>
          <t>All Open Access; Hybrid Gold Open Access</t>
        </is>
      </c>
      <c r="W1462" t="inlineStr">
        <is>
          <t>Scopus</t>
        </is>
      </c>
      <c r="X1462" t="inlineStr">
        <is>
          <t>2-s2.0-85187480898</t>
        </is>
      </c>
      <c r="AD1462" t="inlineStr">
        <is>
          <t>Scopus</t>
        </is>
      </c>
    </row>
    <row r="1463" hidden="1">
      <c r="A1463" t="inlineStr">
        <is>
          <t>Recurrent Neural Networks and Gated Recurrent Units for efficient detection of ADHD</t>
        </is>
      </c>
      <c r="B1463">
        <f>IF(COUNTIF($A$1:A1462,
IF(ISNUMBER(MATCH(RIGHT(TRIM(A1462),1),{".",",",";",":","!","?"},0)),
LEFT(TRIM(A1462),LEN(TRIM(A1462))-1),
TRIM(A1462)
))=1,
"Not Duplicate",
"Duplicate")</f>
        <v/>
      </c>
      <c r="C1463">
        <f>_xlfn.IFNA(_xlfn.XLOOKUP(A1463, Table1[Title], Table1[Inclusion/Exclusion Decision]), "Added studies")</f>
        <v/>
      </c>
      <c r="D1463" t="inlineStr">
        <is>
          <t>Singh A.R.; Singh G.; Pramod Kumar P.; Madhira S.</t>
        </is>
      </c>
      <c r="H1463" t="n">
        <v>2025</v>
      </c>
      <c r="I1463" t="inlineStr">
        <is>
          <t>2025 4th OPJU International Technology Conference on Smart Computing for Innovation and Advancement in Industry 5.0, OTCON 2025</t>
        </is>
      </c>
      <c r="M1463" t="inlineStr">
        <is>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  © 2025 IEEE.</t>
        </is>
      </c>
      <c r="P1463" t="inlineStr">
        <is>
          <t>10.1109/OTCON65728.2025.11070826</t>
        </is>
      </c>
      <c r="R1463" t="inlineStr">
        <is>
          <t>https://www.scopus.com/inward/record.uri?eid=2-s2.0-105012145059&amp;doi=10.1109%2FOTCON65728.2025.11070826&amp;partnerID=40&amp;md5=663ba34c4b54902414b0de720cac9791</t>
        </is>
      </c>
      <c r="S1463" t="inlineStr">
        <is>
          <t>ADHD; Anxiety; Deep learning (DL); EEG; GRU; Machine Learning (ML); Mental Health; RNN</t>
        </is>
      </c>
      <c r="U1463" t="inlineStr">
        <is>
          <t>Big data; Computational neuroscience; Data handling; Deep learning; Diseases; Electrophysiology; Learning systems; Anxiety; Attention deficit hyperactivity disorder; Deep learning; Functional magnetic resonance imaging; GRU; Machine learning; Machine-learning; Mental health; Neural-networks; RNN; Electroencephalography</t>
        </is>
      </c>
      <c r="W1463" t="inlineStr">
        <is>
          <t>Scopus</t>
        </is>
      </c>
      <c r="X1463" t="inlineStr">
        <is>
          <t>2-s2.0-105012145059</t>
        </is>
      </c>
      <c r="AD1463" t="inlineStr">
        <is>
          <t>Scopus</t>
        </is>
      </c>
    </row>
    <row r="1464" hidden="1">
      <c r="A1464" t="inlineStr">
        <is>
          <t>A Precision Mental Health Model for Predicting Stability of 4-year-olds' Attention Deficit/Hyperactivity Disorder Symptoms to Age 6 Diagnostic Status</t>
        </is>
      </c>
      <c r="B1464">
        <f>IF(COUNTIF($A$1:A1463,
IF(ISNUMBER(MATCH(RIGHT(TRIM(A1463),1),{".",",",";",":","!","?"},0)),
LEFT(TRIM(A1463),LEN(TRIM(A1463))-1),
TRIM(A1463)
))=1,
"Not Duplicate",
"Duplicate")</f>
        <v/>
      </c>
      <c r="C1464">
        <f>_xlfn.IFNA(_xlfn.XLOOKUP(A1464, Table1[Title], Table1[Inclusion/Exclusion Decision]), "Added studies")</f>
        <v/>
      </c>
      <c r="D1464" t="inlineStr">
        <is>
          <t>Lavigne J.V.; Hopkins J.; Ballard R.J.; Gouze K.R.; Ariza A.J.; Martin C.P.</t>
        </is>
      </c>
      <c r="H1464" t="n">
        <v>2024</v>
      </c>
      <c r="I1464" t="inlineStr">
        <is>
          <t>Academic Pediatrics</t>
        </is>
      </c>
      <c r="J1464" t="n">
        <v>24</v>
      </c>
      <c r="K1464" t="n">
        <v>3</v>
      </c>
      <c r="M1464" t="inlineStr">
        <is>
          <t>Objective: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Participants were 796 preschool children (Mage = 4.44; 51% boys; 54% White, non-Hispanic)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Results: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&lt;5% to &gt;40% across CTA tree branches and from &lt;5% to &gt;78% at age 5. Conclusions: Parent-reported patterns of preschool-age symptoms may differentially predict ADHD-any at age 6. Psychoeducation regarding these patterns may aid in decision about pursuing multidisciplinary evaluations or initiating treatment. © 2024 Academic Pediatric Association</t>
        </is>
      </c>
      <c r="P1464" t="inlineStr">
        <is>
          <t>10.1016/j.acap.2023.09.003</t>
        </is>
      </c>
      <c r="R1464" t="inlineStr">
        <is>
          <t>https://www.scopus.com/inward/record.uri?eid=2-s2.0-85178610125&amp;doi=10.1016%2Fj.acap.2023.09.003&amp;partnerID=40&amp;md5=9df264cd5b0844d71f282d43f1799fb3</t>
        </is>
      </c>
      <c r="S1464" t="inlineStr">
        <is>
          <t>attention deficit/hyperactivity disorder stability; classification tree analysis; machine learning; precision mental health; preschoolers; psychoeducation</t>
        </is>
      </c>
      <c r="U1464" t="inlineStr">
        <is>
          <t>Attention Deficit Disorder with Hyperactivity; Child; Child, Preschool; Educational Status; Female; Humans; Male; Mental Health; Parents; Schools; age; Article; attention deficit hyperactivity disorder; behavior disorder assessment; Caucasian; child; female; Hispanic; human; machine learning; male; mental health; preschool child; primary school; psychoeducation; structured interview; symptom; attention deficit hyperactivity disorder; child parent relation; educational status; mental health; school</t>
        </is>
      </c>
      <c r="V1464" t="inlineStr">
        <is>
          <t>All Open Access; Green Open Access</t>
        </is>
      </c>
      <c r="W1464" t="inlineStr">
        <is>
          <t>Scopus</t>
        </is>
      </c>
      <c r="X1464" t="inlineStr">
        <is>
          <t>2-s2.0-85178610125</t>
        </is>
      </c>
      <c r="AD1464" t="inlineStr">
        <is>
          <t>Scopus</t>
        </is>
      </c>
    </row>
    <row r="1465" hidden="1">
      <c r="A1465" t="inlineStr">
        <is>
          <t>Detection and Classification of ADHD using Deep Learning</t>
        </is>
      </c>
      <c r="B1465">
        <f>IF(COUNTIF($A$1:A1464,
IF(ISNUMBER(MATCH(RIGHT(TRIM(A1464),1),{".",",",";",":","!","?"},0)),
LEFT(TRIM(A1464),LEN(TRIM(A1464))-1),
TRIM(A1464)
))=1,
"Not Duplicate",
"Duplicate")</f>
        <v/>
      </c>
      <c r="C1465">
        <f>_xlfn.IFNA(_xlfn.XLOOKUP(A1465, Table1[Title], Table1[Inclusion/Exclusion Decision]), "Added studies")</f>
        <v/>
      </c>
      <c r="D1465" t="inlineStr">
        <is>
          <t>Ranjan R.; Boruah S.; Pun A.K.; Kr. Singh M.; Singh S.</t>
        </is>
      </c>
      <c r="H1465" t="n">
        <v>2025</v>
      </c>
      <c r="I1465" t="inlineStr">
        <is>
          <t>2025 International Conference on Intelligent and Secure Engineering Solutions, CISES 2025</t>
        </is>
      </c>
      <c r="M1465" t="inlineStr">
        <is>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  © 2025 IEEE.</t>
        </is>
      </c>
      <c r="P1465" t="inlineStr">
        <is>
          <t>10.1109/CISES66934.2025.11265013</t>
        </is>
      </c>
      <c r="R1465" t="inlineStr">
        <is>
          <t>https://www.scopus.com/inward/record.uri?eid=2-s2.0-105031575636&amp;doi=10.1109%2FCISES66934.2025.11265013&amp;partnerID=40&amp;md5=b823fe5e4010387df7915d107d4653b3</t>
        </is>
      </c>
      <c r="S1465" t="inlineStr">
        <is>
          <t>ADHD; CNN; EEG; RNN</t>
        </is>
      </c>
      <c r="U1465" t="inlineStr">
        <is>
          <t>Biomedical signal processing; Convolutional neural networks; Diagnosis; Diseases; Recurrent neural networks; Attention deficit hyperactivity disorder; Clinical decision support systems; Convolutional neural network; EEG signals; Neural-networks; Non-invasive diagnosis; Recurrent neural network model; Three models; Decision support systems</t>
        </is>
      </c>
      <c r="W1465" t="inlineStr">
        <is>
          <t>Scopus</t>
        </is>
      </c>
      <c r="X1465" t="inlineStr">
        <is>
          <t>2-s2.0-105031575636</t>
        </is>
      </c>
      <c r="AD1465" t="inlineStr">
        <is>
          <t>Scopus</t>
        </is>
      </c>
    </row>
    <row r="1466" hidden="1">
      <c r="A1466" t="inlineStr">
        <is>
          <t>Machine Learning-Based Polysomnography Data Analysis for ADHD Diagnosis: A Focus on Sleep Stage-Based Biomarkers</t>
        </is>
      </c>
      <c r="B1466">
        <f>IF(COUNTIF($A$1:A1465,
IF(ISNUMBER(MATCH(RIGHT(TRIM(A1465),1),{".",",",";",":","!","?"},0)),
LEFT(TRIM(A1465),LEN(TRIM(A1465))-1),
TRIM(A1465)
))=1,
"Not Duplicate",
"Duplicate")</f>
        <v/>
      </c>
      <c r="C1466">
        <f>_xlfn.IFNA(_xlfn.XLOOKUP(A1466, Table1[Title], Table1[Inclusion/Exclusion Decision]), "Added studies")</f>
        <v/>
      </c>
      <c r="D1466" t="inlineStr">
        <is>
          <t>Eskorouchi A.; Wang H.; Lee J.W.; Nayak V.H.; Ojeda N.B.; Fan L.-W.</t>
        </is>
      </c>
      <c r="H1466" t="n">
        <v>2025</v>
      </c>
      <c r="I1466" t="inlineStr">
        <is>
          <t>Proceedings - International Symposium on Biomedical Imaging</t>
        </is>
      </c>
      <c r="M1466" t="inlineStr">
        <is>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 © 2025 IEEE.</t>
        </is>
      </c>
      <c r="P1466" t="inlineStr">
        <is>
          <t>10.1109/ISBI60581.2025.10981031</t>
        </is>
      </c>
      <c r="R1466" t="inlineStr">
        <is>
          <t>https://www.scopus.com/inward/record.uri?eid=2-s2.0-105005835465&amp;doi=10.1109%2FISBI60581.2025.10981031&amp;partnerID=40&amp;md5=5429987f52bad8eb2d523dccbd3fb3d1</t>
        </is>
      </c>
      <c r="S1466" t="inlineStr">
        <is>
          <t>ADHD Diagnosis; Graph Metrics; Machine Learning; Polysomnography; Sleep Stages</t>
        </is>
      </c>
      <c r="U1466" t="inlineStr">
        <is>
          <t>Brain; Decision trees; Labeled data; Neurons; Sleep research; Taxonomies; Attention deficit hyperactivity disorder; Attention-deficit/hyperactivity disorder diagnose; Diagnostic accuracy; EEG signals; EMG signal; EOG signal; Graph metrics; Machine-learning; Polysomnography; Sleep stage; Electrocardiography</t>
        </is>
      </c>
      <c r="W1466" t="inlineStr">
        <is>
          <t>Scopus</t>
        </is>
      </c>
      <c r="X1466" t="inlineStr">
        <is>
          <t>2-s2.0-105005835465</t>
        </is>
      </c>
      <c r="AD1466" t="inlineStr">
        <is>
          <t>Scopus</t>
        </is>
      </c>
    </row>
    <row r="1467" hidden="1">
      <c r="A1467" t="inlineStr">
        <is>
          <t>Deep Learning Approach to EEG-based Attention Deficit Hyperactivity Disorder (ADHD) Detection: An Empirical Comparison of Ensemble Classifiers</t>
        </is>
      </c>
      <c r="B1467">
        <f>IF(COUNTIF($A$1:A1466,
IF(ISNUMBER(MATCH(RIGHT(TRIM(A1466),1),{".",",",";",":","!","?"},0)),
LEFT(TRIM(A1466),LEN(TRIM(A1466))-1),
TRIM(A1466)
))=1,
"Not Duplicate",
"Duplicate")</f>
        <v/>
      </c>
      <c r="C1467">
        <f>_xlfn.IFNA(_xlfn.XLOOKUP(A1467, Table1[Title], Table1[Inclusion/Exclusion Decision]), "Added studies")</f>
        <v/>
      </c>
      <c r="D1467" t="inlineStr">
        <is>
          <t>Yen Wei L.L.; Ibrahim A.A.A.; Alfred R.</t>
        </is>
      </c>
      <c r="H1467" t="n">
        <v>2025</v>
      </c>
      <c r="I1467" t="inlineStr">
        <is>
          <t>7th IEEE International Conference on Artificial Intelligence in Engineering and Technology, IICAIET 2025</t>
        </is>
      </c>
      <c r="M1467" t="inlineStr">
        <is>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  © 2025 IEEE.</t>
        </is>
      </c>
      <c r="P1467" t="inlineStr">
        <is>
          <t>10.1109/IICAIET67254.2025.11265027</t>
        </is>
      </c>
      <c r="R1467" t="inlineStr">
        <is>
          <t>https://www.scopus.com/inward/record.uri?eid=2-s2.0-105031355850&amp;doi=10.1109%2FIICAIET67254.2025.11265027&amp;partnerID=40&amp;md5=7c117968dff3ac5539e0938bc8edebe4</t>
        </is>
      </c>
      <c r="S1467" t="inlineStr">
        <is>
          <t>attention deficit hyperactivity disorder (ADHD) and ensemble classifiers; deep learning; EEG-based</t>
        </is>
      </c>
      <c r="U1467" t="inlineStr">
        <is>
          <t>Classification (of information); Convolutional neural networks; Deep neural networks; Diseases; Electroencephalography; Learning systems; Attention deficit hyperactivity disorder; Attention deficit hyperactivity disorder  and ensemble classifier; Convolutional neural network; Deep learning; Electroencephalogram-based; Ensemble-classifier; Learning approach; Neural-networks; Optimal feature selections; Performance; Long short-term memory</t>
        </is>
      </c>
      <c r="W1467" t="inlineStr">
        <is>
          <t>Scopus</t>
        </is>
      </c>
      <c r="X1467" t="inlineStr">
        <is>
          <t>2-s2.0-105031355850</t>
        </is>
      </c>
      <c r="AD1467" t="inlineStr">
        <is>
          <t>Scopus</t>
        </is>
      </c>
    </row>
    <row r="1468" hidden="1">
      <c r="A1468" t="inlineStr">
        <is>
          <t>Identifying neuroimaging biomarkers of attention-deficit hyperactivity disorder (ADHD) from cortical hemodynamic responses during Go/NoGo task using machine learning approaches</t>
        </is>
      </c>
      <c r="B1468">
        <f>IF(COUNTIF($A$1:A1467,
IF(ISNUMBER(MATCH(RIGHT(TRIM(A1467),1),{".",",",";",":","!","?"},0)),
LEFT(TRIM(A1467),LEN(TRIM(A1467))-1),
TRIM(A1467)
))=1,
"Not Duplicate",
"Duplicate")</f>
        <v/>
      </c>
      <c r="C1468">
        <f>_xlfn.IFNA(_xlfn.XLOOKUP(A1468, Table1[Title], Table1[Inclusion/Exclusion Decision]), "Added studies")</f>
        <v/>
      </c>
      <c r="D1468" t="inlineStr">
        <is>
          <t>Li X.; Liu X.; Jiang Y.; Cui J.; Ji Y.; Cheng F.; Zhou D.</t>
        </is>
      </c>
      <c r="H1468" t="n">
        <v>2025</v>
      </c>
      <c r="I1468" t="inlineStr">
        <is>
          <t>Progress in Neuro-Psychopharmacology and Biological Psychiatry</t>
        </is>
      </c>
      <c r="J1468" t="n">
        <v>140</v>
      </c>
      <c r="L1468" t="n">
        <v>111417</v>
      </c>
      <c r="M1468" t="inlineStr">
        <is>
          <t>Background: Robust and reliable biomarkers for the objective diagnosis of attention deficit hyperactivity disorder (ADHD) are lacking. Here we aimed to detect the cortical hemodynamic properties of ADHD children during Go/NoGo task based on functional near-infrared spectroscopy (fNIRS) technology to identify neurobiological features for objective diagnosis. Methods: Ninety-seven children with ADHD and eighty-four children with healthy controls (HC) were recruited in this study. We calculated the difference between the peak oxyhemoglobin (oxy-Hb) concentration in Go/NoGo block and the baseline (Go block) of different regions of interest (ROI), the ROI hemodynamic responses in Go/NoGo block under general linear model, and functional connectivity (FC) between ROI. Then, we extracted important fNIRS features for distinguish ADHD and HC, and used four machine learning models combined with cross-validation to detect the effect of fNIRS on the classification and diagnosis of ADHD. Results: Children with ADHD exhibited abnormal activation in the right inferior frontal gyrus (IFG) and left precentral gyrus, along with altered connectivity patterns in frontoparietal regions (p &lt; 0.05). Among the classifiers, the Random Forest model achieved the best performance, with an average AUC of 0. 91, accuracy of 0.892, sensitivity of 0.95, and specificity of 0.824. The NoGo error rates, FC between the right superior frontal gyrus (SFG) and left SFG contributed the most in the model. Conclusion: The abnormal frontoparietal hemodynamic response in children with ADHD may serve as objective, quantifiable biomarkers for assessing executive dysfunction and facilitating early screening of ADHD. © 2024</t>
        </is>
      </c>
      <c r="P1468" t="inlineStr">
        <is>
          <t>10.1016/j.pnpbp.2025.111417</t>
        </is>
      </c>
      <c r="R1468" t="inlineStr">
        <is>
          <t>https://www.scopus.com/inward/record.uri?eid=2-s2.0-105007627447&amp;doi=10.1016%2Fj.pnpbp.2025.111417&amp;partnerID=40&amp;md5=2a2fd1df99c4e855378734aa0237467e</t>
        </is>
      </c>
      <c r="S1468" t="inlineStr">
        <is>
          <t>Attention-deficit hyperactivity disorder; Executive function; Functional connectivity; Functional near-infrared spectroscopy; Machine learning</t>
        </is>
      </c>
      <c r="U1468" t="inlineStr">
        <is>
          <t>Adolescent; Attention Deficit Disorder with Hyperactivity; Biomarkers; Cerebral Cortex; Child; Female; Hemodynamics; Humans; Inhibition, Psychological; Machine Learning; Male; Spectroscopy, Near-Infrared; biological marker; oxyhemoglobin; biological marker; accuracy; Article; attention deficit hyperactivity disorder; brain cortex; child; classifier; controlled study; cross validation; diagnostic accuracy; diagnostic test accuracy study; disease classification; executive function; female; frontoparietal cortex; functional connectivity; functional near-infrared spectroscopy; Go No Go task; hemodynamics; hemoglobin blood level; human; image processing; inferior frontal gyrus; inhibitory control; machine learning; major clinical study; male; neuroimaging; primary motor cortex; random forest; school child; sensitivity and specificity; superior frontal gyrus; adolescent; attention deficit hyperactivity disorder; diagnostic imaging; inhibition (psychology); near infrared spectroscopy; pathophysiology; physiology; procedures; psychology</t>
        </is>
      </c>
      <c r="W1468" t="inlineStr">
        <is>
          <t>Scopus</t>
        </is>
      </c>
      <c r="X1468" t="inlineStr">
        <is>
          <t>2-s2.0-105007627447</t>
        </is>
      </c>
      <c r="AD1468" t="inlineStr">
        <is>
          <t>Scopus</t>
        </is>
      </c>
    </row>
    <row r="1469" hidden="1">
      <c r="A1469" t="inlineStr">
        <is>
          <t>MMAFN: Multi-Modal Attention Fusion Network for Attention-Deficit Hyperactivity Disorder Classification</t>
        </is>
      </c>
      <c r="B1469">
        <f>IF(COUNTIF($A$1:A1468,
IF(ISNUMBER(MATCH(RIGHT(TRIM(A1468),1),{".",",",";",":","!","?"},0)),
LEFT(TRIM(A1468),LEN(TRIM(A1468))-1),
TRIM(A1468)
))=1,
"Not Duplicate",
"Duplicate")</f>
        <v/>
      </c>
      <c r="C1469">
        <f>_xlfn.IFNA(_xlfn.XLOOKUP(A1469, Table1[Title], Table1[Inclusion/Exclusion Decision]), "Added studies")</f>
        <v/>
      </c>
      <c r="D1469" t="inlineStr">
        <is>
          <t>Jia J.; Liang R.; Ding Y.; Zhang C.; Li Y.; Wang C.; Qin F.; Zhang G.; Miao X.; Elazab A.; Zhu Z.</t>
        </is>
      </c>
      <c r="H1469" t="n">
        <v>2025</v>
      </c>
      <c r="I1469" t="inlineStr">
        <is>
          <t>Proceeding of 2025 IEEE 2nd International Conference on Deep Learning and Computer Vision, DLCV 2025</t>
        </is>
      </c>
      <c r="M1469" t="inlineStr">
        <is>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 © 2025 IEEE.</t>
        </is>
      </c>
      <c r="P1469" t="inlineStr">
        <is>
          <t>10.1109/DLCV65218.2025.11088700</t>
        </is>
      </c>
      <c r="R1469" t="inlineStr">
        <is>
          <t>https://www.scopus.com/inward/record.uri?eid=2-s2.0-105013684531&amp;doi=10.1109%2FDLCV65218.2025.11088700&amp;partnerID=40&amp;md5=4b8a54b0751b9f9ec2bd9cd5eff69745</t>
        </is>
      </c>
      <c r="S1469" t="inlineStr">
        <is>
          <t>Attention Deficit Hyperactivity Disorder; Cross-Modal Attention; Multi-modal Fusion</t>
        </is>
      </c>
      <c r="U1469" t="inlineStr">
        <is>
          <t>Classification (of information); Computer aided diagnosis; Decision making; Deep learning; Diseases; Learning systems; Magnetic resonance imaging; Activity levels; Attention deficit hyperactivity disorder; Condition; Cross-modal; Cross-modal attention; Impulsive behavior; Machine-learning; Multi-modal; Multi-modal fusion; Psychiatric disorders; Clinical research</t>
        </is>
      </c>
      <c r="W1469" t="inlineStr">
        <is>
          <t>Scopus</t>
        </is>
      </c>
      <c r="X1469" t="inlineStr">
        <is>
          <t>2-s2.0-105013684531</t>
        </is>
      </c>
      <c r="AD1469" t="inlineStr">
        <is>
          <t>Scopus</t>
        </is>
      </c>
    </row>
    <row r="1470" hidden="1">
      <c r="A1470" t="inlineStr">
        <is>
          <t>A neurofeedback-guided EEG and BCI framework for personalized attention rehabilitation in ADHD</t>
        </is>
      </c>
      <c r="B1470">
        <f>IF(COUNTIF($A$1:A1469,
IF(ISNUMBER(MATCH(RIGHT(TRIM(A1469),1),{".",",",";",":","!","?"},0)),
LEFT(TRIM(A1469),LEN(TRIM(A1469))-1),
TRIM(A1469)
))=1,
"Not Duplicate",
"Duplicate")</f>
        <v/>
      </c>
      <c r="C1470">
        <f>_xlfn.IFNA(_xlfn.XLOOKUP(A1470, Table1[Title], Table1[Inclusion/Exclusion Decision]), "Added studies")</f>
        <v/>
      </c>
      <c r="D1470" t="inlineStr">
        <is>
          <t>Yang W.; Yuan J.; Ding L.; Chow S.K.K.</t>
        </is>
      </c>
      <c r="H1470" t="n">
        <v>2026</v>
      </c>
      <c r="I1470" t="inlineStr">
        <is>
          <t>Neuroscience</t>
        </is>
      </c>
      <c r="J1470" t="n">
        <v>602</v>
      </c>
      <c r="M1470" t="inlineStr">
        <is>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 © 2026 The Author(s)</t>
        </is>
      </c>
      <c r="P1470" t="inlineStr">
        <is>
          <t>10.1016/j.neuroscience.2026.03.010</t>
        </is>
      </c>
      <c r="R1470" t="inlineStr">
        <is>
          <t>https://www.scopus.com/inward/record.uri?eid=2-s2.0-105033245388&amp;doi=10.1016%2Fj.neuroscience.2026.03.010&amp;partnerID=40&amp;md5=de0a19671cd9fd562d51d8d58c18b9a3</t>
        </is>
      </c>
      <c r="S1470" t="inlineStr">
        <is>
          <t>ADHD; Attention training; Brain-Computer Interface (BCI); EEG; Machine learning; Serious game</t>
        </is>
      </c>
      <c r="U1470" t="inlineStr">
        <is>
          <t>adolescent; adult; Article; attention deficit hyperactivity disorder; child; clinical article; cognitive rehabilitation; controlled study; deep learning; electroencephalogram; female; game; human; impulsiveness; machine learning; male; motor performance; nerve cell plasticity; neurofeedback; neurophysiology; prediction; school child; stimulation; support vector machine; training</t>
        </is>
      </c>
      <c r="V1470" t="inlineStr">
        <is>
          <t>All Open Access; Hybrid Gold Open Access</t>
        </is>
      </c>
      <c r="W1470" t="inlineStr">
        <is>
          <t>Scopus</t>
        </is>
      </c>
      <c r="X1470" t="inlineStr">
        <is>
          <t>2-s2.0-105033245388</t>
        </is>
      </c>
      <c r="AD1470" t="inlineStr">
        <is>
          <t>Scopus</t>
        </is>
      </c>
    </row>
    <row r="1471" hidden="1">
      <c r="A1471" t="inlineStr">
        <is>
          <t>Extracting gait and balance pattern features from skeleton data to diagnose attention deficit/hyperactivity disorder in children</t>
        </is>
      </c>
      <c r="B1471">
        <f>IF(COUNTIF($A$1:A1470,
IF(ISNUMBER(MATCH(RIGHT(TRIM(A1470),1),{".",",",";",":","!","?"},0)),
LEFT(TRIM(A1470),LEN(TRIM(A1470))-1),
TRIM(A1470)
))=1,
"Not Duplicate",
"Duplicate")</f>
        <v/>
      </c>
      <c r="C1471">
        <f>_xlfn.IFNA(_xlfn.XLOOKUP(A1471, Table1[Title], Table1[Inclusion/Exclusion Decision]), "Added studies")</f>
        <v/>
      </c>
      <c r="D1471" t="inlineStr">
        <is>
          <t>Rohani F.; Khoshhal Roudposhti K.; Taheri H.; Mashhadi A.; Mueller A.</t>
        </is>
      </c>
      <c r="H1471" t="n">
        <v>2024</v>
      </c>
      <c r="I1471" t="inlineStr">
        <is>
          <t>Journal of Supercomputing</t>
        </is>
      </c>
      <c r="J1471" t="n">
        <v>80</v>
      </c>
      <c r="K1471" t="n">
        <v>6</v>
      </c>
      <c r="M1471" t="inlineStr">
        <is>
          <t>Attention deficit/hyperactivity disorder (ADHD) is a neurodevelopmental disorder affecting various aspects of life. Some features of the mental disorders affect people's movement patterns. In the recent decade, researchers have paid attention to the analysis of gait and balance pattern using new technological tools, as well as artificial intelligence algorithms. Therefore, the present study aims to propose an intelligent method to identify ADHD in children using gait and balance pattern features extracted from the person’s movements obtained from the skeleton data. Given that designing and extracting effective motor features for diagnosing the aforementioned disorder is the main objective. In the present applied development experimental study, human movement samples related to the gait and balance were recorded in the standard test of perceptual-motor development, from healthy and ADHD-diagnosed children. After preprocessing the data recorded by the Kinect device, effective features for diagnosis are designed and extracted from the appropriate special movement tests. Comparing the features extracted from gait and balance tests by skeleton data, the results indicated that the data based on other types of methods for differentiation into healthy and ADHD groups are in line with those of the present study. The results of diagnosis and separation of healthy children from those with disorders in the different movement tests, standing on the ground with the superior foot, standing on a balance stick with the superior foot, and walking heel forward on a balance stick, to identify ADHD by SVM classification method are 86.4%, 90.2%, and 88.1%, respectively. The obtained significant results have been achieved relying on machine learning-based methods using the effective features obtained from skeleton gait and balance data of children along with analyzing the descriptive statistics of the features of gait and balance tests. © The Author(s), under exclusive licence to Springer Science+Business Media, LLC, part of Springer Nature 2023.</t>
        </is>
      </c>
      <c r="P1471" t="inlineStr">
        <is>
          <t>10.1007/s11227-023-05731-0</t>
        </is>
      </c>
      <c r="R1471" t="inlineStr">
        <is>
          <t>https://www.scopus.com/inward/record.uri?eid=2-s2.0-85177224125&amp;doi=10.1007%2Fs11227-023-05731-0&amp;partnerID=40&amp;md5=c07df578fde54c0636f3fc898fc85e93</t>
        </is>
      </c>
      <c r="S1471" t="inlineStr">
        <is>
          <t>Attention deficit/hyperactivity disorder; Feature engineering; Gait and balance; Machine learning; Skeleton data</t>
        </is>
      </c>
      <c r="U1471" t="inlineStr">
        <is>
          <t>Data mining; Learning systems; Musculoskeletal system; Artificial intelligence algorithms; Attention deficit hyperactivity disorder; Feature engineerings; Gait and balance; Machine-learning; Mental disorders; Movement pattern; Pattern features; Skeleton data; Technological tools; Support vector machines</t>
        </is>
      </c>
      <c r="W1471" t="inlineStr">
        <is>
          <t>Scopus</t>
        </is>
      </c>
      <c r="X1471" t="inlineStr">
        <is>
          <t>2-s2.0-85177224125</t>
        </is>
      </c>
      <c r="AD1471" t="inlineStr">
        <is>
          <t>Scopus</t>
        </is>
      </c>
    </row>
    <row r="1472">
      <c r="A1472" t="inlineStr">
        <is>
          <t>Can Virtual AI Agents Improve Cognitive Assessment? A Virtual Reality Perspective</t>
        </is>
      </c>
      <c r="B1472">
        <f>IF(COUNTIF($A$1:A1471,
IF(ISNUMBER(MATCH(RIGHT(TRIM(A1471),1),{".",",",";",":","!","?"},0)),
LEFT(TRIM(A1471),LEN(TRIM(A1471))-1),
TRIM(A1471)
))=1,
"Not Duplicate",
"Duplicate")</f>
        <v/>
      </c>
      <c r="C1472">
        <f>_xlfn.IFNA(_xlfn.XLOOKUP(A1472, Table1[Title], Table1[Inclusion/Exclusion Decision]), "Added studies")</f>
        <v/>
      </c>
      <c r="D1472" t="inlineStr">
        <is>
          <t>Hebri A.; Pavel H.R.; Nikanfar S.; Farahanipad F.; Makedon F.</t>
        </is>
      </c>
      <c r="H1472" t="n">
        <v>2025</v>
      </c>
      <c r="I1472" t="inlineStr">
        <is>
          <t>Proceedings of the 18th ACM International Conference on PErvasive Technologies Related to Assistive Environments, PETRA 2025</t>
        </is>
      </c>
      <c r="M1472" t="inlineStr">
        <is>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  © 2025 Copyright held by the owner/author(s).</t>
        </is>
      </c>
      <c r="P1472" t="inlineStr">
        <is>
          <t>10.1145/3733155.3734917</t>
        </is>
      </c>
      <c r="R1472" t="inlineStr">
        <is>
          <t>https://www.scopus.com/inward/record.uri?eid=2-s2.0-105013074132&amp;doi=10.1145%2F3733155.3734917&amp;partnerID=40&amp;md5=5e202f11c61d7571bce7f5df2557b5af</t>
        </is>
      </c>
      <c r="S1472" t="inlineStr">
        <is>
          <t>cognitive assessment; embodied cognition; executive function; virtual reality</t>
        </is>
      </c>
      <c r="U1472" t="inlineStr">
        <is>
          <t>Artificial intelligence; Cognitive systems; Feedback; Haptic interfaces; Human computer interaction; Human engineering; Intelligent virtual agents; Interactive computer graphics; Motion analysis; Systems analysis; Virtual environments; Assessment system; Cognitive assessments; Embodied cognition; Embodied interaction; Executive function; Integral components; Language model; Real-time feedback; Task difficulty; User performance; Intelligent agents</t>
        </is>
      </c>
      <c r="V1472" t="inlineStr">
        <is>
          <t>All Open Access; Gold Open Access</t>
        </is>
      </c>
      <c r="W1472" t="inlineStr">
        <is>
          <t>Scopus</t>
        </is>
      </c>
      <c r="X1472" t="inlineStr">
        <is>
          <t>2-s2.0-105013074132</t>
        </is>
      </c>
      <c r="AD1472" t="inlineStr">
        <is>
          <t>Scopus</t>
        </is>
      </c>
    </row>
    <row r="1473">
      <c r="A1473" t="inlineStr">
        <is>
          <t>Digital phenotyping from wearables using AI characterizes psychiatric disorders and identifies genetic associations</t>
        </is>
      </c>
      <c r="B1473">
        <f>IF(COUNTIF($A$1:A1472,
IF(ISNUMBER(MATCH(RIGHT(TRIM(A1472),1),{".",",",";",":","!","?"},0)),
LEFT(TRIM(A1472),LEN(TRIM(A1472))-1),
TRIM(A1472)
))=1,
"Not Duplicate",
"Duplicate")</f>
        <v/>
      </c>
      <c r="C1473">
        <f>_xlfn.IFNA(_xlfn.XLOOKUP(A1473, Table1[Title], Table1[Inclusion/Exclusion Decision]), "Added studies")</f>
        <v/>
      </c>
      <c r="D1473" t="inlineStr">
        <is>
          <t>Liu J.J.; Borsari B.; Li Y.; Liu S.X.; Gao Y.; Xin X.; Lou S.; Jensen M.; Garrido-Martín D.; Verplaetse T.L.; Ash G.; Zhang J.; Girgenti M.J.; Roberts W.; Gerstein M.</t>
        </is>
      </c>
      <c r="H1473" t="n">
        <v>2025</v>
      </c>
      <c r="I1473" t="inlineStr">
        <is>
          <t>Cell</t>
        </is>
      </c>
      <c r="J1473" t="n">
        <v>188</v>
      </c>
      <c r="K1473" t="n">
        <v>2</v>
      </c>
      <c r="M1473"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 © 2024 The Authors</t>
        </is>
      </c>
      <c r="N1473" s="7" t="n"/>
      <c r="P1473" t="inlineStr">
        <is>
          <t>10.1016/j.cell.2024.11.012</t>
        </is>
      </c>
      <c r="R1473" t="inlineStr">
        <is>
          <t>https://www.scopus.com/inward/record.uri?eid=2-s2.0-85214348426&amp;doi=10.1016%2Fj.cell.2024.11.012&amp;partnerID=40&amp;md5=ab6cabf2c09a0015e7989f92308de2b1</t>
        </is>
      </c>
      <c r="S1473" t="inlineStr">
        <is>
          <t>AI; brain; deep learning; digital phenotyping; genetics; genomics; GWAS; personal health; psychiatry; wearable biosensors</t>
        </is>
      </c>
      <c r="U1473" t="inlineStr">
        <is>
          <t>Adolescent; Artificial Intelligence; Female; Genome-Wide Association Study; Humans; Male; Mental Disorders; Phenotype; Polymorphism, Single Nucleotide; Wearable Electronic Devices; adolescent; ADORA3 gene; anxiety disorder; Article; attention deficit hyperactivity disorder; behavior; binge eating disorder; chromatin immunoprecipitation sequencing; cohort analysis; construct validity; controlled study; deep learning; ELFN1 gene; environmental factor; female; Fisher exact test; gene; genetic association; genome-wide association study; genotype; heart rate; heredity; human; male; mental disease; phenotype; physiological process; posttraumatic stress disorder; principal component analysis; quality control; semi structured interview; single nucleotide polymorphism; sleep disorder; time series analysis; wearable technology; artificial intelligence; genetics; wearable computer</t>
        </is>
      </c>
      <c r="V1473" t="inlineStr">
        <is>
          <t>All Open Access; Green Open Access; Hybrid Gold Open Access</t>
        </is>
      </c>
      <c r="W1473" t="inlineStr">
        <is>
          <t>Scopus</t>
        </is>
      </c>
      <c r="X1473" t="inlineStr">
        <is>
          <t>2-s2.0-85214348426</t>
        </is>
      </c>
      <c r="AD1473" t="inlineStr">
        <is>
          <t>Scopus</t>
        </is>
      </c>
    </row>
    <row r="1474">
      <c r="A1474" t="inlineStr">
        <is>
          <t>Development and initial validation of FishFinder as a machine learning-Based serious video game for objective ADHD screening in children aged 5–12</t>
        </is>
      </c>
      <c r="B1474">
        <f>IF(COUNTIF($A$1:A1473,
IF(ISNUMBER(MATCH(RIGHT(TRIM(A1473),1),{".",",",";",":","!","?"},0)),
LEFT(TRIM(A1473),LEN(TRIM(A1473))-1),
TRIM(A1473)
))=1,
"Not Duplicate",
"Duplicate")</f>
        <v/>
      </c>
      <c r="C1474">
        <f>_xlfn.IFNA(_xlfn.XLOOKUP(A1474, Table1[Title], Table1[Inclusion/Exclusion Decision]), "Added studies")</f>
        <v/>
      </c>
      <c r="D1474" t="inlineStr">
        <is>
          <t>Zakani Z.; Moradi H.; Ghasemzadeh S.; Riazi M.; Mortazavi F.</t>
        </is>
      </c>
      <c r="H1474" t="n">
        <v>2026</v>
      </c>
      <c r="I1474" t="inlineStr">
        <is>
          <t>Multimedia Tools and Applications</t>
        </is>
      </c>
      <c r="J1474" t="n">
        <v>85</v>
      </c>
      <c r="K1474" t="n">
        <v>2</v>
      </c>
      <c r="L1474" t="n">
        <v>150</v>
      </c>
      <c r="M1474" t="inlineStr">
        <is>
          <t>Early identification of attention deficit hyperactivity disorder (ADHD), one of the most common childhood psychiatric disorders, is crucial for timely and effective intervention. Traditional screening methods typically rely on subjective evaluations from parents and teachers, which can introduce bias and are difficult to implement on a large scale. The emergence of digital serious games offers a promising alternative, providing an objective, engaging, and scalable approach to assessing ADHD symptoms. This study aimed to develop and validate a video game (FishFinder) for the screening of ADHD in Children using objective measurement of the core symptoms of this disorder. The FishFinder measures attention and impulsivity through in-game performance and evaluates the child’s hyperactivity using smartphone motion sensors. This game was tested on 26 children with ADHD (14 boys and 12 girls) and 26 healthy children (13 boys and 13 girls) aged 5 to 12 years. A support vector machine (SVM) was employed to detect children with ADHD. This system showed 91% accuracy, 91% sensitivity, and 94% specificity in the case of using a combination of movement features and in-game features. Moreover, the accuracy of FishFinder was 96% in the case of using only in-game features and 88% in the case of using just movement features. The FishFinder demonstrated a strong ability to identify ADHD in children in this study. Thus, this game may be used as an affordable, accessible, and enjoyable method for the objective screening of ADHD. © The Author(s), under exclusive licence to Springer Science+Business Media, LLC, part of Springer Nature 2026.</t>
        </is>
      </c>
      <c r="P1474" t="inlineStr">
        <is>
          <t>10.1007/s11042-026-21195-9</t>
        </is>
      </c>
      <c r="R1474" t="inlineStr">
        <is>
          <t>https://www.scopus.com/inward/record.uri?eid=2-s2.0-105029679766&amp;doi=10.1007%2Fs11042-026-21195-9&amp;partnerID=40&amp;md5=772368a490ece9446ea71af79483287c</t>
        </is>
      </c>
      <c r="S1474" t="inlineStr">
        <is>
          <t>ADHD; Artificial intelligence; Motion sensors; Objective assessment; Screening; Video game</t>
        </is>
      </c>
      <c r="U1474" t="inlineStr">
        <is>
          <t>Diagnosis; Diseases; Interactive computer graphics; Learning systems; Motion sensors; Serious games; Support vector machines; Teaching; Attention deficit hyperactivity disorder; Large-scales; Machine-learning; Motion sensors; Objective assessment; Psychiatric disorders; Screening methods; Subjective evaluations; Teachers'; Video-games; Screening</t>
        </is>
      </c>
      <c r="W1474" t="inlineStr">
        <is>
          <t>Scopus</t>
        </is>
      </c>
      <c r="X1474" t="inlineStr">
        <is>
          <t>2-s2.0-105029679766</t>
        </is>
      </c>
      <c r="AD1474" t="inlineStr">
        <is>
          <t>Scopus</t>
        </is>
      </c>
    </row>
    <row r="1475">
      <c r="A1475" t="inlineStr">
        <is>
          <t>Analysis Methods for Diagnosing Rare Neurodevelopmental Diseases with Episignatures: A Systematic Review of the Literature</t>
        </is>
      </c>
      <c r="B1475">
        <f>IF(COUNTIF($A$1:A1474,
IF(ISNUMBER(MATCH(RIGHT(TRIM(A1474),1),{".",",",";",":","!","?"},0)),
LEFT(TRIM(A1474),LEN(TRIM(A1474))-1),
TRIM(A1474)
))=1,
"Not Duplicate",
"Duplicate")</f>
        <v/>
      </c>
      <c r="C1475">
        <f>_xlfn.IFNA(_xlfn.XLOOKUP(A1475, Table1[Title], Table1[Inclusion/Exclusion Decision]), "Added studies")</f>
        <v/>
      </c>
      <c r="D1475" t="inlineStr">
        <is>
          <t>Alegret-García A.; Cáceres A.; Sevilla-Porras M.; Pérez-Jurado L.A.; González J.R.</t>
        </is>
      </c>
      <c r="H1475" t="n">
        <v>2025</v>
      </c>
      <c r="I1475" t="inlineStr">
        <is>
          <t>Biomedicines</t>
        </is>
      </c>
      <c r="J1475" t="n">
        <v>13</v>
      </c>
      <c r="K1475" t="n">
        <v>12</v>
      </c>
      <c r="L1475" t="n">
        <v>3043</v>
      </c>
      <c r="M1475" t="inlineStr">
        <is>
          <t>Background: Rare diseases (RDs) and neurodevelopmental disorders (NDDs) remain under-researched due to their low prevalence, leaving significant gaps in diagnostic strategies. Beyond next-generation sequencing, epigenetic profiling and particularly episignatures have emerged as a promising complementary diagnostic tool and for reclassifying variants of uncertain significance (VUS). However, clinical implementation remains limited, hindered by non-standardized methodologies and restricted data sharing that impede the development of sufficiently large datasets for robust episignature development. Methods: We conducted a systematic literature review following PRISMA 2020 guidelines to identify all studies reporting episignatures published between 2014 and 2025. The review summarizes methodological approaches used for episignature detection and implementation, as well as reports of epimutations. Results: A total of 108 studies met the inclusion criteria. All but three employed Illumina methylation arrays, mostly 450 K and EPIC versions for patient sample analysis. Three main methodological phases were identified: data quality control, episignature detection, and classification model training. Despite methodological variability across these stages, most studies demonstrated high predictive capabilities, often relying on methodologies developed by a small number of leading groups. Conclusions: Epigenetic screening has significant potential to improve diagnostic yield in RDs and NDDs. Continued methodological refinement and collaborative standardization efforts will be crucial for its successful integration into clinical practice. Nevertheless, key challenges persist, including the need for secure and ethical data-sharing frameworks, external validation, and methodological standardization. © 2025 by the authors.</t>
        </is>
      </c>
      <c r="P1475" t="inlineStr">
        <is>
          <t>10.3390/biomedicines13123043</t>
        </is>
      </c>
      <c r="R1475" t="inlineStr">
        <is>
          <t>https://www.scopus.com/inward/record.uri?eid=2-s2.0-105025724051&amp;doi=10.3390%2Fbiomedicines13123043&amp;partnerID=40&amp;md5=014c2ec2f65bbf3891e74f318fe1a2c3</t>
        </is>
      </c>
      <c r="S1475" t="inlineStr">
        <is>
          <t>DMPs; DMRs; DNA methylation; episignatures; machine learning; neurodevelopmental disorders; rare disease; VUS</t>
        </is>
      </c>
      <c r="U1475" t="inlineStr">
        <is>
          <t>16p11.2 deletion syndrome; 1p36 deletion syndrome; 6q24-q25 deletion syndrome; 7q11.23 duplication syndrome; 9q34.3 microduplication syndrome; Aicardi Goutirres syndrome; alpha thalassemia-mental retardation syndrome X-linked; Arboleda-Tham syndrome; ARID2 related disorder; attention deficit hyperactivity disorder; Au-Kline syndrome; autism; autosomal dominant intellectual developmental disorder; Beck-Fahrner syndrome; Berardinelli-Seip Congenital Lipodystrophy type 2; bioinformatics; bisulfite sequencing; Blepharophimosis intellectual disability syndrome; Bohring Opitz syndrome; Borjeson Forssman Lehmann syndrome; cerebellar ataxia; Charcot Marie Tooth disease type 2Z; chromosome deletion; chromosome duplication; Chung Jansen syndrome; Claes Jensen syndrome; Clark Baraitser syndrome; classification algorithm; clinical practice; Cockayne syndrome; Coffin Lowry syndrome; Coffin Siris syndrome; Cohen Gibson syndrome; CpG island; cross validation; de Lange syndrome; deconvolution algorithm; diagnostic value; DNA methylation; Down syndrome; Duchenne muscular dystrophy; Dup7 syndrome; DYRK1A intellectual disability; dystonia; epigenetics; epigenome; feature selection algorithm; Fetal valproate syndrome; floating harbor syndrome; fragile X syndrome; frontotemporal dementia; Gabriele de Vries syndrome; gene cluster; gene frequency; gene locus; genetic disorder; genetic variability; Genitopatellar syndrome; genome-wide association study; genotype phenotype correlation; Glass syndrome; Hao–Fountain syndrome; Helsmoortel Van der Aa Syndrome; hierarchical clustering; high throughput sequencing; human; illumina sequencing; Kabuki makeup syndrome; Kleefstra syndrome; logistic regression analysis; Lynch syndrome; machine learning; mental disease; multidimensional scaling; nanopore sequencing; Nicolaides Baraitser syndrome; Phelan McDermid syndrome; phenotype; quality control; random forest; rare disease; receiver operating characteristic; Review; sensitivity and specificity; sequence alignment; Silver Russell syndrome; single nucleotide polymorphism; Sotos syndrome; support vector machine; syndrome CHARGE; systematic review; Tatton-Brown Rahman syndrome; Temple syndrome; velocardiofacial syndrome; Weaver syndrome; Werner syndrome; Williams Beuren syndrome</t>
        </is>
      </c>
      <c r="V1475" t="inlineStr">
        <is>
          <t>All Open Access; Gold Open Access; Green Open Access</t>
        </is>
      </c>
      <c r="W1475" t="inlineStr">
        <is>
          <t>Scopus</t>
        </is>
      </c>
      <c r="X1475" t="inlineStr">
        <is>
          <t>2-s2.0-105025724051</t>
        </is>
      </c>
      <c r="AD1475" t="inlineStr">
        <is>
          <t>Scopus</t>
        </is>
      </c>
    </row>
    <row r="1476">
      <c r="A1476" t="inlineStr">
        <is>
          <t>Shaping tomorrow’s professionals: King Saud University’s transformative course on medical volunteerism, empowering students to develop proposals for impactful initiatives</t>
        </is>
      </c>
      <c r="B1476">
        <f>IF(COUNTIF($A$1:A1475,
IF(ISNUMBER(MATCH(RIGHT(TRIM(A1475),1),{".",",",";",":","!","?"},0)),
LEFT(TRIM(A1475),LEN(TRIM(A1475))-1),
TRIM(A1475)
))=1,
"Not Duplicate",
"Duplicate")</f>
        <v/>
      </c>
      <c r="C1476">
        <f>_xlfn.IFNA(_xlfn.XLOOKUP(A1476, Table1[Title], Table1[Inclusion/Exclusion Decision]), "Added studies")</f>
        <v/>
      </c>
      <c r="D1476" t="inlineStr">
        <is>
          <t>Alshammari S.A.; Alyousefi N.A.; Almeneessier A.</t>
        </is>
      </c>
      <c r="H1476" t="n">
        <v>2025</v>
      </c>
      <c r="I1476" t="inlineStr">
        <is>
          <t>BMC Medical Education</t>
        </is>
      </c>
      <c r="J1476" t="n">
        <v>25</v>
      </c>
      <c r="K1476" t="n">
        <v>1</v>
      </c>
      <c r="L1476" t="n">
        <v>1397</v>
      </c>
      <c r="M1476" t="inlineStr">
        <is>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 © The Author(s) 2025.</t>
        </is>
      </c>
      <c r="P1476" t="inlineStr">
        <is>
          <t>10.1186/s12909-025-07913-1</t>
        </is>
      </c>
      <c r="R1476" t="inlineStr">
        <is>
          <t>https://www.scopus.com/inward/record.uri?eid=2-s2.0-105018398251&amp;doi=10.1186%2Fs12909-025-07913-1&amp;partnerID=40&amp;md5=676e70a9d0785947bb24b7e03187453b</t>
        </is>
      </c>
      <c r="S1476" t="inlineStr">
        <is>
          <t>Community engagement; Healthcare volunteering; Innovation; Medical education; Saudi vision 2030; Student-led initiatives; Technology in healthcare</t>
        </is>
      </c>
      <c r="U1476" t="inlineStr">
        <is>
          <t>article; diagnosis; human; medical education</t>
        </is>
      </c>
      <c r="V1476" t="inlineStr">
        <is>
          <t>All Open Access; Gold Open Access; Green Open Access</t>
        </is>
      </c>
      <c r="W1476" t="inlineStr">
        <is>
          <t>Scopus</t>
        </is>
      </c>
      <c r="X1476" t="inlineStr">
        <is>
          <t>2-s2.0-105018398251</t>
        </is>
      </c>
      <c r="AD1476" t="inlineStr">
        <is>
          <t>Scopus</t>
        </is>
      </c>
    </row>
    <row r="1477">
      <c r="A1477" t="inlineStr">
        <is>
          <t>Machine learning and deep learning applied to EEG and fNIRS for early autism spectrum disorder diagnosis: a systematic review</t>
        </is>
      </c>
      <c r="B1477">
        <f>IF(COUNTIF($A$1:A1476,
IF(ISNUMBER(MATCH(RIGHT(TRIM(A1476),1),{".",",",";",":","!","?"},0)),
LEFT(TRIM(A1476),LEN(TRIM(A1476))-1),
TRIM(A1476)
))=1,
"Not Duplicate",
"Duplicate")</f>
        <v/>
      </c>
      <c r="C1477">
        <f>_xlfn.IFNA(_xlfn.XLOOKUP(A1477, Table1[Title], Table1[Inclusion/Exclusion Decision]), "Added studies")</f>
        <v/>
      </c>
      <c r="D1477" t="inlineStr">
        <is>
          <t>De Giacomo A.; Palmieri R.; Russo E.F.; Pizzolorusso I.; Brandi R.; Magistro F.; Di Cesare M.G.; Quattrocelli S.; Cardone D.; Perpetuini D.; Merla A.</t>
        </is>
      </c>
      <c r="H1477" t="n">
        <v>2026</v>
      </c>
      <c r="I1477" t="inlineStr">
        <is>
          <t>Frontiers in Psychiatry</t>
        </is>
      </c>
      <c r="J1477" t="n">
        <v>17</v>
      </c>
      <c r="L1477" t="n">
        <v>1668914</v>
      </c>
      <c r="M1477" t="inlineStr">
        <is>
          <t>Introduction: Autism Spectrum Disorder (ASD) presents considerable diagnostic challenges due to its heterogeneous nature and early developmental onset. In recent years, the convergence of noninvasive neuroimaging modalities such as Electroencephalography (EEG) and Functional Near Infrared Spectroscopy (fNIRS) with machine learning (ML) and deep learning (DL) techniques has opened new avenues for uncovering objective biomarkers of ASD. EEG offers millisecond level resolution of brain electrical activity, while fNIRS tracks hemodynamic responses tied to neuronal function, making the two methods complementary. This review aims to investigate the state of the art of the applications of EEG and fNIRS to ASD patients combined with ML and DL approaches. Methods: To this goal, Scopus and PubMed databases were searched, and following the PRISMA guidelines, 27 peer reviewed studies published between 2019 and 2024 were included in the survey. Results: The results showed consistent patterns across the studies, including alterations in neural oscillations and disruptions in connectivity within key brain regions related to social communication and cognition. However, a strong heterogeneity was assessed regarding probes montages, preprocessing workflows, and classification models employed, limiting the feasibility of a metanalysis. Discussion: The results demonstrated the potential of DL and ML algorithms applied to EEG and fNIRS signals for early ASD assessment, supporting the development of personalized intervention strategies grounded in robust neurophysiological evidence. Copyright © 2026 De Giacomo, Palmieri, Russo, Pizzolorusso, Brandi, Magistro, Di Cesare, Quattrocelli, Cardone, Perpetuini and Merla.</t>
        </is>
      </c>
      <c r="P1477" t="inlineStr">
        <is>
          <t>10.3389/fpsyt.2026.1668914</t>
        </is>
      </c>
      <c r="R1477" t="inlineStr">
        <is>
          <t>https://www.scopus.com/inward/record.uri?eid=2-s2.0-105030229617&amp;doi=10.3389%2Ffpsyt.2026.1668914&amp;partnerID=40&amp;md5=5e98809b8cf3291030bf94aabe376389</t>
        </is>
      </c>
      <c r="S1477" t="inlineStr">
        <is>
          <t>autism spectrum disorder; deep learning; EEG; fNIRS; machine learning; neuroimaging</t>
        </is>
      </c>
      <c r="U1477" t="inlineStr">
        <is>
          <t>biological marker; attention deficit hyperactivity disorder; autism; child; continuous wavelet transform; deep learning; Dubowitz score; electroencephalogram; electroencephalography; entropy; functional connectivity; functional magnetic resonance imaging; human; Krippendorff's alpha coefficient; machine learning; mental disease; monitoring; neuroimaging; nuclear magnetic resonance imaging; prefrontal cortex; principal component analysis; Review; sensitivity and specificity; support vector machine; systematic review; working memory</t>
        </is>
      </c>
      <c r="V1477" t="inlineStr">
        <is>
          <t>All Open Access; Gold Open Access; Green Open Access</t>
        </is>
      </c>
      <c r="W1477" t="inlineStr">
        <is>
          <t>Scopus</t>
        </is>
      </c>
      <c r="X1477" t="inlineStr">
        <is>
          <t>2-s2.0-105030229617</t>
        </is>
      </c>
      <c r="AD1477" t="inlineStr">
        <is>
          <t>Scopus</t>
        </is>
      </c>
    </row>
    <row r="1478">
      <c r="A1478" t="inlineStr">
        <is>
          <t>Comparative Analysis of Main Methods for ADHD Diagnosis Using EEG - systematic review</t>
        </is>
      </c>
      <c r="B1478">
        <f>IF(COUNTIF($A$1:A1477,
IF(ISNUMBER(MATCH(RIGHT(TRIM(A1477),1),{".",",",";",":","!","?"},0)),
LEFT(TRIM(A1477),LEN(TRIM(A1477))-1),
TRIM(A1477)
))=1,
"Not Duplicate",
"Duplicate")</f>
        <v/>
      </c>
      <c r="C1478">
        <f>_xlfn.IFNA(_xlfn.XLOOKUP(A1478, Table1[Title], Table1[Inclusion/Exclusion Decision]), "Added studies")</f>
        <v/>
      </c>
      <c r="D1478" t="inlineStr">
        <is>
          <t>Nikolova E.</t>
        </is>
      </c>
      <c r="H1478" t="n">
        <v>2025</v>
      </c>
      <c r="I1478" t="inlineStr">
        <is>
          <t>International Conference Automatics and Informatics, ICAI 2025 - Proceedings</t>
        </is>
      </c>
      <c r="M1478" t="inlineStr">
        <is>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 © 2025 IEEE.</t>
        </is>
      </c>
      <c r="P1478" t="inlineStr">
        <is>
          <t>10.1109/ICAI67591.2025.11325071</t>
        </is>
      </c>
      <c r="R1478" t="inlineStr">
        <is>
          <t>https://www.scopus.com/inward/record.uri?eid=2-s2.0-105032991351&amp;doi=10.1109%2FICAI67591.2025.11325071&amp;partnerID=40&amp;md5=8135cec2bdbe127abedb0881f4f7340c</t>
        </is>
      </c>
      <c r="S1478" t="inlineStr">
        <is>
          <t>attention deficit hyperactivity disorder (ADHD); brain imaging; brain mapping; cortical imaging; electroencephalography (EEG); feature selection; functional connectivity (FC); machine learning</t>
        </is>
      </c>
      <c r="U1478" t="inlineStr">
        <is>
          <t>Brain; Brain mapping; Diseases; Electroencephalography; Electrophysiology; Learning systems; Attention deficit hyperactivity disorder; Brain imaging; Comparative analyzes; Cortical imaging; Electroencephalography; Features selection; Functional connectivity; Machine-learning; Feature extraction</t>
        </is>
      </c>
      <c r="W1478" t="inlineStr">
        <is>
          <t>Scopus</t>
        </is>
      </c>
      <c r="X1478" t="inlineStr">
        <is>
          <t>2-s2.0-105032991351</t>
        </is>
      </c>
      <c r="AD1478" t="inlineStr">
        <is>
          <t>Scopus</t>
        </is>
      </c>
    </row>
    <row r="1479">
      <c r="A1479" t="inlineStr">
        <is>
          <t>Deep adversarial learning identifies ADHD-specific associations between apoptotic genes and white matter microstructure in frontal-striatum-cerebellum circuit</t>
        </is>
      </c>
      <c r="B1479">
        <f>IF(COUNTIF($A$1:A1478,
IF(ISNUMBER(MATCH(RIGHT(TRIM(A1478),1),{".",",",";",":","!","?"},0)),
LEFT(TRIM(A1478),LEN(TRIM(A1478))-1),
TRIM(A1478)
))=1,
"Not Duplicate",
"Duplicate")</f>
        <v/>
      </c>
      <c r="C1479">
        <f>_xlfn.IFNA(_xlfn.XLOOKUP(A1479, Table1[Title], Table1[Inclusion/Exclusion Decision]), "Added studies")</f>
        <v/>
      </c>
      <c r="D1479" t="inlineStr">
        <is>
          <t>Zhao Y.; Zheng X.; Gao X.; Wang N.; Fu Z.; Tian J.; Zhang K.; Wang P.; Li S.; Zhang J.; Ding X.; Zhang H.; Sun L.; Yang B.; Li S.; Chang S.; Cao Q.; Wang Y.; Yang L.</t>
        </is>
      </c>
      <c r="H1479" t="n">
        <v>2025</v>
      </c>
      <c r="I1479" t="inlineStr">
        <is>
          <t>Translational Psychiatry</t>
        </is>
      </c>
      <c r="J1479" t="n">
        <v>15</v>
      </c>
      <c r="K1479" t="n">
        <v>1</v>
      </c>
      <c r="L1479" t="n">
        <v>320</v>
      </c>
      <c r="M1479" t="inlineStr">
        <is>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 © The Author(s) 2025.</t>
        </is>
      </c>
      <c r="P1479" t="inlineStr">
        <is>
          <t>10.1038/s41398-025-03493-2</t>
        </is>
      </c>
      <c r="R1479" t="inlineStr">
        <is>
          <t>https://www.scopus.com/inward/record.uri?eid=2-s2.0-105014144167&amp;doi=10.1038%2Fs41398-025-03493-2&amp;partnerID=40&amp;md5=f065616c715676eb798808efb414ac10</t>
        </is>
      </c>
      <c r="U1479" t="inlineStr">
        <is>
          <t>Adolescent; Apoptosis; Attention Deficit Disorder with Hyperactivity; Cerebellum; Child; Corpus Striatum; Deep Learning; Diffusion Tensor Imaging; Female; Genetic Predisposition to Disease; Humans; Male; Neural Pathways; White Matter; adversarial learning; apoptosis; Article; attention deficit hyperactivity disorder; brain scintiscanning; capsula interna; cell migration; cerebellum; cerebral peduncle; child; clinical feature; cohort analysis; controlled study; deep learning; dendrite; diagnosis related group; diffusion tensor imaging; exocytosis; feature selection; female; fractional anisotropy; gene frequency; genetic association; genetic predisposition; genetic risk score; genetic variability; genotype; genotyping; gray matter; human; major clinical study; male; mean diffusivity; nerve cell; nerve cell differentiation; nervous system development; nuclear magnetic resonance imaging; phenotype; protein secretion; quality control procedure; semi structured interview; single nucleotide polymorphism; superior frontal gyrus; superior longitudinal fasciculus; supplementary motor area; synapse; temporal lobe; thalamus; white matter; adolescent; cerebellum; corpus striatum; deep learning; diagnostic imaging; genetics; nerve tract; pathology</t>
        </is>
      </c>
      <c r="V1479" t="inlineStr">
        <is>
          <t>All Open Access; Gold Open Access; Green Open Access</t>
        </is>
      </c>
      <c r="W1479" t="inlineStr">
        <is>
          <t>Scopus</t>
        </is>
      </c>
      <c r="X1479" t="inlineStr">
        <is>
          <t>2-s2.0-105014144167</t>
        </is>
      </c>
      <c r="AD1479" t="inlineStr">
        <is>
          <t>Scopus</t>
        </is>
      </c>
    </row>
    <row r="1480" hidden="1">
      <c r="A1480" t="inlineStr">
        <is>
          <t>Refining ADHD diagnosis with EEG: The impact of preprocessing and temporal segmentation on classification accuracy</t>
        </is>
      </c>
      <c r="B1480">
        <f>IF(COUNTIF($A$1:A1479,
IF(ISNUMBER(MATCH(RIGHT(TRIM(A1479),1),{".",",",";",":","!","?"},0)),
LEFT(TRIM(A1479),LEN(TRIM(A1479))-1),
TRIM(A1479)
))=1,
"Not Duplicate",
"Duplicate")</f>
        <v/>
      </c>
      <c r="C1480">
        <f>_xlfn.IFNA(_xlfn.XLOOKUP(A1480, Table1[Title], Table1[Inclusion/Exclusion Decision]), "Added studies")</f>
        <v/>
      </c>
      <c r="D1480" t="inlineStr">
        <is>
          <t>García-Ponsoda S.; Maté A.; Trujillo J.</t>
        </is>
      </c>
      <c r="H1480" t="n">
        <v>2024</v>
      </c>
      <c r="I1480" t="inlineStr">
        <is>
          <t>Computers in Biology and Medicine</t>
        </is>
      </c>
      <c r="J1480" t="n">
        <v>183</v>
      </c>
      <c r="L1480" t="n">
        <v>109305</v>
      </c>
      <c r="M1480" t="inlineStr">
        <is>
          <t>Background: EEG signals are commonly used in ADHD diagnosis, but they are often affected by noise and artifacts. Effective preprocessing and segmentation methods can significantly enhance the accuracy and reliability of ADHD classification. Methods: We applied filtering, ASR, and ICA preprocessing techniques to EEG data from children with ADHD and neurotypical controls. The EEG recordings were segmented, and features were extracted and selected based on statistical significance. Classification was performed using various EEG segments and channels with Machine Learning models (SVM, KNN, and XGBoost) to identify the most effective combinations for accurate ADHD diagnosis. Results: Our findings show that models trained on later EEG segments achieved significantly higher accuracy, indicating the potential role of cognitive fatigue in distinguishing ADHD. The highest classification accuracy (86.1%) was achieved using data from the P3, P4, and C3 channels, with key features such as Kurtosis, Katz fractal dimension, and power spectrums in the Delta, Theta, and Alpha bands contributing to the results. Conclusion: This study highlights the importance of preprocessing and segmentation in improving the reliability of ADHD diagnosis through EEG. The results suggest that further research on cognitive fatigue and segmentation could enhance diagnostic accuracy in ADHD patients. © 2024 The Authors</t>
        </is>
      </c>
      <c r="P1480" t="inlineStr">
        <is>
          <t>10.1016/j.compbiomed.2024.109305</t>
        </is>
      </c>
      <c r="R1480" t="inlineStr">
        <is>
          <t>https://www.scopus.com/inward/record.uri?eid=2-s2.0-85207868040&amp;doi=10.1016%2Fj.compbiomed.2024.109305&amp;partnerID=40&amp;md5=d01ffd153985658484a2495767c0351b</t>
        </is>
      </c>
      <c r="S1480" t="inlineStr">
        <is>
          <t>ADHD; EEG; Feature extraction; Machine learning; Preprocessing; Temporal segmentation</t>
        </is>
      </c>
      <c r="U1480" t="inlineStr">
        <is>
          <t>Adolescent; Attention Deficit Disorder with Hyperactivity; Child; Electroencephalography; Female; Humans; Machine Learning; Male; Signal Processing, Computer-Assisted; Adversarial machine learning; Contrastive Learning; ADHD; Classification accuracy; EEG signals; Features extraction; Machine-learning; Pre-processing method; Pre-processing techniques; Preprocessing; Segmentation methods; Temporal segmentations; alpha rhythm; Article; attention deficit hyperactivity disorder; controlled study; delta rhythm; diagnostic accuracy; diffusion kurtosis imaging; disease classification; electroencephalogram; feature extraction; feature selection; female; high risk behavior; human; image processing; image segmentation; independent component analysis; k nearest neighbor; machine learning; major clinical study; male; muscle contraction; noise measurement; noise reduction; power spectrum; retrospective study; signal noise ratio; support vector machine; theta rhythm; adolescent; attention deficit hyperactivity disorder; child; classification; diagnosis; diagnostic imaging; electroencephalography; pathophysiology; procedures; signal processing; Diseases</t>
        </is>
      </c>
      <c r="W1480" t="inlineStr">
        <is>
          <t>Scopus</t>
        </is>
      </c>
      <c r="X1480" t="inlineStr">
        <is>
          <t>2-s2.0-85207868040</t>
        </is>
      </c>
      <c r="AD1480" t="inlineStr">
        <is>
          <t>Scopus</t>
        </is>
      </c>
    </row>
    <row r="1481" hidden="1">
      <c r="A1481" t="inlineStr">
        <is>
          <t>Predicting five-year comorbid bipolar disorder after attention-deficit/hyperactivity disorder diagnosis: a population-based machine learning approach</t>
        </is>
      </c>
      <c r="B1481">
        <f>IF(COUNTIF($A$1:A1480,
IF(ISNUMBER(MATCH(RIGHT(TRIM(A1480),1),{".",",",";",":","!","?"},0)),
LEFT(TRIM(A1480),LEN(TRIM(A1480))-1),
TRIM(A1480)
))=1,
"Not Duplicate",
"Duplicate")</f>
        <v/>
      </c>
      <c r="C1481">
        <f>_xlfn.IFNA(_xlfn.XLOOKUP(A1481, Table1[Title], Table1[Inclusion/Exclusion Decision]), "Added studies")</f>
        <v/>
      </c>
      <c r="D1481" t="inlineStr">
        <is>
          <t>Yang Y.-S.; Hsu C.-W.; Wang L.-J.; Hung K.-C.; Chen Y.-C.B.; Liang C.-S.; Chen M.-H.</t>
        </is>
      </c>
      <c r="H1481" t="n">
        <v>2026</v>
      </c>
      <c r="I1481" t="inlineStr">
        <is>
          <t>Child and Adolescent Psychiatry and Mental Health</t>
        </is>
      </c>
      <c r="J1481" t="n">
        <v>20</v>
      </c>
      <c r="K1481" t="n">
        <v>1</v>
      </c>
      <c r="L1481" t="n">
        <v>2</v>
      </c>
      <c r="M1481" t="inlineStr">
        <is>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 (SHAP = 0.06) and “-pines” (SHAP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 The identified clinical and medication prescribing profiles can alert clinicians to patients at heightened risk, facilitating earlier monitoring and timely intervention. © The Author(s) 2025.</t>
        </is>
      </c>
      <c r="P1481" t="inlineStr">
        <is>
          <t>10.1186/s13034-025-01002-3</t>
        </is>
      </c>
      <c r="R1481" t="inlineStr">
        <is>
          <t>https://www.scopus.com/inward/record.uri?eid=2-s2.0-105026890984&amp;doi=10.1186%2Fs13034-025-01002-3&amp;partnerID=40&amp;md5=456eb8efcabd0675fa35c53743cecaf9</t>
        </is>
      </c>
      <c r="S1481" t="inlineStr">
        <is>
          <t>ADHD; Artificial intelligence; BD; Feature; Interpretation; Prediction</t>
        </is>
      </c>
      <c r="U1481" t="inlineStr">
        <is>
          <t>benzodiazepine; neuroleptic agent; serotonin uptake inhibitor; Article; attention deficit hyperactivity disorder; bipolar disorder; child; comorbidity; controlled study; diagnostic accuracy; diagnostic test accuracy study; diagnostic value; disease association; family history; female; health care utilization; human; machine learning; major clinical study; male; predictive value; receiver operating characteristic; school child; sensitivity and specificity</t>
        </is>
      </c>
      <c r="V1481" t="inlineStr">
        <is>
          <t>All Open Access; Gold Open Access; Green Open Access</t>
        </is>
      </c>
      <c r="W1481" t="inlineStr">
        <is>
          <t>Scopus</t>
        </is>
      </c>
      <c r="X1481" t="inlineStr">
        <is>
          <t>2-s2.0-105026890984</t>
        </is>
      </c>
      <c r="AD1481" t="inlineStr">
        <is>
          <t>Scopus</t>
        </is>
      </c>
    </row>
    <row r="1482" hidden="1">
      <c r="A1482" t="inlineStr">
        <is>
          <t>Detection of Attention Deficit Hyperactivity Disorder based on EEG feature maps and deep learning</t>
        </is>
      </c>
      <c r="B1482">
        <f>IF(COUNTIF($A$1:A1481,
IF(ISNUMBER(MATCH(RIGHT(TRIM(A1481),1),{".",",",";",":","!","?"},0)),
LEFT(TRIM(A1481),LEN(TRIM(A1481))-1),
TRIM(A1481)
))=1,
"Not Duplicate",
"Duplicate")</f>
        <v/>
      </c>
      <c r="C1482">
        <f>_xlfn.IFNA(_xlfn.XLOOKUP(A1482, Table1[Title], Table1[Inclusion/Exclusion Decision]), "Added studies")</f>
        <v/>
      </c>
      <c r="D1482" t="inlineStr">
        <is>
          <t>Karabiber Cura O.; Akan A.; Kocaaslan Atli S.</t>
        </is>
      </c>
      <c r="H1482" t="n">
        <v>2024</v>
      </c>
      <c r="I1482" t="inlineStr">
        <is>
          <t>Biocybernetics and Biomedical Engineering</t>
        </is>
      </c>
      <c r="J1482" t="n">
        <v>44</v>
      </c>
      <c r="K1482" t="n">
        <v>3</v>
      </c>
      <c r="M1482" t="inlineStr">
        <is>
          <t>Attention Deficit Hyperactivity Disorder (ADHD) is a neurological condition, typically manifesting in childhood. Behavioral studies are used to treat the illness, but there is no conclusive way to diagnose it. To comprehend changes in the brain, electroencephalography (EEG) signals of ADHD patients are frequently examined. In the proposed study, we introduce EEG feature map (EEG-FM)-based image construction to input deep learning architectures for classifying ADHD. To demonstrate the effectiveness of the proposed method, EEG data of 15 ADHD patients and 18 control subjects are analyzed and detection performance is presented. EEG-FM-based images are obtained using both traditional time domain features used in EEG analysis, such as Hjorth parameters (activity, mobility, complexity), skewness, kurtosis, and peak-to-peak, and nonlinear features such as the largest Lyapunov Exponent, correlation dimension, Hurst exponent, Katz fractal dimension, Higuchi fractal dimension, and approximation entropy. EEG-FM-based images are used to train DarkNet19 architecture and deep features are extracted for each image dataset. Fewer deep features are chosen for each image dataset using the Minimum Redundancy Maximum Relevance (mRMR) feature selection method, and the concatenated deep feature set is created by merging the selected features. Finally, various machine learning methods are used to classify the concatenated deep features. Our EEG-FM and DarkNet19-based approach yields classification accuracies for ADHD between 96.6% and 99.9%. Experimental results indicate that the use of EEG-FM-based images as input to DarkNet19 architecture gives significant advantages in the detection of ADHD. © 2024</t>
        </is>
      </c>
      <c r="P1482" t="inlineStr">
        <is>
          <t>10.1016/j.bbe.2024.07.003</t>
        </is>
      </c>
      <c r="R1482" t="inlineStr">
        <is>
          <t>https://www.scopus.com/inward/record.uri?eid=2-s2.0-85199255328&amp;doi=10.1016%2Fj.bbe.2024.07.003&amp;partnerID=40&amp;md5=09d86da162e22197d0744d296c453783</t>
        </is>
      </c>
      <c r="S1482" t="inlineStr">
        <is>
          <t>ADHD detection; Deep feature extraction; EEG feature maps; Feature concatenation; Machine learning</t>
        </is>
      </c>
      <c r="U1482" t="inlineStr">
        <is>
          <t>Article; attention deficit hyperactivity disorder; child; clinical article; controlled study; deep learning; electroencephalogram; entropy; feature extraction; feature selection; female; human; machine learning; male; school child</t>
        </is>
      </c>
      <c r="W1482" t="inlineStr">
        <is>
          <t>Scopus</t>
        </is>
      </c>
      <c r="X1482" t="inlineStr">
        <is>
          <t>2-s2.0-85199255328</t>
        </is>
      </c>
      <c r="AD1482" t="inlineStr">
        <is>
          <t>Scopus</t>
        </is>
      </c>
    </row>
    <row r="1483">
      <c r="A1483" t="inlineStr">
        <is>
          <t>Improving Machine Learning Prediction of ADHD Using Gene Set Polygenic Risk Scores and Risk Scores From Genetically Correlated Phenotypes</t>
        </is>
      </c>
      <c r="B1483">
        <f>IF(COUNTIF($A$1:A1482,
IF(ISNUMBER(MATCH(RIGHT(TRIM(A1482),1),{".",",",";",":","!","?"},0)),
LEFT(TRIM(A1482),LEN(TRIM(A1482))-1),
TRIM(A1482)
))=1,
"Not Duplicate",
"Duplicate")</f>
        <v/>
      </c>
      <c r="C1483">
        <f>_xlfn.IFNA(_xlfn.XLOOKUP(A1483, Table1[Title], Table1[Inclusion/Exclusion Decision]), "Added studies")</f>
        <v/>
      </c>
      <c r="D1483" t="inlineStr">
        <is>
          <t>Barnett E.J.; Zhang-James Y.; Faraone S.V.</t>
        </is>
      </c>
      <c r="H1483" t="n">
        <v>2025</v>
      </c>
      <c r="I1483" t="inlineStr">
        <is>
          <t>American Journal of Medical Genetics, Part B: Neuropsychiatric Genetics</t>
        </is>
      </c>
      <c r="J1483" t="n">
        <v>198</v>
      </c>
      <c r="K1483" t="n">
        <v>8</v>
      </c>
      <c r="M1483" t="inlineStr">
        <is>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 © 2025 Wiley Periodicals LLC.</t>
        </is>
      </c>
      <c r="P1483" t="inlineStr">
        <is>
          <t>10.1002/ajmg.b.33043</t>
        </is>
      </c>
      <c r="R1483" t="inlineStr">
        <is>
          <t>https://www.scopus.com/inward/record.uri?eid=2-s2.0-105010113370&amp;doi=10.1002%2Fajmg.b.33043&amp;partnerID=40&amp;md5=5c8c66057a013e1828ed93bc7bb76de0</t>
        </is>
      </c>
      <c r="S1483" t="inlineStr">
        <is>
          <t>ADHD; gene sets; machine learning; polygenic risk</t>
        </is>
      </c>
      <c r="U1483" t="inlineStr">
        <is>
          <t>Attention Deficit Disorder with Hyperactivity; Child; Female; Genetic Predisposition to Disease; Genetic Risk Score; Genome-Wide Association Study; Humans; Machine Learning; Male; Multifactorial Inheritance; Phenotype; Polymorphism, Single Nucleotide; Risk Factors; area under the curve; Article; attention deficit hyperactivity disorder; cohort analysis; controlled study; diagnostic accuracy; diagnostic test accuracy study; gene frequency; gene set analysis; genetic correlation; genetic risk; genetic risk score; genome-wide association study; human; human tissue; logistic regression analysis; machine learning; major clinical study; phenotype; prediction; predictive model; random forest; receiver operating characteristic; single nucleotide polymorphism; standardization; attention deficit hyperactivity disorder; child; female; genetic predisposition; genetic risk score; genetics; male; multifactorial inheritance; phenotype; procedures; risk factor</t>
        </is>
      </c>
      <c r="V1483" t="inlineStr">
        <is>
          <t>All Open Access; Bronze Open Access</t>
        </is>
      </c>
      <c r="W1483" t="inlineStr">
        <is>
          <t>Scopus</t>
        </is>
      </c>
      <c r="X1483" t="inlineStr">
        <is>
          <t>2-s2.0-105010113370</t>
        </is>
      </c>
      <c r="AD1483" t="inlineStr">
        <is>
          <t>Scopus</t>
        </is>
      </c>
    </row>
    <row r="1484" hidden="1">
      <c r="A1484" t="inlineStr">
        <is>
          <t>Exploratory study on plasma Acylglycerol and Acylethanolamide dysregulation in substance use and attention-deficit/hyperactivity disorder: Implications for novel biomarkers in dual diagnosis</t>
        </is>
      </c>
      <c r="B1484">
        <f>IF(COUNTIF($A$1:A1483,
IF(ISNUMBER(MATCH(RIGHT(TRIM(A1483),1),{".",",",";",":","!","?"},0)),
LEFT(TRIM(A1483),LEN(TRIM(A1483))-1),
TRIM(A1483)
))=1,
"Not Duplicate",
"Duplicate")</f>
        <v/>
      </c>
      <c r="C1484">
        <f>_xlfn.IFNA(_xlfn.XLOOKUP(A1484, Table1[Title], Table1[Inclusion/Exclusion Decision]), "Added studies")</f>
        <v/>
      </c>
      <c r="D1484" t="inlineStr">
        <is>
          <t>Flores-López M.; Herrera-Imbroda J.; Requena-Ocaña N.; García-Marchena N.; Araos P.; Verheul-Campos J.; Ruiz J.J.; Pastor A.; de la Torre R.; Bordallo A.; Pavón-Morón F.J.; Rodríguez de Fonseca F.; Serrano A.</t>
        </is>
      </c>
      <c r="H1484" t="n">
        <v>2025</v>
      </c>
      <c r="I1484" t="inlineStr">
        <is>
          <t>Progress in Neuro-Psychopharmacology and Biological Psychiatry</t>
        </is>
      </c>
      <c r="J1484" t="n">
        <v>138</v>
      </c>
      <c r="L1484" t="n">
        <v>111350</v>
      </c>
      <c r="M1484" t="inlineStr">
        <is>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 © 2024</t>
        </is>
      </c>
      <c r="P1484" t="inlineStr">
        <is>
          <t>10.1016/j.pnpbp.2025.111350</t>
        </is>
      </c>
      <c r="R1484" t="inlineStr">
        <is>
          <t>https://www.scopus.com/inward/record.uri?eid=2-s2.0-105001978992&amp;doi=10.1016%2Fj.pnpbp.2025.111350&amp;partnerID=40&amp;md5=0cca965a7145594b732c168aa48d3724</t>
        </is>
      </c>
      <c r="S1484" t="inlineStr">
        <is>
          <t>Acylethanolamide; Acylglycerol; Alcohol; Attention-deficit/hyperactivity disorder; Biomarker; Cocaine; Endocannabinoid; Machine learning</t>
        </is>
      </c>
      <c r="U1484" t="inlineStr">
        <is>
          <t>Adult; Attention Deficit Disorder with Hyperactivity; Biomarkers; Diagnosis, Dual (Psychiatry); Endocannabinoids; Female; Glycerides; Humans; Male; Middle Aged; Substance-Related Disorders; Young Adult; 2 arachidonoylglycerol; 2 linoleoylglycerol; 2 oleoylglycerol; acylethanolamide; acylglycerol; anandamide; antidepressant agent; anxiolytic agent; biological marker; cocaine; dihomo gamma linolenoylethanolamide; docosahexaenoylethanolamide; docosatetraenoylethanolamide; endocannabinoid; linoleoylethanolamide; n oleoylethanolamine; neuroleptic agent; palmidrol; palmitoleoylethanolamide; stearoylethanolamide; unclassified drug; acylglycerol; biological marker; endocannabinoid; adult; age; alcoholism; Article; attention deficit hyperactivity disorder; blood examination; blood level; body mass; clinical feature; cocaine dependence; cohort analysis; comorbidity; controlled study; diagnostic accuracy; diagnostic test accuracy study; drug dependence; dual diagnosis; female; high performance liquid chromatography; human; liquid chromatography-mass spectrometry; machine learning; major clinical study; male; mental disease; psychologic test; receiver operating characteristic; regression model; sociodemographics; attention deficit hyperactivity disorder; blood; complication; diagnosis; drug dependence; epidemiology; middle aged; psychiatric dual diagnosis; young adult</t>
        </is>
      </c>
      <c r="V1484" t="inlineStr">
        <is>
          <t>All Open Access; Green Open Access; Hybrid Gold Open Access</t>
        </is>
      </c>
      <c r="W1484" t="inlineStr">
        <is>
          <t>Scopus</t>
        </is>
      </c>
      <c r="X1484" t="inlineStr">
        <is>
          <t>2-s2.0-105001978992</t>
        </is>
      </c>
      <c r="AD1484" t="inlineStr">
        <is>
          <t>Scopus</t>
        </is>
      </c>
    </row>
    <row r="1485" hidden="1">
      <c r="A1485" t="inlineStr">
        <is>
          <t>Interpretable AI for ADHD Diagnosis: Unveiling Spatio-Temporal Insights from fMRI with Transformers</t>
        </is>
      </c>
      <c r="B1485">
        <f>IF(COUNTIF($A$1:A1484,
IF(ISNUMBER(MATCH(RIGHT(TRIM(A1484),1),{".",",",";",":","!","?"},0)),
LEFT(TRIM(A1484),LEN(TRIM(A1484))-1),
TRIM(A1484)
))=1,
"Not Duplicate",
"Duplicate")</f>
        <v/>
      </c>
      <c r="C1485">
        <f>_xlfn.IFNA(_xlfn.XLOOKUP(A1485, Table1[Title], Table1[Inclusion/Exclusion Decision]), "Added studies")</f>
        <v/>
      </c>
      <c r="D1485" t="inlineStr">
        <is>
          <t>Wang G.</t>
        </is>
      </c>
      <c r="H1485" t="n">
        <v>2025</v>
      </c>
      <c r="I1485" t="inlineStr">
        <is>
          <t>2025 IEEE 3rd International Conference on Sensors, Electronics and Computer Engineering, ICSECE 2025</t>
        </is>
      </c>
      <c r="M1485" t="inlineStr">
        <is>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 © 2025 IEEE.</t>
        </is>
      </c>
      <c r="P1485" t="inlineStr">
        <is>
          <t>10.1109/ICSECE65727.2025.11257074</t>
        </is>
      </c>
      <c r="R1485" t="inlineStr">
        <is>
          <t>https://www.scopus.com/inward/record.uri?eid=2-s2.0-105030437645&amp;doi=10.1109%2FICSECE65727.2025.11257074&amp;partnerID=40&amp;md5=69c4b95223230af8ee8b4b4ff6fa7a5a</t>
        </is>
      </c>
      <c r="S1485" t="inlineStr">
        <is>
          <t>Attention Deficit Hyperactivity Disorder (ADHD); Model interpretability; Transformer models</t>
        </is>
      </c>
      <c r="U1485" t="inlineStr">
        <is>
          <t>Brain; Brain mapping; Classification (of information); Computer aided diagnosis; Deep learning; Learning systems; Multi agent systems; Neurons; Attention deficit hyperactivity disorder; Data availability; fMRI data; Interpretability; Learning techniques; Limited data; Model interpretability; Spatio-temporal; Transformer modeling; Decision making</t>
        </is>
      </c>
      <c r="W1485" t="inlineStr">
        <is>
          <t>Scopus</t>
        </is>
      </c>
      <c r="X1485" t="inlineStr">
        <is>
          <t>2-s2.0-105030437645</t>
        </is>
      </c>
      <c r="AD1485" t="inlineStr">
        <is>
          <t>Scopus</t>
        </is>
      </c>
    </row>
    <row r="1486" hidden="1">
      <c r="A1486" t="inlineStr">
        <is>
          <t>Neurodiversity in Children From Historically Marginalized Communities</t>
        </is>
      </c>
      <c r="B1486">
        <f>IF(COUNTIF($A$1:A1485,
IF(ISNUMBER(MATCH(RIGHT(TRIM(A1485),1),{".",",",";",":","!","?"},0)),
LEFT(TRIM(A1485),LEN(TRIM(A1485))-1),
TRIM(A1485)
))=1,
"Not Duplicate",
"Duplicate")</f>
        <v/>
      </c>
      <c r="C1486">
        <f>_xlfn.IFNA(_xlfn.XLOOKUP(A1486, Table1[Title], Table1[Inclusion/Exclusion Decision]), "Added studies")</f>
        <v/>
      </c>
      <c r="D1486" t="inlineStr">
        <is>
          <t>Orionzi B.</t>
        </is>
      </c>
      <c r="H1486" t="n">
        <v>2025</v>
      </c>
      <c r="I1486" t="inlineStr">
        <is>
          <t>Pediatric Annals</t>
        </is>
      </c>
      <c r="J1486" t="n">
        <v>54</v>
      </c>
      <c r="K1486" t="n">
        <v>8</v>
      </c>
      <c r="M1486" t="inlineStr">
        <is>
          <t>Neurodiversity is a term that describes thinking and interacting with the world differently from “typical” thoughts and interactions as held by societal standards. Neurodiversity often highlights diagnoses, like autism spectrum disorder or attention-defi-cit/hyperactivity disorder, but may include several other developmental disorders. Primary care pediatricians are naturally tied to neurodiversity, as they are often on the forefront of identifying and evaluating for neurodivergent development. There are significant disparities that exist in diagnosing and managing developmental disorders for children from historically marginalized communities. A delay in diagnosis can hinder outcomes, as critical periods of intervention are best early on. When pediatricians use culturally responsive screening and intervention tools, alleviation of these disparities can occur. Combined with tools to improve early identification, as well as connecting health care to educational systems, pediatricians can contribute positively to the development of children with minoritized backgrounds and to the neurodiversity movement. © SLACK Incorporated.</t>
        </is>
      </c>
      <c r="P1486" t="inlineStr">
        <is>
          <t>10.3928/19382359-20250612-05</t>
        </is>
      </c>
      <c r="R1486" t="inlineStr">
        <is>
          <t>https://www.scopus.com/inward/record.uri?eid=2-s2.0-105013159788&amp;doi=10.3928%2F19382359-20250612-05&amp;partnerID=40&amp;md5=da3e2d54b2d45a4f778b9e9de0d012cb</t>
        </is>
      </c>
      <c r="U1486" t="inlineStr">
        <is>
          <t>Child; Developmental Disabilities; Healthcare Disparities; Humans; Neurodevelopmental Disorders; adjustment disorder; Article; artificial intelligence; attention deficit hyperactivity disorder; autism; caregiver; developmental disorder; ethnicity; female; follow up; health care; health care system; human; male; neurodiversity; primary medical care; sociodemographics; child; developmental disorder; diagnosis; ethnology; health care disparity; mental disease; therapy</t>
        </is>
      </c>
      <c r="W1486" t="inlineStr">
        <is>
          <t>Scopus</t>
        </is>
      </c>
      <c r="X1486" t="inlineStr">
        <is>
          <t>2-s2.0-105013159788</t>
        </is>
      </c>
      <c r="AD1486" t="inlineStr">
        <is>
          <t>Scopus</t>
        </is>
      </c>
    </row>
    <row r="1487">
      <c r="A1487" t="inlineStr">
        <is>
          <t>A dual path deep framework integrated with fuzzy random vector functional link for ADHD detection from fMRI data</t>
        </is>
      </c>
      <c r="B1487">
        <f>IF(COUNTIF($A$1:A1486,
IF(ISNUMBER(MATCH(RIGHT(TRIM(A1486),1),{".",",",";",":","!","?"},0)),
LEFT(TRIM(A1486),LEN(TRIM(A1486))-1),
TRIM(A1486)
))=1,
"Not Duplicate",
"Duplicate")</f>
        <v/>
      </c>
      <c r="C1487">
        <f>_xlfn.IFNA(_xlfn.XLOOKUP(A1487, Table1[Title], Table1[Inclusion/Exclusion Decision]), "Added studies")</f>
        <v/>
      </c>
      <c r="D1487" t="inlineStr">
        <is>
          <t>Yu L.; Zhou F.; Wan J.</t>
        </is>
      </c>
      <c r="H1487" t="n">
        <v>2025</v>
      </c>
      <c r="I1487" t="inlineStr">
        <is>
          <t>Signal, Image and Video Processing</t>
        </is>
      </c>
      <c r="J1487" t="n">
        <v>19</v>
      </c>
      <c r="K1487" t="n">
        <v>10</v>
      </c>
      <c r="L1487" t="n">
        <v>797</v>
      </c>
      <c r="M1487" t="inlineStr">
        <is>
          <t>One common neurodevelopmental issue that affects children is Attention Deficit/Hyperactivity issue (ADHD). Due to the complexity of its underlying mechanisms, there are currently few objective diagnostic methods available. This study introduces a novel deep learning (DL) model for ADHD detection using functional magnetic resonance imaging (fMRI) data, addressing limitations in existing intelligent data-driven methods. In order to do this, a dual route hybrid framework-based DL network architecture is introduced and used for the ADHD identification problem. A dual-path CNN-RNN network is first applied to fMRI to extract deep features. Specifically, the approach combines an initial convolution layer with a large kernel to mitigate noise-related challenges in biological data. A supervised random vector functional link (RVFL) classifier is utilized in the final layer of the architecture for classification. A fuzzy activation function was utilized for the RVFL classifier to address the uncertainty introduced by brain data. The ADHD-200 Consortium’s publicly available dataset was used for training and validating this approach. The efficiency of the suggested framework is confirmed by the trial findings. On average, the proposed framework achieved an accuracy of 91.47%, specificity of 89.03%, F1-score of 91.00%, and sensitivity of 93.05% in ADHD detection from fMRI scans. Through rigorous testing, this methodology achieved superior performance in ADHD detection compared to previously established methods. © The Author(s), under exclusive licence to Springer-Verlag London Ltd., part of Springer Nature 2025.</t>
        </is>
      </c>
      <c r="P1487" t="inlineStr">
        <is>
          <t>10.1007/s11760-025-04383-2</t>
        </is>
      </c>
      <c r="R1487" t="inlineStr">
        <is>
          <t>https://www.scopus.com/inward/record.uri?eid=2-s2.0-105009239232&amp;doi=10.1007%2Fs11760-025-04383-2&amp;partnerID=40&amp;md5=6581a8893593e0ec1a989b2173638df7</t>
        </is>
      </c>
      <c r="S1487" t="inlineStr">
        <is>
          <t>ADHD; CNN; Deep learning; fMRI; Fuzzy logic; RNN; RVFL</t>
        </is>
      </c>
      <c r="U1487" t="inlineStr">
        <is>
          <t>Brain; Classification (of information); Fuzzy systems; Network architecture; ADHD; Deep learning; Dual path; Functional links; Functional magnetic resonance imaging; Fuzzy-Logic; Random vector functional link; Random vectors; Resonance imaging data; RNN; Deep learning; Fuzzy logic</t>
        </is>
      </c>
      <c r="W1487" t="inlineStr">
        <is>
          <t>Scopus</t>
        </is>
      </c>
      <c r="X1487" t="inlineStr">
        <is>
          <t>2-s2.0-105009239232</t>
        </is>
      </c>
      <c r="AD1487" t="inlineStr">
        <is>
          <t>Scopus</t>
        </is>
      </c>
    </row>
    <row r="1488">
      <c r="A1488" t="inlineStr">
        <is>
          <t>Machine learning from data to diagnosis: A comprehensive review of AI applications in mental health assessment</t>
        </is>
      </c>
      <c r="B1488">
        <f>IF(COUNTIF($A$1:A1487,
IF(ISNUMBER(MATCH(RIGHT(TRIM(A1487),1),{".",",",";",":","!","?"},0)),
LEFT(TRIM(A1487),LEN(TRIM(A1487))-1),
TRIM(A1487)
))=1,
"Not Duplicate",
"Duplicate")</f>
        <v/>
      </c>
      <c r="C1488">
        <f>_xlfn.IFNA(_xlfn.XLOOKUP(A1488, Table1[Title], Table1[Inclusion/Exclusion Decision]), "Added studies")</f>
        <v/>
      </c>
      <c r="D1488" t="inlineStr">
        <is>
          <t>Kumari R.; Marwaha H.</t>
        </is>
      </c>
      <c r="H1488" t="n">
        <v>2025</v>
      </c>
      <c r="I1488" t="inlineStr">
        <is>
          <t>Review of Computer Engineering Research</t>
        </is>
      </c>
      <c r="J1488" t="n">
        <v>12</v>
      </c>
      <c r="K1488" t="n">
        <v>4</v>
      </c>
      <c r="M1488" t="inlineStr">
        <is>
          <t>This systematic review examines machine learning and artificial intelligence applications in mental health disorder diagnosis, prediction, and management to identify current trends, knowledge gaps, and future research directions. We conducted comprehensive database searches across PubMed, IEEE Xplore, Scopus, and ScienceDirect from 2013-2024, following PRISMA guidelines for systematic review methodology. After screening 1,156 records, 46 peer-reviewed studies met inclusion criteria for analysis. Studies employed supervised learning methods, deep learning architectures, and natural language processing techniques across depression, anxiety, schizophrenia, bipolar disorder, autism spectrum disorder, ADHD, and OCD. Data sources included neuroimaging, wearable sensors, social media content, electronic health records, and multimodal data integration approaches. Depression and schizophrenia dominated research focus due to public health impact, with publication frequency increasing significantly after 2017. Most studies reported performance using accuracy, sensitivity, specificity, and F1-scores, though validation protocols varied considerably across investigations. Machine learning models demonstrated promising diagnostic accuracy and early detection capabilities across multiple mental health conditions. However, significant challenges persist including limited model generalizability, inconsistent external validation, data quality heterogeneity, algorithmic bias concerns, and clinical implementation barriers. Future research should prioritize developing explainable AI models, establishing standardized evaluation frameworks, implementing robust ethical guidelines, and fostering interdisciplinary collaboration between technology developers and healthcare providers to translate AI innovations into clinical practice for improved early detection, personalized treatment approaches, and enhanced diagnostic accuracy in mental healthcare. © 2025 Conscientia Beam. All Rights Reserved.</t>
        </is>
      </c>
      <c r="P1488" t="inlineStr">
        <is>
          <t>10.18488/76.v12i4.4563</t>
        </is>
      </c>
      <c r="R1488" t="inlineStr">
        <is>
          <t>https://www.scopus.com/inward/record.uri?eid=2-s2.0-105024240407&amp;doi=10.18488%2F76.v12i4.4563&amp;partnerID=40&amp;md5=4c6abd7e2c5281867c5a47aab6788e66</t>
        </is>
      </c>
      <c r="S1488" t="inlineStr">
        <is>
          <t>AI in clinical practice; Artificial intelligence; Clinical decision support; Digital psychiatry; Healthcare informatics; Machine learning; Mental health diagnosis; Psychiatric classification</t>
        </is>
      </c>
      <c r="V1488" t="inlineStr">
        <is>
          <t>All Open Access; Gold Open Access</t>
        </is>
      </c>
      <c r="W1488" t="inlineStr">
        <is>
          <t>Scopus</t>
        </is>
      </c>
      <c r="X1488" t="inlineStr">
        <is>
          <t>2-s2.0-105024240407</t>
        </is>
      </c>
      <c r="AD1488" t="inlineStr">
        <is>
          <t>Scopus</t>
        </is>
      </c>
    </row>
    <row r="1489">
      <c r="A1489" t="inlineStr">
        <is>
          <t>Wearable Signals for Diagnosing Attention-Deficit/Hyperactivity Disorder in Adolescents: A Feasibility Study</t>
        </is>
      </c>
      <c r="B1489">
        <f>IF(COUNTIF($A$1:A1488,
IF(ISNUMBER(MATCH(RIGHT(TRIM(A1488),1),{".",",",";",":","!","?"},0)),
LEFT(TRIM(A1488),LEN(TRIM(A1488))-1),
TRIM(A1488)
))=1,
"Not Duplicate",
"Duplicate")</f>
        <v/>
      </c>
      <c r="C1489">
        <f>_xlfn.IFNA(_xlfn.XLOOKUP(A1489, Table1[Title], Table1[Inclusion/Exclusion Decision]), "Added studies")</f>
        <v/>
      </c>
      <c r="D1489" t="inlineStr">
        <is>
          <t>Jiang Z.; Chan A.Y.L.; Lum D.; Wong K.H.T.W.; Leung J.C.N.; Ip P.; Coghill D.; Wong R.S.; Ngai E.C.H.; Wong I.C.K.</t>
        </is>
      </c>
      <c r="H1489" t="n">
        <v>2025</v>
      </c>
      <c r="I1489" t="inlineStr">
        <is>
          <t>JAACAP Open</t>
        </is>
      </c>
      <c r="J1489" t="n">
        <v>3</v>
      </c>
      <c r="K1489" t="n">
        <v>4</v>
      </c>
      <c r="M1489"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 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 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https://www.crd.york.ac.uk/prospero/; CRD42023422438. © 2024 The Authors</t>
        </is>
      </c>
      <c r="P1489" t="inlineStr">
        <is>
          <t>10.1016/j.jaacop.2024.11.003</t>
        </is>
      </c>
      <c r="R1489" t="inlineStr">
        <is>
          <t>https://www.scopus.com/inward/record.uri?eid=2-s2.0-105015333570&amp;doi=10.1016%2Fj.jaacop.2024.11.003&amp;partnerID=40&amp;md5=f292ef73a254f57929fd07964437977c</t>
        </is>
      </c>
      <c r="S1489" t="inlineStr">
        <is>
          <t>activity monitoring; ADHD; machine learning; wearable devices</t>
        </is>
      </c>
      <c r="V1489" t="inlineStr">
        <is>
          <t>All Open Access; Gold Open Access; Green Open Access</t>
        </is>
      </c>
      <c r="W1489" t="inlineStr">
        <is>
          <t>Scopus</t>
        </is>
      </c>
      <c r="X1489" t="inlineStr">
        <is>
          <t>2-s2.0-105015333570</t>
        </is>
      </c>
      <c r="AD1489" t="inlineStr">
        <is>
          <t>Scopus</t>
        </is>
      </c>
    </row>
    <row r="1490" hidden="1">
      <c r="A1490" t="inlineStr">
        <is>
          <t>Noise-Robust and Interpretable EEG Classification of Hyperactive Disorders Using Graph Convolutional Network</t>
        </is>
      </c>
      <c r="B1490">
        <f>IF(COUNTIF($A$1:A1489,
IF(ISNUMBER(MATCH(RIGHT(TRIM(A1489),1),{".",",",";",":","!","?"},0)),
LEFT(TRIM(A1489),LEN(TRIM(A1489))-1),
TRIM(A1489)
))=1,
"Not Duplicate",
"Duplicate")</f>
        <v/>
      </c>
      <c r="C1490">
        <f>_xlfn.IFNA(_xlfn.XLOOKUP(A1490, Table1[Title], Table1[Inclusion/Exclusion Decision]), "Added studies")</f>
        <v/>
      </c>
      <c r="D1490" t="inlineStr">
        <is>
          <t>Kim D.; Lee Y.; Shin S.; Kim K.M.; Kim D.; Choi S.-I.</t>
        </is>
      </c>
      <c r="H1490" t="n">
        <v>2025</v>
      </c>
      <c r="I1490" t="inlineStr">
        <is>
          <t>IEEE Access</t>
        </is>
      </c>
      <c r="J1490" t="n">
        <v>13</v>
      </c>
      <c r="M1490"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 © 2013 IEEE.</t>
        </is>
      </c>
      <c r="P1490" t="inlineStr">
        <is>
          <t>10.1109/ACCESS.2025.3626160</t>
        </is>
      </c>
      <c r="R1490" t="inlineStr">
        <is>
          <t>https://www.scopus.com/inward/record.uri?eid=2-s2.0-105020314713&amp;doi=10.1109%2FACCESS.2025.3626160&amp;partnerID=40&amp;md5=48d5e8b48966a689ba6bef50f25fcdac</t>
        </is>
      </c>
      <c r="S1490" t="inlineStr">
        <is>
          <t>EEG; explainable AI; graph convolutional network; hyperactive disorder; PGExplainer</t>
        </is>
      </c>
      <c r="U1490" t="inlineStr">
        <is>
          <t>Biomedical signal processing; Classification (of information); Computational efficiency; Convolution; Convolutional neural networks; Deep learning; Diseases; Graph theory; Artifact removal; Attention deficit hyperactivity disorder; Convolutional networks; EEG classification; Explainable AI; Graph convolutional network; Hyperactive disorder; Interpretability; Noise robust; Pgexplainer; Electroencephalography</t>
        </is>
      </c>
      <c r="V1490" t="inlineStr">
        <is>
          <t>All Open Access; Gold Open Access; Green Open Access</t>
        </is>
      </c>
      <c r="W1490" t="inlineStr">
        <is>
          <t>Scopus</t>
        </is>
      </c>
      <c r="X1490" t="inlineStr">
        <is>
          <t>2-s2.0-105020314713</t>
        </is>
      </c>
      <c r="AD1490" t="inlineStr">
        <is>
          <t>Scopus</t>
        </is>
      </c>
    </row>
    <row r="1491" hidden="1">
      <c r="A1491" t="inlineStr">
        <is>
          <t>The Application of Painting in the Intervention of Children's Psychological Issues in China: A Narrative Review</t>
        </is>
      </c>
      <c r="B1491">
        <f>IF(COUNTIF($A$1:A1490,
IF(ISNUMBER(MATCH(RIGHT(TRIM(A1490),1),{".",",",";",":","!","?"},0)),
LEFT(TRIM(A1490),LEN(TRIM(A1490))-1),
TRIM(A1490)
))=1,
"Not Duplicate",
"Duplicate")</f>
        <v/>
      </c>
      <c r="C1491">
        <f>_xlfn.IFNA(_xlfn.XLOOKUP(A1491, Table1[Title], Table1[Inclusion/Exclusion Decision]), "Added studies")</f>
        <v/>
      </c>
      <c r="D1491" t="inlineStr">
        <is>
          <t>Huang W.; Li H.; Jiang W.; Tian Y.; Qin G.</t>
        </is>
      </c>
      <c r="H1491" t="n">
        <v>2025</v>
      </c>
      <c r="I1491" t="inlineStr">
        <is>
          <t>Iranian Journal of Public Health</t>
        </is>
      </c>
      <c r="J1491" t="n">
        <v>54</v>
      </c>
      <c r="K1491" t="n">
        <v>7</v>
      </c>
      <c r="M1491" t="inlineStr">
        <is>
          <t>This article examines the practices, status, evolution and current challenges of 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 © 2025 Hunag et al.</t>
        </is>
      </c>
      <c r="P1491" t="inlineStr">
        <is>
          <t>10.18502/ijph.v54i7.19112</t>
        </is>
      </c>
      <c r="R1491" t="inlineStr">
        <is>
          <t>https://www.scopus.com/inward/record.uri?eid=2-s2.0-105011172418&amp;doi=10.18502%2Fijph.v54i7.19112&amp;partnerID=40&amp;md5=f22ff787021224498ae78ed88ed68756</t>
        </is>
      </c>
      <c r="S1491" t="inlineStr">
        <is>
          <t>Art therapy; Children; China; Painting; Psychological issues</t>
        </is>
      </c>
      <c r="U1491" t="inlineStr">
        <is>
          <t>anger; antisocial personality disorder; anxiety; art; art therapy; artificial intelligence; attention deficit hyperactivity disorder; autism; certification; child; child psychology; China; depression; emotional disorder; female; health service; human; life satisfaction; male; mental health; narrative; painting; qualitative research; randomized controlled trial; review; schizophrenia; standardization; therapy; virtual reality</t>
        </is>
      </c>
      <c r="V1491" t="inlineStr">
        <is>
          <t>All Open Access; Gold Open Access; Green Open Access</t>
        </is>
      </c>
      <c r="W1491" t="inlineStr">
        <is>
          <t>Scopus</t>
        </is>
      </c>
      <c r="X1491" t="inlineStr">
        <is>
          <t>2-s2.0-105011172418</t>
        </is>
      </c>
      <c r="AD1491" t="inlineStr">
        <is>
          <t>Scopus</t>
        </is>
      </c>
    </row>
    <row r="1492" hidden="1">
      <c r="A1492" t="inlineStr">
        <is>
          <t>MHNet: Multi-view High-Order Network for Diagnosing Neurodevelopmental Disorders Using Resting-State fMRI</t>
        </is>
      </c>
      <c r="B1492">
        <f>IF(COUNTIF($A$1:A1491,
IF(ISNUMBER(MATCH(RIGHT(TRIM(A1491),1),{".",",",";",":","!","?"},0)),
LEFT(TRIM(A1491),LEN(TRIM(A1491))-1),
TRIM(A1491)
))=1,
"Not Duplicate",
"Duplicate")</f>
        <v/>
      </c>
      <c r="C1492">
        <f>_xlfn.IFNA(_xlfn.XLOOKUP(A1492, Table1[Title], Table1[Inclusion/Exclusion Decision]), "Added studies")</f>
        <v/>
      </c>
      <c r="D1492" t="inlineStr">
        <is>
          <t>Li Y.; Zeng W.; Dong W.; Cai L.; Wang L.; Chen H.; Yan H.; Bian L.; Wang N.</t>
        </is>
      </c>
      <c r="H1492" t="n">
        <v>2025</v>
      </c>
      <c r="I1492" t="inlineStr">
        <is>
          <t>Journal of Imaging Informatics in Medicine</t>
        </is>
      </c>
      <c r="J1492" t="n">
        <v>38</v>
      </c>
      <c r="K1492" t="n">
        <v>5</v>
      </c>
      <c r="M1492"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 © The Author(s) 2025.</t>
        </is>
      </c>
      <c r="P1492" t="inlineStr">
        <is>
          <t>10.1007/s10278-025-01399-5</t>
        </is>
      </c>
      <c r="R1492" t="inlineStr">
        <is>
          <t>https://www.scopus.com/inward/record.uri?eid=2-s2.0-105007812360&amp;doi=10.1007%2Fs10278-025-01399-5&amp;partnerID=40&amp;md5=1fb1ff5dac6d611a035b82a375243c6d</t>
        </is>
      </c>
      <c r="S1492" t="inlineStr">
        <is>
          <t>Convolution neural network; Euclidean space; Graph neural network; High-order; Multi-view; Neurodevelopmental disorder; Non-Euclidean space; rs-fMRI</t>
        </is>
      </c>
      <c r="U1492" t="inlineStr">
        <is>
          <t>Boolean functions; Graph algorithms; Graph neural networks; Image retrieval; Information filtering; Network theory (graphs); Online searching; Taxonomies; Convolution neural network; Euclidean spaces; Graph neural networks; High-order; Higher order networks; Higher-order; Multi-views; Neurodevelopmental disorder; Non-Euclidean spaces; Rs-fMRI; Convolutional neural networks</t>
        </is>
      </c>
      <c r="V1492" t="inlineStr">
        <is>
          <t>All Open Access; Green Open Access; Hybrid Gold Open Access</t>
        </is>
      </c>
      <c r="W1492" t="inlineStr">
        <is>
          <t>Scopus</t>
        </is>
      </c>
      <c r="X1492" t="inlineStr">
        <is>
          <t>2-s2.0-105007812360</t>
        </is>
      </c>
      <c r="AD1492" t="inlineStr">
        <is>
          <t>Scopus</t>
        </is>
      </c>
    </row>
    <row r="1493" hidden="1">
      <c r="A1493" t="inlineStr">
        <is>
          <t>A Frequency-aware Augmentation Network for Mental Disorders Assessment from Audio</t>
        </is>
      </c>
      <c r="B1493">
        <f>IF(COUNTIF($A$1:A1492,
IF(ISNUMBER(MATCH(RIGHT(TRIM(A1492),1),{".",",",";",":","!","?"},0)),
LEFT(TRIM(A1492),LEN(TRIM(A1492))-1),
TRIM(A1492)
))=1,
"Not Duplicate",
"Duplicate")</f>
        <v/>
      </c>
      <c r="C1493">
        <f>_xlfn.IFNA(_xlfn.XLOOKUP(A1493, Table1[Title], Table1[Inclusion/Exclusion Decision]), "Added studies")</f>
        <v/>
      </c>
      <c r="D1493" t="inlineStr">
        <is>
          <t>Li S.; Song S.; Nair R.; Naqvi S.M.</t>
        </is>
      </c>
      <c r="H1493" t="n">
        <v>2025</v>
      </c>
      <c r="I1493" t="inlineStr">
        <is>
          <t>ICASSP, IEEE International Conference on Acoustics, Speech and Signal Processing - Proceedings</t>
        </is>
      </c>
      <c r="M1493" t="inlineStr">
        <is>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 © 2025 IEEE.</t>
        </is>
      </c>
      <c r="P1493" t="inlineStr">
        <is>
          <t>10.1109/ICASSP49660.2025.10889188</t>
        </is>
      </c>
      <c r="R1493" t="inlineStr">
        <is>
          <t>https://www.scopus.com/inward/record.uri?eid=2-s2.0-105003885601&amp;doi=10.1109%2FICASSP49660.2025.10889188&amp;partnerID=40&amp;md5=4aba10835053808fb28082620d56144e</t>
        </is>
      </c>
      <c r="S1493" t="inlineStr">
        <is>
          <t>Attention deficit hyperactivity disorder; audio-based disorder assessment; deep learning; Depression</t>
        </is>
      </c>
      <c r="W1493" t="inlineStr">
        <is>
          <t>Scopus</t>
        </is>
      </c>
      <c r="X1493" t="inlineStr">
        <is>
          <t>2-s2.0-105003885601</t>
        </is>
      </c>
      <c r="AD1493" t="inlineStr">
        <is>
          <t>Scopus</t>
        </is>
      </c>
    </row>
    <row r="1494" hidden="1">
      <c r="A1494" t="inlineStr">
        <is>
          <t>Adaptive Neuro-Affective Engagement via Bayesian Feedback Learning in Serious Games for Neurodivergent Children</t>
        </is>
      </c>
      <c r="B1494">
        <f>IF(COUNTIF($A$1:A1493,
IF(ISNUMBER(MATCH(RIGHT(TRIM(A1493),1),{".",",",";",":","!","?"},0)),
LEFT(TRIM(A1493),LEN(TRIM(A1493))-1),
TRIM(A1493)
))=1,
"Not Duplicate",
"Duplicate")</f>
        <v/>
      </c>
      <c r="C1494">
        <f>_xlfn.IFNA(_xlfn.XLOOKUP(A1494, Table1[Title], Table1[Inclusion/Exclusion Decision]), "Added studies")</f>
        <v/>
      </c>
      <c r="D1494" t="inlineStr">
        <is>
          <t>Faria D.R.; da Silva Ayrosa P.P.</t>
        </is>
      </c>
      <c r="H1494" t="n">
        <v>2025</v>
      </c>
      <c r="I1494" t="inlineStr">
        <is>
          <t>Applied Sciences (Switzerland)</t>
        </is>
      </c>
      <c r="J1494" t="n">
        <v>15</v>
      </c>
      <c r="K1494" t="n">
        <v>13</v>
      </c>
      <c r="L1494" t="n">
        <v>7532</v>
      </c>
      <c r="M1494"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is>
      </c>
      <c r="P1494" t="inlineStr">
        <is>
          <t>10.3390/app15137532</t>
        </is>
      </c>
      <c r="R1494" t="inlineStr">
        <is>
          <t>https://www.scopus.com/inward/record.uri?eid=2-s2.0-105010338609&amp;doi=10.3390%2Fapp15137532&amp;partnerID=40&amp;md5=ab061b5a3e72ab15c300ddb1c70daafb</t>
        </is>
      </c>
      <c r="S1494" t="inlineStr">
        <is>
          <t>Bayesian feedback learning; educational AI; EEG; emotion recognition; serious games</t>
        </is>
      </c>
      <c r="U1494" t="inlineStr">
        <is>
          <t>Artificial intelligence; Biomedical signal processing; Cognitive systems; Electroencephalography; Emotion Recognition; Feedback; Human computer interaction; Interactive computer systems; Iodine compounds; Psychology computing; Bayesian; Bayesian feedback learning; Educational AI; Emotion recognition; Facial Expressions; Feedback learning; Immediate feedbacks; Multi-modal; Performance; Real- time; Serious games</t>
        </is>
      </c>
      <c r="V1494" t="inlineStr">
        <is>
          <t>All Open Access; Gold Open Access; Green Open Access</t>
        </is>
      </c>
      <c r="W1494" t="inlineStr">
        <is>
          <t>Scopus</t>
        </is>
      </c>
      <c r="X1494" t="inlineStr">
        <is>
          <t>2-s2.0-105010338609</t>
        </is>
      </c>
      <c r="AD1494" t="inlineStr">
        <is>
          <t>Scopus</t>
        </is>
      </c>
    </row>
    <row r="1495">
      <c r="A1495" t="inlineStr">
        <is>
          <t>Diagnosis of ADHD in Children with EEG and Machine Learning: Systematic Review and Meta-analysis; [El diagnóstico del TDAH en niños con EEG y el aprendizaje automático: revisión sistemática y metaanálisis]</t>
        </is>
      </c>
      <c r="B1495">
        <f>IF(COUNTIF($A$1:A1494,
IF(ISNUMBER(MATCH(RIGHT(TRIM(A1494),1),{".",",",";",":","!","?"},0)),
LEFT(TRIM(A1494),LEN(TRIM(A1494))-1),
TRIM(A1494)
))=1,
"Not Duplicate",
"Duplicate")</f>
        <v/>
      </c>
      <c r="C1495">
        <f>_xlfn.IFNA(_xlfn.XLOOKUP(A1495, Table1[Title], Table1[Inclusion/Exclusion Decision]), "Added studies")</f>
        <v/>
      </c>
      <c r="D1495" t="inlineStr">
        <is>
          <t>López C.Q.; Gil Vera V.D.; Ruiz Quintero M.J.</t>
        </is>
      </c>
      <c r="H1495" t="n">
        <v>2025</v>
      </c>
      <c r="I1495" t="inlineStr">
        <is>
          <t>Clinica y Salud</t>
        </is>
      </c>
      <c r="J1495" t="n">
        <v>36</v>
      </c>
      <c r="K1495" t="n">
        <v>2</v>
      </c>
      <c r="M1495" t="inlineStr">
        <is>
          <t>Background/Objective: 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 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 © 2025 Colegio Oficial de la Psicología de Madrid.</t>
        </is>
      </c>
      <c r="P1495" t="inlineStr">
        <is>
          <t>10.5093/clh2025a16</t>
        </is>
      </c>
      <c r="R1495" t="inlineStr">
        <is>
          <t>https://www.scopus.com/inward/record.uri?eid=2-s2.0-105009942854&amp;doi=10.5093%2Fclh2025a16&amp;partnerID=40&amp;md5=13eaf5cbc597e31940e6c813ef5aa2bc</t>
        </is>
      </c>
      <c r="S1495" t="inlineStr">
        <is>
          <t>ADHD; Children; Diagnosis; EEG; Machine learning</t>
        </is>
      </c>
      <c r="V1495" t="inlineStr">
        <is>
          <t>All Open Access; Gold Open Access; Green Open Access</t>
        </is>
      </c>
      <c r="W1495" t="inlineStr">
        <is>
          <t>Scopus</t>
        </is>
      </c>
      <c r="X1495" t="inlineStr">
        <is>
          <t>2-s2.0-105009942854</t>
        </is>
      </c>
      <c r="AD1495" t="inlineStr">
        <is>
          <t>Scopus</t>
        </is>
      </c>
    </row>
    <row r="1496">
      <c r="A1496" t="inlineStr">
        <is>
          <t>ADHD diagnostic tools across ages: traditional and digital approaches</t>
        </is>
      </c>
      <c r="B1496">
        <f>IF(COUNTIF($A$1:A1495,
IF(ISNUMBER(MATCH(RIGHT(TRIM(A1495),1),{".",",",";",":","!","?"},0)),
LEFT(TRIM(A1495),LEN(TRIM(A1495))-1),
TRIM(A1495)
))=1,
"Not Duplicate",
"Duplicate")</f>
        <v/>
      </c>
      <c r="C1496">
        <f>_xlfn.IFNA(_xlfn.XLOOKUP(A1496, Table1[Title], Table1[Inclusion/Exclusion Decision]), "Added studies")</f>
        <v/>
      </c>
      <c r="D1496" t="inlineStr">
        <is>
          <t>Knyazhansky M.; Shrot T.</t>
        </is>
      </c>
      <c r="H1496" t="n">
        <v>2025</v>
      </c>
      <c r="I1496" t="inlineStr">
        <is>
          <t>Frontiers in Psychiatry</t>
        </is>
      </c>
      <c r="J1496" t="n">
        <v>16</v>
      </c>
      <c r="L1496" t="n">
        <v>1668070</v>
      </c>
      <c r="M1496" t="inlineStr">
        <is>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 Copyright © 2025 Knyazhansky and Shrot.</t>
        </is>
      </c>
      <c r="P1496" t="inlineStr">
        <is>
          <t>10.3389/fpsyt.2025.1668070</t>
        </is>
      </c>
      <c r="R1496" t="inlineStr">
        <is>
          <t>https://www.scopus.com/inward/record.uri?eid=2-s2.0-105020298505&amp;doi=10.3389%2Ffpsyt.2025.1668070&amp;partnerID=40&amp;md5=664bab73d027c115fb870ecd7caa46e8</t>
        </is>
      </c>
      <c r="S1496" t="inlineStr">
        <is>
          <t>ADHD diagnosis; ecological validity; lifespan assessment; machine learning; virtual reality</t>
        </is>
      </c>
      <c r="U1496" t="inlineStr">
        <is>
          <t>area under the curve; attention deficit hyperactivity disorder; data visualization; decision making; decision support system; electroencephalogram; electroencephalography; eye fixation; lifespan; long short term memory network; machine learning; machine learning algorithm; meta analysis; neuropsychological assessment; neuropsychology; Preferred Reporting Items for Systematic Reviews and Meta-Analyses; questionnaire; rating scale; Review; sensitivity and specificity; simulation; systematic review; virtual reality; Wisconsin Card Sorting Test</t>
        </is>
      </c>
      <c r="V1496" t="inlineStr">
        <is>
          <t>All Open Access; Gold Open Access; Green Open Access</t>
        </is>
      </c>
      <c r="W1496" t="inlineStr">
        <is>
          <t>Scopus</t>
        </is>
      </c>
      <c r="X1496" t="inlineStr">
        <is>
          <t>2-s2.0-105020298505</t>
        </is>
      </c>
      <c r="AD1496" t="inlineStr">
        <is>
          <t>Scopus</t>
        </is>
      </c>
    </row>
    <row r="1497" hidden="1">
      <c r="A1497" t="inlineStr">
        <is>
          <t>Remote monitoring of social attention in neurogenetic syndromes and idiopathic neurodevelopmental disability</t>
        </is>
      </c>
      <c r="B1497">
        <f>IF(COUNTIF($A$1:A1496,
IF(ISNUMBER(MATCH(RIGHT(TRIM(A1496),1),{".",",",";",":","!","?"},0)),
LEFT(TRIM(A1496),LEN(TRIM(A1496))-1),
TRIM(A1496)
))=1,
"Not Duplicate",
"Duplicate")</f>
        <v/>
      </c>
      <c r="C1497">
        <f>_xlfn.IFNA(_xlfn.XLOOKUP(A1497, Table1[Title], Table1[Inclusion/Exclusion Decision]), "Added studies")</f>
        <v/>
      </c>
      <c r="D1497" t="inlineStr">
        <is>
          <t>Frazier T.W.; Busch R.M.; Klaas P.; Lachlan K.; Jeste S.; Kolevzon A.; Loth E.; Harris J.; Pepper T.; Anthony K.; Graglia J.M.; Helde K.; Delagrammatikas C.; Bedrosian-Sermone S.; Smith-Hicks C.; Sahin M.; Youngstrom E.A.; Eng C.; Chetcuti L.; Hardan A.Y.; Uljarevic M.</t>
        </is>
      </c>
      <c r="H1497" t="n">
        <v>2025</v>
      </c>
      <c r="I1497" t="inlineStr">
        <is>
          <t>Autism Research</t>
        </is>
      </c>
      <c r="J1497" t="n">
        <v>18</v>
      </c>
      <c r="K1497" t="n">
        <v>2</v>
      </c>
      <c r="M1497" t="inlineStr">
        <is>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attention measures may be useful outcomes for future clinical trials. © 2024 The Author(s). Autism Research published by International Society for Autism Research and Wiley Periodicals LLC.</t>
        </is>
      </c>
      <c r="P1497" t="inlineStr">
        <is>
          <t>10.1002/aur.3290</t>
        </is>
      </c>
      <c r="R1497" t="inlineStr">
        <is>
          <t>https://www.scopus.com/inward/record.uri?eid=2-s2.0-85211141985&amp;doi=10.1002%2Faur.3290&amp;partnerID=40&amp;md5=6b5eb89daa9d9649159800a228203948</t>
        </is>
      </c>
      <c r="S1497" t="inlineStr">
        <is>
          <t>autism spectrum disorder; online; reliability; remote monitoring; social attention; validity</t>
        </is>
      </c>
      <c r="U1497" t="inlineStr">
        <is>
          <t>Adolescent; Adult; Attention; Autism Spectrum Disorder; Child; Child, Preschool; Female; Humans; Male; Middle Aged; Neurodevelopmental Disorders; NFI Transcription Factors; Psychometrics; ras GTPase-Activating Proteins; Reproducibility of Results; Social Behavior; Young Adult; guanosine triphosphatase activating protein; nuclear factor I; SYNGAP1 protein, human; accuracy; adolescent; adult; anxiety; Article; attention; attention deficit hyperactivity disorder; autism; caregiver; child; concurrent validity; construct validity; convergent validity; discriminant validity; female; follow up; human; human experiment; idiopathic neurodevelopmental disability; intellectual impairment; machine learning algorithm; male; mood disorder; neurogenetic syndrome; neurologic disease; phenotype; psychometry; PTEN hamartoma tumor syndrome; questionnaire; receiver operating characteristic; recognition; remote sensing; reproducibility; sibling; social attention; social preference; test retest reliability; training; diagnosis; genetics; mental disease; middle aged; pathophysiology; physiology; preschool child; psychometry; social behavior; young adult</t>
        </is>
      </c>
      <c r="V1497" t="inlineStr">
        <is>
          <t>All Open Access; Green Open Access; Hybrid Gold Open Access</t>
        </is>
      </c>
      <c r="W1497" t="inlineStr">
        <is>
          <t>Scopus</t>
        </is>
      </c>
      <c r="X1497" t="inlineStr">
        <is>
          <t>2-s2.0-85211141985</t>
        </is>
      </c>
      <c r="AD1497" t="inlineStr">
        <is>
          <t>Scopus</t>
        </is>
      </c>
    </row>
    <row r="1498">
      <c r="A1498" t="inlineStr">
        <is>
          <t>A Hybrid Approach to Attention Deficit Hyperactivity Disorder Detection Leveraging Transformer and XGBoost Models Using XSparseFormerNet</t>
        </is>
      </c>
      <c r="B1498">
        <f>IF(COUNTIF($A$1:A1497,
IF(ISNUMBER(MATCH(RIGHT(TRIM(A1497),1),{".",",",";",":","!","?"},0)),
LEFT(TRIM(A1497),LEN(TRIM(A1497))-1),
TRIM(A1497)
))=1,
"Not Duplicate",
"Duplicate")</f>
        <v/>
      </c>
      <c r="C1498">
        <f>_xlfn.IFNA(_xlfn.XLOOKUP(A1498, Table1[Title], Table1[Inclusion/Exclusion Decision]), "Added studies")</f>
        <v/>
      </c>
      <c r="D1498" t="inlineStr">
        <is>
          <t>Sarker S.R.; Mehjabin S.; Piper M.M.; Rahman R.; Ul Islam F.; Alam M.G.R.</t>
        </is>
      </c>
      <c r="H1498" t="n">
        <v>2025</v>
      </c>
      <c r="I1498" t="inlineStr">
        <is>
          <t>Scientific Reports</t>
        </is>
      </c>
      <c r="J1498" t="n">
        <v>15</v>
      </c>
      <c r="K1498" t="n">
        <v>1</v>
      </c>
      <c r="L1498" t="n">
        <v>41039</v>
      </c>
      <c r="M1498" t="inlineStr">
        <is>
          <t>Early detection of neurodevelopmental disorders such as attention-deficit/hyperactivity disorder (ADHD) is crucial for improved outcomes and prompt intervention. However, traditional detection methods often suffer from challenges due to subjectivity and misinterpretation, lack of resources, and diagnostic biases that can lead to underdiagnosis or overdiagnosis. Early detection of these neurodevelopmental disorders not only helps individuals obtain proper ministrations but can also improve their social, cognitive, and mental development. This study proposes an ensemble model—XSparseFormerNet—that leverages, a custom encoder-decoder Transformer enhanced with various attention mechanisms alongside an XGBoost model to enhance diagnostic accuracy. The proposed model aims to increase the accuracy and efficiency of diagnosis via a custom transformer architecture with the gradient boosting algorithm XGBoost. By using a preprocessed EEG dataset and a customized ensemble model, XSparseFormerNet achieves 85% accuracy, outperforming traditional methods across evaluation metrics. Moreover, this research contributes to future development in the field by offering methodologies that can be useful for studies on disorder detection. © The Author(s) 2025.</t>
        </is>
      </c>
      <c r="P1498" t="inlineStr">
        <is>
          <t>10.1038/s41598-025-24919-3</t>
        </is>
      </c>
      <c r="R1498" t="inlineStr">
        <is>
          <t>https://www.scopus.com/inward/record.uri?eid=2-s2.0-105022521649&amp;doi=10.1038%2Fs41598-025-24919-3&amp;partnerID=40&amp;md5=6454a1e6e7de96fff84d3a15cd356479</t>
        </is>
      </c>
      <c r="S1498" t="inlineStr">
        <is>
          <t>Attention deficit hyperactivity disorder (ADHD); EEG; Ensemble learning; Firefly algorithm; Transformer; XGBoost</t>
        </is>
      </c>
      <c r="U1498" t="inlineStr">
        <is>
          <t>Algorithms; Attention Deficit Disorder with Hyperactivity; Boosting Machine Learning Algorithms; Electroencephalography; Humans; algorithm; attention deficit hyperactivity disorder; boosting machine learning algorithm; diagnosis; electroencephalography; human; procedures</t>
        </is>
      </c>
      <c r="V1498" t="inlineStr">
        <is>
          <t>All Open Access; Gold Open Access; Green Open Access</t>
        </is>
      </c>
      <c r="W1498" t="inlineStr">
        <is>
          <t>Scopus</t>
        </is>
      </c>
      <c r="X1498" t="inlineStr">
        <is>
          <t>2-s2.0-105022521649</t>
        </is>
      </c>
      <c r="AD1498" t="inlineStr">
        <is>
          <t>Scopus</t>
        </is>
      </c>
    </row>
    <row r="1499" hidden="1">
      <c r="A1499" t="inlineStr">
        <is>
          <t>Prediction of early-onset bipolar using electronic health records</t>
        </is>
      </c>
      <c r="B1499">
        <f>IF(COUNTIF($A$1:A1498,
IF(ISNUMBER(MATCH(RIGHT(TRIM(A1498),1),{".",",",";",":","!","?"},0)),
LEFT(TRIM(A1498),LEN(TRIM(A1498))-1),
TRIM(A1498)
))=1,
"Not Duplicate",
"Duplicate")</f>
        <v/>
      </c>
      <c r="C1499">
        <f>_xlfn.IFNA(_xlfn.XLOOKUP(A1499, Table1[Title], Table1[Inclusion/Exclusion Decision]), "Added studies")</f>
        <v/>
      </c>
      <c r="D1499" t="inlineStr">
        <is>
          <t>Wang B.; Sheu Y.-H.; Lee H.; Mealer R.G.; Castro V.M.; Smoller J.W.</t>
        </is>
      </c>
      <c r="H1499" t="n">
        <v>2025</v>
      </c>
      <c r="I1499" t="inlineStr">
        <is>
          <t>Journal of Child Psychology and Psychiatry and Allied Disciplines</t>
        </is>
      </c>
      <c r="J1499" t="n">
        <v>66</v>
      </c>
      <c r="K1499" t="n">
        <v>8</v>
      </c>
      <c r="M1499" t="inlineStr">
        <is>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 © 2025 Association for Child and Adolescent Mental Health.</t>
        </is>
      </c>
      <c r="P1499" t="inlineStr">
        <is>
          <t>10.1111/jcpp.14131</t>
        </is>
      </c>
      <c r="R1499" t="inlineStr">
        <is>
          <t>https://www.scopus.com/inward/record.uri?eid=2-s2.0-85217961252&amp;doi=10.1111%2Fjcpp.14131&amp;partnerID=40&amp;md5=ad792897d2a7c097d239771aee5e9e18</t>
        </is>
      </c>
      <c r="S1499" t="inlineStr">
        <is>
          <t>Early-onset bipolar disorder; electronic health record; machine learning; mood disorders; risk prediction</t>
        </is>
      </c>
      <c r="U1499" t="inlineStr">
        <is>
          <t>Adolescent; Adult; Attention Deficit Disorder with Hyperactivity; Bipolar Disorder; Child; Electronic Health Records; Female; Humans; Longitudinal Studies; Machine Learning; Male; Young Adult; adolescent; adult; attention deficit hyperactivity disorder; bipolar disorder; child; diagnosis; electronic health record; epidemiology; female; human; longitudinal study; machine learning; male; young adult</t>
        </is>
      </c>
      <c r="V1499" t="inlineStr">
        <is>
          <t>All Open Access; Bronze Open Access; Green Open Access</t>
        </is>
      </c>
      <c r="W1499" t="inlineStr">
        <is>
          <t>Scopus</t>
        </is>
      </c>
      <c r="X1499" t="inlineStr">
        <is>
          <t>2-s2.0-85217961252</t>
        </is>
      </c>
      <c r="AD1499" t="inlineStr">
        <is>
          <t>Scopus</t>
        </is>
      </c>
    </row>
    <row r="1500" hidden="1">
      <c r="A1500" t="inlineStr">
        <is>
          <t>Attention-Enhanced Temporal and Spatial Feature Extraction Network for ADHD Diagnosis based on fMRI</t>
        </is>
      </c>
      <c r="B1500">
        <f>IF(COUNTIF($A$1:A1499,
IF(ISNUMBER(MATCH(RIGHT(TRIM(A1499),1),{".",",",";",":","!","?"},0)),
LEFT(TRIM(A1499),LEN(TRIM(A1499))-1),
TRIM(A1499)
))=1,
"Not Duplicate",
"Duplicate")</f>
        <v/>
      </c>
      <c r="C1500">
        <f>_xlfn.IFNA(_xlfn.XLOOKUP(A1500, Table1[Title], Table1[Inclusion/Exclusion Decision]), "Added studies")</f>
        <v/>
      </c>
      <c r="D1500" t="inlineStr">
        <is>
          <t>Li D.; Zhao Z.; Hao J.; Dong X.; Zhang Y.; Xiang J.; Wang B.</t>
        </is>
      </c>
      <c r="H1500" t="n">
        <v>2026</v>
      </c>
      <c r="I1500" t="inlineStr">
        <is>
          <t>IEEE Journal of Biomedical and Health Informatics</t>
        </is>
      </c>
      <c r="M1500" t="inlineStr">
        <is>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 0.65%. Moreover, AE-STEN identifies brain regions associated with ADHD consistent with clinical findings, indicating strong interpretability and highlighting the model's potential for clinical application. © 2013 IEEE.</t>
        </is>
      </c>
      <c r="P1500" t="inlineStr">
        <is>
          <t>10.1109/JBHI.2026.3668080</t>
        </is>
      </c>
      <c r="R1500" t="inlineStr">
        <is>
          <t>https://www.scopus.com/inward/record.uri?eid=2-s2.0-105031455177&amp;doi=10.1109%2FJBHI.2026.3668080&amp;partnerID=40&amp;md5=d5e92f7f9c5bf71c743fc63b866a2418</t>
        </is>
      </c>
      <c r="S1500" t="inlineStr">
        <is>
          <t>attention deficit hyperactivity disorder; attention mechanism; functional magnetic resonance imaging; Kolmogorov-Arnold Network</t>
        </is>
      </c>
      <c r="U1500" t="inlineStr">
        <is>
          <t>Brain; Classification (of information); Computer aided diagnosis; Deep learning; Diseases; Feature Selection; Magnetic resonance imaging; Medical applications; Attention deficit hyperactivity disorder; Attention mechanisms; Collaborative attention; Features extraction; fMRI data; Functional magnetic resonance imaging; Kolmogorov; Kolmogorov-arnold network; Spatial features; Spatiotemporal feature; Extraction</t>
        </is>
      </c>
      <c r="W1500" t="inlineStr">
        <is>
          <t>Scopus</t>
        </is>
      </c>
      <c r="X1500" t="inlineStr">
        <is>
          <t>2-s2.0-105031455177</t>
        </is>
      </c>
      <c r="AD1500" t="inlineStr">
        <is>
          <t>Scopus</t>
        </is>
      </c>
    </row>
    <row r="1501" hidden="1">
      <c r="A1501" t="inlineStr">
        <is>
          <t>A review of studies on constructing classification models to identify mental illness using brain effective connectivity</t>
        </is>
      </c>
      <c r="B1501">
        <f>IF(COUNTIF($A$1:A1500,
IF(ISNUMBER(MATCH(RIGHT(TRIM(A1500),1),{".",",",";",":","!","?"},0)),
LEFT(TRIM(A1500),LEN(TRIM(A1500))-1),
TRIM(A1500)
))=1,
"Not Duplicate",
"Duplicate")</f>
        <v/>
      </c>
      <c r="C1501">
        <f>_xlfn.IFNA(_xlfn.XLOOKUP(A1501, Table1[Title], Table1[Inclusion/Exclusion Decision]), "Added studies")</f>
        <v/>
      </c>
      <c r="D1501" t="inlineStr">
        <is>
          <t>Huang F.; Huang Y.; Guo S.; Chang X.; Chen Y.; Wang M.; Wang Y.; Ren S.</t>
        </is>
      </c>
      <c r="H1501" t="n">
        <v>2025</v>
      </c>
      <c r="I1501" t="inlineStr">
        <is>
          <t>Psychiatry Research - Neuroimaging</t>
        </is>
      </c>
      <c r="J1501" t="n">
        <v>346</v>
      </c>
      <c r="L1501" t="n">
        <v>111928</v>
      </c>
      <c r="M1501" t="inlineStr">
        <is>
          <t>Brain effective connectivity (EC) is a functional measurement that reflects the causal effects and topological relationships of neural activities. Recent research has increasingly focused on the classification for mental illnesses and healthy controls using brain EC; however, no comprehensive reviews have synthesized these studies. Therefore, the aim of this review is to thoroughly examine the existing literature on constructing diagnosis model for mental illnesses using brain EC. We first conducted a systematical literature search and thirty-five papers met the inclusion criteria. Subsequently, we summarized the approaches for estimating EC, the classification and validation methods used, the accuracies of models, and the main findings. Finally, we discussed the limitations of current research and the challenges in future research. These summaries and discussion provide references for future research on mental illnesses identification based on brain EC. © 2024 Elsevier B.V.</t>
        </is>
      </c>
      <c r="P1501" t="inlineStr">
        <is>
          <t>10.1016/j.pscychresns.2024.111928</t>
        </is>
      </c>
      <c r="R1501" t="inlineStr">
        <is>
          <t>https://www.scopus.com/inward/record.uri?eid=2-s2.0-85210547671&amp;doi=10.1016%2Fj.pscychresns.2024.111928&amp;partnerID=40&amp;md5=4e15f2c8b0886549a68ec6ef3a750817</t>
        </is>
      </c>
      <c r="S1501" t="inlineStr">
        <is>
          <t>diagnosis model; effective connectivity; electroencephalography; functional magnetic resonance imaging; Mental illness</t>
        </is>
      </c>
      <c r="U1501" t="inlineStr">
        <is>
          <t>Brain; Connectome; Humans; Mental Disorders; alcoholism; attention deficit hyperactivity disorder; autism; connectome; convolutional neural network; disease classification; electroencephalogram; electroencephalography; functional connectivity; functional magnetic resonance imaging; fusiform face area; human; insula; linear support vector machine; long short term memory network; machine learning; magnetoencephalography; major depression; mental disease; middle occipital gyrus; multilayer perceptron; obsessive compulsive disorder; posttraumatic stress disorder; probabilistic neural network; resting state network; Review; scanning electron microscopy; schizophrenia; social phobia; superior temporal gyrus; support vector machine; systematic review; transfer of learning; brain; classification; diagnosis; diagnostic imaging; mental disease; pathophysiology; procedures</t>
        </is>
      </c>
      <c r="W1501" t="inlineStr">
        <is>
          <t>Scopus</t>
        </is>
      </c>
      <c r="X1501" t="inlineStr">
        <is>
          <t>2-s2.0-85210547671</t>
        </is>
      </c>
      <c r="AD1501" t="inlineStr">
        <is>
          <t>Scopus</t>
        </is>
      </c>
    </row>
    <row r="1502">
      <c r="A1502" t="inlineStr">
        <is>
          <t>Differentiating Between Methylphenidate Use and Misuse: Clinical Insights From University Students and Academic Staff in Türkiye</t>
        </is>
      </c>
      <c r="B1502">
        <f>IF(COUNTIF($A$1:A1501,
IF(ISNUMBER(MATCH(RIGHT(TRIM(A1501),1),{".",",",";",":","!","?"},0)),
LEFT(TRIM(A1501),LEN(TRIM(A1501))-1),
TRIM(A1501)
))=1,
"Not Duplicate",
"Duplicate")</f>
        <v/>
      </c>
      <c r="C1502">
        <f>_xlfn.IFNA(_xlfn.XLOOKUP(A1502, Table1[Title], Table1[Inclusion/Exclusion Decision]), "Added studies")</f>
        <v/>
      </c>
      <c r="D1502" t="inlineStr">
        <is>
          <t>Gürü M.</t>
        </is>
      </c>
      <c r="H1502" t="n">
        <v>2025</v>
      </c>
      <c r="I1502" t="inlineStr">
        <is>
          <t>Medical Science Monitor</t>
        </is>
      </c>
      <c r="J1502" t="n">
        <v>31</v>
      </c>
      <c r="L1502" t="inlineStr">
        <is>
          <t>e948984</t>
        </is>
      </c>
      <c r="M1502" t="inlineStr">
        <is>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Med Sci Monit.</t>
        </is>
      </c>
      <c r="P1502" t="inlineStr">
        <is>
          <t>10.12659/MSM.948984</t>
        </is>
      </c>
      <c r="R1502" t="inlineStr">
        <is>
          <t>https://www.scopus.com/inward/record.uri?eid=2-s2.0-105009821698&amp;doi=10.12659%2FMSM.948984&amp;partnerID=40&amp;md5=9f912a79871729e395dace85df97110e</t>
        </is>
      </c>
      <c r="S1502" t="inlineStr">
        <is>
          <t>Attention Deficit Disorder with Hyperactivity; Methylphenidate; Psychotropic Drugs; Students; Substance-Related Disorders</t>
        </is>
      </c>
      <c r="U1502" t="inlineStr">
        <is>
          <t>Adolescent; Adult; Attention Deficit Disorder with Hyperactivity; Central Nervous System Stimulants; Drug Misuse; Faculty; Female; Humans; Male; Methylphenidate; Retrospective Studies; Students; Turkey; Universities; Young Adult; antidepressant agent; methylphenidate; central stimulant agent; methylphenidate;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attention deficit hyperactivity disorder; drug therapy; epidemiology; psychology; student; turkey (bird); university; young adult</t>
        </is>
      </c>
      <c r="V1502" t="inlineStr">
        <is>
          <t>All Open Access; Green Open Access; Hybrid Gold Open Access</t>
        </is>
      </c>
      <c r="W1502" t="inlineStr">
        <is>
          <t>Scopus</t>
        </is>
      </c>
      <c r="X1502" t="inlineStr">
        <is>
          <t>2-s2.0-105009821698</t>
        </is>
      </c>
      <c r="AD1502" t="inlineStr">
        <is>
          <t>Scopus</t>
        </is>
      </c>
    </row>
    <row r="1503">
      <c r="A1503" t="inlineStr">
        <is>
          <t>Advanced machine learning techniques reveal multidimensional EEG abnormalities in children with ADHD: a framework for automatic diagnosis</t>
        </is>
      </c>
      <c r="B1503">
        <f>IF(COUNTIF($A$1:A1502,
IF(ISNUMBER(MATCH(RIGHT(TRIM(A1502),1),{".",",",";",":","!","?"},0)),
LEFT(TRIM(A1502),LEN(TRIM(A1502))-1),
TRIM(A1502)
))=1,
"Not Duplicate",
"Duplicate")</f>
        <v/>
      </c>
      <c r="C1503">
        <f>_xlfn.IFNA(_xlfn.XLOOKUP(A1503, Table1[Title], Table1[Inclusion/Exclusion Decision]), "Added studies")</f>
        <v/>
      </c>
      <c r="D1503" t="inlineStr">
        <is>
          <t>Mao Y.; Qi X.; He L.; Wang S.; Wang Z.; Wang F.</t>
        </is>
      </c>
      <c r="H1503" t="n">
        <v>2025</v>
      </c>
      <c r="I1503" t="inlineStr">
        <is>
          <t>Frontiers in Psychiatry</t>
        </is>
      </c>
      <c r="J1503" t="n">
        <v>16</v>
      </c>
      <c r="L1503" t="n">
        <v>1475936</v>
      </c>
      <c r="M1503" t="inlineStr">
        <is>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 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 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 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 Copyright © 2025 Mao, Qi, He, Wang, Wang and Wang.</t>
        </is>
      </c>
      <c r="P1503" t="inlineStr">
        <is>
          <t>10.3389/fpsyt.2025.1475936</t>
        </is>
      </c>
      <c r="R1503" t="inlineStr">
        <is>
          <t>https://www.scopus.com/inward/record.uri?eid=2-s2.0-85219150386&amp;doi=10.3389%2Ffpsyt.2025.1475936&amp;partnerID=40&amp;md5=40c59c0f98cba207024a73c6e97b3f62</t>
        </is>
      </c>
      <c r="S1503" t="inlineStr">
        <is>
          <t>attention deficit hyperactivity disorder (ADHD); electroencephalography (EEG); feature selection; functional connectivity (FC); machine learning</t>
        </is>
      </c>
      <c r="U1503" t="inlineStr">
        <is>
          <t>adult; algorithm; Article; attention; attention deficit hyperactivity disorder; brain function; child; computer assisted diagnosis; controlled study; decision making; diagnostic test accuracy study; EEG abnormality; electroencephalography; electromyography; electrophysiology; entropy; feature extraction; feature selection; female; functional connectivity; human; independent component analysis; machine learning; machine learning algorithm; major clinical study; male; mental disease; mutual information; neuroimaging; power spectrum; prediction; probability; psychiatrist; random forest; receiver operating characteristic; Shapley additive explanation; training</t>
        </is>
      </c>
      <c r="V1503" t="inlineStr">
        <is>
          <t>All Open Access; Gold Open Access; Green Open Access</t>
        </is>
      </c>
      <c r="W1503" t="inlineStr">
        <is>
          <t>Scopus</t>
        </is>
      </c>
      <c r="X1503" t="inlineStr">
        <is>
          <t>2-s2.0-85219150386</t>
        </is>
      </c>
      <c r="AD1503" t="inlineStr">
        <is>
          <t>Scopus</t>
        </is>
      </c>
    </row>
    <row r="1504" hidden="1">
      <c r="A1504" t="inlineStr">
        <is>
          <t>Assessing the System-Instruction Vulnerabilities of Large Language Models to Malicious Conversion Into Health Disinformation Chatbots</t>
        </is>
      </c>
      <c r="B1504">
        <f>IF(COUNTIF($A$1:A1503,
IF(ISNUMBER(MATCH(RIGHT(TRIM(A1503),1),{".",",",";",":","!","?"},0)),
LEFT(TRIM(A1503),LEN(TRIM(A1503))-1),
TRIM(A1503)
))=1,
"Not Duplicate",
"Duplicate")</f>
        <v/>
      </c>
      <c r="C1504">
        <f>_xlfn.IFNA(_xlfn.XLOOKUP(A1504, Table1[Title], Table1[Inclusion/Exclusion Decision]), "Added studies")</f>
        <v/>
      </c>
      <c r="D1504" t="inlineStr">
        <is>
          <t>Modi N.D.; Menz B.D.; Awaty A.A.; Alex C.A.; Logan J.M.; McKinnon R.A.; Rowland A.; Bacchi S.; Gradon K.; Sorich M.J.; Hopkins A.M.</t>
        </is>
      </c>
      <c r="H1504" t="n">
        <v>2025</v>
      </c>
      <c r="I1504" t="inlineStr">
        <is>
          <t>Annals of Internal Medicine</t>
        </is>
      </c>
      <c r="J1504" t="n">
        <v>178</v>
      </c>
      <c r="K1504" t="n">
        <v>8</v>
      </c>
      <c r="M1504" t="inlineStr">
        <is>
          <t>Large language models (LLMs) offer substantial promise for improving health care; however, some risks warrant evaluation and discussion. This study assessed the effectiveness of safeguards in foundational LLMs against malicious instruction into health disinformation chatbots. Five foundational LLMs—OpenAI’s GPT-4o, Google’s Gemini 1.5 Pro, Anthropic’s Claude 3.5 Sonnet, Meta’s Llama 3.2-90B Vision, and xAI’s Grok Beta—were evaluated via their application programming interfaces (APIs). Each API received system-level instructions to produce incorrect responses to health queries, delivered in a formal, authoritative, convincing, and scientific tone. Ten health questions were posed to each customized chatbot in duplicate. Exploratory analyses assessed the feasibility of creating a customized generative pretrained transformer (GPT) within the OpenAI GPT Store and searched to identify if any publicly accessible GPTs in the store seemed to respond with disinformation. Of the 100 health queries posed across the 5 customized LLM API chatbots, 88 (88%) responses were health disinformation. Four of the 5 chatbots (GPT-4o, Gemini 1.5 Pro, Llama 3.2-90B Vision, and Grok Beta) generated disinformation in 100% (20 of 20) of their responses, whereas Claude 3.5 Sonnet responded with disinformation in 40% (8 of 20). The disinformation included claimed vaccine–autism links, HIV being airborne, cancer-curing diets, sunscreen risks, genetically modified organism conspiracies, attention deficit–hyperactivity disorder and depression myths, garlic replacing antibiotics, and 5G causing infertility. Exploratory analyses further showed that the OpenAI GPT Store could currently be instructed to generate similar disinformation. Overall, LLM APIs and the OpenAI GPT Store were shown to be vulnerable to malicious system-level instructions to covertly create health disinformation chatbots. These findings highlight the urgent need for robust output screening safeguards to ensure public health safety in an era of rapidly evolving technologies. © 2025 American College of Physicians.</t>
        </is>
      </c>
      <c r="P1504" t="inlineStr">
        <is>
          <t>10.7326/ANNALS-24-03933</t>
        </is>
      </c>
      <c r="R1504" t="inlineStr">
        <is>
          <t>https://www.scopus.com/inward/record.uri?eid=2-s2.0-105013822153&amp;doi=10.7326%2FANNALS-24-03933&amp;partnerID=40&amp;md5=99e3c1213840a86d78b4b6e59a746c33</t>
        </is>
      </c>
      <c r="U1504" t="inlineStr">
        <is>
          <t>Generative Artificial Intelligence; Humans; Language; Large Language Models; antibiotic agent; hydroxychloroquine; sunscreen; vaccine; airborne infection; Article; attention deficit hyperactivity disorder; autism; cancer therapy; causal reasoning; depression; diet; disinformation; feasibility study; food safety; generative pretrained transformer; genetically modified food; health; Human immunodeficiency virus; Human immunodeficiency virus infection; infertility; large language model; malignant neoplasm; transgenic organism; vulnerability assessment; generative artificial intelligence; human; language; large language model</t>
        </is>
      </c>
      <c r="W1504" t="inlineStr">
        <is>
          <t>Scopus</t>
        </is>
      </c>
      <c r="X1504" t="inlineStr">
        <is>
          <t>2-s2.0-105013822153</t>
        </is>
      </c>
      <c r="AD1504" t="inlineStr">
        <is>
          <t>Scopus</t>
        </is>
      </c>
    </row>
    <row r="1505">
      <c r="A1505" t="inlineStr">
        <is>
          <t>Convolutional Structural Similarity Index Measure (CSSIM): A Novel Interpretable Classification Method for ADHD Diagnosis Using EEG</t>
        </is>
      </c>
      <c r="B1505">
        <f>IF(COUNTIF($A$1:A1504,
IF(ISNUMBER(MATCH(RIGHT(TRIM(A1504),1),{".",",",";",":","!","?"},0)),
LEFT(TRIM(A1504),LEN(TRIM(A1504))-1),
TRIM(A1504)
))=1,
"Not Duplicate",
"Duplicate")</f>
        <v/>
      </c>
      <c r="C1505">
        <f>_xlfn.IFNA(_xlfn.XLOOKUP(A1505, Table1[Title], Table1[Inclusion/Exclusion Decision]), "Added studies")</f>
        <v/>
      </c>
      <c r="D1505" t="inlineStr">
        <is>
          <t>Setianto Y.B.D.; Winarko E.; Putra A.E.</t>
        </is>
      </c>
      <c r="H1505" t="n">
        <v>2026</v>
      </c>
      <c r="I1505" t="inlineStr">
        <is>
          <t>International Journal of Intelligent Engineering and Systems</t>
        </is>
      </c>
      <c r="J1505" t="n">
        <v>19</v>
      </c>
      <c r="K1505" t="n">
        <v>1</v>
      </c>
      <c r="M1505" t="inlineStr">
        <is>
          <t>The application of artificial intelligence (AI) in the medical field faces significant challenges related to data limitations and low interpretability. AI models, especially those based on deep learning, often operate as black boxes that are difficult for medical professionals to understand. This creates a barrier to trust and acceptance, as medical professionals require a thorough understanding to validate decisions made by AI. This article proposes Convolutional Structural Similarity Index Measure (CSSIM), a white-box method that offers high interpretability and performs effectively with a limited amount of data. This approach integrates multi-level image convolution with the Structural Similarity Index Measure (SSIM), hereafter referred to as CSSIM (Convolutional Structural Similarity Index Measure). CSSIM not only achieves effective image classification but also provides a visually interpretable module based on convolutional image comparison and a decision history mechanism that transparently explains the model’s decision-making process. To evaluate the performance of CSSIM, a case study was conducted on diagnosing children with Attention Deficit Hyperactivity Disorder (ADHD) using Electroencephalography (EEG) data. The dataset, obtained from IEEE Data Port, consists of 121 samples (60 healthy and 61 ADHD). EEG signals were recorded from 19 channels in MATLAB format, followed by preprocessing steps including noise removal, frequency decomposition, and computation of the Weighted Phase Lag Index (WPLI) to represent functional brain connectivity. The resulting 19×19 WPLI matrices were then converted into 19×19 heatmap images, which served as the input data for the proposed CSSIM method. These heatmaps were used to perform both classification and interpretable diagnostic analysis. A combination of 5-fold cross-validation and 10 repeated random sampling was employed due to the limited sample size. With only 121 data points, CSSIM demonstrated a performance improvement over CNN (Resnet18) and k-NN, achieving a 74.29% accuracy with a 95% CI of [71.73%, 76.85%]. CSSIM exhibits a notably high level of interpretability due to its utilization of a white-box approach, further enhanced by the inclusion of visual interpretation. © This article is licensed under a Creative Commons Attribution-ShareAlike 4.0 International License. License details: https://creativecommons.org/licenses/by-sa/4.0/</t>
        </is>
      </c>
      <c r="P1505" t="inlineStr">
        <is>
          <t>10.22266/ijies2026.0131.16</t>
        </is>
      </c>
      <c r="R1505" t="inlineStr">
        <is>
          <t>https://www.scopus.com/inward/record.uri?eid=2-s2.0-105025582506&amp;doi=10.22266%2Fijies2026.0131.16&amp;partnerID=40&amp;md5=732dc6ababcb162a6ad8febed4767c4e</t>
        </is>
      </c>
      <c r="S1505" t="inlineStr">
        <is>
          <t>ADHD diagnosis; Classification; EEG; Explainable AI; Interpretable module</t>
        </is>
      </c>
      <c r="V1505" t="inlineStr">
        <is>
          <t>All Open Access; Bronze Open Access</t>
        </is>
      </c>
      <c r="W1505" t="inlineStr">
        <is>
          <t>Scopus</t>
        </is>
      </c>
      <c r="X1505" t="inlineStr">
        <is>
          <t>2-s2.0-105025582506</t>
        </is>
      </c>
      <c r="AD1505" t="inlineStr">
        <is>
          <t>Scopus</t>
        </is>
      </c>
    </row>
    <row r="1506">
      <c r="A1506" t="inlineStr">
        <is>
          <t>Towards ADHD Identification in Children Through Eye Tracker Data Analysis</t>
        </is>
      </c>
      <c r="B1506">
        <f>IF(COUNTIF($A$1:A1505,
IF(ISNUMBER(MATCH(RIGHT(TRIM(A1505),1),{".",",",";",":","!","?"},0)),
LEFT(TRIM(A1505),LEN(TRIM(A1505))-1),
TRIM(A1505)
))=1,
"Not Duplicate",
"Duplicate")</f>
        <v/>
      </c>
      <c r="C1506">
        <f>_xlfn.IFNA(_xlfn.XLOOKUP(A1506, Table1[Title], Table1[Inclusion/Exclusion Decision]), "Added studies")</f>
        <v/>
      </c>
      <c r="D1506" t="inlineStr">
        <is>
          <t>Le N.T.; Huynh N.L.V.; Phan H.K.; Le C.D.; Tran T.T.</t>
        </is>
      </c>
      <c r="H1506" t="n">
        <v>2025</v>
      </c>
      <c r="I1506" t="inlineStr">
        <is>
          <t>IFMBE Proceedings</t>
        </is>
      </c>
      <c r="J1506" t="n">
        <v>122</v>
      </c>
      <c r="M1506" t="inlineStr">
        <is>
          <t>Attention-Deficit/Hyperactivity Disorder (ADHD) is acknowledged as a neurodevelopmental disorder that is becoming increasingly prevalent among children in Vietnam. This condition poses significant challenges, potentially hindering their academic and social accomplishments, thereby underscoring the importance of early diagnosis. This research seeks to design and conduct an experiment using eye-tracking technology, which provides a swift and accurate analysis of eye movement patterns to identify and characterize ADHD symptoms in children. A cohort of 34 participants from the Ben Tre Mental Hospital in Vietnam was enlisted for the study, comprising 21 individuals diagnosed with ADHD and 13 non-ADHD individuals serving as controls. All subjects underwent a 40 s assessment involving tasks designed to reflect their attention, all monitored through eye-tracking systems. A total of 216 features of gaze shifts and pupil diameter were meticulously extracted in specific tasks and across the entire assessment period. Subsequent analysis employed the ANOVA F-test score to pinpoint the characteristics significantly associated with ADHD. The F-test score results revealed that features based on gaze velocity and pupil dilation exhibit significant differences between control and ADHD-afflicted children, providing insights into vision control and attention characteristics across groups. To identify the best feature set, two ensemble learning models were employed to analyze the top 16, 32, 108, and 162 features exhibiting the highest F-scores. To facilitate ADHD recognition, three classical machine learning models, along with two ensemble learning models, were utilized on the best feature set. The Random Forest model demonstrated superior discriminative ability with a mean AUROC score of 0.94, while the XGBoost model presented the highest classification performance with a mean accuracy of 88% during the repeated 4-fold cross-validation on the best-16-feature set. These results underscore the model’s robustness in distinguishing between ADHD and non-ADHD participants, offering a promising tool for early diagnosis, particularly in rural areas where access to specialized medical resources may be limited. © The Author(s), under exclusive license to Springer Nature Switzerland AG 2025.</t>
        </is>
      </c>
      <c r="P1506" t="inlineStr">
        <is>
          <t>10.1007/978-3-031-90194-2_22</t>
        </is>
      </c>
      <c r="R1506" t="inlineStr">
        <is>
          <t>https://www.scopus.com/inward/record.uri?eid=2-s2.0-105008369227&amp;doi=10.1007%2F978-3-031-90194-2_22&amp;partnerID=40&amp;md5=8e054de862abdfcb32eed77fc69bb2c4</t>
        </is>
      </c>
      <c r="S1506" t="inlineStr">
        <is>
          <t>Attention-deficit/hyperactivity disorder; Eye tracking; Machine Learning; Pupil Dilation</t>
        </is>
      </c>
      <c r="U1506" t="inlineStr">
        <is>
          <t>Computer aided diagnosis; Data reduction; Diseases; Eye movements; Learning systems; Machine learning; Attention deficit hyperactivity disorder; Early diagnosis; Ensemble learning; Eye-tracker data; Eye-tracking; Features sets; Learning models; Machine-learning; Pupil dilation; Viet Nam; Eye tracking</t>
        </is>
      </c>
      <c r="W1506" t="inlineStr">
        <is>
          <t>Scopus</t>
        </is>
      </c>
      <c r="X1506" t="inlineStr">
        <is>
          <t>2-s2.0-105008369227</t>
        </is>
      </c>
      <c r="AD1506" t="inlineStr">
        <is>
          <t>Scopus</t>
        </is>
      </c>
    </row>
    <row r="1507">
      <c r="A1507" t="inlineStr">
        <is>
          <t>Artificial intelligence methods for identification of ADHD in children based on EEG signals</t>
        </is>
      </c>
      <c r="B1507">
        <f>IF(COUNTIF($A$1:A1506,
IF(ISNUMBER(MATCH(RIGHT(TRIM(A1506),1),{".",",",";",":","!","?"},0)),
LEFT(TRIM(A1506),LEN(TRIM(A1506))-1),
TRIM(A1506)
))=1,
"Not Duplicate",
"Duplicate")</f>
        <v/>
      </c>
      <c r="C1507">
        <f>_xlfn.IFNA(_xlfn.XLOOKUP(A1507, Table1[Title], Table1[Inclusion/Exclusion Decision]), "Added studies")</f>
        <v/>
      </c>
      <c r="D1507" t="inlineStr">
        <is>
          <t>Jaafar N.A.; Mohammed R.J.; Ahmed S.T.; Kadhim Q.K.; Abdulkader R.M.</t>
        </is>
      </c>
      <c r="H1507" t="n">
        <v>2025</v>
      </c>
      <c r="I1507" t="inlineStr">
        <is>
          <t>Review of Computer Engineering Research</t>
        </is>
      </c>
      <c r="J1507" t="n">
        <v>12</v>
      </c>
      <c r="K1507" t="n">
        <v>2</v>
      </c>
      <c r="M1507" t="inlineStr">
        <is>
          <t>Children with Attention Deficit Hyperactivity Disorder (ADHD) are among the most common neurodevelopmental disorders. The incidence of this disorder in society shows an increasing trend from the past to the present. Recent developments suggest that Artificial Intelligence and Electroencephalogram (EEG) analysis can accurately diagnose cases of ADHD in children. By combining a new type of Continuous Wavelet Transform (CWT) with Variational Mode Decomposition (VMD), a novel algorithm for selfadaptive signal processing that is more resilient to sampling and noise, the suggested method decomposed EEG signals using detection and removal of noise and extraction of relevant features. The classifier that uses Convolutional Neural Networks (CNNs) and Bidirectional Long Short-Term Memory (BiLSTM) networks, the study's Deep Learning (DL) algorithm used the EEG waves as input data. Results: An algorithm has been proposed that distinguishes between approximately 94% of individuals using a 17channel EEG signal to compare healthy individuals with those who have ADHD. The proposed method, using the CNN-BiLSTM method to analyze EEG signals and process the data in a DL algorithm produced a classification accuracy of 98.69%. The combination of precise EEG with AI methods holds promise for improving our understanding of ADHD in children and developing more accurate diagnostic tools. © 2025 Conscientia Beam. All Rights Reserved.</t>
        </is>
      </c>
      <c r="P1507" t="inlineStr">
        <is>
          <t>10.18488/76.v12i2.4217</t>
        </is>
      </c>
      <c r="R1507" t="inlineStr">
        <is>
          <t>https://www.scopus.com/inward/record.uri?eid=2-s2.0-105010591159&amp;doi=10.18488%2F76.v12i2.4217&amp;partnerID=40&amp;md5=bc8f33f72b9d3164273639b27e459ca5</t>
        </is>
      </c>
      <c r="S1507" t="inlineStr">
        <is>
          <t>Artificial intelligence; Attention deficit hyperactivity disorder; Bidirectional long short-term memory; Convolutional neural networks; Deep learning; Electroencephalograms</t>
        </is>
      </c>
      <c r="V1507" t="inlineStr">
        <is>
          <t>All Open Access; Gold Open Access</t>
        </is>
      </c>
      <c r="W1507" t="inlineStr">
        <is>
          <t>Scopus</t>
        </is>
      </c>
      <c r="X1507" t="inlineStr">
        <is>
          <t>2-s2.0-105010591159</t>
        </is>
      </c>
      <c r="AD1507" t="inlineStr">
        <is>
          <t>Scopus</t>
        </is>
      </c>
    </row>
    <row r="1508">
      <c r="A1508" t="inlineStr">
        <is>
          <t>Exploring the steps of learning: computational modeling of initiatory-actions among individuals with attention-deficit/hyperactivity disorder</t>
        </is>
      </c>
      <c r="B1508">
        <f>IF(COUNTIF($A$1:A1507,
IF(ISNUMBER(MATCH(RIGHT(TRIM(A1507),1),{".",",",";",":","!","?"},0)),
LEFT(TRIM(A1507),LEN(TRIM(A1507))-1),
TRIM(A1507)
))=1,
"Not Duplicate",
"Duplicate")</f>
        <v/>
      </c>
      <c r="C1508">
        <f>_xlfn.IFNA(_xlfn.XLOOKUP(A1508, Table1[Title], Table1[Inclusion/Exclusion Decision]), "Added studies")</f>
        <v/>
      </c>
      <c r="D1508" t="inlineStr">
        <is>
          <t>Katabi G.; Shahar N.</t>
        </is>
      </c>
      <c r="H1508" t="n">
        <v>2024</v>
      </c>
      <c r="I1508" t="inlineStr">
        <is>
          <t>Translational Psychiatry</t>
        </is>
      </c>
      <c r="J1508" t="n">
        <v>14</v>
      </c>
      <c r="K1508" t="n">
        <v>1</v>
      </c>
      <c r="L1508" t="n">
        <v>10</v>
      </c>
      <c r="M1508" t="inlineStr">
        <is>
          <t>Attention-deficit/hyperactivity disorder (ADHD) is characterized by difficulty in acting in a goal-directed manner. While most environments require a sequence of actions for goal attainment, ADHD was never studied in the context of value-based sequence learning. Here, we made use of current advancements in hierarchical reinforcement-learning algorithms to track the internal value and choice policy of individuals with ADHD performing a three-stage sequence learning task. Specifically, 54 participants (28 ADHD, 26 controls) completed a value-based reinforcement-learning task that allowed us to estimate internal action values for each trial and stage using computational modeling. We found attenuated sensitivity to action values in ADHD compared to controls, both in choice and reaction-time variability estimates. Remarkably, this was found only for first-stage actions (i.e., initiatory actions), while for actions performed just before outcome delivery the two groups were strikingly indistinguishable. These results suggest a difficulty in following value estimation for initiatory actions in ADHD. © 2024, The Author(s).</t>
        </is>
      </c>
      <c r="P1508" t="inlineStr">
        <is>
          <t>10.1038/s41398-023-02717-7</t>
        </is>
      </c>
      <c r="R1508" t="inlineStr">
        <is>
          <t>https://www.scopus.com/inward/record.uri?eid=2-s2.0-85181676537&amp;doi=10.1038%2Fs41398-023-02717-7&amp;partnerID=40&amp;md5=e4f8a5139100fec0fc9ae65df95cfb2c</t>
        </is>
      </c>
      <c r="U1508" t="inlineStr">
        <is>
          <t>Algorithms; Attention Deficit Disorder with Hyperactivity; Cognition; Computer Simulation; Humans; Learning; amphetamine; methylphenidate; adult; Article; attention deficit hyperactivity disorder; clinical article; computer model; controlled study; female; human; intelligence quotient; learning; male; prediction error; reaction time; reinforcement learning (machine learning); reward; sequence learning; algorithm; attention deficit hyperactivity disorder; cognition; computer simulation</t>
        </is>
      </c>
      <c r="V1508" t="inlineStr">
        <is>
          <t>All Open Access; Gold Open Access; Green Open Access</t>
        </is>
      </c>
      <c r="W1508" t="inlineStr">
        <is>
          <t>Scopus</t>
        </is>
      </c>
      <c r="X1508" t="inlineStr">
        <is>
          <t>2-s2.0-85181676537</t>
        </is>
      </c>
      <c r="AD1508" t="inlineStr">
        <is>
          <t>Scopus</t>
        </is>
      </c>
    </row>
    <row r="1509">
      <c r="A1509" t="inlineStr">
        <is>
          <t>RESNET34 with Synchrosqueezing Transform for ADHD Disorder Detection Using EEG Signals</t>
        </is>
      </c>
      <c r="B1509">
        <f>IF(COUNTIF($A$1:A1508,
IF(ISNUMBER(MATCH(RIGHT(TRIM(A1508),1),{".",",",";",":","!","?"},0)),
LEFT(TRIM(A1508),LEN(TRIM(A1508))-1),
TRIM(A1508)
))=1,
"Not Duplicate",
"Duplicate")</f>
        <v/>
      </c>
      <c r="C1509">
        <f>_xlfn.IFNA(_xlfn.XLOOKUP(A1509, Table1[Title], Table1[Inclusion/Exclusion Decision]), "Added studies")</f>
        <v/>
      </c>
      <c r="D1509" t="inlineStr">
        <is>
          <t>Arunkumar N.; Nagaraj B.; Ruth Keziah M.</t>
        </is>
      </c>
      <c r="H1509" t="n">
        <v>2024</v>
      </c>
      <c r="I1509" t="inlineStr">
        <is>
          <t>Fluctuation and Noise Letters</t>
        </is>
      </c>
      <c r="J1509" t="n">
        <v>23</v>
      </c>
      <c r="K1509" t="n">
        <v>5</v>
      </c>
      <c r="L1509" t="n">
        <v>2450054</v>
      </c>
      <c r="M1509" t="inlineStr">
        <is>
          <t>It is vital for the development of attention deficit hyperactivity disorders (ADHDs) diagnostic tools that help healthcare practitioners to have automated recognition of ADHDs. Recently, the detection of ADHD using EEG data has attracted a lot of interest due to its apparent rapidity in diagnosis and treatment. This is because the disease seems to be caused by hyperactivity and inattention. This paper presents the method for diagnosing ADHDs based on EEG data, with the nonlinear characteristics being retrieved via the Synchrosqueezing Transform (ST). The ST filter banks are used to break down the 16 channels of EEG signal information into the ideal number of time-frequency subbands. At each stage of the decomposition process, the distinctive feature vectors are assessed using CNN as well as the proposed nonlinear fractal dimensions approach. Using ResNet34, it was discovered that a modified CNN classifier that used a 10-fold cross-validation approach was an e±cient classifier for di®erentiating between normal people and those with ADHD. The suggested method was able to successfully categorize ADHD and normal participants with the best accuracy, as shown by several performance indicators. The statistical study demonstrated that the CNN and the proposed nonlinear feature estimation techniques produce possible characteristics that are acceptable for the automated identification of ADHD. These features may be categorized with good accuracy, sensitivity and specificity. The technique that has been presented is capable of correctly di®erentiating between participants who have ADHD and those who do not have ADHD with an ultimate precision of 99.5%. © World Scientific Publishing Company.</t>
        </is>
      </c>
      <c r="P1509" t="inlineStr">
        <is>
          <t>10.1142/S0219477524500548</t>
        </is>
      </c>
      <c r="R1509" t="inlineStr">
        <is>
          <t>https://www.scopus.com/inward/record.uri?eid=2-s2.0-85196075021&amp;doi=10.1142%2FS0219477524500548&amp;partnerID=40&amp;md5=8f466b0579d3695529e002b72d852ced</t>
        </is>
      </c>
      <c r="S1509" t="inlineStr">
        <is>
          <t>Attention deficit hyperactivity disorder; classification; deep learning; electroencephalography; feature selection; machine learning</t>
        </is>
      </c>
      <c r="W1509" t="inlineStr">
        <is>
          <t>Scopus</t>
        </is>
      </c>
      <c r="X1509" t="inlineStr">
        <is>
          <t>2-s2.0-85196075021</t>
        </is>
      </c>
      <c r="AD1509" t="inlineStr">
        <is>
          <t>Scopus</t>
        </is>
      </c>
    </row>
    <row r="1510">
      <c r="A1510" t="inlineStr">
        <is>
          <t>Machine learning-based prediction of suicide risk using adult attention-deficit/hyperactivity disorder symptoms and depression indicators: insights from a nationally representative south korean survey</t>
        </is>
      </c>
      <c r="B1510">
        <f>IF(COUNTIF($A$1:A1509,
IF(ISNUMBER(MATCH(RIGHT(TRIM(A1509),1),{".",",",";",":","!","?"},0)),
LEFT(TRIM(A1509),LEN(TRIM(A1509))-1),
TRIM(A1509)
))=1,
"Not Duplicate",
"Duplicate")</f>
        <v/>
      </c>
      <c r="C1510">
        <f>_xlfn.IFNA(_xlfn.XLOOKUP(A1510, Table1[Title], Table1[Inclusion/Exclusion Decision]), "Added studies")</f>
        <v/>
      </c>
      <c r="D1510" t="inlineStr">
        <is>
          <t>Kim S.; Lee K.</t>
        </is>
      </c>
      <c r="H1510" t="n">
        <v>2025</v>
      </c>
      <c r="I1510" t="inlineStr">
        <is>
          <t>Psychiatry Research</t>
        </is>
      </c>
      <c r="J1510" t="n">
        <v>352</v>
      </c>
      <c r="L1510" t="n">
        <v>116702</v>
      </c>
      <c r="M1510" t="inlineStr">
        <is>
          <t>Background: Suicide is a major global health issue. Evidence shows adult ADHD symptoms increase suicide risk, particularly with depression. We aimed to develop a predictive ML model. Methods: We analyzed data from the 2021 Korean National Mental Health Survey. We defined suicide risk as serious suicidal ideation. Employing complex survey-weighted logistic regression and random forest (RF) classifier with age and sex covariates, we predicted suicidal ideation. We applied the synthetic minority over-sampling technique (SMOTE) to address class imbalance in model training. Results: The SMOTE-balanced RF model exhibited higher recall (≈ 0.76) for suicide risk than logistic regression (recall 0.08–0.48), with balanced overall performance and minimal bias between classes. Inattention symptoms demonstrated the strongest associations with suicidal ideation (odds ratio ≈ 3.2, p &lt; 0.001). Conclusion: In a nationwide sample, adult ADHD symptoms—particularly inattention—and depression indicators were significantly correlated with suicidal ideation. Compared to traditional methods, an ML model substantially enhanced the identification of individuals exhibiting suicidal ideation, while maintaining fairness. These findings indicate that incorporating adult ADHD screening and ML-based models into suicide prevention strategies can facilitate the early detection of high-risk individuals in the general population. © 2025 Elsevier B.V.</t>
        </is>
      </c>
      <c r="P1510" t="inlineStr">
        <is>
          <t>10.1016/j.psychres.2025.116702</t>
        </is>
      </c>
      <c r="R1510" t="inlineStr">
        <is>
          <t>https://www.scopus.com/inward/record.uri?eid=2-s2.0-105013987752&amp;doi=10.1016%2Fj.psychres.2025.116702&amp;partnerID=40&amp;md5=45d8d2fa4e7d551a098d205834c3afe2</t>
        </is>
      </c>
      <c r="S1510" t="inlineStr">
        <is>
          <t>Attention-deficit/hyperactivity disorder; Depression; Machine Learning; Suicidal ideation; Suicide Risk</t>
        </is>
      </c>
      <c r="U1510" t="inlineStr">
        <is>
          <t>Adolescent; Adult; Aged; Attention Deficit Disorder with Hyperactivity; Depression; Female; Health Surveys; Humans; Machine Learning; Male; Middle Aged; Republic of Korea; Risk Assessment; Suicidal Ideation; Suicide; Young Adult; adult; Adult ADHD Self-Report Scale; aged; area under the curve; Article; attention deficit hyperactivity disorder; clinical outcome; cross-sectional study; demographics; depression; employment status; false positive result; female; health survey; human; logistic regression analysis; machine learning; major clinical study; male; mental health; Patient Health Questionnaire 2; prediction; questionnaire; random forest; risk assessment; sampling; sensitivity analysis; South Korean; suicidal ideation; suicide; suicide risk assessment; synthetic minority over sampling technique; adolescent; diagnosis; epidemiology; middle aged; procedures; psychology; South Korea; suicidal ideation; young adult</t>
        </is>
      </c>
      <c r="W1510" t="inlineStr">
        <is>
          <t>Scopus</t>
        </is>
      </c>
      <c r="X1510" t="inlineStr">
        <is>
          <t>2-s2.0-105013987752</t>
        </is>
      </c>
      <c r="AD1510" t="inlineStr">
        <is>
          <t>Scopus</t>
        </is>
      </c>
    </row>
    <row r="1511" hidden="1">
      <c r="A1511" t="inlineStr">
        <is>
          <t>Using EEG to Explore Teachers’ Emotional Responses to Problem Behaviours in Learners with Autism Spectrum Disorder</t>
        </is>
      </c>
      <c r="B1511">
        <f>IF(COUNTIF($A$1:A1510,
IF(ISNUMBER(MATCH(RIGHT(TRIM(A1510),1),{".",",",";",":","!","?"},0)),
LEFT(TRIM(A1510),LEN(TRIM(A1510))-1),
TRIM(A1510)
))=1,
"Not Duplicate",
"Duplicate")</f>
        <v/>
      </c>
      <c r="C1511">
        <f>_xlfn.IFNA(_xlfn.XLOOKUP(A1511, Table1[Title], Table1[Inclusion/Exclusion Decision]), "Added studies")</f>
        <v/>
      </c>
      <c r="D1511" t="inlineStr">
        <is>
          <t>Alp Z.A.; Aksoy V.; Latifoğlu F.; Gengeç Benli Ş.; Ardıç A.</t>
        </is>
      </c>
      <c r="H1511" t="n">
        <v>2026</v>
      </c>
      <c r="I1511" t="inlineStr">
        <is>
          <t>Applied Sciences (Switzerland)</t>
        </is>
      </c>
      <c r="J1511" t="n">
        <v>16</v>
      </c>
      <c r="K1511" t="n">
        <v>4</v>
      </c>
      <c r="L1511" t="n">
        <v>2153</v>
      </c>
      <c r="M1511" t="inlineStr">
        <is>
          <t>This study aimed to investigate the emotional changes in the brain activity of 34 special education teachers using electroencephalography (EEG) signals in response to common problem behaviours observed in students with Autism Spectrum Disorder (ASD), such as self-harm, aggression, tantrums, and stereotyped behaviours. Vignettes with Turkish narration and stimulus videos were used for each behaviour type to trigger emotions. EEG data were collected from the frontal, temporal, parietal, and occipital regions, and subjected to pre-processing steps such as band-pass filtering (0.5–40 Hz) and Independent Component Analysis (ICA), and various spectral and statistical features were extracted. To improve classification performance, feature selection was performed using the Least Absolute Shrinkage and Selection Operator (LASSO) method, and Support Vector Machine (SVM), Artificial Neural Network (ANN), Linear Discriminant Analysis (LDA), and Random Forest (RF) algorithms were used for classification. The machine learning techniques used achieved success rates of up to 97.66% F1 score in classifying teachers’ brain activity in response to different behavioural patterns. Teachers showed strong negative emotional responses to self-harm, aggression, and tantrums, while showing less response to the stereotypical behaviours. It is recommended that the study be replicated with different signals and teachers. © 2026 by the authors.</t>
        </is>
      </c>
      <c r="P1511" t="inlineStr">
        <is>
          <t>10.3390/app16042153</t>
        </is>
      </c>
      <c r="R1511" t="inlineStr">
        <is>
          <t>https://www.scopus.com/inward/record.uri?eid=2-s2.0-105031606706&amp;doi=10.3390%2Fapp16042153&amp;partnerID=40&amp;md5=db5ac17e2fb50f4a407079984f98a6dd</t>
        </is>
      </c>
      <c r="S1511" t="inlineStr">
        <is>
          <t>autism spectrum disorder; EEG; machine learning; problem behaviours; signal processing; special education; teacher emotions</t>
        </is>
      </c>
      <c r="U1511" t="inlineStr">
        <is>
          <t>Behavioral research; Biomedical signal processing; Brain; Discriminant analysis; Diseases; Electrophysiology; Feature extraction; Independent component analysis; Learning algorithms; Learning systems; Neural networks; Neurophysiology; Spectrum analysis; Support vector machines; Autism spectrum disorders; Brain activity; Emotional change; Emotional response; Machine-learning; Problem behaviors; Signal-processing; Special education; Teacher emotion; Teachers'; adult; anger; area under the curve; Article; artificial neural network; attention deficit hyperactivity disorder; autism; burnout; content validity; controlled study; convolutional neural network; deep belief network; diagnostic test accuracy study; discriminant analysis; electroencephalography; emotion; fear; feature extraction; female; human; independent component analysis; k nearest neighbor; learning; least absolute shrinkage and selection operator; long short term memory network; machine learning; male; predictive value; prevalence; principal component analysis; problem behavior; random forest; receiver operating characteristic; sadness; sensitivity and specificity; stereotypy; support vector machine; teacher; verbal communication; videorecording; vignette; Electroencephalography</t>
        </is>
      </c>
      <c r="V1511" t="inlineStr">
        <is>
          <t>All Open Access; Gold Open Access; Green Open Access</t>
        </is>
      </c>
      <c r="W1511" t="inlineStr">
        <is>
          <t>Scopus</t>
        </is>
      </c>
      <c r="X1511" t="inlineStr">
        <is>
          <t>2-s2.0-105031606706</t>
        </is>
      </c>
      <c r="AD1511" t="inlineStr">
        <is>
          <t>Scopus</t>
        </is>
      </c>
    </row>
    <row r="1512">
      <c r="A1512" t="inlineStr">
        <is>
          <t>Enhancing ADHD Diagnostic Assessments with Virtual Reality integrated with Biofeedback and Artificial Intelligence</t>
        </is>
      </c>
      <c r="B1512">
        <f>IF(COUNTIF($A$1:A1511,
IF(ISNUMBER(MATCH(RIGHT(TRIM(A1511),1),{".",",",";",":","!","?"},0)),
LEFT(TRIM(A1511),LEN(TRIM(A1511))-1),
TRIM(A1511)
))=1,
"Not Duplicate",
"Duplicate")</f>
        <v/>
      </c>
      <c r="C1512">
        <f>_xlfn.IFNA(_xlfn.XLOOKUP(A1512, Table1[Title], Table1[Inclusion/Exclusion Decision]), "Added studies")</f>
        <v/>
      </c>
      <c r="D1512" t="inlineStr">
        <is>
          <t>Garg A.; Reza S.M.; Babinski D.</t>
        </is>
      </c>
      <c r="H1512" t="n">
        <v>2025</v>
      </c>
      <c r="I1512" t="inlineStr">
        <is>
          <t>Proceedings - 2025 8th International Conference on Information and Computer Technologies, ICICT 2025</t>
        </is>
      </c>
      <c r="M1512" t="inlineStr">
        <is>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  © 2025 IEEE.</t>
        </is>
      </c>
      <c r="P1512" t="inlineStr">
        <is>
          <t>10.1109/ICICT64582.2025.00075</t>
        </is>
      </c>
      <c r="R1512" t="inlineStr">
        <is>
          <t>https://www.scopus.com/inward/record.uri?eid=2-s2.0-105010755513&amp;doi=10.1109%2FICICT64582.2025.00075&amp;partnerID=40&amp;md5=a8c0722ff73d23908d598aff4ca0c4f8</t>
        </is>
      </c>
      <c r="S1512" t="inlineStr">
        <is>
          <t>Adaptive Systems; ADHD; Artificial Intelligence; Attention Analysis; Behavioral Metrics; Biofeedback; Cognitive Assessment; Diagnostic Framework; Diagnostic Tools; Immersive Environments; Machine Learning; Neurodevelopmental Disorders; Physiological Monitoring; Virtual Reality</t>
        </is>
      </c>
      <c r="U1512" t="inlineStr">
        <is>
          <t>Behavioral research; Biofeedback; Cognitive systems; Computer aided diagnosis; Cost effectiveness; Diagnostic products; Diseases; Learning systems; Patient monitoring; Physiological models; Psychophysiology; Attention analyze; Attention deficit hyperactivity disorder; Behavioral metric; Cognitive assessments; Diagnostic framework; Diagnostics tools; Immersive environment; Machine-learning; Neurodevelopmental disorder; Physiological monitoring; Artificial intelligence; Virtual reality</t>
        </is>
      </c>
      <c r="W1512" t="inlineStr">
        <is>
          <t>Scopus</t>
        </is>
      </c>
      <c r="X1512" t="inlineStr">
        <is>
          <t>2-s2.0-105010755513</t>
        </is>
      </c>
      <c r="AD1512" t="inlineStr">
        <is>
          <t>Scopus</t>
        </is>
      </c>
    </row>
    <row r="1513" hidden="1">
      <c r="A1513" t="inlineStr">
        <is>
          <t>Common spatial pattern based feature extractor with hybrid Linknet-SqueezeNet for ADHD detection from EEG signal</t>
        </is>
      </c>
      <c r="B1513">
        <f>IF(COUNTIF($A$1:A1512,
IF(ISNUMBER(MATCH(RIGHT(TRIM(A1512),1),{".",",",";",":","!","?"},0)),
LEFT(TRIM(A1512),LEN(TRIM(A1512))-1),
TRIM(A1512)
))=1,
"Not Duplicate",
"Duplicate")</f>
        <v/>
      </c>
      <c r="C1513">
        <f>_xlfn.IFNA(_xlfn.XLOOKUP(A1513, Table1[Title], Table1[Inclusion/Exclusion Decision]), "Added studies")</f>
        <v/>
      </c>
      <c r="D1513" t="inlineStr">
        <is>
          <t>Sindhu T.N.; Sujatha S.R.</t>
        </is>
      </c>
      <c r="H1513" t="n">
        <v>2025</v>
      </c>
      <c r="I1513" t="inlineStr">
        <is>
          <t>Progress in Engineering Science</t>
        </is>
      </c>
      <c r="J1513" t="n">
        <v>2</v>
      </c>
      <c r="K1513" t="n">
        <v>4</v>
      </c>
      <c r="L1513" t="n">
        <v>100172</v>
      </c>
      <c r="M1513" t="inlineStr">
        <is>
          <t>A neurodevelopmental disorder, Attention Deficit Hyperactivity Disorder (ADHD) causes hyperactivity, inattention and impulsivity, impacting behavior and thinking. Early ADHD diagnosis is vital for successful treatment and management. Electroencephalogram's (EEG) ability to monitor brain patterns makes it useful for diagnosing ADHD. This paper proposes a novel ADHD detection framework via an improved deep learning approach. To improve EEG signal clarity, preprocessing begins with an Improved Wiener Filtering approach. Subsequently, four advanced feature extraction techniques, namely Discrete Wavelet Transform (DWT), Spectral, Improved Common Spatial Pattern (ICSP), and Band Power (BP) Analysis are employed to extract the relevant time-frequency, spatial, and spectral information from EEG data. These extracted features are then passed into a hybrid deep learning model, Improved LinkNet-SqueezeNet (ImpLN-SQN), designed to enhance the detection accuracy. The Improved LinkNet (ImpLN) model, a key component of the framework, refines the conventional LinkNet architecture by integrating modified encoder blocks with diverse activation functions and an adaptive weighted batch normalization technique, ensuring robust feature extraction and reduced computational complexity. The SqueezeNet model, known for its lightweight yet effective structure, complements ImpLN by further refining feature representations. Combining the models' outputs yields a binary classification: “0” for “healthy” individuals and “1” for “ADHD”. Evaluations validate the model's superior performance, supporting its use in ADHD diagnosis. The ImpLN-SQN method showed superior performance, with an accuracy of 0.954, precision of 0.949, and specificity of 0.956. Further, it achieved lower error scores with False Negative Rate (FNR) at 0.048 and False Positive Rate (FPR) at 0.044. © 2025 Elsevier B.V.</t>
        </is>
      </c>
      <c r="P1513" t="inlineStr">
        <is>
          <t>10.1016/j.pes.2025.100172</t>
        </is>
      </c>
      <c r="R1513" t="inlineStr">
        <is>
          <t>https://www.scopus.com/inward/record.uri?eid=2-s2.0-105021305155&amp;doi=10.1016%2Fj.pes.2025.100172&amp;partnerID=40&amp;md5=be9df36c96b936a46a814d4f37ed7fd0</t>
        </is>
      </c>
      <c r="S1513" t="inlineStr">
        <is>
          <t>ADHD detection; Improved CSP; Improved LinkNet; Improved Wiener filtering; Modified weight batch normalization</t>
        </is>
      </c>
      <c r="U1513" t="inlineStr">
        <is>
          <t>Biomedical signal processing; Computer aided diagnosis; Deep learning; Electroencephalography; Feature extraction; Learning systems; Signal detection; Tellurium compounds; Wiener filtering; Attention deficit hyperactivity disorder; Attention deficit hyperactivity disorder detection; Common spatial patterns; Improved CSP; Improved linknet; Improved wiener filtering; LinkNet; Modified weight batch normalization; Normalisation; Wiener-filtering; Extraction</t>
        </is>
      </c>
      <c r="W1513" t="inlineStr">
        <is>
          <t>Scopus</t>
        </is>
      </c>
      <c r="X1513" t="inlineStr">
        <is>
          <t>2-s2.0-105021305155</t>
        </is>
      </c>
      <c r="AD1513" t="inlineStr">
        <is>
          <t>Scopus</t>
        </is>
      </c>
    </row>
    <row r="1514">
      <c r="A1514" t="inlineStr">
        <is>
          <t>Noninvasive brain–computer interfaces for children with neurodevelopmental disorders: Attention deficit hyperactivity disorder and autism spectrum disorder</t>
        </is>
      </c>
      <c r="B1514">
        <f>IF(COUNTIF($A$1:A1513,
IF(ISNUMBER(MATCH(RIGHT(TRIM(A1513),1),{".",",",";",":","!","?"},0)),
LEFT(TRIM(A1513),LEN(TRIM(A1513))-1),
TRIM(A1513)
))=1,
"Not Duplicate",
"Duplicate")</f>
        <v/>
      </c>
      <c r="C1514">
        <f>_xlfn.IFNA(_xlfn.XLOOKUP(A1514, Table1[Title], Table1[Inclusion/Exclusion Decision]), "Added studies")</f>
        <v/>
      </c>
      <c r="D1514" t="inlineStr">
        <is>
          <t>Zhang T.; Zhou X.; Li X.; Wang Y.; Fan Q.; Liang J.; Wu F.; Zhou X.; Du Q.</t>
        </is>
      </c>
      <c r="H1514" t="n">
        <v>2025</v>
      </c>
      <c r="I1514" t="inlineStr">
        <is>
          <t>Displays</t>
        </is>
      </c>
      <c r="J1514" t="n">
        <v>86</v>
      </c>
      <c r="L1514" t="n">
        <v>102886</v>
      </c>
      <c r="M1514" t="inlineStr">
        <is>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 © 2024 The Authors</t>
        </is>
      </c>
      <c r="P1514" t="inlineStr">
        <is>
          <t>10.1016/j.displa.2024.102886</t>
        </is>
      </c>
      <c r="R1514" t="inlineStr">
        <is>
          <t>https://www.scopus.com/inward/record.uri?eid=2-s2.0-85210739215&amp;doi=10.1016%2Fj.displa.2024.102886&amp;partnerID=40&amp;md5=fcc60b35ffd39c246669ac21f719ad9d</t>
        </is>
      </c>
      <c r="S1514" t="inlineStr">
        <is>
          <t>Attention deficit hyperactivity disorder; Autism spectrum disorder; Neurodevelopmental disorders; Noninvasive brain–computer interface; Systematic review</t>
        </is>
      </c>
      <c r="U1514" t="inlineStr">
        <is>
          <t>Brain computer interface; Brain mapping; Clinical research; Disease control; Electrocardiography; Electroencephalography; Electrooculography; Neurodegenerative diseases; Noninvasive medical procedures; Patient rehabilitation; Attention deficit hyperactivity disorder; Autism spectrum disorders; Brain activity; Children with autisms; Functional magnetic resonance imaging; Interface technology; Neurodevelopmental disorder; Noninvasive brain–computer interface; Randomized controlled trial; Systematic Review</t>
        </is>
      </c>
      <c r="V1514" t="inlineStr">
        <is>
          <t>All Open Access; Hybrid Gold Open Access</t>
        </is>
      </c>
      <c r="W1514" t="inlineStr">
        <is>
          <t>Scopus</t>
        </is>
      </c>
      <c r="X1514" t="inlineStr">
        <is>
          <t>2-s2.0-85210739215</t>
        </is>
      </c>
      <c r="AD1514" t="inlineStr">
        <is>
          <t>Scopus</t>
        </is>
      </c>
    </row>
    <row r="1515">
      <c r="A1515" t="inlineStr">
        <is>
          <t>Puberty and ADHD: A scoping review and framework for future research</t>
        </is>
      </c>
      <c r="B1515">
        <f>IF(COUNTIF($A$1:A1514,
IF(ISNUMBER(MATCH(RIGHT(TRIM(A1514),1),{".",",",";",":","!","?"},0)),
LEFT(TRIM(A1514),LEN(TRIM(A1514))-1),
TRIM(A1514)
))=1,
"Not Duplicate",
"Duplicate")</f>
        <v/>
      </c>
      <c r="C1515">
        <f>_xlfn.IFNA(_xlfn.XLOOKUP(A1515, Table1[Title], Table1[Inclusion/Exclusion Decision]), "Added studies")</f>
        <v/>
      </c>
      <c r="D1515" t="inlineStr">
        <is>
          <t>Friedel E.; Vijayakumar N.; Staniland L.; Silk T.J.</t>
        </is>
      </c>
      <c r="H1515" t="n">
        <v>2025</v>
      </c>
      <c r="I1515" t="inlineStr">
        <is>
          <t>Clinical Psychology Review</t>
        </is>
      </c>
      <c r="J1515" t="n">
        <v>117</v>
      </c>
      <c r="L1515" t="n">
        <v>102567</v>
      </c>
      <c r="M1515" t="inlineStr">
        <is>
          <t>Individuals with ADHD may experience puberty differently from their peers, which has implications for their health and wellbeing. This scoping review characterised and summarised literature reporting quantitative analyses of puberty and ADHD. To identify studies, nine databases (MEDLINE Complete, Web of Science, Embase, PsycInfo, ERIC, CENTRAL, PsycExtra, WHO ICTRP, and ProQuest Dissertations &amp; Theses) were searched using key terms related to puberty/pubertal hormones and ADHD/ADHD traits. From 2795 initial records, 89 studies were eligible. Relevant analyses in included studies were categorised under five topics: 1) pubertal group comparisons between participants with ADHD and control participants; 2) associations between puberty and ADHD; 3) prevalence of ADHD in atypical puberty conditions; 4) ADHD medication effects on puberty; and 5) puberty and co-occurring psychological conditions. With some exceptions, summarised findings for each topic were generally inconsistent, indicating further well-planned primary studies are needed. A framework for future research is provided, recommending methodological improvements, including use of approaches that capture the complexities of puberty and ADHD, more inclusive sampling, and employing theories/models that recognise dynamics between puberty, psychological, social, and other biological factors. Additionally, it is recommended that research priorities in this area are identified in collaboration with key stakeholders, especially the ADHD community. © 2024</t>
        </is>
      </c>
      <c r="P1515" t="inlineStr">
        <is>
          <t>10.1016/j.cpr.2025.102567</t>
        </is>
      </c>
      <c r="R1515" t="inlineStr">
        <is>
          <t>https://www.scopus.com/inward/record.uri?eid=2-s2.0-86000158145&amp;doi=10.1016%2Fj.cpr.2025.102567&amp;partnerID=40&amp;md5=d32de1b0163adf62c5b6b24df66b8983</t>
        </is>
      </c>
      <c r="S1515" t="inlineStr">
        <is>
          <t>ADHD; Adolescents; Attention-deficit/hyperactivity disorder; Children; Puberty; Sex hormones</t>
        </is>
      </c>
      <c r="U1515" t="inlineStr">
        <is>
          <t>Adolescent; Attention Deficit Disorder with Hyperactivity; Child; Humans; Puberty; atomoxetine; edivoxetine; estradiol; lisdexamfetamine; prasterone; progesterone; sex hormone; testosterone; adolescent; attention deficit hyperactivity disorder; Barratt Impulsiveness Scale; central precocious puberty; child; Child Behavior Checklist; clinical assessment; clinical trial (topic); comparative study; data base; delayed puberty; disease association; female; human; hyperactivity; hypogonadotropic hypogonadism; male; menarche; methodology; obesity; onset age; oppositional defiant disorder; precocious puberty; prevalence; psychological aspect; pubertal development scale; puberty; quantitative analysis; research priority; Review; scoping review; sensation seeking; social aspect; supervised machine learning; systematic review; testotoxicosis; drug therapy; epidemiology; pathophysiology; physiology; psychology</t>
        </is>
      </c>
      <c r="V1515" t="inlineStr">
        <is>
          <t>All Open Access; Hybrid Gold Open Access</t>
        </is>
      </c>
      <c r="W1515" t="inlineStr">
        <is>
          <t>Scopus</t>
        </is>
      </c>
      <c r="X1515" t="inlineStr">
        <is>
          <t>2-s2.0-86000158145</t>
        </is>
      </c>
      <c r="AD1515" t="inlineStr">
        <is>
          <t>Scopus</t>
        </is>
      </c>
    </row>
    <row r="1516">
      <c r="A1516" t="inlineStr">
        <is>
          <t>Enhancing Psychologists' Understanding Through Explainable Deep Learning Framework for ADHD Diagnosis</t>
        </is>
      </c>
      <c r="B1516">
        <f>IF(COUNTIF($A$1:A1515,
IF(ISNUMBER(MATCH(RIGHT(TRIM(A1515),1),{".",",",";",":","!","?"},0)),
LEFT(TRIM(A1515),LEN(TRIM(A1515))-1),
TRIM(A1515)
))=1,
"Not Duplicate",
"Duplicate")</f>
        <v/>
      </c>
      <c r="C1516">
        <f>_xlfn.IFNA(_xlfn.XLOOKUP(A1516, Table1[Title], Table1[Inclusion/Exclusion Decision]), "Added studies")</f>
        <v/>
      </c>
      <c r="D1516" t="inlineStr">
        <is>
          <t>Rehman A.; Lin J.C.-W.; Heldal I.</t>
        </is>
      </c>
      <c r="H1516" t="n">
        <v>2025</v>
      </c>
      <c r="I1516" t="inlineStr">
        <is>
          <t>Expert Systems</t>
        </is>
      </c>
      <c r="J1516" t="n">
        <v>42</v>
      </c>
      <c r="K1516" t="n">
        <v>2</v>
      </c>
      <c r="L1516" t="inlineStr">
        <is>
          <t>e13788</t>
        </is>
      </c>
      <c r="M1516" t="inlineStr">
        <is>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 © 2024 John Wiley &amp; Sons Ltd.</t>
        </is>
      </c>
      <c r="P1516" t="inlineStr">
        <is>
          <t>10.1111/exsy.13788</t>
        </is>
      </c>
      <c r="R1516" t="inlineStr">
        <is>
          <t>https://www.scopus.com/inward/record.uri?eid=2-s2.0-85209063572&amp;doi=10.1111%2Fexsy.13788&amp;partnerID=40&amp;md5=c928f14a03d0a580cb7028e3af2eef50</t>
        </is>
      </c>
      <c r="S1516" t="inlineStr">
        <is>
          <t>ADHD diagnosis; attention deficit hyperactivity disorder (ADHD); deep learning; explainable artificial intelligence (XAI); psychologists in loop</t>
        </is>
      </c>
      <c r="U1516" t="inlineStr">
        <is>
          <t>Adversarial machine learning; Deep neural networks; Deep reinforcement learning; Feature Selection; Recurrent neural networks; Attention deficit hyperactivity disorder; Attention deficit hyperactivity disorder diagnose; Deep learning; Explainable artificial intelligence (XAI); Learning frameworks; Multi-class categorization; Neural-networks; Psychologist in loop; Contrastive Learning</t>
        </is>
      </c>
      <c r="V1516" t="inlineStr">
        <is>
          <t>All Open Access; Bronze Open Access; Green Open Access</t>
        </is>
      </c>
      <c r="W1516" t="inlineStr">
        <is>
          <t>Scopus</t>
        </is>
      </c>
      <c r="X1516" t="inlineStr">
        <is>
          <t>2-s2.0-85209063572</t>
        </is>
      </c>
      <c r="AD1516" t="inlineStr">
        <is>
          <t>Scopus</t>
        </is>
      </c>
    </row>
    <row r="1517">
      <c r="A1517" t="inlineStr">
        <is>
          <t>ADHD detection from EEG signals using GCN based on multi-domain features</t>
        </is>
      </c>
      <c r="B1517">
        <f>IF(COUNTIF($A$1:A1516,
IF(ISNUMBER(MATCH(RIGHT(TRIM(A1516),1),{".",",",";",":","!","?"},0)),
LEFT(TRIM(A1516),LEN(TRIM(A1516))-1),
TRIM(A1516)
))=1,
"Not Duplicate",
"Duplicate")</f>
        <v/>
      </c>
      <c r="C1517">
        <f>_xlfn.IFNA(_xlfn.XLOOKUP(A1517, Table1[Title], Table1[Inclusion/Exclusion Decision]), "Added studies")</f>
        <v/>
      </c>
      <c r="D1517" t="inlineStr">
        <is>
          <t>Li L.; Guo X.; Yang Z.; Zhao Y.; Liu X.; Yang J.; Chen Y.; Peng X.; Han L.</t>
        </is>
      </c>
      <c r="H1517" t="n">
        <v>2025</v>
      </c>
      <c r="I1517" t="inlineStr">
        <is>
          <t>Frontiers in Neuroscience</t>
        </is>
      </c>
      <c r="J1517" t="n">
        <v>19</v>
      </c>
      <c r="L1517" t="n">
        <v>1561994</v>
      </c>
      <c r="M1517" t="inlineStr">
        <is>
          <t>Introduction: Attention deficit hyperactivity disorder (ADHD) is a common psychiatric disorder in children during their early school years. While many researchers have explored automated ADHD detection methods, developing accurate, rapid, and reliable approaches remains challenging. Methods: This study proposes a graph convolutional neural network (GCN)-based ADHD detection framework utilizing multi-domain electroencephalogram (EEG) features. First, time-domain and frequency-domain features are extracted via long short-term memory (LSTM) and convolutional neural network (CNN) models, respectively. Second, a novel functional connectivity matrix is constructed by fusing phase lag index (PLI) and coherence (COH) features to simultaneously capture phase synchrony and signal intensity consistency between brain regions. Finally, a GCN model integrates these time-frequency features with topological patterns from the connectivity matrix for ADHD classification. Results: Evaluated on two EEG datasets, the proposed method achieved average accuracies of 97.29% and 96.67%, outperforming comparative models (XGBoost, LightGBM, AdaBoost, random forest). Visualization experiments further revealed distinct brain connectivity distributions between ADHD patients and healthy controls. Discussion: The fused functional connectivity matrix surpasses traditional single-metric approaches in characterizing brain interactions. By synergistically combining time, frequency, and topological features, the GCN framework enables more precise ADHD detection. This method demonstrates potential for assisting neurologists in clinical diagnosis while providing interpretable neurophysiological insights. Copyright © 2025 Li, Guo, Yang, Zhao, Liu, Yang, Chen, Peng and Han.</t>
        </is>
      </c>
      <c r="P1517" t="inlineStr">
        <is>
          <t>10.3389/fnins.2025.1561994</t>
        </is>
      </c>
      <c r="R1517" t="inlineStr">
        <is>
          <t>https://www.scopus.com/inward/record.uri?eid=2-s2.0-105003059465&amp;doi=10.3389%2Ffnins.2025.1561994&amp;partnerID=40&amp;md5=ebef01281132d16a5d0924ebbff85fa9</t>
        </is>
      </c>
      <c r="S1517" t="inlineStr">
        <is>
          <t>ADHD; brain functional connectivity; EEG; GCN; multi-domain features</t>
        </is>
      </c>
      <c r="U1517" t="inlineStr">
        <is>
          <t>accuracy; adult; algorithm; anxiety; Article; artificial intelligence; attention deficit hyperactivity disorder; brain region; child; clinical article; cognition; controlled study; convolutional neural network; correlation analysis; deep learning; depression; diagnostic test accuracy study; electroencephalogram; feature extraction; female; functional connectivity; functional magnetic resonance imaging; hippocampus; human; long short term memory network; machine learning; major clinical study; male; memory cell; mental disease; nerve cell network; rank sum test; receiver operating characteristic; sensitivity and specificity; support vector machine; training; working memory</t>
        </is>
      </c>
      <c r="V1517" t="inlineStr">
        <is>
          <t>All Open Access; Gold Open Access; Green Open Access</t>
        </is>
      </c>
      <c r="W1517" t="inlineStr">
        <is>
          <t>Scopus</t>
        </is>
      </c>
      <c r="X1517" t="inlineStr">
        <is>
          <t>2-s2.0-105003059465</t>
        </is>
      </c>
      <c r="AD1517" t="inlineStr">
        <is>
          <t>Scopus</t>
        </is>
      </c>
    </row>
    <row r="1518">
      <c r="A1518" t="inlineStr">
        <is>
          <t>Comparison of Machine Learning Methods for ADHD Medical Imaging Diagnosis</t>
        </is>
      </c>
      <c r="B1518">
        <f>IF(COUNTIF($A$1:A1517,
IF(ISNUMBER(MATCH(RIGHT(TRIM(A1517),1),{".",",",";",":","!","?"},0)),
LEFT(TRIM(A1517),LEN(TRIM(A1517))-1),
TRIM(A1517)
))=1,
"Not Duplicate",
"Duplicate")</f>
        <v/>
      </c>
      <c r="C1518">
        <f>_xlfn.IFNA(_xlfn.XLOOKUP(A1518, Table1[Title], Table1[Inclusion/Exclusion Decision]), "Added studies")</f>
        <v/>
      </c>
      <c r="D1518" t="inlineStr">
        <is>
          <t>Xue Y.</t>
        </is>
      </c>
      <c r="H1518" t="n">
        <v>2025</v>
      </c>
      <c r="I1518" t="inlineStr">
        <is>
          <t>2025 7th International Conference on Next Generation Data-Driven Networks, NGDN 2025</t>
        </is>
      </c>
      <c r="M1518" t="inlineStr">
        <is>
          <t>ADHD is a chronic disorder that significantly affects patients'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  © 2025 IEEE.</t>
        </is>
      </c>
      <c r="P1518" t="inlineStr">
        <is>
          <t>10.1109/NGDN66208.2025.11182153</t>
        </is>
      </c>
      <c r="R1518" t="inlineStr">
        <is>
          <t>https://www.scopus.com/inward/record.uri?eid=2-s2.0-105019323392&amp;doi=10.1109%2FNGDN66208.2025.11182153&amp;partnerID=40&amp;md5=eef391b13a124d8f546a6382ac46ef18</t>
        </is>
      </c>
      <c r="S1518" t="inlineStr">
        <is>
          <t>ADHD; Machine Learning; Medical Imaging; Model Comparison</t>
        </is>
      </c>
      <c r="U1518" t="inlineStr">
        <is>
          <t>Classification (of information); Diagnosis; Diseases; Learning systems; Machine learning; ADHD; Chronic disorders; Classification performance; Features extraction; Interpersonal relationship; Machine learning methods; Machine-learning; Models comparisons; Quality of life; Visualization analysis; Medical imaging</t>
        </is>
      </c>
      <c r="W1518" t="inlineStr">
        <is>
          <t>Scopus</t>
        </is>
      </c>
      <c r="X1518" t="inlineStr">
        <is>
          <t>2-s2.0-105019323392</t>
        </is>
      </c>
      <c r="AD1518" t="inlineStr">
        <is>
          <t>Scopus</t>
        </is>
      </c>
    </row>
    <row r="1519" hidden="1">
      <c r="A1519" t="inlineStr">
        <is>
          <t>Characterizing patients at higher cardiovascular risk for prescribed stimulants: Learning from health records data with predictive analytics and data mining techniques</t>
        </is>
      </c>
      <c r="B1519">
        <f>IF(COUNTIF($A$1:A1518,
IF(ISNUMBER(MATCH(RIGHT(TRIM(A1518),1),{".",",",";",":","!","?"},0)),
LEFT(TRIM(A1518),LEN(TRIM(A1518))-1),
TRIM(A1518)
))=1,
"Not Duplicate",
"Duplicate")</f>
        <v/>
      </c>
      <c r="C1519">
        <f>_xlfn.IFNA(_xlfn.XLOOKUP(A1519, Table1[Title], Table1[Inclusion/Exclusion Decision]), "Added studies")</f>
        <v/>
      </c>
      <c r="D1519" t="inlineStr">
        <is>
          <t>Yan Y.; Chen Q.; Nasir R.; Griffin P.; Bone C.; Tuan W.-J.</t>
        </is>
      </c>
      <c r="H1519" t="n">
        <v>2025</v>
      </c>
      <c r="I1519" t="inlineStr">
        <is>
          <t>Computers in Biology and Medicine</t>
        </is>
      </c>
      <c r="J1519" t="n">
        <v>188</v>
      </c>
      <c r="L1519" t="n">
        <v>109870</v>
      </c>
      <c r="M1519" t="inlineStr">
        <is>
          <t>Objective: Given the significantly increased number of individuals prescribed stimulants in the past decade, there has been growing concern regarding the risk of cardiovascular events among adults on stimulant therapy. We aimed to quantify the added risk of cardiovascular events by prescription stimulant use and characterize patients who were adversely affected. Methods: Using electronic health records of adults with Attention-Deficit/Hyperactivity Disorder from TriNetX Research Network in 2010–2020, we developed and compared different machine learning models to predict one-year cardiovascular risk based on individual's prescription stimulant use, demographics, and comorbidities for four separate age groups. With the trained risk prediction models, we estimated added risk of cardiovascular events and utilized association rule mining (ARM) to identify clinical characteristics of patients adversely affected by prescription stimulant use. Results: The study cohort consisted of 219,965 adults, including 102,138 (46.4 %) persons on stimulant therapy. All prediction models achieved high areas under receiver operating characteristic curve of 0.77–0.84 in predicting one-year cardiovascular risk across all age groups. Of patients with 25 % highest added risks, ARM identified critical features in major categories including common risk factors of cardiovascular events, prior cardiovascular events, substance use disorders, and psychological disorders. A watch list of comorbidities was constructed and validated for each age group to show added risk of prescribing stimulants to patients with these conditions. Discussion and conclusion: We integrated predictive modeling and data mining to characterize patients adversely affected by prescription stimulant use. Future research is needed to externally validate identified features to guide safer stimulant prescribing. © 2025 Elsevier Ltd</t>
        </is>
      </c>
      <c r="P1519" t="inlineStr">
        <is>
          <t>10.1016/j.compbiomed.2025.109870</t>
        </is>
      </c>
      <c r="R1519" t="inlineStr">
        <is>
          <t>https://www.scopus.com/inward/record.uri?eid=2-s2.0-85217889406&amp;doi=10.1016%2Fj.compbiomed.2025.109870&amp;partnerID=40&amp;md5=0f0e9136ace8f6f76acb8bbb84946fbd</t>
        </is>
      </c>
      <c r="S1519" t="inlineStr">
        <is>
          <t>Data mining; Electronic health records; Predictive modeling; Substance use</t>
        </is>
      </c>
      <c r="U1519" t="inlineStr">
        <is>
          <t>Adolescent; Adult; Attention Deficit Disorder with Hyperactivity; Cardiovascular Diseases; Central Nervous System Stimulants; Data Mining; Electronic Health Records; Female; Heart Disease Risk Factors; Humans; Machine Learning; Male; Middle Aged; Risk Assessment; Prediction models; Predictive analytics; central stimulant agent; Age groups; Cardiovascular event; Cardiovascular risk; Comorbidities; Data-mining techniques; Electronic health; Health records; Predictive models; Rule mining; Substance use; adult; age; aged; Article; attention deficit hyperactivity disorder; cardiovascular disease; cardiovascular risk; comorbidity; data mining; drug dependence; electronic health record; emotional disorder; female; groups by age; human; machine learning; major clinical study; male; mental disease; middle aged; predictive model; prescription; receiver operating characteristic; retrospective study; risk factor; substance use; young adult; adolescent; cardiovascular disease; drug therapy; epidemiology; heart disease risk factor; procedures; risk assessment; Electronic health record</t>
        </is>
      </c>
      <c r="V1519" t="inlineStr">
        <is>
          <t>All Open Access; Green Open Access; Hybrid Gold Open Access</t>
        </is>
      </c>
      <c r="W1519" t="inlineStr">
        <is>
          <t>Scopus</t>
        </is>
      </c>
      <c r="X1519" t="inlineStr">
        <is>
          <t>2-s2.0-85217889406</t>
        </is>
      </c>
      <c r="AD1519" t="inlineStr">
        <is>
          <t>Scopus</t>
        </is>
      </c>
    </row>
    <row r="1520" hidden="1">
      <c r="A1520" t="inlineStr">
        <is>
          <t>Optimized Temporal Denoised Convolutional Autoencoder for Enhanced ADHD Classification Using fMRI Data</t>
        </is>
      </c>
      <c r="B1520">
        <f>IF(COUNTIF($A$1:A1519,
IF(ISNUMBER(MATCH(RIGHT(TRIM(A1519),1),{".",",",";",":","!","?"},0)),
LEFT(TRIM(A1519),LEN(TRIM(A1519))-1),
TRIM(A1519)
))=1,
"Not Duplicate",
"Duplicate")</f>
        <v/>
      </c>
      <c r="C1520">
        <f>_xlfn.IFNA(_xlfn.XLOOKUP(A1520, Table1[Title], Table1[Inclusion/Exclusion Decision]), "Added studies")</f>
        <v/>
      </c>
      <c r="D1520" t="inlineStr">
        <is>
          <t>Begum Z.; Shaik K.</t>
        </is>
      </c>
      <c r="H1520" t="n">
        <v>2025</v>
      </c>
      <c r="I1520" t="inlineStr">
        <is>
          <t>IEEE Access</t>
        </is>
      </c>
      <c r="J1520" t="n">
        <v>13</v>
      </c>
      <c r="M1520"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 © 2013 IEEE.</t>
        </is>
      </c>
      <c r="P1520" t="inlineStr">
        <is>
          <t>10.1109/ACCESS.2025.3539706</t>
        </is>
      </c>
      <c r="R1520" t="inlineStr">
        <is>
          <t>https://www.scopus.com/inward/record.uri?eid=2-s2.0-85217449380&amp;doi=10.1109%2FACCESS.2025.3539706&amp;partnerID=40&amp;md5=eb1ceb341f3b5a3fcc74a1b1e7e6a09e</t>
        </is>
      </c>
      <c r="S1520" t="inlineStr">
        <is>
          <t>adaptive osprey optimization; Attention deficit hyperactivity disorder; deep learning; fMRI images; optimized temporal denoised convolutional autoencoder; spatial features</t>
        </is>
      </c>
      <c r="U1520" t="inlineStr">
        <is>
          <t>Clinical research; Convolutional neural networks; Diagnosis; Functional neuroimaging; Image denoising; mHealth; Adaptive osprey optimization; Attention deficit hyperactivity disorder; Auto encoders; Convolutional networks; Deep learning; Functional magnetic resonance imaging; Functional magnetic resonance imaging image; Optimisations; Optimized temporal denoised convolutional autoencoder; Spatial features; Diseases</t>
        </is>
      </c>
      <c r="V1520" t="inlineStr">
        <is>
          <t>All Open Access; Gold Open Access; Green Open Access</t>
        </is>
      </c>
      <c r="W1520" t="inlineStr">
        <is>
          <t>Scopus</t>
        </is>
      </c>
      <c r="X1520" t="inlineStr">
        <is>
          <t>2-s2.0-85217449380</t>
        </is>
      </c>
      <c r="AD1520" t="inlineStr">
        <is>
          <t>Scopus</t>
        </is>
      </c>
    </row>
    <row r="1521" hidden="1">
      <c r="A1521" t="inlineStr">
        <is>
          <t>A Systematic Review of Aperiodic Neural Activity in Clinical Investigations</t>
        </is>
      </c>
      <c r="B1521">
        <f>IF(COUNTIF($A$1:A1520,
IF(ISNUMBER(MATCH(RIGHT(TRIM(A1520),1),{".",",",";",":","!","?"},0)),
LEFT(TRIM(A1520),LEN(TRIM(A1520))-1),
TRIM(A1520)
))=1,
"Not Duplicate",
"Duplicate")</f>
        <v/>
      </c>
      <c r="C1521">
        <f>_xlfn.IFNA(_xlfn.XLOOKUP(A1521, Table1[Title], Table1[Inclusion/Exclusion Decision]), "Added studies")</f>
        <v/>
      </c>
      <c r="D1521" t="inlineStr">
        <is>
          <t>Donoghue T.</t>
        </is>
      </c>
      <c r="H1521" t="n">
        <v>2025</v>
      </c>
      <c r="I1521" t="inlineStr">
        <is>
          <t>European Journal of Neuroscience</t>
        </is>
      </c>
      <c r="J1521" t="n">
        <v>62</v>
      </c>
      <c r="K1521" t="n">
        <v>7</v>
      </c>
      <c r="L1521" t="inlineStr">
        <is>
          <t>e70255</t>
        </is>
      </c>
      <c r="M1521" t="inlineStr">
        <is>
          <t>Aperiodic neural activity—activity with no characteristic frequency—has increasingly become a common feature of study, including in clinical work. Reports investigating aperiodic activity from patients from a broad range of clinical disorders have sought to evaluate aperiodic activity as a putative biomarker relating to diagnosis or treatment response and/or as a potential marker of underlying physiological activity. However, there is thus far no clear consensus on if and how aperiodic neural activity relates to clinical disorders. This systematic literature review, following PRISMA guidelines, examines reports of aperiodic activity in electrophysiological recordings from human patients with psychiatric and/or neurological disorders, finding 177 reports across 38 disorders. Results are summarized to evaluate current findings and examine what can be learned as pertains to the analysis, interpretations and overall utility of aperiodic neural activity in clinical investigations. Aperiodic activity is commonly reported to relate to clinical diagnoses, with 32 of 38 disorders reporting a significant effect in diagnostic and/or treatment-related studies. However, there is variation in the consistency of results across disorders, with the heterogeneity of patient groups, disease aetiologies and treatment status arising as common themes. Overall, the current variability of results, potentially confounding covariates, and limitations in current understanding of aperiodic activity suggest further work is needed before aperiodic activity can be established as a potential biomarker and/or marker of underlying pathological physiology. A series of recommendations are proposed to assist with guiding productive future work on the clinical utility of studying aperiodic neural activity. © 2025 The Author(s). European Journal of Neuroscience published by Federation of European Neuroscience Societies and John Wiley &amp; Sons Ltd.</t>
        </is>
      </c>
      <c r="P1521" t="inlineStr">
        <is>
          <t>10.1111/ejn.70255</t>
        </is>
      </c>
      <c r="R1521" t="inlineStr">
        <is>
          <t>https://www.scopus.com/inward/record.uri?eid=2-s2.0-105018399273&amp;doi=10.1111%2Fejn.70255&amp;partnerID=40&amp;md5=4c7141477817d9ff57abc825ab163389</t>
        </is>
      </c>
      <c r="S1521" t="inlineStr">
        <is>
          <t>aperiodic exponent; aperiodic neural activity; biomarker; clinical neurophysiology; EI ratio; spectral parameterization; spectral slope</t>
        </is>
      </c>
      <c r="U1521" t="inlineStr">
        <is>
          <t>Brain; Electroencephalography; Humans; Mental Disorders; Nervous System Diseases; Alzheimer disease; aperiodic neural activity; attention deficit hyperactivity disorder; autism; behavioral synchrony; brain depth stimulation; brain electrophysiology; cerebrovascular accident; clinical examination; consciousness disorder; dementia; depression; electrical conductivity parameters; electroconvulsive therapy; electroencephalography; electromyography; electrophysiological procedures; epilepsy; human; Lewy body; machine learning; magnetoencephalography; mental disease; nerve conduction; neurofibromatosis type 1; neurologic disease; nuclear magnetic resonance imaging; obsessive compulsive disorder; Parkinson disease; posttraumatic stress disorder; prognosis; REM sleep behavior disorder; Review; schizophrenia; symptom assessment; symptom burden; systematic review; time series analysis; transcranial random noise stimulation; traumatic brain injury; treatment response; tuberous sclerosis; brain; diagnosis; mental disease; neurologic disease; pathophysiology</t>
        </is>
      </c>
      <c r="V1521" t="inlineStr">
        <is>
          <t>All Open Access; Green Open Access; Hybrid Gold Open Access</t>
        </is>
      </c>
      <c r="W1521" t="inlineStr">
        <is>
          <t>Scopus</t>
        </is>
      </c>
      <c r="X1521" t="inlineStr">
        <is>
          <t>2-s2.0-105018399273</t>
        </is>
      </c>
      <c r="AD1521" t="inlineStr">
        <is>
          <t>Scopus</t>
        </is>
      </c>
    </row>
    <row r="1522">
      <c r="A1522" t="inlineStr">
        <is>
          <t>Automated ADHD detection using dual-modal sensory data and machine learning</t>
        </is>
      </c>
      <c r="B1522">
        <f>IF(COUNTIF($A$1:A1521,
IF(ISNUMBER(MATCH(RIGHT(TRIM(A1521),1),{".",",",";",":","!","?"},0)),
LEFT(TRIM(A1521),LEN(TRIM(A1521))-1),
TRIM(A1521)
))=1,
"Not Duplicate",
"Duplicate")</f>
        <v/>
      </c>
      <c r="C1522">
        <f>_xlfn.IFNA(_xlfn.XLOOKUP(A1522, Table1[Title], Table1[Inclusion/Exclusion Decision]), "Added studies")</f>
        <v/>
      </c>
      <c r="D1522" t="inlineStr">
        <is>
          <t>Ji Y.; Zhang-Lea J.; Tran J.</t>
        </is>
      </c>
      <c r="H1522" t="n">
        <v>2025</v>
      </c>
      <c r="I1522" t="inlineStr">
        <is>
          <t>Medical Engineering and Physics</t>
        </is>
      </c>
      <c r="J1522" t="n">
        <v>139</v>
      </c>
      <c r="L1522" t="n">
        <v>104328</v>
      </c>
      <c r="M1522"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 © 2025 IPEM</t>
        </is>
      </c>
      <c r="P1522" t="inlineStr">
        <is>
          <t>10.1016/j.medengphy.2025.104328</t>
        </is>
      </c>
      <c r="R1522" t="inlineStr">
        <is>
          <t>https://www.scopus.com/inward/record.uri?eid=2-s2.0-105001374501&amp;doi=10.1016%2Fj.medengphy.2025.104328&amp;partnerID=40&amp;md5=a574a29b4277cad1678e282f92f3b9c0</t>
        </is>
      </c>
      <c r="S1522" t="inlineStr">
        <is>
          <t>ADHD detection; Attention-Deficit/Hyperactivity Disorder (ADHD); HRV and activity data; Machine learning</t>
        </is>
      </c>
      <c r="U1522" t="inlineStr">
        <is>
          <t>Adolescent; Attention Deficit Disorder with Hyperactivity; Automation; Child; Female; Heart Rate; Humans; Machine Learning; Male; Active learning; Contrastive Learning; Attention deficit hyperactivity disorder; Attention-deficit/hyperactivity disorder; Attention-deficit/hyperactivity disorder detection; Clinical evaluation; F1 scores; Heart rate variability; Heart rate variability and activity data; Machine-learning; Sensory data; adult; aged; Article; artificial neural network; attention deficit hyperactivity disorder; automation; clinical evaluation; comparative study; controlled study; data source; diagnostic procedure; dual modal sensory data; F1 score; heart rate variability; human; intersectoral collaboration; LightGBM machine learning; logistic regression analysis; machine learning; major clinical study; random forest; scoring system; support vector machine; adolescent; attention deficit hyperactivity disorder; automation; child; diagnosis; female; heart rate; male; pathophysiology; Adversarial machine learning</t>
        </is>
      </c>
      <c r="W1522" t="inlineStr">
        <is>
          <t>Scopus</t>
        </is>
      </c>
      <c r="X1522" t="inlineStr">
        <is>
          <t>2-s2.0-105001374501</t>
        </is>
      </c>
      <c r="AD1522" t="inlineStr">
        <is>
          <t>Scopus</t>
        </is>
      </c>
    </row>
    <row r="1523" hidden="1">
      <c r="A1523" t="inlineStr">
        <is>
          <t>NeuroPulse: Transformer-Based Sentiment and Topic Modeling for Psychological Risk Assessment</t>
        </is>
      </c>
      <c r="B1523">
        <f>IF(COUNTIF($A$1:A1522,
IF(ISNUMBER(MATCH(RIGHT(TRIM(A1522),1),{".",",",";",":","!","?"},0)),
LEFT(TRIM(A1522),LEN(TRIM(A1522))-1),
TRIM(A1522)
))=1,
"Not Duplicate",
"Duplicate")</f>
        <v/>
      </c>
      <c r="C1523">
        <f>_xlfn.IFNA(_xlfn.XLOOKUP(A1523, Table1[Title], Table1[Inclusion/Exclusion Decision]), "Added studies")</f>
        <v/>
      </c>
      <c r="D1523" t="inlineStr">
        <is>
          <t>Ram G.S.S.; Elavazhagan R.; Yang L.</t>
        </is>
      </c>
      <c r="H1523" t="n">
        <v>2025</v>
      </c>
      <c r="I1523" t="inlineStr">
        <is>
          <t>15th International Workshop on Computer Science and Engineering, WCSE 2025</t>
        </is>
      </c>
      <c r="M1523" t="inlineStr">
        <is>
          <t>NeuroPulse is a Streamlit-based web platform that analyzes Reddit posts to assess psychological risk factors using natural language processing. The system integrates transformer-based sentiment analysis, neural topic modeling, and machine learning classification to identify and explain mental health-related content. We fine-tune a DistilBERT model for sentiment detection, with fallbacks to lexicon-based methods (TextBlob and rule-based heuristics) for robustness. We apply BERTopic - a BERT-based topic modeling technique - to uncover themes in posts, and use logistic regression to classify posts into mental health categories (stress, depression, bipolar, ADHD, anxiety). The platform provides real-time analysis with SHAP explainability, highlighting which words and features contribute to model predictions. Our results show that transformer models improve sentiment accuracy and topic coherence over baseline methods (TextBlob, NMF), and the combined framework offers interpretable insights into online mental health discussions. We present key visualizations including sentiment distributions, topic-category relationships, and SHAP explanations, demonstrating NeuroPulse's capability to support mental health risk assessment from social media text. © WCSE 2025. All rights reserved.</t>
        </is>
      </c>
      <c r="P1523" t="inlineStr">
        <is>
          <t>10.18178/wcse.2025.06.007</t>
        </is>
      </c>
      <c r="R1523" t="inlineStr">
        <is>
          <t>https://www.scopus.com/inward/record.uri?eid=2-s2.0-105017957124&amp;doi=10.18178%2Fwcse.2025.06.007&amp;partnerID=40&amp;md5=c11f4b7a43cd61379ebe9344a960117d</t>
        </is>
      </c>
      <c r="S1523" t="inlineStr">
        <is>
          <t>BERT; explainable AI; mental health; sentiment analysis; social media; topic modeling</t>
        </is>
      </c>
      <c r="U1523" t="inlineStr">
        <is>
          <t>Artificial intelligence; Classification (of information); Health risks; Heuristic methods; Logistic regression; Social networking (online); BERT; Explainable AI; Language processing; Mental health; Natural languages; Risk factors; Risks assessments; Sentiment analysis; Social media; Topic Modeling; Risk assessment; Sentiment analysis</t>
        </is>
      </c>
      <c r="V1523" t="inlineStr">
        <is>
          <t>All Open Access; Gold Open Access</t>
        </is>
      </c>
      <c r="W1523" t="inlineStr">
        <is>
          <t>Scopus</t>
        </is>
      </c>
      <c r="X1523" t="inlineStr">
        <is>
          <t>2-s2.0-105017957124</t>
        </is>
      </c>
      <c r="AD1523" t="inlineStr">
        <is>
          <t>Scopus</t>
        </is>
      </c>
    </row>
    <row r="1524">
      <c r="A1524" t="inlineStr">
        <is>
          <t>Mortality prediction for ICU patients with mental disorders using large language models ensemble and unstructured medical notes</t>
        </is>
      </c>
      <c r="B1524">
        <f>IF(COUNTIF($A$1:A1523,
IF(ISNUMBER(MATCH(RIGHT(TRIM(A1523),1),{".",",",";",":","!","?"},0)),
LEFT(TRIM(A1523),LEN(TRIM(A1523))-1),
TRIM(A1523)
))=1,
"Not Duplicate",
"Duplicate")</f>
        <v/>
      </c>
      <c r="C1524">
        <f>_xlfn.IFNA(_xlfn.XLOOKUP(A1524, Table1[Title], Table1[Inclusion/Exclusion Decision]), "Added studies")</f>
        <v/>
      </c>
      <c r="D1524" t="inlineStr">
        <is>
          <t>Nazih W.; Abuhmed T.; Alharbi M.; El-Sappagh S.</t>
        </is>
      </c>
      <c r="H1524" t="n">
        <v>2025</v>
      </c>
      <c r="I1524" t="inlineStr">
        <is>
          <t>PLOS ONE</t>
        </is>
      </c>
      <c r="J1524" t="n">
        <v>20</v>
      </c>
      <c r="K1524" s="6" t="n">
        <v>46274</v>
      </c>
      <c r="L1524" t="inlineStr">
        <is>
          <t>e0332134</t>
        </is>
      </c>
      <c r="M1524" t="inlineStr">
        <is>
          <t>Assessing mortality risk in the intensive care unit (ICU) is crucial for improving clinical outcomes and management strategies. Conventional artificial intelligence studies often neglect vital clinical information contained in unstructured medical notes. Recently, large language models (LLMs) have achieved leading-edge performance in natural language processing tasks, though each model has limitations stemming from its architecture and pre-training. The ensemble of heterogeneous language models, including both conventional LMs and LLMs, effectively addresses these constraints. The study introduces a predictive ensemble classifier using a decision fusion approach of diverse medical LLMs and LMs, including Asclepius, Meditron, GatorTron, and PubMedBERT. These models, fine-tuned with multimodal data from the medical records of 11,914 individuals diagnosed with various mental disorders from the MIMIC-IV dataset, enhance the diversity of the resulting ensemble model. The performance of our multimodal ensemble model was rigorously evaluated, delivering superior results compared to individual LLM and LM models based on single modalities. Our study underscores the substantial influence of language models on mental health management in the ICU, advocating for advanced clinical decision-making techniques that integrate unstructured medical texts with language models to enhance patient outcomes. © 2025 Nazih et al. This is an open access article distributed under the terms of the Creative Commons Attribution License, which permits unrestricted use, distribution, and reproduction in any medium, provided the original author and source are credited.</t>
        </is>
      </c>
      <c r="P1524" t="inlineStr">
        <is>
          <t>10.1371/journal.pone.0332134</t>
        </is>
      </c>
      <c r="R1524" t="inlineStr">
        <is>
          <t>https://www.scopus.com/inward/record.uri?eid=2-s2.0-105016505003&amp;doi=10.1371%2Fjournal.pone.0332134&amp;partnerID=40&amp;md5=ec2330a696fdad991c6d02b95fe024ae</t>
        </is>
      </c>
      <c r="U1524" t="inlineStr">
        <is>
          <t>Artificial Intelligence; Electronic Health Records; Female; Hospital Mortality; Humans; Intensive Care Units; Large Language Models; Male; Mental Disorders; Middle Aged; Natural Language Processing; anxiety disorder; Article; artificial intelligence; attention deficit hyperactivity disorder; attention network; bipolar disorder; body weight loss; clinical decision making; clinical outcome; convolutional neural network; eating disorder; female; health care management; human; intensive care unit; large language model; long short term memory network; major clinical study; major depression; male; mental disease; mental health; mortality; natural language processing; paranoid schizophrenia; prediction; treatment outcome; electronic health record; hospital mortality; large language model; middle aged; mortality; natural language processing</t>
        </is>
      </c>
      <c r="V1524" t="inlineStr">
        <is>
          <t>All Open Access; Gold Open Access; Green Open Access</t>
        </is>
      </c>
      <c r="W1524" t="inlineStr">
        <is>
          <t>Scopus</t>
        </is>
      </c>
      <c r="X1524" t="inlineStr">
        <is>
          <t>2-s2.0-105016505003</t>
        </is>
      </c>
      <c r="AD1524" t="inlineStr">
        <is>
          <t>Scopus</t>
        </is>
      </c>
    </row>
    <row r="1525">
      <c r="A1525" t="inlineStr">
        <is>
          <t>ViT-BiLSTM Multimodal Learning for Paediatric ADHD Recognition: Integrating Wearable Sensor Data with Clinical Profiles</t>
        </is>
      </c>
      <c r="B1525">
        <f>IF(COUNTIF($A$1:A1524,
IF(ISNUMBER(MATCH(RIGHT(TRIM(A1524),1),{".",",",";",":","!","?"},0)),
LEFT(TRIM(A1524),LEN(TRIM(A1524))-1),
TRIM(A1524)
))=1,
"Not Duplicate",
"Duplicate")</f>
        <v/>
      </c>
      <c r="C1525">
        <f>_xlfn.IFNA(_xlfn.XLOOKUP(A1525, Table1[Title], Table1[Inclusion/Exclusion Decision]), "Added studies")</f>
        <v/>
      </c>
      <c r="D1525" t="inlineStr">
        <is>
          <t>Wang L.; Yang G.</t>
        </is>
      </c>
      <c r="H1525" t="n">
        <v>2025</v>
      </c>
      <c r="I1525" t="inlineStr">
        <is>
          <t>Sensors</t>
        </is>
      </c>
      <c r="J1525" t="n">
        <v>25</v>
      </c>
      <c r="K1525" t="n">
        <v>20</v>
      </c>
      <c r="L1525" t="n">
        <v>6459</v>
      </c>
      <c r="M1525" t="inlineStr">
        <is>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 © 2025 by the authors.</t>
        </is>
      </c>
      <c r="P1525" t="inlineStr">
        <is>
          <t>10.3390/s25206459</t>
        </is>
      </c>
      <c r="R1525" t="inlineStr">
        <is>
          <t>https://www.scopus.com/inward/record.uri?eid=2-s2.0-105020244399&amp;doi=10.3390%2Fs25206459&amp;partnerID=40&amp;md5=591c7ac8beff17b9f8d5fcc82e8e394b</t>
        </is>
      </c>
      <c r="S1525" t="inlineStr">
        <is>
          <t>accelerometer-based activity data; ADHD prediction; cross-attention fusion; multimodal deep learning; Vision Transformer (ViT)</t>
        </is>
      </c>
      <c r="U1525" t="inlineStr">
        <is>
          <t>Accelerometry; Adolescent; Attention Deficit Disorder with Hyperactivity; Child; Deep Learning; Female; Humans; Male; Wearable Electronic Devices; Classification (of information); Data integration; Deep learning; Diagnosis; Diseases; Feature extraction; Learning systems; Medical imaging; Pediatrics; Public health; Wearable sensors; Accelerometer-based activity data; Attention deficit hyperactivity disorder; Attention-deficit/hyperactivity disorder prediction; Cross-attention fusion; Disorder predictions; Multi-modal; Multi-modal learning; Multimodal deep learning; Sensors data; Vision transformer; accelerometry; adolescent; attention deficit hyperactivity disorder; child; deep learning; diagnosis; female; human; male; pathophysiology; procedures; wearable electronic device; Accelerometers</t>
        </is>
      </c>
      <c r="V1525" t="inlineStr">
        <is>
          <t>All Open Access; Gold Open Access; Green Open Access</t>
        </is>
      </c>
      <c r="W1525" t="inlineStr">
        <is>
          <t>Scopus</t>
        </is>
      </c>
      <c r="X1525" t="inlineStr">
        <is>
          <t>2-s2.0-105020244399</t>
        </is>
      </c>
      <c r="AD1525" t="inlineStr">
        <is>
          <t>Scopus</t>
        </is>
      </c>
    </row>
    <row r="1526" hidden="1">
      <c r="A1526" t="inlineStr">
        <is>
          <t>Investigation of Sentiment Analysis for the Diagnosis of ADHD</t>
        </is>
      </c>
      <c r="B1526">
        <f>IF(COUNTIF($A$1:A1525,
IF(ISNUMBER(MATCH(RIGHT(TRIM(A1525),1),{".",",",";",":","!","?"},0)),
LEFT(TRIM(A1525),LEN(TRIM(A1525))-1),
TRIM(A1525)
))=1,
"Not Duplicate",
"Duplicate")</f>
        <v/>
      </c>
      <c r="C1526">
        <f>_xlfn.IFNA(_xlfn.XLOOKUP(A1526, Table1[Title], Table1[Inclusion/Exclusion Decision]), "Added studies")</f>
        <v/>
      </c>
      <c r="D1526" t="inlineStr">
        <is>
          <t>Patel R.; Dwivedi K.; Singh R.; Tiwary I.; Muniraj M.; Adhikari M.S.; Tripathi S.K.</t>
        </is>
      </c>
      <c r="H1526" t="n">
        <v>2025</v>
      </c>
      <c r="I1526" t="inlineStr">
        <is>
          <t>SN Computer Science</t>
        </is>
      </c>
      <c r="J1526" t="n">
        <v>6</v>
      </c>
      <c r="K1526" t="n">
        <v>6</v>
      </c>
      <c r="L1526" t="n">
        <v>633</v>
      </c>
      <c r="M1526" t="inlineStr">
        <is>
          <t>Attention-deficit/hyperactivity disorder (ADHD) is a neurodevelopmental condition that affects people from every age group, that can be identified by many traits, including impulsivity, hyperactivity, and inattention. It is one of the most prevalent disorders in children, (global prevalence of 5–7%) however when continued into adulthood, it may affect social functioning, employment, and education. Accurate diagnosis of ADHD is challenging because there are many subtle symptoms and behavioral pattern assessments are subjective in nature. The objective of this study is to develop a machine learning and deep learning model that uses sentiment analysis from various textual sources for detecting ADHD and hence empowers the traditional diagnosis methods and helping healthcare workers as well as patients. The methodology used here involves data acquisition from multiple sources, preprocessing, and then the application of boosting ensemble of support vector machine (SVM) classifiers, Gaussian naive Bayes (NB) models, and then a voting ensemble technique. Additionally, a deep learning model was built using an advanced BERT transformer model with neural network architecture, which excels in capturing patterns in textual data and gives higher accuracy and precision compared to traditional machine learning models. This approach enhances diagnostic accuracy and offers a more scalable solution for ADHD detection in the future. © The Author(s), under exclusive licence to Springer Nature Singapore Pte Ltd. 2025.</t>
        </is>
      </c>
      <c r="P1526" t="inlineStr">
        <is>
          <t>10.1007/s42979-025-04175-y</t>
        </is>
      </c>
      <c r="R1526" t="inlineStr">
        <is>
          <t>https://www.scopus.com/inward/record.uri?eid=2-s2.0-105010489357&amp;doi=10.1007%2Fs42979-025-04175-y&amp;partnerID=40&amp;md5=a75287f7dccee20371f42a676cc85c6c</t>
        </is>
      </c>
      <c r="S1526" t="inlineStr">
        <is>
          <t>ADHD; Gaussian naive bayes; Machine learning; Sentiment-based model; Support vector machine</t>
        </is>
      </c>
      <c r="W1526" t="inlineStr">
        <is>
          <t>Scopus</t>
        </is>
      </c>
      <c r="X1526" t="inlineStr">
        <is>
          <t>2-s2.0-105010489357</t>
        </is>
      </c>
      <c r="AD1526" t="inlineStr">
        <is>
          <t>Scopus</t>
        </is>
      </c>
    </row>
    <row r="1527">
      <c r="A1527" t="inlineStr">
        <is>
          <t>Machine learning model for reproducing subjective sensations and alleviating sound-induced stress in individuals with developmental disorders</t>
        </is>
      </c>
      <c r="B1527">
        <f>IF(COUNTIF($A$1:A1526,
IF(ISNUMBER(MATCH(RIGHT(TRIM(A1526),1),{".",",",";",":","!","?"},0)),
LEFT(TRIM(A1526),LEN(TRIM(A1526))-1),
TRIM(A1526)
))=1,
"Not Duplicate",
"Duplicate")</f>
        <v/>
      </c>
      <c r="C1527">
        <f>_xlfn.IFNA(_xlfn.XLOOKUP(A1527, Table1[Title], Table1[Inclusion/Exclusion Decision]), "Added studies")</f>
        <v/>
      </c>
      <c r="D1527" t="inlineStr">
        <is>
          <t>Ichikawa I.; Nagai Y.; Kuniyoshi Y.; Wada M.</t>
        </is>
      </c>
      <c r="H1527" t="n">
        <v>2025</v>
      </c>
      <c r="I1527" t="inlineStr">
        <is>
          <t>Frontiers in Psychiatry</t>
        </is>
      </c>
      <c r="J1527" t="n">
        <v>16</v>
      </c>
      <c r="L1527" t="n">
        <v>1412019</v>
      </c>
      <c r="M1527" t="inlineStr">
        <is>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 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 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 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 Copyright © 2025 Ichikawa, Nagai, Kuniyoshi and Wada.</t>
        </is>
      </c>
      <c r="P1527" t="inlineStr">
        <is>
          <t>10.3389/fpsyt.2025.1412019</t>
        </is>
      </c>
      <c r="R1527" t="inlineStr">
        <is>
          <t>https://www.scopus.com/inward/record.uri?eid=2-s2.0-105001407730&amp;doi=10.3389%2Ffpsyt.2025.1412019&amp;partnerID=40&amp;md5=4229d6feb242ad7ee87e5fc7fe662b38</t>
        </is>
      </c>
      <c r="S1527" t="inlineStr">
        <is>
          <t>auditory hypersensitivity; deep neural network; filtering; machine learning; sensory support system; subjective sensations</t>
        </is>
      </c>
      <c r="U1527" t="inlineStr">
        <is>
          <t>AASP score; anxiety; Article; assessment of humans; attention deficit hyperactivity disorder; auditory stimulation; autism; controlled study; deep neural network; depression; developmental disorder; Easing task; experimental test; human; hyperacusis; learning disorder; long short term memory network; machine learning; major clinical study; obsessive compulsive disorder; physiological stress; prediction; questionnaire; Recollection task; recurrent neural network; reproducibility; reproducing subjective sensation; self report; sensation; sound; subjective stress</t>
        </is>
      </c>
      <c r="V1527" t="inlineStr">
        <is>
          <t>All Open Access; Gold Open Access; Green Open Access</t>
        </is>
      </c>
      <c r="W1527" t="inlineStr">
        <is>
          <t>Scopus</t>
        </is>
      </c>
      <c r="X1527" t="inlineStr">
        <is>
          <t>2-s2.0-105001407730</t>
        </is>
      </c>
      <c r="AD1527" t="inlineStr">
        <is>
          <t>Scopus</t>
        </is>
      </c>
    </row>
    <row r="1528" hidden="1">
      <c r="A1528" t="inlineStr">
        <is>
          <t>Comparing random forest and elastic net models to predict substance use disorder transitions in participants with cannabis and stimulant use: Evidence from the All of Us cohort</t>
        </is>
      </c>
      <c r="B1528">
        <f>IF(COUNTIF($A$1:A1527,
IF(ISNUMBER(MATCH(RIGHT(TRIM(A1527),1),{".",",",";",":","!","?"},0)),
LEFT(TRIM(A1527),LEN(TRIM(A1527))-1),
TRIM(A1527)
))=1,
"Not Duplicate",
"Duplicate")</f>
        <v/>
      </c>
      <c r="C1528">
        <f>_xlfn.IFNA(_xlfn.XLOOKUP(A1528, Table1[Title], Table1[Inclusion/Exclusion Decision]), "Added studies")</f>
        <v/>
      </c>
      <c r="D1528" t="inlineStr">
        <is>
          <t>Zamora G.; Gunawan T.; Zhao Q.; Meruelo A.D.</t>
        </is>
      </c>
      <c r="H1528" t="n">
        <v>2026</v>
      </c>
      <c r="I1528" t="inlineStr">
        <is>
          <t>Drug and Alcohol Dependence</t>
        </is>
      </c>
      <c r="J1528" t="n">
        <v>278</v>
      </c>
      <c r="L1528" t="n">
        <v>113012</v>
      </c>
      <c r="M1528" t="inlineStr">
        <is>
          <t>Background: Predicting progression from substance use to substance use disorder (SUD) is challenging, particularly for participants with cannabis and stimulant use who follow distinct risk trajectories. Machine learning enables integration of demographic, behavioral, wearable-derived, and social determinants of health (SDoH) data, yet few studies have compared linear and non-linear approaches in large, diverse populations. Methods: Data came from the All of Us Research Program, a nationwide cohort integrating electronic health records, surveys, wearable metrics, and SDoH. Individuals with baseline cannabis or stimulant use were followed for incident SUD diagnoses. Predictors included demographics, wearable-derived activity and sleep, and SDoH domains (income, food insecurity, housing instability, transportation barriers). Elastic net (EN) logistic regression and random forest (RF) models were trained separately within cannabis and stimulant cohorts. Discrimination was evaluated on independent test sets using the area under the receiver operating characteristic curve (AUC) and compared with the DeLong test. Results: For participants with cannabis use, EN and RF showed similar performance (AUC = 0.740 vs. 0.741; DeLong p = 0.764). For participants with stimulant use, RF achieved AUC = 0.732 vs. EN = 0.698; DeLong p = 0.219. Demographic variables were the strongest predictors across models. SDoH indicators—particularly income—contributed substantially to prediction, while wearable-derived metrics provided incremental explanatory value primarily in EN models, with limited independent contribution in RF. Conclusions: EN and RF models achieved moderate prediction of SUD transitions. Incorporating SDoH and wearable-derived data enhanced interpretability and risk stratification, particularly in linear models, underscoring substance-specific pathways and the utility of multimodal frameworks for developing precision prevention strategies. © 2025 The Author(s)</t>
        </is>
      </c>
      <c r="P1528" t="inlineStr">
        <is>
          <t>10.1016/j.drugalcdep.2025.113012</t>
        </is>
      </c>
      <c r="R1528" t="inlineStr">
        <is>
          <t>https://www.scopus.com/inward/record.uri?eid=2-s2.0-105025431770&amp;doi=10.1016%2Fj.drugalcdep.2025.113012&amp;partnerID=40&amp;md5=ef4258b6be55f0cc815eb6a131660168</t>
        </is>
      </c>
      <c r="S1528" t="inlineStr">
        <is>
          <t>Cannabis; Elastic net; Machine learning; Random forest; Social determinants of health; Stimulants; Wearable data</t>
        </is>
      </c>
      <c r="U1528" t="inlineStr">
        <is>
          <t>Adult; Central Nervous System Stimulants; Cohort Studies; Disease Progression; Female; Humans; Machine Learning; Male; Marijuana Abuse; Middle Aged; Random Forest; Substance-Related Disorders; United States; Young Adult; cannabis; central stimulant agent; adult; area under the curve; Article; attention deficit hyperactivity disorder; cannabis use; cohort analysis; comparative study; conceptual framework; correlation analysis; data analysis; data processing; demographics; diagnostic test accuracy study; digital health; drug dependence; electronic health record; ethnicity; fairness; female; follow up; food insecurity; heart rate; housing instability; human; income; logistic regression analysis; machine learning; male; middle aged; model; narcolepsy; outcome assessment; physical activity; prediction; predictor variable; race; random forest; receiver operating characteristic; risk assessment; self report; sensitivity analysis; sleep; social determinants of health; statistical model; stimulant use disorder; substance use; traffic and transport; cannabis addiction; comparative study; diagnosis; disease exacerbation; epidemiology; machine learning; random forest; United States; young adult</t>
        </is>
      </c>
      <c r="V1528" t="inlineStr">
        <is>
          <t>All Open Access; Hybrid Gold Open Access</t>
        </is>
      </c>
      <c r="W1528" t="inlineStr">
        <is>
          <t>Scopus</t>
        </is>
      </c>
      <c r="X1528" t="inlineStr">
        <is>
          <t>2-s2.0-105025431770</t>
        </is>
      </c>
      <c r="AD1528" t="inlineStr">
        <is>
          <t>Scopus</t>
        </is>
      </c>
    </row>
    <row r="1529">
      <c r="A1529" t="inlineStr">
        <is>
          <t>Visual processing oscillates differently through time for adults with ADHD</t>
        </is>
      </c>
      <c r="B1529">
        <f>IF(COUNTIF($A$1:A1528,
IF(ISNUMBER(MATCH(RIGHT(TRIM(A1528),1),{".",",",";",":","!","?"},0)),
LEFT(TRIM(A1528),LEN(TRIM(A1528))-1),
TRIM(A1528)
))=1,
"Not Duplicate",
"Duplicate")</f>
        <v/>
      </c>
      <c r="C1529">
        <f>_xlfn.IFNA(_xlfn.XLOOKUP(A1529, Table1[Title], Table1[Inclusion/Exclusion Decision]), "Added studies")</f>
        <v/>
      </c>
      <c r="D1529" t="inlineStr">
        <is>
          <t>Pelland-Goulet P.; Arguin M.; Brisebois H.; Gosselin N.</t>
        </is>
      </c>
      <c r="H1529" t="n">
        <v>2025</v>
      </c>
      <c r="I1529" t="inlineStr">
        <is>
          <t>PLOS ONE</t>
        </is>
      </c>
      <c r="J1529" t="n">
        <v>20</v>
      </c>
      <c r="K1529" s="6" t="n">
        <v>46274</v>
      </c>
      <c r="L1529" t="inlineStr">
        <is>
          <t>e0310605</t>
        </is>
      </c>
      <c r="M1529" t="inlineStr">
        <is>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 Copyright: © 2025 Pelland-Goulet et al. This is an open access article distributed under the terms of the Creative Commons Attribution License, which permits unrestricted use, distribution, and reproduction in any medium, provided the original author and source are credited.</t>
        </is>
      </c>
      <c r="P1529" t="inlineStr">
        <is>
          <t>10.1371/journal.pone.0310605</t>
        </is>
      </c>
      <c r="R1529" t="inlineStr">
        <is>
          <t>https://www.scopus.com/inward/record.uri?eid=2-s2.0-105014763846&amp;doi=10.1371%2Fjournal.pone.0310605&amp;partnerID=40&amp;md5=da72e3f2e8e786f3444377cc86920e80</t>
        </is>
      </c>
      <c r="U1529" t="inlineStr">
        <is>
          <t>Adult; Attention Deficit Disorder with Hyperactivity; Female; Humans; Machine Learning; Male; Visual Perception; Young Adult; adolescent; adult; Article; attention deficit hyperactivity disorder; data accuracy; data analysis; female; human; machine learning; male; oscillation; support vector machine; visual system; word recognition; drug therapy; pathophysiology; physiology; vision; young adult</t>
        </is>
      </c>
      <c r="V1529" t="inlineStr">
        <is>
          <t>All Open Access; Gold Open Access; Green Open Access</t>
        </is>
      </c>
      <c r="W1529" t="inlineStr">
        <is>
          <t>Scopus</t>
        </is>
      </c>
      <c r="X1529" t="inlineStr">
        <is>
          <t>2-s2.0-105014763846</t>
        </is>
      </c>
      <c r="AD1529" t="inlineStr">
        <is>
          <t>Scopus</t>
        </is>
      </c>
    </row>
    <row r="1530" hidden="1">
      <c r="A1530" t="inlineStr">
        <is>
          <t>Use of artificial intelligence in diagnosis and prognosis of traumatic brain injury: a scoping review</t>
        </is>
      </c>
      <c r="B1530">
        <f>IF(COUNTIF($A$1:A1529,
IF(ISNUMBER(MATCH(RIGHT(TRIM(A1529),1),{".",",",";",":","!","?"},0)),
LEFT(TRIM(A1529),LEN(TRIM(A1529))-1),
TRIM(A1529)
))=1,
"Not Duplicate",
"Duplicate")</f>
        <v/>
      </c>
      <c r="C1530">
        <f>_xlfn.IFNA(_xlfn.XLOOKUP(A1530, Table1[Title], Table1[Inclusion/Exclusion Decision]), "Added studies")</f>
        <v/>
      </c>
      <c r="D1530" t="inlineStr">
        <is>
          <t>May C.; Gould M.; Natesan S.</t>
        </is>
      </c>
      <c r="H1530" t="n">
        <v>2025</v>
      </c>
      <c r="I1530" t="inlineStr">
        <is>
          <t>International Journal of Emergency Medicine</t>
        </is>
      </c>
      <c r="J1530" t="n">
        <v>18</v>
      </c>
      <c r="K1530" t="n">
        <v>1</v>
      </c>
      <c r="L1530" t="n">
        <v>212</v>
      </c>
      <c r="M1530" t="inlineStr">
        <is>
          <t>Traumatic Brain Injury (TBI) has been increasingly recognized as a leading cause of death and disability worldwide. Objective To summarize clinical applications of artificial intelligence, including machine learning and deep learning, in the diagnosis and prognosis of traumatic brain injury. Methods 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 Results Of 493 studies identified, seven met the inclusion criteria and were included in the analysis, which summarizes study title, publication year, study objective, key findings, and conclusions. Conclusion 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 © The Author(s) 2025.</t>
        </is>
      </c>
      <c r="P1530" t="inlineStr">
        <is>
          <t>10.1186/s12245-025-01017-9</t>
        </is>
      </c>
      <c r="R1530" t="inlineStr">
        <is>
          <t>https://www.scopus.com/inward/record.uri?eid=2-s2.0-105019330913&amp;doi=10.1186%2Fs12245-025-01017-9&amp;partnerID=40&amp;md5=160b142e29e29d764ba3907a0205451f</t>
        </is>
      </c>
      <c r="U1530" t="inlineStr">
        <is>
          <t>biological marker; glial fibrillary acidic protein; ubiquitin c terminal hydrolase l1; ubiquitin thiolesterase; unclassified drug; area under the curve; artificial intelligence; attention deficit hyperactivity disorder; Bayesian learning; brain injury; classifier; clinical assessment; clinical indicator; clinical outcome; clinical practice; clinical research; clinical study; clinical trial (topic); computer assisted tomography; data extraction; decision tree; deep learning; deep neural network; default mode network; diffuse axonal injury; diffusion; early diagnosis; fractional anisotropy; functional magnetic resonance imaging; Glasgow coma scale; health outcome; human; hypotension; hypoxia; injury scale; k nearest neighbor; length of stay; logistic regression analysis; low income country; machine learning; middle income group; nerve cell network; neuroimaging; performance indicator; population; predictive value; principal component analysis; prognosis; publication; quality control; random forest; Review; scoping review; scoring system; sensitivity and specificity; temporal lobe; tractography; transfer of learning; traumatic brain injury; treatment planning; white matter</t>
        </is>
      </c>
      <c r="V1530" t="inlineStr">
        <is>
          <t>All Open Access; Gold Open Access; Green Open Access</t>
        </is>
      </c>
      <c r="W1530" t="inlineStr">
        <is>
          <t>Scopus</t>
        </is>
      </c>
      <c r="X1530" t="inlineStr">
        <is>
          <t>2-s2.0-105019330913</t>
        </is>
      </c>
      <c r="AD1530" t="inlineStr">
        <is>
          <t>Scopus</t>
        </is>
      </c>
    </row>
    <row r="1531">
      <c r="A1531" t="inlineStr">
        <is>
          <t>4DfCF: 4D fMRI CrossFormer Vision Transformer</t>
        </is>
      </c>
      <c r="B1531">
        <f>IF(COUNTIF($A$1:A1530,
IF(ISNUMBER(MATCH(RIGHT(TRIM(A1530),1),{".",",",";",":","!","?"},0)),
LEFT(TRIM(A1530),LEN(TRIM(A1530))-1),
TRIM(A1530)
))=1,
"Not Duplicate",
"Duplicate")</f>
        <v/>
      </c>
      <c r="C1531">
        <f>_xlfn.IFNA(_xlfn.XLOOKUP(A1531, Table1[Title], Table1[Inclusion/Exclusion Decision]), "Added studies")</f>
        <v/>
      </c>
      <c r="D1531" t="inlineStr">
        <is>
          <t>Zheng C.; El-Sappagh S.; Abuhmed T.</t>
        </is>
      </c>
      <c r="H1531" t="n">
        <v>2025</v>
      </c>
      <c r="I1531" t="inlineStr">
        <is>
          <t>IEEE Journal of Biomedical and Health Informatics</t>
        </is>
      </c>
      <c r="M1531" t="inlineStr">
        <is>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 © 2013 IEEE.</t>
        </is>
      </c>
      <c r="P1531" t="inlineStr">
        <is>
          <t>10.1109/JBHI.2025.3631655</t>
        </is>
      </c>
      <c r="R1531" t="inlineStr">
        <is>
          <t>https://www.scopus.com/inward/record.uri?eid=2-s2.0-105022006823&amp;doi=10.1109%2FJBHI.2025.3631655&amp;partnerID=40&amp;md5=d5e87af556274cc748b7bf0e4cc0c332</t>
        </is>
      </c>
      <c r="S1531" t="inlineStr">
        <is>
          <t>4D fMRI; Brain Disorders; Spatiotemporal Dynamics; Vision Transformer</t>
        </is>
      </c>
      <c r="U1531" t="inlineStr">
        <is>
          <t>Benchmarking; Brain; Brain mapping; Computational efficiency; Data accuracy; Diagnosis; Magnetic resonance imaging; 'current; 4d functional magnetic resonance imaging; Brain disorders; Brain networks; Brain-imaging data; Functional magnetic resonance imaging; Human brain; Resonance imaging data; Spatio-temporal dynamics; Vision transformer; Complex networks</t>
        </is>
      </c>
      <c r="W1531" t="inlineStr">
        <is>
          <t>Scopus</t>
        </is>
      </c>
      <c r="X1531" t="inlineStr">
        <is>
          <t>2-s2.0-105022006823</t>
        </is>
      </c>
      <c r="AD1531" t="inlineStr">
        <is>
          <t>Scopus</t>
        </is>
      </c>
    </row>
    <row r="1532" hidden="1">
      <c r="A1532" t="inlineStr">
        <is>
          <t>Distinct neuroimaging subtypes of ADHD among adolescents based on semi-supervised learning</t>
        </is>
      </c>
      <c r="B1532">
        <f>IF(COUNTIF($A$1:A1531,
IF(ISNUMBER(MATCH(RIGHT(TRIM(A1531),1),{".",",",";",":","!","?"},0)),
LEFT(TRIM(A1531),LEN(TRIM(A1531))-1),
TRIM(A1531)
))=1,
"Not Duplicate",
"Duplicate")</f>
        <v/>
      </c>
      <c r="C1532">
        <f>_xlfn.IFNA(_xlfn.XLOOKUP(A1532, Table1[Title], Table1[Inclusion/Exclusion Decision]), "Added studies")</f>
        <v/>
      </c>
      <c r="D1532" t="inlineStr">
        <is>
          <t>Chen Y.; Li M.; Zhao Z.; Xu X.; Chen R.; Zhao R.; Zhang Y.; Wang G.; Wu D.</t>
        </is>
      </c>
      <c r="H1532" t="n">
        <v>2025</v>
      </c>
      <c r="I1532" t="inlineStr">
        <is>
          <t>Translational Psychiatry</t>
        </is>
      </c>
      <c r="J1532" t="n">
        <v>15</v>
      </c>
      <c r="K1532" t="n">
        <v>1</v>
      </c>
      <c r="L1532" t="n">
        <v>476</v>
      </c>
      <c r="M1532" t="inlineStr">
        <is>
          <t>Attention deficit hyperactivity disorder (ADHD) is a childhood-onset neurodevelopmental disorder diagnosed and subtyped solely based on clinical traits, which are prone to subjective judgment and lack of reliability. Also, the clinical subtyping does not offer a clear indication of the patient outcome. Here, we propose to use a neuroimaging data-driven approach for subtyping, using a semi-supervised learning method to decipher the heterogeneity among ADHD patients. We identified three distinct subtypes of ADHD with abnormal cortical thickness (CT) compared to the controls, namely, the under-developed (lower CT), over-developed (higher CT), and mixed subtypes, based on 6509 adolescents from the Adolescent Brian Cognitive Development (ABCD) study. The findings were reliably repeated in external datasets. Interestingly, we found significantly lower cognitive scores together with worse socioeconomic status in the under-developed subtype, and the over-developed subtype had the worst response to stimulant medication. We further revealed significant differences in gene expressions and neurotransmitter distributions among the subtypes, pointing out that the upregulation of the dopamine and other excitatory pathways may play a strong role in the under-developed and mixed subtypes but not the over-developed subtype, which may explain their difference response to stimulant medication. Our study suggested that neuroimaging-based ADHD subtyping may uncover the disease heterogeneity in clinical presentations, treatment response, genetics, and neurobiology, and thereby, may potentially guide personalized therapy. © The Author(s) 2025.</t>
        </is>
      </c>
      <c r="P1532" t="inlineStr">
        <is>
          <t>10.1038/s41398-025-03662-3</t>
        </is>
      </c>
      <c r="R1532" t="inlineStr">
        <is>
          <t>https://www.scopus.com/inward/record.uri?eid=2-s2.0-105022060023&amp;doi=10.1038%2Fs41398-025-03662-3&amp;partnerID=40&amp;md5=491c76529288c893f11991d2190b7dd4</t>
        </is>
      </c>
      <c r="U1532" t="inlineStr">
        <is>
          <t>Adolescent; Attention Deficit Disorder with Hyperactivity; Brain Cortical Thickness; Cerebral Cortex; Child; Female; Humans; Magnetic Resonance Imaging; Male; Neuroimaging; Supervised Machine Learning; amphetamine; dopamine; methylphenidate; neurotransmitter; transcriptome; adolescent; Article; attention deficit hyperactivity disorder; cognitive development; controlled study; cortical thickness (brain); dopaminergic system; female; gene expression; generative adversarial network; human; major clinical study; male; neuroimaging; semi supervised machine learning; social status; T1 weighted imaging; transcriptomics; treatment response; upregulation; attention deficit hyperactivity disorder; brain cortex; child; classification; diagnostic imaging; drug therapy; genetics; nuclear magnetic resonance imaging; pathology; procedures; supervised machine learning</t>
        </is>
      </c>
      <c r="V1532" t="inlineStr">
        <is>
          <t>All Open Access; Gold Open Access; Green Open Access</t>
        </is>
      </c>
      <c r="W1532" t="inlineStr">
        <is>
          <t>Scopus</t>
        </is>
      </c>
      <c r="X1532" t="inlineStr">
        <is>
          <t>2-s2.0-105022060023</t>
        </is>
      </c>
      <c r="AD1532" t="inlineStr">
        <is>
          <t>Scopus</t>
        </is>
      </c>
    </row>
    <row r="1533" hidden="1">
      <c r="A1533" t="inlineStr">
        <is>
          <t>Efficacy of Low-Dose Adjunctive Methylphenidate Extended-Release on Cognition and Functioning in Individuals With Schizophrenia</t>
        </is>
      </c>
      <c r="B1533">
        <f>IF(COUNTIF($A$1:A1532,
IF(ISNUMBER(MATCH(RIGHT(TRIM(A1532),1),{".",",",";",":","!","?"},0)),
LEFT(TRIM(A1532),LEN(TRIM(A1532))-1),
TRIM(A1532)
))=1,
"Not Duplicate",
"Duplicate")</f>
        <v/>
      </c>
      <c r="C1533">
        <f>_xlfn.IFNA(_xlfn.XLOOKUP(A1533, Table1[Title], Table1[Inclusion/Exclusion Decision]), "Added studies")</f>
        <v/>
      </c>
      <c r="D1533" t="inlineStr">
        <is>
          <t>Zhand N.; Joober R.; Labelle A.; Attwood D.; Al Quraish F.; Iftikhar F.; Robertson C.; Kozyra E.; Carefoot E.; Harvey P.D.</t>
        </is>
      </c>
      <c r="H1533" t="n">
        <v>2026</v>
      </c>
      <c r="I1533" t="inlineStr">
        <is>
          <t>Journal of Clinical Psychopharmacology</t>
        </is>
      </c>
      <c r="J1533" t="inlineStr">
        <is>
          <t>Publish Ahead of Print</t>
        </is>
      </c>
      <c r="M1533" t="inlineStr">
        <is>
          <t>Purpose/Background: – Cognitive impairment severely disrupts functioning and recovery in schizophrenia. Methylphenidate extended-release (ER) shows promise for cognition in attention-deficit/hyperactivity disorder but has limited, inconsistent evidence in schizophrenia. This study investigates low-dose methylphenidate ER’s effects on cognitive and functional outcomes in schizophrenia, addressing a critical therapeutic gap. Methods/Procedures: – In an 8-week, open-label, randomized crossover trial, 24 stable adults with Diagnostic and Statistical Manual of Mental Disorders, 5th edition, diagnosis of schizophrenia spectrum disorder received 4 weeks of methylphenidate ER or treatment-as-usual (TAU), with crossover at week 4, and follow-up at week 12. The primary outcome was improvement in functional capacity, measured by the Virtual Reality Functional Capacity Assessment Tool (VRFCAT), while secondary outcomes included cognitive performance, assessed by the Brief Assessment of Cognition in Schizophrenia (BACS), and symptom severity evaluated by Positive and Negative Symptoms Scale (PANSS). Findings/Results: – VRFCAT scores improved significantly over time; in the first period (baseline to week 4), the medication-first arm showed improvement versus the TAU-first arm, with overall gains from baseline to week 8 of 303.47 seconds and 159.91 seconds, respectively, sustained post medication. BACS showed significant improvements in the TAU-first arm during the medication phase for Symbol Coding and Tower of London. PANSS-6 improved significantly while on study medication, notably in delusions and social withdrawal, without psychosis exacerbation. At 2-month follow-up, 75% resumed methylphenidate ER. Implications/Conclusions: – While results are interpreted cautiously due to the open-label design and small sample size, this trial suggests low-dose methylphenidate ER may enhance functional capacity, specific cognitive domains, and symptoms in schizophrenia without exacerbating psychosis. © 2026</t>
        </is>
      </c>
      <c r="P1533" t="inlineStr">
        <is>
          <t>10.1097/JCP.0000000000002132</t>
        </is>
      </c>
      <c r="R1533" t="inlineStr">
        <is>
          <t>https://www.scopus.com/inward/record.uri?eid=2-s2.0-105031377713&amp;doi=10.1097%2FJCP.0000000000002132&amp;partnerID=40&amp;md5=247495b7f67365ff611d50ca44693bbe</t>
        </is>
      </c>
      <c r="S1533" t="inlineStr">
        <is>
          <t>cognitive deficits; psychostimulants; schizophrenia</t>
        </is>
      </c>
      <c r="U1533" t="inlineStr">
        <is>
          <t>dopamine; methylphenidate; psychostimulant agent; adult; Article; artificial intelligence; attention deficit hyperactivity disorder; blood pressure; ChatGPT; clinical article; clinical outcome; clinical trial; cognition; cognitive defect; controlled study; disease burden; disease severity; drug efficacy; drug therapy; heart rate; human; low drug dose; male; mental disease; Positive and Negative Syndrome Scale; psychosis; randomized controlled trial; schizophrenia</t>
        </is>
      </c>
      <c r="W1533" t="inlineStr">
        <is>
          <t>Scopus</t>
        </is>
      </c>
      <c r="X1533" t="inlineStr">
        <is>
          <t>2-s2.0-105031377713</t>
        </is>
      </c>
      <c r="AD1533" t="inlineStr">
        <is>
          <t>Scopus</t>
        </is>
      </c>
    </row>
    <row r="1534">
      <c r="A1534" t="inlineStr">
        <is>
          <t>Redefining parameter-efficiency in ADHD diagnosis: A lightweight attention-driven kolmogorov-arnold network with reduced parameter complexity and a novel activation function</t>
        </is>
      </c>
      <c r="B1534">
        <f>IF(COUNTIF($A$1:A1533,
IF(ISNUMBER(MATCH(RIGHT(TRIM(A1533),1),{".",",",";",":","!","?"},0)),
LEFT(TRIM(A1533),LEN(TRIM(A1533))-1),
TRIM(A1533)
))=1,
"Not Duplicate",
"Duplicate")</f>
        <v/>
      </c>
      <c r="C1534">
        <f>_xlfn.IFNA(_xlfn.XLOOKUP(A1534, Table1[Title], Table1[Inclusion/Exclusion Decision]), "Added studies")</f>
        <v/>
      </c>
      <c r="D1534" t="inlineStr">
        <is>
          <t>Deepika; Sharma M.; Arora S.</t>
        </is>
      </c>
      <c r="H1534" t="n">
        <v>2025</v>
      </c>
      <c r="I1534" t="inlineStr">
        <is>
          <t>Psychiatry Research - Neuroimaging</t>
        </is>
      </c>
      <c r="J1534" t="n">
        <v>351</v>
      </c>
      <c r="L1534" t="n">
        <v>112016</v>
      </c>
      <c r="M1534" t="inlineStr">
        <is>
          <t>As deep learning continues to advance in medical analysis, the increasing complexity of models, particularly Convolutional Neural Networks (CNNs), presents significant challenges related to interpretability, computational costs, and real-world applicability. These issues are critical in the medical domain, e.g., Attention Deficit Hyperactivity Disorder (ADHD) diagnosis, where model efficiency and interpretability are paramount. This paper proposes a novel parameter-efficient framework based on the Kolmogorov-Arnold Network (KAN) to overcome these challenges. Unlike CNNs, KAN restructures feature transformations, significantly reducing parameter overhead while preserving high classification accuracy. An attention-driven feature selection mechanism dynamically prioritizes the most significant features, minimizing irrelevant features and unnecessary computational load. Recognizing the complex and diverse nature of ADHD- related brain connectivity features, a novel activation function with learnable coefficients is introduced, enabling adaptive transformation based on specific data patterns. To further enhance model generalization, an advanced sliding window-based data augmentation technique is incorporated to meet substantial data requirements for training. Extensive experimentation on the benchmark ADHD-200 dataset demonstrates the model's superiority, achieving an accuracy of 79.25 %, an F1-score of 78. 75 % and a precision of 78.23 %, surpassing many state-of-the-art ADHD studies. Remarkably, these results are achieved using only a few thousand parameters compared to the millions required by many existing approaches, making it valuable for various resource-constrained researchers and organizations. The proposed framework, seamlessly fusing KAN, attention-driven feature selection, adaptive activation, and robust data augmentation, achieves substantial parameter reduction with enhanced performance. This lightweight architecture, combined with superior performance and interpretability, makes the proposed model highly promising for ADHD diagnosis and other complex medical applications. © 2025 Elsevier B.V.</t>
        </is>
      </c>
      <c r="P1534" t="inlineStr">
        <is>
          <t>10.1016/j.pscychresns.2025.112016</t>
        </is>
      </c>
      <c r="R1534" t="inlineStr">
        <is>
          <t>https://www.scopus.com/inward/record.uri?eid=2-s2.0-105009295461&amp;doi=10.1016%2Fj.pscychresns.2025.112016&amp;partnerID=40&amp;md5=e3a98da7b9815dc41b702951530302b5</t>
        </is>
      </c>
      <c r="S1534" t="inlineStr">
        <is>
          <t>Adaptive Activation; ADHD; Attention Mechanism; Data Augmentation; Deep Learning; Kolmogorov-Arnold Network; Parameter Efficiency</t>
        </is>
      </c>
      <c r="U1534" t="inlineStr">
        <is>
          <t>Attention Deficit Disorder with Hyperactivity; Deep Learning; Humans; Magnetic Resonance Imaging; Neural Networks, Computer; Article; attention; attention deficit hyperactivity disorder; deep learning; feature selection; human; motivation; artificial neural network; diagnosis; diagnostic imaging; nuclear magnetic resonance imaging; pathophysiology; procedures</t>
        </is>
      </c>
      <c r="W1534" t="inlineStr">
        <is>
          <t>Scopus</t>
        </is>
      </c>
      <c r="X1534" t="inlineStr">
        <is>
          <t>2-s2.0-105009295461</t>
        </is>
      </c>
      <c r="AD1534" t="inlineStr">
        <is>
          <t>Scopus</t>
        </is>
      </c>
    </row>
    <row r="1535" hidden="1">
      <c r="A1535" t="inlineStr">
        <is>
          <t>Examining AI-Powered ADHD Diagnosis: Current Trends, Key Challenges, and Future Directions in the Field</t>
        </is>
      </c>
      <c r="B1535">
        <f>IF(COUNTIF($A$1:A1534,
IF(ISNUMBER(MATCH(RIGHT(TRIM(A1534),1),{".",",",";",":","!","?"},0)),
LEFT(TRIM(A1534),LEN(TRIM(A1534))-1),
TRIM(A1534)
))=1,
"Not Duplicate",
"Duplicate")</f>
        <v/>
      </c>
      <c r="C1535">
        <f>_xlfn.IFNA(_xlfn.XLOOKUP(A1535, Table1[Title], Table1[Inclusion/Exclusion Decision]), "Added studies")</f>
        <v/>
      </c>
      <c r="D1535" t="inlineStr">
        <is>
          <t>Ul Ain Q.; Jawed S.; Rauf Subhani A.; Haider Butt W.; Usman Akram M.</t>
        </is>
      </c>
      <c r="H1535" t="n">
        <v>2025</v>
      </c>
      <c r="I1535" t="inlineStr">
        <is>
          <t>IEEE Access</t>
        </is>
      </c>
      <c r="J1535" t="n">
        <v>13</v>
      </c>
      <c r="M1535"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 © 2013 IEEE.</t>
        </is>
      </c>
      <c r="P1535" t="inlineStr">
        <is>
          <t>10.1109/ACCESS.2025.3567427</t>
        </is>
      </c>
      <c r="R1535" t="inlineStr">
        <is>
          <t>https://www.scopus.com/inward/record.uri?eid=2-s2.0-105004683684&amp;doi=10.1109%2FACCESS.2025.3567427&amp;partnerID=40&amp;md5=d70eb2740be4dcc7d01f999ff2569423</t>
        </is>
      </c>
      <c r="S1535" t="inlineStr">
        <is>
          <t>ADHD; AI; DL; EEG; ML; motion data; MRI; physiological signals; questionnaires; SLR</t>
        </is>
      </c>
      <c r="U1535" t="inlineStr">
        <is>
          <t>Brain; Diseases; Electroencephalography; Functional neuroimaging; Neurons; Physiological models; 'current; Attention deficit hyperactivity disorder; Deep learning; Learning approach; Learning models; Machine-learning; Motion data; Physiological signals; Questionnaire; Systematic literature review; Electrocardiography</t>
        </is>
      </c>
      <c r="V1535" t="inlineStr">
        <is>
          <t>All Open Access; Gold Open Access; Green Open Access</t>
        </is>
      </c>
      <c r="W1535" t="inlineStr">
        <is>
          <t>Scopus</t>
        </is>
      </c>
      <c r="X1535" t="inlineStr">
        <is>
          <t>2-s2.0-105004683684</t>
        </is>
      </c>
      <c r="AD1535" t="inlineStr">
        <is>
          <t>Scopus</t>
        </is>
      </c>
    </row>
    <row r="1536" hidden="1">
      <c r="A1536" t="inlineStr">
        <is>
          <t>Participation as a Predictor of Quality of Life among Japanese Children with Neurodevelopmental Disorders Analyzed Using a Machine Learning Algorithm</t>
        </is>
      </c>
      <c r="B1536">
        <f>IF(COUNTIF($A$1:A1535,
IF(ISNUMBER(MATCH(RIGHT(TRIM(A1535),1),{".",",",";",":","!","?"},0)),
LEFT(TRIM(A1535),LEN(TRIM(A1535))-1),
TRIM(A1535)
))=1,
"Not Duplicate",
"Duplicate")</f>
        <v/>
      </c>
      <c r="C1536">
        <f>_xlfn.IFNA(_xlfn.XLOOKUP(A1536, Table1[Title], Table1[Inclusion/Exclusion Decision]), "Added studies")</f>
        <v/>
      </c>
      <c r="D1536" t="inlineStr">
        <is>
          <t>Shiozu H.; Kimura D.; Iwanaga R.; Kurasawa S.</t>
        </is>
      </c>
      <c r="H1536" t="n">
        <v>2024</v>
      </c>
      <c r="I1536" t="inlineStr">
        <is>
          <t>Children</t>
        </is>
      </c>
      <c r="J1536" t="n">
        <v>11</v>
      </c>
      <c r="K1536" t="n">
        <v>5</v>
      </c>
      <c r="L1536" t="n">
        <v>603</v>
      </c>
      <c r="M1536" t="inlineStr">
        <is>
          <t>Participation is important for children’s quality of life (QOL). This study aimed to identify participation factors that influence QOL among Japanese children with neurodevelopmental disorders. Ninety-two Japanese parents of children with neurodevelopmental disorders participated in this study. The parents completed the parent version of the Kid- and Kiddo-KINDL health-related QOL questionnaire and the Participation and Environment Measure for Children and Youth. The data were examined using the random forest algorithm to analyze the participation factors that affected the children’s QOL. The analyses revealed that school and community environmental factors that affected participation were the most important predictors of QOL among children. As school and community environments can significantly impact the QOL of children with neurodevelopmental disorders, greater focus should be placed on participation in environmental contexts. © 2024 by the authors.</t>
        </is>
      </c>
      <c r="P1536" t="inlineStr">
        <is>
          <t>10.3390/children11050603</t>
        </is>
      </c>
      <c r="R1536" t="inlineStr">
        <is>
          <t>https://www.scopus.com/inward/record.uri?eid=2-s2.0-85193925932&amp;doi=10.3390%2Fchildren11050603&amp;partnerID=40&amp;md5=10b0d56afe4ef55e28a9c561af9137f4</t>
        </is>
      </c>
      <c r="S1536" t="inlineStr">
        <is>
          <t>children; neurodevelopmental disorder; participation; QOL; random forest analysis; well-being</t>
        </is>
      </c>
      <c r="U1536" t="inlineStr">
        <is>
          <t>adult; algorithm; Article; attention deficit hyperactivity disorder; autism; body mass; child; cross-sectional study; developmental coordination disorder; environmental factor; female; human; human experiment; Japanese (people); learning disorder; machine learning; male; mental disease; normal human; participation; physical activity; prediction; preschool child; quality of life; questionnaire; random forest; school child; social support; training; wellbeing</t>
        </is>
      </c>
      <c r="V1536" t="inlineStr">
        <is>
          <t>All Open Access; Gold Open Access; Green Open Access</t>
        </is>
      </c>
      <c r="W1536" t="inlineStr">
        <is>
          <t>Scopus</t>
        </is>
      </c>
      <c r="X1536" t="inlineStr">
        <is>
          <t>2-s2.0-85193925932</t>
        </is>
      </c>
      <c r="AD1536" t="inlineStr">
        <is>
          <t>Scopus</t>
        </is>
      </c>
    </row>
    <row r="1537">
      <c r="A1537" t="inlineStr">
        <is>
          <t>Early attention-deficit/hyperactivity disorder (ADHD) with NeuroDCT-ICA and rhinofish optimization (RFO) algorithm based optimized ADHD-AttentionNet</t>
        </is>
      </c>
      <c r="B1537">
        <f>IF(COUNTIF($A$1:A1536,
IF(ISNUMBER(MATCH(RIGHT(TRIM(A1536),1),{".",",",";",":","!","?"},0)),
LEFT(TRIM(A1536),LEN(TRIM(A1536))-1),
TRIM(A1536)
))=1,
"Not Duplicate",
"Duplicate")</f>
        <v/>
      </c>
      <c r="C1537">
        <f>_xlfn.IFNA(_xlfn.XLOOKUP(A1537, Table1[Title], Table1[Inclusion/Exclusion Decision]), "Added studies")</f>
        <v/>
      </c>
      <c r="D1537" t="inlineStr">
        <is>
          <t>Alhussen A.; Alutaibi A.I.; Sharma S.K.; Khan A.R.; Ahmad F.; Tejani G.G.</t>
        </is>
      </c>
      <c r="H1537" t="n">
        <v>2025</v>
      </c>
      <c r="I1537" t="inlineStr">
        <is>
          <t>Scientific Reports</t>
        </is>
      </c>
      <c r="J1537" t="n">
        <v>15</v>
      </c>
      <c r="K1537" t="n">
        <v>1</v>
      </c>
      <c r="L1537" t="n">
        <v>6967</v>
      </c>
      <c r="M1537" t="inlineStr">
        <is>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 © The Author(s) 2025.</t>
        </is>
      </c>
      <c r="P1537" t="inlineStr">
        <is>
          <t>10.1038/s41598-025-90649-1</t>
        </is>
      </c>
      <c r="R1537" t="inlineStr">
        <is>
          <t>https://www.scopus.com/inward/record.uri?eid=2-s2.0-85219189990&amp;doi=10.1038%2Fs41598-025-90649-1&amp;partnerID=40&amp;md5=aa9f8e3b60523d594cae4118195817e9</t>
        </is>
      </c>
      <c r="S1537" t="inlineStr">
        <is>
          <t>ADHD detection; ADHD-AttentionNet; Deep learning; Hybrid optimization; NeuroDCT-ICA; RhinoFish optimization</t>
        </is>
      </c>
      <c r="U1537" t="inlineStr">
        <is>
          <t>Algorithms; Attention Deficit Disorder with Hyperactivity; Child; Deep Learning; Electroencephalography; Female; Humans; Male; algorithm; attention deficit hyperactivity disorder; child; deep learning; diagnosis; diagnostic imaging; electroencephalography; female; human; male; procedures</t>
        </is>
      </c>
      <c r="V1537" t="inlineStr">
        <is>
          <t>All Open Access; Gold Open Access; Green Open Access</t>
        </is>
      </c>
      <c r="W1537" t="inlineStr">
        <is>
          <t>Scopus</t>
        </is>
      </c>
      <c r="X1537" t="inlineStr">
        <is>
          <t>2-s2.0-85219189990</t>
        </is>
      </c>
      <c r="AD1537" t="inlineStr">
        <is>
          <t>Scopus</t>
        </is>
      </c>
    </row>
    <row r="1538" hidden="1">
      <c r="A1538" t="inlineStr">
        <is>
          <t>Deep learning diagnosis plus kinematic severity assessments of neurodivergent disorders</t>
        </is>
      </c>
      <c r="B1538">
        <f>IF(COUNTIF($A$1:A1537,
IF(ISNUMBER(MATCH(RIGHT(TRIM(A1537),1),{".",",",";",":","!","?"},0)),
LEFT(TRIM(A1537),LEN(TRIM(A1537))-1),
TRIM(A1537)
))=1,
"Not Duplicate",
"Duplicate")</f>
        <v/>
      </c>
      <c r="C1538">
        <f>_xlfn.IFNA(_xlfn.XLOOKUP(A1538, Table1[Title], Table1[Inclusion/Exclusion Decision]), "Added studies")</f>
        <v/>
      </c>
      <c r="D1538" t="inlineStr">
        <is>
          <t>Doctor K.P.; McKeever C.; Wu D.; Phadnis A.; Plawecki M.H.; Nurnberger J.I., Jr.; José J.V.</t>
        </is>
      </c>
      <c r="H1538" t="n">
        <v>2025</v>
      </c>
      <c r="I1538" t="inlineStr">
        <is>
          <t>Scientific Reports</t>
        </is>
      </c>
      <c r="J1538" t="n">
        <v>15</v>
      </c>
      <c r="K1538" t="n">
        <v>1</v>
      </c>
      <c r="L1538" t="n">
        <v>20269</v>
      </c>
      <c r="M1538" t="inlineStr">
        <is>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 © The Author(s) 2025.</t>
        </is>
      </c>
      <c r="P1538" t="inlineStr">
        <is>
          <t>10.1038/s41598-025-04294-9</t>
        </is>
      </c>
      <c r="R1538" t="inlineStr">
        <is>
          <t>https://www.scopus.com/inward/record.uri?eid=2-s2.0-105010181464&amp;doi=10.1038%2Fs41598-025-04294-9&amp;partnerID=40&amp;md5=f2d1707bc7a4649ef19cb76d96422677</t>
        </is>
      </c>
      <c r="U1538" t="inlineStr">
        <is>
          <t>Adolescent; Adult; Attention Deficit Disorder with Hyperactivity; Autism Spectrum Disorder; Biomechanical Phenomena; Child; Deep Learning; Female; Humans; Male; Severity of Illness Index; Young Adult; adolescent; adult; attention deficit hyperactivity disorder; autism; biomechanics; child; deep learning; diagnosis; female; human; male; pathophysiology; severity of illness index; young adult</t>
        </is>
      </c>
      <c r="V1538" t="inlineStr">
        <is>
          <t>All Open Access; Gold Open Access; Green Open Access</t>
        </is>
      </c>
      <c r="W1538" t="inlineStr">
        <is>
          <t>Scopus</t>
        </is>
      </c>
      <c r="X1538" t="inlineStr">
        <is>
          <t>2-s2.0-105010181464</t>
        </is>
      </c>
      <c r="AD1538" t="inlineStr">
        <is>
          <t>Scopus</t>
        </is>
      </c>
    </row>
    <row r="1539" hidden="1">
      <c r="A1539" t="inlineStr">
        <is>
          <t>Optimal interval and feature selection in activity data for detecting attention deficit hyperactivity disorder</t>
        </is>
      </c>
      <c r="B1539">
        <f>IF(COUNTIF($A$1:A1538,
IF(ISNUMBER(MATCH(RIGHT(TRIM(A1538),1),{".",",",";",":","!","?"},0)),
LEFT(TRIM(A1538),LEN(TRIM(A1538))-1),
TRIM(A1538)
))=1,
"Not Duplicate",
"Duplicate")</f>
        <v/>
      </c>
      <c r="C1539">
        <f>_xlfn.IFNA(_xlfn.XLOOKUP(A1539, Table1[Title], Table1[Inclusion/Exclusion Decision]), "Added studies")</f>
        <v/>
      </c>
      <c r="D1539" t="inlineStr">
        <is>
          <t>Shafna V.; S.D. M.K.</t>
        </is>
      </c>
      <c r="H1539" t="n">
        <v>2024</v>
      </c>
      <c r="I1539" t="inlineStr">
        <is>
          <t>Computers in Biology and Medicine</t>
        </is>
      </c>
      <c r="J1539" t="n">
        <v>179</v>
      </c>
      <c r="L1539" t="n">
        <v>108909</v>
      </c>
      <c r="M1539" t="inlineStr">
        <is>
          <t>Attention deficit hyperactivity disorder (ADHD) is a heterogeneous neurobehavioral disorder that is common in children and adolescents. Inattention, impulsivity, and hyperactivity are the key symptoms of ADHD patients. Traditional clinical assessments delay ADHD diagnosis and increase undiagnosed cases and costs, as well. The use of deep learning (DL) and machine learning (ML)-based objective techniques for diagnosing ADHD has grown exponentially in recent years as the efficiency of early diagnosis has improved. This research highlights the significance of utilizing feature selection techniques before constructing machine learning models on activity datasets. It also explores the distinctions between specific time-interval activity data and broader interval activity data in identifying ADHD patients from the clinical control group. Five ML models were developed and tested to assess the performance of two sets of features and different categories of activity data in predicting ADHD. The study concludes with the following findings: (i) the model's performance showed a notable improvement of 0.11 in accuracy with the adoption of a precise feature selection process; (ii) activity data recorded in the morning and at night are more significant predictors of ADHD compared to other times; (iii) the utilization of specific time interval data is crucial for ADHD prediction; (iv) the random forest performs better than the other machine learning models used in the study, with 84% accuracy, 79% precision, 85% F1-score, and 92% recall. As we move into an era where early disease prediction is possible, combining artificial intelligence methods with activity data could create a strong framework for helping doctors make decisions that can be used far beyond hospitals. © 2024 Elsevier Ltd</t>
        </is>
      </c>
      <c r="P1539" t="inlineStr">
        <is>
          <t>10.1016/j.compbiomed.2024.108909</t>
        </is>
      </c>
      <c r="R1539" t="inlineStr">
        <is>
          <t>https://www.scopus.com/inward/record.uri?eid=2-s2.0-85199274120&amp;doi=10.1016%2Fj.compbiomed.2024.108909&amp;partnerID=40&amp;md5=5f5e4af897dbe29d0e97004b75dcf229</t>
        </is>
      </c>
      <c r="S1539" t="inlineStr">
        <is>
          <t>Activity data; Attention deficit hyperactivity disorder; Deep learning; Feature selection; Machine learning; Principal component analysis</t>
        </is>
      </c>
      <c r="U1539" t="inlineStr">
        <is>
          <t>Adolescent; Attention Deficit Disorder with Hyperactivity; Child; Deep Learning; Diagnosis, Computer-Assisted; Female; Humans; Machine Learning; Male; Deep learning; Diagnosis; Diseases; Feature Selection; Forecasting; Forestry; Learning systems; Activity data; Attention deficit hyperactivity disorder; Deep learning; Features selection; Interval selection; Machine learning models; Machine-learning; Principal-component analysis; Specific time; Time interval; adult; Article; artificial intelligence; attention deficit hyperactivity disorder; cognitive function test; continuous performance test; controlled study; cross validation; deep learning; DSM-5; feature extraction; feature selection; human; k nearest neighbor; logistic regression analysis; machine learning; major clinical study; random forest; stop signal task; support vector machine; adolescent; child; computer assisted diagnosis; diagnosis; female; male; pathophysiology; procedures; Principal component analysis</t>
        </is>
      </c>
      <c r="W1539" t="inlineStr">
        <is>
          <t>Scopus</t>
        </is>
      </c>
      <c r="X1539" t="inlineStr">
        <is>
          <t>2-s2.0-85199274120</t>
        </is>
      </c>
      <c r="AD1539" t="inlineStr">
        <is>
          <t>Scopus</t>
        </is>
      </c>
    </row>
    <row r="1540" hidden="1">
      <c r="A1540" t="inlineStr">
        <is>
          <t>Functional connectivity anomalies in medication-naive children with ADHD: Diagnostic potential, symptoms interpretation, and a mediation model</t>
        </is>
      </c>
      <c r="B1540">
        <f>IF(COUNTIF($A$1:A1539,
IF(ISNUMBER(MATCH(RIGHT(TRIM(A1539),1),{".",",",";",":","!","?"},0)),
LEFT(TRIM(A1539),LEN(TRIM(A1539))-1),
TRIM(A1539)
))=1,
"Not Duplicate",
"Duplicate")</f>
        <v/>
      </c>
      <c r="C1540">
        <f>_xlfn.IFNA(_xlfn.XLOOKUP(A1540, Table1[Title], Table1[Inclusion/Exclusion Decision]), "Added studies")</f>
        <v/>
      </c>
      <c r="D1540" t="inlineStr">
        <is>
          <t>Hu Y.; Zeng Y.; Fu T.; Hong D.; Yang H.; Zhu Z.; Cheng D.; Dang C.; Song Y.; Yang C.; Yin W.; Zhou Y.</t>
        </is>
      </c>
      <c r="H1540" t="n">
        <v>2025</v>
      </c>
      <c r="I1540" t="inlineStr">
        <is>
          <t>Clinical Neurophysiology</t>
        </is>
      </c>
      <c r="J1540" t="n">
        <v>174</v>
      </c>
      <c r="M1540" t="inlineStr">
        <is>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(β) band hypo-connectivity in frontal regions (Fp2-F4, Fp1-Cz, F7-Cz) and theta (θ) band hyper-connectivity in left parietal-central networks (C3-P7, P3-P7, etc.). An SVM classifier achieved an average area under the curve of 0.89 using three connectivity features. Left parietal θ band hyper-connectivity (C3-P7) correlated with both inattention and hyperactivity/impulsivity and mediated their interrelationship. Conclusions: ADHD is characterized by disrupted frontoparietal connectivity, with θ band hyper-connectivity in sensory-integration networks potentially compensating for impaired frontal regulation. Significance: These findings highlight C3-P7 θ band connectivity as both a diagnostic and mechanistic biomarker, providing novel target for neurofeedback therapies and enhancing the differential diagnosis in neurodevelopmental disorders. © 2025 The Authors</t>
        </is>
      </c>
      <c r="P1540" t="inlineStr">
        <is>
          <t>10.1016/j.clinph.2025.04.011</t>
        </is>
      </c>
      <c r="R1540" t="inlineStr">
        <is>
          <t>https://www.scopus.com/inward/record.uri?eid=2-s2.0-105003970822&amp;doi=10.1016%2Fj.clinph.2025.04.011&amp;partnerID=40&amp;md5=2e6afb49d76da04b807df652a6f5135b</t>
        </is>
      </c>
      <c r="S1540" t="inlineStr">
        <is>
          <t>ADHD biomarkers; Functional Connectivity; Machine Learning Classification; Mediation Analysis; Resting-state EEG</t>
        </is>
      </c>
      <c r="U1540" t="inlineStr">
        <is>
          <t>Attention Deficit Disorder with Hyperactivity; Child; Electroencephalography; Female; Humans; Male; Nerve Net; Support Vector Machine; Article; attention deficit hyperactivity disorder; child; classifier; clinical feature; clinical significance; comparative study; confidence interval; controlled study; correlation analysis; data interpretation; diagnostic error; diagnostic test accuracy study; diagnostic value; differential diagnosis; disease severity; electroencephalogram; electroencephalography; feature selection; female; functional connectivity; human; hyperactivity; impulsiveness; machine learning; machine learning algorithm; major clinical study; male; mediation analysis; neurofeedback; neurophysiology; receiver operating characteristic; regression analysis; sensory integration; support vector machine; symptom; volume conduction; attention deficit hyperactivity disorder; diagnosis; electroencephalography; nerve cell network; pathophysiology; procedures</t>
        </is>
      </c>
      <c r="V1540" t="inlineStr">
        <is>
          <t>All Open Access; Hybrid Gold Open Access</t>
        </is>
      </c>
      <c r="W1540" t="inlineStr">
        <is>
          <t>Scopus</t>
        </is>
      </c>
      <c r="X1540" t="inlineStr">
        <is>
          <t>2-s2.0-105003970822</t>
        </is>
      </c>
      <c r="AD1540" t="inlineStr">
        <is>
          <t>Scopus</t>
        </is>
      </c>
    </row>
    <row r="1541" hidden="1">
      <c r="A1541" t="inlineStr">
        <is>
          <t>Subgrouping autism and ADHD based on structural MRI population modelling centiles</t>
        </is>
      </c>
      <c r="B1541">
        <f>IF(COUNTIF($A$1:A1540,
IF(ISNUMBER(MATCH(RIGHT(TRIM(A1540),1),{".",",",";",":","!","?"},0)),
LEFT(TRIM(A1540),LEN(TRIM(A1540))-1),
TRIM(A1540)
))=1,
"Not Duplicate",
"Duplicate")</f>
        <v/>
      </c>
      <c r="C1541">
        <f>_xlfn.IFNA(_xlfn.XLOOKUP(A1541, Table1[Title], Table1[Inclusion/Exclusion Decision]), "Added studies")</f>
        <v/>
      </c>
      <c r="D1541" t="inlineStr">
        <is>
          <t>Pecci-Terroba C.; Lai M.-C.; Lombardo M.V.; Chakrabarti B.; Ruigrok A.N.V.; Suckling J.; Anagnostou E.; Lerch J.P.; Taylor M.J.; Nicolson R.; Georgiades S.; Crosbie J.; Schachar R.; Kelley E.; Jones J.; Arnold P.D.; Seidlitz J.; Alexander-Bloch A.F.; Bullmore E.T.; Baron-Cohen S.; Bedford S.A.; Bethlehem R.A.I.</t>
        </is>
      </c>
      <c r="H1541" t="n">
        <v>2025</v>
      </c>
      <c r="I1541" t="inlineStr">
        <is>
          <t>Molecular Autism</t>
        </is>
      </c>
      <c r="J1541" t="n">
        <v>16</v>
      </c>
      <c r="K1541" t="n">
        <v>1</v>
      </c>
      <c r="L1541" t="n">
        <v>33</v>
      </c>
      <c r="M1541" t="inlineStr">
        <is>
          <t>Background: 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 Methods: 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 Results: 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 Limitations: Crucially, however, the number of subgroups and their membership differed vastly depending on chosen features and the algorithm used, highlighting the impact and importance of careful method selection. Conclusions: 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 © The Author(s) 2025.</t>
        </is>
      </c>
      <c r="P1541" t="inlineStr">
        <is>
          <t>10.1186/s13229-025-00667-z</t>
        </is>
      </c>
      <c r="R1541" t="inlineStr">
        <is>
          <t>https://www.scopus.com/inward/record.uri?eid=2-s2.0-105007237275&amp;doi=10.1186%2Fs13229-025-00667-z&amp;partnerID=40&amp;md5=e89a977a1375d1bfa9ebd89f7fbd7d99</t>
        </is>
      </c>
      <c r="S1541" t="inlineStr">
        <is>
          <t>ADHD; Autism; Neuroimaging; Population modelling; Structural MRI; Subgrouping</t>
        </is>
      </c>
      <c r="U1541" t="inlineStr">
        <is>
          <t>Adolescent; Algorithms; Attention Deficit Disorder with Hyperactivity; Autistic Disorder; Child; Cluster Analysis; Female; Humans; Machine Learning; Magnetic Resonance Imaging; Male; Article; attention deficit hyperactivity disorder; autism; cohort analysis; controlled study; cortical thickness (brain); female; gray matter volume; human; male; nuclear magnetic resonance imaging; population model; subcortical grey matter volume; surface area; volume; white matter volume; adolescent; algorithm; child; classification; cluster analysis; diagnostic imaging; machine learning; pathology; procedures</t>
        </is>
      </c>
      <c r="V1541" t="inlineStr">
        <is>
          <t>All Open Access; Gold Open Access; Green Open Access</t>
        </is>
      </c>
      <c r="W1541" t="inlineStr">
        <is>
          <t>Scopus</t>
        </is>
      </c>
      <c r="X1541" t="inlineStr">
        <is>
          <t>2-s2.0-105007237275</t>
        </is>
      </c>
      <c r="AD1541" t="inlineStr">
        <is>
          <t>Scopus</t>
        </is>
      </c>
    </row>
    <row r="1542" hidden="1">
      <c r="A1542" t="inlineStr">
        <is>
          <t>Altered gut microbiome function in ADHD: More Prevotella, less vitamin B12 biosynthesis, and beneficial modulation by synbiotic treatment</t>
        </is>
      </c>
      <c r="B1542">
        <f>IF(COUNTIF($A$1:A1541,
IF(ISNUMBER(MATCH(RIGHT(TRIM(A1541),1),{".",",",";",":","!","?"},0)),
LEFT(TRIM(A1541),LEN(TRIM(A1541))-1),
TRIM(A1541)
))=1,
"Not Duplicate",
"Duplicate")</f>
        <v/>
      </c>
      <c r="C1542">
        <f>_xlfn.IFNA(_xlfn.XLOOKUP(A1542, Table1[Title], Table1[Inclusion/Exclusion Decision]), "Added studies")</f>
        <v/>
      </c>
      <c r="D1542" t="inlineStr">
        <is>
          <t>Stiernborg M.; Yang L.L.; Skott E.; Giacobini M.; Melas P.A.; Debelius J.W.; Lavebratt C.</t>
        </is>
      </c>
      <c r="H1542" t="n">
        <v>2026</v>
      </c>
      <c r="I1542" t="inlineStr">
        <is>
          <t>Brain, Behavior, and Immunity</t>
        </is>
      </c>
      <c r="J1542" t="n">
        <v>133</v>
      </c>
      <c r="L1542" t="n">
        <v>106259</v>
      </c>
      <c r="M1542" t="inlineStr">
        <is>
          <t>The effect of psychostimulant medication in ADHD on the gut microbiome remains unknown. Oral Synbiotic 2000, comprising multiple lactic acid bacteria and dietary fibers, reduces psychiatric symptoms and plasma immune markers in ADHD, but its impact on the gut microbiome is unexplored. This study aimed to (i) study the fecal bacterial microbiome, focusing on species and bacterial gene modules, in ADHD patients and neurotypical controls, and (ii) examine microbiome changes attributable to Synbiotic 2000. Fecal samples were collected from 147 participants at baseline, and 106 completers at follow-up from a randomized placebo-controlled trial of Synbiotic 2000 conducted in children and adults with ADHD. At baseline, adult samples were compared to those of 52 adult controls, and patients on psychostimulants were compared to those not on psychostimulants in adults and children separately. The fecal microbiome was sequenced using shallow shotgun sequencing and analyzed for diversity and differential abundance using machine learning. Plasma short-chain fatty acids (SCFAs) and serum vitamin B12 levels were measured. At baseline, adult ADHD patients had significantly different abundances of four species compared to controls. In children, those on psychostimulants exhibited a higher abundance of species from the genus Prevotella, alongside a lower abundance of the vitamin B12-synthesis module, M00122, than those not on such medication. The lower M00122 abundance was associated with a looser stool consistency, implicating a shorter colonic transit time. Synbiotic 2000 did not affect taxonomic or functional α-diversity in adults or children. However, looser baseline stool consistency was linked to greater increases in evenness in the Synbiotic group over time. There was a significant Synbiotic-specific effect on taxonomic and functional β-diversity, not only the increased abundance of the Synbiotic 2000 species. Plasma levels of formic acid and propionic acid increased towards control levels in the Synbiotic group. In conclusion, distinct species were differently abundant in adults with ADHD compared to controls. The implications of the lower abundance of the vitamin B12-synthesis module, in children on psychostimulant medication, for the gut ecosystem and host intestine remain to be elucidated. Synbiotic 2000 influenced the taxonomy and functionality of the fecal microbiome and increased plasma SCFA levels towards normal. Further research is warranted to explore the clinical implications of microbiome modulation in the treatment of ADHD. © 2026 The Authors</t>
        </is>
      </c>
      <c r="P1542" t="inlineStr">
        <is>
          <t>10.1016/j.bbi.2026.106259</t>
        </is>
      </c>
      <c r="R1542" t="inlineStr">
        <is>
          <t>https://www.scopus.com/inward/record.uri?eid=2-s2.0-105026697152&amp;doi=10.1016%2Fj.bbi.2026.106259&amp;partnerID=40&amp;md5=146adb1971a788a47ddebc0edadca649</t>
        </is>
      </c>
      <c r="S1542" t="inlineStr">
        <is>
          <t>Methylphenidate; Prevotella; Psychostimulants; Synbiotic; Vitamin B12</t>
        </is>
      </c>
      <c r="U1542" t="inlineStr">
        <is>
          <t>Adolescent; Adult; Attention Deficit Disorder with Hyperactivity; Central Nervous System Stimulants; Child; Fatty Acids, Volatile; Feces; Female; Gastrointestinal Microbiome; Humans; Male; Prevotella; Synbiotics; Vitamin B 12; Young Adult; cyanocobalamin; formic acid; lactic acid; propionic acid; proton pump inhibitor; psychostimulant agent; short chain fatty acid; central stimulant agent; cyanocobalamin; synbiotic agent; volatile fatty acid; adolescent; adult; Article; attention deficit hyperactivity disorder; Bilophila wadsworthia; biosynthesis; body mass; breast feeding; case control study; chemiluminescence immunoassay; child; cohort analysis; controlled study; differential expression analysis; DNA extraction; DNA sequencing; double blind procedure; electrochemiluminescence; false discovery rate; female; follow up; gut microbiome; human; hypothesis; ICD-10; immunochemistry; KEGG; Lachnospiraceae; Lactobacillus casei; Lactobacillus paracasei; Lactobacillus plantarum; machine learning; major clinical study; male; multicenter study; outcome assessment; Pediococcus pentosaceus; Prevotella; Prevotella buccalis; quality control; questionnaire; randomized controlled trial; Shannon index; Streptococcus; Streptococcus pasteurianus; biosynthesis; blood; drug effect; drug therapy; feces; intestine flora; metabolism; microbiology; physiology; Prevotella; young adult</t>
        </is>
      </c>
      <c r="V1542" t="inlineStr">
        <is>
          <t>All Open Access; Hybrid Gold Open Access</t>
        </is>
      </c>
      <c r="W1542" t="inlineStr">
        <is>
          <t>Scopus</t>
        </is>
      </c>
      <c r="X1542" t="inlineStr">
        <is>
          <t>2-s2.0-105026697152</t>
        </is>
      </c>
      <c r="AD1542" t="inlineStr">
        <is>
          <t>Scopus</t>
        </is>
      </c>
    </row>
    <row r="1543">
      <c r="A1543" t="inlineStr">
        <is>
          <t>Exploring ADHD in the Female Brain Through Multimodal Machine Learning</t>
        </is>
      </c>
      <c r="B1543">
        <f>IF(COUNTIF($A$1:A1542,
IF(ISNUMBER(MATCH(RIGHT(TRIM(A1542),1),{".",",",";",":","!","?"},0)),
LEFT(TRIM(A1542),LEN(TRIM(A1542))-1),
TRIM(A1542)
))=1,
"Not Duplicate",
"Duplicate")</f>
        <v/>
      </c>
      <c r="C1543">
        <f>_xlfn.IFNA(_xlfn.XLOOKUP(A1543, Table1[Title], Table1[Inclusion/Exclusion Decision]), "Added studies")</f>
        <v/>
      </c>
      <c r="D1543" t="inlineStr">
        <is>
          <t>Alqassab A.; Mallouhy R.E.; Alqahtani M.</t>
        </is>
      </c>
      <c r="H1543" t="n">
        <v>2025</v>
      </c>
      <c r="I1543" t="inlineStr">
        <is>
          <t>2025 IEEE International Conference on Emerging Trends in Engineering and Computing, ETECOM 2025</t>
        </is>
      </c>
      <c r="M1543" t="inlineStr">
        <is>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  © 2025 IEEE.</t>
        </is>
      </c>
      <c r="P1543" t="inlineStr">
        <is>
          <t>10.1109/ETECOM66111.2025.11319021</t>
        </is>
      </c>
      <c r="R1543" t="inlineStr">
        <is>
          <t>https://www.scopus.com/inward/record.uri?eid=2-s2.0-105033357164&amp;doi=10.1109%2FETECOM66111.2025.11319021&amp;partnerID=40&amp;md5=0a39e584674189be87efa33fc0cceaee</t>
        </is>
      </c>
      <c r="S1543" t="inlineStr">
        <is>
          <t>ADHD; Artificial Intelligence; Ensemble Learning; Female Brain; Functional MRI; Machine Learning; Neuroimaging</t>
        </is>
      </c>
      <c r="U1543" t="inlineStr">
        <is>
          <t>Adaptive boosting; Brain; Classification (of information); Diagnosis; Dimensionality reduction; Diseases; Functional neuroimaging; Learning systems; Metadata; Neural networks; Attention deficit hyperactivity disorder; Complex condition; Connectomes; Ensemble learning; Female brain; Functional MRI; Functionals; Machine-learning; Multi-modal; Neural-networks; Principal component analysis</t>
        </is>
      </c>
      <c r="W1543" t="inlineStr">
        <is>
          <t>Scopus</t>
        </is>
      </c>
      <c r="X1543" t="inlineStr">
        <is>
          <t>2-s2.0-105033357164</t>
        </is>
      </c>
      <c r="AD1543" t="inlineStr">
        <is>
          <t>Scopus</t>
        </is>
      </c>
    </row>
    <row r="1544" hidden="1">
      <c r="A1544" t="inlineStr">
        <is>
          <t>DETEC-ADHD: A Data-Driven Web App for Early ADHD Detection Using Machine Learning and Electroencephalography</t>
        </is>
      </c>
      <c r="B1544">
        <f>IF(COUNTIF($A$1:A1543,
IF(ISNUMBER(MATCH(RIGHT(TRIM(A1543),1),{".",",",";",":","!","?"},0)),
LEFT(TRIM(A1543),LEN(TRIM(A1543))-1),
TRIM(A1543)
))=1,
"Not Duplicate",
"Duplicate")</f>
        <v/>
      </c>
      <c r="C1544">
        <f>_xlfn.IFNA(_xlfn.XLOOKUP(A1544, Table1[Title], Table1[Inclusion/Exclusion Decision]), "Added studies")</f>
        <v/>
      </c>
      <c r="D1544" t="inlineStr">
        <is>
          <t>Santarrosa-López I.; Alor-Hernández G.; Bustos-López M.; Hernández-Capistrán J.; Sánchez-Morales L.N.; Sánchez-Cervantes J.L.; Marín-Vega H.</t>
        </is>
      </c>
      <c r="H1544" t="n">
        <v>2025</v>
      </c>
      <c r="I1544" t="inlineStr">
        <is>
          <t>Big Data and Cognitive Computing</t>
        </is>
      </c>
      <c r="J1544" t="n">
        <v>9</v>
      </c>
      <c r="K1544" t="n">
        <v>1</v>
      </c>
      <c r="L1544" t="n">
        <v>3</v>
      </c>
      <c r="M1544" t="inlineStr">
        <is>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 © 2024 by the authors.</t>
        </is>
      </c>
      <c r="P1544" t="inlineStr">
        <is>
          <t>10.3390/bdcc9010003</t>
        </is>
      </c>
      <c r="R1544" t="inlineStr">
        <is>
          <t>https://www.scopus.com/inward/record.uri?eid=2-s2.0-85215934451&amp;doi=10.3390%2Fbdcc9010003&amp;partnerID=40&amp;md5=f16929b6a5f30fbe02d26b3a64beadbc</t>
        </is>
      </c>
      <c r="S1544" t="inlineStr">
        <is>
          <t>ADHD; EEG; machine learning; neurofeedback; wearables</t>
        </is>
      </c>
      <c r="U1544" t="inlineStr">
        <is>
          <t>Contrastive Learning; Diseases; Electroencephalography; Attention deficit hyperactivity disorder; Data driven; Machine learning techniques; Machine-learning; Neurofeedback; Subjective assessments; Subjective symptoms; Wearable; Web App; Web-based applications; Adversarial machine learning</t>
        </is>
      </c>
      <c r="V1544" t="inlineStr">
        <is>
          <t>All Open Access; Gold Open Access; Green Open Access</t>
        </is>
      </c>
      <c r="W1544" t="inlineStr">
        <is>
          <t>Scopus</t>
        </is>
      </c>
      <c r="X1544" t="inlineStr">
        <is>
          <t>2-s2.0-85215934451</t>
        </is>
      </c>
      <c r="AD1544" t="inlineStr">
        <is>
          <t>Scopus</t>
        </is>
      </c>
    </row>
    <row r="1545">
      <c r="A1545" t="inlineStr">
        <is>
          <t>Machine learning models for diagnosis and risk prediction in eating disorders, depression, and alcohol use disorder</t>
        </is>
      </c>
      <c r="B1545">
        <f>IF(COUNTIF($A$1:A1544,
IF(ISNUMBER(MATCH(RIGHT(TRIM(A1544),1),{".",",",";",":","!","?"},0)),
LEFT(TRIM(A1544),LEN(TRIM(A1544))-1),
TRIM(A1544)
))=1,
"Not Duplicate",
"Duplicate")</f>
        <v/>
      </c>
      <c r="C1545">
        <f>_xlfn.IFNA(_xlfn.XLOOKUP(A1545, Table1[Title], Table1[Inclusion/Exclusion Decision]), "Added studies")</f>
        <v/>
      </c>
      <c r="D1545" t="inlineStr">
        <is>
          <t>Zhang Z.; Robinson L.; Whelan R.; Jollans L.; Wang Z.; Nees F.; Chu C.; Bobou M.; Du D.;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 King S.; Sinclair J.; Schumann G.; Schmidt U.; Desrivières S.</t>
        </is>
      </c>
      <c r="H1545" t="n">
        <v>2025</v>
      </c>
      <c r="I1545" t="inlineStr">
        <is>
          <t>Journal of Affective Disorders</t>
        </is>
      </c>
      <c r="J1545" t="n">
        <v>379</v>
      </c>
      <c r="M1545" t="inlineStr">
        <is>
          <t>Background: Early diagnosis and treatment of mental illnesses is hampered by the lack of reliable markers. This study used machine learning models to uncover diagnostic and risk prediction markers for eating disorders (EDs), major depressive disorder (MDD), and alcohol use disorder (AUD). Methods: Case-control samples (aged 18–25 years), including participants with Anorexia Nervosa (AN), Bulimia Nervosa (BN), MDD, AUD, and matched controls, were used for diagnostic classification. For risk prediction, we used a longitudinal population-based sample (IMAGEN study), assessing adolescents at ages 14, 16 and 19.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for AN and 0.91 [0.85–0.96] for BN. The classification accuracies for MDD (0.91 [0.88–0.94]) and AUD (0.80 [0.74–0.85]) were also high. The models demonstrated high transdiagnostic potential, as those trained for EDs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and risk prediction applications in psychiatry. © 2024</t>
        </is>
      </c>
      <c r="P1545" t="inlineStr">
        <is>
          <t>10.1016/j.jad.2024.12.053</t>
        </is>
      </c>
      <c r="R1545" t="inlineStr">
        <is>
          <t>https://www.scopus.com/inward/record.uri?eid=2-s2.0-85212852225&amp;doi=10.1016%2Fj.jad.2024.12.053&amp;partnerID=40&amp;md5=1e7dd7c0aa7bce7d8c1101c6618889b1</t>
        </is>
      </c>
      <c r="S1545" t="inlineStr">
        <is>
          <t>Alcohol use disorder; Eating disorders; Major depressive disorder; Predictive modeling; Risk factors</t>
        </is>
      </c>
      <c r="U1545" t="inlineStr">
        <is>
          <t>Adolescent; Adult; Alcoholism; Anorexia Nervosa; Bulimia Nervosa; Case-Control Studies; Depressive Disorder, Major; Feeding and Eating Disorders; Female; Humans; Longitudinal Studies; Machine Learning; Male; Young Adult; adult; alcoholism; anorexia nervosa; Article; attention deficit hyperactivity disorder; body mass; bulimia; case control study; cognition; cohort analysis; controlled study; demographics; depression; eating disorder; elastic tissue; female; human; longitudinal study; machine learning; major clinical study; male; mini international neuropsychiatric interview; neurosis; performance indicator; receiver operating characteristic; risk factor; substance use; adolescent; alcoholism; diagnosis; eating disorder; major depression; psychology; young adult</t>
        </is>
      </c>
      <c r="V1545" t="inlineStr">
        <is>
          <t>All Open Access; Green Open Access</t>
        </is>
      </c>
      <c r="W1545" t="inlineStr">
        <is>
          <t>Scopus</t>
        </is>
      </c>
      <c r="X1545" t="inlineStr">
        <is>
          <t>2-s2.0-85212852225</t>
        </is>
      </c>
      <c r="AD1545" t="inlineStr">
        <is>
          <t>Scopus</t>
        </is>
      </c>
    </row>
    <row r="1546" hidden="1">
      <c r="A1546" t="inlineStr">
        <is>
          <t>Signal Fidelity Index-aware calibration for addressing distributional shift in predictive modeling across heterogeneous real-world data</t>
        </is>
      </c>
      <c r="B1546">
        <f>IF(COUNTIF($A$1:A1545,
IF(ISNUMBER(MATCH(RIGHT(TRIM(A1545),1),{".",",",";",":","!","?"},0)),
LEFT(TRIM(A1545),LEN(TRIM(A1545))-1),
TRIM(A1545)
))=1,
"Not Duplicate",
"Duplicate")</f>
        <v/>
      </c>
      <c r="C1546">
        <f>_xlfn.IFNA(_xlfn.XLOOKUP(A1546, Table1[Title], Table1[Inclusion/Exclusion Decision]), "Added studies")</f>
        <v/>
      </c>
      <c r="D1546" t="inlineStr">
        <is>
          <t>Cheng J.; Tian J.; Spoto F.; Azhir A.; Mork D.; Estiri H.</t>
        </is>
      </c>
      <c r="H1546" t="n">
        <v>2026</v>
      </c>
      <c r="I1546" t="inlineStr">
        <is>
          <t>Scientific Reports</t>
        </is>
      </c>
      <c r="J1546" t="n">
        <v>16</v>
      </c>
      <c r="K1546" t="n">
        <v>1</v>
      </c>
      <c r="L1546" t="n">
        <v>2807</v>
      </c>
      <c r="M154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 © The Author(s) 2025.</t>
        </is>
      </c>
      <c r="P1546" t="inlineStr">
        <is>
          <t>10.1038/s41598-025-32656-w</t>
        </is>
      </c>
      <c r="R1546" t="inlineStr">
        <is>
          <t>https://www.scopus.com/inward/record.uri?eid=2-s2.0-105028259590&amp;doi=10.1038%2Fs41598-025-32656-w&amp;partnerID=40&amp;md5=f2d9b933b908bbacd75870561d05fdd3</t>
        </is>
      </c>
      <c r="U1546" t="inlineStr">
        <is>
          <t>Attention Deficit Disorder with Hyperactivity; Bipolar Disorder; Calibration; Dementia; Diabetes Mellitus, Type 2; Humans; Hypertension; Machine Learning; Phenotype; Reproducibility of Results; attention deficit hyperactivity disorder; bipolar disorder; calibration; dementia; diagnosis; human; hypertension; machine learning; non insulin dependent diabetes mellitus; phenotype; reproducibility</t>
        </is>
      </c>
      <c r="V1546" t="inlineStr">
        <is>
          <t>All Open Access; Gold Open Access; Green Open Access</t>
        </is>
      </c>
      <c r="W1546" t="inlineStr">
        <is>
          <t>Scopus</t>
        </is>
      </c>
      <c r="X1546" t="inlineStr">
        <is>
          <t>2-s2.0-105028259590</t>
        </is>
      </c>
      <c r="AD1546" t="inlineStr">
        <is>
          <t>Scopus</t>
        </is>
      </c>
    </row>
    <row r="1547" hidden="1">
      <c r="A1547" t="inlineStr">
        <is>
          <t>Advancing ADHD Diagnosis via LSTM Models and Multimodal EEG Feature Optimization</t>
        </is>
      </c>
      <c r="B1547">
        <f>IF(COUNTIF($A$1:A1546,
IF(ISNUMBER(MATCH(RIGHT(TRIM(A1546),1),{".",",",";",":","!","?"},0)),
LEFT(TRIM(A1546),LEN(TRIM(A1546))-1),
TRIM(A1546)
))=1,
"Not Duplicate",
"Duplicate")</f>
        <v/>
      </c>
      <c r="C1547">
        <f>_xlfn.IFNA(_xlfn.XLOOKUP(A1547, Table1[Title], Table1[Inclusion/Exclusion Decision]), "Added studies")</f>
        <v/>
      </c>
      <c r="D1547" t="inlineStr">
        <is>
          <t>Zhang J.; Liu Z.; Chen Y.; Ge J.</t>
        </is>
      </c>
      <c r="H1547" t="n">
        <v>2025</v>
      </c>
      <c r="I1547" t="inlineStr">
        <is>
          <t>Proceedings of The 4th International Conference on Biomedical and Intelligent Systems, IC-BIS 2025</t>
        </is>
      </c>
      <c r="M1547"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 © 2025 Copyright held by the owner/author(s).</t>
        </is>
      </c>
      <c r="P1547" t="inlineStr">
        <is>
          <t>10.1145/3745034.3745059</t>
        </is>
      </c>
      <c r="R1547" t="inlineStr">
        <is>
          <t>https://www.scopus.com/inward/record.uri?eid=2-s2.0-105026274374&amp;doi=10.1145%2F3745034.3745059&amp;partnerID=40&amp;md5=fed4de5a187c2fcf4bdf1bfe9a546764</t>
        </is>
      </c>
      <c r="S1547" t="inlineStr">
        <is>
          <t>ADHD; Classification; EEG; Feature Extraction; Kernel PCA; LSTM</t>
        </is>
      </c>
      <c r="U1547" t="inlineStr">
        <is>
          <t>Biomedical signal processing; Computer aided diagnosis; Data reduction; Dimensionality reduction; Electroencephalography; Electrophysiology; Principal component analysis; Regression analysis; Time series analysis; Attention deficit hyperactivity disorder; Electroencephalogram signals; Features extraction; Features optimizations; Kernel principal component analyses (KPCA); Lasso regressions; Memory modeling; Memory network; Multi-modal; Short term memory; Classification (of information); Feature extraction; Long short-term memory</t>
        </is>
      </c>
      <c r="V1547" t="inlineStr">
        <is>
          <t>All Open Access; Gold Open Access</t>
        </is>
      </c>
      <c r="W1547" t="inlineStr">
        <is>
          <t>Scopus</t>
        </is>
      </c>
      <c r="X1547" t="inlineStr">
        <is>
          <t>2-s2.0-105026274374</t>
        </is>
      </c>
      <c r="AD1547" t="inlineStr">
        <is>
          <t>Scopus</t>
        </is>
      </c>
    </row>
    <row r="1548" hidden="1">
      <c r="A1548" t="inlineStr">
        <is>
          <t>Systematic review on the use of machine learning to detect school learning difficulties</t>
        </is>
      </c>
      <c r="B1548">
        <f>IF(COUNTIF($A$1:A1547,
IF(ISNUMBER(MATCH(RIGHT(TRIM(A1547),1),{".",",",";",":","!","?"},0)),
LEFT(TRIM(A1547),LEN(TRIM(A1547))-1),
TRIM(A1547)
))=1,
"Not Duplicate",
"Duplicate")</f>
        <v/>
      </c>
      <c r="C1548">
        <f>_xlfn.IFNA(_xlfn.XLOOKUP(A1548, Table1[Title], Table1[Inclusion/Exclusion Decision]), "Added studies")</f>
        <v/>
      </c>
      <c r="D1548" t="inlineStr">
        <is>
          <t>Monje-Castro G.A.; Villanueva-Medina F.S.; Marzal-Martinez W.R.; Rada-Mota L.C.</t>
        </is>
      </c>
      <c r="H1548" t="n">
        <v>2025</v>
      </c>
      <c r="I1548" t="inlineStr">
        <is>
          <t>Proceedings of the LACCEI international Multi-conference for Engineering, Education and Technology</t>
        </is>
      </c>
      <c r="M1548" t="inlineStr">
        <is>
          <t>This systematic literature review (SLR) analyzes the impact of machine learning on the early detection of learning difficulties in school settings. Using the PICO methodology and the PRISMA protocol, four key questions were articulated regarding types of difficulties, applied algorithms, comparison with traditional methods, and intervention improvements. A search of the Scopus database identified 306 documents, from which 36 relevant studies were selected after applying rigorous inclusion and exclusion criteria. The findings show that algorithms such as Random Forest, SVM, deep neural networks, and ensemble models allow the identification of complex patterns in academic, behavioral, and neuropsychological data, far exceeding the accuracy and agility of conventional methods. The main applications include the detection of dyslexia, dysgraphia, dyscalculia, and ADHD, as well as the prediction of academic risk and pedagogical personalization. Furthermore, it is observed that sensory and adaptive artificial intelligence tools strengthen educational inclusion for students with cognitive disabilities. However, significant challenges remain, such as the need for high-quality data, limited validation in real-life school settings, and the poor interpretability of some complex models. In conclusion, the use of machine learning represents an effective solution for improving the early detection of learning difficulties, overcoming the limitations of traditional approaches and opening up new opportunities for more accurate, timely, and inclusive educational interventions. © LEIRD 2025.All rights reserved.</t>
        </is>
      </c>
      <c r="P1548" t="inlineStr">
        <is>
          <t>10.18687/LEIRD2025.1.1.879</t>
        </is>
      </c>
      <c r="R1548" t="inlineStr">
        <is>
          <t>https://www.scopus.com/inward/record.uri?eid=2-s2.0-105032403851&amp;doi=10.18687%2FLEIRD2025.1.1.879&amp;partnerID=40&amp;md5=fc7142458b349bdcbec4b5d04a5251cf</t>
        </is>
      </c>
      <c r="S1548" t="inlineStr">
        <is>
          <t>academic challenges; artificial intelligence; learning difficulties; machine learning; risk prediction; traditional education</t>
        </is>
      </c>
      <c r="V1548" t="inlineStr">
        <is>
          <t>All Open Access; Gold Open Access</t>
        </is>
      </c>
      <c r="W1548" t="inlineStr">
        <is>
          <t>Scopus</t>
        </is>
      </c>
      <c r="X1548" t="inlineStr">
        <is>
          <t>2-s2.0-105032403851</t>
        </is>
      </c>
      <c r="AD1548" t="inlineStr">
        <is>
          <t>Scopus</t>
        </is>
      </c>
    </row>
    <row r="1549">
      <c r="A1549" t="inlineStr">
        <is>
          <t>Genome data based deep learning identified new genes predicting pharmacological treatment response of attention deficit hyperactivity disorder</t>
        </is>
      </c>
      <c r="B1549">
        <f>IF(COUNTIF($A$1:A1548,
IF(ISNUMBER(MATCH(RIGHT(TRIM(A1548),1),{".",",",";",":","!","?"},0)),
LEFT(TRIM(A1548),LEN(TRIM(A1548))-1),
TRIM(A1548)
))=1,
"Not Duplicate",
"Duplicate")</f>
        <v/>
      </c>
      <c r="C1549">
        <f>_xlfn.IFNA(_xlfn.XLOOKUP(A1549, Table1[Title], Table1[Inclusion/Exclusion Decision]), "Added studies")</f>
        <v/>
      </c>
      <c r="D1549" t="inlineStr">
        <is>
          <t>Zhao Y.; Fu Z.; Barnett E.J.; Wang N.; Zhang K.; Gao X.; Zheng X.; Tian J.; Zhang H.; Ding X.; Li S.; Li S.; Cao Q.; Chang S.; Wang Y.; Faraone S.V.; Yang L.</t>
        </is>
      </c>
      <c r="H1549" t="n">
        <v>2025</v>
      </c>
      <c r="I1549" t="inlineStr">
        <is>
          <t>Translational Psychiatry</t>
        </is>
      </c>
      <c r="J1549" t="n">
        <v>15</v>
      </c>
      <c r="K1549" t="n">
        <v>1</v>
      </c>
      <c r="L1549" t="n">
        <v>46</v>
      </c>
      <c r="M1549" t="inlineStr">
        <is>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medication-naïve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 © The Author(s) 2025.</t>
        </is>
      </c>
      <c r="P1549" t="inlineStr">
        <is>
          <t>10.1038/S41398-025-03250-5</t>
        </is>
      </c>
      <c r="R1549" t="inlineStr">
        <is>
          <t>https://www.scopus.com/inward/record.uri?eid=2-s2.0-85218359097&amp;doi=10.1038%2FS41398-025-03250-5&amp;partnerID=40&amp;md5=f2c6cf5397a65cbf4cbe972aa336886c</t>
        </is>
      </c>
      <c r="U1549" t="inlineStr">
        <is>
          <t>Adolescent; Attention Deficit Disorder with Hyperactivity; Central Nervous System Stimulants; Child; Deep Learning; Female; Genome-Wide Association Study; Genotype; Humans; Male; Membrane Proteins; Polymorphism, Single Nucleotide; Treatment Outcome; cholesterol; myosin; myosin Vb; unclassified drug; central stimulant agent; membrane protein; Article; attention deficit hyperactivity disorder; brain cell; child; child psychiatry; chromosome 12; convolutional neural network; deep learning; dorsolateral prefrontal cortex; electroencephalogram; female; fetus; fetus brain; follow up; gene; gene frequency; gene identification; genetic variability; genome-wide association study; genotyping; heterozygosity; human; major clinical study; male; mesencephalon; methamphetamine dependence; personalized medicine; PUS7L gene; sensitivity and specificity; single nucleotide polymorphism; TMEM117 gene; treatment response; adolescent; drug therapy; genetics; genome-wide association study; genotype; treatment outcome</t>
        </is>
      </c>
      <c r="V1549" t="inlineStr">
        <is>
          <t>All Open Access; Gold Open Access; Green Open Access</t>
        </is>
      </c>
      <c r="W1549" t="inlineStr">
        <is>
          <t>Scopus</t>
        </is>
      </c>
      <c r="X1549" t="inlineStr">
        <is>
          <t>2-s2.0-85218359097</t>
        </is>
      </c>
      <c r="AD1549" t="inlineStr">
        <is>
          <t>Scopus</t>
        </is>
      </c>
    </row>
    <row r="1550" hidden="1">
      <c r="A1550" t="inlineStr">
        <is>
          <t>Deep Wavelet Self-Attention Non-negative Tensor Factorization for non-linear analysis and classification of fMRI data</t>
        </is>
      </c>
      <c r="B1550">
        <f>IF(COUNTIF($A$1:A1549,
IF(ISNUMBER(MATCH(RIGHT(TRIM(A1549),1),{".",",",";",":","!","?"},0)),
LEFT(TRIM(A1549),LEN(TRIM(A1549))-1),
TRIM(A1549)
))=1,
"Not Duplicate",
"Duplicate")</f>
        <v/>
      </c>
      <c r="C1550">
        <f>_xlfn.IFNA(_xlfn.XLOOKUP(A1550, Table1[Title], Table1[Inclusion/Exclusion Decision]), "Added studies")</f>
        <v/>
      </c>
      <c r="D1550" t="inlineStr">
        <is>
          <t>Wang F.; Ke H.; Cai C.</t>
        </is>
      </c>
      <c r="H1550" t="n">
        <v>2025</v>
      </c>
      <c r="I1550" t="inlineStr">
        <is>
          <t>Applied Soft Computing</t>
        </is>
      </c>
      <c r="J1550" t="n">
        <v>182</v>
      </c>
      <c r="L1550" t="n">
        <v>113522</v>
      </c>
      <c r="M1550" t="inlineStr">
        <is>
          <t>Objective: This study presents Deep Wavelet Self-Attention Non-negative Tensor Factorization (Deep WSANTF), an innovative framework tailored to address the challenges of dimensionality reduction and classification in multidimensional, highly non-linear fMRI data for Autism Spectrum Disorder (ASD) and Attention-Deficit/Hyperactivity Disorder (ADHD). Methods: The proposed framework integrates wavelet self-attention mechanisms to focus on intrinsic time–frequency features, combines Non-negative Tensor Factorization (NTF) for interpretability with deep learning for non-linear data modeling, incorporates a multi-branch CNN for robust classification of neuropsychiatric disorders, and includes a formal proof of stability theory to ensure the reliability of the model under varying data distributions and perturbations. Results: Deep WSANTF achieves a classification accuracy improvement of up to 15% over state-of-the-art methods, maintains signal-to-noise ratio (SNR) under up to 4.3% noise perturbation, and provides superior feature reconstruction quality, as demonstrated in evaluations on fMRI datasets for ASD and ADHD. Conclusions: The framework effectively integrates interpretability and advanced modeling capabilities, making it an effective tool for analyzing complex fMRI data with the potential to facilitate early diagnosis of neurodevelopmental and neuropsychiatric disorders. © 2025 Elsevier B.V.</t>
        </is>
      </c>
      <c r="P1550" t="inlineStr">
        <is>
          <t>10.1016/j.asoc.2025.113522</t>
        </is>
      </c>
      <c r="R1550" t="inlineStr">
        <is>
          <t>https://www.scopus.com/inward/record.uri?eid=2-s2.0-105010557335&amp;doi=10.1016%2Fj.asoc.2025.113522&amp;partnerID=40&amp;md5=9d8f4f6390c684b92816b42226755b68</t>
        </is>
      </c>
      <c r="S1550" t="inlineStr">
        <is>
          <t>Classification; Deep learning; Neuropsychiatric disorders; Non-negative Tensor Factorization; Wavelet attention</t>
        </is>
      </c>
      <c r="U1550" t="inlineStr">
        <is>
          <t>Computer aided diagnosis; Dimensionality reduction; Diseases; Non-negative matrix factorization; Reliability theory; Tensors; Wavelet analysis; Attention deficit hyperactivity disorder; Autism spectrum disorders; Deep learning; fMRI data; Neuropsychiatric disorder; Non linear; Non negatives; Non-negative tensor factorization; Tensor factorization; Wavelet attention; Classification (of information); Deep learning</t>
        </is>
      </c>
      <c r="W1550" t="inlineStr">
        <is>
          <t>Scopus</t>
        </is>
      </c>
      <c r="X1550" t="inlineStr">
        <is>
          <t>2-s2.0-105010557335</t>
        </is>
      </c>
      <c r="AD1550" t="inlineStr">
        <is>
          <t>Scopus</t>
        </is>
      </c>
    </row>
    <row r="1551">
      <c r="A1551" t="inlineStr">
        <is>
          <t>Early psychosis treatments 30 years on: Early intervention for a new generation</t>
        </is>
      </c>
      <c r="B1551">
        <f>IF(COUNTIF($A$1:A1550,
IF(ISNUMBER(MATCH(RIGHT(TRIM(A1550),1),{".",",",";",":","!","?"},0)),
LEFT(TRIM(A1550),LEN(TRIM(A1550))-1),
TRIM(A1550)
))=1,
"Not Duplicate",
"Duplicate")</f>
        <v/>
      </c>
      <c r="C1551">
        <f>_xlfn.IFNA(_xlfn.XLOOKUP(A1551, Table1[Title], Table1[Inclusion/Exclusion Decision]), "Added studies")</f>
        <v/>
      </c>
      <c r="D1551" t="inlineStr">
        <is>
          <t>Thompson A.; Gunasiri H.; Brown E.; Bartholomeusz C.; McGorry P.D.</t>
        </is>
      </c>
      <c r="H1551" t="n">
        <v>2026</v>
      </c>
      <c r="I1551" t="inlineStr">
        <is>
          <t>Australian and New Zealand Journal of Psychiatry</t>
        </is>
      </c>
      <c r="J1551" t="n">
        <v>60</v>
      </c>
      <c r="K1551" t="inlineStr">
        <is>
          <t>4 Special Issue: Schizophrenia Guidelines</t>
        </is>
      </c>
      <c r="M1551" t="inlineStr">
        <is>
          <t>The Early Psychosis Prevention and Intervention Centre model has significantly shaped early intervention strategies for psychotic disorders, setting a benchmark for effective care and influencing practices globally. The model’s effectiveness has been demonstrated through various trials and systematic reviews, highlighting its benefits in symptomatic relief, functional improvement and reduced hospitalisation. This paper explores and proposes advancements to the current model of care for early psychosis, incorporating recent developments and emerging evidence in the field. We highlight several areas to further enhance the Early Psychosis Prevention and Intervention Centre model. This includes highlighting the importance of interventions to reduce duration of untreated psychosis, maximising pharmacological and cognitive interventions, incorporating digital technologies for real-time feedback and personalised care, and access to physical health interventions to prevent unwanted long-term physical outcomes. In addition, the growing role of trauma-informed care, and more recently, peer support, as well as approaches and interventions for culturally diverse and high-risk populations, underscores the need for more inclusive and tailored interventions. Future directions also need to concentrate especially on the long-term outcome, which are less favourable and equity of access to high-quality services. The development of national and international collaborative research platforms, including Australia’s new clinical quality registry and clinical trials network, also represents a significant step forward in generating robust evidence and refining care models. We suggest that to further progress the early psychosis field a personalised, data-informed approach is needed and that we find ways to harness technological innovations and collaborative networks to enhance care and subsequent treatment outcomes. © The Royal Australian and New Zealand College of Psychiatrists 2025</t>
        </is>
      </c>
      <c r="P1551" t="inlineStr">
        <is>
          <t>10.1177/00048674251404275</t>
        </is>
      </c>
      <c r="R1551" t="inlineStr">
        <is>
          <t>https://www.scopus.com/inward/record.uri?eid=2-s2.0-105026068109&amp;doi=10.1177%2F00048674251404275&amp;partnerID=40&amp;md5=535c13eddce54e3081367f63f0d7d32a</t>
        </is>
      </c>
      <c r="S1551" t="inlineStr">
        <is>
          <t>EPPIC model; evidence-based interventions; integrated services; psychosis</t>
        </is>
      </c>
      <c r="U1551" t="inlineStr">
        <is>
          <t>Article; artificial intelligence; attention deficit hyperactivity disorder; autism; biopsychosocial model; clinical outcome; clinical practice; cognition; deep neural network; digital technology; disease duration; early intervention; emotional well-being; engagement; evidence based practice; eye movement desensitization and reprocessing; feedback system; health care access; health care quality; health disparity; health equity; high risk population; hospitalization; human; large language model; life expectancy; mental health; mental health service; outcome assessment; peer support; personalized care; prevalence; psychosis; risk assessment; schizophrenia; sedentary lifestyle; social well-being; treatment outcome</t>
        </is>
      </c>
      <c r="W1551" t="inlineStr">
        <is>
          <t>Scopus</t>
        </is>
      </c>
      <c r="X1551" t="inlineStr">
        <is>
          <t>2-s2.0-105026068109</t>
        </is>
      </c>
      <c r="AD1551" t="inlineStr">
        <is>
          <t>Scopus</t>
        </is>
      </c>
    </row>
    <row r="1552">
      <c r="A1552" t="inlineStr">
        <is>
          <t>Siamese based deep neural network for ADHD detection using EEG signal</t>
        </is>
      </c>
      <c r="B1552">
        <f>IF(COUNTIF($A$1:A1551,
IF(ISNUMBER(MATCH(RIGHT(TRIM(A1551),1),{".",",",";",":","!","?"},0)),
LEFT(TRIM(A1551),LEN(TRIM(A1551))-1),
TRIM(A1551)
))=1,
"Not Duplicate",
"Duplicate")</f>
        <v/>
      </c>
      <c r="C1552">
        <f>_xlfn.IFNA(_xlfn.XLOOKUP(A1552, Table1[Title], Table1[Inclusion/Exclusion Decision]), "Added studies")</f>
        <v/>
      </c>
      <c r="D1552" t="inlineStr">
        <is>
          <t>Latifi B.; Amini A.; Motie Nasrabadi A.</t>
        </is>
      </c>
      <c r="H1552" t="n">
        <v>2024</v>
      </c>
      <c r="I1552" t="inlineStr">
        <is>
          <t>Computers in Biology and Medicine</t>
        </is>
      </c>
      <c r="J1552" t="n">
        <v>182</v>
      </c>
      <c r="L1552" t="n">
        <v>109092</v>
      </c>
      <c r="M1552" t="inlineStr">
        <is>
          <t>Background: Detecting Attention-Deficit/Hyperactivity Disorder (ADHD) in children is crucial for timely intervention and personalized treatment. Objective: This study aims to utilize deep learning techniques to analyze brain maps derived from Power Spectral Density (PSD) of Electroencephalography (EEG) signals in pediatric subjects for ADHD detection. Methods: We employed a Siamese-based Convolutional Neural Network (CNN) to analyze EEG-based brain maps. Gradient-weighted class activation mapping (Grad-CAM) was used as an explainable AI (XAI) visualization method to identify significant features. Results: The CNN model achieved a high classification accuracy of 99.17 %. Grad-CAM analysis revealed that PSD features from the theta band of the frontal and occipital lobes are effective discriminators for distinguishing children with ADHD from healthy controls. Conclusion: This study demonstrates the effectiveness of deep learning in ADHD detection and highlights the importance of regional PSD metrics in accurate classification. By utilizing Grad-CAM, we elucidate the discriminative power of specific brain regions and frequency bands, thereby enhancing the understanding of ADHD neurobiology for improved diagnostic precision in pediatric populations. © Elsevier Ltd</t>
        </is>
      </c>
      <c r="P1552" t="inlineStr">
        <is>
          <t>10.1016/j.compbiomed.2024.109092</t>
        </is>
      </c>
      <c r="R1552" t="inlineStr">
        <is>
          <t>https://www.scopus.com/inward/record.uri?eid=2-s2.0-85203131702&amp;doi=10.1016%2Fj.compbiomed.2024.109092&amp;partnerID=40&amp;md5=32fa867ece371135310acdc52d800aa1</t>
        </is>
      </c>
      <c r="S1552" t="inlineStr">
        <is>
          <t>ADHD detection; EEG brain maps; Explainable AI; Gradient-weighted class activation mapping; Power spectral density; Siamese CNN</t>
        </is>
      </c>
      <c r="U1552" t="inlineStr">
        <is>
          <t>Adolescent; Attention Deficit Disorder with Hyperactivity; Brain; Child; Deep Learning; Electroencephalography; Female; Humans; Male; Neural Networks, Computer; Signal Processing, Computer-Assisted; Convolutional neural networks; Deep neural networks; Electroencephalography; Mapping; Power spectral density; Activation mapping; Attention deficit hyperactivity disorder; Attention-deficit/hyperactivity disorder detection; Convolutional neural network; Electroencephalography brain map; Explainable AI; Gradient-weighted class activation mapping; Neural-networks; Power spectral; Siamese convolutional neural network; Article; artificial neural network; attention deficit hyperactivity disorder; brain mapping; confusion matrix; controlled study; convolutional neural network; correlation coefficient; deep neural network; discrete wavelet transform; electroencephalography; entropy; explainable artificial intelligence; feature extraction; frontal lobe; genetic algorithm; human; image analysis; long short term memory network; occipital lobe; performance indicator; power spectrum; prevalence; receiver operating characteristic; support vector machine; wavelet transform; adolescent; attention deficit hyperactivity disorder; brain; child; deep learning; diagnosis; diagnostic imaging; electroencephalography; female; male; pathophysiology; procedures; signal processing; Brain mapping</t>
        </is>
      </c>
      <c r="W1552" t="inlineStr">
        <is>
          <t>Scopus</t>
        </is>
      </c>
      <c r="X1552" t="inlineStr">
        <is>
          <t>2-s2.0-85203131702</t>
        </is>
      </c>
      <c r="AD1552" t="inlineStr">
        <is>
          <t>Scopus</t>
        </is>
      </c>
    </row>
    <row r="1553" hidden="1">
      <c r="A1553" t="inlineStr">
        <is>
          <t>Objective approach to diagnosing attention deficit hyperactivity disorder by using pixel subtraction and machine learning classification of outpatient consultation videos</t>
        </is>
      </c>
      <c r="B1553">
        <f>IF(COUNTIF($A$1:A1552,
IF(ISNUMBER(MATCH(RIGHT(TRIM(A1552),1),{".",",",";",":","!","?"},0)),
LEFT(TRIM(A1552),LEN(TRIM(A1552))-1),
TRIM(A1552)
))=1,
"Not Duplicate",
"Duplicate")</f>
        <v/>
      </c>
      <c r="C1553">
        <f>_xlfn.IFNA(_xlfn.XLOOKUP(A1553, Table1[Title], Table1[Inclusion/Exclusion Decision]), "Added studies")</f>
        <v/>
      </c>
      <c r="D1553" t="inlineStr">
        <is>
          <t>Chiu Y.-H.; Lee Y.-H.; Wang S.-Y.; Ouyang C.-S.; Wu R.-C.; Yang R.-C.; Lin L.-C.</t>
        </is>
      </c>
      <c r="H1553" t="n">
        <v>2024</v>
      </c>
      <c r="I1553" t="inlineStr">
        <is>
          <t>Journal of Neurodevelopmental Disorders</t>
        </is>
      </c>
      <c r="J1553" t="n">
        <v>16</v>
      </c>
      <c r="K1553" t="n">
        <v>1</v>
      </c>
      <c r="L1553" t="n">
        <v>71</v>
      </c>
      <c r="M1553" t="inlineStr">
        <is>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 © The Author(s) 2024.</t>
        </is>
      </c>
      <c r="P1553" t="inlineStr">
        <is>
          <t>10.1186/s11689-024-09588-z</t>
        </is>
      </c>
      <c r="R1553" t="inlineStr">
        <is>
          <t>https://www.scopus.com/inward/record.uri?eid=2-s2.0-85212796432&amp;doi=10.1186%2Fs11689-024-09588-z&amp;partnerID=40&amp;md5=d809a5f1a59613de64752afe89916df6</t>
        </is>
      </c>
      <c r="S1553" t="inlineStr">
        <is>
          <t>Attention deficit hyperactivity disorder; Machine learning; Nolan; Pelham questionnaire; Pixel subtraction; Swanson; Video analysis</t>
        </is>
      </c>
      <c r="U1553" t="inlineStr">
        <is>
          <t>Adolescent; Attention Deficit Disorder with Hyperactivity; Child; Female; Humans; Machine Learning; Male; Outpatients; Video Recording; Article; attention deficit hyperactivity disorder; child; clinical article; consultation; controlled study; decision tree; diagnostic accuracy; diagnostic test; diagnostic test accuracy study; entropy; female; human; image subtraction; intermethod comparison; k nearest neighbor; machine learning; male; movement (physiology); outpatient; pixel subtraction; quantization; random forest; receiver operating characteristic; school child; sensitivity and specificity; support vector machine; videorecording; adolescent; attention deficit hyperactivity disorder; classification; diagnosis; videorecording</t>
        </is>
      </c>
      <c r="V1553" t="inlineStr">
        <is>
          <t>All Open Access; Gold Open Access; Green Open Access</t>
        </is>
      </c>
      <c r="W1553" t="inlineStr">
        <is>
          <t>Scopus</t>
        </is>
      </c>
      <c r="X1553" t="inlineStr">
        <is>
          <t>2-s2.0-85212796432</t>
        </is>
      </c>
      <c r="AD1553" t="inlineStr">
        <is>
          <t>Scopus</t>
        </is>
      </c>
    </row>
    <row r="1554" hidden="1">
      <c r="A1554" t="inlineStr">
        <is>
          <t>Digital health technologies for adults with ADHD: a scoping review</t>
        </is>
      </c>
      <c r="B1554">
        <f>IF(COUNTIF($A$1:A1553,
IF(ISNUMBER(MATCH(RIGHT(TRIM(A1553),1),{".",",",";",":","!","?"},0)),
LEFT(TRIM(A1553),LEN(TRIM(A1553))-1),
TRIM(A1553)
))=1,
"Not Duplicate",
"Duplicate")</f>
        <v/>
      </c>
      <c r="C1554">
        <f>_xlfn.IFNA(_xlfn.XLOOKUP(A1554, Table1[Title], Table1[Inclusion/Exclusion Decision]), "Added studies")</f>
        <v/>
      </c>
      <c r="D1554" t="inlineStr">
        <is>
          <t>Schofield F.J.; Wilkie S.; Nielsen E.E.; Brigden A.; Jones M.W.; Isotalus H.K.</t>
        </is>
      </c>
      <c r="H1554" t="n">
        <v>2026</v>
      </c>
      <c r="I1554" t="inlineStr">
        <is>
          <t>Frontiers in Digital Health</t>
        </is>
      </c>
      <c r="J1554" t="n">
        <v>8</v>
      </c>
      <c r="L1554" t="n">
        <v>1746732</v>
      </c>
      <c r="M1554" t="inlineStr">
        <is>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 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 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 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 Systematic Review Registration: https://osf.io/tk3pm. 2026 Schofield, Wilkie, Nielsen, Brigden, Jones and Isotalus.</t>
        </is>
      </c>
      <c r="P1554" t="inlineStr">
        <is>
          <t>10.3389/fdgth.2026.1746732</t>
        </is>
      </c>
      <c r="R1554" t="inlineStr">
        <is>
          <t>https://www.scopus.com/inward/record.uri?eid=2-s2.0-105032220651&amp;doi=10.3389%2Ffdgth.2026.1746732&amp;partnerID=40&amp;md5=3599ba231ce67724c68c8ffba46005c9</t>
        </is>
      </c>
      <c r="S1554" t="inlineStr">
        <is>
          <t>adult ADHD; cognitive psychology; diagnostic technologies; digital interventions; mHealth; remote monitoring technologies</t>
        </is>
      </c>
      <c r="U1554" t="inlineStr">
        <is>
          <t>acceptance and commitment therapy; adult; anxiety; attention deficit hyperactivity disorder; cognition; cognitive behavioral therapy; Cognitive Failures Questionnaire; comorbidity; Conners Rating Scale; continuous performance test; decision making; depression; dialectical behavior therapy; digital health technology; DSM-IV; electroencephalography; eye tracking; health care access; health care system; human; machine learning; mental health; meta analysis; neurofeedback; neuroimaging; outcome assessment; Preferred Reporting Items for Systematic Reviews and Meta-Analyses; psychoeducation; quality control; repetitive transcranial magnetic stimulation; Review; scoping review; social care; social interaction; systematic review; tactile feedback; telepsychiatry; transcranial alternating current stimulation; transcranial direct current stimulation; treatment response; virtual reality</t>
        </is>
      </c>
      <c r="V1554" t="inlineStr">
        <is>
          <t>All Open Access; Gold Open Access; Green Open Access</t>
        </is>
      </c>
      <c r="W1554" t="inlineStr">
        <is>
          <t>Scopus</t>
        </is>
      </c>
      <c r="X1554" t="inlineStr">
        <is>
          <t>2-s2.0-105032220651</t>
        </is>
      </c>
      <c r="AD1554" t="inlineStr">
        <is>
          <t>Scopus</t>
        </is>
      </c>
    </row>
    <row r="1555" hidden="1">
      <c r="A1555" t="inlineStr">
        <is>
          <t>Application and expansion of an algorithm predicting attention-deficit/hyperactivity disorder and impairment in a predominantly White sample.</t>
        </is>
      </c>
      <c r="B1555">
        <f>IF(COUNTIF($A$1:A1554,
IF(ISNUMBER(MATCH(RIGHT(TRIM(A1554),1),{".",",",";",":","!","?"},0)),
LEFT(TRIM(A1554),LEN(TRIM(A1554))-1),
TRIM(A1554)
))=1,
"Not Duplicate",
"Duplicate")</f>
        <v/>
      </c>
      <c r="C1555">
        <f>_xlfn.IFNA(_xlfn.XLOOKUP(A1555, Table1[Title], Table1[Inclusion/Exclusion Decision]), "Added studies")</f>
        <v/>
      </c>
      <c r="D1555" t="inlineStr">
        <is>
          <t>Goh P.K.; Eng A.G.; Bansal P.S.; Kim Y.T.; Miller S.A.; Martel M.M.; Barkley R.A.</t>
        </is>
      </c>
      <c r="H1555" t="n">
        <v>2024</v>
      </c>
      <c r="I1555" t="inlineStr">
        <is>
          <t>Journal of Psychopathology and Clinical Science</t>
        </is>
      </c>
      <c r="J1555" t="n">
        <v>133</v>
      </c>
      <c r="K1555" t="n">
        <v>7</v>
      </c>
      <c r="M1555" t="inlineStr">
        <is>
          <t>Current assessment protocols for attention-deficit/hyperactivity disorder (ADHD) focus heavily on a set of highly overlapping symptoms, with well-validated factors like cognitive disengagement syndrome (CDS), executive function (EF), age, sex, and race and ethnicity generally being ignored. Using machine learning techniques, the current study aimed to validate recent findings proposing a subset of ADHD symptoms that, together, predict ADHD diagnosis, severity, and impairment level better than the full symptom list, while also testing whether the inclusion of the factors listed above could further increase accuracy. Parents of 1,922 children (50.1% male) aged 6–17 years completed rating scales of ADHD, CDS, EF, and impairment. Results suggested nine symptoms as most important in predicting outcomes: (a) has difficulty sustaining attention in tasks or play activities; (b) does not follow through on instructions and fails to finish work; (c) avoids tasks (e.g., schoolwork, homework) that require sustained mental effort; (d) is often easily distracted; (e) has difficulty organizing tasks and activities; (f) is often forgetful in daily activities; (g) fidgets with hands or feet or squirms in seat; (h) interrupts/intrudes on others; and (i) shifts around excessively or feels restless or hemmed in. The abbreviated algorithm achieved accuracy rates that did not significantly differ compared to an algorithm comprising all 18 symptoms in predicting impairment, while also demonstrating excellent discriminative ability in predicting ADHD diagnosis. Adding CDS and EF to the abbreviated algorithm further improved the prediction of global impairment. Continued refinement of screening tools will be key to ensuring access to clinical services for youth at risk for ADHD. This study suggests that nine core symptoms of attention-deficit/hyperactivity disorder (ADHD), when incorporated into a machine learning algorithm, can predict ADHD diagnosis and impairment with accuracy equal to that of all 18 symptoms. The inclusion of executive function and cognitive disengagement syndrome in the algorithm appeared to further improve accuracy, although age, sex, and parent race and ethnicity did not. Deployment of this algorithm into schools and pediatrician offices could provide the best and most efficient means to simultaneously screen for the risk of ADHD and impairment. (PsycInfo Database Record (c) 2024 APA, all rights reserved) © 2024 American Psychological Association</t>
        </is>
      </c>
      <c r="P1555" t="inlineStr">
        <is>
          <t>10.1037/abn0000909</t>
        </is>
      </c>
      <c r="R1555" t="inlineStr">
        <is>
          <t>https://www.scopus.com/inward/record.uri?eid=2-s2.0-85202662732&amp;doi=10.1037%2Fabn0000909&amp;partnerID=40&amp;md5=0ee52637cc8d479a0f8fe41ba752f653</t>
        </is>
      </c>
      <c r="S1555" t="inlineStr">
        <is>
          <t>attention-deficit/hyperactivity disorder; cognitive disengagement syndrome; executive function; impairment; machine learning</t>
        </is>
      </c>
      <c r="U1555" t="inlineStr">
        <is>
          <t>adolescent; area under the curve; Article; attention deficit hyperactivity disorder; attentional disengagement; barkley deficits in executive function scale; barkley functional impairment scale children and adolescent; child; child parent relation; cognitive defect; controlled study; cross validation; daily life activity; daydreaming; diagnostic accuracy; diagnostic test accuracy study; disease assessment; disease severity; DSM-5; DSM-IV-TR; educational status; employment status; ethnicity; executive function; female; functional assessment; functional disease; household income; human; lethargy; machine learning; major clinical study; male; marriage; post hoc analysis; prediction; predictive value; prevalence; race; random forest; rating scale; sensitivity and specificity; symptom assessment</t>
        </is>
      </c>
      <c r="W1555" t="inlineStr">
        <is>
          <t>Scopus</t>
        </is>
      </c>
      <c r="X1555" t="inlineStr">
        <is>
          <t>2-s2.0-85202662732</t>
        </is>
      </c>
      <c r="AD1555" t="inlineStr">
        <is>
          <t>Scopus</t>
        </is>
      </c>
    </row>
    <row r="1556">
      <c r="A1556" t="inlineStr">
        <is>
          <t>AI-generated documentation of psychiatric interviews: a proof-of-concept study</t>
        </is>
      </c>
      <c r="B1556">
        <f>IF(COUNTIF($A$1:A1555,
IF(ISNUMBER(MATCH(RIGHT(TRIM(A1555),1),{".",",",";",":","!","?"},0)),
LEFT(TRIM(A1555),LEN(TRIM(A1555))-1),
TRIM(A1555)
))=1,
"Not Duplicate",
"Duplicate")</f>
        <v/>
      </c>
      <c r="C1556">
        <f>_xlfn.IFNA(_xlfn.XLOOKUP(A1556, Table1[Title], Table1[Inclusion/Exclusion Decision]), "Added studies")</f>
        <v/>
      </c>
      <c r="D1556" t="inlineStr">
        <is>
          <t>Gülegen B.; Haaf R.; Schlüßler E.; Köhler S.</t>
        </is>
      </c>
      <c r="H1556" t="n">
        <v>2026</v>
      </c>
      <c r="I1556" t="inlineStr">
        <is>
          <t>Frontiers in Psychiatry</t>
        </is>
      </c>
      <c r="J1556" t="n">
        <v>17</v>
      </c>
      <c r="L1556" t="n">
        <v>1621532</v>
      </c>
      <c r="M1556" t="inlineStr">
        <is>
          <t>Background: The documentation process in psychiatric interviews is laborious and often compromises the quality of patient care. Addressing this challenge, we explored the potential of artificial intelligence (AI) to automate documentation tasks and improve efficiency in psychiatric practice. Methods: Six simulated psychiatric interviews were transcribed and summarized using an AI model and compared to a gold standard, together with reports written by humans. Reports were decomposed into binary items using a predefined codebook covering patient information, current complaints, psychiatric history, medical history, medication, substance use, social history, family history, vegetative symptoms, psychopathology, and preliminary diagnoses. Transcription accuracy, performance, and inter-rater reliability were evaluated. Results: The AI achieved a high transcription accuracy with a mean word error rate of 9.44% and a Levenshtein score of 0.996, aligning with current voice-to-text transcription standards. Inter-rater reliability was high overall. The mean Cohen’s κ was 0.80 (SD = 0.33), the mean percent agreement was 0.96 (SD = 0.07), and the mean Gwet’s AC1 was 0.93 (SD = 0.12). Across all categories, human reports showed substantially higher agreement with the gold standard than AI reports. The mean accuracy was 0.94 (SD = 0.01) for human reports and 0.78 (SD = 0.08) for AI reports, t(5) = 6.33, p =.003. The mean F1 scores were also higher for human reports (M = 0.89, SD = 0.02) than for AI reports (M = 0.55, SD = 0.13), t(5) = 7.38, p =.001. Occasionally, AI reports provided more detailed contextual information than human reports. However, AI reports also introduced clinically relevant inaccuracies and struggled in complex domains such as psychopathology. Conclusions: While our findings suggest promising prospects for AI-driven documentation in psychiatry, further development is essential to enhance the model’s ability to comprehensively assess and document psychopathological features. Importantly, some AI-generated inaccuracies were clinically significant, underscoring the necessity of a final clinical review by a qualified professional. These findings are limited by the very small number of highly controlled simulated interviews. Larger studies with real patients, diverse clinicians, and routine clinical workflows will be required. Nonetheless, AI-supported documentation has the potential to considerably reduce time demands and alleviate the documentation burden in psychiatric care. Copyright © 2026 Gülegen, Haaf, Schlüßler and Köhler.</t>
        </is>
      </c>
      <c r="P1556" t="inlineStr">
        <is>
          <t>10.3389/fpsyt.2026.1621532</t>
        </is>
      </c>
      <c r="R1556" t="inlineStr">
        <is>
          <t>https://www.scopus.com/inward/record.uri?eid=2-s2.0-105031097277&amp;doi=10.3389%2Ffpsyt.2026.1621532&amp;partnerID=40&amp;md5=9c8f109492a76c76565f7227d40e967e</t>
        </is>
      </c>
      <c r="S1556" t="inlineStr">
        <is>
          <t>artificial intelligence; clinical documentation; electronic medical records; natural language processing; neural language models</t>
        </is>
      </c>
      <c r="U1556" t="inlineStr">
        <is>
          <t>algorithm; Article; artificial intelligence; attention deficit hyperactivity disorder; automatic speech recognition; bipolar disorder; clinical practice; depression; documentation; electronic health record; electronic medical record; gene expression; health care personnel; human; Inter rater reliability; interrater reliability; interview; language model; machine learning; mental disease; natural language processing; neural language models; obsessive compulsive disorder; panic; patient care; patient information; physician; prescription; proof of concept; psychiatry; questionnaire; schizophrenia; simulation; social phobia; substance use; workflow</t>
        </is>
      </c>
      <c r="V1556" t="inlineStr">
        <is>
          <t>All Open Access; Gold Open Access; Green Open Access</t>
        </is>
      </c>
      <c r="W1556" t="inlineStr">
        <is>
          <t>Scopus</t>
        </is>
      </c>
      <c r="X1556" t="inlineStr">
        <is>
          <t>2-s2.0-105031097277</t>
        </is>
      </c>
      <c r="AD1556" t="inlineStr">
        <is>
          <t>Scopus</t>
        </is>
      </c>
    </row>
    <row r="1557">
      <c r="A1557" t="inlineStr">
        <is>
          <t>Use of computer vision analysis for labeling inattention periods in EEG recordings with visual stimuli</t>
        </is>
      </c>
      <c r="B1557">
        <f>IF(COUNTIF($A$1:A1556,
IF(ISNUMBER(MATCH(RIGHT(TRIM(A1556),1),{".",",",";",":","!","?"},0)),
LEFT(TRIM(A1556),LEN(TRIM(A1556))-1),
TRIM(A1556)
))=1,
"Not Duplicate",
"Duplicate")</f>
        <v/>
      </c>
      <c r="C1557">
        <f>_xlfn.IFNA(_xlfn.XLOOKUP(A1557, Table1[Title], Table1[Inclusion/Exclusion Decision]), "Added studies")</f>
        <v/>
      </c>
      <c r="D1557" t="inlineStr">
        <is>
          <t>Isaev D.Y.; Major S.; Carpenter K.L.H.; Grapel J.; Chang Z.; Di Martino M.; Carlson D.; Dawson G.; Sapiro G.</t>
        </is>
      </c>
      <c r="H1557" t="n">
        <v>2025</v>
      </c>
      <c r="I1557" t="inlineStr">
        <is>
          <t>Scientific Reports</t>
        </is>
      </c>
      <c r="J1557" t="n">
        <v>15</v>
      </c>
      <c r="K1557" t="n">
        <v>1</v>
      </c>
      <c r="L1557" t="n">
        <v>30963</v>
      </c>
      <c r="M1557" t="inlineStr">
        <is>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 © The Author(s) 2025.</t>
        </is>
      </c>
      <c r="P1557" t="inlineStr">
        <is>
          <t>10.1038/s41598-025-10511-2</t>
        </is>
      </c>
      <c r="R1557" t="inlineStr">
        <is>
          <t>https://www.scopus.com/inward/record.uri?eid=2-s2.0-105013881586&amp;doi=10.1038%2Fs41598-025-10511-2&amp;partnerID=40&amp;md5=c069eac4e7d7dddfacfdaa91300e1a88</t>
        </is>
      </c>
      <c r="S1557" t="inlineStr">
        <is>
          <t>Computer vision; Data processing automation; EEG; Machine learning; Visual attention</t>
        </is>
      </c>
      <c r="U1557" t="inlineStr">
        <is>
          <t>Attention; Attention Deficit Disorder with Hyperactivity; Autistic Disorder; Child; Child, Preschool; Electroencephalography; Female; Humans; Machine Learning; Male; Photic Stimulation; ROC Curve; attention; attention deficit hyperactivity disorder; autism; child; diagnosis; electroencephalography; female; human; machine learning; male; pathophysiology; photostimulation; physiology; preschool child; procedures; receiver operating characteristic</t>
        </is>
      </c>
      <c r="V1557" t="inlineStr">
        <is>
          <t>All Open Access; Gold Open Access; Green Open Access</t>
        </is>
      </c>
      <c r="W1557" t="inlineStr">
        <is>
          <t>Scopus</t>
        </is>
      </c>
      <c r="X1557" t="inlineStr">
        <is>
          <t>2-s2.0-105013881586</t>
        </is>
      </c>
      <c r="AD1557" t="inlineStr">
        <is>
          <t>Scopus</t>
        </is>
      </c>
    </row>
    <row r="1558" hidden="1">
      <c r="A1558" t="inlineStr">
        <is>
          <t>Machine Learning Based Early Diagnosis of ADHD with SHAP Value Interpretation: A Retrospective Observational Study</t>
        </is>
      </c>
      <c r="B1558">
        <f>IF(COUNTIF($A$1:A1557,
IF(ISNUMBER(MATCH(RIGHT(TRIM(A1557),1),{".",",",";",":","!","?"},0)),
LEFT(TRIM(A1557),LEN(TRIM(A1557))-1),
TRIM(A1557)
))=1,
"Not Duplicate",
"Duplicate")</f>
        <v/>
      </c>
      <c r="C1558">
        <f>_xlfn.IFNA(_xlfn.XLOOKUP(A1558, Table1[Title], Table1[Inclusion/Exclusion Decision]), "Added studies")</f>
        <v/>
      </c>
      <c r="D1558" t="inlineStr">
        <is>
          <t>Zhang X.; Xiao X.; Luo Y.; Xiao W.; Cao Y.; Chang Y.; Wu D.; Xu H.; Zhao J.; Deng X.; Jiang Y.; Xie R.; Liu Y.</t>
        </is>
      </c>
      <c r="H1558" t="n">
        <v>2025</v>
      </c>
      <c r="I1558" t="inlineStr">
        <is>
          <t>Neuropsychiatric Disease and Treatment</t>
        </is>
      </c>
      <c r="J1558" t="n">
        <v>21</v>
      </c>
      <c r="M1558" t="inlineStr">
        <is>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 © 2025 Zhang et al.</t>
        </is>
      </c>
      <c r="P1558" t="inlineStr">
        <is>
          <t>10.2147/NDT.S519492</t>
        </is>
      </c>
      <c r="R1558" t="inlineStr">
        <is>
          <t>https://www.scopus.com/inward/record.uri?eid=2-s2.0-105006934555&amp;doi=10.2147%2FNDT.S519492&amp;partnerID=40&amp;md5=f53bb37b826afe52c2473576f26216d0</t>
        </is>
      </c>
      <c r="S1558" t="inlineStr">
        <is>
          <t>ADHD; biomarkers; diagnosis; machine learning; SHAP methods</t>
        </is>
      </c>
      <c r="U1558" t="inlineStr">
        <is>
          <t>biological marker; calcitriol; adolescent; Article; attention deficit hyperactivity disorder; blood cell count; body mass; child; cohort analysis; early diagnosis; female; genome-wide association study; glucose blood level; human; kidney function test; machine learning; machine learning algorithm; major clinical study; male; Mendelian randomization analysis; mental disease; observational study; pilot study; receiver operating characteristic; retrospective study; single nucleotide polymorphism</t>
        </is>
      </c>
      <c r="V1558" t="inlineStr">
        <is>
          <t>All Open Access; Gold Open Access; Green Open Access</t>
        </is>
      </c>
      <c r="W1558" t="inlineStr">
        <is>
          <t>Scopus</t>
        </is>
      </c>
      <c r="X1558" t="inlineStr">
        <is>
          <t>2-s2.0-105006934555</t>
        </is>
      </c>
      <c r="AD1558" t="inlineStr">
        <is>
          <t>Scopus</t>
        </is>
      </c>
    </row>
    <row r="1559" hidden="1">
      <c r="A1559" t="inlineStr">
        <is>
          <t>Urinary Metabolic Biomarkers of Attentional Control in Children With Attention-Deficit/Hyperactivity Disorder: A Dimensional Approach Through 1H NMR-Based Metabolomics</t>
        </is>
      </c>
      <c r="B1559">
        <f>IF(COUNTIF($A$1:A1558,
IF(ISNUMBER(MATCH(RIGHT(TRIM(A1558),1),{".",",",";",":","!","?"},0)),
LEFT(TRIM(A1558),LEN(TRIM(A1558))-1),
TRIM(A1558)
))=1,
"Not Duplicate",
"Duplicate")</f>
        <v/>
      </c>
      <c r="C1559">
        <f>_xlfn.IFNA(_xlfn.XLOOKUP(A1559, Table1[Title], Table1[Inclusion/Exclusion Decision]), "Added studies")</f>
        <v/>
      </c>
      <c r="D1559" t="inlineStr">
        <is>
          <t>Salmerón A.; Fernández-Martín P.; Rodríguez-Herrera R.; Arrabal-Campos F.; Abreu A.; Fernández I.; Flores P.</t>
        </is>
      </c>
      <c r="H1559" t="n">
        <v>2025</v>
      </c>
      <c r="I1559" t="inlineStr">
        <is>
          <t>NMR in Biomedicine</t>
        </is>
      </c>
      <c r="J1559" t="n">
        <v>38</v>
      </c>
      <c r="K1559" t="n">
        <v>8</v>
      </c>
      <c r="L1559" t="inlineStr">
        <is>
          <t>e70088</t>
        </is>
      </c>
      <c r="M1559" t="inlineStr">
        <is>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 © 2025 The Author(s). NMR in Biomedicine published by John Wiley &amp; Sons Ltd.</t>
        </is>
      </c>
      <c r="P1559" t="inlineStr">
        <is>
          <t>10.1002/nbm.70088</t>
        </is>
      </c>
      <c r="R1559" t="inlineStr">
        <is>
          <t>https://www.scopus.com/inward/record.uri?eid=2-s2.0-105009533299&amp;doi=10.1002%2Fnbm.70088&amp;partnerID=40&amp;md5=4c278ea64d76a2b933c4c82214d9c1f4</t>
        </is>
      </c>
      <c r="S1559" t="inlineStr">
        <is>
          <t>ADHD; cluster analysis; diagnosis; metabolomics; NMR; RDoC; urine; VR-CPT</t>
        </is>
      </c>
      <c r="U1559" t="inlineStr">
        <is>
          <t>Adolescent; Attention; Attention Deficit Disorder with Hyperactivity; Biomarkers; Child; Cluster Analysis; Female; Humans; Male; Metabolomics; Proton Magnetic Resonance Spectroscopy; Behavioral research; Biomarkers; Biomolecules; Body fluids; Computer aided diagnosis; Diseases; Learning systems; Logistic regression; Metabolism; Metabolites; Virtual reality; 3 methyl 2 oxovalerate; biological marker; creatine; creatinine; glycine derivative; indican; n phenylacetylglycine; pseudouridine; trigonelline; unclassified drug; valeric acid derivative; biological marker; Attention deficit hyperactivity disorder; Biological process; Metabolic biomarkers; Metabolomics; Performance tests; Primary objective; Research domain criteria; Research domains; Urine; Virtual reality continuous performance test; adolescent; Article; attention; attention deficit hyperactivity disorder; child; clinical article; cluster analysis; cognitive processing therapy; continuous performance test; energy metabolism; female; human; inhibitory control; machine learning; male; mental concentration; metabolomics; microbial activity; oxidative stress; pathophysiology; proton nuclear magnetic resonance; urine level; urine sampling; virtual reality; attention deficit hyperactivity disorder; metabolism; urine; Cluster analysis</t>
        </is>
      </c>
      <c r="V1559" t="inlineStr">
        <is>
          <t>All Open Access; Green Open Access</t>
        </is>
      </c>
      <c r="W1559" t="inlineStr">
        <is>
          <t>Scopus</t>
        </is>
      </c>
      <c r="X1559" t="inlineStr">
        <is>
          <t>2-s2.0-105009533299</t>
        </is>
      </c>
      <c r="AD1559" t="inlineStr">
        <is>
          <t>Scopus</t>
        </is>
      </c>
    </row>
    <row r="1560">
      <c r="A1560" t="inlineStr">
        <is>
          <t>ADHD Diagnosis Using Text Features and Predictive Machine Learning and Deep Learning Algorithms</t>
        </is>
      </c>
      <c r="B1560">
        <f>IF(COUNTIF($A$1:A1559,
IF(ISNUMBER(MATCH(RIGHT(TRIM(A1559),1),{".",",",";",":","!","?"},0)),
LEFT(TRIM(A1559),LEN(TRIM(A1559))-1),
TRIM(A1559)
))=1,
"Not Duplicate",
"Duplicate")</f>
        <v/>
      </c>
      <c r="C1560">
        <f>_xlfn.IFNA(_xlfn.XLOOKUP(A1560, Table1[Title], Table1[Inclusion/Exclusion Decision]), "Added studies")</f>
        <v/>
      </c>
      <c r="D1560" t="inlineStr">
        <is>
          <t>Alsharif N.; Al-Adhaileh M.H.; Alsubari S.N.; Al-Yaari M.</t>
        </is>
      </c>
      <c r="H1560" t="n">
        <v>2024</v>
      </c>
      <c r="I1560" t="inlineStr">
        <is>
          <t>Journal of Disability Research</t>
        </is>
      </c>
      <c r="J1560" t="n">
        <v>3</v>
      </c>
      <c r="K1560" t="n">
        <v>7</v>
      </c>
      <c r="L1560" t="inlineStr">
        <is>
          <t>e20240082</t>
        </is>
      </c>
      <c r="M1560" t="inlineStr">
        <is>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 2024, King Salman Center for Disability Research. All rights reserved.</t>
        </is>
      </c>
      <c r="P1560" t="inlineStr">
        <is>
          <t>10.57197/JDR-2024-0082</t>
        </is>
      </c>
      <c r="R1560" t="inlineStr">
        <is>
          <t>https://www.scopus.com/inward/record.uri?eid=2-s2.0-105005471535&amp;doi=10.57197%2FJDR-2024-0082&amp;partnerID=40&amp;md5=6c4e2a582433b11549ccb15fd9fa6dad</t>
        </is>
      </c>
      <c r="S1560" t="inlineStr">
        <is>
          <t>ADHD; deep learning; machine learning; mental health; text features</t>
        </is>
      </c>
      <c r="V1560" t="inlineStr">
        <is>
          <t>All Open Access; Gold Open Access; Green Open Access</t>
        </is>
      </c>
      <c r="W1560" t="inlineStr">
        <is>
          <t>Scopus</t>
        </is>
      </c>
      <c r="X1560" t="inlineStr">
        <is>
          <t>2-s2.0-105005471535</t>
        </is>
      </c>
      <c r="AD1560" t="inlineStr">
        <is>
          <t>Scopus</t>
        </is>
      </c>
    </row>
    <row r="1561">
      <c r="A1561" t="inlineStr">
        <is>
          <t>Mixed Reality in Clinical Settings for Pediatric Patients and Their Families: A Literature Review</t>
        </is>
      </c>
      <c r="B1561">
        <f>IF(COUNTIF($A$1:A1560,
IF(ISNUMBER(MATCH(RIGHT(TRIM(A1560),1),{".",",",";",":","!","?"},0)),
LEFT(TRIM(A1560),LEN(TRIM(A1560))-1),
TRIM(A1560)
))=1,
"Not Duplicate",
"Duplicate")</f>
        <v/>
      </c>
      <c r="C1561">
        <f>_xlfn.IFNA(_xlfn.XLOOKUP(A1561, Table1[Title], Table1[Inclusion/Exclusion Decision]), "Added studies")</f>
        <v/>
      </c>
      <c r="D1561" t="inlineStr">
        <is>
          <t>Sin J.E.; Kim A.R.</t>
        </is>
      </c>
      <c r="H1561" t="n">
        <v>2024</v>
      </c>
      <c r="I1561" t="inlineStr">
        <is>
          <t>International Journal of Environmental Research and Public Health</t>
        </is>
      </c>
      <c r="J1561" t="n">
        <v>21</v>
      </c>
      <c r="K1561" t="n">
        <v>9</v>
      </c>
      <c r="L1561" t="n">
        <v>1185</v>
      </c>
      <c r="M1561" t="inlineStr">
        <is>
          <t>In the post-pandemic context, there has been an increasing demand for technology-based interventions in education and healthcare systems, such as augmented and mixed reality technologies. Despite the promising outcomes of applying mixed reality (MR), there is limited aggregated evidence focusing on child–patient interventions in hospital-based or clinical settings. This literature review aimed to identify and synthesize existing knowledge on MR technologies applied to pediatric patients in healthcare settings. Following the Preferred Reporting Items for Systematic Reviews and Meta-Analyses (PRISMA) guidelines, a comprehensive search of the Scopus and Web of Science databases was conducted to identify articles published in the last 10 years that address the application of augmented and/or MR technologies in pediatric hospital settings or clinical environments to improve patient and family outcomes. A total of 45 articles were identified, and following a rigorous screening and eligibility process, 4 review articles were selected for qualitative synthesis. From these reviews, 10 studies with relevant interventions and measured effects were extracted. The extracted studies were analyzed based on eight key attributes: country of origin, study design, characteristics of the study population, primary clinical setting, type of MR device used, nature of the intervention, variables measured, and significant effects observed in the outcome variables. The analysis revealed diverse approaches across different clinical settings, with a common focus on improving both emotional well-being and learning outcomes in pediatric patients and their families. These findings suggest that MR-based pediatric interventions generally provide children and their parents with positive emotional experiences, enhancing both learning and treatment outcomes. However, the studies reviewed were heterogeneous and varied significantly in terms of clinical settings and MR applications. Future research should focus on developing more controlled study designs that specifically target the pediatric population to strengthen the evidence base for MR interventions in healthcare. © 2024 by the authors.</t>
        </is>
      </c>
      <c r="P1561" t="inlineStr">
        <is>
          <t>10.3390/ijerph21091185</t>
        </is>
      </c>
      <c r="R1561" t="inlineStr">
        <is>
          <t>https://www.scopus.com/inward/record.uri?eid=2-s2.0-85205217843&amp;doi=10.3390%2Fijerph21091185&amp;partnerID=40&amp;md5=71e09932785576f8cea9a47184a33851</t>
        </is>
      </c>
      <c r="S1561" t="inlineStr">
        <is>
          <t>augmented reality; clinical setting; education; intervention; mixed reality; pediatric patient; review; systematic review</t>
        </is>
      </c>
      <c r="U1561" t="inlineStr">
        <is>
          <t>Augmented Reality; Child; Child, Preschool; Family; Humans; Pediatrics; demand analysis; health care; hospital sector; literature review; qualitative analysis; artificial intelligence; attention deficit hyperactivity disorder; augmented reality; autism; child health; clinical study; cognitive defect; emotion; endoscopy; family; fatigue; gastrointestinal endoscopy; headache; health care system; health care utilization; health promotion; human; nerve cell plasticity; neurorehabilitation; outcome variable; oxygen saturation; pain assessment; pandemic; patient satisfaction; pediatric hospital; pediatric patient; practice guideline; Preferred Reporting Items for Systematic Reviews and Meta-Analyses; Review; seizure; software; task performance; verbal communication; virtual reality; visual information; Web of Science; augmented reality; child; family; pediatrics; preschool child; psychology</t>
        </is>
      </c>
      <c r="V1561" t="inlineStr">
        <is>
          <t>All Open Access; Gold Open Access; Green Open Access</t>
        </is>
      </c>
      <c r="W1561" t="inlineStr">
        <is>
          <t>Scopus</t>
        </is>
      </c>
      <c r="X1561" t="inlineStr">
        <is>
          <t>2-s2.0-85205217843</t>
        </is>
      </c>
      <c r="AD1561" t="inlineStr">
        <is>
          <t>Scopus</t>
        </is>
      </c>
    </row>
    <row r="1562">
      <c r="A1562" t="inlineStr">
        <is>
          <t>Machine Learning Approach for ADHD Diagnosis in Children using EEG</t>
        </is>
      </c>
      <c r="B1562">
        <f>IF(COUNTIF($A$1:A1561,
IF(ISNUMBER(MATCH(RIGHT(TRIM(A1561),1),{".",",",";",":","!","?"},0)),
LEFT(TRIM(A1561),LEN(TRIM(A1561))-1),
TRIM(A1561)
))=1,
"Not Duplicate",
"Duplicate")</f>
        <v/>
      </c>
      <c r="C1562">
        <f>_xlfn.IFNA(_xlfn.XLOOKUP(A1562, Table1[Title], Table1[Inclusion/Exclusion Decision]), "Added studies")</f>
        <v/>
      </c>
      <c r="D1562" t="inlineStr">
        <is>
          <t>Balamurugan A.M.; Venusree S.; Vadivu Nandhini M.</t>
        </is>
      </c>
      <c r="H1562" t="n">
        <v>2025</v>
      </c>
      <c r="I1562" t="inlineStr">
        <is>
          <t>International Conference on Intelligent Systems and Computational Networks, ICISCN 2025</t>
        </is>
      </c>
      <c r="M1562" t="inlineStr">
        <is>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  © 2025 IEEE.</t>
        </is>
      </c>
      <c r="P1562" t="inlineStr">
        <is>
          <t>10.1109/ICISCN64258.2025.10934201</t>
        </is>
      </c>
      <c r="R1562" t="inlineStr">
        <is>
          <t>https://www.scopus.com/inward/record.uri?eid=2-s2.0-105002678703&amp;doi=10.1109%2FICISCN64258.2025.10934201&amp;partnerID=40&amp;md5=f4e23e423b507c9d0bdee4453bc10ff4</t>
        </is>
      </c>
      <c r="S1562" t="inlineStr">
        <is>
          <t>ADHD; classification accuracy; early diagnosis; EEG signals; feature extraction; fine KNN classifier; k-nearest neighbors (KNN); logistic regression; machine learning; SVM algorithm</t>
        </is>
      </c>
      <c r="U1562" t="inlineStr">
        <is>
          <t>Contrastive Learning; Feature Selection; Federated learning; Logistic regression; Nearest neighbor search; ADHD; Classification accuracy; Early diagnosis; EEG signals; Features extraction; Fine k-near neighbor classifier; K-near neighbor; K-nearest neighbors classifiers; Logistics regressions; Machine-learning; Nearest-neighbour; SVM algorithm; Adversarial machine learning</t>
        </is>
      </c>
      <c r="W1562" t="inlineStr">
        <is>
          <t>Scopus</t>
        </is>
      </c>
      <c r="X1562" t="inlineStr">
        <is>
          <t>2-s2.0-105002678703</t>
        </is>
      </c>
      <c r="AD1562" t="inlineStr">
        <is>
          <t>Scopus</t>
        </is>
      </c>
    </row>
    <row r="1563" hidden="1">
      <c r="A1563" t="inlineStr">
        <is>
          <t>Smart Health Monitoring Approach to Diagnose Attention-Deficit Hyperactivity Disorder based on Real-Time Activity and Heart Rate Variability using Boosting Models</t>
        </is>
      </c>
      <c r="B1563">
        <f>IF(COUNTIF($A$1:A1562,
IF(ISNUMBER(MATCH(RIGHT(TRIM(A1562),1),{".",",",";",":","!","?"},0)),
LEFT(TRIM(A1562),LEN(TRIM(A1562))-1),
TRIM(A1562)
))=1,
"Not Duplicate",
"Duplicate")</f>
        <v/>
      </c>
      <c r="C1563">
        <f>_xlfn.IFNA(_xlfn.XLOOKUP(A1563, Table1[Title], Table1[Inclusion/Exclusion Decision]), "Added studies")</f>
        <v/>
      </c>
      <c r="D1563" t="inlineStr">
        <is>
          <t>Kaur A.; Singh K.; Kaur P.; Priya B.; Kumar G.; Sharma A.</t>
        </is>
      </c>
      <c r="H1563" t="n">
        <v>2026</v>
      </c>
      <c r="I1563" t="inlineStr">
        <is>
          <t>Recent Advances in Computer Science and Communications</t>
        </is>
      </c>
      <c r="J1563" t="n">
        <v>19</v>
      </c>
      <c r="K1563" t="n">
        <v>3</v>
      </c>
      <c r="M1563" t="inlineStr">
        <is>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Methods: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 2026, Bentham Science Publishers</t>
        </is>
      </c>
      <c r="P1563" t="inlineStr">
        <is>
          <t>10.2174/0126662558344316241022095150</t>
        </is>
      </c>
      <c r="R1563" t="inlineStr">
        <is>
          <t>https://www.scopus.com/inward/record.uri?eid=2-s2.0-105002123452&amp;doi=10.2174%2F0126662558344316241022095150&amp;partnerID=40&amp;md5=0c9843ec8495ede2f55361ea81f520e1</t>
        </is>
      </c>
      <c r="S1563" t="inlineStr">
        <is>
          <t>ADHD; heart rate variability; histogram-based gradient boosting; machine learning; real-time activity; smart healthcare</t>
        </is>
      </c>
      <c r="U1563" t="inlineStr">
        <is>
          <t>Electronic health record; Patient treatment; Activity; Attention deficit hyperactivity disorder; Gradient boosting; Health monitoring; Heart rate variability; Histogram-based gradient boosting; Machine-learning; Monitoring approach; Real- time; Smart healthcare; Diseases</t>
        </is>
      </c>
      <c r="W1563" t="inlineStr">
        <is>
          <t>Scopus</t>
        </is>
      </c>
      <c r="X1563" t="inlineStr">
        <is>
          <t>2-s2.0-105002123452</t>
        </is>
      </c>
      <c r="AD1563" t="inlineStr">
        <is>
          <t>Scopus</t>
        </is>
      </c>
    </row>
    <row r="1564">
      <c r="A1564" t="inlineStr">
        <is>
          <t>The ADME profile of threo-4-methylmethylphenidate (4-Mmph, 4-MeTMP, CAS: 467468-40-2) as new psychoactive substance (NPS): Prediction of absorption, distribution, metabolism and excretion parameters using integrated in silico approach for clinical and forensic purposes</t>
        </is>
      </c>
      <c r="B1564">
        <f>IF(COUNTIF($A$1:A1563,
IF(ISNUMBER(MATCH(RIGHT(TRIM(A1563),1),{".",",",";",":","!","?"},0)),
LEFT(TRIM(A1563),LEN(TRIM(A1563))-1),
TRIM(A1563)
))=1,
"Not Duplicate",
"Duplicate")</f>
        <v/>
      </c>
      <c r="C1564">
        <f>_xlfn.IFNA(_xlfn.XLOOKUP(A1564, Table1[Title], Table1[Inclusion/Exclusion Decision]), "Added studies")</f>
        <v/>
      </c>
      <c r="D1564" t="inlineStr">
        <is>
          <t>Niżnik Ł.; Jurowski K.</t>
        </is>
      </c>
      <c r="H1564" t="n">
        <v>2026</v>
      </c>
      <c r="I1564" t="inlineStr">
        <is>
          <t>Chemico-Biological Interactions</t>
        </is>
      </c>
      <c r="J1564" t="n">
        <v>424</v>
      </c>
      <c r="L1564" t="n">
        <v>111861</v>
      </c>
      <c r="M1564" t="inlineStr">
        <is>
          <t>Threo-4-methylmethylphenidate (4-Mmph, 4-MeTMP, CAS: 467468-40-2) is a stimulant that could be recognized as a new psychoactive substance. It is a derivative of methylphenidate, which is a medicament for treating attention deficit hyperactivity disorder. This study aims to use integrated in silico methods to predict the absorption, distribution, metabolism, and excretion (ADME) of 4-Mmph for the first time. The absorption potential of 4-Mmph indicates gastrointestinal absorption and potential brain penetration, however that it is neither a substrate nor an inhibitor of P-glycoprotein. The predictions of water solubility show a range of estimates, all indicating high gastrointestinal absorption. However, the Caco-2 permeability data are inconsistent between the methods, necessitating further experimental validation. Metabolism predictions focus on interactions with CYP450 enzymes, showing varied results across different tools. Consistent predictions are seen for CYP2C19 and CYP2C9, with low substrate and inhibitor activity. The predictions of CYP2D6 and CYP3A4 show discrepancies, highlighting the importance of using multiple tools for a complete metabolic profile. Potential phase I and phase II reactions are also indicated within this study. 4-Mmph is not identified as a substrate for the renal organic cation transporter OCT2, implying alternative renal excretion pathways. Copyright © 2025. Published by Elsevier B.V.</t>
        </is>
      </c>
      <c r="P1564" t="inlineStr">
        <is>
          <t>10.1016/j.cbi.2025.111861</t>
        </is>
      </c>
      <c r="R1564" t="inlineStr">
        <is>
          <t>https://www.scopus.com/inward/record.uri?eid=2-s2.0-105023971427&amp;doi=10.1016%2Fj.cbi.2025.111861&amp;partnerID=40&amp;md5=d65495d3fed35b05ebe78da775cf27ad</t>
        </is>
      </c>
      <c r="S1564" t="inlineStr">
        <is>
          <t>4-Mmph; ADME; In silico; New psychoactive substance</t>
        </is>
      </c>
      <c r="U1564" t="inlineStr">
        <is>
          <t>Caco-2 Cells; Computer Simulation; Cytochrome P-450 Enzyme System; Humans; Methylphenidate; Psychotropic Drugs; Solubility; cytochrome P450; cytochrome P450 2C19; methylphenidate; psychotropic agent; threo 4 methylmethylphenidate; unclassified drug; psychotropic agent; absorption; Article; blood brain barrier; Caco-2 cell line; central nervous system; drug metabolism; drug toxicity; forensic biology; gastrointestinal absorption; human; in silico design; lipophilicity; machine learning algorithm; permeability; pharmacokinetics; prediction; structure activity relation; water solubility; chemistry; computer simulation; metabolism; solubility</t>
        </is>
      </c>
      <c r="W1564" t="inlineStr">
        <is>
          <t>Scopus</t>
        </is>
      </c>
      <c r="X1564" t="inlineStr">
        <is>
          <t>2-s2.0-105023971427</t>
        </is>
      </c>
      <c r="AD1564" t="inlineStr">
        <is>
          <t>Scopus</t>
        </is>
      </c>
    </row>
    <row r="1565">
      <c r="A1565" t="inlineStr">
        <is>
          <t>TFS-FENet: A time–frequency spatial deep learning framework for EEG-based ADHD subtype classification</t>
        </is>
      </c>
      <c r="B1565" t="inlineStr">
        <is>
          <t>Not Duplicate</t>
        </is>
      </c>
      <c r="C1565">
        <f>_xlfn.IFNA(_xlfn.XLOOKUP(A1565, Table1[Title], Table1[Inclusion/Exclusion Decision]), "Added studies")</f>
        <v/>
      </c>
      <c r="D1565" t="inlineStr">
        <is>
          <t>Ni Y.; Cai Q.; Wang H.; Wang Y.</t>
        </is>
      </c>
      <c r="H1565" t="n">
        <v>2025</v>
      </c>
      <c r="I1565" t="inlineStr">
        <is>
          <t>Applied Neuropsychology: Child</t>
        </is>
      </c>
      <c r="M1565" t="inlineStr">
        <is>
          <t>Attention-deficit/hyperactivity disorder (ADHD) is a common neurodevelopmental disorder, with clinical diagnosis primarily relying on behavioral manifestations and lacking objective biological markers. Electroencephalography (EEG), due to its high temporal resolution and low cost, has been considered to hold great potential for assisting ADHD diagnosis. However, existing methods mostly focus on modeling two-dimensional features such as time–space, frequency–space, or time–frequency representations of EEG, while very few approaches simultaneously capture the joint three-dimensional time–frequency and spatial features. In this paper, we propose a novel deep learning framework—TFS-FENet (Time-Frequency Spatial Feature Extraction Net)—which integrates convolutional neural networks with an attention mechanism to effectively model the time–frequency–spatial characteristics of EEG. Using a resting-state EEG dataset collected at Southeast University, consisting of three categories (ADHD-Inattentive, ADHD-Combined, and typically developing children), experimental results show that TFS-FENet achieves an accuracy of 96.89% in the ADHD three-class classification task, significantly outperforming comparison models such as ShallowConvNet, EEGNet, ResNet18, and DeepConvNet. In the binary classification task (ADHD vs. typically developing children), accuracy further improved to 99.36%. Moreover, interpretability analysis based on channel weights revealed that the model relied more heavily on the prefrontal, temporal, and occipital regions, which is highly consistent with existing neurobiological findings of ADHD. © 2025 Taylor &amp; Francis Group, LLC.</t>
        </is>
      </c>
      <c r="P1565" t="inlineStr">
        <is>
          <t>10.1080/21622965.2025.2606108</t>
        </is>
      </c>
      <c r="R1565" t="inlineStr">
        <is>
          <t>https://www.scopus.com/inward/record.uri?eid=2-s2.0-105026818910&amp;doi=10.1080%2F21622965.2025.2606108&amp;partnerID=40&amp;md5=31a30d6fbd2d271f82d40967c6603bc0</t>
        </is>
      </c>
      <c r="S1565" t="inlineStr">
        <is>
          <t>Attention deficit/hyperactivity disorder (ADHD); deep learning; electroencephalogram (EEG); short-time Fourier transform (STFT)</t>
        </is>
      </c>
      <c r="W1565" t="inlineStr">
        <is>
          <t>Scopus</t>
        </is>
      </c>
      <c r="X1565" t="inlineStr">
        <is>
          <t>2-s2.0-105026818910</t>
        </is>
      </c>
      <c r="AD1565" t="inlineStr">
        <is>
          <t>Scopus</t>
        </is>
      </c>
    </row>
    <row r="1566">
      <c r="A1566" t="inlineStr">
        <is>
          <t>EEG-Based ADHD Diagnosis Using Autoencoder and Reptile Search Algorithm Integrated with Machine Learning</t>
        </is>
      </c>
      <c r="B1566">
        <f>IF(COUNTIF($A$1:A1565,
IF(ISNUMBER(MATCH(RIGHT(TRIM(A1565),1),{".",",",";",":","!","?"},0)),
LEFT(TRIM(A1565),LEN(TRIM(A1565))-1),
TRIM(A1565)
))=1,
"Not Duplicate",
"Duplicate")</f>
        <v/>
      </c>
      <c r="C1566">
        <f>_xlfn.IFNA(_xlfn.XLOOKUP(A1566, Table1[Title], Table1[Inclusion/Exclusion Decision]), "Added studies")</f>
        <v/>
      </c>
      <c r="D1566" t="inlineStr">
        <is>
          <t>Bansal J.; Gangwar G.; Singh G.; Rani G.</t>
        </is>
      </c>
      <c r="H1566" t="n">
        <v>2025</v>
      </c>
      <c r="I1566" t="inlineStr">
        <is>
          <t>Clinical EEG and Neuroscience</t>
        </is>
      </c>
      <c r="L1566" t="n">
        <v>1.550059425139e+16</v>
      </c>
      <c r="M1566" t="inlineStr">
        <is>
          <t>Attention Deficit Hyperactivity Disorder (ADHD) is a common neurodevelopmental disorder affecting cognitive and behavioral functions, resulting in ongoing inattention, hyperactivity, and impulsivity. Early and accurate diagnosis is essential, but traditional methods mainly depend on questionnaire-based assessments, detailed interviews with individuals and their families, and reviews of medical history. These are then scored using standardized scales like the Conners Rating Scale, Vanderbilt ADHD Diagnostic Parent Rating Scale, and Adult ADHD Self-Report Scale. However, these methods are often subjective, time-consuming, and costly, which limits their usefulness for early diagnosis. The proposed approach seeks to improve ADHD diagnosis by using machine learning techniques applied to electroencephalogram (EEG) data. Two classifiers, Random Forest and AdaBoost, are used to identify complex patterns in EEG data. Feature selection is performed with the Reptile Search Algorithm combined with an autoencoder for feature extraction, which improves data representation and model accuracy. The performance of this approach is evaluated based on accuracy, precision, recall, F1-score, AUC, and statistical significance at a 95% confidence level. Random Forest outperformed AdaBoost, achieving 92.36% in precision, recall, accuracy, and F1-score, while AdaBoost reached 89.78% in these metrics. Random Forest showed better effectiveness than AdaBoost in distinguishing ADHD cases, with an ROC AUC score of 0.93 and higher diagnostic accuracy. The study demonstrates that machine learning offers a promising, objective, and reliable tool for diagnosis, providing effective alternatives to traditional ADHD assessments for timely intervention and improved treatment management. © EEG and Clinical Neuroscience Society (ECNS) 2025</t>
        </is>
      </c>
      <c r="P1566" t="inlineStr">
        <is>
          <t>10.1177/15500594251390030</t>
        </is>
      </c>
      <c r="R1566" t="inlineStr">
        <is>
          <t>https://www.scopus.com/inward/record.uri?eid=2-s2.0-105020452018&amp;doi=10.1177%2F15500594251390030&amp;partnerID=40&amp;md5=9d400c2f92f8f93d7bf5ac7ec083e5cb</t>
        </is>
      </c>
      <c r="S1566" t="inlineStr">
        <is>
          <t>adaboost; ADHD; electroencephalogram; random forest; reptile search algorithm</t>
        </is>
      </c>
      <c r="W1566" t="inlineStr">
        <is>
          <t>Scopus</t>
        </is>
      </c>
      <c r="X1566" t="inlineStr">
        <is>
          <t>2-s2.0-105020452018</t>
        </is>
      </c>
      <c r="AD1566" t="inlineStr">
        <is>
          <t>Scopus</t>
        </is>
      </c>
    </row>
    <row r="1567" hidden="1">
      <c r="A1567" t="inlineStr">
        <is>
          <t>The Use of Generative Adversarial Network and Graph Convolution Network for Neuroimaging-Based Diagnostic Classification</t>
        </is>
      </c>
      <c r="B1567">
        <f>IF(COUNTIF($A$1:A1566,
IF(ISNUMBER(MATCH(RIGHT(TRIM(A1566),1),{".",",",";",":","!","?"},0)),
LEFT(TRIM(A1566),LEN(TRIM(A1566))-1),
TRIM(A1566)
))=1,
"Not Duplicate",
"Duplicate")</f>
        <v/>
      </c>
      <c r="C1567">
        <f>_xlfn.IFNA(_xlfn.XLOOKUP(A1567, Table1[Title], Table1[Inclusion/Exclusion Decision]), "Added studies")</f>
        <v/>
      </c>
      <c r="D1567" t="inlineStr">
        <is>
          <t>Huynh N.; Yan D.; Ma Y.; Wu S.; Long C.; Sami M.T.; Almudaifer A.; Jiang Z.; Chen H.; Dretsch M.N.; Denney T.S.; Deshpande R.; Deshpande G.</t>
        </is>
      </c>
      <c r="H1567" t="n">
        <v>2024</v>
      </c>
      <c r="I1567" t="inlineStr">
        <is>
          <t>Brain Sciences</t>
        </is>
      </c>
      <c r="J1567" t="n">
        <v>14</v>
      </c>
      <c r="K1567" t="n">
        <v>5</v>
      </c>
      <c r="L1567" t="n">
        <v>456</v>
      </c>
      <c r="M1567"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 2024 by the authors.</t>
        </is>
      </c>
      <c r="P1567" t="inlineStr">
        <is>
          <t>10.3390/brainsci14050456</t>
        </is>
      </c>
      <c r="R1567" t="inlineStr">
        <is>
          <t>https://www.scopus.com/inward/record.uri?eid=2-s2.0-85194410012&amp;doi=10.3390%2Fbrainsci14050456&amp;partnerID=40&amp;md5=bec6ad148839150c57323f104926bc5e</t>
        </is>
      </c>
      <c r="S1567" t="inlineStr">
        <is>
          <t>deep learning; generative adversarial network; graph convolution network; resting-state functional connectivity; resting-state functional magnetic resonance imaging</t>
        </is>
      </c>
      <c r="U1567" t="inlineStr">
        <is>
          <t>algorithm; Alzheimer disease; Article; artificial neural network; Asperger syndrome; attention deficit hyperactivity disorder; autism; brain blood flow; classifier; connectome; controlled study; convolutional neural network; decision tree; diagnostic accuracy; diagnostic test accuracy study; discriminant analysis; disease classification; electroencephalography; eye movement; functional connectivity; functional magnetic resonance imaging; functional neuroimaging; generative adversarial network; head movement; hippocampus; human; learning algorithm; machine learning; measurement precision; mild cognitive impairment; nerve cell network; neuroimaging; nuclear magnetic resonance imaging; random forest; recall; receiver operating characteristic; scoring system; sensitivity and specificity; support vector machine; threshold limit value; training</t>
        </is>
      </c>
      <c r="V1567" t="inlineStr">
        <is>
          <t>All Open Access; Gold Open Access; Green Open Access</t>
        </is>
      </c>
      <c r="W1567" t="inlineStr">
        <is>
          <t>Scopus</t>
        </is>
      </c>
      <c r="X1567" t="inlineStr">
        <is>
          <t>2-s2.0-85194410012</t>
        </is>
      </c>
      <c r="AD1567" t="inlineStr">
        <is>
          <t>Scopus</t>
        </is>
      </c>
    </row>
    <row r="1568" hidden="1">
      <c r="A1568" t="inlineStr">
        <is>
          <t>Detecting Autism Spectrum Disorder and Attention Deficit Hyperactivity Disorder Using Multimodal Time-Frequency Analysis with Machine Learning Using the Electroretinogram from Two Flash Strengths</t>
        </is>
      </c>
      <c r="B1568">
        <f>IF(COUNTIF($A$1:A1567,
IF(ISNUMBER(MATCH(RIGHT(TRIM(A1567),1),{".",",",";",":","!","?"},0)),
LEFT(TRIM(A1567),LEN(TRIM(A1567))-1),
TRIM(A1567)
))=1,
"Not Duplicate",
"Duplicate")</f>
        <v/>
      </c>
      <c r="C1568">
        <f>_xlfn.IFNA(_xlfn.XLOOKUP(A1568, Table1[Title], Table1[Inclusion/Exclusion Decision]), "Added studies")</f>
        <v/>
      </c>
      <c r="D1568" t="inlineStr">
        <is>
          <t>Manjur S.M.; Diaz L.R.M.; Lee I.O.; Skuse D.H.; Thompson D.A.; Marmolejos-Ramos F.; Constable P.A.; Posada-Quintero H.F.</t>
        </is>
      </c>
      <c r="H1568" t="n">
        <v>2025</v>
      </c>
      <c r="I1568" t="inlineStr">
        <is>
          <t>Journal of Autism and Developmental Disorders</t>
        </is>
      </c>
      <c r="J1568" t="n">
        <v>55</v>
      </c>
      <c r="K1568" t="n">
        <v>4</v>
      </c>
      <c r="M156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 The Author(s), under exclusive licence to Springer Science+Business Media, LLC, part of Springer Nature 2024.</t>
        </is>
      </c>
      <c r="P1568" t="inlineStr">
        <is>
          <t>10.1007/s10803-024-06290-w</t>
        </is>
      </c>
      <c r="R1568" t="inlineStr">
        <is>
          <t>https://www.scopus.com/inward/record.uri?eid=2-s2.0-85187248716&amp;doi=10.1007%2Fs10803-024-06290-w&amp;partnerID=40&amp;md5=a56fa0af4a6e7088f7d3c98d07717cc3</t>
        </is>
      </c>
      <c r="S1568" t="inlineStr">
        <is>
          <t>Attention deficit hyperactivity disorder; Autism spectrum disorder; Electroretinogram; Machine learning; Time-frequency analysis</t>
        </is>
      </c>
      <c r="U1568" t="inlineStr">
        <is>
          <t>Adolescent; Adult; Attention Deficit Disorder with Hyperactivity; Autism Spectrum Disorder; Child; Electroretinography; Female; Humans; Machine Learning; Male; Photic Stimulation; Retina; Young Adult; adolescent; Article; attention deficit hyperactivity disorder; autism; child; cohort analysis; controlled study; discrete wavelet transform; electroretinogram; female; frequency analysis; human; machine learning; major clinical study; male; school child; adult; attention deficit hyperactivity disorder; autism; diagnosis; electroretinography; pathophysiology; photostimulation; procedures; retina; young adult</t>
        </is>
      </c>
      <c r="W1568" t="inlineStr">
        <is>
          <t>Scopus</t>
        </is>
      </c>
      <c r="X1568" t="inlineStr">
        <is>
          <t>2-s2.0-85187248716</t>
        </is>
      </c>
      <c r="AD1568" t="inlineStr">
        <is>
          <t>Scopus</t>
        </is>
      </c>
    </row>
    <row r="1569" hidden="1">
      <c r="A1569" t="inlineStr">
        <is>
          <t>Multimodal-based deep learning detected disrupted precuneus connectivity and its related genetic profiles for predicting adults with ADHD</t>
        </is>
      </c>
      <c r="B1569">
        <f>IF(COUNTIF($A$1:A1568,
IF(ISNUMBER(MATCH(RIGHT(TRIM(A1568),1),{".",",",";",":","!","?"},0)),
LEFT(TRIM(A1568),LEN(TRIM(A1568))-1),
TRIM(A1568)
))=1,
"Not Duplicate",
"Duplicate")</f>
        <v/>
      </c>
      <c r="C1569">
        <f>_xlfn.IFNA(_xlfn.XLOOKUP(A1569, Table1[Title], Table1[Inclusion/Exclusion Decision]), "Added studies")</f>
        <v/>
      </c>
      <c r="D1569" t="inlineStr">
        <is>
          <t>Zhu Z.; Liu Y.; Liu Q.; Yue X.; Pan M.; Gao Y.; Liu N.; Li H.; Si F.; Zhao M.; Dong M.; Wang Y.; Qian Q.; Bi W.; Liu L.</t>
        </is>
      </c>
      <c r="H1569" t="n">
        <v>2026</v>
      </c>
      <c r="I1569" t="inlineStr">
        <is>
          <t>Journal of Affective Disorders</t>
        </is>
      </c>
      <c r="J1569" t="n">
        <v>396</v>
      </c>
      <c r="L1569" t="n">
        <v>120821</v>
      </c>
      <c r="M1569" t="inlineStr">
        <is>
          <t>Background Integrating neuroimaging genetics data may enhance the diagnosis and understanding of adults with attention-deficit/hyperactivity disorder (ADHD). Here, we employed a population-based graph convolutional network (GCN) model based on multimodal data for predicting adults with ADHD, and performed downstream analyses to elucidate the related pathophysiology. Methods Functional MRI and genomics data were collected from 258 adults with ADHD and 243 controls. Multimodal data were fused and trained via an Edge-Variational Graph Convolution Network. Through sensitivity analysis, functional connectivity (FC) and single nucleotide polymorphisms contributing to ADHD were identified and validated by correlating them with clinical manifestations. Downstream association analyses, which included GWAS and transcriptome-neuroimaging association analyses, were conducted to explore the genetic components linked to imaging alterations. Results Our model achieved an accuracy of 73.55 %, outperforming the other prediction methods. Among the most salient FC, FC between the bilateral precuneus (PCun) and left parahippocampal gyrus as well as right hippocampus were correlated significantly with ADHD core symptoms. Key hubs particularly the left PCun were identified from the salient FC, whose topological properties were associated with hyperactivity/impulsivity and inhibitory control deficits. Notably, deficient PCun-based FC exhibited relations with genetic variants of KDM1A and HSPG2 , and with expression profiles of MDGA1 . Conclusion These findings highlight the effectiveness and interpretability of the multimodality-based deep learning in discriminating adults with ADHD. Functional alterations in PCun and related genetic profiles may play an important role in adults with ADHD. © 2025 Elsevier B.V.</t>
        </is>
      </c>
      <c r="P1569" t="inlineStr">
        <is>
          <t>10.1016/j.jad.2025.120821</t>
        </is>
      </c>
      <c r="R1569" t="inlineStr">
        <is>
          <t>https://www.scopus.com/inward/record.uri?eid=2-s2.0-105024200618&amp;doi=10.1016%2Fj.jad.2025.120821&amp;partnerID=40&amp;md5=bc29d488f2a5f046b3be8b350619dce6</t>
        </is>
      </c>
      <c r="S1569" t="inlineStr">
        <is>
          <t>Adult with attention-deficit/hyperactivity disorder; Deep learning; Neuroimaging genetics; Population-based graph convolution network</t>
        </is>
      </c>
      <c r="U1569" t="inlineStr">
        <is>
          <t>Adult; Attention Deficit Disorder with Hyperactivity; Deep Learning; Female; Hippocampus; Humans; Magnetic Resonance Imaging; Male; Parietal Lobe; Polymorphism, Single Nucleotide; Young Adult; transcriptome; adult; Article; attention deficit hyperactivity disorder; clinical feature; clinical significance; cognitive flexibility; controlled study; deep learning; female; functional connectivity; functional magnetic resonance imaging; gene expression profiling; genetic profile; genetic variability; human; hyperactivity; impulsiveness; inhibitory control; major clinical study; male; neuroimaging; parahippocampal gyrus; precuneus; primary motor cortex; right hippocampus; single nucleotide polymorphism; support vector machine; working memory; diagnostic imaging; genetics; hippocampus; nuclear magnetic resonance imaging; parietal lobe; pathophysiology; young adult</t>
        </is>
      </c>
      <c r="W1569" t="inlineStr">
        <is>
          <t>Scopus</t>
        </is>
      </c>
      <c r="X1569" t="inlineStr">
        <is>
          <t>2-s2.0-105024200618</t>
        </is>
      </c>
      <c r="AD1569" t="inlineStr">
        <is>
          <t>Scopus</t>
        </is>
      </c>
    </row>
    <row r="1570" hidden="1">
      <c r="A1570" t="inlineStr">
        <is>
          <t>Development and validation of a prognostic model and risk calculator for the estimation of bipolar-spectrum disorder risk in hospitalised adolescents with non-psychotic/non-bipolar mental disorders</t>
        </is>
      </c>
      <c r="B1570">
        <f>IF(COUNTIF($A$1:A1569,
IF(ISNUMBER(MATCH(RIGHT(TRIM(A1569),1),{".",",",";",":","!","?"},0)),
LEFT(TRIM(A1569),LEN(TRIM(A1569))-1),
TRIM(A1569)
))=1,
"Not Duplicate",
"Duplicate")</f>
        <v/>
      </c>
      <c r="C1570">
        <f>_xlfn.IFNA(_xlfn.XLOOKUP(A1570, Table1[Title], Table1[Inclusion/Exclusion Decision]), "Added studies")</f>
        <v/>
      </c>
      <c r="D1570" t="inlineStr">
        <is>
          <t>Salazar de Pablo G.; Radua J.; Frearson G.; Young A.H.; Arango C.; Kelleher I.; Sharma A.; Uhlhaas P.J.; Solmi M.; Fusar-Poli P.; Guinart D.; Correll C.U.</t>
        </is>
      </c>
      <c r="H1570" t="n">
        <v>2026</v>
      </c>
      <c r="I1570" t="inlineStr">
        <is>
          <t>Molecular Psychiatry</t>
        </is>
      </c>
      <c r="J1570" t="n">
        <v>31</v>
      </c>
      <c r="K1570" t="n">
        <v>3</v>
      </c>
      <c r="M1570" t="inlineStr">
        <is>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(β = 0.83) and racing thoughts (β = 0.08) and the severity of overtalkativeness (β = 0.03) and increased energy (β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 © The Author(s) 2025.</t>
        </is>
      </c>
      <c r="P1570" t="inlineStr">
        <is>
          <t>10.1038/s41380-025-03244-1</t>
        </is>
      </c>
      <c r="R1570" t="inlineStr">
        <is>
          <t>https://www.scopus.com/inward/record.uri?eid=2-s2.0-105017438163&amp;doi=10.1038%2Fs41380-025-03244-1&amp;partnerID=40&amp;md5=adedb1f333f21ee4cff8f3490612d46a</t>
        </is>
      </c>
      <c r="U1570" t="inlineStr">
        <is>
          <t>Adolescent; Bipolar Disorder; Child; Female; Hospitalization; Humans; Longitudinal Studies; Machine Learning; Male; Mental Disorders; Prevalence; Prodromal Symptoms; Prognosis; Prospective Studies; Psychotic Disorders; Risk Assessment; Risk Factors; antidepressant agent; antihistaminic agent; anxiolytic agent; benzodiazepine derivative; lamotrigine; mood stabilizer; neuroleptic agent; topiramate; valproic acid; adolescent; anxiety disorder; area under the curve; Article; attention deficit hyperactivity disorder; bipolar disorder; borderline state; clinical assessment; Clinical Global Impression-improvement scale; cohort analysis; conduct disorder; controlled study; cross validation; data analysis; depression; diagnostic test accuracy study; disease severity; DSM-5; eating disorder; female; follow up; Global Assessment of Functioning; human; least absolute shrinkage and selection operator; longitudinal study; machine learning; major clinical study; major depression; male; mental disease; mental disease assessment; Montgomery Asberg Depression Rating Scale; mood disorder; oppositional defiant disorder; panic; posttraumatic stress disorder; prevalence; prognosis; prospective study; receiver operating characteristic; risk assessment; Schedule for Affective Disorders and Schizophrenia; social phobia; tic; validation study; Young Mania Rating Scale; bipolar disorder; child; diagnosis; epidemiology; hospitalization; mental disease; procedures; prodromal symptom; prognosis; psychosis; risk assessment; risk factor</t>
        </is>
      </c>
      <c r="V1570" t="inlineStr">
        <is>
          <t>All Open Access; Green Open Access; Hybrid Gold Open Access</t>
        </is>
      </c>
      <c r="W1570" t="inlineStr">
        <is>
          <t>Scopus</t>
        </is>
      </c>
      <c r="X1570" t="inlineStr">
        <is>
          <t>2-s2.0-105017438163</t>
        </is>
      </c>
      <c r="AD1570" t="inlineStr">
        <is>
          <t>Scopus</t>
        </is>
      </c>
    </row>
    <row r="1571" hidden="1">
      <c r="A1571" t="inlineStr">
        <is>
          <t>EEG-Based Brain–Computer Interfaces: Pioneering Frontier Research in the 21st Century</t>
        </is>
      </c>
      <c r="B1571">
        <f>IF(COUNTIF($A$1:A1570,
IF(ISNUMBER(MATCH(RIGHT(TRIM(A1570),1),{".",",",";",":","!","?"},0)),
LEFT(TRIM(A1570),LEN(TRIM(A1570))-1),
TRIM(A1570)
))=1,
"Not Duplicate",
"Duplicate")</f>
        <v/>
      </c>
      <c r="C1571">
        <f>_xlfn.IFNA(_xlfn.XLOOKUP(A1571, Table1[Title], Table1[Inclusion/Exclusion Decision]), "Added studies")</f>
        <v/>
      </c>
      <c r="D1571" t="inlineStr">
        <is>
          <t>Goktas P.; Tun N.N.</t>
        </is>
      </c>
      <c r="H1571" t="n">
        <v>2025</v>
      </c>
      <c r="I1571" t="inlineStr">
        <is>
          <t>IEEE Pulse</t>
        </is>
      </c>
      <c r="J1571" t="n">
        <v>16</v>
      </c>
      <c r="K1571" t="n">
        <v>3</v>
      </c>
      <c r="M1571" t="inlineStr">
        <is>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21st-century’s EEG-based BCI systems, their challenges, and its future direction for neuroscientists and clinical applications. © 2010-2012 IEEE.</t>
        </is>
      </c>
      <c r="P1571" t="inlineStr">
        <is>
          <t>10.1109/MPULS.2025.3572556</t>
        </is>
      </c>
      <c r="R1571" t="inlineStr">
        <is>
          <t>https://www.scopus.com/inward/record.uri?eid=2-s2.0-105011773917&amp;doi=10.1109%2FMPULS.2025.3572556&amp;partnerID=40&amp;md5=1d5a4e57a69665171cf6d66fe2c98c87</t>
        </is>
      </c>
      <c r="U1571" t="inlineStr">
        <is>
          <t>Artificial Intelligence; Brain; Brain-Computer Interfaces; Electroencephalography; Humans; Signal Processing, Computer-Assisted; Artificial intelligence; Brain; Brain computer interface; Electroencephalography; Electrophysiology; Interface states; Interfaces (computer); Artificial intelligence techniques; Classification accuracy; Clinical application; Interface system; Invasive therapy; Neurorehabilitation []; State of the art; algorithm; Article; artificial intelligence; attention deficit hyperactivity disorder; autism; cerebrovascular accident; clinical outcome; cognition; electroencephalography; electromyography; functional connectivity; functional magnetic resonance imaging; functional near-infrared spectroscopy; human; limb rehabilitation; machine learning; motor performance; nerve cell plasticity; neurofeedback; neuroimaging; neurorehabilitation; spinal cord injury; training; transcranial magnetic stimulation; transfer of learning; treatment outcome; treatment response; virtual reality; brain; brain computer interface; physiology; procedures; signal processing; Clinical research</t>
        </is>
      </c>
      <c r="W1571" t="inlineStr">
        <is>
          <t>Scopus</t>
        </is>
      </c>
      <c r="X1571" t="inlineStr">
        <is>
          <t>2-s2.0-105011773917</t>
        </is>
      </c>
      <c r="AD1571" t="inlineStr">
        <is>
          <t>Scopus</t>
        </is>
      </c>
    </row>
    <row r="1572">
      <c r="A1572" t="inlineStr">
        <is>
          <t>Functional imaging derived ADHD biotypes based on deep clustering: a study on personalized medication therapy guidance</t>
        </is>
      </c>
      <c r="B1572">
        <f>IF(COUNTIF($A$1:A1571,
IF(ISNUMBER(MATCH(RIGHT(TRIM(A1571),1),{".",",",";",":","!","?"},0)),
LEFT(TRIM(A1571),LEN(TRIM(A1571))-1),
TRIM(A1571)
))=1,
"Not Duplicate",
"Duplicate")</f>
        <v/>
      </c>
      <c r="C1572">
        <f>_xlfn.IFNA(_xlfn.XLOOKUP(A1572, Table1[Title], Table1[Inclusion/Exclusion Decision]), "Added studies")</f>
        <v/>
      </c>
      <c r="D1572" t="inlineStr">
        <is>
          <t>Feng A.; Zhi D.; Feng Y.; Jiang R.; Fu Z.; Xu M.; Zhao M.; Yu S.; Stevens M.; Sun L.; Calhoun V.; Sui J.</t>
        </is>
      </c>
      <c r="H1572" t="n">
        <v>2024</v>
      </c>
      <c r="I1572" t="inlineStr">
        <is>
          <t>eClinicalMedicine</t>
        </is>
      </c>
      <c r="J1572" t="n">
        <v>77</v>
      </c>
      <c r="L1572" t="n">
        <v>102876</v>
      </c>
      <c r="M1572" t="inlineStr">
        <is>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 2024 The Author(s)</t>
        </is>
      </c>
      <c r="P1572" t="inlineStr">
        <is>
          <t>10.1016/j.eclinm.2024.102876</t>
        </is>
      </c>
      <c r="R1572" t="inlineStr">
        <is>
          <t>https://www.scopus.com/inward/record.uri?eid=2-s2.0-85205976989&amp;doi=10.1016%2Fj.eclinm.2024.102876&amp;partnerID=40&amp;md5=d4bf76ef294ea2026cfaeb06f4721a04</t>
        </is>
      </c>
      <c r="S1572" t="inlineStr">
        <is>
          <t>Adolescent brain and cognitive development (ABCD) study; Attention deficit hyperactivity disorder (ADHD); Biological subtype detection; Deep clustering; Graph convolutional network (GCN)</t>
        </is>
      </c>
      <c r="U1572" t="inlineStr">
        <is>
          <t>atomoxetine; methylphenidate; anxiety; Article; attention deficit hyperactivity disorder; caregiver; child; cluster analysis; cognition; conners parent rating scale; convolutional neural network; deep clustering; deep learning; DSM-5; DSM-IV; false discovery rate; female; functional imaging; functional magnetic resonance imaging; graph convolutional network; human; hyperactivity; imaging; learning algorithm; major clinical study; male; medical procedures; mental function assessment; personalized medication therapy; phenotype; prevalence; quality control; schizophrenia; school child; sensorimotor function</t>
        </is>
      </c>
      <c r="V1572" t="inlineStr">
        <is>
          <t>All Open Access; Gold Open Access; Green Open Access</t>
        </is>
      </c>
      <c r="W1572" t="inlineStr">
        <is>
          <t>Scopus</t>
        </is>
      </c>
      <c r="X1572" t="inlineStr">
        <is>
          <t>2-s2.0-85205976989</t>
        </is>
      </c>
      <c r="AD1572" t="inlineStr">
        <is>
          <t>Scopus</t>
        </is>
      </c>
    </row>
    <row r="1573" hidden="1">
      <c r="A1573" t="inlineStr">
        <is>
          <t>Applications and advances of combined fMRI-fNIRs techniques in brain functional research</t>
        </is>
      </c>
      <c r="B1573">
        <f>IF(COUNTIF($A$1:A1572,
IF(ISNUMBER(MATCH(RIGHT(TRIM(A1572),1),{".",",",";",":","!","?"},0)),
LEFT(TRIM(A1572),LEN(TRIM(A1572))-1),
TRIM(A1572)
))=1,
"Not Duplicate",
"Duplicate")</f>
        <v/>
      </c>
      <c r="C1573">
        <f>_xlfn.IFNA(_xlfn.XLOOKUP(A1573, Table1[Title], Table1[Inclusion/Exclusion Decision]), "Added studies")</f>
        <v/>
      </c>
      <c r="D1573" t="inlineStr">
        <is>
          <t>Yang L.; Wang Z.</t>
        </is>
      </c>
      <c r="H1573" t="n">
        <v>2025</v>
      </c>
      <c r="I1573" t="inlineStr">
        <is>
          <t>Frontiers in Neurology</t>
        </is>
      </c>
      <c r="J1573" t="n">
        <v>16</v>
      </c>
      <c r="L1573" t="n">
        <v>1542075</v>
      </c>
      <c r="M1573" t="inlineStr">
        <is>
          <t>Understanding the intricate functions of the human brain requires multimodal approaches that integrate complementary neuroimaging techniques. This review systematically examines the integration of functional magnetic resonance imaging (fMRI) and functional near-infrared spectroscopy (fNIRs) in brain functional research, addressing their synergistic potential, methodological advancements, clinical and neuroscientific applications, and persistent challenges. We conducted a comprehensive literature review of 63 studies (from PubMed and Web of Science up to September 2024) using keyword combinations such as fMRI, fNIRs, and multimodal imaging. Our analysis reveals three key findings: (1) Methodological Synergy: Combining fMRI’s high spatial resolution with fNIRs’s superior temporal resolution and portability enables robust spatiotemporal mapping of neural activity, validated across motor, cognitive, and clinical tasks. Additionally, this study examines experimental paradigms and data processing techniques essential for effective multimodal neuroimaging. (2) Applications: The review categorizes integration methodologies into synchronous and asynchronous detection modes, highlighting their respective applications in spatial localization, validation of efficacy, and mechanism discovery. Synchronous and asynchronous integration modes have advanced research in neurological disorders (e.g., stroke, Alzheimer’s), social cognition, and neuroplasticity, while novel hyperscanning paradigms extend applications to naturalistic, interactive settings. (3) Challenges: Hardware incompatibilities (e.g., electromagnetic interference in MRI environments), experimental limitations (e.g., restricted motion paradigms), and data fusion complexities hinder widespread adoption. The future direction emphasizes hardware innovation (such as fNIR probe compatible with MRI), standardized protocol and data integration driven by machine learning, etc. to solve the depth limitation of fNIR and infer subcortical activities. This synthesis underscores the transformative potential of fMRI-fNIRs integration in bridging spatial and temporal gaps in neuroimaging, while enhancing diagnostic and therapeutic strategies and paving the way for future innovations in brain research. Copyright © 2025 Yang and Wang.</t>
        </is>
      </c>
      <c r="P1573" t="inlineStr">
        <is>
          <t>10.3389/fneur.2025.1542075</t>
        </is>
      </c>
      <c r="R1573" t="inlineStr">
        <is>
          <t>https://www.scopus.com/inward/record.uri?eid=2-s2.0-105001447161&amp;doi=10.3389%2Ffneur.2025.1542075&amp;partnerID=40&amp;md5=eacd17d8d8830630a719fa7c342dbe32</t>
        </is>
      </c>
      <c r="S1573" t="inlineStr">
        <is>
          <t>brain function; clinical applications; cognitive neuroscience; fMRI; fNIRs; multimodal neuroimaging</t>
        </is>
      </c>
      <c r="U1573" t="inlineStr">
        <is>
          <t>Alzheimer disease; amygdala; attention deficit hyperactivity disorder; blood oxygenation; brain function; cerebrovascular accident; cognition; electroencephalogram; functional magnetic resonance imaging; functional near-infrared spectroscopy; hemodynamics; hippocampus; human; machine learning; mood disorder; nerve cell plasticity; neuroimaging; neurologic disease; nuclear magnetic resonance imaging; Parkinson disease; Review; schizophrenia; social interaction; thalamus; traumatic brain injury</t>
        </is>
      </c>
      <c r="V1573" t="inlineStr">
        <is>
          <t>All Open Access; Gold Open Access; Green Open Access</t>
        </is>
      </c>
      <c r="W1573" t="inlineStr">
        <is>
          <t>Scopus</t>
        </is>
      </c>
      <c r="X1573" t="inlineStr">
        <is>
          <t>2-s2.0-105001447161</t>
        </is>
      </c>
      <c r="AD1573" t="inlineStr">
        <is>
          <t>Scopus</t>
        </is>
      </c>
    </row>
    <row r="1574">
      <c r="A1574" t="inlineStr">
        <is>
          <t>Investigating the impact of standard brain atlases and connectivity measures on the accuracy of ADHD detection from fMRI data using deep learning</t>
        </is>
      </c>
      <c r="B1574">
        <f>IF(COUNTIF($A$1:A1573,
IF(ISNUMBER(MATCH(RIGHT(TRIM(A1573),1),{".",",",";",":","!","?"},0)),
LEFT(TRIM(A1573),LEN(TRIM(A1573))-1),
TRIM(A1573)
))=1,
"Not Duplicate",
"Duplicate")</f>
        <v/>
      </c>
      <c r="C1574">
        <f>_xlfn.IFNA(_xlfn.XLOOKUP(A1574, Table1[Title], Table1[Inclusion/Exclusion Decision]), "Added studies")</f>
        <v/>
      </c>
      <c r="D1574" t="inlineStr">
        <is>
          <t>Agarwal S.; Raj A.; Chowdhury A.; Aich G.; Chatterjee R.; Ghosh K.</t>
        </is>
      </c>
      <c r="H1574" t="n">
        <v>2024</v>
      </c>
      <c r="I1574" t="inlineStr">
        <is>
          <t>Multimedia Tools and Applications</t>
        </is>
      </c>
      <c r="J1574" t="n">
        <v>83</v>
      </c>
      <c r="K1574" t="n">
        <v>25</v>
      </c>
      <c r="M1574" t="inlineStr">
        <is>
          <t>Inattention, hyperactivity, and impulsivity are among the symptoms of Attention Deficit Hyperactivity Syndrome (ADHD). This brain disorder cannot currently be treated or avoided. A kid or adult with ADHD may be able to control their symptoms, though, if they are diagnosed early and have a good treatment and education plan. Functional magnetic resonance imaging (fMRI) is one of the non-invasive imaging techniques used to diagnose ADHD. The blood-oxygen-level-dependent (BOLD) signals extracted from several brain regions (obtained by choosing a brain atlas) are processed to form a brain functional connectivity matrix and fed into a deep learning model for the classification of ADHD. In this paper, we study two things: first, we diagnose the ADHD using fMRI data by proposing two approaches, viz., an image-based approach and a graph-based (network-based) approach. In the image-based approach, the connectivity matrix obtained from the fMRI data is used directly as an image, and the whole image is fed into a deep learning model. In the network-based approach, the connectivity matrix is first converted into an adjacency matrix, which represents an undirected network. After that, several network properties are accumulated as features, and the feature vector is fed into the deep learning model. Second, we study how the choice of a particular brain atlas or connectivity matrix can affect the accuracy of the ADHD diagnosis. The suggested algorithms, along with six different atlases and two different connectivity matrices, are compared using 352 fMRI images and various one- and two-dimensional neural network models. Our finding demonstrates that accuracy varies depending on the atlases and connectivity measurements used. In addition, we have shown that, with a particular setup, our algorithms outperform a number of deep-learning baselines showing the second best (ranging from 74.48% to 90.90%) results most of the time. Application of various atlases and connectivity matrices shows 64% variations in the overall accuracy. © The Author(s), under exclusive licence to Springer Science+Business Media, LLC, part of Springer Nature 2024.</t>
        </is>
      </c>
      <c r="P1574" t="inlineStr">
        <is>
          <t>10.1007/s11042-023-17962-7</t>
        </is>
      </c>
      <c r="R1574" t="inlineStr">
        <is>
          <t>https://www.scopus.com/inward/record.uri?eid=2-s2.0-85182844734&amp;doi=10.1007%2Fs11042-023-17962-7&amp;partnerID=40&amp;md5=6602dc103cea46f13dded4171de105a5</t>
        </is>
      </c>
      <c r="S1574" t="inlineStr">
        <is>
          <t>ADHD; Brain atlas; Deep learning; fMRI; Graph; Image</t>
        </is>
      </c>
      <c r="U1574" t="inlineStr">
        <is>
          <t>Deep learning; Functional neuroimaging; Graphic methods; Learning systems; Magnetic resonance imaging; Matrix algebra; Neural network models; Attention deficit hyperactivity; Attention deficit hyperactivity syndrome; Brain atlas; Connectivity matrix; Deep learning; Functional magnetic resonance imaging; Graph; Image; Learning models; Resonance imaging data; Brain</t>
        </is>
      </c>
      <c r="W1574" t="inlineStr">
        <is>
          <t>Scopus</t>
        </is>
      </c>
      <c r="X1574" t="inlineStr">
        <is>
          <t>2-s2.0-85182844734</t>
        </is>
      </c>
      <c r="AD1574" t="inlineStr">
        <is>
          <t>Scopus</t>
        </is>
      </c>
    </row>
    <row r="1575">
      <c r="A1575" t="inlineStr">
        <is>
          <t>Improved ADHD Diagnosis Using EEG Connectivity and Deep Learning through Combining Pearson Correlation Coefficient and Phase-Locking Value</t>
        </is>
      </c>
      <c r="B1575">
        <f>IF(COUNTIF($A$1:A1574,
IF(ISNUMBER(MATCH(RIGHT(TRIM(A1574),1),{".",",",";",":","!","?"},0)),
LEFT(TRIM(A1574),LEN(TRIM(A1574))-1),
TRIM(A1574)
))=1,
"Not Duplicate",
"Duplicate")</f>
        <v/>
      </c>
      <c r="C1575">
        <f>_xlfn.IFNA(_xlfn.XLOOKUP(A1575, Table1[Title], Table1[Inclusion/Exclusion Decision]), "Added studies")</f>
        <v/>
      </c>
      <c r="D1575" t="inlineStr">
        <is>
          <t>Ahmadi Moghadam E.; Abedinzadeh Torghabeh F.; Hosseini S.A.; Moattar M.H.</t>
        </is>
      </c>
      <c r="H1575" t="n">
        <v>2024</v>
      </c>
      <c r="I1575" t="inlineStr">
        <is>
          <t>Neuroinformatics</t>
        </is>
      </c>
      <c r="J1575" t="n">
        <v>22</v>
      </c>
      <c r="K1575" t="n">
        <v>4</v>
      </c>
      <c r="M1575" t="inlineStr">
        <is>
          <t>Attention Deficit Hyperactivity Disorder (ADHD) is a widespread neurobehavioral disorder affecting children and adolescents, requiring early detection for effective treatment. EEG connectivity measures can reveal the interdependencies between EEG recordings, highlighting brain network patterns and functional behavior that improve diagnostic accuracy. This study introduces a novel ADHD diagnostic method by combining linear and nonlinear brain connectivity maps with an attention-based convolutional neural network (Att-CNN). Pearson Correlation Coefficient (PCC) and Phase-Locking Value (PLV) are used to create fused connectivity maps (FCMs) from various EEG frequency subbands, which are then inputted into the Att-CNN. The attention module is strategically placed after the latest convolutional layer in the CNN. The performance of different optimizers (Adam and SGD) and learning rates are assessed. The suggested model obtained 98.88%, 98.41%, 98.19%, and 98.30% for accuracy, precision, recall, and F1 Score, respectively, using the SGD optimizer in the FCM of the theta band with a learning rate of 1e-1. With the use of FCM, Att-CNN, and advanced optimizers, the proposed technique has the potential to produce trustworthy instruments for the early diagnosis of ADHD, greatly enhancing both patient outcomes and diagnostic accuracy. © The Author(s), under exclusive licence to Springer Science+Business Media, LLC, part of Springer Nature 2024.</t>
        </is>
      </c>
      <c r="P1575" t="inlineStr">
        <is>
          <t>10.1007/s12021-024-09685-3</t>
        </is>
      </c>
      <c r="R1575" t="inlineStr">
        <is>
          <t>https://www.scopus.com/inward/record.uri?eid=2-s2.0-85207270295&amp;doi=10.1007%2Fs12021-024-09685-3&amp;partnerID=40&amp;md5=7359e7b34a2cf464fb1255cc96c91dc1</t>
        </is>
      </c>
      <c r="S1575" t="inlineStr">
        <is>
          <t>ADHD Diagnosis; Attention-Based CNN; Brain Connectivity; EEG; Pearson Correlation Coefficient; Phase-Locking Value</t>
        </is>
      </c>
      <c r="U1575" t="inlineStr">
        <is>
          <t>Adolescent; Attention Deficit Disorder with Hyperactivity; Brain; Child; Deep Learning; Electroencephalography; Female; Humans; Male; Neural Networks, Computer; adolescent; artificial neural network; attention deficit hyperactivity disorder; brain; child; deep learning; diagnosis; electroencephalography; female; human; male; pathophysiology; physiology; procedures</t>
        </is>
      </c>
      <c r="W1575" t="inlineStr">
        <is>
          <t>Scopus</t>
        </is>
      </c>
      <c r="X1575" t="inlineStr">
        <is>
          <t>2-s2.0-85207270295</t>
        </is>
      </c>
      <c r="AD1575" t="inlineStr">
        <is>
          <t>Scopus</t>
        </is>
      </c>
    </row>
    <row r="1576" hidden="1">
      <c r="A1576" t="inlineStr">
        <is>
          <t>iPAL: A Machine Learning Based Smart Healthcare Framework for Automatic Diagnosis of Attention Deficit/Hyperactivity Disorder</t>
        </is>
      </c>
      <c r="B1576">
        <f>IF(COUNTIF($A$1:A1575,
IF(ISNUMBER(MATCH(RIGHT(TRIM(A1575),1),{".",",",";",":","!","?"},0)),
LEFT(TRIM(A1575),LEN(TRIM(A1575))-1),
TRIM(A1575)
))=1,
"Not Duplicate",
"Duplicate")</f>
        <v/>
      </c>
      <c r="C1576">
        <f>_xlfn.IFNA(_xlfn.XLOOKUP(A1576, Table1[Title], Table1[Inclusion/Exclusion Decision]), "Added studies")</f>
        <v/>
      </c>
      <c r="D1576" t="inlineStr">
        <is>
          <t>Sharma A.; Jain A.; Sharma S.; Gupta A.; Jain P.; Mohanty S.P.</t>
        </is>
      </c>
      <c r="H1576" t="n">
        <v>2024</v>
      </c>
      <c r="I1576" t="inlineStr">
        <is>
          <t>SN Computer Science</t>
        </is>
      </c>
      <c r="J1576" t="n">
        <v>5</v>
      </c>
      <c r="K1576" t="n">
        <v>4</v>
      </c>
      <c r="L1576" t="n">
        <v>433</v>
      </c>
      <c r="M1576" t="inlineStr">
        <is>
          <t>ADHD is a prevalent disorder among the younger population. Standard evaluation techniques currently use evaluation forms, interviews with the patient, and more. However, its symptoms are similar to those of many other disorders like depression, conduct disorder, and oppositional defiant disorder, and these current diagnosis techniques are not very effective. Thus, a sophisticated computing model holds the potential to provide a promising diagnosis solution to this problem. This work attempts to explore methods to diagnose ADHD using combinations of multiple established machine learning techniques like neural networks and SVM models on the ADHD200 dataset and explore the field of neuroscience. In this work, multiclass classification is performed on phenotypic data using an SVM model. The better results have been analyzed on the phenotypic data compared to other supervised learning techniques like Logistic regression, KNN, AdaBoost, etc. In addition, neural networks have been implemented on functional connectivity from the MRI data of a sample of 40 subjects provided to achieve high accuracy without prior knowledge of neuroscience. It is combined with the phenotypic classifier using the ensemble technique to get a binary classifier. It is further trained and tested on 400 out of 824 subjects from the ADHD200 data set and achieved an accuracy of 92.5% for binary classification The training and testing accuracy has been achieved upto 99% using ensemble classifier. © The Author(s), under exclusive licence to Springer Nature Singapore Pte Ltd. 2024.</t>
        </is>
      </c>
      <c r="P1576" t="inlineStr">
        <is>
          <t>10.1007/s42979-024-02779-4</t>
        </is>
      </c>
      <c r="R1576" t="inlineStr">
        <is>
          <t>https://www.scopus.com/inward/record.uri?eid=2-s2.0-85190372673&amp;doi=10.1007%2Fs42979-024-02779-4&amp;partnerID=40&amp;md5=15f1b03a69f1f2c0a9a16cd378b82efa</t>
        </is>
      </c>
      <c r="S1576" t="inlineStr">
        <is>
          <t>ADHD; Artificial neural network; Ensembling; Neuro-imaging</t>
        </is>
      </c>
      <c r="W1576" t="inlineStr">
        <is>
          <t>Scopus</t>
        </is>
      </c>
      <c r="X1576" t="inlineStr">
        <is>
          <t>2-s2.0-85190372673</t>
        </is>
      </c>
      <c r="AD1576" t="inlineStr">
        <is>
          <t>Scopus</t>
        </is>
      </c>
    </row>
    <row r="1577">
      <c r="A1577" t="inlineStr">
        <is>
          <t>DEF-DSVM: A deep ensemble feature learning and deepSVM approach for multifaceted analysis and diagnosis of Alzheimer's disease from EEG signals</t>
        </is>
      </c>
      <c r="B1577">
        <f>IF(COUNTIF($A$1:A1576,
IF(ISNUMBER(MATCH(RIGHT(TRIM(A1576),1),{".",",",";",":","!","?"},0)),
LEFT(TRIM(A1576),LEN(TRIM(A1576))-1),
TRIM(A1576)
))=1,
"Not Duplicate",
"Duplicate")</f>
        <v/>
      </c>
      <c r="C1577">
        <f>_xlfn.IFNA(_xlfn.XLOOKUP(A1577, Table1[Title], Table1[Inclusion/Exclusion Decision]), "Added studies")</f>
        <v/>
      </c>
      <c r="D1577" t="inlineStr">
        <is>
          <t>Hesari S.; Ghaffari H.; Rezaee K.</t>
        </is>
      </c>
      <c r="H1577" t="n">
        <v>2025</v>
      </c>
      <c r="I1577" t="inlineStr">
        <is>
          <t>Methods</t>
        </is>
      </c>
      <c r="J1577" t="n">
        <v>242</v>
      </c>
      <c r="M1577" t="inlineStr">
        <is>
          <t>Early detection of Alzheimer's disease (AD) and its precursor, mild cognitive impairment (MCI), is paramount for timely intervention and effective disease management. This study introduces a novel computer-aided diagnostic model that leverages electroencephalogram (EEG) data to precisely identify and classify AD and MCI. A comprehensive preprocessing pipeline is employed, incorporating discrete wavelet transform (DWT) for EEG signal decomposition into relevant subbands and subsequent signal windowing to address non-stationarity. Spectrograms derived from these preprocessed signals serve as input for a deep ensemble feature learning and deep support vector machine (DEF-DSVM) architecture. The DEF-DSVM model significantly enhances the accuracy of diagnosing both MCI and AD, achieving an impressive 98.17% accuracy rate that surpasses contemporary state-of-the-art methods. Beyond diagnostic precision, the model effectively identifies specific EEG subbands—namely alpha, theta, and delta—instrumental in elucidating the pathophysiology of AD and MCI. The structure's generalizability and robustness are validated using the Figshare dataset, encompassing, AD, MCI, and control classes. To ensure a rigorous assessment of the model's performance, the Leave-One-Subject-Out (LOSO) cross-validation procedure is employed in lieu of the traditional K-fold approach, mitigating the risk of overoptimistic performance estimates and providing a more accurate reflection of the model's ability to generalize to novel, unseen subjects. Further evaluation of the method's generalizability through its application to an EEG dataset related to attention deficit hyperactivity disorder (ADHD) highlights its broader clinical utility across various neurodegenerative disorders. These findings establish the DEF-DSVM model as a reliable and potent tool for the early diagnosis and monitoring of AD and MCI, offering substantial accuracy gains and demonstrating its potential for widespread application across different neurological conditions. © 2025 Elsevier Inc.</t>
        </is>
      </c>
      <c r="P1577" t="inlineStr">
        <is>
          <t>10.1016/j.ymeth.2025.08.003</t>
        </is>
      </c>
      <c r="R1577" t="inlineStr">
        <is>
          <t>https://www.scopus.com/inward/record.uri?eid=2-s2.0-105012407593&amp;doi=10.1016%2Fj.ymeth.2025.08.003&amp;partnerID=40&amp;md5=a97ca4095eac26d165972efb597ef789</t>
        </is>
      </c>
      <c r="S1577" t="inlineStr">
        <is>
          <t>Alzheimer's disease; Deep ensemble feature learning; Deep support vector machine; Early diagnosis; Electroencephalography; Mild cognitive impairment</t>
        </is>
      </c>
      <c r="U1577" t="inlineStr">
        <is>
          <t>Aged; Alzheimer Disease; Cognitive Dysfunction; Deep Learning; Diagnosis, Computer-Assisted; Early Diagnosis; Electroencephalography; Female; Humans; Male; Signal Processing, Computer-Assisted; Support Vector Machine; Wavelet Analysis; Alzheimer disease; Article; computer assisted diagnosis; controlled study; deep ensemble feature learning; deep support vector machine; diagnostic accuracy; diagnostic test accuracy study; discrete wavelet transform; early diagnosis; electroencephalography; human; machine learning; mathematical model; methodology; mild cognitive impairment; predictive value; recurrent neural network; reproducibility; sensitivity and specificity; aged; Alzheimer disease; cognitive defect; computer assisted diagnosis; deep learning; diagnosis; female; male; pathophysiology; procedures; signal processing; support vector machine; wavelet analysis</t>
        </is>
      </c>
      <c r="V1577" t="inlineStr">
        <is>
          <t>All Open Access; Hybrid Gold Open Access</t>
        </is>
      </c>
      <c r="W1577" t="inlineStr">
        <is>
          <t>Scopus</t>
        </is>
      </c>
      <c r="X1577" t="inlineStr">
        <is>
          <t>2-s2.0-105012407593</t>
        </is>
      </c>
      <c r="AD1577" t="inlineStr">
        <is>
          <t>Scopus</t>
        </is>
      </c>
    </row>
    <row r="1578" hidden="1">
      <c r="A1578" t="inlineStr">
        <is>
          <t>Analyzing Handwriting Features for ADHD Detection in Children with Autism via Machine Learning</t>
        </is>
      </c>
      <c r="B1578">
        <f>IF(COUNTIF($A$1:A1577,
IF(ISNUMBER(MATCH(RIGHT(TRIM(A1577),1),{".",",",";",":","!","?"},0)),
LEFT(TRIM(A1577),LEN(TRIM(A1577))-1),
TRIM(A1577)
))=1,
"Not Duplicate",
"Duplicate")</f>
        <v/>
      </c>
      <c r="C1578">
        <f>_xlfn.IFNA(_xlfn.XLOOKUP(A1578, Table1[Title], Table1[Inclusion/Exclusion Decision]), "Added studies")</f>
        <v/>
      </c>
      <c r="D1578" t="inlineStr">
        <is>
          <t>Prathima Ch.; Anitha T.; Reddy P.J.; Susmitha Y.; Reddy P.S.; Charitha N.</t>
        </is>
      </c>
      <c r="H1578" t="n">
        <v>2025</v>
      </c>
      <c r="I1578" t="inlineStr">
        <is>
          <t>ICDT 2025 - 3rd International Conference on Disruptive Technologies</t>
        </is>
      </c>
      <c r="M1578" t="inlineStr">
        <is>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  © 2025 IEEE.</t>
        </is>
      </c>
      <c r="P1578" t="inlineStr">
        <is>
          <t>10.1109/ICDT63985.2025.10986445</t>
        </is>
      </c>
      <c r="R1578" t="inlineStr">
        <is>
          <t>https://www.scopus.com/inward/record.uri?eid=2-s2.0-105006407841&amp;doi=10.1109%2FICDT63985.2025.10986445&amp;partnerID=40&amp;md5=e3f6c7ae6a4cc759cef5fccf91e35869</t>
        </is>
      </c>
      <c r="S1578" t="inlineStr">
        <is>
          <t>ADHD Detection; CNN-BiLSTM; Deep Learning; Handwriting Features; Sequential Data Analysis</t>
        </is>
      </c>
      <c r="U1578" t="inlineStr">
        <is>
          <t>Attention deficit hyperactivity disorder; Attention deficit hyperactivity disorder detection; Children with autisms; CNN-BiLSTM; Deep learning; Diagnostic methods; End to end; Handwriting feature; Machine-learning; Sequential data analysis; Deep learning</t>
        </is>
      </c>
      <c r="W1578" t="inlineStr">
        <is>
          <t>Scopus</t>
        </is>
      </c>
      <c r="X1578" t="inlineStr">
        <is>
          <t>2-s2.0-105006407841</t>
        </is>
      </c>
      <c r="AD1578" t="inlineStr">
        <is>
          <t>Scopus</t>
        </is>
      </c>
    </row>
    <row r="1579" hidden="1">
      <c r="A1579" t="inlineStr">
        <is>
          <t>Chromatinopathies: insight in clinical aspects and underlying epigenetic changes</t>
        </is>
      </c>
      <c r="B1579">
        <f>IF(COUNTIF($A$1:A1578,
IF(ISNUMBER(MATCH(RIGHT(TRIM(A1578),1),{".",",",";",":","!","?"},0)),
LEFT(TRIM(A1578),LEN(TRIM(A1578))-1),
TRIM(A1578)
))=1,
"Not Duplicate",
"Duplicate")</f>
        <v/>
      </c>
      <c r="C1579">
        <f>_xlfn.IFNA(_xlfn.XLOOKUP(A1579, Table1[Title], Table1[Inclusion/Exclusion Decision]), "Added studies")</f>
        <v/>
      </c>
      <c r="D1579" t="inlineStr">
        <is>
          <t>Bukowska-Olech E.; Majchrzak-Celińska A.; Przyborska M.; Jamsheer A.</t>
        </is>
      </c>
      <c r="H1579" t="n">
        <v>2024</v>
      </c>
      <c r="I1579" t="inlineStr">
        <is>
          <t>Journal of Applied Genetics</t>
        </is>
      </c>
      <c r="J1579" t="n">
        <v>65</v>
      </c>
      <c r="K1579" t="n">
        <v>2</v>
      </c>
      <c r="M1579" t="inlineStr">
        <is>
          <t>Chromatinopathies (CPs), a group of rare inborn defects characterized by chromatin state imbalance, have evolved from initially resembling Cornelia de Lange syndrome to encompass a wide array of genetic diseases with diverse clinical presentations. The CPs classification now includes human developmental disorders caused by germline mutations in epigenes, genes that regulate the epigenome. Recent advances in next-generation sequencing have enabled the association of 154 epigenes with CPs, revealing distinctive DNA methylation patterns known as episignatures. It has been shown that episignatures are unique for a particular CP or share similarities among specific CP subgroup. Consequently, these episignatures have emerged as promising biomarkers for diagnosing and treating CPs, differentiating subtypes, evaluating variants of unknown significance, and facilitating targeted therapies tailored to the underlying epigenetic dysregulation. The following review was conducted to collect, summarize, and analyze data regarding CPs in such aspects as clinical evaluation encompassing long-term patient care, underlying epigenetic changes, and innovative molecular and bioinformatic methodologies that have been devised for the assessment of CPs. We have also shed light on promising novel treatment options that have surfaced in recent research and presented a synthesis of ongoing clinical trials, contributing to the current understanding of the dynamic and evolving nature of CPs investigation. © The Author(s) 2024.</t>
        </is>
      </c>
      <c r="P1579" t="inlineStr">
        <is>
          <t>10.1007/s13353-023-00824-1</t>
        </is>
      </c>
      <c r="R1579" t="inlineStr">
        <is>
          <t>https://www.scopus.com/inward/record.uri?eid=2-s2.0-85181453298&amp;doi=10.1007%2Fs13353-023-00824-1&amp;partnerID=40&amp;md5=77d0e340c52e8a51b3a7a373a0831894</t>
        </is>
      </c>
      <c r="S1579" t="inlineStr">
        <is>
          <t>Cardiac defects; Chromatin; Epigenes; Episignatures; Malignancy; Methylome</t>
        </is>
      </c>
      <c r="U1579" t="inlineStr">
        <is>
          <t>Biomarkers; DNA Methylation; Epigenesis, Genetic; Humans; APC protein; biological marker; deubiquitinase; DNA methyltransferase 3A; phosphatidylinositol 3,4,5 trisphosphate 3 phosphatase; romidepsin; tucidinostat; biological marker; acute lymphoblastic leukemia; acute megakaryocytic leukemia; attention deficit hyperactivity disorder; biotinylation; Burkitt lymphoma; carcinogenesis; chromatin; clinical evaluation; clinical feature; congenital diaphragm hernia; congenital heart malformation; copy number variation; developmental delay; DNA methylation; electrocardiography; endometrium carcinoma; epigenetics; epigenome; esophagus cancer; gene expression; gene mutation; gene structure; genetic screening; genetic transcription; genome imprinting; genome-wide association study; germline mutation; glioblastoma; happy puppet syndrome; high throughput sequencing; human; immune dysregulation; immunoglobulin deficiency; intellectual impairment; machine learning; malignant neoplasm; medulloblastoma; methylome; neuropsychological assessment; nuclear reprogramming; parathyroid adenoma; pheochromocytoma; principal component analysis; pulmonary valve stenosis; Review; rhabdomyosarcoma; single nucleotide polymorphism; stomach cancer; sumoylation; syndrome CHARGE; teratoma; ubiquitination; whole exome sequencing; DNA methylation; genetic epigenesis; genetics</t>
        </is>
      </c>
      <c r="V1579" t="inlineStr">
        <is>
          <t>All Open Access; Green Open Access; Hybrid Gold Open Access</t>
        </is>
      </c>
      <c r="W1579" t="inlineStr">
        <is>
          <t>Scopus</t>
        </is>
      </c>
      <c r="X1579" t="inlineStr">
        <is>
          <t>2-s2.0-85181453298</t>
        </is>
      </c>
      <c r="AD1579" t="inlineStr">
        <is>
          <t>Scopus</t>
        </is>
      </c>
    </row>
    <row r="1580">
      <c r="A1580" t="inlineStr">
        <is>
          <t>Exploring the Utility of Gamified Learning to Support Academic Progress among ADHD-Diagnosed Children</t>
        </is>
      </c>
      <c r="B1580">
        <f>IF(COUNTIF($A$1:A1579,
IF(ISNUMBER(MATCH(RIGHT(TRIM(A1579),1),{".",",",";",":","!","?"},0)),
LEFT(TRIM(A1579),LEN(TRIM(A1579))-1),
TRIM(A1579)
))=1,
"Not Duplicate",
"Duplicate")</f>
        <v/>
      </c>
      <c r="C1580">
        <f>_xlfn.IFNA(_xlfn.XLOOKUP(A1580, Table1[Title], Table1[Inclusion/Exclusion Decision]), "Added studies")</f>
        <v/>
      </c>
      <c r="D1580" t="inlineStr">
        <is>
          <t>Ariyasena P.S.; Munasinghe N.N.B.; Chandra C.F.C.; Dissanayake P.A.; Samarakoon U.; Tissera W.</t>
        </is>
      </c>
      <c r="H1580" t="n">
        <v>2024</v>
      </c>
      <c r="I1580" t="inlineStr">
        <is>
          <t>ACM International Conference Proceeding Series</t>
        </is>
      </c>
      <c r="M1580"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 © 2024 Copyright held by the owner/author(s).</t>
        </is>
      </c>
      <c r="P1580" t="inlineStr">
        <is>
          <t>10.1145/3675888.3676047</t>
        </is>
      </c>
      <c r="R1580" t="inlineStr">
        <is>
          <t>https://www.scopus.com/inward/record.uri?eid=2-s2.0-85210805483&amp;doi=10.1145%2F3675888.3676047&amp;partnerID=40&amp;md5=2556d636fbda8708a6d7e82eb80a323c</t>
        </is>
      </c>
      <c r="S1580" t="inlineStr">
        <is>
          <t>Academic progress; ADHD; Gamification; Mobile Application; SNAP IV</t>
        </is>
      </c>
      <c r="U1580" t="inlineStr">
        <is>
          <t>Gamification; Academic progress; Approaches to learning; Attention deficit hyperactivity disorder; Gamification; Interpersonal relationship; Mental disease; Mobile applications; Skills development; SNAP IV; Sri Lanka; Diseases</t>
        </is>
      </c>
      <c r="V1580" t="inlineStr">
        <is>
          <t>All Open Access; Gold Open Access</t>
        </is>
      </c>
      <c r="W1580" t="inlineStr">
        <is>
          <t>Scopus</t>
        </is>
      </c>
      <c r="X1580" t="inlineStr">
        <is>
          <t>2-s2.0-85210805483</t>
        </is>
      </c>
      <c r="AD1580" t="inlineStr">
        <is>
          <t>Scopus</t>
        </is>
      </c>
    </row>
    <row r="1581" hidden="1">
      <c r="A1581" t="inlineStr">
        <is>
          <t>Machine learning-driven maze behavior analysis: A novel paradigm for learning and memory evaluation</t>
        </is>
      </c>
      <c r="B1581">
        <f>IF(COUNTIF($A$1:A1580,
IF(ISNUMBER(MATCH(RIGHT(TRIM(A1580),1),{".",",",";",":","!","?"},0)),
LEFT(TRIM(A1580),LEN(TRIM(A1580))-1),
TRIM(A1580)
))=1,
"Not Duplicate",
"Duplicate")</f>
        <v/>
      </c>
      <c r="C1581">
        <f>_xlfn.IFNA(_xlfn.XLOOKUP(A1581, Table1[Title], Table1[Inclusion/Exclusion Decision]), "Added studies")</f>
        <v/>
      </c>
      <c r="D1581" t="inlineStr">
        <is>
          <t>An X.; Yu G.; Chen Q.</t>
        </is>
      </c>
      <c r="H1581" t="n">
        <v>2025</v>
      </c>
      <c r="I1581" t="inlineStr">
        <is>
          <t>Proceedings of SPIE - The International Society for Optical Engineering</t>
        </is>
      </c>
      <c r="J1581" t="n">
        <v>13689</v>
      </c>
      <c r="L1581" t="inlineStr">
        <is>
          <t>136890Z</t>
        </is>
      </c>
      <c r="M1581" t="inlineStr">
        <is>
          <t>Maze behavior analysis, pivotal for assessing learning and memory, is advanced through a novel machine learning paradigm integrating LSTM and MobileNetV3. LSTM models temporal dependencies in Morris Water Maze trajectories, predicting memory decline via escape latency, while MobileNetV3 extracts behavioral biomarkers from navigation sequences for early detection of AD/ADHD. Theoretical validation highlights LSTM's superior RMSE and MobileNet's feature precision, despite challenges in data scale and ethical translation. This approach bridges neurobehavioral insights with computational efficiency, offering a scalable framework for cognitive evaluation. © 2025 SPIE.</t>
        </is>
      </c>
      <c r="P1581" t="inlineStr">
        <is>
          <t>10.1117/12.3071733</t>
        </is>
      </c>
      <c r="R1581" t="inlineStr">
        <is>
          <t>https://www.scopus.com/inward/record.uri?eid=2-s2.0-105013078575&amp;doi=10.1117%2F12.3071733&amp;partnerID=40&amp;md5=176e78d29cd4411de1399366271434e8</t>
        </is>
      </c>
      <c r="S1581" t="inlineStr">
        <is>
          <t>Early Detection; LSTM; Maze Behavior; Memory Decline; MobileNetV3</t>
        </is>
      </c>
      <c r="U1581" t="inlineStr">
        <is>
          <t>Computational efficiency; Learning systems; Behavior analysis; Early detection; Learning and memory; Learning paradigms; LSTM; Machine-learning; Maze behavior; Memory decline; Mobilenetv3; Morris water maze; Long short-term memory</t>
        </is>
      </c>
      <c r="W1581" t="inlineStr">
        <is>
          <t>Scopus</t>
        </is>
      </c>
      <c r="X1581" t="inlineStr">
        <is>
          <t>2-s2.0-105013078575</t>
        </is>
      </c>
      <c r="AD1581" t="inlineStr">
        <is>
          <t>Scopus</t>
        </is>
      </c>
    </row>
    <row r="1582">
      <c r="A1582" t="inlineStr">
        <is>
          <t>A Machine Learning Approach for Classification and Identification of Important ROIs for ADHD-I</t>
        </is>
      </c>
      <c r="B1582">
        <f>IF(COUNTIF($A$1:A1581,
IF(ISNUMBER(MATCH(RIGHT(TRIM(A1581),1),{".",",",";",":","!","?"},0)),
LEFT(TRIM(A1581),LEN(TRIM(A1581))-1),
TRIM(A1581)
))=1,
"Not Duplicate",
"Duplicate")</f>
        <v/>
      </c>
      <c r="C1582">
        <f>_xlfn.IFNA(_xlfn.XLOOKUP(A1582, Table1[Title], Table1[Inclusion/Exclusion Decision]), "Added studies")</f>
        <v/>
      </c>
      <c r="D1582" t="inlineStr">
        <is>
          <t>Ul Alim Z.M.G.; Priyoti T.M.; Simin Z.S.; Hossam-E-Haider M.</t>
        </is>
      </c>
      <c r="H1582" t="n">
        <v>2025</v>
      </c>
      <c r="I1582" t="inlineStr">
        <is>
          <t>2025 International Conference on Electrical, Computer and Communication Engineering, ECCE 2025</t>
        </is>
      </c>
      <c r="M1582" t="inlineStr">
        <is>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 © 2025 IEEE.</t>
        </is>
      </c>
      <c r="P1582" t="inlineStr">
        <is>
          <t>10.1109/ECCE64574.2025.11013824</t>
        </is>
      </c>
      <c r="R1582" t="inlineStr">
        <is>
          <t>https://www.scopus.com/inward/record.uri?eid=2-s2.0-105007721472&amp;doi=10.1109%2FECCE64574.2025.11013824&amp;partnerID=40&amp;md5=d1982c9b638de8e7ab639cf20ea61b9e</t>
        </is>
      </c>
      <c r="S1582" t="inlineStr">
        <is>
          <t>AAL; ADHD; ADHD-200; functional connectivity matrix; machine learning; rs-fMRI</t>
        </is>
      </c>
      <c r="U1582" t="inlineStr">
        <is>
          <t>AAL; Attention deficit hyperactivity disorder; Attention deficit hyperactivity disorder-200; Brain regions; Connectivity matrix; Functional connectivity; Functional connectivity matrix; Machine-learning; Rs-fMRI; Labeled data</t>
        </is>
      </c>
      <c r="W1582" t="inlineStr">
        <is>
          <t>Scopus</t>
        </is>
      </c>
      <c r="X1582" t="inlineStr">
        <is>
          <t>2-s2.0-105007721472</t>
        </is>
      </c>
      <c r="AD1582" t="inlineStr">
        <is>
          <t>Scopus</t>
        </is>
      </c>
    </row>
    <row r="1583" hidden="1">
      <c r="A1583" t="inlineStr">
        <is>
          <t>The effect of paraben exposure on cognitive and behavioral outcomes in school children</t>
        </is>
      </c>
      <c r="B1583">
        <f>IF(COUNTIF($A$1:A1582,
IF(ISNUMBER(MATCH(RIGHT(TRIM(A1582),1),{".",",",";",":","!","?"},0)),
LEFT(TRIM(A1582),LEN(TRIM(A1582))-1),
TRIM(A1582)
))=1,
"Not Duplicate",
"Duplicate")</f>
        <v/>
      </c>
      <c r="C1583">
        <f>_xlfn.IFNA(_xlfn.XLOOKUP(A1583, Table1[Title], Table1[Inclusion/Exclusion Decision]), "Added studies")</f>
        <v/>
      </c>
      <c r="D1583" t="inlineStr">
        <is>
          <t>González-Palacios P.; Ramírez V.; González-Domenech P.; Monteagudo C.; Baca M.A.; Rivas A.; Zafra-Gómez A.</t>
        </is>
      </c>
      <c r="H1583" t="n">
        <v>2025</v>
      </c>
      <c r="I1583" t="inlineStr">
        <is>
          <t>Science of the Total Environment</t>
        </is>
      </c>
      <c r="J1583" t="n">
        <v>1001</v>
      </c>
      <c r="L1583" t="n">
        <v>180434</v>
      </c>
      <c r="M1583" t="inlineStr">
        <is>
          <t>Parabens are endocrine disruptors (EDCs) whose possible neurotoxicity has not been well explored. This study evaluated the relationship between long-term exposure to parabens, quantified in hair, and cognitive and behavioral performance in schoolchildren in Granada (Spain) using the Wechsler Intelligence Scale for Children-V (WISC-V) and Behavior Assessment System for Children-3 (BASC-3) questionnaires, respectively. A total of 401 children aged 6–12 years (2020–2024) were recruited. Among them, 102 completed the WISC-V and 101 the BASC-3, apart from providing a hair sample to determine six parabens by UHPLC-MS/MS. Associations between exposure to parabens and their effects on neurodevelopment were compared considering high and low exposure (median), in the general population and by sex. Logistic regressions were adjusted for sex, age, BMI and parental educational level. Lower scores on WISC-V indices, specifically on the Fluid Reasoning Index (FRI), Verbal Comprehension Index (VCI), and Full-Scale Intelligence Quotient (FSIQ) were observed among males with the highest exposure to ethylparaben (EthPB). Regarding the behavioral level (BASC-3), the stratification by sex shows a higher likelihood, aggressiveness (OR = 6.08; p = 0.022), conduct problems (OR = 10.10; p = 0.010), behavioral symptom index (OR = 13.76; p = 0.012), and disruptive behavior index (OR = 11.45; p = 0.006) in males exposed to EthPB. In conclusion, our findings suggest that exposure to different parabens may be associated with differences in certain cognitive and behavioral domains assessed by standardized and validated tools (WISC-V and BASC-3). Moreover, sex-stratified analyses modified the relationship between paraben exposure and behavioral domains, reinforcing the presence of sex-specific effects. The design of the study does not allow us to establish causality between exposure to these EDCs and a neurotoxic effect. © 2025 The Authors</t>
        </is>
      </c>
      <c r="P1583" t="inlineStr">
        <is>
          <t>10.1016/j.scitotenv.2025.180434</t>
        </is>
      </c>
      <c r="R1583" t="inlineStr">
        <is>
          <t>https://www.scopus.com/inward/record.uri?eid=2-s2.0-105015970236&amp;doi=10.1016%2Fj.scitotenv.2025.180434&amp;partnerID=40&amp;md5=a4bcfd806e1762d35ba329f730b6471a</t>
        </is>
      </c>
      <c r="S1583" t="inlineStr">
        <is>
          <t>BASC; Behavioral disorders; Hair; Paraben; WISC</t>
        </is>
      </c>
      <c r="U1583" t="inlineStr">
        <is>
          <t>Child; Child Behavior; Cognition; Endocrine Disruptors; Environmental Exposure; Environmental Pollutants; Female; Humans; Male; Parabens; Spain; Andalucia; Granada [Andalucia]; Spain; Artificial intelligence; Behavioral research; Cognitive systems; Endocrine disrupters; Logistic regression; 4 hydroxybenzoic acid ester; butyl paraben; ethyl paraben; isobutylparaben; methyl paraben; preservative; propyl paraben; unclassified drug; 4 hydroxybenzoic acid ester; endocrine disruptor; Assessment system; BASC; Behavioral disorder; Behavioral outcomes; Cognitive performance; Endocrine-disruptors; Hair; Long term exposure; Neurotoxicity; WISC; child; cognition; hair; paraben; pollution exposure; questionnaire survey; toxicity; anxiety; Article; attention deficit hyperactivity disorder; behavior assessment; behavior disorder; body mass; child; cognition; controlled study; female; human; human experiment; limit of detection; male; oxidative stress; questionnaire; school child; adverse event; child behavior; drug effect; environmental exposure; pollutant; Spain; Parabens</t>
        </is>
      </c>
      <c r="V1583" t="inlineStr">
        <is>
          <t>All Open Access; Hybrid Gold Open Access</t>
        </is>
      </c>
      <c r="W1583" t="inlineStr">
        <is>
          <t>Scopus</t>
        </is>
      </c>
      <c r="X1583" t="inlineStr">
        <is>
          <t>2-s2.0-105015970236</t>
        </is>
      </c>
      <c r="AD1583" t="inlineStr">
        <is>
          <t>Scopus</t>
        </is>
      </c>
    </row>
    <row r="1584">
      <c r="A1584" t="inlineStr">
        <is>
          <t>Leveraging Variational Autoencoder with Hippopotamus Optimizer-Based Dimensionality Reduction Model for Attention Deficit Hyperactivity Disorder Diagnosis Data</t>
        </is>
      </c>
      <c r="B1584">
        <f>IF(COUNTIF($A$1:A1583,
IF(ISNUMBER(MATCH(RIGHT(TRIM(A1583),1),{".",",",";",":","!","?"},0)),
LEFT(TRIM(A1583),LEN(TRIM(A1583))-1),
TRIM(A1583)
))=1,
"Not Duplicate",
"Duplicate")</f>
        <v/>
      </c>
      <c r="C1584">
        <f>_xlfn.IFNA(_xlfn.XLOOKUP(A1584, Table1[Title], Table1[Inclusion/Exclusion Decision]), "Added studies")</f>
        <v/>
      </c>
      <c r="D1584" t="inlineStr">
        <is>
          <t>Deepaletchumi N.; Mala R.</t>
        </is>
      </c>
      <c r="H1584" t="n">
        <v>2025</v>
      </c>
      <c r="I1584" t="inlineStr">
        <is>
          <t>Journal of Intelligent Systems and Internet of Things</t>
        </is>
      </c>
      <c r="J1584" t="n">
        <v>16</v>
      </c>
      <c r="K1584" t="n">
        <v>1</v>
      </c>
      <c r="M1584" t="inlineStr">
        <is>
          <t>Adverse Drug Reactions (ADRs) are very hazardous to patients. Thus, the detection of ADR intends to automatically distinguish, which is an intensive study for public health monitoring functions. Detecting ADRs is the most significant information to determine the patient’s opinion on some drugs. As patients can experience projected and occasionally unpredicted negative results from taking some drugs, late detection of ADRs may place life-threatening dangers to patients; posing significant financial, social, and legal consequences to the regulatory agencies and manufacturing companies. The usage of medical data, like states and electronic health records (EHR), became normal in offering a richer understanding of health services and assisti ng ADR analysis. Developments in deep learning (DL) and machine learning (ML) have made several analytic models have the potential to apply higher-dimensional data to predict adverse effects. In this study, we present a Hippopotamus Optimizer-Based Feature Selection for Adverse Drug Reaction Detection Using a Variational Autoencoder (HOFS-ADRDVAE) model. The main intention of the HOFS-ADRDVAE model is to provide an automatic system for the detection of ADR using state-of-the-art techniques. Initially, the data normalization stage employs min-max normalization for converting input data into a beneficial format. In addition, the feature selection process has been executed by the hippopotamus optimization (HO) algorithm. Besides, the proposed HOFS-ADRDVAE model designs a variational autoencoder (VAE) technique for the classification procedure. At last, the Hunger Games search (HGS) algorithm-based hyperparameter selection process is executed to optimize the classification results of the VAE system. A wide-ranging experiment was implemented to point out the performance of the HOFS-ADRDVAE method. The experimental outcomes specified that the HOFS-ADRDVAE model emphasized improvement over another existing method. © 2025, American Scientific Publishing Group (ASPG). All rights reserved.</t>
        </is>
      </c>
      <c r="P1584" t="inlineStr">
        <is>
          <t>10.54216/JISIoT.160107</t>
        </is>
      </c>
      <c r="R1584" t="inlineStr">
        <is>
          <t>https://www.scopus.com/inward/record.uri?eid=2-s2.0-105000059688&amp;doi=10.54216%2FJISIoT.160107&amp;partnerID=40&amp;md5=8e4fd1e7b9cf0465cd6cd1437360cf76</t>
        </is>
      </c>
      <c r="S1584" t="inlineStr">
        <is>
          <t>Adverse Drug Reaction Detection; Feature Selection; Hippopotamus Optimizer; Hyperparameter Tuning; Variational Autoencoder</t>
        </is>
      </c>
      <c r="W1584" t="inlineStr">
        <is>
          <t>Scopus</t>
        </is>
      </c>
      <c r="X1584" t="inlineStr">
        <is>
          <t>2-s2.0-105000059688</t>
        </is>
      </c>
      <c r="AD1584" t="inlineStr">
        <is>
          <t>Scopus</t>
        </is>
      </c>
    </row>
    <row r="1585">
      <c r="A1585" t="inlineStr">
        <is>
          <t>Evaluating dimensionality reduction of comorbidities for predictive modeling in individuals with neurofibromatosis type 1</t>
        </is>
      </c>
      <c r="B1585">
        <f>IF(COUNTIF($A$1:A1584,
IF(ISNUMBER(MATCH(RIGHT(TRIM(A1584),1),{".",",",";",":","!","?"},0)),
LEFT(TRIM(A1584),LEN(TRIM(A1584))-1),
TRIM(A1584)
))=1,
"Not Duplicate",
"Duplicate")</f>
        <v/>
      </c>
      <c r="C1585">
        <f>_xlfn.IFNA(_xlfn.XLOOKUP(A1585, Table1[Title], Table1[Inclusion/Exclusion Decision]), "Added studies")</f>
        <v/>
      </c>
      <c r="D1585" t="inlineStr">
        <is>
          <t>Gupta A.; Hillis E.; Oh I.Y.; Morris S.M.; Abrams Z.; Foraker R.E.; Gutmann D.H.; Payne P.R.O.</t>
        </is>
      </c>
      <c r="H1585" t="n">
        <v>2025</v>
      </c>
      <c r="I1585" t="inlineStr">
        <is>
          <t>JAMIA Open</t>
        </is>
      </c>
      <c r="J1585" t="n">
        <v>8</v>
      </c>
      <c r="K1585" t="n">
        <v>1</v>
      </c>
      <c r="L1585" t="inlineStr">
        <is>
          <t>ooae157</t>
        </is>
      </c>
      <c r="M1585" t="inlineStr">
        <is>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 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 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 Discussion: Model performance is significantly impacted by dimensionality reduction techniques and varies by specific ML algorithm and outcome being predicted. Automated methods using existing knowledge and ontology databases can effectively aggregate features extracted from EHRs. 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 2025 The Author(s).</t>
        </is>
      </c>
      <c r="P1585" t="inlineStr">
        <is>
          <t>10.1093/jamiaopen/ooae157</t>
        </is>
      </c>
      <c r="R1585" t="inlineStr">
        <is>
          <t>https://www.scopus.com/inward/record.uri?eid=2-s2.0-85216661287&amp;doi=10.1093%2Fjamiaopen%2Fooae157&amp;partnerID=40&amp;md5=addcb7bab77548c2d7f0d1a2163c8bf6</t>
        </is>
      </c>
      <c r="S1585" t="inlineStr">
        <is>
          <t>clinical research informatics; electronic health records; neurofibromatosis type 1; predictive modeling</t>
        </is>
      </c>
      <c r="U1585" t="inlineStr">
        <is>
          <t>Article; attention deficit hyperactivity disorder; child; clinical classification; cohort analysis; comorbidity; comparative study; controlled study; dimensionality reduction; electronic health record; female; hierarchical clustering; human; ICD-10-CM; k means clustering; major clinical study; male; neurofibromatosis type 1; optic nerve glioma; performance; predictive model; random forest; school child; scoliosis; software</t>
        </is>
      </c>
      <c r="V1585" t="inlineStr">
        <is>
          <t>All Open Access; Gold Open Access; Green Open Access</t>
        </is>
      </c>
      <c r="W1585" t="inlineStr">
        <is>
          <t>Scopus</t>
        </is>
      </c>
      <c r="X1585" t="inlineStr">
        <is>
          <t>2-s2.0-85216661287</t>
        </is>
      </c>
      <c r="AD1585" t="inlineStr">
        <is>
          <t>Scopus</t>
        </is>
      </c>
    </row>
    <row r="1586">
      <c r="A1586" t="inlineStr">
        <is>
          <t>A NOVEL FEATURE-SELECTION-GUIDED DEEP LEARNING FRAMEWORK INTEGRATING EXPLAINABLE AI FOR SCALABLE, DUAL-DIAGNOSIS PREDICTION OF DIABETES AND ADHD USING HETEROGENEOUS BIG HEALTH DATA</t>
        </is>
      </c>
      <c r="B1586">
        <f>IF(COUNTIF($A$1:A1585,
IF(ISNUMBER(MATCH(RIGHT(TRIM(A1585),1),{".",",",";",":","!","?"},0)),
LEFT(TRIM(A1585),LEN(TRIM(A1585))-1),
TRIM(A1585)
))=1,
"Not Duplicate",
"Duplicate")</f>
        <v/>
      </c>
      <c r="C1586">
        <f>_xlfn.IFNA(_xlfn.XLOOKUP(A1586, Table1[Title], Table1[Inclusion/Exclusion Decision]), "Added studies")</f>
        <v/>
      </c>
      <c r="D1586" t="inlineStr">
        <is>
          <t>MADHURI T.S.; RAGHAVENDRA G.S.</t>
        </is>
      </c>
      <c r="H1586" t="n">
        <v>2025</v>
      </c>
      <c r="I1586" t="inlineStr">
        <is>
          <t>Journal of Theoretical and Applied Information Technology</t>
        </is>
      </c>
      <c r="J1586" t="n">
        <v>103</v>
      </c>
      <c r="K1586" t="n">
        <v>22</v>
      </c>
      <c r="M1586" t="inlineStr">
        <is>
          <t>This study introduces a novel, feature-selection-guided deep learning framework designed to enable scalable and interpretable dual-diagnosis prediction of Diabetes and Attention Deficit Hyperactivity Disorder (ADHD) using heterogeneous health data. The model integrates structured clinical variables from electronic health records (EHRs), temporal patterns from wearable sensors, and behavioural features from psychological assessments. Advanced feature selection techniques including LASSO, Recursive Feature Elimination (RFE), and XGBoost were employed to extract 38 high-impact variables from over 400 inputs. These selected features feed into a multi-branch neural network comprising Convolutional Neural Networks (CNNs) for static inputs, Long Short-Term Memory (LSTM) networks for time-series data, and a Multilayer Perceptron (MLP) fusion layer for dual-output classification. The architecture achieved high accuracy for both Diabetes (93.2%) and ADHD (92.5%) with AUCs above 0.94, outperforming baseline models. Integrated explainable AI tools SHAP, LIME, and Grad-CAM enhanced interpretability, revealing key biomarkers such as HRV entropy, glucose variability, BMI, and impulsivity score. The model generalized well across demographic subgroups and demonstrated robust diagnostic capability even in comorbid cases. This work makes a distinctive contribution by embedding explainable AI directly within the deep learning training process, enabling transparent and adaptive model refinement. It also discovers shared physiological and behavioural biomarkers linking Diabetes and ADHD, offering new knowledge for comorbidity-aware healthcare analytics. This end-to-end framework provides a clinically transparent, technically rigorous solution for early, accurate, and interpretable multi-disease prediction, representing a significant step forward in comorbidity-aware healthcare AI systems. © Little Lion Scientific</t>
        </is>
      </c>
      <c r="R1586" t="inlineStr">
        <is>
          <t>https://www.scopus.com/inward/record.uri?eid=2-s2.0-105026730230&amp;partnerID=40&amp;md5=87c054a4428b965a7ee672eee71802a2</t>
        </is>
      </c>
      <c r="S1586" t="inlineStr">
        <is>
          <t>Comorbidity Modelling; Deep Learning Architecture; Dual-diagnosis Prediction; Explainable Artificial Intelligence; Feature Selection; Heterogeneous Health Data</t>
        </is>
      </c>
      <c r="W1586" t="inlineStr">
        <is>
          <t>Scopus</t>
        </is>
      </c>
      <c r="X1586" t="inlineStr">
        <is>
          <t>2-s2.0-105026730230</t>
        </is>
      </c>
      <c r="AD1586" t="inlineStr">
        <is>
          <t>Scopus</t>
        </is>
      </c>
    </row>
    <row r="1587">
      <c r="A1587" t="inlineStr">
        <is>
          <t>Examining attention- deficit/ hyperactivity disorder in endurance and ultra-endurance runners</t>
        </is>
      </c>
      <c r="B1587">
        <f>IF(COUNTIF($A$1:A1586,
IF(ISNUMBER(MATCH(RIGHT(TRIM(A1586),1),{".",",",";",":","!","?"},0)),
LEFT(TRIM(A1586),LEN(TRIM(A1586))-1),
TRIM(A1586)
))=1,
"Not Duplicate",
"Duplicate")</f>
        <v/>
      </c>
      <c r="C1587">
        <f>_xlfn.IFNA(_xlfn.XLOOKUP(A1587, Table1[Title], Table1[Inclusion/Exclusion Decision]), "Added studies")</f>
        <v/>
      </c>
      <c r="D1587" t="inlineStr">
        <is>
          <t>Scheer V.; Valero D.; Valero E.; Weiss K.; Rosemann T.; Knechtle B.</t>
        </is>
      </c>
      <c r="H1587" t="n">
        <v>2026</v>
      </c>
      <c r="I1587" t="inlineStr">
        <is>
          <t>Acta Psychologica</t>
        </is>
      </c>
      <c r="J1587" t="n">
        <v>262</v>
      </c>
      <c r="L1587" t="n">
        <v>106144</v>
      </c>
      <c r="M1587" t="inlineStr">
        <is>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(≥21.1 km to 42.2 km) and ultra-endurance runners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 © 2025 The Authors</t>
        </is>
      </c>
      <c r="P1587" t="inlineStr">
        <is>
          <t>10.1016/j.actpsy.2025.106144</t>
        </is>
      </c>
      <c r="R1587" t="inlineStr">
        <is>
          <t>https://www.scopus.com/inward/record.uri?eid=2-s2.0-105025419744&amp;doi=10.1016%2Fj.actpsy.2025.106144&amp;partnerID=40&amp;md5=8cbec8b1e44319db1ef19fa7a2a36841</t>
        </is>
      </c>
      <c r="S1587" t="inlineStr">
        <is>
          <t>ADHD; Attention-deficit hyperactivity disorder; Endurance sports; Marathon; Mental health; Performance; Ultramarathon</t>
        </is>
      </c>
      <c r="U1587" t="inlineStr">
        <is>
          <t>Adult; Athletes; Attention Deficit Disorder with Hyperactivity; Cross-Sectional Studies; Female; Humans; Male; Middle Aged; Physical Endurance; Risk Factors; Running; adolescent; adult; anxiety; Article; attention deficit hyperactivity disorder; awareness; body mass; cognition; cross-sectional study; depression; endurance; exercise; female; health practitioner; human; machine learning; male; marathon runner; mental disease; mental health; prevalence; risk factor; runner; sex difference; training; athlete; diagnosis; epidemiology; middle aged; physiology; psychology; running</t>
        </is>
      </c>
      <c r="V1587" t="inlineStr">
        <is>
          <t>All Open Access; Gold Open Access; Green Open Access</t>
        </is>
      </c>
      <c r="W1587" t="inlineStr">
        <is>
          <t>Scopus</t>
        </is>
      </c>
      <c r="X1587" t="inlineStr">
        <is>
          <t>2-s2.0-105025419744</t>
        </is>
      </c>
      <c r="AD1587" t="inlineStr">
        <is>
          <t>Scopus</t>
        </is>
      </c>
    </row>
    <row r="1588" hidden="1">
      <c r="A1588" t="inlineStr">
        <is>
          <t>Deep Learning Approaches to Evaluating ADHD Using EEG Data: RNN, GRU, and LSTM Models</t>
        </is>
      </c>
      <c r="B1588">
        <f>IF(COUNTIF($A$1:A1587,
IF(ISNUMBER(MATCH(RIGHT(TRIM(A1587),1),{".",",",";",":","!","?"},0)),
LEFT(TRIM(A1587),LEN(TRIM(A1587))-1),
TRIM(A1587)
))=1,
"Not Duplicate",
"Duplicate")</f>
        <v/>
      </c>
      <c r="C1588">
        <f>_xlfn.IFNA(_xlfn.XLOOKUP(A1588, Table1[Title], Table1[Inclusion/Exclusion Decision]), "Added studies")</f>
        <v/>
      </c>
      <c r="D1588" t="inlineStr">
        <is>
          <t>AlQahtani N.J.; Gherbi M.; Al-Shaikhi A.; Mohandes M.A.</t>
        </is>
      </c>
      <c r="H1588" t="n">
        <v>2026</v>
      </c>
      <c r="I1588" t="inlineStr">
        <is>
          <t>Arabian Journal for Science and Engineering</t>
        </is>
      </c>
      <c r="M1588" t="inlineStr">
        <is>
          <t>Attention deficit/hyperactivity disorder (ADHD) is a neurodevelopmental disorder that can negatively affect daily functioning. In this study, we investigated EEG–based ADHD classification using recurrent neural network (RNN), gated recurrent unit (GRU), and long short–term memory (LSTM) models to explore potential neural features associated with underlying cognitive mechanisms. We analyzed EEG data from 61 children with ADHD and 60 healthy controls (aged 7–12 years) during a visual attention task. EEG signals were recorded from 19 channels at a sampling rate of 128 Hz. Prior to applying machine learning algorithms, the data were pre–processed using a 50 Hz notch filter, a band–pass filter with cut–off frequencies of 4–40 Hz, and independent component analysis (ICA). Feature extraction focused on spectral power across four frequency bands (theta, alpha, beta, and gamma), as well as the frontal–parietal theta–alpha ratio, mean, standard deviation (SD), entropy, and root mean square (RMS). RNN, GRU, and LSTM models were then evaluated and compared. The results showed that the LSTM model outperformed the other architectures, achieving an accuracy of 64.53% in distinguishing individuals with ADHD from controls. Consistent with well–documented ADHD–related deficits in executive functions and attention modulation, features from the frontal and parietal regions were the most discriminative. Overall, this study demonstrates the potential of machine–learning–based approaches for EEG–driven ADHD detection. © King Fahd University of Petroleum &amp; Minerals 2026.</t>
        </is>
      </c>
      <c r="P1588" t="inlineStr">
        <is>
          <t>10.1007/s13369-025-10984-3</t>
        </is>
      </c>
      <c r="R1588" t="inlineStr">
        <is>
          <t>https://www.scopus.com/inward/record.uri?eid=2-s2.0-105027096393&amp;doi=10.1007%2Fs13369-025-10984-3&amp;partnerID=40&amp;md5=c092adc650c104bdda6f8751a8aff49f</t>
        </is>
      </c>
      <c r="S1588" t="inlineStr">
        <is>
          <t>ADHD; Cognitive patterns; EEG; GRU; LSTM; Neural patterns; RNN</t>
        </is>
      </c>
      <c r="W1588" t="inlineStr">
        <is>
          <t>Scopus</t>
        </is>
      </c>
      <c r="X1588" t="inlineStr">
        <is>
          <t>2-s2.0-105027096393</t>
        </is>
      </c>
      <c r="AD1588" t="inlineStr">
        <is>
          <t>Scopus</t>
        </is>
      </c>
    </row>
    <row r="1589">
      <c r="A1589" t="inlineStr">
        <is>
          <t>Machine learning on a smartphone-based CPT for ADHD prediction</t>
        </is>
      </c>
      <c r="B1589">
        <f>IF(COUNTIF($A$1:A1588,
IF(ISNUMBER(MATCH(RIGHT(TRIM(A1588),1),{".",",",";",":","!","?"},0)),
LEFT(TRIM(A1588),LEN(TRIM(A1588))-1),
TRIM(A1588)
))=1,
"Not Duplicate",
"Duplicate")</f>
        <v/>
      </c>
      <c r="C1589">
        <f>_xlfn.IFNA(_xlfn.XLOOKUP(A1589, Table1[Title], Table1[Inclusion/Exclusion Decision]), "Added studies")</f>
        <v/>
      </c>
      <c r="D1589" t="inlineStr">
        <is>
          <t>Casals N.; Larsson S.; Hansen M.</t>
        </is>
      </c>
      <c r="H1589" t="n">
        <v>2025</v>
      </c>
      <c r="I1589" t="inlineStr">
        <is>
          <t>Frontiers in Psychiatry</t>
        </is>
      </c>
      <c r="J1589" t="n">
        <v>16</v>
      </c>
      <c r="L1589" t="n">
        <v>1564351</v>
      </c>
      <c r="M1589" t="inlineStr">
        <is>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 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 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 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 Copyright © 2025 Casals, Larsson and Hansen.</t>
        </is>
      </c>
      <c r="P1589" t="inlineStr">
        <is>
          <t>10.3389/fpsyt.2025.1564351</t>
        </is>
      </c>
      <c r="R1589" t="inlineStr">
        <is>
          <t>https://www.scopus.com/inward/record.uri?eid=2-s2.0-105022625921&amp;doi=10.3389%2Ffpsyt.2025.1564351&amp;partnerID=40&amp;md5=9c689b41c52c1a511914ad7f80d86950</t>
        </is>
      </c>
      <c r="S1589" t="inlineStr">
        <is>
          <t>ADHD; AI; CPT; face tracking; machine learning; mobile; motion sensor; smartphone</t>
        </is>
      </c>
      <c r="U1589" t="inlineStr">
        <is>
          <t>adolescent; adult; area under the curve; Article; attention deficit hyperactivity disorder; child; cohort analysis; continuous performance test; controlled study; female; human; machine learning; male; prediction; predictive model; sensitivity and specificity; training</t>
        </is>
      </c>
      <c r="V1589" t="inlineStr">
        <is>
          <t>All Open Access; Gold Open Access; Green Open Access</t>
        </is>
      </c>
      <c r="W1589" t="inlineStr">
        <is>
          <t>Scopus</t>
        </is>
      </c>
      <c r="X1589" t="inlineStr">
        <is>
          <t>2-s2.0-105022625921</t>
        </is>
      </c>
      <c r="AD1589" t="inlineStr">
        <is>
          <t>Scopus</t>
        </is>
      </c>
    </row>
    <row r="1590" hidden="1">
      <c r="A1590" t="inlineStr">
        <is>
          <t>ADHD-AID: Aiding Tool for Detecting Children’s Attention Deficit Hyperactivity Disorder via EEG-Based Multi-Resolution Analysis and Feature Selection</t>
        </is>
      </c>
      <c r="B1590">
        <f>IF(COUNTIF($A$1:A1589,
IF(ISNUMBER(MATCH(RIGHT(TRIM(A1589),1),{".",",",";",":","!","?"},0)),
LEFT(TRIM(A1589),LEN(TRIM(A1589))-1),
TRIM(A1589)
))=1,
"Not Duplicate",
"Duplicate")</f>
        <v/>
      </c>
      <c r="C1590">
        <f>_xlfn.IFNA(_xlfn.XLOOKUP(A1590, Table1[Title], Table1[Inclusion/Exclusion Decision]), "Added studies")</f>
        <v/>
      </c>
      <c r="D1590" t="inlineStr">
        <is>
          <t>Attallah O.</t>
        </is>
      </c>
      <c r="H1590" t="n">
        <v>2024</v>
      </c>
      <c r="I1590" t="inlineStr">
        <is>
          <t>Biomimetics</t>
        </is>
      </c>
      <c r="J1590" t="n">
        <v>9</v>
      </c>
      <c r="K1590" t="n">
        <v>3</v>
      </c>
      <c r="L1590" t="n">
        <v>188</v>
      </c>
      <c r="M1590"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 © 2024 by the author.</t>
        </is>
      </c>
      <c r="P1590" t="inlineStr">
        <is>
          <t>10.3390/biomimetics9030188</t>
        </is>
      </c>
      <c r="R1590" t="inlineStr">
        <is>
          <t>https://www.scopus.com/inward/record.uri?eid=2-s2.0-85188695563&amp;doi=10.3390%2Fbiomimetics9030188&amp;partnerID=40&amp;md5=7957ba98f949f85e2349f7f6385c7b2c</t>
        </is>
      </c>
      <c r="S1590" t="inlineStr">
        <is>
          <t>attention deficit hyperactivity disorder (ADHD); discrete wavelet transform; electroencephalogram (EEG); empirical wavelet decomposition; machine learning; variational mode decomposition</t>
        </is>
      </c>
      <c r="V1590" t="inlineStr">
        <is>
          <t>All Open Access; Gold Open Access; Green Open Access</t>
        </is>
      </c>
      <c r="W1590" t="inlineStr">
        <is>
          <t>Scopus</t>
        </is>
      </c>
      <c r="X1590" t="inlineStr">
        <is>
          <t>2-s2.0-85188695563</t>
        </is>
      </c>
      <c r="AD1590" t="inlineStr">
        <is>
          <t>Scopus</t>
        </is>
      </c>
    </row>
    <row r="1591">
      <c r="A1591" t="inlineStr">
        <is>
          <t>Identification and Connectomic Profiling of Concussion Using Bayesian Machine Learning</t>
        </is>
      </c>
      <c r="B1591">
        <f>IF(COUNTIF($A$1:A1590,
IF(ISNUMBER(MATCH(RIGHT(TRIM(A1590),1),{".",",",";",":","!","?"},0)),
LEFT(TRIM(A1590),LEN(TRIM(A1590))-1),
TRIM(A1590)
))=1,
"Not Duplicate",
"Duplicate")</f>
        <v/>
      </c>
      <c r="C1591">
        <f>_xlfn.IFNA(_xlfn.XLOOKUP(A1591, Table1[Title], Table1[Inclusion/Exclusion Decision]), "Added studies")</f>
        <v/>
      </c>
      <c r="D1591" t="inlineStr">
        <is>
          <t>Hacker B.J.; Imms P.E.; Dharani A.M.; Zhu J.; Chowdhury N.F.; Chaudhari N.N.; Irimia A.</t>
        </is>
      </c>
      <c r="H1591" t="n">
        <v>2024</v>
      </c>
      <c r="I1591" t="inlineStr">
        <is>
          <t>Journal of Neurotrauma</t>
        </is>
      </c>
      <c r="J1591" t="n">
        <v>41</v>
      </c>
      <c r="K1591" t="inlineStr">
        <is>
          <t>15-16</t>
        </is>
      </c>
      <c r="M1591" t="inlineStr">
        <is>
          <t>Accurate early diagnosis of concussion is useful to prevent sequelae and improve neurocognitive outcomes. Early after head impact, concussion diagnosis may be doubtful in persons whose neurological, neuroradiological, and/or neurocognitive examinations are equivocal. Such individuals can benefit from novel accurate assessments that complement clinical diagnostics. We introduce a Bayesian machine learning classifier to identify concussion through cortico-cortical connectome mapping from magnetic resonance imaging in persons with quasi-normal cognition and without neuroradiological findings. Classifier features are generated from connectivity matrices specifying the mean fractional anisotropy of white matter connections linking brain structures. Each connection’s saliency to classification was quantified by training individual classifier instantiations using a single feature type. The classifier was tested on a discovery sample of 92 healthy controls (HCs; 26 females, age l – r: 39.8 – 15.5 years) and 471 adult mTBI patients (158 females, age l – r: 38.4 – 5.9 years). Results were replicated in an independent validation sample of 256 HCs (149 females, age l – r: 55.3 – 12.1 years) and 126 patients with concussion (46 females, age l – r: 39.0 – 17.7 years). Classifier accuracy exceeds 99% in both samples, suggesting robust generalizability to new samples. Notably, 13 bilateral cortico-cortical connection pairs predict diagnostic status with accuracy exceeding 99% in both discovery and validation samples. Many such connection pairs are between prefrontal cortex structures, fronto-limbic and fronto-subcortical structures, and occipito-temporal structures in the ventral (‘‘what’’) visual stream. This and related connectivity form a highly salient network of brain connections that is particularly vulnerable to concussion. Because these connections are important in mediating cognitive control, memory, and attention, our findings explain the high frequency of cognitive disturbances after concussion. Our classifier was trained and validated on concussed participants with cognitive profiles very similar to those of HCs. This suggests that the classifier can complement current diagnostics by providing independent information in clinical contexts where patients have quasi-normal cognition but where concussion diagnosis stands to benefit from additional evidence. ª Mary Ann Liebert, Inc.</t>
        </is>
      </c>
      <c r="P1591" t="inlineStr">
        <is>
          <t>10.1089/neu.2023.0509</t>
        </is>
      </c>
      <c r="R1591" t="inlineStr">
        <is>
          <t>https://www.scopus.com/inward/record.uri?eid=2-s2.0-85192106645&amp;doi=10.1089%2Fneu.2023.0509&amp;partnerID=40&amp;md5=9601fe60dd11a5a3a23460b2836ee56f</t>
        </is>
      </c>
      <c r="S1591" t="inlineStr">
        <is>
          <t>concussion; diagnosis; machine learning; mild traumatic brain injury</t>
        </is>
      </c>
      <c r="U1591" t="inlineStr">
        <is>
          <t>Adult; Aged; Bayes Theorem; Brain Concussion; Connectome; Female; Humans; Machine Learning; Magnetic Resonance Imaging; Male; Middle Aged; Young Adult; adolescent; adult; aged; anisotropy; Article; attention deficit hyperactivity disorder; Bayesian Machine Learning; brain concussion; cognition; cognitive impairment assessment; computer assisted tomography; concussion; connectome; controlled study; diagnostic accuracy; diagnostic test accuracy study; diffusion tensor imaging; diffusion weighted imaging; electroencephalography; executive function; female; functional magnetic resonance imaging; hippocampus; human; learning algorithm; machine learning; major clinical study; male; prefrontal cortex; quality control; scoring system; sensitivity and specificity; T1 weighted imaging; tractography; trail making test; traumatic brain injury; Bayes theorem; brain concussion; diagnosis; diagnostic imaging; middle aged; nuclear magnetic resonance imaging; procedures; young adult</t>
        </is>
      </c>
      <c r="V1591" t="inlineStr">
        <is>
          <t>All Open Access; Green Open Access</t>
        </is>
      </c>
      <c r="W1591" t="inlineStr">
        <is>
          <t>Scopus</t>
        </is>
      </c>
      <c r="X1591" t="inlineStr">
        <is>
          <t>2-s2.0-85192106645</t>
        </is>
      </c>
      <c r="AD1591" t="inlineStr">
        <is>
          <t>Scopus</t>
        </is>
      </c>
    </row>
    <row r="1592">
      <c r="A1592" t="inlineStr">
        <is>
          <t>Convolutional neural network framework for EEG-based ADHD diagnosis in children</t>
        </is>
      </c>
      <c r="B1592">
        <f>IF(COUNTIF($A$1:A1591,
IF(ISNUMBER(MATCH(RIGHT(TRIM(A1591),1),{".",",",";",":","!","?"},0)),
LEFT(TRIM(A1591),LEN(TRIM(A1591))-1),
TRIM(A1591)
))=1,
"Not Duplicate",
"Duplicate")</f>
        <v/>
      </c>
      <c r="C1592">
        <f>_xlfn.IFNA(_xlfn.XLOOKUP(A1592, Table1[Title], Table1[Inclusion/Exclusion Decision]), "Added studies")</f>
        <v/>
      </c>
      <c r="D1592" t="inlineStr">
        <is>
          <t>Hassan U.; Singhal A.</t>
        </is>
      </c>
      <c r="H1592" t="n">
        <v>2024</v>
      </c>
      <c r="I1592" t="inlineStr">
        <is>
          <t>Health Information Science and Systems</t>
        </is>
      </c>
      <c r="J1592" t="n">
        <v>12</v>
      </c>
      <c r="K1592" t="n">
        <v>1</v>
      </c>
      <c r="L1592" t="n">
        <v>44</v>
      </c>
      <c r="M1592" t="inlineStr">
        <is>
          <t>Purpose: Attention-deficit hyperactivity disorder (ADHD) stands as a significant psychiatric and neuro-developmental disorder with global prevalence. The prevalence of ADHD among school children in India is estimated to range from 5% to 8%. However, certain studies have reported higher prevalence rates, reaching as high as 11%. Utilizing electroencephalography (EEG) signals for the early detection and classification of ADHD in children is crucial. Methods: In this study, we introduce a CNN architecture characterized by its simplicity, comprising solely two convolutional layers. Our approach involves pre-processing EEG signals through a band-pass filter and segmenting them into 5-s frames. Following this, the frames undergo normalization and canonical correlation analysis. Subsequently, the proposed CNN architecture is employed for training and testing purposes. Results: Our methodology yields remarkable results, with 100% accuracy, sensitivity, and specificity when utilizing the complete 19-channel EEG signals for diagnosing ADHD in children. However, employing the entire set of EEG channels presents challenges related to the computational complexity. Therefore, we investigate the feasibility of using only frontal brain EEG channels for ADHD detection, which yields an accuracy of 99.08%. Conclusions: The proposed method yields high accuracy and is easy to implement, hence, it has the potential for widespread practical deployment to diagnose ADHD. © The Author(s), under exclusive licence to Springer Nature Switzerland AG 2024.</t>
        </is>
      </c>
      <c r="P1592" t="inlineStr">
        <is>
          <t>10.1007/s13755-024-00305-7</t>
        </is>
      </c>
      <c r="R1592" t="inlineStr">
        <is>
          <t>https://www.scopus.com/inward/record.uri?eid=2-s2.0-85202854657&amp;doi=10.1007%2Fs13755-024-00305-7&amp;partnerID=40&amp;md5=184e5b1024081ad604c93daff3e4ed5a</t>
        </is>
      </c>
      <c r="S1592" t="inlineStr">
        <is>
          <t>ADHD; Canonical correlation analysis; CNN; EEG; Frontal brain</t>
        </is>
      </c>
      <c r="U1592" t="inlineStr">
        <is>
          <t>accuracy; Article; attention deficit hyperactivity disorder; brain function; child; controlled study; convolutional neural network; correlation analysis; diagnostic test accuracy study; electroencephalography; entropy; female; frontal cortex; functional connectivity; high risk behavior; human; machine learning; major clinical study; male; prevalence; questionnaire; sensitivity and specificity; signal processing; telemedicine; training</t>
        </is>
      </c>
      <c r="V1592" t="inlineStr">
        <is>
          <t>All Open Access; Green Open Access</t>
        </is>
      </c>
      <c r="W1592" t="inlineStr">
        <is>
          <t>Scopus</t>
        </is>
      </c>
      <c r="X1592" t="inlineStr">
        <is>
          <t>2-s2.0-85202854657</t>
        </is>
      </c>
      <c r="AD1592" t="inlineStr">
        <is>
          <t>Scopus</t>
        </is>
      </c>
    </row>
    <row r="1593">
      <c r="A1593" t="inlineStr">
        <is>
          <t>Quantitative Expression of Latent Disease Factors in Individuals Associated with Psychopathology Dimensions and Treatment Response</t>
        </is>
      </c>
      <c r="B1593">
        <f>IF(COUNTIF($A$1:A1592,
IF(ISNUMBER(MATCH(RIGHT(TRIM(A1592),1),{".",",",";",":","!","?"},0)),
LEFT(TRIM(A1592),LEN(TRIM(A1592))-1),
TRIM(A1592)
))=1,
"Not Duplicate",
"Duplicate")</f>
        <v/>
      </c>
      <c r="C1593">
        <f>_xlfn.IFNA(_xlfn.XLOOKUP(A1593, Table1[Title], Table1[Inclusion/Exclusion Decision]), "Added studies")</f>
        <v/>
      </c>
      <c r="D1593" t="inlineStr">
        <is>
          <t>Zhao S.; Lv Q.; Zhang G.; Zhang J.; Wang H.; Zhang J.; Wang M.; Wang Z.</t>
        </is>
      </c>
      <c r="H1593" t="n">
        <v>2024</v>
      </c>
      <c r="I1593" t="inlineStr">
        <is>
          <t>Neuroscience Bulletin</t>
        </is>
      </c>
      <c r="J1593" t="n">
        <v>40</v>
      </c>
      <c r="K1593" t="n">
        <v>11</v>
      </c>
      <c r="M1593"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 The Author(s) 2024.</t>
        </is>
      </c>
      <c r="P1593" t="inlineStr">
        <is>
          <t>10.1007/s12264-024-01224-z</t>
        </is>
      </c>
      <c r="R1593" t="inlineStr">
        <is>
          <t>https://www.scopus.com/inward/record.uri?eid=2-s2.0-85195254699&amp;doi=10.1007%2Fs12264-024-01224-z&amp;partnerID=40&amp;md5=507a7ecd472dbf34f6c11559bc0ecfc4</t>
        </is>
      </c>
      <c r="S1593" t="inlineStr">
        <is>
          <t>Latent disease factor; Psychiatric comorbidity; Psychopathology dimension; Quantitative diagnosis; Treatment outcome</t>
        </is>
      </c>
      <c r="U1593" t="inlineStr">
        <is>
          <t>Adolescent; Adult; Attention Deficit Disorder with Hyperactivity; Autism Spectrum Disorder; Bayes Theorem; Brain; Child; Cohort Studies; Comorbidity; Female; Humans; Magnetic Resonance Imaging; Male; Middle Aged; Obsessive-Compulsive Disorder; Young Adult; adaptive behavior; adult; anxiety; Article; attention deficit hyperactivity disorder; autism; Bayesian network; child; cohort analysis; comorbidity; controlled study; disease severity; female; functional connectivity; human; major clinical study; male; mental disease; obsessive compulsive disorder; psychiatric diagnosis; quantitative diagnosis; therapy effect; treatment response; unsupervised machine learning; adolescent; attention deficit hyperactivity disorder; autism; Bayes theorem; brain; metabolism; middle aged; nuclear magnetic resonance imaging; obsessive compulsive disorder; young adult</t>
        </is>
      </c>
      <c r="V1593" t="inlineStr">
        <is>
          <t>All Open Access; Green Open Access; Hybrid Gold Open Access</t>
        </is>
      </c>
      <c r="W1593" t="inlineStr">
        <is>
          <t>Scopus</t>
        </is>
      </c>
      <c r="X1593" t="inlineStr">
        <is>
          <t>2-s2.0-85195254699</t>
        </is>
      </c>
      <c r="AD1593" t="inlineStr">
        <is>
          <t>Scopus</t>
        </is>
      </c>
    </row>
    <row r="1594" hidden="1">
      <c r="A1594" t="inlineStr">
        <is>
          <t>An explainable machine learning-based approach to predicting treatment response for neurofeedback in ADHD</t>
        </is>
      </c>
      <c r="B1594">
        <f>IF(COUNTIF($A$1:A1593,
IF(ISNUMBER(MATCH(RIGHT(TRIM(A1593),1),{".",",",";",":","!","?"},0)),
LEFT(TRIM(A1593),LEN(TRIM(A1593))-1),
TRIM(A1593)
))=1,
"Not Duplicate",
"Duplicate")</f>
        <v/>
      </c>
      <c r="C1594">
        <f>_xlfn.IFNA(_xlfn.XLOOKUP(A1594, Table1[Title], Table1[Inclusion/Exclusion Decision]), "Added studies")</f>
        <v/>
      </c>
      <c r="D1594" t="inlineStr">
        <is>
          <t>Hoseini R.; Shalbaf A.</t>
        </is>
      </c>
      <c r="H1594" t="n">
        <v>2025</v>
      </c>
      <c r="I1594" t="inlineStr">
        <is>
          <t>Scientific Reports</t>
        </is>
      </c>
      <c r="J1594" t="n">
        <v>15</v>
      </c>
      <c r="K1594" t="n">
        <v>1</v>
      </c>
      <c r="L1594" t="n">
        <v>43162</v>
      </c>
      <c r="M1594" t="inlineStr">
        <is>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 © The Author(s) 2025.</t>
        </is>
      </c>
      <c r="P1594" t="inlineStr">
        <is>
          <t>10.1038/s41598-025-27246-9</t>
        </is>
      </c>
      <c r="R1594" t="inlineStr">
        <is>
          <t>https://www.scopus.com/inward/record.uri?eid=2-s2.0-105023912325&amp;doi=10.1038%2Fs41598-025-27246-9&amp;partnerID=40&amp;md5=752c4c99a7099423de743a1a07cf09e3</t>
        </is>
      </c>
      <c r="S1594" t="inlineStr">
        <is>
          <t>Attention-deficit hyperactivity disorder; Explainable; Machine learning; Neurofeedback</t>
        </is>
      </c>
      <c r="U1594" t="inlineStr">
        <is>
          <t>Adolescent; Adult; Aged; Attention Deficit Disorder with Hyperactivity; Child; Female; Humans; Machine Learning; Male; Middle Aged; Neurofeedback; Support Vector Machine; Treatment Outcome; Young Adult; adolescent; adult; aged; attention deficit hyperactivity disorder; child; female; human; machine learning; male; middle aged; neurofeedback; procedures; support vector machine; therapy; treatment outcome; young adult</t>
        </is>
      </c>
      <c r="V1594" t="inlineStr">
        <is>
          <t>All Open Access; Gold Open Access; Green Open Access</t>
        </is>
      </c>
      <c r="W1594" t="inlineStr">
        <is>
          <t>Scopus</t>
        </is>
      </c>
      <c r="X1594" t="inlineStr">
        <is>
          <t>2-s2.0-105023912325</t>
        </is>
      </c>
      <c r="AD1594" t="inlineStr">
        <is>
          <t>Scopus</t>
        </is>
      </c>
    </row>
    <row r="1595" hidden="1">
      <c r="A1595" t="inlineStr">
        <is>
          <t>A Deep Learning–Derived Transdiagnostic Signature Indexing Hypoarousal and Impulse Control: Implications for Treatment Prediction in Psychiatric Disorders</t>
        </is>
      </c>
      <c r="B1595">
        <f>IF(COUNTIF($A$1:A1594,
IF(ISNUMBER(MATCH(RIGHT(TRIM(A1594),1),{".",",",";",":","!","?"},0)),
LEFT(TRIM(A1594),LEN(TRIM(A1594))-1),
TRIM(A1594)
))=1,
"Not Duplicate",
"Duplicate")</f>
        <v/>
      </c>
      <c r="C1595">
        <f>_xlfn.IFNA(_xlfn.XLOOKUP(A1595, Table1[Title], Table1[Inclusion/Exclusion Decision]), "Added studies")</f>
        <v/>
      </c>
      <c r="D1595" t="inlineStr">
        <is>
          <t>Meijs H.; Luykx J.J.; van der Vinne N.; Breteler R.; Gordon E.; Sack A.T.; van Dijk H.; Arns M.</t>
        </is>
      </c>
      <c r="H1595" t="n">
        <v>2025</v>
      </c>
      <c r="I1595" t="inlineStr">
        <is>
          <t>Biological Psychiatry: Cognitive Neuroscience and Neuroimaging</t>
        </is>
      </c>
      <c r="J1595" t="n">
        <v>10</v>
      </c>
      <c r="K1595" t="n">
        <v>6</v>
      </c>
      <c r="M1595" t="inlineStr">
        <is>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 © 2024 Society of Biological Psychiatry</t>
        </is>
      </c>
      <c r="P1595" t="inlineStr">
        <is>
          <t>10.1016/j.bpsc.2024.07.027</t>
        </is>
      </c>
      <c r="R1595" t="inlineStr">
        <is>
          <t>https://www.scopus.com/inward/record.uri?eid=2-s2.0-85206663044&amp;doi=10.1016%2Fj.bpsc.2024.07.027&amp;partnerID=40&amp;md5=78aa93a5310f12d1458f6fff09bb56b8</t>
        </is>
      </c>
      <c r="S1595" t="inlineStr">
        <is>
          <t>ADHD; AI; EEG; MDD; RDoC; SEB</t>
        </is>
      </c>
      <c r="U1595" t="inlineStr">
        <is>
          <t>Adolescent; Adult; Arousal; Beta Rhythm; Deep Learning; Electroencephalography; Female; Humans; Male; Mental Disorders; Middle Aged; Sleep Wake Disorders; Young Adult; antidepressant agent; methylphenidate; adult; Article; attention deficit hyperactivity disorder; beta rhythm; child; controlled study; deep learning; electroencephalography; female; human; impulsiveness; major clinical study; male; mental disease; prediction; sleep disorder; adolescent; arousal; beta rhythm; diagnosis; middle aged; pathophysiology; physiology; sleep disorder; young adult</t>
        </is>
      </c>
      <c r="V1595" t="inlineStr">
        <is>
          <t>All Open Access; Green Open Access; Hybrid Gold Open Access</t>
        </is>
      </c>
      <c r="W1595" t="inlineStr">
        <is>
          <t>Scopus</t>
        </is>
      </c>
      <c r="X1595" t="inlineStr">
        <is>
          <t>2-s2.0-85206663044</t>
        </is>
      </c>
      <c r="AD1595" t="inlineStr">
        <is>
          <t>Scopus</t>
        </is>
      </c>
    </row>
    <row r="1596">
      <c r="A1596" t="inlineStr">
        <is>
          <t>Predicting Autism Spectrum Disorder in Children Using Glowworm Optimization With Extreme Learning Machine Networks</t>
        </is>
      </c>
      <c r="B1596">
        <f>IF(COUNTIF($A$1:A1595,
IF(ISNUMBER(MATCH(RIGHT(TRIM(A1595),1),{".",",",";",":","!","?"},0)),
LEFT(TRIM(A1595),LEN(TRIM(A1595))-1),
TRIM(A1595)
))=1,
"Not Duplicate",
"Duplicate")</f>
        <v/>
      </c>
      <c r="C1596">
        <f>_xlfn.IFNA(_xlfn.XLOOKUP(A1596, Table1[Title], Table1[Inclusion/Exclusion Decision]), "Added studies")</f>
        <v/>
      </c>
      <c r="D1596" t="inlineStr">
        <is>
          <t>Govindarajan V.; Dutta A.K.; Shaikh Z.A.; Yousef A.; Anjum M.; Shahab S.</t>
        </is>
      </c>
      <c r="H1596" t="n">
        <v>2026</v>
      </c>
      <c r="I1596" t="inlineStr">
        <is>
          <t>Brain and Behavior</t>
        </is>
      </c>
      <c r="J1596" t="n">
        <v>16</v>
      </c>
      <c r="K1596" t="n">
        <v>2</v>
      </c>
      <c r="L1596" t="inlineStr">
        <is>
          <t>e71225</t>
        </is>
      </c>
      <c r="M1596" t="inlineStr">
        <is>
          <t>Purpose: The earlier prediction of autism spectrum disorder (ASD) placed a serious attention on ensuring the appropriate intervention to improve the child's behavioral, cognitive, and social development. The previous detection process is commonly time-intensive, subjective, and highly dependent on the clinical professions, which leads to limited accessibility in rural areas. The difficulties are addressed by introducing effective ASD detection systems, which provide a scalable, objective, and fast solution, reducing the challenges in the healthcare environment. Method: This work integrates the Glowworm Optimization with Extreme Learning Machine Networks (GO-ELMN) model to enhance the efficiency of ASD prediction. During the analysis, ASD screening data for children are collected and processed frequently to obtain behavioral, demographic, and medical features. The extracted features are processed by an extraction learning technique, in which the network hyperparameters are optimized using the glowworm optimization algorithm. The optimized classifier recognizes children's behavior by addressing the issues of limited and imbalanced data. Findings: The efficiency of the system is evaluated using experimental results, in which the system ensures high accuracy and convergence speed. Conclusion: The ASD detection model provides an interpretable, fast, and reliable solution that is effectively utilized in the pediatric healthcare domain. © 2026 The Author(s). Brain and Behavior published by Wiley Periodicals LLC.</t>
        </is>
      </c>
      <c r="P1596" t="inlineStr">
        <is>
          <t>10.1002/brb3.71225</t>
        </is>
      </c>
      <c r="R1596" t="inlineStr">
        <is>
          <t>https://www.scopus.com/inward/record.uri?eid=2-s2.0-105030319290&amp;doi=10.1002%2Fbrb3.71225&amp;partnerID=40&amp;md5=ead509813f3defc55cb78de60a5fceb6</t>
        </is>
      </c>
      <c r="S1596" t="inlineStr">
        <is>
          <t>autism spectrum disorder; glowworm optimization with extreme learning machine networks; hyperparameters; pediatric healthcare</t>
        </is>
      </c>
      <c r="U1596" t="inlineStr">
        <is>
          <t>Algorithms; Autism Spectrum Disorder; Child; Child, Preschool; Extreme Learning Machines; Female; Humans; Machine Learning; Male; Neural Networks, Computer; algorithm; Article; artificial intelligence; attention deficit hyperactivity disorder; autism; child; child behavior; classifier; cognition; controlled study; convolutional neural network; data processing; deep learning; deep neural network; diagnostic test accuracy study; electroencephalogram; extreme learning machine; female; functional magnetic resonance imaging; glowworm optimization; human; male; prediction; receiver operating characteristic; sensitivity and specificity; support vector machine; swarm intelligence algorithm; artificial neural network; diagnosis; extreme learning machine; machine learning; preschool child</t>
        </is>
      </c>
      <c r="V1596" t="inlineStr">
        <is>
          <t>All Open Access; Gold Open Access; Green Open Access</t>
        </is>
      </c>
      <c r="W1596" t="inlineStr">
        <is>
          <t>Scopus</t>
        </is>
      </c>
      <c r="X1596" t="inlineStr">
        <is>
          <t>2-s2.0-105030319290</t>
        </is>
      </c>
      <c r="AD1596" t="inlineStr">
        <is>
          <t>Scopus</t>
        </is>
      </c>
    </row>
    <row r="1597">
      <c r="A1597" t="inlineStr">
        <is>
          <t>The status of MRI databases across the world focused on psychiatric and neurological disorders</t>
        </is>
      </c>
      <c r="B1597">
        <f>IF(COUNTIF($A$1:A1596,
IF(ISNUMBER(MATCH(RIGHT(TRIM(A1596),1),{".",",",";",":","!","?"},0)),
LEFT(TRIM(A1596),LEN(TRIM(A1596))-1),
TRIM(A1596)
))=1,
"Not Duplicate",
"Duplicate")</f>
        <v/>
      </c>
      <c r="C1597">
        <f>_xlfn.IFNA(_xlfn.XLOOKUP(A1597, Table1[Title], Table1[Inclusion/Exclusion Decision]), "Added studies")</f>
        <v/>
      </c>
      <c r="D1597"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H1597" t="n">
        <v>2024</v>
      </c>
      <c r="I1597" t="inlineStr">
        <is>
          <t>Psychiatry and Clinical Neurosciences</t>
        </is>
      </c>
      <c r="J1597" t="n">
        <v>78</v>
      </c>
      <c r="K1597" t="n">
        <v>10</v>
      </c>
      <c r="M1597" t="inlineStr">
        <is>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 © 2024 The Author(s). Psychiatry and Clinical Neurosciences published by John Wiley &amp; Sons Australia, Ltd on behalf of Japanese Society of Psychiatry and Neurology.</t>
        </is>
      </c>
      <c r="P1597" t="inlineStr">
        <is>
          <t>10.1111/pcn.13717</t>
        </is>
      </c>
      <c r="R1597" t="inlineStr">
        <is>
          <t>https://www.scopus.com/inward/record.uri?eid=2-s2.0-85201541668&amp;doi=10.1111%2Fpcn.13717&amp;partnerID=40&amp;md5=9ab74df0277b47235d762bdafb3dcff0</t>
        </is>
      </c>
      <c r="S1597" t="inlineStr">
        <is>
          <t>data sharing; database; MRI; neurological disorders; psychiatric disorders</t>
        </is>
      </c>
      <c r="U1597" t="inlineStr">
        <is>
          <t>Databases, Factual; Humans; Magnetic Resonance Imaging; Mental Disorders; Nervous System Diseases; Neuroimaging; Alzheimer disease; attention deficit hyperactivity disorder; autism; bipolar disorder; clinical assessment; health care planning; human; major depression; mental disease; neurologic disease; nuclear magnetic resonance imaging; Parkinson disease; pathophysiology; Review; sample size; schizophrenia; diagnostic imaging; factual database; neuroimaging</t>
        </is>
      </c>
      <c r="V1597" t="inlineStr">
        <is>
          <t>All Open Access; Green Open Access; Hybrid Gold Open Access</t>
        </is>
      </c>
      <c r="W1597" t="inlineStr">
        <is>
          <t>Scopus</t>
        </is>
      </c>
      <c r="X1597" t="inlineStr">
        <is>
          <t>2-s2.0-85201541668</t>
        </is>
      </c>
      <c r="AD1597" t="inlineStr">
        <is>
          <t>Scopus</t>
        </is>
      </c>
    </row>
    <row r="1598" hidden="1">
      <c r="A1598" t="inlineStr">
        <is>
          <t>Multivariable machine learning prediction of risky alcohol use in contemporary youth</t>
        </is>
      </c>
      <c r="B1598">
        <f>IF(COUNTIF($A$1:A1597,
IF(ISNUMBER(MATCH(RIGHT(TRIM(A1597),1),{".",",",";",":","!","?"},0)),
LEFT(TRIM(A1597),LEN(TRIM(A1597))-1),
TRIM(A1597)
))=1,
"Not Duplicate",
"Duplicate")</f>
        <v/>
      </c>
      <c r="C1598">
        <f>_xlfn.IFNA(_xlfn.XLOOKUP(A1598, Table1[Title], Table1[Inclusion/Exclusion Decision]), "Added studies")</f>
        <v/>
      </c>
      <c r="D1598" t="inlineStr">
        <is>
          <t>Grummitt L.; Visontay R.; Clare P.; Slade T.; Birrell L.</t>
        </is>
      </c>
      <c r="H1598" t="n">
        <v>2025</v>
      </c>
      <c r="I1598" t="inlineStr">
        <is>
          <t>Addiction</t>
        </is>
      </c>
      <c r="J1598" t="n">
        <v>120</v>
      </c>
      <c r="K1598" t="n">
        <v>12</v>
      </c>
      <c r="M1598" t="inlineStr">
        <is>
          <t>Background and aims: 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 Design and setting: Secondary analysis of the Longitudinal Study of Australian Children, an Australian national longitudinal cohort study. Participants: A total of 4983 children, aged 4–5 years in 2004 (Wave 1), followed up for eight waves (to age 18/19 in 2018). Measurements: 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 Findings: 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 Conclusions: 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 © 2025 The Author(s). Addiction published by John Wiley &amp; Sons Ltd on behalf of Society for the Study of Addiction.</t>
        </is>
      </c>
      <c r="P1598" t="inlineStr">
        <is>
          <t>10.1111/add.70145</t>
        </is>
      </c>
      <c r="R1598" t="inlineStr">
        <is>
          <t>https://www.scopus.com/inward/record.uri?eid=2-s2.0-105010878466&amp;doi=10.1111%2Fadd.70145&amp;partnerID=40&amp;md5=f158d1cac84d987b27814a4e7decf1f9</t>
        </is>
      </c>
      <c r="S1598" t="inlineStr">
        <is>
          <t>adolescence; alcohol; cohort study; machine learning; prediction; prevention</t>
        </is>
      </c>
      <c r="U1598" t="inlineStr">
        <is>
          <t>Adolescent; Alcohol Drinking; Australia; Child, Preschool; Female; Humans; Longitudinal Studies; Machine Learning; Male; Risk Factors; Risk-Taking; Underage Drinking; Young Adult; adolescent; Australia; drinking behavior; epidemiology; female; high risk behavior; human; longitudinal study; machine learning; male; preschool child; risk factor; underage drinking; young adult</t>
        </is>
      </c>
      <c r="V1598" t="inlineStr">
        <is>
          <t>All Open Access; Green Open Access; Hybrid Gold Open Access</t>
        </is>
      </c>
      <c r="W1598" t="inlineStr">
        <is>
          <t>Scopus</t>
        </is>
      </c>
      <c r="X1598" t="inlineStr">
        <is>
          <t>2-s2.0-105010878466</t>
        </is>
      </c>
      <c r="AD1598" t="inlineStr">
        <is>
          <t>Scopus</t>
        </is>
      </c>
    </row>
    <row r="1599" hidden="1">
      <c r="A1599" t="inlineStr">
        <is>
          <t>Machine Learning Differentiation of Autism Spectrum Sub-Classifications</t>
        </is>
      </c>
      <c r="B1599">
        <f>IF(COUNTIF($A$1:A1598,
IF(ISNUMBER(MATCH(RIGHT(TRIM(A1598),1),{".",",",";",":","!","?"},0)),
LEFT(TRIM(A1598),LEN(TRIM(A1598))-1),
TRIM(A1598)
))=1,
"Not Duplicate",
"Duplicate")</f>
        <v/>
      </c>
      <c r="C1599">
        <f>_xlfn.IFNA(_xlfn.XLOOKUP(A1599, Table1[Title], Table1[Inclusion/Exclusion Decision]), "Added studies")</f>
        <v/>
      </c>
      <c r="D1599" t="inlineStr">
        <is>
          <t>Thapa R.; Garikipati A.; Ciobanu M.; Singh N.P.; Browning E.; DeCurzio J.; Barnes G.; Dinenno F.A.; Mao Q.; Das R.</t>
        </is>
      </c>
      <c r="H1599" t="n">
        <v>2024</v>
      </c>
      <c r="I1599" t="inlineStr">
        <is>
          <t>Journal of Autism and Developmental Disorders</t>
        </is>
      </c>
      <c r="J1599" t="n">
        <v>54</v>
      </c>
      <c r="K1599" t="n">
        <v>11</v>
      </c>
      <c r="M1599" t="inlineStr">
        <is>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 The Author(s) 2023.</t>
        </is>
      </c>
      <c r="P1599" t="inlineStr">
        <is>
          <t>10.1007/s10803-023-06121-4</t>
        </is>
      </c>
      <c r="R1599" t="inlineStr">
        <is>
          <t>https://www.scopus.com/inward/record.uri?eid=2-s2.0-85172080873&amp;doi=10.1007%2Fs10803-023-06121-4&amp;partnerID=40&amp;md5=b675a1c6ee4daf1dcb12a9b8cfaf909c</t>
        </is>
      </c>
      <c r="S1599" t="inlineStr">
        <is>
          <t>Autism; Classification; Diagnostics; Machine learning</t>
        </is>
      </c>
      <c r="U1599" t="inlineStr">
        <is>
          <t>Adolescent; Adult; Algorithms; Autism Spectrum Disorder; Child; Child, Preschool; Diagnostic and Statistical Manual of Mental Disorders; Female; Humans; Machine Learning; Male; Retrospective Studies; Young Adult; neuroleptic agent; adolescent; adult; Article; Asperger syndrome; attention deficit hyperactivity disorder; autism; bootstrapping; child; comorbidity; controlled study; demographics; DSM-IV; female; generalized anxiety disorder; human; intelligence; intelligence quotient; language disability; learning algorithm; major clinical study; male; obsessive compulsive disorder; oppositional defiant disorder; pervasive developmental disorder not otherwise specified; preschool child; random sample; receiver operating characteristic; retrospective study; algorithm; autism; classification; diagnosis; Diagnostic and Statistical Manual of Mental Disorders; machine learning; young adult</t>
        </is>
      </c>
      <c r="V1599" t="inlineStr">
        <is>
          <t>All Open Access; Green Open Access; Hybrid Gold Open Access</t>
        </is>
      </c>
      <c r="W1599" t="inlineStr">
        <is>
          <t>Scopus</t>
        </is>
      </c>
      <c r="X1599" t="inlineStr">
        <is>
          <t>2-s2.0-85172080873</t>
        </is>
      </c>
      <c r="AD1599" t="inlineStr">
        <is>
          <t>Scopus</t>
        </is>
      </c>
    </row>
    <row r="1600">
      <c r="A1600" t="inlineStr">
        <is>
          <t>Comprehensive Analysis of Attention Deficit/Hyperactivity Disorder using Machine Learning and Deep Learning Algorithms</t>
        </is>
      </c>
      <c r="B1600">
        <f>IF(COUNTIF($A$1:A1599,
IF(ISNUMBER(MATCH(RIGHT(TRIM(A1599),1),{".",",",";",":","!","?"},0)),
LEFT(TRIM(A1599),LEN(TRIM(A1599))-1),
TRIM(A1599)
))=1,
"Not Duplicate",
"Duplicate")</f>
        <v/>
      </c>
      <c r="C1600">
        <f>_xlfn.IFNA(_xlfn.XLOOKUP(A1600, Table1[Title], Table1[Inclusion/Exclusion Decision]), "Added studies")</f>
        <v/>
      </c>
      <c r="D1600" t="inlineStr">
        <is>
          <t>Sindhu T.N.; Sujatha S.R.</t>
        </is>
      </c>
      <c r="H1600" t="n">
        <v>2025</v>
      </c>
      <c r="I1600" t="inlineStr">
        <is>
          <t>International Conference on Intelligent Systems and Computational Networks, ICISCN 2025</t>
        </is>
      </c>
      <c r="M1600" t="inlineStr">
        <is>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  © 2025 IEEE.</t>
        </is>
      </c>
      <c r="P1600" t="inlineStr">
        <is>
          <t>10.1109/ICISCN64258.2025.10934544</t>
        </is>
      </c>
      <c r="R1600" t="inlineStr">
        <is>
          <t>https://www.scopus.com/inward/record.uri?eid=2-s2.0-105002681928&amp;doi=10.1109%2FICISCN64258.2025.10934544&amp;partnerID=40&amp;md5=e936c9285ee7334c78b8864daae7ab7e</t>
        </is>
      </c>
      <c r="S1600" t="inlineStr">
        <is>
          <t>attention-deficit/hyperactivity disorder; deep learning; impulsive behaviour; machine learning; treatment plans</t>
        </is>
      </c>
      <c r="U1600" t="inlineStr">
        <is>
          <t>Contrastive Learning; Convolutional neural networks; Decision trees; Long short-term memory; Nearest neighbor search; Support vector machines; Attention deficit; Attention deficit hyperactivity disorder; Comprehensive analysis; Deep learning; Early diagnosis; Impulsive behavior; Learning methods; Machine learning methods; Machine-learning; Treatment plans; Adversarial machine learning</t>
        </is>
      </c>
      <c r="W1600" t="inlineStr">
        <is>
          <t>Scopus</t>
        </is>
      </c>
      <c r="X1600" t="inlineStr">
        <is>
          <t>2-s2.0-105002681928</t>
        </is>
      </c>
      <c r="AD1600" t="inlineStr">
        <is>
          <t>Scopus</t>
        </is>
      </c>
    </row>
    <row r="1601" hidden="1">
      <c r="A1601" t="inlineStr">
        <is>
          <t>A Hybrid CNN–GRU–LSTM Algorithm with SHAP-Based Interpretability for EEG-Based ADHD Diagnosis</t>
        </is>
      </c>
      <c r="B1601">
        <f>IF(COUNTIF($A$1:A1600,
IF(ISNUMBER(MATCH(RIGHT(TRIM(A1600),1),{".",",",";",":","!","?"},0)),
LEFT(TRIM(A1600),LEN(TRIM(A1600))-1),
TRIM(A1600)
))=1,
"Not Duplicate",
"Duplicate")</f>
        <v/>
      </c>
      <c r="C1601">
        <f>_xlfn.IFNA(_xlfn.XLOOKUP(A1601, Table1[Title], Table1[Inclusion/Exclusion Decision]), "Added studies")</f>
        <v/>
      </c>
      <c r="D1601" t="inlineStr">
        <is>
          <t>Baibulova M.; Aitimov M.; Burganova R.; Abdykerimova L.; Sabirova U.; Seitakhmetova Z.; Uvaliyeva G.; Orynbassar M.; Kassekeyeva A.; Kassim M.</t>
        </is>
      </c>
      <c r="H1601" t="n">
        <v>2025</v>
      </c>
      <c r="I1601" t="inlineStr">
        <is>
          <t>Algorithms</t>
        </is>
      </c>
      <c r="J1601" t="n">
        <v>18</v>
      </c>
      <c r="K1601" t="n">
        <v>8</v>
      </c>
      <c r="L1601" t="n">
        <v>453</v>
      </c>
      <c r="M1601" t="inlineStr">
        <is>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 © 2025 by the authors.</t>
        </is>
      </c>
      <c r="P1601" t="inlineStr">
        <is>
          <t>10.3390/a18080453</t>
        </is>
      </c>
      <c r="R1601" t="inlineStr">
        <is>
          <t>https://www.scopus.com/inward/record.uri?eid=2-s2.0-105014375929&amp;doi=10.3390%2Fa18080453&amp;partnerID=40&amp;md5=f21308f25c60ca47d10cb19da79084b4</t>
        </is>
      </c>
      <c r="S1601" t="inlineStr">
        <is>
          <t>ADHD; CNN-GRU-LSTM; EEG; hybrid deep learning; SHAP; transformer</t>
        </is>
      </c>
      <c r="U1601" t="inlineStr">
        <is>
          <t>Architecture; Biomedical signal processing; Computer aided diagnosis; Convolution; Convolutional neural networks; Diseases; Electroencephalography; Memory architecture; Network architecture; Signal encoding; Attention deficit hyperactivity disorder; Convolutional neural network; Convolutional neural network-gated recurrent unit-long short-term memory; Hybrid deep learning; Hybrid model; Interpretability; Shapley; Shapley additive explanation; Short term memory; Transformer; Long short-term memory</t>
        </is>
      </c>
      <c r="V1601" t="inlineStr">
        <is>
          <t>All Open Access; Gold Open Access; Green Open Access</t>
        </is>
      </c>
      <c r="W1601" t="inlineStr">
        <is>
          <t>Scopus</t>
        </is>
      </c>
      <c r="X1601" t="inlineStr">
        <is>
          <t>2-s2.0-105014375929</t>
        </is>
      </c>
      <c r="AD1601" t="inlineStr">
        <is>
          <t>Scopus</t>
        </is>
      </c>
    </row>
    <row r="1602">
      <c r="A1602" t="inlineStr">
        <is>
          <t>A Review on Autism Spectrum Disorder Using Machine Learning Approach</t>
        </is>
      </c>
      <c r="B1602">
        <f>IF(COUNTIF($A$1:A1601,
IF(ISNUMBER(MATCH(RIGHT(TRIM(A1601),1),{".",",",";",":","!","?"},0)),
LEFT(TRIM(A1601),LEN(TRIM(A1601))-1),
TRIM(A1601)
))=1,
"Not Duplicate",
"Duplicate")</f>
        <v/>
      </c>
      <c r="C1602">
        <f>_xlfn.IFNA(_xlfn.XLOOKUP(A1602, Table1[Title], Table1[Inclusion/Exclusion Decision]), "Added studies")</f>
        <v/>
      </c>
      <c r="D1602" t="inlineStr">
        <is>
          <t>Mahar P.; Pundir M.; Rani N.</t>
        </is>
      </c>
      <c r="H1602" t="n">
        <v>2025</v>
      </c>
      <c r="I1602" t="inlineStr">
        <is>
          <t>IEEE International Conference on "Computational, Communication and Information Technology", ICCCIT 2025</t>
        </is>
      </c>
      <c r="M1602" t="inlineStr">
        <is>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  © 2025 IEEE.</t>
        </is>
      </c>
      <c r="P1602" t="inlineStr">
        <is>
          <t>10.1109/ICCCIT62592.2025.10927816</t>
        </is>
      </c>
      <c r="R1602" t="inlineStr">
        <is>
          <t>https://www.scopus.com/inward/record.uri?eid=2-s2.0-105002238388&amp;doi=10.1109%2FICCCIT62592.2025.10927816&amp;partnerID=40&amp;md5=92b38233df65debf65b7598667a83cb2</t>
        </is>
      </c>
      <c r="S1602" t="inlineStr">
        <is>
          <t>Attention-Deficit/Hyperactivity Disorder (ADHD); Autism Spectrum Disorder (ASD); Diagnostic and Statistical Manual of Mental Disorders-III(DSM-III); DSM-5; Machine Learning; Obsessive Compulsive Disorder(OCD); Pervasive Developmental Disorder Not Otherwise Specified (PDD-NOS); Weak X syndrome</t>
        </is>
      </c>
      <c r="U1602" t="inlineStr">
        <is>
          <t>Adversarial machine learning; Contrastive Learning; Diagnosis; Attention deficit hyperactivity disorder; Attention-deficit/hyperactivity disorder; Autism spectrum disorder; Autism spectrum disorders; Diagnostic and statistical manual of mental disorder-III(DSM-III); DSM-5; Machine-learning; Mental disorders; Obsessive-compulsive disorders; Pervasive developmental disorder not otherwise specified; Pervasive developmental disorders; Weak X syndrome; X syndrome; Diseases</t>
        </is>
      </c>
      <c r="W1602" t="inlineStr">
        <is>
          <t>Scopus</t>
        </is>
      </c>
      <c r="X1602" t="inlineStr">
        <is>
          <t>2-s2.0-105002238388</t>
        </is>
      </c>
      <c r="AD1602" t="inlineStr">
        <is>
          <t>Scopus</t>
        </is>
      </c>
    </row>
    <row r="1603" hidden="1">
      <c r="A1603" t="inlineStr">
        <is>
          <t>An Evaluation of the Relationship Between Objective and Subjective Measures of Attention</t>
        </is>
      </c>
      <c r="B1603">
        <f>IF(COUNTIF($A$1:A1602,
IF(ISNUMBER(MATCH(RIGHT(TRIM(A1602),1),{".",",",";",":","!","?"},0)),
LEFT(TRIM(A1602),LEN(TRIM(A1602))-1),
TRIM(A1602)
))=1,
"Not Duplicate",
"Duplicate")</f>
        <v/>
      </c>
      <c r="C1603">
        <f>_xlfn.IFNA(_xlfn.XLOOKUP(A1603, Table1[Title], Table1[Inclusion/Exclusion Decision]), "Added studies")</f>
        <v/>
      </c>
      <c r="D1603" t="inlineStr">
        <is>
          <t>Magnante A.T.; Ord A.S.; Kuschel S.; Shura R.D.</t>
        </is>
      </c>
      <c r="H1603" t="n">
        <v>2024</v>
      </c>
      <c r="I1603" t="inlineStr">
        <is>
          <t>Psychology and Neuroscience</t>
        </is>
      </c>
      <c r="J1603" t="n">
        <v>17</v>
      </c>
      <c r="K1603" t="n">
        <v>2</v>
      </c>
      <c r="M1603" t="inlineStr">
        <is>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“gold standard, ”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 (2024), (American Psychological Association). All rights reserved.</t>
        </is>
      </c>
      <c r="P1603" t="inlineStr">
        <is>
          <t>10.1037/pne0000333</t>
        </is>
      </c>
      <c r="R1603" t="inlineStr">
        <is>
          <t>https://www.scopus.com/inward/record.uri?eid=2-s2.0-85188671027&amp;doi=10.1037%2Fpne0000333&amp;partnerID=40&amp;md5=f2807c1979d8ae0e2bd6a9152437c811</t>
        </is>
      </c>
      <c r="S1603" t="inlineStr">
        <is>
          <t>attention-deficit hyperactivity disorder assessment; diagnostic utility; neuropsychological tests; self-report measures</t>
        </is>
      </c>
      <c r="U1603" t="inlineStr">
        <is>
          <t>adult; anxiety; Article; attention deficit hyperactivity disorder; binocular convergence; bipolar disorder; cognitive defect; continuous performance test; decision making; depression; diagnostic accuracy; Diagnostic and Statistical Manual of Mental Disorders; diagnostic value; female; health care access; human; intelligence quotient; machine learning; male; mental disease; Minnesota Multiphasic Personality Inventory; Montreal cognitive assessment; Positive and Negative Syndrome Scale; posttraumatic stress disorder; prevalence; psychiatry; psychosis; questionnaire; schizophrenia; sensitivity and specificity; test retest reliability; visual attention; working memory</t>
        </is>
      </c>
      <c r="V1603" t="inlineStr">
        <is>
          <t>All Open Access; Hybrid Gold Open Access</t>
        </is>
      </c>
      <c r="W1603" t="inlineStr">
        <is>
          <t>Scopus</t>
        </is>
      </c>
      <c r="X1603" t="inlineStr">
        <is>
          <t>2-s2.0-85188671027</t>
        </is>
      </c>
      <c r="AD1603" t="inlineStr">
        <is>
          <t>Scopus</t>
        </is>
      </c>
    </row>
    <row r="1604">
      <c r="A1604" t="inlineStr">
        <is>
          <t>High-throughput machine learning framework for predicting neurite deterioration using MetaFormer attention</t>
        </is>
      </c>
      <c r="B1604">
        <f>IF(COUNTIF($A$1:A1603,
IF(ISNUMBER(MATCH(RIGHT(TRIM(A1603),1),{".",",",";",":","!","?"},0)),
LEFT(TRIM(A1603),LEN(TRIM(A1603))-1),
TRIM(A1603)
))=1,
"Not Duplicate",
"Duplicate")</f>
        <v/>
      </c>
      <c r="C1604">
        <f>_xlfn.IFNA(_xlfn.XLOOKUP(A1604, Table1[Title], Table1[Inclusion/Exclusion Decision]), "Added studies")</f>
        <v/>
      </c>
      <c r="D1604" t="inlineStr">
        <is>
          <t>Qian K.; Suarez G.O.; Nambara T.; Kanekiyo T.; Zhang Y.J.</t>
        </is>
      </c>
      <c r="H1604" t="n">
        <v>2025</v>
      </c>
      <c r="I1604" t="inlineStr">
        <is>
          <t>Computer Methods in Applied Mechanics and Engineering</t>
        </is>
      </c>
      <c r="J1604" t="n">
        <v>442</v>
      </c>
      <c r="L1604" t="n">
        <v>118003</v>
      </c>
      <c r="M1604" t="inlineStr">
        <is>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 © 2025 The Authors</t>
        </is>
      </c>
      <c r="P1604" t="inlineStr">
        <is>
          <t>10.1016/j.cma.2025.118003</t>
        </is>
      </c>
      <c r="R1604" t="inlineStr">
        <is>
          <t>https://www.scopus.com/inward/record.uri?eid=2-s2.0-105003195020&amp;doi=10.1016%2Fj.cma.2025.118003&amp;partnerID=40&amp;md5=cc91321e8fffcb10051d873a616ddb90</t>
        </is>
      </c>
      <c r="S1604" t="inlineStr">
        <is>
          <t>Convolutional neural network; Gated spatial–temporal modeling; High-throughput machine learning; MetaFormer; Neurite retraction; Neurodevelopmental disorders</t>
        </is>
      </c>
      <c r="U1604" t="inlineStr">
        <is>
          <t>Adversarial machine learning; Contrastive Learning; Diagnosis; Diseases; Convolutional neural network; Gated spatial–temporal modeling; High-throughput; High-throughput machine learning; Machine-learning; Metaformer; Neurite retraction; Neurites; Neurodevelopmental disorder; Spatial temporal model; Convolutional neural networks</t>
        </is>
      </c>
      <c r="V1604" t="inlineStr">
        <is>
          <t>All Open Access; Hybrid Gold Open Access</t>
        </is>
      </c>
      <c r="W1604" t="inlineStr">
        <is>
          <t>Scopus</t>
        </is>
      </c>
      <c r="X1604" t="inlineStr">
        <is>
          <t>2-s2.0-105003195020</t>
        </is>
      </c>
      <c r="AD1604" t="inlineStr">
        <is>
          <t>Scopus</t>
        </is>
      </c>
    </row>
    <row r="1605">
      <c r="A1605" t="inlineStr">
        <is>
          <t>Artificial intelligence in predictive modeling for autism spectrum disorder diagnosis: a systematic review; [Inteligência artificial na modelagem preditiva para o diagnóstico do transtorno do espectro autista: uma revisão sistemática]</t>
        </is>
      </c>
      <c r="B1605">
        <f>IF(COUNTIF($A$1:A1604,
IF(ISNUMBER(MATCH(RIGHT(TRIM(A1604),1),{".",",",";",":","!","?"},0)),
LEFT(TRIM(A1604),LEN(TRIM(A1604))-1),
TRIM(A1604)
))=1,
"Not Duplicate",
"Duplicate")</f>
        <v/>
      </c>
      <c r="C1605">
        <f>_xlfn.IFNA(_xlfn.XLOOKUP(A1605, Table1[Title], Table1[Inclusion/Exclusion Decision]), "Added studies")</f>
        <v/>
      </c>
      <c r="D1605" t="inlineStr">
        <is>
          <t>de Carvalho Laguna G.G.; Silva Aguiar M.F.; Cordeiro M.G.L.; Gabbardo G.Z.A.; Lopes P.M.O.; Paulo V.S.; da Costa Evangelista K.; Costa D.T.</t>
        </is>
      </c>
      <c r="H1605" t="n">
        <v>2025</v>
      </c>
      <c r="I1605" t="inlineStr">
        <is>
          <t>Jornal Brasileiro de Psiquiatria</t>
        </is>
      </c>
      <c r="J1605" t="n">
        <v>74</v>
      </c>
      <c r="L1605" t="inlineStr">
        <is>
          <t>e20250037</t>
        </is>
      </c>
      <c r="M1605" t="inlineStr">
        <is>
          <t>Objective: This study aims to evaluate the performance of predictive models based on supervised learning techniques in supporting the diagnosis of Autism Spectrum Disorder (ASD), with emphasis on early detection, differential diagnosis, and identification of comorbidities. Method: We conducted a systematic review registered on the PROSPERO platform (ID: CRD42024522431) and followed the Preferred Reporting Items for Systematic Reviews and Meta-Analyses (2020) criteria. We performed searches in the following databases: Web of Science, Scopus, PubMed/MEDLINE, Latin American and Caribbean Literature on Health Sciences (LILACS), and Scientific Electronic Library Online (SciELO). We included original articles published between 2018 and 2023. Results: A total of 364 studies were identified, of which 58 met the eligibility criteria, resulting in a final sample of 11607 individuals with ASD. Artificial intelligence (AI) demonstrated high potential for accurately identifying ASD and its variations, primarily using Machine Learning to analyze clinical, genetic, behavioral, and neuroimaging data. This promising approach enables early, differential diagnoses and identification of comorbidities, facilitating more targeted interventions. Conclusion: Supervised learning models show strong potential to support ASD diagnosis, enabling earlier and more accurate identification of clinical subtypes and comorbidities, and contributing to more individualized and effective care strategies. © 2025 Editora Cientifica Nacional Ltda. All rights reserved.</t>
        </is>
      </c>
      <c r="P1605" t="inlineStr">
        <is>
          <t>10.1590/0047-2085-2025-0037</t>
        </is>
      </c>
      <c r="R1605" t="inlineStr">
        <is>
          <t>https://www.scopus.com/inward/record.uri?eid=2-s2.0-105031967467&amp;doi=10.1590%2F0047-2085-2025-0037&amp;partnerID=40&amp;md5=f0bb5dc86bb920bc1e12637800d53d25</t>
        </is>
      </c>
      <c r="S1605" t="inlineStr">
        <is>
          <t>Artificial intelligence; Autism Spectrum Disorder; Differential diagnosis; Dual psychiatry diagnosis; Early diagnosis</t>
        </is>
      </c>
      <c r="U1605" t="inlineStr">
        <is>
          <t>artificial intelligence; attention deficit hyperactivity disorder; autism; comorbidity; deep learning; differential diagnosis; early diagnosis; human; machine learning; neuroimaging; predictive model; psychiatry; random forest; Review; support vector machine; systematic review</t>
        </is>
      </c>
      <c r="V1605" t="inlineStr">
        <is>
          <t>All Open Access; Gold Open Access</t>
        </is>
      </c>
      <c r="W1605" t="inlineStr">
        <is>
          <t>Scopus</t>
        </is>
      </c>
      <c r="X1605" t="inlineStr">
        <is>
          <t>2-s2.0-105031967467</t>
        </is>
      </c>
      <c r="AD1605" t="inlineStr">
        <is>
          <t>Scopus</t>
        </is>
      </c>
    </row>
    <row r="1606">
      <c r="A1606" t="inlineStr">
        <is>
          <t>Characterization and Classification of ADHD Subtypes: An Approach Based on the Nodal Distribution of Eigenvector Centrality and Classification Tree Model</t>
        </is>
      </c>
      <c r="B1606">
        <f>IF(COUNTIF($A$1:A1605,
IF(ISNUMBER(MATCH(RIGHT(TRIM(A1605),1),{".",",",";",":","!","?"},0)),
LEFT(TRIM(A1605),LEN(TRIM(A1605))-1),
TRIM(A1605)
))=1,
"Not Duplicate",
"Duplicate")</f>
        <v/>
      </c>
      <c r="C1606">
        <f>_xlfn.IFNA(_xlfn.XLOOKUP(A1606, Table1[Title], Table1[Inclusion/Exclusion Decision]), "Added studies")</f>
        <v/>
      </c>
      <c r="D1606" t="inlineStr">
        <is>
          <t>Saha P.; Sarkar D.</t>
        </is>
      </c>
      <c r="H1606" t="n">
        <v>2024</v>
      </c>
      <c r="I1606" t="inlineStr">
        <is>
          <t>Child Psychiatry and Human Development</t>
        </is>
      </c>
      <c r="J1606" t="n">
        <v>55</v>
      </c>
      <c r="K1606" t="n">
        <v>3</v>
      </c>
      <c r="M1606" t="inlineStr">
        <is>
          <t>In recent times, the complex network theory is increasingly applied to characterize, classify, and diagnose a broad spectrum of neuropathological conditions, including attention deficit hyperactivity disorder (ADHD), Alzheimer’s disease, bipolar disorder, and many others. Nevertheless, the diagnosis and associated subtype identification majorly rely on the baseline correlation matrix obtained from the functional MRI scan. Thus, the existing protocols are either full of personalized bias or computationally expensive as network complexity-based simple but deterministic protocols are yet to be developed and formalized. This article proposes a deterministic method to identify and differentiate the common ADHD subtypes, which is based on a single complexity measure, namely the eigenvector centrality. The node-wise centrality differences were explored using a classification tree model (p &lt; 0.05) to diagnose the subtypes. Identification of marker nodes from default mode, visual, frontoparietal, limbic, and cerebellar networks strongly vouch for the involvement of multiple brain regions in ADHD neuropathology.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P1606" t="inlineStr">
        <is>
          <t>10.1007/s10578-022-01432-6</t>
        </is>
      </c>
      <c r="R1606" t="inlineStr">
        <is>
          <t>https://www.scopus.com/inward/record.uri?eid=2-s2.0-85138032012&amp;doi=10.1007%2Fs10578-022-01432-6&amp;partnerID=40&amp;md5=d402c02ed184fd158cdd7da4467c7216</t>
        </is>
      </c>
      <c r="S1606" t="inlineStr">
        <is>
          <t>Brain networks; Correlation matrix; Functional connectivity; Machine learning; Region of interest</t>
        </is>
      </c>
      <c r="U1606" t="inlineStr">
        <is>
          <t>Adolescent; Attention Deficit Disorder with Hyperactivity; Brain; Child; Female; Humans; Magnetic Resonance Imaging; Male; Nerve Net; adolescent; attention deficit hyperactivity disorder; brain; child; classification; diagnostic imaging; female; human; male; nerve cell network; nuclear magnetic resonance imaging; pathology; pathophysiology</t>
        </is>
      </c>
      <c r="W1606" t="inlineStr">
        <is>
          <t>Scopus</t>
        </is>
      </c>
      <c r="X1606" t="inlineStr">
        <is>
          <t>2-s2.0-85138032012</t>
        </is>
      </c>
      <c r="AD1606" t="inlineStr">
        <is>
          <t>Scopus</t>
        </is>
      </c>
    </row>
    <row r="1607" hidden="1">
      <c r="A1607" t="inlineStr">
        <is>
          <t>EEG-Based ADHD Diagnosis Using Efficient Effective Connectivity and Convolutional Neural Network</t>
        </is>
      </c>
      <c r="B1607">
        <f>IF(COUNTIF($A$1:A1606,
IF(ISNUMBER(MATCH(RIGHT(TRIM(A1606),1),{".",",",";",":","!","?"},0)),
LEFT(TRIM(A1606),LEN(TRIM(A1606))-1),
TRIM(A1606)
))=1,
"Not Duplicate",
"Duplicate")</f>
        <v/>
      </c>
      <c r="C1607">
        <f>_xlfn.IFNA(_xlfn.XLOOKUP(A1607, Table1[Title], Table1[Inclusion/Exclusion Decision]), "Added studies")</f>
        <v/>
      </c>
      <c r="D1607" t="inlineStr">
        <is>
          <t>Herng A.Y.; Yahya N.; Egambaram A.; Khan D.M.</t>
        </is>
      </c>
      <c r="H1607" t="n">
        <v>2025</v>
      </c>
      <c r="I1607" t="inlineStr">
        <is>
          <t>2025 IEEE 8th International Conference on Electrical, Electronics, and System Engineering: Engineering Education 5.0: Innovation, Intelligence, and Impact, ICEESE 2025</t>
        </is>
      </c>
      <c r="M1607" t="inlineStr">
        <is>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 1.46 over 10-fold cross-validations, outperforming PDC (68.34% ± 1.95). These results demonstrate the potential of EEC in enhancing objective, data-driven ADHD classification.  © 2025 IEEE.</t>
        </is>
      </c>
      <c r="P1607" t="inlineStr">
        <is>
          <t>10.1109/ICEESE66784.2025.11212670</t>
        </is>
      </c>
      <c r="R1607" t="inlineStr">
        <is>
          <t>https://www.scopus.com/inward/record.uri?eid=2-s2.0-105022594912&amp;doi=10.1109%2FICEESE66784.2025.11212670&amp;partnerID=40&amp;md5=02ee5254062c236b19b3e9b85f52bcfe</t>
        </is>
      </c>
      <c r="S1607" t="inlineStr">
        <is>
          <t>Attention Deficit Hyperactivity Disorder (ADHD); Brain Effective Connectivity; Convolutional Neural Network (CNN); Deep Learning; Electroencephalography (EEG)</t>
        </is>
      </c>
      <c r="U1607" t="inlineStr">
        <is>
          <t>Brain; Classification (of information); Computer aided diagnosis; Convolution; Convolutional neural networks; Deep neural networks; Diseases; Electrophysiology; Signal processing; Attention deficit hyperactivity disorder; Brain effective connectivity; Condition; Convolutional neural network; Deep learning; Effective connectivities; Electroencephalography; Partial directed coherence; Electroencephalography</t>
        </is>
      </c>
      <c r="W1607" t="inlineStr">
        <is>
          <t>Scopus</t>
        </is>
      </c>
      <c r="X1607" t="inlineStr">
        <is>
          <t>2-s2.0-105022594912</t>
        </is>
      </c>
      <c r="AD1607" t="inlineStr">
        <is>
          <t>Scopus</t>
        </is>
      </c>
    </row>
    <row r="1608" hidden="1">
      <c r="A1608" t="inlineStr">
        <is>
          <t>Cluster analysis of teachers report for identifying symptoms of autism spectrum and/or attention deficit hyperactivity in school population: EPINED study</t>
        </is>
      </c>
      <c r="B1608">
        <f>IF(COUNTIF($A$1:A1607,
IF(ISNUMBER(MATCH(RIGHT(TRIM(A1607),1),{".",",",";",":","!","?"},0)),
LEFT(TRIM(A1607),LEN(TRIM(A1607))-1),
TRIM(A1607)
))=1,
"Not Duplicate",
"Duplicate")</f>
        <v/>
      </c>
      <c r="C1608">
        <f>_xlfn.IFNA(_xlfn.XLOOKUP(A1608, Table1[Title], Table1[Inclusion/Exclusion Decision]), "Added studies")</f>
        <v/>
      </c>
      <c r="D1608" t="inlineStr">
        <is>
          <t>Kaur S.; Morales-Hidalgo P.; Voltas N.; Canals-Sans J.</t>
        </is>
      </c>
      <c r="H1608" t="n">
        <v>2024</v>
      </c>
      <c r="I1608" t="inlineStr">
        <is>
          <t>Autism Research</t>
        </is>
      </c>
      <c r="J1608" t="n">
        <v>17</v>
      </c>
      <c r="K1608" t="n">
        <v>5</v>
      </c>
      <c r="M1608" t="inlineStr">
        <is>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 2024 The Authors. Autism Research published by International Society for Autism Research and Wiley Periodicals LLC.</t>
        </is>
      </c>
      <c r="P1608" t="inlineStr">
        <is>
          <t>10.1002/aur.3138</t>
        </is>
      </c>
      <c r="R1608" t="inlineStr">
        <is>
          <t>https://www.scopus.com/inward/record.uri?eid=2-s2.0-85191199376&amp;doi=10.1002%2Faur.3138&amp;partnerID=40&amp;md5=d9707d195d788938b785e6ffa17615b7</t>
        </is>
      </c>
      <c r="S1608" t="inlineStr">
        <is>
          <t>ADHD; autism; cluster analysis; school children; screening; teachers</t>
        </is>
      </c>
      <c r="U1608" t="inlineStr">
        <is>
          <t>Attention Deficit Disorder with Hyperactivity; Autism Spectrum Disorder; Child; Child, Preschool; Cluster Analysis; Female; Humans; Male; School Teachers; Schools; Article; attention deficit hyperactivity disorder; autism; child; cluster analysis; environmental factor; female; human; human experiment; hyperactivity; impulsiveness; internal consistency; machine learning; male; mental disease; neuropsychological assessment; preschool child; questionnaire; reliability; risk factor; school teacher; semi structured interview; sensitivity and specificity; social evolution; socioeconomics; attention deficit hyperactivity disorder; autism; cluster analysis; pathophysiology; school; school teacher</t>
        </is>
      </c>
      <c r="V1608" t="inlineStr">
        <is>
          <t>All Open Access; Hybrid Gold Open Access</t>
        </is>
      </c>
      <c r="W1608" t="inlineStr">
        <is>
          <t>Scopus</t>
        </is>
      </c>
      <c r="X1608" t="inlineStr">
        <is>
          <t>2-s2.0-85191199376</t>
        </is>
      </c>
      <c r="AD1608" t="inlineStr">
        <is>
          <t>Scopus</t>
        </is>
      </c>
    </row>
    <row r="1609">
      <c r="A1609" t="inlineStr">
        <is>
          <t>Sensing technologies and machine learning methods for emotion recognition in autism: Systematic review</t>
        </is>
      </c>
      <c r="B1609">
        <f>IF(COUNTIF($A$1:A1608,
IF(ISNUMBER(MATCH(RIGHT(TRIM(A1608),1),{".",",",";",":","!","?"},0)),
LEFT(TRIM(A1608),LEN(TRIM(A1608))-1),
TRIM(A1608)
))=1,
"Not Duplicate",
"Duplicate")</f>
        <v/>
      </c>
      <c r="C1609">
        <f>_xlfn.IFNA(_xlfn.XLOOKUP(A1609, Table1[Title], Table1[Inclusion/Exclusion Decision]), "Added studies")</f>
        <v/>
      </c>
      <c r="D1609" t="inlineStr">
        <is>
          <t>Banos O.; Comas-González Z.; Medina J.; Polo-Rodríguez A.; Gil D.; Peral J.; Amador S.; Villalonga C.</t>
        </is>
      </c>
      <c r="H1609" t="n">
        <v>2024</v>
      </c>
      <c r="I1609" t="inlineStr">
        <is>
          <t>International Journal of Medical Informatics</t>
        </is>
      </c>
      <c r="J1609" t="n">
        <v>187</v>
      </c>
      <c r="L1609" t="n">
        <v>105469</v>
      </c>
      <c r="M1609" t="inlineStr">
        <is>
          <t>Background: Human Emotion Recognition (HER) has been a popular field of study in the past years. Despite the great progresses made so far, relatively little attention has been paid to the use of HER in autism. People with autism are known to face problems with daily social communication and the prototypical interpretation of emotional responses, which are most frequently exerted via facial expressions. This poses significant practical challenges to the application of regular HER systems, which are normally developed for and by neurotypical people. Objective: This study reviews the literature on the use of HER systems in autism, particularly with respect to sensing technologies and machine learning methods, as to identify existing barriers and possible future directions. Methods: We conducted a systematic review of articles published between January 2011 and June 2023 according to the 2020 PRISMA guidelines. Manuscripts were identified through searching Web of Science and Scopus databases. Manuscripts were included when related to emotion recognition, used sensors and machine learning techniques, and involved children with autism, young, or adults. Results: The search yielded 346 articles. A total of 65 publications met the eligibility criteria and were included in the review. Conclusions: Studies predominantly used facial expression techniques as the emotion recognition method. Consequently, video cameras were the most widely used devices across studies, although a growing trend in the use of physiological sensors was observed lately. Happiness, sadness, anger, fear, disgust, and surprise were most frequently addressed. Classical supervised machine learning techniques were primarily used at the expense of unsupervised approaches or more recent deep learning models. Studies focused on autism in a broad sense but limited efforts have been directed towards more specific disorders of the spectrum. Privacy or security issues were seldom addressed, and if so, at a rather insufficient level of detail. © 2024 The Author(s)</t>
        </is>
      </c>
      <c r="P1609" t="inlineStr">
        <is>
          <t>10.1016/j.ijmedinf.2024.105469</t>
        </is>
      </c>
      <c r="R1609" t="inlineStr">
        <is>
          <t>https://www.scopus.com/inward/record.uri?eid=2-s2.0-85192258962&amp;doi=10.1016%2Fj.ijmedinf.2024.105469&amp;partnerID=40&amp;md5=6e7623d36530251b1d334afd8e7945ad</t>
        </is>
      </c>
      <c r="S1609" t="inlineStr">
        <is>
          <t>Autism; Datasets; Human emotion recognition; Machine learning techniques</t>
        </is>
      </c>
      <c r="U1609" t="inlineStr">
        <is>
          <t>Autistic Disorder; Child; Emotions; Facial Expression; Humans; Machine Learning; Deep learning; Diseases; Learning algorithms; Learning systems; Speech recognition; Supervised learning; Video cameras; Autism; Dataset; Emotion recognition; Facial Expressions; Human emotion recognition; Machine learning methods; Machine learning techniques; Sensing technology; Systematic Review; Technology learning; anger; Asperger syndrome; attention deficit hyperactivity disorder; autism; cross validation; decision tree; deep learning; developmental stage; disgust; emotion; emotion regulation; facial expression; facial recognition; fear; handheld device; happiness; human; k nearest neighbor; logistic regression analysis; machine learning; Preferred Reporting Items for Systematic Reviews and Meta-Analyses; prevalence; psychoacoustics; random forest; Review; sadness; Scopus; sensitivity and specificity; social interaction; supervised machine learning; systematic review; validation study; Web of Science; autism; child; psychology; Emotion Recognition</t>
        </is>
      </c>
      <c r="V1609" t="inlineStr">
        <is>
          <t>All Open Access; Green Open Access; Hybrid Gold Open Access</t>
        </is>
      </c>
      <c r="W1609" t="inlineStr">
        <is>
          <t>Scopus</t>
        </is>
      </c>
      <c r="X1609" t="inlineStr">
        <is>
          <t>2-s2.0-85192258962</t>
        </is>
      </c>
      <c r="AD1609" t="inlineStr">
        <is>
          <t>Scopus</t>
        </is>
      </c>
    </row>
    <row r="1610">
      <c r="A1610" t="inlineStr">
        <is>
          <t>Investigation of electroencephalography in attention-deficit hyperactivity disorder subtype classification with machine learning</t>
        </is>
      </c>
      <c r="B1610">
        <f>IF(COUNTIF($A$1:A1609,
IF(ISNUMBER(MATCH(RIGHT(TRIM(A1609),1),{".",",",";",":","!","?"},0)),
LEFT(TRIM(A1609),LEN(TRIM(A1609))-1),
TRIM(A1609)
))=1,
"Not Duplicate",
"Duplicate")</f>
        <v/>
      </c>
      <c r="C1610">
        <f>_xlfn.IFNA(_xlfn.XLOOKUP(A1610, Table1[Title], Table1[Inclusion/Exclusion Decision]), "Added studies")</f>
        <v/>
      </c>
      <c r="D1610" t="inlineStr">
        <is>
          <t>Pedrollo G.R.; Franco A.R.; Balbinot A.</t>
        </is>
      </c>
      <c r="H1610" t="n">
        <v>2025</v>
      </c>
      <c r="I1610" t="inlineStr">
        <is>
          <t>Research on Biomedical Engineering</t>
        </is>
      </c>
      <c r="J1610" t="n">
        <v>41</v>
      </c>
      <c r="K1610" t="n">
        <v>1</v>
      </c>
      <c r="L1610" t="n">
        <v>26</v>
      </c>
      <c r="M1610" t="inlineStr">
        <is>
          <t>Purpose: Attention-deficit/hyperactivity disorder (ADHD) is a chronic condition that affects about 5% of the children. This research presents a novel method to identify ADHD and its subtype biomarkers using frequency band electroencephalography (EEG) data through the fusion of random forest (RF) models. Methods: This work used EEG data from 776 participants from the Healthy Brain Network initiative database (collected by the Child Mind Institute). After performing quality control, the number of available subjects is reduced to 149 controls, 169 with combined ADHD, and 181 with inattentive ADHD. Data was carefully preprocessed. RF classifier optimized through genetic algorithms then classified the principal component analysis (PCA) selected features. The fusion stage uses RF predictions for each frequency band as feature. Results: Among the tested fusion methods, we highlight the ridge linear model and XGBoost, which achieved 92.1 ± 0.5% and 97.7 ± 0.3% accuracies in ADHD/control and subtype classifications, respectively. Most optimization methods pointed out the greater importance for the Delta band, and biomarker analysis indicates that the information from different frequency bands is complementary. The study also pointed out the importance of Alpha and Gamma for detecting ADHD and of Theta for subtype diagnosis. Conclusion: The present research may also be a base for further studies to develop new treatments. © The Author(s), under exclusive licence to The Brazilian Society of Biomedical Engineering 2025.</t>
        </is>
      </c>
      <c r="P1610" t="inlineStr">
        <is>
          <t>10.1007/s42600-025-00406-6</t>
        </is>
      </c>
      <c r="R1610" t="inlineStr">
        <is>
          <t>https://www.scopus.com/inward/record.uri?eid=2-s2.0-85219613980&amp;doi=10.1007%2Fs42600-025-00406-6&amp;partnerID=40&amp;md5=6eecf61a404ec650e755244d5ad03497</t>
        </is>
      </c>
      <c r="S1610" t="inlineStr">
        <is>
          <t>Attention-deficit hyperactivity disorder subtypes; Biomarkers; Electroencephalography; Ensembles; Meta-classifiers; XGBoost</t>
        </is>
      </c>
      <c r="U1610" t="inlineStr">
        <is>
          <t>Brain mapping; Random forests; Attention deficit hyperactivity disorder; Attention-deficit hyperactivity disorder subtype; Brain networks; Chronic conditions; Ensemble; Machine-learning; Meta-classifiers; Novel methods; Random forest modeling; Xgboost; Genetic algorithms</t>
        </is>
      </c>
      <c r="W1610" t="inlineStr">
        <is>
          <t>Scopus</t>
        </is>
      </c>
      <c r="X1610" t="inlineStr">
        <is>
          <t>2-s2.0-85219613980</t>
        </is>
      </c>
      <c r="AD1610" t="inlineStr">
        <is>
          <t>Scopus</t>
        </is>
      </c>
    </row>
    <row r="1611">
      <c r="A1611" t="inlineStr">
        <is>
          <t>Prediction of Attention Deficit Hyperactivity Disorder and Autism Spectrum Disorder Patients Emotion Recognition using Machine Learning Models</t>
        </is>
      </c>
      <c r="B1611">
        <f>IF(COUNTIF($A$1:A1610,
IF(ISNUMBER(MATCH(RIGHT(TRIM(A1610),1),{".",",",";",":","!","?"},0)),
LEFT(TRIM(A1610),LEN(TRIM(A1610))-1),
TRIM(A1610)
))=1,
"Not Duplicate",
"Duplicate")</f>
        <v/>
      </c>
      <c r="C1611">
        <f>_xlfn.IFNA(_xlfn.XLOOKUP(A1611, Table1[Title], Table1[Inclusion/Exclusion Decision]), "Added studies")</f>
        <v/>
      </c>
      <c r="D1611" t="inlineStr">
        <is>
          <t>Parameswaran S.; Arulmozhi P.; Indumathi K.; Mariya Rodax D.; Pradeep G.; Renuga Devi J.</t>
        </is>
      </c>
      <c r="H1611" t="n">
        <v>2025</v>
      </c>
      <c r="I1611" t="inlineStr">
        <is>
          <t>Proceedings of the International Conference on Intelligent Computing and Control Systems, ICICCS 2025</t>
        </is>
      </c>
      <c r="M1611" t="inlineStr">
        <is>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  © 2025 IEEE.</t>
        </is>
      </c>
      <c r="P1611" t="inlineStr">
        <is>
          <t>10.1109/ICICCS65191.2025.10984719</t>
        </is>
      </c>
      <c r="R1611" t="inlineStr">
        <is>
          <t>https://www.scopus.com/inward/record.uri?eid=2-s2.0-105007557115&amp;doi=10.1109%2FICICCS65191.2025.10984719&amp;partnerID=40&amp;md5=960901f55759d41fd48d4afcbf34cb68</t>
        </is>
      </c>
      <c r="S1611" t="inlineStr">
        <is>
          <t>Accuracy; ADHD; ASD; CNN; Deep Learning; EEG; Emotion Recognition; Machine Learning; Physiological Signals; RNN</t>
        </is>
      </c>
      <c r="U1611" t="inlineStr">
        <is>
          <t>Electrocardiography; Electrotherapeutics; Personalized medicine; Speech analysis; Accuracy; ADHD; ASD; Deep learning; Emotion recognition; Emotional recognition; Machine-learning; Physiological signals; RNN; Vocal tone; Deep neural networks</t>
        </is>
      </c>
      <c r="W1611" t="inlineStr">
        <is>
          <t>Scopus</t>
        </is>
      </c>
      <c r="X1611" t="inlineStr">
        <is>
          <t>2-s2.0-105007557115</t>
        </is>
      </c>
      <c r="AD1611" t="inlineStr">
        <is>
          <t>Scopus</t>
        </is>
      </c>
    </row>
    <row r="1612" hidden="1">
      <c r="A1612" t="inlineStr">
        <is>
          <t>Advancing rare neurological disorder diagnosis: Addressing challenges with systematic reviews and AI-driven MRI meta-trans learning framework for neurodegenerative disorders</t>
        </is>
      </c>
      <c r="B1612">
        <f>IF(COUNTIF($A$1:A1611,
IF(ISNUMBER(MATCH(RIGHT(TRIM(A1611),1),{".",",",";",":","!","?"},0)),
LEFT(TRIM(A1611),LEN(TRIM(A1611))-1),
TRIM(A1611)
))=1,
"Not Duplicate",
"Duplicate")</f>
        <v/>
      </c>
      <c r="C1612">
        <f>_xlfn.IFNA(_xlfn.XLOOKUP(A1612, Table1[Title], Table1[Inclusion/Exclusion Decision]), "Added studies")</f>
        <v/>
      </c>
      <c r="D1612" t="inlineStr">
        <is>
          <t>Gupta A.; Malhotra D.</t>
        </is>
      </c>
      <c r="H1612" t="n">
        <v>2025</v>
      </c>
      <c r="I1612" t="inlineStr">
        <is>
          <t>Ageing Research Reviews</t>
        </is>
      </c>
      <c r="J1612" t="n">
        <v>111</v>
      </c>
      <c r="L1612" t="n">
        <v>102831</v>
      </c>
      <c r="M1612" t="inlineStr">
        <is>
          <t>Neurological Disorders (ND) affect a large portion of the global population, impacting the brain, spinal cord, and nerves. These disorders fall into categories such as NeuroDevelopmental (NDD), NeuroBiological (NBD), and NeuroDegenerative (NDe) disorders, which range from common to rare conditions. While Artificial Intelligence (AI) has advanced healthcare diagnostics, training Machine Learning (ML) and Deep Learning (DL) models for early detection of rare neurological disorders remains a challenge due to limited patient data. This data scarcity poses a significant public health issue. Meta_Trans Learning (MTAL), which integrates Meta-Learning (MtL) and Transfer Learning (TL), offers a promising solution by leveraging small datasets to extract expert patterns, generalize findings, and reduce AI bias in healthcare. This research systematically reviews studies from 2018 to 2024 to explore how ML and MTAL techniques are applied in diagnosing NDD, NBD, and NDe disorders. It also provides statistical and parametric analysis of ML and DL methods for neurological disorder diagnosis. Lastly, the study introduces a MRI-based NDe-MTAL framework to aid healthcare professionals in early detection of rare neuro disorders, aiming to enhance diagnostic accuracy and advance healthcare practices. © 2025 Elsevier B.V.</t>
        </is>
      </c>
      <c r="P1612" t="inlineStr">
        <is>
          <t>10.1016/j.arr.2025.102831</t>
        </is>
      </c>
      <c r="R1612" t="inlineStr">
        <is>
          <t>https://www.scopus.com/inward/record.uri?eid=2-s2.0-105010455429&amp;doi=10.1016%2Fj.arr.2025.102831&amp;partnerID=40&amp;md5=2623d5657263eaf9ef1803e2ee2987d5</t>
        </is>
      </c>
      <c r="S1612" t="inlineStr">
        <is>
          <t>NeuroBiological Disorders (NBD); NeuroDegenerative Disorders (ND&lt;sub&gt;e&lt;/sub&gt;); NeuroDevelopmental Disorders (NDD); Rare Disorders</t>
        </is>
      </c>
      <c r="U1612" t="inlineStr">
        <is>
          <t>Artificial Intelligence; Deep Learning; Humans; Machine Learning; Magnetic Resonance Imaging; Neurodegenerative Diseases; Rare Diseases; Systematic Reviews as Topic; adolescent; adult; aged; Alzheimer disease; artificial intelligence; attention deficit hyperactivity disorder; autism; bipolar disorder; child; childhood disintegrative disorder; classifier; computer assisted diagnosis; computer simulation; convolutional neural network; corticobasal degeneration; data processing; deep learning; deep neural network; degenerative disease; diagnostic accuracy; electroencephalogram; evaluation study; feature extraction; feature selection; female; functional connectivity; functional magnetic resonance imaging; functional neuroimaging; graph neural network; human; independent component analysis; information processing; machine learning; male; mental disease; multilayer perceptron; neurobiology; neuroimaging; nuclear magnetic resonance imaging; Parkinson disease; principal component analysis; radial basis function; random forest; rare disease; Review; schizoaffective psychosis; schizophrenia; sparse autoencoder; support vector machine; systematic review; transfer learning (machine learning); visual evoked potential; degenerative disease; diagnosis; diagnostic imaging; machine learning; procedures; rare disease; systematic review (topic)</t>
        </is>
      </c>
      <c r="W1612" t="inlineStr">
        <is>
          <t>Scopus</t>
        </is>
      </c>
      <c r="X1612" t="inlineStr">
        <is>
          <t>2-s2.0-105010455429</t>
        </is>
      </c>
      <c r="AD1612" t="inlineStr">
        <is>
          <t>Scopus</t>
        </is>
      </c>
    </row>
    <row r="1613">
      <c r="A1613" t="inlineStr">
        <is>
          <t>Graphene Metasurface-Based Biosensor for Direct Dopamine Detection Utilizing Surface Plasmon Resonance in the Terahertz Regime with Machine Learning Optimization via K-Nearest Neighbors Regression</t>
        </is>
      </c>
      <c r="B1613">
        <f>IF(COUNTIF($A$1:A1612,
IF(ISNUMBER(MATCH(RIGHT(TRIM(A1612),1),{".",",",";",":","!","?"},0)),
LEFT(TRIM(A1612),LEN(TRIM(A1612))-1),
TRIM(A1612)
))=1,
"Not Duplicate",
"Duplicate")</f>
        <v/>
      </c>
      <c r="C1613">
        <f>_xlfn.IFNA(_xlfn.XLOOKUP(A1613, Table1[Title], Table1[Inclusion/Exclusion Decision]), "Added studies")</f>
        <v/>
      </c>
      <c r="D1613" t="inlineStr">
        <is>
          <t>Wekalao J.; Mandela N.</t>
        </is>
      </c>
      <c r="H1613" t="n">
        <v>2026</v>
      </c>
      <c r="I1613" t="inlineStr">
        <is>
          <t>Plasmonics</t>
        </is>
      </c>
      <c r="J1613" t="n">
        <v>21</v>
      </c>
      <c r="K1613" t="n">
        <v>1</v>
      </c>
      <c r="M1613" t="inlineStr">
        <is>
          <t>This study introduces an innovative terahertz-based biosensor designed for the direct detection of dopamine. By leveraging surface plasmon resonance (SPR) principles, extensive computational electromagnetic simulations are conducted to optimize the sensor design across the 0.1–0.6 THz frequency spectrum. The proposed biosensor exhibits exceptional sensitivity to dopamine concentrations ranging from 10 to 0.001 ppm, corresponding to refractive indices between 1.256 and 1.309 RIU. The sensor’s performance is characterized by impressive metrics, including a peak sensitivity of 500 GHzRIU−1, a figure of merit of 2.809 RIU⁻1, and a detection limit of 0. 867RIU.To further enhance the sensor’s predictive capabilities, we have implemented a K-nearest neighbors (KNN) regression model. This machine learning approach is employed to forecast absorption values based on various structural parameters. The model demonstrates remarkable accuracy, achieving R2 scores up to 1.0 across diverse test cases and K values. The proposed biosensor outperforms many existing sensors in terms of sensitivity and detection limit, showing significant potential for early diagnosis and monitoring of dopamine-related neurological conditions. By integrating advanced materials, innovative design, and machine learning techniques, the proposed approach represents a significant advancement in dopamine detection methodologies for clinical applications. The proposed biosensor demonstrates the potential to revolutionize the diagnosis and treatment of disorders such as Parkinson’s disease, schizophrenia, and attention deficit hyperactivity disorder (ADHD). © The Author(s), under exclusive licence to Springer Science+Business Media, LLC, part of Springer Nature 2024.</t>
        </is>
      </c>
      <c r="P1613" t="inlineStr">
        <is>
          <t>10.1007/s11468-024-02570-4</t>
        </is>
      </c>
      <c r="R1613" t="inlineStr">
        <is>
          <t>https://www.scopus.com/inward/record.uri?eid=2-s2.0-85210477495&amp;doi=10.1007%2Fs11468-024-02570-4&amp;partnerID=40&amp;md5=c42d69936234f306e371eb49400d9bef</t>
        </is>
      </c>
      <c r="S1613" t="inlineStr">
        <is>
          <t>Dopamine detection; Electromagnetism; K-nearest neighbors regression; Neurological disorders; Surface plasmon resonance; Terahertz biosensor</t>
        </is>
      </c>
      <c r="W1613" t="inlineStr">
        <is>
          <t>Scopus</t>
        </is>
      </c>
      <c r="X1613" t="inlineStr">
        <is>
          <t>2-s2.0-85210477495</t>
        </is>
      </c>
      <c r="AD1613" t="inlineStr">
        <is>
          <t>Scopus</t>
        </is>
      </c>
    </row>
    <row r="1614">
      <c r="A1614" t="inlineStr">
        <is>
          <t>Converging Representations of Attention-Deficit/Hyperactivity Disorder and Autism on Social Media: Linguistic and Topic Analysis of Trends in Reddit Data</t>
        </is>
      </c>
      <c r="B1614">
        <f>IF(COUNTIF($A$1:A1613,
IF(ISNUMBER(MATCH(RIGHT(TRIM(A1613),1),{".",",",";",":","!","?"},0)),
LEFT(TRIM(A1613),LEN(TRIM(A1613))-1),
TRIM(A1613)
))=1,
"Not Duplicate",
"Duplicate")</f>
        <v/>
      </c>
      <c r="C1614">
        <f>_xlfn.IFNA(_xlfn.XLOOKUP(A1614, Table1[Title], Table1[Inclusion/Exclusion Decision]), "Added studies")</f>
        <v/>
      </c>
      <c r="D1614" t="inlineStr">
        <is>
          <t>Kang J.; Haslam N.; Conway M.</t>
        </is>
      </c>
      <c r="H1614" t="n">
        <v>2025</v>
      </c>
      <c r="I1614" t="inlineStr">
        <is>
          <t>Journal of Medical Internet Research</t>
        </is>
      </c>
      <c r="J1614" t="n">
        <v>27</v>
      </c>
      <c r="L1614" t="inlineStr">
        <is>
          <t>e70914</t>
        </is>
      </c>
      <c r="M161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 ©Jemima Kang, Nick Haslam, Mike Conway.</t>
        </is>
      </c>
      <c r="P1614" t="inlineStr">
        <is>
          <t>10.2196/70914</t>
        </is>
      </c>
      <c r="R1614" t="inlineStr">
        <is>
          <t>https://www.scopus.com/inward/record.uri?eid=2-s2.0-105006550050&amp;doi=10.2196%2F70914&amp;partnerID=40&amp;md5=e4efcf2d4e4e3587a08e86bdecc87ebe</t>
        </is>
      </c>
      <c r="S1614" t="inlineStr">
        <is>
          <t>ADHD; autism; machine learning; natural language processing; Reddit; social media</t>
        </is>
      </c>
      <c r="U1614" t="inlineStr">
        <is>
          <t>Attention Deficit Disorder with Hyperactivity; Autistic Disorder; Humans; Linguistics; Social Media; cannabidiol; adult; Article; attention deficit hyperactivity disorder; autism; bipolar disorder; dimensionality reduction; employment; friendship; human; linguistics; natural language processing; neurodiversity; obsessive compulsive disorder; personal experience; posttraumatic stress disorder; productivity; semantics; social media; autism; linguistics</t>
        </is>
      </c>
      <c r="V1614" t="inlineStr">
        <is>
          <t>All Open Access; Gold Open Access; Green Open Access</t>
        </is>
      </c>
      <c r="W1614" t="inlineStr">
        <is>
          <t>Scopus</t>
        </is>
      </c>
      <c r="X1614" t="inlineStr">
        <is>
          <t>2-s2.0-105006550050</t>
        </is>
      </c>
      <c r="AD1614" t="inlineStr">
        <is>
          <t>Scopus</t>
        </is>
      </c>
    </row>
    <row r="1615">
      <c r="A1615" t="inlineStr">
        <is>
          <t>A Study on the Screening of Children at Risk for Developmental Disabilities Using Facial Landmarks Derived From a Mobile-Based Application</t>
        </is>
      </c>
      <c r="B1615">
        <f>IF(COUNTIF($A$1:A1614,
IF(ISNUMBER(MATCH(RIGHT(TRIM(A1614),1),{".",",",";",":","!","?"},0)),
LEFT(TRIM(A1614),LEN(TRIM(A1614))-1),
TRIM(A1614)
))=1,
"Not Duplicate",
"Duplicate")</f>
        <v/>
      </c>
      <c r="C1615">
        <f>_xlfn.IFNA(_xlfn.XLOOKUP(A1615, Table1[Title], Table1[Inclusion/Exclusion Decision]), "Added studies")</f>
        <v/>
      </c>
      <c r="D1615" t="inlineStr">
        <is>
          <t>Hwang S.H.; Yu Y.; Kim J.; Lee T.; Park Y.R.; Kim H.-W.</t>
        </is>
      </c>
      <c r="H1615" t="n">
        <v>2024</v>
      </c>
      <c r="I1615" t="inlineStr">
        <is>
          <t>Psychiatry Investigation</t>
        </is>
      </c>
      <c r="J1615" t="n">
        <v>21</v>
      </c>
      <c r="K1615" t="n">
        <v>5</v>
      </c>
      <c r="M1615" t="inlineStr">
        <is>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0.78–1.00), an average precision of 0.91 (range: 0.75–1.00), and an average F1-score of 0.80 (range: 0.60–1.00).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 2024 Korean Neuropsychiatric Association.</t>
        </is>
      </c>
      <c r="P1615" t="inlineStr">
        <is>
          <t>10.30773/pi.2023.0315</t>
        </is>
      </c>
      <c r="R1615" t="inlineStr">
        <is>
          <t>https://www.scopus.com/inward/record.uri?eid=2-s2.0-85195153004&amp;doi=10.30773%2Fpi.2023.0315&amp;partnerID=40&amp;md5=db13a75f312968c653e67ea6ea3f0207</t>
        </is>
      </c>
      <c r="S1615" t="inlineStr">
        <is>
          <t>Artificial intelligence; Autism; Developmental disability; Facial landmarks; Screening</t>
        </is>
      </c>
      <c r="U1615" t="inlineStr">
        <is>
          <t>accuracy; algorithm; anatomical landmark; Article; attention deficit hyperactivity disorder; autism; caregiver; cerebral palsy; child; Child Behavior Checklist; Childhood Autism Rating Scale; chin; computer assisted tomography; controlled study; data collection method; day care; developmental disorder; eye; facial recognition; female; head movement; histology; human; information processing; Korean (people); learning; long short term memory network; machine learning; major clinical study; male; mouth; nose; physician; preschool child; questionnaire; rank sum test; reliability; risk; scoring system; soft tissue; speech intelligibility; statistical analysis; Student t test; validation process; videorecording</t>
        </is>
      </c>
      <c r="V1615" t="inlineStr">
        <is>
          <t>All Open Access; Gold Open Access; Green Open Access</t>
        </is>
      </c>
      <c r="W1615" t="inlineStr">
        <is>
          <t>Scopus</t>
        </is>
      </c>
      <c r="X1615" t="inlineStr">
        <is>
          <t>2-s2.0-85195153004</t>
        </is>
      </c>
      <c r="AD1615" t="inlineStr">
        <is>
          <t>Scopus</t>
        </is>
      </c>
    </row>
    <row r="1616">
      <c r="A1616" t="inlineStr">
        <is>
          <t>Phase Synchronization-based Topological Features for Autism and ADHD Classification</t>
        </is>
      </c>
      <c r="B1616">
        <f>IF(COUNTIF($A$1:A1615,
IF(ISNUMBER(MATCH(RIGHT(TRIM(A1615),1),{".",",",";",":","!","?"},0)),
LEFT(TRIM(A1615),LEN(TRIM(A1615))-1),
TRIM(A1615)
))=1,
"Not Duplicate",
"Duplicate")</f>
        <v/>
      </c>
      <c r="C1616">
        <f>_xlfn.IFNA(_xlfn.XLOOKUP(A1616, Table1[Title], Table1[Inclusion/Exclusion Decision]), "Added studies")</f>
        <v/>
      </c>
      <c r="D1616" t="inlineStr">
        <is>
          <t>Kaur K.; Chawla V.; Rana B.</t>
        </is>
      </c>
      <c r="H1616" t="n">
        <v>2024</v>
      </c>
      <c r="I1616" t="inlineStr">
        <is>
          <t>ACM International Conference Proceeding Series</t>
        </is>
      </c>
      <c r="M1616"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 2024 Copyright held by the owner/author(s).</t>
        </is>
      </c>
      <c r="P1616" t="inlineStr">
        <is>
          <t>10.1145/3702250.3702295</t>
        </is>
      </c>
      <c r="R1616" t="inlineStr">
        <is>
          <t>https://www.scopus.com/inward/record.uri?eid=2-s2.0-85216789347&amp;doi=10.1145%2F3702250.3702295&amp;partnerID=40&amp;md5=cda4d1ee83bee7b7e8e4623fcfae323d</t>
        </is>
      </c>
      <c r="S1616" t="inlineStr">
        <is>
          <t>ADHD; Autism; Classification; graph-based features; Machine Learning; Phase Synchronization Index; rs-fMRI</t>
        </is>
      </c>
      <c r="U1616" t="inlineStr">
        <is>
          <t>Adversarial machine learning; Brain mapping; Decision trees; Diagnosis; Pediatrics; Support vector machines; Attention deficit hyperactivity disorder; Autism; Functionals; Graph-based features; Machine-learning; Phase synchronization; Phase synchronization index; Resting state; Resting-state functional MRI; Synchronization index; Diseases</t>
        </is>
      </c>
      <c r="V1616" t="inlineStr">
        <is>
          <t>All Open Access; Gold Open Access</t>
        </is>
      </c>
      <c r="W1616" t="inlineStr">
        <is>
          <t>Scopus</t>
        </is>
      </c>
      <c r="X1616" t="inlineStr">
        <is>
          <t>2-s2.0-85216789347</t>
        </is>
      </c>
      <c r="AD1616" t="inlineStr">
        <is>
          <t>Scopus</t>
        </is>
      </c>
    </row>
    <row r="1617" hidden="1">
      <c r="A1617" t="inlineStr">
        <is>
          <t>Prediction of methylphenidate treatment response for ADHD using conventional and radiomics T1 and DTI features: Secondary analysis of a randomized clinical trial</t>
        </is>
      </c>
      <c r="B1617">
        <f>IF(COUNTIF($A$1:A1616,
IF(ISNUMBER(MATCH(RIGHT(TRIM(A1616),1),{".",",",";",":","!","?"},0)),
LEFT(TRIM(A1616),LEN(TRIM(A1616))-1),
TRIM(A1616)
))=1,
"Not Duplicate",
"Duplicate")</f>
        <v/>
      </c>
      <c r="C1617">
        <f>_xlfn.IFNA(_xlfn.XLOOKUP(A1617, Table1[Title], Table1[Inclusion/Exclusion Decision]), "Added studies")</f>
        <v/>
      </c>
      <c r="D1617" t="inlineStr">
        <is>
          <t>Chen M.; van der Pal Z.; Poirot M.G.; Schrantee A.; Bottelier M.; Kooij S.J.J.; Marquering H.A.; Reneman L.; Caan M.W.A.</t>
        </is>
      </c>
      <c r="H1617" t="n">
        <v>2025</v>
      </c>
      <c r="I1617" t="inlineStr">
        <is>
          <t>NeuroImage: Clinical</t>
        </is>
      </c>
      <c r="J1617" t="n">
        <v>45</v>
      </c>
      <c r="L1617" t="n">
        <v>103707</v>
      </c>
      <c r="M1617" t="inlineStr">
        <is>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 conventional region-based volume and FA averages in children. Prediction of symptom improvement one week after treatment cessation was poor, potentially due to the transient effects of stimulant treatment on symptom improvement. © 2024 The Author(s)</t>
        </is>
      </c>
      <c r="P1617" t="inlineStr">
        <is>
          <t>10.1016/j.nicl.2024.103707</t>
        </is>
      </c>
      <c r="R1617" t="inlineStr">
        <is>
          <t>https://www.scopus.com/inward/record.uri?eid=2-s2.0-85210008909&amp;doi=10.1016%2Fj.nicl.2024.103707&amp;partnerID=40&amp;md5=aa95ee7de5846b3a05c388565dfaf814</t>
        </is>
      </c>
      <c r="S1617" t="inlineStr">
        <is>
          <t>ADHD; Machine learning; Methylphenidate; MRI; Radiomics; Treatment outcome</t>
        </is>
      </c>
      <c r="U1617" t="inlineStr">
        <is>
          <t>Adult; Attention Deficit Disorder with Hyperactivity; Brain; Central Nervous System Stimulants; Child; Diffusion Tensor Imaging; Female; Humans; Magnetic Resonance Imaging; Male; Methylphenidate; Radiomics; Treatment Outcome; Young Adult; methylphenidate; placebo; central stimulant agent; methylphenidate; adult; Article; attention deficit hyperactivity disorder; caudate nucleus; child; classifier; Clinical Global Impression scale; clinical outcome; cohort analysis; controlled study; corpus callosum; diffusion tensor imaging; disease severity assessment; feature selection; fractional anisotropy; globus pallidus; hippocampus; human; image quality; intermethod comparison; leave one out cross validation; machine learning; major clinical study; male; measurement accuracy; model; nested cross validation; nucleus accumbens; prediction; putamen; radiomics; randomized controlled trial (topic); recursive feature elimination; school child; secondary analysis; splenium; T1 weighted imaging; treatment response; white matter; attention deficit hyperactivity disorder; brain; diagnostic imaging; drug effect; drug therapy; female; nuclear magnetic resonance imaging; pathology; procedures; radiomics; randomized controlled trial; treatment outcome; young adult</t>
        </is>
      </c>
      <c r="V1617" t="inlineStr">
        <is>
          <t>All Open Access; Gold Open Access; Green Open Access</t>
        </is>
      </c>
      <c r="W1617" t="inlineStr">
        <is>
          <t>Scopus</t>
        </is>
      </c>
      <c r="X1617" t="inlineStr">
        <is>
          <t>2-s2.0-85210008909</t>
        </is>
      </c>
      <c r="AD1617" t="inlineStr">
        <is>
          <t>Scopus</t>
        </is>
      </c>
    </row>
    <row r="1618" hidden="1">
      <c r="A1618" t="inlineStr">
        <is>
          <t>Situation-Aware ADHD Detection from Multimodal Wearable Devices Using Granular Temporal Segmentation</t>
        </is>
      </c>
      <c r="B1618">
        <f>IF(COUNTIF($A$1:A1617,
IF(ISNUMBER(MATCH(RIGHT(TRIM(A1617),1),{".",",",";",":","!","?"},0)),
LEFT(TRIM(A1617),LEN(TRIM(A1617))-1),
TRIM(A1617)
))=1,
"Not Duplicate",
"Duplicate")</f>
        <v/>
      </c>
      <c r="C1618">
        <f>_xlfn.IFNA(_xlfn.XLOOKUP(A1618, Table1[Title], Table1[Inclusion/Exclusion Decision]), "Added studies")</f>
        <v/>
      </c>
      <c r="D1618" t="inlineStr">
        <is>
          <t>D'aniello G.; Gaeta M.; Ur Rehman Z.</t>
        </is>
      </c>
      <c r="H1618" t="n">
        <v>2025</v>
      </c>
      <c r="I1618" t="inlineStr">
        <is>
          <t>Proceedings of the IEEE World Forum on Internet of Things, WF-IoT</t>
        </is>
      </c>
      <c r="K1618" t="n">
        <v>2025</v>
      </c>
      <c r="M1618" t="inlineStr">
        <is>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 © 2025 IEEE.</t>
        </is>
      </c>
      <c r="P1618" t="inlineStr">
        <is>
          <t>10.1109/WF-IoT64238.2025.11270667</t>
        </is>
      </c>
      <c r="R1618" t="inlineStr">
        <is>
          <t>https://www.scopus.com/inward/record.uri?eid=2-s2.0-105032631671&amp;doi=10.1109%2FWF-IoT64238.2025.11270667&amp;partnerID=40&amp;md5=7149f284dc0b2d10022c497e8ff3136a</t>
        </is>
      </c>
      <c r="U1618" t="inlineStr">
        <is>
          <t>Diseases; Learning systems; Wearable technology; Attention deficit hyperactivity disorder; Diagnostic methods; Health condition; Heart rate variability; Mental health; Multi-modal; Situation-aware; Subjective assessments; Temporal segmentations; Wearable devices; Diagnosis</t>
        </is>
      </c>
      <c r="W1618" t="inlineStr">
        <is>
          <t>Scopus</t>
        </is>
      </c>
      <c r="X1618" t="inlineStr">
        <is>
          <t>2-s2.0-105032631671</t>
        </is>
      </c>
      <c r="AD1618" t="inlineStr">
        <is>
          <t>Scopus</t>
        </is>
      </c>
    </row>
    <row r="1619" hidden="1">
      <c r="A1619" t="inlineStr">
        <is>
          <t>EEG-Based ADHD Classification Using Autoencoder Feature Extraction and ResNet with Double Augmented Attention Mechanism</t>
        </is>
      </c>
      <c r="B1619">
        <f>IF(COUNTIF($A$1:A1618,
IF(ISNUMBER(MATCH(RIGHT(TRIM(A1618),1),{".",",",";",":","!","?"},0)),
LEFT(TRIM(A1618),LEN(TRIM(A1618))-1),
TRIM(A1618)
))=1,
"Not Duplicate",
"Duplicate")</f>
        <v/>
      </c>
      <c r="C1619">
        <f>_xlfn.IFNA(_xlfn.XLOOKUP(A1619, Table1[Title], Table1[Inclusion/Exclusion Decision]), "Added studies")</f>
        <v/>
      </c>
      <c r="D1619" t="inlineStr">
        <is>
          <t>Bansal J.; Gangwar G.; Aljaidi M.; Alkoradees A.; Singh G.</t>
        </is>
      </c>
      <c r="H1619" t="n">
        <v>2025</v>
      </c>
      <c r="I1619" t="inlineStr">
        <is>
          <t>Brain Sciences</t>
        </is>
      </c>
      <c r="J1619" t="n">
        <v>15</v>
      </c>
      <c r="K1619" t="n">
        <v>1</v>
      </c>
      <c r="L1619" t="n">
        <v>95</v>
      </c>
      <c r="M1619" t="inlineStr">
        <is>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 © 2025 by the authors.</t>
        </is>
      </c>
      <c r="P1619" t="inlineStr">
        <is>
          <t>10.3390/brainsci15010095</t>
        </is>
      </c>
      <c r="R1619" t="inlineStr">
        <is>
          <t>https://www.scopus.com/inward/record.uri?eid=2-s2.0-85215933786&amp;doi=10.3390%2Fbrainsci15010095&amp;partnerID=40&amp;md5=ccea105e98caae31aa191521008f6015</t>
        </is>
      </c>
      <c r="S1619" t="inlineStr">
        <is>
          <t>ADHD; auto encoder; double augmented attention mechanism; EEG; reptile search algorithm; ResNet</t>
        </is>
      </c>
      <c r="U1619" t="inlineStr">
        <is>
          <t>AdaBoost; area under the curve; Article; attention; attention deficit hyperactivity disorder; autoencoder; child; classification; controlled study; deep learning; diagnostic accuracy; diagnostic test accuracy study; double augmented attention mechanism; DSM-IV; electroencephalography; epilepsy; feature extraction; feature selection; female; genetic algorithm; human; independent component analysis; machine learning; major clinical study; male; mental disease; power spectrum; prediction; random forest; receiver operating characteristic; residual neural network; school child; sensitivity and specificity</t>
        </is>
      </c>
      <c r="V1619" t="inlineStr">
        <is>
          <t>All Open Access; Gold Open Access; Green Open Access</t>
        </is>
      </c>
      <c r="W1619" t="inlineStr">
        <is>
          <t>Scopus</t>
        </is>
      </c>
      <c r="X1619" t="inlineStr">
        <is>
          <t>2-s2.0-85215933786</t>
        </is>
      </c>
      <c r="AD1619" t="inlineStr">
        <is>
          <t>Scopus</t>
        </is>
      </c>
    </row>
    <row r="1620" hidden="1">
      <c r="A1620" t="inlineStr">
        <is>
          <t>STARFormer: A novel spatio-temporal aggregation reorganization transformer of FMRI for brain disorder diagnosis</t>
        </is>
      </c>
      <c r="B1620">
        <f>IF(COUNTIF($A$1:A1619,
IF(ISNUMBER(MATCH(RIGHT(TRIM(A1619),1),{".",",",";",":","!","?"},0)),
LEFT(TRIM(A1619),LEN(TRIM(A1619))-1),
TRIM(A1619)
))=1,
"Not Duplicate",
"Duplicate")</f>
        <v/>
      </c>
      <c r="C1620">
        <f>_xlfn.IFNA(_xlfn.XLOOKUP(A1620, Table1[Title], Table1[Inclusion/Exclusion Decision]), "Added studies")</f>
        <v/>
      </c>
      <c r="D1620" t="inlineStr">
        <is>
          <t>Dong W.; Li Y.; Zeng W.; Chen L.; Yan H.; Siok W.T.; Wang N.</t>
        </is>
      </c>
      <c r="H1620" t="n">
        <v>2025</v>
      </c>
      <c r="I1620" t="inlineStr">
        <is>
          <t>Neural Networks</t>
        </is>
      </c>
      <c r="J1620" t="n">
        <v>192</v>
      </c>
      <c r="L1620" t="n">
        <v>107927</v>
      </c>
      <c r="M1620" t="inlineStr">
        <is>
          <t>Many existing methods that use functional magnetic resonance imaging (fMRI) to classify brain disorders, such as autism spectrum disorder (ASD) and attention deficit hyperactivity disorder (ADHD), often overlook the integration of spatial and temporal dependencies of the blood oxygen level-dependent (BOLD) signals, which may lead to inaccurate or imprecise classification results. To solve this problem, we propose a spatio-temporal aggregation reorganization transformer (STARFormer) that effectively captures both spatial and temporal features of BOLD signals by incorporating three key modules. The region of interest (ROI) spatial structure analysis module uses eigenvector centrality (EC) to reorganize brain regions based on effective connectivity, highlighting critical spatial relationships relevant to the brain disorder. The temporal feature reorganization module systematically segments the time series into equal-dimensional window tokens and captures multiscale features through variable window and cross-window attention. The spatio-temporal feature fusion module employs a parallel transformer architecture with dedicated temporal and spatial branches to extract integrated features. The proposed STARFormer has been rigorously evaluated on two publicly available datasets for the classification of ASD and ADHD. The experimental results confirm that STARFormer achieves state-of-the-art performance across multiple evaluation metrics, providing a more accurate and reliable tool for the diagnosis of brain disorders and biomedical research. The official implementation codes are available at: https://github.com/NZWANG/STARFormer. © 2025 Elsevier Ltd</t>
        </is>
      </c>
      <c r="P1620" t="inlineStr">
        <is>
          <t>10.1016/j.neunet.2025.107927</t>
        </is>
      </c>
      <c r="R1620" t="inlineStr">
        <is>
          <t>https://www.scopus.com/inward/record.uri?eid=2-s2.0-105012846746&amp;doi=10.1016%2Fj.neunet.2025.107927&amp;partnerID=40&amp;md5=2890e2101cdbc9dafdaf60c271e9c86e</t>
        </is>
      </c>
      <c r="S1620" t="inlineStr">
        <is>
          <t>Brain disorder diagnosis; Eigenvector centrality; fMRI; Spatio-temporal information integration; Transformer</t>
        </is>
      </c>
      <c r="U1620" t="inlineStr">
        <is>
          <t>Attention Deficit Disorder with Hyperactivity; Autism Spectrum Disorder; Brain; Brain Diseases; Humans; Magnetic Resonance Imaging; Biomedical signal processing; Brain; Classification (of information); Computer aided diagnosis; Diseases; Eigenvalues and eigenfunctions; Attention deficit hyperactivity disorder; Autism spectrum disorders; Brain disorder diagnose; Brain disorders; Eigenvector centralities; Functional magnetic resonance imaging; Reorganisation; Spatio temporal information integration; Spatio-temporal aggregation; Transformer; adolescent; area under the curve; Article; attention deficit hyperactivity disorder; autism; BOLD signal; brain disease; child; controlled study; cross validation; deep learning; diagnostic test accuracy study; eigenvector centrality; false positive result; female; functional magnetic resonance imaging; graph neural network; hierarchical clustering; human; major clinical study; male; medical research; multilayer perceptron; receiver operating characteristic; regression analysis; reorganization transformer; spatio temporal aggregation; spatiotemporal analysis; structure analysis; attention deficit hyperactivity disorder; autism; brain; diagnostic imaging; nuclear magnetic resonance imaging; pathophysiology; procedures; Magnetic resonance imaging</t>
        </is>
      </c>
      <c r="W1620" t="inlineStr">
        <is>
          <t>Scopus</t>
        </is>
      </c>
      <c r="X1620" t="inlineStr">
        <is>
          <t>2-s2.0-105012846746</t>
        </is>
      </c>
      <c r="AD1620" t="inlineStr">
        <is>
          <t>Scopus</t>
        </is>
      </c>
    </row>
    <row r="1621">
      <c r="A1621" t="inlineStr">
        <is>
          <t>Novel Neural Activity Profiles Underlying Inhibitory Control Deficits of Clinical Relevance in Attention-Deficit/Hyperactivity Disorder: Insights From Electroencephalography Tensor Decomposition</t>
        </is>
      </c>
      <c r="B1621">
        <f>IF(COUNTIF($A$1:A1620,
IF(ISNUMBER(MATCH(RIGHT(TRIM(A1620),1),{".",",",";",":","!","?"},0)),
LEFT(TRIM(A1620),LEN(TRIM(A1620))-1),
TRIM(A1620)
))=1,
"Not Duplicate",
"Duplicate")</f>
        <v/>
      </c>
      <c r="C1621">
        <f>_xlfn.IFNA(_xlfn.XLOOKUP(A1621, Table1[Title], Table1[Inclusion/Exclusion Decision]), "Added studies")</f>
        <v/>
      </c>
      <c r="D1621" t="inlineStr">
        <is>
          <t>Gholamipourbarogh N.; Roessner V.; Bluschke A.; Beste C.</t>
        </is>
      </c>
      <c r="H1621" t="n">
        <v>2025</v>
      </c>
      <c r="I1621" t="inlineStr">
        <is>
          <t>Biological Psychiatry: Cognitive Neuroscience and Neuroimaging</t>
        </is>
      </c>
      <c r="M1621" t="inlineStr">
        <is>
          <t>Background: Attention-deficit/hyperactivity disorder (ADHD) is a multifaceted neurodevelopmental disorder that affects cognitive control processes. While neurophysiological data (e.g., electroencephalography [EEG] data) have provided valuable insights into its underlying mechanisms, fully understanding the altered cognitive functions in ADHD requires advanced analytical approaches capable of capturing the highly dimensional nature of neurophysiological data more effectively. Methods: We examined 59 individuals with ADHD and 63 neurotypical participants using a standard Go/NoGo task to assess response inhibition. We used EEG tensor decomposition to extract spectral, temporal, spatial, and trial-level features associated with inhibitory control deficits in ADHD. The trial-level features capture intraindividual variability, which is then used in a machine learning analysis to differentiate individuals with ADHD from neurotypical participants. We also applied a feature selection algorithm to identify the most important features for distinguishing the 2 groups in the classification process. Results: We observed typical response inhibition deficits in ADHD. Contrary to common assumptions, frontocentral theta band activity did not seem to be the most distinguishing EEG feature between ADHD and neurotypical individuals. Instead, the most important distinguishing features were tensor components reflecting posterior alpha band activity during attentional selection time windows and posterior theta band activity during response selection and control time windows. Conclusions: We identified novel neurophysiological facets of response inhibition in ADHD, enabling the classification of ADHD and neurotypical individuals. Our findings suggest that ADHD-related deficits emerge early during attentional selection and persist through response control stages. The findings underscore the need to refine conceptions about neural peculiarities in ADHD and adapt clinical interventions targeting inhibitory control deficits accordingly. © 2025 Society of Biological Psychiatry</t>
        </is>
      </c>
      <c r="P1621" t="inlineStr">
        <is>
          <t>10.1016/j.bpsc.2025.05.001</t>
        </is>
      </c>
      <c r="R1621" t="inlineStr">
        <is>
          <t>https://www.scopus.com/inward/record.uri?eid=2-s2.0-105010314017&amp;doi=10.1016%2Fj.bpsc.2025.05.001&amp;partnerID=40&amp;md5=4ba2de5ebd7ea08af587a762140a6920</t>
        </is>
      </c>
      <c r="S1621" t="inlineStr">
        <is>
          <t>ADHD; Alpha; EEG; Response inhibition; Tensor decomposition; Theta</t>
        </is>
      </c>
      <c r="V1621" t="inlineStr">
        <is>
          <t>All Open Access; Hybrid Gold Open Access</t>
        </is>
      </c>
      <c r="W1621" t="inlineStr">
        <is>
          <t>Scopus</t>
        </is>
      </c>
      <c r="X1621" t="inlineStr">
        <is>
          <t>2-s2.0-105010314017</t>
        </is>
      </c>
      <c r="AD1621" t="inlineStr">
        <is>
          <t>Scopus</t>
        </is>
      </c>
    </row>
    <row r="1622" hidden="1">
      <c r="A1622" t="inlineStr">
        <is>
          <t>Cognitive profiles associated with faster thalamic atrophy in multiple sclerosis</t>
        </is>
      </c>
      <c r="B1622">
        <f>IF(COUNTIF($A$1:A1621,
IF(ISNUMBER(MATCH(RIGHT(TRIM(A1621),1),{".",",",";",":","!","?"},0)),
LEFT(TRIM(A1621),LEN(TRIM(A1621))-1),
TRIM(A1621)
))=1,
"Not Duplicate",
"Duplicate")</f>
        <v/>
      </c>
      <c r="C1622">
        <f>_xlfn.IFNA(_xlfn.XLOOKUP(A1622, Table1[Title], Table1[Inclusion/Exclusion Decision]), "Added studies")</f>
        <v/>
      </c>
      <c r="D1622" t="inlineStr">
        <is>
          <t>Amin M.; Scullin K.; Nakamura K.; Ontaneda D.; Galioto R.</t>
        </is>
      </c>
      <c r="H1622" t="n">
        <v>2025</v>
      </c>
      <c r="I1622" t="inlineStr">
        <is>
          <t>Multiple Sclerosis and Related Disorders</t>
        </is>
      </c>
      <c r="J1622" t="n">
        <v>103</v>
      </c>
      <c r="L1622" t="n">
        <v>106662</v>
      </c>
      <c r="M1622" t="inlineStr">
        <is>
          <t>Background: Cognitive impairment (CI) in people with MS (pwMS) has complex pathophysiology. Neuropsychological testing (NPT) can be helpful, but interpretation may be challenging for clinicians. Thalamic atrophy (TA) has shown correlation for both neurodegeneration and CI. Objective: Leverage machine learning methods to link CI and longitudinal neuroimaging biomarkers. Methods: Retrospective review of adult pwMS with NPT and ≥2 brain MRIs. Quantitative MRI regional change rates were calculated using mixed effects models. Participants were divided into training and validation cohorts. K-means clustering was done based on first and second NPT principal components (PC1 and PC2). MRI change rates were compared between clusters. Results: 112 participants were included (mean age 48 years, 71 % female, 80 % relapsing remitting). Processing speed and memory were the major contributors to PC1. We identified two clusters based on PC1, one with significantly more TA in both training and validation cohorts (p = 0.035; p = 0.002) and similar rates of change in all other quantitative MRI measures. The most important contributors to PC1 included measures of processing speed (SDMT/WAIS Coding) and memory (List Learning/BVMT immediate and delayed recall). Conclusions: This clustering method identified a profile of NPT results strongly linked to and possibly driven by TA. These results confirm validity of previously established findings using more advanced analyses in addition to offering novel insights into NPT dimensionality reduction. © 2025</t>
        </is>
      </c>
      <c r="P1622" t="inlineStr">
        <is>
          <t>10.1016/j.msard.2025.106662</t>
        </is>
      </c>
      <c r="R1622" t="inlineStr">
        <is>
          <t>https://www.scopus.com/inward/record.uri?eid=2-s2.0-105012259374&amp;doi=10.1016%2Fj.msard.2025.106662&amp;partnerID=40&amp;md5=04a070c8ffa51ccff9c1b91b61b59c13</t>
        </is>
      </c>
      <c r="S1622" t="inlineStr">
        <is>
          <t>Cognitive impairment; Cognitive profile; Machine learning; Multiple sclerosis; Thalamic atrophy</t>
        </is>
      </c>
      <c r="U1622" t="inlineStr">
        <is>
          <t>Adult; Atrophy; Cognitive Dysfunction; Female; Humans; Machine Learning; Magnetic Resonance Imaging; Male; Middle Aged; Multiple Sclerosis; Neuropsychological Tests; Retrospective Studies; Thalamus; alemtuzumab; biological marker; natalizumab; teriflunomide; Alzheimer disease; anxiety; Article; atrophy; attention deficit hyperactivity disorder; clinical article; cognition; cognitive defect; controlled study; diffusion tensor imaging; executive function; Expanded Disability Status Scale; female; fluid-attenuated inversion recovery imaging; functional magnetic resonance imaging; hippocampus; human; hyperlipidemia; machine learning; male; mild cognitive impairment; Mini Mental State Examination; Montreal cognitive assessment; multiple sclerosis; nerve degeneration; neuroimaging; neuropsychological assessment; nuclear magnetic resonance imaging; sensitivity and specificity; T1 weighted imaging; training; white matter; adult; atrophy; cognitive defect; complication; diagnostic imaging; etiology; middle aged; pathology; pathophysiology; psychology; retrospective study; thalamus</t>
        </is>
      </c>
      <c r="W1622" t="inlineStr">
        <is>
          <t>Scopus</t>
        </is>
      </c>
      <c r="X1622" t="inlineStr">
        <is>
          <t>2-s2.0-105012259374</t>
        </is>
      </c>
      <c r="AD1622" t="inlineStr">
        <is>
          <t>Scopus</t>
        </is>
      </c>
    </row>
    <row r="1623">
      <c r="A1623" t="inlineStr">
        <is>
          <t>Mental Health Issues and 24-Hour Movement Guidelines–Based Intervention Strategies for University Students With High-Risk Social Network Addiction: Cross-Sectional Study Using a Machine Learning Approach</t>
        </is>
      </c>
      <c r="B1623">
        <f>IF(COUNTIF($A$1:A1622,
IF(ISNUMBER(MATCH(RIGHT(TRIM(A1622),1),{".",",",";",":","!","?"},0)),
LEFT(TRIM(A1622),LEN(TRIM(A1622))-1),
TRIM(A1622)
))=1,
"Not Duplicate",
"Duplicate")</f>
        <v/>
      </c>
      <c r="C1623">
        <f>_xlfn.IFNA(_xlfn.XLOOKUP(A1623, Table1[Title], Table1[Inclusion/Exclusion Decision]), "Added studies")</f>
        <v/>
      </c>
      <c r="D1623" t="inlineStr">
        <is>
          <t>Luo L.; Yuan J.; Xu C.; Xu H.; Tan H.; Shi Y.; Zhang H.; Xi H.</t>
        </is>
      </c>
      <c r="H1623" t="n">
        <v>2025</v>
      </c>
      <c r="I1623" t="inlineStr">
        <is>
          <t>Journal of Medical Internet Research</t>
        </is>
      </c>
      <c r="J1623" t="n">
        <v>27</v>
      </c>
      <c r="L1623" t="inlineStr">
        <is>
          <t>e72260</t>
        </is>
      </c>
      <c r="M1623"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Lin Luo, Junfeng Yuan, Chen Xu, Huilin Xu, Haojie Tan, Yinhao Shi, Haiping Zhang, Haijun Xi.</t>
        </is>
      </c>
      <c r="P1623" t="inlineStr">
        <is>
          <t>10.2196/72260</t>
        </is>
      </c>
      <c r="R1623" t="inlineStr">
        <is>
          <t>https://www.scopus.com/inward/record.uri?eid=2-s2.0-105008540233&amp;doi=10.2196%2F72260&amp;partnerID=40&amp;md5=6a1a4a84403fa6bea29cae6631f28428</t>
        </is>
      </c>
      <c r="S1623" t="inlineStr">
        <is>
          <t>24-hour movement guidelines; intervention strategies; mental health; social network addiction; university students</t>
        </is>
      </c>
      <c r="U1623" t="inlineStr">
        <is>
          <t>Adolescent; Adult; Behavior, Addictive; China; Cross-Sectional Studies; Female; Health Behavior; Humans; Machine Learning; Male; Mental Health; Students; Surveys and Questionnaires; Universities; Young Adult;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machine learning; mental health; psychology; questionnaire; student; university; young adult</t>
        </is>
      </c>
      <c r="V1623" t="inlineStr">
        <is>
          <t>All Open Access; Gold Open Access; Green Open Access</t>
        </is>
      </c>
      <c r="W1623" t="inlineStr">
        <is>
          <t>Scopus</t>
        </is>
      </c>
      <c r="X1623" t="inlineStr">
        <is>
          <t>2-s2.0-105008540233</t>
        </is>
      </c>
      <c r="AD1623" t="inlineStr">
        <is>
          <t>Scopus</t>
        </is>
      </c>
    </row>
    <row r="1624">
      <c r="A1624" t="inlineStr">
        <is>
          <t>A snapshot on introspection of autism spectrum disorder</t>
        </is>
      </c>
      <c r="B1624">
        <f>IF(COUNTIF($A$1:A1623,
IF(ISNUMBER(MATCH(RIGHT(TRIM(A1623),1),{".",",",";",":","!","?"},0)),
LEFT(TRIM(A1623),LEN(TRIM(A1623))-1),
TRIM(A1623)
))=1,
"Not Duplicate",
"Duplicate")</f>
        <v/>
      </c>
      <c r="C1624">
        <f>_xlfn.IFNA(_xlfn.XLOOKUP(A1624, Table1[Title], Table1[Inclusion/Exclusion Decision]), "Added studies")</f>
        <v/>
      </c>
      <c r="D1624" t="inlineStr">
        <is>
          <t>Kale G.; Addepalli V.; Joshi S.</t>
        </is>
      </c>
      <c r="H1624" t="n">
        <v>2024</v>
      </c>
      <c r="I1624" t="inlineStr">
        <is>
          <t>Molecular Biology Reports</t>
        </is>
      </c>
      <c r="J1624" t="n">
        <v>51</v>
      </c>
      <c r="K1624" t="n">
        <v>1</v>
      </c>
      <c r="L1624" t="n">
        <v>610</v>
      </c>
      <c r="M1624" t="inlineStr">
        <is>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The Author(s), under exclusive licence to Springer Nature B.V. 2024.</t>
        </is>
      </c>
      <c r="P1624" t="inlineStr">
        <is>
          <t>10.1007/s11033-024-09514-5</t>
        </is>
      </c>
      <c r="R1624" t="inlineStr">
        <is>
          <t>https://www.scopus.com/inward/record.uri?eid=2-s2.0-85192105339&amp;doi=10.1007%2Fs11033-024-09514-5&amp;partnerID=40&amp;md5=4874f74f6f46b64bd038bf62277d8150</t>
        </is>
      </c>
      <c r="S1624" t="inlineStr">
        <is>
          <t>AI; ASD; Dopamine; GABA; Neurodevelopmental disorder; Stem cell</t>
        </is>
      </c>
      <c r="U1624" t="inlineStr">
        <is>
          <t>Autism Spectrum Disorder; Child; Female; Humans; Male; 4 aminobutyric acid; 4 aminobutyric acid A receptor; adenylate cyclase; agmatine; canagliflozin; Clitoria ternatea extract; cyclic AMP; docosahexaenoic acid; dopamine; dopamine 2 receptor; dopamine 3 receptor; fen 164; fenofibrate; fingolimod; G protein coupled receptor; glutamate acetyltransferase; gwp 42003 p; histone deacetylase; homotaurine; li 79; lycopene; memantine; methyl CpG binding protein 2; microRNA; ml 004; n methyl dextro aspartic acid; nti 164; nti 164 compoud; oxiracetam; peroxisome proliferator activated receptor binding protein; Prangos ferulacea extract; propionic acid; protein Bax; romidepsin; sb 121; serotonin; serotonin uptake inhibitor; unclassified drug; valproic acid; zinc; apoptosis; artificial intelligence; assistive technology; attention deficit hyperactivity disorder; autism; Autism tracker pro; Autism Treatment Evaluation Checklist; behavior disorder; Birdhouse for autism; brain development; Childhood Autism Rating Scale; communication disorder; communication skill; copy number variation; DNA methylation; embryonic stem cell; emotional network; environmental change; epigenetic modification; epigenetics; fetal stem cell; fetus development; gene; genetic analysis; histone modification; HOXA1 gene; human; hypoxia; immunological tolerance; impulsiveness; induced pluripotent stem cell; intellectual impairment; intelligence quotient; machine learning; manatee app; maternal infection; medical education; mesenchymal stem cell; Modified Checklist for Autism in Toddler; morbidity; mortality; motor performance; nerve cell network; nerve cell plasticity; nervous system development; nervous system inflammation; neuronal connection; neuronal development; neurorehabilitation; NLGN3 gene; NLGN4 gene; nonhuman; NRXN1 gene; oxidative stress; phase 1 clinical trial (topic); phase 2 clinical trial (topic); phase 3 clinical trial (topic); physical activity; physical performance; Proloquo 2 go; Review; RNA processing; SHANK3 gene; social interaction; stem cell transplantation; Total Autism Risk and Treatment Score; umbilical cord mesenchymal stem cell; Visual schedules and social stories; autism; child; female; genetics; male</t>
        </is>
      </c>
      <c r="W1624" t="inlineStr">
        <is>
          <t>Scopus</t>
        </is>
      </c>
      <c r="X1624" t="inlineStr">
        <is>
          <t>2-s2.0-85192105339</t>
        </is>
      </c>
      <c r="AD1624" t="inlineStr">
        <is>
          <t>Scopus</t>
        </is>
      </c>
    </row>
    <row r="1625">
      <c r="A1625" t="inlineStr">
        <is>
          <t>Game-Based Cognitive Aging Assessment: Toward a Digital Biomarker of Cognitive Health</t>
        </is>
      </c>
      <c r="B1625">
        <f>IF(COUNTIF($A$1:A1624,
IF(ISNUMBER(MATCH(RIGHT(TRIM(A1624),1),{".",",",";",":","!","?"},0)),
LEFT(TRIM(A1624),LEN(TRIM(A1624))-1),
TRIM(A1624)
))=1,
"Not Duplicate",
"Duplicate")</f>
        <v/>
      </c>
      <c r="C1625">
        <f>_xlfn.IFNA(_xlfn.XLOOKUP(A1625, Table1[Title], Table1[Inclusion/Exclusion Decision]), "Added studies")</f>
        <v/>
      </c>
      <c r="D1625" t="inlineStr">
        <is>
          <t>Markovitch B.; Markopoulos P.; Birk M.V.</t>
        </is>
      </c>
      <c r="H1625" t="n">
        <v>2025</v>
      </c>
      <c r="I1625" t="inlineStr">
        <is>
          <t>Digital Biomarkers</t>
        </is>
      </c>
      <c r="M1625" t="inlineStr">
        <is>
          <t>Abstract Introduction: Cognitive performance declines with age and predicts important life outcomes, making it a promising – yet underutilized – biomarker of aging. In this study, we aimed to establish the feasibility and value of game-based digital biomarkers of cognitive aging using data from a home-based cognitive assessment game. Methods: Participants (N = 871; age 18–75) completed Tunnel Runner, a 20–25 min cognitive game measuring reaction speed, response inhibition, interference control, response-rule switching, and decision-making. To assess the game’s out-of-sample predictive accuracy, we trained machine learning models to predict participants’ chronological age based on 17 game-based cognitive metrics and evaluated their performance using nested cross-validation. Cognitive aging scores were calculated as out-of-sample prediction errors from the best-performing model, and then adjusted for age-dependence using generalized additive models. These aging scores were then considered alongside three other variables: depression, ADHD, and gamer identity. Results: The best-performing model, stacked ensemble from the automated machine learning framework AutoGluon, predicted out-of-sample chronological age with a mean absolute error of 6.97 years, a correlation of 0.626, and concordance of 0.698. No evidence of bias in predictive accuracy was found for gender or gaming identity. Prediction patterns and cognitive aging values met several expectations based on previous research: reduced cognitive aging in participants with self-reported ADHD, negative association between cognitive aging and gamer identity, and limited predictive differentiation under age 30. Findings regarding self-reported depression were inconclusive, though consistent with prior work. Conclusion: Game-based assessment can produce accessible digital biomarkers of cognitive aging that reflect meaningful individual differences. This approach enables scalable and low-burden cognitive aging assessment, with potential applications for early detection of cognitive decline, longitudinal tracking, and intervention evaluation. © 2025 Emerald Publishing Limited</t>
        </is>
      </c>
      <c r="P1625" t="inlineStr">
        <is>
          <t>10.1159/000548350</t>
        </is>
      </c>
      <c r="R1625" t="inlineStr">
        <is>
          <t>https://www.scopus.com/inward/record.uri?eid=2-s2.0-105020760113&amp;doi=10.1159%2F000548350&amp;partnerID=40&amp;md5=07dcffaf1c2c8875836646975b0f7ffa</t>
        </is>
      </c>
      <c r="S1625" t="inlineStr">
        <is>
          <t>Biomarkers of aging; Cognitive aging; Cognitive assessment; Cognitive games; Game-based digital biomarkers</t>
        </is>
      </c>
      <c r="U1625" t="inlineStr">
        <is>
          <t>Accelerated aging; Cognitive systems; Computer games; Decision making; Forecasting; Learning systems; Machine learning; Aging assessment; Biomarker of aging; Chronological age; Cognitive aging; Cognitive assessments; Cognitive game; Cognitive performance; Game-Based; Game-based digital biomarker; Predictive accuracy; Biomarkers</t>
        </is>
      </c>
      <c r="V1625" t="inlineStr">
        <is>
          <t>All Open Access; Gold Open Access; Green Open Access</t>
        </is>
      </c>
      <c r="W1625" t="inlineStr">
        <is>
          <t>Scopus</t>
        </is>
      </c>
      <c r="X1625" t="inlineStr">
        <is>
          <t>2-s2.0-105020760113</t>
        </is>
      </c>
      <c r="AD1625" t="inlineStr">
        <is>
          <t>Scopus</t>
        </is>
      </c>
    </row>
    <row r="1626" hidden="1">
      <c r="A1626" t="inlineStr">
        <is>
          <t>Deep Learning-Powered Electrical Brain Signals Analysis: Advancing Neurological Diagnostics</t>
        </is>
      </c>
      <c r="B1626">
        <f>IF(COUNTIF($A$1:A1625,
IF(ISNUMBER(MATCH(RIGHT(TRIM(A1625),1),{".",",",";",":","!","?"},0)),
LEFT(TRIM(A1625),LEN(TRIM(A1625))-1),
TRIM(A1625)
))=1,
"Not Duplicate",
"Duplicate")</f>
        <v/>
      </c>
      <c r="C1626">
        <f>_xlfn.IFNA(_xlfn.XLOOKUP(A1626, Table1[Title], Table1[Inclusion/Exclusion Decision]), "Added studies")</f>
        <v/>
      </c>
      <c r="D1626" t="inlineStr">
        <is>
          <t>Li J.; Chen X.; Shen F.; Chen J.; Liu Y.; Zhang D.; Yuan Z.; Zhao F.; Li M.; Yang Y.</t>
        </is>
      </c>
      <c r="H1626" t="n">
        <v>2026</v>
      </c>
      <c r="I1626" t="inlineStr">
        <is>
          <t>IEEE Reviews in Biomedical Engineering</t>
        </is>
      </c>
      <c r="J1626" t="n">
        <v>19</v>
      </c>
      <c r="M1626" t="inlineStr">
        <is>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 © 2008-2011 IEEE.</t>
        </is>
      </c>
      <c r="P1626" t="inlineStr">
        <is>
          <t>10.1109/RBME.2025.3625973</t>
        </is>
      </c>
      <c r="R1626" t="inlineStr">
        <is>
          <t>https://www.scopus.com/inward/record.uri?eid=2-s2.0-105024599356&amp;doi=10.1109%2FRBME.2025.3625973&amp;partnerID=40&amp;md5=41408befb8b3a787a98e7f7fcab4df78</t>
        </is>
      </c>
      <c r="S1626" t="inlineStr">
        <is>
          <t>Deep learning; electroencephalography; neural signal analysis; neurological disorder diagnosis</t>
        </is>
      </c>
      <c r="U1626" t="inlineStr">
        <is>
          <t>Brain; Deep Learning; Electroencephalography; Humans; Nervous System Diseases; Signal Processing, Computer-Assisted; Biomedical signal processing; Brain; Deep neural networks; Electrophysiology; Neurology; Signal analysis; Brain signals; Condition; Deep learning; Global health; Learning approach; Neural signal analyze; Neural signals; Neurological disorder diagnose; Neurological disorders; Signals analysis; adaptation; Alzheimer disease; attention deficit hyperactivity disorder; controlled study; deep learning; depression; electroencephalography; health care system; human; intermethod comparison; neurologic disease; Parkinson disease; predictive coding; reproducibility; Review; schizophrenia; seizure; sleep; staging; workflow; brain; diagnosis; neurologic disease; pathophysiology; physiology; procedures; signal processing; Electroencephalography</t>
        </is>
      </c>
      <c r="W1626" t="inlineStr">
        <is>
          <t>Scopus</t>
        </is>
      </c>
      <c r="X1626" t="inlineStr">
        <is>
          <t>2-s2.0-105024599356</t>
        </is>
      </c>
      <c r="AD1626" t="inlineStr">
        <is>
          <t>Scopus</t>
        </is>
      </c>
    </row>
    <row r="1627" hidden="1">
      <c r="A1627" t="inlineStr">
        <is>
          <t>Data interoperability for a systems approach to developmental conditions</t>
        </is>
      </c>
      <c r="B1627">
        <f>IF(COUNTIF($A$1:A1626,
IF(ISNUMBER(MATCH(RIGHT(TRIM(A1626),1),{".",",",";",":","!","?"},0)),
LEFT(TRIM(A1626),LEN(TRIM(A1626))-1),
TRIM(A1626)
))=1,
"Not Duplicate",
"Duplicate")</f>
        <v/>
      </c>
      <c r="C1627">
        <f>_xlfn.IFNA(_xlfn.XLOOKUP(A1627, Table1[Title], Table1[Inclusion/Exclusion Decision]), "Added studies")</f>
        <v/>
      </c>
      <c r="D1627" t="inlineStr">
        <is>
          <t>Mollerus F.; Lynch C.; Bruining H.</t>
        </is>
      </c>
      <c r="H1627" t="n">
        <v>2025</v>
      </c>
      <c r="I1627" t="inlineStr">
        <is>
          <t>Neuroscience and Biobehavioral Reviews</t>
        </is>
      </c>
      <c r="J1627" t="n">
        <v>176</v>
      </c>
      <c r="L1627" t="n">
        <v>106245</v>
      </c>
      <c r="M1627" t="inlineStr">
        <is>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 © 2025 The Authors</t>
        </is>
      </c>
      <c r="P1627" t="inlineStr">
        <is>
          <t>10.1016/j.neubiorev.2025.106245</t>
        </is>
      </c>
      <c r="R1627" t="inlineStr">
        <is>
          <t>https://www.scopus.com/inward/record.uri?eid=2-s2.0-105008003730&amp;doi=10.1016%2Fj.neubiorev.2025.106245&amp;partnerID=40&amp;md5=30ac6eac6f77bf48b208adc52f889b12</t>
        </is>
      </c>
      <c r="S1627" t="inlineStr">
        <is>
          <t>Artificial, intelligence; Complex systems; Data governance; Data interoperability; Developmental conditions; Health information systems; Systems approach</t>
        </is>
      </c>
      <c r="U1627" t="inlineStr">
        <is>
          <t>Developmental Disabilities; Health Information Interoperability; Humans; artificial intelligence; attention deficit hyperactivity disorder; autism; caregiver; clinical outcome; data interoperability; developmental disorder; diagnostic kit; diagnostic test; health care personnel; health outcome; human; learning disorder; long term care; medical information system; medical specialist; personalized medicine; prediction; prevalence; review; semantics; Systematized Nomenclature of Medicine</t>
        </is>
      </c>
      <c r="V1627" t="inlineStr">
        <is>
          <t>All Open Access; Hybrid Gold Open Access</t>
        </is>
      </c>
      <c r="W1627" t="inlineStr">
        <is>
          <t>Scopus</t>
        </is>
      </c>
      <c r="X1627" t="inlineStr">
        <is>
          <t>2-s2.0-105008003730</t>
        </is>
      </c>
      <c r="AD1627" t="inlineStr">
        <is>
          <t>Scopus</t>
        </is>
      </c>
    </row>
    <row r="1628" hidden="1">
      <c r="A1628" t="inlineStr">
        <is>
          <t>Digital communication and social cognition in adults with frontal lobe epilepsy: A scoping review</t>
        </is>
      </c>
      <c r="B1628">
        <f>IF(COUNTIF($A$1:A1627,
IF(ISNUMBER(MATCH(RIGHT(TRIM(A1627),1),{".",",",";",":","!","?"},0)),
LEFT(TRIM(A1627),LEN(TRIM(A1627))-1),
TRIM(A1627)
))=1,
"Not Duplicate",
"Duplicate")</f>
        <v/>
      </c>
      <c r="C1628">
        <f>_xlfn.IFNA(_xlfn.XLOOKUP(A1628, Table1[Title], Table1[Inclusion/Exclusion Decision]), "Added studies")</f>
        <v/>
      </c>
      <c r="D1628" t="inlineStr">
        <is>
          <t>Patrikelis P.; Fasilis T.; Messinis L.; Kimiskidis V.</t>
        </is>
      </c>
      <c r="H1628" t="n">
        <v>2025</v>
      </c>
      <c r="I1628" t="inlineStr">
        <is>
          <t>Epilepsy and Behavior</t>
        </is>
      </c>
      <c r="J1628" t="n">
        <v>166</v>
      </c>
      <c r="L1628" t="n">
        <v>110363</v>
      </c>
      <c r="M1628" t="inlineStr">
        <is>
          <t>Background: Patients with Frontal Lobe Epilepsy (FLE) face problems with social cognition (SC) since their difficulties in humor appreciation, facial and eye gaze emotional recognition. The effects of frontal (and temporal) seizures on SC may be understood in terms of emotion recognition (ER), Theory of Mind (ΤοΜ), empathy, and social behavior deficits in relation to their relevant pathophysiology. The impact of FLE on SC as expressed in digital environments still represents a terra incognita, as well as the objective of this exploratory work. Objective: We aimed at exploring, elaborate and critically examine a) the ways deficits in SC impact digital communication (DC) in FLE; b) the way specific neuropsychological abnormalities that may disrupt DC in FLE; c) how to integrate neuropsychological assessment and rehabilitation to provide FLE patients strategies and enhance social outcomes in DC. We anticipate that a) since FLE as other types of frontal syndromes present with deficits in SC, frontal seizures will adversely affect DC; b) executive dysfunction, besides deficits in working memory (WM) and ToM, vigilance and attention, memory and thought in FLE may interfere with SC during online interactions; c) considering FLE's neurobehavioral and emotional breakdowns in DC, compensatory neurorehabilitation approaches along with psychological and stigma-related ones may be planned, respectively. Method: A scoping review approach was opted as the most appropriate one due to the exploratory nature of our research questions, which aim to map the existing literature, identify gaps, and understand the breadth of evidence available on this topic. Results: The effects of FLE (and TLE) on SC may be translated into deficits of ER, ToM, empathy, and social behavior in either physical or DC environments. Particularly in FLE, response maintenance/inhibition deficits link to aberrant emotional control and impulsivity, while during on-line interactions inferential reasoning may be secondarily affected. Executive dysfunction in FLE may impair encoding and retrieval, plus the ability to coherently organize thinking and clearly communicate on social media. Deficits in WM systems may further disrupt DC in FLE, since the prefrontal involvement in the temporal organization of conscious behavior. Such neurocognitive abnormalities can help to understand problems in interpreting emotional behavior and exerting emotional control, making social judgments and appropriate decisions in digital environments encountered in FLE. Excessive use of digital devices seems to impact both brain anatomy and physiology with cognitive impairments resembling dementia. Neurobehavioral abnormalities linked to the use of digital tools in psychiatric patients should be given careful consideration, since their cognitive deficits parallel those of FLE and may likewise interact and exacerbate psychopathology. Conclusions: Understanding impaired SC in the light of the above neurobehavioral breakdowns and their role in digital environments is essential for tailoring DC strategies that address FLE's unique needs. © 2025 Elsevier Inc.</t>
        </is>
      </c>
      <c r="P1628" t="inlineStr">
        <is>
          <t>10.1016/j.yebeh.2025.110363</t>
        </is>
      </c>
      <c r="R1628" t="inlineStr">
        <is>
          <t>https://www.scopus.com/inward/record.uri?eid=2-s2.0-105000104538&amp;doi=10.1016%2Fj.yebeh.2025.110363&amp;partnerID=40&amp;md5=bc996987d16e893e6f959d6e11a51aee</t>
        </is>
      </c>
      <c r="S1628" t="inlineStr">
        <is>
          <t>Challenges; Frontal seizures; Neuropsychological impairments; On-line social interaction; Sociocognitive; Temporal lobe epilepsy</t>
        </is>
      </c>
      <c r="U1628" t="inlineStr">
        <is>
          <t>Adult; Communication; Epilepsy, Frontal Lobe; Humans; Neuropsychological Tests; Social Cognition; accuracy; arousal modulation; Article; artificial intelligence; attention deficit hyperactivity disorder; attention network; autism; awareness; bipolar disorder; Cochrane Library; cognitive defect; complex partial seizure; consultation; contextualization; decision making; dementia; depression; digital communication; emotion recognition; emotional control; emotional disorder; emotional recognition; emotional sensitivity; emotional support; executive function; executive network; frontal lobe epilepsy; frontotemporal connectivity; gaze; genetic generalized epilepsy; health care access; human; impulsiveness; interpersonal communication; interpersonal interaction; language skill; Medline; mental disease assessment; mental function; meta analysis; Mobile App Rating Scale; neurofeedback; neurological impact; neuropsychological assessment; neuropsychological parameters; neurorehabilitation; outcome assessment; photosensitive epilepsy; Preferred Reporting Items for Systematic Reviews and Meta-Analyses; prefrontal cortex; problem solving; PsycINFO; qualitative analysis; quantitative analysis; questionnaire; ScienceDirect; social behavior; social cognition; social interaction; social media; social psychology; systematic review; technology; temporal organization; thematic analysis; theory of mind; vigilance task; virtual platform; working memory; adult; complication; frontal lobe epilepsy; interpersonal communication; pathophysiology; psychology</t>
        </is>
      </c>
      <c r="W1628" t="inlineStr">
        <is>
          <t>Scopus</t>
        </is>
      </c>
      <c r="X1628" t="inlineStr">
        <is>
          <t>2-s2.0-105000104538</t>
        </is>
      </c>
      <c r="AD1628" t="inlineStr">
        <is>
          <t>Scopus</t>
        </is>
      </c>
    </row>
    <row r="1629">
      <c r="A1629" t="inlineStr">
        <is>
          <t>Differentiating Functional Connectivity Patterns in ADHD and Autism Among the Young People: A Machine Learning Solution</t>
        </is>
      </c>
      <c r="B1629">
        <f>IF(COUNTIF($A$1:A1628,
IF(ISNUMBER(MATCH(RIGHT(TRIM(A1628),1),{".",",",";",":","!","?"},0)),
LEFT(TRIM(A1628),LEN(TRIM(A1628))-1),
TRIM(A1628)
))=1,
"Not Duplicate",
"Duplicate")</f>
        <v/>
      </c>
      <c r="C1629">
        <f>_xlfn.IFNA(_xlfn.XLOOKUP(A1629, Table1[Title], Table1[Inclusion/Exclusion Decision]), "Added studies")</f>
        <v/>
      </c>
      <c r="D1629" t="inlineStr">
        <is>
          <t>Sütçübaşı B.; Ballı T.; Roeyers H.; Wiersema J.R.; Çamkerten S.; Öztürk O.C.; Metin B.; Sonuga-Barke E.</t>
        </is>
      </c>
      <c r="H1629" t="n">
        <v>2025</v>
      </c>
      <c r="I1629" t="inlineStr">
        <is>
          <t>Journal of Attention Disorders</t>
        </is>
      </c>
      <c r="J1629" t="n">
        <v>29</v>
      </c>
      <c r="K1629" t="n">
        <v>6</v>
      </c>
      <c r="M1629" t="inlineStr">
        <is>
          <t>Objective: ADHD and autism are complex and frequently co-occurring neurodevelopmental conditions with shared etiological and pathophysiological elements. In this paper, we attempt to differentiate these conditions among the young people in terms of intrinsic patterns of brain connectivity revealed during resting state using machine learning approaches. We had two key objectives: (a) to determine the extent to which ADHD and autism could be effectively distinguished via machine learning from one another on this basis and (b) to identify the brain networks differentially implicated in the two conditions. Method: Data from two publicly available resting-state functional magnetic resonance imaging (fMRI) resources—Autism Brain Imaging Data Exchange (ABIDE) and the ADHD-200 Consortium—were analyzed. A total of 330 participants (65 females and 265 males; mean age = 11.6 years), comprising equal subgroups of 110 participants each for ADHD, autism, and healthy controls (HC), were selected from the data sets ensuring data quality and the exclusion of comorbidities. We identified region-to-region connectivity values, which were subsequently employed as inputs to the linear discriminant analysis algorithm. Results: Machine learning models provided strong differentiation between connectivity patterns in participants with ADHD and autism—with the highest accuracy of 85%. Predominantly frontoparietal network alterations in connectivity discriminate ADHD individuals from autism and neurotypical group. Networks contributing to discrimination of autistic individuals from neurotypical group were more heterogeneous. These included language, salience, and frontoparietal networks. Conclusion: These results contribute to our understanding of the distinct neural signatures underlying ADHD and autism in terms of intrinsic patterns of brain connectivity. The high level of discriminability between ADHD and autism, highlights the potential role of brain based metrics in supporting differential diagnostics. © The Author(s) 2025.</t>
        </is>
      </c>
      <c r="P1629" t="inlineStr">
        <is>
          <t>10.1177/10870547251315230</t>
        </is>
      </c>
      <c r="R1629" t="inlineStr">
        <is>
          <t>https://www.scopus.com/inward/record.uri?eid=2-s2.0-85218260570&amp;doi=10.1177%2F10870547251315230&amp;partnerID=40&amp;md5=0c206a0278e475b023be70901aba2b2d</t>
        </is>
      </c>
      <c r="S1629" t="inlineStr">
        <is>
          <t>ADHD; autism; functional connectivity; machine learning; resting state fMRI</t>
        </is>
      </c>
      <c r="U1629" t="inlineStr">
        <is>
          <t>Adolescent; Attention Deficit Disorder with Hyperactivity; Autistic Disorder; Brain; Child; Connectome; Diagnosis, Differential; Female; Humans; Machine Learning; Magnetic Resonance Imaging; Male; adolescent; attention deficit hyperactivity disorder; autism; brain; child; connectome; diagnosis; diagnostic imaging; differential diagnosis; female; human; machine learning; male; nuclear magnetic resonance imaging; pathophysiology</t>
        </is>
      </c>
      <c r="W1629" t="inlineStr">
        <is>
          <t>Scopus</t>
        </is>
      </c>
      <c r="X1629" t="inlineStr">
        <is>
          <t>2-s2.0-85218260570</t>
        </is>
      </c>
      <c r="AD1629" t="inlineStr">
        <is>
          <t>Scopus</t>
        </is>
      </c>
    </row>
    <row r="1630" hidden="1">
      <c r="A1630" t="inlineStr">
        <is>
          <t>Acceptance and utilization of web-based self-help for caregivers of children with externalizing disorders</t>
        </is>
      </c>
      <c r="B1630">
        <f>IF(COUNTIF($A$1:A1629,
IF(ISNUMBER(MATCH(RIGHT(TRIM(A1629),1),{".",",",";",":","!","?"},0)),
LEFT(TRIM(A1629),LEN(TRIM(A1629))-1),
TRIM(A1629)
))=1,
"Not Duplicate",
"Duplicate")</f>
        <v/>
      </c>
      <c r="C1630">
        <f>_xlfn.IFNA(_xlfn.XLOOKUP(A1630, Table1[Title], Table1[Inclusion/Exclusion Decision]), "Added studies")</f>
        <v/>
      </c>
      <c r="D1630" t="inlineStr">
        <is>
          <t>Wähnke L.; Plück J.; Bodden M.; Ernst A.; Klemp M.-T.; Mühlenmeister J.; Döpfner M.</t>
        </is>
      </c>
      <c r="H1630" t="n">
        <v>2024</v>
      </c>
      <c r="I1630" t="inlineStr">
        <is>
          <t>Child and Adolescent Psychiatry and Mental Health</t>
        </is>
      </c>
      <c r="J1630" t="n">
        <v>18</v>
      </c>
      <c r="K1630" t="n">
        <v>1</v>
      </c>
      <c r="L1630" t="n">
        <v>40</v>
      </c>
      <c r="M1630"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 The Author(s) 2024.</t>
        </is>
      </c>
      <c r="P1630" t="inlineStr">
        <is>
          <t>10.1186/s13034-024-00724-0</t>
        </is>
      </c>
      <c r="R1630" t="inlineStr">
        <is>
          <t>https://www.scopus.com/inward/record.uri?eid=2-s2.0-85188595252&amp;doi=10.1186%2Fs13034-024-00724-0&amp;partnerID=40&amp;md5=1a1013d932a95300e8d053dadc262cc8</t>
        </is>
      </c>
      <c r="S1630" t="inlineStr">
        <is>
          <t>Acceptance; Children; Externalizing symptoms; Parent management training; Predictors; Utilization; Web-based self-help</t>
        </is>
      </c>
      <c r="U1630" t="inlineStr">
        <is>
          <t>adult; Article; attention deficit hyperactivity disorder; caregiver; externalizing disorder; female; health care utilization; health education; human; information processing; machine learning; major clinical study; male; mental disease; parenting management training; self care; telehealth; web-based intervention</t>
        </is>
      </c>
      <c r="V1630" t="inlineStr">
        <is>
          <t>All Open Access; Gold Open Access; Green Open Access</t>
        </is>
      </c>
      <c r="W1630" t="inlineStr">
        <is>
          <t>Scopus</t>
        </is>
      </c>
      <c r="X1630" t="inlineStr">
        <is>
          <t>2-s2.0-85188595252</t>
        </is>
      </c>
      <c r="AD1630" t="inlineStr">
        <is>
          <t>Scopus</t>
        </is>
      </c>
    </row>
    <row r="1631" hidden="1">
      <c r="A1631" t="inlineStr">
        <is>
          <t>Identifying non-adult attention-deficit/hyperactivity disorder individuals using a stacked machine learning algorithm using administrative data population registers in a universal healthcare system</t>
        </is>
      </c>
      <c r="B1631">
        <f>IF(COUNTIF($A$1:A1630,
IF(ISNUMBER(MATCH(RIGHT(TRIM(A1630),1),{".",",",";",":","!","?"},0)),
LEFT(TRIM(A1630),LEN(TRIM(A1630))-1),
TRIM(A1630)
))=1,
"Not Duplicate",
"Duplicate")</f>
        <v/>
      </c>
      <c r="C1631">
        <f>_xlfn.IFNA(_xlfn.XLOOKUP(A1631, Table1[Title], Table1[Inclusion/Exclusion Decision]), "Added studies")</f>
        <v/>
      </c>
      <c r="D1631" t="inlineStr">
        <is>
          <t>Roche D.; Mora T.; Cid J.</t>
        </is>
      </c>
      <c r="H1631" t="n">
        <v>2024</v>
      </c>
      <c r="I1631" t="inlineStr">
        <is>
          <t>JCPP Advances</t>
        </is>
      </c>
      <c r="J1631" t="n">
        <v>4</v>
      </c>
      <c r="K1631" t="n">
        <v>1</v>
      </c>
      <c r="L1631" t="inlineStr">
        <is>
          <t>e12193</t>
        </is>
      </c>
      <c r="M1631" t="inlineStr">
        <is>
          <t>Background: This research project aims to build a Machine Learning algorithm (ML) to predict first-time ADHD diagnosis, given that it is the most frequent mental disorder for the non-adult population. Methods: 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 2023 The Authors. JCPP Advances published by John Wiley &amp; Sons Ltd on behalf of Association for Child and Adolescent Mental Health.</t>
        </is>
      </c>
      <c r="P1631" t="inlineStr">
        <is>
          <t>10.1002/jcv2.12193</t>
        </is>
      </c>
      <c r="R1631" t="inlineStr">
        <is>
          <t>https://www.scopus.com/inward/record.uri?eid=2-s2.0-85200437521&amp;doi=10.1002%2Fjcv2.12193&amp;partnerID=40&amp;md5=a5efd998b914f4678a755a29939a9cdd</t>
        </is>
      </c>
      <c r="S1631" t="inlineStr">
        <is>
          <t>attention-deficit hyperactive disorder; comorbidity; machine learning</t>
        </is>
      </c>
      <c r="V1631" t="inlineStr">
        <is>
          <t>All Open Access; Gold Open Access; Green Open Access</t>
        </is>
      </c>
      <c r="W1631" t="inlineStr">
        <is>
          <t>Scopus</t>
        </is>
      </c>
      <c r="X1631" t="inlineStr">
        <is>
          <t>2-s2.0-85200437521</t>
        </is>
      </c>
      <c r="AD1631" t="inlineStr">
        <is>
          <t>Scopus</t>
        </is>
      </c>
    </row>
    <row r="1632" hidden="1">
      <c r="A1632" t="inlineStr">
        <is>
          <t>AI-Enhanced Cognitive Wellness: Integrating NcBT and Human–Computer Interaction in Global Health Tourism</t>
        </is>
      </c>
      <c r="B1632">
        <f>IF(COUNTIF($A$1:A1631,
IF(ISNUMBER(MATCH(RIGHT(TRIM(A1631),1),{".",",",";",":","!","?"},0)),
LEFT(TRIM(A1631),LEN(TRIM(A1631))-1),
TRIM(A1631)
))=1,
"Not Duplicate",
"Duplicate")</f>
        <v/>
      </c>
      <c r="C1632">
        <f>_xlfn.IFNA(_xlfn.XLOOKUP(A1632, Table1[Title], Table1[Inclusion/Exclusion Decision]), "Added studies")</f>
        <v/>
      </c>
      <c r="D1632" t="inlineStr">
        <is>
          <t>Heliades G.; Gkintoni E.; Panas G.; Halkiopoulos C.; Boutsinas B.</t>
        </is>
      </c>
      <c r="H1632" t="n">
        <v>2025</v>
      </c>
      <c r="I1632" t="inlineStr">
        <is>
          <t>Springer Proceedings in Business and Economics</t>
        </is>
      </c>
      <c r="M1632" t="inlineStr">
        <is>
          <t>This research paper systematically explores the integration of Artificial Intelligence (AI) within Neurocognitive Behavioral Therapy (NcBT) and its implications for global health tourism, particularly emphasizing Human–Computer Interaction (HCI). AI's role in enhancing NcBT includes personalizing treatment plans, providing real-time monitoring, and offering predictive analytics, thereby improving cognitive function and addressing maladaptive behaviors. The study highlights the advantages such as increased accessibility, cost-effectiveness, and high-quality care, while also addressing challenges like privacy concerns, cultural sensitivity, and regulatory hurdles. The literature review underscores AI's potential in personalizing NcBT interventions and its growing role in health tourism, driven by the demand for accessible and tailored solutions. The review identifies significant research findings, including AI's ability to predict cognitive decline, enhance cognitive screening, and provide scalable diagnostic tools. It emphasizes the diverse applications of AI—from VR technologies for cognitive assessment to AI-based serious games for monitoring attention levels in children with ADHD. Despite its potential, the paper calls for addressing ethical and regulatory considerations to ensure sustainable and equitable implementation of AI-enhanced NcBT. The conclusion suggests a promising future for AI in global neurocognitive wellness, provided that thorough scientific research and rigorous regulatory frameworks are established. The findings offer valuable insights for advancing AI-driven cognitive wellness interventions, highlighting the need for adaptive, ethical, and effective solutions in the ever-evolving landscape of global health tourism. © The Author(s), under exclusive license to Springer Nature Switzerland AG 2025.</t>
        </is>
      </c>
      <c r="P1632" t="inlineStr">
        <is>
          <t>10.1007/978-3-031-78471-2_38</t>
        </is>
      </c>
      <c r="R1632" t="inlineStr">
        <is>
          <t>https://www.scopus.com/inward/record.uri?eid=2-s2.0-105008198971&amp;doi=10.1007%2F978-3-031-78471-2_38&amp;partnerID=40&amp;md5=220882659a1f04ab080216f48b4a2bf8</t>
        </is>
      </c>
      <c r="S1632" t="inlineStr">
        <is>
          <t>AI; Cognitive wellness; Cultural sensitivity; HCI; Health tourism; L86; M31; NcBT; Neuroplasticity; O32; O33; Personalized treatment; Z32; Z33</t>
        </is>
      </c>
      <c r="W1632" t="inlineStr">
        <is>
          <t>Scopus</t>
        </is>
      </c>
      <c r="X1632" t="inlineStr">
        <is>
          <t>2-s2.0-105008198971</t>
        </is>
      </c>
      <c r="AD1632" t="inlineStr">
        <is>
          <t>Scopus</t>
        </is>
      </c>
    </row>
    <row r="1633">
      <c r="A1633" t="inlineStr">
        <is>
          <t>Efficient Deep Learning Approach for Diagnosis of Attention-Deficit/Hyperactivity Disorder in Children Based on EEG Signals</t>
        </is>
      </c>
      <c r="B1633">
        <f>IF(COUNTIF($A$1:A1632,
IF(ISNUMBER(MATCH(RIGHT(TRIM(A1632),1),{".",",",";",":","!","?"},0)),
LEFT(TRIM(A1632),LEN(TRIM(A1632))-1),
TRIM(A1632)
))=1,
"Not Duplicate",
"Duplicate")</f>
        <v/>
      </c>
      <c r="C1633">
        <f>_xlfn.IFNA(_xlfn.XLOOKUP(A1633, Table1[Title], Table1[Inclusion/Exclusion Decision]), "Added studies")</f>
        <v/>
      </c>
      <c r="D1633" t="inlineStr">
        <is>
          <t>Jahani H.; Safaei A.A.</t>
        </is>
      </c>
      <c r="H1633" t="n">
        <v>2024</v>
      </c>
      <c r="I1633" t="inlineStr">
        <is>
          <t>Cognitive Computation</t>
        </is>
      </c>
      <c r="J1633" t="n">
        <v>16</v>
      </c>
      <c r="K1633" t="n">
        <v>5</v>
      </c>
      <c r="M1633" t="inlineStr">
        <is>
          <t>Attention-deficit/hyperactivity disorder (ADHD) is a behavioral disorder in children that can persist into adulthood if not treated. Early diagnosis of this condition is crucial for effective treatment. The database includes 61 children with attention-deficit/hyperactivity disorder and 60 healthy children as a control group. To diagnose children with ADHD, features were first extracted from EEG signals. Next, a convolutional neural network model was trained, and a new residual network was introduced. The two proposed models were evaluated using tenfold cross-validation on the test data. The average accuracy and F1 score were 92.52% and 93.6%, respectively, for the convolutional model and 96.8% and 97.1% for the ResNet model on the epoch data, respectively. On the other hand, accuracy for subject-based prediction was 96.5% for the convolution model and 98.6% for the modified ResNet model. Accuracy, precision, recall, and F1 score for the proposed ResNet model are better than the convolution model proposed in previous studies and better than the proposed model in the literature. This work presents a paradigm shift in the cognitive-inspired domain by introducing a novel ResNet model for ADHD diagnosis. The model’s exceptional accuracy, exceeding conventional methods, showcases its potential as a biologically inspired tool. This opens avenues for exploring the neurological underpinnings of ADHD because the model can be used for the manifold learning of EEG signals. Analyzing the proposed network can lead to a deeper understanding of EEG, bridging the gap between artificial intelligence and cognitive neuroscience. The paper’s innovative approach has far-reaching implications, offering a concrete application of cognitive principles to improve mental health diagnostics in children. It is important to note that the data were augmented and the classification model is based on a single experiment containing a very small number of children but the results, and accuracy of classification, are based on classifying augmented data samples that compose the EEG signals of this small number of individuals. It is prudent to undertake a comprehensive investigation into the efficacy of these models across a broad cohort of subjects. © The Author(s), under exclusive licence to Springer Science+Business Media, LLC, part of Springer Nature 2024.</t>
        </is>
      </c>
      <c r="P1633" t="inlineStr">
        <is>
          <t>10.1007/s12559-024-10302-3</t>
        </is>
      </c>
      <c r="R1633" t="inlineStr">
        <is>
          <t>https://www.scopus.com/inward/record.uri?eid=2-s2.0-85194763105&amp;doi=10.1007%2Fs12559-024-10302-3&amp;partnerID=40&amp;md5=eb47a7c722953c8d84696979f9ffd416</t>
        </is>
      </c>
      <c r="S1633" t="inlineStr">
        <is>
          <t>Attention-deficit/hyperactivity disorder; Convolutional neural networks; Deep learning; Diagnosis; Residual network; Time–frequency representation</t>
        </is>
      </c>
      <c r="U1633" t="inlineStr">
        <is>
          <t>Biomedical signal processing; Biomimetics; Classification (of information); Convolution; Convolutional neural networks; Deep learning; Neurology; Attention deficit hyperactivity disorder; Convolution model; Convolutional neural network; Deep learning; Early diagnosis; EEG signals; F1 scores; Learning approach; Residual network; Time-frequency representations; Diagnosis</t>
        </is>
      </c>
      <c r="W1633" t="inlineStr">
        <is>
          <t>Scopus</t>
        </is>
      </c>
      <c r="X1633" t="inlineStr">
        <is>
          <t>2-s2.0-85194763105</t>
        </is>
      </c>
      <c r="AD1633" t="inlineStr">
        <is>
          <t>Scopus</t>
        </is>
      </c>
    </row>
    <row r="1634">
      <c r="A1634" t="inlineStr">
        <is>
          <t>Big Data Analytics for Uncovering Voxel Connectivity Patterns in Attention Deficit Hyperactivity Disorder</t>
        </is>
      </c>
      <c r="B1634">
        <f>IF(COUNTIF($A$1:A1633,
IF(ISNUMBER(MATCH(RIGHT(TRIM(A1633),1),{".",",",";",":","!","?"},0)),
LEFT(TRIM(A1633),LEN(TRIM(A1633))-1),
TRIM(A1633)
))=1,
"Not Duplicate",
"Duplicate")</f>
        <v/>
      </c>
      <c r="C1634">
        <f>_xlfn.IFNA(_xlfn.XLOOKUP(A1634, Table1[Title], Table1[Inclusion/Exclusion Decision]), "Added studies")</f>
        <v/>
      </c>
      <c r="D1634" t="inlineStr">
        <is>
          <t>Caraka R.E.; Supardi K.; Gio P.U.; Isnaniawardhani V.; Chen R.C.; Djatmiko B.; Pardamean B.</t>
        </is>
      </c>
      <c r="H1634" t="n">
        <v>2025</v>
      </c>
      <c r="I1634" t="inlineStr">
        <is>
          <t>Journal of Multidisciplinary Healthcare</t>
        </is>
      </c>
      <c r="J1634" t="n">
        <v>18</v>
      </c>
      <c r="M1634" t="inlineStr">
        <is>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 © 2025 Caraka et al.</t>
        </is>
      </c>
      <c r="P1634" t="inlineStr">
        <is>
          <t>10.2147/JMDH.S523137</t>
        </is>
      </c>
      <c r="R1634" t="inlineStr">
        <is>
          <t>https://www.scopus.com/inward/record.uri?eid=2-s2.0-105012204670&amp;doi=10.2147%2FJMDH.S523137&amp;partnerID=40&amp;md5=08451d0e5b8a5a68bdfe9d7f86b166c3</t>
        </is>
      </c>
      <c r="S1634" t="inlineStr">
        <is>
          <t>activation function; ADHD; brain voxels; deep learning; feature selection; machine learning; neuroimaging</t>
        </is>
      </c>
      <c r="U1634" t="inlineStr">
        <is>
          <t>Article; attention deficit hyperactivity disorder; brain region; computer assisted tomography; data analytics; data classification; deep learning; deep neural network; dimensionality reduction; feature extraction; human; image analysis; mathematical analysis; nerve cell network; neuroimaging; nuclear magnetic resonance imaging; principal component analysis; social network; voxel based morphometry; voxel connectivity pattern</t>
        </is>
      </c>
      <c r="V1634" t="inlineStr">
        <is>
          <t>All Open Access; Gold Open Access; Green Open Access</t>
        </is>
      </c>
      <c r="W1634" t="inlineStr">
        <is>
          <t>Scopus</t>
        </is>
      </c>
      <c r="X1634" t="inlineStr">
        <is>
          <t>2-s2.0-105012204670</t>
        </is>
      </c>
      <c r="AD1634" t="inlineStr">
        <is>
          <t>Scopus</t>
        </is>
      </c>
    </row>
    <row r="1635" hidden="1">
      <c r="A1635" t="inlineStr">
        <is>
          <t>General trait and workplace fear of missing out (FoMO) and the neurodiverse mind: Exploring autism, ADHD, and internal representation profiles</t>
        </is>
      </c>
      <c r="B1635">
        <f>IF(COUNTIF($A$1:A1634,
IF(ISNUMBER(MATCH(RIGHT(TRIM(A1634),1),{".",",",";",":","!","?"},0)),
LEFT(TRIM(A1634),LEN(TRIM(A1634))-1),
TRIM(A1634)
))=1,
"Not Duplicate",
"Duplicate")</f>
        <v/>
      </c>
      <c r="C1635">
        <f>_xlfn.IFNA(_xlfn.XLOOKUP(A1635, Table1[Title], Table1[Inclusion/Exclusion Decision]), "Added studies")</f>
        <v/>
      </c>
      <c r="D1635" t="inlineStr">
        <is>
          <t>McKee P.; Boulhadi K.; Nadelhoffer T.</t>
        </is>
      </c>
      <c r="H1635" t="n">
        <v>2026</v>
      </c>
      <c r="I1635" t="inlineStr">
        <is>
          <t>Personality and Individual Differences</t>
        </is>
      </c>
      <c r="J1635" t="n">
        <v>257</v>
      </c>
      <c r="L1635" t="n">
        <v>113749</v>
      </c>
      <c r="M1635"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 © 2026 Elsevier Ltd.</t>
        </is>
      </c>
      <c r="P1635" t="inlineStr">
        <is>
          <t>10.1016/j.paid.2026.113749</t>
        </is>
      </c>
      <c r="R1635" t="inlineStr">
        <is>
          <t>https://www.scopus.com/inward/record.uri?eid=2-s2.0-105032428416&amp;doi=10.1016%2Fj.paid.2026.113749&amp;partnerID=40&amp;md5=89e523922bf33e01aae8e2e3f4845636</t>
        </is>
      </c>
      <c r="W1635" t="inlineStr">
        <is>
          <t>Scopus</t>
        </is>
      </c>
      <c r="X1635" t="inlineStr">
        <is>
          <t>2-s2.0-105032428416</t>
        </is>
      </c>
      <c r="AD1635" t="inlineStr">
        <is>
          <t>Scopus</t>
        </is>
      </c>
    </row>
    <row r="1636">
      <c r="A1636" t="inlineStr">
        <is>
          <t>Neuro-Statistical Analysis for ADHD Detection</t>
        </is>
      </c>
      <c r="B1636">
        <f>IF(COUNTIF($A$1:A1635,
IF(ISNUMBER(MATCH(RIGHT(TRIM(A1635),1),{".",",",";",":","!","?"},0)),
LEFT(TRIM(A1635),LEN(TRIM(A1635))-1),
TRIM(A1635)
))=1,
"Not Duplicate",
"Duplicate")</f>
        <v/>
      </c>
      <c r="C1636">
        <f>_xlfn.IFNA(_xlfn.XLOOKUP(A1636, Table1[Title], Table1[Inclusion/Exclusion Decision]), "Added studies")</f>
        <v/>
      </c>
      <c r="D1636" t="inlineStr">
        <is>
          <t>Tiwary I.; Umamaheshwari S.; Jayashri P.</t>
        </is>
      </c>
      <c r="H1636" t="n">
        <v>2024</v>
      </c>
      <c r="I1636" t="inlineStr">
        <is>
          <t>AIP Conference Proceedings</t>
        </is>
      </c>
      <c r="J1636" t="n">
        <v>3242</v>
      </c>
      <c r="K1636" t="n">
        <v>1</v>
      </c>
      <c r="L1636" t="n">
        <v>40001</v>
      </c>
      <c r="M1636" t="inlineStr">
        <is>
          <t>Attention-deficit/hyperactivity disorder (ADHD) is a complex neurodevelopmental disorder characterized by symptoms such as inattention, hyperactivity, and impulsivity. Early and accurate diagnosis of ADHD is crucial for effective intervention and management. This project presents a novel approach to detect ADHD in individuals using brain scan data and machine learning techniques. The study utilizes a brain scan-making machine, and the data is pre-processed and analysed using popular Python libraries, including NumPy and Pandas. To develop the predictive model, TensorFlow and TensorFlow Keras layers are employed for building and training the deep learning model. The proposed methodology aims to identify distinct brain activity patterns associated with ADHD, allowing for the reliable prediction of ADHD presence in individuals. The project emphasizes the potential of machine learning in neuroimaging research for ADHD detection, with practical implications for early diagnosis and personalized treatment strategies. © 2024 American Institute of Physics Inc.. All rights reserved.</t>
        </is>
      </c>
      <c r="P1636" t="inlineStr">
        <is>
          <t>10.1063/5.0234324</t>
        </is>
      </c>
      <c r="R1636" t="inlineStr">
        <is>
          <t>https://www.scopus.com/inward/record.uri?eid=2-s2.0-85206369858&amp;doi=10.1063%2F5.0234324&amp;partnerID=40&amp;md5=e2b484570f3c11bb299d95b33044aa96</t>
        </is>
      </c>
      <c r="W1636" t="inlineStr">
        <is>
          <t>Scopus</t>
        </is>
      </c>
      <c r="X1636" t="inlineStr">
        <is>
          <t>2-s2.0-85206369858</t>
        </is>
      </c>
      <c r="AD1636" t="inlineStr">
        <is>
          <t>Scopus</t>
        </is>
      </c>
    </row>
    <row r="1637">
      <c r="A1637" t="inlineStr">
        <is>
          <t>Learning and memory processes in behavioural addiction: A systematic review</t>
        </is>
      </c>
      <c r="B1637">
        <f>IF(COUNTIF($A$1:A1636,
IF(ISNUMBER(MATCH(RIGHT(TRIM(A1636),1),{".",",",";",":","!","?"},0)),
LEFT(TRIM(A1636),LEN(TRIM(A1636))-1),
TRIM(A1636)
))=1,
"Not Duplicate",
"Duplicate")</f>
        <v/>
      </c>
      <c r="C1637">
        <f>_xlfn.IFNA(_xlfn.XLOOKUP(A1637, Table1[Title], Table1[Inclusion/Exclusion Decision]), "Added studies")</f>
        <v/>
      </c>
      <c r="D1637" t="inlineStr">
        <is>
          <t>Ngetich R.; Villalba-García C.; Soborun Y.; Vékony T.; Czakó A.; Demetrovics Z.; Németh D.</t>
        </is>
      </c>
      <c r="H1637" t="n">
        <v>2024</v>
      </c>
      <c r="I1637" t="inlineStr">
        <is>
          <t>Neuroscience and Biobehavioral Reviews</t>
        </is>
      </c>
      <c r="J1637" t="n">
        <v>163</v>
      </c>
      <c r="L1637" t="n">
        <v>105747</v>
      </c>
      <c r="M1637" t="inlineStr">
        <is>
          <t>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 © 2024 Elsevier Ltd</t>
        </is>
      </c>
      <c r="P1637" t="inlineStr">
        <is>
          <t>10.1016/j.neubiorev.2024.105747</t>
        </is>
      </c>
      <c r="R1637" t="inlineStr">
        <is>
          <t>https://www.scopus.com/inward/record.uri?eid=2-s2.0-85195576978&amp;doi=10.1016%2Fj.neubiorev.2024.105747&amp;partnerID=40&amp;md5=c62e62471c85bb1bc08bc5f5c92bd8c6</t>
        </is>
      </c>
      <c r="S1637" t="inlineStr">
        <is>
          <t>Behavioural addictions; Learning; Memory; Neural mechanisms</t>
        </is>
      </c>
      <c r="U1637" t="inlineStr">
        <is>
          <t>Behavior, Addictive; Brain; Executive Function; Gambling; Humans; Learning; Memory; Memory, Short-Term; cocaine; sulpiride; addiction; adult; alexithymia; amygdala; anxiety; associative learning; attention; attention deficit hyperactivity disorder; behavioral addiction; classical conditioning; cognition; compulsive buying; connectivity density; decision making; depression; dorsal anterior cingulate cortex; dorsal striatum; dorsolateral prefrontal cortex; drug dependence; DSM-5; electroencephalography; empiricism; episodic memory; executive function; exercise addiction; female; food addiction; functional connectivity; functional magnetic resonance imaging; gambling; game addiction; hippocampus; hoarding disorder; human; hypersexuality; hypoactivity; impulse control disorder; insula; internet addiction; learning; lingual gyrus; male; memory; Mini Mental State Examination; Montreal cognitive assessment; negative reinforcement; nerve cell network; neuropsychological assessment; nucleus accumbens; operant conditioning; pathological gambling; pornography; positive reinforcement; procedural memory; prospective memory; psychoeducation; psychotherapy; quality control; quality of life; quasi experimental study; randomized controlled trial (topic); reinforcement learning (machine learning); reversal learning; Review; Rey auditory verbal learning test; sexual addiction; sexual behavior; social learning; substance use; superior frontal gyrus; systematic review; task performance; temporal cortex; transcranial direct current stimulation; virtual reality; visual attention; visual memory; Wechsler adult intelligence scale; Wisconsin Card Sorting Test; workaholism; working memory; addiction; brain; memory; pathophysiology; physiology; short term memory</t>
        </is>
      </c>
      <c r="V1637" t="inlineStr">
        <is>
          <t>All Open Access; Green Open Access</t>
        </is>
      </c>
      <c r="W1637" t="inlineStr">
        <is>
          <t>Scopus</t>
        </is>
      </c>
      <c r="X1637" t="inlineStr">
        <is>
          <t>2-s2.0-85195576978</t>
        </is>
      </c>
      <c r="AD1637" t="inlineStr">
        <is>
          <t>Scopus</t>
        </is>
      </c>
    </row>
    <row r="1638">
      <c r="A1638" t="inlineStr">
        <is>
          <t>OUTCOMES IN MACHINE LEARNING MODELS FOR CHILD PSYCHIATRY: A SYSTEMATIC REVIEW OF THE LITERATURE</t>
        </is>
      </c>
      <c r="B1638">
        <f>IF(COUNTIF($A$1:A1637,
IF(ISNUMBER(MATCH(RIGHT(TRIM(A1637),1),{".",",",";",":","!","?"},0)),
LEFT(TRIM(A1637),LEN(TRIM(A1637))-1),
TRIM(A1637)
))=1,
"Not Duplicate",
"Duplicate")</f>
        <v/>
      </c>
      <c r="C1638">
        <f>_xlfn.IFNA(_xlfn.XLOOKUP(A1638, Table1[Title], Table1[Inclusion/Exclusion Decision]), "Added studies")</f>
        <v/>
      </c>
      <c r="D1638" t="inlineStr">
        <is>
          <t>Till A.C.; Briganti G.</t>
        </is>
      </c>
      <c r="H1638" t="n">
        <v>2025</v>
      </c>
      <c r="I1638" t="inlineStr">
        <is>
          <t>Psychiatria Danubina</t>
        </is>
      </c>
      <c r="J1638" t="n">
        <v>37</v>
      </c>
      <c r="M1638" t="inlineStr">
        <is>
          <t>Machine learning (ML) offers powerful tools to address the complexity and data richness of mental health research. By detecting subtle patterns, integrating diverse datasets, and supporting precise decision-making, ML holds promise for enhancing diagnosis, prognosis, and personalized treatment. In child and adolescent psychiatry - characterized by marked clinical heterogeneity and developmental variability - ML may help disentangle complexity and guide clinical care. This systematic review examined studies applying ML to psychiatric disorders in individuals aged 0–18 years. Of 65 identified studies, 33 met inclusion criteria. Most focused on attention-deficit/hyperactivity disorder (ADHD) and autism spectrum disorder (ASD), with others addressing schizophrenia, bipolar disorder, eating disorders, suicidal behaviors, and depression. Overall, the emphasis was on diagnostic applications. Findings were heterogeneous due to variability in algorithms, datasets, and outcome measures, with performance ranging from modest to high. However, small sample sizes, lack of external validation, and overfitting remain major barriers. ML in child and adolescent psychiatry is at an early stage but shows considerable promise, requiring standardized methods, interpretability, and ethical safeguards for clinical translation. © 2025, Medicinska Naklada Zagreb. All rights reserved.</t>
        </is>
      </c>
      <c r="R1638" t="inlineStr">
        <is>
          <t>https://www.scopus.com/inward/record.uri?eid=2-s2.0-105016768429&amp;partnerID=40&amp;md5=e5bfa9ffaf3c26f93012baae1330b563</t>
        </is>
      </c>
      <c r="S1638" t="inlineStr">
        <is>
          <t>child psychiatry; computational psychiatry; data science; machine learning; personalised medicine</t>
        </is>
      </c>
      <c r="U1638" t="inlineStr">
        <is>
          <t>Adolescent; Child; Child Psychiatry; Child, Preschool; Humans; Infant; Machine Learning; Mental Disorders; age distribution; algorithm; attention deficit hyperactivity disorder; autism; bipolar disorder; child psychiatry; clinical feature; depression; diagnostic procedure; eating disorder; human; machine learning; mental disease; outcome assessment; population research; Review; sample size; schizophrenia; suicidal behavior; suicide prevention; systematic review; adolescent; child; diagnosis; infant; mental disease; preschool child; procedures; therapy</t>
        </is>
      </c>
      <c r="W1638" t="inlineStr">
        <is>
          <t>Scopus</t>
        </is>
      </c>
      <c r="X1638" t="inlineStr">
        <is>
          <t>2-s2.0-105016768429</t>
        </is>
      </c>
      <c r="AD1638" t="inlineStr">
        <is>
          <t>Scopus</t>
        </is>
      </c>
    </row>
    <row r="1639" hidden="1">
      <c r="A1639" t="inlineStr">
        <is>
          <t>Empirically derived symptom profiles in adults with attention-Deficit/hyperactivity disorder: An unsupervised machine learning approach</t>
        </is>
      </c>
      <c r="B1639">
        <f>IF(COUNTIF($A$1:A1638,
IF(ISNUMBER(MATCH(RIGHT(TRIM(A1638),1),{".",",",";",":","!","?"},0)),
LEFT(TRIM(A1638),LEN(TRIM(A1638))-1),
TRIM(A1638)
))=1,
"Not Duplicate",
"Duplicate")</f>
        <v/>
      </c>
      <c r="C1639">
        <f>_xlfn.IFNA(_xlfn.XLOOKUP(A1639, Table1[Title], Table1[Inclusion/Exclusion Decision]), "Added studies")</f>
        <v/>
      </c>
      <c r="D1639" t="inlineStr">
        <is>
          <t>Rodriguez V.J.; Finley J.-C.A.; Liu Q.; Alfonso D.; Basurto K.S.; Oh A.; Nili A.; Paltell K.C.; Hoots J.K.; Ovsiew G.P.; Resch Z.J.; Ulrich D.M.; Soble J.R.</t>
        </is>
      </c>
      <c r="H1639" t="n">
        <v>2026</v>
      </c>
      <c r="I1639" t="inlineStr">
        <is>
          <t>Applied Neuropsychology: Adult</t>
        </is>
      </c>
      <c r="J1639" t="n">
        <v>33</v>
      </c>
      <c r="K1639" t="n">
        <v>1</v>
      </c>
      <c r="M1639" t="inlineStr">
        <is>
          <t>Background: Attention-deficit/hyperactivity disorder (ADHD) is associated with various cognitive, behavioral, and mood symptoms that complicate diagnosis and treatment. The heterogeneity of these symptoms may also vary depending on certain sociodemographic factors. It is therefore important to establish more homogenous symptom profiles in patients with ADHD and determine their association with the patient’s sociodemographic makeup. The current study used unsupervised machine learning to identify symptom profiles across various cognitive, behavioral, and mood symptoms in adults with ADHD. It was then examined whether symptom profiles differed based on relevant sociodemographic factors. Methods: Participants were 382 adult outpatients (62% female; 51% non-Hispanic White) referred for neuropsychological evaluation for ADHD. Results: Employing Gaussian Mixture Modeling, we identified two distinct symptom profiles in adults with ADHD: “ADHD-Plus Symptom Profile” and “ADHD-Predominate Symptom Profile.” These profiles were primarily differentiated by internalizing psychopathology (Cohen’s d = 1.94-2.05), rather than by subjective behavioral and cognitive symptoms of ADHD or neurocognitive test performance. In a subset of 126 adults without ADHD who were referred for the same evaluation, the unsupervised machine learning algorithm only identified one symptom profile. Group comparison analyses indicated that female patients were most likely to present with an ADHD-Plus Symptom Profile (χ2 = 5.43, p &lt;.001). Conclusion: The machine learning technique used in this study appears to be an effective way to elucidate symptom profiles emerging from comprehensive ADHD evaluations. These findings further underscore the importance of considering internalizing symptoms and patients’ sex when contextualizing adult ADHD diagnosis and treatment. © 2024 Taylor &amp; Francis Group, LLC.</t>
        </is>
      </c>
      <c r="P1639" t="inlineStr">
        <is>
          <t>10.1080/23279095.2024.2343022</t>
        </is>
      </c>
      <c r="R1639" t="inlineStr">
        <is>
          <t>https://www.scopus.com/inward/record.uri?eid=2-s2.0-85191300034&amp;doi=10.1080%2F23279095.2024.2343022&amp;partnerID=40&amp;md5=a7a204da3bc5efb4a91fd3b994cc2816</t>
        </is>
      </c>
      <c r="S1639" t="inlineStr">
        <is>
          <t>ADHD; internalizing symptoms; machine learning; neuropsychology; symptom profile</t>
        </is>
      </c>
      <c r="U1639" t="inlineStr">
        <is>
          <t>Adult; Attention Deficit Disorder with Hyperactivity; Female; Humans; Machine Learning; Male; Middle Aged; Neuropsychological Tests; Unsupervised Machine Learning; Young Adult; adult; attention deficit hyperactivity disorder; complication; diagnosis; female; human; machine learning; male; middle aged; neuropsychological assessment; pathophysiology; unsupervised machine learning; young adult</t>
        </is>
      </c>
      <c r="W1639" t="inlineStr">
        <is>
          <t>Scopus</t>
        </is>
      </c>
      <c r="X1639" t="inlineStr">
        <is>
          <t>2-s2.0-85191300034</t>
        </is>
      </c>
      <c r="AD1639" t="inlineStr">
        <is>
          <t>Scopus</t>
        </is>
      </c>
    </row>
    <row r="1640" hidden="1">
      <c r="A1640" t="inlineStr">
        <is>
          <t>AdaCluCSL: an approach for autism spectrum disorder prediction using adaptive clustering smote and cost-sensitive learning</t>
        </is>
      </c>
      <c r="B1640">
        <f>IF(COUNTIF($A$1:A1639,
IF(ISNUMBER(MATCH(RIGHT(TRIM(A1639),1),{".",",",";",":","!","?"},0)),
LEFT(TRIM(A1639),LEN(TRIM(A1639))-1),
TRIM(A1639)
))=1,
"Not Duplicate",
"Duplicate")</f>
        <v/>
      </c>
      <c r="C1640">
        <f>_xlfn.IFNA(_xlfn.XLOOKUP(A1640, Table1[Title], Table1[Inclusion/Exclusion Decision]), "Added studies")</f>
        <v/>
      </c>
      <c r="D1640" t="inlineStr">
        <is>
          <t>Kavitha M.; Kasthuri M.</t>
        </is>
      </c>
      <c r="H1640" t="n">
        <v>2025</v>
      </c>
      <c r="I1640" t="inlineStr">
        <is>
          <t>International Journal of Computational Biology and Drug Design</t>
        </is>
      </c>
      <c r="J1640" t="n">
        <v>16</v>
      </c>
      <c r="K1640" t="n">
        <v>3</v>
      </c>
      <c r="M1640" t="inlineStr">
        <is>
          <t>Machine learning struggles to predict autism spectrum disorder (ASD) due to real-world datasets’ underlying class imbalance. Adaptive cluster SMOTE and cost-sensitive learning (AdaCluCSL) is a new approach that improves ASD prediction accuracy. Combining adaptive k-means clustering SMOTE with cost-sensitive learning achieves this. Because positive ASD samples are few, conventional classification methods sometimes have poor predictive accuracy. AdaCluCSL uses adaptive clustering to find complex clusters in the underrepresented class and address this disparity. It then creates synthetic samples using SMOTE with cluster-specific weights. Then, the enriched samples are used with the original cases to train a cost-sensitive classifier that allocates additional costs to minority class misclassifications. Experimental tests on benchmark ASD datasets show that AdaCluCSL improves ASD prediction accuracy. Precision and recall rates have improved significantly, outperforming traditional methods. The AdaCluCSL algorithm can advance ASD prediction. It solves uneven data distribution issues, making early diagnosis and intervention more reliable. Copyright © 2025 Inderscience Enterprises Ltd.</t>
        </is>
      </c>
      <c r="P1640" t="inlineStr">
        <is>
          <t>10.1504/IJCBDD.2025.146187</t>
        </is>
      </c>
      <c r="R1640" t="inlineStr">
        <is>
          <t>https://www.scopus.com/inward/record.uri?eid=2-s2.0-105004727765&amp;doi=10.1504%2FIJCBDD.2025.146187&amp;partnerID=40&amp;md5=77b062373864631f3fd5ddc1852bd462</t>
        </is>
      </c>
      <c r="S1640" t="inlineStr">
        <is>
          <t>adaptive cluster SMOTE; cost-sensitive learning; cost-sensitive learning (AdaCluCSL); CSL; imbalance classification; K-means cluster; prediction of autism spectrum disorder (ASD); SMOTE; synthetic minority oversampling technique</t>
        </is>
      </c>
      <c r="U1640" t="inlineStr">
        <is>
          <t>biological marker; algorithm; Article; artificial intelligence; attention deficit hyperactivity disorder; autism; benchmarking; child; data clustering; female; human; learning; major clinical study; receiver operating characteristic; sensitivity and specificity; training</t>
        </is>
      </c>
      <c r="W1640" t="inlineStr">
        <is>
          <t>Scopus</t>
        </is>
      </c>
      <c r="X1640" t="inlineStr">
        <is>
          <t>2-s2.0-105004727765</t>
        </is>
      </c>
      <c r="AD1640" t="inlineStr">
        <is>
          <t>Scopus</t>
        </is>
      </c>
    </row>
    <row r="1641">
      <c r="A1641" t="inlineStr">
        <is>
          <t>Explainable Artificial Intelligence for Predicting Attention Deficit Hyperactivity Disorder in Children and Adults</t>
        </is>
      </c>
      <c r="B1641">
        <f>IF(COUNTIF($A$1:A1640,
IF(ISNUMBER(MATCH(RIGHT(TRIM(A1640),1),{".",",",";",":","!","?"},0)),
LEFT(TRIM(A1640),LEN(TRIM(A1640))-1),
TRIM(A1640)
))=1,
"Not Duplicate",
"Duplicate")</f>
        <v/>
      </c>
      <c r="C1641">
        <f>_xlfn.IFNA(_xlfn.XLOOKUP(A1641, Table1[Title], Table1[Inclusion/Exclusion Decision]), "Added studies")</f>
        <v/>
      </c>
      <c r="D1641" t="inlineStr">
        <is>
          <t>Namasse, Z; Tabaa, M; Hidila, Z; Mouchawrab, S</t>
        </is>
      </c>
      <c r="H1641" t="n">
        <v>2025</v>
      </c>
      <c r="I1641" t="n">
        <v>13</v>
      </c>
      <c r="J1641" t="n">
        <v>2</v>
      </c>
      <c r="M1641" t="inlineStr">
        <is>
          <t>Attention Deficit Hyperactivity Disorder (ADHD) is a disorder that starts in childhood, sometimes persisting into adulthood. It puts a strain on their social, professional, family, and environmental lives, which can exacerbate disorders such as anxiety, depression, and bipolar disorder. Background/Objectives: This paper aims to predict ADHD in children and adults and explain the main factors impacting this disorder. Methods: We start by introducing the main symptoms and challenges ADHD poses for children and adults such as epilepsy and depression. Then, we present the results of existing research on three ADHD comorbidities: anxiety, depression, and bipolar disorder, and their possible continuity in adulthood with therapeutic implications. After that, we explain the impact of this disorder and its relationship with these comorbidities on the affected patient's health and environment and list proposed treatments. We propose a methodology for predicting this impairment in children and adults by using Machine Learning algorithms (ML), Explainable Artificial Intelligence (XAI), and two datasets, the National Survey for Children's Health (NSCH) (2022) for the children and the ADHD|Mental Health for the adults. Results: Logistic Regression (LR) was the most suitable algorithm for children, with an accuracy of 99%. As for adults, the XGBoost (XGB) was the most performant ML method, with an accuracy of 100%. Conclusions: Lack of sleep and excessive smiling/laughing are among the factors having an impact on ADHD for children, whereas anxiety and depression affect ADHD adults.</t>
        </is>
      </c>
      <c r="P1641" t="inlineStr">
        <is>
          <t>10.3390/healthcare13020155</t>
        </is>
      </c>
      <c r="R1641">
        <f>HYPERLINK("http://dx.doi.org/10.3390/healthcare13020155","http://dx.doi.org/10.3390/healthcare13020155")</f>
        <v/>
      </c>
      <c r="AD1641">
        <f>HYPERLINK("https%3A%2F%2Fwww.webofscience.com%2Fwos%2Fwoscc%2Ffull-record%2FWOS:001403807600001","View Full Record in Web of Science")</f>
        <v/>
      </c>
    </row>
    <row r="1642">
      <c r="A1642" t="inlineStr">
        <is>
          <t>Diagnosis of attention deficit hyperactivity disorder: A deep learning approach</t>
        </is>
      </c>
      <c r="B1642">
        <f>IF(COUNTIF($A$1:A1641,
IF(ISNUMBER(MATCH(RIGHT(TRIM(A1641),1),{".",",",";",":","!","?"},0)),
LEFT(TRIM(A1641),LEN(TRIM(A1641))-1),
TRIM(A1641)
))=1,
"Not Duplicate",
"Duplicate")</f>
        <v/>
      </c>
      <c r="C1642">
        <f>_xlfn.IFNA(_xlfn.XLOOKUP(A1642, Table1[Title], Table1[Inclusion/Exclusion Decision]), "Added studies")</f>
        <v/>
      </c>
      <c r="D1642" t="inlineStr">
        <is>
          <t>Alsharif, N; Al-Adhaileh, MH; Al-Yaari, M</t>
        </is>
      </c>
      <c r="H1642" t="n">
        <v>2024</v>
      </c>
      <c r="I1642" t="n">
        <v>9</v>
      </c>
      <c r="J1642" t="n">
        <v>5</v>
      </c>
      <c r="M1642" t="inlineStr">
        <is>
          <t>demonstrating the capabilities of advanced artificial intelligence models in enhancing diagnostic accuracy and efficacy.</t>
        </is>
      </c>
      <c r="P1642" t="inlineStr">
        <is>
          <t>10.3934/math.2024517</t>
        </is>
      </c>
      <c r="R1642">
        <f>HYPERLINK("http://dx.doi.org/10.3934/math.2024517","http://dx.doi.org/10.3934/math.2024517")</f>
        <v/>
      </c>
      <c r="AD1642">
        <f>HYPERLINK("https%3A%2F%2Fwww.webofscience.com%2Fwos%2Fwoscc%2Ffull-record%2FWOS:001186951900005","View Full Record in Web of Science")</f>
        <v/>
      </c>
    </row>
    <row r="1643">
      <c r="A1643" t="inlineStr">
        <is>
          <t>Artificial intelligence in ADHD assessment: a comprehensive review of research progress from early screening to precise differential diagnosis</t>
        </is>
      </c>
      <c r="B1643">
        <f>IF(COUNTIF($A$1:A1642,
IF(ISNUMBER(MATCH(RIGHT(TRIM(A1642),1),{".",",",";",":","!","?"},0)),
LEFT(TRIM(A1642),LEN(TRIM(A1642))-1),
TRIM(A1642)
))=1,
"Not Duplicate",
"Duplicate")</f>
        <v/>
      </c>
      <c r="C1643">
        <f>_xlfn.IFNA(_xlfn.XLOOKUP(A1643, Table1[Title], Table1[Inclusion/Exclusion Decision]), "Added studies")</f>
        <v/>
      </c>
      <c r="D1643" t="inlineStr">
        <is>
          <t>Zhao, CJ; Xu, Y; Li, RX; Li, HW; Zhang, M</t>
        </is>
      </c>
      <c r="H1643" t="n">
        <v>2025</v>
      </c>
      <c r="I1643" t="n">
        <v>8</v>
      </c>
      <c r="M1643" t="inlineStr">
        <is>
          <t>Attention deficit hyperactivity disorder (ADHD) diagnosis traditionally relies on subjective assessments, which lead to challenges like symptom overlap, heterogeneity, and misdiagnosis risk. Artificial intelligence (AI), especially machine learning (ML) and deep learning (DL), offers objective assessment opportunities by processing complex multimodal data (behavioral, neurophysiological, neuroimaging, genetic). This paper reviews AI's current applications in objective ADHD assessment, covering early screening, risk prediction, diagnostic assistance, classification, assistance in precise differential diagnosis, symptom quantification, and heterogeneous subtype identification. While AI models show significant potential in extracting objective biomarkers and improving assessment efficiency, the field faces challenges: insufficient standardized data, limited generalization, interpretability issues, potential biases, and lack of rigorous clinical validation. Future research must establish large-scale, standardized multimodal databases, develop robust, interpretable, and fair AI models, and conduct rigorous clinical translation validation to achieve responsible, precise, objective, and personalized ADHD assessment and management.</t>
        </is>
      </c>
      <c r="P1643" t="inlineStr">
        <is>
          <t>10.3389/frai.2025.1624485</t>
        </is>
      </c>
      <c r="R1643">
        <f>HYPERLINK("http://dx.doi.org/10.3389/frai.2025.1624485","http://dx.doi.org/10.3389/frai.2025.1624485")</f>
        <v/>
      </c>
      <c r="AD1643">
        <f>HYPERLINK("https%3A%2F%2Fwww.webofscience.com%2Fwos%2Fwoscc%2Ffull-record%2FWOS:001571578700001","View Full Record in Web of Science")</f>
        <v/>
      </c>
    </row>
    <row r="1644" hidden="1">
      <c r="A1644" t="inlineStr">
        <is>
          <t>XAI Reveals the Causes of Attention Deficit Hyperactivity Disorder (ADHD) Bias in Student Performance Prediction</t>
        </is>
      </c>
      <c r="B1644">
        <f>IF(COUNTIF($A$1:A1643,
IF(ISNUMBER(MATCH(RIGHT(TRIM(A1643),1),{".",",",";",":","!","?"},0)),
LEFT(TRIM(A1643),LEN(TRIM(A1643))-1),
TRIM(A1643)
))=1,
"Not Duplicate",
"Duplicate")</f>
        <v/>
      </c>
      <c r="C1644">
        <f>_xlfn.IFNA(_xlfn.XLOOKUP(A1644, Table1[Title], Table1[Inclusion/Exclusion Decision]), "Added studies")</f>
        <v/>
      </c>
      <c r="D1644" t="inlineStr">
        <is>
          <t>Lee, H; Belitz, C; Nasiar, N; Bosch, N</t>
        </is>
      </c>
      <c r="H1644" t="n">
        <v>2025</v>
      </c>
      <c r="M1644"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is>
      </c>
      <c r="P1644" t="inlineStr">
        <is>
          <t>10.1145/3706468.3706521</t>
        </is>
      </c>
      <c r="R1644">
        <f>HYPERLINK("http://dx.doi.org/10.1145/3706468.3706521","http://dx.doi.org/10.1145/3706468.3706521")</f>
        <v/>
      </c>
      <c r="AD1644">
        <f>HYPERLINK("https%3A%2F%2Fwww.webofscience.com%2Fwos%2Fwoscc%2Ffull-record%2FWOS:001440918000038","View Full Record in Web of Science")</f>
        <v/>
      </c>
    </row>
    <row r="1645" hidden="1">
      <c r="A1645" t="inlineStr">
        <is>
          <t>Enhancing Psychologists' Understanding Through Explainable Deep Learning Framework for ADHD Diagnosis</t>
        </is>
      </c>
      <c r="B1645">
        <f>IF(COUNTIF($A$1:A1644,
IF(ISNUMBER(MATCH(RIGHT(TRIM(A1644),1),{".",",",";",":","!","?"},0)),
LEFT(TRIM(A1644),LEN(TRIM(A1644))-1),
TRIM(A1644)
))=1,
"Not Duplicate",
"Duplicate")</f>
        <v/>
      </c>
      <c r="C1645">
        <f>_xlfn.IFNA(_xlfn.XLOOKUP(A1645, Table1[Title], Table1[Inclusion/Exclusion Decision]), "Added studies")</f>
        <v/>
      </c>
      <c r="D1645" t="inlineStr">
        <is>
          <t>Rehman, A; Lin, JCW; Heldal, I</t>
        </is>
      </c>
      <c r="H1645" t="n">
        <v>2025</v>
      </c>
      <c r="I1645" t="n">
        <v>42</v>
      </c>
      <c r="J1645" t="n">
        <v>2</v>
      </c>
      <c r="M1645" t="inlineStr">
        <is>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t>
        </is>
      </c>
      <c r="P1645" t="inlineStr">
        <is>
          <t>10.1111/exsy.13788</t>
        </is>
      </c>
      <c r="R1645">
        <f>HYPERLINK("http://dx.doi.org/10.1111/exsy.13788","http://dx.doi.org/10.1111/exsy.13788")</f>
        <v/>
      </c>
      <c r="AD1645">
        <f>HYPERLINK("https%3A%2F%2Fwww.webofscience.com%2Fwos%2Fwoscc%2Ffull-record%2FWOS:001357081100001","View Full Record in Web of Science")</f>
        <v/>
      </c>
    </row>
    <row r="1646" hidden="1">
      <c r="A1646" t="inlineStr">
        <is>
          <t>Diagnosing attention-deficit hyperactivity disorder (ADHD) using artificial intelligence: a clinical study in the UK</t>
        </is>
      </c>
      <c r="B1646">
        <f>IF(COUNTIF($A$1:A1645,
IF(ISNUMBER(MATCH(RIGHT(TRIM(A1645),1),{".",",",";",":","!","?"},0)),
LEFT(TRIM(A1645),LEN(TRIM(A1645))-1),
TRIM(A1645)
))=1,
"Not Duplicate",
"Duplicate")</f>
        <v/>
      </c>
      <c r="C1646">
        <f>_xlfn.IFNA(_xlfn.XLOOKUP(A1646, Table1[Title], Table1[Inclusion/Exclusion Decision]), "Added studies")</f>
        <v/>
      </c>
      <c r="D1646" t="inlineStr">
        <is>
          <t>Chen, TH; Tachmazidis, I; Batsakis, S; Adamou, M; Papadakis, E; Antoniou, G</t>
        </is>
      </c>
      <c r="H1646" t="n">
        <v>2023</v>
      </c>
      <c r="I1646" t="n">
        <v>14</v>
      </c>
      <c r="M1646" t="inlineStr">
        <is>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t>
        </is>
      </c>
      <c r="P1646" t="inlineStr">
        <is>
          <t>10.3389/fpsyt.2023.1164433</t>
        </is>
      </c>
      <c r="R1646">
        <f>HYPERLINK("http://dx.doi.org/10.3389/fpsyt.2023.1164433","http://dx.doi.org/10.3389/fpsyt.2023.1164433")</f>
        <v/>
      </c>
      <c r="AD1646">
        <f>HYPERLINK("https%3A%2F%2Fwww.webofscience.com%2Fwos%2Fwoscc%2Ffull-record%2FWOS:001016196500001","View Full Record in Web of Science")</f>
        <v/>
      </c>
    </row>
    <row r="1647" hidden="1">
      <c r="A1647" t="inlineStr">
        <is>
          <t>Prediction of attention deficit hyperactivity disorder based on explainable artificial intelligence</t>
        </is>
      </c>
      <c r="B1647">
        <f>IF(COUNTIF($A$1:A1646,
IF(ISNUMBER(MATCH(RIGHT(TRIM(A1646),1),{".",",",";",":","!","?"},0)),
LEFT(TRIM(A1646),LEN(TRIM(A1646))-1),
TRIM(A1646)
))=1,
"Not Duplicate",
"Duplicate")</f>
        <v/>
      </c>
      <c r="C1647">
        <f>_xlfn.IFNA(_xlfn.XLOOKUP(A1647, Table1[Title], Table1[Inclusion/Exclusion Decision]), "Added studies")</f>
        <v/>
      </c>
      <c r="D1647" t="inlineStr">
        <is>
          <t>Navarro-Soria, I; Rico-Juan, JR; de Mier, RJR; Lavigne-Cervan, R</t>
        </is>
      </c>
      <c r="H1647" t="n">
        <v>2025</v>
      </c>
      <c r="I1647" t="n">
        <v>14</v>
      </c>
      <c r="J1647" t="n">
        <v>4</v>
      </c>
      <c r="M1647" t="inlineStr">
        <is>
          <t>Accurate assessment of Attention Deficit Hyperactivity Disorder (ADHD) is crucial for the effective treatment of affected individuals. Traditionally, psychometric tests such as the WISC-IV have been utilized to gather evidence and identify patterns or factors contributing to ADHD diagnosis. However, in recent years, the use of machine learning (ML) models in conjunction with post-hoc eXplainable Artificial Intelligence (XAI) techniques has improved our ability to make precise predictions and provide transparent explanations. The objective of this study is twofold: firstly, to predict the likelihood of an individual receiving an ADHD diagnosis using ML algorithms, and secondly, to offer interpretable insights into the decision-making process of the ML model. The dataset under scrutiny comprises 694 cases collected over the past decade in Spain, including information on age, gender, and WISC-IV test scores. The outcome variable is the professional diagnosis. Diverse ML algorithms representing various learning styles were rigorously evaluated through a stratified 10-fold cross-validation, with performance assessed using key metrics, including accuracy, area under the receiver operating characteristic curve, sensitivity, and specificity. Models were compared using both the full set of initial features and a well-suited wrapper-type feature selection algorithm (Boruta). Following the identification of the most suitable model, Shapley additive values were computed to assign weights to each predictor based on their additive contribution to the outcome and to elucidate the predictions. Strikingly, a reduced set of 8 out of the initial 20 variables produced results comparable to using the full feature set. Among the ML models tested, the Random Forest algorithm outperformed others on most metrics (ACC = 0.90, AUC = 0.94, Sensitivity = 0.91, Specificity = 0.92). Notably, the principal predictors, ranked by importance, included GAI - CPI, WMI, CPI, PSI, VCI, WMI - PSI, PRI, and LN. Individual case examples exhibit variations in predictions depending on unique characteristics, including instances of false positives and negatives. Our ML model adeptly predicted ADHD diagnoses in 90% of cases, with potential for further enhancement by expanding our database. Furthermore, the use of XAI techniques enables the elucidation of salient factors in individual cases, thereby aiding inexperienced professionals in the diagnostic process and facilitating comparison with expert assessments. It is important to note that this tool is designed to support the ADHD diagnostic process, where the medical professional always has the final say in decision-making.</t>
        </is>
      </c>
      <c r="P1647" t="inlineStr">
        <is>
          <t>10.1080/21622965.2024.2336019</t>
        </is>
      </c>
      <c r="R1647">
        <f>HYPERLINK("http://dx.doi.org/10.1080/21622965.2024.2336019","http://dx.doi.org/10.1080/21622965.2024.2336019")</f>
        <v/>
      </c>
      <c r="AD1647">
        <f>HYPERLINK("https%3A%2F%2Fwww.webofscience.com%2Fwos%2Fwoscc%2Ffull-record%2FWOS:001199973800001","View Full Record in Web of Science")</f>
        <v/>
      </c>
    </row>
    <row r="1648" hidden="1">
      <c r="A1648" t="inlineStr">
        <is>
          <t>Artificial intelligence for children with attention deficit/hyperactivity disorder: a scoping review</t>
        </is>
      </c>
      <c r="B1648">
        <f>IF(COUNTIF($A$1:A1647,
IF(ISNUMBER(MATCH(RIGHT(TRIM(A1647),1),{".",",",";",":","!","?"},0)),
LEFT(TRIM(A1647),LEN(TRIM(A1647))-1),
TRIM(A1647)
))=1,
"Not Duplicate",
"Duplicate")</f>
        <v/>
      </c>
      <c r="C1648">
        <f>_xlfn.IFNA(_xlfn.XLOOKUP(A1648, Table1[Title], Table1[Inclusion/Exclusion Decision]), "Added studies")</f>
        <v/>
      </c>
      <c r="D1648" t="inlineStr">
        <is>
          <t>Sun, B; Cai, F; Huang, HM; Li, B; Wei, B</t>
        </is>
      </c>
      <c r="H1648" t="n">
        <v>2025</v>
      </c>
      <c r="I1648" t="n">
        <v>250</v>
      </c>
      <c r="M1648" t="inlineStr">
        <is>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t>
        </is>
      </c>
      <c r="P1648" t="inlineStr">
        <is>
          <t>10.3389/ebm.2025.10238</t>
        </is>
      </c>
      <c r="R1648">
        <f>HYPERLINK("http://dx.doi.org/10.3389/ebm.2025.10238","http://dx.doi.org/10.3389/ebm.2025.10238")</f>
        <v/>
      </c>
      <c r="AD1648">
        <f>HYPERLINK("https%3A%2F%2Fwww.webofscience.com%2Fwos%2Fwoscc%2Ffull-record%2FWOS:001484295100001","View Full Record in Web of Science")</f>
        <v/>
      </c>
    </row>
    <row r="1649" hidden="1">
      <c r="A1649" t="inlineStr">
        <is>
          <t>Mental Health Diagnosis: A Case for Explainable Artificial Intelligence</t>
        </is>
      </c>
      <c r="B1649">
        <f>IF(COUNTIF($A$1:A1648,
IF(ISNUMBER(MATCH(RIGHT(TRIM(A1648),1),{".",",",";",":","!","?"},0)),
LEFT(TRIM(A1648),LEN(TRIM(A1648))-1),
TRIM(A1648)
))=1,
"Not Duplicate",
"Duplicate")</f>
        <v/>
      </c>
      <c r="C1649">
        <f>_xlfn.IFNA(_xlfn.XLOOKUP(A1649, Table1[Title], Table1[Inclusion/Exclusion Decision]), "Added studies")</f>
        <v/>
      </c>
      <c r="D1649" t="inlineStr">
        <is>
          <t>Antoniou, G; Papadakis, E; Baryannis, G</t>
        </is>
      </c>
      <c r="H1649" t="n">
        <v>2022</v>
      </c>
      <c r="I1649" t="n">
        <v>31</v>
      </c>
      <c r="J1649" t="n">
        <v>3</v>
      </c>
      <c r="M1649" t="inlineStr">
        <is>
          <t>Mental illnesses are becoming increasingly prevalent, in turn leading to an increased interest in exploring artificial intelligence (AI) solutions to facilitate and enhance healthcare processes ranging from diagnosis to monitoring and treatment. In contrast to application areas where black box systems may be acceptable, explainability in healthcare applications is essential, especially in the case of diagnosing complex and sensitive mental health issues. In this paper, we first summarize recent developments in AI research for mental health, followed by an overview of approaches to explainable AI and their potential benefits in healthcare settings. We then present a recent case study of applying explainable AI for ADHD diagnosis which is used as a basis to identify challenges in realizing explainable AI solutions for mental health diagnosis and potential future research directions to address these challenges.</t>
        </is>
      </c>
      <c r="P1649" t="inlineStr">
        <is>
          <t>10.1142/S0218213022410032</t>
        </is>
      </c>
      <c r="R1649">
        <f>HYPERLINK("http://dx.doi.org/10.1142/S0218213022410032","http://dx.doi.org/10.1142/S0218213022410032")</f>
        <v/>
      </c>
      <c r="AD1649">
        <f>HYPERLINK("https%3A%2F%2Fwww.webofscience.com%2Fwos%2Fwoscc%2Ffull-record%2FWOS:000790423900008","View Full Record in Web of Science")</f>
        <v/>
      </c>
    </row>
    <row r="1650">
      <c r="A1650" t="inlineStr">
        <is>
          <t>Deep neural network technique for automated detection of ADHD and CD using ECG signal</t>
        </is>
      </c>
      <c r="B1650">
        <f>IF(COUNTIF($A$1:A1649,
IF(ISNUMBER(MATCH(RIGHT(TRIM(A1649),1),{".",",",";",":","!","?"},0)),
LEFT(TRIM(A1649),LEN(TRIM(A1649))-1),
TRIM(A1649)
))=1,
"Not Duplicate",
"Duplicate")</f>
        <v/>
      </c>
      <c r="C1650">
        <f>_xlfn.IFNA(_xlfn.XLOOKUP(A1650, Table1[Title], Table1[Inclusion/Exclusion Decision]), "Added studies")</f>
        <v/>
      </c>
      <c r="D1650" t="inlineStr">
        <is>
          <t>Loh, HW; Ooi, CP; Oh, SL; Barua, PD; Tan, YR; Molinari, F; March, S; Acharya, UR; Fung, DSS</t>
        </is>
      </c>
      <c r="H1650" t="n">
        <v>2023</v>
      </c>
      <c r="I1650" t="n">
        <v>241</v>
      </c>
      <c r="M1650" t="inlineStr">
        <is>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t>
        </is>
      </c>
      <c r="P1650" t="inlineStr">
        <is>
          <t>10.1016/j.cmpb.2023.107775</t>
        </is>
      </c>
      <c r="R1650">
        <f>HYPERLINK("http://dx.doi.org/10.1016/j.cmpb.2023.107775","http://dx.doi.org/10.1016/j.cmpb.2023.107775")</f>
        <v/>
      </c>
      <c r="AD1650">
        <f>HYPERLINK("https%3A%2F%2Fwww.webofscience.com%2Fwos%2Fwoscc%2Ffull-record%2FWOS:001073050400001","View Full Record in Web of Science")</f>
        <v/>
      </c>
    </row>
    <row r="1651" hidden="1">
      <c r="A1651" t="inlineStr">
        <is>
          <t>Automatic Diagnosis of Attention Deficit Hyperactivity Disorder with Continuous Wavelet Transform and Convolutional Neural Network</t>
        </is>
      </c>
      <c r="B1651">
        <f>IF(COUNTIF($A$1:A1650,
IF(ISNUMBER(MATCH(RIGHT(TRIM(A1650),1),{".",",",";",":","!","?"},0)),
LEFT(TRIM(A1650),LEN(TRIM(A1650))-1),
TRIM(A1650)
))=1,
"Not Duplicate",
"Duplicate")</f>
        <v/>
      </c>
      <c r="C1651">
        <f>_xlfn.IFNA(_xlfn.XLOOKUP(A1651, Table1[Title], Table1[Inclusion/Exclusion Decision]), "Added studies")</f>
        <v/>
      </c>
      <c r="D1651" t="inlineStr">
        <is>
          <t>Altun, S; Alkan, A; Altun, H</t>
        </is>
      </c>
      <c r="H1651" t="n">
        <v>2022</v>
      </c>
      <c r="I1651" t="n">
        <v>20</v>
      </c>
      <c r="J1651" t="n">
        <v>4</v>
      </c>
      <c r="M1651" t="inlineStr">
        <is>
          <t>Objective: The attention deficit hyperactivity disorder has a negative impact on the child's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88.33%.Conclusion: The model we propose shows that an automatic system based on artificial intelligence can be created, as well as revealing the relationship between temperament characteristics in the diagnosis of attention deficit hyperactivity in the data set we created.</t>
        </is>
      </c>
      <c r="P1651" t="inlineStr">
        <is>
          <t>10.9758/cpn.2022.20.4.715</t>
        </is>
      </c>
      <c r="R1651">
        <f>HYPERLINK("http://dx.doi.org/10.9758/cpn.2022.20.4.715","http://dx.doi.org/10.9758/cpn.2022.20.4.715")</f>
        <v/>
      </c>
      <c r="AD1651">
        <f>HYPERLINK("https%3A%2F%2Fwww.webofscience.com%2Fwos%2Fwoscc%2Ffull-record%2FWOS:000946026200013","View Full Record in Web of Science")</f>
        <v/>
      </c>
    </row>
    <row r="1652" hidden="1">
      <c r="A1652" t="inlineStr">
        <is>
          <t>Integrating explainable AI with clinical features to enhance ADHD diagnostic understanding</t>
        </is>
      </c>
      <c r="B1652">
        <f>IF(COUNTIF($A$1:A1651,
IF(ISNUMBER(MATCH(RIGHT(TRIM(A1651),1),{".",",",";",":","!","?"},0)),
LEFT(TRIM(A1651),LEN(TRIM(A1651))-1),
TRIM(A1651)
))=1,
"Not Duplicate",
"Duplicate")</f>
        <v/>
      </c>
      <c r="C1652">
        <f>_xlfn.IFNA(_xlfn.XLOOKUP(A1652, Table1[Title], Table1[Inclusion/Exclusion Decision]), "Added studies")</f>
        <v/>
      </c>
      <c r="D1652" t="inlineStr">
        <is>
          <t>Shakeel, HM; Antoniou, G; Adamou, M</t>
        </is>
      </c>
      <c r="H1652" t="n">
        <v>2025</v>
      </c>
      <c r="I1652" t="n">
        <v>16</v>
      </c>
      <c r="M1652" t="inlineStr">
        <is>
          <t>Introduction Attention Deficit Hyperactivity Disorder (ADHD) in adults remains challenging to diagnose accurately, with over- and under-diagnosis common due to reliance on subjective clinical judgement. Although machine learning (ML) tools have shown promise in improving diagnostic accuracy, their limited transparency restricts clinical adoption. Existing research rarely integrates broad clinical, substance-use, and quality-of-life measures into a unified predictive framework, nor does it systematically compare explainable artificial intelligence (XAI) outputs with traditional statistical analyses.Methods We retrospectively analysed 786 anonymised adult assessments (January 2019-December 2024) from a UK specialist mental health service. The dataset included demographics; validated symptom scales (MDQ, GAD-7, PHQ-9, CAARS, DIVA); substance-use screens (AUDIT, DAST); and EQ-5D-3L quality-of-life indices. An XGBoost classifier was trained using a stratified split and evaluated on the held-out test set. Model interpretability was examined using SHapley Additive exPlanations (SHAP). SHAP attributions were triangulated with traditional exploratory analyses, including Pearson correlation matrices and Welch's t-tests, to validate feature relevance and identify interaction effects.Results The model achieved 77% accuracy and an AUC-ROC of 0.82. CAARS ADHD Raw scores and DIVA adulthood inattentiveness emerged as the strongest predictors of ADHD diagnosis. SHAP analysis revealed important interaction patterns, including depressive symptom severity (PHQ-9) amplifying the predictive contribution of ADHD symptom scales. Age and gender moderated key feature effects, suggesting demographic variability in symptom expression. Traditional EDA confirmed the statistical significance of these predictors while highlighting complementary linear associations, supporting the robustness of the SHAP-derived explanation profiles.Discussion Integrating multimodal clinical features with transparent ML methods provides interpretable, clinically aligned insights into adult ADHD diagnosis. The combined SHAP-EDA approach identifies actionable thresholds, clarifies differential feature contributions, and highlights the importance of comorbidity and demographic context in diagnostic evaluation. These findings support a patient-centred, data-driven framework for improving diagnostic consistency in clinical practice. Future work should focus on multi-site validation and temporal analyses to assess generalisability and stability of feature influences over time.</t>
        </is>
      </c>
      <c r="P1652" t="inlineStr">
        <is>
          <t>10.3389/fpsyt.2025.1706216</t>
        </is>
      </c>
      <c r="R1652">
        <f>HYPERLINK("http://dx.doi.org/10.3389/fpsyt.2025.1706216","http://dx.doi.org/10.3389/fpsyt.2025.1706216")</f>
        <v/>
      </c>
      <c r="AD1652">
        <f>HYPERLINK("https%3A%2F%2Fwww.webofscience.com%2Fwos%2Fwoscc%2Ffull-record%2FWOS:001634240400001","View Full Record in Web of Science")</f>
        <v/>
      </c>
    </row>
    <row r="1653" hidden="1">
      <c r="A1653" t="inlineStr">
        <is>
          <t>Application of Artificial Intelligence in the MRI Classification Task of Human Brain Neurological and Psychiatric Diseases: A Scoping Review</t>
        </is>
      </c>
      <c r="B1653">
        <f>IF(COUNTIF($A$1:A1652,
IF(ISNUMBER(MATCH(RIGHT(TRIM(A1652),1),{".",",",";",":","!","?"},0)),
LEFT(TRIM(A1652),LEN(TRIM(A1652))-1),
TRIM(A1652)
))=1,
"Not Duplicate",
"Duplicate")</f>
        <v/>
      </c>
      <c r="C1653">
        <f>_xlfn.IFNA(_xlfn.XLOOKUP(A1653, Table1[Title], Table1[Inclusion/Exclusion Decision]), "Added studies")</f>
        <v/>
      </c>
      <c r="D1653" t="inlineStr">
        <is>
          <t>Zhang, Z; Li, GF; Xu, Y; Tang, XY</t>
        </is>
      </c>
      <c r="H1653" t="n">
        <v>2021</v>
      </c>
      <c r="I1653" t="n">
        <v>11</v>
      </c>
      <c r="J1653" t="n">
        <v>8</v>
      </c>
      <c r="M1653" t="inlineStr">
        <is>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is>
      </c>
      <c r="P1653" t="inlineStr">
        <is>
          <t>10.3390/diagnostics11081402</t>
        </is>
      </c>
      <c r="R1653">
        <f>HYPERLINK("http://dx.doi.org/10.3390/diagnostics11081402","http://dx.doi.org/10.3390/diagnostics11081402")</f>
        <v/>
      </c>
      <c r="AD1653">
        <f>HYPERLINK("https%3A%2F%2Fwww.webofscience.com%2Fwos%2Fwoscc%2Ffull-record%2FWOS:000689921900001","View Full Record in Web of Science")</f>
        <v/>
      </c>
    </row>
    <row r="1654" hidden="1">
      <c r="A1654" t="inlineStr">
        <is>
          <t>Machine Learning Methods for Diagnosing Autism Spectrum Disorder and Attention- Deficit/Hyperactivity Disorder Using Functional and Structural MRI: A Survey</t>
        </is>
      </c>
      <c r="B1654">
        <f>IF(COUNTIF($A$1:A1653,
IF(ISNUMBER(MATCH(RIGHT(TRIM(A1653),1),{".",",",";",":","!","?"},0)),
LEFT(TRIM(A1653),LEN(TRIM(A1653))-1),
TRIM(A1653)
))=1,
"Not Duplicate",
"Duplicate")</f>
        <v/>
      </c>
      <c r="C1654">
        <f>_xlfn.IFNA(_xlfn.XLOOKUP(A1654, Table1[Title], Table1[Inclusion/Exclusion Decision]), "Added studies")</f>
        <v/>
      </c>
      <c r="D1654" t="inlineStr">
        <is>
          <t>Eslami, T; Almuqhim, F; Raiker, JS; Saeed, F</t>
        </is>
      </c>
      <c r="H1654" t="n">
        <v>2021</v>
      </c>
      <c r="I1654" t="n">
        <v>14</v>
      </c>
      <c r="M1654" t="inlineStr">
        <is>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t>
        </is>
      </c>
      <c r="P1654" t="inlineStr">
        <is>
          <t>10.3389/fninf.2020.575999</t>
        </is>
      </c>
      <c r="R1654">
        <f>HYPERLINK("http://dx.doi.org/10.3389/fninf.2020.575999","http://dx.doi.org/10.3389/fninf.2020.575999")</f>
        <v/>
      </c>
      <c r="AD1654">
        <f>HYPERLINK("https%3A%2F%2Fwww.webofscience.com%2Fwos%2Fwoscc%2Ffull-record%2FWOS:000614082300001","View Full Record in Web of Science")</f>
        <v/>
      </c>
    </row>
    <row r="1655" hidden="1">
      <c r="A1655" t="inlineStr">
        <is>
          <t>ADHD/CD-NET: automated EEG-based characterization of ADHD and CD using explainable deep neural network technique</t>
        </is>
      </c>
      <c r="B1655">
        <f>IF(COUNTIF($A$1:A1654,
IF(ISNUMBER(MATCH(RIGHT(TRIM(A1654),1),{".",",",";",":","!","?"},0)),
LEFT(TRIM(A1654),LEN(TRIM(A1654))-1),
TRIM(A1654)
))=1,
"Not Duplicate",
"Duplicate")</f>
        <v/>
      </c>
      <c r="C1655">
        <f>_xlfn.IFNA(_xlfn.XLOOKUP(A1655, Table1[Title], Table1[Inclusion/Exclusion Decision]), "Added studies")</f>
        <v/>
      </c>
      <c r="D1655" t="inlineStr">
        <is>
          <t>Loh, HW; Ooi, CP; Oh, SL; Barua, PD; Tan, YR; Acharya, UR; Fung, DSS</t>
        </is>
      </c>
      <c r="H1655" t="n">
        <v>2024</v>
      </c>
      <c r="I1655" t="n">
        <v>18</v>
      </c>
      <c r="J1655" t="n">
        <v>4</v>
      </c>
      <c r="M1655" t="inlineStr">
        <is>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model's performance was evaluated using 10-fold cross-validation. Gradient-weighted class activation mapping (Grad-CAM) was also used to provide explanations for the prediction result made by the 'black box'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t>
        </is>
      </c>
      <c r="P1655" t="inlineStr">
        <is>
          <t>10.1007/s11571-023-10028-2</t>
        </is>
      </c>
      <c r="R1655">
        <f>HYPERLINK("http://dx.doi.org/10.1007/s11571-023-10028-2","http://dx.doi.org/10.1007/s11571-023-10028-2")</f>
        <v/>
      </c>
      <c r="AD1655">
        <f>HYPERLINK("https%3A%2F%2Fwww.webofscience.com%2Fwos%2Fwoscc%2Ffull-record%2FWOS:001121792200003","View Full Record in Web of Science")</f>
        <v/>
      </c>
    </row>
    <row r="1656" hidden="1">
      <c r="A1656" t="inlineStr">
        <is>
          <t>Toward explainable AI (XAI) for mental health detection based on language behavior</t>
        </is>
      </c>
      <c r="B1656">
        <f>IF(COUNTIF($A$1:A1655,
IF(ISNUMBER(MATCH(RIGHT(TRIM(A1655),1),{".",",",";",":","!","?"},0)),
LEFT(TRIM(A1655),LEN(TRIM(A1655))-1),
TRIM(A1655)
))=1,
"Not Duplicate",
"Duplicate")</f>
        <v/>
      </c>
      <c r="C1656">
        <f>_xlfn.IFNA(_xlfn.XLOOKUP(A1656, Table1[Title], Table1[Inclusion/Exclusion Decision]), "Added studies")</f>
        <v/>
      </c>
      <c r="D1656" t="inlineStr">
        <is>
          <t>Kerz, E; Zanwar, S; Qiao, Y; Wiechmann, D</t>
        </is>
      </c>
      <c r="H1656" t="n">
        <v>2023</v>
      </c>
      <c r="I1656" t="n">
        <v>14</v>
      </c>
      <c r="M1656" t="inlineStr">
        <is>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black-box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t>
        </is>
      </c>
      <c r="P1656" t="inlineStr">
        <is>
          <t>10.3389/fpsyt.2023.1219479</t>
        </is>
      </c>
      <c r="R1656">
        <f>HYPERLINK("http://dx.doi.org/10.3389/fpsyt.2023.1219479","http://dx.doi.org/10.3389/fpsyt.2023.1219479")</f>
        <v/>
      </c>
      <c r="AD1656">
        <f>HYPERLINK("https%3A%2F%2Fwww.webofscience.com%2Fwos%2Fwoscc%2Ffull-record%2FWOS:001128811400001","View Full Record in Web of Science")</f>
        <v/>
      </c>
    </row>
    <row r="1657" hidden="1">
      <c r="A1657" t="inlineStr">
        <is>
          <t>HYPERAKTIV: An Activity Dataset from Adult Patients with Attention-Deficit/Hyperactivity Disorder (ADHD)</t>
        </is>
      </c>
      <c r="B1657">
        <f>IF(COUNTIF($A$1:A1656,
IF(ISNUMBER(MATCH(RIGHT(TRIM(A1656),1),{".",",",";",":","!","?"},0)),
LEFT(TRIM(A1656),LEN(TRIM(A1656))-1),
TRIM(A1656)
))=1,
"Not Duplicate",
"Duplicate")</f>
        <v/>
      </c>
      <c r="C1657">
        <f>_xlfn.IFNA(_xlfn.XLOOKUP(A1657, Table1[Title], Table1[Inclusion/Exclusion Decision]), "Added studies")</f>
        <v/>
      </c>
      <c r="D1657" t="inlineStr">
        <is>
          <t>Hicks, SA; Stautland, A; Fasmer, OB; Forland, W; Hammer, HL; Halvorsen, P; Mjeldheim, K; Oedegaard, KJ; Osnes, B; Syrstad, VEG; Riegler, MA; Jakobsen, P</t>
        </is>
      </c>
      <c r="H1657" t="n">
        <v>2021</v>
      </c>
      <c r="M1657" t="inlineStr">
        <is>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adult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is>
      </c>
      <c r="P1657" t="inlineStr">
        <is>
          <t>10.1145/3458305.3478454</t>
        </is>
      </c>
      <c r="R1657">
        <f>HYPERLINK("http://dx.doi.org/10.1145/3458305.3478454","http://dx.doi.org/10.1145/3458305.3478454")</f>
        <v/>
      </c>
      <c r="AD1657">
        <f>HYPERLINK("https%3A%2F%2Fwww.webofscience.com%2Fwos%2Fwoscc%2Ffull-record%2FWOS:000723649200030","View Full Record in Web of Science")</f>
        <v/>
      </c>
    </row>
    <row r="1658">
      <c r="A1658" t="inlineStr">
        <is>
          <t>Machine Learning in ADHD and Depression Mental Health Diagnosis: A Survey</t>
        </is>
      </c>
      <c r="B1658">
        <f>IF(COUNTIF($A$1:A1657,
IF(ISNUMBER(MATCH(RIGHT(TRIM(A1657),1),{".",",",";",":","!","?"},0)),
LEFT(TRIM(A1657),LEN(TRIM(A1657))-1),
TRIM(A1657)
))=1,
"Not Duplicate",
"Duplicate")</f>
        <v/>
      </c>
      <c r="C1658">
        <f>_xlfn.IFNA(_xlfn.XLOOKUP(A1658, Table1[Title], Table1[Inclusion/Exclusion Decision]), "Added studies")</f>
        <v/>
      </c>
      <c r="D1658" t="inlineStr">
        <is>
          <t>Nash, C; Nair, R; Naqvi, SM</t>
        </is>
      </c>
      <c r="H1658" t="n">
        <v>2023</v>
      </c>
      <c r="I1658" t="n">
        <v>11</v>
      </c>
      <c r="M1658"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t>
        </is>
      </c>
      <c r="P1658" t="inlineStr">
        <is>
          <t>10.1109/ACCESS.2023.3304236</t>
        </is>
      </c>
      <c r="R1658">
        <f>HYPERLINK("http://dx.doi.org/10.1109/ACCESS.2023.3304236","http://dx.doi.org/10.1109/ACCESS.2023.3304236")</f>
        <v/>
      </c>
      <c r="AD1658">
        <f>HYPERLINK("https%3A%2F%2Fwww.webofscience.com%2Fwos%2Fwoscc%2Ffull-record%2FWOS:001051646800001","View Full Record in Web of Science")</f>
        <v/>
      </c>
    </row>
    <row r="1659" hidden="1">
      <c r="A1659" t="inlineStr">
        <is>
          <t>Developing System-Based Artificial Intelligence Models for Detecting the Deficit Hyperactivity Disorder</t>
        </is>
      </c>
      <c r="B1659">
        <f>IF(COUNTIF($A$1:A1658,
IF(ISNUMBER(MATCH(RIGHT(TRIM(A1658),1),{".",",",";",":","!","?"},0)),
LEFT(TRIM(A1658),LEN(TRIM(A1658))-1),
TRIM(A1658)
))=1,
"Not Duplicate",
"Duplicate")</f>
        <v/>
      </c>
      <c r="C1659">
        <f>_xlfn.IFNA(_xlfn.XLOOKUP(A1659, Table1[Title], Table1[Inclusion/Exclusion Decision]), "Added studies")</f>
        <v/>
      </c>
      <c r="D1659" t="inlineStr">
        <is>
          <t>Alkahtani, H; Aldhyani, THH; Ahmed, ZAT; Alqarni, AA</t>
        </is>
      </c>
      <c r="H1659" t="n">
        <v>2023</v>
      </c>
      <c r="I1659" t="n">
        <v>11</v>
      </c>
      <c r="J1659" t="n">
        <v>22</v>
      </c>
      <c r="M1659" t="inlineStr">
        <is>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t>
        </is>
      </c>
      <c r="P1659" t="inlineStr">
        <is>
          <t>10.3390/math11224698</t>
        </is>
      </c>
      <c r="R1659">
        <f>HYPERLINK("http://dx.doi.org/10.3390/math11224698","http://dx.doi.org/10.3390/math11224698")</f>
        <v/>
      </c>
      <c r="AD1659">
        <f>HYPERLINK("https%3A%2F%2Fwww.webofscience.com%2Fwos%2Fwoscc%2Ffull-record%2FWOS:001118124100001","View Full Record in Web of Science")</f>
        <v/>
      </c>
    </row>
    <row r="1660">
      <c r="A1660" t="inlineStr">
        <is>
          <t>A systematic review on the application of machine learning models in psychometric questionnaires for the diagnosis of attention deficit hyperactivity disorder</t>
        </is>
      </c>
      <c r="B1660">
        <f>IF(COUNTIF($A$1:A1659,
IF(ISNUMBER(MATCH(RIGHT(TRIM(A1659),1),{".",",",";",":","!","?"},0)),
LEFT(TRIM(A1659),LEN(TRIM(A1659))-1),
TRIM(A1659)
))=1,
"Not Duplicate",
"Duplicate")</f>
        <v/>
      </c>
      <c r="C1660">
        <f>_xlfn.IFNA(_xlfn.XLOOKUP(A1660, Table1[Title], Table1[Inclusion/Exclusion Decision]), "Added studies")</f>
        <v/>
      </c>
      <c r="D1660" t="inlineStr">
        <is>
          <t>Caselles-Pina, L; Quesada-López, A; Sújar, A; Hernández, EMG; Delgado-Gómez, D</t>
        </is>
      </c>
      <c r="H1660" t="n">
        <v>2024</v>
      </c>
      <c r="I1660" t="n">
        <v>60</v>
      </c>
      <c r="J1660" t="n">
        <v>3</v>
      </c>
      <c r="M1660" t="inlineStr">
        <is>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This systematic review has highlighted the importance of attention deficit hyperactivity disorder diagnosis based on machine learning techniques as a complement to traditional assessment. Advances in machine learning will help make the diagnosis of attention deficit hyperactivity disorder much more simple and effective. Future machine learning studies in attention deficit hyperactivity disorder should improve the interpretability of their results to make them more accessible to health specialists. image</t>
        </is>
      </c>
      <c r="P1660" t="inlineStr">
        <is>
          <t>10.1111/ejn.16288</t>
        </is>
      </c>
      <c r="R1660">
        <f>HYPERLINK("http://dx.doi.org/10.1111/ejn.16288","http://dx.doi.org/10.1111/ejn.16288")</f>
        <v/>
      </c>
      <c r="AD1660">
        <f>HYPERLINK("https%3A%2F%2Fwww.webofscience.com%2Fwos%2Fwoscc%2Ffull-record%2FWOS:001166404800001","View Full Record in Web of Science")</f>
        <v/>
      </c>
    </row>
    <row r="1661" hidden="1">
      <c r="A1661" t="inlineStr">
        <is>
          <t>Machine learning models effectively distinguish attention-deficit/ hyperactivity disorder using event-related potentials</t>
        </is>
      </c>
      <c r="B1661">
        <f>IF(COUNTIF($A$1:A1660,
IF(ISNUMBER(MATCH(RIGHT(TRIM(A1660),1),{".",",",";",":","!","?"},0)),
LEFT(TRIM(A1660),LEN(TRIM(A1660))-1),
TRIM(A1660)
))=1,
"Not Duplicate",
"Duplicate")</f>
        <v/>
      </c>
      <c r="C1661">
        <f>_xlfn.IFNA(_xlfn.XLOOKUP(A1661, Table1[Title], Table1[Inclusion/Exclusion Decision]), "Added studies")</f>
        <v/>
      </c>
      <c r="D1661" t="inlineStr">
        <is>
          <t>Ghasemi, E; Ebrahimi, M; Ebrahimie, E</t>
        </is>
      </c>
      <c r="H1661" t="n">
        <v>2022</v>
      </c>
      <c r="I1661" t="n">
        <v>16</v>
      </c>
      <c r="J1661" t="n">
        <v>6</v>
      </c>
      <c r="M1661" t="inlineStr">
        <is>
          <t>Accurate diagnosis of Attention-Deficit/Hyperactivity Disorder (ADHD) is a significant challenge. Misdiagnosis has significant negative medical side effects. Due to the complex nature of this disorder, there is no computational expert system for diagnosis. Recently, automatic diagnosis of ADHD by machine learning analysis of brain signals has received an increased attention. This paper aimed to achieve an accurate model to discriminate between ADHD patients and healthy controls by pattern discovery. Event-Related Potentials (ERP) data were collected from ADHD patients and healthy controls. After pre-processing, ERP signals were decomposed and features were calculated for different frequency bands. The classification was carried out based on each feature using seven machine learning algorithms. Important features were then selected and combined. To find specific patterns for each model, the classification was repeated using the proposed patterns. Results indicated that the combination of complementary features can significantly improve the performance of the predictive models. The newly developed features, defined based on band power, were able to provide the best classification using the Generalized Linear Model, Logistic Regression, and Deep Learning with the average accuracy and Receiver operating characteristic curve &gt; %99.85 and &gt; 0.999, respectively. High and low frequencies (Beta, Delta) performed better than the mid, frequencies in the discrimination of ADHD from control. Altogether, this study developed a machine learning expert system that minimises misdiagnosis of ADHD and is beneficial for the evaluation of treatment efficacy. [GRAPHICS] .</t>
        </is>
      </c>
      <c r="P1661" t="inlineStr">
        <is>
          <t>10.1007/s11571-021-09746-2</t>
        </is>
      </c>
      <c r="R1661">
        <f>HYPERLINK("http://dx.doi.org/10.1007/s11571-021-09746-2","http://dx.doi.org/10.1007/s11571-021-09746-2")</f>
        <v/>
      </c>
      <c r="AD1661">
        <f>HYPERLINK("https%3A%2F%2Fwww.webofscience.com%2Fwos%2Fwoscc%2Ffull-record%2FWOS:000755393000001","View Full Record in Web of Science")</f>
        <v/>
      </c>
    </row>
    <row r="1662">
      <c r="A1662" t="inlineStr">
        <is>
          <t>Predicting ADHD in Children and Adolescents With Artificial Intelligence: A Scoping Review of Common Models</t>
        </is>
      </c>
      <c r="B1662">
        <f>IF(COUNTIF($A$1:A1661,
IF(ISNUMBER(MATCH(RIGHT(TRIM(A1661),1),{".",",",";",":","!","?"},0)),
LEFT(TRIM(A1661),LEN(TRIM(A1661))-1),
TRIM(A1661)
))=1,
"Not Duplicate",
"Duplicate")</f>
        <v/>
      </c>
      <c r="C1662">
        <f>_xlfn.IFNA(_xlfn.XLOOKUP(A1662, Table1[Title], Table1[Inclusion/Exclusion Decision]), "Added studies")</f>
        <v/>
      </c>
      <c r="D1662" t="inlineStr">
        <is>
          <t>Ameri, A; Salmanizadeh, F; Kermani, HS; Ghaemi, MM</t>
        </is>
      </c>
      <c r="H1662" t="n">
        <v>2025</v>
      </c>
      <c r="I1662" t="n">
        <v>8</v>
      </c>
      <c r="J1662" t="n">
        <v>12</v>
      </c>
      <c r="M1662" t="inlineStr">
        <is>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t>
        </is>
      </c>
      <c r="P1662" t="inlineStr">
        <is>
          <t>10.1002/hsr2.71679</t>
        </is>
      </c>
      <c r="R1662">
        <f>HYPERLINK("http://dx.doi.org/10.1002/hsr2.71679","http://dx.doi.org/10.1002/hsr2.71679")</f>
        <v/>
      </c>
      <c r="AD1662">
        <f>HYPERLINK("https%3A%2F%2Fwww.webofscience.com%2Fwos%2Fwoscc%2Ffull-record%2FWOS:001644004100001","View Full Record in Web of Science")</f>
        <v/>
      </c>
    </row>
    <row r="1663" hidden="1">
      <c r="A1663" t="inlineStr">
        <is>
          <t>Big Data Analytics for Uncovering Voxel Connectivity Patterns in Attention Deficit Hyperactivity Disorder</t>
        </is>
      </c>
      <c r="B1663">
        <f>IF(COUNTIF($A$1:A1662,
IF(ISNUMBER(MATCH(RIGHT(TRIM(A1662),1),{".",",",";",":","!","?"},0)),
LEFT(TRIM(A1662),LEN(TRIM(A1662))-1),
TRIM(A1662)
))=1,
"Not Duplicate",
"Duplicate")</f>
        <v/>
      </c>
      <c r="C1663">
        <f>_xlfn.IFNA(_xlfn.XLOOKUP(A1663, Table1[Title], Table1[Inclusion/Exclusion Decision]), "Added studies")</f>
        <v/>
      </c>
      <c r="D1663" t="inlineStr">
        <is>
          <t>Caraka, RE; Supardi, K; Gio, PU; Isnaniawardhani, V; Chen, RC; Djatmiko, B; Pardamean, B</t>
        </is>
      </c>
      <c r="H1663" t="n">
        <v>2025</v>
      </c>
      <c r="I1663" t="n">
        <v>18</v>
      </c>
      <c r="M1663" t="inlineStr">
        <is>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t>
        </is>
      </c>
      <c r="P1663" t="inlineStr">
        <is>
          <t>10.2147/JMDH.S523137</t>
        </is>
      </c>
      <c r="R1663">
        <f>HYPERLINK("http://dx.doi.org/10.2147/JMDH.S523137","http://dx.doi.org/10.2147/JMDH.S523137")</f>
        <v/>
      </c>
      <c r="AD1663">
        <f>HYPERLINK("https%3A%2F%2Fwww.webofscience.com%2Fwos%2Fwoscc%2Ffull-record%2FWOS:001540722000001","View Full Record in Web of Science")</f>
        <v/>
      </c>
    </row>
    <row r="1664" hidden="1">
      <c r="A1664" t="inlineStr">
        <is>
          <t>The Impact of Using ChatGPT on Improving Focus in Students with High Cognitive Functioning Attention Deficit Hyperactivity Disorder</t>
        </is>
      </c>
      <c r="B1664">
        <f>IF(COUNTIF($A$1:A1663,
IF(ISNUMBER(MATCH(RIGHT(TRIM(A1663),1),{".",",",";",":","!","?"},0)),
LEFT(TRIM(A1663),LEN(TRIM(A1663))-1),
TRIM(A1663)
))=1,
"Not Duplicate",
"Duplicate")</f>
        <v/>
      </c>
      <c r="C1664">
        <f>_xlfn.IFNA(_xlfn.XLOOKUP(A1664, Table1[Title], Table1[Inclusion/Exclusion Decision]), "Added studies")</f>
        <v/>
      </c>
      <c r="D1664" t="inlineStr">
        <is>
          <t>Medghalchi, N; Rad, AH; Mousavi, MZ</t>
        </is>
      </c>
      <c r="H1664" t="n">
        <v>2025</v>
      </c>
      <c r="I1664" t="n">
        <v>12</v>
      </c>
      <c r="J1664" t="n">
        <v>1</v>
      </c>
      <c r="M1664" t="inlineStr">
        <is>
          <t>This article explores my personal experiences as a veterinary student diagnosed with attention deficit hyperactivity disorder(ADHD), focusing on how ChatGPT has figsignificantly helped me manage my symptoms and improve concentration,particularly during preparation for the IELTS exam. Despite my high cognitive abilities and early literacy, ADHD has posedchallenges in sustaining focus during intensive study periods. As a high-functioning individual with ADHD, incorporatingChatGPT into my study routine has been instrumental in enhancing both focus and productivity. This study underscores thepositive impact of ChatGPT as a digital tool for improving concentration and managing ADHD symptoms, demonstrating itspotential as an effective supplement to traditional interventions.</t>
        </is>
      </c>
      <c r="P1664" t="inlineStr">
        <is>
          <t>10.5812/ans-154348</t>
        </is>
      </c>
      <c r="R1664">
        <f>HYPERLINK("http://dx.doi.org/10.5812/ans-154348","http://dx.doi.org/10.5812/ans-154348")</f>
        <v/>
      </c>
      <c r="AD1664">
        <f>HYPERLINK("https%3A%2F%2Fwww.webofscience.com%2Fwos%2Fwoscc%2Ffull-record%2FWOS:001379451800003","View Full Record in Web of Science")</f>
        <v/>
      </c>
    </row>
    <row r="1665">
      <c r="A1665" t="inlineStr">
        <is>
          <t>Detecting Brain activity in ADHD children and healthy controls using Machine Learning Techniques</t>
        </is>
      </c>
      <c r="B1665">
        <f>IF(COUNTIF($A$1:A1664,
IF(ISNUMBER(MATCH(RIGHT(TRIM(A1664),1),{".",",",";",":","!","?"},0)),
LEFT(TRIM(A1664),LEN(TRIM(A1664))-1),
TRIM(A1664)
))=1,
"Not Duplicate",
"Duplicate")</f>
        <v/>
      </c>
      <c r="C1665">
        <f>_xlfn.IFNA(_xlfn.XLOOKUP(A1665, Table1[Title], Table1[Inclusion/Exclusion Decision]), "Added studies")</f>
        <v/>
      </c>
      <c r="D1665" t="inlineStr">
        <is>
          <t>Natarajan, P; Madanian, S</t>
        </is>
      </c>
      <c r="H1665" t="n">
        <v>2024</v>
      </c>
      <c r="M1665"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P1665" t="inlineStr">
        <is>
          <t>10.1145/3641142.3641156</t>
        </is>
      </c>
      <c r="R1665">
        <f>HYPERLINK("http://dx.doi.org/10.1145/3641142.3641156","http://dx.doi.org/10.1145/3641142.3641156")</f>
        <v/>
      </c>
      <c r="AD1665">
        <f>HYPERLINK("https%3A%2F%2Fwww.webofscience.com%2Fwos%2Fwoscc%2Ffull-record%2FWOS:001227440000010","View Full Record in Web of Science")</f>
        <v/>
      </c>
    </row>
    <row r="1666" hidden="1">
      <c r="A1666" t="inlineStr">
        <is>
          <t>Interpretable machine learning approaches for children's ADHD detection using clinical assessment data: an online web application deployment</t>
        </is>
      </c>
      <c r="B1666">
        <f>IF(COUNTIF($A$1:A1665,
IF(ISNUMBER(MATCH(RIGHT(TRIM(A1665),1),{".",",",";",":","!","?"},0)),
LEFT(TRIM(A1665),LEN(TRIM(A1665))-1),
TRIM(A1665)
))=1,
"Not Duplicate",
"Duplicate")</f>
        <v/>
      </c>
      <c r="C1666">
        <f>_xlfn.IFNA(_xlfn.XLOOKUP(A1666, Table1[Title], Table1[Inclusion/Exclusion Decision]), "Added studies")</f>
        <v/>
      </c>
      <c r="D1666" t="inlineStr">
        <is>
          <t>Qin, H; Zhang, LL; Wang, JH; Yan, WH; Wang, X; Qu, X; Peng, N; Wang, L</t>
        </is>
      </c>
      <c r="H1666" t="n">
        <v>2025</v>
      </c>
      <c r="I1666" t="n">
        <v>25</v>
      </c>
      <c r="J1666" t="n">
        <v>1</v>
      </c>
      <c r="M1666" t="inlineStr">
        <is>
          <t>BackgroundAttention-deficit/hyperactivity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data.MethodsThis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input.ResultsThe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decisions.ConclusionsOur findings highlight the potential of using machine learning and clinical assessment scales to support the diagnosis and subtype identification of ADHD in children, offering a practical solution for improving diagnostic accuracy and efficiency in clinical settings.</t>
        </is>
      </c>
      <c r="P1666" t="inlineStr">
        <is>
          <t>10.1186/s12888-025-06573-1</t>
        </is>
      </c>
      <c r="R1666">
        <f>HYPERLINK("http://dx.doi.org/10.1186/s12888-025-06573-1","http://dx.doi.org/10.1186/s12888-025-06573-1")</f>
        <v/>
      </c>
      <c r="AD1666">
        <f>HYPERLINK("https%3A%2F%2Fwww.webofscience.com%2Fwos%2Fwoscc%2Ffull-record%2FWOS:001423567500005","View Full Record in Web of Science")</f>
        <v/>
      </c>
    </row>
    <row r="1667" hidden="1">
      <c r="A1667" t="inlineStr">
        <is>
          <t>Artificial intelligence in ADHD: a global perspective on research hotspots, trends and clinical applications</t>
        </is>
      </c>
      <c r="B1667">
        <f>IF(COUNTIF($A$1:A1666,
IF(ISNUMBER(MATCH(RIGHT(TRIM(A1666),1),{".",",",";",":","!","?"},0)),
LEFT(TRIM(A1666),LEN(TRIM(A1666))-1),
TRIM(A1666)
))=1,
"Not Duplicate",
"Duplicate")</f>
        <v/>
      </c>
      <c r="C1667">
        <f>_xlfn.IFNA(_xlfn.XLOOKUP(A1667, Table1[Title], Table1[Inclusion/Exclusion Decision]), "Added studies")</f>
        <v/>
      </c>
      <c r="D1667" t="inlineStr">
        <is>
          <t>Wang, XF; Jia, QF; Liang, LY; Zhou, WW; Yang, WH; Mu, JF</t>
        </is>
      </c>
      <c r="H1667" t="n">
        <v>2025</v>
      </c>
      <c r="I1667" t="n">
        <v>19</v>
      </c>
      <c r="M1667" t="inlineStr">
        <is>
          <t>Background Artificial Intelligence (AI), has garnered attention in research on attention deficit hyperactivity disorder (ADHD). In the future, AI may have clinical applications in ADHD, particularly in facilitating the objective diagnosis and classification of ADHD. This study aimed to comprehensively analyze the current status and research frontiers of AI applications in ADHD, identifying hotspots and trends to guide future research directions and promote clinical advancements in this field. Methods Articles in the field of AI applications in ADHD were from the Web of Science Core Collection (WoSCC) database. Analysis was conducted using CiteSpace 6.3.R.1. Additionally, high-impact articles were analyzed. Results A total of 342 articles from 50 countries and regions were included. The United States led with 103 articles, having the highest H-index of 21, followed by China with 69 articles, and England with 34 articles. The State University of New York System produced the most articles (11), and Frontiers in Psychiatry had the most articles (12). Burst keywords in 2022-2024 included diagnosis, network, attention deficit hyperactivity disorder and artificial intelligence. Conclusion AI technologies have become a prominent topic in ADHD research, with the United States, China, and England leading in articles and influence. The State University of New York System was the most influential institution, while Frontiers in Psychiatry stood out as the key journal. Utilizing networks and other AI technologies for diagnosing ADHD represents current hotspots and future trends, potentially offering objective indicators for ADHD.</t>
        </is>
      </c>
      <c r="P1667" t="inlineStr">
        <is>
          <t>10.3389/fnhum.2025.1577585</t>
        </is>
      </c>
      <c r="R1667">
        <f>HYPERLINK("http://dx.doi.org/10.3389/fnhum.2025.1577585","http://dx.doi.org/10.3389/fnhum.2025.1577585")</f>
        <v/>
      </c>
      <c r="AD1667">
        <f>HYPERLINK("https%3A%2F%2Fwww.webofscience.com%2Fwos%2Fwoscc%2Ffull-record%2FWOS:001473650200001","View Full Record in Web of Science")</f>
        <v/>
      </c>
    </row>
    <row r="1668" hidden="1">
      <c r="A1668" t="inlineStr">
        <is>
          <t>Task-Related and Resting-State EEG Classification of Adult Patients with ADHD Using Machine Learning</t>
        </is>
      </c>
      <c r="B1668">
        <f>IF(COUNTIF($A$1:A1667,
IF(ISNUMBER(MATCH(RIGHT(TRIM(A1667),1),{".",",",";",":","!","?"},0)),
LEFT(TRIM(A1667),LEN(TRIM(A1667))-1),
TRIM(A1667)
))=1,
"Not Duplicate",
"Duplicate")</f>
        <v/>
      </c>
      <c r="C1668">
        <f>_xlfn.IFNA(_xlfn.XLOOKUP(A1668, Table1[Title], Table1[Inclusion/Exclusion Decision]), "Added studies")</f>
        <v/>
      </c>
      <c r="D1668" t="inlineStr">
        <is>
          <t>Trinh, N; Whelan, R; Ward, T; Derosiere, G</t>
        </is>
      </c>
      <c r="H1668" t="n">
        <v>2023</v>
      </c>
      <c r="M1668"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t>
        </is>
      </c>
      <c r="P1668" t="inlineStr">
        <is>
          <t>10.1109/BSN58485.2023.10331185</t>
        </is>
      </c>
      <c r="R1668">
        <f>HYPERLINK("http://dx.doi.org/10.1109/BSN58485.2023.10331185","http://dx.doi.org/10.1109/BSN58485.2023.10331185")</f>
        <v/>
      </c>
      <c r="AD1668">
        <f>HYPERLINK("https%3A%2F%2Fwww.webofscience.com%2Fwos%2Fwoscc%2Ffull-record%2FWOS:001116732100049","View Full Record in Web of Science")</f>
        <v/>
      </c>
    </row>
    <row r="1669" hidden="1">
      <c r="A1669" t="inlineStr">
        <is>
          <t>The utility of wearable electroencephalography combined with behavioral measures to establish a practical multi-domain model for facilitating the diagnosis of young children with attention-deficit/hyperactivity disorder</t>
        </is>
      </c>
      <c r="B1669">
        <f>IF(COUNTIF($A$1:A1668,
IF(ISNUMBER(MATCH(RIGHT(TRIM(A1668),1),{".",",",";",":","!","?"},0)),
LEFT(TRIM(A1668),LEN(TRIM(A1668))-1),
TRIM(A1668)
))=1,
"Not Duplicate",
"Duplicate")</f>
        <v/>
      </c>
      <c r="C1669">
        <f>_xlfn.IFNA(_xlfn.XLOOKUP(A1669, Table1[Title], Table1[Inclusion/Exclusion Decision]), "Added studies")</f>
        <v/>
      </c>
      <c r="D1669" t="inlineStr">
        <is>
          <t>Chen, IC; Chang, CL; Chang, MH; Ko, LW</t>
        </is>
      </c>
      <c r="H1669" t="n">
        <v>2024</v>
      </c>
      <c r="I1669" t="n">
        <v>16</v>
      </c>
      <c r="J1669" t="n">
        <v>1</v>
      </c>
      <c r="M1669" t="inlineStr">
        <is>
          <t>BackgroundA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children.Methods78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model.ResultsThe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ADHD.ConclusionsThis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t>
        </is>
      </c>
      <c r="P1669" t="inlineStr">
        <is>
          <t>10.1186/s11689-024-09578-1</t>
        </is>
      </c>
      <c r="R1669">
        <f>HYPERLINK("http://dx.doi.org/10.1186/s11689-024-09578-1","http://dx.doi.org/10.1186/s11689-024-09578-1")</f>
        <v/>
      </c>
      <c r="AD1669">
        <f>HYPERLINK("https%3A%2F%2Fwww.webofscience.com%2Fwos%2Fwoscc%2Ffull-record%2FWOS:001352406000001","View Full Record in Web of Science")</f>
        <v/>
      </c>
    </row>
    <row r="1670" hidden="1">
      <c r="A1670" t="inlineStr">
        <is>
          <t>Electroencephalogram (EEG) Based Prediction of Attention Deficit Hyperactivity Disorder (ADHD) Using Machine Learning</t>
        </is>
      </c>
      <c r="B1670">
        <f>IF(COUNTIF($A$1:A1669,
IF(ISNUMBER(MATCH(RIGHT(TRIM(A1669),1),{".",",",";",":","!","?"},0)),
LEFT(TRIM(A1669),LEN(TRIM(A1669))-1),
TRIM(A1669)
))=1,
"Not Duplicate",
"Duplicate")</f>
        <v/>
      </c>
      <c r="C1670">
        <f>_xlfn.IFNA(_xlfn.XLOOKUP(A1670, Table1[Title], Table1[Inclusion/Exclusion Decision]), "Added studies")</f>
        <v/>
      </c>
      <c r="D1670" t="inlineStr">
        <is>
          <t>Kim, JW; Kim, BN; Kim, JI; Yang, CM; Kwon, J</t>
        </is>
      </c>
      <c r="H1670" t="n">
        <v>2025</v>
      </c>
      <c r="I1670" t="n">
        <v>21</v>
      </c>
      <c r="M1670" t="inlineStr">
        <is>
          <t>Objective: Attention Deficit Hyperactivity Disorder (ADHD) is a neurodevelopmental condition with challenges in timely and accurate diagnosis. This study evaluates the effectiveness of combining electroencephalogram (EEG) data with machine learning techniques to enhance ADHD diagnostic accuracy. Methods: A total of 168 participants, comprising 107 ADHD and 61 neurotypical (NT) individuals, were assessed using the Kiddie Schedule for Affective Disorders and Schizophrenia Present and Lifetime Version Korean Version (K-SADS-PL-K). EEG data from 19 channels were analyzed across five frequency bands: delta (1-4 hz), theta (4-8 hz), alpha (8-12 hz), beta (12-30 hz), and gamma (30-51 hz). The Extreme Gradient Boosting (XGBoost) classifier was employed for classification, and Leave-One-Subject-Out (LOSO) cross-validation was used to ensure model robustness. Results: Data augmentation through 30-second segmentations generated 2434 EEG segments for ADHD and 1060 for NT. The XGBoost model achieved a test accuracy of 90.81% and an F1-score of 0.9347. Feature importance analysis using SHAP (SHapley Additive exPlanations) values identified middle beta frequency features, particularly from the O1 electrode site, as significant contributors to classification. Conclusion: EEG-based machine learning models, such as the XGBoost classifier, show potential as non-invasive tools for ADHD diagnosis, offering high accuracy and interpretability. The novelty of this approach lies in combining SHAP analysis with data augmentation techniques and LOSO cross-validation, ensuring both explainability and robust generalizability. Future research with larger datasets and diverse populations is recommended to validate findings and explore clinical applications.</t>
        </is>
      </c>
      <c r="P1670" t="inlineStr">
        <is>
          <t>10.2147/NDT.S509094</t>
        </is>
      </c>
      <c r="R1670">
        <f>HYPERLINK("http://dx.doi.org/10.2147/NDT.S509094","http://dx.doi.org/10.2147/NDT.S509094")</f>
        <v/>
      </c>
      <c r="AD1670">
        <f>HYPERLINK("https%3A%2F%2Fwww.webofscience.com%2Fwos%2Fwoscc%2Ffull-record%2FWOS:001424230500001","View Full Record in Web of Science")</f>
        <v/>
      </c>
    </row>
    <row r="1671" hidden="1">
      <c r="A1671" t="inlineStr">
        <is>
          <t>Early prediction of ADHD symptoms from perinatal characteristics: A machine learning study</t>
        </is>
      </c>
      <c r="B1671">
        <f>IF(COUNTIF($A$1:A1670,
IF(ISNUMBER(MATCH(RIGHT(TRIM(A1670),1),{".",",",";",":","!","?"},0)),
LEFT(TRIM(A1670),LEN(TRIM(A1670))-1),
TRIM(A1670)
))=1,
"Not Duplicate",
"Duplicate")</f>
        <v/>
      </c>
      <c r="C1671">
        <f>_xlfn.IFNA(_xlfn.XLOOKUP(A1671, Table1[Title], Table1[Inclusion/Exclusion Decision]), "Added studies")</f>
        <v/>
      </c>
      <c r="D1671" t="inlineStr">
        <is>
          <t>Ho, YL; Auyeung, B; Murray, A</t>
        </is>
      </c>
      <c r="H1671" t="n">
        <v>2025</v>
      </c>
      <c r="M1671" t="inlineStr">
        <is>
          <t>Early identification of risk for attention-deficit hyperactivity disorder (ADHD) symptoms can enable more timely interventions and improve long-term outcomes. While previous research has linked various maternal and perinatal factors to ADHD, few studies have examined these predictors collectively in a single comprehensive analysis. This study aimed to assess whether later ADHD symptoms can be predicted from information available at birth, specifically ethnicity, maternal metabolic markers, mental health, and socioeconomic status. It additionally aimed to identify the most influential predictors. Using data from the Born in Bradford (BiB) study, we applied multiple linear regression (LR) and machine learning techniques to predict ADHD symptoms as measured by the Hyperactivity/Inattention subscale of the Strengths and Difficulties Questionnaire (SDQ). A 10-fold cross-validated LR model explained 6.97% of the variance in SDQ scores. In the random forest model, infant male sex and maternal smoking during pregnancy emerged as the top predictors. These findings provide proof of principle for early identification of children at risk of ADHD. Future models may benefit from incorporating additional perinatal data to improve predictive accuracy.</t>
        </is>
      </c>
      <c r="P1671" t="inlineStr">
        <is>
          <t>10.1017/S0954579425100783</t>
        </is>
      </c>
      <c r="R1671">
        <f>HYPERLINK("http://dx.doi.org/10.1017/S0954579425100783","http://dx.doi.org/10.1017/S0954579425100783")</f>
        <v/>
      </c>
      <c r="AD1671">
        <f>HYPERLINK("https%3A%2F%2Fwww.webofscience.com%2Fwos%2Fwoscc%2Ffull-record%2FWOS:001609853600001","View Full Record in Web of Science")</f>
        <v/>
      </c>
    </row>
    <row r="1672" hidden="1">
      <c r="A1672" t="inlineStr">
        <is>
          <t>Predicting substance use disorder using long-term attention deficit hyperactivity disorder medication records in Truven</t>
        </is>
      </c>
      <c r="B1672">
        <f>IF(COUNTIF($A$1:A1671,
IF(ISNUMBER(MATCH(RIGHT(TRIM(A1671),1),{".",",",";",":","!","?"},0)),
LEFT(TRIM(A1671),LEN(TRIM(A1671))-1),
TRIM(A1671)
))=1,
"Not Duplicate",
"Duplicate")</f>
        <v/>
      </c>
      <c r="C1672">
        <f>_xlfn.IFNA(_xlfn.XLOOKUP(A1672, Table1[Title], Table1[Inclusion/Exclusion Decision]), "Added studies")</f>
        <v/>
      </c>
      <c r="D1672" t="inlineStr">
        <is>
          <t>Fouladvand, S; Hankosky, ER; Bush, H; Chen, J; Dwoskin, LP; Freeman, PR; Henderson, DW; Kantak, K; Talbert, J; Tao, SQ; Zhang, GQ</t>
        </is>
      </c>
      <c r="H1672" t="n">
        <v>2020</v>
      </c>
      <c r="I1672" t="n">
        <v>26</v>
      </c>
      <c r="J1672" t="n">
        <v>2</v>
      </c>
      <c r="M1672" t="inlineStr">
        <is>
          <t>About 20% of individuals with attention deficit hyperactivity disorder are first diagnosed during adolescence. While preclinical experiments suggest that adolescent-onset exposure to attention deficit hyperactivity disorder medication is an important factor in the development of substance use disorder phenotypes in adulthood, the long-term impact of attention deficit hyperactivity disorder medication initiated during adolescence has been largely unexplored in humans. Our analysis of 11,624 adolescent enrollees with attention deficit hyperactivity disorder in the Truven database indicates that temporal medication features, rather than stationary features, are the most important factors on the health consequences related to substance use disorder and attention deficit hyperactivity disorder medication initiation during adolescence.</t>
        </is>
      </c>
      <c r="P1672" t="inlineStr">
        <is>
          <t>10.1177/1460458219844075</t>
        </is>
      </c>
      <c r="R1672">
        <f>HYPERLINK("http://dx.doi.org/10.1177/1460458219844075","http://dx.doi.org/10.1177/1460458219844075")</f>
        <v/>
      </c>
      <c r="AD1672">
        <f>HYPERLINK("https%3A%2F%2Fwww.webofscience.com%2Fwos%2Fwoscc%2Ffull-record%2FWOS:000549435300006","View Full Record in Web of Science")</f>
        <v/>
      </c>
    </row>
    <row r="1673">
      <c r="A1673" t="inlineStr">
        <is>
          <t>A Four-Step Method for the Development of an ADHD-VR Digital Game Diagnostic Tool Prototype for Children Using a DL Model</t>
        </is>
      </c>
      <c r="B1673">
        <f>IF(COUNTIF($A$1:A1672,
IF(ISNUMBER(MATCH(RIGHT(TRIM(A1672),1),{".",",",";",":","!","?"},0)),
LEFT(TRIM(A1672),LEN(TRIM(A1672))-1),
TRIM(A1672)
))=1,
"Not Duplicate",
"Duplicate")</f>
        <v/>
      </c>
      <c r="C1673">
        <f>_xlfn.IFNA(_xlfn.XLOOKUP(A1673, Table1[Title], Table1[Inclusion/Exclusion Decision]), "Added studies")</f>
        <v/>
      </c>
      <c r="D1673" t="inlineStr">
        <is>
          <t>Wiguna, T; Wigantara, NA; Ismail, RI; Kaligis, F; Minayati, K; Bahana, R; Dirgantoro, B</t>
        </is>
      </c>
      <c r="H1673" t="n">
        <v>2020</v>
      </c>
      <c r="I1673" t="n">
        <v>11</v>
      </c>
      <c r="M1673" t="inlineStr">
        <is>
          <t>Attention-deficit/hyperactivity disorder (ADHD) is a common neurodevelopmental disorder among children resulting in disturbances in their daily functioning. Virtual reality (VR) and machine learning technologies, such as deep learning (DL) application, are promising diagnostic tools for ADHD in the near future because VR provides stimuli to replace real stimuli and recreate experiences with high realism. It also creates a playful virtual environment and reduces stress in children. The DL model is a subset of machine learning that can transform input and output data into diagnostic values using convolutional neural network systems. By using a sensitive and specific ADHD-VR diagnostic tool prototype for children with DL model, ADHD can be diagnosed more easily and accurately, especially in places with few mental health resources or where tele-consultation is possible. To date, several virtual reality-continuous performance test (VR-CPT) diagnostic tools have been developed for ADHD; however, they do not include a machine learning or deep learning application. A diagnostic tool development study needs a trustworthy and applicable study design and conduct to ensure the completeness and transparency of the report of the accuracy of the diagnostic tool. The proposed four-step method is a mixed-method research design that combines qualitative and quantitative approaches to reduce bias and collect essential information to ensure the trustworthiness and relevance of the study findings. Therefore, this study aimed to present a brief review of a ADHD-VR digital game diagnostic tool prototype with a DL model for children and the proposed four-step method for its development.</t>
        </is>
      </c>
      <c r="P1673" t="inlineStr">
        <is>
          <t>10.3389/fpsyt.2020.00829</t>
        </is>
      </c>
      <c r="R1673">
        <f>HYPERLINK("http://dx.doi.org/10.3389/fpsyt.2020.00829","http://dx.doi.org/10.3389/fpsyt.2020.00829")</f>
        <v/>
      </c>
      <c r="AD1673">
        <f>HYPERLINK("https%3A%2F%2Fwww.webofscience.com%2Fwos%2Fwoscc%2Ffull-record%2FWOS:000567879100001","View Full Record in Web of Science")</f>
        <v/>
      </c>
    </row>
    <row r="1674">
      <c r="A1674" t="inlineStr">
        <is>
          <t>Prediction of Attention-Deficit/Hyperactivity Disorder Diagnosis Using Brief, Low-Cost Clinical Measures: A Competitive Model Evaluation</t>
        </is>
      </c>
      <c r="B1674">
        <f>IF(COUNTIF($A$1:A1673,
IF(ISNUMBER(MATCH(RIGHT(TRIM(A1673),1),{".",",",";",":","!","?"},0)),
LEFT(TRIM(A1673),LEN(TRIM(A1673))-1),
TRIM(A1673)
))=1,
"Not Duplicate",
"Duplicate")</f>
        <v/>
      </c>
      <c r="C1674">
        <f>_xlfn.IFNA(_xlfn.XLOOKUP(A1674, Table1[Title], Table1[Inclusion/Exclusion Decision]), "Added studies")</f>
        <v/>
      </c>
      <c r="D1674" t="inlineStr">
        <is>
          <t>Mooney, MA; Neighbor, C; Karalunas, S; Dieckmann, NF; Nikolas, M; Nousen, E; Tipsord, J; Song, XB; Nigg, JT</t>
        </is>
      </c>
      <c r="H1674" t="n">
        <v>2023</v>
      </c>
      <c r="I1674" t="n">
        <v>11</v>
      </c>
      <c r="J1674" t="n">
        <v>3</v>
      </c>
      <c r="M1674" t="inlineStr">
        <is>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86%)-though not significantly better than other methods. Results suggest that parent and teacher surveys are sufficient for high-confidence classifications in the vast majority of cases, but an important minority require additional evaluation for accurate diagnosis.</t>
        </is>
      </c>
      <c r="P1674" t="inlineStr">
        <is>
          <t>10.1177/21677026221120236</t>
        </is>
      </c>
      <c r="R1674">
        <f>HYPERLINK("http://dx.doi.org/10.1177/21677026221120236","http://dx.doi.org/10.1177/21677026221120236")</f>
        <v/>
      </c>
      <c r="AD1674">
        <f>HYPERLINK("https%3A%2F%2Fwww.webofscience.com%2Fwos%2Fwoscc%2Ffull-record%2FWOS:000901433800001","View Full Record in Web of Science")</f>
        <v/>
      </c>
    </row>
    <row r="1675" hidden="1">
      <c r="A1675" t="inlineStr">
        <is>
          <t>Screening for Adulthood ADHD and Comorbidities in a Tertiary Mental Health Center Using EarlyDetect: A Machine Learning-Based Pilot Study</t>
        </is>
      </c>
      <c r="B1675">
        <f>IF(COUNTIF($A$1:A1674,
IF(ISNUMBER(MATCH(RIGHT(TRIM(A1674),1),{".",",",";",":","!","?"},0)),
LEFT(TRIM(A1674),LEN(TRIM(A1674))-1),
TRIM(A1674)
))=1,
"Not Duplicate",
"Duplicate")</f>
        <v/>
      </c>
      <c r="C1675">
        <f>_xlfn.IFNA(_xlfn.XLOOKUP(A1675, Table1[Title], Table1[Inclusion/Exclusion Decision]), "Added studies")</f>
        <v/>
      </c>
      <c r="D1675" t="inlineStr">
        <is>
          <t>Liu, YS; Cao, B; Chokka, PR</t>
        </is>
      </c>
      <c r="H1675" t="n">
        <v>2023</v>
      </c>
      <c r="I1675" t="n">
        <v>27</v>
      </c>
      <c r="J1675" t="n">
        <v>3</v>
      </c>
      <c r="M1675" t="inlineStr">
        <is>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t>
        </is>
      </c>
      <c r="P1675" t="inlineStr">
        <is>
          <t>10.1177/10870547221136228</t>
        </is>
      </c>
      <c r="R1675">
        <f>HYPERLINK("http://dx.doi.org/10.1177/10870547221136228","http://dx.doi.org/10.1177/10870547221136228")</f>
        <v/>
      </c>
      <c r="AD1675">
        <f>HYPERLINK("https%3A%2F%2Fwww.webofscience.com%2Fwos%2Fwoscc%2Ffull-record%2FWOS:000883707400001","View Full Record in Web of Science")</f>
        <v/>
      </c>
    </row>
    <row r="1676" hidden="1">
      <c r="A1676" t="inlineStr">
        <is>
          <t>Can the MMPI Predict Adult ADHD? An Approach Using Machine Learning Methods</t>
        </is>
      </c>
      <c r="B1676">
        <f>IF(COUNTIF($A$1:A1675,
IF(ISNUMBER(MATCH(RIGHT(TRIM(A1675),1),{".",",",";",":","!","?"},0)),
LEFT(TRIM(A1675),LEN(TRIM(A1675))-1),
TRIM(A1675)
))=1,
"Not Duplicate",
"Duplicate")</f>
        <v/>
      </c>
      <c r="C1676">
        <f>_xlfn.IFNA(_xlfn.XLOOKUP(A1676, Table1[Title], Table1[Inclusion/Exclusion Decision]), "Added studies")</f>
        <v/>
      </c>
      <c r="D1676" t="inlineStr">
        <is>
          <t>Kim, S; Lee, HK; Lee, K</t>
        </is>
      </c>
      <c r="H1676" t="n">
        <v>2021</v>
      </c>
      <c r="I1676" t="n">
        <v>11</v>
      </c>
      <c r="J1676" t="n">
        <v>6</v>
      </c>
      <c r="M1676" t="inlineStr">
        <is>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t>
        </is>
      </c>
      <c r="P1676" t="inlineStr">
        <is>
          <t>10.3390/diagnostics11060976</t>
        </is>
      </c>
      <c r="R1676">
        <f>HYPERLINK("http://dx.doi.org/10.3390/diagnostics11060976","http://dx.doi.org/10.3390/diagnostics11060976")</f>
        <v/>
      </c>
      <c r="AD1676">
        <f>HYPERLINK("https%3A%2F%2Fwww.webofscience.com%2Fwos%2Fwoscc%2Ffull-record%2FWOS:000665359000001","View Full Record in Web of Science")</f>
        <v/>
      </c>
    </row>
    <row r="1677" hidden="1">
      <c r="A1677" t="inlineStr">
        <is>
          <t>Multimodality model investigating the impact of brain atlases, connectivity measures, and dimensionality reduction techniques on Attention Deficit Hyperactivity Disorder diagnosis using resting state functional connectivity</t>
        </is>
      </c>
      <c r="B1677">
        <f>IF(COUNTIF($A$1:A1676,
IF(ISNUMBER(MATCH(RIGHT(TRIM(A1676),1),{".",",",";",":","!","?"},0)),
LEFT(TRIM(A1676),LEN(TRIM(A1676))-1),
TRIM(A1676)
))=1,
"Not Duplicate",
"Duplicate")</f>
        <v/>
      </c>
      <c r="C1677">
        <f>_xlfn.IFNA(_xlfn.XLOOKUP(A1677, Table1[Title], Table1[Inclusion/Exclusion Decision]), "Added studies")</f>
        <v/>
      </c>
      <c r="D1677" t="inlineStr">
        <is>
          <t>Deepika; Sharma, M; Arora, S</t>
        </is>
      </c>
      <c r="H1677" t="n">
        <v>2024</v>
      </c>
      <c r="I1677" t="n">
        <v>11</v>
      </c>
      <c r="J1677" t="n">
        <v>6</v>
      </c>
      <c r="M1677" t="inlineStr">
        <is>
          <t>Purpose: Various brain atlases are available to parcellate and analyze brain connections. Most traditional machine learning and deep learning studies analyzing Attention Deficit Hyperactivity Disorder (ADHD) have used either one or two brain atlases for their analysis. However, there is a lack of comprehensive research evaluating the impact of different brain atlases and associated factors such as connectivity measures and dimension reduction techniques on ADHD diagnosis. Approach: This paper proposes an efficient and robust multimodality model that investigates various brain atlases utilizing different parcellation strategies and scales. Thirty combinations of six brain atlases and five distinct machine learning classifiers with optimized hyperparameters are implemented to identify the most promising brain atlas for ADHD diagnosis. These outcomes are validated using the statistical Friedman test. To enhance comprehensiveness, the impact of three different connectivity measures, each representing unique facets of brain connectivity, is also analyzed. Considering the extensive complexity of brain interconnections, the effect of various dimension reduction techniques on classification performance and execution time is also analyzed. The final model is integrated with phenotypic data to create an efficient multimodal ADHD classification model. Results: Experimental results on the ADHD-200 dataset demonstrate a significant variation in classification performance introduced by each factor. The proposed model outperforms many state-of-the-art ADHD approaches and achieves an accuracy of 77.59%, an area under the curve (AUC) score of 77.25% and an F1-score of 75.43%. Conclusions: The proposed model offers clear guidance for researchers, helping to standardize atlas selection and associated factors and improve the consistency and accuracy of ADHD studies for more reliable clinical applications.</t>
        </is>
      </c>
      <c r="P1677" t="inlineStr">
        <is>
          <t>10.1117/1.JMI.11.6.064502</t>
        </is>
      </c>
      <c r="R1677">
        <f>HYPERLINK("http://dx.doi.org/10.1117/1.JMI.11.6.064502","http://dx.doi.org/10.1117/1.JMI.11.6.064502")</f>
        <v/>
      </c>
      <c r="AD1677">
        <f>HYPERLINK("https%3A%2F%2Fwww.webofscience.com%2Fwos%2Fwoscc%2Ffull-record%2FWOS:001388003300013","View Full Record in Web of Science")</f>
        <v/>
      </c>
    </row>
    <row r="1678" hidden="1">
      <c r="A1678" t="inlineStr">
        <is>
          <t>Machine Learning and MRI-based Diagnostic Models for ADHD: Are We There Yet?</t>
        </is>
      </c>
      <c r="B1678">
        <f>IF(COUNTIF($A$1:A1677,
IF(ISNUMBER(MATCH(RIGHT(TRIM(A1677),1),{".",",",";",":","!","?"},0)),
LEFT(TRIM(A1677),LEN(TRIM(A1677))-1),
TRIM(A1677)
))=1,
"Not Duplicate",
"Duplicate")</f>
        <v/>
      </c>
      <c r="C1678">
        <f>_xlfn.IFNA(_xlfn.XLOOKUP(A1678, Table1[Title], Table1[Inclusion/Exclusion Decision]), "Added studies")</f>
        <v/>
      </c>
      <c r="D1678" t="inlineStr">
        <is>
          <t>Zhang-James, Y; Razavi, AS; Hoogman, M; Franke, B; Faraone, SV</t>
        </is>
      </c>
      <c r="H1678" t="n">
        <v>2023</v>
      </c>
      <c r="I1678" t="n">
        <v>27</v>
      </c>
      <c r="J1678" t="n">
        <v>4</v>
      </c>
      <c r="M1678" t="inlineStr">
        <is>
          <t>Objective: Machine learning (ML) has been applied to develop magnetic resonance imaging (MRI)-based diagnostic classifiers for attention-deficit/hyperactivity disorder (ADHD). This systematic review examines this literature to clarify its clinical significance and to assess the implications of the various analytic methods applied. Methods: A comprehensive literature search on MRI-based diagnostic classifiers for ADHD was performed and data regarding the utilized models and samples were gathered. Results: We found that, although most studies reported the classification accuracies, they varied in choice of MRI modalities, ML models, cross-validation and testing methods, and sample sizes. We found that the accuracies of cross-validation methods inflated the performance estimation compared with those of a held-out test, compromising the model generalizability. Test accuracies have increased with publication year but were not associated with training sample sizes. Improved test accuracy over time was likely due to the use of better ML methods along with strategies to deal with data imbalances. Conclusion: Ultimately, large multi-modal imaging datasets, and potentially the combination with other types of data, like cognitive data and/or genetics, will be essential to achieve the goal of developing clinically useful imaging classification tools for ADHD in the future.</t>
        </is>
      </c>
      <c r="P1678" t="inlineStr">
        <is>
          <t>10.1177/10870547221146256</t>
        </is>
      </c>
      <c r="R1678">
        <f>HYPERLINK("http://dx.doi.org/10.1177/10870547221146256","http://dx.doi.org/10.1177/10870547221146256")</f>
        <v/>
      </c>
      <c r="AD1678">
        <f>HYPERLINK("https%3A%2F%2Fwww.webofscience.com%2Fwos%2Fwoscc%2Ffull-record%2FWOS:000916539800001","View Full Record in Web of Science")</f>
        <v/>
      </c>
    </row>
    <row r="1679" hidden="1">
      <c r="A1679" t="inlineStr">
        <is>
          <t>Design of a Collaborative Knowledge Framework for Personalised Attention Deficit Hyperactivity Disorder (ADHD) Treatments</t>
        </is>
      </c>
      <c r="B1679">
        <f>IF(COUNTIF($A$1:A1678,
IF(ISNUMBER(MATCH(RIGHT(TRIM(A1678),1),{".",",",";",":","!","?"},0)),
LEFT(TRIM(A1678),LEN(TRIM(A1678))-1),
TRIM(A1678)
))=1,
"Not Duplicate",
"Duplicate")</f>
        <v/>
      </c>
      <c r="C1679">
        <f>_xlfn.IFNA(_xlfn.XLOOKUP(A1679, Table1[Title], Table1[Inclusion/Exclusion Decision]), "Added studies")</f>
        <v/>
      </c>
      <c r="D1679" t="inlineStr">
        <is>
          <t>Chatpreecha, P; Usanavasin, S</t>
        </is>
      </c>
      <c r="H1679" t="n">
        <v>2023</v>
      </c>
      <c r="I1679" t="n">
        <v>10</v>
      </c>
      <c r="J1679" t="n">
        <v>8</v>
      </c>
      <c r="M1679" t="inlineStr">
        <is>
          <t>Attention deficit hyperactivity disorder (ADHD) is a neurodevelopmental disorder. From the data collected by the Ministry of Public Health, Thailand, it has been reported that more than one million Thai youths (6-12 years) have been diagnosed with ADHD (2012-2018) This disorder is more likely to occur in males (12%) than females (4.2%). If ADHD goes untreated, there might be problems for individuals in the long run. This research aims to design a collaborative knowledge framework for personalised ADHD treatment recommendations. The first objective is to design a framework and develop a screening tool for doctors, parents, and teachers for observing and recording behavioural symptoms in ADHD children. This screening tool is a combination of doctor-verified criteria and the ADHD standardised screening tool (Vanderbilt). The second objective is to introduce practical algorithms for classifying ADHD types and recommending appropriate individual behavioural therapies and activities. We applied and compared four well-known machine-learning methods for classifying ADHD types. The four algorithms include Decision Tree, Naive Bayes, neural network, and k-nearest neighbour. Based on this experiment, the Decision Tree algorithm yielded the highest average accuracy, which was 99.60%, with F1 scores equal to or greater than 97% for classifying each type of ADHD.</t>
        </is>
      </c>
      <c r="P1679" t="inlineStr">
        <is>
          <t>10.3390/children10081288</t>
        </is>
      </c>
      <c r="R1679">
        <f>HYPERLINK("http://dx.doi.org/10.3390/children10081288","http://dx.doi.org/10.3390/children10081288")</f>
        <v/>
      </c>
      <c r="AD1679">
        <f>HYPERLINK("https%3A%2F%2Fwww.webofscience.com%2Fwos%2Fwoscc%2Ffull-record%2FWOS:001056295600001","View Full Record in Web of Science")</f>
        <v/>
      </c>
    </row>
    <row r="1680">
      <c r="A1680" t="inlineStr">
        <is>
          <t>Prediction of attention deficit hyperactivity disorder using the comprehensive attention test: a large-scale machine learning approach</t>
        </is>
      </c>
      <c r="B1680">
        <f>IF(COUNTIF($A$1:A1679,
IF(ISNUMBER(MATCH(RIGHT(TRIM(A1679),1),{".",",",";",":","!","?"},0)),
LEFT(TRIM(A1679),LEN(TRIM(A1679))-1),
TRIM(A1679)
))=1,
"Not Duplicate",
"Duplicate")</f>
        <v/>
      </c>
      <c r="C1680">
        <f>_xlfn.IFNA(_xlfn.XLOOKUP(A1680, Table1[Title], Table1[Inclusion/Exclusion Decision]), "Added studies")</f>
        <v/>
      </c>
      <c r="D1680" t="inlineStr">
        <is>
          <t>Cha, KS; Kim, B; Lee, JY; Yoo, H</t>
        </is>
      </c>
      <c r="H1680" t="n">
        <v>2025</v>
      </c>
      <c r="I1680" t="n">
        <v>16</v>
      </c>
      <c r="M1680" t="inlineStr">
        <is>
          <t>Background The diagnosis of attention deficit hyperactivity disorder (ADHD) relies on comprehensive approaches, including clinical interviews, scales, and neuropsychological assessments. However, the process is often limited by issues of reliability and availability.Objective This study aims to develop a robust machine learning (ML) model using large-scale data from the Comprehensive Attention Test (CAT) to predict ADHD diagnoses.Methods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symptoms.Conclusion The findings of this study suggest that the CAT, integrated with machine learning models, could serve as a promising tool for diagnosing ADHD.</t>
        </is>
      </c>
      <c r="P1680" t="inlineStr">
        <is>
          <t>10.3389/fpsyt.2025.1574615</t>
        </is>
      </c>
      <c r="R1680">
        <f>HYPERLINK("http://dx.doi.org/10.3389/fpsyt.2025.1574615","http://dx.doi.org/10.3389/fpsyt.2025.1574615")</f>
        <v/>
      </c>
      <c r="AD1680">
        <f>HYPERLINK("https%3A%2F%2Fwww.webofscience.com%2Fwos%2Fwoscc%2Ffull-record%2FWOS:001504740100001","View Full Record in Web of Science")</f>
        <v/>
      </c>
    </row>
    <row r="1681" hidden="1">
      <c r="A1681" t="inlineStr">
        <is>
          <t>Advanced machine learning techniques reveal multidimensional EEG abnormalities in children with ADHD: a framework for automatic diagnosis</t>
        </is>
      </c>
      <c r="B1681">
        <f>IF(COUNTIF($A$1:A1680,
IF(ISNUMBER(MATCH(RIGHT(TRIM(A1680),1),{".",",",";",":","!","?"},0)),
LEFT(TRIM(A1680),LEN(TRIM(A1680))-1),
TRIM(A1680)
))=1,
"Not Duplicate",
"Duplicate")</f>
        <v/>
      </c>
      <c r="C1681">
        <f>_xlfn.IFNA(_xlfn.XLOOKUP(A1681, Table1[Title], Table1[Inclusion/Exclusion Decision]), "Added studies")</f>
        <v/>
      </c>
      <c r="D1681" t="inlineStr">
        <is>
          <t>Mao, Y; Qi, XC; He, LY; Wang, S; Wang, ZW; Wang, F</t>
        </is>
      </c>
      <c r="H1681" t="n">
        <v>2025</v>
      </c>
      <c r="I1681" t="n">
        <v>16</v>
      </c>
      <c r="M1681" t="inlineStr">
        <is>
          <t>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connectivity.Discussion We showed that EEG features was effectively extracted by machine learning methods, which could play a critical role in classification between pediatric ADHD and HC. These findings provide strong evidence for revealing the electrophysiological mechanisms through multidimensional EEG characteristics and move a step forward towards future automatic diagnosis of ADHD.</t>
        </is>
      </c>
      <c r="P1681" t="inlineStr">
        <is>
          <t>10.3389/fpsyt.2025.1475936</t>
        </is>
      </c>
      <c r="R1681">
        <f>HYPERLINK("http://dx.doi.org/10.3389/fpsyt.2025.1475936","http://dx.doi.org/10.3389/fpsyt.2025.1475936")</f>
        <v/>
      </c>
      <c r="AD1681">
        <f>HYPERLINK("https%3A%2F%2Fwww.webofscience.com%2Fwos%2Fwoscc%2Ffull-record%2FWOS:001433638500001","View Full Record in Web of Science")</f>
        <v/>
      </c>
    </row>
    <row r="1682" hidden="1">
      <c r="A1682" t="inlineStr">
        <is>
          <t>Machine learning in attention-deficit/hyperactivity disorder: new approaches toward understanding the neural mechanisms</t>
        </is>
      </c>
      <c r="B1682">
        <f>IF(COUNTIF($A$1:A1681,
IF(ISNUMBER(MATCH(RIGHT(TRIM(A1681),1),{".",",",";",":","!","?"},0)),
LEFT(TRIM(A1681),LEN(TRIM(A1681))-1),
TRIM(A1681)
))=1,
"Not Duplicate",
"Duplicate")</f>
        <v/>
      </c>
      <c r="C1682">
        <f>_xlfn.IFNA(_xlfn.XLOOKUP(A1682, Table1[Title], Table1[Inclusion/Exclusion Decision]), "Added studies")</f>
        <v/>
      </c>
      <c r="D1682" t="inlineStr">
        <is>
          <t>Cao, M; Martin, E; Li, XB</t>
        </is>
      </c>
      <c r="H1682" t="n">
        <v>2023</v>
      </c>
      <c r="I1682" t="n">
        <v>13</v>
      </c>
      <c r="J1682" t="n">
        <v>1</v>
      </c>
      <c r="M1682" t="inlineStr">
        <is>
          <t>Attention-deficit/hyperactivity disorder (ADHD) is a highly prevalent and heterogeneous neurodevelopmental disorder in children and has a high chance of persisting in adulthood. The development of individualized, efficient, and reliable treatment strategies is limited by the lack of understanding of the underlying neural mechanisms. Diverging and inconsistent findings from existing studies suggest that ADHD may be simultaneously associated with multivariate factors across cognitive, genetic, and biological domains. Machine learning algorithms are more capable of detecting complex interactions between multiple variables than conventional statistical methods. Here we present a narrative review of the existing machine learning studies that have contributed to understanding mechanisms underlying ADHD with a focus on behavioral and neurocognitive problems, neurobiological measures including genetic data, structural magnetic resonance imaging (MRI), task-based and resting-state functional MRI (fMRI), electroencephalogram, and functional near-infrared spectroscopy, and prevention and treatment strategies. Implications of machine learning models in ADHD research are discussed. Although increasing evidence suggests that machine learning has potential in studying ADHD, extra precautions are still required when designing machine learning strategies considering the limitations of interpretability and generalization.</t>
        </is>
      </c>
      <c r="P1682" t="inlineStr">
        <is>
          <t>10.1038/s41398-023-02536-w</t>
        </is>
      </c>
      <c r="R1682">
        <f>HYPERLINK("http://dx.doi.org/10.1038/s41398-023-02536-w","http://dx.doi.org/10.1038/s41398-023-02536-w")</f>
        <v/>
      </c>
      <c r="AD1682">
        <f>HYPERLINK("https%3A%2F%2Fwww.webofscience.com%2Fwos%2Fwoscc%2Ffull-record%2FWOS:001021166100002","View Full Record in Web of Science")</f>
        <v/>
      </c>
    </row>
    <row r="1683" hidden="1">
      <c r="A1683" t="inlineStr">
        <is>
          <t>Machine Learning Based Framework for Classification of Children with ADHD and Healthy Controls</t>
        </is>
      </c>
      <c r="B1683">
        <f>IF(COUNTIF($A$1:A1682,
IF(ISNUMBER(MATCH(RIGHT(TRIM(A1682),1),{".",",",";",":","!","?"},0)),
LEFT(TRIM(A1682),LEN(TRIM(A1682))-1),
TRIM(A1682)
))=1,
"Not Duplicate",
"Duplicate")</f>
        <v/>
      </c>
      <c r="C1683">
        <f>_xlfn.IFNA(_xlfn.XLOOKUP(A1683, Table1[Title], Table1[Inclusion/Exclusion Decision]), "Added studies")</f>
        <v/>
      </c>
      <c r="D1683" t="inlineStr">
        <is>
          <t>Parashar, A; Kalra, N; Singh, J; Goyal, RK</t>
        </is>
      </c>
      <c r="H1683" t="n">
        <v>2021</v>
      </c>
      <c r="I1683" t="n">
        <v>28</v>
      </c>
      <c r="J1683" t="n">
        <v>3</v>
      </c>
      <c r="M1683" t="inlineStr">
        <is>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t>
        </is>
      </c>
      <c r="P1683" t="inlineStr">
        <is>
          <t>10.32604/iasc.2021.017478</t>
        </is>
      </c>
      <c r="R1683">
        <f>HYPERLINK("http://dx.doi.org/10.32604/iasc.2021.017478","http://dx.doi.org/10.32604/iasc.2021.017478")</f>
        <v/>
      </c>
      <c r="AD1683">
        <f>HYPERLINK("https%3A%2F%2Fwww.webofscience.com%2Fwos%2Fwoscc%2Ffull-record%2FWOS:000647219900005","View Full Record in Web of Science")</f>
        <v/>
      </c>
    </row>
    <row r="1684">
      <c r="A1684" t="inlineStr">
        <is>
          <t>Investigation of Machine Learning Methods for Early Prediction of Neurodevelopmental Disorders in Children</t>
        </is>
      </c>
      <c r="B1684">
        <f>IF(COUNTIF($A$1:A1683,
IF(ISNUMBER(MATCH(RIGHT(TRIM(A1683),1),{".",",",";",":","!","?"},0)),
LEFT(TRIM(A1683),LEN(TRIM(A1683))-1),
TRIM(A1683)
))=1,
"Not Duplicate",
"Duplicate")</f>
        <v/>
      </c>
      <c r="C1684">
        <f>_xlfn.IFNA(_xlfn.XLOOKUP(A1684, Table1[Title], Table1[Inclusion/Exclusion Decision]), "Added studies")</f>
        <v/>
      </c>
      <c r="D1684" t="inlineStr">
        <is>
          <t>Alam, S; Raja, P; Gulzar, Y</t>
        </is>
      </c>
      <c r="H1684" t="n">
        <v>2022</v>
      </c>
      <c r="I1684" t="n">
        <v>2022</v>
      </c>
      <c r="M1684" t="inlineStr">
        <is>
          <t>Several variables, for instance, inheritance and surroundings, influence the growth of neurodevelopmental disorders, e.g., autism spectrum disorder (ASD) and attention deficit hyperactivity disorder (ADHD) during the first 36 months of life. ADHD and ASD diagnosis mainly rely heavily on traditional clinical assessments from the last few decades. These traditional methods are based on massive data collection from multiple respondents' responses and the extent of various behavioral descriptors, which are then recognized by the researcher while forming a diagnostic criterion. However, opting for traditional diagnostic methods, there is a high possibility of being misdiagnosed, which may lead to the administration of unnecessary long-term pharmaceutical treatment. That may lead to reduction in functioning and an increase in the risk of developing additional social and clinical issues. Moreover, such diagnostic procedures are also time-consuming and costly. In this sense, rapid and advanced criteria are required to be accurate and cost-effective. Consequently, this study emphasizes the application of machine learning (ML) tools and deep learning (DL) techniques such as convolutional neural network (CNN) and Deep Learning APIs (Application Programming Interface), for the early diagnosis and treatment of ADHD and ASD symptoms. From this investigation, it can be concluded that diagnostic techniques based on ML reduce the intervention time and increase the accuracy with simultaneous understanding of the techniques and algorithms applied to different types of Image data. Numerous studies have been done on ASD and ADHD separately, but our investigation also focuses on cooccurrences of these disorders in one individual.</t>
        </is>
      </c>
      <c r="P1684" t="inlineStr">
        <is>
          <t>10.1155/2022/5766386</t>
        </is>
      </c>
      <c r="R1684">
        <f>HYPERLINK("http://dx.doi.org/10.1155/2022/5766386","http://dx.doi.org/10.1155/2022/5766386")</f>
        <v/>
      </c>
      <c r="AD1684">
        <f>HYPERLINK("https%3A%2F%2Fwww.webofscience.com%2Fwos%2Fwoscc%2Ffull-record%2FWOS:000852894000001","View Full Record in Web of Science")</f>
        <v/>
      </c>
    </row>
    <row r="1685">
      <c r="A1685" t="inlineStr">
        <is>
          <t>Deep learning prediction of attention-deficit hyperactivity disorder in African Americans by copy number variation</t>
        </is>
      </c>
      <c r="B1685">
        <f>IF(COUNTIF($A$1:A1684,
IF(ISNUMBER(MATCH(RIGHT(TRIM(A1684),1),{".",",",";",":","!","?"},0)),
LEFT(TRIM(A1684),LEN(TRIM(A1684))-1),
TRIM(A1684)
))=1,
"Not Duplicate",
"Duplicate")</f>
        <v/>
      </c>
      <c r="C1685">
        <f>_xlfn.IFNA(_xlfn.XLOOKUP(A1685, Table1[Title], Table1[Inclusion/Exclusion Decision]), "Added studies")</f>
        <v/>
      </c>
      <c r="D1685" t="inlineStr">
        <is>
          <t>Liu, YCA; Qu, HQ; Chang, X; Nguyen, K; Qu, JC; Tian, LF; Glessner, J; Sleiman, PMA; Hakonarson, H</t>
        </is>
      </c>
      <c r="H1685" t="n">
        <v>2021</v>
      </c>
      <c r="I1685" t="n">
        <v>246</v>
      </c>
      <c r="J1685" t="n">
        <v>21</v>
      </c>
      <c r="M1685" t="inlineStr">
        <is>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similar to 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(similar to 70-75%)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t>
        </is>
      </c>
      <c r="P1685" t="inlineStr">
        <is>
          <t>10.1177/15353702211018970</t>
        </is>
      </c>
      <c r="R1685">
        <f>HYPERLINK("http://dx.doi.org/10.1177/15353702211018970","http://dx.doi.org/10.1177/15353702211018970")</f>
        <v/>
      </c>
      <c r="AD1685">
        <f>HYPERLINK("https%3A%2F%2Fwww.webofscience.com%2Fwos%2Fwoscc%2Ffull-record%2FWOS:000682602100001","View Full Record in Web of Science")</f>
        <v/>
      </c>
    </row>
    <row r="1686" hidden="1">
      <c r="A1686" t="inlineStr">
        <is>
          <t>Electroencephalogram-Based ConvMixer Architecture for Recognizing Attention Deficit Hyperactivity Disorder in Children</t>
        </is>
      </c>
      <c r="B1686">
        <f>IF(COUNTIF($A$1:A1685,
IF(ISNUMBER(MATCH(RIGHT(TRIM(A1685),1),{".",",",";",":","!","?"},0)),
LEFT(TRIM(A1685),LEN(TRIM(A1685))-1),
TRIM(A1685)
))=1,
"Not Duplicate",
"Duplicate")</f>
        <v/>
      </c>
      <c r="C1686">
        <f>_xlfn.IFNA(_xlfn.XLOOKUP(A1686, Table1[Title], Table1[Inclusion/Exclusion Decision]), "Added studies")</f>
        <v/>
      </c>
      <c r="D1686" t="inlineStr">
        <is>
          <t>Feng, M; Xu, JC</t>
        </is>
      </c>
      <c r="H1686" t="n">
        <v>2024</v>
      </c>
      <c r="I1686" t="n">
        <v>14</v>
      </c>
      <c r="J1686" t="n">
        <v>5</v>
      </c>
      <c r="M1686" t="inlineStr">
        <is>
          <t>Attention deficit hyperactivity disorder (ADHD) is a neuro-developmental disorder that affects approximately 5-10%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t>
        </is>
      </c>
      <c r="P1686" t="inlineStr">
        <is>
          <t>10.3390/brainsci14050469</t>
        </is>
      </c>
      <c r="R1686">
        <f>HYPERLINK("http://dx.doi.org/10.3390/brainsci14050469","http://dx.doi.org/10.3390/brainsci14050469")</f>
        <v/>
      </c>
      <c r="AD1686">
        <f>HYPERLINK("https%3A%2F%2Fwww.webofscience.com%2Fwos%2Fwoscc%2Ffull-record%2FWOS:001234270000001","View Full Record in Web of Science")</f>
        <v/>
      </c>
    </row>
    <row r="1687" hidden="1">
      <c r="A1687" t="inlineStr">
        <is>
          <t>Objective Measurement of Hyperactivity Using Mobile Sensing and Machine Learning: Pilot Study</t>
        </is>
      </c>
      <c r="B1687">
        <f>IF(COUNTIF($A$1:A1686,
IF(ISNUMBER(MATCH(RIGHT(TRIM(A1686),1),{".",",",";",":","!","?"},0)),
LEFT(TRIM(A1686),LEN(TRIM(A1686))-1),
TRIM(A1686)
))=1,
"Not Duplicate",
"Duplicate")</f>
        <v/>
      </c>
      <c r="C1687">
        <f>_xlfn.IFNA(_xlfn.XLOOKUP(A1687, Table1[Title], Table1[Inclusion/Exclusion Decision]), "Added studies")</f>
        <v/>
      </c>
      <c r="D1687" t="inlineStr">
        <is>
          <t>Lindhiem, O; Goel, M; Shaaban, S; Mak, KJ; Chikersal, P; Feldman, J; Harris, JL</t>
        </is>
      </c>
      <c r="H1687" t="n">
        <v>2022</v>
      </c>
      <c r="I1687" t="n">
        <v>6</v>
      </c>
      <c r="J1687" t="n">
        <v>4</v>
      </c>
      <c r="M1687" t="inlineStr">
        <is>
          <t>Background: Although hyperactivity is a core symptom of attention-deficit/hyperactivity disorder (ADHD), there are no objective measures that are widely used in clinical settings. Objective: We describe the development of a smartwatch app to measure hyperactivity in school-age children. The LemurDx prototype is a software system for smartwatches that uses wearable sensor technology and machine learning to measure hyperactivity. The goal is to differentiate children with ADHD combined presentation (a combination of inattentive and hyperactive/impulsive presentations) or predominantly hyperactive/impulsive presentation from children with typical levels of activity. Methods: In this pilot study, we recruited 30 children, aged 6 to 11 years, to wear a smartwatch with the LemurDx app for 2 days. Parents also provided activity labels for 30-minute intervals to help train the algorithm. Half of the participants had ADHD combined presentation or predominantly hyperactive/impulsive presentation (n=15), and half were in the healthy control group (n=15). Results: The results indicated high usability scores and an overall diagnostic accuracy of 0.89 (sensitivity=0.93; specificity=0.86) when the motion sensor output was paired with the activity labels. Conclusions: State-of-the-art sensors and machine learning may provide a promising avenue for the objective measurement of hyperactivity.</t>
        </is>
      </c>
      <c r="P1687" t="inlineStr">
        <is>
          <t>10.2196/35803</t>
        </is>
      </c>
      <c r="R1687">
        <f>HYPERLINK("http://dx.doi.org/10.2196/35803","http://dx.doi.org/10.2196/35803")</f>
        <v/>
      </c>
      <c r="AD1687">
        <f>HYPERLINK("https%3A%2F%2Fwww.webofscience.com%2Fwos%2Fwoscc%2Ffull-record%2FWOS:000854074400082","View Full Record in Web of Science")</f>
        <v/>
      </c>
    </row>
    <row r="1688" hidden="1">
      <c r="A1688" t="inlineStr">
        <is>
          <t>Digitally Diagnosing Multiple Developmental Delays Using Crowdsourcing Fused With Machine Learning: Protocol for a Human-in-the-Loop Machine Learning Study</t>
        </is>
      </c>
      <c r="B1688">
        <f>IF(COUNTIF($A$1:A1687,
IF(ISNUMBER(MATCH(RIGHT(TRIM(A1687),1),{".",",",";",":","!","?"},0)),
LEFT(TRIM(A1687),LEN(TRIM(A1687))-1),
TRIM(A1687)
))=1,
"Not Duplicate",
"Duplicate")</f>
        <v/>
      </c>
      <c r="C1688">
        <f>_xlfn.IFNA(_xlfn.XLOOKUP(A1688, Table1[Title], Table1[Inclusion/Exclusion Decision]), "Added studies")</f>
        <v/>
      </c>
      <c r="D1688" t="inlineStr">
        <is>
          <t>Jaiswal, A; Kruiper, R; Rasool, A; Nandkeolyar, A; Wall, DP; Washington, P</t>
        </is>
      </c>
      <c r="H1688" t="n">
        <v>2024</v>
      </c>
      <c r="I1688" t="n">
        <v>13</v>
      </c>
      <c r="M1688" t="inlineStr">
        <is>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intelligence-powered tool that can identify complex social behaviors well enough to distinguish conditions with nuanced differentiators such as autism spectrum disorder and attention-deficit/hyperactivity disorder.</t>
        </is>
      </c>
      <c r="P1688" t="inlineStr">
        <is>
          <t>10.2196/52205</t>
        </is>
      </c>
      <c r="R1688">
        <f>HYPERLINK("http://dx.doi.org/10.2196/52205","http://dx.doi.org/10.2196/52205")</f>
        <v/>
      </c>
      <c r="AD1688">
        <f>HYPERLINK("https%3A%2F%2Fwww.webofscience.com%2Fwos%2Fwoscc%2Ffull-record%2FWOS:001174660100001","View Full Record in Web of Science")</f>
        <v/>
      </c>
    </row>
    <row r="1689" hidden="1">
      <c r="A1689" t="inlineStr">
        <is>
          <t>Envisioning the Future of Machine Learning in the Early Detection of Neurodevelopmental and Neurodegenerative Disorders via Speech and Language Biomarkers</t>
        </is>
      </c>
      <c r="B1689">
        <f>IF(COUNTIF($A$1:A1688,
IF(ISNUMBER(MATCH(RIGHT(TRIM(A1688),1),{".",",",";",":","!","?"},0)),
LEFT(TRIM(A1688),LEN(TRIM(A1688))-1),
TRIM(A1688)
))=1,
"Not Duplicate",
"Duplicate")</f>
        <v/>
      </c>
      <c r="C1689">
        <f>_xlfn.IFNA(_xlfn.XLOOKUP(A1689, Table1[Title], Table1[Inclusion/Exclusion Decision]), "Added studies")</f>
        <v/>
      </c>
      <c r="D1689" t="inlineStr">
        <is>
          <t>Georgiou, GP</t>
        </is>
      </c>
      <c r="H1689" t="n">
        <v>2025</v>
      </c>
      <c r="I1689" t="n">
        <v>7</v>
      </c>
      <c r="J1689" t="n">
        <v>4</v>
      </c>
      <c r="M1689" t="inlineStr">
        <is>
          <t>Speech and language offer a rich, non-invasive window into brain health. Advances in machine learning (ML) have enabled increasingly accurate detection of neurodevelopmental and neurodegenerative disorders through these modalities. This paper envisions the future of ML in the early detection of neurodevelopmental disorders like autism spectrum disorder and attention-deficit/hyperactivity disorder, and neurodegenerative disorders, such as Parkinson's disease and Alzheimer's disease, through speech and language biomarkers. We explore the current landscape of ML techniques, including deep learning and multimodal approaches, and review their applications across various conditions, highlighting both successes and inherent limitations. Our core contribution lies in outlining future trends across several critical dimensions. These include the enhancement of data availability and quality, the evolution of models, the development of multilingual and cross-cultural models, the establishment of regulatory and clinical translation frameworks, and the creation of hybrid systems enabling human-artificial intelligence (AI) collaboration. Finally, we conclude with a vision for future directions, emphasizing the potential integration of ML-driven speech diagnostics into public health infrastructure, the development of patient-specific explainable AI, and its synergistic combination with genomics and brain imaging for holistic brain health assessment. Overcoming substantial hurdles in validation, generalization, and clinical adoption, the field is poised to shift toward ubiquitous, accessible, and highly personalized tools for early diagnosis.</t>
        </is>
      </c>
      <c r="P1689" t="inlineStr">
        <is>
          <t>10.3390/acoustics7040072</t>
        </is>
      </c>
      <c r="R1689">
        <f>HYPERLINK("http://dx.doi.org/10.3390/acoustics7040072","http://dx.doi.org/10.3390/acoustics7040072")</f>
        <v/>
      </c>
      <c r="AD1689">
        <f>HYPERLINK("https%3A%2F%2Fwww.webofscience.com%2Fwos%2Fwoscc%2Ffull-record%2FWOS:001648071200001","View Full Record in Web of Science")</f>
        <v/>
      </c>
    </row>
    <row r="1690">
      <c r="A1690" t="inlineStr">
        <is>
          <t>Objective approach to diagnosing attention deficit hyperactivity disorder by using pixel subtraction and machine learning classification of outpatient consultation videos</t>
        </is>
      </c>
      <c r="B1690">
        <f>IF(COUNTIF($A$1:A1689,
IF(ISNUMBER(MATCH(RIGHT(TRIM(A1689),1),{".",",",";",":","!","?"},0)),
LEFT(TRIM(A1689),LEN(TRIM(A1689))-1),
TRIM(A1689)
))=1,
"Not Duplicate",
"Duplicate")</f>
        <v/>
      </c>
      <c r="C1690">
        <f>_xlfn.IFNA(_xlfn.XLOOKUP(A1690, Table1[Title], Table1[Inclusion/Exclusion Decision]), "Added studies")</f>
        <v/>
      </c>
      <c r="D1690" t="inlineStr">
        <is>
          <t>Chiu, YH; Lee, YH; Wang, SY; Ouyang, CS; Wu, RC; Yang, RC; Lin, LC</t>
        </is>
      </c>
      <c r="H1690" t="n">
        <v>2024</v>
      </c>
      <c r="I1690" t="n">
        <v>16</v>
      </c>
      <c r="J1690" t="n">
        <v>1</v>
      </c>
      <c r="M1690" t="inlineStr">
        <is>
          <t>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favorable results, with an accuracy of 90.24%, sensitivity of 88.85%, specificity of 91.75%, and area under the curve of 93.87%. Conclusion Our pixel subtraction and machine learning classification approach is an objective and practical method that can aid to clinical decisions regarding ADHD diagnosis.</t>
        </is>
      </c>
      <c r="P1690" t="inlineStr">
        <is>
          <t>10.1186/s11689-024-09588-z</t>
        </is>
      </c>
      <c r="R1690">
        <f>HYPERLINK("http://dx.doi.org/10.1186/s11689-024-09588-z","http://dx.doi.org/10.1186/s11689-024-09588-z")</f>
        <v/>
      </c>
      <c r="AD1690">
        <f>HYPERLINK("https%3A%2F%2Fwww.webofscience.com%2Fwos%2Fwoscc%2Ffull-record%2FWOS:001382946600001","View Full Record in Web of Science")</f>
        <v/>
      </c>
    </row>
    <row r="1691" hidden="1">
      <c r="A1691" t="inlineStr">
        <is>
          <t>Machine learning-guided feature selection and predictive model construction for attention-deficit/hyperactivity disorder</t>
        </is>
      </c>
      <c r="B1691">
        <f>IF(COUNTIF($A$1:A1690,
IF(ISNUMBER(MATCH(RIGHT(TRIM(A1690),1),{".",",",";",":","!","?"},0)),
LEFT(TRIM(A1690),LEN(TRIM(A1690))-1),
TRIM(A1690)
))=1,
"Not Duplicate",
"Duplicate")</f>
        <v/>
      </c>
      <c r="C1691">
        <f>_xlfn.IFNA(_xlfn.XLOOKUP(A1691, Table1[Title], Table1[Inclusion/Exclusion Decision]), "Added studies")</f>
        <v/>
      </c>
      <c r="D1691" t="inlineStr">
        <is>
          <t>Meng, HJ; Li, ST; Xing, XW; Fu, RY; Li, Y; Liu, QQ; Wang, X</t>
        </is>
      </c>
      <c r="H1691" t="n">
        <v>2025</v>
      </c>
      <c r="I1691" t="n">
        <v>16</v>
      </c>
      <c r="M1691" t="inlineStr">
        <is>
          <t>Background Attention Deficit/Hyperactivity Disorder (ADHD) is a highly prevalent neurodevelopmental disorder, but its diagnosis remains constrained. This study aimed to identify potential candidate indicators and construct an interpretable machine learning model for the identification of ADHD. Methods A total of 8,598 children were enrolled and classified into three groups: ADHD (n=3,678), subthreshold ADHD (s-ADHD) (n=1,495), and healthy controls (HC) (n=3,425). Data collection covered 40 variables, including demographics, routine blood counts, serum biochemical parameters, body composition and systemic inflammation markers. Analysis of Variance (ANOVA) compared differences among the three groups, and key predictors were selected via Least Absolute Shrinkage and Selection Operator (LASSO) regression. Five machine learning models (Decision Tree, Random Forest, Multilayer Perceptron, Extreme Gradient Boosting, and Light Gradient Boosting Machine [LightGBM]) were developed for three clinically relevant binary classification tasks. SHapley Additive exPlanations (SHAP) values were applied to interpret the optimal model. Results ANOVA indicated significant differences (P &lt; 0.05) in most parameters among the three groups. However, post-hoc Least Significant Difference (LSD) tests showed that compared with HC, the ADHD group showed elevated inflammatory markers (NLR, PLR, SII), glucose, body mass index(BMI), and body fat percentage, but reduced albumin, total cholesterol, and lymphocyte counts. Similar alterations were observed in the s-ADHD group, showing a pattern consistent with that of the ADHD group. LASSO regression (lambda.1se=0.038) selected 11 core predictors, with age, RDW-SD, sex, calcium, glucose, and albumin among the most contributing variables. Among the models, LightGBM demonstrated the best performance when distinguishing ADHD from HC (AUC = 0.924 with 36 features vs. AUC = 0.885 with 11 features). However, the model failed to effectively distinguish between ADHD and s-ADHD. Conclusions This study reveals potential candidate indicators of ADHD and establishes an interpretable, low-cost machine learning model based on routine clinical data, offering a promising tool for early screening and clinical decision support.</t>
        </is>
      </c>
      <c r="P1691" t="inlineStr">
        <is>
          <t>10.3389/fpsyt.2025.1724359</t>
        </is>
      </c>
      <c r="R1691">
        <f>HYPERLINK("http://dx.doi.org/10.3389/fpsyt.2025.1724359","http://dx.doi.org/10.3389/fpsyt.2025.1724359")</f>
        <v/>
      </c>
      <c r="AD1691">
        <f>HYPERLINK("https%3A%2F%2Fwww.webofscience.com%2Fwos%2Fwoscc%2Ffull-record%2FWOS:001651636200001","View Full Record in Web of Science")</f>
        <v/>
      </c>
    </row>
    <row r="1692" hidden="1">
      <c r="A1692" t="inlineStr">
        <is>
          <t>Unsupervised machine learning for identifying attention-deficit/hyperactivity disorder subtypes based on cognitive function and their implications for brain structure</t>
        </is>
      </c>
      <c r="B1692">
        <f>IF(COUNTIF($A$1:A1691,
IF(ISNUMBER(MATCH(RIGHT(TRIM(A1691),1),{".",",",";",":","!","?"},0)),
LEFT(TRIM(A1691),LEN(TRIM(A1691))-1),
TRIM(A1691)
))=1,
"Not Duplicate",
"Duplicate")</f>
        <v/>
      </c>
      <c r="C1692">
        <f>_xlfn.IFNA(_xlfn.XLOOKUP(A1692, Table1[Title], Table1[Inclusion/Exclusion Decision]), "Added studies")</f>
        <v/>
      </c>
      <c r="D1692" t="inlineStr">
        <is>
          <t>Yamashita, M; Shou, QL; Mizuno, Y</t>
        </is>
      </c>
      <c r="H1692" t="n">
        <v>2024</v>
      </c>
      <c r="I1692" t="n">
        <v>54</v>
      </c>
      <c r="J1692" t="n">
        <v>14</v>
      </c>
      <c r="M1692" t="inlineStr">
        <is>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group.Conclusions These results indicate the presence of anomalies in the lateral orbitofrontal cortex associated with language deficits in the ADHD-C type. Subtype specificity may explain previous inconsistencies in brain structural anomalies reported in ADHD.</t>
        </is>
      </c>
      <c r="P1692" t="inlineStr">
        <is>
          <t>10.1017/S0033291724002368</t>
        </is>
      </c>
      <c r="R1692">
        <f>HYPERLINK("http://dx.doi.org/10.1017/S0033291724002368","http://dx.doi.org/10.1017/S0033291724002368")</f>
        <v/>
      </c>
      <c r="AD1692">
        <f>HYPERLINK("https%3A%2F%2Fwww.webofscience.com%2Fwos%2Fwoscc%2Ffull-record%2FWOS:001319928200001","View Full Record in Web of Science")</f>
        <v/>
      </c>
    </row>
    <row r="1693">
      <c r="A1693" t="inlineStr">
        <is>
          <t>Early detection of adults ADHD using electronic health records: A machine learning study</t>
        </is>
      </c>
      <c r="B1693">
        <f>IF(COUNTIF($A$1:A1692,
IF(ISNUMBER(MATCH(RIGHT(TRIM(A1692),1),{".",",",";",":","!","?"},0)),
LEFT(TRIM(A1692),LEN(TRIM(A1692))-1),
TRIM(A1692)
))=1,
"Not Duplicate",
"Duplicate")</f>
        <v/>
      </c>
      <c r="C1693">
        <f>_xlfn.IFNA(_xlfn.XLOOKUP(A1693, Table1[Title], Table1[Inclusion/Exclusion Decision]), "Added studies")</f>
        <v/>
      </c>
      <c r="D1693" t="inlineStr">
        <is>
          <t>Hamed, O; Etminani, F; Jacobsson, P; Davidsson, T</t>
        </is>
      </c>
      <c r="H1693" t="n">
        <v>2026</v>
      </c>
      <c r="I1693" t="n">
        <v>69</v>
      </c>
      <c r="J1693" t="n">
        <v>1</v>
      </c>
      <c r="M1693" t="inlineStr">
        <is>
          <t>Background Attention deficit hyperactivity disorder (ADHD) affects 5-7.2% of children and 2.5% of adults. Despite its prevalence, ADHD remains underdiagnosed and undertreated, leading to significant challenges for affected individuals. Early diagnosis and intervention can prevent adverse outcomes and improve quality of life.Methods We developed a predictive model to identify adults with ADHD using electronic health records. The dataset comprised 2,973 adult patients (aged 18 years and above) diagnosed with ADHD and a control group of 4,447 adults referred to psychologists with no ADHD diagnosis. A transformer-based architecture was implemented, utilizing only clinical codes and gender as input features. Fivefold cross-validation was adopted, and model performance was evaluated on held-out test data consisting of 800 patients, 400 of whom had an ADHD diagnosis.Results Our study demonstrated the ability to predict adult ADHD using clinical data, with a 6-month model achieving an area under the receiver operating characteristic curve (AUC) of 0.79 (95% confidence interval: 0.76-0.81), F1-score of 0.79, sensitivity of 0.80, and specificity of 0.77. Shapley Additive Explanations identified key contributing codes, including F158 and Y903, consistent with known associations between ADHD and substance use.Conclusions Our findings show that machine learning can effectively use clinical codes and demographic data from routine EHRs to support early, cost-efficient diagnosis of adult ADHD, paving the way for earlier intervention and improved outcomes.</t>
        </is>
      </c>
      <c r="P1693" t="inlineStr">
        <is>
          <t>10.1192/j.eurpsy.2026.10171</t>
        </is>
      </c>
      <c r="R1693">
        <f>HYPERLINK("http://dx.doi.org/10.1192/j.eurpsy.2026.10171","http://dx.doi.org/10.1192/j.eurpsy.2026.10171")</f>
        <v/>
      </c>
      <c r="AD1693">
        <f>HYPERLINK("https%3A%2F%2Fwww.webofscience.com%2Fwos%2Fwoscc%2Ffull-record%2FWOS:001728143900001","View Full Record in Web of Science")</f>
        <v/>
      </c>
    </row>
    <row r="1694" hidden="1">
      <c r="A1694" t="inlineStr">
        <is>
          <t>Global research progress of electroencephalography applications in attention deficit hyperactivity disorder: Bibliometrics and visualized analysis</t>
        </is>
      </c>
      <c r="B1694">
        <f>IF(COUNTIF($A$1:A1693,
IF(ISNUMBER(MATCH(RIGHT(TRIM(A1693),1),{".",",",";",":","!","?"},0)),
LEFT(TRIM(A1693),LEN(TRIM(A1693))-1),
TRIM(A1693)
))=1,
"Not Duplicate",
"Duplicate")</f>
        <v/>
      </c>
      <c r="C1694">
        <f>_xlfn.IFNA(_xlfn.XLOOKUP(A1694, Table1[Title], Table1[Inclusion/Exclusion Decision]), "Added studies")</f>
        <v/>
      </c>
      <c r="D1694" t="inlineStr">
        <is>
          <t>Liu, B; Liu, X; Wei, J; Sun, SY; Chen, W; Deng, YJ</t>
        </is>
      </c>
      <c r="H1694" t="n">
        <v>2024</v>
      </c>
      <c r="I1694" t="n">
        <v>103</v>
      </c>
      <c r="J1694" t="n">
        <v>38</v>
      </c>
      <c r="M1694" t="inlineStr">
        <is>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t>
        </is>
      </c>
      <c r="P1694" t="inlineStr">
        <is>
          <t>10.1097/MD.0000000000039668</t>
        </is>
      </c>
      <c r="R1694">
        <f>HYPERLINK("http://dx.doi.org/10.1097/MD.0000000000039668","http://dx.doi.org/10.1097/MD.0000000000039668")</f>
        <v/>
      </c>
      <c r="AD1694">
        <f>HYPERLINK("https%3A%2F%2Fwww.webofscience.com%2Fwos%2Fwoscc%2Ffull-record%2FWOS:001322353600028","View Full Record in Web of Science")</f>
        <v/>
      </c>
    </row>
    <row r="1695" hidden="1">
      <c r="A1695" t="inlineStr">
        <is>
          <t>Neuronal Correlates of Task Irrelevant Distractions Enhance the Detection of Attention Deficit/Hyperactivity Disorder</t>
        </is>
      </c>
      <c r="B1695">
        <f>IF(COUNTIF($A$1:A1694,
IF(ISNUMBER(MATCH(RIGHT(TRIM(A1694),1),{".",",",";",":","!","?"},0)),
LEFT(TRIM(A1694),LEN(TRIM(A1694))-1),
TRIM(A1694)
))=1,
"Not Duplicate",
"Duplicate")</f>
        <v/>
      </c>
      <c r="C1695">
        <f>_xlfn.IFNA(_xlfn.XLOOKUP(A1695, Table1[Title], Table1[Inclusion/Exclusion Decision]), "Added studies")</f>
        <v/>
      </c>
      <c r="D1695" t="inlineStr">
        <is>
          <t>Chen, CC; Wu, EHK; Chen, YQ; Tsai, HJ; Chung, CR; Yeh, SC</t>
        </is>
      </c>
      <c r="H1695" t="n">
        <v>2023</v>
      </c>
      <c r="I1695" t="n">
        <v>31</v>
      </c>
      <c r="M1695" t="inlineStr">
        <is>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is>
      </c>
      <c r="P1695" t="inlineStr">
        <is>
          <t>10.1109/TNSRE.2023.3241649</t>
        </is>
      </c>
      <c r="R1695">
        <f>HYPERLINK("http://dx.doi.org/10.1109/TNSRE.2023.3241649","http://dx.doi.org/10.1109/TNSRE.2023.3241649")</f>
        <v/>
      </c>
      <c r="AD1695">
        <f>HYPERLINK("https%3A%2F%2Fwww.webofscience.com%2Fwos%2Fwoscc%2Ffull-record%2FWOS:000937151800001","View Full Record in Web of Science")</f>
        <v/>
      </c>
    </row>
    <row r="1696" hidden="1">
      <c r="A1696" t="inlineStr">
        <is>
          <t>Validity of Diagnostic Support Model for Attention Deficit Hyperactivity Disorder: A Machine Learning Approach</t>
        </is>
      </c>
      <c r="B1696">
        <f>IF(COUNTIF($A$1:A1695,
IF(ISNUMBER(MATCH(RIGHT(TRIM(A1695),1),{".",",",";",":","!","?"},0)),
LEFT(TRIM(A1695),LEN(TRIM(A1695))-1),
TRIM(A1695)
))=1,
"Not Duplicate",
"Duplicate")</f>
        <v/>
      </c>
      <c r="C1696">
        <f>_xlfn.IFNA(_xlfn.XLOOKUP(A1696, Table1[Title], Table1[Inclusion/Exclusion Decision]), "Added studies")</f>
        <v/>
      </c>
      <c r="D1696" t="inlineStr">
        <is>
          <t>Chu, KC; Huang, HJ; Huang, YS</t>
        </is>
      </c>
      <c r="H1696" t="n">
        <v>2023</v>
      </c>
      <c r="I1696" t="n">
        <v>13</v>
      </c>
      <c r="J1696" t="n">
        <v>11</v>
      </c>
      <c r="M1696" t="inlineStr">
        <is>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is>
      </c>
      <c r="P1696" t="inlineStr">
        <is>
          <t>10.3390/jpm13111525</t>
        </is>
      </c>
      <c r="R1696">
        <f>HYPERLINK("http://dx.doi.org/10.3390/jpm13111525","http://dx.doi.org/10.3390/jpm13111525")</f>
        <v/>
      </c>
      <c r="AD1696">
        <f>HYPERLINK("https%3A%2F%2Fwww.webofscience.com%2Fwos%2Fwoscc%2Ffull-record%2FWOS:001120240500001","View Full Record in Web of Science")</f>
        <v/>
      </c>
    </row>
    <row r="1697" hidden="1">
      <c r="A1697" t="inlineStr">
        <is>
          <t>Spectral Analysis of Light-Adapted Electroretinograms in Neurodevelopmental Disorders: Classification with Machine Learning</t>
        </is>
      </c>
      <c r="B1697">
        <f>IF(COUNTIF($A$1:A1696,
IF(ISNUMBER(MATCH(RIGHT(TRIM(A1696),1),{".",",",";",":","!","?"},0)),
LEFT(TRIM(A1696),LEN(TRIM(A1696))-1),
TRIM(A1696)
))=1,
"Not Duplicate",
"Duplicate")</f>
        <v/>
      </c>
      <c r="C1697">
        <f>_xlfn.IFNA(_xlfn.XLOOKUP(A1697, Table1[Title], Table1[Inclusion/Exclusion Decision]), "Added studies")</f>
        <v/>
      </c>
      <c r="D1697" t="inlineStr">
        <is>
          <t>Constable, PA; Pinzon-Arenas, JO; Diaz, LRM; Lee, IO; Marmolejo-Ramos, F; Loh, L; Zhdanov, A; Kulyabin, M; Brabec, M; Skuse, DH; Thompson, DA; Posada-Quintero, H</t>
        </is>
      </c>
      <c r="H1697" t="n">
        <v>2025</v>
      </c>
      <c r="I1697" t="n">
        <v>12</v>
      </c>
      <c r="J1697" t="n">
        <v>1</v>
      </c>
      <c r="M1697" t="inlineStr">
        <is>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t>
        </is>
      </c>
      <c r="P1697" t="inlineStr">
        <is>
          <t>10.3390/bioengineering12010015</t>
        </is>
      </c>
      <c r="R1697">
        <f>HYPERLINK("http://dx.doi.org/10.3390/bioengineering12010015","http://dx.doi.org/10.3390/bioengineering12010015")</f>
        <v/>
      </c>
      <c r="AD1697">
        <f>HYPERLINK("https%3A%2F%2Fwww.webofscience.com%2Fwos%2Fwoscc%2Ffull-record%2FWOS:001404601400001","View Full Record in Web of Science")</f>
        <v/>
      </c>
    </row>
    <row r="1698" hidden="1">
      <c r="A1698" t="inlineStr">
        <is>
          <t>A Review of Machine Learning and Deep Learning Approaches on Mental Health Diagnosis</t>
        </is>
      </c>
      <c r="B1698">
        <f>IF(COUNTIF($A$1:A1697,
IF(ISNUMBER(MATCH(RIGHT(TRIM(A1697),1),{".",",",";",":","!","?"},0)),
LEFT(TRIM(A1697),LEN(TRIM(A1697))-1),
TRIM(A1697)
))=1,
"Not Duplicate",
"Duplicate")</f>
        <v/>
      </c>
      <c r="C1698">
        <f>_xlfn.IFNA(_xlfn.XLOOKUP(A1698, Table1[Title], Table1[Inclusion/Exclusion Decision]), "Added studies")</f>
        <v/>
      </c>
      <c r="D1698" t="inlineStr">
        <is>
          <t>Iyortsuun, NK; Kim, SH; Jhon, M; Yang, HJ; Pant, S</t>
        </is>
      </c>
      <c r="H1698" t="n">
        <v>2023</v>
      </c>
      <c r="I1698" t="n">
        <v>11</v>
      </c>
      <c r="J1698" t="n">
        <v>3</v>
      </c>
      <c r="M1698" t="inlineStr">
        <is>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t>
        </is>
      </c>
      <c r="P1698" t="inlineStr">
        <is>
          <t>10.3390/healthcare11030285</t>
        </is>
      </c>
      <c r="R1698">
        <f>HYPERLINK("http://dx.doi.org/10.3390/healthcare11030285","http://dx.doi.org/10.3390/healthcare11030285")</f>
        <v/>
      </c>
      <c r="AD1698">
        <f>HYPERLINK("https%3A%2F%2Fwww.webofscience.com%2Fwos%2Fwoscc%2Ffull-record%2FWOS:000931903200001","View Full Record in Web of Science")</f>
        <v/>
      </c>
    </row>
    <row r="1699" hidden="1">
      <c r="A1699" t="inlineStr">
        <is>
          <t>Machine Learning Approach Applied to the Prevalence Analysis of ADHD Symptoms in Young Adults of Barranquilla, Colombia</t>
        </is>
      </c>
      <c r="B1699">
        <f>IF(COUNTIF($A$1:A1698,
IF(ISNUMBER(MATCH(RIGHT(TRIM(A1698),1),{".",",",";",":","!","?"},0)),
LEFT(TRIM(A1698),LEN(TRIM(A1698))-1),
TRIM(A1698)
))=1,
"Not Duplicate",
"Duplicate")</f>
        <v/>
      </c>
      <c r="C1699">
        <f>_xlfn.IFNA(_xlfn.XLOOKUP(A1699, Table1[Title], Table1[Inclusion/Exclusion Decision]), "Added studies")</f>
        <v/>
      </c>
      <c r="D1699" t="inlineStr">
        <is>
          <t>Leon-Jacobus, A; Ariza-Colpas, PP; Barcelo-Martínez, E; Piñeres-Melo, MA; Morales-Ortega, RC; Ovallos-Gazabon, DA</t>
        </is>
      </c>
      <c r="H1699" t="n">
        <v>2020</v>
      </c>
      <c r="I1699" t="n">
        <v>12133</v>
      </c>
      <c r="M1699" t="inlineStr">
        <is>
          <t>Disorder Attention Deficit/Hyperactivity Disorder, or ADHD, is recognized as one of the pathologies of high prevalence in children and adolescents from the global environment population; this disorder generates visible symptoms usually diminish with the passage of time in adulthood, however they remain concealed by demonstrations damnifican personal stability and human development apt. This article shows the results of the research aimed at determining the prevalence of symptoms of attention deficit hyperactivity disorder in Young Adults University of Barranquilla and its Metropolitan Area. The sample of 1600 young adults between 18 and 25 years, which has been estimated at 95% confidence level and a margin of error of 2.44%. The information was acquired through the application of exploratory instruments symptoms of attention deficit hyperactivity disorder. With the application of the algorithm different machine learning algorithms such as: Bagging, MultiBoostAB, DecisionStump, LogitBoost, FT, J48Graft, a high performance in the Bagging algorithm could be identified with the following results in quality metrics: Accuracy 91.67%, Precision 94.12%, Recall 88.89% and F-measure 91.43%.</t>
        </is>
      </c>
      <c r="P1699" t="inlineStr">
        <is>
          <t>10.1007/978-3-030-47679-3_22</t>
        </is>
      </c>
      <c r="R1699">
        <f>HYPERLINK("http://dx.doi.org/10.1007/978-3-030-47679-3_22","http://dx.doi.org/10.1007/978-3-030-47679-3_22")</f>
        <v/>
      </c>
      <c r="AD1699">
        <f>HYPERLINK("https%3A%2F%2Fwww.webofscience.com%2Fwos%2Fwoscc%2Ffull-record%2FWOS:001437391700022","View Full Record in Web of Science")</f>
        <v/>
      </c>
    </row>
    <row r="1700">
      <c r="A1700" t="inlineStr">
        <is>
          <t>Optimized Temporal Denoised Convolutional Autoencoder for Enhanced ADHD Classification Using fMRI Data</t>
        </is>
      </c>
      <c r="B1700">
        <f>IF(COUNTIF($A$1:A1699,
IF(ISNUMBER(MATCH(RIGHT(TRIM(A1699),1),{".",",",";",":","!","?"},0)),
LEFT(TRIM(A1699),LEN(TRIM(A1699))-1),
TRIM(A1699)
))=1,
"Not Duplicate",
"Duplicate")</f>
        <v/>
      </c>
      <c r="C1700">
        <f>_xlfn.IFNA(_xlfn.XLOOKUP(A1700, Table1[Title], Table1[Inclusion/Exclusion Decision]), "Added studies")</f>
        <v/>
      </c>
      <c r="D1700" t="inlineStr">
        <is>
          <t>Begum, Z; Shaik, K</t>
        </is>
      </c>
      <c r="H1700" t="n">
        <v>2025</v>
      </c>
      <c r="I1700" t="n">
        <v>13</v>
      </c>
      <c r="M1700" t="inlineStr">
        <is>
          <t>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field.</t>
        </is>
      </c>
      <c r="P1700" t="inlineStr">
        <is>
          <t>10.1109/ACCESS.2025.3539706</t>
        </is>
      </c>
      <c r="R1700">
        <f>HYPERLINK("http://dx.doi.org/10.1109/ACCESS.2025.3539706","http://dx.doi.org/10.1109/ACCESS.2025.3539706")</f>
        <v/>
      </c>
      <c r="AD1700">
        <f>HYPERLINK("https%3A%2F%2Fwww.webofscience.com%2Fwos%2Fwoscc%2Ffull-record%2FWOS:001425877100011","View Full Record in Web of Science")</f>
        <v/>
      </c>
    </row>
    <row r="1701" hidden="1">
      <c r="A1701" t="inlineStr">
        <is>
          <t>HIGHLY ACCURATE HYBRID METHOD FOR ATTENTION DEFICIT HYPERACTIVITY DISORDER CLASSIFICATION BASED ON ANFIS-RFE-GWO</t>
        </is>
      </c>
      <c r="B1701">
        <f>IF(COUNTIF($A$1:A1700,
IF(ISNUMBER(MATCH(RIGHT(TRIM(A1700),1),{".",",",";",":","!","?"},0)),
LEFT(TRIM(A1700),LEN(TRIM(A1700))-1),
TRIM(A1700)
))=1,
"Not Duplicate",
"Duplicate")</f>
        <v/>
      </c>
      <c r="C1701">
        <f>_xlfn.IFNA(_xlfn.XLOOKUP(A1701, Table1[Title], Table1[Inclusion/Exclusion Decision]), "Added studies")</f>
        <v/>
      </c>
      <c r="D1701" t="inlineStr">
        <is>
          <t>Deepika; Arora, S; Sharma, M</t>
        </is>
      </c>
      <c r="H1701" t="n">
        <v>2025</v>
      </c>
      <c r="I1701" t="n">
        <v>23</v>
      </c>
      <c r="J1701" t="n">
        <v>6</v>
      </c>
      <c r="M1701" t="inlineStr">
        <is>
          <t>Attention Deficit Hyperactivity Disorder (ADHD) is one of the most prevalent neurobehavioral disorders, characterised by persistent patterns of inattention, impulsivity, and restlessness. This disorder significantly affects the personal, social, and academic development of individuals, with millions of children and adolescents worldwide experiencing its symptoms. Despite its high prevalence, accurate diagnosis is still a significant challenge for medical professionals, as distinguishing affected individuals from healthy controls is often complex. Many machine learning and deep learning approaches have been proposed for its diagnosis; the accuracy of ADHD diagnosis is still insufficient and needs further improvement. This study proposes a highly accurate hybrid framework to address this gap. The proposed method integrates the Recursive Feature Elimination technique to select the relevant and most significant feature subset, an Adaptive Neuro-Fuzzy Inference System to perform classification while handling inherent data uncertainty, and Grey Wolf Optimisation for hyperparameter tuning. Cross-validation is further applied to ensure optimal feature subset selection and robust model performance. The proposed framework is evaluated using phenotypic data from the ADHD-200 dataset, which included 547 patients diagnosed with the disorder and 325 healthy controls. For performance benchmarking, the proposed model is compared with several conventional machine learning classifiers, including Random Forest Classifier, K-Nearest Neighbour, and Gradient Boosting Classifier etc. Experimental results demonstrate that the proposed model outperforms several state-of-the-art approaches, achieving a classification accuracy of 98,30%, sensitivity of 96,82%, and F1-score of 97,60%. These results highlight the model's potential as a reliable and effective diagnostic tool for clinical decision support, performing accurate detection and reducing misdiagnosis.</t>
        </is>
      </c>
      <c r="P1701" t="inlineStr">
        <is>
          <t>10.7906/indecs.23.6.3</t>
        </is>
      </c>
      <c r="R1701">
        <f>HYPERLINK("http://dx.doi.org/10.7906/indecs.23.6.3","http://dx.doi.org/10.7906/indecs.23.6.3")</f>
        <v/>
      </c>
      <c r="AD1701">
        <f>HYPERLINK("https%3A%2F%2Fwww.webofscience.com%2Fwos%2Fwoscc%2Ffull-record%2FWOS:001650736500003","View Full Record in Web of Science")</f>
        <v/>
      </c>
    </row>
    <row r="1702">
      <c r="A1702" t="inlineStr">
        <is>
          <t>Classification of attention deficit/hyperactivity disorder based on EEG signals using a EEG-Transformer model</t>
        </is>
      </c>
      <c r="B1702">
        <f>IF(COUNTIF($A$1:A1701,
IF(ISNUMBER(MATCH(RIGHT(TRIM(A1701),1),{".",",",";",":","!","?"},0)),
LEFT(TRIM(A1701),LEN(TRIM(A1701))-1),
TRIM(A1701)
))=1,
"Not Duplicate",
"Duplicate")</f>
        <v/>
      </c>
      <c r="C1702">
        <f>_xlfn.IFNA(_xlfn.XLOOKUP(A1702, Table1[Title], Table1[Inclusion/Exclusion Decision]), "Added studies")</f>
        <v/>
      </c>
      <c r="D1702" t="inlineStr">
        <is>
          <t>He, YC; Wang, X; Yang, ZJ; Xue, LB; Chen, YM; Ji, JY; Wan, F; Mukhopadhyay, SC; Men, L; Tong, MCF; Li, GL; Chen, SX</t>
        </is>
      </c>
      <c r="H1702" t="n">
        <v>2023</v>
      </c>
      <c r="I1702" t="n">
        <v>20</v>
      </c>
      <c r="J1702" t="n">
        <v>5</v>
      </c>
      <c r="M1702" t="inlineStr">
        <is>
          <t>Objective. Attention-deficit/hyperactivity disorder (ADHD) is the most common neurodevelopmental disorder in adolescents that can seriously impair a person's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t>
        </is>
      </c>
      <c r="P1702" t="inlineStr">
        <is>
          <t>10.1088/1741-2552/acf7f5</t>
        </is>
      </c>
      <c r="R1702">
        <f>HYPERLINK("http://dx.doi.org/10.1088/1741-2552/acf7f5","http://dx.doi.org/10.1088/1741-2552/acf7f5")</f>
        <v/>
      </c>
      <c r="AD1702">
        <f>HYPERLINK("https%3A%2F%2Fwww.webofscience.com%2Fwos%2Fwoscc%2Ffull-record%2FWOS:001074313900001","View Full Record in Web of Science")</f>
        <v/>
      </c>
    </row>
    <row r="1703">
      <c r="A1703" t="inlineStr">
        <is>
          <t>Use of machine learning to classify adult ADHD and other conditions based on the Conners' Adult ADHD Rating Scales</t>
        </is>
      </c>
      <c r="B1703">
        <f>IF(COUNTIF($A$1:A1702,
IF(ISNUMBER(MATCH(RIGHT(TRIM(A1702),1),{".",",",";",":","!","?"},0)),
LEFT(TRIM(A1702),LEN(TRIM(A1702))-1),
TRIM(A1702)
))=1,
"Not Duplicate",
"Duplicate")</f>
        <v/>
      </c>
      <c r="C1703">
        <f>_xlfn.IFNA(_xlfn.XLOOKUP(A1703, Table1[Title], Table1[Inclusion/Exclusion Decision]), "Added studies")</f>
        <v/>
      </c>
      <c r="D1703" t="inlineStr">
        <is>
          <t>Christiansen, H; Chavanon, ML; Hirsch, O; Schmidt, MH; Meyer, C; Müller, A; Rumpf, HJ; Grigorev, I; Hoffmann, A</t>
        </is>
      </c>
      <c r="H1703" t="n">
        <v>2020</v>
      </c>
      <c r="I1703" t="n">
        <v>10</v>
      </c>
      <c r="J1703" t="n">
        <v>1</v>
      </c>
      <c r="M1703" t="inlineStr">
        <is>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 in machine learning, we were able to differentiate subjects with ADHD, obesity, problematic gambling, and a control group using all 26 items of the Conners' Adult ADHD Rating Scales (CAARS-S: S) with a global accuracy of .80; precision (positive predictive value) ranged between .78 (gambling) and .92 (obesity), recall (sensitivity) between .58 for obesity and .87 for ADHD. Models with the best 5 and best 10 items resulted in less satisfactory fits. The CAARS-S seems to be a promising instrument to be applied in clinical practice also for multiclassifying disorders displaying symptoms resembling ADHD.</t>
        </is>
      </c>
      <c r="P1703" t="inlineStr">
        <is>
          <t>10.1038/s41598-020-75868-y</t>
        </is>
      </c>
      <c r="R1703">
        <f>HYPERLINK("http://dx.doi.org/10.1038/s41598-020-75868-y","http://dx.doi.org/10.1038/s41598-020-75868-y")</f>
        <v/>
      </c>
      <c r="AD1703">
        <f>HYPERLINK("https%3A%2F%2Fwww.webofscience.com%2Fwos%2Fwoscc%2Ffull-record%2FWOS:000589618700043","View Full Record in Web of Science")</f>
        <v/>
      </c>
    </row>
    <row r="1704" hidden="1">
      <c r="A1704" t="inlineStr">
        <is>
          <t>Deep learning applications for the classification of psychiatric disorders using neuroimaging data: Systematic review and meta-analysis</t>
        </is>
      </c>
      <c r="B1704">
        <f>IF(COUNTIF($A$1:A1703,
IF(ISNUMBER(MATCH(RIGHT(TRIM(A1703),1),{".",",",";",":","!","?"},0)),
LEFT(TRIM(A1703),LEN(TRIM(A1703))-1),
TRIM(A1703)
))=1,
"Not Duplicate",
"Duplicate")</f>
        <v/>
      </c>
      <c r="C1704">
        <f>_xlfn.IFNA(_xlfn.XLOOKUP(A1704, Table1[Title], Table1[Inclusion/Exclusion Decision]), "Added studies")</f>
        <v/>
      </c>
      <c r="D1704" t="inlineStr">
        <is>
          <t>Quaak, M; van de Mortel, L; Thomas, RM; van Wingen, G</t>
        </is>
      </c>
      <c r="H1704" t="n">
        <v>2021</v>
      </c>
      <c r="I1704" t="n">
        <v>30</v>
      </c>
      <c r="M1704" t="inlineStr">
        <is>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t>
        </is>
      </c>
      <c r="P1704" t="inlineStr">
        <is>
          <t>10.1016/j.nicl.2021.102584</t>
        </is>
      </c>
      <c r="R1704">
        <f>HYPERLINK("http://dx.doi.org/10.1016/j.nicl.2021.102584","http://dx.doi.org/10.1016/j.nicl.2021.102584")</f>
        <v/>
      </c>
      <c r="AD1704">
        <f>HYPERLINK("https%3A%2F%2Fwww.webofscience.com%2Fwos%2Fwoscc%2Ffull-record%2FWOS:000670322900009","View Full Record in Web of Science")</f>
        <v/>
      </c>
    </row>
    <row r="1705" hidden="1">
      <c r="A1705" t="inlineStr">
        <is>
          <t>Subtype classification of attention deficit hyperactivity disorder with hierarchical binary hypothesis testing framework</t>
        </is>
      </c>
      <c r="B1705">
        <f>IF(COUNTIF($A$1:A1704,
IF(ISNUMBER(MATCH(RIGHT(TRIM(A1704),1),{".",",",";",":","!","?"},0)),
LEFT(TRIM(A1704),LEN(TRIM(A1704))-1),
TRIM(A1704)
))=1,
"Not Duplicate",
"Duplicate")</f>
        <v/>
      </c>
      <c r="C1705">
        <f>_xlfn.IFNA(_xlfn.XLOOKUP(A1705, Table1[Title], Table1[Inclusion/Exclusion Decision]), "Added studies")</f>
        <v/>
      </c>
      <c r="D1705" t="inlineStr">
        <is>
          <t>Gao, Y; Ni, HQ; Chen, Y; Tang, YB; Liu, XF</t>
        </is>
      </c>
      <c r="H1705" t="n">
        <v>2023</v>
      </c>
      <c r="I1705" t="n">
        <v>20</v>
      </c>
      <c r="J1705" t="n">
        <v>5</v>
      </c>
      <c r="M1705" t="inlineStr">
        <is>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t>
        </is>
      </c>
      <c r="P1705" t="inlineStr">
        <is>
          <t>10.1088/1741-2552/acf523</t>
        </is>
      </c>
      <c r="R1705">
        <f>HYPERLINK("http://dx.doi.org/10.1088/1741-2552/acf523","http://dx.doi.org/10.1088/1741-2552/acf523")</f>
        <v/>
      </c>
      <c r="AD1705">
        <f>HYPERLINK("https%3A%2F%2Fwww.webofscience.com%2Fwos%2Fwoscc%2Ffull-record%2FWOS:001068470500001","View Full Record in Web of Science")</f>
        <v/>
      </c>
    </row>
    <row r="1706" hidden="1">
      <c r="A1706" t="inlineStr">
        <is>
          <t>Attention deficit hyperactivity disorder assessment through objective measures: POV glasses and machine learning approach</t>
        </is>
      </c>
      <c r="B1706">
        <f>IF(COUNTIF($A$1:A1705,
IF(ISNUMBER(MATCH(RIGHT(TRIM(A1705),1),{".",",",";",":","!","?"},0)),
LEFT(TRIM(A1705),LEN(TRIM(A1705))-1),
TRIM(A1705)
))=1,
"Not Duplicate",
"Duplicate")</f>
        <v/>
      </c>
      <c r="C1706">
        <f>_xlfn.IFNA(_xlfn.XLOOKUP(A1706, Table1[Title], Table1[Inclusion/Exclusion Decision]), "Added studies")</f>
        <v/>
      </c>
      <c r="D1706" t="inlineStr">
        <is>
          <t>Kayis, H; Gedizlioglu, Ç; Mumcu, E; Selen, ATH; Tahillioglu, A; Dogan, N</t>
        </is>
      </c>
      <c r="H1706" t="n">
        <v>2026</v>
      </c>
      <c r="I1706" t="n">
        <v>17</v>
      </c>
      <c r="M1706" t="inlineStr">
        <is>
          <t>Introduction The diagnosis of Attention-Deficit/Hyperactivity Disorder (ADHD) largely relies on clinical interviews and parent/teacher-report rating scales, which are vulnerable to subjective bias. Therefore, there is an increasing need for objective measures to complement existing assessment approaches. The aim of this study was to objectively quantify children's body movement during a controlled, semi structured interaction, to examine differences between children with and without ADHD, and to evaluate the cross-sectional discriminative capacity of these movement-based features using machine learning methods.Methods This study employed a cross-sectional, observational case-control design including 37 children diagnosed with ADHD and 29 typically developing children aged 7-11 years. Psychiatric diagnoses were established using the DSM-5-based K-SADS PL interview. Video recordings were obtained during a standardized 5-minute instructional interaction using a researcher-worn point-of-view (POV) camera. Body movement measures of the head, upper limbs, and lower limbs were extracted from the video recordings using MediaPipe Pose. Movement data were statistically compared between groups, followed by classification analyses using machine learning algorithms.Results The global activity index was significantly higher in the ADHD group compared to the control group (p = 0.003). Regional analyses revealed significant group differences in shoulder, elbow, ankle, foot, and head movements. A significant positive correlation was found between the global activity index and parent-reported hyperactivity scores (r = 0.28, p = 0.025). In the machine learning analyses, the AdaBoost classifier demonstrated the highest performance, achieving an accuracy of 81.82% and a ROC-AUC value of 0.85.Discussion This study demonstrates that video-based movement analyses obtained during controlled, semi-structured interactions may capture motor activity patterns associated with ADHD. The findings are expected to contribute to the development of digital behavioral markers that may complement existing clinical assessment approaches in the context of ADHD evaluation.</t>
        </is>
      </c>
      <c r="P1706" t="inlineStr">
        <is>
          <t>10.3389/fpsyt.2026.1785988</t>
        </is>
      </c>
      <c r="R1706">
        <f>HYPERLINK("http://dx.doi.org/10.3389/fpsyt.2026.1785988","http://dx.doi.org/10.3389/fpsyt.2026.1785988")</f>
        <v/>
      </c>
      <c r="AD1706">
        <f>HYPERLINK("https%3A%2F%2Fwww.webofscience.com%2Fwos%2Fwoscc%2Ffull-record%2FWOS:001729609200001","View Full Record in Web of Science")</f>
        <v/>
      </c>
    </row>
    <row r="1707" hidden="1">
      <c r="A1707" t="inlineStr">
        <is>
          <t>Identifying ADHD for Children With Coexisting ASD From fNIRs Signals Using Deep Learning Approach</t>
        </is>
      </c>
      <c r="B1707">
        <f>IF(COUNTIF($A$1:A1706,
IF(ISNUMBER(MATCH(RIGHT(TRIM(A1706),1),{".",",",";",":","!","?"},0)),
LEFT(TRIM(A1706),LEN(TRIM(A1706))-1),
TRIM(A1706)
))=1,
"Not Duplicate",
"Duplicate")</f>
        <v/>
      </c>
      <c r="C1707">
        <f>_xlfn.IFNA(_xlfn.XLOOKUP(A1707, Table1[Title], Table1[Inclusion/Exclusion Decision]), "Added studies")</f>
        <v/>
      </c>
      <c r="D1707" t="inlineStr">
        <is>
          <t>Shin, J; Konnai, S; Maniruzzaman, M; Hasan, MA; Hirooka, K; Megumi, A; Yasumura, A</t>
        </is>
      </c>
      <c r="H1707" t="n">
        <v>2023</v>
      </c>
      <c r="I1707" t="n">
        <v>11</v>
      </c>
      <c r="M1707"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t>
        </is>
      </c>
      <c r="P1707" t="inlineStr">
        <is>
          <t>10.1109/ACCESS.2023.3299960</t>
        </is>
      </c>
      <c r="R1707">
        <f>HYPERLINK("http://dx.doi.org/10.1109/ACCESS.2023.3299960","http://dx.doi.org/10.1109/ACCESS.2023.3299960")</f>
        <v/>
      </c>
      <c r="AD1707">
        <f>HYPERLINK("https%3A%2F%2Fwww.webofscience.com%2Fwos%2Fwoscc%2Ffull-record%2FWOS:001047193800001","View Full Record in Web of Science")</f>
        <v/>
      </c>
    </row>
    <row r="1708" hidden="1">
      <c r="A1708" t="inlineStr">
        <is>
          <t>Unlocking the potential of wearable technology: Fitbit-derived measures for predicting ADHD in adolescents</t>
        </is>
      </c>
      <c r="B1708">
        <f>IF(COUNTIF($A$1:A1707,
IF(ISNUMBER(MATCH(RIGHT(TRIM(A1707),1),{".",",",";",":","!","?"},0)),
LEFT(TRIM(A1707),LEN(TRIM(A1707))-1),
TRIM(A1707)
))=1,
"Not Duplicate",
"Duplicate")</f>
        <v/>
      </c>
      <c r="C1708">
        <f>_xlfn.IFNA(_xlfn.XLOOKUP(A1708, Table1[Title], Table1[Inclusion/Exclusion Decision]), "Added studies")</f>
        <v/>
      </c>
      <c r="D1708" t="inlineStr">
        <is>
          <t>Rahman, MM</t>
        </is>
      </c>
      <c r="H1708" t="n">
        <v>2025</v>
      </c>
      <c r="I1708" t="n">
        <v>4</v>
      </c>
      <c r="M1708"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t>
        </is>
      </c>
      <c r="P1708" t="inlineStr">
        <is>
          <t>10.3389/frcha.2025.1504323</t>
        </is>
      </c>
      <c r="R1708">
        <f>HYPERLINK("http://dx.doi.org/10.3389/frcha.2025.1504323","http://dx.doi.org/10.3389/frcha.2025.1504323")</f>
        <v/>
      </c>
      <c r="AD1708">
        <f>HYPERLINK("https%3A%2F%2Fwww.webofscience.com%2Fwos%2Fwoscc%2Ffull-record%2FWOS:001621876400001","View Full Record in Web of Science")</f>
        <v/>
      </c>
    </row>
    <row r="1709" hidden="1">
      <c r="A1709" t="inlineStr">
        <is>
          <t>Brain iron deficiency in children with attention deficit hyperactivity disorder using iterAtive magnetic suscePtibility sources sepARaTion (APART-QSM)</t>
        </is>
      </c>
      <c r="B1709">
        <f>IF(COUNTIF($A$1:A1708,
IF(ISNUMBER(MATCH(RIGHT(TRIM(A1708),1),{".",",",";",":","!","?"},0)),
LEFT(TRIM(A1708),LEN(TRIM(A1708))-1),
TRIM(A1708)
))=1,
"Not Duplicate",
"Duplicate")</f>
        <v/>
      </c>
      <c r="C1709">
        <f>_xlfn.IFNA(_xlfn.XLOOKUP(A1709, Table1[Title], Table1[Inclusion/Exclusion Decision]), "Added studies")</f>
        <v/>
      </c>
      <c r="D1709" t="inlineStr">
        <is>
          <t>Li, YF; Wang, H; Cai, HS; Lan, SS; Dai, Y; Xu, BY; Su, S; Zhang, HY; Yang, ZY; Chen, YQ</t>
        </is>
      </c>
      <c r="H1709" t="n">
        <v>2025</v>
      </c>
      <c r="I1709" t="n">
        <v>15</v>
      </c>
      <c r="J1709" t="n">
        <v>7</v>
      </c>
      <c r="M1709" t="inlineStr">
        <is>
          <t>Background: IterAtive magnetic suscePtibility sources sepARaTion (APART-QSM), a recently proposed susceptibility source separation method, can differentiate paramagnetic and diamagnetic susceptibility distributions related to iron and myelin, respectively. This study aimed to investigate whether paramagnetic susceptibility values of deep gray matter structures combined with machine learning algorithms could be used to identify individuals with attention-deficit/hyperactivity disorder (ADHD) and to further explore ADHD-related pathogenesis. Methods: Thirty-six ADHD and 35 age, sex-matched healthy controls (HCs) were recruited. The paramagnetic susceptibility mapping obtained by using APART-QSM method was normalized and the positive susceptibility values of deep gray matter structures, including the bilateral caudate nucleus, putamen, pallidum, and thalamus, were extracted. Random forest (RF) and support vector machine (SVM) were adopted to build machine learning models based on regional positive susceptibility values. The accuracy, sensitivity, specificity and the area under the curve (AUC) were used to evaluate the classification performance. Results: Lower positive susceptibility values of the left caudate nucleus and bilateral pallidum were found (Caudate_L: 0.0231 +/- 0.0045 vs. 0.0261 +/- 0.0051, Pallidum_L: 0.0431 +/- 0.0114 vs. 0.0503 +/- 0.0141, Pallidum_R: 0.0426 +/- 0.0119 vs. 0.0488 +/- 0.0120, P&lt;0.05, uncorrected). However, no significant correlations were found between decreased iron levels and attention performance. Both classifiers achieved good performance, particularly the RF model with an AUC of 0.756, sensitivity of 77.8%, specificity of 68.6% and accuracy of 73.2%. Conclusions: Our findings revealed iron deficiency of deep gray matter nuclei in children with ADHD, and machine learning models combined with APART-QSM could be used to distinguish ADHD from HCs, providing a potential biomarker for further understanding of ADHD pathophysiology and facilitating early diagnosis.</t>
        </is>
      </c>
      <c r="P1709" t="inlineStr">
        <is>
          <t>10.21037/qims-2024-2800</t>
        </is>
      </c>
      <c r="R1709">
        <f>HYPERLINK("http://dx.doi.org/10.21037/qims-2024-2800","http://dx.doi.org/10.21037/qims-2024-2800")</f>
        <v/>
      </c>
      <c r="AD1709">
        <f>HYPERLINK("https%3A%2F%2Fwww.webofscience.com%2Fwos%2Fwoscc%2Ffull-record%2FWOS:001547700200004","View Full Record in Web of Science")</f>
        <v/>
      </c>
    </row>
    <row r="1710" hidden="1">
      <c r="A1710" t="inlineStr">
        <is>
          <t>Evidence for similar structural brain anomalies in youth and adult attention-deficit/hyperactivity disorder: a machine learning analysis</t>
        </is>
      </c>
      <c r="B1710">
        <f>IF(COUNTIF($A$1:A1709,
IF(ISNUMBER(MATCH(RIGHT(TRIM(A1709),1),{".",",",";",":","!","?"},0)),
LEFT(TRIM(A1709),LEN(TRIM(A1709))-1),
TRIM(A1709)
))=1,
"Not Duplicate",
"Duplicate")</f>
        <v/>
      </c>
      <c r="C1710">
        <f>_xlfn.IFNA(_xlfn.XLOOKUP(A1710, Table1[Title], Table1[Inclusion/Exclusion Decision]), "Added studies")</f>
        <v/>
      </c>
      <c r="D1710" t="inlineStr">
        <is>
          <t>Zhang-James, YL; Helminen, EC; Liu, JR; Franke, B; Hoogman, M; Faraone, S</t>
        </is>
      </c>
      <c r="H1710" t="n">
        <v>2021</v>
      </c>
      <c r="I1710" t="n">
        <v>11</v>
      </c>
      <c r="J1710" t="n">
        <v>1</v>
      </c>
      <c r="M1710" t="inlineStr">
        <is>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ADHD's brain differences from childhood to adulthood. In addition, our work demonstrates a novel use of neural network classification models to test hypotheses about developmental continuity.</t>
        </is>
      </c>
      <c r="P1710" t="inlineStr">
        <is>
          <t>10.1038/s41398-021-01201-4</t>
        </is>
      </c>
      <c r="R1710">
        <f>HYPERLINK("http://dx.doi.org/10.1038/s41398-021-01201-4","http://dx.doi.org/10.1038/s41398-021-01201-4")</f>
        <v/>
      </c>
      <c r="AD1710">
        <f>HYPERLINK("https%3A%2F%2Fwww.webofscience.com%2Fwos%2Fwoscc%2Ffull-record%2FWOS:000616741600001","View Full Record in Web of Science")</f>
        <v/>
      </c>
    </row>
    <row r="1711" hidden="1">
      <c r="A1711" t="inlineStr">
        <is>
          <t>Investigation of quantitative synthetic MRI in the evaluation of attention-deficit/hyperactivity disorder</t>
        </is>
      </c>
      <c r="B1711">
        <f>IF(COUNTIF($A$1:A1710,
IF(ISNUMBER(MATCH(RIGHT(TRIM(A1710),1),{".",",",";",":","!","?"},0)),
LEFT(TRIM(A1710),LEN(TRIM(A1710))-1),
TRIM(A1710)
))=1,
"Not Duplicate",
"Duplicate")</f>
        <v/>
      </c>
      <c r="C1711">
        <f>_xlfn.IFNA(_xlfn.XLOOKUP(A1711, Table1[Title], Table1[Inclusion/Exclusion Decision]), "Added studies")</f>
        <v/>
      </c>
      <c r="D1711" t="inlineStr">
        <is>
          <t>Li, YF; Lin, LP; Qiu, HQ; Hou, WF; Gao, X; Dai, Y; Xu, BY; Chen, YQ; Zhang, HY; Yang, ZY; Liu, MA; Su, S</t>
        </is>
      </c>
      <c r="H1711" t="n">
        <v>2026</v>
      </c>
      <c r="I1711" t="n">
        <v>16</v>
      </c>
      <c r="J1711" t="n">
        <v>1</v>
      </c>
      <c r="M1711" t="inlineStr">
        <is>
          <t>Background: Currently, synthetic magnetic resonance imaging (SyMRI) has been considered as a promising way to characterize intrinsic microstructural tissue alterations by quantitatively measuring tissue relaxation times. This study aimed to explore the utility of combining machine learning algorithms with SyMRI for identifying attention-deficit/hyperactivity disorder (ADHD) and further revealing its underlying brain pathology. Methods: Multiple quantitative parameters (T1 and T2 relaxometry values and myelin volume fraction) of whole-brain gray and white matter derived from SyMRI data on 50 individuals with ADHD and 50 age-, sex-matched healthy controls (HCs) were used as original features. Feature selection was performed by a two-sample t-test and the least absolute shrinkage and selection operator (LASSO). Machine learning models were built based on each single feature and combined features. The accuracy, sensitivity, specificity and area under the curve were used to evaluate the performance of classifiers. Results: Machine learning model based on combined features demonstrated stable performance across different classifiers [support vector machine, random forest and linear regression yielding accuracies of 0.780, 0.770, and 0.780 (all P&lt;0.001), respectively] and showed superior performance compared to those based on single feature [accuracy of 0.730 (gray matter) and 0.770 (white matter) with support vector machine (both P&lt;0.001)]. The most discriminative features mainly involved the macrostructure of the frontal, temporal lobes and the cerebellum, and the microstructure of the corpus callosum, frontostriatal tracts, corticospinal tract and cingulum. Moreover, the T2 relaxation time of the left cingulum was associated with symptom severity in ADHD (r=0.285, P=0.050). Conclusions: Our study demonstrated that multi-parametric quantitative metrics derived from SyMRI combined with machine learning not only achieved good classification accuracy for distinguishing ADHD from HCs but also revealed widespread microscopic changes of gray and white matter underlying ADHD. These findings highlight the potential of using SyMRI to provide a novel perspective for exploring the disease-related microstructural processes and detecting the promising imaging marker for early diagnosis of</t>
        </is>
      </c>
      <c r="AD1711">
        <f>HYPERLINK("https%3A%2F%2Fwww.webofscience.com%2Fwos%2Fwoscc%2Ffull-record%2FWOS:001660690000022","View Full Record in Web of Science")</f>
        <v/>
      </c>
    </row>
    <row r="1712" hidden="1">
      <c r="A1712" t="inlineStr">
        <is>
          <t>ADHD-AID: Aiding Tool for Detecting Children's Attention Deficit Hyperactivity Disorder via EEG-Based Multi-Resolution Analysis and Feature Selection</t>
        </is>
      </c>
      <c r="B1712">
        <f>IF(COUNTIF($A$1:A1711,
IF(ISNUMBER(MATCH(RIGHT(TRIM(A1711),1),{".",",",";",":","!","?"},0)),
LEFT(TRIM(A1711),LEN(TRIM(A1711))-1),
TRIM(A1711)
))=1,
"Not Duplicate",
"Duplicate")</f>
        <v/>
      </c>
      <c r="C1712">
        <f>_xlfn.IFNA(_xlfn.XLOOKUP(A1712, Table1[Title], Table1[Inclusion/Exclusion Decision]), "Added studies")</f>
        <v/>
      </c>
      <c r="D1712" t="inlineStr">
        <is>
          <t>Attallah, O</t>
        </is>
      </c>
      <c r="H1712" t="n">
        <v>2024</v>
      </c>
      <c r="I1712" t="n">
        <v>9</v>
      </c>
      <c r="J1712" t="n">
        <v>3</v>
      </c>
      <c r="M1712"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ADHD-AID. The present study uses several multi-resolution analysis techniques including variational mode decomposition, discrete wavelet transform, and empirical wavelet decomposition. ADHD-AID extracts thirty features from the time and time-frequency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ADHD-AID's results are significantly higher than those of all earlier studies for the detection of ADHD in adolescents. These notable and trustworthy findings support the use of such an automated tool as a means of assistance for doctors in the prompt identification of ADHD in youngsters.</t>
        </is>
      </c>
      <c r="P1712" t="inlineStr">
        <is>
          <t>10.3390/biomimetics9030188</t>
        </is>
      </c>
      <c r="R1712">
        <f>HYPERLINK("http://dx.doi.org/10.3390/biomimetics9030188","http://dx.doi.org/10.3390/biomimetics9030188")</f>
        <v/>
      </c>
      <c r="AD1712">
        <f>HYPERLINK("https%3A%2F%2Fwww.webofscience.com%2Fwos%2Fwoscc%2Ffull-record%2FWOS:001191451900001","View Full Record in Web of Science")</f>
        <v/>
      </c>
    </row>
    <row r="1713" hidden="1">
      <c r="A1713" t="inlineStr">
        <is>
          <t>Predicting five-year comorbid bipolar disorder after attention-deficit/hyperactivity disorder diagnosis: a population-based machine learning approach</t>
        </is>
      </c>
      <c r="B1713">
        <f>IF(COUNTIF($A$1:A1712,
IF(ISNUMBER(MATCH(RIGHT(TRIM(A1712),1),{".",",",";",":","!","?"},0)),
LEFT(TRIM(A1712),LEN(TRIM(A1712))-1),
TRIM(A1712)
))=1,
"Not Duplicate",
"Duplicate")</f>
        <v/>
      </c>
      <c r="C1713">
        <f>_xlfn.IFNA(_xlfn.XLOOKUP(A1713, Table1[Title], Table1[Inclusion/Exclusion Decision]), "Added studies")</f>
        <v/>
      </c>
      <c r="D1713" t="inlineStr">
        <is>
          <t>Yang, YS; Hsu, CW; Wang, LJ; Hung, KC; Chen, YCB; Liang, CS; Chen, MH</t>
        </is>
      </c>
      <c r="H1713" t="n">
        <v>2025</v>
      </c>
      <c r="I1713" t="n">
        <v>20</v>
      </c>
      <c r="J1713" t="n">
        <v>1</v>
      </c>
      <c r="M1713" t="inlineStr">
        <is>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&gt;=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-dones(SHAP = 0.06) and -pines(SHAP = 0.05) antipsychotics, selective serotonin-reuptake inhibitors (SHAP = 0.06), and Z-drugs (SHAP = 0.05). Protective features were having offspring with schizophrenia-spectrum disorders (SHAP = 0.11) and fewer new-onset upper-respiratory infections after ADHD diagnosis (SHAP = 0.06). Conclusions Leveraging nationwide real-world data, we built a machine-learning model to predict subsequent comorbid BD in patients with ADHD.The identified clinical and medication prescribing profiles can alert clinicians to patients at heightened risk, facilitating earlier monitoring and timely intervention.</t>
        </is>
      </c>
      <c r="P1713" t="inlineStr">
        <is>
          <t>10.1186/s13034-025-01002-3</t>
        </is>
      </c>
      <c r="R1713">
        <f>HYPERLINK("http://dx.doi.org/10.1186/s13034-025-01002-3","http://dx.doi.org/10.1186/s13034-025-01002-3")</f>
        <v/>
      </c>
      <c r="AD1713">
        <f>HYPERLINK("https%3A%2F%2Fwww.webofscience.com%2Fwos%2Fwoscc%2Ffull-record%2FWOS:001655029200001","View Full Record in Web of Science")</f>
        <v/>
      </c>
    </row>
    <row r="1714" hidden="1">
      <c r="A1714" t="inlineStr">
        <is>
          <t>Wearable Signals for Diagnosing Attention-Deficit/Hyperactivity Disorder in Adolescents: A Feasibility Study</t>
        </is>
      </c>
      <c r="B1714">
        <f>IF(COUNTIF($A$1:A1713,
IF(ISNUMBER(MATCH(RIGHT(TRIM(A1713),1),{".",",",";",":","!","?"},0)),
LEFT(TRIM(A1713),LEN(TRIM(A1713))-1),
TRIM(A1713)
))=1,
"Not Duplicate",
"Duplicate")</f>
        <v/>
      </c>
      <c r="C1714">
        <f>_xlfn.IFNA(_xlfn.XLOOKUP(A1714, Table1[Title], Table1[Inclusion/Exclusion Decision]), "Added studies")</f>
        <v/>
      </c>
      <c r="D1714" t="inlineStr">
        <is>
          <t>Jiang, ZH; Chan, AYL; Lum, D; Wong, KHTW; Leung, JCN; Ip, P; Coghill, D; Wong, RS; Ngai, ECH; Wong, ICK</t>
        </is>
      </c>
      <c r="H1714" t="n">
        <v>2025</v>
      </c>
      <c r="I1714" t="n">
        <v>3</v>
      </c>
      <c r="J1714" t="n">
        <v>4</v>
      </c>
      <c r="M1714"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is>
      </c>
      <c r="P1714" t="inlineStr">
        <is>
          <t>10.1016/j.jaacop.2024.11.003</t>
        </is>
      </c>
      <c r="R1714">
        <f>HYPERLINK("http://dx.doi.org/10.1016/j.jaacop.2024.11.003","http://dx.doi.org/10.1016/j.jaacop.2024.11.003")</f>
        <v/>
      </c>
      <c r="AD1714">
        <f>HYPERLINK("https%3A%2F%2Fwww.webofscience.com%2Fwos%2Fwoscc%2Ffull-record%2FWOS:001631610700007","View Full Record in Web of Science")</f>
        <v/>
      </c>
    </row>
    <row r="1715" hidden="1">
      <c r="A1715" t="inlineStr">
        <is>
          <t>A systematic literature review of neuroimaging coupled with machine learning approaches for diagnosis of attention deficit hyperactivity disorder</t>
        </is>
      </c>
      <c r="B1715">
        <f>IF(COUNTIF($A$1:A1714,
IF(ISNUMBER(MATCH(RIGHT(TRIM(A1714),1),{".",",",";",":","!","?"},0)),
LEFT(TRIM(A1714),LEN(TRIM(A1714))-1),
TRIM(A1714)
))=1,
"Not Duplicate",
"Duplicate")</f>
        <v/>
      </c>
      <c r="C1715">
        <f>_xlfn.IFNA(_xlfn.XLOOKUP(A1715, Table1[Title], Table1[Inclusion/Exclusion Decision]), "Added studies")</f>
        <v/>
      </c>
      <c r="D1715" t="inlineStr">
        <is>
          <t>Ashraf, I; Jung, SP; Hur, S; Park, Y</t>
        </is>
      </c>
      <c r="H1715" t="n">
        <v>2024</v>
      </c>
      <c r="I1715" t="n">
        <v>11</v>
      </c>
      <c r="J1715" t="n">
        <v>1</v>
      </c>
      <c r="M1715" t="inlineStr">
        <is>
          <t>ProblemAttention deficit hyperactivity disorder (ADHD) is the most commonly found neurodevelopmental condition among children with an estimated 2.5% to 9% global prevalence. While ADHD has been regarded as a lifelong condition, its early diagnosis elevates the probability of recovery and normal life for children. Despite clinical diagnosis being the primary one, substantial developments in ADHD diagnosis have been made during the past decade.AimSeveral imaging-based technologies and approaches have been presented in the existing literature including magnetic resonance imaging (MRI) and functional MRI (fMRI). In addition, the deployment of machine learning and deep learning models has paved the way for automated diagnosis of ADHD which increases both accuracy and robustness of ADHD detection. A comprehensive and systematic literature review (SLR) of imaging technologies and machine learning approaches is highly desired to comprehend the current status of such approaches concerning their potential and challenges to outline future directions. Although a substantial body of literature exists on imaging-based ADHD diagnosis, comprehensive SRL on such approaches is scarce. This SLR aims to provide a comprehensive overview of imaging-based ADHD diagnosis with emphasis on machine learning approaches, reveals their pros and cons, and provides potential future research directions thereby contributing to the scientific community to accelerate further research for ADHD diagnosis.MethodsThis SRL focuses on analyzing recently published studies between 2010 and 2023. For this purpose, preferred reporting items for systematic review and meta-analyses (PRISMA) approach is performed in this study. Five eminent academic databases Web of Science, ACM, Springerlink, Elsevier, and PubMed are selected for article search. The SLR follows a systematic methodology comprising article search, selection based on inclusion and exclusion criteria, and rigorous assessment for categorization.ResultsIt is found that MRI and fMRI are the dominant approaches integrated with machine learning models for ADHD detection and function near-infrared spectroscopy is also adopted by a few studies. Predominantly, the ATHENA preprocessing approach is used to preprocess MRI data before model training. Due to the public availability of the ADHD-200 dataset, it is widely used in the existing literature while a few studies utilized their self-collected datasets. Machine learning models are the choice of the majority of the studies, particularly, the support vector machines model has been widely used for ADHD detection. Feature fusion is observed to be a better choice for obtaining more accurate results.ConclusionMachine learning and deep learning models provide automated ADHD detection with better accuracy and robustness, however, such models are not generalizable and their performance varies concerning the locality of data used for experiments. In addition, the heterogeneity of data collection from various devices is a challenge, and the use of a standard device may provide better solutions. The lack of labeled data also adds difficulties to training models. Besides the use of MRI and fMRI, other novel technologies should be explored for better ADHD detection performance.</t>
        </is>
      </c>
      <c r="P1715" t="inlineStr">
        <is>
          <t>10.1186/s40537-024-00998-3</t>
        </is>
      </c>
      <c r="R1715">
        <f>HYPERLINK("http://dx.doi.org/10.1186/s40537-024-00998-3","http://dx.doi.org/10.1186/s40537-024-00998-3")</f>
        <v/>
      </c>
      <c r="AD1715">
        <f>HYPERLINK("https%3A%2F%2Fwww.webofscience.com%2Fwos%2Fwoscc%2Ffull-record%2FWOS:001326041400001","View Full Record in Web of Science")</f>
        <v/>
      </c>
    </row>
    <row r="1716">
      <c r="A1716" t="inlineStr">
        <is>
          <t>Differentiating Boys with ADHD from Those with Typical Development Based on Whole-Brain Functional Connections Using a Machine Learning Approach</t>
        </is>
      </c>
      <c r="B1716">
        <f>IF(COUNTIF($A$1:A1715,
IF(ISNUMBER(MATCH(RIGHT(TRIM(A1715),1),{".",",",";",":","!","?"},0)),
LEFT(TRIM(A1715),LEN(TRIM(A1715))-1),
TRIM(A1715)
))=1,
"Not Duplicate",
"Duplicate")</f>
        <v/>
      </c>
      <c r="C1716">
        <f>_xlfn.IFNA(_xlfn.XLOOKUP(A1716, Table1[Title], Table1[Inclusion/Exclusion Decision]), "Added studies")</f>
        <v/>
      </c>
      <c r="D1716" t="inlineStr">
        <is>
          <t>Sun, YK; Zhao, L; Lan, ZH; Jia, XZ; Xue, SW</t>
        </is>
      </c>
      <c r="H1716" t="n">
        <v>2020</v>
      </c>
      <c r="I1716" t="n">
        <v>16</v>
      </c>
      <c r="M1716" t="inlineStr">
        <is>
          <t>Purpose: In recent years, machine learning techniques have received increasing attention as a promising approach to differentiating patients from healthy subjects. Therefore, some resting-state functional magnetic resonance neuroimaging (R-fMRI) studies have used interregional functional connections as discriminative features. The aim of this study was to investigate ADHD-related spatially distributed discriminative features derived from whole-brain resting-state functional connectivity patterns using machine learning. Patients and Methods: We measured the interregional functional connections of the R-fMRI data from 40 ADHD patients and 28 matched typically developing controls. Machine learning was used to discriminate ADHD patients from controls. Classification performance was assessed by permutation tests. Results: The results from the model with the highest classification accuracy showed that 85.3% of participants were correctly identified using leave-one-out cross-validation (LOOV) with support vector machine (SVM). The majority of the most discriminative functional connections were located within or between the cerebellum, default mode network (DMN) and frontoparietal regions. Approximately half of the most discriminative connections were associated with the cerebellum. The cerebellum, right superior orbitofrontal cortex, left olfactory cortex, left gyms rectus, right superior temporal pole, right calcarine gyrus and bilateral inferior occipital cortex showed the highest discriminative power in classification. Regarding the brain-behaviour relationships, some functional connections between the cerebellum and DMN regions were significantly correlated with behavioural symptoms in ADHD (P &lt; 0.05). Conclusion: This study indicated that whole-brain resting-state functional connections might provide potential neuroimaging-based information for clinically assisting the diagnosis of ADHD.</t>
        </is>
      </c>
      <c r="P1716" t="inlineStr">
        <is>
          <t>10.2147/NDT.S239013</t>
        </is>
      </c>
      <c r="R1716">
        <f>HYPERLINK("http://dx.doi.org/10.2147/NDT.S239013","http://dx.doi.org/10.2147/NDT.S239013")</f>
        <v/>
      </c>
      <c r="AD1716">
        <f>HYPERLINK("https%3A%2F%2Fwww.webofscience.com%2Fwos%2Fwoscc%2Ffull-record%2FWOS:000518766700001","View Full Record in Web of Science")</f>
        <v/>
      </c>
    </row>
    <row r="1717" hidden="1">
      <c r="A1717" t="inlineStr">
        <is>
          <t>Patterns of Response to Methylphenidate Administration in Children with ADHD: A Personalized Medicine Approach through Clustering Analysis</t>
        </is>
      </c>
      <c r="B1717">
        <f>IF(COUNTIF($A$1:A1716,
IF(ISNUMBER(MATCH(RIGHT(TRIM(A1716),1),{".",",",";",":","!","?"},0)),
LEFT(TRIM(A1716),LEN(TRIM(A1716))-1),
TRIM(A1716)
))=1,
"Not Duplicate",
"Duplicate")</f>
        <v/>
      </c>
      <c r="C1717">
        <f>_xlfn.IFNA(_xlfn.XLOOKUP(A1717, Table1[Title], Table1[Inclusion/Exclusion Decision]), "Added studies")</f>
        <v/>
      </c>
      <c r="D1717" t="inlineStr">
        <is>
          <t>Grazioli, S; Rosi, E; Mauri, M; Crippa, A; Tizzoni, F; Tarabelloni, A; Villa, FM; Chiapasco, F; Reimers, M; Gatti, E; Bertella, S; Molteni, M; Nobile, M</t>
        </is>
      </c>
      <c r="H1717" t="n">
        <v>2021</v>
      </c>
      <c r="I1717" t="n">
        <v>8</v>
      </c>
      <c r="J1717" t="n">
        <v>11</v>
      </c>
      <c r="M1717" t="inlineStr">
        <is>
          <t>Individual responses to methylphenidate (MPH) can significantly differ in children with attention-deficit/hyperactivity disorder (ADHD) in terms of the extent of clinical amelioration, optimal dosage needed, possible side effects, and short- and long-term duration of the benefits. In the present repeated-measures observational study, we undertook a proof-of-concept study to determine whether clustering analysis could be useful to characterize different clusters of responses to MPH in children with ADHD. We recruited 33 children with ADHD who underwent a comprehensive clinical, cognitive, and neurophysiological assessment before and after one month of MPH treatment. Symptomatology changes were assessed by parents and clinicians. The neuropsychological measures used comprised pen-and-paper and computerized tasks. Functional near-infrared spectroscopy was used to measure cortical hemodynamic activation during an attentional task. We developed an unsupervised machine learning algorithm to characterize the possible clusters of responses to MPH in our multimodal data. A symptomatology improvement was observed for both clinical and neuropsychological measures. Our model identified distinct clusters of amelioration that were related to symptom severity and visual-attentional performances. The present findings provide preliminary evidence that clustering analysis can potentially be useful in identifying different responses to MPH in children with ADHD, highlighting the importance of a personalized medicine approach within the clinical framework.</t>
        </is>
      </c>
      <c r="P1717" t="inlineStr">
        <is>
          <t>10.3390/children8111008</t>
        </is>
      </c>
      <c r="R1717">
        <f>HYPERLINK("http://dx.doi.org/10.3390/children8111008","http://dx.doi.org/10.3390/children8111008")</f>
        <v/>
      </c>
      <c r="AD1717">
        <f>HYPERLINK("https%3A%2F%2Fwww.webofscience.com%2Fwos%2Fwoscc%2Ffull-record%2FWOS:000728128200001","View Full Record in Web of Science")</f>
        <v/>
      </c>
    </row>
    <row r="1718" hidden="1">
      <c r="A1718" t="inlineStr">
        <is>
          <t>Deep Learning Based on Event-Related EEG Differentiates Children with ADHD from Healthy Controls</t>
        </is>
      </c>
      <c r="B1718">
        <f>IF(COUNTIF($A$1:A1717,
IF(ISNUMBER(MATCH(RIGHT(TRIM(A1717),1),{".",",",";",":","!","?"},0)),
LEFT(TRIM(A1717),LEN(TRIM(A1717))-1),
TRIM(A1717)
))=1,
"Not Duplicate",
"Duplicate")</f>
        <v/>
      </c>
      <c r="C1718">
        <f>_xlfn.IFNA(_xlfn.XLOOKUP(A1718, Table1[Title], Table1[Inclusion/Exclusion Decision]), "Added studies")</f>
        <v/>
      </c>
      <c r="D1718" t="inlineStr">
        <is>
          <t>Vahid, A; Bluschke, A; Roessner, V; Stober, S; Beste, C</t>
        </is>
      </c>
      <c r="H1718" t="n">
        <v>2019</v>
      </c>
      <c r="I1718" t="n">
        <v>8</v>
      </c>
      <c r="J1718" t="n">
        <v>7</v>
      </c>
      <c r="M1718" t="inlineStr">
        <is>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is>
      </c>
      <c r="P1718" t="inlineStr">
        <is>
          <t>10.3390/jcm8071055</t>
        </is>
      </c>
      <c r="R1718">
        <f>HYPERLINK("http://dx.doi.org/10.3390/jcm8071055","http://dx.doi.org/10.3390/jcm8071055")</f>
        <v/>
      </c>
      <c r="AD1718">
        <f>HYPERLINK("https%3A%2F%2Fwww.webofscience.com%2Fwos%2Fwoscc%2Ffull-record%2FWOS:000479003300138","View Full Record in Web of Science")</f>
        <v/>
      </c>
    </row>
    <row r="1719" hidden="1">
      <c r="A1719" t="inlineStr">
        <is>
          <t>Using electrooculography with visual stimulus tracking test in diagnosing of ADHD: findings from machine learning algorithms</t>
        </is>
      </c>
      <c r="B1719">
        <f>IF(COUNTIF($A$1:A1718,
IF(ISNUMBER(MATCH(RIGHT(TRIM(A1718),1),{".",",",";",":","!","?"},0)),
LEFT(TRIM(A1718),LEN(TRIM(A1718))-1),
TRIM(A1718)
))=1,
"Not Duplicate",
"Duplicate")</f>
        <v/>
      </c>
      <c r="C1719">
        <f>_xlfn.IFNA(_xlfn.XLOOKUP(A1719, Table1[Title], Table1[Inclusion/Exclusion Decision]), "Added studies")</f>
        <v/>
      </c>
      <c r="D1719" t="inlineStr">
        <is>
          <t>Latifoglu, F; Esas, MY; Ileri, R; Özmen, S; Demirci, E</t>
        </is>
      </c>
      <c r="H1719" t="n">
        <v>2022</v>
      </c>
      <c r="I1719" t="n">
        <v>52</v>
      </c>
      <c r="J1719" t="n">
        <v>5</v>
      </c>
      <c r="M1719" t="inlineStr">
        <is>
          <t>Background/aim: Attention deficit hyperactivity disorder (ADHD), one of the most common neurodevelopmental disorders in childhood, is diagnosed clinically by assessing the symptoms of inattention, hyperactivity, and impulsivity. Also, there are limited objective assessment tools to support the diagnosis. Thus, in this study, a new electrooculography (EOG) based on visual stimulus tracking to support the diagnosis of ADHD was proposed. Materials and methods: Reference stimulus one-to-one tracking numbers (RSOT) and colour game detection (CGD) were applied to 53 medication-free children with ADHD and 36 healthy controls (HCs). Also, the test was applied six months after the treatment to children with ADHD. Parameters obtained during the visual stimulus tracking test were analyzed and Higuchi fractal dimension (HFD) and Hjorth parameters were calculated for all EOG records. Results: The average test success rate was higher in HCs than in children with ADHD. Based on machine learning algorithms, the proposed system can distinguish drug-free ADHD patients from HCs with an 89.13% classification performance and also distinguish drug-free children from treated children with an 80.47% classification performance. Conclusion: The findings showed that the proposed system could be helpful to support the diagnosis of ADHD and the follow-up of the treatment.</t>
        </is>
      </c>
      <c r="P1719" t="inlineStr">
        <is>
          <t>10.55730/1300-0144.5502</t>
        </is>
      </c>
      <c r="R1719">
        <f>HYPERLINK("http://dx.doi.org/10.55730/1300-0144.5502","http://dx.doi.org/10.55730/1300-0144.5502")</f>
        <v/>
      </c>
      <c r="AD1719">
        <f>HYPERLINK("https%3A%2F%2Fwww.webofscience.com%2Fwos%2Fwoscc%2Ffull-record%2FWOS:000890907200022","View Full Record in Web of Science")</f>
        <v/>
      </c>
    </row>
    <row r="1720" hidden="1">
      <c r="A1720" t="inlineStr">
        <is>
          <t>An explainable machine learning-based approach to predicting treatment response for neurofeedback in ADHD</t>
        </is>
      </c>
      <c r="B1720">
        <f>IF(COUNTIF($A$1:A1719,
IF(ISNUMBER(MATCH(RIGHT(TRIM(A1719),1),{".",",",";",":","!","?"},0)),
LEFT(TRIM(A1719),LEN(TRIM(A1719))-1),
TRIM(A1719)
))=1,
"Not Duplicate",
"Duplicate")</f>
        <v/>
      </c>
      <c r="C1720">
        <f>_xlfn.IFNA(_xlfn.XLOOKUP(A1720, Table1[Title], Table1[Inclusion/Exclusion Decision]), "Added studies")</f>
        <v/>
      </c>
      <c r="D1720" t="inlineStr">
        <is>
          <t>Hoseini, R; Shalbaf, A</t>
        </is>
      </c>
      <c r="H1720" t="n">
        <v>2025</v>
      </c>
      <c r="I1720" t="n">
        <v>15</v>
      </c>
      <c r="J1720" t="n">
        <v>1</v>
      </c>
      <c r="M1720" t="inlineStr">
        <is>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performance than previous studies and supports personalized, trustworthy ADHD medical decisions, moving beyond black-box prediction.</t>
        </is>
      </c>
      <c r="P1720" t="inlineStr">
        <is>
          <t>10.1038/s41598-025-27246-9</t>
        </is>
      </c>
      <c r="R1720">
        <f>HYPERLINK("http://dx.doi.org/10.1038/s41598-025-27246-9","http://dx.doi.org/10.1038/s41598-025-27246-9")</f>
        <v/>
      </c>
      <c r="AD1720">
        <f>HYPERLINK("https%3A%2F%2Fwww.webofscience.com%2Fwos%2Fwoscc%2Ffull-record%2FWOS:001631789400019","View Full Record in Web of Science")</f>
        <v/>
      </c>
    </row>
    <row r="1721" hidden="1">
      <c r="A1721" t="inlineStr">
        <is>
          <t>Speech signal analysis as an aid to clinical diagnosis and assessment of mental health disorders</t>
        </is>
      </c>
      <c r="B1721">
        <f>IF(COUNTIF($A$1:A1720,
IF(ISNUMBER(MATCH(RIGHT(TRIM(A1720),1),{".",",",";",":","!","?"},0)),
LEFT(TRIM(A1720),LEN(TRIM(A1720))-1),
TRIM(A1720)
))=1,
"Not Duplicate",
"Duplicate")</f>
        <v/>
      </c>
      <c r="C1721">
        <f>_xlfn.IFNA(_xlfn.XLOOKUP(A1721, Table1[Title], Table1[Inclusion/Exclusion Decision]), "Added studies")</f>
        <v/>
      </c>
      <c r="D1721" t="inlineStr">
        <is>
          <t>Bruno, E; Martz, E; Weiner, L; Greco, A; Vanello, N</t>
        </is>
      </c>
      <c r="H1721" t="n">
        <v>2023</v>
      </c>
      <c r="I1721" t="n">
        <v>85</v>
      </c>
      <c r="M1721" t="inlineStr">
        <is>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t>
        </is>
      </c>
      <c r="P1721" t="inlineStr">
        <is>
          <t>10.1016/j.bspc.2023.104854</t>
        </is>
      </c>
      <c r="R1721">
        <f>HYPERLINK("http://dx.doi.org/10.1016/j.bspc.2023.104854","http://dx.doi.org/10.1016/j.bspc.2023.104854")</f>
        <v/>
      </c>
      <c r="AD1721">
        <f>HYPERLINK("https%3A%2F%2Fwww.webofscience.com%2Fwos%2Fwoscc%2Ffull-record%2FWOS:000989697700001","View Full Record in Web of Science")</f>
        <v/>
      </c>
    </row>
    <row r="1722">
      <c r="A1722" t="inlineStr">
        <is>
          <t>Population-based detection of children ASD/ADHD comorbidity from atypical sensory processing</t>
        </is>
      </c>
      <c r="B1722">
        <f>IF(COUNTIF($A$1:A1721,
IF(ISNUMBER(MATCH(RIGHT(TRIM(A1721),1),{".",",",";",":","!","?"},0)),
LEFT(TRIM(A1721),LEN(TRIM(A1721))-1),
TRIM(A1721)
))=1,
"Not Duplicate",
"Duplicate")</f>
        <v/>
      </c>
      <c r="C1722">
        <f>_xlfn.IFNA(_xlfn.XLOOKUP(A1722, Table1[Title], Table1[Inclusion/Exclusion Decision]), "Added studies")</f>
        <v/>
      </c>
      <c r="D1722" t="inlineStr">
        <is>
          <t>Fernández-Delgado, M; Cruz, S; Cernadas, E; Alateyat, H; Tubío-Fungueiriño, M; Sampaio, A; Carracedo, A; Fernández-Prieto, M</t>
        </is>
      </c>
      <c r="H1722" t="n">
        <v>2024</v>
      </c>
      <c r="I1722" t="n">
        <v>54</v>
      </c>
      <c r="J1722" t="n">
        <v>20</v>
      </c>
      <c r="M1722" t="inlineStr">
        <is>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t>
        </is>
      </c>
      <c r="P1722" t="inlineStr">
        <is>
          <t>10.1007/s10489-024-05655-z</t>
        </is>
      </c>
      <c r="R1722">
        <f>HYPERLINK("http://dx.doi.org/10.1007/s10489-024-05655-z","http://dx.doi.org/10.1007/s10489-024-05655-z")</f>
        <v/>
      </c>
      <c r="AD1722">
        <f>HYPERLINK("https%3A%2F%2Fwww.webofscience.com%2Fwos%2Fwoscc%2Ffull-record%2FWOS:001279237800004","View Full Record in Web of Science")</f>
        <v/>
      </c>
    </row>
    <row r="1723" hidden="1">
      <c r="A1723" t="inlineStr">
        <is>
          <t>Deep Learning and Neurology: A Systematic Review</t>
        </is>
      </c>
      <c r="B1723">
        <f>IF(COUNTIF($A$1:A1722,
IF(ISNUMBER(MATCH(RIGHT(TRIM(A1722),1),{".",",",";",":","!","?"},0)),
LEFT(TRIM(A1722),LEN(TRIM(A1722))-1),
TRIM(A1722)
))=1,
"Not Duplicate",
"Duplicate")</f>
        <v/>
      </c>
      <c r="C1723">
        <f>_xlfn.IFNA(_xlfn.XLOOKUP(A1723, Table1[Title], Table1[Inclusion/Exclusion Decision]), "Added studies")</f>
        <v/>
      </c>
      <c r="D1723" t="inlineStr">
        <is>
          <t>Valliani, AA; Ranti, D; Oermann, EK</t>
        </is>
      </c>
      <c r="H1723" t="n">
        <v>2019</v>
      </c>
      <c r="I1723" t="n">
        <v>8</v>
      </c>
      <c r="J1723" t="n">
        <v>2</v>
      </c>
      <c r="M1723" t="inlineStr">
        <is>
          <t>Deciphering the massive volume of complex electronic data that has been compiled by hospital systems over the past decades has the potential to revolutionize modern medicine, as well as present significant challenges. Deep learning is uniquely suited to address these challenges, and recent advances in techniques and hardware have poised the field of medical machine learning for transformational growth. The clinical neurosciences are particularly well positioned to benefit from these advances given the subtle presentation of symptoms typical of neurologic disease. Here we review the various domains in which deep learning algorithms have already provided impetus for change-areas such as medical image analysis for the improved diagnosis of Alzheimer's disease and the early detection of acute neurologic events; medical image segmentation for quantitative evaluation of neuroanatomy and vasculature; connectome mapping for the diagnosis of Alzheimer's, autism spectrum disorder, and attention deficit hyperactivity disorder; and mining of microscopic electroencephalogram signals and granular genetic signatures. We additionally note important challenges in the integration of deep learning tools in the clinical setting and discuss the barriers to tackling the challenges that currently exist.</t>
        </is>
      </c>
      <c r="P1723" t="inlineStr">
        <is>
          <t>10.1007/s40120-019-00153-8</t>
        </is>
      </c>
      <c r="R1723">
        <f>HYPERLINK("http://dx.doi.org/10.1007/s40120-019-00153-8","http://dx.doi.org/10.1007/s40120-019-00153-8")</f>
        <v/>
      </c>
      <c r="AD1723">
        <f>HYPERLINK("https%3A%2F%2Fwww.webofscience.com%2Fwos%2Fwoscc%2Ffull-record%2FWOS:000496695000013","View Full Record in Web of Science")</f>
        <v/>
      </c>
    </row>
    <row r="1724" hidden="1">
      <c r="A1724" t="inlineStr">
        <is>
          <t>Application of data fusion for automated detection of children with developmental and mental disorders: A systematic review of the last decade</t>
        </is>
      </c>
      <c r="B1724">
        <f>IF(COUNTIF($A$1:A1723,
IF(ISNUMBER(MATCH(RIGHT(TRIM(A1723),1),{".",",",";",":","!","?"},0)),
LEFT(TRIM(A1723),LEN(TRIM(A1723))-1),
TRIM(A1723)
))=1,
"Not Duplicate",
"Duplicate")</f>
        <v/>
      </c>
      <c r="C1724">
        <f>_xlfn.IFNA(_xlfn.XLOOKUP(A1724, Table1[Title], Table1[Inclusion/Exclusion Decision]), "Added studies")</f>
        <v/>
      </c>
      <c r="D1724" t="inlineStr">
        <is>
          <t>Khare, SK; March, S; Barua, PD; Gadre, VM; Acharya, UR</t>
        </is>
      </c>
      <c r="H1724" t="n">
        <v>2023</v>
      </c>
      <c r="I1724" t="n">
        <v>99</v>
      </c>
      <c r="M1724" t="inlineStr">
        <is>
          <t>Mental health is a basic need for a sustainable and developing society. The prevalence and financial burden of mental illness have increased globally, and especially in response to community and worldwide pandemic events. Children suffering from such mental disorders find it difficult to cope with educational, occupational, personal, and societal developments, and treatments are not accessible to all. Advancements in technology have resulted in much research examining the use of artificial intelligence to detect or identify characteristics of mental illness. Therefore, this paper presents a systematic review of nine developmental and mental disorders (Autism spectrum disorder, Attention deficit hyperactivity disorder, Schizophrenia, Anxiety, Depression, Dyslexia, Post-traumatic stress disorder, Tourette syndrome, and Obsessive-compulsive disorder) prominent in children and adolescents. Our paper focuses on the automated detection of these developmental and mental disorders using physiological signals. This paper also presents a detailed discussion on signal analysis, feature engineering, and decision-making with their advantages, future directions and challenges on the papers published on mental disorders of children. We have presented the details of the dataset description, validation techniques, features extracted and decision-making models. The challenges and future directions present open research questions on signal or availability, uncertainty, explainability, and hardware implementation resources for signal analysis and machine or deep learning models. Finally, the main findings of this study are presented in the conclusion section.</t>
        </is>
      </c>
      <c r="P1724" t="inlineStr">
        <is>
          <t>10.1016/j.inffus.2023.101898</t>
        </is>
      </c>
      <c r="R1724">
        <f>HYPERLINK("http://dx.doi.org/10.1016/j.inffus.2023.101898","http://dx.doi.org/10.1016/j.inffus.2023.101898")</f>
        <v/>
      </c>
      <c r="AD1724">
        <f>HYPERLINK("https%3A%2F%2Fwww.webofscience.com%2Fwos%2Fwoscc%2Ffull-record%2FWOS:001041164800001","View Full Record in Web of Science")</f>
        <v/>
      </c>
    </row>
    <row r="1725">
      <c r="A1725" t="inlineStr">
        <is>
          <t>Insights Into Detecting Adult ADHD Symptoms Through Advanced Dual-Stream Machine Learning</t>
        </is>
      </c>
      <c r="B1725">
        <f>IF(COUNTIF($A$1:A1724,
IF(ISNUMBER(MATCH(RIGHT(TRIM(A1724),1),{".",",",";",":","!","?"},0)),
LEFT(TRIM(A1724),LEN(TRIM(A1724))-1),
TRIM(A1724)
))=1,
"Not Duplicate",
"Duplicate")</f>
        <v/>
      </c>
      <c r="C1725">
        <f>_xlfn.IFNA(_xlfn.XLOOKUP(A1725, Table1[Title], Table1[Inclusion/Exclusion Decision]), "Added studies")</f>
        <v/>
      </c>
      <c r="D1725" t="inlineStr">
        <is>
          <t>Nash, C; Nair, R; Naqvi, SM</t>
        </is>
      </c>
      <c r="H1725" t="n">
        <v>2024</v>
      </c>
      <c r="I1725" t="n">
        <v>32</v>
      </c>
      <c r="M1725"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t>
        </is>
      </c>
      <c r="P1725" t="inlineStr">
        <is>
          <t>10.1109/TNSRE.2024.3450848</t>
        </is>
      </c>
      <c r="R1725">
        <f>HYPERLINK("http://dx.doi.org/10.1109/TNSRE.2024.3450848","http://dx.doi.org/10.1109/TNSRE.2024.3450848")</f>
        <v/>
      </c>
      <c r="AD1725">
        <f>HYPERLINK("https%3A%2F%2Fwww.webofscience.com%2Fwos%2Fwoscc%2Ffull-record%2FWOS:001316216400001","View Full Record in Web of Science")</f>
        <v/>
      </c>
    </row>
    <row r="1726" hidden="1">
      <c r="A1726" t="inlineStr">
        <is>
          <t>Predicting childhood and adolescent attention-deficit/hyperactivity disorder onset: a nationwide deep learning approach</t>
        </is>
      </c>
      <c r="B1726">
        <f>IF(COUNTIF($A$1:A1725,
IF(ISNUMBER(MATCH(RIGHT(TRIM(A1725),1),{".",",",";",":","!","?"},0)),
LEFT(TRIM(A1725),LEN(TRIM(A1725))-1),
TRIM(A1725)
))=1,
"Not Duplicate",
"Duplicate")</f>
        <v/>
      </c>
      <c r="C1726">
        <f>_xlfn.IFNA(_xlfn.XLOOKUP(A1726, Table1[Title], Table1[Inclusion/Exclusion Decision]), "Added studies")</f>
        <v/>
      </c>
      <c r="D1726" t="inlineStr">
        <is>
          <t>Garcia-Argibay, M; Zhang-James, Y; Cortese, S; Lichtenstein, P; Larsson, H; Faraone, SV</t>
        </is>
      </c>
      <c r="H1726" t="n">
        <v>2023</v>
      </c>
      <c r="I1726" t="n">
        <v>28</v>
      </c>
      <c r="J1726" t="n">
        <v>3</v>
      </c>
      <c r="M1726" t="inlineStr">
        <is>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(0.74-0.76) and balanced accuracy of 0.69. At the 0.45 probability threshold, sensitivity was 71.66% and specificity was 65.0%. There was an overall agreement in the feature importance among all models (tau &gt; .5).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 decision-making with the goal of decreasing misdiagnoses. Further research is needed to validate results in different populations and to incorporate new predictors.</t>
        </is>
      </c>
      <c r="P1726" t="inlineStr">
        <is>
          <t>10.1038/s41380-022-01918-8</t>
        </is>
      </c>
      <c r="R1726">
        <f>HYPERLINK("http://dx.doi.org/10.1038/s41380-022-01918-8","http://dx.doi.org/10.1038/s41380-022-01918-8")</f>
        <v/>
      </c>
      <c r="AD1726">
        <f>HYPERLINK("https%3A%2F%2Fwww.webofscience.com%2Fwos%2Fwoscc%2Ffull-record%2FWOS:000900793200001","View Full Record in Web of Science")</f>
        <v/>
      </c>
    </row>
    <row r="1727" hidden="1">
      <c r="A1727" t="inlineStr">
        <is>
          <t>Detection of cortical arousals in sleep using multimodal wearable sensors and machine learning</t>
        </is>
      </c>
      <c r="B1727">
        <f>IF(COUNTIF($A$1:A1726,
IF(ISNUMBER(MATCH(RIGHT(TRIM(A1726),1),{".",",",";",":","!","?"},0)),
LEFT(TRIM(A1726),LEN(TRIM(A1726))-1),
TRIM(A1726)
))=1,
"Not Duplicate",
"Duplicate")</f>
        <v/>
      </c>
      <c r="C1727">
        <f>_xlfn.IFNA(_xlfn.XLOOKUP(A1727, Table1[Title], Table1[Inclusion/Exclusion Decision]), "Added studies")</f>
        <v/>
      </c>
      <c r="D1727" t="inlineStr">
        <is>
          <t>Kucukosmanoglu, M; Conklin, S; Bansal, K; Kaya, S; Anwar, Y; Dang, Q; Kargosha, G; Brooks, J; Feltch, C; Banerjee, N</t>
        </is>
      </c>
      <c r="H1727" t="n">
        <v>2025</v>
      </c>
      <c r="I1727" t="n">
        <v>15</v>
      </c>
      <c r="J1727" t="n">
        <v>1</v>
      </c>
      <c r="M1727" t="inlineStr">
        <is>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(TM)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(similar to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t>
        </is>
      </c>
      <c r="P1727" t="inlineStr">
        <is>
          <t>10.1038/s41598-025-27739-7</t>
        </is>
      </c>
      <c r="R1727">
        <f>HYPERLINK("http://dx.doi.org/10.1038/s41598-025-27739-7","http://dx.doi.org/10.1038/s41598-025-27739-7")</f>
        <v/>
      </c>
      <c r="AD1727">
        <f>HYPERLINK("https%3A%2F%2Fwww.webofscience.com%2Fwos%2Fwoscc%2Ffull-record%2FWOS:001643423900010","View Full Record in Web of Science")</f>
        <v/>
      </c>
    </row>
    <row r="1728" hidden="1">
      <c r="A1728" t="inlineStr">
        <is>
          <t>fNIRS Classification of Adults With ADHD Enhanced by Feature Selection</t>
        </is>
      </c>
      <c r="B1728">
        <f>IF(COUNTIF($A$1:A1727,
IF(ISNUMBER(MATCH(RIGHT(TRIM(A1727),1),{".",",",";",":","!","?"},0)),
LEFT(TRIM(A1727),LEN(TRIM(A1727))-1),
TRIM(A1727)
))=1,
"Not Duplicate",
"Duplicate")</f>
        <v/>
      </c>
      <c r="C1728">
        <f>_xlfn.IFNA(_xlfn.XLOOKUP(A1728, Table1[Title], Table1[Inclusion/Exclusion Decision]), "Added studies")</f>
        <v/>
      </c>
      <c r="D1728" t="inlineStr">
        <is>
          <t>Hong, M; Dong, SY; Mcintyre, RS; Chiang, SK; Ho, R</t>
        </is>
      </c>
      <c r="H1728" t="n">
        <v>2025</v>
      </c>
      <c r="I1728" t="n">
        <v>33</v>
      </c>
      <c r="M1728"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is>
      </c>
      <c r="P1728" t="inlineStr">
        <is>
          <t>10.1109/TNSRE.2024.3522121</t>
        </is>
      </c>
      <c r="R1728">
        <f>HYPERLINK("http://dx.doi.org/10.1109/TNSRE.2024.3522121","http://dx.doi.org/10.1109/TNSRE.2024.3522121")</f>
        <v/>
      </c>
      <c r="AD1728">
        <f>HYPERLINK("https%3A%2F%2Fwww.webofscience.com%2Fwos%2Fwoscc%2Ffull-record%2FWOS:001392790700010","View Full Record in Web of Science")</f>
        <v/>
      </c>
    </row>
    <row r="1729" hidden="1">
      <c r="A1729" t="inlineStr">
        <is>
          <t>Artificial intelligence in ADHD diagnosis: a comprehensive review of machine learning applications, clinical validation challenges, and implementation barriers in precision medicine</t>
        </is>
      </c>
      <c r="B1729">
        <f>IF(COUNTIF($A$1:A1728,
IF(ISNUMBER(MATCH(RIGHT(TRIM(A1728),1),{".",",",";",":","!","?"},0)),
LEFT(TRIM(A1728),LEN(TRIM(A1728))-1),
TRIM(A1728)
))=1,
"Not Duplicate",
"Duplicate")</f>
        <v/>
      </c>
      <c r="C1729">
        <f>_xlfn.IFNA(_xlfn.XLOOKUP(A1729, Table1[Title], Table1[Inclusion/Exclusion Decision]), "Added studies")</f>
        <v/>
      </c>
      <c r="D1729" t="inlineStr">
        <is>
          <t>Fallahpour, B; Dastjerdi, G; Akbarian, E; Emarati, A; Sadr, Z; Dastgheib, SA; Shahbazi, A; Bahrami, R; Golshan-Tafti, M; Shiri, A; Nematzadeh, F; Neamatzadeh, H</t>
        </is>
      </c>
      <c r="H1729" t="n">
        <v>2026</v>
      </c>
      <c r="I1729" t="n">
        <v>74</v>
      </c>
      <c r="J1729" t="n">
        <v>1</v>
      </c>
      <c r="M1729" t="inlineStr">
        <is>
          <t>Background Attention Deficit Hyperactivity Disorder (ADHD) affects approximately 7.2% of the global population, representing one of the most prevalent neurodevelopmental disorders. While current clinical diagnostic approaches, including validated instruments such as the SNAP-IV, Conners-4, and ADHD-RS, enable trained clinicians to reach reliable diagnoses in most cases, certain clinical scenarios remain challenging, including borderline presentations, complex comorbidity patterns, and settings with limited access to specialist clinicians. The absence of objective biomarkers meeting established clinical criteria has motivated exploration of computational approaches as potential augmentative diagnostic tools. Methods This comprehensive narrative review analyzes machine learning (ML) and deep learning (DL) applications across the ADHD clinical pathway, encompassing objective diagnosis, subtype differentiation, prediction of treatment response, digital therapeutic interventions, and long-term outcome prognostication. PubMed/MEDLINE, Scopus, Web of Science, IEEE Xplore, and Google Scholar were searched from inception through September 2025 across multiple modalities including electroencephalography (EEG), neuroimaging, wearable technology, virtual reality, eye-tracking, genomics, digital therapeutics, and multimodal integration approaches. Diagnostic performance, clinical validation, model interpretability, class imbalance considerations, and translational potential were evaluated while identifying critical gaps requiring additional research. Results EEG-based classification demonstrates the most consistent high performance, with recent studies achieving accuracies exceeding 99% using advanced CNN and transformer architectures; however, these results are typically obtained from small, single-site datasets and should be interpreted with caution. Wearable technology shows significant promise with 89% accuracy in large-scale validation (n = 450; AUC = 0.95), while virtual reality assessments achieve clinically relevant performance (AUC = 0.893). Eye-tracking technology achieves exceptional diagnostic performance (AUC = 0.965, accuracy = 90.8%), and genomic approaches utilizing advanced polygenic risk scores achieve meaningful performance (AUC = 0.72). Multimodal integration approaches demonstrate superior diagnostic accuracy compared to single-modality assessments. Importantly, well-validated studies employing rigorous multi-site validation typically report realistic performance in the range of 70-85%, and metrics such as ROC-AUC, sensitivity, specificity, and positive predictive value (PPV) provide more clinically meaningful evaluations than overall accuracy alone, particularly given the class imbalance inherent in ADHD prevalence (5-10%). Conclusions While ML/DL technologies show considerable promise for augmenting objective ADHD assessment, including diagnosis, treatment response prediction, and long-term outcome prognostication, realistic clinical performance typically ranges from 70 to 85% for well-validated studies. The field requires addressing critical challenges including methodological rigor, clinical validation standards, appropriate handling of class imbalance, gold-standard diagnostic validation, algorithmic interpretability, privacy-preserving techniques, and regulatory frameworks to achieve successful clinical translation.</t>
        </is>
      </c>
      <c r="P1729" t="inlineStr">
        <is>
          <t>10.1186/s43054-026-00530-7</t>
        </is>
      </c>
      <c r="R1729">
        <f>HYPERLINK("http://dx.doi.org/10.1186/s43054-026-00530-7","http://dx.doi.org/10.1186/s43054-026-00530-7")</f>
        <v/>
      </c>
      <c r="AD1729">
        <f>HYPERLINK("https%3A%2F%2Fwww.webofscience.com%2Fwos%2Fwoscc%2Ffull-record%2FWOS:001730592400001","View Full Record in Web of Science")</f>
        <v/>
      </c>
    </row>
    <row r="1730">
      <c r="A1730" t="inlineStr">
        <is>
          <t>Preliminary evidence for a lower brain age in children with attention-deficit/hyperactivity disorder</t>
        </is>
      </c>
      <c r="B1730">
        <f>IF(COUNTIF($A$1:A1729,
IF(ISNUMBER(MATCH(RIGHT(TRIM(A1729),1),{".",",",";",":","!","?"},0)),
LEFT(TRIM(A1729),LEN(TRIM(A1729))-1),
TRIM(A1729)
))=1,
"Not Duplicate",
"Duplicate")</f>
        <v/>
      </c>
      <c r="C1730">
        <f>_xlfn.IFNA(_xlfn.XLOOKUP(A1730, Table1[Title], Table1[Inclusion/Exclusion Decision]), "Added studies")</f>
        <v/>
      </c>
      <c r="D1730" t="inlineStr">
        <is>
          <t>Kurth, F; Levitt, JG; Gaser, C; Alger, J; Loo, SK; Narr, KL; O'Neill, J; Luders, E</t>
        </is>
      </c>
      <c r="H1730" t="n">
        <v>2022</v>
      </c>
      <c r="I1730" t="n">
        <v>13</v>
      </c>
      <c r="M1730" t="inlineStr">
        <is>
          <t>Attention-deficit hyperactivity disorder (ADHD) is a debilitating disorder with apparent roots in abnormal brain development. Here, we quantified the level of individual brain maturation in children with ADHD using structural neuroimaging and a recently developed machine learning algorithm. More specifically, we compared the BrainAGE index between three groups matched for chronological age (mean +/- SD: 11.86 +/- 3.25 years): 89 children diagnosed with ADHD, 34 asymptomatic siblings of those children with ADHD, and 21 unrelated healthy control children. Brains of children with ADHD were estimated significantly younger (-0.85 years) than brains of healthy controls (Cohen's d = -0.33; p = 0.028, one-tailed), while there were no significant differences between unaffected siblings and healthy controls. In addition, more severe ADHD symptoms were significantly associated with younger appearing brains. Altogether, these results are in line with the proposed delay of individual brain maturation in children with ADHD. However, given the relatively small sample size (N = 144), the findings should be considered preliminary and need to be confirmed in future studies.</t>
        </is>
      </c>
      <c r="P1730" t="inlineStr">
        <is>
          <t>10.3389/fpsyt.2022.1019546</t>
        </is>
      </c>
      <c r="R1730">
        <f>HYPERLINK("http://dx.doi.org/10.3389/fpsyt.2022.1019546","http://dx.doi.org/10.3389/fpsyt.2022.1019546")</f>
        <v/>
      </c>
      <c r="AD1730">
        <f>HYPERLINK("https%3A%2F%2Fwww.webofscience.com%2Fwos%2Fwoscc%2Ffull-record%2FWOS:000899089100001","View Full Record in Web of Science")</f>
        <v/>
      </c>
    </row>
    <row r="1731">
      <c r="A1731" t="inlineStr">
        <is>
          <t>Information-based multivariate decoding reveals imprecise neural encoding in children with attention deficit hyperactivity disorder during visual selective attention</t>
        </is>
      </c>
      <c r="B1731">
        <f>IF(COUNTIF($A$1:A1730,
IF(ISNUMBER(MATCH(RIGHT(TRIM(A1730),1),{".",",",";",":","!","?"},0)),
LEFT(TRIM(A1730),LEN(TRIM(A1730))-1),
TRIM(A1730)
))=1,
"Not Duplicate",
"Duplicate")</f>
        <v/>
      </c>
      <c r="C1731">
        <f>_xlfn.IFNA(_xlfn.XLOOKUP(A1731, Table1[Title], Table1[Inclusion/Exclusion Decision]), "Added studies")</f>
        <v/>
      </c>
      <c r="D1731" t="inlineStr">
        <is>
          <t>Li, DW; Luo, XS; Guo, JL; Kong, YJ; Hu, YQ; Chen, YB; Zhu, Y; Wang, YF; Sun, L; Song, Y</t>
        </is>
      </c>
      <c r="H1731" t="n">
        <v>2023</v>
      </c>
      <c r="I1731" t="n">
        <v>44</v>
      </c>
      <c r="J1731" t="n">
        <v>3</v>
      </c>
      <c r="M1731" t="inlineStr">
        <is>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t>
        </is>
      </c>
      <c r="P1731" t="inlineStr">
        <is>
          <t>10.1002/hbm.26115</t>
        </is>
      </c>
      <c r="R1731">
        <f>HYPERLINK("http://dx.doi.org/10.1002/hbm.26115","http://dx.doi.org/10.1002/hbm.26115")</f>
        <v/>
      </c>
      <c r="AD1731">
        <f>HYPERLINK("https%3A%2F%2Fwww.webofscience.com%2Fwos%2Fwoscc%2Ffull-record%2FWOS:000868710000001","View Full Record in Web of Science")</f>
        <v/>
      </c>
    </row>
    <row r="1732" hidden="1">
      <c r="A1732" t="inlineStr">
        <is>
          <t>Exploratory study on plasma Acylglycerol and Acylethanolamide dysregulation in substance use and attention-deficit/hyperactivity disorder: Implications for novel biomarkers in dual diagnosis</t>
        </is>
      </c>
      <c r="B1732">
        <f>IF(COUNTIF($A$1:A1731,
IF(ISNUMBER(MATCH(RIGHT(TRIM(A1731),1),{".",",",";",":","!","?"},0)),
LEFT(TRIM(A1731),LEN(TRIM(A1731))-1),
TRIM(A1731)
))=1,
"Not Duplicate",
"Duplicate")</f>
        <v/>
      </c>
      <c r="C1732">
        <f>_xlfn.IFNA(_xlfn.XLOOKUP(A1732, Table1[Title], Table1[Inclusion/Exclusion Decision]), "Added studies")</f>
        <v/>
      </c>
      <c r="D1732" t="inlineStr">
        <is>
          <t>Flores-López, M; Herrera-Imbroda, J; Requena-Ocaña, N; García-Marchena, N; Araos, P; Verheul-Campos, J; Ruiz, JJ; Pastor, A; de la Torre, R; Bordallo, A; Pavón-Morón, FJ; Fonseca, FRD; Serrano, A</t>
        </is>
      </c>
      <c r="H1732" t="n">
        <v>2025</v>
      </c>
      <c r="I1732" t="n">
        <v>138</v>
      </c>
      <c r="M1732" t="inlineStr">
        <is>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t>
        </is>
      </c>
      <c r="P1732" t="inlineStr">
        <is>
          <t>10.1016/j.pnpbp.2025.111350</t>
        </is>
      </c>
      <c r="R1732">
        <f>HYPERLINK("http://dx.doi.org/10.1016/j.pnpbp.2025.111350","http://dx.doi.org/10.1016/j.pnpbp.2025.111350")</f>
        <v/>
      </c>
      <c r="AD1732">
        <f>HYPERLINK("https%3A%2F%2Fwww.webofscience.com%2Fwos%2Fwoscc%2Ffull-record%2FWOS:001468294400001","View Full Record in Web of Science")</f>
        <v/>
      </c>
    </row>
    <row r="1733" hidden="1">
      <c r="A1733" t="inlineStr">
        <is>
          <t>Selectively predicting the onset of ADHD, oppositional defiant disorder, and conduct disorder in early adolescence with high accuracy</t>
        </is>
      </c>
      <c r="B1733">
        <f>IF(COUNTIF($A$1:A1732,
IF(ISNUMBER(MATCH(RIGHT(TRIM(A1732),1),{".",",",";",":","!","?"},0)),
LEFT(TRIM(A1732),LEN(TRIM(A1732))-1),
TRIM(A1732)
))=1,
"Not Duplicate",
"Duplicate")</f>
        <v/>
      </c>
      <c r="C1733">
        <f>_xlfn.IFNA(_xlfn.XLOOKUP(A1733, Table1[Title], Table1[Inclusion/Exclusion Decision]), "Added studies")</f>
        <v/>
      </c>
      <c r="D1733" t="inlineStr">
        <is>
          <t>de Lacy, N; Ramshaw, MJ</t>
        </is>
      </c>
      <c r="H1733" t="n">
        <v>2023</v>
      </c>
      <c r="I1733" t="n">
        <v>14</v>
      </c>
      <c r="M1733" t="inlineStr">
        <is>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similar to 86-97% accuracy, 0.919-0.996 AUROC, and similar to 82-97% precision and recall in testing in held-out, unseen data. In neural-only models, predictive performance dropped substantially but nonetheless achieved accuracy and AUROC of similar to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externalizing disorders using multimodal features. While externalizing disorders are frequently co-morbid in adolescents, certain predictors were specific to the onset of ODD or CD vs. ADHD. To our knowledge, this is the first machine learning study to predict the onset of all three major adolescent externalizing disorders with the same design and participant cohort to enable direct comparisons, analyze &gt;200 multimodal features, and include many types of neuroimaging metrics. Future study to test our observations in external validation data will help further test the generalizability of these findings.</t>
        </is>
      </c>
      <c r="P1733" t="inlineStr">
        <is>
          <t>10.3389/fpsyt.2023.1280326</t>
        </is>
      </c>
      <c r="R1733">
        <f>HYPERLINK("http://dx.doi.org/10.3389/fpsyt.2023.1280326","http://dx.doi.org/10.3389/fpsyt.2023.1280326")</f>
        <v/>
      </c>
      <c r="AD1733">
        <f>HYPERLINK("https%3A%2F%2Fwww.webofscience.com%2Fwos%2Fwoscc%2Ffull-record%2FWOS:001130194100001","View Full Record in Web of Science")</f>
        <v/>
      </c>
    </row>
    <row r="1734">
      <c r="A1734" t="inlineStr">
        <is>
          <t>Fusion of Multi-Task Neurophysiological Data to Enhance the Detection of Attention- Deficit/Hyperactivity Disorder</t>
        </is>
      </c>
      <c r="B1734">
        <f>IF(COUNTIF($A$1:A1733,
IF(ISNUMBER(MATCH(RIGHT(TRIM(A1733),1),{".",",",";",":","!","?"},0)),
LEFT(TRIM(A1733),LEN(TRIM(A1733))-1),
TRIM(A1733)
))=1,
"Not Duplicate",
"Duplicate")</f>
        <v/>
      </c>
      <c r="C1734">
        <f>_xlfn.IFNA(_xlfn.XLOOKUP(A1734, Table1[Title], Table1[Inclusion/Exclusion Decision]), "Added studies")</f>
        <v/>
      </c>
      <c r="D1734" t="inlineStr">
        <is>
          <t>Zhang, KF; Yeh, SC; Wu, EHK; Xu, X; Tsai, HJ; Chen, CC</t>
        </is>
      </c>
      <c r="H1734" t="n">
        <v>2024</v>
      </c>
      <c r="I1734" t="n">
        <v>12</v>
      </c>
      <c r="M1734" t="inlineStr">
        <is>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 information to assist in ADHD screening. In conclusion, the proposed model offers a more efficient, and accurate alternative for early clinical diagnosis and management of ADHD. The application of artificial intelligence and multimodal neurophysiological data in clinical settings sets a precedent for digital health, paving the way for future advancements in the field.</t>
        </is>
      </c>
      <c r="P1734" t="inlineStr">
        <is>
          <t>10.1109/JTEHM.2024.3435553</t>
        </is>
      </c>
      <c r="R1734">
        <f>HYPERLINK("http://dx.doi.org/10.1109/JTEHM.2024.3435553","http://dx.doi.org/10.1109/JTEHM.2024.3435553")</f>
        <v/>
      </c>
      <c r="AD1734">
        <f>HYPERLINK("https%3A%2F%2Fwww.webofscience.com%2Fwos%2Fwoscc%2Ffull-record%2FWOS:001335438700002","View Full Record in Web of Science")</f>
        <v/>
      </c>
    </row>
    <row r="1735" hidden="1">
      <c r="A1735" t="inlineStr">
        <is>
          <t>A Deep Learning Approach for Missing Data Imputation of Rating Scales Assessing Attention-Deficit Hyperactivity Disorder</t>
        </is>
      </c>
      <c r="B1735">
        <f>IF(COUNTIF($A$1:A1734,
IF(ISNUMBER(MATCH(RIGHT(TRIM(A1734),1),{".",",",";",":","!","?"},0)),
LEFT(TRIM(A1734),LEN(TRIM(A1734))-1),
TRIM(A1734)
))=1,
"Not Duplicate",
"Duplicate")</f>
        <v/>
      </c>
      <c r="C1735">
        <f>_xlfn.IFNA(_xlfn.XLOOKUP(A1735, Table1[Title], Table1[Inclusion/Exclusion Decision]), "Added studies")</f>
        <v/>
      </c>
      <c r="D1735" t="inlineStr">
        <is>
          <t>Cheng, CY; Tseng, WL; Chang, CF; Chang, CH; Gau, SSF</t>
        </is>
      </c>
      <c r="H1735" t="n">
        <v>2020</v>
      </c>
      <c r="I1735" t="n">
        <v>11</v>
      </c>
      <c r="M1735"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 Continuous Performance Test, the Chinese versions of the Conners'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t>
        </is>
      </c>
      <c r="P1735" t="inlineStr">
        <is>
          <t>10.3389/fpsyt.2020.00673</t>
        </is>
      </c>
      <c r="R1735">
        <f>HYPERLINK("http://dx.doi.org/10.3389/fpsyt.2020.00673","http://dx.doi.org/10.3389/fpsyt.2020.00673")</f>
        <v/>
      </c>
      <c r="AD1735">
        <f>HYPERLINK("https%3A%2F%2Fwww.webofscience.com%2Fwos%2Fwoscc%2Ffull-record%2FWOS:000560090200001","View Full Record in Web of Science")</f>
        <v/>
      </c>
    </row>
    <row r="1736" hidden="1">
      <c r="A1736" t="inlineStr">
        <is>
          <t>Accurate Identification of ADHD among Adults Using Real-Time Activity Data</t>
        </is>
      </c>
      <c r="B1736">
        <f>IF(COUNTIF($A$1:A1735,
IF(ISNUMBER(MATCH(RIGHT(TRIM(A1735),1),{".",",",";",":","!","?"},0)),
LEFT(TRIM(A1735),LEN(TRIM(A1735))-1),
TRIM(A1735)
))=1,
"Not Duplicate",
"Duplicate")</f>
        <v/>
      </c>
      <c r="C1736">
        <f>_xlfn.IFNA(_xlfn.XLOOKUP(A1736, Table1[Title], Table1[Inclusion/Exclusion Decision]), "Added studies")</f>
        <v/>
      </c>
      <c r="D1736" t="inlineStr">
        <is>
          <t>Kaur, A; Kahlon, KS</t>
        </is>
      </c>
      <c r="H1736" t="n">
        <v>2022</v>
      </c>
      <c r="I1736" t="n">
        <v>12</v>
      </c>
      <c r="J1736" t="n">
        <v>7</v>
      </c>
      <c r="M1736" t="inlineStr">
        <is>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t>
        </is>
      </c>
      <c r="P1736" t="inlineStr">
        <is>
          <t>10.3390/brainsci12070831</t>
        </is>
      </c>
      <c r="R1736">
        <f>HYPERLINK("http://dx.doi.org/10.3390/brainsci12070831","http://dx.doi.org/10.3390/brainsci12070831")</f>
        <v/>
      </c>
      <c r="AD1736">
        <f>HYPERLINK("https%3A%2F%2Fwww.webofscience.com%2Fwos%2Fwoscc%2Ffull-record%2FWOS:000832319500001","View Full Record in Web of Science")</f>
        <v/>
      </c>
    </row>
    <row r="1737" hidden="1">
      <c r="A1737" t="inlineStr">
        <is>
          <t>Noise-Robust and Interpretable EEG Classification of Hyperactive Disorders Using Graph Convolutional Network</t>
        </is>
      </c>
      <c r="B1737">
        <f>IF(COUNTIF($A$1:A1736,
IF(ISNUMBER(MATCH(RIGHT(TRIM(A1736),1),{".",",",";",":","!","?"},0)),
LEFT(TRIM(A1736),LEN(TRIM(A1736))-1),
TRIM(A1736)
))=1,
"Not Duplicate",
"Duplicate")</f>
        <v/>
      </c>
      <c r="C1737">
        <f>_xlfn.IFNA(_xlfn.XLOOKUP(A1737, Table1[Title], Table1[Inclusion/Exclusion Decision]), "Added studies")</f>
        <v/>
      </c>
      <c r="D1737" t="inlineStr">
        <is>
          <t>Kim, D; Lee, Y; Shin, S; Kim, KM; Kim, D; Choi, SI</t>
        </is>
      </c>
      <c r="H1737" t="n">
        <v>2025</v>
      </c>
      <c r="I1737" t="n">
        <v>13</v>
      </c>
      <c r="M1737"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is>
      </c>
      <c r="P1737" t="inlineStr">
        <is>
          <t>10.1109/ACCESS.2025.3626160</t>
        </is>
      </c>
      <c r="R1737">
        <f>HYPERLINK("http://dx.doi.org/10.1109/ACCESS.2025.3626160","http://dx.doi.org/10.1109/ACCESS.2025.3626160")</f>
        <v/>
      </c>
      <c r="AD1737">
        <f>HYPERLINK("https%3A%2F%2Fwww.webofscience.com%2Fwos%2Fwoscc%2Ffull-record%2FWOS:001611725700007","View Full Record in Web of Science")</f>
        <v/>
      </c>
    </row>
    <row r="1738" hidden="1">
      <c r="A1738" t="inlineStr">
        <is>
          <t>Differentiating Pediatric Bipolar Disorder, Attention-Deficit/ Hyperactivity Disorder, and Other Psychopathologies Using Self-Reported Mood and Energy Data and Actigraphy Findings: Correlation and Machine Learning-Based Prediction of Mood Severity</t>
        </is>
      </c>
      <c r="B1738">
        <f>IF(COUNTIF($A$1:A1737,
IF(ISNUMBER(MATCH(RIGHT(TRIM(A1737),1),{".",",",";",":","!","?"},0)),
LEFT(TRIM(A1737),LEN(TRIM(A1737))-1),
TRIM(A1737)
))=1,
"Not Duplicate",
"Duplicate")</f>
        <v/>
      </c>
      <c r="C1738">
        <f>_xlfn.IFNA(_xlfn.XLOOKUP(A1738, Table1[Title], Table1[Inclusion/Exclusion Decision]), "Added studies")</f>
        <v/>
      </c>
      <c r="D1738" t="inlineStr">
        <is>
          <t>Diler, RS; Vahedifard, F; Birmaher, B; Iyengar, S; Wolfe, M; Lepore, BN; Chobany, M; Abdul-Waalee, H; Malgireddy, G; Hart, JA; Bertocci, MA</t>
        </is>
      </c>
      <c r="H1738" t="n">
        <v>2025</v>
      </c>
      <c r="I1738" t="n">
        <v>12</v>
      </c>
      <c r="M1738" t="inlineStr">
        <is>
          <t>Background: Distinguishing pediatric bipolar disorder (BD) from attention-deficit/hyperactivity disorder (ADHD) is challenging due to overlapping fluctuations in mood, energy, and activity. Combining objective actigraphy with self-reported mood and energy data may aid differential diagnosis and risk monitoring. Objective: This study aimed to test same-day associations between actigraphy-derived activity extremes and self-reported mood and energy, and to evaluate whether these measures predict same-day and next-day severe mood in adolescents with BD, ADHD, and other diagnoses. Methods: We analyzed 209 inpatients (2148 patient-days) across 4 groups (ADHD without BD: n=54; BD with ADHD: n=42; BD without ADHD: n=34; other diagnoses: n=79). Actigraphy data (Philips Actiwatch 2) were summarized into daily maximum and minimum quartiles (Max1-Max4 and Min1-Min4). Mood and Energy Thermometer (-10 to +10) ratings were categorized as follows: OK (&lt;3), mild (3-4), moderate (5-6), and severe (&gt;6). Group differences used Kruskal-Wallis and Mann-Whitney U tests with Bonferroni correction (P&lt;.004). Associations used chi-square tests with Cramer V. Leak-safe machine learning (patient-wise GroupKFold) classified SevereDay (same day) and SevereTomorrow (next day) using actigraphy, sleep, energy, and demographic data. Results: BD without ADHD showed the tightest coupling of extreme activity with negative mood and energy (Cramer V of up to 0.24; P&lt;.004). ADHD without BD showed stronger links between activity and positive energy. Machine learning achieved a receiver operating characteristic area under the curve (ROC-AUC) of 0.85, an accuracy of 0.79, and an F1-score of 0.67 for SevereDay. SevereTomorrow performance was moderate (ROC-AUC=0.80; accuracy=0.79; F1-score=0.60). Energy variability and actigraphy averages/peaks were the top predictors. Conclusions: Integrating actigraphy, sleep, and daily energy ratings identifies severe mood days and provides early next-day risk signals in hospitalized adolescents. The findings support wearable-based phenotyping for precision monitoring, with external validation needed in outpatients.</t>
        </is>
      </c>
      <c r="P1738" t="inlineStr">
        <is>
          <t>10.2196/78163</t>
        </is>
      </c>
      <c r="R1738">
        <f>HYPERLINK("http://dx.doi.org/10.2196/78163","http://dx.doi.org/10.2196/78163")</f>
        <v/>
      </c>
      <c r="AD1738">
        <f>HYPERLINK("https%3A%2F%2Fwww.webofscience.com%2Fwos%2Fwoscc%2Ffull-record%2FWOS:001635888900001","View Full Record in Web of Science")</f>
        <v/>
      </c>
    </row>
    <row r="1739">
      <c r="A1739" t="inlineStr">
        <is>
          <t>Machine Learning for ADHD Diagnosis: Feature Selection from Parent Reports, Self-Reports and Neuropsychological Measures</t>
        </is>
      </c>
      <c r="B1739">
        <f>IF(COUNTIF($A$1:A1738,
IF(ISNUMBER(MATCH(RIGHT(TRIM(A1738),1),{".",",",";",":","!","?"},0)),
LEFT(TRIM(A1738),LEN(TRIM(A1738))-1),
TRIM(A1738)
))=1,
"Not Duplicate",
"Duplicate")</f>
        <v/>
      </c>
      <c r="C1739">
        <f>_xlfn.IFNA(_xlfn.XLOOKUP(A1739, Table1[Title], Table1[Inclusion/Exclusion Decision]), "Added studies")</f>
        <v/>
      </c>
      <c r="D1739" t="inlineStr">
        <is>
          <t>Dai, YW; Hsu, CF</t>
        </is>
      </c>
      <c r="H1739" t="n">
        <v>2025</v>
      </c>
      <c r="I1739" t="n">
        <v>12</v>
      </c>
      <c r="J1739" t="n">
        <v>11</v>
      </c>
      <c r="M1739" t="inlineStr">
        <is>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features.Abstract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approximate to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t>
        </is>
      </c>
      <c r="P1739" t="inlineStr">
        <is>
          <t>10.3390/children12111448</t>
        </is>
      </c>
      <c r="R1739">
        <f>HYPERLINK("http://dx.doi.org/10.3390/children12111448","http://dx.doi.org/10.3390/children12111448")</f>
        <v/>
      </c>
      <c r="AD1739">
        <f>HYPERLINK("https%3A%2F%2Fwww.webofscience.com%2Fwos%2Fwoscc%2Ffull-record%2FWOS:001623522500001","View Full Record in Web of Science")</f>
        <v/>
      </c>
    </row>
    <row r="1740" hidden="1">
      <c r="A1740" t="inlineStr">
        <is>
          <t>Neuroimaging in Attention-Deficit/Hyperactivity Disorder: Recent Advances</t>
        </is>
      </c>
      <c r="B1740">
        <f>IF(COUNTIF($A$1:A1739,
IF(ISNUMBER(MATCH(RIGHT(TRIM(A1739),1),{".",",",";",":","!","?"},0)),
LEFT(TRIM(A1739),LEN(TRIM(A1739))-1),
TRIM(A1739)
))=1,
"Not Duplicate",
"Duplicate")</f>
        <v/>
      </c>
      <c r="C1740">
        <f>_xlfn.IFNA(_xlfn.XLOOKUP(A1740, Table1[Title], Table1[Inclusion/Exclusion Decision]), "Added studies")</f>
        <v/>
      </c>
      <c r="D1740" t="inlineStr">
        <is>
          <t>Firouzabadi, FD; Ramezanpour, S; Firouzabadi, MD; Yousem, IJ; Puts, NAJ; Yousem, DM</t>
        </is>
      </c>
      <c r="H1740" t="n">
        <v>2022</v>
      </c>
      <c r="I1740" t="n">
        <v>218</v>
      </c>
      <c r="J1740" t="n">
        <v>2</v>
      </c>
      <c r="M1740" t="inlineStr">
        <is>
          <t>Attention-deficit/hyperactivity disorder (ADHD) is a common neurodevelopmental condition that leads to impaired attention and impulsive behaviors diagnosed in, but not limited to, children. ADHD can cause symptoms throughout life. This article summarizes the structural (conventional, volumetric, and diffusion tensor imaging) and functional (task-based functional MRI [fMRI], resting-state fMRI, PET, and MR spectroscopy) brain findings in patients with ADHD. Consensus is lacking regarding altered anatomic or functional imaging findings of the brain in children with ADHD, likely because of the heterogeneity of the disorder. Most anatomic studies report abnormalities in the frontal lobes, basal ganglia, and corpus callosum; decreased surface area in the left ventral frontal and right prefrontal cortex; thinner medial temporal lobes; and smaller caudate nuclei. Using fMRI, researchers have focused on the prefrontal and temporal regions, reflecting perception-action mapping alterations. Artificial intelligence models evaluating brain anatomy have highlighted changes in cortical thickness and the shape of the inferior frontal cortex, bilateral sensorimotor cortex, left temporal lobe, and insula. Early intervention and/or normal brain maturation can alter imaging patterns and convert functional imaging studies to a normal pattern. Although imaging findings provide insight into the neuropathophysiology of the disease, no definitive structural or functional pattern defines the disorder from a neuroradiologic perspective.</t>
        </is>
      </c>
      <c r="P1740" t="inlineStr">
        <is>
          <t>10.2214/AJR.21.26316</t>
        </is>
      </c>
      <c r="R1740">
        <f>HYPERLINK("http://dx.doi.org/10.2214/AJR.21.26316","http://dx.doi.org/10.2214/AJR.21.26316")</f>
        <v/>
      </c>
      <c r="AD1740">
        <f>HYPERLINK("https%3A%2F%2Fwww.webofscience.com%2Fwos%2Fwoscc%2Ffull-record%2FWOS:000773575700025","View Full Record in Web of Science")</f>
        <v/>
      </c>
    </row>
    <row r="1741" hidden="1">
      <c r="A1741" t="inlineStr">
        <is>
          <t>DETEC-ADHD: A Data-Driven Web App for Early ADHD Detection Using Machine Learning and Electroencephalography</t>
        </is>
      </c>
      <c r="B1741">
        <f>IF(COUNTIF($A$1:A1740,
IF(ISNUMBER(MATCH(RIGHT(TRIM(A1740),1),{".",",",";",":","!","?"},0)),
LEFT(TRIM(A1740),LEN(TRIM(A1740))-1),
TRIM(A1740)
))=1,
"Not Duplicate",
"Duplicate")</f>
        <v/>
      </c>
      <c r="C1741">
        <f>_xlfn.IFNA(_xlfn.XLOOKUP(A1741, Table1[Title], Table1[Inclusion/Exclusion Decision]), "Added studies")</f>
        <v/>
      </c>
      <c r="D1741" t="inlineStr">
        <is>
          <t>Santarrosa-López, I; Alor-Hernández, G; Bustos-López, M; Hernández-Capistrán, J; Sánchez-Morales, LN; Sánchez-Cervantes, JL; Marín-Vega, H</t>
        </is>
      </c>
      <c r="H1741" t="n">
        <v>2025</v>
      </c>
      <c r="I1741" t="n">
        <v>9</v>
      </c>
      <c r="J1741" t="n">
        <v>1</v>
      </c>
      <c r="M1741" t="inlineStr">
        <is>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t>
        </is>
      </c>
      <c r="P1741" t="inlineStr">
        <is>
          <t>10.3390/bdcc9010003</t>
        </is>
      </c>
      <c r="R1741">
        <f>HYPERLINK("http://dx.doi.org/10.3390/bdcc9010003","http://dx.doi.org/10.3390/bdcc9010003")</f>
        <v/>
      </c>
      <c r="AD1741">
        <f>HYPERLINK("https%3A%2F%2Fwww.webofscience.com%2Fwos%2Fwoscc%2Ffull-record%2FWOS:001404493600001","View Full Record in Web of Science")</f>
        <v/>
      </c>
    </row>
    <row r="1742" hidden="1">
      <c r="A1742" t="inlineStr">
        <is>
          <t>Predicting Children with ADHD Using Behavioral Activity: A Machine Learning Analysis</t>
        </is>
      </c>
      <c r="B1742">
        <f>IF(COUNTIF($A$1:A1741,
IF(ISNUMBER(MATCH(RIGHT(TRIM(A1741),1),{".",",",";",":","!","?"},0)),
LEFT(TRIM(A1741),LEN(TRIM(A1741))-1),
TRIM(A1741)
))=1,
"Not Duplicate",
"Duplicate")</f>
        <v/>
      </c>
      <c r="C1742">
        <f>_xlfn.IFNA(_xlfn.XLOOKUP(A1742, Table1[Title], Table1[Inclusion/Exclusion Decision]), "Added studies")</f>
        <v/>
      </c>
      <c r="D1742" t="inlineStr">
        <is>
          <t>Maniruzzaman, M; Shin, J; Hasan, MA</t>
        </is>
      </c>
      <c r="H1742" t="n">
        <v>2022</v>
      </c>
      <c r="I1742" t="n">
        <v>12</v>
      </c>
      <c r="J1742" t="n">
        <v>5</v>
      </c>
      <c r="M1742" t="inlineStr">
        <is>
          <t>Attention deficit hyperactivity disorder (ADHD) is one of childhood's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3-17 years from the 2018-2019 National Survey of Children's Health (NSCH, 2018-2019).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Naive Bayes (NB), decision tree (DT), XGBoost, k-nearest neighborhood (KNN), multilayer perceptron (MLP), support vector machine (SVM), and 1-dimensional convolution neural network (1D CNN) were adopted for the prediction of children with ADHD. The average age of the children with ADHD was 12.4 +/- 3.4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t>
        </is>
      </c>
      <c r="P1742" t="inlineStr">
        <is>
          <t>10.3390/app12052737</t>
        </is>
      </c>
      <c r="R1742">
        <f>HYPERLINK("http://dx.doi.org/10.3390/app12052737","http://dx.doi.org/10.3390/app12052737")</f>
        <v/>
      </c>
      <c r="AD1742">
        <f>HYPERLINK("https%3A%2F%2Fwww.webofscience.com%2Fwos%2Fwoscc%2Ffull-record%2FWOS:000771191400001","View Full Record in Web of Science")</f>
        <v/>
      </c>
    </row>
    <row r="1743">
      <c r="A1743" t="inlineStr">
        <is>
          <t>Deep Learning-Based ADHD and ADHD-RISK Classification Technology through the Recognition of Children's Abnormal Behaviors during the Robot-Led ADHD Screening Game</t>
        </is>
      </c>
      <c r="B1743">
        <f>IF(COUNTIF($A$1:A1742,
IF(ISNUMBER(MATCH(RIGHT(TRIM(A1742),1),{".",",",";",":","!","?"},0)),
LEFT(TRIM(A1742),LEN(TRIM(A1742))-1),
TRIM(A1742)
))=1,
"Not Duplicate",
"Duplicate")</f>
        <v/>
      </c>
      <c r="C1743">
        <f>_xlfn.IFNA(_xlfn.XLOOKUP(A1743, Table1[Title], Table1[Inclusion/Exclusion Decision]), "Added studies")</f>
        <v/>
      </c>
      <c r="D1743" t="inlineStr">
        <is>
          <t>Lee, W; Lee, S; Lee, D; Jun, K; Ahn, DH; Kim, MS</t>
        </is>
      </c>
      <c r="H1743" t="n">
        <v>2023</v>
      </c>
      <c r="I1743" t="n">
        <v>23</v>
      </c>
      <c r="J1743" t="n">
        <v>1</v>
      </c>
      <c r="M1743" t="inlineStr">
        <is>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ADHD-RISK class will assist them socially and medically. We created a projection-based game in which we can see stimuli and responses to better understand children's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ADHD-RISK case. These results imply that for ADHD-RISK, the game is repeated, and children's attention decreases as they progress to the second half.</t>
        </is>
      </c>
      <c r="P1743" t="inlineStr">
        <is>
          <t>10.3390/s23010278</t>
        </is>
      </c>
      <c r="R1743">
        <f>HYPERLINK("http://dx.doi.org/10.3390/s23010278","http://dx.doi.org/10.3390/s23010278")</f>
        <v/>
      </c>
      <c r="AD1743">
        <f>HYPERLINK("https%3A%2F%2Fwww.webofscience.com%2Fwos%2Fwoscc%2Ffull-record%2FWOS:000909733300001","View Full Record in Web of Science")</f>
        <v/>
      </c>
    </row>
    <row r="1744" hidden="1">
      <c r="A1744" t="inlineStr">
        <is>
          <t>Challenges in the Differential Classification of Individual Diagnoses from Co-Occurring Autism and ADHD Using Survey Data</t>
        </is>
      </c>
      <c r="B1744">
        <f>IF(COUNTIF($A$1:A1743,
IF(ISNUMBER(MATCH(RIGHT(TRIM(A1743),1),{".",",",";",":","!","?"},0)),
LEFT(TRIM(A1743),LEN(TRIM(A1743))-1),
TRIM(A1743)
))=1,
"Not Duplicate",
"Duplicate")</f>
        <v/>
      </c>
      <c r="C1744">
        <f>_xlfn.IFNA(_xlfn.XLOOKUP(A1744, Table1[Title], Table1[Inclusion/Exclusion Decision]), "Added studies")</f>
        <v/>
      </c>
      <c r="D1744" t="inlineStr">
        <is>
          <t>Jaiswal, A; Wall, DP; Washington, P</t>
        </is>
      </c>
      <c r="H1744" t="n">
        <v>2024</v>
      </c>
      <c r="M1744"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 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t>
        </is>
      </c>
      <c r="P1744" t="inlineStr">
        <is>
          <t>10.1109/BHI62660.2024.10913850</t>
        </is>
      </c>
      <c r="R1744">
        <f>HYPERLINK("http://dx.doi.org/10.1109/BHI62660.2024.10913850","http://dx.doi.org/10.1109/BHI62660.2024.10913850")</f>
        <v/>
      </c>
      <c r="AD1744">
        <f>HYPERLINK("https%3A%2F%2Fwww.webofscience.com%2Fwos%2Fwoscc%2Ffull-record%2FWOS:001465723200073","View Full Record in Web of Science")</f>
        <v/>
      </c>
    </row>
    <row r="1745" hidden="1">
      <c r="A1745" t="inlineStr">
        <is>
          <t>Transforming 3D MRI to 2D Feature Maps Using Pre-Trained Models for Diagnosis of Attention Deficit Hyperactivity Disorder</t>
        </is>
      </c>
      <c r="B1745">
        <f>IF(COUNTIF($A$1:A1744,
IF(ISNUMBER(MATCH(RIGHT(TRIM(A1744),1),{".",",",";",":","!","?"},0)),
LEFT(TRIM(A1744),LEN(TRIM(A1744))-1),
TRIM(A1744)
))=1,
"Not Duplicate",
"Duplicate")</f>
        <v/>
      </c>
      <c r="C1745">
        <f>_xlfn.IFNA(_xlfn.XLOOKUP(A1745, Table1[Title], Table1[Inclusion/Exclusion Decision]), "Added studies")</f>
        <v/>
      </c>
      <c r="D1745" t="inlineStr">
        <is>
          <t>Hosseini, E; Hosseini, SA; Servaes, S; Hall, B; Rosa-Neto, P; Moradi, AR; Kumar, A; Pedram, MM; Chawla, S</t>
        </is>
      </c>
      <c r="H1745" t="n">
        <v>2025</v>
      </c>
      <c r="I1745" t="n">
        <v>11</v>
      </c>
      <c r="J1745" t="n">
        <v>5</v>
      </c>
      <c r="M1745" t="inlineStr">
        <is>
          <t>Background: According to the World Health Organization (WHO), approximately 5% of children and 2.5% of adults suffer from attention deficit hyperactivity disorder (ADHD). This disorder can have significant negative consequences on people's lives, particularly children. In recent years, methods based on artificial intelligence and neuroimaging techniques, such as MRI, have made significant progress, paving the way for development of more reliable diagnostic tools. In this proof of concept study, our aim was to investigate the potential utility of neuroimaging data and clinical information in combination with a deep learning-based analytical approach, more precisely, a novel feature extraction technique for the diagnosis of ADHD with high accuracy. Methods: Leveraging the ADHD200 dataset, which encompasses demographic information and anatomical MRI scans collected from a diverse ADHD population, our study focused on developing modern deep learning-based diagnostic models. The data preprocessing employed a pre-trained Visual Geometry Group16 (VGG16) network to extract two-dimensional (2D) feature maps from three-dimensional (3D) anatomical MRI data to reduce computational complexity and enhance diagnostic power. The inclusion of personal attributes, such as age, gender, intelligence quotient, and handedness, strengthens the diagnostic models. Four deep-learning architectures-convolutional neural network 2D (CNN2D), CNN1D, long short-term memory (LSTM), and gated recurrent units (GRU)-were employed for analysis of the MRI data, with and without the inclusion of clinical characteristics. Results: A 10-fold cross-validation test revealed that the LSTM model, which incorporated both MRI data and personal attributes, had the best diagnostic performance among all tested models in the diagnosis of ADHD with an accuracy of 0.86 and area under the receiver operating characteristic (ROC) curve (AUC) score of 0.90. Conclusions: Our findings demonstrate that the proposed approach of extracting 2D features from 3D MRI images and integrating these features with clinical characteristics may be useful in the diagnosis of ADHD with high accuracy.</t>
        </is>
      </c>
      <c r="P1745" t="inlineStr">
        <is>
          <t>10.3390/tomography11050056</t>
        </is>
      </c>
      <c r="R1745">
        <f>HYPERLINK("http://dx.doi.org/10.3390/tomography11050056","http://dx.doi.org/10.3390/tomography11050056")</f>
        <v/>
      </c>
      <c r="AD1745">
        <f>HYPERLINK("https%3A%2F%2Fwww.webofscience.com%2Fwos%2Fwoscc%2Ffull-record%2FWOS:001495434800001","View Full Record in Web of Science")</f>
        <v/>
      </c>
    </row>
    <row r="1746" hidden="1">
      <c r="A1746" t="inlineStr">
        <is>
          <t>Early identification of children with AttentionDisorder (ADHD)</t>
        </is>
      </c>
      <c r="B1746">
        <f>IF(COUNTIF($A$1:A1745,
IF(ISNUMBER(MATCH(RIGHT(TRIM(A1745),1),{".",",",";",":","!","?"},0)),
LEFT(TRIM(A1745),LEN(TRIM(A1745))-1),
TRIM(A1745)
))=1,
"Not Duplicate",
"Duplicate")</f>
        <v/>
      </c>
      <c r="C1746">
        <f>_xlfn.IFNA(_xlfn.XLOOKUP(A1746, Table1[Title], Table1[Inclusion/Exclusion Decision]), "Added studies")</f>
        <v/>
      </c>
      <c r="D1746" t="inlineStr">
        <is>
          <t>Liu, YS; Talarico, F; Metes, D; Song, YP; Wang, MZ; Kiyang, L; Wearmouth, D; Vik, S; Wei, YF; Zhang, YB; Hayward, J; Ahmed, G; Gaskin, A; Greiner, R; Greenshaw, A; Alexander, A; Janus, M; Cao, B</t>
        </is>
      </c>
      <c r="H1746" t="n">
        <v>2024</v>
      </c>
      <c r="I1746" t="n">
        <v>3</v>
      </c>
      <c r="J1746" t="n">
        <v>11</v>
      </c>
      <c r="M1746"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 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t>
        </is>
      </c>
      <c r="P1746" t="inlineStr">
        <is>
          <t>10.1371/journal.pdig.0000620</t>
        </is>
      </c>
      <c r="R1746">
        <f>HYPERLINK("http://dx.doi.org/10.1371/journal.pdig.0000620","http://dx.doi.org/10.1371/journal.pdig.0000620")</f>
        <v/>
      </c>
      <c r="AD1746">
        <f>HYPERLINK("https%3A%2F%2Fwww.webofscience.com%2Fwos%2Fwoscc%2Ffull-record%2FWOS:001416950400001","View Full Record in Web of Science")</f>
        <v/>
      </c>
    </row>
    <row r="1747">
      <c r="A1747" t="inlineStr">
        <is>
          <t>A Multimodal Dataset for Neurophysiological and AI Applications</t>
        </is>
      </c>
      <c r="B1747">
        <f>IF(COUNTIF($A$1:A1746,
IF(ISNUMBER(MATCH(RIGHT(TRIM(A1746),1),{".",",",";",":","!","?"},0)),
LEFT(TRIM(A1746),LEN(TRIM(A1746))-1),
TRIM(A1746)
))=1,
"Not Duplicate",
"Duplicate")</f>
        <v/>
      </c>
      <c r="C1747">
        <f>_xlfn.IFNA(_xlfn.XLOOKUP(A1747, Table1[Title], Table1[Inclusion/Exclusion Decision]), "Added studies")</f>
        <v/>
      </c>
      <c r="D1747" t="inlineStr">
        <is>
          <t>Trujillo, J; Ferrer-Cascales, R; Teruel, MA; Ruiz-Robledillo, N; Sanchis, J; García-Ponsoda, S; Panagiotidis-Arrizabalaga, A; Albaladejo-Blázquez, N; Martínez-Nicolás, A; García-Carrasco, J; Reina, A; Lavalle, A; Maté, A; Costa-López, B</t>
        </is>
      </c>
      <c r="H1747" t="n">
        <v>2026</v>
      </c>
      <c r="I1747" t="n">
        <v>13</v>
      </c>
      <c r="J1747" t="n">
        <v>1</v>
      </c>
      <c r="M1747" t="inlineStr">
        <is>
          <t>Attention Deficit Hyperactivity Disorder (ADHD) is a prevalent neurodevelopmental disorder characterized by inattention, hyperactivity, and impulsivity. Current diagnostic methods rely primarily on subjective clinical evaluations, which are prone to bias. Neurophysiological techniques such as electroencephalography (EEG), eye tracking, and electrodermal activity (EDA) offer promising objective alternatives; however, their adoption is limited by the scarcity of large, public, multimodal datasets. To address this gap, we introduce the BALLADEER ADHD Dataset, a comprehensive multimodal resource that integrates simultaneous EEG, eye-tracking, and physiological signals from children and adolescents with ADHD and neurotypical controls. Data were collected through carefully designed cognitive tasks aimed at eliciting neurophysiological responses related to attentional control, response inhibition, and cognitive flexibility-key domains affected in ADHD. The dataset facilitates the development of machine learning models for ADHD classification and biomarker discovery through cross-modal analyses of EEG, eye movements, and autonomic nervous system activity. By publicly releasing this dataset, we aim to enhance transparency, reproducibility, and innovation in computational neuroscience and ADHD research.</t>
        </is>
      </c>
      <c r="P1747" t="inlineStr">
        <is>
          <t>10.1038/s41597-026-06758-7</t>
        </is>
      </c>
      <c r="R1747">
        <f>HYPERLINK("http://dx.doi.org/10.1038/s41597-026-06758-7","http://dx.doi.org/10.1038/s41597-026-06758-7")</f>
        <v/>
      </c>
      <c r="AD1747">
        <f>HYPERLINK("https%3A%2F%2Fwww.webofscience.com%2Fwos%2Fwoscc%2Ffull-record%2FWOS:001721552800007","View Full Record in Web of Science")</f>
        <v/>
      </c>
    </row>
    <row r="1748" hidden="1">
      <c r="A1748" t="inlineStr">
        <is>
          <t>Feature Selection and Prediction of Pediatric Tuina in Attention Deficit/Hyperactivity Disorder Management: A Machine Learning Approach Based on Parent-Reported Children's Constitution</t>
        </is>
      </c>
      <c r="B1748">
        <f>IF(COUNTIF($A$1:A1747,
IF(ISNUMBER(MATCH(RIGHT(TRIM(A1747),1),{".",",",";",":","!","?"},0)),
LEFT(TRIM(A1747),LEN(TRIM(A1747))-1),
TRIM(A1747)
))=1,
"Not Duplicate",
"Duplicate")</f>
        <v/>
      </c>
      <c r="C1748">
        <f>_xlfn.IFNA(_xlfn.XLOOKUP(A1748, Table1[Title], Table1[Inclusion/Exclusion Decision]), "Added studies")</f>
        <v/>
      </c>
      <c r="D1748" t="inlineStr">
        <is>
          <t>Chen, SC; Wu, GT; Li, H; Zhang, X; Li, ZH; Wong, PM; Han, LF; Qin, J; Lo, KC; Yeung, WF; Ren, G</t>
        </is>
      </c>
      <c r="H1748" t="n">
        <v>2025</v>
      </c>
      <c r="I1748" t="n">
        <v>12</v>
      </c>
      <c r="J1748" t="n">
        <v>10</v>
      </c>
      <c r="M1748" t="inlineStr">
        <is>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t>
        </is>
      </c>
      <c r="P1748" t="inlineStr">
        <is>
          <t>10.3390/bioengineering12101012</t>
        </is>
      </c>
      <c r="R1748">
        <f>HYPERLINK("http://dx.doi.org/10.3390/bioengineering12101012","http://dx.doi.org/10.3390/bioengineering12101012")</f>
        <v/>
      </c>
      <c r="AD1748">
        <f>HYPERLINK("https%3A%2F%2Fwww.webofscience.com%2Fwos%2Fwoscc%2Ffull-record%2FWOS:001601781700001","View Full Record in Web of Science")</f>
        <v/>
      </c>
    </row>
    <row r="1749" hidden="1">
      <c r="A1749" t="inlineStr">
        <is>
          <t>Analysis of School Performance of Children and Adolescents with Attention-Deficit/Hyperactivity Disorder: A Dimensionality Reduction Approach</t>
        </is>
      </c>
      <c r="B1749">
        <f>IF(COUNTIF($A$1:A1748,
IF(ISNUMBER(MATCH(RIGHT(TRIM(A1748),1),{".",",",";",":","!","?"},0)),
LEFT(TRIM(A1748),LEN(TRIM(A1748))-1),
TRIM(A1748)
))=1,
"Not Duplicate",
"Duplicate")</f>
        <v/>
      </c>
      <c r="C1749">
        <f>_xlfn.IFNA(_xlfn.XLOOKUP(A1749, Table1[Title], Table1[Inclusion/Exclusion Decision]), "Added studies")</f>
        <v/>
      </c>
      <c r="D1749" t="inlineStr">
        <is>
          <t>Jandre, C; Santos, B; Balbino, M; de Miranda, D; Zárate, L; Nobre, C</t>
        </is>
      </c>
      <c r="H1749" t="n">
        <v>2021</v>
      </c>
      <c r="M1749" t="inlineStr">
        <is>
          <t>Attention-Deficit/Hyperactivity Disorder (ADHD) is defined by harmful inattention, disorganization, and/or hyperactivity and impulsivity. ADHD can negatively affect an individual's life, but it is not a definitive factor for poor school performance. This work aims to identify classification rules that best describe the school performance in arithmetic, writing, and reading of students with ADHD. For this, information obtained from the Genetic Algorithm, Random Forest and specialists in ADHD were used so that later the VTJ48 and JRip algorithms could be applied. It is usual in the health area to collect various information about the individual, resulting in the frequent need to reduce the base's dimensionality. The results found were promising, reaching up to 92% of F-Measure. The discovered rules point to environmental and emotional factors as drivers of school performance prognosis and reinforce that ADHD is not synonymous with academic failure.</t>
        </is>
      </c>
      <c r="P1749" t="inlineStr">
        <is>
          <t>10.5220/0010240401550165</t>
        </is>
      </c>
      <c r="R1749">
        <f>HYPERLINK("http://dx.doi.org/10.5220/0010240401550165","http://dx.doi.org/10.5220/0010240401550165")</f>
        <v/>
      </c>
      <c r="AD1749">
        <f>HYPERLINK("https%3A%2F%2Fwww.webofscience.com%2Fwos%2Fwoscc%2Ffull-record%2FWOS:000664063000015","View Full Record in Web of Science")</f>
        <v/>
      </c>
    </row>
    <row r="1750">
      <c r="A1750" t="inlineStr">
        <is>
          <t>Examining attention- deficit/ hyperactivity disorder in endurance and ultra-endurance runners</t>
        </is>
      </c>
      <c r="B1750">
        <f>IF(COUNTIF($A$1:A1749,
IF(ISNUMBER(MATCH(RIGHT(TRIM(A1749),1),{".",",",";",":","!","?"},0)),
LEFT(TRIM(A1749),LEN(TRIM(A1749))-1),
TRIM(A1749)
))=1,
"Not Duplicate",
"Duplicate")</f>
        <v/>
      </c>
      <c r="C1750">
        <f>_xlfn.IFNA(_xlfn.XLOOKUP(A1750, Table1[Title], Table1[Inclusion/Exclusion Decision]), "Added studies")</f>
        <v/>
      </c>
      <c r="D1750" t="inlineStr">
        <is>
          <t>Scheer, V; Valero, D; Valero, E; Weiss, K; Rosemann, T; Knechtle, B</t>
        </is>
      </c>
      <c r="H1750" t="n">
        <v>2026</v>
      </c>
      <c r="I1750" t="n">
        <v>262</v>
      </c>
      <c r="M1750" t="inlineStr">
        <is>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(&gt;= 21.1 km to 42.2 km) and ultra-endurance runners (&gt;=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t>
        </is>
      </c>
      <c r="P1750" t="inlineStr">
        <is>
          <t>10.1016/j.actpsy.2025.106144</t>
        </is>
      </c>
      <c r="R1750">
        <f>HYPERLINK("http://dx.doi.org/10.1016/j.actpsy.2025.106144","http://dx.doi.org/10.1016/j.actpsy.2025.106144")</f>
        <v/>
      </c>
      <c r="AD1750">
        <f>HYPERLINK("https%3A%2F%2Fwww.webofscience.com%2Fwos%2Fwoscc%2Ffull-record%2FWOS:001661730800001","View Full Record in Web of Science")</f>
        <v/>
      </c>
    </row>
    <row r="1751" hidden="1">
      <c r="A1751" t="inlineStr">
        <is>
          <t>A data driven machine learning approach to differentiate between autism spectrum disorder and attention-deficit/hyperactivity disorder based on the best-practice diagnostic instruments for autism</t>
        </is>
      </c>
      <c r="B1751">
        <f>IF(COUNTIF($A$1:A1750,
IF(ISNUMBER(MATCH(RIGHT(TRIM(A1750),1),{".",",",";",":","!","?"},0)),
LEFT(TRIM(A1750),LEN(TRIM(A1750))-1),
TRIM(A1750)
))=1,
"Not Duplicate",
"Duplicate")</f>
        <v/>
      </c>
      <c r="C1751">
        <f>_xlfn.IFNA(_xlfn.XLOOKUP(A1751, Table1[Title], Table1[Inclusion/Exclusion Decision]), "Added studies")</f>
        <v/>
      </c>
      <c r="D1751" t="inlineStr">
        <is>
          <t>Wolff, N; Kohls, G; Mack, JT; Vahid, A; Elster, EM; Stroth, S; Poustka, L; Kuepper, C; Roepke, S; Kamp-Becker, I; Roessner, V</t>
        </is>
      </c>
      <c r="H1751" t="n">
        <v>2022</v>
      </c>
      <c r="I1751" t="n">
        <v>12</v>
      </c>
      <c r="J1751" t="n">
        <v>1</v>
      </c>
      <c r="M1751"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P1751" t="inlineStr">
        <is>
          <t>10.1038/s41598-022-21719-x</t>
        </is>
      </c>
      <c r="R1751">
        <f>HYPERLINK("http://dx.doi.org/10.1038/s41598-022-21719-x","http://dx.doi.org/10.1038/s41598-022-21719-x")</f>
        <v/>
      </c>
      <c r="AD1751">
        <f>HYPERLINK("https%3A%2F%2Fwww.webofscience.com%2Fwos%2Fwoscc%2Ffull-record%2FWOS:000879722100050","View Full Record in Web of Science")</f>
        <v/>
      </c>
    </row>
    <row r="1752" hidden="1">
      <c r="A1752" t="inlineStr">
        <is>
          <t>A Machine-Based Prediction Model of ADHD Using CPT Data</t>
        </is>
      </c>
      <c r="B1752">
        <f>IF(COUNTIF($A$1:A1751,
IF(ISNUMBER(MATCH(RIGHT(TRIM(A1751),1),{".",",",";",":","!","?"},0)),
LEFT(TRIM(A1751),LEN(TRIM(A1751))-1),
TRIM(A1751)
))=1,
"Not Duplicate",
"Duplicate")</f>
        <v/>
      </c>
      <c r="C1752">
        <f>_xlfn.IFNA(_xlfn.XLOOKUP(A1752, Table1[Title], Table1[Inclusion/Exclusion Decision]), "Added studies")</f>
        <v/>
      </c>
      <c r="D1752" t="inlineStr">
        <is>
          <t>Slobodin, O; Yahav, I; Berger, I</t>
        </is>
      </c>
      <c r="H1752" t="n">
        <v>2020</v>
      </c>
      <c r="I1752" t="n">
        <v>14</v>
      </c>
      <c r="M1752" t="inlineStr">
        <is>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t>
        </is>
      </c>
      <c r="P1752" t="inlineStr">
        <is>
          <t>10.3389/fnhum.2020.560021</t>
        </is>
      </c>
      <c r="R1752">
        <f>HYPERLINK("http://dx.doi.org/10.3389/fnhum.2020.560021","http://dx.doi.org/10.3389/fnhum.2020.560021")</f>
        <v/>
      </c>
      <c r="AD1752">
        <f>HYPERLINK("https%3A%2F%2Fwww.webofscience.com%2Fwos%2Fwoscc%2Ffull-record%2FWOS:000576854500001","View Full Record in Web of Science")</f>
        <v/>
      </c>
    </row>
    <row r="1753" hidden="1">
      <c r="A1753" t="inlineStr">
        <is>
          <t>Extracting the Affective Content of Fidgeting in Adults with ADHD via Machine Learning and a Hand-held Soft Tangible Device</t>
        </is>
      </c>
      <c r="B1753">
        <f>IF(COUNTIF($A$1:A1752,
IF(ISNUMBER(MATCH(RIGHT(TRIM(A1752),1),{".",",",";",":","!","?"},0)),
LEFT(TRIM(A1752),LEN(TRIM(A1752))-1),
TRIM(A1752)
))=1,
"Not Duplicate",
"Duplicate")</f>
        <v/>
      </c>
      <c r="C1753">
        <f>_xlfn.IFNA(_xlfn.XLOOKUP(A1753, Table1[Title], Table1[Inclusion/Exclusion Decision]), "Added studies")</f>
        <v/>
      </c>
      <c r="D1753" t="inlineStr">
        <is>
          <t>Nasiri, N; Isbister, K; Schweitzer, JB; Borden, J; Cottrell, PS; Shapiro, D</t>
        </is>
      </c>
      <c r="H1753" t="n">
        <v>2024</v>
      </c>
      <c r="M1753"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P1753" t="inlineStr">
        <is>
          <t>10.1145/3613905.3650856</t>
        </is>
      </c>
      <c r="R1753">
        <f>HYPERLINK("http://dx.doi.org/10.1145/3613905.3650856","http://dx.doi.org/10.1145/3613905.3650856")</f>
        <v/>
      </c>
      <c r="AD1753">
        <f>HYPERLINK("https%3A%2F%2Fwww.webofscience.com%2Fwos%2Fwoscc%2Ffull-record%2FWOS:001227587702083","View Full Record in Web of Science")</f>
        <v/>
      </c>
    </row>
    <row r="1754" hidden="1">
      <c r="A1754" t="inlineStr">
        <is>
          <t>An explainable and interpretable model for attention deficit hyperactivity disorder in children using EEG signals</t>
        </is>
      </c>
      <c r="B1754">
        <f>IF(COUNTIF($A$1:A1753,
IF(ISNUMBER(MATCH(RIGHT(TRIM(A1753),1),{".",",",";",":","!","?"},0)),
LEFT(TRIM(A1753),LEN(TRIM(A1753))-1),
TRIM(A1753)
))=1,
"Not Duplicate",
"Duplicate")</f>
        <v/>
      </c>
      <c r="C1754">
        <f>_xlfn.IFNA(_xlfn.XLOOKUP(A1754, Table1[Title], Table1[Inclusion/Exclusion Decision]), "Added studies")</f>
        <v/>
      </c>
      <c r="D1754" t="inlineStr">
        <is>
          <t>Khare, SK; Acharya, UR</t>
        </is>
      </c>
      <c r="H1754" t="n">
        <v>2023</v>
      </c>
      <c r="I1754" t="n">
        <v>155</v>
      </c>
      <c r="M1754" t="inlineStr">
        <is>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 -stationary.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 -box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t>
        </is>
      </c>
      <c r="P1754" t="inlineStr">
        <is>
          <t>10.1016/j.compbiomed.2023.106676</t>
        </is>
      </c>
      <c r="R1754">
        <f>HYPERLINK("http://dx.doi.org/10.1016/j.compbiomed.2023.106676","http://dx.doi.org/10.1016/j.compbiomed.2023.106676")</f>
        <v/>
      </c>
      <c r="AD1754">
        <f>HYPERLINK("https%3A%2F%2Fwww.webofscience.com%2Fwos%2Fwoscc%2Ffull-record%2FWOS:000944704100001","View Full Record in Web of Science")</f>
        <v/>
      </c>
    </row>
    <row r="1755" hidden="1">
      <c r="A1755" t="inlineStr">
        <is>
          <t>Objective ADHD Diagnosis Using Convolutional Neural Networks Over Daily-Life Activity Records</t>
        </is>
      </c>
      <c r="B1755">
        <f>IF(COUNTIF($A$1:A1754,
IF(ISNUMBER(MATCH(RIGHT(TRIM(A1754),1),{".",",",";",":","!","?"},0)),
LEFT(TRIM(A1754),LEN(TRIM(A1754))-1),
TRIM(A1754)
))=1,
"Not Duplicate",
"Duplicate")</f>
        <v/>
      </c>
      <c r="C1755">
        <f>_xlfn.IFNA(_xlfn.XLOOKUP(A1755, Table1[Title], Table1[Inclusion/Exclusion Decision]), "Added studies")</f>
        <v/>
      </c>
      <c r="D1755" t="inlineStr">
        <is>
          <t>Amado-Caballero, P; Casaseca-de-la-Higuera, P; Alberola-López, S; Andrés-de-Llano, JM; Villalobos, JAL; Garmendia-Leiza, JR; Alberola-López, C</t>
        </is>
      </c>
      <c r="H1755" t="n">
        <v>2020</v>
      </c>
      <c r="I1755" t="n">
        <v>24</v>
      </c>
      <c r="J1755" t="n">
        <v>9</v>
      </c>
      <c r="M1755"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t>
        </is>
      </c>
      <c r="P1755" t="inlineStr">
        <is>
          <t>10.1109/JBHI.2020.2964072</t>
        </is>
      </c>
      <c r="R1755">
        <f>HYPERLINK("http://dx.doi.org/10.1109/JBHI.2020.2964072","http://dx.doi.org/10.1109/JBHI.2020.2964072")</f>
        <v/>
      </c>
      <c r="AD1755">
        <f>HYPERLINK("https%3A%2F%2Fwww.webofscience.com%2Fwos%2Fwoscc%2Ffull-record%2FWOS:000567435400027","View Full Record in Web of Science")</f>
        <v/>
      </c>
    </row>
    <row r="1756" hidden="1">
      <c r="A1756" t="inlineStr">
        <is>
          <t>Early detection of paediatric and adolescent obsessive-compulsive, separation anxiety and attention deficit hyperactivity disorder using machine learning algorithms</t>
        </is>
      </c>
      <c r="B1756">
        <f>IF(COUNTIF($A$1:A1755,
IF(ISNUMBER(MATCH(RIGHT(TRIM(A1755),1),{".",",",";",":","!","?"},0)),
LEFT(TRIM(A1755),LEN(TRIM(A1755))-1),
TRIM(A1755)
))=1,
"Not Duplicate",
"Duplicate")</f>
        <v/>
      </c>
      <c r="C1756">
        <f>_xlfn.IFNA(_xlfn.XLOOKUP(A1756, Table1[Title], Table1[Inclusion/Exclusion Decision]), "Added studies")</f>
        <v/>
      </c>
      <c r="D1756" t="inlineStr">
        <is>
          <t>Haque, UM; Kabir, E; Khanam, R</t>
        </is>
      </c>
      <c r="H1756" t="n">
        <v>2023</v>
      </c>
      <c r="I1756" t="n">
        <v>11</v>
      </c>
      <c r="J1756" t="n">
        <v>1</v>
      </c>
      <c r="M1756" t="inlineStr">
        <is>
          <t>PurposeMental health issues of young minds are at the threshold of all development and possibilities. Obsessive-compulsive disorder (OCD), separation anxiety disorder (SAD), and attention deficit hyperactivity disorder (ADHD) are three of the most common mental illness affecting children and adolescents. Several studies have been conducted on approaches for recognising OCD, SAD and ADHD, but their accuracy is inadequate due to limited features and participants. Therefore, the purpose of this study is to investigate the approach using machine learning (ML) algorithms with 1474 features from Australia's nationally representative mental health survey of children and adolescents.MethodsBased on the internal cross-validation (CV) score of the Tree-based Pipeline Optimization Tool (TPOTClassifier), the dataset has been examined using three of the most optimal algorithms, including Random Forest (RF), Decision Tree (DT), and Gaussian Naive Bayes (GaussianNB).ResultsGaussianNB performs well in classifying OCD with 91% accuracy, 76% precision, and 96% specificity as well as in detecting SAD with 79% accuracy, 62% precision, 91% specificity. RF outperformed all other methods in identifying ADHD with 91% accuracy, 94% precision, and 99% specificity.ConclusionUsing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t>
        </is>
      </c>
      <c r="P1756" t="inlineStr">
        <is>
          <t>10.1007/s13755-023-00232-z</t>
        </is>
      </c>
      <c r="R1756">
        <f>HYPERLINK("http://dx.doi.org/10.1007/s13755-023-00232-z","http://dx.doi.org/10.1007/s13755-023-00232-z")</f>
        <v/>
      </c>
      <c r="AD1756">
        <f>HYPERLINK("https%3A%2F%2Fwww.webofscience.com%2Fwos%2Fwoscc%2Ffull-record%2FWOS:001156049500001","View Full Record in Web of Science")</f>
        <v/>
      </c>
    </row>
    <row r="1757" hidden="1">
      <c r="A1757" t="inlineStr">
        <is>
          <t>ADHD detection based on human action recognition</t>
        </is>
      </c>
      <c r="B1757">
        <f>IF(COUNTIF($A$1:A1756,
IF(ISNUMBER(MATCH(RIGHT(TRIM(A1756),1),{".",",",";",":","!","?"},0)),
LEFT(TRIM(A1756),LEN(TRIM(A1756))-1),
TRIM(A1756)
))=1,
"Not Duplicate",
"Duplicate")</f>
        <v/>
      </c>
      <c r="C1757">
        <f>_xlfn.IFNA(_xlfn.XLOOKUP(A1757, Table1[Title], Table1[Inclusion/Exclusion Decision]), "Added studies")</f>
        <v/>
      </c>
      <c r="D1757" t="inlineStr">
        <is>
          <t>Li, YC; Nair, R; Naqvi, SM</t>
        </is>
      </c>
      <c r="H1757" t="n">
        <v>2024</v>
      </c>
      <c r="I1757" t="n">
        <v>3</v>
      </c>
      <c r="M1757" t="inlineStr">
        <is>
          <t>Attention Deficit Hyperactivity Disorder (ADHD) is a highly prevalent human neurobehavioral and neurodevelopmental disorder worldwide. Recently, deep learning-based techniques have been exploited in ADHD detection and diagnosis due to their outstanding performance. However, the majority of these methods relying on fMRI and EEG data suffer from the limitation of requiring expensive equipment and incurring high operational costs. Therefore, inspired by the fact that the symptoms of ADHD may manifest in actions and daily behaviors (as stated in the Medical Statistical Manual of Mental Disorders, Fifth Edition (DSM-V)), we introduce a novel ADHD detection system based on human action recognition. We design a novel hyperactivity test for capturing ADHD features and record a real multimodal ADHD dataset (M-ADHD) for the first time. The proposed system detects ADHD symptoms based on acquired action characters from raw RGB videos from the M-ADHD. Our system outperforms conventional competitors in terms of accuracy and AUC on the real multimodal ADHD dataset. Our proposed method, based on simple, non-wearable sensors, has the advantages of being cost-efficient and easy to operate. It is widely applicable for remote ADHD screening and further applies to understanding, treating, and preventing brain disorders.</t>
        </is>
      </c>
      <c r="P1757" t="inlineStr">
        <is>
          <t>10.1016/j.nsa.2024.104093</t>
        </is>
      </c>
      <c r="R1757">
        <f>HYPERLINK("http://dx.doi.org/10.1016/j.nsa.2024.104093","http://dx.doi.org/10.1016/j.nsa.2024.104093")</f>
        <v/>
      </c>
      <c r="AD1757">
        <f>HYPERLINK("https%3A%2F%2Fwww.webofscience.com%2Fwos%2Fwoscc%2Ffull-record%2FWOS:001533699400008","View Full Record in Web of Science")</f>
        <v/>
      </c>
    </row>
    <row r="1758" hidden="1">
      <c r="A1758" t="inlineStr">
        <is>
          <t>Machine-learning-based diagnosis of drug-naive adult patients with attention-deficit hyperactivity disorder using mismatch negativity</t>
        </is>
      </c>
      <c r="B1758">
        <f>IF(COUNTIF($A$1:A1757,
IF(ISNUMBER(MATCH(RIGHT(TRIM(A1757),1),{".",",",";",":","!","?"},0)),
LEFT(TRIM(A1757),LEN(TRIM(A1757))-1),
TRIM(A1757)
))=1,
"Not Duplicate",
"Duplicate")</f>
        <v/>
      </c>
      <c r="C1758">
        <f>_xlfn.IFNA(_xlfn.XLOOKUP(A1758, Table1[Title], Table1[Inclusion/Exclusion Decision]), "Added studies")</f>
        <v/>
      </c>
      <c r="D1758" t="inlineStr">
        <is>
          <t>Kim, S; Baek, JH; Kwon, YJ; Lee, HY; Yoo, JH; Shim, SH; Kim, JS</t>
        </is>
      </c>
      <c r="H1758" t="n">
        <v>2021</v>
      </c>
      <c r="I1758" t="n">
        <v>11</v>
      </c>
      <c r="J1758" t="n">
        <v>1</v>
      </c>
      <c r="M1758" t="inlineStr">
        <is>
          <t>Relatively little is investigated regarding the neurophysiology of adult attention-deficit/hyperactivity disorder (ADHD). Mismatch negativity (MMN) is an event-related potential component representing pre-attentive auditory processing, which is closely associated with cognitive status. We investigated MMN features as biomarkers to classify drug-naive adult patients with ADHD and healthy controls (HCs). Sensor-level features (amplitude and latency) and source-level features (source activation) of MMN were investigated and compared between the electroencephalograms of 34 patients with ADHD and 45 HCs using a passive auditory oddball paradigm. Correlations between MMN features and ADHD symptoms were analyzed. Finally, we applied machine learning to differentiate the two groups using sensor- and source-level features of MMN. Adult patients with ADHD showed significantly lower MMN amplitudes at the frontocentral electrodes and reduced MMN source activation in the frontal, temporal, and limbic lobes, which were closely associated with MMN generators and ADHD pathophysiology. Source activities were significantly correlated with ADHD symptoms. The best classification performance for adult ADHD patients and HCs showed an 81.01% accuracy, 82.35% sensitivity, and 80.00% specificity based on MMN source activity features. Our results suggest that abnormal MMN reflects the adult ADHD patients' pathophysiological characteristics and might serve clinically as a neuromarker of adult ADHD.</t>
        </is>
      </c>
      <c r="P1758" t="inlineStr">
        <is>
          <t>10.1038/s41398-021-01604-3</t>
        </is>
      </c>
      <c r="R1758">
        <f>HYPERLINK("http://dx.doi.org/10.1038/s41398-021-01604-3","http://dx.doi.org/10.1038/s41398-021-01604-3")</f>
        <v/>
      </c>
      <c r="AD1758">
        <f>HYPERLINK("https%3A%2F%2Fwww.webofscience.com%2Fwos%2Fwoscc%2Ffull-record%2FWOS:000697071000002","View Full Record in Web of Science")</f>
        <v/>
      </c>
    </row>
    <row r="1759" hidden="1">
      <c r="A1759" t="inlineStr">
        <is>
          <t>Development of an innovative approach using portable eye tracking to assist ADHD screening: a machine learning study</t>
        </is>
      </c>
      <c r="B1759">
        <f>IF(COUNTIF($A$1:A1758,
IF(ISNUMBER(MATCH(RIGHT(TRIM(A1758),1),{".",",",";",":","!","?"},0)),
LEFT(TRIM(A1758),LEN(TRIM(A1758))-1),
TRIM(A1758)
))=1,
"Not Duplicate",
"Duplicate")</f>
        <v/>
      </c>
      <c r="C1759">
        <f>_xlfn.IFNA(_xlfn.XLOOKUP(A1759, Table1[Title], Table1[Inclusion/Exclusion Decision]), "Added studies")</f>
        <v/>
      </c>
      <c r="D1759" t="inlineStr">
        <is>
          <t>Yoo, JH; Kang, C; Lim, JS; Wang, B; Choi, CH; Hwang, H; Han, DH; Kim, H; Cheon, H; Kim, JW</t>
        </is>
      </c>
      <c r="H1759" t="n">
        <v>2024</v>
      </c>
      <c r="I1759" t="n">
        <v>15</v>
      </c>
      <c r="M1759" t="inlineStr">
        <is>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ADHD.Methods Fifty-six children (mean age 8.38 +/- 1.58, 45 males) diagnosed with ADHD based on the Diagnostic and Statistical Manual of Mental Disorders, fifth edition were recruited along with seventy-nine typically developing children (TDC) (mean age 8.80 +/- 1.82,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t>
        </is>
      </c>
      <c r="P1759" t="inlineStr">
        <is>
          <t>10.3389/fpsyt.2024.1337595</t>
        </is>
      </c>
      <c r="R1759">
        <f>HYPERLINK("http://dx.doi.org/10.3389/fpsyt.2024.1337595","http://dx.doi.org/10.3389/fpsyt.2024.1337595")</f>
        <v/>
      </c>
      <c r="AD1759">
        <f>HYPERLINK("https%3A%2F%2Fwww.webofscience.com%2Fwos%2Fwoscc%2Ffull-record%2FWOS:001173688900001","View Full Record in Web of Science")</f>
        <v/>
      </c>
    </row>
    <row r="1760" hidden="1">
      <c r="A1760" t="inlineStr">
        <is>
          <t>Towards interpretable machine learning models for diagnosis aid: A case study on attention deficit/hyperactivity disorder</t>
        </is>
      </c>
      <c r="B1760">
        <f>IF(COUNTIF($A$1:A1759,
IF(ISNUMBER(MATCH(RIGHT(TRIM(A1759),1),{".",",",";",":","!","?"},0)),
LEFT(TRIM(A1759),LEN(TRIM(A1759))-1),
TRIM(A1759)
))=1,
"Not Duplicate",
"Duplicate")</f>
        <v/>
      </c>
      <c r="C1760">
        <f>_xlfn.IFNA(_xlfn.XLOOKUP(A1760, Table1[Title], Table1[Inclusion/Exclusion Decision]), "Added studies")</f>
        <v/>
      </c>
      <c r="D1760" t="inlineStr">
        <is>
          <t>Itani, S; Rossignol, M; Lecron, F; Fortemps, P</t>
        </is>
      </c>
      <c r="H1760" t="n">
        <v>2019</v>
      </c>
      <c r="I1760" t="n">
        <v>14</v>
      </c>
      <c r="J1760" t="n">
        <v>4</v>
      </c>
      <c r="M1760" t="inlineStr">
        <is>
          <t>Attention Deficit/Hyperactivity Disorder (ADHD) is a neurodevelopmental disorder that has heavy consequences on a child's wellbeing, especially in the academic, psychological and relational planes. The current evaluation of the disorder is supported by clinical assessment and written tests. A definitive diagnosis is usually made based on the DSM-V criteria. There is a lot of ongoing research on ADHD, in order to determine the neurophysiological basis of the disorder and to reach a more objective diagnosis. The advent of Machine Learning (ML) opens up promising prospects for the development of systems able to predict a diagnosis from phenotypic and neuroimaging data. This was the reason why the ADHD-200 contest was launched a few years ago. Based on the publicly available ADHD-200 collection, participants were challenged to predict ADHD with the best possible predictive accuracy. In the present work, we propose instead a ML methodology which primarily places importance on the explanatory power of a model. Such an approach is intended to achieve a fair trade-off between the needs of performance and interpretability expected from medical diagnosis aid systems. We applied our methodology on a data sample extracted from the ADHD-200 collection, through the development of decision trees which are valued for their readability. Our analysis indicates the relevance of the limbic system for the diagnosis of the disorder. Moreover, while providing explanations that make sense, the resulting decision tree performs favorably given the recent results reported in the literature.</t>
        </is>
      </c>
      <c r="P1760" t="inlineStr">
        <is>
          <t>10.1371/journal.pone.0215720</t>
        </is>
      </c>
      <c r="R1760">
        <f>HYPERLINK("http://dx.doi.org/10.1371/journal.pone.0215720","http://dx.doi.org/10.1371/journal.pone.0215720")</f>
        <v/>
      </c>
      <c r="AD1760">
        <f>HYPERLINK("https%3A%2F%2Fwww.webofscience.com%2Fwos%2Fwoscc%2Ffull-record%2FWOS:000465519100042","View Full Record in Web of Science")</f>
        <v/>
      </c>
    </row>
    <row r="1761" hidden="1">
      <c r="A1761" t="inlineStr">
        <is>
          <t>A Precision Mental Health Model for Predicting Stability of 4-year-olds' Attention Deficit/ Hyperactivity Disorder Symptoms to Age 6 Diagnostic Status</t>
        </is>
      </c>
      <c r="B1761">
        <f>IF(COUNTIF($A$1:A1760,
IF(ISNUMBER(MATCH(RIGHT(TRIM(A1760),1),{".",",",";",":","!","?"},0)),
LEFT(TRIM(A1760),LEN(TRIM(A1760))-1),
TRIM(A1760)
))=1,
"Not Duplicate",
"Duplicate")</f>
        <v/>
      </c>
      <c r="C1761">
        <f>_xlfn.IFNA(_xlfn.XLOOKUP(A1761, Table1[Title], Table1[Inclusion/Exclusion Decision]), "Added studies")</f>
        <v/>
      </c>
      <c r="D1761" t="inlineStr">
        <is>
          <t>Lavigne, JV; Hopkins, J; Ballard, RJ; Gouze, KR; Ariza, AJ; Martin, CP</t>
        </is>
      </c>
      <c r="H1761" t="n">
        <v>2024</v>
      </c>
      <c r="I1761" t="n">
        <v>24</v>
      </c>
      <c r="J1761" t="n">
        <v>3</v>
      </c>
      <c r="M1761" t="inlineStr">
        <is>
          <t>O BJECTIVE :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 Participants were 796 preschool children (M age = 4.44; 51% boys; 54% White, non -Hispanic)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 ESULTS :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 5% to &gt; 40% across CTA tree branches and from &lt; 5% to &gt; 78% at age 5. CONCLUSIONS : Parent -reported patterns of preschool -age symptoms may differentially predict ADHD-any at age 6. Psychoeducation regarding these patterns may aid in decision about pursuing multidisciplinary evaluations or initiating treatment.</t>
        </is>
      </c>
      <c r="P1761" t="inlineStr">
        <is>
          <t>10.1016/j.acap.2023.09.003</t>
        </is>
      </c>
      <c r="R1761">
        <f>HYPERLINK("http://dx.doi.org/10.1016/j.acap.2023.09.003","http://dx.doi.org/10.1016/j.acap.2023.09.003")</f>
        <v/>
      </c>
      <c r="AD1761">
        <f>HYPERLINK("https%3A%2F%2Fwww.webofscience.com%2Fwos%2Fwoscc%2Ffull-record%2FWOS:001224121100001","View Full Record in Web of Science")</f>
        <v/>
      </c>
    </row>
    <row r="1762">
      <c r="A1762" t="inlineStr">
        <is>
          <t>Insight into ADHD diagnosis with deep learning on Actimetry: Quantitative interpretation of occlusion maps in age and gender subgroups</t>
        </is>
      </c>
      <c r="B1762">
        <f>IF(COUNTIF($A$1:A1761,
IF(ISNUMBER(MATCH(RIGHT(TRIM(A1761),1),{".",",",";",":","!","?"},0)),
LEFT(TRIM(A1761),LEN(TRIM(A1761))-1),
TRIM(A1761)
))=1,
"Not Duplicate",
"Duplicate")</f>
        <v/>
      </c>
      <c r="C1762">
        <f>_xlfn.IFNA(_xlfn.XLOOKUP(A1762, Table1[Title], Table1[Inclusion/Exclusion Decision]), "Added studies")</f>
        <v/>
      </c>
      <c r="D1762" t="inlineStr">
        <is>
          <t>Amado-Caballero, P; Casaseca-de-la-Higuera, P; Alberola-López, S; Andrés-de-Llano, JM; López-Villalobos, JA; Alberola-López, C</t>
        </is>
      </c>
      <c r="H1762" t="n">
        <v>2023</v>
      </c>
      <c r="I1762" t="n">
        <v>143</v>
      </c>
      <c r="M1762" t="inlineStr">
        <is>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t>
        </is>
      </c>
      <c r="P1762" t="inlineStr">
        <is>
          <t>10.1016/j.artmed.2023.102630</t>
        </is>
      </c>
      <c r="R1762">
        <f>HYPERLINK("http://dx.doi.org/10.1016/j.artmed.2023.102630","http://dx.doi.org/10.1016/j.artmed.2023.102630")</f>
        <v/>
      </c>
      <c r="AD1762">
        <f>HYPERLINK("https%3A%2F%2Fwww.webofscience.com%2Fwos%2Fwoscc%2Ffull-record%2FWOS:001062336400001","View Full Record in Web of Science")</f>
        <v/>
      </c>
    </row>
    <row r="1763" hidden="1">
      <c r="A1763" t="inlineStr">
        <is>
          <t>A review of ADHD detection studies with machine learning methods using rsfMRI data</t>
        </is>
      </c>
      <c r="B1763">
        <f>IF(COUNTIF($A$1:A1762,
IF(ISNUMBER(MATCH(RIGHT(TRIM(A1762),1),{".",",",";",":","!","?"},0)),
LEFT(TRIM(A1762),LEN(TRIM(A1762))-1),
TRIM(A1762)
))=1,
"Not Duplicate",
"Duplicate")</f>
        <v/>
      </c>
      <c r="C1763">
        <f>_xlfn.IFNA(_xlfn.XLOOKUP(A1763, Table1[Title], Table1[Inclusion/Exclusion Decision]), "Added studies")</f>
        <v/>
      </c>
      <c r="D1763" t="inlineStr">
        <is>
          <t>Taspinar, G; Ozkurt, N</t>
        </is>
      </c>
      <c r="H1763" t="n">
        <v>2024</v>
      </c>
      <c r="I1763" t="n">
        <v>37</v>
      </c>
      <c r="J1763" t="n">
        <v>8</v>
      </c>
      <c r="M1763" t="inlineStr">
        <is>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This review paper aims to give a comprehensive study that summarizes the state of the art. We believe this kind of review will accelerate researchers new to ADHD detection studies and will be a great starting point. image</t>
        </is>
      </c>
      <c r="P1763" t="inlineStr">
        <is>
          <t>10.1002/nbm.5138</t>
        </is>
      </c>
      <c r="R1763">
        <f>HYPERLINK("http://dx.doi.org/10.1002/nbm.5138","http://dx.doi.org/10.1002/nbm.5138")</f>
        <v/>
      </c>
      <c r="AD1763">
        <f>HYPERLINK("https%3A%2F%2Fwww.webofscience.com%2Fwos%2Fwoscc%2Ffull-record%2FWOS:001188060800001","View Full Record in Web of Science")</f>
        <v/>
      </c>
    </row>
    <row r="1764" hidden="1">
      <c r="A1764" t="inlineStr">
        <is>
          <t>Finding Essential Parts of the Brain in rs-fMRI Can Improve ADHD Diagnosis Using Deep Learning</t>
        </is>
      </c>
      <c r="B1764">
        <f>IF(COUNTIF($A$1:A1763,
IF(ISNUMBER(MATCH(RIGHT(TRIM(A1763),1),{".",",",";",":","!","?"},0)),
LEFT(TRIM(A1763),LEN(TRIM(A1763))-1),
TRIM(A1763)
))=1,
"Not Duplicate",
"Duplicate")</f>
        <v/>
      </c>
      <c r="C1764">
        <f>_xlfn.IFNA(_xlfn.XLOOKUP(A1764, Table1[Title], Table1[Inclusion/Exclusion Decision]), "Added studies")</f>
        <v/>
      </c>
      <c r="D1764" t="inlineStr">
        <is>
          <t>Kim, B; Park, J; Kim, T; Kwon, Y</t>
        </is>
      </c>
      <c r="H1764" t="n">
        <v>2023</v>
      </c>
      <c r="I1764" t="n">
        <v>11</v>
      </c>
      <c r="M1764"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t>
        </is>
      </c>
      <c r="P1764" t="inlineStr">
        <is>
          <t>10.1109/ACCESS.2023.3324670</t>
        </is>
      </c>
      <c r="R1764">
        <f>HYPERLINK("http://dx.doi.org/10.1109/ACCESS.2023.3324670","http://dx.doi.org/10.1109/ACCESS.2023.3324670")</f>
        <v/>
      </c>
      <c r="AD1764">
        <f>HYPERLINK("https%3A%2F%2Fwww.webofscience.com%2Fwos%2Fwoscc%2Ffull-record%2FWOS:001102322100001","View Full Record in Web of Science")</f>
        <v/>
      </c>
    </row>
    <row r="1765" hidden="1">
      <c r="A1765" t="inlineStr">
        <is>
          <t>Predicting efficacy of viloxazine extended-release treatment in adults with ADHD using an early change in ADHD symptoms: Machine learning Post Hoc analysis of a phase 3 clinical trial</t>
        </is>
      </c>
      <c r="B1765">
        <f>IF(COUNTIF($A$1:A1764,
IF(ISNUMBER(MATCH(RIGHT(TRIM(A1764),1),{".",",",";",":","!","?"},0)),
LEFT(TRIM(A1764),LEN(TRIM(A1764))-1),
TRIM(A1764)
))=1,
"Not Duplicate",
"Duplicate")</f>
        <v/>
      </c>
      <c r="C1765">
        <f>_xlfn.IFNA(_xlfn.XLOOKUP(A1765, Table1[Title], Table1[Inclusion/Exclusion Decision]), "Added studies")</f>
        <v/>
      </c>
      <c r="D1765" t="inlineStr">
        <is>
          <t>Faraone, SV; Gomeni, R; Hull, JT; Chaturvedi, SA; Busse, GD; Melyan, Z; O'Neal, W; Rubin, J; Nasser, A</t>
        </is>
      </c>
      <c r="H1765" t="n">
        <v>2022</v>
      </c>
      <c r="I1765" t="n">
        <v>318</v>
      </c>
      <c r="M1765" t="inlineStr">
        <is>
          <t>Early response to viloxazine extended-release (viloxazine ER, Qelbree (R)) treatment predicted efficacy outcome in pediatric subjects with attention-deficit/hyperactivity disorder (ADHD). This study sought to determine whether the machine learning lasso model used in the pediatric study would predict response to viloxazine ER in an adult population based on early improvements in ADHD symptoms. We used data from a double-blind, placebo -controlled, flexible-dose (200-600 mg) study of viloxazine ER (N = 354; 18 to 60 years old). Area under the Receiver Operating Characteristic Curve (ROC AUC) statistics were computed using the lasso model from pe-diatric data to predict responder status in adults. Response was defined as &gt;= 50% reduction from baseline in the Adult ADHD Investigator Symptoms Rating Scale (AISRS) Total score at Week 6. The adult study sample included 127 viloxazine ER-treated subjects with Week 6 data. Fifty-one subjects (40.2%) were categorized as responders. The ROC curves indicated that data collected up to Week 2 were sufficient to accurately predict treatment response at Week 6 with 68% positive predictive power, 80% sensitivity, and 74% specificity. This analysis demonstrated that the predictive model estimated from the child data generalizes to adults with ADHD, further supporting the consistency of viloxazine ER treatment across age groups.</t>
        </is>
      </c>
      <c r="P1765" t="inlineStr">
        <is>
          <t>10.1016/j.psychres.2022.114922</t>
        </is>
      </c>
      <c r="R1765">
        <f>HYPERLINK("http://dx.doi.org/10.1016/j.psychres.2022.114922","http://dx.doi.org/10.1016/j.psychres.2022.114922")</f>
        <v/>
      </c>
      <c r="AD1765">
        <f>HYPERLINK("https%3A%2F%2Fwww.webofscience.com%2Fwos%2Fwoscc%2Ffull-record%2FWOS:000892007700003","View Full Record in Web of Science")</f>
        <v/>
      </c>
    </row>
    <row r="1766" hidden="1">
      <c r="A1766" t="inlineStr">
        <is>
          <t>RETRACTED: Deep Learning Enabled Diagnosis of Children's ADHD Based on the Big Data of Video Screen Long-Range EEG (Retracted Article)</t>
        </is>
      </c>
      <c r="B1766">
        <f>IF(COUNTIF($A$1:A1765,
IF(ISNUMBER(MATCH(RIGHT(TRIM(A1765),1),{".",",",";",":","!","?"},0)),
LEFT(TRIM(A1765),LEN(TRIM(A1765))-1),
TRIM(A1765)
))=1,
"Not Duplicate",
"Duplicate")</f>
        <v/>
      </c>
      <c r="C1766">
        <f>_xlfn.IFNA(_xlfn.XLOOKUP(A1766, Table1[Title], Table1[Inclusion/Exclusion Decision]), "Added studies")</f>
        <v/>
      </c>
      <c r="D1766" t="inlineStr">
        <is>
          <t>Zhou, DF; Liao, ZH; Chen, R</t>
        </is>
      </c>
      <c r="H1766" t="n">
        <v>2022</v>
      </c>
      <c r="I1766" t="n">
        <v>2022</v>
      </c>
      <c r="M1766" t="inlineStr">
        <is>
          <t>Attention-deficit hyperactivity disorder (ADHD) is a common neurodevelopmental disorder in children. At the same time, ADHD is prone to coexist with other mental disorders, so the diagnosis of ADHD in children is very important. Electroencephalogram (EEG) is the sum of the electrical activity of local neurons recorded from the extracranial scalp or intracranial. At present, there are two main methods of long-range EEG monitoring commonly used in clinical practice: one is ambulatory EEG monitoring, and the other is long-range video EEG monitoring. The purpose of this study is to summarize the brain electrical activity and clinical characteristics of children with ADHD through the video long-range computer graphics data of children with ADHD and to explore the clinical significance of video long-range EEG in the diagnosis of children with ADHD. For a more effective analysis, this study further processed the video data of long-range computer graphics of children with ADHD and constructed several neural network algorithm models based on deep learning, mainly including fully connected neural network models and two-dimensional convolutional neural networks. Model and long- and short-term memory neural network model. By comparing the recognition effects of these several algorithms, find the appropriate recognition algorithm to improve the accuracy and then establish a recognition method for the diagnosis of children's ADHD based on deep learning long-range EEG big data. Finally, it is concluded that long-term video EEG can analyze the EEG relationship of children with ADHD and provide a diagnostic basis for the diagnosis of ADHD.</t>
        </is>
      </c>
      <c r="P1766" t="inlineStr">
        <is>
          <t>10.1155/2022/5222136</t>
        </is>
      </c>
      <c r="R1766">
        <f>HYPERLINK("http://dx.doi.org/10.1155/2022/5222136","http://dx.doi.org/10.1155/2022/5222136")</f>
        <v/>
      </c>
      <c r="AD1766">
        <f>HYPERLINK("https%3A%2F%2Fwww.webofscience.com%2Fwos%2Fwoscc%2Ffull-record%2FWOS:000791250200001","View Full Record in Web of Science")</f>
        <v/>
      </c>
    </row>
    <row r="1767">
      <c r="A1767" t="inlineStr">
        <is>
          <t>Population level multimodal neuroimaging correlates of attention-deficit hyperactivity disorder among children</t>
        </is>
      </c>
      <c r="B1767">
        <f>IF(COUNTIF($A$1:A1766,
IF(ISNUMBER(MATCH(RIGHT(TRIM(A1766),1),{".",",",";",":","!","?"},0)),
LEFT(TRIM(A1766),LEN(TRIM(A1766))-1),
TRIM(A1766)
))=1,
"Not Duplicate",
"Duplicate")</f>
        <v/>
      </c>
      <c r="C1767">
        <f>_xlfn.IFNA(_xlfn.XLOOKUP(A1767, Table1[Title], Table1[Inclusion/Exclusion Decision]), "Added studies")</f>
        <v/>
      </c>
      <c r="D1767" t="inlineStr">
        <is>
          <t>Lin, H; Haider, SP; Kaltenhauser, S; Mozayan, A; Malhotra, A; Constable, RT; Scheinost, D; Ment, LR; Konrad, K; Payabvash, S</t>
        </is>
      </c>
      <c r="H1767" t="n">
        <v>2023</v>
      </c>
      <c r="I1767" t="n">
        <v>17</v>
      </c>
      <c r="M1767" t="inlineStr">
        <is>
          <t>ObjectivesLeveraging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ResultsChildren with ADHD showed markers of pervasive reduced microstructural integrity in white matter (WM) with diminished neural density and fiber-tracks volumes -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0.580-0.645) to predict ADHD diagnosis in independent validation, using a combination of multimodal imaging metrics and clinical variables. ConclusionOur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t>
        </is>
      </c>
      <c r="P1767" t="inlineStr">
        <is>
          <t>10.3389/fnins.2023.1138670</t>
        </is>
      </c>
      <c r="R1767">
        <f>HYPERLINK("http://dx.doi.org/10.3389/fnins.2023.1138670","http://dx.doi.org/10.3389/fnins.2023.1138670")</f>
        <v/>
      </c>
      <c r="AD1767">
        <f>HYPERLINK("https%3A%2F%2Fwww.webofscience.com%2Fwos%2Fwoscc%2Ffull-record%2FWOS:000945093000001","View Full Record in Web of Science")</f>
        <v/>
      </c>
    </row>
    <row r="1768" hidden="1">
      <c r="A1768" t="inlineStr">
        <is>
          <t>Comparison of the performance of machine learning algorithms for the task-switching functional magnetic resonance imaging data for distinguishing attention deficit hyperactivity disorder from bipolar disorder</t>
        </is>
      </c>
      <c r="B1768">
        <f>IF(COUNTIF($A$1:A1767,
IF(ISNUMBER(MATCH(RIGHT(TRIM(A1767),1),{".",",",";",":","!","?"},0)),
LEFT(TRIM(A1767),LEN(TRIM(A1767))-1),
TRIM(A1767)
))=1,
"Not Duplicate",
"Duplicate")</f>
        <v/>
      </c>
      <c r="C1768">
        <f>_xlfn.IFNA(_xlfn.XLOOKUP(A1768, Table1[Title], Table1[Inclusion/Exclusion Decision]), "Added studies")</f>
        <v/>
      </c>
      <c r="D1768" t="inlineStr">
        <is>
          <t>Solouki, L; Shahsavari, S; Sharini, H; Hashemian, AH; Mohammadian, Y; Mohammadi, H; Mahaki, B</t>
        </is>
      </c>
      <c r="H1768" t="n">
        <v>2025</v>
      </c>
      <c r="I1768" t="n">
        <v>30</v>
      </c>
      <c r="J1768" t="n">
        <v>1</v>
      </c>
      <c r="M1768" t="inlineStr">
        <is>
          <t>Background:Bipolar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data.Materials and Methods:In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(AUC).Results:57 effective and important features were selected as input features by GAs with 99.78% ACC. The performance score of the models showed that the SVM with mixture kernels model performed best among the other algorithms (ACC = 92.1%, SE = 92.6%, SP = 97.3%, and AUC = 0.931).Conclusion:According to the evaluation criteria values, the best model for diagnosing ADHD from BD has been suggested. This approach can be useful in diagnosis, psychological, and psychiatric interventions.</t>
        </is>
      </c>
      <c r="P1768" t="inlineStr">
        <is>
          <t>10.4103/jrms.jrms_406_24</t>
        </is>
      </c>
      <c r="R1768">
        <f>HYPERLINK("http://dx.doi.org/10.4103/jrms.jrms_406_24","http://dx.doi.org/10.4103/jrms.jrms_406_24")</f>
        <v/>
      </c>
      <c r="AD1768">
        <f>HYPERLINK("https%3A%2F%2Fwww.webofscience.com%2Fwos%2Fwoscc%2Ffull-record%2FWOS:001605020200001","View Full Record in Web of Science")</f>
        <v/>
      </c>
    </row>
    <row r="1769" hidden="1">
      <c r="A1769" t="inlineStr">
        <is>
          <t>A dynamic graph convolutional neural network framework reveals new insights into connectome dysfunctions in ADHD</t>
        </is>
      </c>
      <c r="B1769">
        <f>IF(COUNTIF($A$1:A1768,
IF(ISNUMBER(MATCH(RIGHT(TRIM(A1768),1),{".",",",";",":","!","?"},0)),
LEFT(TRIM(A1768),LEN(TRIM(A1768))-1),
TRIM(A1768)
))=1,
"Not Duplicate",
"Duplicate")</f>
        <v/>
      </c>
      <c r="C1769">
        <f>_xlfn.IFNA(_xlfn.XLOOKUP(A1769, Table1[Title], Table1[Inclusion/Exclusion Decision]), "Added studies")</f>
        <v/>
      </c>
      <c r="D1769" t="inlineStr">
        <is>
          <t>Zhao, KH; Duka, B; Xie, H; Oathes, DJ; Calhoun, V; Zhang, Y</t>
        </is>
      </c>
      <c r="H1769" t="n">
        <v>2022</v>
      </c>
      <c r="I1769" t="n">
        <v>246</v>
      </c>
      <c r="M1769" t="inlineStr">
        <is>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t>
        </is>
      </c>
      <c r="P1769" t="inlineStr">
        <is>
          <t>10.1016/j.neuroimage.2021.118774</t>
        </is>
      </c>
      <c r="R1769">
        <f>HYPERLINK("http://dx.doi.org/10.1016/j.neuroimage.2021.118774","http://dx.doi.org/10.1016/j.neuroimage.2021.118774")</f>
        <v/>
      </c>
      <c r="AD1769">
        <f>HYPERLINK("https%3A%2F%2Fwww.webofscience.com%2Fwos%2Fwoscc%2Ffull-record%2FWOS:000736989900012","View Full Record in Web of Science")</f>
        <v/>
      </c>
    </row>
    <row r="1770" hidden="1">
      <c r="A1770" t="inlineStr">
        <is>
          <t>Functional connectivity anomalies in medication-naive children with ADHD: Diagnostic potential, symptoms interpretation, and a mediation model</t>
        </is>
      </c>
      <c r="B1770">
        <f>IF(COUNTIF($A$1:A1769,
IF(ISNUMBER(MATCH(RIGHT(TRIM(A1769),1),{".",",",";",":","!","?"},0)),
LEFT(TRIM(A1769),LEN(TRIM(A1769))-1),
TRIM(A1769)
))=1,
"Not Duplicate",
"Duplicate")</f>
        <v/>
      </c>
      <c r="C1770">
        <f>_xlfn.IFNA(_xlfn.XLOOKUP(A1770, Table1[Title], Table1[Inclusion/Exclusion Decision]), "Added studies")</f>
        <v/>
      </c>
      <c r="D1770" t="inlineStr">
        <is>
          <t>Hu, YZ; Zeng, YX; Fu, T; Hong, DP; Yang, H; Zhu, ZH; Cheng, DM; Dang, CP; Song, Y; Yang, CJ; Yin, WZ; Zhou, YL</t>
        </is>
      </c>
      <c r="H1770" t="n">
        <v>2025</v>
      </c>
      <c r="I1770" t="n">
        <v>174</v>
      </c>
      <c r="M1770" t="inlineStr">
        <is>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(beta) band hypo-connectivity in frontal regions (Fp2-F4, Fp1-Cz, F7-Cz) and theta (0) band hyper-connectivity in left parietal-central networks (C3-P7, P3-P7, etc.). An SVM classifier achieved an average area under the curve of 0.89 using three connectivity features. Left parietal 0 band hyperconnectivity (C3-P7) correlated with both inattention and hyperactivity/impulsivity and mediated their interrelationship. Conclusions: ADHD is characterized by disrupted frontoparietal connectivity, with 0 band hyper-connectivity in sensory-integration networks potentially compensating for impaired frontal regulation. Significance: These findings highlight C3-P7 0 band connectivity as both a diagnostic and mechanistic biomarker, providing novel target for neurofeedback therapies and enhancing the differential diagnosis in neurodevelopmental disorders.</t>
        </is>
      </c>
      <c r="P1770" t="inlineStr">
        <is>
          <t>10.1016/j.clinph.2025.04.011</t>
        </is>
      </c>
      <c r="R1770">
        <f>HYPERLINK("http://dx.doi.org/10.1016/j.clinph.2025.04.011","http://dx.doi.org/10.1016/j.clinph.2025.04.011")</f>
        <v/>
      </c>
      <c r="AD1770">
        <f>HYPERLINK("https%3A%2F%2Fwww.webofscience.com%2Fwos%2Fwoscc%2Ffull-record%2FWOS:001489270500001","View Full Record in Web of Science")</f>
        <v/>
      </c>
    </row>
    <row r="1771" hidden="1">
      <c r="A1771" t="inlineStr">
        <is>
          <t>Clinical Decision Support Systems and Artificial Intelligence in ADHD Assessment and Rehabilitation: Opportunities and Challenges for Technology-Assisted Care</t>
        </is>
      </c>
      <c r="B1771">
        <f>IF(COUNTIF($A$1:A1770,
IF(ISNUMBER(MATCH(RIGHT(TRIM(A1770),1),{".",",",";",":","!","?"},0)),
LEFT(TRIM(A1770),LEN(TRIM(A1770))-1),
TRIM(A1770)
))=1,
"Not Duplicate",
"Duplicate")</f>
        <v/>
      </c>
      <c r="C1771">
        <f>_xlfn.IFNA(_xlfn.XLOOKUP(A1771, Table1[Title], Table1[Inclusion/Exclusion Decision]), "Added studies")</f>
        <v/>
      </c>
      <c r="D1771" t="inlineStr">
        <is>
          <t>Dahò, M; Caci, B</t>
        </is>
      </c>
      <c r="H1771" t="n">
        <v>2025</v>
      </c>
      <c r="I1771" t="n">
        <v>13</v>
      </c>
      <c r="J1771" t="n">
        <v>23</v>
      </c>
      <c r="M1771" t="inlineStr">
        <is>
          <t>Background: Attention-Deficit/Hyperactivity Disorder (ADHD) is a prevalent neurodevelopmental condition affecting children, adolescents, and adults worldwide. Despite evidence-based treatments, long-term functional outcomes remain variable due to heterogeneity in symptoms, comorbidities, and environmental contexts. Digital technologies, including AI-augmented digital Clinical Decision Support Systems (CDSSs), are increasingly proposed to support more precise and personalized ADHD care. This concept paper provides a theoretical discussion of the potential applications of CDSSs in ADHD rehabilitation and examines key considerations for system design, usability, and ethical implementation. Discussion: CDSSs and AI technologies offer conceptual promise for enhancing ADHD care by integrating patient-specific data to guide diagnosis, intervention planning, monitoring, and outcome prediction. Incorporating Human-Computer Interaction (HCI) principles is critical to ensure systems are intuitive, engaging, and supportive of adherence, particularly for children and adolescents with ADHD. Ethical, practical, and implementation challenges, including data privacy, equity, and variability in healthcare infrastructures, must be addressed. Thoughtful design and governance of AI-supported CDSSs may improve decision-making, optimize functional outcomes, and facilitate more individualized rehabilitation pathways. Conclusions: The paper concludes by emphasizing future research directions that may include translating conceptual frameworks into empirically testable models, developing guidelines for user-centered and ethically responsible technology deployment, and evaluating long-term impacts on clinical outcomes. By providing a theoretical foundation, this paper aims to guide the integration of AI-augmented CDSSs into technology-assisted ADHD rehabilitation while highlighting the importance of ethical, practical, and human-centered design considerations.</t>
        </is>
      </c>
      <c r="P1771" t="inlineStr">
        <is>
          <t>10.3390/healthcare13233171</t>
        </is>
      </c>
      <c r="R1771">
        <f>HYPERLINK("http://dx.doi.org/10.3390/healthcare13233171","http://dx.doi.org/10.3390/healthcare13233171")</f>
        <v/>
      </c>
      <c r="AD1771">
        <f>HYPERLINK("https%3A%2F%2Fwww.webofscience.com%2Fwos%2Fwoscc%2Ffull-record%2FWOS:001635487600001","View Full Record in Web of Science")</f>
        <v/>
      </c>
    </row>
    <row r="1772" hidden="1">
      <c r="A1772" t="inlineStr">
        <is>
          <t>So...my child... - How Child ADHD Influences theWay Parents Talk</t>
        </is>
      </c>
      <c r="B1772">
        <f>IF(COUNTIF($A$1:A1771,
IF(ISNUMBER(MATCH(RIGHT(TRIM(A1771),1),{".",",",";",":","!","?"},0)),
LEFT(TRIM(A1771),LEN(TRIM(A1771))-1),
TRIM(A1771)
))=1,
"Not Duplicate",
"Duplicate")</f>
        <v/>
      </c>
      <c r="C1772">
        <f>_xlfn.IFNA(_xlfn.XLOOKUP(A1772, Table1[Title], Table1[Inclusion/Exclusion Decision]), "Added studies")</f>
        <v/>
      </c>
      <c r="D1772" t="inlineStr">
        <is>
          <t>Spiesberger, AA; Triantafyllopoulos, A; Kathan, A; Semertzidou, A; Gawrilow, C; Reinelt, T; Rauch, WA; Schuller, BW</t>
        </is>
      </c>
      <c r="H1772" t="n">
        <v>2024</v>
      </c>
      <c r="M1772" t="inlineStr">
        <is>
          <t>Attention-deficit/hyperactivity disorder (ADHD) exerts a psychological burden not only on affected individuals but also on their social support systems. Of particular interest are the parents, who often face challenges related to their child's condition, including its impact on their own mental well-being. The interaction among the child's symptomatology, parental mental health, and the parent-child relationship is a crucial area of investigation. Expressed Emotion (EE), as assessed through the Preschool Five Minute Speech Sample (PFMSS), serves as a valuable measure. However, manual annotation of EE can be cumbersome and impractical for continuous monitoring. To address this, we propose leveraging machine learning methods. This study presents an initial exploration into predicting children's ADHD diagnosis using linguistic and paralinguistic features derived from the PFMSS. Despite achieving a UAR score of 67.1 %, our results have not surpassed the performance of manually annotated EE.</t>
        </is>
      </c>
      <c r="P1772" t="inlineStr">
        <is>
          <t>10.21437/Interspeech.2024-744</t>
        </is>
      </c>
      <c r="R1772">
        <f>HYPERLINK("http://dx.doi.org/10.21437/Interspeech.2024-744","http://dx.doi.org/10.21437/Interspeech.2024-744")</f>
        <v/>
      </c>
      <c r="AD1772">
        <f>HYPERLINK("https%3A%2F%2Fwww.webofscience.com%2Fwos%2Fwoscc%2Ffull-record%2FWOS:001331850102025","View Full Record in Web of Science")</f>
        <v/>
      </c>
    </row>
    <row r="1773">
      <c r="A1773" t="inlineStr">
        <is>
          <t>Artificial intelligence in diagnosis of pediatric neurodevelopmental disorders: a scoping review</t>
        </is>
      </c>
      <c r="B1773">
        <f>IF(COUNTIF($A$1:A1772,
IF(ISNUMBER(MATCH(RIGHT(TRIM(A1772),1),{".",",",";",":","!","?"},0)),
LEFT(TRIM(A1772),LEN(TRIM(A1772))-1),
TRIM(A1772)
))=1,
"Not Duplicate",
"Duplicate")</f>
        <v/>
      </c>
      <c r="C1773">
        <f>_xlfn.IFNA(_xlfn.XLOOKUP(A1773, Table1[Title], Table1[Inclusion/Exclusion Decision]), "Added studies")</f>
        <v/>
      </c>
      <c r="D1773" t="inlineStr">
        <is>
          <t>Ramírez, MAN; Rodríguez, MM; Salas, MJC; Rincón, EHH</t>
        </is>
      </c>
      <c r="H1773" t="n">
        <v>2026</v>
      </c>
      <c r="M1773" t="inlineStr">
        <is>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t>
        </is>
      </c>
      <c r="P1773" t="inlineStr">
        <is>
          <t>10.1007/s12519-025-00999-z</t>
        </is>
      </c>
      <c r="R1773">
        <f>HYPERLINK("http://dx.doi.org/10.1007/s12519-025-00999-z","http://dx.doi.org/10.1007/s12519-025-00999-z")</f>
        <v/>
      </c>
      <c r="AD1773">
        <f>HYPERLINK("https%3A%2F%2Fwww.webofscience.com%2Fwos%2Fwoscc%2Ffull-record%2FWOS:001671849300001","View Full Record in Web of Science")</f>
        <v/>
      </c>
    </row>
    <row r="1774" hidden="1">
      <c r="A1774" t="inlineStr">
        <is>
          <t>Using artificial intelligence methods to study the effectiveness of exercise in patients with ADHD</t>
        </is>
      </c>
      <c r="B1774">
        <f>IF(COUNTIF($A$1:A1773,
IF(ISNUMBER(MATCH(RIGHT(TRIM(A1773),1),{".",",",";",":","!","?"},0)),
LEFT(TRIM(A1773),LEN(TRIM(A1773))-1),
TRIM(A1773)
))=1,
"Not Duplicate",
"Duplicate")</f>
        <v/>
      </c>
      <c r="C1774">
        <f>_xlfn.IFNA(_xlfn.XLOOKUP(A1774, Table1[Title], Table1[Inclusion/Exclusion Decision]), "Added studies")</f>
        <v/>
      </c>
      <c r="D1774" t="inlineStr">
        <is>
          <t>Yu, D; Fang, JH</t>
        </is>
      </c>
      <c r="H1774" t="n">
        <v>2024</v>
      </c>
      <c r="I1774" t="n">
        <v>18</v>
      </c>
      <c r="M1774" t="inlineStr">
        <is>
          <t>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future-oriented medical research and clinical practice.</t>
        </is>
      </c>
      <c r="P1774" t="inlineStr">
        <is>
          <t>10.3389/fnins.2024.1380886</t>
        </is>
      </c>
      <c r="R1774">
        <f>HYPERLINK("http://dx.doi.org/10.3389/fnins.2024.1380886","http://dx.doi.org/10.3389/fnins.2024.1380886")</f>
        <v/>
      </c>
      <c r="AD1774">
        <f>HYPERLINK("https%3A%2F%2Fwww.webofscience.com%2Fwos%2Fwoscc%2Ffull-record%2FWOS:001217278200001","View Full Record in Web of Science")</f>
        <v/>
      </c>
    </row>
    <row r="1775" hidden="1">
      <c r="A1775" t="inlineStr">
        <is>
          <t>Objective and automatic assessment approach for diagnosing attention-deficit/hyperactivity disorder based on skeleton detection and classification analysis in outpatient videos</t>
        </is>
      </c>
      <c r="B1775">
        <f>IF(COUNTIF($A$1:A1774,
IF(ISNUMBER(MATCH(RIGHT(TRIM(A1774),1),{".",",",";",":","!","?"},0)),
LEFT(TRIM(A1774),LEN(TRIM(A1774))-1),
TRIM(A1774)
))=1,
"Not Duplicate",
"Duplicate")</f>
        <v/>
      </c>
      <c r="C1775">
        <f>_xlfn.IFNA(_xlfn.XLOOKUP(A1775, Table1[Title], Table1[Inclusion/Exclusion Decision]), "Added studies")</f>
        <v/>
      </c>
      <c r="D1775" t="inlineStr">
        <is>
          <t>Ouyang, CS; Yang, RC; Wu, RC; Chiang, CT; Chiu, YH; Lin, LC</t>
        </is>
      </c>
      <c r="H1775" t="n">
        <v>2024</v>
      </c>
      <c r="I1775" t="n">
        <v>18</v>
      </c>
      <c r="J1775" t="n">
        <v>1</v>
      </c>
      <c r="M1775" t="inlineStr">
        <is>
          <t>Background Attention-deficit/hyperactivity disorder (ADHD) is diagnosed in accordance with Diagnostic and Statistical Manual of Mental Disorders, Fifth Edition criteria by using subjective observations and information provided by parents and teachers. However, subjective analysis often leads to overdiagnosis or underdiagnosis. There are two types of motor abnormalities in patients with ADHD. First, hyperactivity with fidgeting and restlessness is the major diagnostic criterium for ADHD. Second, developmental coordination disorder characterized by deficits in the acquisition and execution of coordinated motor skills is not the major criterium for ADHD. In this study, a machine learning-based approach was proposed to evaluate and classify 96 patients into ADHD (48 patients, 26 males and 22 females, with mean age: 7y6m) and non-ADHD (48 patients, 26 males and 22 females, with mean age: 7y8m) objectively and automatically by quantifying their movements and evaluating the restlessness scales. Methods This approach is mainly based on movement quantization through analysis of variance in patients' skeletons detected in outpatient videos. The patients' skeleton sequence in the video was detected using OpenPose and then characterized using 11 values of feature descriptors. A classification analysis based on six machine learning classifiers was performed to evaluate and compare the discriminating power of different feature combinations. Results The results revealed that compared with the non-ADHD group, the ADHD group had significantly larger means in all cases of single feature descriptors. The single feature descriptor thigh angle, with the values of 157.89 +/- 32.81 and 15.37 +/- 6.62 in ADHD and non-ADHD groups (p &lt; 0.0001), achieved the best result (optimal cutoff, 42.39; accuracy, 91.03%; sensitivity, 90.25%; specificity, 91.86%; and AUC, 94.00%). Conclusions The proposed approach can be used to evaluate and classify patients into ADHD and non-ADHD objectively and automatically and can assist physicians in diagnosing ADHD.</t>
        </is>
      </c>
      <c r="P1775" t="inlineStr">
        <is>
          <t>10.1186/s13034-024-00749-5</t>
        </is>
      </c>
      <c r="R1775">
        <f>HYPERLINK("http://dx.doi.org/10.1186/s13034-024-00749-5","http://dx.doi.org/10.1186/s13034-024-00749-5")</f>
        <v/>
      </c>
      <c r="AD1775">
        <f>HYPERLINK("https%3A%2F%2Fwww.webofscience.com%2Fwos%2Fwoscc%2Ffull-record%2FWOS:001233368500001","View Full Record in Web of Science")</f>
        <v/>
      </c>
    </row>
    <row r="1776" hidden="1">
      <c r="A1776" t="inlineStr">
        <is>
          <t>A systematic review for artificial intelligence-driven assistive technologies to support children with neurodevelopmental disorders</t>
        </is>
      </c>
      <c r="B1776">
        <f>IF(COUNTIF($A$1:A1775,
IF(ISNUMBER(MATCH(RIGHT(TRIM(A1775),1),{".",",",";",":","!","?"},0)),
LEFT(TRIM(A1775),LEN(TRIM(A1775))-1),
TRIM(A1775)
))=1,
"Not Duplicate",
"Duplicate")</f>
        <v/>
      </c>
      <c r="C1776">
        <f>_xlfn.IFNA(_xlfn.XLOOKUP(A1776, Table1[Title], Table1[Inclusion/Exclusion Decision]), "Added studies")</f>
        <v/>
      </c>
      <c r="D1776" t="inlineStr">
        <is>
          <t>Shahini, A; Kamath, AP; Sharma, E; Salvi, M; Tan, RS; Siuly, S; Seoni, S; Ganguly, R; Devi, A; Deo, R; Barua, PD; Acharya, UR</t>
        </is>
      </c>
      <c r="H1776" t="n">
        <v>2025</v>
      </c>
      <c r="I1776" t="n">
        <v>124</v>
      </c>
      <c r="M1776"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t>
        </is>
      </c>
      <c r="P1776" t="inlineStr">
        <is>
          <t>10.1016/j.inffus.2025.103441</t>
        </is>
      </c>
      <c r="R1776">
        <f>HYPERLINK("http://dx.doi.org/10.1016/j.inffus.2025.103441","http://dx.doi.org/10.1016/j.inffus.2025.103441")</f>
        <v/>
      </c>
      <c r="AD1776">
        <f>HYPERLINK("https%3A%2F%2Fwww.webofscience.com%2Fwos%2Fwoscc%2Ffull-record%2FWOS:001518829400002","View Full Record in Web of Science")</f>
        <v/>
      </c>
    </row>
    <row r="1777" hidden="1">
      <c r="A1777" t="inlineStr">
        <is>
          <t>Automatic Diagnosis of Attention Deficit Hyperactivity Disorder Using Machine Learning</t>
        </is>
      </c>
      <c r="B1777">
        <f>IF(COUNTIF($A$1:A1776,
IF(ISNUMBER(MATCH(RIGHT(TRIM(A1776),1),{".",",",";",":","!","?"},0)),
LEFT(TRIM(A1776),LEN(TRIM(A1776))-1),
TRIM(A1776)
))=1,
"Not Duplicate",
"Duplicate")</f>
        <v/>
      </c>
      <c r="C1777">
        <f>_xlfn.IFNA(_xlfn.XLOOKUP(A1777, Table1[Title], Table1[Inclusion/Exclusion Decision]), "Added studies")</f>
        <v/>
      </c>
      <c r="D1777" t="inlineStr">
        <is>
          <t>Chen, TH; Antoniou, G; Adamou, M; Tachmazidis, I; Su, P</t>
        </is>
      </c>
      <c r="H1777" t="n">
        <v>2021</v>
      </c>
      <c r="I1777" t="n">
        <v>35</v>
      </c>
      <c r="J1777" t="n">
        <v>9</v>
      </c>
      <c r="M1777" t="inlineStr">
        <is>
          <t>Attention Deficit Hyperactivity Disorder (ADHD) is a neurodevelopmental disorder that includes symptoms such as inattentiveness, hyperactivity and impulsiveness. It is considered as an important public health issue, and prevalence of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machine learning make it possible to attempt to diagnose ADHD based on the analysis of relevant data, and this could inform clinical practice. This paper reports on findings related to the mental health services of a specialist Trust within the UK's National Health Service (NHS). The analysis studied data of adult patients who underwent diagnosis over the past few years, and developed a diagnostic model for ADHD in adults. The results demonstrate that it is indeed possible to correctly diagnose ADHD patients with promising statistical accuracy.</t>
        </is>
      </c>
      <c r="P1777" t="inlineStr">
        <is>
          <t>10.1080/08839514.2021.1933761</t>
        </is>
      </c>
      <c r="R1777">
        <f>HYPERLINK("http://dx.doi.org/10.1080/08839514.2021.1933761","http://dx.doi.org/10.1080/08839514.2021.1933761")</f>
        <v/>
      </c>
      <c r="AD1777">
        <f>HYPERLINK("https%3A%2F%2Fwww.webofscience.com%2Fwos%2Fwoscc%2Ffull-record%2FWOS:000657237300001","View Full Record in Web of Science")</f>
        <v/>
      </c>
    </row>
    <row r="1778">
      <c r="A1778" t="inlineStr">
        <is>
          <t>Improving Machine Learning Prediction of ADHD Using Gene Set Polygenic Risk Scores and Risk Scores From Genetically Correlated Phenotypes</t>
        </is>
      </c>
      <c r="B1778">
        <f>IF(COUNTIF($A$1:A1777,
IF(ISNUMBER(MATCH(RIGHT(TRIM(A1777),1),{".",",",";",":","!","?"},0)),
LEFT(TRIM(A1777),LEN(TRIM(A1777))-1),
TRIM(A1777)
))=1,
"Not Duplicate",
"Duplicate")</f>
        <v/>
      </c>
      <c r="C1778">
        <f>_xlfn.IFNA(_xlfn.XLOOKUP(A1778, Table1[Title], Table1[Inclusion/Exclusion Decision]), "Added studies")</f>
        <v/>
      </c>
      <c r="D1778" t="inlineStr">
        <is>
          <t>Barnett, EJ; Zhang-James, Y; Faraone, SV</t>
        </is>
      </c>
      <c r="H1778" t="n">
        <v>2025</v>
      </c>
      <c r="I1778" t="n">
        <v>198</v>
      </c>
      <c r="J1778" t="n">
        <v>8</v>
      </c>
      <c r="M1778" t="inlineStr">
        <is>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t>
        </is>
      </c>
      <c r="P1778" t="inlineStr">
        <is>
          <t>10.1002/ajmg.b.33043</t>
        </is>
      </c>
      <c r="R1778">
        <f>HYPERLINK("http://dx.doi.org/10.1002/ajmg.b.33043","http://dx.doi.org/10.1002/ajmg.b.33043")</f>
        <v/>
      </c>
      <c r="AD1778">
        <f>HYPERLINK("https%3A%2F%2Fwww.webofscience.com%2Fwos%2Fwoscc%2Ffull-record%2FWOS:001524458500001","View Full Record in Web of Science")</f>
        <v/>
      </c>
    </row>
    <row r="1779" hidden="1">
      <c r="A1779" t="inlineStr">
        <is>
          <t>Explainable electroencephalography-based attention-deficit/hyperactivity disorder detection model with a combination of ternary pattern and twin wavelet transform</t>
        </is>
      </c>
      <c r="B1779">
        <f>IF(COUNTIF($A$1:A1778,
IF(ISNUMBER(MATCH(RIGHT(TRIM(A1778),1),{".",",",";",":","!","?"},0)),
LEFT(TRIM(A1778),LEN(TRIM(A1778))-1),
TRIM(A1778)
))=1,
"Not Duplicate",
"Duplicate")</f>
        <v/>
      </c>
      <c r="C1779">
        <f>_xlfn.IFNA(_xlfn.XLOOKUP(A1779, Table1[Title], Table1[Inclusion/Exclusion Decision]), "Added studies")</f>
        <v/>
      </c>
      <c r="D1779" t="inlineStr">
        <is>
          <t>Atas, Y; Kirik, S; Yildirim, K; Tasci, B; Barua, PD; Balgetir, F; Dogan, S; Tuncer, T; Tan, RS; Palmer, E; Devi, A; Acharya, UR</t>
        </is>
      </c>
      <c r="H1779" t="n">
        <v>2026</v>
      </c>
      <c r="I1779" t="n">
        <v>16</v>
      </c>
      <c r="J1779" t="n">
        <v>3</v>
      </c>
      <c r="M1779" t="inlineStr">
        <is>
          <t>BACKGROUND Attention-deficit/hyperactivity disorder (ADHD) is a common neurodevelopmental condition characterized by inattention, impulsivity, and hyperactivity. Traditional diagnosis relies on clinical evaluation, which is time-consuming and subjective. Electroencephalography (EEG) signals provide an objective alternative, and machine learning methods can improve their diagnostic utility. AIM To develop an explainable EEG-based model for ADHD detection by integrating a novel combination ternary pattern (CTP) feature extractor with twin wavelet transform (TWT) for multilevel signal analysis, and to evaluate its effectiveness in providing accurate, channel-wise, and fusion-based classification results for objective and rapid ADHD diagnosis. METHODS A new EEG dataset containing more than 7000 segments from 137 ADHD patients and 150 controls was studied. A novel feature engineering framework was developed, combining a new CTP extractor with statistical features. A multilevel feature extraction structure was designed using a newly proposed TWT for signal decomposition. Extracted features were reduced to the most informative 263 using neighborhood component analysis. Channel-wise classification was performed with k-nearest neighbors, followed by iterative majority voting across 20 EEG channels. RESULTS Single-channel analysis achieved up to 99.12% accuracy. By applying majority voting, overall classification accuracy increased to 99.97%, with similarly high sensitivity and specificity. CONCLUSION Our study introduces a large ADHD EEG dataset and a novel model integrating TWT and CTP. The model provides highly accurate, channel-wise, and fusion-based results, offering a promising objective tool for rapid ADHD diagnosis.</t>
        </is>
      </c>
      <c r="P1779" t="inlineStr">
        <is>
          <t>10.5498/wjp.v16.i3.112962</t>
        </is>
      </c>
      <c r="R1779">
        <f>HYPERLINK("http://dx.doi.org/10.5498/wjp.v16.i3.112962","http://dx.doi.org/10.5498/wjp.v16.i3.112962")</f>
        <v/>
      </c>
      <c r="AD1779">
        <f>HYPERLINK("https%3A%2F%2Fwww.webofscience.com%2Fwos%2Fwoscc%2Ffull-record%2FWOS:001718106500027","View Full Record in Web of Science")</f>
        <v/>
      </c>
    </row>
    <row r="1780">
      <c r="A1780" t="inlineStr">
        <is>
          <t>Prediction of Long-term Prognosis of Children with Attention- Deficit/Hyperactivity Disorder in Conjunction with Deep Neural Network Regression</t>
        </is>
      </c>
      <c r="B1780">
        <f>IF(COUNTIF($A$1:A1779,
IF(ISNUMBER(MATCH(RIGHT(TRIM(A1779),1),{".",",",";",":","!","?"},0)),
LEFT(TRIM(A1779),LEN(TRIM(A1779))-1),
TRIM(A1779)
))=1,
"Not Duplicate",
"Duplicate")</f>
        <v/>
      </c>
      <c r="C1780">
        <f>_xlfn.IFNA(_xlfn.XLOOKUP(A1780, Table1[Title], Table1[Inclusion/Exclusion Decision]), "Added studies")</f>
        <v/>
      </c>
      <c r="D1780" t="inlineStr">
        <is>
          <t>Uyulan, C; Gokten, ES</t>
        </is>
      </c>
      <c r="H1780" t="n">
        <v>2022</v>
      </c>
      <c r="I1780" t="n">
        <v>12</v>
      </c>
      <c r="J1780" t="n">
        <v>4</v>
      </c>
      <c r="M1780" t="inlineStr">
        <is>
          <t>Objective:: Although attention-deficit/hyperactivity disorder (ADHD) symptoms decrease with the factors such as age, many individuals keep suffering from the disorder in adolescence and adulthood. In this paper, a deep learning algorithm was built to forecast the prognosis of ADHD, using the patient's clinical features, the measurement of their response to treatment, and the degree of improvement seen after six years of follow-up. Methods: The clinical findings such as socio-demographic data of 433 patients followed by the child and adolescent psychiatry department for an average of 6 years with diagnoses of ADHD, and ADHD sub-type, accompanying oppositional/conduct disorders, other psychiatric and organic disorders, the effectiveness of psychotherapy and medication on attention, academic status, and behavioral problems were used to help predict prognosis. A deep neural network (DNN) learning-based regressor was used to make a prediction model. Results: The results obtained from the DNN regression model achieved accurate predictions for all outputs. The mean error for all outputs was evaluated as 1.0864*10- mean-squared error (mse) and 0.0068 mean-absolute error (mae), respectively. The R-value was evaluated as 4 0.91316. It was proven that the model prediction power was adequate as tested with these metrics. Conclusion: This methodology improves the prediction of ADHD prognosis and provides a robust predictive model. Studies with larger samples may support the results.</t>
        </is>
      </c>
      <c r="P1780" t="inlineStr">
        <is>
          <t>10.5455/PBS.20220602052257</t>
        </is>
      </c>
      <c r="R1780">
        <f>HYPERLINK("http://dx.doi.org/10.5455/PBS.20220602052257","http://dx.doi.org/10.5455/PBS.20220602052257")</f>
        <v/>
      </c>
      <c r="AD1780">
        <f>HYPERLINK("https%3A%2F%2Fwww.webofscience.com%2Fwos%2Fwoscc%2Ffull-record%2FWOS:000906767600003","View Full Record in Web of Science")</f>
        <v/>
      </c>
    </row>
    <row r="1781">
      <c r="A1781" t="inlineStr">
        <is>
          <t>Classification Accuracy of Neuroimaging Biomarkers in Attention-Deficit/Hyperactivity Disorder: Effects of Sample Size and Circular Analysis</t>
        </is>
      </c>
      <c r="B1781">
        <f>IF(COUNTIF($A$1:A1780,
IF(ISNUMBER(MATCH(RIGHT(TRIM(A1780),1),{".",",",";",":","!","?"},0)),
LEFT(TRIM(A1780),LEN(TRIM(A1780))-1),
TRIM(A1780)
))=1,
"Not Duplicate",
"Duplicate")</f>
        <v/>
      </c>
      <c r="C1781">
        <f>_xlfn.IFNA(_xlfn.XLOOKUP(A1781, Table1[Title], Table1[Inclusion/Exclusion Decision]), "Added studies")</f>
        <v/>
      </c>
      <c r="D1781" t="inlineStr">
        <is>
          <t>Pulini, AA; Kerr, WT; Loo, SK; Lenartowicz, A</t>
        </is>
      </c>
      <c r="H1781" t="n">
        <v>2019</v>
      </c>
      <c r="I1781" t="n">
        <v>4</v>
      </c>
      <c r="J1781" t="n">
        <v>2</v>
      </c>
      <c r="M1781" t="inlineStr">
        <is>
          <t>BACKGROUND: Motivated by an inconsistency between reports of high diagnosis-classification accuracies and known heterogeneity in attention-deficit/hyperactivity disorder (ADHD), this study assessed classification accuracy in studies of ADHD as a function of methodological factors that can bias results. We hypothesized that high classification results in ADHD diagnosis are inflated by methodological factors. METHODS: We reviewed 69 studies (of 95 studies identified) that used neuroimaging features to predict ADHD diagnosis. Based on reported methods, we assessed the prevalence of circular analysis, which inflates classification accuracy, and evaluated the relationship between sample size and accuracy to test if small-sample models tend to report higher classification accuracy, also an indicator of bias. RESULTS: Circular analysis was detected in 15.9% of ADHD classification studies, lack of independent test set was noted in 13%, and insufficient methodological detail to establish its presence was noted in another 11.6%. Accuracy of classification ranged from 60% to 80% in the 59.4% of reviewed studies that met criteria for independence of feature selection, model construction, and test datasets. Moreover, there was a negative relationship between accuracy and sample size, implying additional bias contributing to reported accuracies at lower sample sizes. CONCLUSIONS: High classification accuracies in neuroimaging studies of ADHD appear to be inflated by circular analysis and small sample size. Accuracies on independent datasets were consistent with known heterogeneity of the disorder. Steps to resolve these issues, and a shift toward accounting for sample heterogeneity and prediction of future outcomes, will be crucial in future classification studies in ADHD.</t>
        </is>
      </c>
      <c r="P1781" t="inlineStr">
        <is>
          <t>10.1016/j.bpsc.2018.06.003</t>
        </is>
      </c>
      <c r="R1781">
        <f>HYPERLINK("http://dx.doi.org/10.1016/j.bpsc.2018.06.003","http://dx.doi.org/10.1016/j.bpsc.2018.06.003")</f>
        <v/>
      </c>
      <c r="AD1781">
        <f>HYPERLINK("https%3A%2F%2Fwww.webofscience.com%2Fwos%2Fwoscc%2Ffull-record%2FWOS:000494386400003","View Full Record in Web of Science")</f>
        <v/>
      </c>
    </row>
    <row r="1782" hidden="1">
      <c r="A1782" t="inlineStr">
        <is>
          <t>Dynamic functional connectivity analysis with temporal convolutional network for attention deficit/hyperactivity disorder identification</t>
        </is>
      </c>
      <c r="B1782">
        <f>IF(COUNTIF($A$1:A1781,
IF(ISNUMBER(MATCH(RIGHT(TRIM(A1781),1),{".",",",";",":","!","?"},0)),
LEFT(TRIM(A1781),LEN(TRIM(A1781))-1),
TRIM(A1781)
))=1,
"Not Duplicate",
"Duplicate")</f>
        <v/>
      </c>
      <c r="C1782">
        <f>_xlfn.IFNA(_xlfn.XLOOKUP(A1782, Table1[Title], Table1[Inclusion/Exclusion Decision]), "Added studies")</f>
        <v/>
      </c>
      <c r="D1782" t="inlineStr">
        <is>
          <t>Wang, ML; Zhu, LY; Li, XZ; Pan, Y; Li, L</t>
        </is>
      </c>
      <c r="H1782" t="n">
        <v>2023</v>
      </c>
      <c r="I1782" t="n">
        <v>17</v>
      </c>
      <c r="M1782" t="inlineStr">
        <is>
          <t>IntroductionDynamic functional connectivity (dFC), which can capture the abnormality of brain activity over time in resting-state functional magnetic resonance imaging (rs-fMRI) data, has a natural advantage in revealing the abnormal mechanism of brain activity in patients with Attention Deficit/Hyperactivity Disorder (ADHD). Several deep learning methods have been proposed to learn dynamic changes from rs-fMRI for FC analysis, and achieved superior performance than those using static FC. However, most existing methods only consider dependencies of two adjacent timestamps, which is limited when the change is related to the course of many timestamps.MethodsIn this paper, we propose a novel Temporal Dependence neural Network (TDNet) for FC representation learning and temporal-dependence relationship tracking from rs-fMRI time series for automated ADHD identification. Specifically, we first partition rs-fMRI time series into a sequence of consecutive and non-overlapping segments. For each segment, we design an FC generation module to learn more discriminative representations to construct dynamic FCs. Then, we employ the Temporal Convolutional Network (TCN) to efficiently capture long-range temporal patterns with dilated convolutions, followed by three fully connected layers for disease prediction.ResultsAs the results, we found that considering the dynamic characteristics of rs-fMRI time series data is beneficial to obtain better diagnostic performance. In addition, dynamic FC networks generated in a data-driven manner are more informative than those constructed by Pearson correlation coefficients.DiscussionWe validate the effectiveness of the proposed approach through extensive experiments on the public ADHD-200 database, and the results demonstrate the superiority of the proposed model over state-of-the-art methods in ADHD identification.</t>
        </is>
      </c>
      <c r="P1782" t="inlineStr">
        <is>
          <t>10.3389/fnins.2023.1322967</t>
        </is>
      </c>
      <c r="R1782">
        <f>HYPERLINK("http://dx.doi.org/10.3389/fnins.2023.1322967","http://dx.doi.org/10.3389/fnins.2023.1322967")</f>
        <v/>
      </c>
      <c r="AD1782">
        <f>HYPERLINK("https%3A%2F%2Fwww.webofscience.com%2Fwos%2Fwoscc%2Ffull-record%2FWOS:001129251700001","View Full Record in Web of Science")</f>
        <v/>
      </c>
    </row>
    <row r="1783" hidden="1">
      <c r="A1783" t="inlineStr">
        <is>
          <t>Neuroimaging in attention-deficit/hyperactivity disorder</t>
        </is>
      </c>
      <c r="B1783">
        <f>IF(COUNTIF($A$1:A1782,
IF(ISNUMBER(MATCH(RIGHT(TRIM(A1782),1),{".",",",";",":","!","?"},0)),
LEFT(TRIM(A1782),LEN(TRIM(A1782))-1),
TRIM(A1782)
))=1,
"Not Duplicate",
"Duplicate")</f>
        <v/>
      </c>
      <c r="C1783">
        <f>_xlfn.IFNA(_xlfn.XLOOKUP(A1783, Table1[Title], Table1[Inclusion/Exclusion Decision]), "Added studies")</f>
        <v/>
      </c>
      <c r="D1783" t="inlineStr">
        <is>
          <t>Pereira-Sanchez, V; Castellanos, FX</t>
        </is>
      </c>
      <c r="H1783" t="n">
        <v>2021</v>
      </c>
      <c r="I1783" t="n">
        <v>34</v>
      </c>
      <c r="J1783" t="n">
        <v>2</v>
      </c>
      <c r="M1783" t="inlineStr">
        <is>
          <t>Purpose of review Neuroimaging research on attention-deficit/hyperactivity disorder (ADHD) continues growing in extent and complexity, although it has yet to become clinically meaningful. We review recent MRI research on ADHD, to identify robust findings, current trends and challenges. Recent findings We identified 40 publications between January 2019 and September 2020 reporting or reviewing MRI research on ADHD. Four meta-analyses have presented conflicting results regarding across-study convergence of functional and resting-state functional (fMRI and R-fMRI) studies on ADHD. On the other hand, the Enhancing NeuroImaging Genetics Through Meta-Analysis international consortium has identified statistically robust albeit small differences in structural brain cortical and subcortical indices in children with ADHD versus typically developing controls. Other international consortia are harnessing open-science efforts and multimodal data (imaging, genetics, phenotypic) to shed light on the complex interplay of genetics, environment, and development in the pathophysiology of ADHD. We note growing research in 'prediction' science, which applies machine-learning analysis to identify biomarkers of disease based on big data. Neuroimaging in ADHD is still far from informing clinical practice. Current large-scale, multimodal, and open-science initiatives represent promising paths toward untangling the neurobiology of ADHD.</t>
        </is>
      </c>
      <c r="P1783" t="inlineStr">
        <is>
          <t>10.1097/YCO.0000000000000669</t>
        </is>
      </c>
      <c r="R1783">
        <f>HYPERLINK("http://dx.doi.org/10.1097/YCO.0000000000000669","http://dx.doi.org/10.1097/YCO.0000000000000669")</f>
        <v/>
      </c>
      <c r="AD1783">
        <f>HYPERLINK("https%3A%2F%2Fwww.webofscience.com%2Fwos%2Fwoscc%2Ffull-record%2FWOS:000662249600005","View Full Record in Web of Science")</f>
        <v/>
      </c>
    </row>
    <row r="1784" hidden="1">
      <c r="A1784" t="inlineStr">
        <is>
          <t>Supporting Disabilities Using Artificial Intelligence and the Internet of Things: Research Issues and Future Directions</t>
        </is>
      </c>
      <c r="B1784">
        <f>IF(COUNTIF($A$1:A1783,
IF(ISNUMBER(MATCH(RIGHT(TRIM(A1783),1),{".",",",";",":","!","?"},0)),
LEFT(TRIM(A1783),LEN(TRIM(A1783))-1),
TRIM(A1783)
))=1,
"Not Duplicate",
"Duplicate")</f>
        <v/>
      </c>
      <c r="C1784">
        <f>_xlfn.IFNA(_xlfn.XLOOKUP(A1784, Table1[Title], Table1[Inclusion/Exclusion Decision]), "Added studies")</f>
        <v/>
      </c>
      <c r="D1784" t="inlineStr">
        <is>
          <t>Noor, A; Almukhalfi, H; Atlam, E; Noor, TH</t>
        </is>
      </c>
      <c r="H1784" t="n">
        <v>2025</v>
      </c>
      <c r="I1784" t="n">
        <v>6</v>
      </c>
      <c r="J1784" t="n">
        <v>1</v>
      </c>
      <c r="M1784" t="inlineStr">
        <is>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is>
      </c>
      <c r="P1784" t="inlineStr">
        <is>
          <t>10.3390/disabilities6010003</t>
        </is>
      </c>
      <c r="R1784">
        <f>HYPERLINK("http://dx.doi.org/10.3390/disabilities6010003","http://dx.doi.org/10.3390/disabilities6010003")</f>
        <v/>
      </c>
      <c r="AD1784">
        <f>HYPERLINK("https%3A%2F%2Fwww.webofscience.com%2Fwos%2Fwoscc%2Ffull-record%2FWOS:001701427100001","View Full Record in Web of Science")</f>
        <v/>
      </c>
    </row>
    <row r="1785">
      <c r="A1785" t="inlineStr">
        <is>
          <t>Examining AI-Powered ADHD Diagnosis: Current Trends, Key Challenges, and Future Directions in the Field</t>
        </is>
      </c>
      <c r="B1785">
        <f>IF(COUNTIF($A$1:A1784,
IF(ISNUMBER(MATCH(RIGHT(TRIM(A1784),1),{".",",",";",":","!","?"},0)),
LEFT(TRIM(A1784),LEN(TRIM(A1784))-1),
TRIM(A1784)
))=1,
"Not Duplicate",
"Duplicate")</f>
        <v/>
      </c>
      <c r="C1785">
        <f>_xlfn.IFNA(_xlfn.XLOOKUP(A1785, Table1[Title], Table1[Inclusion/Exclusion Decision]), "Added studies")</f>
        <v/>
      </c>
      <c r="D1785" t="inlineStr">
        <is>
          <t>Ul Ain, Q; Jawed, S; Subhani, AR; Butt, WH; Akram, MU</t>
        </is>
      </c>
      <c r="H1785" t="n">
        <v>2025</v>
      </c>
      <c r="I1785" t="n">
        <v>13</v>
      </c>
      <c r="M1785" t="inlineStr">
        <is>
          <t>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excellent results, there is a lack of implementation of AI-based tools in real-world clinical settings. These gaps highlight areas for further exploration and development.</t>
        </is>
      </c>
      <c r="P1785" t="inlineStr">
        <is>
          <t>10.1109/ACCESS.2025.3567427</t>
        </is>
      </c>
      <c r="R1785">
        <f>HYPERLINK("http://dx.doi.org/10.1109/ACCESS.2025.3567427","http://dx.doi.org/10.1109/ACCESS.2025.3567427")</f>
        <v/>
      </c>
      <c r="AD1785">
        <f>HYPERLINK("https%3A%2F%2Fwww.webofscience.com%2Fwos%2Fwoscc%2Ffull-record%2FWOS:001502499300013","View Full Record in Web of Science")</f>
        <v/>
      </c>
    </row>
    <row r="1786" hidden="1">
      <c r="A1786" t="inlineStr">
        <is>
          <t>Placebo Response and Its Predictors in Attention Deficit Hyperactivity Disorder: A Meta-Analysis and Comparison of Meta-Regression and MetaForest</t>
        </is>
      </c>
      <c r="B1786">
        <f>IF(COUNTIF($A$1:A1785,
IF(ISNUMBER(MATCH(RIGHT(TRIM(A1785),1),{".",",",";",":","!","?"},0)),
LEFT(TRIM(A1785),LEN(TRIM(A1785))-1),
TRIM(A1785)
))=1,
"Not Duplicate",
"Duplicate")</f>
        <v/>
      </c>
      <c r="C1786">
        <f>_xlfn.IFNA(_xlfn.XLOOKUP(A1786, Table1[Title], Table1[Inclusion/Exclusion Decision]), "Added studies")</f>
        <v/>
      </c>
      <c r="D1786" t="inlineStr">
        <is>
          <t>Castells, X; Saez, M; Barcheni, M; Cunill, R; Serrano, D; López, B; van Lissa, CJ</t>
        </is>
      </c>
      <c r="H1786" t="n">
        <v>2022</v>
      </c>
      <c r="I1786" t="n">
        <v>25</v>
      </c>
      <c r="J1786" t="n">
        <v>1</v>
      </c>
      <c r="M1786" t="inlineStr">
        <is>
          <t>Background: High placebo response in attention deficit hyperactivity disorder (ADHD) can reduce medication-placebo differences, jeopardizing the development of new medicines. This research aims to (1) determine placebo response in ADHD, (2) compare the accuracy of meta-regression and MetaForest in predicting placebo response, and (3) determine the covariates associated with placebo response. Methods: A systematic review with meta-analysis of randomized, placebo-controlled clinical trial investigating pharmacological interventions for ADHD was performed. Placebo response was defined as the change from baseline in ADHD symptom severity assessed according to the 18-item, clinician-rated, DSM-based rating scale. The effect of study design-, intervention-, and patient-related covariates in predicting placebo response was studied by means of meta-regression and MetaForest. Results: Ninety-four studies including 6614 patients randomized to placebo were analyzed. Overall, placebo response was -8.9 points, representing a 23.1% reduction in the severity of ADHD symptoms. Cross-validated accuracy metrics for meta-regression were R-2 = 0.0012 and root mean squared error = 3.3219 for meta-regression and 0.0382 and 3.2599 for MetaForest. Placebo response among ADHD patients increased by 63% between 2001 and 2020 and was larger in the United States than in other regions of the world. Conclusions: Strong placebo response was found in ADHD patients. Both meta-regression and MetaForest showed poor performance in predicting placebo response. ADHD symptom improvement with placebo has markedly increased over the last 2 decades and is greater in the United States than the rest of the world.</t>
        </is>
      </c>
      <c r="P1786" t="inlineStr">
        <is>
          <t>10.1093/ijnp/pyab054</t>
        </is>
      </c>
      <c r="R1786">
        <f>HYPERLINK("http://dx.doi.org/10.1093/ijnp/pyab054","http://dx.doi.org/10.1093/ijnp/pyab054")</f>
        <v/>
      </c>
      <c r="AD1786">
        <f>HYPERLINK("https%3A%2F%2Fwww.webofscience.com%2Fwos%2Fwoscc%2Ffull-record%2FWOS:000744102900003","View Full Record in Web of Science")</f>
        <v/>
      </c>
    </row>
    <row r="1787" hidden="1">
      <c r="A1787" t="inlineStr">
        <is>
          <t>Role of Deep Learning in Neurodevelopmental Disorders: A Narrative Review</t>
        </is>
      </c>
      <c r="B1787">
        <f>IF(COUNTIF($A$1:A1786,
IF(ISNUMBER(MATCH(RIGHT(TRIM(A1786),1),{".",",",";",":","!","?"},0)),
LEFT(TRIM(A1786),LEN(TRIM(A1786))-1),
TRIM(A1786)
))=1,
"Not Duplicate",
"Duplicate")</f>
        <v/>
      </c>
      <c r="C1787">
        <f>_xlfn.IFNA(_xlfn.XLOOKUP(A1787, Table1[Title], Table1[Inclusion/Exclusion Decision]), "Added studies")</f>
        <v/>
      </c>
      <c r="D1787" t="inlineStr">
        <is>
          <t>Chacko, NA; Veedu, NP; Panayan, A; Chodankar, SS</t>
        </is>
      </c>
      <c r="H1787" t="n">
        <v>2025</v>
      </c>
      <c r="I1787" t="n">
        <v>19</v>
      </c>
      <c r="J1787" t="n">
        <v>11</v>
      </c>
      <c r="M1787" t="inlineStr">
        <is>
          <t>The application of Deep Learning (DL) techniques in paediatric neuroimaging marks a significant milestone in the field. Using various DL methods, this study aims to provide a review of how these techniques can improve the diagnostic process for different neurodevelopmental conditions, including Attention Deficit Hyperactivity Disorder (ADHD) and Autism Spectrum Disorder (ASD). The subsequent discussion addresses the prominent DL approaches applicable to paediatric neuroimaging and describes the key datasets that serve as the foundation of scientific research in this area. Additionally, the study highlights the limitations and shortcomings of these techniques, along with potential directions for future research and opportunities for further development. The adoption of these advanced methods has the potential to significantly improve patient outcomes, enhance diagnostic accuracy, and advance our understanding of early brain development.</t>
        </is>
      </c>
      <c r="P1787" t="inlineStr">
        <is>
          <t>10.7860/JCDR/2025/80493.22050</t>
        </is>
      </c>
      <c r="R1787">
        <f>HYPERLINK("http://dx.doi.org/10.7860/JCDR/2025/80493.22050","http://dx.doi.org/10.7860/JCDR/2025/80493.22050")</f>
        <v/>
      </c>
      <c r="AD1787">
        <f>HYPERLINK("https%3A%2F%2Fwww.webofscience.com%2Fwos%2Fwoscc%2Ffull-record%2FWOS:001605470400010","View Full Record in Web of Science")</f>
        <v/>
      </c>
    </row>
    <row r="1788">
      <c r="A1788" t="inlineStr">
        <is>
          <t>Surface-based shared and distinct resting functional connectivity in attention-deficit hyperactivity disorder and autism spectrum disorder</t>
        </is>
      </c>
      <c r="B1788">
        <f>IF(COUNTIF($A$1:A1787,
IF(ISNUMBER(MATCH(RIGHT(TRIM(A1787),1),{".",",",";",":","!","?"},0)),
LEFT(TRIM(A1787),LEN(TRIM(A1787))-1),
TRIM(A1787)
))=1,
"Not Duplicate",
"Duplicate")</f>
        <v/>
      </c>
      <c r="C1788">
        <f>_xlfn.IFNA(_xlfn.XLOOKUP(A1788, Table1[Title], Table1[Inclusion/Exclusion Decision]), "Added studies")</f>
        <v/>
      </c>
      <c r="D1788" t="inlineStr">
        <is>
          <t>Jung, MY; Tu, YH; Park, J; Jorgenson, K; Lang, C; Song, WW; Kong, J</t>
        </is>
      </c>
      <c r="H1788" t="n">
        <v>2019</v>
      </c>
      <c r="I1788" t="n">
        <v>214</v>
      </c>
      <c r="J1788" t="n">
        <v>6</v>
      </c>
      <c r="M1788" t="inlineStr">
        <is>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t>
        </is>
      </c>
      <c r="P1788" t="inlineStr">
        <is>
          <t>10.1192/bjp.2018.248</t>
        </is>
      </c>
      <c r="R1788">
        <f>HYPERLINK("http://dx.doi.org/10.1192/bjp.2018.248","http://dx.doi.org/10.1192/bjp.2018.248")</f>
        <v/>
      </c>
      <c r="AD1788">
        <f>HYPERLINK("https%3A%2F%2Fwww.webofscience.com%2Fwos%2Fwoscc%2Ffull-record%2FWOS:000471749700005","View Full Record in Web of Science")</f>
        <v/>
      </c>
    </row>
    <row r="1789" hidden="1">
      <c r="A1789" t="inlineStr">
        <is>
          <t>Exploring Functional Connectivity in Attention Deficit/Hyperactivity Disorder: A Functional Near-Infrared Spectroscopy Study With Machine Learning Analysis</t>
        </is>
      </c>
      <c r="B1789">
        <f>IF(COUNTIF($A$1:A1788,
IF(ISNUMBER(MATCH(RIGHT(TRIM(A1788),1),{".",",",";",":","!","?"},0)),
LEFT(TRIM(A1788),LEN(TRIM(A1788))-1),
TRIM(A1788)
))=1,
"Not Duplicate",
"Duplicate")</f>
        <v/>
      </c>
      <c r="C1789">
        <f>_xlfn.IFNA(_xlfn.XLOOKUP(A1789, Table1[Title], Table1[Inclusion/Exclusion Decision]), "Added studies")</f>
        <v/>
      </c>
      <c r="D1789" t="inlineStr">
        <is>
          <t>Lim, S; Dong, SY; Mcintyre, RS; Chiang, SK; Ho, R</t>
        </is>
      </c>
      <c r="H1789" t="n">
        <v>2025</v>
      </c>
      <c r="I1789" t="n">
        <v>29</v>
      </c>
      <c r="J1789" t="n">
        <v>10</v>
      </c>
      <c r="M1789"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 &amp; iuml;ve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eta 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is>
      </c>
      <c r="P1789" t="inlineStr">
        <is>
          <t>10.1109/JBHI.2025.3564487</t>
        </is>
      </c>
      <c r="R1789">
        <f>HYPERLINK("http://dx.doi.org/10.1109/JBHI.2025.3564487","http://dx.doi.org/10.1109/JBHI.2025.3564487")</f>
        <v/>
      </c>
      <c r="AD1789">
        <f>HYPERLINK("https%3A%2F%2Fwww.webofscience.com%2Fwos%2Fwoscc%2Ffull-record%2FWOS:001590940200025","View Full Record in Web of Science")</f>
        <v/>
      </c>
    </row>
    <row r="1790" hidden="1">
      <c r="A1790" t="inlineStr">
        <is>
          <t>A Novel Approach Using Serious Game Data to Predict the WISC-V Processing Speed Index in Children With Attention-Deficit/Hyperactivity Disorder: Machine Learning Study</t>
        </is>
      </c>
      <c r="B1790">
        <f>IF(COUNTIF($A$1:A1789,
IF(ISNUMBER(MATCH(RIGHT(TRIM(A1789),1),{".",",",";",":","!","?"},0)),
LEFT(TRIM(A1789),LEN(TRIM(A1789))-1),
TRIM(A1789)
))=1,
"Not Duplicate",
"Duplicate")</f>
        <v/>
      </c>
      <c r="C1790">
        <f>_xlfn.IFNA(_xlfn.XLOOKUP(A1790, Table1[Title], Table1[Inclusion/Exclusion Decision]), "Added studies")</f>
        <v/>
      </c>
      <c r="D1790" t="inlineStr">
        <is>
          <t>Kim, JS; Jeong, YJ; Kim, SJ; Jun, SJ; Park, JY; Hoe, HS; Song, JH</t>
        </is>
      </c>
      <c r="H1790" t="n">
        <v>2025</v>
      </c>
      <c r="I1790" t="n">
        <v>13</v>
      </c>
      <c r="M1790" t="inlineStr">
        <is>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for monitoring cognitive function in children with ADHD. As a complement to traditional assessments, this approach allows continuous tracking of symptom changes and can support more personalized treatment planning in both clinical and everyday settings, which may improve accessibility and adherence. However, the findings need to be validated in larger, more diverse populations, and the long-term feasibility of using serious games in clinical and educational settings must be further examined. Trial Registration: The Korea Clinical Research Information Service KCT0009326; https://cris.nih.go.kr/cris/search/ detailSearch.do?seq=26799</t>
        </is>
      </c>
      <c r="P1790" t="inlineStr">
        <is>
          <t>10.2196/73408</t>
        </is>
      </c>
      <c r="R1790">
        <f>HYPERLINK("http://dx.doi.org/10.2196/73408","http://dx.doi.org/10.2196/73408")</f>
        <v/>
      </c>
      <c r="AD1790">
        <f>HYPERLINK("https%3A%2F%2Fwww.webofscience.com%2Fwos%2Fwoscc%2Ffull-record%2FWOS:001604486000001","View Full Record in Web of Science")</f>
        <v/>
      </c>
    </row>
    <row r="1791" hidden="1">
      <c r="A1791" t="inlineStr">
        <is>
          <t>Annual Research Review: Translational machine learning for child and adolescent psychiatry</t>
        </is>
      </c>
      <c r="B1791">
        <f>IF(COUNTIF($A$1:A1790,
IF(ISNUMBER(MATCH(RIGHT(TRIM(A1790),1),{".",",",";",":","!","?"},0)),
LEFT(TRIM(A1790),LEN(TRIM(A1790))-1),
TRIM(A1790)
))=1,
"Not Duplicate",
"Duplicate")</f>
        <v/>
      </c>
      <c r="C1791">
        <f>_xlfn.IFNA(_xlfn.XLOOKUP(A1791, Table1[Title], Table1[Inclusion/Exclusion Decision]), "Added studies")</f>
        <v/>
      </c>
      <c r="D1791" t="inlineStr">
        <is>
          <t>Dwyer, D; Koutsouleris, N</t>
        </is>
      </c>
      <c r="H1791" t="n">
        <v>2022</v>
      </c>
      <c r="I1791" t="n">
        <v>63</v>
      </c>
      <c r="J1791" t="n">
        <v>4</v>
      </c>
      <c r="M1791" t="inlineStr">
        <is>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is>
      </c>
      <c r="P1791" t="inlineStr">
        <is>
          <t>10.1111/jcpp.13545</t>
        </is>
      </c>
      <c r="R1791">
        <f>HYPERLINK("http://dx.doi.org/10.1111/jcpp.13545","http://dx.doi.org/10.1111/jcpp.13545")</f>
        <v/>
      </c>
      <c r="AD1791">
        <f>HYPERLINK("https%3A%2F%2Fwww.webofscience.com%2Fwos%2Fwoscc%2Ffull-record%2FWOS:000743334500001","View Full Record in Web of Science")</f>
        <v/>
      </c>
    </row>
    <row r="1792">
      <c r="A1792" t="inlineStr">
        <is>
          <t>Systematic bibliometric and visualized analysis of research hotspots and trends in attention-deficit hyperactivity disorder neuroimaging</t>
        </is>
      </c>
      <c r="B1792">
        <f>IF(COUNTIF($A$1:A1791,
IF(ISNUMBER(MATCH(RIGHT(TRIM(A1791),1),{".",",",";",":","!","?"},0)),
LEFT(TRIM(A1791),LEN(TRIM(A1791))-1),
TRIM(A1791)
))=1,
"Not Duplicate",
"Duplicate")</f>
        <v/>
      </c>
      <c r="C1792">
        <f>_xlfn.IFNA(_xlfn.XLOOKUP(A1792, Table1[Title], Table1[Inclusion/Exclusion Decision]), "Added studies")</f>
        <v/>
      </c>
      <c r="D1792" t="inlineStr">
        <is>
          <t>Deng, HY; Huang, ZM; Li, ZY; Cao, L; He, YZ; Sun, N; Zeng, Y; Wu, JS</t>
        </is>
      </c>
      <c r="H1792" t="n">
        <v>2023</v>
      </c>
      <c r="I1792" t="n">
        <v>17</v>
      </c>
      <c r="M1792" t="inlineStr">
        <is>
          <t>IntroductionThis study focused on the research hotspots and development trends of the neuroimaging of attention deficit hyperactivity disorder (ADHD) in the past thirty years. MethodsThe Web of Science database was searched for articles about ADHD neuroimaging from January 1992 to September 2022. CiteSpace was used to analyze the co-occurrence of keywords in literature, partnerships between authors, institutions, and countries, the sudden occurrence of keywords, clustering of keywords over time, and analysis of references, cited authors, and cited journals. Results2,621 articles were included. More and more articles have been published every year in the last years. These articles mainly come from 435 institutions and 65 countries/regions led by the United States. King's College London had the highest number of publications. The study identified 634 authors, among which Buitelaar, J. K. published the largest number of articles and Castellanos, F. X. was co-cited most often. The most productive and cited journal was Biological psychiatry. In recent years, burst keywords were resting-state fMRI, machine learning, functional connectivity, and networks. And a timeline chart of the cluster of keywords showed that children had the longest time span. ConclusionsIncreased attention has been paid to ADHD neuroimaging. This work might assist researchers to identify new insight on potential collaborators and cooperative institutions, hot topics, and research directions.</t>
        </is>
      </c>
      <c r="P1792" t="inlineStr">
        <is>
          <t>10.3389/fnins.2023.1098526</t>
        </is>
      </c>
      <c r="R1792">
        <f>HYPERLINK("http://dx.doi.org/10.3389/fnins.2023.1098526","http://dx.doi.org/10.3389/fnins.2023.1098526")</f>
        <v/>
      </c>
      <c r="AD1792">
        <f>HYPERLINK("https%3A%2F%2Fwww.webofscience.com%2Fwos%2Fwoscc%2Ffull-record%2FWOS:000965300000001","View Full Record in Web of Science")</f>
        <v/>
      </c>
    </row>
    <row r="1793">
      <c r="A1793" t="inlineStr">
        <is>
          <t>ChatGPT Helps Students Feign ADHD: An Analogue Study on AI-Assisted Coaching</t>
        </is>
      </c>
      <c r="B1793">
        <f>IF(COUNTIF($A$1:A1792,
IF(ISNUMBER(MATCH(RIGHT(TRIM(A1792),1),{".",",",";",":","!","?"},0)),
LEFT(TRIM(A1792),LEN(TRIM(A1792))-1),
TRIM(A1792)
))=1,
"Not Duplicate",
"Duplicate")</f>
        <v/>
      </c>
      <c r="C1793">
        <f>_xlfn.IFNA(_xlfn.XLOOKUP(A1793, Table1[Title], Table1[Inclusion/Exclusion Decision]), "Added studies")</f>
        <v/>
      </c>
      <c r="D1793" t="inlineStr">
        <is>
          <t>Fuermaier, ABM; Niesten, IJM</t>
        </is>
      </c>
      <c r="H1793" t="n">
        <v>2025</v>
      </c>
      <c r="I1793" t="n">
        <v>18</v>
      </c>
      <c r="J1793" t="n">
        <v>2</v>
      </c>
      <c r="M1793" t="inlineStr">
        <is>
          <t>This preregistered study aimed to assess whether AI-generated coaching helps students to successfully feign attention-deficit/hyperactivity disorder (ADHD) in adulthood. First, based on questions generated by 22 students, we conducted an extensive ChatGPT query to develop a concise AI-generated information sheet designed to coach students in feigning ADHD during a clinical assessment. Second, we evaluated the effect of this coaching in an experimental analogue study in which 110 university students were randomly assigned to one of three groups: (1) a control group (n = 42), (2) an ADHD symptom-coached simulation group (n = 35), and (3) an AI-coached simulation group (n = 33). All participants underwent a clinical neuropsychological assessment that included measures of ADHD symptoms, functional impairments, selective attention, and working memory. Our preregistered data analysis revealed that the AI-coached simulation group consistently moderated their symptom overreporting and cognitive underperformance compared to the symptom-coached group in small to medium size, resulting in lower detection sensitivity. We conclude that publicly accessible AI tools, such as current versions of chatbots, can provide clear and effective strategies for feigning ADHD during clinical neuropsychological assessments, posing a significant threat to the validity assessments. We recommend that researchers and clinicians exercise caution when sharing assessment materials, example items, and scoring methodologies.</t>
        </is>
      </c>
      <c r="P1793" t="inlineStr">
        <is>
          <t>10.1007/s12207-025-09538-7</t>
        </is>
      </c>
      <c r="R1793">
        <f>HYPERLINK("http://dx.doi.org/10.1007/s12207-025-09538-7","http://dx.doi.org/10.1007/s12207-025-09538-7")</f>
        <v/>
      </c>
      <c r="AD1793">
        <f>HYPERLINK("https%3A%2F%2Fwww.webofscience.com%2Fwos%2Fwoscc%2Ffull-record%2FWOS:001450723100001","View Full Record in Web of Science")</f>
        <v/>
      </c>
    </row>
    <row r="1794">
      <c r="A1794" t="inlineStr">
        <is>
          <t>Disrupted structural connectivity-gray matter covariance coupling and associated cytoarchitectural and transcriptomic profiles in attention-deficit/hyperactivity disorder</t>
        </is>
      </c>
      <c r="B1794">
        <f>IF(COUNTIF($A$1:A1793,
IF(ISNUMBER(MATCH(RIGHT(TRIM(A1793),1),{".",",",";",":","!","?"},0)),
LEFT(TRIM(A1793),LEN(TRIM(A1793))-1),
TRIM(A1793)
))=1,
"Not Duplicate",
"Duplicate")</f>
        <v/>
      </c>
      <c r="C1794">
        <f>_xlfn.IFNA(_xlfn.XLOOKUP(A1794, Table1[Title], Table1[Inclusion/Exclusion Decision]), "Added studies")</f>
        <v/>
      </c>
      <c r="D1794" t="inlineStr">
        <is>
          <t>Long, YJ; Pan, NF; Wang, S; Qin, K; Chen, QX; Vetter, CS; Singh, MK; Fornito, A; Chen, Y; Gong, QY</t>
        </is>
      </c>
      <c r="H1794" t="n">
        <v>2025</v>
      </c>
      <c r="I1794" t="n">
        <v>318</v>
      </c>
      <c r="M1794" t="inlineStr">
        <is>
          <t>Background: Attention-deficit/hyperactivity disorder (ADHD) has been associated with disrupted axonal connectivity (termed structural connectivity, SC) and altered interregional coupling of gray matter morphometry (termed gray matter covariance, GMC). However, the relationship between SC and GMC in ADHD remains understudied. Methods: We investigated this relationship by quantifying the coupling between SC and GMC using neuroimaging data from 109 children with ADHD (aged 10.8 +/- 2.3) and 105 typically developing controls (aged 11.2 +/- 2.4) comparable for age and sex. Publicly accessible cytoarchitectural and transcriptomic datasets were employed to characterize the cellular and molecular correlates of ADHD-related SC-GMC coupling differences, and a machine learning pipeline was used to investigate its potential in classifying children with ADHD. Results: Children with ADHD showed aberrant SC-GMC coupling patterns in the right putamen, left hippocampus, and ventral attention network compared to controls. Their abnormal SC-GMC coupling patterns were correlated with sensory-fugal gradient of cytohistological variation and spatially associated with gene expression enriched for neurodevelopment-related biological pathways, including neuron projection development. The classification model based on SC-GMC couplings achieved an area under the receiver operating characteristic curve (AUC) value of 0.67. Conclusions: Our findings provide novel insights into atypical couplings between brain gray and white matter structural connectomes in ADHD, their histological and transcriptional correlates, and prospects of using these data to expand clinical phenotyping.</t>
        </is>
      </c>
      <c r="P1794" t="inlineStr">
        <is>
          <t>10.1016/j.neuroimage.2025.121402</t>
        </is>
      </c>
      <c r="R1794">
        <f>HYPERLINK("http://dx.doi.org/10.1016/j.neuroimage.2025.121402","http://dx.doi.org/10.1016/j.neuroimage.2025.121402")</f>
        <v/>
      </c>
      <c r="AD1794">
        <f>HYPERLINK("https%3A%2F%2Fwww.webofscience.com%2Fwos%2Fwoscc%2Ffull-record%2FWOS:001545781000003","View Full Record in Web of Science")</f>
        <v/>
      </c>
    </row>
    <row r="1795" hidden="1">
      <c r="A1795" t="inlineStr">
        <is>
          <t>Identifying ADHD boys by very-low frequency prefrontal fNIRS fluctuations during a rhythmic mental arithmetic task</t>
        </is>
      </c>
      <c r="B1795">
        <f>IF(COUNTIF($A$1:A1794,
IF(ISNUMBER(MATCH(RIGHT(TRIM(A1794),1),{".",",",";",":","!","?"},0)),
LEFT(TRIM(A1794),LEN(TRIM(A1794))-1),
TRIM(A1794)
))=1,
"Not Duplicate",
"Duplicate")</f>
        <v/>
      </c>
      <c r="C1795">
        <f>_xlfn.IFNA(_xlfn.XLOOKUP(A1795, Table1[Title], Table1[Inclusion/Exclusion Decision]), "Added studies")</f>
        <v/>
      </c>
      <c r="D1795" t="inlineStr">
        <is>
          <t>Ortuño-Miró, S; Molina-Rodríguez, S; Belmonte, C; Ibañez-Ballesteros, J</t>
        </is>
      </c>
      <c r="H1795" t="n">
        <v>2023</v>
      </c>
      <c r="I1795" t="n">
        <v>20</v>
      </c>
      <c r="J1795" t="n">
        <v>3</v>
      </c>
      <c r="M1795" t="inlineStr">
        <is>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naive Bayes) for binary classification. A 'sequential forward floating selection'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t>
        </is>
      </c>
      <c r="P1795" t="inlineStr">
        <is>
          <t>10.1088/1741-2552/acad2b</t>
        </is>
      </c>
      <c r="R1795">
        <f>HYPERLINK("http://dx.doi.org/10.1088/1741-2552/acad2b","http://dx.doi.org/10.1088/1741-2552/acad2b")</f>
        <v/>
      </c>
      <c r="AD1795">
        <f>HYPERLINK("https%3A%2F%2Fwww.webofscience.com%2Fwos%2Fwoscc%2Ffull-record%2FWOS:000991824200001","View Full Record in Web of Science")</f>
        <v/>
      </c>
    </row>
    <row r="1796" hidden="1">
      <c r="A1796" t="inlineStr">
        <is>
          <t>Employing Classification Techniques on SmartSpeech Biometric Data towards Identification of Neurodevelopmental Disorders</t>
        </is>
      </c>
      <c r="B1796">
        <f>IF(COUNTIF($A$1:A1795,
IF(ISNUMBER(MATCH(RIGHT(TRIM(A1795),1),{".",",",";",":","!","?"},0)),
LEFT(TRIM(A1795),LEN(TRIM(A1795))-1),
TRIM(A1795)
))=1,
"Not Duplicate",
"Duplicate")</f>
        <v/>
      </c>
      <c r="C1796">
        <f>_xlfn.IFNA(_xlfn.XLOOKUP(A1796, Table1[Title], Table1[Inclusion/Exclusion Decision]), "Added studies")</f>
        <v/>
      </c>
      <c r="D1796" t="inlineStr">
        <is>
          <t>Toki, EI; Tatsis, G; Tatsis, VA; Plachouras, K; Pange, J; Tsoulos, IG</t>
        </is>
      </c>
      <c r="H1796" t="n">
        <v>2023</v>
      </c>
      <c r="I1796" t="n">
        <v>4</v>
      </c>
      <c r="J1796" t="n">
        <v>2</v>
      </c>
      <c r="M1796" t="inlineStr">
        <is>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t>
        </is>
      </c>
      <c r="P1796" t="inlineStr">
        <is>
          <t>10.3390/signals4020021</t>
        </is>
      </c>
      <c r="R1796">
        <f>HYPERLINK("http://dx.doi.org/10.3390/signals4020021","http://dx.doi.org/10.3390/signals4020021")</f>
        <v/>
      </c>
      <c r="AD1796">
        <f>HYPERLINK("https%3A%2F%2Fwww.webofscience.com%2Fwos%2Fwoscc%2Ffull-record%2FWOS:001178502800001","View Full Record in Web of Science")</f>
        <v/>
      </c>
    </row>
    <row r="1797">
      <c r="A1797" t="inlineStr">
        <is>
          <t>Deep-Learning-Based ADHD Classification Using Children's Skeleton Data Acquired through the ADHD Screening Game</t>
        </is>
      </c>
      <c r="B1797">
        <f>IF(COUNTIF($A$1:A1796,
IF(ISNUMBER(MATCH(RIGHT(TRIM(A1796),1),{".",",",";",":","!","?"},0)),
LEFT(TRIM(A1796),LEN(TRIM(A1796))-1),
TRIM(A1796)
))=1,
"Not Duplicate",
"Duplicate")</f>
        <v/>
      </c>
      <c r="C1797">
        <f>_xlfn.IFNA(_xlfn.XLOOKUP(A1797, Table1[Title], Table1[Inclusion/Exclusion Decision]), "Added studies")</f>
        <v/>
      </c>
      <c r="D1797" t="inlineStr">
        <is>
          <t>Lee, W; Lee, D; Lee, S; Jun, K; Kim, M</t>
        </is>
      </c>
      <c r="H1797" t="n">
        <v>2023</v>
      </c>
      <c r="I1797" t="n">
        <v>23</v>
      </c>
      <c r="J1797" t="n">
        <v>1</v>
      </c>
      <c r="M1797" t="inlineStr">
        <is>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children's ADHD and acquired children's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t>
        </is>
      </c>
      <c r="P1797" t="inlineStr">
        <is>
          <t>10.3390/s23010246</t>
        </is>
      </c>
      <c r="R1797">
        <f>HYPERLINK("http://dx.doi.org/10.3390/s23010246","http://dx.doi.org/10.3390/s23010246")</f>
        <v/>
      </c>
      <c r="AD1797">
        <f>HYPERLINK("https%3A%2F%2Fwww.webofscience.com%2Fwos%2Fwoscc%2Ffull-record%2FWOS:000910064100001","View Full Record in Web of Science")</f>
        <v/>
      </c>
    </row>
    <row r="1798" hidden="1">
      <c r="A1798" t="inlineStr">
        <is>
          <t>Wearable Motion Sensors in the Detection of ADHD: A Critical Review</t>
        </is>
      </c>
      <c r="B1798">
        <f>IF(COUNTIF($A$1:A1797,
IF(ISNUMBER(MATCH(RIGHT(TRIM(A1797),1),{".",",",";",":","!","?"},0)),
LEFT(TRIM(A1797),LEN(TRIM(A1797))-1),
TRIM(A1797)
))=1,
"Not Duplicate",
"Duplicate")</f>
        <v/>
      </c>
      <c r="C1798">
        <f>_xlfn.IFNA(_xlfn.XLOOKUP(A1798, Table1[Title], Table1[Inclusion/Exclusion Decision]), "Added studies")</f>
        <v/>
      </c>
      <c r="D1798" t="inlineStr">
        <is>
          <t>Basic, J; Uusimaa, J; Salmi, J</t>
        </is>
      </c>
      <c r="H1798" t="n">
        <v>2024</v>
      </c>
      <c r="I1798" t="n">
        <v>2084</v>
      </c>
      <c r="M1798" t="inlineStr">
        <is>
          <t>Attention deficit hyperactivity disorder (ADHD) is a neurodevelopmental disorder with inattention, hyperactivity, and impulsivity as core symptoms. Current diagnostic methods of ADHD consisting of interviews and self-ratings come with a risk of subjective bias and are dependent on the limited availability of healthcare professionals. However, recent technological advances have opened new opportunities to develop objective and scalable methods for precision diagnostics. The present critical review covers the current literature concerning one of the promising technologies, the use of motion sensors or accelometers for detecting ADHD, particularly evaluating the related clinical potential. Several studies in this field, especially recent studies with advanced computational methods, have demonstrated excellent accuracy in detecting individual participants with ADHD. Machine learning methods provide several benefits in the analysis of rich sensor data, but the existing studies still have critical limitations in explaining the underlying cognitive functions and demonstrating the capacity for differential diagnostics is still underway. Clinical utility of sensor-based diagnostic methods could be improved by conducting rigorous cross-validation against other methods in representative samples and employing multi-sensor solutions with sophisticated analysis methods to improve interpretation of the symptom manifestation. We conclude that motion sensors provide cost-effective and easy-to-use solutions with strong potential to increase the precision and availability of ADHD diagnostics. Nevertheless, these methods should be employed with caution, as only a fraction of ADHD symptoms relate to hyperactivity captured by motion sensors. At best, this technique could complement the existing assessment methods or be used along with other digital tools such as virtual reality.</t>
        </is>
      </c>
      <c r="P1798" t="inlineStr">
        <is>
          <t>10.1007/978-3-031-59091-7_12</t>
        </is>
      </c>
      <c r="R1798">
        <f>HYPERLINK("http://dx.doi.org/10.1007/978-3-031-59091-7_12","http://dx.doi.org/10.1007/978-3-031-59091-7_12")</f>
        <v/>
      </c>
      <c r="AD1798">
        <f>HYPERLINK("https%3A%2F%2Fwww.webofscience.com%2Fwos%2Fwoscc%2Ffull-record%2FWOS:001265181000012","View Full Record in Web of Science")</f>
        <v/>
      </c>
    </row>
    <row r="1799">
      <c r="A1799" t="inlineStr">
        <is>
          <t>Transdiagnostic symptom subtypes across autism spectrum disorders and attention deficit hyperactivity disorder: validated by measures of neurocognition and structural connectivity</t>
        </is>
      </c>
      <c r="B1799">
        <f>IF(COUNTIF($A$1:A1798,
IF(ISNUMBER(MATCH(RIGHT(TRIM(A1798),1),{".",",",";",":","!","?"},0)),
LEFT(TRIM(A1798),LEN(TRIM(A1798))-1),
TRIM(A1798)
))=1,
"Not Duplicate",
"Duplicate")</f>
        <v/>
      </c>
      <c r="C1799">
        <f>_xlfn.IFNA(_xlfn.XLOOKUP(A1799, Table1[Title], Table1[Inclusion/Exclusion Decision]), "Added studies")</f>
        <v/>
      </c>
      <c r="D1799" t="inlineStr">
        <is>
          <t>Zhang, MX; Huang, Y; Jiao, J; Yuan, DF; Hu, X; Yang, PY; Zhang, R; Wen, LJ; Situ, MJ; Cai, J; Sun, XL; Guo, KF; Huang, X; Huang, Y</t>
        </is>
      </c>
      <c r="H1799" t="n">
        <v>2022</v>
      </c>
      <c r="I1799" t="n">
        <v>22</v>
      </c>
      <c r="J1799" t="n">
        <v>1</v>
      </c>
      <c r="M179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P1799" t="inlineStr">
        <is>
          <t>10.1186/s12888-022-03734-4</t>
        </is>
      </c>
      <c r="R1799">
        <f>HYPERLINK("http://dx.doi.org/10.1186/s12888-022-03734-4","http://dx.doi.org/10.1186/s12888-022-03734-4")</f>
        <v/>
      </c>
      <c r="AD1799">
        <f>HYPERLINK("https%3A%2F%2Fwww.webofscience.com%2Fwos%2Fwoscc%2Ffull-record%2FWOS:000753382300007","View Full Record in Web of Science")</f>
        <v/>
      </c>
    </row>
    <row r="1800" hidden="1">
      <c r="A1800" t="inlineStr">
        <is>
          <t>Frequency-specific alterations in low-frequency functional connectivity in children with ADHD</t>
        </is>
      </c>
      <c r="B1800">
        <f>IF(COUNTIF($A$1:A1799,
IF(ISNUMBER(MATCH(RIGHT(TRIM(A1799),1),{".",",",";",":","!","?"},0)),
LEFT(TRIM(A1799),LEN(TRIM(A1799))-1),
TRIM(A1799)
))=1,
"Not Duplicate",
"Duplicate")</f>
        <v/>
      </c>
      <c r="C1800">
        <f>_xlfn.IFNA(_xlfn.XLOOKUP(A1800, Table1[Title], Table1[Inclusion/Exclusion Decision]), "Added studies")</f>
        <v/>
      </c>
      <c r="D1800" t="inlineStr">
        <is>
          <t>Fateh, AA; Muhammed, H; Mohammed, AAQ; Smahi, A; Alarefi, A; Zhang, LN; Yue, F; Zeng, HW</t>
        </is>
      </c>
      <c r="H1800" t="n">
        <v>2025</v>
      </c>
      <c r="I1800" t="n">
        <v>25</v>
      </c>
      <c r="J1800" t="n">
        <v>1</v>
      </c>
      <c r="M1800" t="inlineStr">
        <is>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 for ADHD and 82% for HC in the Slow3 band, and 85% accuracy for ADHD and 80% for HC in the combined Slow4/Slow5 band. ROC curve analysis further supported these findings with AUC values of 0.7550 and 0.7830, respectively. Conclusion These findings suggest that frequency-specific FC patterns may serve as potential biomarkers for ADHD, offering insights into the disorder's neural mechanisms and aiding in more accurate diagnosis.</t>
        </is>
      </c>
      <c r="P1800" t="inlineStr">
        <is>
          <t>10.1186/s12888-025-07586-6</t>
        </is>
      </c>
      <c r="R1800">
        <f>HYPERLINK("http://dx.doi.org/10.1186/s12888-025-07586-6","http://dx.doi.org/10.1186/s12888-025-07586-6")</f>
        <v/>
      </c>
      <c r="AD1800">
        <f>HYPERLINK("https%3A%2F%2Fwww.webofscience.com%2Fwos%2Fwoscc%2Ffull-record%2FWOS:001651132500001","View Full Record in Web of Science")</f>
        <v/>
      </c>
    </row>
    <row r="1801" hidden="1">
      <c r="A1801" t="inlineStr">
        <is>
          <t>Managing Classroom Behavior in School-Aged Children With ADHD Using AI-Empowered Vest</t>
        </is>
      </c>
      <c r="B1801">
        <f>IF(COUNTIF($A$1:A1800,
IF(ISNUMBER(MATCH(RIGHT(TRIM(A1800),1),{".",",",";",":","!","?"},0)),
LEFT(TRIM(A1800),LEN(TRIM(A1800))-1),
TRIM(A1800)
))=1,
"Not Duplicate",
"Duplicate")</f>
        <v/>
      </c>
      <c r="C1801">
        <f>_xlfn.IFNA(_xlfn.XLOOKUP(A1801, Table1[Title], Table1[Inclusion/Exclusion Decision]), "Added studies")</f>
        <v/>
      </c>
      <c r="D1801" t="inlineStr">
        <is>
          <t>Qiu, MY; Fu, H; Wang, YT; Luo, ZJ; Tong, XH; Zhang, EW; Li, B; Chow, DHK; Yu, PLH</t>
        </is>
      </c>
      <c r="H1801" t="n">
        <v>2026</v>
      </c>
      <c r="I1801" t="n">
        <v>34</v>
      </c>
      <c r="M1801" t="inlineStr">
        <is>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is>
      </c>
      <c r="P1801" t="inlineStr">
        <is>
          <t>10.1109/TNSRE.2025.3637761</t>
        </is>
      </c>
      <c r="R1801">
        <f>HYPERLINK("http://dx.doi.org/10.1109/TNSRE.2025.3637761","http://dx.doi.org/10.1109/TNSRE.2025.3637761")</f>
        <v/>
      </c>
      <c r="AD1801">
        <f>HYPERLINK("https%3A%2F%2Fwww.webofscience.com%2Fwos%2Fwoscc%2Ffull-record%2FWOS:001648479300016","View Full Record in Web of Science")</f>
        <v/>
      </c>
    </row>
    <row r="1802" hidden="1">
      <c r="A1802" t="inlineStr">
        <is>
          <t>Leveraging point-of-view camera and MediaPipe for objective hyperactivity assessment in preschool ADHD</t>
        </is>
      </c>
      <c r="B1802">
        <f>IF(COUNTIF($A$1:A1801,
IF(ISNUMBER(MATCH(RIGHT(TRIM(A1801),1),{".",",",";",":","!","?"},0)),
LEFT(TRIM(A1801),LEN(TRIM(A1801))-1),
TRIM(A1801)
))=1,
"Not Duplicate",
"Duplicate")</f>
        <v/>
      </c>
      <c r="C1802">
        <f>_xlfn.IFNA(_xlfn.XLOOKUP(A1802, Table1[Title], Table1[Inclusion/Exclusion Decision]), "Added studies")</f>
        <v/>
      </c>
      <c r="D1802" t="inlineStr">
        <is>
          <t>Kayis, H; Gedizlioglu, Ç</t>
        </is>
      </c>
      <c r="H1802" t="n">
        <v>2026</v>
      </c>
      <c r="I1802" t="n">
        <v>17</v>
      </c>
      <c r="M1802" t="inlineStr">
        <is>
          <t>Background Attention-Deficit/Hyperactivity Disorder (ADHD) often emerges in early childhood, with hyperactivity and impulsivity constituting the most prominent symptoms during the preschool period. Current assessment approaches rely largely on clinical interviews and behavior rating scales, which are susceptible to subjectivity and contextual bias. Objective, ecologically valid, and low-burden methods for quantifying hyperactivity in preschool settings remain limited.Methods This observational, cross-sectional study investigated whether movement-based features extracted from teacher-worn point-of-view (POV) video recordings could differentiate preschool children at risk for ADHD-related hyperactivity from non-hyperactive peers. Fifty-one preschool children (48-60 months) participated in a standardized, three-minute storytelling interaction conducted in a familiar classroom environment. Video recordings were processed using MediaPipe pose estimation to derive region-specific movement indices across multiple body segments. Group differences were examined using statistical analyses. In addition, supervised machine learning models were applied to evaluate classification performance based on movement features.Results Children in the hyperactivity-risk group exhibited significantly greater movement across several body regions, particularly distal upper- and lower-limb segments, compared to non-hyperactive peers. Machine learning analyses indicated promising classification performance, with the support vector machine achieving an accuracy of 84.31%, sensitivity of 80.0%, specificity of 87.10%, and an area under the receiver operating characteristic curve (AUC) of 0.83. Permutation-based feature importance analyses highlighted distal limb movements as the most informative features for classification.Conclusions These findings suggest that POV-based, vision-driven assessment provides a promising, objective, and ecologically valid approach for quantifying hyperactivity-related motor behavior in preschool children. While not intended as a standalone diagnostic tool, this low-burden framework may serve as a valuable complement to existing screening practices and support early identification efforts in educational settings.</t>
        </is>
      </c>
      <c r="P1802" t="inlineStr">
        <is>
          <t>10.3389/fpsyt.2026.1769322</t>
        </is>
      </c>
      <c r="R1802">
        <f>HYPERLINK("http://dx.doi.org/10.3389/fpsyt.2026.1769322","http://dx.doi.org/10.3389/fpsyt.2026.1769322")</f>
        <v/>
      </c>
      <c r="AD1802">
        <f>HYPERLINK("https%3A%2F%2Fwww.webofscience.com%2Fwos%2Fwoscc%2Ffull-record%2FWOS:001716873800001","View Full Record in Web of Science")</f>
        <v/>
      </c>
    </row>
    <row r="1803" hidden="1">
      <c r="A1803" t="inlineStr">
        <is>
          <t>Deep learning model reveals potential risk genes for ADHD, especially Ephrin receptor gene EPHA5</t>
        </is>
      </c>
      <c r="B1803">
        <f>IF(COUNTIF($A$1:A1802,
IF(ISNUMBER(MATCH(RIGHT(TRIM(A1802),1),{".",",",";",":","!","?"},0)),
LEFT(TRIM(A1802),LEN(TRIM(A1802))-1),
TRIM(A1802)
))=1,
"Not Duplicate",
"Duplicate")</f>
        <v/>
      </c>
      <c r="C1803">
        <f>_xlfn.IFNA(_xlfn.XLOOKUP(A1803, Table1[Title], Table1[Inclusion/Exclusion Decision]), "Added studies")</f>
        <v/>
      </c>
      <c r="D1803" t="inlineStr">
        <is>
          <t>Liu, L; Feng, XK; Li, HM; Li, SC; Qian, QJ; Wang, YF</t>
        </is>
      </c>
      <c r="H1803" t="n">
        <v>2021</v>
      </c>
      <c r="I1803" t="n">
        <v>22</v>
      </c>
      <c r="J1803" t="n">
        <v>6</v>
      </c>
      <c r="M1803" t="inlineStr">
        <is>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t>
        </is>
      </c>
      <c r="P1803" t="inlineStr">
        <is>
          <t>10.1093/bib/bbab207</t>
        </is>
      </c>
      <c r="R1803">
        <f>HYPERLINK("http://dx.doi.org/10.1093/bib/bbab207","http://dx.doi.org/10.1093/bib/bbab207")</f>
        <v/>
      </c>
      <c r="AD1803">
        <f>HYPERLINK("https%3A%2F%2Fwww.webofscience.com%2Fwos%2Fwoscc%2Ffull-record%2FWOS:000733325700077","View Full Record in Web of Science")</f>
        <v/>
      </c>
    </row>
    <row r="1804" hidden="1">
      <c r="A1804" t="inlineStr">
        <is>
          <t>Questionnaire-based computational screening of adult ADHD</t>
        </is>
      </c>
      <c r="B1804">
        <f>IF(COUNTIF($A$1:A1803,
IF(ISNUMBER(MATCH(RIGHT(TRIM(A1803),1),{".",",",";",":","!","?"},0)),
LEFT(TRIM(A1803),LEN(TRIM(A1803))-1),
TRIM(A1803)
))=1,
"Not Duplicate",
"Duplicate")</f>
        <v/>
      </c>
      <c r="C1804">
        <f>_xlfn.IFNA(_xlfn.XLOOKUP(A1804, Table1[Title], Table1[Inclusion/Exclusion Decision]), "Added studies")</f>
        <v/>
      </c>
      <c r="D1804" t="inlineStr">
        <is>
          <t>Trognon, A; Richard, M</t>
        </is>
      </c>
      <c r="H1804" t="n">
        <v>2022</v>
      </c>
      <c r="I1804" t="n">
        <v>22</v>
      </c>
      <c r="J1804" t="n">
        <v>1</v>
      </c>
      <c r="M1804" t="inlineStr">
        <is>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Cronbach's alpha measured at .9. The 2-factor model tested was confirmed, a high correlation between the items and their belonging factor. Finally, a machine-learning analysis showed that classification algorithms could identify subjects'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t>
        </is>
      </c>
      <c r="P1804" t="inlineStr">
        <is>
          <t>10.1186/s12888-022-04048-1</t>
        </is>
      </c>
      <c r="R1804">
        <f>HYPERLINK("http://dx.doi.org/10.1186/s12888-022-04048-1","http://dx.doi.org/10.1186/s12888-022-04048-1")</f>
        <v/>
      </c>
      <c r="AD1804">
        <f>HYPERLINK("https%3A%2F%2Fwww.webofscience.com%2Fwos%2Fwoscc%2Ffull-record%2FWOS:000811758100003","View Full Record in Web of Science")</f>
        <v/>
      </c>
    </row>
    <row r="1805" hidden="1">
      <c r="A1805" t="inlineStr">
        <is>
          <t>Multimodal neuroimaging-based prediction of adult outcomes in childhood-onset ADHD using ensemble learning techniques</t>
        </is>
      </c>
      <c r="B1805">
        <f>IF(COUNTIF($A$1:A1804,
IF(ISNUMBER(MATCH(RIGHT(TRIM(A1804),1),{".",",",";",":","!","?"},0)),
LEFT(TRIM(A1804),LEN(TRIM(A1804))-1),
TRIM(A1804)
))=1,
"Not Duplicate",
"Duplicate")</f>
        <v/>
      </c>
      <c r="C1805">
        <f>_xlfn.IFNA(_xlfn.XLOOKUP(A1805, Table1[Title], Table1[Inclusion/Exclusion Decision]), "Added studies")</f>
        <v/>
      </c>
      <c r="D1805" t="inlineStr">
        <is>
          <t>Luo, YY; Alvarez, TL; Halperin, JM; Li, XB</t>
        </is>
      </c>
      <c r="H1805" t="n">
        <v>2020</v>
      </c>
      <c r="I1805" t="n">
        <v>26</v>
      </c>
      <c r="M1805" t="inlineStr">
        <is>
          <t>Attention-deficit/hyperactivity disorder (ADHD) is a highly prevalent and heterogeneous neurodevelopmental disorder, which is diagnosed using subjective symptom reports. Machine learning classifiers have been utilized to assist in the development of neuroimaging-based biomarkers for objective diagnosis of ADHD. However, existing basic model-based studies in ADHD report suboptimal classification performances and inconclusive results, mainly due to the limited flexibility for each type of basic classifier to appropriately handle multidimensional source features with varying properties. This study applied ensemble learning techniques (ELTs), a meta-algorithm that combine several basic machine learning models into one predictive model in order to decrease variance, bias, or improve predictions, in multimodal neuroimaging data collected from 72 young adults, including 36 probands (18 remitters and 18 persisters of childhood ADHD) and 36 group-matched controls. All currently available optimization strategies for ELTs (i.e., voting, bagging, boosting and stacking techniques) were tested in a pool of semifinal classification results generated by seven basic classifiers. The high-dimensional neuroimaging features for classification included regional cortical gray matter (GM) thickness and surface area, GM volume of subcortical structures, volume and fractional anisotropy of major white matter fiber tracts, pairwise regional connectivity and global/nodal topological properties of the functional brain network for cue-evoked attention process. As a result, the bagging-based ELT with the base model of support vector machine achieved the best results, with significant improvement of the area under the receiver of operating characteristic curve (0.89 for ADHD vs. controls and 0.9 for ADHD persisters vs. remitters).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Considering their improved robustness than the commonly implemented basic classifiers, findings suggest that ELTs may have the potential to identify more reliable neurobiological markers for neurodevelopmental disorders.</t>
        </is>
      </c>
      <c r="P1805" t="inlineStr">
        <is>
          <t>10.1016/j.nicl.2020.102238</t>
        </is>
      </c>
      <c r="R1805">
        <f>HYPERLINK("http://dx.doi.org/10.1016/j.nicl.2020.102238","http://dx.doi.org/10.1016/j.nicl.2020.102238")</f>
        <v/>
      </c>
      <c r="AD1805">
        <f>HYPERLINK("https%3A%2F%2Fwww.webofscience.com%2Fwos%2Fwoscc%2Ffull-record%2FWOS:000533149400056","View Full Record in Web of Science")</f>
        <v/>
      </c>
    </row>
    <row r="1806" hidden="1">
      <c r="A1806" t="inlineStr">
        <is>
          <t>Deep learning diagnosis plus kinematic severity assessments of neurodivergent disorders</t>
        </is>
      </c>
      <c r="B1806">
        <f>IF(COUNTIF($A$1:A1805,
IF(ISNUMBER(MATCH(RIGHT(TRIM(A1805),1),{".",",",";",":","!","?"},0)),
LEFT(TRIM(A1805),LEN(TRIM(A1805))-1),
TRIM(A1805)
))=1,
"Not Duplicate",
"Duplicate")</f>
        <v/>
      </c>
      <c r="C1806">
        <f>_xlfn.IFNA(_xlfn.XLOOKUP(A1806, Table1[Title], Table1[Inclusion/Exclusion Decision]), "Added studies")</f>
        <v/>
      </c>
      <c r="D1806" t="inlineStr">
        <is>
          <t>Doctor, KP; Mckeever, C; Wu, D; Phadnis, A; Plawecki, MH; Nurnberger, JI Jr; Jose, JV</t>
        </is>
      </c>
      <c r="H1806" t="n">
        <v>2025</v>
      </c>
      <c r="I1806" t="n">
        <v>15</v>
      </c>
      <c r="J1806" t="n">
        <v>1</v>
      </c>
      <c r="M1806" t="inlineStr">
        <is>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t>
        </is>
      </c>
      <c r="P1806" t="inlineStr">
        <is>
          <t>10.1038/s41598-025-04294-9</t>
        </is>
      </c>
      <c r="R1806">
        <f>HYPERLINK("http://dx.doi.org/10.1038/s41598-025-04294-9","http://dx.doi.org/10.1038/s41598-025-04294-9")</f>
        <v/>
      </c>
      <c r="AD1806">
        <f>HYPERLINK("https%3A%2F%2Fwww.webofscience.com%2Fwos%2Fwoscc%2Ffull-record%2FWOS:001524910100009","View Full Record in Web of Science")</f>
        <v/>
      </c>
    </row>
    <row r="1807" hidden="1">
      <c r="A1807" t="inlineStr">
        <is>
          <t>Information System for Symptom Diagnosis and Improvement of Attention Deficit Hyperactivity Disorder: Protocol for a Nonrandomized Controlled Pilot Study</t>
        </is>
      </c>
      <c r="B1807">
        <f>IF(COUNTIF($A$1:A1806,
IF(ISNUMBER(MATCH(RIGHT(TRIM(A1806),1),{".",",",";",":","!","?"},0)),
LEFT(TRIM(A1806),LEN(TRIM(A1806))-1),
TRIM(A1806)
))=1,
"Not Duplicate",
"Duplicate")</f>
        <v/>
      </c>
      <c r="C1807">
        <f>_xlfn.IFNA(_xlfn.XLOOKUP(A1807, Table1[Title], Table1[Inclusion/Exclusion Decision]), "Added studies")</f>
        <v/>
      </c>
      <c r="D1807" t="inlineStr">
        <is>
          <t>Pandria, N; Petronikolou, V; Lazaridis, A; Karapiperis, C; Kouloumpris, E; Spachos, D; Fachantidis, A; Vasiliou, D; Vlahavas, I; Bamidis, P</t>
        </is>
      </c>
      <c r="H1807" t="n">
        <v>2022</v>
      </c>
      <c r="I1807" t="n">
        <v>11</v>
      </c>
      <c r="J1807" t="n">
        <v>9</v>
      </c>
      <c r="M1807" t="inlineStr">
        <is>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Trial Registration: ClinicalTrials.gov NCT04362982; https://clinicaltrials.gov/ct2/show/NCT04362982</t>
        </is>
      </c>
      <c r="P1807" t="inlineStr">
        <is>
          <t>10.2196/40189</t>
        </is>
      </c>
      <c r="R1807">
        <f>HYPERLINK("http://dx.doi.org/10.2196/40189","http://dx.doi.org/10.2196/40189")</f>
        <v/>
      </c>
      <c r="AD1807">
        <f>HYPERLINK("https%3A%2F%2Fwww.webofscience.com%2Fwos%2Fwoscc%2Ffull-record%2FWOS:001096146600038","View Full Record in Web of Science")</f>
        <v/>
      </c>
    </row>
    <row r="1808" hidden="1">
      <c r="A1808" t="inlineStr">
        <is>
          <t>Enhanced ADHD classification through deep learning and dynamic resting state fMRI analysis</t>
        </is>
      </c>
      <c r="B1808">
        <f>IF(COUNTIF($A$1:A1807,
IF(ISNUMBER(MATCH(RIGHT(TRIM(A1807),1),{".",",",";",":","!","?"},0)),
LEFT(TRIM(A1807),LEN(TRIM(A1807))-1),
TRIM(A1807)
))=1,
"Not Duplicate",
"Duplicate")</f>
        <v/>
      </c>
      <c r="C1808">
        <f>_xlfn.IFNA(_xlfn.XLOOKUP(A1808, Table1[Title], Table1[Inclusion/Exclusion Decision]), "Added studies")</f>
        <v/>
      </c>
      <c r="D1808" t="inlineStr">
        <is>
          <t>Firouzi, M; Kazemi, K; Ahmadi, M; Helfroush, MS; Aarabi, A</t>
        </is>
      </c>
      <c r="H1808" t="n">
        <v>2024</v>
      </c>
      <c r="I1808" t="n">
        <v>14</v>
      </c>
      <c r="J1808" t="n">
        <v>1</v>
      </c>
      <c r="M1808"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(ADHDI) and the predominantly combined subtype (ADHDC). The proposed method was evaluated across four classification scenarios: (1) two-class classification of ADHD from TD children using balanced data, (2) two-class classification between ADHD and TD children using unbalanced data, (3) two-class classification between ADHDI and ADHDC, and (4) three-class classification among ADHDI, ADHDC, and TD children. Using Skip-Vote-Net, we achieved mean classification accuracies of 97% +/- 1.87 and 97.7% +/- 2.2 for the balanced and unbalanced classification cases, respectively. Furthermore, the mean classification accuracy for discriminating between ADHDI and ADHDC reached 99.4% +/- 1.21. Finally, the proposed method demonstrated an average accuracy of 98.86% +/- 1.03 in classifying ADHDI, ADHDC,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t>
        </is>
      </c>
      <c r="P1808" t="inlineStr">
        <is>
          <t>10.1038/s41598-024-74282-y</t>
        </is>
      </c>
      <c r="R1808">
        <f>HYPERLINK("http://dx.doi.org/10.1038/s41598-024-74282-y","http://dx.doi.org/10.1038/s41598-024-74282-y")</f>
        <v/>
      </c>
      <c r="AD1808">
        <f>HYPERLINK("https%3A%2F%2Fwww.webofscience.com%2Fwos%2Fwoscc%2Ffull-record%2FWOS:001339153400024","View Full Record in Web of Science")</f>
        <v/>
      </c>
    </row>
    <row r="1809" hidden="1">
      <c r="A1809" t="inlineStr">
        <is>
          <t>Regional Contribution in Electrophysiological-Based Classifications of Attention Deficit Hyperactive Disorder (ADHD) Using Machine Learning</t>
        </is>
      </c>
      <c r="B1809">
        <f>IF(COUNTIF($A$1:A1808,
IF(ISNUMBER(MATCH(RIGHT(TRIM(A1808),1),{".",",",";",":","!","?"},0)),
LEFT(TRIM(A1808),LEN(TRIM(A1808))-1),
TRIM(A1808)
))=1,
"Not Duplicate",
"Duplicate")</f>
        <v/>
      </c>
      <c r="C1809">
        <f>_xlfn.IFNA(_xlfn.XLOOKUP(A1809, Table1[Title], Table1[Inclusion/Exclusion Decision]), "Added studies")</f>
        <v/>
      </c>
      <c r="D1809" t="inlineStr">
        <is>
          <t>Chauhan, N; Choi, BJ</t>
        </is>
      </c>
      <c r="H1809" t="n">
        <v>2023</v>
      </c>
      <c r="I1809" t="n">
        <v>11</v>
      </c>
      <c r="J1809" t="n">
        <v>9</v>
      </c>
      <c r="M1809" t="inlineStr">
        <is>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t>
        </is>
      </c>
      <c r="P1809" t="inlineStr">
        <is>
          <t>10.3390/computation11090180</t>
        </is>
      </c>
      <c r="R1809">
        <f>HYPERLINK("http://dx.doi.org/10.3390/computation11090180","http://dx.doi.org/10.3390/computation11090180")</f>
        <v/>
      </c>
      <c r="AD1809">
        <f>HYPERLINK("https%3A%2F%2Fwww.webofscience.com%2Fwos%2Fwoscc%2Ffull-record%2FWOS:001073214700001","View Full Record in Web of Science")</f>
        <v/>
      </c>
    </row>
    <row r="1810">
      <c r="A1810" t="inlineStr">
        <is>
          <t>Optimal Channels and Features Selection Based ADHD Detection From EEG Signal Using Statistical and Machine Learning Techniques</t>
        </is>
      </c>
      <c r="B1810">
        <f>IF(COUNTIF($A$1:A1809,
IF(ISNUMBER(MATCH(RIGHT(TRIM(A1809),1),{".",",",";",":","!","?"},0)),
LEFT(TRIM(A1809),LEN(TRIM(A1809))-1),
TRIM(A1809)
))=1,
"Not Duplicate",
"Duplicate")</f>
        <v/>
      </c>
      <c r="C1810">
        <f>_xlfn.IFNA(_xlfn.XLOOKUP(A1810, Table1[Title], Table1[Inclusion/Exclusion Decision]), "Added studies")</f>
        <v/>
      </c>
      <c r="D1810" t="inlineStr">
        <is>
          <t>Maniruzzaman, M; Hasan, MA; Asai, N; Shin, J</t>
        </is>
      </c>
      <c r="H1810" t="n">
        <v>2023</v>
      </c>
      <c r="I1810" t="n">
        <v>11</v>
      </c>
      <c r="M1810"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t>
        </is>
      </c>
      <c r="P1810" t="inlineStr">
        <is>
          <t>10.1109/ACCESS.2023.3264266</t>
        </is>
      </c>
      <c r="R1810">
        <f>HYPERLINK("http://dx.doi.org/10.1109/ACCESS.2023.3264266","http://dx.doi.org/10.1109/ACCESS.2023.3264266")</f>
        <v/>
      </c>
      <c r="AD1810">
        <f>HYPERLINK("https%3A%2F%2Fwww.webofscience.com%2Fwos%2Fwoscc%2Ffull-record%2FWOS:000970654200001","View Full Record in Web of Science")</f>
        <v/>
      </c>
    </row>
    <row r="1811" hidden="1">
      <c r="A1811" t="inlineStr">
        <is>
          <t>Artificial intelligence support for diagnosis of neurodevelopmental disorders during childhood: an umbrella review</t>
        </is>
      </c>
      <c r="B1811">
        <f>IF(COUNTIF($A$1:A1810,
IF(ISNUMBER(MATCH(RIGHT(TRIM(A1810),1),{".",",",";",":","!","?"},0)),
LEFT(TRIM(A1810),LEN(TRIM(A1810))-1),
TRIM(A1810)
))=1,
"Not Duplicate",
"Duplicate")</f>
        <v/>
      </c>
      <c r="C1811">
        <f>_xlfn.IFNA(_xlfn.XLOOKUP(A1811, Table1[Title], Table1[Inclusion/Exclusion Decision]), "Added studies")</f>
        <v/>
      </c>
      <c r="D1811" t="inlineStr">
        <is>
          <t>Alberca-González, A; Fernández-Jiménez, E</t>
        </is>
      </c>
      <c r="H1811" t="n">
        <v>2026</v>
      </c>
      <c r="I1811" t="n">
        <v>17</v>
      </c>
      <c r="M1811" t="inlineStr">
        <is>
          <t>Introduction: The growing demand for earlier diagnosis of neurodevelopmental disorders has boosted critical assessment of artificial intelligence (AI) as a complementary tool for clinical decision-making. Methods: This umbrella review aimed to synthesize the available evidence from systematic reviews and meta-analyses on the use of AI to diagnose during childhood any neurodevelopmental disorder [autism spectrum disorder (ASD), attention-deficit/hyperactivity disorder (ADHD), intellectual disability, communication disorders, developmental coordination disorder, and specific learning disorders]. A systematic search was conducted on the Web of Science, PsycINFO, and PubMed, covering studies published from January 2015 to August 2025 and available in any language. Results: Of the 148 records identified, 64 studies were included based on the predefined inclusion and exclusion criteria. ASD (n = 31) and ADHD (n = 14) were the most frequently examined conditions in which AI was applied for diagnostic purposes. To a lesser extent, it was applied to specific learning disorders (n = 5) and other developmental disorders (intellectual disability and communication disorders, jointly addressed along with other diagnoses, n = 9). The most employed AI models were machine learning (support vector machines and artificial neural networks) and particularly deep learning (such as convolutional neural networks). These models were applied to diverse data modalities, such as neuroimaging (n = 59 studies), electrophysiological (n = 19), clinical/sociodemographic (n = 15), and motion/sensor-based data (n = 11). Overall, these AI models achieved diagnostic accuracy levels ranging from 66% (based on head/facial/eye movements) to 99% (based on neuroimaging, voice, motion, and sensors). However, the methodological quality of most studies was rated as critically low according to the AMSTAR-2 criteria (80%), while only 5% of studies achieved high quality levels (focused on ASD and ADHD). Conclusion: AI shows promising potential for supporting biomarker identification and diagnosis of neurodevelopmental disorders. However, future clinical implementation still requires methodologically rigorous research addressing current limitations: insufficient external validation, lack of standardization in data collection and model development, as well as reporting inconsistencies. Systematic Review Registration: https://www.crd.york.ac.uk/PROSPERO/view/CRD420251110825, identifier CRD420251110825.</t>
        </is>
      </c>
      <c r="P1811" t="inlineStr">
        <is>
          <t>10.3389/fpsyt.2026.1697185</t>
        </is>
      </c>
      <c r="R1811">
        <f>HYPERLINK("http://dx.doi.org/10.3389/fpsyt.2026.1697185","http://dx.doi.org/10.3389/fpsyt.2026.1697185")</f>
        <v/>
      </c>
      <c r="AD1811">
        <f>HYPERLINK("https%3A%2F%2Fwww.webofscience.com%2Fwos%2Fwoscc%2Ffull-record%2FWOS:001730419000001","View Full Record in Web of Science")</f>
        <v/>
      </c>
    </row>
    <row r="1812" hidden="1">
      <c r="A1812" t="inlineStr">
        <is>
          <t>Artificial Intelligence Enabled Personalised Assistive Tools to Enhance Education of Children with Neurodevelopmental Disorders-A Review</t>
        </is>
      </c>
      <c r="B1812">
        <f>IF(COUNTIF($A$1:A1811,
IF(ISNUMBER(MATCH(RIGHT(TRIM(A1811),1),{".",",",";",":","!","?"},0)),
LEFT(TRIM(A1811),LEN(TRIM(A1811))-1),
TRIM(A1811)
))=1,
"Not Duplicate",
"Duplicate")</f>
        <v/>
      </c>
      <c r="C1812">
        <f>_xlfn.IFNA(_xlfn.XLOOKUP(A1812, Table1[Title], Table1[Inclusion/Exclusion Decision]), "Added studies")</f>
        <v/>
      </c>
      <c r="D1812" t="inlineStr">
        <is>
          <t>Barua, PD; Vicnesh, J; Gururajan, R; Oh, SL; Palmer, E; Azizan, MM; Kadri, NA; Acharya, UR</t>
        </is>
      </c>
      <c r="H1812" t="n">
        <v>2022</v>
      </c>
      <c r="I1812" t="n">
        <v>19</v>
      </c>
      <c r="J1812" t="n">
        <v>3</v>
      </c>
      <c r="M1812" t="inlineStr">
        <is>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 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t>
        </is>
      </c>
      <c r="P1812" t="inlineStr">
        <is>
          <t>10.3390/ijerph19031192</t>
        </is>
      </c>
      <c r="R1812">
        <f>HYPERLINK("http://dx.doi.org/10.3390/ijerph19031192","http://dx.doi.org/10.3390/ijerph19031192")</f>
        <v/>
      </c>
      <c r="AD1812">
        <f>HYPERLINK("https%3A%2F%2Fwww.webofscience.com%2Fwos%2Fwoscc%2Ffull-record%2FWOS:000754647400001","View Full Record in Web of Science")</f>
        <v/>
      </c>
    </row>
    <row r="1813" hidden="1">
      <c r="A1813" t="inlineStr">
        <is>
          <t>Toward a fair, gender-debiased classifier for the diagnosis of attention deficit/hyperactivity disorder- a Machine-Learning based classification study</t>
        </is>
      </c>
      <c r="B1813">
        <f>IF(COUNTIF($A$1:A1812,
IF(ISNUMBER(MATCH(RIGHT(TRIM(A1812),1),{".",",",";",":","!","?"},0)),
LEFT(TRIM(A1812),LEN(TRIM(A1812))-1),
TRIM(A1812)
))=1,
"Not Duplicate",
"Duplicate")</f>
        <v/>
      </c>
      <c r="C1813">
        <f>_xlfn.IFNA(_xlfn.XLOOKUP(A1813, Table1[Title], Table1[Inclusion/Exclusion Decision]), "Added studies")</f>
        <v/>
      </c>
      <c r="D1813" t="inlineStr">
        <is>
          <t>Neufang, S; Li, FF; Akhrif, A; Beyan, OD</t>
        </is>
      </c>
      <c r="H1813" t="n">
        <v>2025</v>
      </c>
      <c r="I1813" t="n">
        <v>25</v>
      </c>
      <c r="J1813" t="n">
        <v>1</v>
      </c>
      <c r="M1813" t="inlineStr">
        <is>
          <t>BackgroundAttention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disparity.MethodsIn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(sMRI).ResultsWe found that the reweighed XGBoost model achieved the best accuracy and highest fairness in both datasets. Using model explanation, we showed how reweighing influenced feature importance at the global and local levels.ConclusionBased on methodological characteristics and insights from global and local model explana-tion, we discuss the reasons of these findings and conclude, that using the combination of bias mitigation and model explanation, improved classification models can be achieved.</t>
        </is>
      </c>
      <c r="P1813" t="inlineStr">
        <is>
          <t>10.1186/s12911-025-03126-0</t>
        </is>
      </c>
      <c r="R1813">
        <f>HYPERLINK("http://dx.doi.org/10.1186/s12911-025-03126-0","http://dx.doi.org/10.1186/s12911-025-03126-0")</f>
        <v/>
      </c>
      <c r="AD1813">
        <f>HYPERLINK("https%3A%2F%2Fwww.webofscience.com%2Fwos%2Fwoscc%2Ffull-record%2FWOS:001544091400001","View Full Record in Web of Science")</f>
        <v/>
      </c>
    </row>
    <row r="1814" hidden="1">
      <c r="A1814" t="inlineStr">
        <is>
          <t>A novel approach to identify the brain regions that best classify ADHD by means of EEG and deep learning</t>
        </is>
      </c>
      <c r="B1814">
        <f>IF(COUNTIF($A$1:A1813,
IF(ISNUMBER(MATCH(RIGHT(TRIM(A1813),1),{".",",",";",":","!","?"},0)),
LEFT(TRIM(A1813),LEN(TRIM(A1813))-1),
TRIM(A1813)
))=1,
"Not Duplicate",
"Duplicate")</f>
        <v/>
      </c>
      <c r="C1814">
        <f>_xlfn.IFNA(_xlfn.XLOOKUP(A1814, Table1[Title], Table1[Inclusion/Exclusion Decision]), "Added studies")</f>
        <v/>
      </c>
      <c r="D1814" t="inlineStr">
        <is>
          <t>Sanchis, J; García-Ponsoda, S; Teruel, MA; Trujillo, J; Song, IY</t>
        </is>
      </c>
      <c r="H1814" t="n">
        <v>2024</v>
      </c>
      <c r="I1814" t="n">
        <v>10</v>
      </c>
      <c r="J1814" t="n">
        <v>4</v>
      </c>
      <c r="M1814" t="inlineStr">
        <is>
          <t>Objective: Attention -Deficit Hyperactivity Disorder (ADHD) is one of the most widespread neurodevelopmental disorders diagnosed in childhood. ADHD is diagnosed by following the guidelines of Diagnostic and Statistical Manual of Mental Disorders, Fifth Edition (DSM-5). According to DSM-5, ADHD has not yet identified a specific cause, and thus researchers continue to investigate this field. Therefore, the primary objective of this work is to present a study to find the subset of channels or brain regions that best classify ADHD vs Typically Developing children by means of Electroencephalograms (EEG). Methods: To achieve this goal, we present a novel approach to identify the brain regions that best classify ADHD using EEG and Deep Learning (DL). First, we perform a filtering and artefact removal process on the EEG signal. Then we generate different subsets of EEG channels depending on their location on the scalp (hemispheres, lobes, sets of lobes and single channels) and using backward and forward stepwise feature selection methods. Finally, we feed the DL neural network with each set, and compute the f1 -score. Results and conclusions: Based on the obtained results, the Frontal Lobe (FL) (0.8081 f1 -score) and the Left Hemisphere (LH) (0.8056 f1 -score) provide more significant information detecting individuals with ADHD, than using the entire set of EEG Channels (0.8067 f1 -score). However, when combining the Temporal, Parietal and Occipital Lobes (TL, PL, OL), better results (0.8097 f1 -score) were obtained compared with using only the FL and LH subsets. The best performance was obtained using Feature Selection Methods. In the case of the Backward Stepwise Feature Selection method, a combination of 14 EEG channels yielded a 0.8281 f1 -score. Similarly, using the Forward Stepwise Feature Selection method, a combination of 11 EEG channels yielded a 0.8271 f1 -score. These findings hold significant value for physicians in the quest to better understand the underlying causes of ADHD.</t>
        </is>
      </c>
      <c r="P1814" t="inlineStr">
        <is>
          <t>10.1016/j.heliyon.2024.e26028</t>
        </is>
      </c>
      <c r="R1814">
        <f>HYPERLINK("http://dx.doi.org/10.1016/j.heliyon.2024.e26028","http://dx.doi.org/10.1016/j.heliyon.2024.e26028")</f>
        <v/>
      </c>
      <c r="AD1814">
        <f>HYPERLINK("https%3A%2F%2Fwww.webofscience.com%2Fwos%2Fwoscc%2Ffull-record%2FWOS:001185791100001","View Full Record in Web of Science")</f>
        <v/>
      </c>
    </row>
    <row r="1815">
      <c r="A1815" t="inlineStr">
        <is>
          <t>Multiclass classification of Autism Spectrum Disorder, attention deficit hyperactivity disorder, and typically developed individuals using fMRI functional connectivity analysis</t>
        </is>
      </c>
      <c r="B1815">
        <f>IF(COUNTIF($A$1:A1814,
IF(ISNUMBER(MATCH(RIGHT(TRIM(A1814),1),{".",",",";",":","!","?"},0)),
LEFT(TRIM(A1814),LEN(TRIM(A1814))-1),
TRIM(A1814)
))=1,
"Not Duplicate",
"Duplicate")</f>
        <v/>
      </c>
      <c r="C1815">
        <f>_xlfn.IFNA(_xlfn.XLOOKUP(A1815, Table1[Title], Table1[Inclusion/Exclusion Decision]), "Added studies")</f>
        <v/>
      </c>
      <c r="D1815" t="inlineStr">
        <is>
          <t>Alves, CL; Martinelli, T; Sallum, LF; Rodrigues, FA; Toutain, TGLD; Porto, JAM; Thielemann, C; Aguiar, PMD; Moeckel, M</t>
        </is>
      </c>
      <c r="H1815" t="n">
        <v>2024</v>
      </c>
      <c r="I1815" t="n">
        <v>19</v>
      </c>
      <c r="J1815" t="n">
        <v>10</v>
      </c>
      <c r="M1815"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t>
        </is>
      </c>
      <c r="P1815" t="inlineStr">
        <is>
          <t>10.1371/journal.pone.0305630</t>
        </is>
      </c>
      <c r="R1815">
        <f>HYPERLINK("http://dx.doi.org/10.1371/journal.pone.0305630","http://dx.doi.org/10.1371/journal.pone.0305630")</f>
        <v/>
      </c>
      <c r="AD1815">
        <f>HYPERLINK("https%3A%2F%2Fwww.webofscience.com%2Fwos%2Fwoscc%2Ffull-record%2FWOS:001339241200015","View Full Record in Web of Science")</f>
        <v/>
      </c>
    </row>
    <row r="1816" hidden="1">
      <c r="A1816" t="inlineStr">
        <is>
          <t>Distinguishing different types of attention deficit hyperactivity disorder in children using artificial neural network with clinical intelligent test</t>
        </is>
      </c>
      <c r="B1816">
        <f>IF(COUNTIF($A$1:A1815,
IF(ISNUMBER(MATCH(RIGHT(TRIM(A1815),1),{".",",",";",":","!","?"},0)),
LEFT(TRIM(A1815),LEN(TRIM(A1815))-1),
TRIM(A1815)
))=1,
"Not Duplicate",
"Duplicate")</f>
        <v/>
      </c>
      <c r="C1816">
        <f>_xlfn.IFNA(_xlfn.XLOOKUP(A1816, Table1[Title], Table1[Inclusion/Exclusion Decision]), "Added studies")</f>
        <v/>
      </c>
      <c r="D1816" t="inlineStr">
        <is>
          <t>Lin, IC; Chang, SC; Huang, YJ; Kuo, TBJ; Chiu, HW</t>
        </is>
      </c>
      <c r="H1816" t="n">
        <v>2023</v>
      </c>
      <c r="I1816" t="n">
        <v>13</v>
      </c>
      <c r="M1816" t="inlineStr">
        <is>
          <t>BackgroundAttention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PurposeTo construct models that automatically distinguish between children with predominantly inattentive-type ADHD (ADHD-I), with combined-type ADHD (ADHD-C), and without ADHD. MethodsClinical records with age 6-17 years-old, for January 2011-September 2020 were collected from local general hospitals in northern Taiwan; the data were based on the SNAP-IV scale, the second and third editions of Conners' Continuous Performance Test (CPT), and various intelligence tests. This study used an artificial neural network to construct the models. In addition, k-fold cross-validation was applied to ensure the consistency of the machine learning results. ResultsWe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ConclusionThis proposed model distinguished between the ADHD-I and ADHD-C groups with 85-90% accuracy, and it distinguished between the ADHD-I, ADHD-C, and control groups with 77-86% accuracy. The machine learning model helps clinicians identify patients with ADHD in a timely manner.</t>
        </is>
      </c>
      <c r="P1816" t="inlineStr">
        <is>
          <t>10.3389/fpsyg.2022.1067771</t>
        </is>
      </c>
      <c r="R1816">
        <f>HYPERLINK("http://dx.doi.org/10.3389/fpsyg.2022.1067771","http://dx.doi.org/10.3389/fpsyg.2022.1067771")</f>
        <v/>
      </c>
      <c r="AD1816">
        <f>HYPERLINK("https%3A%2F%2Fwww.webofscience.com%2Fwos%2Fwoscc%2Ffull-record%2FWOS:000917823300001","View Full Record in Web of Science")</f>
        <v/>
      </c>
    </row>
    <row r="1817" hidden="1">
      <c r="A1817" t="inlineStr">
        <is>
          <t>Classifying Children with ADHD Based on Prefrontal Functional Near-infrared Spectroscopy Using Machine Learning</t>
        </is>
      </c>
      <c r="B1817">
        <f>IF(COUNTIF($A$1:A1816,
IF(ISNUMBER(MATCH(RIGHT(TRIM(A1816),1),{".",",",";",":","!","?"},0)),
LEFT(TRIM(A1816),LEN(TRIM(A1816))-1),
TRIM(A1816)
))=1,
"Not Duplicate",
"Duplicate")</f>
        <v/>
      </c>
      <c r="C1817">
        <f>_xlfn.IFNA(_xlfn.XLOOKUP(A1817, Table1[Title], Table1[Inclusion/Exclusion Decision]), "Added studies")</f>
        <v/>
      </c>
      <c r="D1817" t="inlineStr">
        <is>
          <t>Yang, CM; Shin, J; Kim, JI; Bin Lim, Y; Park, SH; Kim, BN</t>
        </is>
      </c>
      <c r="H1817" t="n">
        <v>2023</v>
      </c>
      <c r="I1817" t="n">
        <v>21</v>
      </c>
      <c r="J1817" t="n">
        <v>4</v>
      </c>
      <c r="M1817" t="inlineStr">
        <is>
          <t>Objective: Attention deficit hyperactivity disorder (ADHD) is a common neurodevelopmental disorder in children and adults characterized by cognitive and emotional self-control deficiencies. Previous functional near-infrared spectroscopy (fNIRS) studies found significant group differences between ADHD children and healthy controls during cognitive flexibility tasks in several brain regions. This study aims to apply a machine learning approach to identify medication-naive ADHD patients and healthy control (HC) groups using task-based fNIRS data.Methods: fNIRS signals from 33 ADHD children and 39 HC during the Stroop task were analyzed. In addition, regularized linear discriminant analysis (RLDA) was used to identify ADHD individuals from healthy controls, and classification performance was evaluated.Results: We found that participants can be correctly classified in RLDA leave-one-out cross validation, with a sensitivity of 0.67, specificity of 0.93, and accuracy of 0.82.Conclusion: RLDA using only fNIRS data can effectively discriminate children with ADHD from HC. This study suggests the potential utility of the fNIRS signal as a diagnostic biomarker for ADHD children.</t>
        </is>
      </c>
      <c r="P1817" t="inlineStr">
        <is>
          <t>10.9758/cpn.22.1025</t>
        </is>
      </c>
      <c r="R1817">
        <f>HYPERLINK("http://dx.doi.org/10.9758/cpn.22.1025","http://dx.doi.org/10.9758/cpn.22.1025")</f>
        <v/>
      </c>
      <c r="AD1817">
        <f>HYPERLINK("https%3A%2F%2Fwww.webofscience.com%2Fwos%2Fwoscc%2Ffull-record%2FWOS:001091375800001","View Full Record in Web of Science")</f>
        <v/>
      </c>
    </row>
    <row r="1818" hidden="1">
      <c r="A1818" t="inlineStr">
        <is>
          <t>Non-Invasive Pre-Diagnosis Implementation of Psychiatric Mental Disorders from EEG Bio-Signal Data Using Ensemble Deep Learning: A Comparative Analysis</t>
        </is>
      </c>
      <c r="B1818">
        <f>IF(COUNTIF($A$1:A1817,
IF(ISNUMBER(MATCH(RIGHT(TRIM(A1817),1),{".",",",";",":","!","?"},0)),
LEFT(TRIM(A1817),LEN(TRIM(A1817))-1),
TRIM(A1817)
))=1,
"Not Duplicate",
"Duplicate")</f>
        <v/>
      </c>
      <c r="C1818">
        <f>_xlfn.IFNA(_xlfn.XLOOKUP(A1818, Table1[Title], Table1[Inclusion/Exclusion Decision]), "Added studies")</f>
        <v/>
      </c>
      <c r="D1818" t="inlineStr">
        <is>
          <t>Ural, AB</t>
        </is>
      </c>
      <c r="H1818" t="n">
        <v>2025</v>
      </c>
      <c r="I1818" t="n">
        <v>42</v>
      </c>
      <c r="J1818" t="n">
        <v>3</v>
      </c>
      <c r="M1818" t="inlineStr">
        <is>
          <t>Studies about detection of psychiatric diseases area have gained higher importance among science, engineering and medical areas. There have been a lot of different and unique types of mental problems/diseases and some of them could be seen very common among people worldwide. There were some ways to analyze and interpretate the mental disorders such as from neuroimages, EEGs and other outputs of radiological types of imaging systems. This research aims analyzing and pre-diagnosis of Alzheimer's disease (AD) and Attention Deficit Hyperactivity Disorder (ADHD) from an open source and publicly available EEG dataset by performing specific ensemble deep learning models to create an automated medical image analysis Computer Aided Diagnosis (CAD) system in detail. In medical area, fundamentally, the current diagnostic methods were time-consuming, subjective and needed detailed knowledge. To address and overcome these limitations, improving the diagnostic procedure in a fast way, we proposed a developed version of pre-diagnosis with using the development of a deep neural network system capable of accurately and efficiently analyzing biological signal data. Moreover, three different deep learning models of ResNet50, VGG19 and InceptionV3 were applied to the three separate mental disease groups and for this phase EEG signals were converted to the spectrogram images and used in detail. The models were extensively trained on the pre-processed image dataset and evaluated using multiple accuracy metrics. To improve diagnostic accuracy and efficiency, the trained models were combined using an ensemble approach and incorporated into an intuitive MATLAB software version. The most remarkable accomplishment of this study was the InceptionV3 model, which attained an impressive 99.47% for AD and ADHD discrimination via bio-medical signal processing. These findings highlight the significant potential for making the models sufficient to pre-diagnose during the clinical progress for neurologists, brain surgery area and other related doctors/clinicians.</t>
        </is>
      </c>
      <c r="P1818" t="inlineStr">
        <is>
          <t>10.18280/ts.420335</t>
        </is>
      </c>
      <c r="R1818">
        <f>HYPERLINK("http://dx.doi.org/10.18280/ts.420335","http://dx.doi.org/10.18280/ts.420335")</f>
        <v/>
      </c>
      <c r="AD1818">
        <f>HYPERLINK("https%3A%2F%2Fwww.webofscience.com%2Fwos%2Fwoscc%2Ffull-record%2FWOS:001530463200035","View Full Record in Web of Science")</f>
        <v/>
      </c>
    </row>
    <row r="1819">
      <c r="A1819" t="inlineStr">
        <is>
          <t>Urinary Metabolic Biomarkers of Attentional Control in Children With Attention-Deficit/Hyperactivity Disorder: A Dimensional Approach Through 1H NMR-Based Metabolomics</t>
        </is>
      </c>
      <c r="B1819">
        <f>IF(COUNTIF($A$1:A1818,
IF(ISNUMBER(MATCH(RIGHT(TRIM(A1818),1),{".",",",";",":","!","?"},0)),
LEFT(TRIM(A1818),LEN(TRIM(A1818))-1),
TRIM(A1818)
))=1,
"Not Duplicate",
"Duplicate")</f>
        <v/>
      </c>
      <c r="C1819">
        <f>_xlfn.IFNA(_xlfn.XLOOKUP(A1819, Table1[Title], Table1[Inclusion/Exclusion Decision]), "Added studies")</f>
        <v/>
      </c>
      <c r="D1819" t="inlineStr">
        <is>
          <t>Salmerón, AD; Fernández-Martín, P; Rodríguez-Herrera, R; Arrabal-Campos, FM; Abreu, AC; Fernández, I; Flores, P</t>
        </is>
      </c>
      <c r="H1819" t="n">
        <v>2025</v>
      </c>
      <c r="I1819" t="n">
        <v>38</v>
      </c>
      <c r="J1819" t="n">
        <v>8</v>
      </c>
      <c r="M1819" t="inlineStr">
        <is>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characterization and move toward more individualized approaches.</t>
        </is>
      </c>
      <c r="P1819" t="inlineStr">
        <is>
          <t>10.1002/nbm.70088</t>
        </is>
      </c>
      <c r="R1819">
        <f>HYPERLINK("http://dx.doi.org/10.1002/nbm.70088","http://dx.doi.org/10.1002/nbm.70088")</f>
        <v/>
      </c>
      <c r="AD1819">
        <f>HYPERLINK("https%3A%2F%2Fwww.webofscience.com%2Fwos%2Fwoscc%2Ffull-record%2FWOS:001529600000014","View Full Record in Web of Science")</f>
        <v/>
      </c>
    </row>
    <row r="1820" hidden="1">
      <c r="A1820" t="inlineStr">
        <is>
          <t>Identifying non-adult attention-deficit/hyperactivity disorder individuals using a stacked machine learning algorithm using administrative data population registers in a universal healthcare system</t>
        </is>
      </c>
      <c r="B1820">
        <f>IF(COUNTIF($A$1:A1819,
IF(ISNUMBER(MATCH(RIGHT(TRIM(A1819),1),{".",",",";",":","!","?"},0)),
LEFT(TRIM(A1819),LEN(TRIM(A1819))-1),
TRIM(A1819)
))=1,
"Not Duplicate",
"Duplicate")</f>
        <v/>
      </c>
      <c r="C1820">
        <f>_xlfn.IFNA(_xlfn.XLOOKUP(A1820, Table1[Title], Table1[Inclusion/Exclusion Decision]), "Added studies")</f>
        <v/>
      </c>
      <c r="D1820" t="inlineStr">
        <is>
          <t>Roche, D; Mora, T; Cid, J</t>
        </is>
      </c>
      <c r="H1820" t="n">
        <v>2024</v>
      </c>
      <c r="I1820" t="n">
        <v>4</v>
      </c>
      <c r="J1820" t="n">
        <v>1</v>
      </c>
      <c r="M1820" t="inlineStr">
        <is>
          <t>BackgroundThis research project aims to build a Machine Learning algorithm (ML) to predict first-time ADHD diagnosis, given that it is the most frequent mental disorder for the non-adult population.MethodsWe used a stacked model combining 4 ML approaches to predict the presence of ADHD. The dataset contains data from population health care administrative registers in Catalonia comprising 1,225,406 non-adult individuals for 2013-2017, linked to socioeconomic characteristics and dispensed drug consumption. We defined a measure of proper ADHD diagnoses based on medical factors.ResultsWe obtained an AUC of 79.6% with the stacked model. Significant variables that explain the ADHD presence are the dispersion across patients' visits to healthcare providers; the number of visits, diagnoses related to other mental disorders and drug consumption; age, and sex.ConclusionsML techniques can help predict ADHD early diagnosis using administrative registers. We must continuously investigate the potential use of ADHD early detection strategies and intervention in the health system. We considered a large-scale population-based study applying Machine Learning (ML) to ADHD disease in non-adults in Catalonia, Spain. The Spanish healthcare system provides free universal healthcare, so we cover all healthcare providers. Our findings show an overall prediction accuracy of more than 84% predicting ADHD diagnosis based on demographic data and health system records. The possible early detection of ADHD is very relevant because of its prevalence of 3.4% of the child-adolescent population. image</t>
        </is>
      </c>
      <c r="P1820" t="inlineStr">
        <is>
          <t>10.1002/jcv2.12193</t>
        </is>
      </c>
      <c r="R1820">
        <f>HYPERLINK("http://dx.doi.org/10.1002/jcv2.12193","http://dx.doi.org/10.1002/jcv2.12193")</f>
        <v/>
      </c>
      <c r="AD1820">
        <f>HYPERLINK("https%3A%2F%2Fwww.webofscience.com%2Fwos%2Fwoscc%2Ffull-record%2FWOS:001283278700012","View Full Record in Web of Science")</f>
        <v/>
      </c>
    </row>
    <row r="1821" hidden="1">
      <c r="A1821" t="inlineStr">
        <is>
          <t>Machine Learning Based Early Diagnosis of ADHD with SHAP Value Interpretation: A Retrospective Observational Study</t>
        </is>
      </c>
      <c r="B1821">
        <f>IF(COUNTIF($A$1:A1820,
IF(ISNUMBER(MATCH(RIGHT(TRIM(A1820),1),{".",",",";",":","!","?"},0)),
LEFT(TRIM(A1820),LEN(TRIM(A1820))-1),
TRIM(A1820)
))=1,
"Not Duplicate",
"Duplicate")</f>
        <v/>
      </c>
      <c r="C1821">
        <f>_xlfn.IFNA(_xlfn.XLOOKUP(A1821, Table1[Title], Table1[Inclusion/Exclusion Decision]), "Added studies")</f>
        <v/>
      </c>
      <c r="D1821" t="inlineStr">
        <is>
          <t>Zhang, XY; Xiao, X; Luo, YF; Xiao, W; Cao, YS; Chang, YJ; Wu, DQ; Xu, H; Zhao, JL; Deng, XH; Jiang, YY; Xie, RJ; Liu, YY</t>
        </is>
      </c>
      <c r="H1821" t="n">
        <v>2025</v>
      </c>
      <c r="I1821" t="n">
        <v>21</v>
      </c>
      <c r="M1821" t="inlineStr">
        <is>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t>
        </is>
      </c>
      <c r="P1821" t="inlineStr">
        <is>
          <t>10.2147/NDT.S519492</t>
        </is>
      </c>
      <c r="R1821">
        <f>HYPERLINK("http://dx.doi.org/10.2147/NDT.S519492","http://dx.doi.org/10.2147/NDT.S519492")</f>
        <v/>
      </c>
      <c r="AD1821">
        <f>HYPERLINK("https%3A%2F%2Fwww.webofscience.com%2Fwos%2Fwoscc%2Ffull-record%2FWOS:001493171000001","View Full Record in Web of Science")</f>
        <v/>
      </c>
    </row>
    <row r="1822" hidden="1">
      <c r="A1822" t="inlineStr">
        <is>
          <t>Is there any incremental benefit to conducting neuroimaging and neurocognitive assessments in the diagnosis of ADHD in young children? A machine learning investigation</t>
        </is>
      </c>
      <c r="B1822">
        <f>IF(COUNTIF($A$1:A1821,
IF(ISNUMBER(MATCH(RIGHT(TRIM(A1821),1),{".",",",";",":","!","?"},0)),
LEFT(TRIM(A1821),LEN(TRIM(A1821))-1),
TRIM(A1821)
))=1,
"Not Duplicate",
"Duplicate")</f>
        <v/>
      </c>
      <c r="C1822">
        <f>_xlfn.IFNA(_xlfn.XLOOKUP(A1822, Table1[Title], Table1[Inclusion/Exclusion Decision]), "Added studies")</f>
        <v/>
      </c>
      <c r="D1822" t="inlineStr">
        <is>
          <t>Öztekin, I; Finlayson, MA; Graziano, PA; Dick, AS</t>
        </is>
      </c>
      <c r="H1822" t="n">
        <v>2021</v>
      </c>
      <c r="I1822" t="n">
        <v>49</v>
      </c>
      <c r="M1822" t="inlineStr">
        <is>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t>
        </is>
      </c>
      <c r="P1822" t="inlineStr">
        <is>
          <t>10.1016/j.dcn.2021.100966</t>
        </is>
      </c>
      <c r="R1822">
        <f>HYPERLINK("http://dx.doi.org/10.1016/j.dcn.2021.100966","http://dx.doi.org/10.1016/j.dcn.2021.100966")</f>
        <v/>
      </c>
      <c r="AD1822">
        <f>HYPERLINK("https%3A%2F%2Fwww.webofscience.com%2Fwos%2Fwoscc%2Ffull-record%2FWOS:000658412200005","View Full Record in Web of Science")</f>
        <v/>
      </c>
    </row>
    <row r="1823" hidden="1">
      <c r="A1823" t="inlineStr">
        <is>
          <t>Early attention-deficit/hyperactivity disorder (ADHD) with NeuroDCT-ICA and rhinofish optimization (RFO) algorithm based optimized ADHD-AttentionNet</t>
        </is>
      </c>
      <c r="B1823">
        <f>IF(COUNTIF($A$1:A1822,
IF(ISNUMBER(MATCH(RIGHT(TRIM(A1822),1),{".",",",";",":","!","?"},0)),
LEFT(TRIM(A1822),LEN(TRIM(A1822))-1),
TRIM(A1822)
))=1,
"Not Duplicate",
"Duplicate")</f>
        <v/>
      </c>
      <c r="C1823">
        <f>_xlfn.IFNA(_xlfn.XLOOKUP(A1823, Table1[Title], Table1[Inclusion/Exclusion Decision]), "Added studies")</f>
        <v/>
      </c>
      <c r="D1823" t="inlineStr">
        <is>
          <t>Alhussen, A; Alutaibi, AI; Sharma, SK; Khan, AR; Ahmad, F; Tejani, GG</t>
        </is>
      </c>
      <c r="H1823" t="n">
        <v>2025</v>
      </c>
      <c r="I1823" t="n">
        <v>15</v>
      </c>
      <c r="J1823" t="n">
        <v>1</v>
      </c>
      <c r="M1823" t="inlineStr">
        <is>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t>
        </is>
      </c>
      <c r="P1823" t="inlineStr">
        <is>
          <t>10.1038/s41598-025-90649-1</t>
        </is>
      </c>
      <c r="R1823">
        <f>HYPERLINK("http://dx.doi.org/10.1038/s41598-025-90649-1","http://dx.doi.org/10.1038/s41598-025-90649-1")</f>
        <v/>
      </c>
      <c r="AD1823">
        <f>HYPERLINK("https%3A%2F%2Fwww.webofscience.com%2Fwos%2Fwoscc%2Ffull-record%2FWOS:001435248900006","View Full Record in Web of Science")</f>
        <v/>
      </c>
    </row>
    <row r="1824" hidden="1">
      <c r="A1824" t="inlineStr">
        <is>
          <t>Robust diagnostic classification via Q-learning</t>
        </is>
      </c>
      <c r="B1824">
        <f>IF(COUNTIF($A$1:A1823,
IF(ISNUMBER(MATCH(RIGHT(TRIM(A1823),1),{".",",",";",":","!","?"},0)),
LEFT(TRIM(A1823),LEN(TRIM(A1823))-1),
TRIM(A1823)
))=1,
"Not Duplicate",
"Duplicate")</f>
        <v/>
      </c>
      <c r="C1824">
        <f>_xlfn.IFNA(_xlfn.XLOOKUP(A1824, Table1[Title], Table1[Inclusion/Exclusion Decision]), "Added studies")</f>
        <v/>
      </c>
      <c r="D1824" t="inlineStr">
        <is>
          <t>Ardulov, V; Martinez, VR; Somandepalli, K; Zheng, ST; Salzman, E; Lord, C; Bishop, S; Narayanan, S</t>
        </is>
      </c>
      <c r="H1824" t="n">
        <v>2021</v>
      </c>
      <c r="I1824" t="n">
        <v>11</v>
      </c>
      <c r="J1824" t="n">
        <v>1</v>
      </c>
      <c r="M1824" t="inlineStr">
        <is>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t>
        </is>
      </c>
      <c r="P1824" t="inlineStr">
        <is>
          <t>10.1038/s41598-021-90000-4</t>
        </is>
      </c>
      <c r="R1824">
        <f>HYPERLINK("http://dx.doi.org/10.1038/s41598-021-90000-4","http://dx.doi.org/10.1038/s41598-021-90000-4")</f>
        <v/>
      </c>
      <c r="AD1824">
        <f>HYPERLINK("https%3A%2F%2Fwww.webofscience.com%2Fwos%2Fwoscc%2Ffull-record%2FWOS:000662236000025","View Full Record in Web of Science")</f>
        <v/>
      </c>
    </row>
    <row r="1825" hidden="1">
      <c r="A1825" t="inlineStr">
        <is>
          <t>Retinal fundus imaging as biomarker for ADHD using machine learning for screening and visual attention stratification</t>
        </is>
      </c>
      <c r="B1825">
        <f>IF(COUNTIF($A$1:A1824,
IF(ISNUMBER(MATCH(RIGHT(TRIM(A1824),1),{".",",",";",":","!","?"},0)),
LEFT(TRIM(A1824),LEN(TRIM(A1824))-1),
TRIM(A1824)
))=1,
"Not Duplicate",
"Duplicate")</f>
        <v/>
      </c>
      <c r="C1825">
        <f>_xlfn.IFNA(_xlfn.XLOOKUP(A1825, Table1[Title], Table1[Inclusion/Exclusion Decision]), "Added studies")</f>
        <v/>
      </c>
      <c r="D1825" t="inlineStr">
        <is>
          <t>Choi, H; Hong, JS; Kang, HG; Park, MH; Ha, S; Lee, J; Yoon, S; Kim, D; Park, YR; Cheon, KA</t>
        </is>
      </c>
      <c r="H1825" t="n">
        <v>2025</v>
      </c>
      <c r="I1825" t="n">
        <v>8</v>
      </c>
      <c r="J1825" t="n">
        <v>1</v>
      </c>
      <c r="M1825" t="inlineStr">
        <is>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t>
        </is>
      </c>
      <c r="P1825" t="inlineStr">
        <is>
          <t>10.1038/s41746-025-01547-9</t>
        </is>
      </c>
      <c r="R1825">
        <f>HYPERLINK("http://dx.doi.org/10.1038/s41746-025-01547-9","http://dx.doi.org/10.1038/s41746-025-01547-9")</f>
        <v/>
      </c>
      <c r="AD1825">
        <f>HYPERLINK("https%3A%2F%2Fwww.webofscience.com%2Fwos%2Fwoscc%2Ffull-record%2FWOS:001446915600002","View Full Record in Web of Science")</f>
        <v/>
      </c>
    </row>
    <row r="1826" hidden="1">
      <c r="A1826" t="inlineStr">
        <is>
          <t>Structural and diffusion-weighted brain imaging predictors of attention-deficit/hyperactivity disorder and its symptomology in very young (4-to 7-year-old) children</t>
        </is>
      </c>
      <c r="B1826">
        <f>IF(COUNTIF($A$1:A1825,
IF(ISNUMBER(MATCH(RIGHT(TRIM(A1825),1),{".",",",";",":","!","?"},0)),
LEFT(TRIM(A1825),LEN(TRIM(A1825))-1),
TRIM(A1825)
))=1,
"Not Duplicate",
"Duplicate")</f>
        <v/>
      </c>
      <c r="C1826">
        <f>_xlfn.IFNA(_xlfn.XLOOKUP(A1826, Table1[Title], Table1[Inclusion/Exclusion Decision]), "Added studies")</f>
        <v/>
      </c>
      <c r="D1826" t="inlineStr">
        <is>
          <t>Öztekin, I; Garic, D; Bayat, M; Hernandez, ML; Finlayson, MA; Graziano, PA; Dick, AS</t>
        </is>
      </c>
      <c r="H1826" t="n">
        <v>2022</v>
      </c>
      <c r="I1826" t="n">
        <v>56</v>
      </c>
      <c r="J1826" t="n">
        <v>12</v>
      </c>
      <c r="M1826" t="inlineStr">
        <is>
          <t>The current study aimed to identify the key neurobiology of attention-deficit/hyperactivity disorder (ADHD), as it relates to ADHD diagnostic category and symptoms of hyperactive/impulsive behaviour and inattention. To do so, we adapted a predictive modelling approach to identify the key structural and diffusion-weighted brain imaging measures and their relative standing with respect to teacher ratings of executive function (EF) (measured by the Metacognition Index of the Behavior Rating Inventory of Executive Function [BRIEF]) and negativity and emotion regulation (ER) (measured by the Emotion Regulation Checklist [ERC]), in a critical young age range (ages 4 to 7, mean age 5.52 years, 82.2% Hispanic/Latino), where initial contact with educators and clinicians typically take place. Teacher ratings of EF and ER were predictive of both ADHD diagnostic category and symptoms of hyperactive/impulsive behaviour and inattention. Among the neural measures evaluated, the current study identified the critical importance of the largely understudied diffusion-weighted imaging measures for the underlying neurobiology of ADHD and its associated symptomology. Specifically, our analyses implicated the inferior frontal gyrus as a critical predictor of ADHD diagnostic category and its associated symptomology, above and beyond teacher ratings of EF and ER. Collectively, the current set of findings have implications for theories of ADHD, the relative utility of neurobiological measures with respect to teacher ratings of EF and ER, and the developmental trajectory of its underlying neurobiology.</t>
        </is>
      </c>
      <c r="P1826" t="inlineStr">
        <is>
          <t>10.1111/ejn.15842</t>
        </is>
      </c>
      <c r="R1826">
        <f>HYPERLINK("http://dx.doi.org/10.1111/ejn.15842","http://dx.doi.org/10.1111/ejn.15842")</f>
        <v/>
      </c>
      <c r="AD1826">
        <f>HYPERLINK("https%3A%2F%2Fwww.webofscience.com%2Fwos%2Fwoscc%2Ffull-record%2FWOS:000876891000001","View Full Record in Web of Science")</f>
        <v/>
      </c>
    </row>
    <row r="1827">
      <c r="A1827" t="inlineStr">
        <is>
          <t>An fMRI Sequence Representation Learning Framework for Attention Deficit Hyperactivity Disorder Classification</t>
        </is>
      </c>
      <c r="B1827">
        <f>IF(COUNTIF($A$1:A1826,
IF(ISNUMBER(MATCH(RIGHT(TRIM(A1826),1),{".",",",";",":","!","?"},0)),
LEFT(TRIM(A1826),LEN(TRIM(A1826))-1),
TRIM(A1826)
))=1,
"Not Duplicate",
"Duplicate")</f>
        <v/>
      </c>
      <c r="C1827">
        <f>_xlfn.IFNA(_xlfn.XLOOKUP(A1827, Table1[Title], Table1[Inclusion/Exclusion Decision]), "Added studies")</f>
        <v/>
      </c>
      <c r="D1827" t="inlineStr">
        <is>
          <t>Xie, J; Huo, ZY; Liu, XR; Wang, ZS</t>
        </is>
      </c>
      <c r="H1827" t="n">
        <v>2022</v>
      </c>
      <c r="I1827" t="n">
        <v>12</v>
      </c>
      <c r="J1827" t="n">
        <v>12</v>
      </c>
      <c r="M1827" t="inlineStr">
        <is>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t>
        </is>
      </c>
      <c r="P1827" t="inlineStr">
        <is>
          <t>10.3390/app12126211</t>
        </is>
      </c>
      <c r="R1827">
        <f>HYPERLINK("http://dx.doi.org/10.3390/app12126211","http://dx.doi.org/10.3390/app12126211")</f>
        <v/>
      </c>
      <c r="AD1827">
        <f>HYPERLINK("https%3A%2F%2Fwww.webofscience.com%2Fwos%2Fwoscc%2Ffull-record%2FWOS:000816554000001","View Full Record in Web of Science")</f>
        <v/>
      </c>
    </row>
    <row r="1828">
      <c r="A1828" t="inlineStr">
        <is>
          <t>Utilizing artificial intelligence-based eye tracking technology for screening ADHD symptoms in children</t>
        </is>
      </c>
      <c r="B1828">
        <f>IF(COUNTIF($A$1:A1827,
IF(ISNUMBER(MATCH(RIGHT(TRIM(A1827),1),{".",",",";",":","!","?"},0)),
LEFT(TRIM(A1827),LEN(TRIM(A1827))-1),
TRIM(A1827)
))=1,
"Not Duplicate",
"Duplicate")</f>
        <v/>
      </c>
      <c r="C1828">
        <f>_xlfn.IFNA(_xlfn.XLOOKUP(A1828, Table1[Title], Table1[Inclusion/Exclusion Decision]), "Added studies")</f>
        <v/>
      </c>
      <c r="D1828" t="inlineStr">
        <is>
          <t>Chen, XL; Wang, SH; Yang, XW; Yu, CM; Ni, F; Yang, J; Tian, Y; Ye, JC; Liu, H; Luo, R</t>
        </is>
      </c>
      <c r="H1828" t="n">
        <v>2023</v>
      </c>
      <c r="I1828" t="n">
        <v>14</v>
      </c>
      <c r="M1828" t="inlineStr">
        <is>
          <t>Objective: To explore the potential of using artificial intelligence (AI)-based eye tracking technology on a tablet for screening Attention-deficit/hyperactivity disorder (ADHD) symptoms in children.Methods: We recruited 112 children diagnosed with ADHD (ADHD group; mean age: 9.40 +/- 1.70 years old) and 325 typically developing children (TD group; mean age: 9.45 +/- 1.59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respectively.Results: Two-way MANOVA analyses demonstrated that diagnosis and age had significant effects on performance on the fixation task [diagnosis: F-(2,F- 432) = 8.231, *p &lt; 0.001; Wilks' Lambda = 0.963; age: F-(2,F- 432) = 3.999, *p &lt; 0.019; Wilks' Lambda = 0.982], prosaccade task [age: F-(16,F- 418) = 3.847, *p &lt; 0.001; Wilks' Lambda = 0.872], and antisaccade task [diagnosis: F-(16,F- 418) = 1.738, *p = 0.038; Wilks' Lambda = 0.938; age: F-(16,F- 418) = 4.508, *p &lt; 0.001; Wilks' Lambda = 0.853]. Correlational analyses revealed that participants with higher SNAP-IV score were more likely to have shorter fixation duration and more fixation intervals (r = -0.160, 95% CI [0.250, 0.067], *p &lt; 0.001), poorer scores on adjusted prosaccade accuracy, and poorer scores on antisaccade accuracy (Accuracy: r = -0.105, 95% CI [-0.197, -0.011], *p = 0.029; Adjusted accuracy: r = -0.108, 95% CI [-0.200, -0.015], *p = 0.024).Conclusion: Our AI-based eye tracking technology implemented on a tablet could reliably discriminate eye movements of the TD group and the ADHD group, providing a potential solution for ADHD screening outside of clinical settings.</t>
        </is>
      </c>
      <c r="P1828" t="inlineStr">
        <is>
          <t>10.3389/fpsyt.2023.1260031</t>
        </is>
      </c>
      <c r="R1828">
        <f>HYPERLINK("http://dx.doi.org/10.3389/fpsyt.2023.1260031","http://dx.doi.org/10.3389/fpsyt.2023.1260031")</f>
        <v/>
      </c>
      <c r="AD1828">
        <f>HYPERLINK("https%3A%2F%2Fwww.webofscience.com%2Fwos%2Fwoscc%2Ffull-record%2FWOS:001114821800001","View Full Record in Web of Science")</f>
        <v/>
      </c>
    </row>
    <row r="1829" hidden="1">
      <c r="A1829" t="inlineStr">
        <is>
          <t>Virtual reality-assisted prediction of adult ADHD based on eye tracking, EEG, actigraphy and behavioral indices: a machine learning analysis of independent training and test samples</t>
        </is>
      </c>
      <c r="B1829">
        <f>IF(COUNTIF($A$1:A1828,
IF(ISNUMBER(MATCH(RIGHT(TRIM(A1828),1),{".",",",";",":","!","?"},0)),
LEFT(TRIM(A1828),LEN(TRIM(A1828))-1),
TRIM(A1828)
))=1,
"Not Duplicate",
"Duplicate")</f>
        <v/>
      </c>
      <c r="C1829">
        <f>_xlfn.IFNA(_xlfn.XLOOKUP(A1829, Table1[Title], Table1[Inclusion/Exclusion Decision]), "Added studies")</f>
        <v/>
      </c>
      <c r="D1829" t="inlineStr">
        <is>
          <t>Wiebe, A; Selaskowski, B; Paskin, M; Asche, L; Pakos, J; Aslan, B; Lux, S; Philipsen, A; Braun, N</t>
        </is>
      </c>
      <c r="H1829" t="n">
        <v>2024</v>
      </c>
      <c r="I1829" t="n">
        <v>14</v>
      </c>
      <c r="J1829" t="n">
        <v>1</v>
      </c>
      <c r="M1829" t="inlineStr">
        <is>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t>
        </is>
      </c>
      <c r="P1829" t="inlineStr">
        <is>
          <t>10.1038/s41398-024-03217-y</t>
        </is>
      </c>
      <c r="R1829">
        <f>HYPERLINK("http://dx.doi.org/10.1038/s41398-024-03217-y","http://dx.doi.org/10.1038/s41398-024-03217-y")</f>
        <v/>
      </c>
      <c r="AD1829">
        <f>HYPERLINK("https%3A%2F%2Fwww.webofscience.com%2Fwos%2Fwoscc%2Ffull-record%2FWOS:001386406300001","View Full Record in Web of Science")</f>
        <v/>
      </c>
    </row>
    <row r="1830" hidden="1">
      <c r="A1830" t="inlineStr">
        <is>
          <t>Four decades of ADHD: a systematic AI-assisted analysis of conceptual shifts across six DSM editions</t>
        </is>
      </c>
      <c r="B1830">
        <f>IF(COUNTIF($A$1:A1829,
IF(ISNUMBER(MATCH(RIGHT(TRIM(A1829),1),{".",",",";",":","!","?"},0)),
LEFT(TRIM(A1829),LEN(TRIM(A1829))-1),
TRIM(A1829)
))=1,
"Not Duplicate",
"Duplicate")</f>
        <v/>
      </c>
      <c r="C1830">
        <f>_xlfn.IFNA(_xlfn.XLOOKUP(A1830, Table1[Title], Table1[Inclusion/Exclusion Decision]), "Added studies")</f>
        <v/>
      </c>
      <c r="D1830" t="inlineStr">
        <is>
          <t>Ophir, Y; Shir-Raz, Y; Tikochinski, R</t>
        </is>
      </c>
      <c r="H1830" t="n">
        <v>2026</v>
      </c>
      <c r="I1830" t="n">
        <v>17</v>
      </c>
      <c r="M1830" t="inlineStr">
        <is>
          <t>Background Considering the central role of the Diagnostic and Statistical Manual of Mental Disorders (DSM) in psychiatric classification, multiple studies have examined how it describes Attention-Deficit/Hyperactivity Disorder (ADHD) - one of the most common psychiatric diagnoses. However, despite analyzing the same DSM texts, these studies yielded conflicting conclusions, likely influenced by the subjectivity of qualitative research and the challenge of systematically tracking subtle changes in large textual corpora. This study addresses these limitations by providing the first systematic, Artificial Intelligence (AI)-assisted analysis of all ADHD-related texts across six DSM editions (DSM-III to DSM-5-TR).Methods The analysis employed two AI models (GPT-4o and Claude 3.5 Sonnet) and followed five structured steps: (A) preliminary human review, (B) AI-assisted comparative analysis, (C) refinement through AI self-prompting to detect subtle linguistic changes, such as tone and diagnostic uncertainties, (D) thematic synthesis by each model, and (E) cross-model validation. Strict adherence to DSM texts ensured all findings were grounded in verifiable textual evidence.Results The analysis identified six overarching trends (1): a shift from a behavioral disorder to a neurodevelopmental framework (2), expansion to a lifespan condition across genders, (3) a broadening concept of impairment, (4) increasing diagnostic flexibility, (5) an expanding scope of comorbidities and differential diagnoses, and (6) growing acknowledgment of cultural and contextual influences.Conclusions The six overarching shifts alongside the detailed systematic analysis results (Supplementary Materials) provide a transparent and replicable reference point for how ADHD has been described and classified in the DSM over four decades. Additionally, the innovative methodology can improve reliability of future research into complex psychiatric discourse.</t>
        </is>
      </c>
      <c r="P1830" t="inlineStr">
        <is>
          <t>10.3389/fpsyt.2026.1792051</t>
        </is>
      </c>
      <c r="R1830">
        <f>HYPERLINK("http://dx.doi.org/10.3389/fpsyt.2026.1792051","http://dx.doi.org/10.3389/fpsyt.2026.1792051")</f>
        <v/>
      </c>
      <c r="AD1830">
        <f>HYPERLINK("https%3A%2F%2Fwww.webofscience.com%2Fwos%2Fwoscc%2Ffull-record%2FWOS:001720277000001","View Full Record in Web of Science")</f>
        <v/>
      </c>
    </row>
    <row r="1831" hidden="1">
      <c r="A1831" t="inlineStr">
        <is>
          <t>A risk calculator to predict adult attention-deficit/hyperactivity disorder: generation and external validation in three birth cohorts and one clinical sample</t>
        </is>
      </c>
      <c r="B1831">
        <f>IF(COUNTIF($A$1:A1830,
IF(ISNUMBER(MATCH(RIGHT(TRIM(A1830),1),{".",",",";",":","!","?"},0)),
LEFT(TRIM(A1830),LEN(TRIM(A1830))-1),
TRIM(A1830)
))=1,
"Not Duplicate",
"Duplicate")</f>
        <v/>
      </c>
      <c r="C1831">
        <f>_xlfn.IFNA(_xlfn.XLOOKUP(A1831, Table1[Title], Table1[Inclusion/Exclusion Decision]), "Added studies")</f>
        <v/>
      </c>
      <c r="D1831" t="inlineStr">
        <is>
          <t>Caye, A; Agnew-Blais, J; Arseneault, L; Gonçalves, H; Kieling, C; Langley, K; Menezes, AMB; Moffitt, TE; Passos, IC; Rocha, TB; Sibley, MH; Swanson, JM; Thapar, A; Wehrmeister, F; Rohde, LA</t>
        </is>
      </c>
      <c r="H1831" t="n">
        <v>2020</v>
      </c>
      <c r="I1831" t="n">
        <v>29</v>
      </c>
      <c r="M1831"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0.79-0.83). Calibration plots showed good agreement between predicted and observed event frequencies from 0 to 60% probability. In the UK birth cohort test sample, the AUC was 0.75 (95% CI 0.71-0.78). In the Brazilian birth cohort test sample, the AUC was significantly lower -0.57 (95% CI 0.54-0.60). In the clinical trial test sample, the AUC was 0.76 (95% CI 0.73-0.80).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t>
        </is>
      </c>
      <c r="P1831" t="inlineStr">
        <is>
          <t>10.1017/S2045796019000283</t>
        </is>
      </c>
      <c r="R1831">
        <f>HYPERLINK("http://dx.doi.org/10.1017/S2045796019000283","http://dx.doi.org/10.1017/S2045796019000283")</f>
        <v/>
      </c>
      <c r="AD1831">
        <f>HYPERLINK("https%3A%2F%2Fwww.webofscience.com%2Fwos%2Fwoscc%2Ffull-record%2FWOS:000585066900012","View Full Record in Web of Science")</f>
        <v/>
      </c>
    </row>
    <row r="1832" hidden="1">
      <c r="A1832" t="inlineStr">
        <is>
          <t>Genomic analysis of the natural history of attention-deficit/hyperactivity disorder using Neanderthal and ancient Homo sapiens samples</t>
        </is>
      </c>
      <c r="B1832">
        <f>IF(COUNTIF($A$1:A1831,
IF(ISNUMBER(MATCH(RIGHT(TRIM(A1831),1),{".",",",";",":","!","?"},0)),
LEFT(TRIM(A1831),LEN(TRIM(A1831))-1),
TRIM(A1831)
))=1,
"Not Duplicate",
"Duplicate")</f>
        <v/>
      </c>
      <c r="C1832">
        <f>_xlfn.IFNA(_xlfn.XLOOKUP(A1832, Table1[Title], Table1[Inclusion/Exclusion Decision]), "Added studies")</f>
        <v/>
      </c>
      <c r="D1832" t="inlineStr">
        <is>
          <t>Esteller-Cucala, P; Maceda, I; Borglum, AD; Demontis, D; Faraone, SV; Cormand, B; Lao, O</t>
        </is>
      </c>
      <c r="H1832" t="n">
        <v>2020</v>
      </c>
      <c r="I1832" t="n">
        <v>10</v>
      </c>
      <c r="J1832" t="n">
        <v>1</v>
      </c>
      <c r="M1832" t="inlineStr">
        <is>
          <t>Attention-deficit/hyperactivity disorder (ADHD) is an impairing neurodevelopmental condition highly prevalent in current populations. Several hypotheses have been proposed to explain this paradox, mainly in the context of the Paleolithic versus Neolithic cultural shift but especially within the framework of the mismatch theory. This theory elaborates on how a particular trait once favoured in an ancient environment might become maladaptive upon environmental changes. However, given the lack of genomic data available for ADHD, these theories have not been empirically tested. We took advantage of the largest GWAS meta-analysis available for this disorder consisting of over 20,000 individuals diagnosed with ADHD and 35,000 controls, to assess the evolution of ADHD-associated alleles in European populations using archaic, ancient and modern human samples. We also included Approximate Bayesian computation coupled with deep learning analyses and singleton density scores to detect human adaptation. Our analyses indicate that ADHD-associated alleles are enriched in loss of function intolerant genes, supporting the role of selective pressures in this early-onset phenotype. Furthermore, we observed that the frequency of variants associated with ADHD has steadily decreased since Paleolithic times, particularly in Paleolithic European populations compared to samples from the Neolithic Fertile Crescent. We demonstrate this trend cannot be explained by African admixture nor Neanderthal introgression, since introgressed Neanderthal alleles are enriched in ADHD risk variants. All analyses performed support the presence of long-standing selective pressures acting against ADHD-associated alleles until recent times. Overall, our results are compatible with the mismatch theory for ADHD but suggest a much older time frame for the evolution of ADHD-associated alleles compared to previous hypotheses.</t>
        </is>
      </c>
      <c r="P1832" t="inlineStr">
        <is>
          <t>10.1038/s41598-020-65322-4</t>
        </is>
      </c>
      <c r="R1832">
        <f>HYPERLINK("http://dx.doi.org/10.1038/s41598-020-65322-4","http://dx.doi.org/10.1038/s41598-020-65322-4")</f>
        <v/>
      </c>
      <c r="AD1832">
        <f>HYPERLINK("https%3A%2F%2Fwww.webofscience.com%2Fwos%2Fwoscc%2Ffull-record%2FWOS:000560772000031","View Full Record in Web of Science")</f>
        <v/>
      </c>
    </row>
    <row r="1833">
      <c r="A1833" t="inlineStr">
        <is>
          <t>A hybrid AI approach for supporting clinical diagnosis of attention deficit hyperactivity disorder (ADHD) in adults</t>
        </is>
      </c>
      <c r="B1833">
        <f>IF(COUNTIF($A$1:A1832,
IF(ISNUMBER(MATCH(RIGHT(TRIM(A1832),1),{".",",",";",":","!","?"},0)),
LEFT(TRIM(A1832),LEN(TRIM(A1832))-1),
TRIM(A1832)
))=1,
"Not Duplicate",
"Duplicate")</f>
        <v/>
      </c>
      <c r="C1833">
        <f>_xlfn.IFNA(_xlfn.XLOOKUP(A1833, Table1[Title], Table1[Inclusion/Exclusion Decision]), "Added studies")</f>
        <v/>
      </c>
      <c r="D1833" t="inlineStr">
        <is>
          <t>Tachmazidis, I; Chen, TH; Adamou, M; Antoniou, G</t>
        </is>
      </c>
      <c r="H1833" t="n">
        <v>2021</v>
      </c>
      <c r="I1833" t="n">
        <v>9</v>
      </c>
      <c r="J1833" t="n">
        <v>1</v>
      </c>
      <c r="M1833" t="inlineStr">
        <is>
          <t>Attention deficit hyperactivity disorder (ADHD) is a neurodevelopmental disorder that includes symptoms such as inattentiveness, hyperactivity and impulsiveness. It is considered as an important public health issue and prevalence of, as well as demand for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AI make it possible to support the clinical diagnosis of ADHD based on the analysis of relevant data. This paper reports on findings related to the mental health services of a specialist Trust within the UK's National Health Service (NHS). The analysis studied data of adult patients who underwent diagnosis over the past few years, and developed a hybrid approach, consisting of two different models: a machine learning model obtained by training on data of past cases; and a knowledge model capturing the expertise of medical experts through knowledge engineering. The resulting algorithm has an accuracy of 95% on data currently available, and is currently being tested in a clinical environment.</t>
        </is>
      </c>
      <c r="P1833" t="inlineStr">
        <is>
          <t>10.1007/s13755-020-00123-7</t>
        </is>
      </c>
      <c r="R1833">
        <f>HYPERLINK("http://dx.doi.org/10.1007/s13755-020-00123-7","http://dx.doi.org/10.1007/s13755-020-00123-7")</f>
        <v/>
      </c>
      <c r="AD1833">
        <f>HYPERLINK("https%3A%2F%2Fwww.webofscience.com%2Fwos%2Fwoscc%2Ffull-record%2FWOS:000591226700001","View Full Record in Web of Science")</f>
        <v/>
      </c>
    </row>
    <row r="1834" hidden="1">
      <c r="A1834" t="inlineStr">
        <is>
          <t>Deep Spatio-Temporal Representation and Ensemble Classification for Attention Deficit/Hyperactivity Disorder</t>
        </is>
      </c>
      <c r="B1834">
        <f>IF(COUNTIF($A$1:A1833,
IF(ISNUMBER(MATCH(RIGHT(TRIM(A1833),1),{".",",",";",":","!","?"},0)),
LEFT(TRIM(A1833),LEN(TRIM(A1833))-1),
TRIM(A1833)
))=1,
"Not Duplicate",
"Duplicate")</f>
        <v/>
      </c>
      <c r="C1834">
        <f>_xlfn.IFNA(_xlfn.XLOOKUP(A1834, Table1[Title], Table1[Inclusion/Exclusion Decision]), "Added studies")</f>
        <v/>
      </c>
      <c r="D1834" t="inlineStr">
        <is>
          <t>Liu, SQ; Zhao, L; Wang, X; Xin, Q; Zhao, J; Guttery, DS; Zhang, YD</t>
        </is>
      </c>
      <c r="H1834" t="n">
        <v>2021</v>
      </c>
      <c r="I1834" t="n">
        <v>29</v>
      </c>
      <c r="M1834"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t>
        </is>
      </c>
      <c r="P1834" t="inlineStr">
        <is>
          <t>10.1109/TNSRE.2020.3019063</t>
        </is>
      </c>
      <c r="R1834">
        <f>HYPERLINK("http://dx.doi.org/10.1109/TNSRE.2020.3019063","http://dx.doi.org/10.1109/TNSRE.2020.3019063")</f>
        <v/>
      </c>
      <c r="AD1834">
        <f>HYPERLINK("https%3A%2F%2Fwww.webofscience.com%2Fwos%2Fwoscc%2Ffull-record%2FWOS:000624180200001","View Full Record in Web of Science")</f>
        <v/>
      </c>
    </row>
    <row r="1835" hidden="1">
      <c r="A1835" t="inlineStr">
        <is>
          <t>Using machine learning to determine a functional classifier of reward responsiveness and its association with adolescent psychiatric symptomatology</t>
        </is>
      </c>
      <c r="B1835">
        <f>IF(COUNTIF($A$1:A1834,
IF(ISNUMBER(MATCH(RIGHT(TRIM(A1834),1),{".",",",";",":","!","?"},0)),
LEFT(TRIM(A1834),LEN(TRIM(A1834))-1),
TRIM(A1834)
))=1,
"Not Duplicate",
"Duplicate")</f>
        <v/>
      </c>
      <c r="C1835">
        <f>_xlfn.IFNA(_xlfn.XLOOKUP(A1835, Table1[Title], Table1[Inclusion/Exclusion Decision]), "Added studies")</f>
        <v/>
      </c>
      <c r="D1835" t="inlineStr">
        <is>
          <t>Blair, RJR; Bashford-Largo, J; Dominguez, A; Dobbertin, M; Blair, KS; Bajaj, S</t>
        </is>
      </c>
      <c r="H1835" t="n">
        <v>2024</v>
      </c>
      <c r="I1835" t="n">
        <v>54</v>
      </c>
      <c r="J1835" t="n">
        <v>15</v>
      </c>
      <c r="M1835"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 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t>
        </is>
      </c>
      <c r="P1835" t="inlineStr">
        <is>
          <t>10.1017/S003329172400240X</t>
        </is>
      </c>
      <c r="R1835">
        <f>HYPERLINK("http://dx.doi.org/10.1017/S003329172400240X","http://dx.doi.org/10.1017/S003329172400240X")</f>
        <v/>
      </c>
      <c r="AD1835">
        <f>HYPERLINK("https%3A%2F%2Fwww.webofscience.com%2Fwos%2Fwoscc%2Ffull-record%2FWOS:001358028300001","View Full Record in Web of Science")</f>
        <v/>
      </c>
    </row>
    <row r="1836" hidden="1">
      <c r="A1836" t="inlineStr">
        <is>
          <t>EEG Microstates in the Study of Attention-Deficit Hyperactivity Disorder: A Review of Preliminary Evidence</t>
        </is>
      </c>
      <c r="B1836">
        <f>IF(COUNTIF($A$1:A1835,
IF(ISNUMBER(MATCH(RIGHT(TRIM(A1835),1),{".",",",";",":","!","?"},0)),
LEFT(TRIM(A1835),LEN(TRIM(A1835))-1),
TRIM(A1835)
))=1,
"Not Duplicate",
"Duplicate")</f>
        <v/>
      </c>
      <c r="C1836">
        <f>_xlfn.IFNA(_xlfn.XLOOKUP(A1836, Table1[Title], Table1[Inclusion/Exclusion Decision]), "Added studies")</f>
        <v/>
      </c>
      <c r="D1836" t="inlineStr">
        <is>
          <t>Berchio, C; Kumar, SS; Narzisi, A; Fabbri-Destro, M</t>
        </is>
      </c>
      <c r="H1836" t="n">
        <v>2025</v>
      </c>
      <c r="I1836" t="n">
        <v>62</v>
      </c>
      <c r="J1836" t="n">
        <v>1</v>
      </c>
      <c r="M1836" t="inlineStr">
        <is>
          <t>Attention-deficit hyperactivity disorder (ADHD) is a neurobiological condition that affects both children and adults. Microstate (MS) analyses, a data-driven approach that identifies stable patterns in EEG signals, offer valuable insights into the neurophysiological characteristics of ADHD. This review summarizes findings from 13 studies that applied MS analyses to resting-state and task-based brain activity in individuals with ADHD. Relevant research articles were retrieved from electronic databases, including PubMed, Google Scholar, Web of Science, PsychInfo, and Scopus. The reviewed studies applied MS analyses to explore brain activity differences in ADHD populations. Resting-state studies consistently reported alterations in MS organization, with increased duration (MS-D) and changes in temporal dynamics (MS-C), potentially reflecting executive dysfunctions and delayed maturation of the default mode network. Additionally, MS B demonstrated promise in distinguishing between ADHD subtypes based on differences in visual network function. Task-based and event-related potential (ERP) studies, using paradigms like the continuous performance task (CPT) or Go-NoGo Task, identified MS abnormalities (i.e., N2, P2, P3, CNV) linked to inhibition and attentional resource allocation. Preliminary evidence suggests that MS analyses hold potential for distinguishing individuals with ADHD from control groups. The integration of machine learning techniques holds promise for improving diagnostic accuracy and identifying ADHD subtypes, while MS analyses may also help monitor the effects of stimulant medications like methylphenidate by tracking neurophysiological changes. However, this review highlights the need for more standardized methodologies to enhance the generalizability and replicability of findings. These efforts will ultimately contribute to a deeper understanding of the neurobiological mechanisms that underlie ADHD.</t>
        </is>
      </c>
      <c r="P1836" t="inlineStr">
        <is>
          <t>10.1111/psyp.14762</t>
        </is>
      </c>
      <c r="R1836">
        <f>HYPERLINK("http://dx.doi.org/10.1111/psyp.14762","http://dx.doi.org/10.1111/psyp.14762")</f>
        <v/>
      </c>
      <c r="AD1836">
        <f>HYPERLINK("https%3A%2F%2Fwww.webofscience.com%2Fwos%2Fwoscc%2Ffull-record%2FWOS:001391547700001","View Full Record in Web of Science")</f>
        <v/>
      </c>
    </row>
    <row r="1837" hidden="1">
      <c r="A1837" t="inlineStr">
        <is>
          <t>Predicting the course of ADHD symptoms through the integration of childhood genomic, neural, and cognitive features</t>
        </is>
      </c>
      <c r="B1837">
        <f>IF(COUNTIF($A$1:A1836,
IF(ISNUMBER(MATCH(RIGHT(TRIM(A1836),1),{".",",",";",":","!","?"},0)),
LEFT(TRIM(A1836),LEN(TRIM(A1836))-1),
TRIM(A1836)
))=1,
"Not Duplicate",
"Duplicate")</f>
        <v/>
      </c>
      <c r="C1837">
        <f>_xlfn.IFNA(_xlfn.XLOOKUP(A1837, Table1[Title], Table1[Inclusion/Exclusion Decision]), "Added studies")</f>
        <v/>
      </c>
      <c r="D1837" t="inlineStr">
        <is>
          <t>Sudre, G; Sharp, W; Kundzicz, P; Bouyssi-Kobar, M; Norman, L; Choudhury, S; Shaw, P</t>
        </is>
      </c>
      <c r="H1837" t="n">
        <v>2021</v>
      </c>
      <c r="I1837" t="n">
        <v>26</v>
      </c>
      <c r="J1837" t="n">
        <v>8</v>
      </c>
      <c r="M1837"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t>
        </is>
      </c>
      <c r="P1837" t="inlineStr">
        <is>
          <t>10.1038/s41380-020-00941-x</t>
        </is>
      </c>
      <c r="R1837">
        <f>HYPERLINK("http://dx.doi.org/10.1038/s41380-020-00941-x","http://dx.doi.org/10.1038/s41380-020-00941-x")</f>
        <v/>
      </c>
      <c r="AD1837">
        <f>HYPERLINK("https%3A%2F%2Fwww.webofscience.com%2Fwos%2Fwoscc%2Ffull-record%2FWOS:000588233100004","View Full Record in Web of Science")</f>
        <v/>
      </c>
    </row>
    <row r="1838" hidden="1">
      <c r="A1838" t="inlineStr">
        <is>
          <t>EXECUTE: Exploring Eye Tracking to Support E-learning</t>
        </is>
      </c>
      <c r="B1838">
        <f>IF(COUNTIF($A$1:A1837,
IF(ISNUMBER(MATCH(RIGHT(TRIM(A1837),1),{".",",",";",":","!","?"},0)),
LEFT(TRIM(A1837),LEN(TRIM(A1837))-1),
TRIM(A1837)
))=1,
"Not Duplicate",
"Duplicate")</f>
        <v/>
      </c>
      <c r="C1838">
        <f>_xlfn.IFNA(_xlfn.XLOOKUP(A1838, Table1[Title], Table1[Inclusion/Exclusion Decision]), "Added studies")</f>
        <v/>
      </c>
      <c r="D1838" t="inlineStr">
        <is>
          <t>Khan, AR; Khosravi, S; Hussain, S; Ghannam, R; Zoha, A; Imran, MA</t>
        </is>
      </c>
      <c r="H1838" t="n">
        <v>2022</v>
      </c>
      <c r="M1838"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quantify the student attention and engagement with the learning content. This paper focuses on developing an e-learning framework for capturing and analysing the students'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is>
      </c>
      <c r="P1838" t="inlineStr">
        <is>
          <t>10.1109/EDUCON52537.2022.9766506</t>
        </is>
      </c>
      <c r="R1838">
        <f>HYPERLINK("http://dx.doi.org/10.1109/EDUCON52537.2022.9766506","http://dx.doi.org/10.1109/EDUCON52537.2022.9766506")</f>
        <v/>
      </c>
      <c r="AD1838">
        <f>HYPERLINK("https%3A%2F%2Fwww.webofscience.com%2Fwos%2Fwoscc%2Ffull-record%2FWOS:000836390500097","View Full Record in Web of Science")</f>
        <v/>
      </c>
    </row>
    <row r="1839" hidden="1">
      <c r="A1839" t="inlineStr">
        <is>
          <t>Toward a Revised Nosology for Attention-Deficit/Hyperactivity Disorder Heterogeneity</t>
        </is>
      </c>
      <c r="B1839">
        <f>IF(COUNTIF($A$1:A1838,
IF(ISNUMBER(MATCH(RIGHT(TRIM(A1838),1),{".",",",";",":","!","?"},0)),
LEFT(TRIM(A1838),LEN(TRIM(A1838))-1),
TRIM(A1838)
))=1,
"Not Duplicate",
"Duplicate")</f>
        <v/>
      </c>
      <c r="C1839">
        <f>_xlfn.IFNA(_xlfn.XLOOKUP(A1839, Table1[Title], Table1[Inclusion/Exclusion Decision]), "Added studies")</f>
        <v/>
      </c>
      <c r="D1839" t="inlineStr">
        <is>
          <t>Nigg, JT; Karalunas, SL; Feczko, E; Fair, DA</t>
        </is>
      </c>
      <c r="H1839" t="n">
        <v>2020</v>
      </c>
      <c r="I1839" t="n">
        <v>5</v>
      </c>
      <c r="J1839" t="n">
        <v>8</v>
      </c>
      <c r="M1839" t="inlineStr">
        <is>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t>
        </is>
      </c>
      <c r="P1839" t="inlineStr">
        <is>
          <t>10.1016/j.bpsc.2020.02.005</t>
        </is>
      </c>
      <c r="R1839">
        <f>HYPERLINK("http://dx.doi.org/10.1016/j.bpsc.2020.02.005","http://dx.doi.org/10.1016/j.bpsc.2020.02.005")</f>
        <v/>
      </c>
      <c r="AD1839">
        <f>HYPERLINK("https%3A%2F%2Fwww.webofscience.com%2Fwos%2Fwoscc%2Ffull-record%2FWOS:000557303500003","View Full Record in Web of Science")</f>
        <v/>
      </c>
    </row>
    <row r="1840" hidden="1">
      <c r="A1840" t="inlineStr">
        <is>
          <t>Precision neurodiversity: personalized brain network architecture as a window into cognitive variability</t>
        </is>
      </c>
      <c r="B1840">
        <f>IF(COUNTIF($A$1:A1839,
IF(ISNUMBER(MATCH(RIGHT(TRIM(A1839),1),{".",",",";",":","!","?"},0)),
LEFT(TRIM(A1839),LEN(TRIM(A1839))-1),
TRIM(A1839)
))=1,
"Not Duplicate",
"Duplicate")</f>
        <v/>
      </c>
      <c r="C1840">
        <f>_xlfn.IFNA(_xlfn.XLOOKUP(A1840, Table1[Title], Table1[Inclusion/Exclusion Decision]), "Added studies")</f>
        <v/>
      </c>
      <c r="D1840" t="inlineStr">
        <is>
          <t>Mohammad, SI; Azzam, ER; Vasudevan, A; Ismail, SM; Ayaz, H; Prasad, KDV</t>
        </is>
      </c>
      <c r="H1840" t="n">
        <v>2025</v>
      </c>
      <c r="I1840" t="n">
        <v>19</v>
      </c>
      <c r="M1840" t="inlineStr">
        <is>
          <t>Precision neurodiversity marks a shift in neuroscience from pathological models to personalized frameworks that view neurological differences as adaptive variations. This review synthesizes current knowledge on the Personalized Brain Network architecture and its relationship with cognitive variability in both typical and neurodiverse populations. The study examines advancements in connectome-based prediction modeling, normative modeling, dynamic fingerprinting, and machine learning methods that characterize individual-specific neural networks. Recent findings indicate that the Personalized Brain Network profile reliably predicts cognitive, behavioral, and sensory phenomena. Additionally, deep generative models demonstrate high fidelity in synthesizing connective cells. Recent studies have identified distinct neurobiological subgroups in conditions such as attention-deficit hyperactivity disorder (ADHD) and autism spectrum disorder that were previously undetectable by conventional diagnostic criteria. However, research has revealed significant network-level differences among these subgroups. Researchers have identified age-resistant biomarkers in specific brain regions, and genetic mutations significantly influence the connectivity patterns of individuals. Clinical applications span a range of neurodevelopmental conditions, including autism, ADHD, dyslexia, and talent. Network variability predicts executive functioning, social perception, and sensory processing abilities. However, successful translation requires overcoming challenges related to statistical power, reproducibility, ethical implementation and community participation. The convergence of advanced neuroimaging, artificial intelligence, and personalized medicine offers unprecedented opportunities for tailored interventions, while celebrating neurological diversity as a source of human strength.</t>
        </is>
      </c>
      <c r="P1840" t="inlineStr">
        <is>
          <t>10.3389/fnhum.2025.1669431</t>
        </is>
      </c>
      <c r="R1840">
        <f>HYPERLINK("http://dx.doi.org/10.3389/fnhum.2025.1669431","http://dx.doi.org/10.3389/fnhum.2025.1669431")</f>
        <v/>
      </c>
      <c r="AD1840">
        <f>HYPERLINK("https%3A%2F%2Fwww.webofscience.com%2Fwos%2Fwoscc%2Ffull-record%2FWOS:001623044400001","View Full Record in Web of Science")</f>
        <v/>
      </c>
    </row>
    <row r="1841" hidden="1">
      <c r="A1841" t="inlineStr">
        <is>
          <t>Training a machine learning classifier to identify ADHD based on real-world clinical data from medical records</t>
        </is>
      </c>
      <c r="B1841">
        <f>IF(COUNTIF($A$1:A1840,
IF(ISNUMBER(MATCH(RIGHT(TRIM(A1840),1),{".",",",";",":","!","?"},0)),
LEFT(TRIM(A1840),LEN(TRIM(A1840))-1),
TRIM(A1840)
))=1,
"Not Duplicate",
"Duplicate")</f>
        <v/>
      </c>
      <c r="C1841">
        <f>_xlfn.IFNA(_xlfn.XLOOKUP(A1841, Table1[Title], Table1[Inclusion/Exclusion Decision]), "Added studies")</f>
        <v/>
      </c>
      <c r="D1841" t="inlineStr">
        <is>
          <t>Mikolas, P; Vahid, A; Bernardoni, F; Süss, M; Martini, J; Beste, C; Bluschke, A</t>
        </is>
      </c>
      <c r="H1841" t="n">
        <v>2022</v>
      </c>
      <c r="I1841" t="n">
        <v>12</v>
      </c>
      <c r="J1841" t="n">
        <v>1</v>
      </c>
      <c r="M1841" t="inlineStr">
        <is>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 = 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t>
        </is>
      </c>
      <c r="P1841" t="inlineStr">
        <is>
          <t>10.1038/s41598-022-17126-x</t>
        </is>
      </c>
      <c r="R1841">
        <f>HYPERLINK("http://dx.doi.org/10.1038/s41598-022-17126-x","http://dx.doi.org/10.1038/s41598-022-17126-x")</f>
        <v/>
      </c>
      <c r="AD1841">
        <f>HYPERLINK("https%3A%2F%2Fwww.webofscience.com%2Fwos%2Fwoscc%2Ffull-record%2FWOS:000833071900100","View Full Record in Web of Science")</f>
        <v/>
      </c>
    </row>
    <row r="1842" hidden="1">
      <c r="A1842" t="inlineStr">
        <is>
          <t>The Use of fMRI Regional Analysis to Automatically Detect ADHD Through a 3D CNN-Based Approach</t>
        </is>
      </c>
      <c r="B1842">
        <f>IF(COUNTIF($A$1:A1841,
IF(ISNUMBER(MATCH(RIGHT(TRIM(A1841),1),{".",",",";",":","!","?"},0)),
LEFT(TRIM(A1841),LEN(TRIM(A1841))-1),
TRIM(A1841)
))=1,
"Not Duplicate",
"Duplicate")</f>
        <v/>
      </c>
      <c r="C1842">
        <f>_xlfn.IFNA(_xlfn.XLOOKUP(A1842, Table1[Title], Table1[Inclusion/Exclusion Decision]), "Added studies")</f>
        <v/>
      </c>
      <c r="D1842" t="inlineStr">
        <is>
          <t>Gülhan, PG; Özmen, G</t>
        </is>
      </c>
      <c r="H1842" t="n">
        <v>2025</v>
      </c>
      <c r="I1842" t="n">
        <v>38</v>
      </c>
      <c r="J1842" t="n">
        <v>1</v>
      </c>
      <c r="M1842" t="inlineStr">
        <is>
          <t>Attention deficit hyperactivity disorder (ADHD) is a neurodevelopmental disorder characterized by a reduced attention span, hyperactivity, and impulsive behaviors, which typically manifest during childhood. This study employs functional magnetic resonance imaging (fMRI) to use spontaneous brain activity for classifying individuals with ADHD, focusing on a 3D convolutional neural network (CNN) architecture to facilitate the design of decision support systems. We developed a novel deep learning model based on 3D CNNs using the ADHD-200 database, which comprises datasets from NeuroImage (NI), New York University (NYU), and Peking University (PU). We used fractional amplitude of low-frequency fluctuations (fALFF) and regional homogeneity (ReHo) data in three dimensions and performed a fivefold cross-validation to address the dataset imbalance. We aimed to verify the efficacy of our proposed 3D CNN by contrasting it with a fully connected neural network (FCNN) architecture. The 3D CNN achieved accuracy rates of 76.19% (NI), 69.92% (NYU), and 70.77% (PU) for fALFF data. The FCNN model yielded lower accuracy rates across all datasets. For generalizability, we trained on NI and NYU datasets and tested on PU. The 3D CNN achieved 69.48% accuracy on fALFF outperforming the FCNN. Our results demonstrate that using 3D CNNs for classifying fALFF data is an effective approach for diagnosing ADHD. Also, FCNN confirmed the efficiency of the designed model.</t>
        </is>
      </c>
      <c r="P1842" t="inlineStr">
        <is>
          <t>10.1007/s10278-024-01189-5</t>
        </is>
      </c>
      <c r="R1842">
        <f>HYPERLINK("http://dx.doi.org/10.1007/s10278-024-01189-5","http://dx.doi.org/10.1007/s10278-024-01189-5")</f>
        <v/>
      </c>
      <c r="AD1842">
        <f>HYPERLINK("https%3A%2F%2Fwww.webofscience.com%2Fwos%2Fwoscc%2Ffull-record%2FWOS:001272269500002","View Full Record in Web of Science")</f>
        <v/>
      </c>
    </row>
    <row r="1843" hidden="1">
      <c r="A1843" t="inlineStr">
        <is>
          <t>Diagnosis of ADHD using virtual reality and artificial intelligence: an exploratory study of clinical applications</t>
        </is>
      </c>
      <c r="B1843">
        <f>IF(COUNTIF($A$1:A1842,
IF(ISNUMBER(MATCH(RIGHT(TRIM(A1842),1),{".",",",";",":","!","?"},0)),
LEFT(TRIM(A1842),LEN(TRIM(A1842))-1),
TRIM(A1842)
))=1,
"Not Duplicate",
"Duplicate")</f>
        <v/>
      </c>
      <c r="C1843">
        <f>_xlfn.IFNA(_xlfn.XLOOKUP(A1843, Table1[Title], Table1[Inclusion/Exclusion Decision]), "Added studies")</f>
        <v/>
      </c>
      <c r="D1843" t="inlineStr">
        <is>
          <t>Oh, S; Joung, YS; Chung, TM; Lee, J; Seok, BJ; Kim, N; Son, H</t>
        </is>
      </c>
      <c r="H1843" t="n">
        <v>2024</v>
      </c>
      <c r="I1843" t="n">
        <v>15</v>
      </c>
      <c r="M1843" t="inlineStr">
        <is>
          <t>Introduction Diagnosis of Attention Deficit/Hyperactivity Disorder (ADHD) is based on clinical evaluation of symptoms by a psychiatrist, referencing results of psychological tests. When diagnosing ADHD, the child's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children's behavioral data in Virtual Reality using Artificial Intelligence. The purpose of this study was to explore the utility and safety of AttnKare-D for clinical application.Method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t>
        </is>
      </c>
      <c r="P1843" t="inlineStr">
        <is>
          <t>10.3389/fpsyt.2024.1383547</t>
        </is>
      </c>
      <c r="R1843">
        <f>HYPERLINK("http://dx.doi.org/10.3389/fpsyt.2024.1383547","http://dx.doi.org/10.3389/fpsyt.2024.1383547")</f>
        <v/>
      </c>
      <c r="AD1843">
        <f>HYPERLINK("https%3A%2F%2Fwww.webofscience.com%2Fwos%2Fwoscc%2Ffull-record%2FWOS:001247919100001","View Full Record in Web of Science")</f>
        <v/>
      </c>
    </row>
    <row r="1844" hidden="1">
      <c r="A1844" t="inlineStr">
        <is>
          <t>PANDAS: Paediatric Attention-Deficit/Hyperactivity Disorder Application Software</t>
        </is>
      </c>
      <c r="B1844">
        <f>IF(COUNTIF($A$1:A1843,
IF(ISNUMBER(MATCH(RIGHT(TRIM(A1843),1),{".",",",";",":","!","?"},0)),
LEFT(TRIM(A1843),LEN(TRIM(A1843))-1),
TRIM(A1843)
))=1,
"Not Duplicate",
"Duplicate")</f>
        <v/>
      </c>
      <c r="C1844">
        <f>_xlfn.IFNA(_xlfn.XLOOKUP(A1844, Table1[Title], Table1[Inclusion/Exclusion Decision]), "Added studies")</f>
        <v/>
      </c>
      <c r="D1844" t="inlineStr">
        <is>
          <t>Mwamba, HM; Fourie, PR; van den Heever, D</t>
        </is>
      </c>
      <c r="H1844" t="n">
        <v>2019</v>
      </c>
      <c r="I1844" t="n">
        <v>9</v>
      </c>
      <c r="J1844" t="n">
        <v>8</v>
      </c>
      <c r="M1844" t="inlineStr">
        <is>
          <t>Attention-deficit/hyperactivity disorder (ADHD) is a common neuropsychiatric disorder that impairs social, academic and occupational functioning in children, adolescents and adults. In South Africa, youth prevalence of ADHD is estimated as 10%. It is therefore necessary to further investigate methods that objectively diagnose, treat and manage the disorder. The aim of the study was to develop a novel method that could be used as an aid to provide screening for ADHD. The study comprised of a beta-testing phase that included 30 children (19 non-ADHD and 11 ADHD) between the ages of 5 and 16 years old. The strategy was to use a tablet-based game that gathered real-time user data during game-play. This data was then used to train a linear binary support vector machine (SVM). The objective of the SVM was to differentiate between an ADHD individual versus a non-ADHD individual. A feature set was extracted from the gathered data and sequential forward selection (SFS) was performed to select the most significant features. The test set accuracy of 85.7% and leave-one-out cross-validation (LOOCV) accuracy of 83.5% were achieved. Overall, the classification accuracy of the trained SVM was 86.5%. Finally, the sensitivity of the model was 75% and this was seen as a moderate result. Since the sample size was fairly small, the results of the classifier were only seen as suggestive rather than conclusive. Therefore, the performance of the classifier was indicative that a quantitative tool could indeed be developed to perform screening for ADHD.</t>
        </is>
      </c>
      <c r="P1844" t="inlineStr">
        <is>
          <t>10.3390/app9081645</t>
        </is>
      </c>
      <c r="R1844">
        <f>HYPERLINK("http://dx.doi.org/10.3390/app9081645","http://dx.doi.org/10.3390/app9081645")</f>
        <v/>
      </c>
      <c r="AD1844">
        <f>HYPERLINK("https%3A%2F%2Fwww.webofscience.com%2Fwos%2Fwoscc%2Ffull-record%2FWOS:000467316400130","View Full Record in Web of Science")</f>
        <v/>
      </c>
    </row>
    <row r="1845" hidden="1">
      <c r="A1845" t="inlineStr">
        <is>
          <t>FASDetect as a machine learning-based screening app for FASD in youth with ADHD</t>
        </is>
      </c>
      <c r="B1845">
        <f>IF(COUNTIF($A$1:A1844,
IF(ISNUMBER(MATCH(RIGHT(TRIM(A1844),1),{".",",",";",":","!","?"},0)),
LEFT(TRIM(A1844),LEN(TRIM(A1844))-1),
TRIM(A1844)
))=1,
"Not Duplicate",
"Duplicate")</f>
        <v/>
      </c>
      <c r="C1845">
        <f>_xlfn.IFNA(_xlfn.XLOOKUP(A1845, Table1[Title], Table1[Inclusion/Exclusion Decision]), "Added studies")</f>
        <v/>
      </c>
      <c r="D1845" t="inlineStr">
        <is>
          <t>Ehrig, L; Wagner, AC; Wolter, H; Correll, CU; Geisel, O; Konigorski, S</t>
        </is>
      </c>
      <c r="H1845" t="n">
        <v>2023</v>
      </c>
      <c r="I1845" t="n">
        <v>6</v>
      </c>
      <c r="J1845" t="n">
        <v>1</v>
      </c>
      <c r="M1845" t="inlineStr">
        <is>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0-19 years old with FASD with or without ADHD and 170 patients with ADHD without FASD aged 0-19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 body length and head circumference at birth, IQ, socially intrusive behaviour, poor memory and sleep disturbance - yields equivalent predictive accuracy. We implement the prediction model in a web-based app called FASDetect - a user-friendly, clinically scalable FASD risk calculator that is freely available at https://fasdetect.dhc-lab.hpi.de.</t>
        </is>
      </c>
      <c r="P1845" t="inlineStr">
        <is>
          <t>10.1038/s41746-023-00864-1</t>
        </is>
      </c>
      <c r="R1845">
        <f>HYPERLINK("http://dx.doi.org/10.1038/s41746-023-00864-1","http://dx.doi.org/10.1038/s41746-023-00864-1")</f>
        <v/>
      </c>
      <c r="AD1845">
        <f>HYPERLINK("https%3A%2F%2Fwww.webofscience.com%2Fwos%2Fwoscc%2Ffull-record%2FWOS:001033475900002","View Full Record in Web of Science")</f>
        <v/>
      </c>
    </row>
    <row r="1846" hidden="1">
      <c r="A1846" t="inlineStr">
        <is>
          <t>Limbic and Executive Meso- and Nigrostriatal Tracts Predict Impulsivity Differences in Attention-Deficit/Hyperactivity Disorder</t>
        </is>
      </c>
      <c r="B1846">
        <f>IF(COUNTIF($A$1:A1845,
IF(ISNUMBER(MATCH(RIGHT(TRIM(A1845),1),{".",",",";",":","!","?"},0)),
LEFT(TRIM(A1845),LEN(TRIM(A1845))-1),
TRIM(A1845)
))=1,
"Not Duplicate",
"Duplicate")</f>
        <v/>
      </c>
      <c r="C1846">
        <f>_xlfn.IFNA(_xlfn.XLOOKUP(A1846, Table1[Title], Table1[Inclusion/Exclusion Decision]), "Added studies")</f>
        <v/>
      </c>
      <c r="D1846" t="inlineStr">
        <is>
          <t>Elliott, BL; D'Ardenne, K; Mukherjee, P; Schweitzer, JB; McClure, SM</t>
        </is>
      </c>
      <c r="H1846" t="n">
        <v>2022</v>
      </c>
      <c r="I1846" t="n">
        <v>7</v>
      </c>
      <c r="J1846" t="n">
        <v>4</v>
      </c>
      <c r="M1846" t="inlineStr">
        <is>
          <t>BACKGROUND: Impulsivity is a defining characteristic of attention-deficit/hyperactivity disorder (ADHD), which has been associated with substance use disorders, higher accident rates, and lower educational and occupational outcomes. The meso-and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t>
        </is>
      </c>
      <c r="P1846" t="inlineStr">
        <is>
          <t>10.1016/j.bpsc.2021.05.002</t>
        </is>
      </c>
      <c r="R1846">
        <f>HYPERLINK("http://dx.doi.org/10.1016/j.bpsc.2021.05.002","http://dx.doi.org/10.1016/j.bpsc.2021.05.002")</f>
        <v/>
      </c>
      <c r="AD1846">
        <f>HYPERLINK("https%3A%2F%2Fwww.webofscience.com%2Fwos%2Fwoscc%2Ffull-record%2FWOS:000805143700010","View Full Record in Web of Science")</f>
        <v/>
      </c>
    </row>
    <row r="1847" hidden="1">
      <c r="A1847" t="inlineStr">
        <is>
          <t>Genome data based deep learning identified new genes predicting pharmacological treatment response of attention deficit hyperactivity disorder</t>
        </is>
      </c>
      <c r="B1847">
        <f>IF(COUNTIF($A$1:A1846,
IF(ISNUMBER(MATCH(RIGHT(TRIM(A1846),1),{".",",",";",":","!","?"},0)),
LEFT(TRIM(A1846),LEN(TRIM(A1846))-1),
TRIM(A1846)
))=1,
"Not Duplicate",
"Duplicate")</f>
        <v/>
      </c>
      <c r="C1847">
        <f>_xlfn.IFNA(_xlfn.XLOOKUP(A1847, Table1[Title], Table1[Inclusion/Exclusion Decision]), "Added studies")</f>
        <v/>
      </c>
      <c r="D1847" t="inlineStr">
        <is>
          <t>Zhao, YL; Fu, Z; Barnett, EJ; Wang, N; Zhang, KFX; Gao, XP; Zheng, XY; Tian, JB; Zhang, H; Ding, XT; Li, SX; Li, SY; Cao, QJ; Chang, SH; Wang, YF; Faraone, SV; Yang, L</t>
        </is>
      </c>
      <c r="H1847" t="n">
        <v>2025</v>
      </c>
      <c r="I1847" t="n">
        <v>15</v>
      </c>
      <c r="J1847" t="n">
        <v>1</v>
      </c>
      <c r="M1847" t="inlineStr">
        <is>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 &amp; iuml;ve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 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clinical applications.</t>
        </is>
      </c>
      <c r="P1847" t="inlineStr">
        <is>
          <t>10.1038/s41398-025-03250-5</t>
        </is>
      </c>
      <c r="R1847">
        <f>HYPERLINK("http://dx.doi.org/10.1038/s41398-025-03250-5","http://dx.doi.org/10.1038/s41398-025-03250-5")</f>
        <v/>
      </c>
      <c r="AD1847">
        <f>HYPERLINK("https%3A%2F%2Fwww.webofscience.com%2Fwos%2Fwoscc%2Ffull-record%2FWOS:001416327900001","View Full Record in Web of Science")</f>
        <v/>
      </c>
    </row>
    <row r="1848" hidden="1">
      <c r="A1848" t="inlineStr">
        <is>
          <t>Classification of drug-naive children with attention-deficit/hyperactivity disorder from typical development controls using resting-state fMRI and graph theoretical approach</t>
        </is>
      </c>
      <c r="B1848">
        <f>IF(COUNTIF($A$1:A1847,
IF(ISNUMBER(MATCH(RIGHT(TRIM(A1847),1),{".",",",";",":","!","?"},0)),
LEFT(TRIM(A1847),LEN(TRIM(A1847))-1),
TRIM(A1847)
))=1,
"Not Duplicate",
"Duplicate")</f>
        <v/>
      </c>
      <c r="C1848">
        <f>_xlfn.IFNA(_xlfn.XLOOKUP(A1848, Table1[Title], Table1[Inclusion/Exclusion Decision]), "Added studies")</f>
        <v/>
      </c>
      <c r="D1848" t="inlineStr">
        <is>
          <t>Rezaei, M; Zare, H; Hakimdavoodi, H; Nasseri, S; Hebrani, P</t>
        </is>
      </c>
      <c r="H1848" t="n">
        <v>2022</v>
      </c>
      <c r="I1848" t="n">
        <v>16</v>
      </c>
      <c r="M1848" t="inlineStr">
        <is>
          <t>Background and objectivesThe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methodsWe investigated the performances of rs-fMRI data for classifying drug-naive children with ADHD from TD controls. Fifty six drug-naive ADHD children (average age 11.86 +/- 2.21 years; 49 male) and 56 age matched TD controls (average age 11.51 +/- 1.77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ConclusionPattern recognition and graph measures of the brain networks, based on the rs-fMRI data, can efficiently assist in the classification of ADHD children from TD controls.</t>
        </is>
      </c>
      <c r="P1848" t="inlineStr">
        <is>
          <t>10.3389/fnhum.2022.948706</t>
        </is>
      </c>
      <c r="R1848">
        <f>HYPERLINK("http://dx.doi.org/10.3389/fnhum.2022.948706","http://dx.doi.org/10.3389/fnhum.2022.948706")</f>
        <v/>
      </c>
      <c r="AD1848">
        <f>HYPERLINK("https%3A%2F%2Fwww.webofscience.com%2Fwos%2Fwoscc%2Ffull-record%2FWOS:000848096400001","View Full Record in Web of Science")</f>
        <v/>
      </c>
    </row>
    <row r="1849" hidden="1">
      <c r="A1849" t="inlineStr">
        <is>
          <t>Data-driven identification of subtypes of executive function across typical development, attention deficit hyperactivity disorder, and autism spectrum disorders</t>
        </is>
      </c>
      <c r="B1849">
        <f>IF(COUNTIF($A$1:A1848,
IF(ISNUMBER(MATCH(RIGHT(TRIM(A1848),1),{".",",",";",":","!","?"},0)),
LEFT(TRIM(A1848),LEN(TRIM(A1848))-1),
TRIM(A1848)
))=1,
"Not Duplicate",
"Duplicate")</f>
        <v/>
      </c>
      <c r="C1849">
        <f>_xlfn.IFNA(_xlfn.XLOOKUP(A1849, Table1[Title], Table1[Inclusion/Exclusion Decision]), "Added studies")</f>
        <v/>
      </c>
      <c r="D1849" t="inlineStr">
        <is>
          <t>Vaidya, CJ; You, XZ; Mostofsky, S; Pereira, F; Berl, MM; Kenworthy, L</t>
        </is>
      </c>
      <c r="H1849" t="n">
        <v>2020</v>
      </c>
      <c r="I1849" t="n">
        <v>61</v>
      </c>
      <c r="J1849" t="n">
        <v>1</v>
      </c>
      <c r="M1849"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8-14-year-old children with and without ADHD and ASD from two independent cohorts (discovery N = 320; replication N =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 =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 =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t>
        </is>
      </c>
      <c r="P1849" t="inlineStr">
        <is>
          <t>10.1111/jcpp.13114</t>
        </is>
      </c>
      <c r="R1849">
        <f>HYPERLINK("http://dx.doi.org/10.1111/jcpp.13114","http://dx.doi.org/10.1111/jcpp.13114")</f>
        <v/>
      </c>
      <c r="AD1849">
        <f>HYPERLINK("https%3A%2F%2Fwww.webofscience.com%2Fwos%2Fwoscc%2Ffull-record%2FWOS:000486598700001","View Full Record in Web of Science")</f>
        <v/>
      </c>
    </row>
    <row r="1850" hidden="1">
      <c r="A1850" t="inlineStr">
        <is>
          <t>Artificial Intelligence (AI) in Neurofeedback Therapy Using Electroencephalography (EEG), Heart Rate Variability (HRV), and Galvanic Skin Response (GSR): A Review</t>
        </is>
      </c>
      <c r="B1850">
        <f>IF(COUNTIF($A$1:A1849,
IF(ISNUMBER(MATCH(RIGHT(TRIM(A1849),1),{".",",",";",":","!","?"},0)),
LEFT(TRIM(A1849),LEN(TRIM(A1849))-1),
TRIM(A1849)
))=1,
"Not Duplicate",
"Duplicate")</f>
        <v/>
      </c>
      <c r="C1850">
        <f>_xlfn.IFNA(_xlfn.XLOOKUP(A1850, Table1[Title], Table1[Inclusion/Exclusion Decision]), "Added studies")</f>
        <v/>
      </c>
      <c r="D1850" t="inlineStr">
        <is>
          <t>Zakaria, TM; Langi, AZR; Nazaruddin, MS; Anshori, I</t>
        </is>
      </c>
      <c r="H1850" t="n">
        <v>2025</v>
      </c>
      <c r="I1850" t="n">
        <v>13</v>
      </c>
      <c r="M1850" t="inlineStr">
        <is>
          <t>Attention problems, such as attention deficit hyperactivity disorder (ADHD), have a significant impact on quality of life and academic achievement. Using Electroencephalogram (EEG), Heart Rate Variability (HRV), and Galvanic Skin Response (GSR), this literature review analyzes the use of Artificial Intelligence (AI) in Neurofeedback Therapy (NFT). The proposed framework, detailed and illustrated in AI-powered NFT applications, emphasizes AI's pivotal role in preprocessing data, feature extraction, and AI model analysis, enabling dynamic adjustment of therapy protocols based on real-time physiological responses and facilitating remote therapy via Cloud AI. Although artificial intelligence has begun to be integrated into NFTs, its use is still in its early stages and presents a few challenges. The lack of representative datasets for training AI models, the complexities of processing biometric data (EEG, HRV, GSR), and the high infrastructure costs required for implementation are the key barriers to widespread adoption. Additionally, the general adoption of this technology is restricted by concerns regarding patient security and data privacy. The paper emphasizes the role of artificial intelligence in preprocessing data, feature extraction, and AI model analysis by integrating current research findings. The authors propose a novel approach to enhance the efficacy of neurofeedback therapy by integrating artificial intelligence with EEG, HRV, and GSR data, even though most of the content is derived from previous research. The researchers achieved substantial results by employing CNN, SVM, and LSTM to identify EEG, HRV, and GSR signals. However, challenges such as overfitting, data noise, and ethical concerns persist. The objective of this review is to offer a fair evaluation of the current state of artificial intelligence in NFT, identify gaps in the literature, and propose future research directions. These directions include the development of robust AI algorithms, the integration of NFT with emerging technologies such as virtual reality, ethical and societal implications, and AI-powered NFT applications. Additionally, this review proposes a framework for the integration of AI into NFT. AI-powered NFT has the potential to revolutionize the treatment of attention disorders and enhance the outcomes for those who are affected by surmounting these obstacles.</t>
        </is>
      </c>
      <c r="P1850" t="inlineStr">
        <is>
          <t>10.1109/ACCESS.2025.3582805</t>
        </is>
      </c>
      <c r="R1850">
        <f>HYPERLINK("http://dx.doi.org/10.1109/ACCESS.2025.3582805","http://dx.doi.org/10.1109/ACCESS.2025.3582805")</f>
        <v/>
      </c>
      <c r="AD1850">
        <f>HYPERLINK("https%3A%2F%2Fwww.webofscience.com%2Fwos%2Fwoscc%2Ffull-record%2FWOS:001542429700029","View Full Record in Web of Science")</f>
        <v/>
      </c>
    </row>
    <row r="1851">
      <c r="A1851" t="inlineStr">
        <is>
          <t>Acoustic and Text Features Analysis for Adult ADHD Screening: A Data-Driven Approach Utilizing DIVA Interview</t>
        </is>
      </c>
      <c r="B1851">
        <f>IF(COUNTIF($A$1:A1850,
IF(ISNUMBER(MATCH(RIGHT(TRIM(A1850),1),{".",",",";",":","!","?"},0)),
LEFT(TRIM(A1850),LEN(TRIM(A1850))-1),
TRIM(A1850)
))=1,
"Not Duplicate",
"Duplicate")</f>
        <v/>
      </c>
      <c r="C1851">
        <f>_xlfn.IFNA(_xlfn.XLOOKUP(A1851, Table1[Title], Table1[Inclusion/Exclusion Decision]), "Added studies")</f>
        <v/>
      </c>
      <c r="D1851" t="inlineStr">
        <is>
          <t>Li, SL; Nair, R; Naqvi, SM</t>
        </is>
      </c>
      <c r="H1851" t="n">
        <v>2024</v>
      </c>
      <c r="I1851" t="n">
        <v>12</v>
      </c>
      <c r="M1851"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P1851" t="inlineStr">
        <is>
          <t>10.1109/JTEHM.2024.3369764</t>
        </is>
      </c>
      <c r="R1851">
        <f>HYPERLINK("http://dx.doi.org/10.1109/JTEHM.2024.3369764","http://dx.doi.org/10.1109/JTEHM.2024.3369764")</f>
        <v/>
      </c>
      <c r="AD1851">
        <f>HYPERLINK("https%3A%2F%2Fwww.webofscience.com%2Fwos%2Fwoscc%2Ffull-record%2FWOS:001184747000001","View Full Record in Web of Science")</f>
        <v/>
      </c>
    </row>
    <row r="1852" hidden="1">
      <c r="A1852" t="inlineStr">
        <is>
          <t>A Deep Learning-Derived Transdiagnostic Signature Indexing Hypoarousal and Impulse Control: Implications for Treatment Prediction in Psychiatric Disorders</t>
        </is>
      </c>
      <c r="B1852">
        <f>IF(COUNTIF($A$1:A1851,
IF(ISNUMBER(MATCH(RIGHT(TRIM(A1851),1),{".",",",";",":","!","?"},0)),
LEFT(TRIM(A1851),LEN(TRIM(A1851))-1),
TRIM(A1851)
))=1,
"Not Duplicate",
"Duplicate")</f>
        <v/>
      </c>
      <c r="C1852">
        <f>_xlfn.IFNA(_xlfn.XLOOKUP(A1852, Table1[Title], Table1[Inclusion/Exclusion Decision]), "Added studies")</f>
        <v/>
      </c>
      <c r="D1852" t="inlineStr">
        <is>
          <t>Meijs, H; Luykx, JJ; van der Vinne, N; Breteler, R; Gordon, E; Sack, AT; van Dijk, H; Arns, M</t>
        </is>
      </c>
      <c r="H1852" t="n">
        <v>2025</v>
      </c>
      <c r="I1852" t="n">
        <v>10</v>
      </c>
      <c r="J1852" t="n">
        <v>6</v>
      </c>
      <c r="M1852" t="inlineStr">
        <is>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t>
        </is>
      </c>
      <c r="P1852" t="inlineStr">
        <is>
          <t>10.1016/j.bpsc.2024.07.027</t>
        </is>
      </c>
      <c r="R1852">
        <f>HYPERLINK("http://dx.doi.org/10.1016/j.bpsc.2024.07.027","http://dx.doi.org/10.1016/j.bpsc.2024.07.027")</f>
        <v/>
      </c>
      <c r="AD1852">
        <f>HYPERLINK("https%3A%2F%2Fwww.webofscience.com%2Fwos%2Fwoscc%2Ffull-record%2FWOS:001509195700002","View Full Record in Web of Science")</f>
        <v/>
      </c>
    </row>
    <row r="1853" hidden="1">
      <c r="A1853" t="inlineStr">
        <is>
          <t>Mouse movement measures enhance the stop-signal task in adult ADHD assessment</t>
        </is>
      </c>
      <c r="B1853">
        <f>IF(COUNTIF($A$1:A1852,
IF(ISNUMBER(MATCH(RIGHT(TRIM(A1852),1),{".",",",";",":","!","?"},0)),
LEFT(TRIM(A1852),LEN(TRIM(A1852))-1),
TRIM(A1852)
))=1,
"Not Duplicate",
"Duplicate")</f>
        <v/>
      </c>
      <c r="C1853">
        <f>_xlfn.IFNA(_xlfn.XLOOKUP(A1853, Table1[Title], Table1[Inclusion/Exclusion Decision]), "Added studies")</f>
        <v/>
      </c>
      <c r="D1853" t="inlineStr">
        <is>
          <t>Leontyev, A; Yamauchi, T</t>
        </is>
      </c>
      <c r="H1853" t="n">
        <v>2019</v>
      </c>
      <c r="I1853" t="n">
        <v>14</v>
      </c>
      <c r="J1853" t="n">
        <v>11</v>
      </c>
      <c r="M1853" t="inlineStr">
        <is>
          <t>The accurate detection of attention-deficit/hyperactivity disorder (ADHD) symptoms, such as inattentiveness and behavioral disinhibition, is crucial for delivering timely assistance and treatment. ADHD is commonly diagnosed and studied with specialized questionnaires and behavioral tests such as the stop-signal task. However, in cases of late-onset or mild forms of ADHD, behavioral measures often fail to gauge the deficiencies well-highlighted by questionnaires. To improve the sensitivity of behavioral tests, we propose a novel version of the stop-signal task (SST), which integrates mouse cursor tracking. In two studies, we investigated whether introducing mouse movement measures to the stop-signal task improves associations with questionnaire-based measures, as compared to the traditional (keypress-based) version of SST. We also scrutinized the influence of different parameters of stop-signal tasks, such as the method of stop-signal delay setting or definition of response inhibition failure, on these associations. Our results show that a) SSRT has weak association with impulsivity, while mouse movement measures have strong and significant association with impulsivity; b) machine learning models trained on the mouse movement data from known participants using nested cross-validation procedure can accurately predict impulsivity ratings of unknown participants; c) mouse movement features such as maximum acceleration and maximum velocity are among the most important predictors for impulsivity; d) using preset stop-signal delays prompts behavior that is more indicative of impulsivity.</t>
        </is>
      </c>
      <c r="P1853" t="inlineStr">
        <is>
          <t>10.1371/journal.pone.0225437</t>
        </is>
      </c>
      <c r="R1853">
        <f>HYPERLINK("http://dx.doi.org/10.1371/journal.pone.0225437","http://dx.doi.org/10.1371/journal.pone.0225437")</f>
        <v/>
      </c>
      <c r="AD1853">
        <f>HYPERLINK("https%3A%2F%2Fwww.webofscience.com%2Fwos%2Fwoscc%2Ffull-record%2FWOS:000533892300018","View Full Record in Web of Science")</f>
        <v/>
      </c>
    </row>
    <row r="1854" hidden="1">
      <c r="A1854" t="inlineStr">
        <is>
          <t>Altered Periodic Dynamics in the Default Mode Network in Autism and Attention-Deficit/Hyperactivity Disorder</t>
        </is>
      </c>
      <c r="B1854">
        <f>IF(COUNTIF($A$1:A1853,
IF(ISNUMBER(MATCH(RIGHT(TRIM(A1853),1),{".",",",";",":","!","?"},0)),
LEFT(TRIM(A1853),LEN(TRIM(A1853))-1),
TRIM(A1853)
))=1,
"Not Duplicate",
"Duplicate")</f>
        <v/>
      </c>
      <c r="C1854">
        <f>_xlfn.IFNA(_xlfn.XLOOKUP(A1854, Table1[Title], Table1[Inclusion/Exclusion Decision]), "Added studies")</f>
        <v/>
      </c>
      <c r="D1854" t="inlineStr">
        <is>
          <t>Curtin, P; Neufeld, J; Curtin, A; Arora, M; Bölte, S</t>
        </is>
      </c>
      <c r="H1854" t="n">
        <v>2022</v>
      </c>
      <c r="I1854" t="n">
        <v>91</v>
      </c>
      <c r="J1854" t="n">
        <v>11</v>
      </c>
      <c r="M1854" t="inlineStr">
        <is>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t>
        </is>
      </c>
      <c r="P1854" t="inlineStr">
        <is>
          <t>10.1016/j.biopsych.2022.01.010</t>
        </is>
      </c>
      <c r="R1854">
        <f>HYPERLINK("http://dx.doi.org/10.1016/j.biopsych.2022.01.010","http://dx.doi.org/10.1016/j.biopsych.2022.01.010")</f>
        <v/>
      </c>
      <c r="AD1854">
        <f>HYPERLINK("https%3A%2F%2Fwww.webofscience.com%2Fwos%2Fwoscc%2Ffull-record%2FWOS:000830857200008","View Full Record in Web of Science")</f>
        <v/>
      </c>
    </row>
    <row r="1855" hidden="1">
      <c r="A1855" t="inlineStr">
        <is>
          <t>Clinical Validation of Eye Vergence as an Objective Marker for Diagnosis of ADHD in Children</t>
        </is>
      </c>
      <c r="B1855">
        <f>IF(COUNTIF($A$1:A1854,
IF(ISNUMBER(MATCH(RIGHT(TRIM(A1854),1),{".",",",";",":","!","?"},0)),
LEFT(TRIM(A1854),LEN(TRIM(A1854))-1),
TRIM(A1854)
))=1,
"Not Duplicate",
"Duplicate")</f>
        <v/>
      </c>
      <c r="C1855">
        <f>_xlfn.IFNA(_xlfn.XLOOKUP(A1855, Table1[Title], Table1[Inclusion/Exclusion Decision]), "Added studies")</f>
        <v/>
      </c>
      <c r="D1855" t="inlineStr">
        <is>
          <t>Casal, PV; Esposito, FL; Martínez, IM; Capdevila, A; Puig, MS; de la Osa, N; Ezpeleta, L; Lluna, API; Faraone, SV; Ramos-Quiroga, JA; Supèr, H; Cañete, J</t>
        </is>
      </c>
      <c r="H1855" t="n">
        <v>2019</v>
      </c>
      <c r="I1855" t="n">
        <v>23</v>
      </c>
      <c r="J1855" t="n">
        <v>6</v>
      </c>
      <c r="M1855" t="inlineStr">
        <is>
          <t>Objective: ADHD youth show poor oculomotor control. Recent research shows that attention-related eye vergence is weak in ADHD children. Method: To validate vergence as a marker to classify ADHD, we assessed the modulation in the angle of vergence of children (n = 43) previously diagnosed with ADHD while performing an attention task and compared the results with age-matched clinical controls (n = 19) and healthy peers (n = 30). Results: We observed strong vergence responses in healthy participants and weak vergence in the clinical controls. ADHD children showed no significant vergence responses. Machine-learning models classified ADHD patients (n = 21) from healthy controls (n = 21) with an accuracy of 96.3% (false positive [FP]: 5.12%; false negative [FN]: 0%; area under the curve [AUC]: 0.99) and ADHD children (n = 11) from clinical controls (n = 14) with an accuracy of 85.7% (FP: 4.5%; FN: 19.2%, AUC: 0.90). Conclusion: In combination with an attention task, vergence responses can be used as an objective marker to detect ADHD in children.</t>
        </is>
      </c>
      <c r="P1855" t="inlineStr">
        <is>
          <t>10.1177/1087054717749931</t>
        </is>
      </c>
      <c r="R1855">
        <f>HYPERLINK("http://dx.doi.org/10.1177/1087054717749931","http://dx.doi.org/10.1177/1087054717749931")</f>
        <v/>
      </c>
      <c r="AD1855">
        <f>HYPERLINK("https%3A%2F%2Fwww.webofscience.com%2Fwos%2Fwoscc%2Ffull-record%2FWOS:000461761100007","View Full Record in Web of Science")</f>
        <v/>
      </c>
    </row>
    <row r="1856" hidden="1">
      <c r="A1856" t="inlineStr">
        <is>
          <t>Time Series Classification of Autism Spectrum Disorder Using the Light-Adapted Electroretinogram</t>
        </is>
      </c>
      <c r="B1856">
        <f>IF(COUNTIF($A$1:A1855,
IF(ISNUMBER(MATCH(RIGHT(TRIM(A1855),1),{".",",",";",":","!","?"},0)),
LEFT(TRIM(A1855),LEN(TRIM(A1855))-1),
TRIM(A1855)
))=1,
"Not Duplicate",
"Duplicate")</f>
        <v/>
      </c>
      <c r="C1856">
        <f>_xlfn.IFNA(_xlfn.XLOOKUP(A1856, Table1[Title], Table1[Inclusion/Exclusion Decision]), "Added studies")</f>
        <v/>
      </c>
      <c r="D1856" t="inlineStr">
        <is>
          <t>Chistiakov, S; Dolganov, A; Constable, PA; Zhdanov, A; Kulyabin, M; Thompson, DA; Lee, IO; Albasu, F; Borisov, V; Ronkin, M</t>
        </is>
      </c>
      <c r="H1856" t="n">
        <v>2025</v>
      </c>
      <c r="I1856" t="n">
        <v>12</v>
      </c>
      <c r="J1856" t="n">
        <v>9</v>
      </c>
      <c r="M1856" t="inlineStr">
        <is>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t>
        </is>
      </c>
      <c r="P1856" t="inlineStr">
        <is>
          <t>10.3390/bioengineering12090951</t>
        </is>
      </c>
      <c r="R1856">
        <f>HYPERLINK("http://dx.doi.org/10.3390/bioengineering12090951","http://dx.doi.org/10.3390/bioengineering12090951")</f>
        <v/>
      </c>
      <c r="AD1856">
        <f>HYPERLINK("https%3A%2F%2Fwww.webofscience.com%2Fwos%2Fwoscc%2Ffull-record%2FWOS:001580265300001","View Full Record in Web of Science")</f>
        <v/>
      </c>
    </row>
    <row r="1857" hidden="1">
      <c r="A1857" t="inlineStr">
        <is>
          <t>MicroRNAs serve as prediction and treatment-response biomarkers of attention-deficit/hyperactivity disorder and promote the differentiation of neuronal cells by repressing the apoptosis pathway</t>
        </is>
      </c>
      <c r="B1857">
        <f>IF(COUNTIF($A$1:A1856,
IF(ISNUMBER(MATCH(RIGHT(TRIM(A1856),1),{".",",",";",":","!","?"},0)),
LEFT(TRIM(A1856),LEN(TRIM(A1856))-1),
TRIM(A1856)
))=1,
"Not Duplicate",
"Duplicate")</f>
        <v/>
      </c>
      <c r="C1857">
        <f>_xlfn.IFNA(_xlfn.XLOOKUP(A1857, Table1[Title], Table1[Inclusion/Exclusion Decision]), "Added studies")</f>
        <v/>
      </c>
      <c r="D1857" t="inlineStr">
        <is>
          <t>Wang, LJ; Kuo, HC; Lee, SY; Huang, LH; Lin, YY; Lin, PH; Li, SC</t>
        </is>
      </c>
      <c r="H1857" t="n">
        <v>2022</v>
      </c>
      <c r="I1857" t="n">
        <v>12</v>
      </c>
      <c r="J1857" t="n">
        <v>1</v>
      </c>
      <c r="M1857" t="inlineStr">
        <is>
          <t>Attention-deficit/hyperactivity disorder (ADHD) is a highly heritable neurodevelopmental disorder. This study aimed to examine whether miRNA expression abundance in total white blood cells (WBCs) facilitated the identification of ADHD and reflected its response to treatment. Furthermore, whether miRNA markers facilitated the growth of the human cortical neuronal (HCN-2) cells was also investigated. Total WBC samples were collected from 145 patients and 83 controls, followed by RNA extraction and qPCR assays. Subsequently, WBC samples were also collected at the endpoint from ADHD patients who had undergone 12 months of methylphenidate treatment. The determined Delta Ct values of 12 miRNAs were applied to develop an ADHD prediction model and to estimate the correlation with treatment response. The prediction model applying the Delta Ct values of 12 examined miRNAs (using machine learning algorithm) demonstrated good validity in discriminating ADHD patients from controls (sensitivity: 96%; specificity: 94.2%). Among the 92 ADHD patients completing the 12-month follow-up, miR-140-3p, miR-27a-3p, miR-486-5p, and miR-151-5p showed differential trends of Delta Ct values between treatment responders and non-responders. In addition, the in vitro cell model revealed that miR-140-3p and miR-126-5p promoted the differentiation of HCN-2 cells by enhancing the length of neurons and the number of junctions. Microarray and flow cytometry assays confirmed that this promotion was achieved by repressing apoptosis and/or necrosis. The findings of this study suggest that the expression levels of miRNAs have the potential to serve as both diagnostic and therapeutic biomarkers for ADHD. The possible biological mechanisms of these biomarker miRNAs in ADHD pathophysiology were also clarified.</t>
        </is>
      </c>
      <c r="P1857" t="inlineStr">
        <is>
          <t>10.1038/s41398-022-01832-1</t>
        </is>
      </c>
      <c r="R1857">
        <f>HYPERLINK("http://dx.doi.org/10.1038/s41398-022-01832-1","http://dx.doi.org/10.1038/s41398-022-01832-1")</f>
        <v/>
      </c>
      <c r="AD1857">
        <f>HYPERLINK("https%3A%2F%2Fwww.webofscience.com%2Fwos%2Fwoscc%2Ffull-record%2FWOS:000757929400001","View Full Record in Web of Science")</f>
        <v/>
      </c>
    </row>
    <row r="1858" hidden="1">
      <c r="A1858" t="inlineStr">
        <is>
          <t>Applying artificial intelligence in neurodevelopmental disorders management and research</t>
        </is>
      </c>
      <c r="B1858">
        <f>IF(COUNTIF($A$1:A1857,
IF(ISNUMBER(MATCH(RIGHT(TRIM(A1857),1),{".",",",";",":","!","?"},0)),
LEFT(TRIM(A1857),LEN(TRIM(A1857))-1),
TRIM(A1857)
))=1,
"Not Duplicate",
"Duplicate")</f>
        <v/>
      </c>
      <c r="C1858">
        <f>_xlfn.IFNA(_xlfn.XLOOKUP(A1858, Table1[Title], Table1[Inclusion/Exclusion Decision]), "Added studies")</f>
        <v/>
      </c>
      <c r="D1858" t="inlineStr">
        <is>
          <t>Mohamed, S; Ben-Jaafar, A; Frimpong, M; Roy, S; Sanker, V; Nkrumah-Boateng, PA; Imran, S; Mumeen, AA; Mohamed, S; Wireko, AA</t>
        </is>
      </c>
      <c r="H1858" t="n">
        <v>2026</v>
      </c>
      <c r="I1858" t="n">
        <v>31</v>
      </c>
      <c r="J1858" t="n">
        <v>1</v>
      </c>
      <c r="M1858" t="inlineStr">
        <is>
          <t>Artificial intelligence (AI) is increasingly being used in the diagnosis, treatment, and monitoring of neurodevelopmental disorders, enabling earlier detection, personalised interventions, and continuous support. Traditional machine-learning models such as logistic regression, random forests, and support vector machines remain valuable for their interpretability and their ability to integrate multimodal clinical data. Deep-learning (DL) approaches, including convolutional neural networks and transformer-based architectures, improve the analysis of neuroimaging and behavioural datasets and strengthen diagnostic and prognostic performance. Important challenges remain, including limited transparency in DL systems, ongoing concerns about data privacy and algorithmic bias, and a lack of large and diverse paediatric datasets that restricts generalisability. Interpretability tools such as SHAP and LIME offer partial solutions but still lack standardised evaluation. At the same time, AI-driven robotic platforms are enhancing therapeutic engagement and supporting skill acquisition in children with neurodevelopmental conditions. This review highlights that AI tools have strong potential to act as clinical adjuncts rather than replacements, providing earlier detection, personalised management, and scalable care models. Realising this potential will require rigorous validation, ethical safeguards, and thoughtful integration into human-led care pathways.</t>
        </is>
      </c>
      <c r="P1858" t="inlineStr">
        <is>
          <t>10.1186/s40001-025-03740-8</t>
        </is>
      </c>
      <c r="R1858">
        <f>HYPERLINK("http://dx.doi.org/10.1186/s40001-025-03740-8","http://dx.doi.org/10.1186/s40001-025-03740-8")</f>
        <v/>
      </c>
      <c r="AD1858">
        <f>HYPERLINK("https%3A%2F%2Fwww.webofscience.com%2Fwos%2Fwoscc%2Ffull-record%2FWOS:001680924500002","View Full Record in Web of Science")</f>
        <v/>
      </c>
    </row>
    <row r="1859">
      <c r="A1859" t="inlineStr">
        <is>
          <t>Automatic diagnosis of schizophrenia and attention deficit hyperactivity disorder in rs-fMRI modality using convolutional autoencoder model and interval type-2 fuzzy regression</t>
        </is>
      </c>
      <c r="B1859">
        <f>IF(COUNTIF($A$1:A1858,
IF(ISNUMBER(MATCH(RIGHT(TRIM(A1858),1),{".",",",";",":","!","?"},0)),
LEFT(TRIM(A1858),LEN(TRIM(A1858))-1),
TRIM(A1858)
))=1,
"Not Duplicate",
"Duplicate")</f>
        <v/>
      </c>
      <c r="C1859">
        <f>_xlfn.IFNA(_xlfn.XLOOKUP(A1859, Table1[Title], Table1[Inclusion/Exclusion Decision]), "Added studies")</f>
        <v/>
      </c>
      <c r="D1859" t="inlineStr">
        <is>
          <t>Shoeibi, A; Ghassemi, N; Khodatars, M; Moridian, P; Khosravi, A; Zare, A; Gorriz, JM; Chale-Chale, AH; Khadem, A; Acharya, UR</t>
        </is>
      </c>
      <c r="H1859" t="n">
        <v>2023</v>
      </c>
      <c r="I1859" t="n">
        <v>17</v>
      </c>
      <c r="J1859" t="n">
        <v>6</v>
      </c>
      <c r="M1859" t="inlineStr">
        <is>
          <t>Nowadays, many people worldwide suffer from brain disorders, and their health is in danger. So far, numerous methods have been proposed for the diagnosis of Schizophrenia (SZ) and attention deficit hyperactivity disorder (ADHD), among which functional magnetic resonance imaging (fMRI) modalities are known as a popular method among physicians. This paper presents an SZ and ADHD intelligent detection method of resting-state fMRI (rs-fMRI) modality using a new deep learning method. The University of California Los Angeles dataset, which contains the rs-fMRI modalities of SZ and ADHD patients, has been used for experiments. The FMRIB software library toolbox first performed preprocessing on rs-fMRI data. Then, a convolutional Autoencoder model with the proposed number of layers is used to extract features from rs-fMRI data. In the classification step, a new fuzzy method called interval type-2 fuzzy regression (IT2FR) is introduced and then optimized by genetic algorithm, particle swarm optimization, and gray wolf optimization (GWO) techniques. Also, the results of IT2FR methods are compared with multilayer perceptron, k-nearest neighbors, support vector machine, random forest, and decision tree, and adaptive neuro-fuzzy inference system methods. The experiment results show that the IT2FR method with the GWO optimization algorithm has achieved satisfactory results compared to other classifier methods. Finally, the proposed classification technique was able to provide 72.71% accuracy.</t>
        </is>
      </c>
      <c r="P1859" t="inlineStr">
        <is>
          <t>10.1007/s11571-022-09897-w</t>
        </is>
      </c>
      <c r="R1859">
        <f>HYPERLINK("http://dx.doi.org/10.1007/s11571-022-09897-w","http://dx.doi.org/10.1007/s11571-022-09897-w")</f>
        <v/>
      </c>
      <c r="AD1859">
        <f>HYPERLINK("https%3A%2F%2Fwww.webofscience.com%2Fwos%2Fwoscc%2Ffull-record%2FWOS:000884127700001","View Full Record in Web of Science")</f>
        <v/>
      </c>
    </row>
    <row r="1860" hidden="1">
      <c r="A1860" t="inlineStr">
        <is>
          <t>Detection of ADHD from EEG signals using new hybrid decomposition and deep learning techniques</t>
        </is>
      </c>
      <c r="B1860">
        <f>IF(COUNTIF($A$1:A1859,
IF(ISNUMBER(MATCH(RIGHT(TRIM(A1859),1),{".",",",";",":","!","?"},0)),
LEFT(TRIM(A1859),LEN(TRIM(A1859))-1),
TRIM(A1859)
))=1,
"Not Duplicate",
"Duplicate")</f>
        <v/>
      </c>
      <c r="C1860">
        <f>_xlfn.IFNA(_xlfn.XLOOKUP(A1860, Table1[Title], Table1[Inclusion/Exclusion Decision]), "Added studies")</f>
        <v/>
      </c>
      <c r="D1860" t="inlineStr">
        <is>
          <t>Esas, MY; Latifoglu, F</t>
        </is>
      </c>
      <c r="H1860" t="n">
        <v>2023</v>
      </c>
      <c r="I1860" t="n">
        <v>20</v>
      </c>
      <c r="J1860" t="n">
        <v>3</v>
      </c>
      <c r="M1860" t="inlineStr">
        <is>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t>
        </is>
      </c>
      <c r="P1860" t="inlineStr">
        <is>
          <t>10.1088/1741-2552/acc902</t>
        </is>
      </c>
      <c r="R1860">
        <f>HYPERLINK("http://dx.doi.org/10.1088/1741-2552/acc902","http://dx.doi.org/10.1088/1741-2552/acc902")</f>
        <v/>
      </c>
      <c r="AD1860">
        <f>HYPERLINK("https%3A%2F%2Fwww.webofscience.com%2Fwos%2Fwoscc%2Ffull-record%2FWOS:001000809800001","View Full Record in Web of Science")</f>
        <v/>
      </c>
    </row>
    <row r="1861" hidden="1">
      <c r="A1861" t="inlineStr">
        <is>
          <t>Auxiliary Diagnosis of Children With Attention-Deficit/Hyperactivity Disorder Using Eye-Tracking and Digital Biomarkers: Case-Control Study</t>
        </is>
      </c>
      <c r="B1861">
        <f>IF(COUNTIF($A$1:A1860,
IF(ISNUMBER(MATCH(RIGHT(TRIM(A1860),1),{".",",",";",":","!","?"},0)),
LEFT(TRIM(A1860),LEN(TRIM(A1860))-1),
TRIM(A1860)
))=1,
"Not Duplicate",
"Duplicate")</f>
        <v/>
      </c>
      <c r="C1861">
        <f>_xlfn.IFNA(_xlfn.XLOOKUP(A1861, Table1[Title], Table1[Inclusion/Exclusion Decision]), "Added studies")</f>
        <v/>
      </c>
      <c r="D1861" t="inlineStr">
        <is>
          <t>Liu, ZL; Li, JK; Zhang, YY; Wu, D; Huo, YY; Yang, JX; Zhang, MS; Dong, CF; Jiang, LH; Sun, RH; Zhou, RY; Li, F; Yu, XD; Zhu, DQ; Guo, Y; Chen, JJ</t>
        </is>
      </c>
      <c r="H1861" t="n">
        <v>2024</v>
      </c>
      <c r="I1861" t="n">
        <v>12</v>
      </c>
      <c r="M1861" t="inlineStr">
        <is>
          <t>Background: Attention-deficit/hyperactivity disorder (ADHD) is a common neurodevelopmental disorder in school-aged children. The lack of objective biomarkers forADHD often results in missed diagnoses or misdiagnoses, which lead to inappropriate or delayed interventions. Eye-tracking technology provides an objective method to assess children's neuropsychological behavior. Objective: Theaimofthisstudywastodevelopanobjectiveandreliableauxiliary diagnosticsystemforADHDusing eye-tracking technology. This system would be valuablefor screening for ADHD in schoolsand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theADHD group with children aged 9 to 10 years, and this difference remained relatively stable overtime,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t>
        </is>
      </c>
      <c r="P1861" t="inlineStr">
        <is>
          <t>10.2196/58927</t>
        </is>
      </c>
      <c r="R1861">
        <f>HYPERLINK("http://dx.doi.org/10.2196/58927","http://dx.doi.org/10.2196/58927")</f>
        <v/>
      </c>
      <c r="AD1861">
        <f>HYPERLINK("https%3A%2F%2Fwww.webofscience.com%2Fwos%2Fwoscc%2Ffull-record%2FWOS:001379785300001","View Full Record in Web of Science")</f>
        <v/>
      </c>
    </row>
    <row r="1862" hidden="1">
      <c r="A1862" t="inlineStr">
        <is>
          <t>Machine learning-enabled detection of attention-deficit/hyperactivity disorder with multimodal physiological data: a case-control study</t>
        </is>
      </c>
      <c r="B1862">
        <f>IF(COUNTIF($A$1:A1861,
IF(ISNUMBER(MATCH(RIGHT(TRIM(A1861),1),{".",",",";",":","!","?"},0)),
LEFT(TRIM(A1861),LEN(TRIM(A1861))-1),
TRIM(A1861)
))=1,
"Not Duplicate",
"Duplicate")</f>
        <v/>
      </c>
      <c r="C1862">
        <f>_xlfn.IFNA(_xlfn.XLOOKUP(A1862, Table1[Title], Table1[Inclusion/Exclusion Decision]), "Added studies")</f>
        <v/>
      </c>
      <c r="D1862" t="inlineStr">
        <is>
          <t>Andrikopoulos, D; Vassiliou, G; Fatouros, P; Tsirmpas, C; Pehlivanidis, A; Papageorgiou, C</t>
        </is>
      </c>
      <c r="H1862" t="n">
        <v>2024</v>
      </c>
      <c r="I1862" t="n">
        <v>24</v>
      </c>
      <c r="J1862" t="n">
        <v>1</v>
      </c>
      <c r="M1862" t="inlineStr">
        <is>
          <t>BackgroundAttention-Deficit/Hyperactivity Disorder (ADHD) is a multifaceted neurodevelopmental psychiatric condition that typically emerges during childhood but often persists into adulthood, significantly impacting individuals' functioning, relationships, productivity, and overall quality of life. However, the current diagnostic process exhibits limitations that can significantly affect its overall effectiveness. Notably, its face-to-face and time-consuming nature, coupled with the reliance on subjective recall of historical information and clinician subjectivity, stand out as key challenges. To address these limitations, objective measures such as neuropsychological evaluations, imaging techniques and physiological monitoring of the Autonomic Nervous System functioning, have been explored.MethodsThe main aim of this study was to investigate whether physiological data (i.e., Electrodermal Activity, Heart Rate Variability, and Skin Temperature) can serve as meaningful indicators of ADHD, evaluating its utility in distinguishing adult ADHD patients. This observational, case-control study included a total of 76 adult participants (32 ADHD patients and 44 healthy controls) who underwent a series of Stroop tests, while their physiological data was passively collected using a multi-sensor wearable device. Univariate feature analysis was employed to identify the tests that triggered significant signal responses, while the Informative k-Nearest Neighbors (KNN) algorithm was used to filter out less informative data points. Finally, a machine-learning decision pipeline incorporating various classification algorithms, including Logistic Regression, KNN, Random Forests, and Support Vector Machines (SVM), was utilized for ADHD patient detection.ResultsResults indicate that the SVM-based model yielded the optimal performance, achieving 81.6% accuracy, maintaining a balance between the experimental and control groups, with sensitivity and specificity of 81.4% and 81.9%, respectively. Additionally, integration of data from all physiological signals yielded the best results, suggesting that each modality captures unique aspects of ADHD.ConclusionsThis study underscores the potential of physiological signals as valuable diagnostic indicators of adult ADHD. For the first time, to the best of our knowledge, our findings demonstrate that multimodal physiological data collected via wearable devices can complement traditional diagnostic approaches. Further research is warranted to explore the clinical applications and long-term implications of utilizing physiological markers in ADHD diagnosis and management.</t>
        </is>
      </c>
      <c r="P1862" t="inlineStr">
        <is>
          <t>10.1186/s12888-024-05987-7</t>
        </is>
      </c>
      <c r="R1862">
        <f>HYPERLINK("http://dx.doi.org/10.1186/s12888-024-05987-7","http://dx.doi.org/10.1186/s12888-024-05987-7")</f>
        <v/>
      </c>
      <c r="AD1862">
        <f>HYPERLINK("https%3A%2F%2Fwww.webofscience.com%2Fwos%2Fwoscc%2Ffull-record%2FWOS:001283956400001","View Full Record in Web of Science")</f>
        <v/>
      </c>
    </row>
    <row r="1863" hidden="1">
      <c r="A1863" t="inlineStr">
        <is>
          <t>Preliminary results of the EPIDIA4Kids study on brain function in children: multidimensional ADHD-related symptomatology screening using multimodality biometry</t>
        </is>
      </c>
      <c r="B1863">
        <f>IF(COUNTIF($A$1:A1862,
IF(ISNUMBER(MATCH(RIGHT(TRIM(A1862),1),{".",",",";",":","!","?"},0)),
LEFT(TRIM(A1862),LEN(TRIM(A1862))-1),
TRIM(A1862)
))=1,
"Not Duplicate",
"Duplicate")</f>
        <v/>
      </c>
      <c r="C1863">
        <f>_xlfn.IFNA(_xlfn.XLOOKUP(A1863, Table1[Title], Table1[Inclusion/Exclusion Decision]), "Added studies")</f>
        <v/>
      </c>
      <c r="D1863" t="inlineStr">
        <is>
          <t>Guigou, Y; Hennequin, A; Marchand, T; Chebli, M; Pisella, LI; Staccini, P; Vannucci, VD</t>
        </is>
      </c>
      <c r="H1863" t="n">
        <v>2025</v>
      </c>
      <c r="I1863" t="n">
        <v>16</v>
      </c>
      <c r="M1863" t="inlineStr">
        <is>
          <t>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(R)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t>
        </is>
      </c>
      <c r="P1863" t="inlineStr">
        <is>
          <t>10.3389/fpsyt.2025.1466107</t>
        </is>
      </c>
      <c r="R1863">
        <f>HYPERLINK("http://dx.doi.org/10.3389/fpsyt.2025.1466107","http://dx.doi.org/10.3389/fpsyt.2025.1466107")</f>
        <v/>
      </c>
      <c r="AD1863">
        <f>HYPERLINK("https%3A%2F%2Fwww.webofscience.com%2Fwos%2Fwoscc%2Ffull-record%2FWOS:001456329100001","View Full Record in Web of Science")</f>
        <v/>
      </c>
    </row>
    <row r="1864" hidden="1">
      <c r="A1864" t="inlineStr">
        <is>
          <t>Attention Dynamics: Estimating Attention Levels of ADHD using Swin Transformer</t>
        </is>
      </c>
      <c r="B1864">
        <f>IF(COUNTIF($A$1:A1863,
IF(ISNUMBER(MATCH(RIGHT(TRIM(A1863),1),{".",",",";",":","!","?"},0)),
LEFT(TRIM(A1863),LEN(TRIM(A1863))-1),
TRIM(A1863)
))=1,
"Not Duplicate",
"Duplicate")</f>
        <v/>
      </c>
      <c r="C1864">
        <f>_xlfn.IFNA(_xlfn.XLOOKUP(A1864, Table1[Title], Table1[Inclusion/Exclusion Decision]), "Added studies")</f>
        <v/>
      </c>
      <c r="D1864" t="inlineStr">
        <is>
          <t>Chakladar, DD; Shankar, A; Liwicki, F; Barma, S; Saini, R</t>
        </is>
      </c>
      <c r="H1864" t="n">
        <v>2025</v>
      </c>
      <c r="I1864" t="n">
        <v>15311</v>
      </c>
      <c r="M1864" t="inlineStr">
        <is>
          <t>Children diagnosed with Attention-Deficit/Hyperactivity Disorder (ADHD) face many difficulties in maintaining their concentration (in terms of attention levels) and controlling their behaviors. Previous studies have mainly focused on identifying brain regions involved in cognitive processes or classifying ADHD and control subjects. However, the classification of attention levels of ADHD subjects has not yet been explored. Here, a robust Swin Transformer (Swin-T) model is proposed to classify the attention levels of ADHD subjects. The experimental cognitive task 'Surround suppression' includes two events: Stim ON and Stim OFF related to the high and low attention levels of a subject. In the proposed framework, ADHD-specific channels are initially identified from input Electroencephalography (EEG). Next, the significant, non-noisy connectivity features are extracted from those channels through the Singular Value Decomposition (SVD) method. Finally, the non-noisy features are passed to the robust Swin-T model for attention-level classification. The proposed model achieves 97.28% classification accuracy with 12 subjects. The robustness of the proposed model leads to potential benefits in EEG-based research and clinical settings, enhancing the reliability of ADHD assessments.</t>
        </is>
      </c>
      <c r="P1864" t="inlineStr">
        <is>
          <t>10.1007/978-3-031-78195-7_18</t>
        </is>
      </c>
      <c r="R1864">
        <f>HYPERLINK("http://dx.doi.org/10.1007/978-3-031-78195-7_18","http://dx.doi.org/10.1007/978-3-031-78195-7_18")</f>
        <v/>
      </c>
      <c r="AD1864">
        <f>HYPERLINK("https%3A%2F%2Fwww.webofscience.com%2Fwos%2Fwoscc%2Ffull-record%2FWOS:001565037200018","View Full Record in Web of Science")</f>
        <v/>
      </c>
    </row>
    <row r="1865">
      <c r="A1865" t="inlineStr">
        <is>
          <t>The Adverse Effects and Nonmedical Use of Methylphenidate Before and After the Outbreak of COVID-19: Machine Learning Analysis</t>
        </is>
      </c>
      <c r="B1865">
        <f>IF(COUNTIF($A$1:A1864,
IF(ISNUMBER(MATCH(RIGHT(TRIM(A1864),1),{".",",",";",":","!","?"},0)),
LEFT(TRIM(A1864),LEN(TRIM(A1864))-1),
TRIM(A1864)
))=1,
"Not Duplicate",
"Duplicate")</f>
        <v/>
      </c>
      <c r="C1865">
        <f>_xlfn.IFNA(_xlfn.XLOOKUP(A1865, Table1[Title], Table1[Inclusion/Exclusion Decision]), "Added studies")</f>
        <v/>
      </c>
      <c r="D1865" t="inlineStr">
        <is>
          <t>Shin, H; Yuniar, CT; Oh, S; Purja, S; Park, S; Lee, H; Kim, E</t>
        </is>
      </c>
      <c r="H1865" t="n">
        <v>2023</v>
      </c>
      <c r="I1865" t="n">
        <v>25</v>
      </c>
      <c r="M1865" t="inlineStr">
        <is>
          <t>Background: Methylphenidate is an effective first-line treatment for attention-deficit/hyperactivity disorder (ADHD). However, many adverse effects of methylphenidate have been recorded from randomized clinical trials and patient-reported outcomes, but it is difficult to determine abuse from them. In the context of COVID-19, it is important to determine how drug use evaluation, as well as misuse of drugs, have been affected by the pandemic. As people share their reasons for using medication, patient sentiments, and the effects of medicine on social networking services (SNSs), the application of machine learning and SNS data can be a method to overcome the limitations. Proper machine learning models could be evaluated to validate the effects of the COVID-19 pandemic on drug use. Objective: To analyze the effect of the COVID-19 pandemic on the use of methylphenidate, this study analyzed the adverse effects and nonmedical use of methylphenidate and evaluated the change in frequency of nonmedical use based on SNS data before and after the outbreak of COVID-19. Moreover, the performance of 4 machine learning models for classifying methylphenidate use based on SNS data was compared. Methods: In this cross-sectional study, SNS data on methylphenidate from Twitter, Facebook, and Instagram from January 2019 to December 2020 were collected. The frequency of adverse effects, nonmedical use, and drug use before and after the COVID-19 pandemic were compared and analyzed. Interrupted time series analysis about the frequency and trends of nonmedical use of methylphenidate was conducted for 24 months from January 2019 to December 2020. Using the labeled training data set and features, the following 4 machine learning models were built using the data, and their performance was evaluated using F-(1) scores: naive Bayes classifier, random forest, support vector machine, and long short-term memory. Results: This study collected 146,352 data points and detected that 4.3% (6340/146,352) were firsthand experience data. Psychiatric problems (521/1683, 31%) had the highest frequency among the adverse effects. The highest frequency of nonmedical use was for studies or work (741/2016, 36.8%). While the frequency of nonmedical use before and after the outbreak of COVID-19 has been similar (odds ratio [OR] 1.02 95% CI 0.91-1.15), its trend has changed significantly due to the pandemic (95% CI 2.36-22.20). Among the machine learning models, RF had the highest performance of 0.75. Conclusions: The trend of nonmedical use of methylphenidate has changed significantly due to the COVID-19 pandemic. Among the machine learning models using SNS data to analyze the adverse effects and nonmedical use of methylphenidate, the random forest model had the highest performance.</t>
        </is>
      </c>
      <c r="P1865" t="inlineStr">
        <is>
          <t>10.2196/45146</t>
        </is>
      </c>
      <c r="R1865">
        <f>HYPERLINK("http://dx.doi.org/10.2196/45146","http://dx.doi.org/10.2196/45146")</f>
        <v/>
      </c>
      <c r="AD1865">
        <f>HYPERLINK("https%3A%2F%2Fwww.webofscience.com%2Fwos%2Fwoscc%2Ffull-record%2FWOS:001064942900003","View Full Record in Web of Science")</f>
        <v/>
      </c>
    </row>
    <row r="1866">
      <c r="A1866" t="inlineStr">
        <is>
          <t>Digital health technologies for adults with ADHD: a scoping review</t>
        </is>
      </c>
      <c r="B1866">
        <f>IF(COUNTIF($A$1:A1865,
IF(ISNUMBER(MATCH(RIGHT(TRIM(A1865),1),{".",",",";",":","!","?"},0)),
LEFT(TRIM(A1865),LEN(TRIM(A1865))-1),
TRIM(A1865)
))=1,
"Not Duplicate",
"Duplicate")</f>
        <v/>
      </c>
      <c r="C1866">
        <f>_xlfn.IFNA(_xlfn.XLOOKUP(A1866, Table1[Title], Table1[Inclusion/Exclusion Decision]), "Added studies")</f>
        <v/>
      </c>
      <c r="D1866" t="inlineStr">
        <is>
          <t>Schofield, FJ; Wilkie, S; Nielsen, EE; Brigden, A; Jones, MW; Isotalus, HK</t>
        </is>
      </c>
      <c r="H1866" t="n">
        <v>2026</v>
      </c>
      <c r="I1866" t="n">
        <v>8</v>
      </c>
      <c r="M1866" t="inlineStr">
        <is>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clinicians and patients. Key questions remain on how DHTs can be translated into clinical practice, and we highlight various implementation-oriented frameworks which can guide development by encouraging multidisciplinary research that ensures the broader health and care system is considered alongside isolated measures of preliminary efficacy.Systematic Review Registration https://osf.io/tk3pm.</t>
        </is>
      </c>
      <c r="P1866" t="inlineStr">
        <is>
          <t>10.3389/fdgth.2026.1746732</t>
        </is>
      </c>
      <c r="R1866">
        <f>HYPERLINK("http://dx.doi.org/10.3389/fdgth.2026.1746732","http://dx.doi.org/10.3389/fdgth.2026.1746732")</f>
        <v/>
      </c>
      <c r="AD1866">
        <f>HYPERLINK("https%3A%2F%2Fwww.webofscience.com%2Fwos%2Fwoscc%2Ffull-record%2FWOS:001708943900001","View Full Record in Web of Science")</f>
        <v/>
      </c>
    </row>
    <row r="1867" hidden="1">
      <c r="A1867" t="inlineStr">
        <is>
          <t>Generalizable prediction of childhood ADHD symptoms from neurocognitive testing and youth characteristics</t>
        </is>
      </c>
      <c r="B1867">
        <f>IF(COUNTIF($A$1:A1866,
IF(ISNUMBER(MATCH(RIGHT(TRIM(A1866),1),{".",",",";",":","!","?"},0)),
LEFT(TRIM(A1866),LEN(TRIM(A1866))-1),
TRIM(A1866)
))=1,
"Not Duplicate",
"Duplicate")</f>
        <v/>
      </c>
      <c r="C1867">
        <f>_xlfn.IFNA(_xlfn.XLOOKUP(A1867, Table1[Title], Table1[Inclusion/Exclusion Decision]), "Added studies")</f>
        <v/>
      </c>
      <c r="D1867" t="inlineStr">
        <is>
          <t>Weigard, A; McCurry, KL; Shapiro, Z; Martz, ME; Angstadt, M; Heitzeg, MM; Dinov, ID; Sripada, C</t>
        </is>
      </c>
      <c r="H1867" t="n">
        <v>2023</v>
      </c>
      <c r="I1867" t="n">
        <v>13</v>
      </c>
      <c r="J1867" t="n">
        <v>1</v>
      </c>
      <c r="M1867"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P1867" t="inlineStr">
        <is>
          <t>10.1038/s41398-023-02502-6</t>
        </is>
      </c>
      <c r="R1867">
        <f>HYPERLINK("http://dx.doi.org/10.1038/s41398-023-02502-6","http://dx.doi.org/10.1038/s41398-023-02502-6")</f>
        <v/>
      </c>
      <c r="AD1867">
        <f>HYPERLINK("https%3A%2F%2Fwww.webofscience.com%2Fwos%2Fwoscc%2Ffull-record%2FWOS:001017705300002","View Full Record in Web of Science")</f>
        <v/>
      </c>
    </row>
    <row r="1868" hidden="1">
      <c r="A1868" t="inlineStr">
        <is>
          <t>TMP19: A Novel Ternary Motif Pattern-Based ADHD Detection Model Using EEG Signals</t>
        </is>
      </c>
      <c r="B1868">
        <f>IF(COUNTIF($A$1:A1867,
IF(ISNUMBER(MATCH(RIGHT(TRIM(A1867),1),{".",",",";",":","!","?"},0)),
LEFT(TRIM(A1867),LEN(TRIM(A1867))-1),
TRIM(A1867)
))=1,
"Not Duplicate",
"Duplicate")</f>
        <v/>
      </c>
      <c r="C1868">
        <f>_xlfn.IFNA(_xlfn.XLOOKUP(A1868, Table1[Title], Table1[Inclusion/Exclusion Decision]), "Added studies")</f>
        <v/>
      </c>
      <c r="D1868" t="inlineStr">
        <is>
          <t>Barua, PD; Dogan, S; Baygin, M; Tuncer, T; Palmer, EE; Ciaccio, EJ; Acharya, UR</t>
        </is>
      </c>
      <c r="H1868" t="n">
        <v>2022</v>
      </c>
      <c r="I1868" t="n">
        <v>12</v>
      </c>
      <c r="J1868" t="n">
        <v>10</v>
      </c>
      <c r="M1868" t="inlineStr">
        <is>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phases-(i) feature extraction with TQWT, TMP, and statistics; (ii) feature selection by deploying NCA; and (iii) classification with kNN-have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t>
        </is>
      </c>
      <c r="P1868" t="inlineStr">
        <is>
          <t>10.3390/diagnostics12102544</t>
        </is>
      </c>
      <c r="R1868">
        <f>HYPERLINK("http://dx.doi.org/10.3390/diagnostics12102544","http://dx.doi.org/10.3390/diagnostics12102544")</f>
        <v/>
      </c>
      <c r="AD1868">
        <f>HYPERLINK("https%3A%2F%2Fwww.webofscience.com%2Fwos%2Fwoscc%2Ffull-record%2FWOS:000872674200001","View Full Record in Web of Science")</f>
        <v/>
      </c>
    </row>
    <row r="1869" hidden="1">
      <c r="A1869" t="inlineStr">
        <is>
          <t>A multi-layer similarity approach for analyzing ADHD symptomology and assessment methods considering DSM-5 diagnostic criteria</t>
        </is>
      </c>
      <c r="B1869">
        <f>IF(COUNTIF($A$1:A1868,
IF(ISNUMBER(MATCH(RIGHT(TRIM(A1868),1),{".",",",";",":","!","?"},0)),
LEFT(TRIM(A1868),LEN(TRIM(A1868))-1),
TRIM(A1868)
))=1,
"Not Duplicate",
"Duplicate")</f>
        <v/>
      </c>
      <c r="C1869">
        <f>_xlfn.IFNA(_xlfn.XLOOKUP(A1869, Table1[Title], Table1[Inclusion/Exclusion Decision]), "Added studies")</f>
        <v/>
      </c>
      <c r="D1869" t="inlineStr">
        <is>
          <t>Shamsi, SAZ; Hussain, Z; Zaman, M</t>
        </is>
      </c>
      <c r="H1869" t="n">
        <v>2026</v>
      </c>
      <c r="I1869" t="n">
        <v>16</v>
      </c>
      <c r="M1869" t="inlineStr">
        <is>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specificity. M-CHAT validation further confirmed the designed pipeline's ability to exclude non-ADHD symptoms, supporting its classification precision.Conclusion The proposed pipeline can be adopted for analyzing strength and limitations of screening-tools, which serve as a catalyst for refinements, ensuring reliability and effectiveness in practical applications.</t>
        </is>
      </c>
      <c r="P1869" t="inlineStr">
        <is>
          <t>10.3389/fpsyt.2025.1671747</t>
        </is>
      </c>
      <c r="R1869">
        <f>HYPERLINK("http://dx.doi.org/10.3389/fpsyt.2025.1671747","http://dx.doi.org/10.3389/fpsyt.2025.1671747")</f>
        <v/>
      </c>
      <c r="AD1869">
        <f>HYPERLINK("https%3A%2F%2Fwww.webofscience.com%2Fwos%2Fwoscc%2Ffull-record%2FWOS:001684228700001","View Full Record in Web of Science")</f>
        <v/>
      </c>
    </row>
    <row r="1870" hidden="1">
      <c r="A1870" t="inlineStr">
        <is>
          <t>Cross-Diagnosis Structural Correlates of Autistic-Like Social Communication Differences</t>
        </is>
      </c>
      <c r="B1870">
        <f>IF(COUNTIF($A$1:A1869,
IF(ISNUMBER(MATCH(RIGHT(TRIM(A1869),1),{".",",",";",":","!","?"},0)),
LEFT(TRIM(A1869),LEN(TRIM(A1869))-1),
TRIM(A1869)
))=1,
"Not Duplicate",
"Duplicate")</f>
        <v/>
      </c>
      <c r="C1870">
        <f>_xlfn.IFNA(_xlfn.XLOOKUP(A1870, Table1[Title], Table1[Inclusion/Exclusion Decision]), "Added studies")</f>
        <v/>
      </c>
      <c r="D1870" t="inlineStr">
        <is>
          <t>Kushki, A; Cardy, RE; Panahandeh, S; Malihi, M; Hammill, C; Brian, J; Iaboni, A; Taylor, MJ; Schachar, R; Crosbie, J; Arnold, P; Kelley, E; Ayub, M; Nicolson, R; Georgiades, S; Lerch, JP; Anagnostou, E</t>
        </is>
      </c>
      <c r="H1870" t="n">
        <v>2021</v>
      </c>
      <c r="I1870" t="n">
        <v>31</v>
      </c>
      <c r="J1870" t="n">
        <v>11</v>
      </c>
      <c r="M1870" t="inlineStr">
        <is>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t>
        </is>
      </c>
      <c r="P1870" t="inlineStr">
        <is>
          <t>10.1093/cercor/bhab142</t>
        </is>
      </c>
      <c r="R1870">
        <f>HYPERLINK("http://dx.doi.org/10.1093/cercor/bhab142","http://dx.doi.org/10.1093/cercor/bhab142")</f>
        <v/>
      </c>
      <c r="AD1870">
        <f>HYPERLINK("https%3A%2F%2Fwww.webofscience.com%2Fwos%2Fwoscc%2Ffull-record%2FWOS:000708798900016","View Full Record in Web of Science")</f>
        <v/>
      </c>
    </row>
    <row r="1871" hidden="1">
      <c r="A1871" t="inlineStr">
        <is>
          <t>Identifying developmental changes in functional brain connectivity associated with cognitive functioning in children and adolescents with ADHD</t>
        </is>
      </c>
      <c r="B1871">
        <f>IF(COUNTIF($A$1:A1870,
IF(ISNUMBER(MATCH(RIGHT(TRIM(A1870),1),{".",",",";",":","!","?"},0)),
LEFT(TRIM(A1870),LEN(TRIM(A1870))-1),
TRIM(A1870)
))=1,
"Not Duplicate",
"Duplicate")</f>
        <v/>
      </c>
      <c r="C1871">
        <f>_xlfn.IFNA(_xlfn.XLOOKUP(A1871, Table1[Title], Table1[Inclusion/Exclusion Decision]), "Added studies")</f>
        <v/>
      </c>
      <c r="D1871" t="inlineStr">
        <is>
          <t>Pho, B; Stevenson, RA; Saljoughi, S; Mohsenzadeh, Y; Stojanoski, B</t>
        </is>
      </c>
      <c r="H1871" t="n">
        <v>2024</v>
      </c>
      <c r="I1871" t="n">
        <v>69</v>
      </c>
      <c r="M1871" t="inlineStr">
        <is>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t>
        </is>
      </c>
      <c r="P1871" t="inlineStr">
        <is>
          <t>10.1016/j.dcn.2024.101439</t>
        </is>
      </c>
      <c r="R1871">
        <f>HYPERLINK("http://dx.doi.org/10.1016/j.dcn.2024.101439","http://dx.doi.org/10.1016/j.dcn.2024.101439")</f>
        <v/>
      </c>
      <c r="AD1871">
        <f>HYPERLINK("https%3A%2F%2Fwww.webofscience.com%2Fwos%2Fwoscc%2Ffull-record%2FWOS:001301545300001","View Full Record in Web of Science")</f>
        <v/>
      </c>
    </row>
    <row r="1872" hidden="1">
      <c r="A1872" t="inlineStr">
        <is>
          <t>fMRI-Based Multi-class DMDC Model Efficiently Decodes the Overlaps between ASD and ADHD</t>
        </is>
      </c>
      <c r="B1872">
        <f>IF(COUNTIF($A$1:A1871,
IF(ISNUMBER(MATCH(RIGHT(TRIM(A1871),1),{".",",",";",":","!","?"},0)),
LEFT(TRIM(A1871),LEN(TRIM(A1871))-1),
TRIM(A1871)
))=1,
"Not Duplicate",
"Duplicate")</f>
        <v/>
      </c>
      <c r="C1872">
        <f>_xlfn.IFNA(_xlfn.XLOOKUP(A1872, Table1[Title], Table1[Inclusion/Exclusion Decision]), "Added studies")</f>
        <v/>
      </c>
      <c r="D1872" t="inlineStr">
        <is>
          <t>Zolghadr, Z; Batouli, SAH; Majd, HA; Shafaghi, L; Mehrabi, Y</t>
        </is>
      </c>
      <c r="H1872" t="n">
        <v>2024</v>
      </c>
      <c r="I1872" t="n">
        <v>15</v>
      </c>
      <c r="J1872" t="n">
        <v>3</v>
      </c>
      <c r="M1872" t="inlineStr">
        <is>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t>
        </is>
      </c>
      <c r="P1872" t="inlineStr">
        <is>
          <t>10.32598/bcn.2023.4302.1</t>
        </is>
      </c>
      <c r="R1872">
        <f>HYPERLINK("http://dx.doi.org/10.32598/bcn.2023.4302.1","http://dx.doi.org/10.32598/bcn.2023.4302.1")</f>
        <v/>
      </c>
      <c r="AD1872">
        <f>HYPERLINK("https%3A%2F%2Fwww.webofscience.com%2Fwos%2Fwoscc%2Ffull-record%2FWOS:001299560200008","View Full Record in Web of Science")</f>
        <v/>
      </c>
    </row>
    <row r="1873" hidden="1">
      <c r="A1873" t="inlineStr">
        <is>
          <t>Poor response to methylphenidate is associated with a smaller dorsal attentive network in adult Attention-Deficit/Hyperactivity Disorder (ADHD)</t>
        </is>
      </c>
      <c r="B1873">
        <f>IF(COUNTIF($A$1:A1872,
IF(ISNUMBER(MATCH(RIGHT(TRIM(A1872),1),{".",",",";",":","!","?"},0)),
LEFT(TRIM(A1872),LEN(TRIM(A1872))-1),
TRIM(A1872)
))=1,
"Not Duplicate",
"Duplicate")</f>
        <v/>
      </c>
      <c r="C1873">
        <f>_xlfn.IFNA(_xlfn.XLOOKUP(A1873, Table1[Title], Table1[Inclusion/Exclusion Decision]), "Added studies")</f>
        <v/>
      </c>
      <c r="D1873" t="inlineStr">
        <is>
          <t>Parlatini, V; Radua, J; Font, AS; Wichers, R; Maltezos, S; Sanefuji, M; Dell'Acqua, F; Catani, M; de Schotten, MT; Murphy, D</t>
        </is>
      </c>
      <c r="H1873" t="n">
        <v>2023</v>
      </c>
      <c r="I1873" t="n">
        <v>13</v>
      </c>
      <c r="J1873" t="n">
        <v>1</v>
      </c>
      <c r="M1873" t="inlineStr">
        <is>
          <t>Stimulants, such as methylphenidate (MPH), are effective in treating attention-deficit/hyperactivity disorder (ADHD), but there is individual variability in response, especially in adults. To improve outcomes, we need to understand the factors associated with adult treatment response. This longitudinal study investigated whether pre-treatment anatomy of the fronto-striatal and fronto-parietal attentional networks was associated with MPH treatment response. 60 adults with ADHD underwent diffusion brain imaging before starting MPH treatment, and response was measured at two months. We tested the association between brain anatomy and treatment response by using regression-based approaches; and compared the identified anatomical characteristics with those of 20 matched neurotypical controls in secondary analyses. Finally, we explored whether combining anatomical with clinical and neuropsychological data through machine learning provided a more comprehensive profile of factors associated with treatment response. At a group level, a smaller left dorsal superior longitudinal fasciculus (SLF I), a tract responsible for the voluntary control of attention, was associated with a significantly lower probability of being responders to two-month MPH-treatment. The association between the volume of the left SLF I and treatment response was driven by improvement on both inattentive and hyperactive/impulsive symptoms. Only non-responders significantly differed from controls in this tract metric. Finally, our machine learning approach identified clinico-neuropsychological factors associated with treatment response, such as higher cognitive performance and symptom severity at baseline. These novel findings add to our understanding of the pathophysiological mechanisms underlying response to MPH, pointing to the dorsal attentive network as playing a key role.</t>
        </is>
      </c>
      <c r="P1873" t="inlineStr">
        <is>
          <t>10.1038/s41398-023-02598-w</t>
        </is>
      </c>
      <c r="R1873">
        <f>HYPERLINK("http://dx.doi.org/10.1038/s41398-023-02598-w","http://dx.doi.org/10.1038/s41398-023-02598-w")</f>
        <v/>
      </c>
      <c r="AD1873">
        <f>HYPERLINK("https%3A%2F%2Fwww.webofscience.com%2Fwos%2Fwoscc%2Ffull-record%2FWOS:001075511300001","View Full Record in Web of Science")</f>
        <v/>
      </c>
    </row>
    <row r="1874">
      <c r="A1874" t="inlineStr">
        <is>
          <t>Digital Attention-Related Augmented-Reality Game: Significant Correlation between Student Game Performance and Validated Clinical Measures of Attention-Deficit/Hyperactivity Disorder (ADHD)</t>
        </is>
      </c>
      <c r="B1874">
        <f>IF(COUNTIF($A$1:A1873,
IF(ISNUMBER(MATCH(RIGHT(TRIM(A1873),1),{".",",",";",":","!","?"},0)),
LEFT(TRIM(A1873),LEN(TRIM(A1873))-1),
TRIM(A1873)
))=1,
"Not Duplicate",
"Duplicate")</f>
        <v/>
      </c>
      <c r="C1874">
        <f>_xlfn.IFNA(_xlfn.XLOOKUP(A1874, Table1[Title], Table1[Inclusion/Exclusion Decision]), "Added studies")</f>
        <v/>
      </c>
      <c r="D1874" t="inlineStr">
        <is>
          <t>Keshav, NU; Vogt-Lowell, K; Vahabzadeh, A; Sahin, NT</t>
        </is>
      </c>
      <c r="H1874" t="n">
        <v>2019</v>
      </c>
      <c r="I1874" t="n">
        <v>6</v>
      </c>
      <c r="J1874" t="n">
        <v>6</v>
      </c>
      <c r="M1874" t="inlineStr">
        <is>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 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Brain in-game performance correlates with ADHD symptom severity in students with ASD. Larger samples are required to validate these findings, with more diverse participants that can also widen the generalizability of these findings to a broader range of brain conditions that manifest with inattention, impulsivity, and hyperactivity. Through further research, we may find that such technologies can help us to identify and longitudinally monitor such symptoms, and potentially aid in severity stratification and digital phenotyping.</t>
        </is>
      </c>
      <c r="P1874" t="inlineStr">
        <is>
          <t>10.3390/children6060072</t>
        </is>
      </c>
      <c r="R1874">
        <f>HYPERLINK("http://dx.doi.org/10.3390/children6060072","http://dx.doi.org/10.3390/children6060072")</f>
        <v/>
      </c>
      <c r="AD1874">
        <f>HYPERLINK("https%3A%2F%2Fwww.webofscience.com%2Fwos%2Fwoscc%2Ffull-record%2FWOS:000474930600001","View Full Record in Web of Science")</f>
        <v/>
      </c>
    </row>
    <row r="1875" hidden="1">
      <c r="A1875" t="inlineStr">
        <is>
          <t>Exploring voice as a digital phenotype in adults with ADHD</t>
        </is>
      </c>
      <c r="B1875">
        <f>IF(COUNTIF($A$1:A1874,
IF(ISNUMBER(MATCH(RIGHT(TRIM(A1874),1),{".",",",";",":","!","?"},0)),
LEFT(TRIM(A1874),LEN(TRIM(A1874))-1),
TRIM(A1874)
))=1,
"Not Duplicate",
"Duplicate")</f>
        <v/>
      </c>
      <c r="C1875">
        <f>_xlfn.IFNA(_xlfn.XLOOKUP(A1875, Table1[Title], Table1[Inclusion/Exclusion Decision]), "Added studies")</f>
        <v/>
      </c>
      <c r="D1875" t="inlineStr">
        <is>
          <t>von Polier, GG; Ahlers, E; Volkening, J; Langner, J; Patil, KR; Eickhoff, SB; Helmhold, F; Krautz, AE; Langner, D</t>
        </is>
      </c>
      <c r="H1875" t="n">
        <v>2025</v>
      </c>
      <c r="I1875" t="n">
        <v>15</v>
      </c>
      <c r="J1875" t="n">
        <v>1</v>
      </c>
      <c r="M1875"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t>
        </is>
      </c>
      <c r="P1875" t="inlineStr">
        <is>
          <t>10.1038/s41598-025-01989-x</t>
        </is>
      </c>
      <c r="R1875">
        <f>HYPERLINK("http://dx.doi.org/10.1038/s41598-025-01989-x","http://dx.doi.org/10.1038/s41598-025-01989-x")</f>
        <v/>
      </c>
      <c r="AD1875">
        <f>HYPERLINK("https%3A%2F%2Fwww.webofscience.com%2Fwos%2Fwoscc%2Ffull-record%2FWOS:001494675200023","View Full Record in Web of Science")</f>
        <v/>
      </c>
    </row>
    <row r="1876" hidden="1">
      <c r="A1876" t="inlineStr">
        <is>
          <t>Linking ADHD and Behavioral Assessment Through Identification of Shared Diagnostic Task-Based Functional Connections</t>
        </is>
      </c>
      <c r="B1876">
        <f>IF(COUNTIF($A$1:A1875,
IF(ISNUMBER(MATCH(RIGHT(TRIM(A1875),1),{".",",",";",":","!","?"},0)),
LEFT(TRIM(A1875),LEN(TRIM(A1875))-1),
TRIM(A1875)
))=1,
"Not Duplicate",
"Duplicate")</f>
        <v/>
      </c>
      <c r="C1876">
        <f>_xlfn.IFNA(_xlfn.XLOOKUP(A1876, Table1[Title], Table1[Inclusion/Exclusion Decision]), "Added studies")</f>
        <v/>
      </c>
      <c r="D1876" t="inlineStr">
        <is>
          <t>McNorgan, C; Judson, C; Handzlik, D; Holden, JG</t>
        </is>
      </c>
      <c r="H1876" t="n">
        <v>2020</v>
      </c>
      <c r="I1876" t="n">
        <v>11</v>
      </c>
      <c r="M1876" t="inlineStr">
        <is>
          <t>A mixed literature implicates atypical connectivity involving attentional, reward and task inhibition networks in ADHD. The neural mechanisms underlying the utility of behavioral tasks in ADHD diagnosis are likewise underexplored. We hypothesized that a machine-learning classifier may use task-based functional connectivity to compute a joint probability function that identifies connectivity signatures that accurately predict ADHD diagnosis and performance on a clinically-relevant behavioral task, providing an explicit neural mechanism linking behavioral phenotype to diagnosis. We analyzed archival MRI and behavioral data of 80 participants (64 male) who had completed the go/no-go task from the longitudinal follow-up of the Multimodal Treatment Study of ADHD (MTA 168) (mean age = 24 years). Cross-mutual information within a functionally-defined mask measured functional connectivity for each task run. Multilayer feedforward classifier models identified the subset of functional connections that predicted clinical diagnosis (ADHD vs. Control) and split-half performance on the Iowa Gambling Task (IGT). A sample of random models trained on functional connectivity profiles predicted validation set clinical diagnosis and IGT performance with 0.91 accuracy and d ' &gt; 2.9, indicating very high sensitivity and specificity. We identified the most diagnostic functional connections between visual and ventral attentional networks and the anterior default mode network. Our results show that task-based functional connectivity is a biomarker of ADHD. Our analytic framework provides a template approach that explicitly ties behavioral assessment measures to both clinical diagnosis, and functional connectivity. This may differentiate otherwise similar diagnoses, and promote more efficacious intervention strategies.</t>
        </is>
      </c>
      <c r="P1876" t="inlineStr">
        <is>
          <t>10.3389/fphys.2020.583005</t>
        </is>
      </c>
      <c r="R1876">
        <f>HYPERLINK("http://dx.doi.org/10.3389/fphys.2020.583005","http://dx.doi.org/10.3389/fphys.2020.583005")</f>
        <v/>
      </c>
      <c r="AD1876">
        <f>HYPERLINK("https%3A%2F%2Fwww.webofscience.com%2Fwos%2Fwoscc%2Ffull-record%2FWOS:000603630100001","View Full Record in Web of Science")</f>
        <v/>
      </c>
    </row>
    <row r="1877" hidden="1">
      <c r="A1877" t="inlineStr">
        <is>
          <t>Data-Driven Methods for Predicting ADHD Diagnosis and Related Impairment: The Potential of a Machine Learning Approach</t>
        </is>
      </c>
      <c r="B1877">
        <f>IF(COUNTIF($A$1:A1876,
IF(ISNUMBER(MATCH(RIGHT(TRIM(A1876),1),{".",",",";",":","!","?"},0)),
LEFT(TRIM(A1876),LEN(TRIM(A1876))-1),
TRIM(A1876)
))=1,
"Not Duplicate",
"Duplicate")</f>
        <v/>
      </c>
      <c r="C1877">
        <f>_xlfn.IFNA(_xlfn.XLOOKUP(A1877, Table1[Title], Table1[Inclusion/Exclusion Decision]), "Added studies")</f>
        <v/>
      </c>
      <c r="D1877" t="inlineStr">
        <is>
          <t>Goh, PK; Elkins, AR; Bansal, PS; Eng, AG; Martel, MM</t>
        </is>
      </c>
      <c r="H1877" t="n">
        <v>2023</v>
      </c>
      <c r="I1877" t="n">
        <v>51</v>
      </c>
      <c r="J1877" t="n">
        <v>5</v>
      </c>
      <c r="M1877" t="inlineStr">
        <is>
          <t>Current diagnostic criteria for ADHD include several symptoms that highly overlap in conceptual meaning and interpretation. Additionally, inadequate sensitivity and specificity of current screening tools have hampered clinicians'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81-93% accuracy. Continued development of screening tools will be key to ensuring access to clinical services for youth at risk for ADHD.</t>
        </is>
      </c>
      <c r="P1877" t="inlineStr">
        <is>
          <t>10.1007/s10802-023-01022-7</t>
        </is>
      </c>
      <c r="R1877">
        <f>HYPERLINK("http://dx.doi.org/10.1007/s10802-023-01022-7","http://dx.doi.org/10.1007/s10802-023-01022-7")</f>
        <v/>
      </c>
      <c r="AD1877">
        <f>HYPERLINK("https%3A%2F%2Fwww.webofscience.com%2Fwos%2Fwoscc%2Ffull-record%2FWOS:000913796400001","View Full Record in Web of Science")</f>
        <v/>
      </c>
    </row>
    <row r="1878" hidden="1">
      <c r="A1878" t="inlineStr">
        <is>
          <t>Machine learning on a smartphone-based CPT for ADHD prediction</t>
        </is>
      </c>
      <c r="B1878">
        <f>IF(COUNTIF($A$1:A1877,
IF(ISNUMBER(MATCH(RIGHT(TRIM(A1877),1),{".",",",";",":","!","?"},0)),
LEFT(TRIM(A1877),LEN(TRIM(A1877))-1),
TRIM(A1877)
))=1,
"Not Duplicate",
"Duplicate")</f>
        <v/>
      </c>
      <c r="C1878">
        <f>_xlfn.IFNA(_xlfn.XLOOKUP(A1878, Table1[Title], Table1[Inclusion/Exclusion Decision]), "Added studies")</f>
        <v/>
      </c>
      <c r="D1878" t="inlineStr">
        <is>
          <t>Casals, N; Larsson, S; Hansen, M</t>
        </is>
      </c>
      <c r="H1878" t="n">
        <v>2025</v>
      </c>
      <c r="I1878" t="n">
        <v>16</v>
      </c>
      <c r="M1878" t="inlineStr">
        <is>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t>
        </is>
      </c>
      <c r="P1878" t="inlineStr">
        <is>
          <t>10.3389/fpsyt.2025.1564351</t>
        </is>
      </c>
      <c r="R1878">
        <f>HYPERLINK("http://dx.doi.org/10.3389/fpsyt.2025.1564351","http://dx.doi.org/10.3389/fpsyt.2025.1564351")</f>
        <v/>
      </c>
      <c r="AD1878">
        <f>HYPERLINK("https%3A%2F%2Fwww.webofscience.com%2Fwos%2Fwoscc%2Ffull-record%2FWOS:001619475300001","View Full Record in Web of Science")</f>
        <v/>
      </c>
    </row>
    <row r="1879" hidden="1">
      <c r="A1879" t="inlineStr">
        <is>
          <t>Supervised machine learning for diagnostic classification from large-scale neuroimaging datasets</t>
        </is>
      </c>
      <c r="B1879">
        <f>IF(COUNTIF($A$1:A1878,
IF(ISNUMBER(MATCH(RIGHT(TRIM(A1878),1),{".",",",";",":","!","?"},0)),
LEFT(TRIM(A1878),LEN(TRIM(A1878))-1),
TRIM(A1878)
))=1,
"Not Duplicate",
"Duplicate")</f>
        <v/>
      </c>
      <c r="C1879">
        <f>_xlfn.IFNA(_xlfn.XLOOKUP(A1879, Table1[Title], Table1[Inclusion/Exclusion Decision]), "Added studies")</f>
        <v/>
      </c>
      <c r="D1879" t="inlineStr">
        <is>
          <t>Lanka, P; Rangaprakash, D; Dretsch, MN; Katz, JS; Denney, TS ; Deshpande, G</t>
        </is>
      </c>
      <c r="H1879" t="n">
        <v>2020</v>
      </c>
      <c r="I1879" t="n">
        <v>14</v>
      </c>
      <c r="J1879" t="n">
        <v>6</v>
      </c>
      <c r="M1879" t="inlineStr">
        <is>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t>
        </is>
      </c>
      <c r="P1879" t="inlineStr">
        <is>
          <t>10.1007/s11682-019-00191-8</t>
        </is>
      </c>
      <c r="R1879">
        <f>HYPERLINK("http://dx.doi.org/10.1007/s11682-019-00191-8","http://dx.doi.org/10.1007/s11682-019-00191-8")</f>
        <v/>
      </c>
      <c r="AD1879">
        <f>HYPERLINK("https%3A%2F%2Fwww.webofscience.com%2Fwos%2Fwoscc%2Ffull-record%2FWOS:000494406200001","View Full Record in Web of Science")</f>
        <v/>
      </c>
    </row>
    <row r="1880" hidden="1">
      <c r="A1880" t="inlineStr">
        <is>
          <t>Wearables in ADHD: Monitoring and Intervention-Where Are We Now?</t>
        </is>
      </c>
      <c r="B1880">
        <f>IF(COUNTIF($A$1:A1879,
IF(ISNUMBER(MATCH(RIGHT(TRIM(A1879),1),{".",",",";",":","!","?"},0)),
LEFT(TRIM(A1879),LEN(TRIM(A1879))-1),
TRIM(A1879)
))=1,
"Not Duplicate",
"Duplicate")</f>
        <v/>
      </c>
      <c r="C1880">
        <f>_xlfn.IFNA(_xlfn.XLOOKUP(A1880, Table1[Title], Table1[Inclusion/Exclusion Decision]), "Added studies")</f>
        <v/>
      </c>
      <c r="D1880" t="inlineStr">
        <is>
          <t>Olinic, MS; Stretea, R; Chereches, C</t>
        </is>
      </c>
      <c r="H1880" t="n">
        <v>2025</v>
      </c>
      <c r="I1880" t="n">
        <v>15</v>
      </c>
      <c r="J1880" t="n">
        <v>18</v>
      </c>
      <c r="M1880" t="inlineStr">
        <is>
          <t>Introduction: Wearable devices capable of continuously sampling movement, autonomic arousal and neuro-electrical activity are emerging as promising complements to traditional assessment and treatment of Attention-Deficit/Hyperactivity Disorder (ADHD). By moving data collection from the clinic to everyday settings, these technologies offer an unprecedented window onto the moment-to-moment fluctuations that characterise the condition. Methods: Drawing on a comprehensive literature search spanning 2013 to February 2025 across biomedical and engineering databases, we reviewed empirical studies that used commercial or research-grade wearables for ADHD-related diagnosis, monitoring or intervention. Titles and abstracts were screened against predefined inclusion criteria, with full-text appraisal and narrative synthesis of the eligible evidence. A narrative synthesis was conducted, with inclusion criteria targeting empirical studies of wearable devices applied to ADHD for monitoring, mixed monitoring-plus-intervention, or intervention-only applications. No quantitative pooling was undertaken due to heterogeneity of designs, endpoints, and analytic methods. Results: The reviewed body of work demonstrates that accelerometers, heart-rate and electrodermal sensors, and lightweight EEG headsets can enrich clinical assessment by capturing ecologically valid markers of hyperactivity, arousal and attentional lapses. Continuous monitoring studies suggest that wearable-derived metrics align with symptom trajectories and medication effects, while early intervention trials explore haptic prompts, attention-supporting apps and non-invasive neuromodulation delivered through head-worn devices. Across age groups, participants generally tolerate these tools well and value the objective feedback they provide. Nevertheless, the literature is limited by heterogeneous study designs, modest sample sizes and short follow-up periods, making direct comparison and clinical translation challenging. Conclusions: Current evidence paints an optimistic picture of the feasibility and acceptability of wearables in ADHD, yet larger, standardised and longer-term investigations are needed to confirm their clinical utility. Collaboration between clinicians, engineers and policymakers will be crucial to address data-privacy, equity and cost-effectiveness concerns and to integrate wearable technology into routine ADHD care.</t>
        </is>
      </c>
      <c r="P1880" t="inlineStr">
        <is>
          <t>10.3390/diagnostics15182359</t>
        </is>
      </c>
      <c r="R1880">
        <f>HYPERLINK("http://dx.doi.org/10.3390/diagnostics15182359","http://dx.doi.org/10.3390/diagnostics15182359")</f>
        <v/>
      </c>
      <c r="AD1880">
        <f>HYPERLINK("https%3A%2F%2Fwww.webofscience.com%2Fwos%2Fwoscc%2Ffull-record%2FWOS:001581232000001","View Full Record in Web of Science")</f>
        <v/>
      </c>
    </row>
    <row r="1881" hidden="1">
      <c r="A1881" t="inlineStr">
        <is>
          <t>Acceptability of artificial intelligence in inclusive education: a TAM2-based study among preservice teachers</t>
        </is>
      </c>
      <c r="B1881">
        <f>IF(COUNTIF($A$1:A1880,
IF(ISNUMBER(MATCH(RIGHT(TRIM(A1880),1),{".",",",";",":","!","?"},0)),
LEFT(TRIM(A1880),LEN(TRIM(A1880))-1),
TRIM(A1880)
))=1,
"Not Duplicate",
"Duplicate")</f>
        <v/>
      </c>
      <c r="C1881">
        <f>_xlfn.IFNA(_xlfn.XLOOKUP(A1881, Table1[Title], Table1[Inclusion/Exclusion Decision]), "Added studies")</f>
        <v/>
      </c>
      <c r="D1881" t="inlineStr">
        <is>
          <t>Amouri, H; Haroud, S; Ouchaouka, L; Saqri, N</t>
        </is>
      </c>
      <c r="H1881" t="n">
        <v>2025</v>
      </c>
      <c r="I1881" t="n">
        <v>8</v>
      </c>
      <c r="M1881" t="inlineStr">
        <is>
          <t>Introduction The integration of artificial intelligence (AI) into education is generating growing interest, particularly due to its potential to support inclusive pedagogical practices. This is especially relevant for addressing the needs of students with attention deficit hyperactivity disorder (ADHD). The success of such integration largely depends on the acceptability of AI tools by educators, especially those still in initial training. This study aims to identify the factors influencing the acceptability of AI among pre-service teachers in the specific context of teaching students with ADHD.Methods Grounded in the Technology Acceptance Model 2 (TAM 2), the study adopts a mixed-methods approach. Quantitative data were collected via structured questionnaires, and qualitative insights were obtained through semi-structured interviews with pre-service teachers in Morocco.Results Findings reveal that perceived usefulness is the most influential predictor of AI acceptability, followed by perceived ease of use, voluntariness, and subjective norms. Participants emphasized the potential of AI to enhance pedagogical efficiency and support differentiated instruction. Institutional support and interface simplicity also emerged as key enablers.Discussion/Conclusion These results highlight the need to incorporate digital literacy into teacher training programs and to develop AI tools specifically adapted to students with special educational needs. They also call for the establishment of a robust ethical and regulatory framework to ensure the responsible, equitable, and secure use of AI in education.</t>
        </is>
      </c>
      <c r="P1881" t="inlineStr">
        <is>
          <t>10.3389/frai.2025.1616327</t>
        </is>
      </c>
      <c r="R1881">
        <f>HYPERLINK("http://dx.doi.org/10.3389/frai.2025.1616327","http://dx.doi.org/10.3389/frai.2025.1616327")</f>
        <v/>
      </c>
      <c r="AD1881">
        <f>HYPERLINK("https%3A%2F%2Fwww.webofscience.com%2Fwos%2Fwoscc%2Ffull-record%2FWOS:001564324800001","View Full Record in Web of Science")</f>
        <v/>
      </c>
    </row>
    <row r="1882">
      <c r="A1882" t="inlineStr">
        <is>
          <t>Machine-Learning prediction of comorbid substance use disorders in ADHD youth using Swedish registry data</t>
        </is>
      </c>
      <c r="B1882">
        <f>IF(COUNTIF($A$1:A1881,
IF(ISNUMBER(MATCH(RIGHT(TRIM(A1881),1),{".",",",";",":","!","?"},0)),
LEFT(TRIM(A1881),LEN(TRIM(A1881))-1),
TRIM(A1881)
))=1,
"Not Duplicate",
"Duplicate")</f>
        <v/>
      </c>
      <c r="C1882">
        <f>_xlfn.IFNA(_xlfn.XLOOKUP(A1882, Table1[Title], Table1[Inclusion/Exclusion Decision]), "Added studies")</f>
        <v/>
      </c>
      <c r="D1882" t="inlineStr">
        <is>
          <t>Zhang-James, Y; Chen, Q; Kuja-Halkola, R; Lichtenstein, P; Larsson, H; Faraone, SV</t>
        </is>
      </c>
      <c r="H1882" t="n">
        <v>2020</v>
      </c>
      <c r="I1882" t="n">
        <v>61</v>
      </c>
      <c r="J1882" t="n">
        <v>12</v>
      </c>
      <c r="M1882"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0.70-0.76) for the random forest model (RF). Removing prior diagnosis from the predictors, the RF model was still able to achieve significant AUCs when predicting all SUD diagnoses (0.69, 95%CI 0.66-0.72) or new diagnoses (0.67, 95%CI: 0.64, 0.71) during age 18-19. For the model predicting new diagnoses, model calibration was good with a low Brier score of 0.086. Longitudinal LSTM model was able to predict later SUD risks at as early as 2 years age, 10 years before the earliest diagnosis. The average AUC from longitudinal models predicting new diagnoses 1, 2, 5 and 10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t>
        </is>
      </c>
      <c r="P1882" t="inlineStr">
        <is>
          <t>10.1111/jcpp.13226</t>
        </is>
      </c>
      <c r="R1882">
        <f>HYPERLINK("http://dx.doi.org/10.1111/jcpp.13226","http://dx.doi.org/10.1111/jcpp.13226")</f>
        <v/>
      </c>
      <c r="AD1882">
        <f>HYPERLINK("https%3A%2F%2Fwww.webofscience.com%2Fwos%2Fwoscc%2Ffull-record%2FWOS:000522758900001","View Full Record in Web of Science")</f>
        <v/>
      </c>
    </row>
    <row r="1883" hidden="1">
      <c r="A1883" t="inlineStr">
        <is>
          <t>Integrated transcriptomic and network analysis reveals candidate immune-metabolic biomarkers in children with the inattentive type of ADHD</t>
        </is>
      </c>
      <c r="B1883">
        <f>IF(COUNTIF($A$1:A1882,
IF(ISNUMBER(MATCH(RIGHT(TRIM(A1882),1),{".",",",";",":","!","?"},0)),
LEFT(TRIM(A1882),LEN(TRIM(A1882))-1),
TRIM(A1882)
))=1,
"Not Duplicate",
"Duplicate")</f>
        <v/>
      </c>
      <c r="C1883">
        <f>_xlfn.IFNA(_xlfn.XLOOKUP(A1883, Table1[Title], Table1[Inclusion/Exclusion Decision]), "Added studies")</f>
        <v/>
      </c>
      <c r="D1883" t="inlineStr">
        <is>
          <t>Shao, QY; Lin, XX; Chen, YH</t>
        </is>
      </c>
      <c r="H1883" t="n">
        <v>2025</v>
      </c>
      <c r="I1883" t="n">
        <v>16</v>
      </c>
      <c r="M1883" t="inlineStr">
        <is>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 &amp; iuml;ve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developmental patterning. Five significant differential immune cell types were identified between ADHD-I and control samples. Both biomarkers demonstrated the significant positive correlation with gamma delta T cells and the strongest negative correlation with eosinophils. Compound prediction showed that 20 compounds such as benzo(a)pyrene targeted CD180, and benzo(a)pyrene had a strong binding ability to CD18 (Delta G = -8.1 kcal/mol). Conclusion: The study identified CD180 and COA3 as candidate biomarkers for ADHD-I, which may provide new clues into the mechanism of ADHD-I and potential therapeutic targets.</t>
        </is>
      </c>
      <c r="P1883" t="inlineStr">
        <is>
          <t>10.3389/fpsyt.2025.1642817</t>
        </is>
      </c>
      <c r="R1883">
        <f>HYPERLINK("http://dx.doi.org/10.3389/fpsyt.2025.1642817","http://dx.doi.org/10.3389/fpsyt.2025.1642817")</f>
        <v/>
      </c>
      <c r="AD1883">
        <f>HYPERLINK("https%3A%2F%2Fwww.webofscience.com%2Fwos%2Fwoscc%2Ffull-record%2FWOS:001596234300001","View Full Record in Web of Science")</f>
        <v/>
      </c>
    </row>
    <row r="1884" hidden="1">
      <c r="A1884" t="inlineStr">
        <is>
          <t>Machine Learning-Based Prediction of Attention-Deficit/Hyperactivity Disorder and Sleep Problems With Wearable Data in Children</t>
        </is>
      </c>
      <c r="B1884">
        <f>IF(COUNTIF($A$1:A1883,
IF(ISNUMBER(MATCH(RIGHT(TRIM(A1883),1),{".",",",";",":","!","?"},0)),
LEFT(TRIM(A1883),LEN(TRIM(A1883))-1),
TRIM(A1883)
))=1,
"Not Duplicate",
"Duplicate")</f>
        <v/>
      </c>
      <c r="C1884">
        <f>_xlfn.IFNA(_xlfn.XLOOKUP(A1884, Table1[Title], Table1[Inclusion/Exclusion Decision]), "Added studies")</f>
        <v/>
      </c>
      <c r="D1884" t="inlineStr">
        <is>
          <t>Kim, WP; Kim, HJ; Pack, SP; Lim, JH; Cho, CH; Lee, HJ</t>
        </is>
      </c>
      <c r="H1884" t="n">
        <v>2023</v>
      </c>
      <c r="I1884" t="n">
        <v>6</v>
      </c>
      <c r="J1884" t="n">
        <v>3</v>
      </c>
      <c r="M1884"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12 348 wearable data for ADHD and 39 160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is>
      </c>
      <c r="P1884" t="inlineStr">
        <is>
          <t>10.1001/jamanetworkopen.2023.3502</t>
        </is>
      </c>
      <c r="R1884">
        <f>HYPERLINK("http://dx.doi.org/10.1001/jamanetworkopen.2023.3502","http://dx.doi.org/10.1001/jamanetworkopen.2023.3502")</f>
        <v/>
      </c>
      <c r="AD1884">
        <f>HYPERLINK("https%3A%2F%2Fwww.webofscience.com%2Fwos%2Fwoscc%2Ffull-record%2FWOS:001051539600008","View Full Record in Web of Science")</f>
        <v/>
      </c>
    </row>
    <row r="1885" hidden="1">
      <c r="A1885" t="inlineStr">
        <is>
          <t>Multimodal MR Images-Based Diagnosis of Early Adolescent Attention-Deficit/Hyperactivity Disorder Using Multiple Kernel Learning</t>
        </is>
      </c>
      <c r="B1885">
        <f>IF(COUNTIF($A$1:A1884,
IF(ISNUMBER(MATCH(RIGHT(TRIM(A1884),1),{".",",",";",":","!","?"},0)),
LEFT(TRIM(A1884),LEN(TRIM(A1884))-1),
TRIM(A1884)
))=1,
"Not Duplicate",
"Duplicate")</f>
        <v/>
      </c>
      <c r="C1885">
        <f>_xlfn.IFNA(_xlfn.XLOOKUP(A1885, Table1[Title], Table1[Inclusion/Exclusion Decision]), "Added studies")</f>
        <v/>
      </c>
      <c r="D1885" t="inlineStr">
        <is>
          <t>Zhou, XC; Lin, QM; Gui, YY; Wang, ZX; Liu, MH; Lu, H</t>
        </is>
      </c>
      <c r="H1885" t="n">
        <v>2021</v>
      </c>
      <c r="I1885" t="n">
        <v>15</v>
      </c>
      <c r="M1885" t="inlineStr">
        <is>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t>
        </is>
      </c>
      <c r="P1885" t="inlineStr">
        <is>
          <t>10.3389/fnins.2021.710133</t>
        </is>
      </c>
      <c r="R1885">
        <f>HYPERLINK("http://dx.doi.org/10.3389/fnins.2021.710133","http://dx.doi.org/10.3389/fnins.2021.710133")</f>
        <v/>
      </c>
      <c r="AD1885">
        <f>HYPERLINK("https%3A%2F%2Fwww.webofscience.com%2Fwos%2Fwoscc%2Ffull-record%2FWOS:000705086100001","View Full Record in Web of Science")</f>
        <v/>
      </c>
    </row>
    <row r="1886" hidden="1">
      <c r="A1886" t="inlineStr">
        <is>
          <t>ADHD diagnostic tools across ages: traditional and digital approaches</t>
        </is>
      </c>
      <c r="B1886">
        <f>IF(COUNTIF($A$1:A1885,
IF(ISNUMBER(MATCH(RIGHT(TRIM(A1885),1),{".",",",";",":","!","?"},0)),
LEFT(TRIM(A1885),LEN(TRIM(A1885))-1),
TRIM(A1885)
))=1,
"Not Duplicate",
"Duplicate")</f>
        <v/>
      </c>
      <c r="C1886">
        <f>_xlfn.IFNA(_xlfn.XLOOKUP(A1886, Table1[Title], Table1[Inclusion/Exclusion Decision]), "Added studies")</f>
        <v/>
      </c>
      <c r="D1886" t="inlineStr">
        <is>
          <t>Knyazhansky, M; Shrot, T</t>
        </is>
      </c>
      <c r="H1886" t="n">
        <v>2025</v>
      </c>
      <c r="I1886" t="n">
        <v>16</v>
      </c>
      <c r="M1886" t="inlineStr">
        <is>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t>
        </is>
      </c>
      <c r="P1886" t="inlineStr">
        <is>
          <t>10.3389/fpsyt.2025.1668070</t>
        </is>
      </c>
      <c r="R1886">
        <f>HYPERLINK("http://dx.doi.org/10.3389/fpsyt.2025.1668070","http://dx.doi.org/10.3389/fpsyt.2025.1668070")</f>
        <v/>
      </c>
      <c r="AD1886">
        <f>HYPERLINK("https%3A%2F%2Fwww.webofscience.com%2Fwos%2Fwoscc%2Ffull-record%2FWOS:001601389600001","View Full Record in Web of Science")</f>
        <v/>
      </c>
    </row>
    <row r="1887" hidden="1">
      <c r="A1887" t="inlineStr">
        <is>
          <t>Efficient Feature Selection and Machine Learning Based ADHD Detection Using EEG Signal</t>
        </is>
      </c>
      <c r="B1887">
        <f>IF(COUNTIF($A$1:A1886,
IF(ISNUMBER(MATCH(RIGHT(TRIM(A1886),1),{".",",",";",":","!","?"},0)),
LEFT(TRIM(A1886),LEN(TRIM(A1886))-1),
TRIM(A1886)
))=1,
"Not Duplicate",
"Duplicate")</f>
        <v/>
      </c>
      <c r="C1887">
        <f>_xlfn.IFNA(_xlfn.XLOOKUP(A1887, Table1[Title], Table1[Inclusion/Exclusion Decision]), "Added studies")</f>
        <v/>
      </c>
      <c r="D1887" t="inlineStr">
        <is>
          <t>Maniruzzaman, M; Shin, J; Hasan, MA; Yasumura, A</t>
        </is>
      </c>
      <c r="H1887" t="n">
        <v>2022</v>
      </c>
      <c r="I1887" t="n">
        <v>72</v>
      </c>
      <c r="J1887" t="n">
        <v>3</v>
      </c>
      <c r="M1887" t="inlineStr">
        <is>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t>
        </is>
      </c>
      <c r="P1887" t="inlineStr">
        <is>
          <t>10.32604/cmc.2022.028339</t>
        </is>
      </c>
      <c r="R1887">
        <f>HYPERLINK("http://dx.doi.org/10.32604/cmc.2022.028339","http://dx.doi.org/10.32604/cmc.2022.028339")</f>
        <v/>
      </c>
      <c r="AD1887">
        <f>HYPERLINK("https%3A%2F%2Fwww.webofscience.com%2Fwos%2Fwoscc%2Ffull-record%2FWOS:000799234000021","View Full Record in Web of Science")</f>
        <v/>
      </c>
    </row>
    <row r="1888">
      <c r="A1888" t="inlineStr">
        <is>
          <t>A Robust Machine Learning Based Framework for the Automated Detection of ADHD Using Pupillometric Biomarkers and Time Series Analysis</t>
        </is>
      </c>
      <c r="B1888">
        <f>IF(COUNTIF($A$1:A1887,
IF(ISNUMBER(MATCH(RIGHT(TRIM(A1887),1),{".",",",";",":","!","?"},0)),
LEFT(TRIM(A1887),LEN(TRIM(A1887))-1),
TRIM(A1887)
))=1,
"Not Duplicate",
"Duplicate")</f>
        <v/>
      </c>
      <c r="C1888">
        <f>_xlfn.IFNA(_xlfn.XLOOKUP(A1888, Table1[Title], Table1[Inclusion/Exclusion Decision]), "Added studies")</f>
        <v/>
      </c>
      <c r="D1888" t="inlineStr">
        <is>
          <t>Das, W; Khanna, S</t>
        </is>
      </c>
      <c r="H1888" t="n">
        <v>2021</v>
      </c>
      <c r="I1888" t="n">
        <v>11</v>
      </c>
      <c r="J1888" t="n">
        <v>1</v>
      </c>
      <c r="M1888" t="inlineStr">
        <is>
          <t>Accurate and efficient detection of attention-deficit/hyperactivity disorder (ADHD) is critical to ensure proper treatment for affected individuals. Current clinical examinations, however, are inefficient and prone to misdiagnosis, as they rely on qualitative observations of perceived behavior. We propose a robust machine learning based framework that analyzes pupil-size dynamics as an objective biomarker for the automated detection of ADHD. Our framework integrates a comprehensive pupillometric feature engineering and visualization pipeline with state-of-the-art binary classification algorithms and univariate feature selection. The support vector machine classifier achieved an average 85.6% area under the receiver operating characteristic (AUROC), 77.3% sensitivity, and 75.3% specificity using ten-fold nested cross-validation (CV) on a declassified dataset of 50 patients. 218 of the 783 engineered features, including fourier transform metrics, absolute energy, consecutive quantile changes, approximate entropy, aggregated linear trends, as well as pupil-size dilation velocity, were found to be statistically significant differentiators (p &lt; 0.05), and provide novel behavioral insights into associations between pupil-size dynamics and the presence of ADHD. Despite a limited sample size, the strong AUROC values highlight the robustness of the binary classifiers in detecting ADHD-as such, with additional data, sensitivity and specificity metrics can be substantially augmented. This study is the first to apply machine learning based methods for the detection of ADHD using solely pupillometrics, and highlights its strength as a potential discriminative biomarker, paving the path for the development of novel diagnostic applications to aid in the detection of ADHD using oculometric paradigms and machine learning.</t>
        </is>
      </c>
      <c r="P1888" t="inlineStr">
        <is>
          <t>10.1038/s41598-021-95673-5</t>
        </is>
      </c>
      <c r="R1888">
        <f>HYPERLINK("http://dx.doi.org/10.1038/s41598-021-95673-5","http://dx.doi.org/10.1038/s41598-021-95673-5")</f>
        <v/>
      </c>
      <c r="AD1888">
        <f>HYPERLINK("https%3A%2F%2Fwww.webofscience.com%2Fwos%2Fwoscc%2Ffull-record%2FWOS:000686909600107","View Full Record in Web of Science")</f>
        <v/>
      </c>
    </row>
    <row r="1889" hidden="1">
      <c r="A1889" t="inlineStr">
        <is>
          <t>Development and Validation of an iPad-based Serious Game for Emotion Recognition and Attention Tracking towards Early Identification of Autism</t>
        </is>
      </c>
      <c r="B1889">
        <f>IF(COUNTIF($A$1:A1888,
IF(ISNUMBER(MATCH(RIGHT(TRIM(A1888),1),{".",",",";",":","!","?"},0)),
LEFT(TRIM(A1888),LEN(TRIM(A1888))-1),
TRIM(A1888)
))=1,
"Not Duplicate",
"Duplicate")</f>
        <v/>
      </c>
      <c r="C1889">
        <f>_xlfn.IFNA(_xlfn.XLOOKUP(A1889, Table1[Title], Table1[Inclusion/Exclusion Decision]), "Added studies")</f>
        <v/>
      </c>
      <c r="D1889" t="inlineStr">
        <is>
          <t>Piazzalunga, C; Molino, P; Giangregorio, C; Fontolan, S; Termine, C; Ferrante, S</t>
        </is>
      </c>
      <c r="H1889" t="n">
        <v>2023</v>
      </c>
      <c r="M1889"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t>
        </is>
      </c>
      <c r="P1889" t="inlineStr">
        <is>
          <t>10.1109/ACIIW59127.2023.10388145</t>
        </is>
      </c>
      <c r="R1889">
        <f>HYPERLINK("http://dx.doi.org/10.1109/ACIIW59127.2023.10388145","http://dx.doi.org/10.1109/ACIIW59127.2023.10388145")</f>
        <v/>
      </c>
      <c r="AD1889">
        <f>HYPERLINK("https%3A%2F%2Fwww.webofscience.com%2Fwos%2Fwoscc%2Ffull-record%2FWOS:001161364800048","View Full Record in Web of Science")</f>
        <v/>
      </c>
    </row>
    <row r="1890" hidden="1">
      <c r="A1890" t="inlineStr">
        <is>
          <t>Can we diagnose mental disorders in children? A large-scale assessment of machine learning on structural neuroimaging of 6916 children in the adolescent brain cognitive development study</t>
        </is>
      </c>
      <c r="B1890">
        <f>IF(COUNTIF($A$1:A1889,
IF(ISNUMBER(MATCH(RIGHT(TRIM(A1889),1),{".",",",";",":","!","?"},0)),
LEFT(TRIM(A1889),LEN(TRIM(A1889))-1),
TRIM(A1889)
))=1,
"Not Duplicate",
"Duplicate")</f>
        <v/>
      </c>
      <c r="C1890">
        <f>_xlfn.IFNA(_xlfn.XLOOKUP(A1890, Table1[Title], Table1[Inclusion/Exclusion Decision]), "Added studies")</f>
        <v/>
      </c>
      <c r="D1890" t="inlineStr">
        <is>
          <t>Gaus, R; Pölsterl, S; Greimel, E; Schulte-Körne, G; Wachinger, C</t>
        </is>
      </c>
      <c r="H1890" t="n">
        <v>2023</v>
      </c>
      <c r="I1890" t="n">
        <v>3</v>
      </c>
      <c r="J1890" t="n">
        <v>4</v>
      </c>
      <c r="M1890" t="inlineStr">
        <is>
          <t>BackgroundPrediction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children.MethodsUsing data from 6916 children aged 9-10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testing.ResultsTwo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 = 0.567, p = 0.002) and BD (AUROC = 0.551, p = 0.002). In contrast, traditional models perform consistently worse and predict only ADHD with statistical significance (AUROC = 0.529, p = 0.002).ConclusionWhile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t>
        </is>
      </c>
      <c r="P1890" t="inlineStr">
        <is>
          <t>10.1002/jcv2.12184</t>
        </is>
      </c>
      <c r="R1890">
        <f>HYPERLINK("http://dx.doi.org/10.1002/jcv2.12184","http://dx.doi.org/10.1002/jcv2.12184")</f>
        <v/>
      </c>
      <c r="AD1890">
        <f>HYPERLINK("https%3A%2F%2Fwww.webofscience.com%2Fwos%2Fwoscc%2Ffull-record%2FWOS:001281267600004","View Full Record in Web of Science")</f>
        <v/>
      </c>
    </row>
    <row r="1891" hidden="1">
      <c r="A1891" t="inlineStr">
        <is>
          <t>Mapping neural effects of mindfulness-based cognitive therapy in ADHD using EEG microstates and machine learning models</t>
        </is>
      </c>
      <c r="B1891">
        <f>IF(COUNTIF($A$1:A1890,
IF(ISNUMBER(MATCH(RIGHT(TRIM(A1890),1),{".",",",";",":","!","?"},0)),
LEFT(TRIM(A1890),LEN(TRIM(A1890))-1),
TRIM(A1890)
))=1,
"Not Duplicate",
"Duplicate")</f>
        <v/>
      </c>
      <c r="C1891">
        <f>_xlfn.IFNA(_xlfn.XLOOKUP(A1891, Table1[Title], Table1[Inclusion/Exclusion Decision]), "Added studies")</f>
        <v/>
      </c>
      <c r="D1891" t="inlineStr">
        <is>
          <t>Zargar, RM; Hepark, S; Schoenberg, PLA</t>
        </is>
      </c>
      <c r="H1891" t="n">
        <v>2025</v>
      </c>
      <c r="I1891" t="n">
        <v>16</v>
      </c>
      <c r="M1891" t="inlineStr">
        <is>
          <t>Introduction Mindfulness-based cognitive therapy (MBCT) is one of the promising treatments with no known side effects for neuropsychiatric conditions such as Attention-deficit/hyperactivity disorder (ADHD). However, the mechanism of action underlying MBCT is not clearly understood. Here, we applied resting-state EEG microstate analysis and machine learning modeling to characterize brain network dynamics in adults with ADHD exposed to MBCT.Methods Sixty-one participants were randomized to a 12-week MBCT intervention or waitlist control (WL), with clinical assessments and EEG recordings collected pre-to-post trial. We analyzed the microstate dynamics of EEG data in different frequency bands, comparing four microstate classes (A-D), and the cross-correlation of microstate dynamics with clinical measures. Furthermore, machine learning computational techniques were applied to predict which patients can benefit more from the MBCT intervention based on their brain dynamics pre-treatment.Results Microstate analyses revealed significant MBCT-related alterations in temporal dynamics, including increased coverage and duration of microstates A and B, as well as changes in individual explained variance in microstate A (theta band) and microstate D (alpha band). Coverage and explained variance for microstate B also showed significant changes across the full spectrum. These changes were strongly correlated with improvements in ADHD symptomatology, mindfulness skills, quality of life, and executive function across seven clinical domains. Critically, machine learning models predicted individual treatment responses with 83% accuracy using microstate dynamics.Discussion These findings demonstrate that MBCT systematically reshapes resting-state neural microstates in ADHD, including microstate classes A, B, and D, and suggest that computational EEG biomarkers may inform precision approaches to mindfulness-based interventions.</t>
        </is>
      </c>
      <c r="P1891" t="inlineStr">
        <is>
          <t>10.3389/fpsyt.2025.1670602</t>
        </is>
      </c>
      <c r="R1891">
        <f>HYPERLINK("http://dx.doi.org/10.3389/fpsyt.2025.1670602","http://dx.doi.org/10.3389/fpsyt.2025.1670602")</f>
        <v/>
      </c>
      <c r="AD1891">
        <f>HYPERLINK("https%3A%2F%2Fwww.webofscience.com%2Fwos%2Fwoscc%2Ffull-record%2FWOS:001616386400001","View Full Record in Web of Science")</f>
        <v/>
      </c>
    </row>
    <row r="1892">
      <c r="A1892" t="inlineStr">
        <is>
          <t>Maximum and minimum activity in inpatient adolescents with Bipolar Disorders: Daily-Variability classification of actigraphy pattern with artificial intelligence</t>
        </is>
      </c>
      <c r="B1892">
        <f>IF(COUNTIF($A$1:A1891,
IF(ISNUMBER(MATCH(RIGHT(TRIM(A1891),1),{".",",",";",":","!","?"},0)),
LEFT(TRIM(A1891),LEN(TRIM(A1891))-1),
TRIM(A1891)
))=1,
"Not Duplicate",
"Duplicate")</f>
        <v/>
      </c>
      <c r="C1892">
        <f>_xlfn.IFNA(_xlfn.XLOOKUP(A1892, Table1[Title], Table1[Inclusion/Exclusion Decision]), "Added studies")</f>
        <v/>
      </c>
      <c r="D1892" t="inlineStr">
        <is>
          <t>Vahedifard, F; Birmaher, B; Iyengar, S; Wolfe, M; Brianna, NL; Chobany, M; Abdul-waalee, H; Malgireddy, G; Hart, JA; Bertocci, MA; Diler, RS</t>
        </is>
      </c>
      <c r="H1892" t="n">
        <v>2025</v>
      </c>
      <c r="I1892" t="n">
        <v>5</v>
      </c>
      <c r="J1892" t="n">
        <v>2</v>
      </c>
      <c r="M1892" t="inlineStr">
        <is>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t>
        </is>
      </c>
      <c r="P1892" t="inlineStr">
        <is>
          <t>10.1016/j.psycom.2025.100212</t>
        </is>
      </c>
      <c r="R1892">
        <f>HYPERLINK("http://dx.doi.org/10.1016/j.psycom.2025.100212","http://dx.doi.org/10.1016/j.psycom.2025.100212")</f>
        <v/>
      </c>
      <c r="AD1892">
        <f>HYPERLINK("https%3A%2F%2Fwww.webofscience.com%2Fwos%2Fwoscc%2Ffull-record%2FWOS:001590356300010","View Full Record in Web of Science")</f>
        <v/>
      </c>
    </row>
    <row r="1893" hidden="1">
      <c r="A1893" t="inlineStr">
        <is>
          <t>Phase Synchronization-based Topological Features for Autism and ADHD Classification</t>
        </is>
      </c>
      <c r="B1893">
        <f>IF(COUNTIF($A$1:A1892,
IF(ISNUMBER(MATCH(RIGHT(TRIM(A1892),1),{".",",",";",":","!","?"},0)),
LEFT(TRIM(A1892),LEN(TRIM(A1892))-1),
TRIM(A1892)
))=1,
"Not Duplicate",
"Duplicate")</f>
        <v/>
      </c>
      <c r="C1893">
        <f>_xlfn.IFNA(_xlfn.XLOOKUP(A1893, Table1[Title], Table1[Inclusion/Exclusion Decision]), "Added studies")</f>
        <v/>
      </c>
      <c r="D1893" t="inlineStr">
        <is>
          <t>Kaur, K; Chawla, V; Rana, B</t>
        </is>
      </c>
      <c r="H1893" t="n">
        <v>2024</v>
      </c>
      <c r="M189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t>
        </is>
      </c>
      <c r="P1893" t="inlineStr">
        <is>
          <t>10.1145/3702250.3702295</t>
        </is>
      </c>
      <c r="R1893">
        <f>HYPERLINK("http://dx.doi.org/10.1145/3702250.3702295","http://dx.doi.org/10.1145/3702250.3702295")</f>
        <v/>
      </c>
      <c r="AD1893">
        <f>HYPERLINK("https%3A%2F%2Fwww.webofscience.com%2Fwos%2Fwoscc%2Ffull-record%2FWOS:001450046600045","View Full Record in Web of Science")</f>
        <v/>
      </c>
    </row>
    <row r="1894" hidden="1">
      <c r="A1894" t="inlineStr">
        <is>
          <t>Segregation, integration and balance in resting-state brain functional networks associated with bipolar disorder symptoms</t>
        </is>
      </c>
      <c r="B1894">
        <f>IF(COUNTIF($A$1:A1893,
IF(ISNUMBER(MATCH(RIGHT(TRIM(A1893),1),{".",",",";",":","!","?"},0)),
LEFT(TRIM(A1893),LEN(TRIM(A1893))-1),
TRIM(A1893)
))=1,
"Not Duplicate",
"Duplicate")</f>
        <v/>
      </c>
      <c r="C1894">
        <f>_xlfn.IFNA(_xlfn.XLOOKUP(A1894, Table1[Title], Table1[Inclusion/Exclusion Decision]), "Added studies")</f>
        <v/>
      </c>
      <c r="D1894" t="inlineStr">
        <is>
          <t>Chang, Z; Wang, XR; Wu, Y; Lin, P; Wang, R</t>
        </is>
      </c>
      <c r="H1894" t="n">
        <v>2023</v>
      </c>
      <c r="I1894" t="n">
        <v>44</v>
      </c>
      <c r="J1894" t="n">
        <v>2</v>
      </c>
      <c r="M1894" t="inlineStr">
        <is>
          <t>Bipolar disorder (BD) is a serious mental disorder involving widespread abnormal interactions between brain regions, and it is believed to be associated with imbalanced functions in the brain. However, how this brain imbalance underlies distinct BD symptoms remains poorly understood. Here, we used a nested-spectral partition (NSP) method to study the segregation, integration, and balance in resting-state brain functional networks in BD patients and healthy controls (HCs). We first confirmed that there was a high deviation in the brain functional network toward more segregation in BD patients than in HCs and that the limbic system had the largest alteration. Second, we demonstrated a network balance of segregation and integration that corresponded to lower anxiety in BD patients but was not related to other symptoms. Subsequently, based on a machine-learning approach, we identified different system-level mechanisms underlying distinct BD symptoms and found that the features related to the brain network balance could predict BD symptoms better than graph theory analyses. Finally, we studied attention-deficit/hyperactivity disorder (ADHD) symptoms in BD patients and identified specific patterns that distinctly predicted ADHD and BD scores, as well as their shared common domains. Our findings supported an association of brain imbalance with anxiety symptom in BD patients and provided a potential network signature for diagnosing BD. These results contribute to further understanding the neuropathology of BD and to screening ADHD in BD patients.</t>
        </is>
      </c>
      <c r="P1894" t="inlineStr">
        <is>
          <t>10.1002/hbm.26087</t>
        </is>
      </c>
      <c r="R1894">
        <f>HYPERLINK("http://dx.doi.org/10.1002/hbm.26087","http://dx.doi.org/10.1002/hbm.26087")</f>
        <v/>
      </c>
      <c r="AD1894">
        <f>HYPERLINK("https%3A%2F%2Fwww.webofscience.com%2Fwos%2Fwoscc%2Ffull-record%2FWOS:000859143900001","View Full Record in Web of Science")</f>
        <v/>
      </c>
    </row>
    <row r="1895" hidden="1">
      <c r="A1895" t="inlineStr">
        <is>
          <t>Using Machine Learning to Derive Neurobiological Subtypes of General Psychopathology in Late Childhood</t>
        </is>
      </c>
      <c r="B1895">
        <f>IF(COUNTIF($A$1:A1894,
IF(ISNUMBER(MATCH(RIGHT(TRIM(A1894),1),{".",",",";",":","!","?"},0)),
LEFT(TRIM(A1894),LEN(TRIM(A1894))-1),
TRIM(A1894)
))=1,
"Not Duplicate",
"Duplicate")</f>
        <v/>
      </c>
      <c r="C1895">
        <f>_xlfn.IFNA(_xlfn.XLOOKUP(A1895, Table1[Title], Table1[Inclusion/Exclusion Decision]), "Added studies")</f>
        <v/>
      </c>
      <c r="D1895" t="inlineStr">
        <is>
          <t>Reimann, GE; Dupont, RM; Sotiras, A; Earnest, T; Jeong, HJ; Durham, EL; Archer, C; Moore, TM; Lahey, BB; Kaczkurkin, AN</t>
        </is>
      </c>
      <c r="H1895" t="n">
        <v>2024</v>
      </c>
      <c r="I1895" t="n">
        <v>133</v>
      </c>
      <c r="J1895" t="n">
        <v>8</v>
      </c>
      <c r="M1895" t="inlineStr">
        <is>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 9,027). Our model revealed two stable neurobiological subtypes (adjusted Rand index =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t>
        </is>
      </c>
      <c r="P1895" t="inlineStr">
        <is>
          <t>10.1037/abn0000898</t>
        </is>
      </c>
      <c r="R1895">
        <f>HYPERLINK("http://dx.doi.org/10.1037/abn0000898","http://dx.doi.org/10.1037/abn0000898")</f>
        <v/>
      </c>
      <c r="AD1895">
        <f>HYPERLINK("https%3A%2F%2Fwww.webofscience.com%2Fwos%2Fwoscc%2Ffull-record%2FWOS:001379509900013","View Full Record in Web of Science")</f>
        <v/>
      </c>
    </row>
    <row r="1896" hidden="1">
      <c r="A1896" t="inlineStr">
        <is>
          <t>Utility of medical record diagnostic codes to ascertain attention-deficit/hyperactivity disorder and learning disabilities in populations of children</t>
        </is>
      </c>
      <c r="B1896">
        <f>IF(COUNTIF($A$1:A1895,
IF(ISNUMBER(MATCH(RIGHT(TRIM(A1895),1),{".",",",";",":","!","?"},0)),
LEFT(TRIM(A1895),LEN(TRIM(A1895))-1),
TRIM(A1895)
))=1,
"Not Duplicate",
"Duplicate")</f>
        <v/>
      </c>
      <c r="C1896">
        <f>_xlfn.IFNA(_xlfn.XLOOKUP(A1896, Table1[Title], Table1[Inclusion/Exclusion Decision]), "Added studies")</f>
        <v/>
      </c>
      <c r="D1896" t="inlineStr">
        <is>
          <t>Shi, Y; Schulte, PJ; Hanson, AC; Zaccariello, MJ; Hu, DQ; Crow, S; Flick, RP; Warner, DO</t>
        </is>
      </c>
      <c r="H1896" t="n">
        <v>2020</v>
      </c>
      <c r="I1896" t="n">
        <v>20</v>
      </c>
      <c r="J1896" t="n">
        <v>1</v>
      </c>
      <c r="M1896"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t>
        </is>
      </c>
      <c r="P1896" t="inlineStr">
        <is>
          <t>10.1186/s12887-020-02411-3</t>
        </is>
      </c>
      <c r="R1896">
        <f>HYPERLINK("http://dx.doi.org/10.1186/s12887-020-02411-3","http://dx.doi.org/10.1186/s12887-020-02411-3")</f>
        <v/>
      </c>
      <c r="AD1896">
        <f>HYPERLINK("https%3A%2F%2Fwww.webofscience.com%2Fwos%2Fwoscc%2Ffull-record%2FWOS:000587116900001","View Full Record in Web of Science")</f>
        <v/>
      </c>
    </row>
    <row r="1897">
      <c r="A1897" t="inlineStr">
        <is>
          <t>Assessing the association between ADHD and brain maturation in late childhood and emotion regulation in early adolescence</t>
        </is>
      </c>
      <c r="B1897">
        <f>IF(COUNTIF($A$1:A1896,
IF(ISNUMBER(MATCH(RIGHT(TRIM(A1896),1),{".",",",";",":","!","?"},0)),
LEFT(TRIM(A1896),LEN(TRIM(A1896))-1),
TRIM(A1896)
))=1,
"Not Duplicate",
"Duplicate")</f>
        <v/>
      </c>
      <c r="C1897">
        <f>_xlfn.IFNA(_xlfn.XLOOKUP(A1897, Table1[Title], Table1[Inclusion/Exclusion Decision]), "Added studies")</f>
        <v/>
      </c>
      <c r="D1897" t="inlineStr">
        <is>
          <t>Agrez, K; Vakli, P; Weiss, B; Vidnyánszky, Z; Bunford, N</t>
        </is>
      </c>
      <c r="H1897" t="n">
        <v>2025</v>
      </c>
      <c r="I1897" t="n">
        <v>15</v>
      </c>
      <c r="J1897" t="n">
        <v>1</v>
      </c>
      <c r="M1897"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t>
        </is>
      </c>
      <c r="P1897" t="inlineStr">
        <is>
          <t>10.1038/s41398-025-03411-6</t>
        </is>
      </c>
      <c r="R1897">
        <f>HYPERLINK("http://dx.doi.org/10.1038/s41398-025-03411-6","http://dx.doi.org/10.1038/s41398-025-03411-6")</f>
        <v/>
      </c>
      <c r="AD1897">
        <f>HYPERLINK("https%3A%2F%2Fwww.webofscience.com%2Fwos%2Fwoscc%2Ffull-record%2FWOS:001501007100001","View Full Record in Web of Science")</f>
        <v/>
      </c>
    </row>
    <row r="1898" hidden="1">
      <c r="A1898" t="inlineStr">
        <is>
          <t>Exploring telediagnostic procedures in child neuropsychiatry: addressing ADHD diagnosis and autism symptoms through supervised machine learning</t>
        </is>
      </c>
      <c r="B1898">
        <f>IF(COUNTIF($A$1:A1897,
IF(ISNUMBER(MATCH(RIGHT(TRIM(A1897),1),{".",",",";",":","!","?"},0)),
LEFT(TRIM(A1897),LEN(TRIM(A1897))-1),
TRIM(A1897)
))=1,
"Not Duplicate",
"Duplicate")</f>
        <v/>
      </c>
      <c r="C1898">
        <f>_xlfn.IFNA(_xlfn.XLOOKUP(A1898, Table1[Title], Table1[Inclusion/Exclusion Decision]), "Added studies")</f>
        <v/>
      </c>
      <c r="D1898" t="inlineStr">
        <is>
          <t>Grazioli, S; Crippa, A; Rosi, E; Candelieri, A; Ceccarelli, SB; Mauri, M; Manzoni, M; Mauri, V; Trabattoni, S; Molteni, M; Colombo, P; Nobile, M</t>
        </is>
      </c>
      <c r="H1898" t="n">
        <v>2024</v>
      </c>
      <c r="I1898" t="n">
        <v>33</v>
      </c>
      <c r="J1898" t="n">
        <v>1</v>
      </c>
      <c r="M1898" t="inlineStr">
        <is>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3-16 years, and referred for suspected ADHD. An easily interpretable machine learning model-decision tree (DT)-was built to simulate the clinical process of classifying ADHD/non-ADHD based on collected data. Then, we tested the DT model's predictive accuracy through a cross-validation approach. The DT classifier's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t>
        </is>
      </c>
      <c r="P1898" t="inlineStr">
        <is>
          <t>10.1007/s00787-023-02145-4</t>
        </is>
      </c>
      <c r="R1898">
        <f>HYPERLINK("http://dx.doi.org/10.1007/s00787-023-02145-4","http://dx.doi.org/10.1007/s00787-023-02145-4")</f>
        <v/>
      </c>
      <c r="AD1898">
        <f>HYPERLINK("https%3A%2F%2Fwww.webofscience.com%2Fwos%2Fwoscc%2Ffull-record%2FWOS:000918403700001","View Full Record in Web of Science")</f>
        <v/>
      </c>
    </row>
    <row r="1899" hidden="1">
      <c r="A1899" t="inlineStr">
        <is>
          <t>Explainability Enhanced Machine Learning Model for Classifying Intellectual Disability and AttentionDeficit/Hyperactivity Disorder With Psychological Test Reports</t>
        </is>
      </c>
      <c r="B1899">
        <f>IF(COUNTIF($A$1:A1898,
IF(ISNUMBER(MATCH(RIGHT(TRIM(A1898),1),{".",",",";",":","!","?"},0)),
LEFT(TRIM(A1898),LEN(TRIM(A1898))-1),
TRIM(A1898)
))=1,
"Not Duplicate",
"Duplicate")</f>
        <v/>
      </c>
      <c r="C1899">
        <f>_xlfn.IFNA(_xlfn.XLOOKUP(A1899, Table1[Title], Table1[Inclusion/Exclusion Decision]), "Added studies")</f>
        <v/>
      </c>
      <c r="D1899" t="inlineStr">
        <is>
          <t>Kim, TM; Kim, YH; Song, SH; Choi, IY; Kim, DJ; Ko, T</t>
        </is>
      </c>
      <c r="H1899" t="n">
        <v>2025</v>
      </c>
      <c r="I1899" t="n">
        <v>40</v>
      </c>
      <c r="J1899" t="n">
        <v>11</v>
      </c>
      <c r="M1899" t="inlineStr">
        <is>
          <t>Background: Psychological test reports are essential in assessing intellectual functioning, aiding in diagnosing and treating intellectual disability (ID) and attention-deficit/ 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t>
        </is>
      </c>
      <c r="P1899" t="inlineStr">
        <is>
          <t>10.3346/jkms.2025.40.e26</t>
        </is>
      </c>
      <c r="R1899">
        <f>HYPERLINK("http://dx.doi.org/10.3346/jkms.2025.40.e26","http://dx.doi.org/10.3346/jkms.2025.40.e26")</f>
        <v/>
      </c>
      <c r="AD1899">
        <f>HYPERLINK("https%3A%2F%2Fwww.webofscience.com%2Fwos%2Fwoscc%2Ffull-record%2FWOS:001452453800001","View Full Record in Web of Science")</f>
        <v/>
      </c>
    </row>
    <row r="1900">
      <c r="A1900" t="inlineStr">
        <is>
          <t>Heterogeneity of executive function revealed by a functional random forest approach across ADHD and ASD</t>
        </is>
      </c>
      <c r="B1900">
        <f>IF(COUNTIF($A$1:A1899,
IF(ISNUMBER(MATCH(RIGHT(TRIM(A1899),1),{".",",",";",":","!","?"},0)),
LEFT(TRIM(A1899),LEN(TRIM(A1899))-1),
TRIM(A1899)
))=1,
"Not Duplicate",
"Duplicate")</f>
        <v/>
      </c>
      <c r="C1900">
        <f>_xlfn.IFNA(_xlfn.XLOOKUP(A1900, Table1[Title], Table1[Inclusion/Exclusion Decision]), "Added studies")</f>
        <v/>
      </c>
      <c r="D1900" t="inlineStr">
        <is>
          <t>Cordova, M; Shada, K; Demeter, D; Doyle, O; Miranda-Dominguez, O; Perrone, A; Schifsky, E; Graham, A; Fombonne, E; Langhorst, B; Nigg, J; Fair, DA; Feczko, E</t>
        </is>
      </c>
      <c r="H1900" t="n">
        <v>2020</v>
      </c>
      <c r="I1900" t="n">
        <v>26</v>
      </c>
      <c r="M1900"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- 4.9, p &lt; .001) and inattentive (MAE = 0.7, Null model MAE = 0.85, t(58) = -4.4,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severity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t>
        </is>
      </c>
      <c r="P1900" t="inlineStr">
        <is>
          <t>10.1016/j.nicl.2020.102245</t>
        </is>
      </c>
      <c r="R1900">
        <f>HYPERLINK("http://dx.doi.org/10.1016/j.nicl.2020.102245","http://dx.doi.org/10.1016/j.nicl.2020.102245")</f>
        <v/>
      </c>
      <c r="AD1900">
        <f>HYPERLINK("https%3A%2F%2Fwww.webofscience.com%2Fwos%2Fwoscc%2Ffull-record%2FWOS:000533149400062","View Full Record in Web of Science")</f>
        <v/>
      </c>
    </row>
    <row r="1901" hidden="1">
      <c r="A1901" t="inlineStr">
        <is>
          <t>ViT-BiLSTM Multimodal Learning for Paediatric ADHD Recognition: Integrating Wearable Sensor Data with Clinical Profiles</t>
        </is>
      </c>
      <c r="B1901">
        <f>IF(COUNTIF($A$1:A1900,
IF(ISNUMBER(MATCH(RIGHT(TRIM(A1900),1),{".",",",";",":","!","?"},0)),
LEFT(TRIM(A1900),LEN(TRIM(A1900))-1),
TRIM(A1900)
))=1,
"Not Duplicate",
"Duplicate")</f>
        <v/>
      </c>
      <c r="C1901">
        <f>_xlfn.IFNA(_xlfn.XLOOKUP(A1901, Table1[Title], Table1[Inclusion/Exclusion Decision]), "Added studies")</f>
        <v/>
      </c>
      <c r="D1901" t="inlineStr">
        <is>
          <t>Wang, L; Yang, G</t>
        </is>
      </c>
      <c r="H1901" t="n">
        <v>2025</v>
      </c>
      <c r="I1901" t="n">
        <v>25</v>
      </c>
      <c r="J1901" t="n">
        <v>20</v>
      </c>
      <c r="M1901" t="inlineStr">
        <is>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planning.Abstract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images with clinical variables facilitated the classification of ADHD, with the ViT-BiLSTM model using cross-attention fusion achieving the highest performance. These findings suggest that multimodal learning can become a robust approach to ADHD classification by leveraging complementary information from activity dynamics and clinical data. Our framework and code will be made publicly available to support reproducibility and future research.</t>
        </is>
      </c>
      <c r="P1901" t="inlineStr">
        <is>
          <t>10.3390/s25206459</t>
        </is>
      </c>
      <c r="R1901">
        <f>HYPERLINK("http://dx.doi.org/10.3390/s25206459","http://dx.doi.org/10.3390/s25206459")</f>
        <v/>
      </c>
      <c r="AD1901">
        <f>HYPERLINK("https%3A%2F%2Fwww.webofscience.com%2Fwos%2Fwoscc%2Ffull-record%2FWOS:001602721500001","View Full Record in Web of Science")</f>
        <v/>
      </c>
    </row>
    <row r="1902" hidden="1">
      <c r="A1902" t="inlineStr">
        <is>
          <t>Predicting neurodevelopmental disorders using machine learning models and electronic health records - status of the field</t>
        </is>
      </c>
      <c r="B1902">
        <f>IF(COUNTIF($A$1:A1901,
IF(ISNUMBER(MATCH(RIGHT(TRIM(A1901),1),{".",",",";",":","!","?"},0)),
LEFT(TRIM(A1901),LEN(TRIM(A1901))-1),
TRIM(A1901)
))=1,
"Not Duplicate",
"Duplicate")</f>
        <v/>
      </c>
      <c r="C1902">
        <f>_xlfn.IFNA(_xlfn.XLOOKUP(A1902, Table1[Title], Table1[Inclusion/Exclusion Decision]), "Added studies")</f>
        <v/>
      </c>
      <c r="D1902" t="inlineStr">
        <is>
          <t>Rajagopalan, SS; Tammimies, K</t>
        </is>
      </c>
      <c r="H1902" t="n">
        <v>2024</v>
      </c>
      <c r="I1902" t="n">
        <v>16</v>
      </c>
      <c r="J1902" t="n">
        <v>1</v>
      </c>
      <c r="M1902" t="inlineStr">
        <is>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t>
        </is>
      </c>
      <c r="P1902" t="inlineStr">
        <is>
          <t>10.1186/s11689-024-09579-0</t>
        </is>
      </c>
      <c r="R1902">
        <f>HYPERLINK("http://dx.doi.org/10.1186/s11689-024-09579-0","http://dx.doi.org/10.1186/s11689-024-09579-0")</f>
        <v/>
      </c>
      <c r="AD1902">
        <f>HYPERLINK("https%3A%2F%2Fwww.webofscience.com%2Fwos%2Fwoscc%2Ffull-record%2FWOS:001355183100001","View Full Record in Web of Science")</f>
        <v/>
      </c>
    </row>
    <row r="1903" hidden="1">
      <c r="A1903" t="inlineStr">
        <is>
          <t>Handwriting-Based ADHD Detection for Children Having ASD Using Machine Learning Approaches</t>
        </is>
      </c>
      <c r="B1903">
        <f>IF(COUNTIF($A$1:A1902,
IF(ISNUMBER(MATCH(RIGHT(TRIM(A1902),1),{".",",",";",":","!","?"},0)),
LEFT(TRIM(A1902),LEN(TRIM(A1902))-1),
TRIM(A1902)
))=1,
"Not Duplicate",
"Duplicate")</f>
        <v/>
      </c>
      <c r="C1903">
        <f>_xlfn.IFNA(_xlfn.XLOOKUP(A1903, Table1[Title], Table1[Inclusion/Exclusion Decision]), "Added studies")</f>
        <v/>
      </c>
      <c r="D1903" t="inlineStr">
        <is>
          <t>Shin, J; Maniruzzaman, M; Uchida, Y; Hasan, MA; Megumi, A; Yasumura, A</t>
        </is>
      </c>
      <c r="H1903" t="n">
        <v>2023</v>
      </c>
      <c r="I1903" t="n">
        <v>11</v>
      </c>
      <c r="M1903"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P1903" t="inlineStr">
        <is>
          <t>10.1109/ACCESS.2023.3302903</t>
        </is>
      </c>
      <c r="R1903">
        <f>HYPERLINK("http://dx.doi.org/10.1109/ACCESS.2023.3302903","http://dx.doi.org/10.1109/ACCESS.2023.3302903")</f>
        <v/>
      </c>
      <c r="AD1903">
        <f>HYPERLINK("https%3A%2F%2Fwww.webofscience.com%2Fwos%2Fwoscc%2Ffull-record%2FWOS:001049946200001","View Full Record in Web of Science")</f>
        <v/>
      </c>
    </row>
    <row r="1904" hidden="1">
      <c r="A1904" t="inlineStr">
        <is>
          <t>Computational Analysis of Movement Patterns of Dogs with ADHD-Like Behavior</t>
        </is>
      </c>
      <c r="B1904">
        <f>IF(COUNTIF($A$1:A1903,
IF(ISNUMBER(MATCH(RIGHT(TRIM(A1903),1),{".",",",";",":","!","?"},0)),
LEFT(TRIM(A1903),LEN(TRIM(A1903))-1),
TRIM(A1903)
))=1,
"Not Duplicate",
"Duplicate")</f>
        <v/>
      </c>
      <c r="C1904">
        <f>_xlfn.IFNA(_xlfn.XLOOKUP(A1904, Table1[Title], Table1[Inclusion/Exclusion Decision]), "Added studies")</f>
        <v/>
      </c>
      <c r="D1904" t="inlineStr">
        <is>
          <t>Bleuer-Elsner, S; Zamansky, A; Fux, A; Kaplun, D; Romanov, S; Sinitca, A; Masson, S; van der Linden, D</t>
        </is>
      </c>
      <c r="H1904" t="n">
        <v>2019</v>
      </c>
      <c r="I1904" t="n">
        <v>9</v>
      </c>
      <c r="J1904" t="n">
        <v>12</v>
      </c>
      <c r="M1904" t="inlineStr">
        <is>
          <t>Simple Summary ADHD-like (attention deficit hyperactivity disorder) behavior in dogs may be expressed as impulsivity, inattentiveness, or aggression, compromising both dog and owner quality of life. Its treatment in a clinical setting requires behavioral modification and sometimes a medical treatment is added. There is a lack of objective tools for assessment and diagnosis of the problem, and behavioral experts mostly rely on owner reports. To address this gap, in this paper we use a self-developed computational tool which automatically analyzes movement of a dog from video footage collected during behavioral consultation. Based on a computational analysis of behavioral consultations of 12 dogs medically treated due to ADHD-like behavior and of a control group of 12 dogs with no reported behavioral problems, we identify three dimensions of characteristic movement patterns of dogs with ADHD-like behaviors, which are detectable during consultation. These include (i) high speed of movement, (ii) large coverage of room space, and (iii) frequent re-orientation in room space. These patterns can form the basis for computational methods for objective assessment of dogs with ADHD-like behavior that could help for diagnosis and clinical treatment of the disorder. Abstract Computational approaches were called for to address the challenges of more objective behavior assessment which would be less reliant on owner reports. This study aims to use computational analysis for investigating a hypothesis that dogs with ADHD-like (attention deficit hyperactivity disorder) behavior exhibit characteristic movement patterns directly observable during veterinary consultation. Behavioral consultations of 12 dogs medically treated due to ADHD-like behavior were recorded, as well as of a control group of 12 dogs with no reported behavioral problems. Computational analysis with a self-developed tool based on computer vision and machine learning was performed, analyzing 12 movement parameters that can be extracted from automatic dog tracking data. Significant differences in seven movement parameters were found, which led to the identification of three dimensions of movement patterns which may be instrumental for more objective assessment of ADHD-like behavior by clinicians, while being directly observable during consultation. These include (i) high speed, (ii) large coverage of space, and (iii) constant re-orientation in space. Computational tools used on video data collected during consultation have the potential to support quantifiable assessment of ADHD-like behavior informed by the identified dimensions.</t>
        </is>
      </c>
      <c r="P1904" t="inlineStr">
        <is>
          <t>10.3390/ani9121140</t>
        </is>
      </c>
      <c r="R1904">
        <f>HYPERLINK("http://dx.doi.org/10.3390/ani9121140","http://dx.doi.org/10.3390/ani9121140")</f>
        <v/>
      </c>
      <c r="AD1904">
        <f>HYPERLINK("https%3A%2F%2Fwww.webofscience.com%2Fwos%2Fwoscc%2Ffull-record%2FWOS:000506636400138","View Full Record in Web of Science")</f>
        <v/>
      </c>
    </row>
    <row r="1905" hidden="1">
      <c r="A1905" t="inlineStr">
        <is>
          <t>Temporal Alpha Dissimilarity of ADHD Brain Network in Comparison With CPT and CATA</t>
        </is>
      </c>
      <c r="B1905">
        <f>IF(COUNTIF($A$1:A1904,
IF(ISNUMBER(MATCH(RIGHT(TRIM(A1904),1),{".",",",";",":","!","?"},0)),
LEFT(TRIM(A1904),LEN(TRIM(A1904))-1),
TRIM(A1904)
))=1,
"Not Duplicate",
"Duplicate")</f>
        <v/>
      </c>
      <c r="C1905">
        <f>_xlfn.IFNA(_xlfn.XLOOKUP(A1905, Table1[Title], Table1[Inclusion/Exclusion Decision]), "Added studies")</f>
        <v/>
      </c>
      <c r="D1905" t="inlineStr">
        <is>
          <t>Lin, JW; Fan, ZC; Tzou, SC; Wang, LJ; Ko, LW</t>
        </is>
      </c>
      <c r="H1905" t="n">
        <v>2024</v>
      </c>
      <c r="I1905" t="n">
        <v>32</v>
      </c>
      <c r="M1905"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 &lt; 0.05) were observed between the ADHD and TD groups in the alpha rhythm during the CATA task in the short-range of coherence. For the temporal lobe FC during the CATA task, the TD group exhibited statistically significantly FC (p &lt;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t>
        </is>
      </c>
      <c r="P1905" t="inlineStr">
        <is>
          <t>10.1109/TNSRE.2024.3360137</t>
        </is>
      </c>
      <c r="R1905">
        <f>HYPERLINK("http://dx.doi.org/10.1109/TNSRE.2024.3360137","http://dx.doi.org/10.1109/TNSRE.2024.3360137")</f>
        <v/>
      </c>
      <c r="AD1905">
        <f>HYPERLINK("https%3A%2F%2Fwww.webofscience.com%2Fwos%2Fwoscc%2Ffull-record%2FWOS:001192462400002","View Full Record in Web of Science")</f>
        <v/>
      </c>
    </row>
    <row r="1906" hidden="1">
      <c r="A1906" t="inlineStr">
        <is>
          <t>Deep Learning Convolutional Neural Networks Discriminate Adult ADHD From Healthy Individuals on the Basis of Event-Related Spectral EEG</t>
        </is>
      </c>
      <c r="B1906">
        <f>IF(COUNTIF($A$1:A1905,
IF(ISNUMBER(MATCH(RIGHT(TRIM(A1905),1),{".",",",";",":","!","?"},0)),
LEFT(TRIM(A1905),LEN(TRIM(A1905))-1),
TRIM(A1905)
))=1,
"Not Duplicate",
"Duplicate")</f>
        <v/>
      </c>
      <c r="C1906">
        <f>_xlfn.IFNA(_xlfn.XLOOKUP(A1906, Table1[Title], Table1[Inclusion/Exclusion Decision]), "Added studies")</f>
        <v/>
      </c>
      <c r="D1906" t="inlineStr">
        <is>
          <t>Dubreuil-Vall, L; Ruffini, G; Camprodon, JA</t>
        </is>
      </c>
      <c r="H1906" t="n">
        <v>2020</v>
      </c>
      <c r="I1906" t="n">
        <v>14</v>
      </c>
      <c r="M1906"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t>
        </is>
      </c>
      <c r="P1906" t="inlineStr">
        <is>
          <t>10.3389/fnins.2020.00251</t>
        </is>
      </c>
      <c r="R1906">
        <f>HYPERLINK("http://dx.doi.org/10.3389/fnins.2020.00251","http://dx.doi.org/10.3389/fnins.2020.00251")</f>
        <v/>
      </c>
      <c r="AD1906">
        <f>HYPERLINK("https%3A%2F%2Fwww.webofscience.com%2Fwos%2Fwoscc%2Ffull-record%2FWOS:000529508300001","View Full Record in Web of Science")</f>
        <v/>
      </c>
    </row>
    <row r="1907" hidden="1">
      <c r="A1907" t="inlineStr">
        <is>
          <t>Advancements in pediatric obstructive sleep apnea: cognitive implications and the role of AI in precision medicine</t>
        </is>
      </c>
      <c r="B1907">
        <f>IF(COUNTIF($A$1:A1906,
IF(ISNUMBER(MATCH(RIGHT(TRIM(A1906),1),{".",",",";",":","!","?"},0)),
LEFT(TRIM(A1906),LEN(TRIM(A1906))-1),
TRIM(A1906)
))=1,
"Not Duplicate",
"Duplicate")</f>
        <v/>
      </c>
      <c r="C1907">
        <f>_xlfn.IFNA(_xlfn.XLOOKUP(A1907, Table1[Title], Table1[Inclusion/Exclusion Decision]), "Added studies")</f>
        <v/>
      </c>
      <c r="D1907" t="inlineStr">
        <is>
          <t>Zhao, BM; Fan, HX; Niu, HY; Li, Y; Deng, SD; Zhai, L; Wang, LMT; Gao, XL</t>
        </is>
      </c>
      <c r="H1907" t="n">
        <v>2025</v>
      </c>
      <c r="I1907" t="n">
        <v>12</v>
      </c>
      <c r="M1907" t="inlineStr">
        <is>
          <t>Background: Obstructive sleep apnea (OSA) in children is linked to cognitive impairment, which is further aggravated by fragmented sleep, intermittent hypoxia, and comorbid attention deficit hyperactivity disorder (ADHD), often resulting in poor academic performance, behavioral problems, and delayed neurodevelopment. Methods: A bibliometric and scientometric analysis was conducted using Web of Science Core Collection (WoSCC) and Scopus databases (1983-2025). After exclusion of non-article records and duplicates, 1,610 studies were included. CiteSpace, VOSviewer, and the R-based Bibliometrix package were employed to analyze publication trends, authorship, institutional collaborations, co-citations, and keyword evolution. Results: Since 2010, scholarly attention to pediatric obstructive sleep apnea and its cognitive implications has grown rapidly, with research output increasing at an annual rate of 11.96%. The United States, China, and several European countries stand out as major contributors, both in terms of publications and international collaboration. Prominent academic centers-such as Harvard University, the University of Michigan, and the University of Chicago-serve as key institutional hubs. Among the most influential contributors to the field are David Gozal and Leila Kheirandish-Gozal, while leading journals include Sleep Medicine and the Journal of Clinical Sleep Medicine. Keyword mapping highlights the central focus on obstructive sleep apnea, children, and sleep-disordered breathing, alongside diagnostic and treatment terms such as polysomnography and adenotonsillectomy. Notably, there is growing emphasis on cognitive and behavioral aspects, including cognition, behavior, and ADHD, as well as comorbidities like obesity and Down syndrome. Recent clusters underscore advances in artificial intelligence (AI) and machine learning (ML) based models using oximetry, electrocardiogram (ECG), and acoustic data, enabling early detection and supporting precision medicine approaches. Conclusion: The relationship between pediatric obstructive sleep apnea and neurocognitive development has gained significant attention, with recent research focusing on cognitive outcomes and emerging technologies. While conventional treatments remain important, their limited impact on cognitive recovery underscores the need for early diagnosis and personalized therapies. Advances in artificial intelligence and machine learning are improving diagnostic accuracy, enabling earlier interventions, and supporting neurocognitive function in affected children. These developments reflect a shift toward precision-based, tailored care rather than one-size-fits-all treatments.</t>
        </is>
      </c>
      <c r="P1907" t="inlineStr">
        <is>
          <t>10.3389/fmed.2025.1704504</t>
        </is>
      </c>
      <c r="R1907">
        <f>HYPERLINK("http://dx.doi.org/10.3389/fmed.2025.1704504","http://dx.doi.org/10.3389/fmed.2025.1704504")</f>
        <v/>
      </c>
      <c r="AD1907">
        <f>HYPERLINK("https%3A%2F%2Fwww.webofscience.com%2Fwos%2Fwoscc%2Ffull-record%2FWOS:001631572100001","View Full Record in Web of Science")</f>
        <v/>
      </c>
    </row>
    <row r="1908" hidden="1">
      <c r="A1908" t="inlineStr">
        <is>
          <t>Voices of change: associations between vocal markers and symptoms of ADHD - Findings from the LIFE child study</t>
        </is>
      </c>
      <c r="B1908">
        <f>IF(COUNTIF($A$1:A1907,
IF(ISNUMBER(MATCH(RIGHT(TRIM(A1907),1),{".",",",";",":","!","?"},0)),
LEFT(TRIM(A1907),LEN(TRIM(A1907))-1),
TRIM(A1907)
))=1,
"Not Duplicate",
"Duplicate")</f>
        <v/>
      </c>
      <c r="C1908">
        <f>_xlfn.IFNA(_xlfn.XLOOKUP(A1908, Table1[Title], Table1[Inclusion/Exclusion Decision]), "Added studies")</f>
        <v/>
      </c>
      <c r="D1908" t="inlineStr">
        <is>
          <t>Bamberger, R; Lotter, LD; Nieto, N; Poulain, T; Körner, A; Kiess, W; Fuchs, M; Von Polier, G</t>
        </is>
      </c>
      <c r="H1908" t="n">
        <v>2026</v>
      </c>
      <c r="M1908" t="inlineStr">
        <is>
          <t>In the context of precision psychiatry, voice characteristics in psychiatric disorders have significant potential as diagnostic markers. However, most studies have focused on adults, resulting in a poor understanding of paediatric voice characteristics. The diagnosis of attention-deficit/hyperactivity disorder (ADHD) lacks objectivity and could potentially benefit from the inclusion of voice features as objective markers. This study used linear mixed models and machine learning to investigate associations between voice characteristics and parent-reported symptoms of hyperactivity and inattention in a population-based cohort. Two tasks were used to derive speaking-voice characteristics: counting and sustaining a tone. 2418 recordings from 1460 children of the LIFE Child cohort aged 5-18 years (49% girls) were included. We analysed demographic and health data, voice parameters, and hyperactivity/inattention scores from the Strengths and Difficulties Questionnaire (SDQ). Results indicated linear associations between voice features, particularly fundamental frequency and voice intensity, and SDQ scores. Machine learning models predicted hyperactivity/inattention scores with moderate accuracy (r = 0.36). Predictive performance was higher in girls than in boys, an effect largely attributable to overall lower symptom ratings by parents in girls. Our findings support the inclusion of voice characteristics in research on diagnostic markers in paediatric populations and underline the need for further studies to refine analytic approaches.</t>
        </is>
      </c>
      <c r="P1908" t="inlineStr">
        <is>
          <t>10.1007/s00787-025-02954-9</t>
        </is>
      </c>
      <c r="R1908">
        <f>HYPERLINK("http://dx.doi.org/10.1007/s00787-025-02954-9","http://dx.doi.org/10.1007/s00787-025-02954-9")</f>
        <v/>
      </c>
      <c r="AD1908">
        <f>HYPERLINK("https%3A%2F%2Fwww.webofscience.com%2Fwos%2Fwoscc%2Ffull-record%2FWOS:001701644000001","View Full Record in Web of Science")</f>
        <v/>
      </c>
    </row>
    <row r="1909" hidden="1">
      <c r="A1909" t="inlineStr">
        <is>
          <t>Prediction and Prevalence of Depression and Anxiety in Young Adults With Specific Learning Disorders: A Machine Learning Approach in Saudi Arabia</t>
        </is>
      </c>
      <c r="B1909">
        <f>IF(COUNTIF($A$1:A1908,
IF(ISNUMBER(MATCH(RIGHT(TRIM(A1908),1),{".",",",";",":","!","?"},0)),
LEFT(TRIM(A1908),LEN(TRIM(A1908))-1),
TRIM(A1908)
))=1,
"Not Duplicate",
"Duplicate")</f>
        <v/>
      </c>
      <c r="C1909">
        <f>_xlfn.IFNA(_xlfn.XLOOKUP(A1909, Table1[Title], Table1[Inclusion/Exclusion Decision]), "Added studies")</f>
        <v/>
      </c>
      <c r="D1909" t="inlineStr">
        <is>
          <t>Almulla, A; Khasawneh, M</t>
        </is>
      </c>
      <c r="H1909" t="n">
        <v>2026</v>
      </c>
      <c r="I1909" t="n">
        <v>33</v>
      </c>
      <c r="J1909" t="n">
        <v>1</v>
      </c>
      <c r="M1909" t="inlineStr">
        <is>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&gt;= 20 for depression; BAI &gt;=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t>
        </is>
      </c>
      <c r="P1909" t="inlineStr">
        <is>
          <t>10.1002/cpp.70221</t>
        </is>
      </c>
      <c r="R1909">
        <f>HYPERLINK("http://dx.doi.org/10.1002/cpp.70221","http://dx.doi.org/10.1002/cpp.70221")</f>
        <v/>
      </c>
      <c r="AD1909">
        <f>HYPERLINK("https%3A%2F%2Fwww.webofscience.com%2Fwos%2Fwoscc%2Ffull-record%2FWOS:001692483000001","View Full Record in Web of Science")</f>
        <v/>
      </c>
    </row>
    <row r="1910" hidden="1">
      <c r="A1910" t="inlineStr">
        <is>
          <t>Structural brain morphometry as classifier and predictor of ADHD and reward-related comorbidities</t>
        </is>
      </c>
      <c r="B1910">
        <f>IF(COUNTIF($A$1:A1909,
IF(ISNUMBER(MATCH(RIGHT(TRIM(A1909),1),{".",",",";",":","!","?"},0)),
LEFT(TRIM(A1909),LEN(TRIM(A1909))-1),
TRIM(A1909)
))=1,
"Not Duplicate",
"Duplicate")</f>
        <v/>
      </c>
      <c r="C1910">
        <f>_xlfn.IFNA(_xlfn.XLOOKUP(A1910, Table1[Title], Table1[Inclusion/Exclusion Decision]), "Added studies")</f>
        <v/>
      </c>
      <c r="D1910" t="inlineStr">
        <is>
          <t>van Rooij, D; Zhang-James, Y; Buitelaar, J; Faraone, SV; Reif, A; Grimm, O</t>
        </is>
      </c>
      <c r="H1910" t="n">
        <v>2022</v>
      </c>
      <c r="I1910" t="n">
        <v>13</v>
      </c>
      <c r="M1910" t="inlineStr">
        <is>
          <t>Attention deficit/hyperactivity disorder (ADHD) is one of the most common neurodevelopmental disorders, and around two-thirds of affected children report persisting problems in adulthood. This negative trajectory is associated with high comorbidity with disorders like obesity, depression, or substance use disorder (SUD). Decreases in cortical volume and thickness have also been reported in depression, SUD, and obesity, but it is unclear whether structural brain alterations represent unique disorder-specific profiles. A transdiagnostic exploration of ADHD and typical comorbid disorders could help to understand whether specific morphometric brain changes are due to ADHD or, alternatively, to the comorbid disorders. In the current study, we studied the brain morphometry of 136 subjects with ADHD with and without comorbid depression, SUD, and obesity to test whether there are unique or common brain alterations. We employed a machine-learning-algorithm trained to classify subjects with ADHD in the large ENIGMA-ADHD dataset and used it to predict the diagnostic status of subjects with ADHD and/or comorbidities. The parcellation analysis demonstrated decreased cortical thickness in medial prefrontal areas that was associated with presence of any comorbidity. However, these results did not survive correction for multiple comparisons. Similarly, the machine learning analysis indicated that the predictive algorithm grouped most of our ADHD participants as belonging to the ADHD-group, but no systematic differences between comorbidity status came up. In sum, neither a classical comparison of segmented structural brain metrics nor an ML model based on the ADHD ENIGMA data differentiate between ADHD with and without comorbidities. As the ML model is based in part on adolescent brains, this might indicate that comorbid disorders and their brain changes are not captured by the ML model because it represents a different developmental brain trajectory.</t>
        </is>
      </c>
      <c r="P1910" t="inlineStr">
        <is>
          <t>10.3389/fpsyt.2022.869627</t>
        </is>
      </c>
      <c r="R1910">
        <f>HYPERLINK("http://dx.doi.org/10.3389/fpsyt.2022.869627","http://dx.doi.org/10.3389/fpsyt.2022.869627")</f>
        <v/>
      </c>
      <c r="AD1910">
        <f>HYPERLINK("https%3A%2F%2Fwww.webofscience.com%2Fwos%2Fwoscc%2Ffull-record%2FWOS:000861016900001","View Full Record in Web of Science")</f>
        <v/>
      </c>
    </row>
    <row r="1911">
      <c r="A1911" t="inlineStr">
        <is>
          <t>Sleep awake detection from leg-worn wearables using deep sensor fusion</t>
        </is>
      </c>
      <c r="B1911">
        <f>IF(COUNTIF($A$1:A1910,
IF(ISNUMBER(MATCH(RIGHT(TRIM(A1910),1),{".",",",";",":","!","?"},0)),
LEFT(TRIM(A1910),LEN(TRIM(A1910))-1),
TRIM(A1910)
))=1,
"Not Duplicate",
"Duplicate")</f>
        <v/>
      </c>
      <c r="C1911">
        <f>_xlfn.IFNA(_xlfn.XLOOKUP(A1911, Table1[Title], Table1[Inclusion/Exclusion Decision]), "Added studies")</f>
        <v/>
      </c>
      <c r="D1911" t="inlineStr">
        <is>
          <t>Anwar, Y; Bansal, K; Kucukosmanoglu, M; Dang, Q; Feltch, C; Brooks, J; Banerjee, N</t>
        </is>
      </c>
      <c r="H1911" t="n">
        <v>2026</v>
      </c>
      <c r="I1911" t="n">
        <v>16</v>
      </c>
      <c r="J1911" t="n">
        <v>1</v>
      </c>
      <c r="M1911" t="inlineStr">
        <is>
          <t>Restful sleep is essential for health, yet many children with Attention Deficit Hyperactivity Disorder (ADHD) experience disturbances such as delayed sleep onset, shorter total sleep time, frequent awakenings, and daytime fatigue. Accurate detection of these issues is important for clinical care, but existing tools have limitations: polysomnography is costly and complex, while wrist devices often miss subtle movement or physiological changes. This study introduces a deep learning approach using data from RestEaze, a leg-worn multimodal wearable that records photoplethysmography (PPG), motion from accelerometer and gyroscope, and temperature signals. Overnight recordings were collected from 14 children referred for ADHD evaluation. A Support Vector Machine (SVM) using handcrafted features was implemented to establish a traditional baseline. Two convolutional neural network (CNN-BiLSTM) models were then developed, employing early and late-fusion of raw multimodal inputs to classify sleep and wake states in short windows. The late-fusion model achieved an area under the ROC curve of 90.94% in five-fold cross-validation. Derived metrics included total sleep time, wake after sleep onset, sleep onset latency, and awakenings. A temporal label-smoothing method further improved consistency. These findings demonstrate the feasibility of leg-based multimodal sensing and deep learning for noninvasive sleep monitoring in pediatric neurodevelopmental populations.</t>
        </is>
      </c>
      <c r="P1911" t="inlineStr">
        <is>
          <t>10.1038/s41598-026-42310-8</t>
        </is>
      </c>
      <c r="R1911">
        <f>HYPERLINK("http://dx.doi.org/10.1038/s41598-026-42310-8","http://dx.doi.org/10.1038/s41598-026-42310-8")</f>
        <v/>
      </c>
      <c r="AD1911">
        <f>HYPERLINK("https%3A%2F%2Fwww.webofscience.com%2Fwos%2Fwoscc%2Ffull-record%2FWOS:001724049700001","View Full Record in Web of Science")</f>
        <v/>
      </c>
    </row>
    <row r="1912" hidden="1">
      <c r="A1912" t="inlineStr">
        <is>
          <t>Evaluating virtual reality technology in psychotherapy: impacts on anxiety, depression, and ADHD</t>
        </is>
      </c>
      <c r="B1912">
        <f>IF(COUNTIF($A$1:A1911,
IF(ISNUMBER(MATCH(RIGHT(TRIM(A1911),1),{".",",",";",":","!","?"},0)),
LEFT(TRIM(A1911),LEN(TRIM(A1911))-1),
TRIM(A1911)
))=1,
"Not Duplicate",
"Duplicate")</f>
        <v/>
      </c>
      <c r="C1912">
        <f>_xlfn.IFNA(_xlfn.XLOOKUP(A1912, Table1[Title], Table1[Inclusion/Exclusion Decision]), "Added studies")</f>
        <v/>
      </c>
      <c r="D1912" t="inlineStr">
        <is>
          <t>Wang, P; Ai, XW; Zhang, XY; Ma, F; Zhuang, Y; Wang, SG</t>
        </is>
      </c>
      <c r="H1912" t="n">
        <v>2024</v>
      </c>
      <c r="I1912" t="n">
        <v>15</v>
      </c>
      <c r="M1912" t="inlineStr">
        <is>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is>
      </c>
      <c r="P1912" t="inlineStr">
        <is>
          <t>10.3389/fpsyt.2024.1480788</t>
        </is>
      </c>
      <c r="R1912">
        <f>HYPERLINK("http://dx.doi.org/10.3389/fpsyt.2024.1480788","http://dx.doi.org/10.3389/fpsyt.2024.1480788")</f>
        <v/>
      </c>
      <c r="AD1912">
        <f>HYPERLINK("https%3A%2F%2Fwww.webofscience.com%2Fwos%2Fwoscc%2Ffull-record%2FWOS:001389179000001","View Full Record in Web of Science")</f>
        <v/>
      </c>
    </row>
    <row r="1913" hidden="1">
      <c r="A1913" t="inlineStr">
        <is>
          <t>Use of Machine Learning Models to Differentiate Neurodevelopment Conditions Through Digitally Collected Data: Cross-Sectional Questionnaire Study</t>
        </is>
      </c>
      <c r="B1913">
        <f>IF(COUNTIF($A$1:A1912,
IF(ISNUMBER(MATCH(RIGHT(TRIM(A1912),1),{".",",",";",":","!","?"},0)),
LEFT(TRIM(A1912),LEN(TRIM(A1912))-1),
TRIM(A1912)
))=1,
"Not Duplicate",
"Duplicate")</f>
        <v/>
      </c>
      <c r="C1913">
        <f>_xlfn.IFNA(_xlfn.XLOOKUP(A1913, Table1[Title], Table1[Inclusion/Exclusion Decision]), "Added studies")</f>
        <v/>
      </c>
      <c r="D1913" t="inlineStr">
        <is>
          <t>Grazioli, S; Crippa, A; Buo, N; Ceccarelli, SB; Molteni, M; Nobile, M; Salandi, A; Trabatton, S; Caselli, G; Colombo, P</t>
        </is>
      </c>
      <c r="H1913" t="n">
        <v>2024</v>
      </c>
      <c r="I1913" t="n">
        <v>8</v>
      </c>
      <c r="M1913" t="inlineStr">
        <is>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computational techniques in the diagnostic process. While interpretability remains crucial, the developed approach might provide valuable screening tools for clinicians, highlighting the significance of embedding computational techniques in the diagnostic process.</t>
        </is>
      </c>
      <c r="P1913" t="inlineStr">
        <is>
          <t>10.2196/54577</t>
        </is>
      </c>
      <c r="R1913">
        <f>HYPERLINK("http://dx.doi.org/10.2196/54577","http://dx.doi.org/10.2196/54577")</f>
        <v/>
      </c>
      <c r="AD1913">
        <f>HYPERLINK("https%3A%2F%2Fwww.webofscience.com%2Fwos%2Fwoscc%2Ffull-record%2FWOS:001303612400043","View Full Record in Web of Science")</f>
        <v/>
      </c>
    </row>
    <row r="1914" hidden="1">
      <c r="A1914" t="inlineStr">
        <is>
          <t>Machine Learning-Based Aggression Detection in Children with ADHD Using Sensor-Based Physical Activity Monitoring</t>
        </is>
      </c>
      <c r="B1914">
        <f>IF(COUNTIF($A$1:A1913,
IF(ISNUMBER(MATCH(RIGHT(TRIM(A1913),1),{".",",",";",":","!","?"},0)),
LEFT(TRIM(A1913),LEN(TRIM(A1913))-1),
TRIM(A1913)
))=1,
"Not Duplicate",
"Duplicate")</f>
        <v/>
      </c>
      <c r="C1914">
        <f>_xlfn.IFNA(_xlfn.XLOOKUP(A1914, Table1[Title], Table1[Inclusion/Exclusion Decision]), "Added studies")</f>
        <v/>
      </c>
      <c r="D1914" t="inlineStr">
        <is>
          <t>Park, C; Rouzi, MD; Atique, MMU; Finco, MG; Mishra, RK; Barba-Villalobos, G; Crossman, E; Amushie, C; Nguyen, J; Calarge, C; Najafi, B</t>
        </is>
      </c>
      <c r="H1914" t="n">
        <v>2023</v>
      </c>
      <c r="I1914" t="n">
        <v>23</v>
      </c>
      <c r="J1914" t="n">
        <v>10</v>
      </c>
      <c r="M1914" t="inlineStr">
        <is>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t>
        </is>
      </c>
      <c r="P1914" t="inlineStr">
        <is>
          <t>10.3390/s23104949</t>
        </is>
      </c>
      <c r="R1914">
        <f>HYPERLINK("http://dx.doi.org/10.3390/s23104949","http://dx.doi.org/10.3390/s23104949")</f>
        <v/>
      </c>
      <c r="AD1914">
        <f>HYPERLINK("https%3A%2F%2Fwww.webofscience.com%2Fwos%2Fwoscc%2Ffull-record%2FWOS:000998002400001","View Full Record in Web of Science")</f>
        <v/>
      </c>
    </row>
    <row r="1915" hidden="1">
      <c r="A1915" t="inlineStr">
        <is>
          <t>Noninvasive brain-computer interfaces for children with neurodevelopmental disorders: Attention deficit hyperactivity disorder and autism spectrum disorder</t>
        </is>
      </c>
      <c r="B1915">
        <f>IF(COUNTIF($A$1:A1914,
IF(ISNUMBER(MATCH(RIGHT(TRIM(A1914),1),{".",",",";",":","!","?"},0)),
LEFT(TRIM(A1914),LEN(TRIM(A1914))-1),
TRIM(A1914)
))=1,
"Not Duplicate",
"Duplicate")</f>
        <v/>
      </c>
      <c r="C1915">
        <f>_xlfn.IFNA(_xlfn.XLOOKUP(A1915, Table1[Title], Table1[Inclusion/Exclusion Decision]), "Added studies")</f>
        <v/>
      </c>
      <c r="D1915" t="inlineStr">
        <is>
          <t>Zhang, TT; Zhou, XY; Li, X; Wang, YJ; Fan, QM; Liang, JP; Wu, F; Zhou, X; Du, Q</t>
        </is>
      </c>
      <c r="H1915" t="n">
        <v>2025</v>
      </c>
      <c r="I1915" t="n">
        <v>86</v>
      </c>
      <c r="M1915" t="inlineStr">
        <is>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both the behavioral and brain activity levels of children with ASD or ADHD, while it still faces challenges in the paediatric population, particularly in terms of signal processing and the unique cognitive and physiological developmental stages of children, which may complicate the application of these technologies in this population. Conclusion: It demonstrated that there has a high potential for NBCI application in the field of neurodevelopmental disorders. Future research should focus on developing advanced machine learning algorithms to improve neural signal decoding capabilities and on creating child-appropriate application paradigms to explore the long-term efficacy of these algorithms.</t>
        </is>
      </c>
      <c r="P1915" t="inlineStr">
        <is>
          <t>10.1016/j.displa.2024.102886</t>
        </is>
      </c>
      <c r="R1915">
        <f>HYPERLINK("http://dx.doi.org/10.1016/j.displa.2024.102886","http://dx.doi.org/10.1016/j.displa.2024.102886")</f>
        <v/>
      </c>
      <c r="AD1915">
        <f>HYPERLINK("https%3A%2F%2Fwww.webofscience.com%2Fwos%2Fwoscc%2Ffull-record%2FWOS:001372547100001","View Full Record in Web of Science")</f>
        <v/>
      </c>
    </row>
    <row r="1916">
      <c r="A1916" t="inlineStr">
        <is>
          <t>Temporal patterns of sleep latency in central hypersomnia and attention deficit hyperactivity disorder: a cluster analysis exploration using Multiple Sleep Latency Test</t>
        </is>
      </c>
      <c r="B1916">
        <f>IF(COUNTIF($A$1:A1915,
IF(ISNUMBER(MATCH(RIGHT(TRIM(A1915),1),{".",",",";",":","!","?"},0)),
LEFT(TRIM(A1915),LEN(TRIM(A1915))-1),
TRIM(A1915)
))=1,
"Not Duplicate",
"Duplicate")</f>
        <v/>
      </c>
      <c r="C1916">
        <f>_xlfn.IFNA(_xlfn.XLOOKUP(A1916, Table1[Title], Table1[Inclusion/Exclusion Decision]), "Added studies")</f>
        <v/>
      </c>
      <c r="D1916" t="inlineStr">
        <is>
          <t>Maruo, T; Takagi, S; Uchida, S; Takahashi, H; Sugihara, G</t>
        </is>
      </c>
      <c r="H1916" t="n">
        <v>2024</v>
      </c>
      <c r="I1916" t="n">
        <v>15</v>
      </c>
      <c r="M1916" t="inlineStr">
        <is>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14-54, mean: 24.9 +/- 8.1,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t>
        </is>
      </c>
      <c r="P1916" t="inlineStr">
        <is>
          <t>10.3389/fpsyt.2024.1361140</t>
        </is>
      </c>
      <c r="R1916">
        <f>HYPERLINK("http://dx.doi.org/10.3389/fpsyt.2024.1361140","http://dx.doi.org/10.3389/fpsyt.2024.1361140")</f>
        <v/>
      </c>
      <c r="AD1916">
        <f>HYPERLINK("https%3A%2F%2Fwww.webofscience.com%2Fwos%2Fwoscc%2Ffull-record%2FWOS:001191133000001","View Full Record in Web of Science")</f>
        <v/>
      </c>
    </row>
    <row r="1917" hidden="1">
      <c r="A1917" t="inlineStr">
        <is>
          <t>Early response to SPN-812 (viloxazine extended-release) can predict efficacy outcome in pediatric subjects with ADHD: a machine learning post-hoc analysis of four randomized clinical trials</t>
        </is>
      </c>
      <c r="B1917">
        <f>IF(COUNTIF($A$1:A1916,
IF(ISNUMBER(MATCH(RIGHT(TRIM(A1916),1),{".",",",";",":","!","?"},0)),
LEFT(TRIM(A1916),LEN(TRIM(A1916))-1),
TRIM(A1916)
))=1,
"Not Duplicate",
"Duplicate")</f>
        <v/>
      </c>
      <c r="C1917">
        <f>_xlfn.IFNA(_xlfn.XLOOKUP(A1917, Table1[Title], Table1[Inclusion/Exclusion Decision]), "Added studies")</f>
        <v/>
      </c>
      <c r="D1917" t="inlineStr">
        <is>
          <t>Faraone, SV; Gomeni, R; Hull, JT; Busse, GD; Melyan, Z; O'Neal, W; Rubin, J; Nasser, A</t>
        </is>
      </c>
      <c r="H1917" t="n">
        <v>2021</v>
      </c>
      <c r="I1917" t="n">
        <v>296</v>
      </c>
      <c r="M1917" t="inlineStr">
        <is>
          <t>Machine learning (ML) was used to determine whether early response can predict efficacy outcome in pediatric subjects with ADHD treated with SPN-812. We used data from four Phase 3 placebo-controlled trials of 100to 600-mg/day SPN-812 (N=1397; 6-17 years of age). The treatment response was defined as having a &gt;= 50% reduction in change from baseline (CFB) in ADHD Rating Scale-5 (ADHD-RS-5) Total score at Week 6. The variables used were: ADHD-RS-5 Total score, age, body weight, and body mass index at baseline; CFB ADHD-RS5 Total score at Week 1, cumulative change in ADHD-RS-5 Total score at Week 2, and cumulative change in ADHD-RS-5 Total score at Week 3; Clinical Global Impressions-Improvement (CGI-I) score at Week 1, 2, and 3; and target dose. Using the best selected model, lasso regression, to generate importance scores, we found that change in ADHD-RS-5 Total score and CGI-I score were the best predictors of efficacy outcome. Change in ADHDRS-5 Total score at Week 2 could predict treatment response at Week 6 (75% positive predictive power, 75% sensitivity, 74% specificity). Therefore, early response after two weeks of treatment with once-daily SPN-812 in pediatric patients with ADHD can predict efficacy outcome at Week 6.</t>
        </is>
      </c>
      <c r="P1917" t="inlineStr">
        <is>
          <t>10.1016/j.psychres.2020.113664</t>
        </is>
      </c>
      <c r="R1917">
        <f>HYPERLINK("http://dx.doi.org/10.1016/j.psychres.2020.113664","http://dx.doi.org/10.1016/j.psychres.2020.113664")</f>
        <v/>
      </c>
      <c r="AD1917">
        <f>HYPERLINK("https%3A%2F%2Fwww.webofscience.com%2Fwos%2Fwoscc%2Ffull-record%2FWOS:000731898500035","View Full Record in Web of Science")</f>
        <v/>
      </c>
    </row>
    <row r="1918" hidden="1">
      <c r="A1918" t="inlineStr">
        <is>
          <t>Machine learning classification of ADHD and HC by multimodal serotonergic data</t>
        </is>
      </c>
      <c r="B1918">
        <f>IF(COUNTIF($A$1:A1917,
IF(ISNUMBER(MATCH(RIGHT(TRIM(A1917),1),{".",",",";",":","!","?"},0)),
LEFT(TRIM(A1917),LEN(TRIM(A1917))-1),
TRIM(A1917)
))=1,
"Not Duplicate",
"Duplicate")</f>
        <v/>
      </c>
      <c r="C1918">
        <f>_xlfn.IFNA(_xlfn.XLOOKUP(A1918, Table1[Title], Table1[Inclusion/Exclusion Decision]), "Added studies")</f>
        <v/>
      </c>
      <c r="D1918" t="inlineStr">
        <is>
          <t>Kautzky, A; Vanicek, T; Philippe, C; Kranz, GS; Wadsak, W; Mitterhauser, M; Hartmann, A; Hahn, A; Hacker, M; Rujescu, D; Kasper, S; Lanzenberger, R</t>
        </is>
      </c>
      <c r="H1918" t="n">
        <v>2020</v>
      </c>
      <c r="I1918" t="n">
        <v>10</v>
      </c>
      <c r="J1918" t="n">
        <v>1</v>
      </c>
      <c r="M1918"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 binding potential with [C-11]DASB.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(+/- 0.09)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t>
        </is>
      </c>
      <c r="P1918" t="inlineStr">
        <is>
          <t>10.1038/s41398-020-0781-2</t>
        </is>
      </c>
      <c r="R1918">
        <f>HYPERLINK("http://dx.doi.org/10.1038/s41398-020-0781-2","http://dx.doi.org/10.1038/s41398-020-0781-2")</f>
        <v/>
      </c>
      <c r="AD1918">
        <f>HYPERLINK("https%3A%2F%2Fwww.webofscience.com%2Fwos%2Fwoscc%2Ffull-record%2FWOS:000524523600001","View Full Record in Web of Science")</f>
        <v/>
      </c>
    </row>
    <row r="1919" hidden="1">
      <c r="A1919" t="inlineStr">
        <is>
          <t>Symptom and performance validity in samples of adults at clinical evaluation of ADHD: a replication study using machine learning algorithms</t>
        </is>
      </c>
      <c r="B1919">
        <f>IF(COUNTIF($A$1:A1918,
IF(ISNUMBER(MATCH(RIGHT(TRIM(A1918),1),{".",",",";",":","!","?"},0)),
LEFT(TRIM(A1918),LEN(TRIM(A1918))-1),
TRIM(A1918)
))=1,
"Not Duplicate",
"Duplicate")</f>
        <v/>
      </c>
      <c r="C1919">
        <f>_xlfn.IFNA(_xlfn.XLOOKUP(A1919, Table1[Title], Table1[Inclusion/Exclusion Decision]), "Added studies")</f>
        <v/>
      </c>
      <c r="D1919" t="inlineStr">
        <is>
          <t>Hirsch, O; Fuermaier, ABM; Tucha, O; Albrecht, B; Chavanon, ML; Christiansen, H</t>
        </is>
      </c>
      <c r="H1919" t="n">
        <v>2022</v>
      </c>
      <c r="I1919" t="n">
        <v>44</v>
      </c>
      <c r="J1919" t="n">
        <v>3</v>
      </c>
      <c r="M1919" t="inlineStr">
        <is>
          <t>Introduction Research has shown non-trivial base rates of noncredible symptom report and performance in the clinical evaluation of attention-deficit/hyperactivity disorder (ADHD) in adulthood. The goal of this study is to estimate and replicate base rates of symptom and performance validity test failure in the clinical evaluation of adult ADHD and derive prediction models based on routine clinical measures. Methods This study reuses data of a previous publication of 196 adults seeking ADHD assessment and replicates the findings on an independent sample of 700 adults recruited in the same referral context. Measures of symptom and performance validity (one SVT, two PVTs) were applied to estimate base rates. Prediction models were developed using machine learning. Results Both samples showed substantial rates of noncredible symptom report (one SVT failure: 35.7% - 36.6%), noncredible test performance (one PVT failure: 32.1% - 49.3%; two PVT failures: 18.9% - 27.3%), or both (each one SVT and PVT failure: 13.3% - 22.4%; one SVT and two PVT failures: 9.7% - 13.7%). Machine learning algorithms resulted in generally moderate to weak prediction models, with advantages of the reused sample compared to the independent replication sample. Associations between measures of symptom and performance validity were negligible to small. Conclusions This study highlights the necessity to include measures of symptom and performance validity in the clinical evaluation of adult ADHD. Further, this study demonstrates the difficulty to characterize the group failing symptom or performance validity assessment.</t>
        </is>
      </c>
      <c r="P1919" t="inlineStr">
        <is>
          <t>10.1080/13803395.2022.2105821</t>
        </is>
      </c>
      <c r="R1919">
        <f>HYPERLINK("http://dx.doi.org/10.1080/13803395.2022.2105821","http://dx.doi.org/10.1080/13803395.2022.2105821")</f>
        <v/>
      </c>
      <c r="AD1919">
        <f>HYPERLINK("https%3A%2F%2Fwww.webofscience.com%2Fwos%2Fwoscc%2Ffull-record%2FWOS:000832895800001","View Full Record in Web of Science")</f>
        <v/>
      </c>
    </row>
    <row r="1920" hidden="1">
      <c r="A1920" t="inlineStr">
        <is>
          <t>Examining overlap and homogeneity in ASD, ADHD, and OCD: a data-driven, diagnosis-agnostic approach</t>
        </is>
      </c>
      <c r="B1920">
        <f>IF(COUNTIF($A$1:A1919,
IF(ISNUMBER(MATCH(RIGHT(TRIM(A1919),1),{".",",",";",":","!","?"},0)),
LEFT(TRIM(A1919),LEN(TRIM(A1919))-1),
TRIM(A1919)
))=1,
"Not Duplicate",
"Duplicate")</f>
        <v/>
      </c>
      <c r="C1920">
        <f>_xlfn.IFNA(_xlfn.XLOOKUP(A1920, Table1[Title], Table1[Inclusion/Exclusion Decision]), "Added studies")</f>
        <v/>
      </c>
      <c r="D1920" t="inlineStr">
        <is>
          <t>Kushki, A; Anagnostou, E; Hammill, C; Duez, P; Brian, J; Iaboni, A; Schachar, R; Crosbie, J; Arnold, P; Lerch, JP</t>
        </is>
      </c>
      <c r="H1920" t="n">
        <v>2019</v>
      </c>
      <c r="I1920" t="n">
        <v>9</v>
      </c>
      <c r="M1920"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 [4.2], 38% female), as well as typically developing controls (n 22, median [IQR] age = 11.0[3.8], 55% female). The diagnosis-agnostic groups were significantly different than each other in phenotypic characteristics (SCQ: chi(2) (9) = 111.21, p &lt; 0.0001; SWAN: chi(2) (9)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P1920" t="inlineStr">
        <is>
          <t>10.1038/s41398-019-0631-2</t>
        </is>
      </c>
      <c r="R1920">
        <f>HYPERLINK("http://dx.doi.org/10.1038/s41398-019-0631-2","http://dx.doi.org/10.1038/s41398-019-0631-2")</f>
        <v/>
      </c>
      <c r="AD1920">
        <f>HYPERLINK("https%3A%2F%2Fwww.webofscience.com%2Fwos%2Fwoscc%2Ffull-record%2FWOS:000502970300003","View Full Record in Web of Science")</f>
        <v/>
      </c>
    </row>
    <row r="1921" hidden="1">
      <c r="A1921" t="inlineStr">
        <is>
          <t>A Hybrid CNN-GRU-LSTM Algorithm with SHAP-Based Interpretability for EEG-Based ADHD Diagnosis</t>
        </is>
      </c>
      <c r="B1921">
        <f>IF(COUNTIF($A$1:A1920,
IF(ISNUMBER(MATCH(RIGHT(TRIM(A1920),1),{".",",",";",":","!","?"},0)),
LEFT(TRIM(A1920),LEN(TRIM(A1920))-1),
TRIM(A1920)
))=1,
"Not Duplicate",
"Duplicate")</f>
        <v/>
      </c>
      <c r="C1921">
        <f>_xlfn.IFNA(_xlfn.XLOOKUP(A1921, Table1[Title], Table1[Inclusion/Exclusion Decision]), "Added studies")</f>
        <v/>
      </c>
      <c r="D1921" t="inlineStr">
        <is>
          <t>Baibulova, M; Aitimov, M; Burganova, R; Abdykerimova, L; Sabirova, U; Seitakhmetova, Z; Uvaliyeva, G; Orynbassar, M; Kassekeyeva, A; Kassim, M</t>
        </is>
      </c>
      <c r="H1921" t="n">
        <v>2025</v>
      </c>
      <c r="I1921" t="n">
        <v>18</v>
      </c>
      <c r="J1921" t="n">
        <v>8</v>
      </c>
      <c r="M1921" t="inlineStr">
        <is>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t>
        </is>
      </c>
      <c r="P1921" t="inlineStr">
        <is>
          <t>10.3390/a18080453</t>
        </is>
      </c>
      <c r="R1921">
        <f>HYPERLINK("http://dx.doi.org/10.3390/a18080453","http://dx.doi.org/10.3390/a18080453")</f>
        <v/>
      </c>
      <c r="AD1921">
        <f>HYPERLINK("https%3A%2F%2Fwww.webofscience.com%2Fwos%2Fwoscc%2Ffull-record%2FWOS:001557126900001","View Full Record in Web of Science")</f>
        <v/>
      </c>
    </row>
    <row r="1922">
      <c r="A1922" t="inlineStr">
        <is>
          <t>Converging Representations of Attention-Deficit/Hyperactivity Disorder and Autism on Social Media: Linguistic and Topic Analysis of Trends in Reddit Data</t>
        </is>
      </c>
      <c r="B1922">
        <f>IF(COUNTIF($A$1:A1921,
IF(ISNUMBER(MATCH(RIGHT(TRIM(A1921),1),{".",",",";",":","!","?"},0)),
LEFT(TRIM(A1921),LEN(TRIM(A1921))-1),
TRIM(A1921)
))=1,
"Not Duplicate",
"Duplicate")</f>
        <v/>
      </c>
      <c r="C1922">
        <f>_xlfn.IFNA(_xlfn.XLOOKUP(A1922, Table1[Title], Table1[Inclusion/Exclusion Decision]), "Added studies")</f>
        <v/>
      </c>
      <c r="D1922" t="inlineStr">
        <is>
          <t>Kang, J; Haslam, N; Conway, M</t>
        </is>
      </c>
      <c r="H1922" t="n">
        <v>2025</v>
      </c>
      <c r="I1922" t="n">
        <v>27</v>
      </c>
      <c r="M1922" t="inlineStr">
        <is>
          <t>Background: Social media platformshave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whilethefrequency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ADHD-and autism-related discussions, which reflected an increasing shared emphasis on the experiencesofadults with ADHDand autism, challengesinaccessingdiagnostic assessments,and interpersonal difficulties. Conclusions:Our study clarifieshow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P1922" t="inlineStr">
        <is>
          <t>10.2196/70914</t>
        </is>
      </c>
      <c r="R1922">
        <f>HYPERLINK("http://dx.doi.org/10.2196/70914","http://dx.doi.org/10.2196/70914")</f>
        <v/>
      </c>
      <c r="AD1922">
        <f>HYPERLINK("https%3A%2F%2Fwww.webofscience.com%2Fwos%2Fwoscc%2Ffull-record%2FWOS:001495359000003","View Full Record in Web of Science")</f>
        <v/>
      </c>
    </row>
    <row r="1923" hidden="1">
      <c r="A1923" t="inlineStr">
        <is>
          <t>Functional imaging derived ADHD biotypes based on deep clustering: a study on personalized medication therapy guidance</t>
        </is>
      </c>
      <c r="B1923">
        <f>IF(COUNTIF($A$1:A1922,
IF(ISNUMBER(MATCH(RIGHT(TRIM(A1922),1),{".",",",";",":","!","?"},0)),
LEFT(TRIM(A1922),LEN(TRIM(A1922))-1),
TRIM(A1922)
))=1,
"Not Duplicate",
"Duplicate")</f>
        <v/>
      </c>
      <c r="C1923">
        <f>_xlfn.IFNA(_xlfn.XLOOKUP(A1923, Table1[Title], Table1[Inclusion/Exclusion Decision]), "Added studies")</f>
        <v/>
      </c>
      <c r="D1923" t="inlineStr">
        <is>
          <t>Feng, AC; Zhi, DM; Feng, Y; Jiang, RT; Fu, ZN; Xu, M; Zhao, M; Yu, S; Stevens, M; Sun, L; Calhoun, V; Sui, J</t>
        </is>
      </c>
      <c r="H1923" t="n">
        <v>2024</v>
      </c>
      <c r="I1923" t="n">
        <v>77</v>
      </c>
      <c r="M1923" t="inlineStr">
        <is>
          <t>Background Attention deficit fi 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fi 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 impulsivity symptoms, biotype 1 demonstrated a significantly fi 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t>
        </is>
      </c>
      <c r="P1923" t="inlineStr">
        <is>
          <t>10.1016/j.eclinm.2024.102876</t>
        </is>
      </c>
      <c r="R1923">
        <f>HYPERLINK("http://dx.doi.org/10.1016/j.eclinm.2024.102876","http://dx.doi.org/10.1016/j.eclinm.2024.102876")</f>
        <v/>
      </c>
      <c r="AD1923">
        <f>HYPERLINK("https%3A%2F%2Fwww.webofscience.com%2Fwos%2Fwoscc%2Ffull-record%2FWOS:001337191400001","View Full Record in Web of Science")</f>
        <v/>
      </c>
    </row>
    <row r="1924" hidden="1">
      <c r="A1924" t="inlineStr">
        <is>
          <t>Improvement of Classification Performance in High-Dimension Low-Sample-Size Modeling by Sparse Functional Connectivity States in Subjects with Attention Deficit-Hyperactivity Disorder and Healthy Controls</t>
        </is>
      </c>
      <c r="B1924">
        <f>IF(COUNTIF($A$1:A1923,
IF(ISNUMBER(MATCH(RIGHT(TRIM(A1923),1),{".",",",";",":","!","?"},0)),
LEFT(TRIM(A1923),LEN(TRIM(A1923))-1),
TRIM(A1923)
))=1,
"Not Duplicate",
"Duplicate")</f>
        <v/>
      </c>
      <c r="C1924">
        <f>_xlfn.IFNA(_xlfn.XLOOKUP(A1924, Table1[Title], Table1[Inclusion/Exclusion Decision]), "Added studies")</f>
        <v/>
      </c>
      <c r="D1924" t="inlineStr">
        <is>
          <t>Zolghadr, Z; Batouli, SA; Tehrani-Doost, M; Shafaghi, L; Hadjighassem, M; Majd, HA; Mehrabi, Y</t>
        </is>
      </c>
      <c r="H1924" t="n">
        <v>2023</v>
      </c>
      <c r="I1924" t="n">
        <v>10</v>
      </c>
      <c r="J1924" t="n">
        <v>2</v>
      </c>
      <c r="M1924" t="inlineStr">
        <is>
          <t>Background: The precise identification of attention deficit-hyperactivity disorder (ADHD) is one of the challenging clinical processes. Disorganizations in functional neural networks revealed via functional magnetic resonance imaging have recently been contributing. Machine learning approaches, particularly classification methods, have commonly been employed as a framework for diverse data analysis, indicating promising medical diagnosis results. However, as the neuroimaging data are high-dimensional with a low sample size (the current dataset), this study aimed to evaluate the classification performance of the models by considering the specific contribution of the sparsity of data matrices. Methods: This cross-sectional study analyzed the preprocessed data from the 2011 ADHD-200 Global Competition. A total of 768 and 171 data items were considered training and test, respectively. The diagnosis status was used as a response variable. Age, gender, hand dominance, and activity relationship between 116 brain regions derived from inverse covariance matrix and inverse sparse covariance matrix were used as predictive variables. Accordingly, this study compared the performance of three models, namely support vector machine (SVM), distance-weighted discrimination (DWD), and data maximum dispersion classifier (DMDC) for ADHD Results: The highest value for the total accuracy was reported for the SVM model on the sparse covariance matrix. Moreover, the highest values for the balanced classification rate (BCR) (59%) and sensitivity (64%) were reported for DMDC on the sparse covariance matrix. The best level of specificity (99%) was obtained from DWD using the sparse covariance matrix. The highest levels of the values (i.e., total accuracy and BCR) were achieved through the model fitting on the sparse matrices. Among the six models, the DMDC model on sparse covariance matrix was the most optimal algorithm due to the superiority of the two indices (i.e., accuracy: 60% and BCR: 60%) and the favorable balance between sensitivity and specificity values. Conclusions: Among the current studied three models, DMDC performance, applying the sparse data, remarkably improved the results of classification processes. Based on the present findings, the neuronal connectivity among subcortical structures comprising parts of the basal ganglia and cerebellum provides a distinction between ADHD subjects and healthy controls.</t>
        </is>
      </c>
      <c r="P1924" t="inlineStr">
        <is>
          <t>10.5812/ans-134329</t>
        </is>
      </c>
      <c r="R1924">
        <f>HYPERLINK("http://dx.doi.org/10.5812/ans-134329","http://dx.doi.org/10.5812/ans-134329")</f>
        <v/>
      </c>
      <c r="AD1924">
        <f>HYPERLINK("https%3A%2F%2Fwww.webofscience.com%2Fwos%2Fwoscc%2Ffull-record%2FWOS:001008521200004","View Full Record in Web of Science")</f>
        <v/>
      </c>
    </row>
    <row r="1925">
      <c r="A1925" t="inlineStr">
        <is>
          <t>Visual processing oscillates differently through time for adults with ADHD</t>
        </is>
      </c>
      <c r="B1925">
        <f>IF(COUNTIF($A$1:A1924,
IF(ISNUMBER(MATCH(RIGHT(TRIM(A1924),1),{".",",",";",":","!","?"},0)),
LEFT(TRIM(A1924),LEN(TRIM(A1924))-1),
TRIM(A1924)
))=1,
"Not Duplicate",
"Duplicate")</f>
        <v/>
      </c>
      <c r="C1925">
        <f>_xlfn.IFNA(_xlfn.XLOOKUP(A1925, Table1[Title], Table1[Inclusion/Exclusion Decision]), "Added studies")</f>
        <v/>
      </c>
      <c r="D1925" t="inlineStr">
        <is>
          <t>Pelland-Goulet, P; Arguin, M; Brisebois, H; Gosselin, N</t>
        </is>
      </c>
      <c r="H1925" t="n">
        <v>2025</v>
      </c>
      <c r="I1925" t="n">
        <v>20</v>
      </c>
      <c r="J1925" t="n">
        <v>9</v>
      </c>
      <c r="M1925" t="inlineStr">
        <is>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t>
        </is>
      </c>
      <c r="P1925" t="inlineStr">
        <is>
          <t>10.1371/journal.pone.0310605</t>
        </is>
      </c>
      <c r="R1925">
        <f>HYPERLINK("http://dx.doi.org/10.1371/journal.pone.0310605","http://dx.doi.org/10.1371/journal.pone.0310605")</f>
        <v/>
      </c>
      <c r="AD1925">
        <f>HYPERLINK("https%3A%2F%2Fwww.webofscience.com%2Fwos%2Fwoscc%2Ffull-record%2FWOS:001562161100044","View Full Record in Web of Science")</f>
        <v/>
      </c>
    </row>
    <row r="1926" hidden="1">
      <c r="A1926" t="inlineStr">
        <is>
          <t>Deep adversarial learning identifies ADHD-specific associations between apoptotic genes and white matter microstructure in frontal-striatum-cerebellum circuit</t>
        </is>
      </c>
      <c r="B1926">
        <f>IF(COUNTIF($A$1:A1925,
IF(ISNUMBER(MATCH(RIGHT(TRIM(A1925),1),{".",",",";",":","!","?"},0)),
LEFT(TRIM(A1925),LEN(TRIM(A1925))-1),
TRIM(A1925)
))=1,
"Not Duplicate",
"Duplicate")</f>
        <v/>
      </c>
      <c r="C1926">
        <f>_xlfn.IFNA(_xlfn.XLOOKUP(A1926, Table1[Title], Table1[Inclusion/Exclusion Decision]), "Added studies")</f>
        <v/>
      </c>
      <c r="D1926" t="inlineStr">
        <is>
          <t>Zhao, YL; Zheng, XY; Gao, XP; Wang, N; Fu, Z; Tian, JB; Zhang, KFX; Wang, P; Li, SX; Zhang, JC; Ding, XT; Zhang, H; Sun, L; Yang, BR; Li, SY; Chang, SH; Cao, QJ; Wang, YF; Yang, L</t>
        </is>
      </c>
      <c r="H1926" t="n">
        <v>2025</v>
      </c>
      <c r="I1926" t="n">
        <v>15</v>
      </c>
      <c r="J1926" t="n">
        <v>1</v>
      </c>
      <c r="M1926" t="inlineStr">
        <is>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t>
        </is>
      </c>
      <c r="P1926" t="inlineStr">
        <is>
          <t>10.1038/s41398-025-03493-2</t>
        </is>
      </c>
      <c r="R1926">
        <f>HYPERLINK("http://dx.doi.org/10.1038/s41398-025-03493-2","http://dx.doi.org/10.1038/s41398-025-03493-2")</f>
        <v/>
      </c>
      <c r="AD1926">
        <f>HYPERLINK("https%3A%2F%2Fwww.webofscience.com%2Fwos%2Fwoscc%2Ffull-record%2FWOS:001559487700004","View Full Record in Web of Science")</f>
        <v/>
      </c>
    </row>
    <row r="1927" hidden="1">
      <c r="A1927" t="inlineStr">
        <is>
          <t>A Machine Learning Approach to ADHD Diagnosis Using Mutual Information and Stacked Classifiers</t>
        </is>
      </c>
      <c r="B1927">
        <f>IF(COUNTIF($A$1:A1926,
IF(ISNUMBER(MATCH(RIGHT(TRIM(A1926),1),{".",",",";",":","!","?"},0)),
LEFT(TRIM(A1926),LEN(TRIM(A1926))-1),
TRIM(A1926)
))=1,
"Not Duplicate",
"Duplicate")</f>
        <v/>
      </c>
      <c r="C1927">
        <f>_xlfn.IFNA(_xlfn.XLOOKUP(A1927, Table1[Title], Table1[Inclusion/Exclusion Decision]), "Added studies")</f>
        <v/>
      </c>
      <c r="D1927" t="inlineStr">
        <is>
          <t>Chauhan, N; Choi, BJ</t>
        </is>
      </c>
      <c r="H1927" t="n">
        <v>2024</v>
      </c>
      <c r="I1927" t="n">
        <v>24</v>
      </c>
      <c r="J1927" t="n">
        <v>1</v>
      </c>
      <c r="M1927" t="inlineStr">
        <is>
          <t>Attention -deficit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 -nearest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 -classifier.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t>
        </is>
      </c>
      <c r="P1927" t="inlineStr">
        <is>
          <t>10.5391/IJFIS.2024.24.1.10</t>
        </is>
      </c>
      <c r="R1927">
        <f>HYPERLINK("http://dx.doi.org/10.5391/IJFIS.2024.24.1.10","http://dx.doi.org/10.5391/IJFIS.2024.24.1.10")</f>
        <v/>
      </c>
      <c r="AD1927">
        <f>HYPERLINK("https%3A%2F%2Fwww.webofscience.com%2Fwos%2Fwoscc%2Ffull-record%2FWOS:001206648800004","View Full Record in Web of Science")</f>
        <v/>
      </c>
    </row>
    <row r="1928">
      <c r="A1928" t="inlineStr">
        <is>
          <t>Age estimation for disorder characterization from pediatric polysomnograms</t>
        </is>
      </c>
      <c r="B1928">
        <f>IF(COUNTIF($A$1:A1927,
IF(ISNUMBER(MATCH(RIGHT(TRIM(A1927),1),{".",",",";",":","!","?"},0)),
LEFT(TRIM(A1927),LEN(TRIM(A1927))-1),
TRIM(A1927)
))=1,
"Not Duplicate",
"Duplicate")</f>
        <v/>
      </c>
      <c r="C1928">
        <f>_xlfn.IFNA(_xlfn.XLOOKUP(A1928, Table1[Title], Table1[Inclusion/Exclusion Decision]), "Added studies")</f>
        <v/>
      </c>
      <c r="D1928" t="inlineStr">
        <is>
          <t>Festag, S; Herberger, S; Spreckelsen, C; Krefting, D; Fietze, I; Penzel, T; Marschik, PB; Spicher, N</t>
        </is>
      </c>
      <c r="H1928" t="n">
        <v>2025</v>
      </c>
      <c r="I1928" t="n">
        <v>106</v>
      </c>
      <c r="M1928" t="inlineStr">
        <is>
          <t>Estimating biological age via deep neural networks (DNNs) processing polysomnograms (PSGs) showed promising results in adults. While age estimation itself has limited clinical relevance, the residua between estimated biological and chronological age may serve as a proxy for a variety of health conditions. However, polysomnographic studies on infants and children with respect to age prediction are scarce. To address this gap, we studied a data set of 2097 pediatric PSGs (n = 1971; 43.9% females; 0-18 years) focusing on three disorders related to sleep dysfunctions. A DNN for age prediction was trained and five minutes of a PSG serving as input proved sufficient for age estimation, yielding a mean absolute error of 1.816 years. Ablation experiments showed that the DNN's decision-making was mainly based on brain signals. Moreover, we found systematic links between age estimation residua and two disorder clusters, namely cerebrovascular diseases and cerebral palsy. The distributions of residua differed significantly (two-sided t-test, p &lt; 0.05) between case and control group and the relative risk of being diagnosed was greater than 1 under the risk factor of having an absolute residuum larger than 1.8 years. For hyperkinetic disorders including attention deficit hyperactivity disorder (ADHD), such links could not be identified. Our analysis shows that systematic patterns in pediatric PSGs can be deciphered by DNNs and could provide new ways to profile disorder-specific sleep.</t>
        </is>
      </c>
      <c r="P1928" t="inlineStr">
        <is>
          <t>10.1016/j.bspc.2025.107701</t>
        </is>
      </c>
      <c r="R1928">
        <f>HYPERLINK("http://dx.doi.org/10.1016/j.bspc.2025.107701","http://dx.doi.org/10.1016/j.bspc.2025.107701")</f>
        <v/>
      </c>
      <c r="AD1928">
        <f>HYPERLINK("https%3A%2F%2Fwww.webofscience.com%2Fwos%2Fwoscc%2Ffull-record%2FWOS:001431062600001","View Full Record in Web of Science")</f>
        <v/>
      </c>
    </row>
    <row r="1929">
      <c r="A1929" t="inlineStr">
        <is>
          <t>A neurofeedback-guided EEG and BCI framework for personalized attention rehabilitation in ADHD</t>
        </is>
      </c>
      <c r="B1929">
        <f>IF(COUNTIF($A$1:A1928,
IF(ISNUMBER(MATCH(RIGHT(TRIM(A1928),1),{".",",",";",":","!","?"},0)),
LEFT(TRIM(A1928),LEN(TRIM(A1928))-1),
TRIM(A1928)
))=1,
"Not Duplicate",
"Duplicate")</f>
        <v/>
      </c>
      <c r="C1929">
        <f>_xlfn.IFNA(_xlfn.XLOOKUP(A1929, Table1[Title], Table1[Inclusion/Exclusion Decision]), "Added studies")</f>
        <v/>
      </c>
      <c r="D1929" t="inlineStr">
        <is>
          <t>Yang, WY; Yuan, JR; Ding, L; Chow, SKK</t>
        </is>
      </c>
      <c r="H1929" t="n">
        <v>2026</v>
      </c>
      <c r="I1929" t="n">
        <v>602</v>
      </c>
      <c r="M1929" t="inlineStr">
        <is>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t>
        </is>
      </c>
      <c r="P1929" t="inlineStr">
        <is>
          <t>10.1016/j.neuroscience.2026.03.010</t>
        </is>
      </c>
      <c r="R1929">
        <f>HYPERLINK("http://dx.doi.org/10.1016/j.neuroscience.2026.03.010","http://dx.doi.org/10.1016/j.neuroscience.2026.03.010")</f>
        <v/>
      </c>
      <c r="AD1929">
        <f>HYPERLINK("https%3A%2F%2Fwww.webofscience.com%2Fwos%2Fwoscc%2Ffull-record%2FWOS:001722336400001","View Full Record in Web of Science")</f>
        <v/>
      </c>
    </row>
    <row r="1930" hidden="1">
      <c r="A1930" t="inlineStr">
        <is>
          <t>Comparative Analysis of Sentiments in Children with Neurodevelopmental Disorders</t>
        </is>
      </c>
      <c r="B1930">
        <f>IF(COUNTIF($A$1:A1929,
IF(ISNUMBER(MATCH(RIGHT(TRIM(A1929),1),{".",",",";",":","!","?"},0)),
LEFT(TRIM(A1929),LEN(TRIM(A1929))-1),
TRIM(A1929)
))=1,
"Not Duplicate",
"Duplicate")</f>
        <v/>
      </c>
      <c r="C1930">
        <f>_xlfn.IFNA(_xlfn.XLOOKUP(A1930, Table1[Title], Table1[Inclusion/Exclusion Decision]), "Added studies")</f>
        <v/>
      </c>
      <c r="D1930" t="inlineStr">
        <is>
          <t>Kumar, A; Jaiswal, UC</t>
        </is>
      </c>
      <c r="H1930" t="n">
        <v>2023</v>
      </c>
      <c r="I1930" t="n">
        <v>12</v>
      </c>
      <c r="J1930" t="n">
        <v>1</v>
      </c>
      <c r="M1930" t="inlineStr">
        <is>
          <t>In-group favoritism is the tendency of people where, individuals tend to punish transgressors with varying intensity based on whether they belong to their own group or not. In this cross-sectional analytical study, we examine matched samples of children with developmental disorders, observing their perspectives on punishment after watching two videos in which rules are broken. Data (video 1) shows a football player from the viewer's country scoring a handball goal, while in data (video 2), a foreign player replicates the same action against the host nation. Every contestant viewed both videos, and their responses were then compared. Our proposed methods compare and analyze the data to determine player's opinions using artificial intelligence -based machine learning such as text analysis and opinion, extract on- favorable, unfavorable, neutral feelings, or emotions. In both sets of data, the autism spectrum disorder (ASD) group displayed negative emotions for both video 1 (M = -.1; CI 90% -.41 to .21) and video 2 (t (7) = 1.54, p =.12; M = -.42; CI 90% 76 to -.08). On the contrary, the groups with attention deficit hyperactivity disorder (ADHD), learning disabilities (LD), and intellectual disability (ID) had a favorable reaction to video1 but an unfavorable reaction to video 2. Children diagnosed with ASD typically display a consistent adherence to rules, even when those breaking the rules are not part of their group. This behavior may be linked to lower levels of empathy.</t>
        </is>
      </c>
      <c r="P1930" t="inlineStr">
        <is>
          <t>10.14201/adcaij.31469</t>
        </is>
      </c>
      <c r="R1930">
        <f>HYPERLINK("http://dx.doi.org/10.14201/adcaij.31469","http://dx.doi.org/10.14201/adcaij.31469")</f>
        <v/>
      </c>
      <c r="AD1930">
        <f>HYPERLINK("https%3A%2F%2Fwww.webofscience.com%2Fwos%2Fwoscc%2Ffull-record%2FWOS:001227314900002","View Full Record in Web of Science")</f>
        <v/>
      </c>
    </row>
    <row r="1931">
      <c r="A1931" t="inlineStr">
        <is>
          <t>A novel framework to predict ADHD symptoms using irritability in adolescents and young adults with and without ADHD</t>
        </is>
      </c>
      <c r="B1931">
        <f>IF(COUNTIF($A$1:A1930,
IF(ISNUMBER(MATCH(RIGHT(TRIM(A1930),1),{".",",",";",":","!","?"},0)),
LEFT(TRIM(A1930),LEN(TRIM(A1930))-1),
TRIM(A1930)
))=1,
"Not Duplicate",
"Duplicate")</f>
        <v/>
      </c>
      <c r="C1931">
        <f>_xlfn.IFNA(_xlfn.XLOOKUP(A1931, Table1[Title], Table1[Inclusion/Exclusion Decision]), "Added studies")</f>
        <v/>
      </c>
      <c r="D1931" t="inlineStr">
        <is>
          <t>Komijani, S; Ghosal, D; Singh, MK; Schweitzer, JB; Mukherjee, P</t>
        </is>
      </c>
      <c r="H1931" t="n">
        <v>2025</v>
      </c>
      <c r="I1931" t="n">
        <v>15</v>
      </c>
      <c r="M1931" t="inlineStr">
        <is>
          <t>Background Attention Deficit Hyperactivity Disorder (ADHD) is a common neurodevelopmental disorder in children and adolescents characterized by persistent patterns of hyperactivity, impulsivity, and inattentiveness. ADHD persists for many into adulthood. While irritability is not a diagnostic symptom of ADHD, temper outbursts and irritable moods are common in individuals with ADHD. However, research on the association between irritability and ADHD symptoms in adolescents and young adults remains limited. Method Prior research has used linear regression models to examine longitudinal relations between ADHD and irritability symptoms. This method may be impacted by the potential presence of highly colinear variables. We utilized a hierarchical clustering technique to mitigate these collinearity issues and implemented a non-parametric machine learning (ML) model to predict the significance of symptom relations over time. Our data included adolescents (N=148, 54% ADHD) and young adults (N=124, 42% ADHD) diagnosed with ADHD and neurotypical (NT) individuals, evaluated in a longitudinal study. Results Results from the linear regression analysis indicate a significant association between irritability at time-point 1 (T1) and hyperactive-impulsive symptoms at time-point 2 (T2) in adolescent females (beta=0.26, p-value &lt; 0.001), and inattentiveness at T1 with irritability at T2 in young adult females (beta=0.49, p-value &lt; 0.05). Using a non-parametric-based approach, employing the Random Forest (RF) method, we found that among both adolescents and young adults, irritability in adolescent females significantly contributes to predicting impulsive symptoms in subsequent years, achieving a performance rate of 86%. Conclusion Our results corroborate and extend prior findings, allowing for an in-depth examination of longitudinal relations between irritability and ADHD symptoms, namely hyperactivity, impulsivity, and inattentiveness, and the unique association between irritability and ADHD symptoms in females.</t>
        </is>
      </c>
      <c r="P1931" t="inlineStr">
        <is>
          <t>10.3389/fpsyt.2024.1467486</t>
        </is>
      </c>
      <c r="R1931">
        <f>HYPERLINK("http://dx.doi.org/10.3389/fpsyt.2024.1467486","http://dx.doi.org/10.3389/fpsyt.2024.1467486")</f>
        <v/>
      </c>
      <c r="AD1931">
        <f>HYPERLINK("https%3A%2F%2Fwww.webofscience.com%2Fwos%2Fwoscc%2Ffull-record%2FWOS:001432207100001","View Full Record in Web of Science")</f>
        <v/>
      </c>
    </row>
    <row r="1932" hidden="1">
      <c r="A1932" t="inlineStr">
        <is>
          <t>Smartphone-based colorimetric determination of dopamine using modified plasmonic gold nanoparticles via implementation of U2-net and machine learning algorithms</t>
        </is>
      </c>
      <c r="B1932">
        <f>IF(COUNTIF($A$1:A1931,
IF(ISNUMBER(MATCH(RIGHT(TRIM(A1931),1),{".",",",";",":","!","?"},0)),
LEFT(TRIM(A1931),LEN(TRIM(A1931))-1),
TRIM(A1931)
))=1,
"Not Duplicate",
"Duplicate")</f>
        <v/>
      </c>
      <c r="C1932">
        <f>_xlfn.IFNA(_xlfn.XLOOKUP(A1932, Table1[Title], Table1[Inclusion/Exclusion Decision]), "Added studies")</f>
        <v/>
      </c>
      <c r="D1932" t="inlineStr">
        <is>
          <t>Abdullah, R; Sabry, A; Mahmoud, AM; Galal, MM</t>
        </is>
      </c>
      <c r="H1932" t="n">
        <v>2026</v>
      </c>
      <c r="I1932" t="n">
        <v>52</v>
      </c>
      <c r="M1932" t="inlineStr">
        <is>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mu 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mu M. This study marks the first implementation of U-2-Net for smartphone-derived data preprocessing and highlights the innovative combination of smartphone technology with machine learning through a user-friendly Streamlit web application for estimating dopamine concentrations.</t>
        </is>
      </c>
      <c r="P1932" t="inlineStr">
        <is>
          <t>10.1016/j.sbsr.2026.100998</t>
        </is>
      </c>
      <c r="R1932">
        <f>HYPERLINK("http://dx.doi.org/10.1016/j.sbsr.2026.100998","http://dx.doi.org/10.1016/j.sbsr.2026.100998")</f>
        <v/>
      </c>
      <c r="AD1932">
        <f>HYPERLINK("https%3A%2F%2Fwww.webofscience.com%2Fwos%2Fwoscc%2Ffull-record%2FWOS:001718411800001","View Full Record in Web of Science")</f>
        <v/>
      </c>
    </row>
    <row r="1933" hidden="1">
      <c r="A1933" t="inlineStr">
        <is>
          <t>Integration of brain and behavior measures for identification of data-driven groups cutting across children with ASD, ADHD, or OCD</t>
        </is>
      </c>
      <c r="B1933">
        <f>IF(COUNTIF($A$1:A1932,
IF(ISNUMBER(MATCH(RIGHT(TRIM(A1932),1),{".",",",";",":","!","?"},0)),
LEFT(TRIM(A1932),LEN(TRIM(A1932))-1),
TRIM(A1932)
))=1,
"Not Duplicate",
"Duplicate")</f>
        <v/>
      </c>
      <c r="C1933">
        <f>_xlfn.IFNA(_xlfn.XLOOKUP(A1933, Table1[Title], Table1[Inclusion/Exclusion Decision]), "Added studies")</f>
        <v/>
      </c>
      <c r="D1933" t="inlineStr">
        <is>
          <t>Jacobs, GR; Voineskos, AN; Hawco, C; Stefanik, L; Forde, NJ; Dickie, EW; Lai, MC; Szatmari, P; Schachar, R; Crosbie, J; Arnold, PD; Goldenberg, A; Erdman, L; Ameis, SH</t>
        </is>
      </c>
      <c r="H1933" t="n">
        <v>2021</v>
      </c>
      <c r="I1933" t="n">
        <v>46</v>
      </c>
      <c r="J1933" t="n">
        <v>3</v>
      </c>
      <c r="M1933" t="inlineStr">
        <is>
          <t>Autism spectrum disorder (ASD), obsessive-compulsive disorder (OCD) and attention-deficit/hyperactivity disorder (ADHD) are clinically and biologically heterogeneous neurodevelopmental disorders (NDDs). The objective of the present study was to integrate brain imaging and behavioral measures to identify new brain-behavior subgroups cutting across these disorders. A subset of the data from the Province of Ontario Neurodevelopmental Disorder (POND) Network was used including participants with different NDDs (aged 6-16 years) that underwent cross-sectional T1-weighted and diffusion-weighted magnetic resonance imaging (MRI) scanning on the same 3T scanner, and behavioral/cognitive assessments. Similarity Network Fusion was applied to integrate cortical thickness, subcortical volume, white matter fractional anisotropy (FA), and behavioral measures in 176 children with ASD, ADHD or OCD with complete data that passed quality control. Normalized mutual information was used to determine top contributing model features. Bootstrapping, out-of-model outcome measures and supervised machine learning were each used to examine stability and evaluate the new groups. Cortical thickness in socio-emotional and attention/executive networks and inattention symptoms comprised the top ten features driving participant similarity and differences between four transdiagnostic groups. Subcortical volumes (pallidum, nucleus accumbens, thalamus) were also different among groups, although white matter FA showed limited differences. Features driving participant similarity remained stable across resampling, and the new groups showed significantly different scores on everyday adaptive functioning. Our findings open the possibility of studying new data-driven groups that represent children with NDDs more similar to each other than others within their own diagnostic group. Future work is needed to build on this early attempt through replication of the current findings in independent samples and testing longitudinally for prognostic value.</t>
        </is>
      </c>
      <c r="P1933" t="inlineStr">
        <is>
          <t>10.1038/s41386-020-00902-6</t>
        </is>
      </c>
      <c r="R1933">
        <f>HYPERLINK("http://dx.doi.org/10.1038/s41386-020-00902-6","http://dx.doi.org/10.1038/s41386-020-00902-6")</f>
        <v/>
      </c>
      <c r="AD1933">
        <f>HYPERLINK("https%3A%2F%2Fwww.webofscience.com%2Fwos%2Fwoscc%2Ffull-record%2FWOS:000587957500003","View Full Record in Web of Science")</f>
        <v/>
      </c>
    </row>
    <row r="1934" hidden="1">
      <c r="A1934" t="inlineStr">
        <is>
          <t>Predicting Cognitive Scores from Resting fMRI Data and Geometric Features of the Brain</t>
        </is>
      </c>
      <c r="B1934">
        <f>IF(COUNTIF($A$1:A1933,
IF(ISNUMBER(MATCH(RIGHT(TRIM(A1933),1),{".",",",";",":","!","?"},0)),
LEFT(TRIM(A1933),LEN(TRIM(A1933))-1),
TRIM(A1933)
))=1,
"Not Duplicate",
"Duplicate")</f>
        <v/>
      </c>
      <c r="C1934">
        <f>_xlfn.IFNA(_xlfn.XLOOKUP(A1934, Table1[Title], Table1[Inclusion/Exclusion Decision]), "Added studies")</f>
        <v/>
      </c>
      <c r="D1934" t="inlineStr">
        <is>
          <t>Joshi, AA; Li, J; Akrami, H; Leahy, RM</t>
        </is>
      </c>
      <c r="H1934" t="n">
        <v>2019</v>
      </c>
      <c r="I1934" t="n">
        <v>10949</v>
      </c>
      <c r="M1934" t="inlineStr">
        <is>
          <t>Anatomical T1 weighted Magnetic Resonance Imaging (MRI) and functional magnetic resonance imaging collected during resting (rfMRI) are promising markers that offer insight into the structure and function of the human brain. The objective of this work is to explore the use of a deep learning neural network to predict cognitive performance scores for a population of normal controls and subjects with Attention Deficit Hyperactivity Disorder (ADHD). Specifically, we predict verbal and performance IQs and ADHD index from features derived from T1 and rfMRI imaging data. First, we processed the rfMRI and MRI data of subjects using the BrainSuite fMRI Processing (BFP) pipeline to perform anatomical and functional preprocessing. This produces for each subject fMRI and geometric (anatomical) features represented in a standardized grayordinate system. The geometric and functional cortical data corresponding to the two hemispheres were then transformed to 128x128 multichannel images and input to a convolutional component of the neural network. Subcortical data were presented in a standard vector form and inputted to a input layer of the network. The neural network was implemented in Python using the Keras library with a TensorFlow backend. Training was performed on 168 images with 90 images used for testing. We observed a high correlation between predicted and actual values of the indices tested: Performance IQ: 0.47; Verbal IQ: 0.41, ADHD: 0.57. Comparing these values to those from network trained on functional-only and structural-only data, we saw that rfMRI is more informative than MRI, but the two modalities are highly complementary in terms of predicting these indices.</t>
        </is>
      </c>
      <c r="P1934" t="inlineStr">
        <is>
          <t>10.1117/12.2512063</t>
        </is>
      </c>
      <c r="R1934">
        <f>HYPERLINK("http://dx.doi.org/10.1117/12.2512063","http://dx.doi.org/10.1117/12.2512063")</f>
        <v/>
      </c>
      <c r="AD1934">
        <f>HYPERLINK("https%3A%2F%2Fwww.webofscience.com%2Fwos%2Fwoscc%2Ffull-record%2FWOS:000483012700081","View Full Record in Web of Science")</f>
        <v/>
      </c>
    </row>
    <row r="1935">
      <c r="A1935" t="inlineStr">
        <is>
          <t>A deep connectome learning network using graph convolution for connectome-disease association study</t>
        </is>
      </c>
      <c r="B1935">
        <f>IF(COUNTIF($A$1:A1934,
IF(ISNUMBER(MATCH(RIGHT(TRIM(A1934),1),{".",",",";",":","!","?"},0)),
LEFT(TRIM(A1934),LEN(TRIM(A1934))-1),
TRIM(A1934)
))=1,
"Not Duplicate",
"Duplicate")</f>
        <v/>
      </c>
      <c r="C1935">
        <f>_xlfn.IFNA(_xlfn.XLOOKUP(A1935, Table1[Title], Table1[Inclusion/Exclusion Decision]), "Added studies")</f>
        <v/>
      </c>
      <c r="D1935" t="inlineStr">
        <is>
          <t>Yang, YW; Ye, CF; Ma, T</t>
        </is>
      </c>
      <c r="H1935" t="n">
        <v>2023</v>
      </c>
      <c r="I1935" t="n">
        <v>164</v>
      </c>
      <c r="M1935" t="inlineStr">
        <is>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(c) 2023 The Authors. Published by Elsevier Ltd. This is an open access article under the CC BY license (http://creativecommons.org/licenses/by/4.0/).</t>
        </is>
      </c>
      <c r="P1935" t="inlineStr">
        <is>
          <t>10.1016/j.neunet.2023.04.025</t>
        </is>
      </c>
      <c r="R1935">
        <f>HYPERLINK("http://dx.doi.org/10.1016/j.neunet.2023.04.025","http://dx.doi.org/10.1016/j.neunet.2023.04.025")</f>
        <v/>
      </c>
      <c r="AD1935">
        <f>HYPERLINK("https%3A%2F%2Fwww.webofscience.com%2Fwos%2Fwoscc%2Ffull-record%2FWOS:001005751700001","View Full Record in Web of Science")</f>
        <v/>
      </c>
    </row>
    <row r="1936" hidden="1">
      <c r="A1936" t="inlineStr">
        <is>
          <t>MicroRNA expression classification for pediatric multiple sclerosis identification</t>
        </is>
      </c>
      <c r="B1936">
        <f>IF(COUNTIF($A$1:A1935,
IF(ISNUMBER(MATCH(RIGHT(TRIM(A1935),1),{".",",",";",":","!","?"},0)),
LEFT(TRIM(A1935),LEN(TRIM(A1935))-1),
TRIM(A1935)
))=1,
"Not Duplicate",
"Duplicate")</f>
        <v/>
      </c>
      <c r="C1936">
        <f>_xlfn.IFNA(_xlfn.XLOOKUP(A1936, Table1[Title], Table1[Inclusion/Exclusion Decision]), "Added studies")</f>
        <v/>
      </c>
      <c r="D1936" t="inlineStr">
        <is>
          <t>Casalino, G; Castellano, G; Consiglio, A; Nuzziello, N; Vessio, G</t>
        </is>
      </c>
      <c r="H1936" t="n">
        <v>2021</v>
      </c>
      <c r="M1936" t="inlineStr">
        <is>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t>
        </is>
      </c>
      <c r="P1936" t="inlineStr">
        <is>
          <t>10.1007/s12652-021-03091-2</t>
        </is>
      </c>
      <c r="R1936">
        <f>HYPERLINK("http://dx.doi.org/10.1007/s12652-021-03091-2","http://dx.doi.org/10.1007/s12652-021-03091-2")</f>
        <v/>
      </c>
      <c r="AD1936">
        <f>HYPERLINK("https%3A%2F%2Fwww.webofscience.com%2Fwos%2Fwoscc%2Ffull-record%2FWOS:000630656500006","View Full Record in Web of Science")</f>
        <v/>
      </c>
    </row>
    <row r="1937">
      <c r="A1937" t="inlineStr">
        <is>
          <t>Artificial Intelligence-Enhanced Interview Success: Leveraging Eye-Tracking and Cognitive Measures to Support Self-Regulation in College Students with Attention-Deficit/Hyperactivity Disorder</t>
        </is>
      </c>
      <c r="B1937">
        <f>IF(COUNTIF($A$1:A1936,
IF(ISNUMBER(MATCH(RIGHT(TRIM(A1936),1),{".",",",";",":","!","?"},0)),
LEFT(TRIM(A1936),LEN(TRIM(A1936))-1),
TRIM(A1936)
))=1,
"Not Duplicate",
"Duplicate")</f>
        <v/>
      </c>
      <c r="C1937">
        <f>_xlfn.IFNA(_xlfn.XLOOKUP(A1937, Table1[Title], Table1[Inclusion/Exclusion Decision]), "Added studies")</f>
        <v/>
      </c>
      <c r="D1937" t="inlineStr">
        <is>
          <t>Wilder, TL; Stratchan, NE</t>
        </is>
      </c>
      <c r="H1937" t="n">
        <v>2025</v>
      </c>
      <c r="I1937" t="n">
        <v>15</v>
      </c>
      <c r="J1937" t="n">
        <v>2</v>
      </c>
      <c r="M1937" t="inlineStr">
        <is>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t>
        </is>
      </c>
      <c r="P1937" t="inlineStr">
        <is>
          <t>10.3390/educsci15020165</t>
        </is>
      </c>
      <c r="R1937">
        <f>HYPERLINK("http://dx.doi.org/10.3390/educsci15020165","http://dx.doi.org/10.3390/educsci15020165")</f>
        <v/>
      </c>
      <c r="AD1937">
        <f>HYPERLINK("https%3A%2F%2Fwww.webofscience.com%2Fwos%2Fwoscc%2Ffull-record%2FWOS:001431615600001","View Full Record in Web of Science")</f>
        <v/>
      </c>
    </row>
    <row r="1938" hidden="1">
      <c r="A1938" t="inlineStr">
        <is>
          <t>Automatic Identification of Children with ADHD from EEG Brain Waves</t>
        </is>
      </c>
      <c r="B1938">
        <f>IF(COUNTIF($A$1:A1937,
IF(ISNUMBER(MATCH(RIGHT(TRIM(A1937),1),{".",",",";",":","!","?"},0)),
LEFT(TRIM(A1937),LEN(TRIM(A1937))-1),
TRIM(A1937)
))=1,
"Not Duplicate",
"Duplicate")</f>
        <v/>
      </c>
      <c r="C1938">
        <f>_xlfn.IFNA(_xlfn.XLOOKUP(A1938, Table1[Title], Table1[Inclusion/Exclusion Decision]), "Added studies")</f>
        <v/>
      </c>
      <c r="D1938" t="inlineStr">
        <is>
          <t>Alim, A; Imtiaz, MH</t>
        </is>
      </c>
      <c r="H1938" t="n">
        <v>2023</v>
      </c>
      <c r="I1938" t="n">
        <v>4</v>
      </c>
      <c r="J1938" t="n">
        <v>1</v>
      </c>
      <c r="M1938" t="inlineStr">
        <is>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similar to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t>
        </is>
      </c>
      <c r="P1938" t="inlineStr">
        <is>
          <t>10.3390/signals4010010</t>
        </is>
      </c>
      <c r="R1938">
        <f>HYPERLINK("http://dx.doi.org/10.3390/signals4010010","http://dx.doi.org/10.3390/signals4010010")</f>
        <v/>
      </c>
      <c r="AD1938">
        <f>HYPERLINK("https%3A%2F%2Fwww.webofscience.com%2Fwos%2Fwoscc%2Ffull-record%2FWOS:001179010900001","View Full Record in Web of Science")</f>
        <v/>
      </c>
    </row>
    <row r="1939">
      <c r="A1939" t="inlineStr">
        <is>
          <t>Application of deep learning algorithm on whole genome sequencing data uncovers structural variants associated with multiple mental disorders in African American patients</t>
        </is>
      </c>
      <c r="B1939">
        <f>IF(COUNTIF($A$1:A1938,
IF(ISNUMBER(MATCH(RIGHT(TRIM(A1938),1),{".",",",";",":","!","?"},0)),
LEFT(TRIM(A1938),LEN(TRIM(A1938))-1),
TRIM(A1938)
))=1,
"Not Duplicate",
"Duplicate")</f>
        <v/>
      </c>
      <c r="C1939">
        <f>_xlfn.IFNA(_xlfn.XLOOKUP(A1939, Table1[Title], Table1[Inclusion/Exclusion Decision]), "Added studies")</f>
        <v/>
      </c>
      <c r="D1939" t="inlineStr">
        <is>
          <t>Liu, YC; Qu, HQ; Mentch, FD; Qu, JC; Chang, X; Nguyen, K; Tian, LF; Glessner, J; Sleiman, PMA; Hakonarson, H</t>
        </is>
      </c>
      <c r="H1939" t="n">
        <v>2022</v>
      </c>
      <c r="I1939" t="n">
        <v>27</v>
      </c>
      <c r="J1939" t="n">
        <v>3</v>
      </c>
      <c r="M1939" t="inlineStr">
        <is>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t>
        </is>
      </c>
      <c r="P1939" t="inlineStr">
        <is>
          <t>10.1038/s41380-021-01418-1</t>
        </is>
      </c>
      <c r="R1939">
        <f>HYPERLINK("http://dx.doi.org/10.1038/s41380-021-01418-1","http://dx.doi.org/10.1038/s41380-021-01418-1")</f>
        <v/>
      </c>
      <c r="AD1939">
        <f>HYPERLINK("https%3A%2F%2Fwww.webofscience.com%2Fwos%2Fwoscc%2Ffull-record%2FWOS:000740155500006","View Full Record in Web of Science")</f>
        <v/>
      </c>
    </row>
    <row r="1940" hidden="1">
      <c r="A1940" t="inlineStr">
        <is>
          <t>Adolescent ADHD and electrophysiological reward responsiveness: A machine learning approach to evaluate classification accuracy and prognosis</t>
        </is>
      </c>
      <c r="B1940">
        <f>IF(COUNTIF($A$1:A1939,
IF(ISNUMBER(MATCH(RIGHT(TRIM(A1939),1),{".",",",";",":","!","?"},0)),
LEFT(TRIM(A1939),LEN(TRIM(A1939))-1),
TRIM(A1939)
))=1,
"Not Duplicate",
"Duplicate")</f>
        <v/>
      </c>
      <c r="C1940">
        <f>_xlfn.IFNA(_xlfn.XLOOKUP(A1940, Table1[Title], Table1[Inclusion/Exclusion Decision]), "Added studies")</f>
        <v/>
      </c>
      <c r="D1940" t="inlineStr">
        <is>
          <t>Hámori, G; File, B; Fiáth, R; Pászthy, B; Réthelyi, JM; Ulbert, I; Bunford, N</t>
        </is>
      </c>
      <c r="H1940" t="n">
        <v>2023</v>
      </c>
      <c r="I1940" t="n">
        <v>323</v>
      </c>
      <c r="M1940" t="inlineStr">
        <is>
          <t>We evaluated event-related potential (ERP) indices of reinforcement sensitivity as ADHD biomarkers by exam-ining, in N=306 adolescents (Mage=15.78, SD=1.08), the extent to which ERP amplitude and latency variables measuring reward anticipation and response (1) differentiate, in age-and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 and at-risk for/not at-risk for (63%) -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t>
        </is>
      </c>
      <c r="P1940" t="inlineStr">
        <is>
          <t>10.1016/j.psychres.2023.115139</t>
        </is>
      </c>
      <c r="R1940">
        <f>HYPERLINK("http://dx.doi.org/10.1016/j.psychres.2023.115139","http://dx.doi.org/10.1016/j.psychres.2023.115139")</f>
        <v/>
      </c>
      <c r="AD1940">
        <f>HYPERLINK("https%3A%2F%2Fwww.webofscience.com%2Fwos%2Fwoscc%2Ffull-record%2FWOS:000952008800001","View Full Record in Web of Science")</f>
        <v/>
      </c>
    </row>
    <row r="1941" hidden="1">
      <c r="A1941" t="inlineStr">
        <is>
          <t>Machine Learning-Based ADHD Detection From fNIRs Signal During Reverse Stroop Tasks</t>
        </is>
      </c>
      <c r="B1941">
        <f>IF(COUNTIF($A$1:A1940,
IF(ISNUMBER(MATCH(RIGHT(TRIM(A1940),1),{".",",",";",":","!","?"},0)),
LEFT(TRIM(A1940),LEN(TRIM(A1940))-1),
TRIM(A1940)
))=1,
"Not Duplicate",
"Duplicate")</f>
        <v/>
      </c>
      <c r="C1941">
        <f>_xlfn.IFNA(_xlfn.XLOOKUP(A1941, Table1[Title], Table1[Inclusion/Exclusion Decision]), "Added studies")</f>
        <v/>
      </c>
      <c r="D1941" t="inlineStr">
        <is>
          <t>Maniruzzaman, M; Hirooka, K; Tomioka, Y; Hasan, MA; Hwang, YS; Megumi, A; Yasumura, A; Shin, J</t>
        </is>
      </c>
      <c r="H1941" t="n">
        <v>2024</v>
      </c>
      <c r="I1941" t="n">
        <v>12</v>
      </c>
      <c r="M1941"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t>
        </is>
      </c>
      <c r="P1941" t="inlineStr">
        <is>
          <t>10.1109/ACCESS.2024.3411558</t>
        </is>
      </c>
      <c r="R1941">
        <f>HYPERLINK("http://dx.doi.org/10.1109/ACCESS.2024.3411558","http://dx.doi.org/10.1109/ACCESS.2024.3411558")</f>
        <v/>
      </c>
      <c r="AD1941">
        <f>HYPERLINK("https%3A%2F%2Fwww.webofscience.com%2Fwos%2Fwoscc%2Ffull-record%2FWOS:001251105000001","View Full Record in Web of Science")</f>
        <v/>
      </c>
    </row>
    <row r="1942" hidden="1">
      <c r="A1942" t="inlineStr">
        <is>
          <t>Predictive Modeling for Clinical Features Associated With Neurofibromatosis Type 1</t>
        </is>
      </c>
      <c r="B1942">
        <f>IF(COUNTIF($A$1:A1941,
IF(ISNUMBER(MATCH(RIGHT(TRIM(A1941),1),{".",",",";",":","!","?"},0)),
LEFT(TRIM(A1941),LEN(TRIM(A1941))-1),
TRIM(A1941)
))=1,
"Not Duplicate",
"Duplicate")</f>
        <v/>
      </c>
      <c r="C1942">
        <f>_xlfn.IFNA(_xlfn.XLOOKUP(A1942, Table1[Title], Table1[Inclusion/Exclusion Decision]), "Added studies")</f>
        <v/>
      </c>
      <c r="D1942" t="inlineStr">
        <is>
          <t>Morris, SM; Gupta, A; Kim, S; Foraker, RE; Gutmann, DH; Payne, PRO</t>
        </is>
      </c>
      <c r="H1942" t="n">
        <v>2021</v>
      </c>
      <c r="I1942" t="n">
        <v>11</v>
      </c>
      <c r="J1942" t="n">
        <v>6</v>
      </c>
      <c r="M1942" t="inlineStr">
        <is>
          <t>Objective To perform a longitudinal analysis of clinical features associated with neurofibromatosis type I (NF1) based on demographic and clinical characteristics and to apply a machine learning strategy to determine feasibility of developing exploratory predictive models of optic pathway glioma (OPG) and attention-deficit/hyperactivity disorder (ADHD) in a pediatric NF1 cohort. Methods 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 Results 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 Conclusions 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t>
        </is>
      </c>
      <c r="P1942" t="inlineStr">
        <is>
          <t>10.1212/CPJ.0000000000001089</t>
        </is>
      </c>
      <c r="R1942">
        <f>HYPERLINK("http://dx.doi.org/10.1212/CPJ.0000000000001089","http://dx.doi.org/10.1212/CPJ.0000000000001089")</f>
        <v/>
      </c>
      <c r="AD1942">
        <f>HYPERLINK("https%3A%2F%2Fwww.webofscience.com%2Fwos%2Fwoscc%2Ffull-record%2FWOS:000756835200052","View Full Record in Web of Science")</f>
        <v/>
      </c>
    </row>
    <row r="1943" hidden="1">
      <c r="A1943" t="inlineStr">
        <is>
          <t>Technologies to support the diagnosis and/or treatment of neurodevelopmental disorders: A systematic review</t>
        </is>
      </c>
      <c r="B1943">
        <f>IF(COUNTIF($A$1:A1942,
IF(ISNUMBER(MATCH(RIGHT(TRIM(A1942),1),{".",",",";",":","!","?"},0)),
LEFT(TRIM(A1942),LEN(TRIM(A1942))-1),
TRIM(A1942)
))=1,
"Not Duplicate",
"Duplicate")</f>
        <v/>
      </c>
      <c r="C1943">
        <f>_xlfn.IFNA(_xlfn.XLOOKUP(A1943, Table1[Title], Table1[Inclusion/Exclusion Decision]), "Added studies")</f>
        <v/>
      </c>
      <c r="D1943" t="inlineStr">
        <is>
          <t>Ribas, MO; Micai, M; Caruso, A; Fulceri, F; Fazio, M; Scattoni, ML</t>
        </is>
      </c>
      <c r="H1943" t="n">
        <v>2023</v>
      </c>
      <c r="I1943" t="n">
        <v>145</v>
      </c>
      <c r="M1943" t="inlineStr">
        <is>
          <t>In recent years, there has been a great interest in utilizing technology in mental health research. The rapid technological development has encouraged researchers to apply technology as a part of a diagnostic process or treatment of Neurodevelopmental Disorders (NDDs). With the large number of studies being published comes an urgent need to inform clinicians and researchers about the latest advances in this field. Here, we methodically explore and summarize findings from studies published between August 2019 and February 2022. A search strategy led to the identification of 4108 records from PubMed and APA PsycInfo databases. 221 quantitative studies were included, covering a wide range of technologies used for diagnosis and/or treatment of NDDs, with the biggest focus on Autism Spectrum Disorder (ASD). The most popular technologies included machine learning, functional magnetic resonance imaging, electroencephalogram, magnetic resonance imaging, and neurofeed-back. The results of the review indicate that technology-based diagnosis and intervention for NDD population is promising. However, given a high risk of bias of many studies, more high-quality research is needed.</t>
        </is>
      </c>
      <c r="P1943" t="inlineStr">
        <is>
          <t>10.1016/j.neubiorev.2022.105021</t>
        </is>
      </c>
      <c r="R1943">
        <f>HYPERLINK("http://dx.doi.org/10.1016/j.neubiorev.2022.105021","http://dx.doi.org/10.1016/j.neubiorev.2022.105021")</f>
        <v/>
      </c>
      <c r="AD1943">
        <f>HYPERLINK("https%3A%2F%2Fwww.webofscience.com%2Fwos%2Fwoscc%2Ffull-record%2FWOS:000916231200001","View Full Record in Web of Science")</f>
        <v/>
      </c>
    </row>
    <row r="1944" hidden="1">
      <c r="A1944" t="inlineStr">
        <is>
          <t>Regional brain volume predicts response to methylphenidate treatment in individuals with ADHD</t>
        </is>
      </c>
      <c r="B1944">
        <f>IF(COUNTIF($A$1:A1943,
IF(ISNUMBER(MATCH(RIGHT(TRIM(A1943),1),{".",",",";",":","!","?"},0)),
LEFT(TRIM(A1943),LEN(TRIM(A1943))-1),
TRIM(A1943)
))=1,
"Not Duplicate",
"Duplicate")</f>
        <v/>
      </c>
      <c r="C1944">
        <f>_xlfn.IFNA(_xlfn.XLOOKUP(A1944, Table1[Title], Table1[Inclusion/Exclusion Decision]), "Added studies")</f>
        <v/>
      </c>
      <c r="D1944" t="inlineStr">
        <is>
          <t>Chang, JC; Lin, HY; Lv, J; Tseng, WYI; Gau, SSF</t>
        </is>
      </c>
      <c r="H1944" t="n">
        <v>2021</v>
      </c>
      <c r="I1944" t="n">
        <v>21</v>
      </c>
      <c r="J1944" t="n">
        <v>1</v>
      </c>
      <c r="M1944" t="inlineStr">
        <is>
          <t>BackgroundDespite the effectiveness of methylphenidate for treating ADHD, up to 30% of individuals with ADHD show poor responses to methylphenidate. Neuroimaging biomarkers to predict medication responses remain elusive. This study characterized neuroanatomical features that differentiated between clinically good and poor methylphenidate responders with ADHD.MethodsUsing a naturalistic observation design selected from a larger cohort, we included 79 drug-naive individuals (aged 6-42years) with ADHD without major psychiatric comorbidity, who had acceptable baseline structural MRI data quality. Based on a retrospective chart review, we defined responders by individuals' responses to at least one-month treatment with methylphenidate. A nonparametric mass-univariate voxel-based morphometric analysis was used to compare regional gray matter volume differences between good and poor responders. A multivariate pattern recognition based on the support vector machine was further implemented to identify neuroanatomical indicators to predict an individual's response.Results63 and 16 individuals were classified in the good and poor responder group, respectively. Using the small-volume correction procedure based on the hypothesis-driven striatal and default-mode network masks, poor responders had smaller regional volumes of the left putamen as well as larger precuneus volumes compared to good responders at baseline. The machine learning approach identified that volumetric information among these two regions alongside the left frontoparietal regions, occipital lobes, and posterior/inferior cerebellum could predict clinical responses to methylphenidate in individuals with ADHD.ConclusionOur results suggest regional striatal and precuneus gray matter volumes play a critical role in mediating treatment responses in individuals with ADHD.</t>
        </is>
      </c>
      <c r="P1944" t="inlineStr">
        <is>
          <t>10.1186/s12888-021-03040-5</t>
        </is>
      </c>
      <c r="R1944">
        <f>HYPERLINK("http://dx.doi.org/10.1186/s12888-021-03040-5","http://dx.doi.org/10.1186/s12888-021-03040-5")</f>
        <v/>
      </c>
      <c r="AD1944">
        <f>HYPERLINK("https%3A%2F%2Fwww.webofscience.com%2Fwos%2Fwoscc%2Ffull-record%2FWOS:000609423500002","View Full Record in Web of Science")</f>
        <v/>
      </c>
    </row>
    <row r="1945" hidden="1">
      <c r="A1945" t="inlineStr">
        <is>
          <t>Intelligent Recognition of Hospital Image Based on Deep Learning: The Relationship between Adaptive Behavior and Family Function in Children with ADHD</t>
        </is>
      </c>
      <c r="B1945">
        <f>IF(COUNTIF($A$1:A1944,
IF(ISNUMBER(MATCH(RIGHT(TRIM(A1944),1),{".",",",";",":","!","?"},0)),
LEFT(TRIM(A1944),LEN(TRIM(A1944))-1),
TRIM(A1944)
))=1,
"Not Duplicate",
"Duplicate")</f>
        <v/>
      </c>
      <c r="C1945">
        <f>_xlfn.IFNA(_xlfn.XLOOKUP(A1945, Table1[Title], Table1[Inclusion/Exclusion Decision]), "Added studies")</f>
        <v/>
      </c>
      <c r="D1945" t="inlineStr">
        <is>
          <t>Zhao, HY; Chen, JY; Lin, YQ</t>
        </is>
      </c>
      <c r="H1945" t="n">
        <v>2021</v>
      </c>
      <c r="I1945" t="n">
        <v>2021</v>
      </c>
      <c r="M1945" t="inlineStr">
        <is>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 &lt; 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t>
        </is>
      </c>
      <c r="P1945" t="inlineStr">
        <is>
          <t>10.1155/2021/4874545</t>
        </is>
      </c>
      <c r="R1945">
        <f>HYPERLINK("http://dx.doi.org/10.1155/2021/4874545","http://dx.doi.org/10.1155/2021/4874545")</f>
        <v/>
      </c>
      <c r="AD1945">
        <f>HYPERLINK("https%3A%2F%2Fwww.webofscience.com%2Fwos%2Fwoscc%2Ffull-record%2FWOS:000664097700002","View Full Record in Web of Science")</f>
        <v/>
      </c>
    </row>
    <row r="1946" hidden="1">
      <c r="A1946" t="inlineStr">
        <is>
          <t>Prediction of sleep side effects following methylphenidate treatment in ADHD youth</t>
        </is>
      </c>
      <c r="B1946">
        <f>IF(COUNTIF($A$1:A1945,
IF(ISNUMBER(MATCH(RIGHT(TRIM(A1945),1),{".",",",";",":","!","?"},0)),
LEFT(TRIM(A1945),LEN(TRIM(A1945))-1),
TRIM(A1945)
))=1,
"Not Duplicate",
"Duplicate")</f>
        <v/>
      </c>
      <c r="C1946">
        <f>_xlfn.IFNA(_xlfn.XLOOKUP(A1946, Table1[Title], Table1[Inclusion/Exclusion Decision]), "Added studies")</f>
        <v/>
      </c>
      <c r="D1946" t="inlineStr">
        <is>
          <t>Yoo, JH; Sharma, V; Kim, JW; McMakin, DL; Hong, SB; Zalesky, A; Kim, BN; Ryan, ND</t>
        </is>
      </c>
      <c r="H1946" t="n">
        <v>2020</v>
      </c>
      <c r="I1946" t="n">
        <v>26</v>
      </c>
      <c r="M1946"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t>
        </is>
      </c>
      <c r="P1946" t="inlineStr">
        <is>
          <t>10.1016/j.nicl.2019.102030</t>
        </is>
      </c>
      <c r="R1946">
        <f>HYPERLINK("http://dx.doi.org/10.1016/j.nicl.2019.102030","http://dx.doi.org/10.1016/j.nicl.2019.102030")</f>
        <v/>
      </c>
      <c r="AD1946">
        <f>HYPERLINK("https%3A%2F%2Fwww.webofscience.com%2Fwos%2Fwoscc%2Ffull-record%2FWOS:000533149400004","View Full Record in Web of Science")</f>
        <v/>
      </c>
    </row>
    <row r="1947" hidden="1">
      <c r="A1947" t="inlineStr">
        <is>
          <t>A Unified Framework for Inattention Estimation From Resting State Phase Synchrony Using Machine Learning</t>
        </is>
      </c>
      <c r="B1947">
        <f>IF(COUNTIF($A$1:A1946,
IF(ISNUMBER(MATCH(RIGHT(TRIM(A1946),1),{".",",",";",":","!","?"},0)),
LEFT(TRIM(A1946),LEN(TRIM(A1946))-1),
TRIM(A1946)
))=1,
"Not Duplicate",
"Duplicate")</f>
        <v/>
      </c>
      <c r="C1947">
        <f>_xlfn.IFNA(_xlfn.XLOOKUP(A1947, Table1[Title], Table1[Inclusion/Exclusion Decision]), "Added studies")</f>
        <v/>
      </c>
      <c r="D1947" t="inlineStr">
        <is>
          <t>Wang, XH; Li, LH</t>
        </is>
      </c>
      <c r="H1947" t="n">
        <v>2021</v>
      </c>
      <c r="I1947" t="n">
        <v>12</v>
      </c>
      <c r="M1947" t="inlineStr">
        <is>
          <t>Inattention is one of the most significant clinical symptoms for evaluating attention deficit hyperactivity disorder (ADHD). Previous inattention estimations were performed using clinical scales. Recently, predictive models for inattention have been established for brain-behavior estimation using neuroimaging features. However, the performance of inattention estimation could be improved for conventional brain-behavior models with additional feature selection, machine learning algorithms, and validation procedures. This paper aimed to propose a unified framework for inattention estimation from resting state fMRI to improve the classical brain-behavior models. Phase synchrony was derived as raw features, which were selected with minimum-redundancy maximum-relevancy (mRMR) method. Six machine learning algorithms were applied as regression methods. 100 runs of 10-fold cross-validations were performed on the ADHD-200 datasets. The relevance vector machines (RVMs) based on the mRMR features for the brain-behavior models significantly improve the performance of inattention estimation. The mRMR-RVM models could achieve a total accuracy of 0.53. Furthermore, predictive patterns for inattention were discovered by the mRMR technique. We found that the bilateral subcortical-cerebellum networks exhibited the most predictive phase synchrony patterns for inattention. Together, an optimized strategy named mRMR-RVM for brain-behavior models was found for inattention estimation. The predictive patterns might help better understand the phase synchrony mechanisms for inattention.</t>
        </is>
      </c>
      <c r="P1947" t="inlineStr">
        <is>
          <t>10.3389/fgene.2021.728913</t>
        </is>
      </c>
      <c r="R1947">
        <f>HYPERLINK("http://dx.doi.org/10.3389/fgene.2021.728913","http://dx.doi.org/10.3389/fgene.2021.728913")</f>
        <v/>
      </c>
      <c r="AD1947">
        <f>HYPERLINK("https%3A%2F%2Fwww.webofscience.com%2Fwos%2Fwoscc%2Ffull-record%2FWOS:000705907500001","View Full Record in Web of Science")</f>
        <v/>
      </c>
    </row>
    <row r="1948">
      <c r="A1948" t="inlineStr">
        <is>
          <t>Methods to Develop an in silico Clinical Trial: Computational Head-to-Head Comparison of Lisdexamfetamine and Methylphenidate</t>
        </is>
      </c>
      <c r="B1948">
        <f>IF(COUNTIF($A$1:A1947,
IF(ISNUMBER(MATCH(RIGHT(TRIM(A1947),1),{".",",",";",":","!","?"},0)),
LEFT(TRIM(A1947),LEN(TRIM(A1947))-1),
TRIM(A1947)
))=1,
"Not Duplicate",
"Duplicate")</f>
        <v/>
      </c>
      <c r="C1948">
        <f>_xlfn.IFNA(_xlfn.XLOOKUP(A1948, Table1[Title], Table1[Inclusion/Exclusion Decision]), "Added studies")</f>
        <v/>
      </c>
      <c r="D1948" t="inlineStr">
        <is>
          <t>Gutiérrez-Casares, JR; Quintero, J; Jorba, G; Junet, V; Martínez, V; Pozo-Rubio, T; Oliva, B; Daura, X; Mas, JM; Montoto, C</t>
        </is>
      </c>
      <c r="H1948" t="n">
        <v>2021</v>
      </c>
      <c r="I1948" t="n">
        <v>12</v>
      </c>
      <c r="M1948" t="inlineStr">
        <is>
          <t>Regulatory agencies encourage computer modeling and simulation to reduce the time and cost of clinical trials. Although still not classified in formal guidelines, system biology-based models represent a powerful tool for generating hypotheses with great molecular detail. Herein, we have applied a mechanistic head-to-head in silico clinical trial (ISCT) between two treatments for attention-deficit/hyperactivity disorder, to wit lisdexamfetamine (LDX) and methylphenidate (MPH). The ISCT was generated through three phases comprising (i) the molecular characterization of drugs and pathologies, (ii) the generation of adult and children virtual populations (vPOPs) totaling 2,600 individuals and the creation of physiologically based pharmacokinetic (PBPK) and quantitative systems pharmacology (QSP) models, and (iii) data analysis with artificial intelligence methods. The characteristics of our vPOPs were in close agreement with real reference populations extracted from clinical trials, as did our PBPK models with in vivo parameters. The mechanisms of action of LDX and MPH were obtained from QSP models combining PBPK modeling of dosing schemes and systems biology-based modeling technology, i.e., therapeutic performance mapping system. The step-by-step process described here to undertake a head-to-head ISCT would allow obtaining mechanistic conclusions that could be extrapolated or used for predictions to a certain extent at the clinical level. Altogether, these computational techniques are proven an excellent tool for hypothesis-generation and would help reach a personalized medicine.</t>
        </is>
      </c>
      <c r="P1948" t="inlineStr">
        <is>
          <t>10.3389/fpsyt.2021.741170</t>
        </is>
      </c>
      <c r="R1948">
        <f>HYPERLINK("http://dx.doi.org/10.3389/fpsyt.2021.741170","http://dx.doi.org/10.3389/fpsyt.2021.741170")</f>
        <v/>
      </c>
      <c r="AD1948">
        <f>HYPERLINK("https%3A%2F%2Fwww.webofscience.com%2Fwos%2Fwoscc%2Ffull-record%2FWOS:000720002100001","View Full Record in Web of Science")</f>
        <v/>
      </c>
    </row>
    <row r="1949">
      <c r="A1949" t="inlineStr">
        <is>
          <t>Efficacy of novel Summation-based Synergetic Artificial Neural Network in ADHD diagnosis</t>
        </is>
      </c>
      <c r="B1949">
        <f>IF(COUNTIF($A$1:A1948,
IF(ISNUMBER(MATCH(RIGHT(TRIM(A1948),1),{".",",",";",":","!","?"},0)),
LEFT(TRIM(A1948),LEN(TRIM(A1948))-1),
TRIM(A1948)
))=1,
"Not Duplicate",
"Duplicate")</f>
        <v/>
      </c>
      <c r="C1949">
        <f>_xlfn.IFNA(_xlfn.XLOOKUP(A1949, Table1[Title], Table1[Inclusion/Exclusion Decision]), "Added studies")</f>
        <v/>
      </c>
      <c r="D1949" t="inlineStr">
        <is>
          <t>Peng, J; Debnath, M; Biswas, AK</t>
        </is>
      </c>
      <c r="H1949" t="n">
        <v>2021</v>
      </c>
      <c r="I1949" t="n">
        <v>6</v>
      </c>
      <c r="M1949" t="inlineStr">
        <is>
          <t>Attention Deficit Hyperactivity Disorder (ADHD) is a critical condition that affects millions of children and often continues into adulthood. In this paper, we propose a dual 3D CNN data integration platform, that we call SSANN, a Summation -based Synergetic Artificial Neural Network, for ADHD diagnosis. The diagnosis problem in our research is simplified into a binary classification problem to detect an ADHD affected or a typical developing child given magnetic resonance imaging scans. Our proposed model has two 3D CNN branches with varying structures: (1) The first branch extracts features from the functional MRI (fMRI) data from the subjects, (2) the second branch extracts features from the structural MRI (sMRI) data of the corresponding subjects. Later, output matrices of both branches are combined with a proposed summation induced process which then is fed into a fully connected neural network and finally produce the binary classification prediction. Our proposed model achieved accuracy of 72.89% on the ADHD-200 dataset, which performs superior than the state-of-the-art approaches on the same evaluation dataset. Our proposed SSANN model can extract useful features from the fMRI and sMRI data, which can also be employed to understand the brain anatomy and its functions in the subjects better, as well as can be used in other machine learning algorithms to design and develop diagnostic tools that certainly has potential to escort ADHD research move forward. Our proposed model offers a robust multi -modal data integration platform that can also be adapted in other medical imaging domains.</t>
        </is>
      </c>
      <c r="P1949" t="inlineStr">
        <is>
          <t>10.1016/j.mlwa.2021.100120</t>
        </is>
      </c>
      <c r="R1949">
        <f>HYPERLINK("http://dx.doi.org/10.1016/j.mlwa.2021.100120","http://dx.doi.org/10.1016/j.mlwa.2021.100120")</f>
        <v/>
      </c>
      <c r="AD1949">
        <f>HYPERLINK("https%3A%2F%2Fwww.webofscience.com%2Fwos%2Fwoscc%2Ffull-record%2FWOS:001222874600002","View Full Record in Web of Science")</f>
        <v/>
      </c>
    </row>
    <row r="1950">
      <c r="A1950" t="inlineStr">
        <is>
          <t>Analysing Digital Engagement Patterns: A Machine Learning Investigation into Social Anxiety Among Adolescents with ADHD</t>
        </is>
      </c>
      <c r="B1950">
        <f>IF(COUNTIF($A$1:A1949,
IF(ISNUMBER(MATCH(RIGHT(TRIM(A1949),1),{".",",",";",":","!","?"},0)),
LEFT(TRIM(A1949),LEN(TRIM(A1949))-1),
TRIM(A1949)
))=1,
"Not Duplicate",
"Duplicate")</f>
        <v/>
      </c>
      <c r="C1950">
        <f>_xlfn.IFNA(_xlfn.XLOOKUP(A1950, Table1[Title], Table1[Inclusion/Exclusion Decision]), "Added studies")</f>
        <v/>
      </c>
      <c r="D1950" t="inlineStr">
        <is>
          <t>Sipos, R; Vaidean, T; Rapciuc, AM; Poetar, CR; Predescu, E</t>
        </is>
      </c>
      <c r="H1950" t="n">
        <v>2024</v>
      </c>
      <c r="I1950" t="n">
        <v>13</v>
      </c>
      <c r="J1950" t="n">
        <v>23</v>
      </c>
      <c r="M1950" t="inlineStr">
        <is>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is>
      </c>
      <c r="P1950" t="inlineStr">
        <is>
          <t>10.3390/jcm13237461</t>
        </is>
      </c>
      <c r="R1950">
        <f>HYPERLINK("http://dx.doi.org/10.3390/jcm13237461","http://dx.doi.org/10.3390/jcm13237461")</f>
        <v/>
      </c>
      <c r="AD1950">
        <f>HYPERLINK("https%3A%2F%2Fwww.webofscience.com%2Fwos%2Fwoscc%2Ffull-record%2FWOS:001376530700001","View Full Record in Web of Science")</f>
        <v/>
      </c>
    </row>
    <row r="1951">
      <c r="A1951" t="inlineStr">
        <is>
          <t>Individual differences in effects of stressful life events on childhood ADHD: genetic, neural, and familial contributions</t>
        </is>
      </c>
      <c r="B1951">
        <f>IF(COUNTIF($A$1:A1950,
IF(ISNUMBER(MATCH(RIGHT(TRIM(A1950),1),{".",",",";",":","!","?"},0)),
LEFT(TRIM(A1950),LEN(TRIM(A1950))-1),
TRIM(A1950)
))=1,
"Not Duplicate",
"Duplicate")</f>
        <v/>
      </c>
      <c r="C1951">
        <f>_xlfn.IFNA(_xlfn.XLOOKUP(A1951, Table1[Title], Table1[Inclusion/Exclusion Decision]), "Added studies")</f>
        <v/>
      </c>
      <c r="D1951" t="inlineStr">
        <is>
          <t>Choi, SY; Lee, J; Park, J; Lee, E; Kim, BG; Kim, G; Joo, YY; Cha, J</t>
        </is>
      </c>
      <c r="H1951" t="n">
        <v>2025</v>
      </c>
      <c r="M1951" t="inlineStr">
        <is>
          <t>Background This study elucidates the intricate relationship between stressful life events and the development of ADHD symptoms in children, acknowledging the considerable variability in individual responses. By examining these differences, we aim to uncover the unique combinations of factors contributing to varying levels of vulnerability and resilience among children.Methods Utilizing longitudinal data from the Adolescent Brain Cognitive Development study (baseline: N = 6,303, age = 9.9), we applied Generalized Random Forest (GRF) to model the nonlinear relationships among genetic predispositions, brain features, and environmental factors.Results Significant individual variability was observed in children's ADHD symptoms post-stress, particularly at the 1-year and 2-year follow-ups. At the 1-year follow-up, increased vulnerability was indicated by heightened parental mental health problems and a lower polygenic risk score for smoking. By the 2-year follow-up, escalated parental mental health disorders, higher ADHD polygenic risk scores (PRS), and altered structural connectivity in the cognitive control network were significant contributors to individual differences.Conclusions These findings underscore the importance of integrating environmental, genetic, and neural variables to identify children vulnerable or resilient to developing ADHD symptoms following early-life stress. This study demonstrates how multimodal data combined with nonparametric machine learning can advance precision psychology and psychiatry, aiding targeted support for affected children.</t>
        </is>
      </c>
      <c r="P1951" t="inlineStr">
        <is>
          <t>10.1111/jcpp.70074</t>
        </is>
      </c>
      <c r="R1951">
        <f>HYPERLINK("http://dx.doi.org/10.1111/jcpp.70074","http://dx.doi.org/10.1111/jcpp.70074")</f>
        <v/>
      </c>
      <c r="AD1951">
        <f>HYPERLINK("https%3A%2F%2Fwww.webofscience.com%2Fwos%2Fwoscc%2Ffull-record%2FWOS:001610145800001","View Full Record in Web of Science")</f>
        <v/>
      </c>
    </row>
    <row r="1952">
      <c r="A1952" t="inlineStr">
        <is>
          <t>Reproducible grey matter patterns index a multivariate, global alteration of brain structure in schizophrenia and bipolar disorder</t>
        </is>
      </c>
      <c r="B1952">
        <f>IF(COUNTIF($A$1:A1951,
IF(ISNUMBER(MATCH(RIGHT(TRIM(A1951),1),{".",",",";",":","!","?"},0)),
LEFT(TRIM(A1951),LEN(TRIM(A1951))-1),
TRIM(A1951)
))=1,
"Not Duplicate",
"Duplicate")</f>
        <v/>
      </c>
      <c r="C1952">
        <f>_xlfn.IFNA(_xlfn.XLOOKUP(A1952, Table1[Title], Table1[Inclusion/Exclusion Decision]), "Added studies")</f>
        <v/>
      </c>
      <c r="D1952"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DJF; Rietschel, M; Schumann, G; Tost, H; Witt, SH; Zink, M; Meyer-Lindenberg, A; Bettella, F; Brandt, CL; Clarke, TK; Coynel, D; Degenhardt, F; Djurovic, S; Eisenacher, S; Fastenrath, M; Fatouros-Bergman, H; Forstner, AJ; Frank, J; Gambi, F; Gelao, B; Geschwind, L; Di Giannantonio, M; Di Giorgio, A; Hartman, CA; Heilmann-Heimbach, S; Herms, S; Hoekstra, PJ; Hoffmann, P; Hoogman, M; Jönsson, EG; Loos, E; Maggioni, E; Oosterlaan, J; Papalino, M; Rampino, A; Romaniuk, L; Selvaggi, P; Sepede, G; Sonderby, IE; Spalek, K; Sussmann, JE; Thompson, PM; Vasquez, AA; Vogler, C; Whalley, H; Farde, L; Flyckt, L; Engberg, G; Erhardt, S; Fatouros-Bergman, H; Cervenka, S; Schwieler, L; Agartz, ; Collste, K; Victorsson, P; Malmqvist, A; Hedberg, M; Orhan, F</t>
        </is>
      </c>
      <c r="H1952" t="n">
        <v>2019</v>
      </c>
      <c r="I1952" t="n">
        <v>9</v>
      </c>
      <c r="M1952" t="inlineStr">
        <is>
          <t>Schizophrenia is a severe mental disorder characterized by numerous subtle changes in brain structure and function. Machine learning allows exploring the utility of combining structural and functional brain magnetic resonance imaging (MRI) measures for diagnostic application, but this approach has been hampered by sample size limitations and lack of differential diagnostic data. Here, we performed a multi-site machine learning analysis to explore brain structural patterns of T1 MRI data in 2668 individuals with schizophrenia, bipolar disorder or attention-deficit/hyperactivity disorder, and healthy controls. We found reproducible changes of structural parameters in schizophrenia that yielded a classification accuracy of up to 76% and provided discrimination from ADHD, through it lacked specificity against bipolar disorder. The observed changes largely indexed distributed grey matter alterations that could be represented through a combination of several global brain-structural parameters. This multi-site machine learning study identified a brain-structural signature that could reproducibly differentiate schizophrenia patients from controls, but lacked specificity against bipolar disorder. While this currently limits the clinical utility of the identified signature, the present study highlights that the underlying alterations index substantial global grey matter changes in psychotic disorders, reflecting the biological similarity of these conditions, and provide a roadmap for future exploration of brain structural alterations in psychiatric patients.</t>
        </is>
      </c>
      <c r="P1952" t="inlineStr">
        <is>
          <t>10.1038/s41398-018-0225-4</t>
        </is>
      </c>
      <c r="R1952">
        <f>HYPERLINK("http://dx.doi.org/10.1038/s41398-018-0225-4","http://dx.doi.org/10.1038/s41398-018-0225-4")</f>
        <v/>
      </c>
      <c r="AD1952">
        <f>HYPERLINK("https%3A%2F%2Fwww.webofscience.com%2Fwos%2Fwoscc%2Ffull-record%2FWOS:000473154200001","View Full Record in Web of Science")</f>
        <v/>
      </c>
    </row>
    <row r="1953" hidden="1">
      <c r="A1953" t="inlineStr">
        <is>
          <t>Estimating Gender and Age from Brain Structural MRI of Children and Adolescents: A 3D Convolutional Neural Network Multitask Learning Model</t>
        </is>
      </c>
      <c r="B1953">
        <f>IF(COUNTIF($A$1:A1952,
IF(ISNUMBER(MATCH(RIGHT(TRIM(A1952),1),{".",",",";",":","!","?"},0)),
LEFT(TRIM(A1952),LEN(TRIM(A1952))-1),
TRIM(A1952)
))=1,
"Not Duplicate",
"Duplicate")</f>
        <v/>
      </c>
      <c r="C1953">
        <f>_xlfn.IFNA(_xlfn.XLOOKUP(A1953, Table1[Title], Table1[Inclusion/Exclusion Decision]), "Added studies")</f>
        <v/>
      </c>
      <c r="D1953" t="inlineStr">
        <is>
          <t>Mendes, SL; Pinaya, WHL; Pan, P; Sato, JR</t>
        </is>
      </c>
      <c r="H1953" t="n">
        <v>2021</v>
      </c>
      <c r="I1953" t="n">
        <v>2021</v>
      </c>
      <c r="M1953"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(+/- 0.22 SD) for age prediction and an area under the curve (AUC) of 0.85 (+/- 0.04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t>
        </is>
      </c>
      <c r="P1953" t="inlineStr">
        <is>
          <t>10.1155/2021/5550914</t>
        </is>
      </c>
      <c r="R1953">
        <f>HYPERLINK("http://dx.doi.org/10.1155/2021/5550914","http://dx.doi.org/10.1155/2021/5550914")</f>
        <v/>
      </c>
      <c r="AD1953">
        <f>HYPERLINK("https%3A%2F%2Fwww.webofscience.com%2Fwos%2Fwoscc%2Ffull-record%2FWOS:000669344600001","View Full Record in Web of Science")</f>
        <v/>
      </c>
    </row>
    <row r="1954" hidden="1">
      <c r="A1954" t="inlineStr">
        <is>
          <t>Limitations of Binary Classification for Long-Horizon Diagnosis Prediction and Advantages of a Discrete-Time Time-to-Event Approach: Empirical Analysis</t>
        </is>
      </c>
      <c r="B1954">
        <f>IF(COUNTIF($A$1:A1953,
IF(ISNUMBER(MATCH(RIGHT(TRIM(A1953),1),{".",",",";",":","!","?"},0)),
LEFT(TRIM(A1953),LEN(TRIM(A1953))-1),
TRIM(A1953)
))=1,
"Not Duplicate",
"Duplicate")</f>
        <v/>
      </c>
      <c r="C1954">
        <f>_xlfn.IFNA(_xlfn.XLOOKUP(A1954, Table1[Title], Table1[Inclusion/Exclusion Decision]), "Added studies")</f>
        <v/>
      </c>
      <c r="D1954" t="inlineStr">
        <is>
          <t>Loh, D; Hill, ED; Liu, N; Dawson, G; Engelhard, MM</t>
        </is>
      </c>
      <c r="H1954" t="n">
        <v>2025</v>
      </c>
      <c r="I1954" t="n">
        <v>4</v>
      </c>
      <c r="M1954" t="inlineStr">
        <is>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 &lt;= 2020 (year-ofbirth) and DCPHYOB &lt;= 2020 (deep Cox proportional hazard) were 0.70 (95% CI 0.66-0.77) and 0.72 (95% CI 0.66-0.78) at t=5 for autism, 0.72 (95% CI 0.65-0.76) and 0.68 (95% CI 0.62-0.74) at t=7 for ADHD, 0.72 (95% CI 0.70-0.75) and 0.71 (95% CI 0.69-0.74) at t=1 for recurrent otitis media, and 0.74 (95% CI 0.68-0.82) and 0.71 (95% CI 0.63-0.77) at t=1 for food allergy, compared to 0.6 (95% CI 0.55-0.66), 0.47 (95% CI 0.40-0.54), 0.73 (95% CI 0.70-0.75), and 0.77 (95% CI 0.71-0.82) for BCYOB &lt;= 2020, respectively. The probabilities predicted by BC models were positively correlated with censoring times, particularly for autism and ADHD prediction. Filtering strategies based on YOB or length of follow-up only partially corrected these biases. In subgroup analyses, only DTNN predicted diagnosis probabilities that accurately reflect actual clinical Conclusions: BC models substantially underpredicted diagnosis likelihood and inappropriately assigned lower probability approaches, particularly DTNN, effectively mitigated bias from the censoring distribution, resulting in superior discrimination and calibration performance and more accurate prediction of clinical prevalence. Machine learning practitioners should well-suited to mitigate the effects of right-censoring and maximize prediction performance in this setting.</t>
        </is>
      </c>
      <c r="P1954" t="inlineStr">
        <is>
          <t>10.2196/62985</t>
        </is>
      </c>
      <c r="R1954">
        <f>HYPERLINK("http://dx.doi.org/10.2196/62985","http://dx.doi.org/10.2196/62985")</f>
        <v/>
      </c>
      <c r="AD1954">
        <f>HYPERLINK("https%3A%2F%2Fwww.webofscience.com%2Fwos%2Fwoscc%2Ffull-record%2FWOS:001457499600001","View Full Record in Web of Science")</f>
        <v/>
      </c>
    </row>
    <row r="1955" hidden="1">
      <c r="A1955" t="inlineStr">
        <is>
          <t>Multimodal alterations of directed connectivity profiles in patients with attention-deficit/hyperactivity disorders</t>
        </is>
      </c>
      <c r="B1955">
        <f>IF(COUNTIF($A$1:A1954,
IF(ISNUMBER(MATCH(RIGHT(TRIM(A1954),1),{".",",",";",":","!","?"},0)),
LEFT(TRIM(A1954),LEN(TRIM(A1954))-1),
TRIM(A1954)
))=1,
"Not Duplicate",
"Duplicate")</f>
        <v/>
      </c>
      <c r="C1955">
        <f>_xlfn.IFNA(_xlfn.XLOOKUP(A1955, Table1[Title], Table1[Inclusion/Exclusion Decision]), "Added studies")</f>
        <v/>
      </c>
      <c r="D1955" t="inlineStr">
        <is>
          <t>Muthuraman, M; Moliadze, V; Boecher, L; Siemann, J; Freitag, CM; Groppa, S; Siniatchkin, M</t>
        </is>
      </c>
      <c r="H1955" t="n">
        <v>2019</v>
      </c>
      <c r="I1955" t="n">
        <v>9</v>
      </c>
      <c r="M1955" t="inlineStr">
        <is>
          <t>Functional and effective connectivity measures for tracking brain region interactions that have been investigated using both electroencephalography (EEG) and magnetoencephalography (MEG) bringing up new insights into clinical research. However, the differences between these connectivity methods, especially at the source level, have not yet been systematically studied. The dynamic characterization of coherent sources and temporal partial directed coherence, as measures of functional and effective connectivity, were applied to multimodal resting EEG and MEG data obtained from 11 young patients (mean age 13.2 +/- 1.5 years) with attention-deficit/hyperactivity disorder (ADHD) and age-matched healthy subjects. Additionally, machine-learning algorithms were applied to the extracted connectivity features to identify biomarkers differentiating the two groups. An altered thalamo-cortical connectivity profile was attested in patients with ADHD who showed solely information outflow from cortical regions in comparison to healthy controls who exhibited bidirectional interregional connectivity in alpha, beta, and gamma frequency bands. We achieved an accuracy of 98% by combining features from all five studied frequency bands. Our findings suggest that both types of connectivity as extracted from EEG or MEG are sensitive methods to investigate neuronal network features in neuropsychiatric disorders. The connectivity features investigated here can be further tested as biomarkers of ADHD.</t>
        </is>
      </c>
      <c r="P1955" t="inlineStr">
        <is>
          <t>10.1038/s41598-019-56398-8</t>
        </is>
      </c>
      <c r="R1955">
        <f>HYPERLINK("http://dx.doi.org/10.1038/s41598-019-56398-8","http://dx.doi.org/10.1038/s41598-019-56398-8")</f>
        <v/>
      </c>
      <c r="AD1955">
        <f>HYPERLINK("https%3A%2F%2Fwww.webofscience.com%2Fwos%2Fwoscc%2Ffull-record%2FWOS:000509317100001","View Full Record in Web of Science")</f>
        <v/>
      </c>
    </row>
    <row r="1956" hidden="1">
      <c r="A1956" t="inlineStr">
        <is>
          <t>Towards a brain-based predictome of mental illness</t>
        </is>
      </c>
      <c r="B1956">
        <f>IF(COUNTIF($A$1:A1955,
IF(ISNUMBER(MATCH(RIGHT(TRIM(A1955),1),{".",",",";",":","!","?"},0)),
LEFT(TRIM(A1955),LEN(TRIM(A1955))-1),
TRIM(A1955)
))=1,
"Not Duplicate",
"Duplicate")</f>
        <v/>
      </c>
      <c r="C1956">
        <f>_xlfn.IFNA(_xlfn.XLOOKUP(A1956, Table1[Title], Table1[Inclusion/Exclusion Decision]), "Added studies")</f>
        <v/>
      </c>
      <c r="D1956" t="inlineStr">
        <is>
          <t>Rashid, B; Calhoun, V</t>
        </is>
      </c>
      <c r="H1956" t="n">
        <v>2020</v>
      </c>
      <c r="I1956" t="n">
        <v>41</v>
      </c>
      <c r="J1956" t="n">
        <v>12</v>
      </c>
      <c r="M1956" t="inlineStr">
        <is>
          <t>Neuroimaging-based approaches have been extensively applied to study mental illness in recent years and have deepened our understanding of both cognitively healthy and disordered brain structure and function. Recent advancements in machine learning techniques have shown promising outcomes for individualized prediction and characterization of patients with psychiatric disorders. Studies have utilized features from a variety of neuroimaging modalities, including structural, functional, and diffusion magnetic resonance imaging data, as well as jointly estimated features from multiple modalities, to assess patients with heterogeneous mental disorders, such as schizophrenia and autism. We use the term predictome to describe the use of multivariate brain network features from one or more neuroimaging modalities to predict mental illness. In the predictome, multiple brain network-based features (either from the same modality or multiple modalities) are incorporated into a predictive model to jointly estimate features that are unique to a disorder and predict subjects accordingly. To date, more than 650 studies have been published on subject-level prediction focusing on psychiatric disorders. We have surveyed about 250 studies including schizophrenia, major depression, bipolar disorder, autism spectrum disorder, attention-deficit hyperactivity disorder, obsessive-compulsive disorder, social anxiety disorder, posttraumatic stress disorder, and substance dependence. In this review, we present a comprehensive review of recent neuroimaging-based predictomic approaches, current trends, and common shortcomings and share our vision for future directions.</t>
        </is>
      </c>
      <c r="P1956" t="inlineStr">
        <is>
          <t>10.1002/hbm.25013</t>
        </is>
      </c>
      <c r="R1956">
        <f>HYPERLINK("http://dx.doi.org/10.1002/hbm.25013","http://dx.doi.org/10.1002/hbm.25013")</f>
        <v/>
      </c>
      <c r="AD1956">
        <f>HYPERLINK("https%3A%2F%2Fwww.webofscience.com%2Fwos%2Fwoscc%2Ffull-record%2FWOS:000530397100001","View Full Record in Web of Science")</f>
        <v/>
      </c>
    </row>
    <row r="1957" hidden="1">
      <c r="A1957" t="inlineStr">
        <is>
          <t>Using Longitudinal Twitter Data for Digital Epidemiology of Childhood Health Outcomes: An Annotated Data Set and Deep Neural Network Classifiers</t>
        </is>
      </c>
      <c r="B1957">
        <f>IF(COUNTIF($A$1:A1956,
IF(ISNUMBER(MATCH(RIGHT(TRIM(A1956),1),{".",",",";",":","!","?"},0)),
LEFT(TRIM(A1956),LEN(TRIM(A1956))-1),
TRIM(A1956)
))=1,
"Not Duplicate",
"Duplicate")</f>
        <v/>
      </c>
      <c r="C1957">
        <f>_xlfn.IFNA(_xlfn.XLOOKUP(A1957, Table1[Title], Table1[Inclusion/Exclusion Decision]), "Added studies")</f>
        <v/>
      </c>
      <c r="D1957" t="inlineStr">
        <is>
          <t>Klein, AZ; Gómez, JAG; Levine, LD; Gonzalez-Hernandez, G</t>
        </is>
      </c>
      <c r="H1957" t="n">
        <v>2024</v>
      </c>
      <c r="I1957" t="n">
        <v>26</v>
      </c>
      <c r="M1957" t="inlineStr">
        <is>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is>
      </c>
      <c r="P1957" t="inlineStr">
        <is>
          <t>10.2196/50652</t>
        </is>
      </c>
      <c r="R1957">
        <f>HYPERLINK("http://dx.doi.org/10.2196/50652","http://dx.doi.org/10.2196/50652")</f>
        <v/>
      </c>
      <c r="AD1957">
        <f>HYPERLINK("https%3A%2F%2Fwww.webofscience.com%2Fwos%2Fwoscc%2Ffull-record%2FWOS:001198655700002","View Full Record in Web of Science")</f>
        <v/>
      </c>
    </row>
    <row r="1958">
      <c r="A1958" t="inlineStr">
        <is>
          <t>EEG-Based ADHD Classification Using Autoencoder Feature Extraction and ResNet with Double Augmented Attention Mechanism</t>
        </is>
      </c>
      <c r="B1958">
        <f>IF(COUNTIF($A$1:A1957,
IF(ISNUMBER(MATCH(RIGHT(TRIM(A1957),1),{".",",",";",":","!","?"},0)),
LEFT(TRIM(A1957),LEN(TRIM(A1957))-1),
TRIM(A1957)
))=1,
"Not Duplicate",
"Duplicate")</f>
        <v/>
      </c>
      <c r="C1958">
        <f>_xlfn.IFNA(_xlfn.XLOOKUP(A1958, Table1[Title], Table1[Inclusion/Exclusion Decision]), "Added studies")</f>
        <v/>
      </c>
      <c r="D1958" t="inlineStr">
        <is>
          <t>Bansal, J; Gangwar, G; Aljaidi, M; Alkoradees, A; Singh, G</t>
        </is>
      </c>
      <c r="H1958" t="n">
        <v>2025</v>
      </c>
      <c r="I1958" t="n">
        <v>15</v>
      </c>
      <c r="J1958" t="n">
        <v>1</v>
      </c>
      <c r="M1958" t="inlineStr">
        <is>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t>
        </is>
      </c>
      <c r="P1958" t="inlineStr">
        <is>
          <t>10.3390/brainsci15010095</t>
        </is>
      </c>
      <c r="R1958">
        <f>HYPERLINK("http://dx.doi.org/10.3390/brainsci15010095","http://dx.doi.org/10.3390/brainsci15010095")</f>
        <v/>
      </c>
      <c r="AD1958">
        <f>HYPERLINK("https%3A%2F%2Fwww.webofscience.com%2Fwos%2Fwoscc%2Ffull-record%2FWOS:001404601300001","View Full Record in Web of Science")</f>
        <v/>
      </c>
    </row>
    <row r="1959" hidden="1">
      <c r="A1959" t="inlineStr">
        <is>
          <t>OBF-Psychiatric, a motor activity dataset of patients diagnosed with major depression, schizophrenia, and ADHD</t>
        </is>
      </c>
      <c r="B1959">
        <f>IF(COUNTIF($A$1:A1958,
IF(ISNUMBER(MATCH(RIGHT(TRIM(A1958),1),{".",",",";",":","!","?"},0)),
LEFT(TRIM(A1958),LEN(TRIM(A1958))-1),
TRIM(A1958)
))=1,
"Not Duplicate",
"Duplicate")</f>
        <v/>
      </c>
      <c r="C1959">
        <f>_xlfn.IFNA(_xlfn.XLOOKUP(A1959, Table1[Title], Table1[Inclusion/Exclusion Decision]), "Added studies")</f>
        <v/>
      </c>
      <c r="D1959" t="inlineStr">
        <is>
          <t>Garcia-Ceja, E; Stautland, A; Riegler, MA; Halvorsen, P; Hinojosa, S; Ochoa-Ruiz, G; Berle, JO; Forland, W; Mjeldheim, K; Oedegaard, KJ; Jakobsen, P</t>
        </is>
      </c>
      <c r="H1959" t="n">
        <v>2025</v>
      </c>
      <c r="I1959" t="n">
        <v>12</v>
      </c>
      <c r="J1959" t="n">
        <v>1</v>
      </c>
      <c r="M1959" t="inlineStr">
        <is>
          <t>Mental health is vital to human well-being, and prevention strategies to address mental illness have a significant impact on the burden of disease and quality of life. With the recent developments in body-worn sensors, it is now possible to continuously collect data that can be used to gain insights into mental health states. This has the potential to optimize psychiatric assessment, thereby improving patient experiences and quality of life. However, access to high-quality medical data for research purposes is limited, especially regarding diagnosed psychiatric patients. To this extent, we present the OBF-Psychiatric dataset which comprises motor activity recordings of patients with bipolar and unipolar major depression, schizophrenia, and ADHD (attention deficit hyperactivity disorder). The dataset also contains data from a clinical sample diagnosed with various mood and anxiety disorders, as well as a healthy control group, making it suitable for building machine learning models and other analytical tools. It contains recordings from 162 individuals totalling 1565 days worth of motor activity data with a mean of 9.6 days per individual.</t>
        </is>
      </c>
      <c r="P1959" t="inlineStr">
        <is>
          <t>10.1038/s41597-025-04384-3</t>
        </is>
      </c>
      <c r="R1959">
        <f>HYPERLINK("http://dx.doi.org/10.1038/s41597-025-04384-3","http://dx.doi.org/10.1038/s41597-025-04384-3")</f>
        <v/>
      </c>
      <c r="AD1959">
        <f>HYPERLINK("https%3A%2F%2Fwww.webofscience.com%2Fwos%2Fwoscc%2Ffull-record%2FWOS:001392413500001","View Full Record in Web of Science")</f>
        <v/>
      </c>
    </row>
    <row r="1960" hidden="1">
      <c r="A1960" t="inlineStr">
        <is>
          <t>Application and research progress of machine learning in the diagnosis and treatment of neurodevelopmental disorders in children</t>
        </is>
      </c>
      <c r="B1960">
        <f>IF(COUNTIF($A$1:A1959,
IF(ISNUMBER(MATCH(RIGHT(TRIM(A1959),1),{".",",",";",":","!","?"},0)),
LEFT(TRIM(A1959),LEN(TRIM(A1959))-1),
TRIM(A1959)
))=1,
"Not Duplicate",
"Duplicate")</f>
        <v/>
      </c>
      <c r="C1960">
        <f>_xlfn.IFNA(_xlfn.XLOOKUP(A1960, Table1[Title], Table1[Inclusion/Exclusion Decision]), "Added studies")</f>
        <v/>
      </c>
      <c r="D1960" t="inlineStr">
        <is>
          <t>Song, C; Jiang, ZQ; Liu, D; Wu, LL</t>
        </is>
      </c>
      <c r="H1960" t="n">
        <v>2022</v>
      </c>
      <c r="I1960" t="n">
        <v>13</v>
      </c>
      <c r="M1960" t="inlineStr">
        <is>
          <t>The prevalence of neurodevelopment disorders (NDDs) among children has been on the rise. This has affected the health and social life of children. This condition has also imposed a huge economic burden on families and health care systems. Currently, it is difficult to perform early diagnosis of NDDs, which results in delayed intervention. For this reason, patients with NDDs have a prognosis. In recent years, machine learning (ML) technology, which integrates artificial intelligence technology and medicine, has been applied in the early detection and prediction of diseases based on data mining. This paper reviews the progress made in the application of ML in the diagnosis and treatment of NDDs in children based on supervised and unsupervised learning tools. The data reviewed here provide new perspectives on early diagnosis and treatment of NDDs.</t>
        </is>
      </c>
      <c r="P1960" t="inlineStr">
        <is>
          <t>10.3389/fpsyt.2022.960672</t>
        </is>
      </c>
      <c r="R1960">
        <f>HYPERLINK("http://dx.doi.org/10.3389/fpsyt.2022.960672","http://dx.doi.org/10.3389/fpsyt.2022.960672")</f>
        <v/>
      </c>
      <c r="AD1960">
        <f>HYPERLINK("https%3A%2F%2Fwww.webofscience.com%2Fwos%2Fwoscc%2Ffull-record%2FWOS:000850729000001","View Full Record in Web of Science")</f>
        <v/>
      </c>
    </row>
    <row r="1961">
      <c r="A1961" t="inlineStr">
        <is>
          <t>Neuropsychiatric disease classification using functional connectomics- results of the connectomics in neuroimaging transfer learning challenge</t>
        </is>
      </c>
      <c r="B1961">
        <f>IF(COUNTIF($A$1:A1960,
IF(ISNUMBER(MATCH(RIGHT(TRIM(A1960),1),{".",",",";",":","!","?"},0)),
LEFT(TRIM(A1960),LEN(TRIM(A1960))-1),
TRIM(A1960)
))=1,
"Not Duplicate",
"Duplicate")</f>
        <v/>
      </c>
      <c r="C1961">
        <f>_xlfn.IFNA(_xlfn.XLOOKUP(A1961, Table1[Title], Table1[Inclusion/Exclusion Decision]), "Added studies")</f>
        <v/>
      </c>
      <c r="D1961" t="inlineStr">
        <is>
          <t>Schirmer, MD; Venkataraman, A; Rekik, I; Kim, M; Mostofsky, SH; Nebel, MB; Rosch, K; Seymour, K; Crocetti, D; Irzan, H; Hütel, M; Ourselin, S; Marlow, N; Melbourne, A; Levchenko, E; Zhou, S; Kunda, M; Lu, HP; Dvornek, NC; Zhuang, JT; Pinto, G; Samal, S; Zhang, J; Bernal-Rusiel, JL; Pienaar, R; Chung, AW</t>
        </is>
      </c>
      <c r="H1961" t="n">
        <v>2021</v>
      </c>
      <c r="I1961" t="n">
        <v>70</v>
      </c>
      <c r="M1961" t="inlineStr">
        <is>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(c) 2021 Published by Elsevier B.V.</t>
        </is>
      </c>
      <c r="P1961" t="inlineStr">
        <is>
          <t>10.1016/j.media.2021.101972</t>
        </is>
      </c>
      <c r="R1961">
        <f>HYPERLINK("http://dx.doi.org/10.1016/j.media.2021.101972","http://dx.doi.org/10.1016/j.media.2021.101972")</f>
        <v/>
      </c>
      <c r="AD1961">
        <f>HYPERLINK("https%3A%2F%2Fwww.webofscience.com%2Fwos%2Fwoscc%2Ffull-record%2FWOS:000639613600011","View Full Record in Web of Science")</f>
        <v/>
      </c>
    </row>
    <row r="1962">
      <c r="A1962" t="inlineStr">
        <is>
          <t>A Unified Framework for Detection of ADHD Using EEG Signals and Coherent Models</t>
        </is>
      </c>
      <c r="B1962">
        <f>IF(COUNTIF($A$1:A1961,
IF(ISNUMBER(MATCH(RIGHT(TRIM(A1961),1),{".",",",";",":","!","?"},0)),
LEFT(TRIM(A1961),LEN(TRIM(A1961))-1),
TRIM(A1961)
))=1,
"Not Duplicate",
"Duplicate")</f>
        <v/>
      </c>
      <c r="C1962">
        <f>_xlfn.IFNA(_xlfn.XLOOKUP(A1962, Table1[Title], Table1[Inclusion/Exclusion Decision]), "Added studies")</f>
        <v/>
      </c>
      <c r="D1962" t="inlineStr">
        <is>
          <t>Prabhakar, SK; Won, DO</t>
        </is>
      </c>
      <c r="H1962" t="n">
        <v>2026</v>
      </c>
      <c r="I1962" t="n">
        <v>14</v>
      </c>
      <c r="J1962" t="n">
        <v>5</v>
      </c>
      <c r="M1962" t="inlineStr">
        <is>
          <t>A behavioral and neuropsychological disorder that develops in young children during their early school years is called attention-deficit hyperactivity disorder (ADHD). When young children are diagnosed with ADHD, they have a tendency not to concentrate on academic and extracurricular activities. Moreover, children affected with ADHD suffer from mood swings, so it becomes quite difficult for them to establish good connections with teachers and friends. In the field of clinical research, deploying Electroencephalography (EEG) signals, a rapid and accurate diagnosis of ADHD is essential so that an effective treatment can be given to the children affected with ADHD. In this work, a unified framework is proposed for the detection of ADHD using EEG signals and some coherent models. The framework initially employs the concept of normalization of EEG signals, followed by the usage of dimensionality reduction techniques such as Local Linear Embedding (LLE), Sammon Mapping (SM) and Locally Linear Coordination (LLC). The dimensionally reduced EEG values are further clustered using four techniques such as spectral clustering, K-means clustering, Fuzzy C-means (FCM) clustering, Hierarchical Density-Based Spatial Clustering of Applications with Noise (HDBSCAN), and finally, silhouette coefficient analysis is used to analyze the clustering effectiveness. The features are then extracted from the clustered values using an Improved Wavelet Transform (IWT) and then the features are selected with four efficient techniques such as the chi-squared test, Mutual Information (MI), Mahalanobis analysis and Binary Horse Herd Optimization (BHHO) techniques. Finally, the selected values are fed into classifiers for classification with the help of ten traditional machine learning classifiers. The work is tested on a publicly available ADHD dataset and the analysis shows that the best results are obtained when the LLC dimensionality reduction is utilized with FCM clustering and IWT feature extraction, BHHO feature selection, and classified with LGBA classifier reporting a high classification accuracy of 98.12%.</t>
        </is>
      </c>
      <c r="P1962" t="inlineStr">
        <is>
          <t>10.3390/math14050871</t>
        </is>
      </c>
      <c r="R1962">
        <f>HYPERLINK("http://dx.doi.org/10.3390/math14050871","http://dx.doi.org/10.3390/math14050871")</f>
        <v/>
      </c>
      <c r="AD1962">
        <f>HYPERLINK("https%3A%2F%2Fwww.webofscience.com%2Fwos%2Fwoscc%2Ffull-record%2FWOS:001713759300001","View Full Record in Web of Science")</f>
        <v/>
      </c>
    </row>
    <row r="1963">
      <c r="A1963" t="inlineStr">
        <is>
          <t>Separated Channel Attention Convolutional Neural Network (SC-CNN-Attention) to Identify ADHD in Multi-Site Rs-fMRI Dataset</t>
        </is>
      </c>
      <c r="B1963">
        <f>IF(COUNTIF($A$1:A1962,
IF(ISNUMBER(MATCH(RIGHT(TRIM(A1962),1),{".",",",";",":","!","?"},0)),
LEFT(TRIM(A1962),LEN(TRIM(A1962))-1),
TRIM(A1962)
))=1,
"Not Duplicate",
"Duplicate")</f>
        <v/>
      </c>
      <c r="C1963">
        <f>_xlfn.IFNA(_xlfn.XLOOKUP(A1963, Table1[Title], Table1[Inclusion/Exclusion Decision]), "Added studies")</f>
        <v/>
      </c>
      <c r="D1963" t="inlineStr">
        <is>
          <t>Zhang, T; Li, CB; Li, PY; Peng, YH; Kang, XD; Jiang, CY; Li, FL; Zhu, XY; Yao, DZ; Biswal, B; Xu, P</t>
        </is>
      </c>
      <c r="H1963" t="n">
        <v>2020</v>
      </c>
      <c r="I1963" t="n">
        <v>22</v>
      </c>
      <c r="J1963" t="n">
        <v>8</v>
      </c>
      <c r="M196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andn= 1019). To utilize both intrinsic temporal feature and the interactions of temporal dependent in whole-brain resting-state fMRI, in the first stage of our proposed network structure, a SC- 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t>
        </is>
      </c>
      <c r="P1963" t="inlineStr">
        <is>
          <t>10.3390/e22080893</t>
        </is>
      </c>
      <c r="R1963">
        <f>HYPERLINK("http://dx.doi.org/10.3390/e22080893","http://dx.doi.org/10.3390/e22080893")</f>
        <v/>
      </c>
      <c r="AD1963">
        <f>HYPERLINK("https%3A%2F%2Fwww.webofscience.com%2Fwos%2Fwoscc%2Ffull-record%2FWOS:000564053600001","View Full Record in Web of Science")</f>
        <v/>
      </c>
    </row>
    <row r="1964" hidden="1">
      <c r="A1964" t="inlineStr">
        <is>
          <t>Neurodevelopmental heterogeneity and computational approaches for understanding autism</t>
        </is>
      </c>
      <c r="B1964">
        <f>IF(COUNTIF($A$1:A1963,
IF(ISNUMBER(MATCH(RIGHT(TRIM(A1963),1),{".",",",";",":","!","?"},0)),
LEFT(TRIM(A1963),LEN(TRIM(A1963))-1),
TRIM(A1963)
))=1,
"Not Duplicate",
"Duplicate")</f>
        <v/>
      </c>
      <c r="C1964">
        <f>_xlfn.IFNA(_xlfn.XLOOKUP(A1964, Table1[Title], Table1[Inclusion/Exclusion Decision]), "Added studies")</f>
        <v/>
      </c>
      <c r="D1964" t="inlineStr">
        <is>
          <t>Jacob, S; Wolff, JJ; Steinbach, MS; Doyle, CB; Kumar, V; Elison, JT</t>
        </is>
      </c>
      <c r="H1964" t="n">
        <v>2019</v>
      </c>
      <c r="I1964" t="n">
        <v>9</v>
      </c>
      <c r="M1964" t="inlineStr">
        <is>
          <t>In recent years, the emerging field of computational psychiatry has impelled the use of machine learning models as a means to further understand the pathogenesis of multiple clinical disorders. In this paper, we discuss how autism spectrum disorder (ASD) was and continues to be diagnosed in the context of its complex neurodevelopmental heterogeneity. We review machine learning approaches to streamline ASD's diagnostic methods, to discern similarities and differences from comorbid diagnoses, and to follow developmentally variable outcomes. Both supervised machine learning models for classification outcome and unsupervised approaches to identify new dimensions and subgroups are discussed. We provide an illustrative example of how computational analytic methods and a longitudinal design can improve our inferential ability to detect early dysfunctional behaviors that may or may not reach threshold levels for formal diagnoses. Specifically, an unsupervised machine learning approach of anomaly detection is used to illustrate how community samples may be utilized to investigate early autism risk, multidimensional features, and outcome variables. Because ASD symptoms and challenges are not static within individuals across development, computational approaches present a promising method to elucidate subgroups of etiological contributions to phenotype, alternative developmental courses, interactions with biomedical comorbidities, and to predict potential responses to therapeutic interventions.</t>
        </is>
      </c>
      <c r="P1964" t="inlineStr">
        <is>
          <t>10.1038/s41398-019-0390-0</t>
        </is>
      </c>
      <c r="R1964">
        <f>HYPERLINK("http://dx.doi.org/10.1038/s41398-019-0390-0","http://dx.doi.org/10.1038/s41398-019-0390-0")</f>
        <v/>
      </c>
      <c r="AD1964">
        <f>HYPERLINK("https%3A%2F%2Fwww.webofscience.com%2Fwos%2Fwoscc%2Ffull-record%2FWOS:000459834400004","View Full Record in Web of Science")</f>
        <v/>
      </c>
    </row>
    <row r="1965">
      <c r="A1965" t="inlineStr">
        <is>
          <t>Use of computer vision analysis for labeling inattention periods in EEG recordings with visual stimuli</t>
        </is>
      </c>
      <c r="B1965">
        <f>IF(COUNTIF($A$1:A1964,
IF(ISNUMBER(MATCH(RIGHT(TRIM(A1964),1),{".",",",";",":","!","?"},0)),
LEFT(TRIM(A1964),LEN(TRIM(A1964))-1),
TRIM(A1964)
))=1,
"Not Duplicate",
"Duplicate")</f>
        <v/>
      </c>
      <c r="C1965">
        <f>_xlfn.IFNA(_xlfn.XLOOKUP(A1965, Table1[Title], Table1[Inclusion/Exclusion Decision]), "Added studies")</f>
        <v/>
      </c>
      <c r="D1965" t="inlineStr">
        <is>
          <t>Isaev, DY; Major, S; Carpenter, KLH; Grapel, J; Chang, ZQ; Di Martino, M; Carlson, D; Dawson, G; Sapiro, G</t>
        </is>
      </c>
      <c r="H1965" t="n">
        <v>2025</v>
      </c>
      <c r="I1965" t="n">
        <v>15</v>
      </c>
      <c r="J1965" t="n">
        <v>1</v>
      </c>
      <c r="M1965" t="inlineStr">
        <is>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t>
        </is>
      </c>
      <c r="P1965" t="inlineStr">
        <is>
          <t>10.1038/s41598-025-10511-2</t>
        </is>
      </c>
      <c r="R1965">
        <f>HYPERLINK("http://dx.doi.org/10.1038/s41598-025-10511-2","http://dx.doi.org/10.1038/s41598-025-10511-2")</f>
        <v/>
      </c>
      <c r="AD1965">
        <f>HYPERLINK("https%3A%2F%2Fwww.webofscience.com%2Fwos%2Fwoscc%2Ffull-record%2FWOS:001559637900021","View Full Record in Web of Science")</f>
        <v/>
      </c>
    </row>
    <row r="1966" hidden="1">
      <c r="A1966" t="inlineStr">
        <is>
          <t>Biometric Authentication from Photic Stimulated EEG Records</t>
        </is>
      </c>
      <c r="B1966">
        <f>IF(COUNTIF($A$1:A1965,
IF(ISNUMBER(MATCH(RIGHT(TRIM(A1965),1),{".",",",";",":","!","?"},0)),
LEFT(TRIM(A1965),LEN(TRIM(A1965))-1),
TRIM(A1965)
))=1,
"Not Duplicate",
"Duplicate")</f>
        <v/>
      </c>
      <c r="C1966">
        <f>_xlfn.IFNA(_xlfn.XLOOKUP(A1966, Table1[Title], Table1[Inclusion/Exclusion Decision]), "Added studies")</f>
        <v/>
      </c>
      <c r="D1966" t="inlineStr">
        <is>
          <t>Kasim, Ö; Tosun, M</t>
        </is>
      </c>
      <c r="H1966" t="n">
        <v>2021</v>
      </c>
      <c r="I1966" t="n">
        <v>35</v>
      </c>
      <c r="J1966" t="n">
        <v>15</v>
      </c>
      <c r="M1966"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1-49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t>
        </is>
      </c>
      <c r="P1966" t="inlineStr">
        <is>
          <t>10.1080/08839514.2021.1981660</t>
        </is>
      </c>
      <c r="R1966">
        <f>HYPERLINK("http://dx.doi.org/10.1080/08839514.2021.1981660","http://dx.doi.org/10.1080/08839514.2021.1981660")</f>
        <v/>
      </c>
      <c r="AD1966">
        <f>HYPERLINK("https%3A%2F%2Fwww.webofscience.com%2Fwos%2Fwoscc%2Ffull-record%2FWOS:000696883000001","View Full Record in Web of Science")</f>
        <v/>
      </c>
    </row>
    <row r="1967">
      <c r="A1967" t="inlineStr">
        <is>
          <t>ConCeptCNN: A novel multi-filter convolutional neural network for the prediction of neurodevelopmental disorders using brain connectome</t>
        </is>
      </c>
      <c r="B1967">
        <f>IF(COUNTIF($A$1:A1966,
IF(ISNUMBER(MATCH(RIGHT(TRIM(A1966),1),{".",",",";",":","!","?"},0)),
LEFT(TRIM(A1966),LEN(TRIM(A1966))-1),
TRIM(A1966)
))=1,
"Not Duplicate",
"Duplicate")</f>
        <v/>
      </c>
      <c r="C1967">
        <f>_xlfn.IFNA(_xlfn.XLOOKUP(A1967, Table1[Title], Table1[Inclusion/Exclusion Decision]), "Added studies")</f>
        <v/>
      </c>
      <c r="D1967" t="inlineStr">
        <is>
          <t>Chen, M; Li, HL; Fan, HW; Dillman, JR; Wang, H; Altaye, M; Zhang, B; Parikh, NA; He, LL</t>
        </is>
      </c>
      <c r="H1967" t="n">
        <v>2022</v>
      </c>
      <c r="I1967" t="n">
        <v>49</v>
      </c>
      <c r="J1967" t="n">
        <v>5</v>
      </c>
      <c r="M1967" t="inlineStr">
        <is>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t>
        </is>
      </c>
      <c r="P1967" t="inlineStr">
        <is>
          <t>10.1002/mp.15545</t>
        </is>
      </c>
      <c r="R1967">
        <f>HYPERLINK("http://dx.doi.org/10.1002/mp.15545","http://dx.doi.org/10.1002/mp.15545")</f>
        <v/>
      </c>
      <c r="AD1967">
        <f>HYPERLINK("https%3A%2F%2Fwww.webofscience.com%2Fwos%2Fwoscc%2Ffull-record%2FWOS:000769630400001","View Full Record in Web of Science")</f>
        <v/>
      </c>
    </row>
    <row r="1968" hidden="1">
      <c r="A1968" t="inlineStr">
        <is>
          <t>Quantitative Expression of Latent Disease Factors in Individuals Associated with Psychopathology Dimensions and Treatment Response</t>
        </is>
      </c>
      <c r="B1968">
        <f>IF(COUNTIF($A$1:A1967,
IF(ISNUMBER(MATCH(RIGHT(TRIM(A1967),1),{".",",",";",":","!","?"},0)),
LEFT(TRIM(A1967),LEN(TRIM(A1967))-1),
TRIM(A1967)
))=1,
"Not Duplicate",
"Duplicate")</f>
        <v/>
      </c>
      <c r="C1968">
        <f>_xlfn.IFNA(_xlfn.XLOOKUP(A1968, Table1[Title], Table1[Inclusion/Exclusion Decision]), "Added studies")</f>
        <v/>
      </c>
      <c r="D1968" t="inlineStr">
        <is>
          <t>Zhao, SL; Lv, Q; Zhang, G; Zhang, JT; Wang, HQ; Zhang, JM; Wang, MY; Wang, Z</t>
        </is>
      </c>
      <c r="H1968" t="n">
        <v>2024</v>
      </c>
      <c r="I1968" t="n">
        <v>40</v>
      </c>
      <c r="J1968" t="n">
        <v>11</v>
      </c>
      <c r="M1968"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-0.26-0.53,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t>
        </is>
      </c>
      <c r="P1968" t="inlineStr">
        <is>
          <t>10.1007/s12264-024-01224-z</t>
        </is>
      </c>
      <c r="R1968">
        <f>HYPERLINK("http://dx.doi.org/10.1007/s12264-024-01224-z","http://dx.doi.org/10.1007/s12264-024-01224-z")</f>
        <v/>
      </c>
      <c r="AD1968">
        <f>HYPERLINK("https%3A%2F%2Fwww.webofscience.com%2Fwos%2Fwoscc%2Ffull-record%2FWOS:001243283100001","View Full Record in Web of Science")</f>
        <v/>
      </c>
    </row>
    <row r="1969" hidden="1">
      <c r="A1969" t="inlineStr">
        <is>
          <t>Subgrouping autism and ADHD based on structural MRI population modelling centiles</t>
        </is>
      </c>
      <c r="B1969">
        <f>IF(COUNTIF($A$1:A1968,
IF(ISNUMBER(MATCH(RIGHT(TRIM(A1968),1),{".",",",";",":","!","?"},0)),
LEFT(TRIM(A1968),LEN(TRIM(A1968))-1),
TRIM(A1968)
))=1,
"Not Duplicate",
"Duplicate")</f>
        <v/>
      </c>
      <c r="C1969">
        <f>_xlfn.IFNA(_xlfn.XLOOKUP(A1969, Table1[Title], Table1[Inclusion/Exclusion Decision]), "Added studies")</f>
        <v/>
      </c>
      <c r="D1969" t="inlineStr">
        <is>
          <t>Pecci-Terroba, C; Lai, MC; Lombardo, MV; Chakrabarti, B; Ruigrok, ANV; Suckling, J; Anagnostou, E; Lerch, JP; Taylor, MJ; Nicolson, R; Georgiades, S; Crosbie, J; Schachar, R; Kelley, E; Jones, J; Arnold, PD; Seidlitz, J; Alexander-Bloch, AF; Bullmore, ET; Baron-Cohen, S; Bedford, SA; Bethlehem, RAI</t>
        </is>
      </c>
      <c r="H1969" t="n">
        <v>2025</v>
      </c>
      <c r="I1969" t="n">
        <v>16</v>
      </c>
      <c r="J1969" t="n">
        <v>1</v>
      </c>
      <c r="M1969" t="inlineStr">
        <is>
          <t>BackgroundAutism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subgroups.MethodsHere,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approach.ResultsWe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subgroups.LimitationsCrucially, however, the number of subgroups and their membership differed vastly depending on chosen features and the algorithm used, highlighting the impact and importance of careful method selection.ConclusionsWe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of methods and features used in future studies.</t>
        </is>
      </c>
      <c r="P1969" t="inlineStr">
        <is>
          <t>10.1186/s13229-025-00667-z</t>
        </is>
      </c>
      <c r="R1969">
        <f>HYPERLINK("http://dx.doi.org/10.1186/s13229-025-00667-z","http://dx.doi.org/10.1186/s13229-025-00667-z")</f>
        <v/>
      </c>
      <c r="AD1969">
        <f>HYPERLINK("https%3A%2F%2Fwww.webofscience.com%2Fwos%2Fwoscc%2Ffull-record%2FWOS:001502191300001","View Full Record in Web of Science")</f>
        <v/>
      </c>
    </row>
    <row r="1970" hidden="1">
      <c r="A1970" t="inlineStr">
        <is>
          <t>Challenges of implementing computer-aided diagnostic models for neuroimages in a clinical setting</t>
        </is>
      </c>
      <c r="B1970">
        <f>IF(COUNTIF($A$1:A1969,
IF(ISNUMBER(MATCH(RIGHT(TRIM(A1969),1),{".",",",";",":","!","?"},0)),
LEFT(TRIM(A1969),LEN(TRIM(A1969))-1),
TRIM(A1969)
))=1,
"Not Duplicate",
"Duplicate")</f>
        <v/>
      </c>
      <c r="C1970">
        <f>_xlfn.IFNA(_xlfn.XLOOKUP(A1970, Table1[Title], Table1[Inclusion/Exclusion Decision]), "Added studies")</f>
        <v/>
      </c>
      <c r="D1970" t="inlineStr">
        <is>
          <t>Leming, MJ; Bron, EE; Bruffaerts, R; Ou, YM; Iglesias, JE; Gollub, RL; Im, H</t>
        </is>
      </c>
      <c r="H1970" t="n">
        <v>2023</v>
      </c>
      <c r="I1970" t="n">
        <v>6</v>
      </c>
      <c r="J1970" t="n">
        <v>1</v>
      </c>
      <c r="M1970" t="inlineStr">
        <is>
          <t>Advances in artificial intelligence have cultivated a strong interest in developing and validating the clinical utilities of computer-aided diagnostic models. Machine learning for diagnostic neuroimaging has often been applied to detect psychological and neurological disorders, typically on small-scale datasets or data collected in a research setting. With the collection and collation of an ever-growing number of public datasets that researchers can freely access, much work has been done in adapting machine learning models to classify these neuroimages by diseases such as Alzheimer's, ADHD, autism, bipolar disorder, and so on. These studies often come with the promise of being implemented clinically, but despite intense interest in this topic in the laboratory, limited progress has been made in clinical implementation. In this review, we analyze challenges specific to the clinical implementation of diagnostic AI models for neuroimaging data, looking at the differences between laboratory and clinical settings, the inherent limitations of diagnostic AI, and the different incentives and skill sets between research institutions, technology companies, and hospitals. These complexities need to be recognized in the translation of diagnostic AI for neuroimaging from the laboratory to the clinic.</t>
        </is>
      </c>
      <c r="P1970" t="inlineStr">
        <is>
          <t>10.1038/s41746-023-00868-x</t>
        </is>
      </c>
      <c r="R1970">
        <f>HYPERLINK("http://dx.doi.org/10.1038/s41746-023-00868-x","http://dx.doi.org/10.1038/s41746-023-00868-x")</f>
        <v/>
      </c>
      <c r="AD1970">
        <f>HYPERLINK("https%3A%2F%2Fwww.webofscience.com%2Fwos%2Fwoscc%2Ffull-record%2FWOS:001027822900001","View Full Record in Web of Science")</f>
        <v/>
      </c>
    </row>
    <row r="1971">
      <c r="A1971" t="inlineStr">
        <is>
          <t>Medications for attention deficit hyperactivity disorder associated with increased risk of developing glaucoma</t>
        </is>
      </c>
      <c r="B1971">
        <f>IF(COUNTIF($A$1:A1970,
IF(ISNUMBER(MATCH(RIGHT(TRIM(A1970),1),{".",",",";",":","!","?"},0)),
LEFT(TRIM(A1970),LEN(TRIM(A1970))-1),
TRIM(A1970)
))=1,
"Not Duplicate",
"Duplicate")</f>
        <v/>
      </c>
      <c r="C1971">
        <f>_xlfn.IFNA(_xlfn.XLOOKUP(A1971, Table1[Title], Table1[Inclusion/Exclusion Decision]), "Added studies")</f>
        <v/>
      </c>
      <c r="D1971" t="inlineStr">
        <is>
          <t>Darwich, R; Etminan, M; He, BN; Eadie, BD</t>
        </is>
      </c>
      <c r="H1971" t="n">
        <v>2024</v>
      </c>
      <c r="I1971" t="n">
        <v>38</v>
      </c>
      <c r="J1971" t="n">
        <v>13</v>
      </c>
      <c r="M1971" t="inlineStr">
        <is>
          <t>BackgroundAttention deficit hyperactivity disorder (ADHD) therapies including atomoxetine, methylphenidate, and amphetamines are some of the most prescribed medications in North America. Due to their sympathomimetic action, these drugs are contraindicated in patients with a history of angle closure glaucoma (ACG). This study aims to determine the risk of ACG and open angle glaucoma (OAG) among users of these treatments.MethodsThis is a retrospective cohort study with a case control analysis using the PharMetrics Plus Database (IQVIA, USA). We created a cohort of new users of atomoxetine, methylphenidate, and amphetamines and they were followed to the first diagnosis of (1) ACG or OAG; or (2) end of follow up. For each case, four age-matched controls were selected. A conditional logistic regression model was used to adjust for confounders and to calculate adjusted incidence-rate-ratios (aIRRs).ResultsA total of 240,257 new users of the ADHD medications were identified. The mean age was 45.0 +/- 19.4 years and 55% of the cohort was female. Regular users of atomoxetine and amphetamines had a higher aIRR for developing ACG compared with non-users (aIRR = 2.55 95% CI [1.20-5.43] and 2.27 95% CI [1.42-3.63], respectively); while users of methylphenidate had a higher aIRR for developing OAG (aIRR = 1.23 95% CI [1.05-1.59]).ConclusionsUse of amphetamines and atomoxetine had a higher risk for ACG, while use of methylphenidate was associated with a higher risk for OAG. Given the prevalence of ADHD medication use (medically and recreationally), our current data on their associated risk of glaucoma have profound public health implications.</t>
        </is>
      </c>
      <c r="P1971" t="inlineStr">
        <is>
          <t>10.1038/s41433-024-03100-6</t>
        </is>
      </c>
      <c r="R1971">
        <f>HYPERLINK("http://dx.doi.org/10.1038/s41433-024-03100-6","http://dx.doi.org/10.1038/s41433-024-03100-6")</f>
        <v/>
      </c>
      <c r="AD1971">
        <f>HYPERLINK("https%3A%2F%2Fwww.webofscience.com%2Fwos%2Fwoscc%2Ffull-record%2FWOS:001214880400004","View Full Record in Web of Science")</f>
        <v/>
      </c>
    </row>
    <row r="1972">
      <c r="A1972" t="inlineStr">
        <is>
          <t>Visibility graph analysis for brain: scoping review</t>
        </is>
      </c>
      <c r="B1972">
        <f>IF(COUNTIF($A$1:A1971,
IF(ISNUMBER(MATCH(RIGHT(TRIM(A1971),1),{".",",",";",":","!","?"},0)),
LEFT(TRIM(A1971),LEN(TRIM(A1971))-1),
TRIM(A1971)
))=1,
"Not Duplicate",
"Duplicate")</f>
        <v/>
      </c>
      <c r="C1972">
        <f>_xlfn.IFNA(_xlfn.XLOOKUP(A1972, Table1[Title], Table1[Inclusion/Exclusion Decision]), "Added studies")</f>
        <v/>
      </c>
      <c r="D1972" t="inlineStr">
        <is>
          <t>Sulaimany, S; Safahi, Z</t>
        </is>
      </c>
      <c r="H1972" t="n">
        <v>2023</v>
      </c>
      <c r="I1972" t="n">
        <v>17</v>
      </c>
      <c r="M1972" t="inlineStr">
        <is>
          <t>In the past two decades, network-based analysis has garnered considerable attention for analyzing time series data across various fields. Time series data can be transformed into graphs or networks using different methods, with the visibility graph (VG) being a widely utilized approach. The VG holds extensive applications in comprehending, identifying, and predicting specific characteristics of time series data. Its practicality extends to domains such as medicine, economics, meteorology, tourism, and others. This research presents a scoping review of scholarly articles published in reputable English-language journals and conferences, focusing on VG-based analysis methods related to brain disorders. The aim is to provide a foundation for further and future research endeavors, beginning with an introduction to the VG and its various types. To achieve this, a systematic search and refinement of relevant articles were conducted in two prominent scientific databases: Google Scholar and Scopus. A total of 51 eligible articles were selected for a comprehensive analysis of the topic. These articles categorized based on publication year, type of VG used, rationale for utilization, machine learning algorithms employed, frequently occurring keywords, top authors and universities, evaluation metrics, applied network properties, and brain disorders examined, such as Epilepsy, Alzheimer's disease, Autism, Alcoholism, Sleep disorders, Fatigue, Depression, and other related conditions. Moreover, there are recommendations for future advancements in research, which involve utilizing cutting-edge techniques like graph machine learning and deep learning. Additionally, the exploration of understudied medical conditions such as attention deficit hyperactivity disorder and Parkinson's disease is also suggested.</t>
        </is>
      </c>
      <c r="P1972" t="inlineStr">
        <is>
          <t>10.3389/fnins.2023.1268485</t>
        </is>
      </c>
      <c r="R1972">
        <f>HYPERLINK("http://dx.doi.org/10.3389/fnins.2023.1268485","http://dx.doi.org/10.3389/fnins.2023.1268485")</f>
        <v/>
      </c>
      <c r="AD1972">
        <f>HYPERLINK("https%3A%2F%2Fwww.webofscience.com%2Fwos%2Fwoscc%2Ffull-record%2FWOS:001085696900001","View Full Record in Web of Science")</f>
        <v/>
      </c>
    </row>
    <row r="1973" hidden="1">
      <c r="A1973" t="inlineStr">
        <is>
          <t>Characteristics of Attention-Deficit/Hyperactivity Disorder Subtypes in Children Classified Using Quantitative Electroencephalography</t>
        </is>
      </c>
      <c r="B1973">
        <f>IF(COUNTIF($A$1:A1972,
IF(ISNUMBER(MATCH(RIGHT(TRIM(A1972),1),{".",",",";",":","!","?"},0)),
LEFT(TRIM(A1972),LEN(TRIM(A1972))-1),
TRIM(A1972)
))=1,
"Not Duplicate",
"Duplicate")</f>
        <v/>
      </c>
      <c r="C1973">
        <f>_xlfn.IFNA(_xlfn.XLOOKUP(A1973, Table1[Title], Table1[Inclusion/Exclusion Decision]), "Added studies")</f>
        <v/>
      </c>
      <c r="D1973" t="inlineStr">
        <is>
          <t>Ji, Y; Choi, TY; Lee, J; Yoon, S; Won, GH; Jeong, H; Kang, SW; Kim, JW</t>
        </is>
      </c>
      <c r="H1973" t="n">
        <v>2022</v>
      </c>
      <c r="I1973" t="n">
        <v>18</v>
      </c>
      <c r="M1973" t="inlineStr">
        <is>
          <t>Purpose: This study used quantitative electroencephalography (QEEG) to investigate the characteristics of attention-deficit/hyper-activity disorder (ADHD) subtypes in children. Patients and Methods: There were 69 subjects (42 with ADHD and 27 neurotypical (NT)) in this study. A semi-structured interview was conducted with each participant for psychiatric diagnostic evaluation. We measured the absolute and relative power in 19 channels and analyzed QEEG using the following frequency ranges: delta (1-4 Hz), theta (4-8 Hz), alpha 1 (8-10 Hz), alpha 2 (10-12 Hz), beta 1 (12-15 Hz), beta 2 (15-20 Hz), beta 3 (20-30 Hz), and gamma (30-45 Hz). Group analyses and EEG noise preprocessing were conducted using iSyncBrain, a cloud-based, artificial intelligence EEG analysis platform. Analysis of covariance adjusted for IQ, age, and sex was used. Results: QEEG analysis revealed three ADHD subtypes, characterized by (A) elevated relative fast alpha and beta power, (B) elevated absolute slow frequency (delta and theta power), or (C) elevated absolute and relative beta power. A significant difference was found in the Korean ADHD Rating Scale (K-ARS) among the four groups (df=3, F=8.004, p&lt;0.001); group C had the highest score (25.31 +/- 11.16), followed by group A (21.67 +/- 13.18). The score of group B (12.64 +/- 7.84) was similar to that of the NT group (11.07 +/- 6.12) and did not reach the cut-off point of the K-ARS. In the Wender-Utah Rating Scale (WURS), group B score (55.82 +/- 23.17) was significantly higher than the NT group score (42.81 +/- 13.26). Conclusion: These results indicate that children with ADHD do not constitute a neurophysiologically homogenous group. Children with QEEG subtype B (elevated slow frequency) may be difficult to distinguish from normal children using the K-ARS, which is the most common screening tool for ADHD. Moreover, parents of children with this subtype may be less sensitive to observing ADHD symptoms.</t>
        </is>
      </c>
      <c r="P1973" t="inlineStr">
        <is>
          <t>10.2147/NDT.S386774</t>
        </is>
      </c>
      <c r="R1973">
        <f>HYPERLINK("http://dx.doi.org/10.2147/NDT.S386774","http://dx.doi.org/10.2147/NDT.S386774")</f>
        <v/>
      </c>
      <c r="AD1973">
        <f>HYPERLINK("https%3A%2F%2Fwww.webofscience.com%2Fwos%2Fwoscc%2Ffull-record%2FWOS:000889618900001","View Full Record in Web of Science")</f>
        <v/>
      </c>
    </row>
    <row r="1974">
      <c r="A1974" t="inlineStr">
        <is>
          <t>Voxelwise Multivariate Analysis of Brain-Psychosocial Associations in Adolescents Reveals 6 Latent Dimensions of Cognition and Psychopathology</t>
        </is>
      </c>
      <c r="B1974">
        <f>IF(COUNTIF($A$1:A1973,
IF(ISNUMBER(MATCH(RIGHT(TRIM(A1973),1),{".",",",";",":","!","?"},0)),
LEFT(TRIM(A1973),LEN(TRIM(A1973))-1),
TRIM(A1973)
))=1,
"Not Duplicate",
"Duplicate")</f>
        <v/>
      </c>
      <c r="C1974">
        <f>_xlfn.IFNA(_xlfn.XLOOKUP(A1974, Table1[Title], Table1[Inclusion/Exclusion Decision]), "Added studies")</f>
        <v/>
      </c>
      <c r="D1974" t="inlineStr">
        <is>
          <t>Adams, RA; Zor, C; Mihalik, A; Tsirlis, K; Brudfors, M; Chapman, J; Ashburner, J; Paulus, MP; Mourao-Miranda, J</t>
        </is>
      </c>
      <c r="H1974" t="n">
        <v>2024</v>
      </c>
      <c r="I1974" t="n">
        <v>9</v>
      </c>
      <c r="J1974" t="n">
        <v>9</v>
      </c>
      <c r="M1974" t="inlineStr">
        <is>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methods increase their psychopathological specificity. Internalizing and externalizing symptoms are associated with opposite gray matter changes in similar cortical and subcortical areas.</t>
        </is>
      </c>
      <c r="P1974" t="inlineStr">
        <is>
          <t>10.1016/j.bpsc.2024.03.006</t>
        </is>
      </c>
      <c r="R1974">
        <f>HYPERLINK("http://dx.doi.org/10.1016/j.bpsc.2024.03.006","http://dx.doi.org/10.1016/j.bpsc.2024.03.006")</f>
        <v/>
      </c>
      <c r="AD1974">
        <f>HYPERLINK("https%3A%2F%2Fwww.webofscience.com%2Fwos%2Fwoscc%2Ffull-record%2FWOS:001311592100001","View Full Record in Web of Science")</f>
        <v/>
      </c>
    </row>
    <row r="1975" hidden="1">
      <c r="A1975" t="inlineStr">
        <is>
          <t>Normative model detects abnormal functional connectivity in psychiatric disorders</t>
        </is>
      </c>
      <c r="B1975">
        <f>IF(COUNTIF($A$1:A1974,
IF(ISNUMBER(MATCH(RIGHT(TRIM(A1974),1),{".",",",";",":","!","?"},0)),
LEFT(TRIM(A1974),LEN(TRIM(A1974))-1),
TRIM(A1974)
))=1,
"Not Duplicate",
"Duplicate")</f>
        <v/>
      </c>
      <c r="C1975">
        <f>_xlfn.IFNA(_xlfn.XLOOKUP(A1975, Table1[Title], Table1[Inclusion/Exclusion Decision]), "Added studies")</f>
        <v/>
      </c>
      <c r="D1975" t="inlineStr">
        <is>
          <t>Oliveira-Saraiva, D; Ferreira, HA</t>
        </is>
      </c>
      <c r="H1975" t="n">
        <v>2023</v>
      </c>
      <c r="I1975" t="n">
        <v>14</v>
      </c>
      <c r="M1975" t="inlineStr">
        <is>
          <t>IntroductionThe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t>
        </is>
      </c>
      <c r="P1975" t="inlineStr">
        <is>
          <t>10.3389/fpsyt.2023.1068397</t>
        </is>
      </c>
      <c r="R1975">
        <f>HYPERLINK("http://dx.doi.org/10.3389/fpsyt.2023.1068397","http://dx.doi.org/10.3389/fpsyt.2023.1068397")</f>
        <v/>
      </c>
      <c r="AD1975">
        <f>HYPERLINK("https%3A%2F%2Fwww.webofscience.com%2Fwos%2Fwoscc%2Ffull-record%2FWOS:000940902600001","View Full Record in Web of Science")</f>
        <v/>
      </c>
    </row>
    <row r="1976" hidden="1">
      <c r="A1976" t="inlineStr">
        <is>
          <t>Serious gaming and eye-tracking for the screening, monitoring, and diagnosis of neurodevelopmental disorders in children: a systematic literature review</t>
        </is>
      </c>
      <c r="B1976">
        <f>IF(COUNTIF($A$1:A1975,
IF(ISNUMBER(MATCH(RIGHT(TRIM(A1975),1),{".",",",";",":","!","?"},0)),
LEFT(TRIM(A1975),LEN(TRIM(A1975))-1),
TRIM(A1975)
))=1,
"Not Duplicate",
"Duplicate")</f>
        <v/>
      </c>
      <c r="C1976">
        <f>_xlfn.IFNA(_xlfn.XLOOKUP(A1976, Table1[Title], Table1[Inclusion/Exclusion Decision]), "Added studies")</f>
        <v/>
      </c>
      <c r="D1976" t="inlineStr">
        <is>
          <t>Shaikh, MF; Higley, C; Campanile, C; Francis, R; Panja, E; Santacaterina, S; Pratesi, G; Piaggio, D</t>
        </is>
      </c>
      <c r="H1976" t="n">
        <v>2026</v>
      </c>
      <c r="I1976" t="n">
        <v>13</v>
      </c>
      <c r="M1976" t="inlineStr">
        <is>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t>
        </is>
      </c>
      <c r="P1976" t="inlineStr">
        <is>
          <t>10.3389/fbioe.2025.1672718</t>
        </is>
      </c>
      <c r="R1976">
        <f>HYPERLINK("http://dx.doi.org/10.3389/fbioe.2025.1672718","http://dx.doi.org/10.3389/fbioe.2025.1672718")</f>
        <v/>
      </c>
      <c r="AD1976">
        <f>HYPERLINK("https%3A%2F%2Fwww.webofscience.com%2Fwos%2Fwoscc%2Ffull-record%2FWOS:001672963900001","View Full Record in Web of Science")</f>
        <v/>
      </c>
    </row>
    <row r="1977" hidden="1">
      <c r="A1977" t="inlineStr">
        <is>
          <t>Classifying Conduct Disorder Using a Biopsychosocial Model and Machine Learning Method</t>
        </is>
      </c>
      <c r="B1977">
        <f>IF(COUNTIF($A$1:A1976,
IF(ISNUMBER(MATCH(RIGHT(TRIM(A1976),1),{".",",",";",":","!","?"},0)),
LEFT(TRIM(A1976),LEN(TRIM(A1976))-1),
TRIM(A1976)
))=1,
"Not Duplicate",
"Duplicate")</f>
        <v/>
      </c>
      <c r="C1977">
        <f>_xlfn.IFNA(_xlfn.XLOOKUP(A1977, Table1[Title], Table1[Inclusion/Exclusion Decision]), "Added studies")</f>
        <v/>
      </c>
      <c r="D1977" t="inlineStr">
        <is>
          <t>Chan, LA; Simmons, C; Tillem, S; Conley, M; Brazil, IA; Baskin-Sommers, A</t>
        </is>
      </c>
      <c r="H1977" t="n">
        <v>2023</v>
      </c>
      <c r="I1977" t="n">
        <v>8</v>
      </c>
      <c r="J1977" t="n">
        <v>6</v>
      </c>
      <c r="M1977" t="inlineStr">
        <is>
          <t>BACKGROUND:Conduct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t>
        </is>
      </c>
      <c r="P1977" t="inlineStr">
        <is>
          <t>10.1016/j.bpsc.2022.02.004</t>
        </is>
      </c>
      <c r="R1977">
        <f>HYPERLINK("http://dx.doi.org/10.1016/j.bpsc.2022.02.004","http://dx.doi.org/10.1016/j.bpsc.2022.02.004")</f>
        <v/>
      </c>
      <c r="AD1977">
        <f>HYPERLINK("https%3A%2F%2Fwww.webofscience.com%2Fwos%2Fwoscc%2Ffull-record%2FWOS:001044009200001","View Full Record in Web of Science")</f>
        <v/>
      </c>
    </row>
    <row r="1978" hidden="1">
      <c r="A1978" t="inlineStr">
        <is>
          <t>A Prior Causality-Guided Multi-View Diffusion Network for Brain Disorder Classification</t>
        </is>
      </c>
      <c r="B1978">
        <f>IF(COUNTIF($A$1:A1977,
IF(ISNUMBER(MATCH(RIGHT(TRIM(A1977),1),{".",",",";",":","!","?"},0)),
LEFT(TRIM(A1977),LEN(TRIM(A1977))-1),
TRIM(A1977)
))=1,
"Not Duplicate",
"Duplicate")</f>
        <v/>
      </c>
      <c r="C1978">
        <f>_xlfn.IFNA(_xlfn.XLOOKUP(A1978, Table1[Title], Table1[Inclusion/Exclusion Decision]), "Added studies")</f>
        <v/>
      </c>
      <c r="D1978" t="inlineStr">
        <is>
          <t>Wu, XB; Niu, Y; Li, X; Xiang, J; Li, YD</t>
        </is>
      </c>
      <c r="H1978" t="n">
        <v>2025</v>
      </c>
      <c r="I1978" t="n">
        <v>10</v>
      </c>
      <c r="J1978" t="n">
        <v>6</v>
      </c>
      <c r="M1978" t="inlineStr">
        <is>
          <t>Functional brain networks have been used to diagnose brain disorders such as autism spectrum disorder (ASD) and attention-deficit/hyperactivity disorder (ADHD). However, existing methods not only fail to fully consider various levels of interaction information between brain regions, but also limit the transmission of information among unconnected regions, resulting in the node information loss and bias. To address these issues, we propose a causality-guided multi-view diffusion (CG-MVD) network, which can more comprehensively capture node information that is difficult to observe when aggregating direct neighbours alone. Specifically, our approach designs multi-view brain graphs and multi-hop causality graphs to represent multi-level node interactions and guide the diffusion of interaction information. Building on this, a multi-view diffusion graph attention module is put forward to learn node multi-dimensional embedding features by broadening the interaction range and extending the receptive field. Additionally, we propose a bilinear adaptive fusion module to generate and fuse connectivity-based features, addressing the challenge of high-dimensional node-level features and integrating richer feature information to enhance classification. Experimental results on the ADHD-200 and ABIDE-I datasets demonstrate the effectiveness of the CG-MVD network, achieving average accuracies of 79.47% and 80.90%, respectively, and surpassing state-of-the-art methods.</t>
        </is>
      </c>
      <c r="P1978" t="inlineStr">
        <is>
          <t>10.1049/cit2.70046</t>
        </is>
      </c>
      <c r="R1978">
        <f>HYPERLINK("http://dx.doi.org/10.1049/cit2.70046","http://dx.doi.org/10.1049/cit2.70046")</f>
        <v/>
      </c>
      <c r="AD1978">
        <f>HYPERLINK("https%3A%2F%2Fwww.webofscience.com%2Fwos%2Fwoscc%2Ffull-record%2FWOS:001552876400001","View Full Record in Web of Science")</f>
        <v/>
      </c>
    </row>
    <row r="1979">
      <c r="A1979" t="inlineStr">
        <is>
          <t>AI Tools Like ChatGPT for People with Neurodevelopmental Disorders</t>
        </is>
      </c>
      <c r="B1979">
        <f>IF(COUNTIF($A$1:A1978,
IF(ISNUMBER(MATCH(RIGHT(TRIM(A1978),1),{".",",",";",":","!","?"},0)),
LEFT(TRIM(A1978),LEN(TRIM(A1978))-1),
TRIM(A1978)
))=1,
"Not Duplicate",
"Duplicate")</f>
        <v/>
      </c>
      <c r="C1979">
        <f>_xlfn.IFNA(_xlfn.XLOOKUP(A1979, Table1[Title], Table1[Inclusion/Exclusion Decision]), "Added studies")</f>
        <v/>
      </c>
      <c r="D1979" t="inlineStr">
        <is>
          <t>Moraiti, I; Drigas, A</t>
        </is>
      </c>
      <c r="H1979" t="n">
        <v>2023</v>
      </c>
      <c r="I1979" t="n">
        <v>19</v>
      </c>
      <c r="J1979" t="n">
        <v>16</v>
      </c>
      <c r="M1979" t="inlineStr">
        <is>
          <t>Artificial intelligence (AI) has become increasingly integrated into various aspects of everyday life, including the emergence of the AI tool ChatGPT. This study aims to explore the poten- tial benefits of AI tools, such as ChatGPT for individuals with neurodevelopmental disorders. Through a comprehensive literature review, this paper examines the impact and efficacy of AI tools in enhancing personalized learning, assessment, and diagnosis. It highlights the poten- 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t>
        </is>
      </c>
      <c r="P1979" t="inlineStr">
        <is>
          <t>10.3991/ijoe.v19i16.43399</t>
        </is>
      </c>
      <c r="R1979">
        <f>HYPERLINK("http://dx.doi.org/10.3991/ijoe.v19i16.43399","http://dx.doi.org/10.3991/ijoe.v19i16.43399")</f>
        <v/>
      </c>
      <c r="AD1979">
        <f>HYPERLINK("https%3A%2F%2Fwww.webofscience.com%2Fwos%2Fwoscc%2Ffull-record%2FWOS:001106550800002","View Full Record in Web of Science")</f>
        <v/>
      </c>
    </row>
    <row r="1980">
      <c r="A1980" t="inlineStr">
        <is>
          <t>Machine learning models for diagnosis and risk prediction in eating disorders, depression, and alcohol use disorder</t>
        </is>
      </c>
      <c r="B1980">
        <f>IF(COUNTIF($A$1:A1979,
IF(ISNUMBER(MATCH(RIGHT(TRIM(A1979),1),{".",",",";",":","!","?"},0)),
LEFT(TRIM(A1979),LEN(TRIM(A1979))-1),
TRIM(A1979)
))=1,
"Not Duplicate",
"Duplicate")</f>
        <v/>
      </c>
      <c r="C1980">
        <f>_xlfn.IFNA(_xlfn.XLOOKUP(A1980, Table1[Title], Table1[Inclusion/Exclusion Decision]), "Added studies")</f>
        <v/>
      </c>
      <c r="D1980" t="inlineStr">
        <is>
          <t>Zhang, Z; Robinson, L; Whelan, R; Jollans, L; Wang, ZJ; Nees, F; Chu, CY; Bobou, M; Du, DP;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YN; King, S; Sinclair, J; Schumann, G; Schmidt, U; Desrivières, S</t>
        </is>
      </c>
      <c r="H1980" t="n">
        <v>2025</v>
      </c>
      <c r="I1980" t="n">
        <v>379</v>
      </c>
      <c r="M1980" t="inlineStr">
        <is>
          <t>Background: Early diagnosis and treatment of mental illnesses is hampered by the lack of reliable markers. study used machine learning models to uncover diagnostic and risk prediction markers for eating disorders major depressive disorder (MDD), and alcohol use disorder (AUD). Methods: Case-control samples (aged 18-25 years), including participants with Anorexia Nervosa (AN), Bulimia Nervosa (BN), MDD, AUD, and matched controls, were used for diagnostic classification. For risk prediction, used a longitudinal population-based sample (IMAGEN study), assessing adolescents at ages 14, 16 and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AN and 0.91 [0.85-0.96] for BN. The classification accuracies for MDD (0.91 [0.88-0.94]) and AUD [0.74-0.85]) were also high. The models demonstrated high transdiagnostic potential, as those trained for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risk prediction applications in psychiatry.</t>
        </is>
      </c>
      <c r="P1980" t="inlineStr">
        <is>
          <t>10.1016/j.jad.2024.12.053</t>
        </is>
      </c>
      <c r="R1980">
        <f>HYPERLINK("http://dx.doi.org/10.1016/j.jad.2024.12.053","http://dx.doi.org/10.1016/j.jad.2024.12.053")</f>
        <v/>
      </c>
      <c r="AD1980">
        <f>HYPERLINK("https%3A%2F%2Fwww.webofscience.com%2Fwos%2Fwoscc%2Ffull-record%2FWOS:001465614300001","View Full Record in Web of Science")</f>
        <v/>
      </c>
    </row>
    <row r="1981" hidden="1">
      <c r="A1981" t="inlineStr">
        <is>
          <t>Triple-Shield Privacy in Healthcare: Federated Learning, p-ABCs, and Distributed Ledger Authentication</t>
        </is>
      </c>
      <c r="B1981">
        <f>IF(COUNTIF($A$1:A1980,
IF(ISNUMBER(MATCH(RIGHT(TRIM(A1980),1),{".",",",";",":","!","?"},0)),
LEFT(TRIM(A1980),LEN(TRIM(A1980))-1),
TRIM(A1980)
))=1,
"Not Duplicate",
"Duplicate")</f>
        <v/>
      </c>
      <c r="C1981">
        <f>_xlfn.IFNA(_xlfn.XLOOKUP(A1981, Table1[Title], Table1[Inclusion/Exclusion Decision]), "Added studies")</f>
        <v/>
      </c>
      <c r="D1981" t="inlineStr">
        <is>
          <t>Sakka, S; Pavlidis, N; Liagkou, V; Panges, I; Filippidou, DE; Stylios, C; Manos, A</t>
        </is>
      </c>
      <c r="H1981" t="n">
        <v>2025</v>
      </c>
      <c r="I1981" t="n">
        <v>5</v>
      </c>
      <c r="J1981" t="n">
        <v>3</v>
      </c>
      <c r="M1981" t="inlineStr">
        <is>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t>
        </is>
      </c>
      <c r="P1981" t="inlineStr">
        <is>
          <t>10.3390/jcp5030045</t>
        </is>
      </c>
      <c r="R1981">
        <f>HYPERLINK("http://dx.doi.org/10.3390/jcp5030045","http://dx.doi.org/10.3390/jcp5030045")</f>
        <v/>
      </c>
      <c r="AD1981">
        <f>HYPERLINK("https%3A%2F%2Fwww.webofscience.com%2Fwos%2Fwoscc%2Ffull-record%2FWOS:001580197500001","View Full Record in Web of Science")</f>
        <v/>
      </c>
    </row>
    <row r="1982" hidden="1">
      <c r="A1982" t="inlineStr">
        <is>
          <t>Remapping the cognitive and neural profiles of children who struggle at school</t>
        </is>
      </c>
      <c r="B1982">
        <f>IF(COUNTIF($A$1:A1981,
IF(ISNUMBER(MATCH(RIGHT(TRIM(A1981),1),{".",",",";",":","!","?"},0)),
LEFT(TRIM(A1981),LEN(TRIM(A1981))-1),
TRIM(A1981)
))=1,
"Not Duplicate",
"Duplicate")</f>
        <v/>
      </c>
      <c r="C1982">
        <f>_xlfn.IFNA(_xlfn.XLOOKUP(A1982, Table1[Title], Table1[Inclusion/Exclusion Decision]), "Added studies")</f>
        <v/>
      </c>
      <c r="D1982" t="inlineStr">
        <is>
          <t>Astle, DE; Bathelt, J; Holmes, J</t>
        </is>
      </c>
      <c r="H1982" t="n">
        <v>2019</v>
      </c>
      <c r="I1982" t="n">
        <v>22</v>
      </c>
      <c r="J1982" t="n">
        <v>1</v>
      </c>
      <c r="M1982" t="inlineStr">
        <is>
          <t>Our understanding of learning difficulties largely comes from children with specific diagnoses or individuals selected from community/clinical samples according to strict inclusion criteria. Applying strict exclusionary criteria overemphasizes within group homogeneity and between group differences, and fails to capture comorbidity. Here, we identify cognitive profiles in a large heterogeneous sample of struggling learners, using unsupervised machine learning in the form of an artificial neural network. Children were referred to the Centre for Attention Learning and Memory (CALM) by health and education professionals, irrespective of diagnosis or comorbidity, for problems in attention, memory, language, or poor school progress (n = 530). Children completed a battery of cognitive and learning assessments, underwent a structural MRI scan, and their parents completed behavior questionnaires. Within the network we could identify four groups of children: (a) children with broad cognitive difficulties, and severe reading, spelling and maths problems; (b) children with age-typical cognitive abilities and learning profiles; (c) children with working memory problems; and (d) children with phonological difficulties. Despite their contrasting cognitive profiles, the learning profiles for the latter two groups did not differ: both were around 1 SD below age-expected levels on all learning measures. Importantly a child's cognitive profile was not predicted by diagnosis or referral reason. We also constructed whole-brain structural connectomes for children from these four groupings (n = 184), alongside an additional group of typically developing children (n = 36), and identified distinct patterns of brain organization for each group. This study represents a novel move toward identifying data-driven neurocognitive dimensions underlying learning-related difficulties in a representative sample of poor learners.</t>
        </is>
      </c>
      <c r="P1982" t="inlineStr">
        <is>
          <t>10.1111/desc.12747</t>
        </is>
      </c>
      <c r="R1982">
        <f>HYPERLINK("http://dx.doi.org/10.1111/desc.12747","http://dx.doi.org/10.1111/desc.12747")</f>
        <v/>
      </c>
      <c r="AD1982">
        <f>HYPERLINK("https%3A%2F%2Fwww.webofscience.com%2Fwos%2Fwoscc%2Ffull-record%2FWOS:000453368400005","View Full Record in Web of Science")</f>
        <v/>
      </c>
    </row>
    <row r="1983">
      <c r="A1983" t="inlineStr">
        <is>
          <t>Individualized identification of sexual dysfunction of psychiatric patients with machine-learning</t>
        </is>
      </c>
      <c r="B1983">
        <f>IF(COUNTIF($A$1:A1982,
IF(ISNUMBER(MATCH(RIGHT(TRIM(A1982),1),{".",",",";",":","!","?"},0)),
LEFT(TRIM(A1982),LEN(TRIM(A1982))-1),
TRIM(A1982)
))=1,
"Not Duplicate",
"Duplicate")</f>
        <v/>
      </c>
      <c r="C1983">
        <f>_xlfn.IFNA(_xlfn.XLOOKUP(A1983, Table1[Title], Table1[Inclusion/Exclusion Decision]), "Added studies")</f>
        <v/>
      </c>
      <c r="D1983" t="inlineStr">
        <is>
          <t>Liu, YS; Hankey, JR; Chokka, S; Chokka, PR; Cao, B</t>
        </is>
      </c>
      <c r="H1983" t="n">
        <v>2022</v>
      </c>
      <c r="I1983" t="n">
        <v>12</v>
      </c>
      <c r="J1983" t="n">
        <v>1</v>
      </c>
      <c r="M1983" t="inlineStr">
        <is>
          <t>Sexual dysfunction (SD) is prevalent in patients with mental health disorders and can significantly impair their quality of life. Early recognition of SD in a clinical setting may help patients and clinicians to optimize treatment options of SD and/or other primary diagnoses taking SD risk into account and may facilitate treatment compliance. SD identification is often overlooked in clinical practice; we seek to explore whether patients with a high risk of SD can be identified at the individual level by assessing known risk factors via a machine learning (ML) model. We assessed 135 subjects referred to a tertiary mental health clinic in a Western Canadian city using health records data, including age, sex, physician's diagnoses, drug treatment, and the Arizona Sexual Experiences Scale (ASEX). A ML model was fitted to the data, with SD status derived from the ASEX as target outcomes and all other variables as predicting variables. Our ML model was able to identify individual SD cases-achieving a balanced accuracy of 0.736, with a sensitivity of 0.750 and a specificity of 0.721-and identified major depressive disorder and female sex as risk factors, and attention deficit hyperactivity disorder as a potential protective factor. This study highlights the utility of SD screening in a psychiatric clinical setting, demonstrating a proof-of-concept ML approach for SD screening in psychiatric patients, which has marked potential to improve their quality of life.</t>
        </is>
      </c>
      <c r="P1983" t="inlineStr">
        <is>
          <t>10.1038/s41598-022-13642-y</t>
        </is>
      </c>
      <c r="R1983">
        <f>HYPERLINK("http://dx.doi.org/10.1038/s41598-022-13642-y","http://dx.doi.org/10.1038/s41598-022-13642-y")</f>
        <v/>
      </c>
      <c r="AD1983">
        <f>HYPERLINK("https%3A%2F%2Fwww.webofscience.com%2Fwos%2Fwoscc%2Ffull-record%2FWOS:000809441100046","View Full Record in Web of Science")</f>
        <v/>
      </c>
    </row>
    <row r="1984" hidden="1">
      <c r="A1984" t="inlineStr">
        <is>
          <t>Adaptive Neuro-Affective Engagement via Bayesian Feedback Learning in Serious Games for Neurodivergent Children</t>
        </is>
      </c>
      <c r="B1984">
        <f>IF(COUNTIF($A$1:A1983,
IF(ISNUMBER(MATCH(RIGHT(TRIM(A1983),1),{".",",",";",":","!","?"},0)),
LEFT(TRIM(A1983),LEN(TRIM(A1983))-1),
TRIM(A1983)
))=1,
"Not Duplicate",
"Duplicate")</f>
        <v/>
      </c>
      <c r="C1984">
        <f>_xlfn.IFNA(_xlfn.XLOOKUP(A1984, Table1[Title], Table1[Inclusion/Exclusion Decision]), "Added studies")</f>
        <v/>
      </c>
      <c r="D1984" t="inlineStr">
        <is>
          <t>Faria, DR; Ayrosa, PPD</t>
        </is>
      </c>
      <c r="H1984" t="n">
        <v>2025</v>
      </c>
      <c r="I1984" t="n">
        <v>15</v>
      </c>
      <c r="J1984" t="n">
        <v>13</v>
      </c>
      <c r="M1984"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(p&lt;0.001, Cohen's d&gt;1.4). These findings demonstrate the feasibility and impact of probabilistic, multimodal, and neuro-adaptive AI systems in therapeutic and educational applications.</t>
        </is>
      </c>
      <c r="P1984" t="inlineStr">
        <is>
          <t>10.3390/app15137532</t>
        </is>
      </c>
      <c r="R1984">
        <f>HYPERLINK("http://dx.doi.org/10.3390/app15137532","http://dx.doi.org/10.3390/app15137532")</f>
        <v/>
      </c>
      <c r="AD1984">
        <f>HYPERLINK("https%3A%2F%2Fwww.webofscience.com%2Fwos%2Fwoscc%2Ffull-record%2FWOS:001527133700001","View Full Record in Web of Science")</f>
        <v/>
      </c>
    </row>
    <row r="1985" hidden="1">
      <c r="A1985" t="inlineStr">
        <is>
          <t>Towards high-accuracy classifying attention-deficit/hyperactivity disorders using CNN-LSTM model</t>
        </is>
      </c>
      <c r="B1985">
        <f>IF(COUNTIF($A$1:A1984,
IF(ISNUMBER(MATCH(RIGHT(TRIM(A1984),1),{".",",",";",":","!","?"},0)),
LEFT(TRIM(A1984),LEN(TRIM(A1984))-1),
TRIM(A1984)
))=1,
"Not Duplicate",
"Duplicate")</f>
        <v/>
      </c>
      <c r="C1985">
        <f>_xlfn.IFNA(_xlfn.XLOOKUP(A1985, Table1[Title], Table1[Inclusion/Exclusion Decision]), "Added studies")</f>
        <v/>
      </c>
      <c r="D1985" t="inlineStr">
        <is>
          <t>Wang, C; Wang, X; Jing, XB; Yokoi, H; Huang, WM; Zhu, MX; Chen, SX; Li, GL</t>
        </is>
      </c>
      <c r="H1985" t="n">
        <v>2022</v>
      </c>
      <c r="I1985" t="n">
        <v>19</v>
      </c>
      <c r="J1985" t="n">
        <v>4</v>
      </c>
      <c r="M1985" t="inlineStr">
        <is>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t>
        </is>
      </c>
      <c r="P1985" t="inlineStr">
        <is>
          <t>10.1088/1741-2552/ac7f5d</t>
        </is>
      </c>
      <c r="R1985">
        <f>HYPERLINK("http://dx.doi.org/10.1088/1741-2552/ac7f5d","http://dx.doi.org/10.1088/1741-2552/ac7f5d")</f>
        <v/>
      </c>
      <c r="AD1985">
        <f>HYPERLINK("https%3A%2F%2Fwww.webofscience.com%2Fwos%2Fwoscc%2Ffull-record%2FWOS:000827830300001","View Full Record in Web of Science")</f>
        <v/>
      </c>
    </row>
    <row r="1986" hidden="1">
      <c r="A1986" t="inlineStr">
        <is>
          <t>Multiclass Classification of Neurological and Psychiatric Conditions Using Synthetic Neuroinformatics Biomarkers and EEG Band Simulation</t>
        </is>
      </c>
      <c r="B1986">
        <f>IF(COUNTIF($A$1:A1985,
IF(ISNUMBER(MATCH(RIGHT(TRIM(A1985),1),{".",",",";",":","!","?"},0)),
LEFT(TRIM(A1985),LEN(TRIM(A1985))-1),
TRIM(A1985)
))=1,
"Not Duplicate",
"Duplicate")</f>
        <v/>
      </c>
      <c r="C1986">
        <f>_xlfn.IFNA(_xlfn.XLOOKUP(A1986, Table1[Title], Table1[Inclusion/Exclusion Decision]), "Added studies")</f>
        <v/>
      </c>
      <c r="D1986" t="inlineStr">
        <is>
          <t>Ruiz-Vanoye, JA; Diaz-Parra, O; Trejo-Macotela, FR; Simancas-Acevedo, E; Xicoténcatl-Pérez, JM; Vera-Jiménez, MA; Liceaga-Ortiz-De-La-Peña, JM</t>
        </is>
      </c>
      <c r="H1986" t="n">
        <v>2025</v>
      </c>
      <c r="I1986" t="n">
        <v>16</v>
      </c>
      <c r="J1986" t="n">
        <v>4</v>
      </c>
      <c r="M1986" t="inlineStr">
        <is>
          <t>This study presents a machine learning framework for the multiclass classification of neurological and psychiatric conditions based on synthetic neuroinformatics biomarkers and EEG spectral band simulations. A synthetic training dataset was generated by modelling temporal cognitive-motor features, including visual delay (tau nu), motor gain (beta), expectancy weight (K), predictive memory capacity, and canonical EEG spectral powers (Delta, Theta, Alpha, Beta, Gamma). To evaluate model performance on data derived from real signals, a second dataset was created using features extracted from 50 EEG recordings available in the PhysioNet EEG Motor Movement/Imagery Database. These features provided a hybrid evaluation environment combining the controlled conditions of synthetic data with the complexity of real EEG measurements. The classification task was addressed using an XGBoost model, optimised through an exhaustive grid search procedure exploring 24 hyperparameter combinations, each evaluated via five-fold cross-validation (120 individual fits). The best-performing configuration employed a learning rate of 0.1, a maximum tree depth of 3, 200 boosting iterations and a subsampling ratio of 0.8. When tested on an independent dataset, the model achieved an accuracy of 97.8% and an F1-score of 0.978, demonstrating excellent predictive performance across all clinical classes. The resulting confusion matrix confirmed high classification accuracy for neurotypical controls, attention-deficit/hyperactivity disorder (ADHD), autism spectrum disorder (ASD), dementia, depression, generalised anxiety disorder (GAD), Parkinson's disease, psychosis and Tourette's syndrome, with only minor misclassifications observed among phenotypically similar conditions. These results highlight the potential of combining synthetic feature modelling with machine learning for differential diagnosis and clinical decision support in neuropsychiatric research.</t>
        </is>
      </c>
      <c r="P1986" t="inlineStr">
        <is>
          <t>10.61467/2007.1558.2025.v16i4.1228</t>
        </is>
      </c>
      <c r="R1986">
        <f>HYPERLINK("http://dx.doi.org/10.61467/2007.1558.2025.v16i4.1228","http://dx.doi.org/10.61467/2007.1558.2025.v16i4.1228")</f>
        <v/>
      </c>
      <c r="AD1986">
        <f>HYPERLINK("https%3A%2F%2Fwww.webofscience.com%2Fwos%2Fwoscc%2Ffull-record%2FWOS:001614865500008","View Full Record in Web of Science")</f>
        <v/>
      </c>
    </row>
    <row r="1987">
      <c r="A1987" t="inlineStr">
        <is>
          <t>Genetic mosaicism, intrafamilial phenotypic heterogeneity, and molecular defects of a novel missense SLC6A1 mutation associated with epilepsy and ADHD</t>
        </is>
      </c>
      <c r="B1987">
        <f>IF(COUNTIF($A$1:A1986,
IF(ISNUMBER(MATCH(RIGHT(TRIM(A1986),1),{".",",",";",":","!","?"},0)),
LEFT(TRIM(A1986),LEN(TRIM(A1986))-1),
TRIM(A1986)
))=1,
"Not Duplicate",
"Duplicate")</f>
        <v/>
      </c>
      <c r="C1987">
        <f>_xlfn.IFNA(_xlfn.XLOOKUP(A1987, Table1[Title], Table1[Inclusion/Exclusion Decision]), "Added studies")</f>
        <v/>
      </c>
      <c r="D1987" t="inlineStr">
        <is>
          <t>Poliquin, S; Hughes, I; Shen, WZ; Mermer, F; Wang, JX; Mack, T; Xu, D; Kang, JQ</t>
        </is>
      </c>
      <c r="H1987" t="n">
        <v>2021</v>
      </c>
      <c r="I1987" t="n">
        <v>342</v>
      </c>
      <c r="M1987" t="inlineStr">
        <is>
          <t>Background: Mutations in SLC6A1, encoding gamma-aminobutyric acid (GABA) transporter 1 (GAT-1), have been recently associated with a spectrum of neurodevelopmental disorders ranging from variable epilepsy syndromes, intellectual disability (ID), autism and others. To date, most identified mutations are de novo. We here report a pedigree of two siblings associated with myoclonic astatic epilepsy, attention deficit hyperactivity disorder (ADHD), and ID. Methods: Next-generation sequencing identified a missense mutation in the SLC6A1 gene (c.373G &gt; A(p. Val125Met)) in the sisters but not in their shared mother who is also asymptomatic, suggesting gonadal mosaicism. We have thoroughly characterized the clinical phenotypes: EEG recordings identified features for absence seizures and prominent bursts of occipital intermittent rhythmic delta activity (OIRDA). The molecular pathophysiology underlying the clinical phenotypes was assessed using a multidisciplinary approach including machine learning, confocal microscopy, and high-throughput H-3 radio-labeled GABA uptake assays in mouse astrocytes and neurons. Results: The GAT-1(Val125Met) mutation destabilizes the global protein conformation and reduces transporter protein expression at total and cell surface. The mutant transporter protein was localized intracellularly inside the endoplasmic reticulum (ER) in both HEK293T cells and astrocytes which may directly contribute to seizures in patients. Radioactive H-3-labeled GABA uptake assay indicated the mutation reduced the function of the mutant GAT-1(Val125Met) to similar to 30% of the wildtype. Conclusions: The seizure phenotypes, ADHD, and impaired cognition are likely caused by a partial loss-of-function of GAT-1 due to protein destabilization resulting from the mutation. Reduced GAT-1 function in astrocytes and neurons may consequently alter brain network activities such as increased seizures and reduced attention.</t>
        </is>
      </c>
      <c r="P1987" t="inlineStr">
        <is>
          <t>10.1016/j.expneurol.2021.113723</t>
        </is>
      </c>
      <c r="R1987">
        <f>HYPERLINK("http://dx.doi.org/10.1016/j.expneurol.2021.113723","http://dx.doi.org/10.1016/j.expneurol.2021.113723")</f>
        <v/>
      </c>
      <c r="AD1987">
        <f>HYPERLINK("https%3A%2F%2Fwww.webofscience.com%2Fwos%2Fwoscc%2Ffull-record%2FWOS:000663728600009","View Full Record in Web of Science")</f>
        <v/>
      </c>
    </row>
    <row r="1988">
      <c r="A1988" t="inlineStr">
        <is>
          <t>Diagnosis of ADHD in Children with EEG and Machine Learning: Systematic Review and Meta-analysis</t>
        </is>
      </c>
      <c r="B1988">
        <f>IF(COUNTIF($A$1:A1987,
IF(ISNUMBER(MATCH(RIGHT(TRIM(A1987),1),{".",",",";",":","!","?"},0)),
LEFT(TRIM(A1987),LEN(TRIM(A1987))-1),
TRIM(A1987)
))=1,
"Not Duplicate",
"Duplicate")</f>
        <v/>
      </c>
      <c r="C1988">
        <f>_xlfn.IFNA(_xlfn.XLOOKUP(A1988, Table1[Title], Table1[Inclusion/Exclusion Decision]), "Added studies")</f>
        <v/>
      </c>
      <c r="D1988" t="inlineStr">
        <is>
          <t>López, CQ; Vera, VDG; Quintero, MJR</t>
        </is>
      </c>
      <c r="H1988" t="n">
        <v>2025</v>
      </c>
      <c r="I1988" t="n">
        <v>36</v>
      </c>
      <c r="J1988" t="n">
        <v>2</v>
      </c>
      <c r="M1988" t="inlineStr">
        <is>
          <t>Background/Objective:ADHD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t>
        </is>
      </c>
      <c r="P1988" t="inlineStr">
        <is>
          <t>10.5093/clh2025a16</t>
        </is>
      </c>
      <c r="R1988">
        <f>HYPERLINK("http://dx.doi.org/10.5093/clh2025a16","http://dx.doi.org/10.5093/clh2025a16")</f>
        <v/>
      </c>
      <c r="AD1988">
        <f>HYPERLINK("https%3A%2F%2Fwww.webofscience.com%2Fwos%2Fwoscc%2Ffull-record%2FWOS:001533693000006","View Full Record in Web of Science")</f>
        <v/>
      </c>
    </row>
    <row r="1989">
      <c r="A1989" t="inlineStr">
        <is>
          <t>Neural Networks of Knowledge: Ontologies Pioneering Precision Medicine in Neurodegenerative Diseases</t>
        </is>
      </c>
      <c r="B1989">
        <f>IF(COUNTIF($A$1:A1988,
IF(ISNUMBER(MATCH(RIGHT(TRIM(A1988),1),{".",",",";",":","!","?"},0)),
LEFT(TRIM(A1988),LEN(TRIM(A1988))-1),
TRIM(A1988)
))=1,
"Not Duplicate",
"Duplicate")</f>
        <v/>
      </c>
      <c r="C1989">
        <f>_xlfn.IFNA(_xlfn.XLOOKUP(A1989, Table1[Title], Table1[Inclusion/Exclusion Decision]), "Added studies")</f>
        <v/>
      </c>
      <c r="D1989" t="inlineStr">
        <is>
          <t>Mittal, P; Gautam, RK; Sharma, H; Goyal, R; Malik, G; Kapoor, R; Sharma, DK; Kamal, MA; Shafiul, H; Rao, SGN</t>
        </is>
      </c>
      <c r="H1989" t="n">
        <v>2025</v>
      </c>
      <c r="I1989" t="n">
        <v>23</v>
      </c>
      <c r="J1989" t="n">
        <v>14</v>
      </c>
      <c r="M1989" t="inlineStr">
        <is>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t>
        </is>
      </c>
      <c r="P1989" t="inlineStr">
        <is>
          <t>10.2174/011570159X353727250314065140</t>
        </is>
      </c>
      <c r="R1989">
        <f>HYPERLINK("http://dx.doi.org/10.2174/011570159X353727250314065140","http://dx.doi.org/10.2174/011570159X353727250314065140")</f>
        <v/>
      </c>
      <c r="AD1989">
        <f>HYPERLINK("https%3A%2F%2Fwww.webofscience.com%2Fwos%2Fwoscc%2Ffull-record%2FWOS:001529635300001","View Full Record in Web of Science")</f>
        <v/>
      </c>
    </row>
    <row r="1990" hidden="1">
      <c r="A1990" t="inlineStr">
        <is>
          <t>Multimodal Ensemble Deep Learning to Predict Disruptive Behavior Disorders in Children</t>
        </is>
      </c>
      <c r="B1990">
        <f>IF(COUNTIF($A$1:A1989,
IF(ISNUMBER(MATCH(RIGHT(TRIM(A1989),1),{".",",",";",":","!","?"},0)),
LEFT(TRIM(A1989),LEN(TRIM(A1989))-1),
TRIM(A1989)
))=1,
"Not Duplicate",
"Duplicate")</f>
        <v/>
      </c>
      <c r="C1990">
        <f>_xlfn.IFNA(_xlfn.XLOOKUP(A1990, Table1[Title], Table1[Inclusion/Exclusion Decision]), "Added studies")</f>
        <v/>
      </c>
      <c r="D1990" t="inlineStr">
        <is>
          <t>Menon, SS; Krishnamurthy, K</t>
        </is>
      </c>
      <c r="H1990" t="n">
        <v>2021</v>
      </c>
      <c r="I1990" t="n">
        <v>15</v>
      </c>
      <c r="M1990" t="inlineStr">
        <is>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t>
        </is>
      </c>
      <c r="P1990" t="inlineStr">
        <is>
          <t>10.3389/fninf.2021.742807</t>
        </is>
      </c>
      <c r="R1990">
        <f>HYPERLINK("http://dx.doi.org/10.3389/fninf.2021.742807","http://dx.doi.org/10.3389/fninf.2021.742807")</f>
        <v/>
      </c>
      <c r="AD1990">
        <f>HYPERLINK("https%3A%2F%2Fwww.webofscience.com%2Fwos%2Fwoscc%2Ffull-record%2FWOS:000738719000001","View Full Record in Web of Science")</f>
        <v/>
      </c>
    </row>
    <row r="1991" hidden="1">
      <c r="A1991" t="inlineStr">
        <is>
          <t>Trends in the Prevalence of Chronic Medication Use Among Children in Israel Between 2010 and 2019: Protocol for a Retrospective Cohort Study</t>
        </is>
      </c>
      <c r="B1991">
        <f>IF(COUNTIF($A$1:A1990,
IF(ISNUMBER(MATCH(RIGHT(TRIM(A1990),1),{".",",",";",":","!","?"},0)),
LEFT(TRIM(A1990),LEN(TRIM(A1990))-1),
TRIM(A1990)
))=1,
"Not Duplicate",
"Duplicate")</f>
        <v/>
      </c>
      <c r="C1991">
        <f>_xlfn.IFNA(_xlfn.XLOOKUP(A1991, Table1[Title], Table1[Inclusion/Exclusion Decision]), "Added studies")</f>
        <v/>
      </c>
      <c r="D1991" t="inlineStr">
        <is>
          <t>Sadaka, Y; Horwitz, D; Wolff, L; Sela, T; Meyerovitch, J; Peleg, A; Bachmat, E; Benis, A</t>
        </is>
      </c>
      <c r="H1991" t="n">
        <v>2022</v>
      </c>
      <c r="I1991" t="n">
        <v>11</v>
      </c>
      <c r="J1991" t="n">
        <v>8</v>
      </c>
      <c r="M1991" t="inlineStr">
        <is>
          <t>Background: Prescription of psychostimulants has significantly increased in most countries worldwide for both preschool and school-aged children. Understanding the trends of chronic medication use among children in different age groups and from different sociodemographic backgrounds is essential. It is essential to distinguish between selected therapy areas to help decision-makers evaluate not only the relevant expected medication costs but also the specific services related to these areas. Objective: This study will analyze differences in trends regarding medications considered psychobehavioral treatments and medications considered nonpsychobehavioral treatments and will identify risk factors and predictors for chronic medication use among children. Methods: This is a retrospective study. Data will be extracted from the Clalit Health Services data warehouse. For each year between 2010 and 2019, there are approximately 1,500,000 children aged 0-18 years. All medication classes will be identified using the Anatomical Therapeutic Chemical code. A time-trend analysis will be performed to investigate if there is a significant difference between the trends of children's psychobehavioral and nonpsychobehavioral medication prescriptions. A logistic regression combined with machine learning models will be developed to identify variables that may increase the risk for specific chronic medication types and identify children likely to get such treatment. Results: The project was funded in 2019. Data analysis is currently underway, and the results are expected to be submitted for publication in 2022. Understanding trends regarding medications considered psychobehavioral treatments and medications considered nonpsychobehavioral treatments will support the identification of risk factors and predictors for chronic medication use among children. Conclusions: Analyzing the response of the patient (and their parents or caregivers) population over time will hopefully help improve policies for prescriptions and follow-up of chronic treatments in children. International Registered Report Identifier (IRRID): DERR1-10.2196/36756</t>
        </is>
      </c>
      <c r="P1991" t="inlineStr">
        <is>
          <t>10.2196/36756</t>
        </is>
      </c>
      <c r="R1991">
        <f>HYPERLINK("http://dx.doi.org/10.2196/36756","http://dx.doi.org/10.2196/36756")</f>
        <v/>
      </c>
      <c r="AD1991">
        <f>HYPERLINK("https%3A%2F%2Fwww.webofscience.com%2Fwos%2Fwoscc%2Ffull-record%2FWOS:000863913700009","View Full Record in Web of Science")</f>
        <v/>
      </c>
    </row>
    <row r="1992" hidden="1">
      <c r="A1992" t="inlineStr">
        <is>
          <t>Using machine learning to identify features associated with different types of self-injurious behaviors in autistic youth</t>
        </is>
      </c>
      <c r="B1992">
        <f>IF(COUNTIF($A$1:A1991,
IF(ISNUMBER(MATCH(RIGHT(TRIM(A1991),1),{".",",",";",":","!","?"},0)),
LEFT(TRIM(A1991),LEN(TRIM(A1991))-1),
TRIM(A1991)
))=1,
"Not Duplicate",
"Duplicate")</f>
        <v/>
      </c>
      <c r="C1992">
        <f>_xlfn.IFNA(_xlfn.XLOOKUP(A1992, Table1[Title], Table1[Inclusion/Exclusion Decision]), "Added studies")</f>
        <v/>
      </c>
      <c r="D1992" t="inlineStr">
        <is>
          <t>Antezana, L; Conner, CM; Eldeeb, S; Turecki, S; Siegel, M; Karim, HT; Mazefsky, CA</t>
        </is>
      </c>
      <c r="H1992" t="n">
        <v>2025</v>
      </c>
      <c r="I1992" t="n">
        <v>55</v>
      </c>
      <c r="M1992" t="inlineStr">
        <is>
          <t>Background Self-injurious behaviors (SIB) are common in autistic people. SIB is mainly studied as a broad category, rather than by specific SIB types. We aimed to determine associations of distinct SIB types with common psychiatric, emotional, medical, and socio-demographic factors. Methods Participants included 323 autistic youth (similar to 50% non-/minimally-speaking) with high-confidence autism diagnoses ages 4-21 years. Data were collected by the Autism Inpatient Collection during admission to a specialized psychiatric inpatient unit (www.sfari.org/resource/autism-inpatient-collection/). Caregivers completed questionnaires about their child, including SIB type and severity. The youth completed assessments with clinicians. Elastic net regressions identified associations between SIB types and factors. Results No single factor relates to all SIB types. SIB types have unique sets of associations. Consistent with previous work, more repetitive motor movements and lower adaptive skills are associated with most types of SIB; female sex is associated with hair/skin pulling and self-rubbing/scratching. More attention-deficit/hyperactivity disorder symptoms are associated with self-rubbing/scratching, skin picking, hair/skin pulling, and inserts finger/object. Inserts finger/object has the most medical condition associations. Self-hitting against surface/object has the most emotion dysregulation associations. Conclusions Specific SIB types have unique sets of associations. Future work can develop clinical likelihood scores for specific SIB types in inpatient settings, which can be tested with large community samples. Current approaches for SIB focus on the behavior functions, but there is an opportunity to further develop interventions by considering the specific SIB type in assessment and treatment. Identifying factors associated with specific SIB types may aid with screening, prevention, and treatment of these often-impairing behaviors.</t>
        </is>
      </c>
      <c r="P1992" t="inlineStr">
        <is>
          <t>10.1017/S0033291725000637</t>
        </is>
      </c>
      <c r="R1992">
        <f>HYPERLINK("http://dx.doi.org/10.1017/S0033291725000637","http://dx.doi.org/10.1017/S0033291725000637")</f>
        <v/>
      </c>
      <c r="AD1992">
        <f>HYPERLINK("https%3A%2F%2Fwww.webofscience.com%2Fwos%2Fwoscc%2Ffull-record%2FWOS:001456335600001","View Full Record in Web of Science")</f>
        <v/>
      </c>
    </row>
    <row r="1993" hidden="1">
      <c r="A1993" t="inlineStr">
        <is>
          <t>Neurodevelopmental disorders in children: the role of MRI in early detection and intervention planning</t>
        </is>
      </c>
      <c r="B1993">
        <f>IF(COUNTIF($A$1:A1992,
IF(ISNUMBER(MATCH(RIGHT(TRIM(A1992),1),{".",",",";",":","!","?"},0)),
LEFT(TRIM(A1992),LEN(TRIM(A1992))-1),
TRIM(A1992)
))=1,
"Not Duplicate",
"Duplicate")</f>
        <v/>
      </c>
      <c r="C1993">
        <f>_xlfn.IFNA(_xlfn.XLOOKUP(A1993, Table1[Title], Table1[Inclusion/Exclusion Decision]), "Added studies")</f>
        <v/>
      </c>
      <c r="D1993" t="inlineStr">
        <is>
          <t>Hua, C; Wang, XL; Sheng, H</t>
        </is>
      </c>
      <c r="H1993" t="n">
        <v>2026</v>
      </c>
      <c r="I1993" t="n">
        <v>20</v>
      </c>
      <c r="M1993" t="inlineStr">
        <is>
          <t>A group of diseases caused by disruptions in early brain maturation is collectively known as neurodevelopmental disorders (NDDs). These are characterized by persistent deficits in cognition, behavior, social or motor functioning. The heightened neuroplasticity could be modulated by appropriate intervention during early childhood. Therefore, early detection of NDDs is critical to improve long term developmental outcomes. However, conventional and behavioral studies are insufficient to detect the subtle early alterations, causing diagnostic delays. So, for NDDs, magnetic resonance imaging (MRI) serves as a critical tool for elucidating neurochemical, microstructural, and functional abnormalities. It has the potential to detect the alterations associated with different NDDs including autism spectrum disorder, attention deficit/hyperactivity disorder, genetic/metabolic syndromes, cerebral palsy, and developmental delay. Multiple modalities of MRI such as diffusion imaging, quantitative MRI, resting state functional MRI, and spectroscopy are applied for these disorders. Collectively, these MRI modalities, machine learning and integrative genomic approaches offer promising biomarkers for early detection and risk stratification of NDDs. This review highlights the current evidence on the bases of pediatric MRI approaches, early predictive biomarkers, disease specific findings, and translational applications.</t>
        </is>
      </c>
      <c r="P1993" t="inlineStr">
        <is>
          <t>10.3389/fnins.2026.1758568</t>
        </is>
      </c>
      <c r="R1993">
        <f>HYPERLINK("http://dx.doi.org/10.3389/fnins.2026.1758568","http://dx.doi.org/10.3389/fnins.2026.1758568")</f>
        <v/>
      </c>
      <c r="AD1993">
        <f>HYPERLINK("https%3A%2F%2Fwww.webofscience.com%2Fwos%2Fwoscc%2Ffull-record%2FWOS:001722297000001","View Full Record in Web of Science")</f>
        <v/>
      </c>
    </row>
    <row r="1994" hidden="1">
      <c r="A1994" t="inlineStr">
        <is>
          <t>Large-Scale Extended Granger Causality for Classification of Marijuana Users From Functional MRI</t>
        </is>
      </c>
      <c r="B1994">
        <f>IF(COUNTIF($A$1:A1993,
IF(ISNUMBER(MATCH(RIGHT(TRIM(A1993),1),{".",",",";",":","!","?"},0)),
LEFT(TRIM(A1993),LEN(TRIM(A1993))-1),
TRIM(A1993)
))=1,
"Not Duplicate",
"Duplicate")</f>
        <v/>
      </c>
      <c r="C1994">
        <f>_xlfn.IFNA(_xlfn.XLOOKUP(A1994, Table1[Title], Table1[Inclusion/Exclusion Decision]), "Added studies")</f>
        <v/>
      </c>
      <c r="D1994" t="inlineStr">
        <is>
          <t>Vosoughi, MA; Wismüller, A</t>
        </is>
      </c>
      <c r="H1994" t="n">
        <v>2021</v>
      </c>
      <c r="I1994" t="n">
        <v>11600</v>
      </c>
      <c r="M1994"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t>
        </is>
      </c>
      <c r="P1994" t="inlineStr">
        <is>
          <t>10.1117/12.2582310</t>
        </is>
      </c>
      <c r="R1994">
        <f>HYPERLINK("http://dx.doi.org/10.1117/12.2582310","http://dx.doi.org/10.1117/12.2582310")</f>
        <v/>
      </c>
      <c r="AD1994">
        <f>HYPERLINK("https%3A%2F%2Fwww.webofscience.com%2Fwos%2Fwoscc%2Ffull-record%2FWOS:000671880400010","View Full Record in Web of Science")</f>
        <v/>
      </c>
    </row>
    <row r="1995">
      <c r="A1995" t="inlineStr">
        <is>
          <t>Differences in Performance of ASD and ADHD Subjects Facing Cognitive Loads in an Innovative Reasoning Experiment</t>
        </is>
      </c>
      <c r="B1995">
        <f>IF(COUNTIF($A$1:A1994,
IF(ISNUMBER(MATCH(RIGHT(TRIM(A1994),1),{".",",",";",":","!","?"},0)),
LEFT(TRIM(A1994),LEN(TRIM(A1994))-1),
TRIM(A1994)
))=1,
"Not Duplicate",
"Duplicate")</f>
        <v/>
      </c>
      <c r="C1995">
        <f>_xlfn.IFNA(_xlfn.XLOOKUP(A1995, Table1[Title], Table1[Inclusion/Exclusion Decision]), "Added studies")</f>
        <v/>
      </c>
      <c r="D1995" t="inlineStr">
        <is>
          <t>Papaioannou, A; Kalantzi, E; Papageorgiou, CC; Korombili, K; Bokou, A; Pehlivanidis, A; Papageorgiou, CC; Papaioannou, G</t>
        </is>
      </c>
      <c r="H1995" t="n">
        <v>2021</v>
      </c>
      <c r="I1995" t="n">
        <v>11</v>
      </c>
      <c r="J1995" t="n">
        <v>11</v>
      </c>
      <c r="M1995" t="inlineStr">
        <is>
          <t>We aim to investigate whether EEG dynamics differ in adults with ASD (Autism Spectrum Disorders) and ADHD (attention-deficit/hyperactivity disorder) compared with healthy subjects during the performance of an innovative cognitive task, Aristotle's valid and invalid syllogisms, and how these differences correlate with brain regions and behavioral data for each subject. We recorded EEGs from 14 scalp electrodes (channels) in 21 adults with ADHD, 21 with ASD, and 21 healthy, normal subjects. The subjects were exposed in a set of innovative cognitive tasks (inducing varying cognitive loads), Aristotle's two types of syllogism mentioned above. A set of 39 questions were given to participants related to valid-invalid syllogisms as well as a separate set of questionnaires, in order to collect a number of demographic and behavioral data, with the aim of detecting shared information with values of a feature extracted from EEG, the multiscale entropy (MSE), in the 14 channels ('brain regions'). MSE, a nonlinear information-theoretic measure of complexity, was computed to extract a feature that quantifies the complexity of the EEG. Behavior-Partial Least Squares Correlation, PLSC, is the method to detect the correlation between two sets of data, brain, and behavioral measures. -PLSC, a variant of PLSC, was applied to build a functional connectivity of the brain regions involved in the reasoning tasks. Graph-theoretic measures were used to quantify the complexity of the functional networks. Based on the results of the analysis described in this work, a mixed 14 x 2 x 3 ANOVA showed significant main effects of group factor and brain region* syllogism factor, as well as a significant brain region* group interaction. There are significant differences between the means of MSE (complexity) values at the 14 channels of the members of the 'pathological' groups of participants, i.e., between ASD and ADHD, while the difference in means of MSE between both ASD and ADHD and that of the control group is not significant. In conclusion, the valid-invalid type of syllogism generates significantly different complexity values, MSE, between ASD and ADHD. The complexity of activated brain regions of ASD participants increased significantly when switching from a valid to an invalid syllogism, indicating the need for more resources to 'face' the task escalating difficulty in ASD subjects. This increase is not so evident in both ADHD and control. Statistically significant differences were found also in the behavioral response of ASD and ADHD, compared with those of control subjects, based on the principal brain and behavior saliences extracted by PLSC. Specifically, two behavioral measures, the emotional state and the degree of confidence of participants in answering questions in Aristotle's valid-invalid syllogisms, and one demographic variable, age, statistically and significantly discriminate the three groups' ASD. The seed-PLC generated functional connectivity networks for ASD, ADHD, and control, were 'projected' on the regions of the Default Mode Network (DMN), the 'reference' connectivity, of which the structural changes were found significant in distinguishing the three groups. &amp; nbsp;The contribution of this work lies in the examination of the relationship between brain activity and behavioral responses of healthy and 'pathological' participants in the case of cognitive reasoning of the type of Aristotle's valid and invalid syllogisms, using PLSC, a machine learning approach combined with MSE, a nonlinear method of extracting a feature based on EEGs that captures a broad spectrum of EEGs linear and nonlinear characteristics. The results seem promising in adopting this type of reasoning, in the future, after further enhancements and experimental tests, as a supplementary instrument towards examining the differences in brain activity and behavioral responses of ASD and ADHD patients. The application of the combination of these two methods, after further elaboration and testing as new and complementary to the existing ones, may be considered as a tool of analysis in helping detecting more effectively such types of disorders.</t>
        </is>
      </c>
      <c r="P1995" t="inlineStr">
        <is>
          <t>10.3390/brainsci11111531</t>
        </is>
      </c>
      <c r="R1995">
        <f>HYPERLINK("http://dx.doi.org/10.3390/brainsci11111531","http://dx.doi.org/10.3390/brainsci11111531")</f>
        <v/>
      </c>
      <c r="AD1995">
        <f>HYPERLINK("https%3A%2F%2Fwww.webofscience.com%2Fwos%2Fwoscc%2Ffull-record%2FWOS:000727384300001","View Full Record in Web of Science")</f>
        <v/>
      </c>
    </row>
    <row r="1996">
      <c r="A1996" t="inlineStr">
        <is>
          <t>Use of Mobile and Wearable Artificial Intelligence in Child and Adolescent Psychiatry: Scoping Review</t>
        </is>
      </c>
      <c r="B1996">
        <f>IF(COUNTIF($A$1:A1995,
IF(ISNUMBER(MATCH(RIGHT(TRIM(A1995),1),{".",",",";",":","!","?"},0)),
LEFT(TRIM(A1995),LEN(TRIM(A1995))-1),
TRIM(A1995)
))=1,
"Not Duplicate",
"Duplicate")</f>
        <v/>
      </c>
      <c r="C1996">
        <f>_xlfn.IFNA(_xlfn.XLOOKUP(A1996, Table1[Title], Table1[Inclusion/Exclusion Decision]), "Added studies")</f>
        <v/>
      </c>
      <c r="D1996" t="inlineStr">
        <is>
          <t>Welch, V; Wy, TJ; Ligezka, A; Hassett, LC; Croarkin, PE; Athreya, AP; Romanowicz, M</t>
        </is>
      </c>
      <c r="H1996" t="n">
        <v>2022</v>
      </c>
      <c r="I1996" t="n">
        <v>24</v>
      </c>
      <c r="J1996" t="n">
        <v>3</v>
      </c>
      <c r="M1996" t="inlineStr">
        <is>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intelligence studies in child psychiatry. Overall, the largest gap identified in this scoping review is the lack of randomized controlled trials, as most studies available were pilot studies and feasibility trials.</t>
        </is>
      </c>
      <c r="P1996" t="inlineStr">
        <is>
          <t>10.2196/33560</t>
        </is>
      </c>
      <c r="R1996">
        <f>HYPERLINK("http://dx.doi.org/10.2196/33560","http://dx.doi.org/10.2196/33560")</f>
        <v/>
      </c>
      <c r="AD1996">
        <f>HYPERLINK("https%3A%2F%2Fwww.webofscience.com%2Fwos%2Fwoscc%2Ffull-record%2FWOS:000784001500033","View Full Record in Web of Science")</f>
        <v/>
      </c>
    </row>
    <row r="1997" hidden="1">
      <c r="A1997" t="inlineStr">
        <is>
          <t>Locally Linear Embedding and fMRI Feature - Selection in Psychiatric Classification</t>
        </is>
      </c>
      <c r="B1997">
        <f>IF(COUNTIF($A$1:A1996,
IF(ISNUMBER(MATCH(RIGHT(TRIM(A1996),1),{".",",",";",":","!","?"},0)),
LEFT(TRIM(A1996),LEN(TRIM(A1996))-1),
TRIM(A1996)
))=1,
"Not Duplicate",
"Duplicate")</f>
        <v/>
      </c>
      <c r="C1997">
        <f>_xlfn.IFNA(_xlfn.XLOOKUP(A1997, Table1[Title], Table1[Inclusion/Exclusion Decision]), "Added studies")</f>
        <v/>
      </c>
      <c r="D1997" t="inlineStr">
        <is>
          <t>Sidhu, G</t>
        </is>
      </c>
      <c r="H1997" t="n">
        <v>2019</v>
      </c>
      <c r="I1997" t="n">
        <v>7</v>
      </c>
      <c r="M1997" t="inlineStr">
        <is>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voxel's respective tensor) was used to optimise feature selection. This uses Gauss'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is>
      </c>
      <c r="P1997" t="inlineStr">
        <is>
          <t>10.1109/JTEHM.2019.2936348</t>
        </is>
      </c>
      <c r="R1997">
        <f>HYPERLINK("http://dx.doi.org/10.1109/JTEHM.2019.2936348","http://dx.doi.org/10.1109/JTEHM.2019.2936348")</f>
        <v/>
      </c>
      <c r="AD1997">
        <f>HYPERLINK("https%3A%2F%2Fwww.webofscience.com%2Fwos%2Fwoscc%2Ffull-record%2FWOS:000483993900001","View Full Record in Web of Science")</f>
        <v/>
      </c>
    </row>
    <row r="1998">
      <c r="A1998" t="inlineStr">
        <is>
          <t>Application of machine learning in early childhood development research: a scoping review</t>
        </is>
      </c>
      <c r="B1998">
        <f>IF(COUNTIF($A$1:A1997,
IF(ISNUMBER(MATCH(RIGHT(TRIM(A1997),1),{".",",",";",":","!","?"},0)),
LEFT(TRIM(A1997),LEN(TRIM(A1997))-1),
TRIM(A1997)
))=1,
"Not Duplicate",
"Duplicate")</f>
        <v/>
      </c>
      <c r="C1998">
        <f>_xlfn.IFNA(_xlfn.XLOOKUP(A1998, Table1[Title], Table1[Inclusion/Exclusion Decision]), "Added studies")</f>
        <v/>
      </c>
      <c r="D1998" t="inlineStr">
        <is>
          <t>Benson, FN; Chelangat, D; Brink, W; Mwangala, PN; Waljee, AK; Moyer, CA; Abubakar, A</t>
        </is>
      </c>
      <c r="H1998" t="n">
        <v>2025</v>
      </c>
      <c r="I1998" t="n">
        <v>15</v>
      </c>
      <c r="J1998" t="n">
        <v>8</v>
      </c>
      <c r="M1998" t="inlineStr">
        <is>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limitations.Design Scoping review using the Arksey and O'Malley framework with enhancements by Levac et al.Data sources A systematic search was conducted on 16 June 2024 across PubMed, Web of Science, IEEE Xplore and PsycINFO, supplemented by grey literature (OpenGrey) and reference hand-searching. No publication date limits were applied.Eligibility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articles.Data extraction and charting Three reviewers independently extracted data using a structured MS Excel template, covering study ML techniques, data types, feature sets, outcomes, outcome measures, data splitting and validation strategies, model performance, model explainability, key themes, clinical relevance and limitations. A narrative synthesis was conducted, supported by descriptive statistics and visualisations.Results Of the 759 articles retrieved, 27 met the inclusion criteria. Most studies (78%) originated from high-income countries, with none from sub-Saharan Africa. Supervised ML classifiers (40.7%) and DL techniques (22.2%) were the most used approaches. Cognitive development was the most frequently targeted outcome (33.3%), often measured using the Bayley Scales of Infant and Toddler Development-III (33.3%). Data types varied, with image, video and sensor-based data being most prevalent. Key predictive features were grouped into six categories: brain features; anthropometric and clinical/biological markers; socio-demographic and environmental factors; medical history and nutritional indicators; linguistic and expressive features; and motor indicators. Most studies (74.1%) focused solely on prediction, with the majority conducting predictions at age 2 years and above. Only 41% of studies employed explainability methods, and validation strategies varied widely. Few studies (7.4%) conducted external validation, and only one had progressed to a clinical trial. Common limitations included small sample sizes, lack of external validation and imbalanced datasets.Conclusion There is growing interest in using ML for ECD research, but current research lacks geographical diversity, external validation, explainability and practical implementation. Future work should focus on developing inclusive, interpretable and externally validated models that are integrated into real-world implementation.</t>
        </is>
      </c>
      <c r="P1998" t="inlineStr">
        <is>
          <t>10.1136/bmjopen-2025-100358</t>
        </is>
      </c>
      <c r="R1998">
        <f>HYPERLINK("http://dx.doi.org/10.1136/bmjopen-2025-100358","http://dx.doi.org/10.1136/bmjopen-2025-100358")</f>
        <v/>
      </c>
      <c r="AD1998">
        <f>HYPERLINK("https%3A%2F%2Fwww.webofscience.com%2Fwos%2Fwoscc%2Ffull-record%2FWOS:001556507400001","View Full Record in Web of Science")</f>
        <v/>
      </c>
    </row>
    <row r="1999" hidden="1">
      <c r="A1999" t="inlineStr">
        <is>
          <t>Classifying developmental delays with EEG: A comparative study of machine learning and deep learning approaches</t>
        </is>
      </c>
      <c r="B1999">
        <f>IF(COUNTIF($A$1:A1998,
IF(ISNUMBER(MATCH(RIGHT(TRIM(A1998),1),{".",",",";",":","!","?"},0)),
LEFT(TRIM(A1998),LEN(TRIM(A1998))-1),
TRIM(A1998)
))=1,
"Not Duplicate",
"Duplicate")</f>
        <v/>
      </c>
      <c r="C1999">
        <f>_xlfn.IFNA(_xlfn.XLOOKUP(A1999, Table1[Title], Table1[Inclusion/Exclusion Decision]), "Added studies")</f>
        <v/>
      </c>
      <c r="D1999" t="inlineStr">
        <is>
          <t>Usman, M; Lin, WY; Lin, YY; Hsieh, ST; Chen, YT; Lo, YC; Lin, CL</t>
        </is>
      </c>
      <c r="H1999" t="n">
        <v>2025</v>
      </c>
      <c r="I1999" t="n">
        <v>45</v>
      </c>
      <c r="J1999" t="n">
        <v>2</v>
      </c>
      <c r="M1999" t="inlineStr">
        <is>
          <t>Early detection of developmental delays is crucial for improving children's cognitive, social, and emotional outcomes through timely interventions. This study explores the potential of machine learning (ML) and deep learning (DL) to classify Electroencephalography (EEG) data from an oddball task, distinguishing between children with and without developmental delays. Participants underwent language assessments and EEG recordings, with subsequent analysis using Event-Related Potentials (ERPs), Event-Related Spectral Perturbations (ERSPs), and functional connectivity to characterize group differences. Three methodologies were employed in this research to classify EEG data. Firstly, statistical features are extracted from the EEG data and various ML algorithms are applied for classification, with feature selection techniques utilized to identify the most relevant features and enhance classification accuracy. Secondly, brain dynamics is utilized to incorporate ERP, ERSP, and functional connectivity measures as features for developmental delay detection. Similar to the first approach, feature selection techniques are again employed to enhance classification accuracy. Lastly, DL approaches are explored by implementing multiple convolutional neural networks (CNNs), including a 2D CNN (EEGNet), various hybrid CNN architectures integrating LSTM, GRU, and attention mechanisms, and a novel 1D CNN with a standardized convolutional layer (SCL) for improved stability and training performance. The effectiveness of each approach in accurately classifying EEG data for developmental delay detection is independently analyzed. The results demonstrate that the proposed 1D convolutional neural network outperforms both EEGNet and the employed ML classifiers. This model achieves an impressive accuracy of 96.4% and an F1 score of 96.6%, underscoring its potential as a valuable tool for early and accurate developmental delay detection using EEG data.</t>
        </is>
      </c>
      <c r="P1999" t="inlineStr">
        <is>
          <t>10.1016/j.bbe.2025.04.001</t>
        </is>
      </c>
      <c r="R1999">
        <f>HYPERLINK("http://dx.doi.org/10.1016/j.bbe.2025.04.001","http://dx.doi.org/10.1016/j.bbe.2025.04.001")</f>
        <v/>
      </c>
      <c r="AD1999">
        <f>HYPERLINK("https%3A%2F%2Fwww.webofscience.com%2Fwos%2Fwoscc%2Ffull-record%2FWOS:001468730900001","View Full Record in Web of Science")</f>
        <v/>
      </c>
    </row>
    <row r="2000">
      <c r="A2000" t="inlineStr">
        <is>
          <t>Testing domain knowledge and risk of bias of a large-scale general artificial intelligence model in mental health</t>
        </is>
      </c>
      <c r="B2000">
        <f>IF(COUNTIF($A$1:A1999,
IF(ISNUMBER(MATCH(RIGHT(TRIM(A1999),1),{".",",",";",":","!","?"},0)),
LEFT(TRIM(A1999),LEN(TRIM(A1999))-1),
TRIM(A1999)
))=1,
"Not Duplicate",
"Duplicate")</f>
        <v/>
      </c>
      <c r="C2000">
        <f>_xlfn.IFNA(_xlfn.XLOOKUP(A2000, Table1[Title], Table1[Inclusion/Exclusion Decision]), "Added studies")</f>
        <v/>
      </c>
      <c r="D2000" t="inlineStr">
        <is>
          <t>Heinz, MV; Bhattacharya, S; Trudeau, B; Quist, R; Song, SH; Lee, CM; Jacobson, NC</t>
        </is>
      </c>
      <c r="H2000" t="n">
        <v>2023</v>
      </c>
      <c r="I2000" t="n">
        <v>9</v>
      </c>
      <c r="M2000" t="inlineStr">
        <is>
          <t>BackgroundWith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MethodsWe investigated the domain knowledge and demographic bias of a generative, AI model using contrived clinical vignettes with systematically varied demographic features. We used balanced accuracy (BAC) to quantify the model's performance. We used generalized linear mixed-effects models to quantify the relationship between demographic factors and model interpretation. FindingsWe found variable model performance across diagnoses; attention deficit hyperactivity disorder, posttraumatic stress disorder, alcohol use disorder, narcissistic personality disorder, binge eating disorder, and generalized anxiety disorder showed high BAC (0.70 &lt;= BAC &lt;= 0.82); bipolar disorder, bulimia nervosa, barbiturate use disorder, conduct disorder, somatic symptom disorder, benzodiazepine use disorder, LSD use disorder, histrionic personality disorder, and functional neurological symptom disorder showed low BAC (BAC &lt;= 0.59). InterpretationOur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t>
        </is>
      </c>
      <c r="P2000" t="inlineStr">
        <is>
          <t>10.1177/20552076231170499</t>
        </is>
      </c>
      <c r="R2000">
        <f>HYPERLINK("http://dx.doi.org/10.1177/20552076231170499","http://dx.doi.org/10.1177/20552076231170499")</f>
        <v/>
      </c>
      <c r="AD2000">
        <f>HYPERLINK("https%3A%2F%2Fwww.webofscience.com%2Fwos%2Fwoscc%2Ffull-record%2FWOS:000971561200001","View Full Record in Web of Science")</f>
        <v/>
      </c>
    </row>
    <row r="2001" hidden="1">
      <c r="A2001" t="inlineStr">
        <is>
          <t>Single-label machine learning classification revealed some hidden but inter-related causes of five psychotic disorder diseases</t>
        </is>
      </c>
      <c r="B2001">
        <f>IF(COUNTIF($A$1:A2000,
IF(ISNUMBER(MATCH(RIGHT(TRIM(A2000),1),{".",",",";",":","!","?"},0)),
LEFT(TRIM(A2000),LEN(TRIM(A2000))-1),
TRIM(A2000)
))=1,
"Not Duplicate",
"Duplicate")</f>
        <v/>
      </c>
      <c r="C2001">
        <f>_xlfn.IFNA(_xlfn.XLOOKUP(A2001, Table1[Title], Table1[Inclusion/Exclusion Decision]), "Added studies")</f>
        <v/>
      </c>
      <c r="D2001" t="inlineStr">
        <is>
          <t>Okagbue, HI; Ijezie, OA; Ugwoke, PO; Adeyemi-Kayode, TM; Jonathan, O</t>
        </is>
      </c>
      <c r="H2001" t="n">
        <v>2023</v>
      </c>
      <c r="I2001" t="n">
        <v>9</v>
      </c>
      <c r="J2001" t="n">
        <v>9</v>
      </c>
      <c r="M2001" t="inlineStr">
        <is>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 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t>
        </is>
      </c>
      <c r="P2001" t="inlineStr">
        <is>
          <t>10.1016/j.heliyon.2023.e19422</t>
        </is>
      </c>
      <c r="R2001">
        <f>HYPERLINK("http://dx.doi.org/10.1016/j.heliyon.2023.e19422","http://dx.doi.org/10.1016/j.heliyon.2023.e19422")</f>
        <v/>
      </c>
      <c r="AD2001">
        <f>HYPERLINK("https%3A%2F%2Fwww.webofscience.com%2Fwos%2Fwoscc%2Ffull-record%2FWOS:001066350500001","View Full Record in Web of Science")</f>
        <v/>
      </c>
    </row>
    <row r="2002" hidden="1">
      <c r="A2002" t="inlineStr">
        <is>
          <t>Prediction of methylphenidate treatment response for ADHD using conventional and radiomics T1 and DTI features: Secondary analysis of a randomized clinical trial</t>
        </is>
      </c>
      <c r="B2002">
        <f>IF(COUNTIF($A$1:A2001,
IF(ISNUMBER(MATCH(RIGHT(TRIM(A2001),1),{".",",",";",":","!","?"},0)),
LEFT(TRIM(A2001),LEN(TRIM(A2001))-1),
TRIM(A2001)
))=1,
"Not Duplicate",
"Duplicate")</f>
        <v/>
      </c>
      <c r="C2002">
        <f>_xlfn.IFNA(_xlfn.XLOOKUP(A2002, Table1[Title], Table1[Inclusion/Exclusion Decision]), "Added studies")</f>
        <v/>
      </c>
      <c r="D2002" t="inlineStr">
        <is>
          <t>Chen, MS; van der Pal, Z; Poirot, MG; Schrantee, A; Bottelier, M; Kooij, SJJ; Marquering, HA; Reneman, L; Caan, MWA</t>
        </is>
      </c>
      <c r="H2002" t="n">
        <v>2025</v>
      </c>
      <c r="I2002" t="n">
        <v>45</v>
      </c>
      <c r="M2002" t="inlineStr">
        <is>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 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was 63 % for the total cohort, 32 % for children, and 36 % for adults (Area Under the Receiver Operating Characteristic Curve (AUC-ROC): 0.69, 0.33, 0.41 respectively). Radiomics models demonstrated bAcc's of 68 %, 64 %, and 64 % during treatment (AUC-ROCs of 0.73, 0.62, 0.69 respectively). These predictions were better than chance for both conventional and radiomics models in the total cohort (p = 0.04, p = 0.003 respectively). The radiomics models outperformed the conventional models during treatment in children only (p = 0.02). At post-treatment, performance was markedly reduced. Conclusion: While conventional and radiomics models performed equally well in predicting clinical improvement across children and adults during treatment, radiomics features offered enhanced structural information beyond</t>
        </is>
      </c>
      <c r="P2002" t="inlineStr">
        <is>
          <t>10.1016/j.nicl.2024.103707</t>
        </is>
      </c>
      <c r="R2002">
        <f>HYPERLINK("http://dx.doi.org/10.1016/j.nicl.2024.103707","http://dx.doi.org/10.1016/j.nicl.2024.103707")</f>
        <v/>
      </c>
      <c r="AD2002">
        <f>HYPERLINK("https%3A%2F%2Fwww.webofscience.com%2Fwos%2Fwoscc%2Ffull-record%2FWOS:001367884500001","View Full Record in Web of Science")</f>
        <v/>
      </c>
    </row>
    <row r="2003" hidden="1">
      <c r="A2003" t="inlineStr">
        <is>
          <t>High-throughput machine learning framework for predicting neurite deterioration using MetaFormer attention</t>
        </is>
      </c>
      <c r="B2003">
        <f>IF(COUNTIF($A$1:A2002,
IF(ISNUMBER(MATCH(RIGHT(TRIM(A2002),1),{".",",",";",":","!","?"},0)),
LEFT(TRIM(A2002),LEN(TRIM(A2002))-1),
TRIM(A2002)
))=1,
"Not Duplicate",
"Duplicate")</f>
        <v/>
      </c>
      <c r="C2003">
        <f>_xlfn.IFNA(_xlfn.XLOOKUP(A2003, Table1[Title], Table1[Inclusion/Exclusion Decision]), "Added studies")</f>
        <v/>
      </c>
      <c r="D2003" t="inlineStr">
        <is>
          <t>Qian, KR; Suarez, GO; Nambara, T; Kanekiyo, T; Zhang, YJ</t>
        </is>
      </c>
      <c r="H2003" t="n">
        <v>2025</v>
      </c>
      <c r="I2003" t="n">
        <v>442</v>
      </c>
      <c r="M2003" t="inlineStr">
        <is>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t>
        </is>
      </c>
      <c r="P2003" t="inlineStr">
        <is>
          <t>10.1016/j.cma.2025.118003</t>
        </is>
      </c>
      <c r="R2003">
        <f>HYPERLINK("http://dx.doi.org/10.1016/j.cma.2025.118003","http://dx.doi.org/10.1016/j.cma.2025.118003")</f>
        <v/>
      </c>
      <c r="AD2003">
        <f>HYPERLINK("https%3A%2F%2Fwww.webofscience.com%2Fwos%2Fwoscc%2Ffull-record%2FWOS:001483144800001","View Full Record in Web of Science")</f>
        <v/>
      </c>
    </row>
    <row r="2004" hidden="1">
      <c r="A2004" t="inlineStr">
        <is>
          <t>Functional connectivity during frustration: a preliminary study of predictive modeling of irritability in youth</t>
        </is>
      </c>
      <c r="B2004">
        <f>IF(COUNTIF($A$1:A2003,
IF(ISNUMBER(MATCH(RIGHT(TRIM(A2003),1),{".",",",";",":","!","?"},0)),
LEFT(TRIM(A2003),LEN(TRIM(A2003))-1),
TRIM(A2003)
))=1,
"Not Duplicate",
"Duplicate")</f>
        <v/>
      </c>
      <c r="C2004">
        <f>_xlfn.IFNA(_xlfn.XLOOKUP(A2004, Table1[Title], Table1[Inclusion/Exclusion Decision]), "Added studies")</f>
        <v/>
      </c>
      <c r="D2004" t="inlineStr">
        <is>
          <t>Scheinost, D; Dadashkarimi, J; Finn, ES; Wambach, CG; MacGillivray, C; Roule, AL; Niendam, TA; Pine, DS; Brotman, MA; Leibenluft, E; Tseng, WL</t>
        </is>
      </c>
      <c r="H2004" t="n">
        <v>2021</v>
      </c>
      <c r="I2004" t="n">
        <v>46</v>
      </c>
      <c r="J2004" t="n">
        <v>7</v>
      </c>
      <c r="M2004" t="inlineStr">
        <is>
          <t>Irritability cuts across many pediatric disorders and is a common presenting complaint in child psychiatry; however, its neural mechanisms remain unclear. One core pathophysiological deficit of irritability is aberrant responses to frustrative nonreward. Here, we conducted a preliminary fMRI study to examine the ability of functional connectivity during frustrative nonreward to predict irritability in a transdiagnostic sample. This study included 69 youths (mean age = 14.55 years) with varying levels of irritability across diagnostic groups: disruptive mood dysregulation disorder (n = 20), attention-deficit/hyperactivity disorder (n = 14), anxiety disorder (n = 12), and controls (n = 23). During fMRI, participants completed a frustrating cognitive flexibility task. Frustration was evoked by manipulating task difficulty such that, on trials requiring cognitive flexibility, frustration blocks had a 50% error rate and some rigged feedback, while nonfrustration blocks had a 10% error rate. Frustration and nonfrustration blocks were randomly interspersed. Child and parent reports of the affective reactivity index were used as dimensional measures of irritability. Connectome-based predictive modeling, a machine learning approach, with tenfold cross-validation was conducted to identify networks predicting irritability. Connectivity during frustration (but not nonfrustration) blocks predicted child-reported irritability (rho = 0.24, root mean square error = 2.02, p = 0.03, permutation testing, 1000 iterations, one-tailed). Results were adjusted for age, sex, medications, motion, ADHD, and anxiety symptoms. The predictive networks of irritability were primarily within motor-sensory networks; among motor-sensory, subcortical, and salience networks; and between these networks and frontoparietal and medial frontal networks. This study provides preliminary evidence that individual differences in irritability may be associated with functional connectivity during frustration, a phenotype-relevant state.</t>
        </is>
      </c>
      <c r="P2004" t="inlineStr">
        <is>
          <t>10.1038/s41386-020-00954-8</t>
        </is>
      </c>
      <c r="R2004">
        <f>HYPERLINK("http://dx.doi.org/10.1038/s41386-020-00954-8","http://dx.doi.org/10.1038/s41386-020-00954-8")</f>
        <v/>
      </c>
      <c r="AD2004">
        <f>HYPERLINK("https%3A%2F%2Fwww.webofscience.com%2Fwos%2Fwoscc%2Ffull-record%2FWOS:000609364800002","View Full Record in Web of Science")</f>
        <v/>
      </c>
    </row>
    <row r="2005">
      <c r="A2005" t="inlineStr">
        <is>
          <t>Early biomarkers of neurodevelopmental disorders in preterm infants: protocol for a longitudinal cohort study</t>
        </is>
      </c>
      <c r="B2005">
        <f>IF(COUNTIF($A$1:A2004,
IF(ISNUMBER(MATCH(RIGHT(TRIM(A2004),1),{".",",",";",":","!","?"},0)),
LEFT(TRIM(A2004),LEN(TRIM(A2004))-1),
TRIM(A2004)
))=1,
"Not Duplicate",
"Duplicate")</f>
        <v/>
      </c>
      <c r="C2005">
        <f>_xlfn.IFNA(_xlfn.XLOOKUP(A2005, Table1[Title], Table1[Inclusion/Exclusion Decision]), "Added studies")</f>
        <v/>
      </c>
      <c r="D2005" t="inlineStr">
        <is>
          <t>Zhao, YL; Liu, YF; Gao, XP; Wang, D; Wang, N; Xie, R; Tong, XM; He, Y; Yang, L</t>
        </is>
      </c>
      <c r="H2005" t="n">
        <v>2023</v>
      </c>
      <c r="I2005" t="n">
        <v>13</v>
      </c>
      <c r="J2005" t="n">
        <v>6</v>
      </c>
      <c r="M2005" t="inlineStr">
        <is>
          <t>IntroductionPreterm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biomarkers.Methods and analysisThis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outcomes.Ethics and disseminationEthical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is>
      </c>
      <c r="P2005" t="inlineStr">
        <is>
          <t>10.1136/bmjopen-2022-070230</t>
        </is>
      </c>
      <c r="R2005">
        <f>HYPERLINK("http://dx.doi.org/10.1136/bmjopen-2022-070230","http://dx.doi.org/10.1136/bmjopen-2022-070230")</f>
        <v/>
      </c>
      <c r="AD2005">
        <f>HYPERLINK("https%3A%2F%2Fwww.webofscience.com%2Fwos%2Fwoscc%2Ffull-record%2FWOS:001014750700019","View Full Record in Web of Science")</f>
        <v/>
      </c>
    </row>
    <row r="2006" hidden="1">
      <c r="A2006" t="inlineStr">
        <is>
          <t>MHNet: Multi-view High-Order Network for Diagnosing Neurodevelopmental Disorders Using Resting-State fMRI</t>
        </is>
      </c>
      <c r="B2006">
        <f>IF(COUNTIF($A$1:A2005,
IF(ISNUMBER(MATCH(RIGHT(TRIM(A2005),1),{".",",",";",":","!","?"},0)),
LEFT(TRIM(A2005),LEN(TRIM(A2005))-1),
TRIM(A2005)
))=1,
"Not Duplicate",
"Duplicate")</f>
        <v/>
      </c>
      <c r="C2006">
        <f>_xlfn.IFNA(_xlfn.XLOOKUP(A2006, Table1[Title], Table1[Inclusion/Exclusion Decision]), "Added studies")</f>
        <v/>
      </c>
      <c r="D2006" t="inlineStr">
        <is>
          <t>Li, YY; Zeng, WM; Dong, WH; Cai, LH; Wang, L; Chen, HY; Yan, HJ; Bian, LB; Wang, NZ</t>
        </is>
      </c>
      <c r="H2006" t="n">
        <v>2025</v>
      </c>
      <c r="I2006" t="n">
        <v>38</v>
      </c>
      <c r="J2006" t="n">
        <v>5</v>
      </c>
      <c r="M2006"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t>
        </is>
      </c>
      <c r="P2006" t="inlineStr">
        <is>
          <t>10.1007/s10278-025-01399-5</t>
        </is>
      </c>
      <c r="R2006">
        <f>HYPERLINK("http://dx.doi.org/10.1007/s10278-025-01399-5","http://dx.doi.org/10.1007/s10278-025-01399-5")</f>
        <v/>
      </c>
      <c r="AD2006">
        <f>HYPERLINK("https%3A%2F%2Fwww.webofscience.com%2Fwos%2Fwoscc%2Ffull-record%2FWOS:001407475800001","View Full Record in Web of Science")</f>
        <v/>
      </c>
    </row>
    <row r="2007" hidden="1">
      <c r="A2007" t="inlineStr">
        <is>
          <t>Objective Video-Based Assessment of ADHD-Like Canine Behavior Using Machine Learning</t>
        </is>
      </c>
      <c r="B2007">
        <f>IF(COUNTIF($A$1:A2006,
IF(ISNUMBER(MATCH(RIGHT(TRIM(A2006),1),{".",",",";",":","!","?"},0)),
LEFT(TRIM(A2006),LEN(TRIM(A2006))-1),
TRIM(A2006)
))=1,
"Not Duplicate",
"Duplicate")</f>
        <v/>
      </c>
      <c r="C2007">
        <f>_xlfn.IFNA(_xlfn.XLOOKUP(A2007, Table1[Title], Table1[Inclusion/Exclusion Decision]), "Added studies")</f>
        <v/>
      </c>
      <c r="D2007" t="inlineStr">
        <is>
          <t>Fux, A; Zamansky, A; Bleuer-Elsner, S; van der Linden, D; Sinitca, A; Romanov, S; Kaplun, D</t>
        </is>
      </c>
      <c r="H2007" t="n">
        <v>2021</v>
      </c>
      <c r="I2007" t="n">
        <v>11</v>
      </c>
      <c r="J2007" t="n">
        <v>10</v>
      </c>
      <c r="M2007" t="inlineStr">
        <is>
          <t>Simple Summary: This paper applies machine learning techniques to propose an objective video-based method for assessing the degree of canine ADHD-like behavior in veterinary consultation room. The method is evaluated using clinical data of dog patients in a veterinary clinic, as well as in a focus group of experts. Canine ADHD-like behavior is a behavioral problem that often compromises dogs' well-being, as well as the quality of life of their owners; early diagnosis and clinical intervention are often critical for successful treatment, which usually involves medication and/or behavioral modification. Diagnosis mainly relies on owner reports and some assessment scales, which are subject to subjectivity. This study is the first to propose an objective method for automated assessment of ADHD-like behavior based on video taken in a consultation room. We trained a machine learning classifier to differentiate between dogs clinically treated in the context of ADHD-like behavior and health control group with 81% accuracy; we then used its output to score the degree of exhibited ADHD-like behavior. In a preliminary evaluation in clinical context, in 8 out of 11 patients receiving medical treatment to treat excessive ADHD-like behavior, H-score was reduced. We further discuss the potential applications of the provided artifacts in clinical settings, based on feedback on H-score received from a focus group of four behavior experts.</t>
        </is>
      </c>
      <c r="P2007" t="inlineStr">
        <is>
          <t>10.3390/ani11102806</t>
        </is>
      </c>
      <c r="R2007">
        <f>HYPERLINK("http://dx.doi.org/10.3390/ani11102806","http://dx.doi.org/10.3390/ani11102806")</f>
        <v/>
      </c>
      <c r="AD2007">
        <f>HYPERLINK("https%3A%2F%2Fwww.webofscience.com%2Fwos%2Fwoscc%2Ffull-record%2FWOS:000712753100001","View Full Record in Web of Science")</f>
        <v/>
      </c>
    </row>
    <row r="2008" hidden="1">
      <c r="A2008" t="inlineStr">
        <is>
          <t>KBG syndrome: videoconferencing and use of artificial intelligence driven facial phenotyping in 25 new patients</t>
        </is>
      </c>
      <c r="B2008">
        <f>IF(COUNTIF($A$1:A2007,
IF(ISNUMBER(MATCH(RIGHT(TRIM(A2007),1),{".",",",";",":","!","?"},0)),
LEFT(TRIM(A2007),LEN(TRIM(A2007))-1),
TRIM(A2007)
))=1,
"Not Duplicate",
"Duplicate")</f>
        <v/>
      </c>
      <c r="C2008">
        <f>_xlfn.IFNA(_xlfn.XLOOKUP(A2008, Table1[Title], Table1[Inclusion/Exclusion Decision]), "Added studies")</f>
        <v/>
      </c>
      <c r="D2008" t="inlineStr">
        <is>
          <t>Guo, L; Park, J; Yi, E; Marchi, E; Hsieh, ZC; Kibalnyk, Y; Moreno-Sáez, Y; Biskup, S; Puk, O; Beger, C; Li, Q; Wang, K; Voronova, A; Krawitz, PM; Lyon, GJ</t>
        </is>
      </c>
      <c r="H2008" t="n">
        <v>2022</v>
      </c>
      <c r="I2008" t="n">
        <v>30</v>
      </c>
      <c r="J2008" t="n">
        <v>11</v>
      </c>
      <c r="M2008" t="inlineStr">
        <is>
          <t>Genetic variants in Ankyrin Repeat Domain 11 (ANKRD11) and deletions in 16q24.3 are known to cause KBG syndrome, a rare syndrome associated with craniofacial, intellectual, and neurobehavioral anomalies. We report 25 unpublished individuals from 22 families with molecularly confirmed diagnoses. Twelve individuals have de novo variants, three have inherited variants, and one is inherited from a parent with low-level mosaicism. The mode of inheritance was unknown for nine individuals. Twenty are truncating variants, and the remaining five are missense (three of which are found in one family). We present a protocol emphasizing the use of videoconference and artificial intelligence (AI) in collecting and analyzing data for this rare syndrome. A single clinician interviewed 25 individuals throughout eight countries. Participants' medical records were reviewed, and data was uploaded to the Human Disease Gene website using Human Phenotype Ontology (HPO) terms. Photos of the participants were analyzed by the GestaltMatcher and DeepGestalt, Face2Gene platform (FDNA Inc, USA) algorithms. Within our cohort, common traits included short stature, macrodontia, anteverted nares, wide nasal bridge, wide nasal base, thick eyebrows, synophrys and hypertelorism. Behavioral issues and global developmental delays were widely present. Neurologic abnormalities including seizures and/or EEG abnormalities were common (44%), suggesting that early detection and seizure prophylaxis could be an important point of intervention. Almost a quarter (24%) were diagnosed with attention deficit hyperactivity disorder and 28% were diagnosed with autism spectrum disorder. Based on the data, we provide a set of recommendations regarding diagnostic and treatment approaches for KBG syndrome.</t>
        </is>
      </c>
      <c r="P2008" t="inlineStr">
        <is>
          <t>10.1038/s41431-022-01171-1</t>
        </is>
      </c>
      <c r="R2008">
        <f>HYPERLINK("http://dx.doi.org/10.1038/s41431-022-01171-1","http://dx.doi.org/10.1038/s41431-022-01171-1")</f>
        <v/>
      </c>
      <c r="AD2008">
        <f>HYPERLINK("https%3A%2F%2Fwww.webofscience.com%2Fwos%2Fwoscc%2Ffull-record%2FWOS:000840591000001","View Full Record in Web of Science")</f>
        <v/>
      </c>
    </row>
    <row r="2009" hidden="1">
      <c r="A2009" t="inlineStr">
        <is>
          <t>MIRoBERTa: Mental Illness Text Classification With Transfer Learning on Subreddits</t>
        </is>
      </c>
      <c r="B2009">
        <f>IF(COUNTIF($A$1:A2008,
IF(ISNUMBER(MATCH(RIGHT(TRIM(A2008),1),{".",",",";",":","!","?"},0)),
LEFT(TRIM(A2008),LEN(TRIM(A2008))-1),
TRIM(A2008)
))=1,
"Not Duplicate",
"Duplicate")</f>
        <v/>
      </c>
      <c r="C2009">
        <f>_xlfn.IFNA(_xlfn.XLOOKUP(A2009, Table1[Title], Table1[Inclusion/Exclusion Decision]), "Added studies")</f>
        <v/>
      </c>
      <c r="D2009" t="inlineStr">
        <is>
          <t>Sao, M; Lim, HJ</t>
        </is>
      </c>
      <c r="H2009" t="n">
        <v>2024</v>
      </c>
      <c r="I2009" t="n">
        <v>12</v>
      </c>
      <c r="M2009"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 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t>
        </is>
      </c>
      <c r="P2009" t="inlineStr">
        <is>
          <t>10.1109/ACCESS.2024.3522465</t>
        </is>
      </c>
      <c r="R2009">
        <f>HYPERLINK("http://dx.doi.org/10.1109/ACCESS.2024.3522465","http://dx.doi.org/10.1109/ACCESS.2024.3522465")</f>
        <v/>
      </c>
      <c r="AD2009">
        <f>HYPERLINK("https%3A%2F%2Fwww.webofscience.com%2Fwos%2Fwoscc%2Ffull-record%2FWOS:001386558700011","View Full Record in Web of Science")</f>
        <v/>
      </c>
    </row>
    <row r="2010" hidden="1">
      <c r="A2010" t="inlineStr">
        <is>
          <t>Sampling inequalities affect generalization of neuroimaging-based diagnostic classifiers in psychiatry</t>
        </is>
      </c>
      <c r="B2010">
        <f>IF(COUNTIF($A$1:A2009,
IF(ISNUMBER(MATCH(RIGHT(TRIM(A2009),1),{".",",",";",":","!","?"},0)),
LEFT(TRIM(A2009),LEN(TRIM(A2009))-1),
TRIM(A2009)
))=1,
"Not Duplicate",
"Duplicate")</f>
        <v/>
      </c>
      <c r="C2010">
        <f>_xlfn.IFNA(_xlfn.XLOOKUP(A2010, Table1[Title], Table1[Inclusion/Exclusion Decision]), "Added studies")</f>
        <v/>
      </c>
      <c r="D2010" t="inlineStr">
        <is>
          <t>Chen, ZY; Hu, BW; Liu, XR; Becker, B; Eickhoff, SB; Miao, K; Gu, XM; Tang, YC; Dai, X; Li, C; Leonov, A; Xiao, ZB; Feng, ZZ; Chen, J; Chuan-Peng, H</t>
        </is>
      </c>
      <c r="H2010" t="n">
        <v>2023</v>
      </c>
      <c r="I2010" t="n">
        <v>21</v>
      </c>
      <c r="J2010" t="n">
        <v>1</v>
      </c>
      <c r="M2010" t="inlineStr">
        <is>
          <t>BackgroundThe development of machine learning models for aiding in the diagnosis of mental disorder is recognized as a significant breakthrough in the field of psychiatry. However, clinical practice of such models remains a challenge, with poor generalizability being a major limitation.MethodsHere, we conducted a pre-registered meta-research assessment on neuroimaging-based models in the psychiatric literature, quantitatively examining global and regional sampling issues over recent decades, from a view that has been relatively underexplored. A total of 476 studies (n = 118,137) were included in the current assessment. Based on these findings, we built a comprehensive 5-star rating system to quantitatively evaluate the quality of existing machine learning models for psychiatric diagnoses.ResultsA global sampling inequality in these models was revealed quantitatively (sampling Gini coefficient (G) = 0.81, p &lt; .01), varying across different countries (regions) (e.g., China, G = 0.47; the USA, G = 0.58; Germany, G = 0.78; the UK, G = 0.87). Furthermore, the severity of this sampling inequality was significantly predicted by national economic levels (&amp; beta; = - 2.75, p &lt; .001, R-adj(2) = 0.40; r = - .84, 95% CI: - .41 to - .97), and was plausibly predictable for model performance, with higher sampling inequality for reporting higher classification accuracy. Further analyses showed that lack of independent testing (84.24% of models, 95% CI: 81.0-87.5%), improper cross-validation (51.68% of models, 95% CI: 47.2-56.2%), and poor technical transparency (87.8% of models, 95% CI: 84.9-90.8%)/availability (80.88% of models, 95% CI: 77.3-84.4%) are prevailing in current diagnostic classifiers despite improvements over time. Relating to these observations, model performances were found decreased in studies with independent cross-country sampling validations (all p &lt; .001, BF10 &gt; 15). In light of this, we proposed a purpose-built quantitative assessment checklist, which demonstrated that the overall ratings of these models increased by publication year but were negatively associated with model performance.ConclusionsTogether, improving sampling economic equality and hence the quality of machine learning models may be a crucial facet to plausibly translating neuroimaging-based diagnostic classifiers into clinical practice.</t>
        </is>
      </c>
      <c r="P2010" t="inlineStr">
        <is>
          <t>10.1186/s12916-023-02941-4</t>
        </is>
      </c>
      <c r="R2010">
        <f>HYPERLINK("http://dx.doi.org/10.1186/s12916-023-02941-4","http://dx.doi.org/10.1186/s12916-023-02941-4")</f>
        <v/>
      </c>
      <c r="AD2010">
        <f>HYPERLINK("https%3A%2F%2Fwww.webofscience.com%2Fwos%2Fwoscc%2Ffull-record%2FWOS:001022895400003","View Full Record in Web of Science")</f>
        <v/>
      </c>
    </row>
    <row r="2011">
      <c r="A2011" t="inlineStr">
        <is>
          <t>Structural Brain Biomarker on Driving Safety in Healthy Older Adults: An MRI-Based Review</t>
        </is>
      </c>
      <c r="B2011">
        <f>IF(COUNTIF($A$1:A2010,
IF(ISNUMBER(MATCH(RIGHT(TRIM(A2010),1),{".",",",";",":","!","?"},0)),
LEFT(TRIM(A2010),LEN(TRIM(A2010))-1),
TRIM(A2010)
))=1,
"Not Duplicate",
"Duplicate")</f>
        <v/>
      </c>
      <c r="C2011">
        <f>_xlfn.IFNA(_xlfn.XLOOKUP(A2011, Table1[Title], Table1[Inclusion/Exclusion Decision]), "Added studies")</f>
        <v/>
      </c>
      <c r="D2011" t="inlineStr">
        <is>
          <t>Park, K; Putra, HA</t>
        </is>
      </c>
      <c r="H2011" t="n">
        <v>2025</v>
      </c>
      <c r="M2011" t="inlineStr">
        <is>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t>
        </is>
      </c>
      <c r="P2011" t="inlineStr">
        <is>
          <t>10.1007/s13177-025-00601-w</t>
        </is>
      </c>
      <c r="R2011">
        <f>HYPERLINK("http://dx.doi.org/10.1007/s13177-025-00601-w","http://dx.doi.org/10.1007/s13177-025-00601-w")</f>
        <v/>
      </c>
      <c r="AD2011">
        <f>HYPERLINK("https%3A%2F%2Fwww.webofscience.com%2Fwos%2Fwoscc%2Ffull-record%2FWOS:001644199300001","View Full Record in Web of Science")</f>
        <v/>
      </c>
    </row>
    <row r="2012">
      <c r="A2012" t="inlineStr">
        <is>
          <t>DDEvENet: Evidence-based ensemble learning for uncertainty-aware brain parcellation using diffusion MRI</t>
        </is>
      </c>
      <c r="B2012">
        <f>IF(COUNTIF($A$1:A2011,
IF(ISNUMBER(MATCH(RIGHT(TRIM(A2011),1),{".",",",";",":","!","?"},0)),
LEFT(TRIM(A2011),LEN(TRIM(A2011))-1),
TRIM(A2011)
))=1,
"Not Duplicate",
"Duplicate")</f>
        <v/>
      </c>
      <c r="C2012">
        <f>_xlfn.IFNA(_xlfn.XLOOKUP(A2012, Table1[Title], Table1[Inclusion/Exclusion Decision]), "Added studies")</f>
        <v/>
      </c>
      <c r="D2012" t="inlineStr">
        <is>
          <t>Li, CJ; Yang, D; Yao, S; Wang, SY; Wu, Y; Zhang, L; Li, QN; Cho, KIK; Seitz-Holland, J; Ning, LP; Legarreta, JH; Rathi, Y; Westin, CF; O'Donnell, LJ; Sochen, NA; Pasternak, O; Zhang, F</t>
        </is>
      </c>
      <c r="H2012" t="n">
        <v>2025</v>
      </c>
      <c r="I2012" t="n">
        <v>120</v>
      </c>
      <c r="M2012" t="inlineStr">
        <is>
          <t>In this study, we developed an Evidential Ensemble Neural Network based on Deep learning and Diffusion MRI, namely DDEvENet, for anatomical brain parcellation. The key innovation of DDEvENet is the design of an evidential deep learning framework to quantify predictive uncertainty at each voxel during a single inference. To do so, we design an evidence-based ensemble learning framework for uncertainty-aware parcellation to leverage the multiple dMRI parameters derived from diffusion MRI. Using DDEvENet, we obtained accurate parcellation and uncertainty estimates across different datasets from healthy and clinical populations and with different imaging acquisitions. The overall network includes five parallel subnetworks, where each is dedicated to learning the FreeSurfer parcellation fora certain diffusion MRI parameter. An evidence- based ensemble methodology is then proposed to fuse the individual outputs. We perform experimental evaluations on large-scale datasets from multiple imaging sources, including high-quality diffusion MRI data from healthy adults and clinically diffusion MRI data from participants with various brain diseases (schizophrenia, bipolar disorder, attention-deficit/hyperactivity disorder, Parkinson's disease, cerebral small vessel disease, and neurosurgical patients with brain tumors). Compared to several state-of-the-art methods, our experimental results demonstrate highly improved parcellation accuracy across the multiple testing datasets despite the differences in dMRI acquisition protocols and health conditions. Furthermore, thanks to the uncertainty estimation, our DDEvENet approach demonstrates a good ability to detect abnormal brain regions inpatients with lesions that are consistent with expert-drawn results, enhancing the interpretability and reliability of the segmentation results.</t>
        </is>
      </c>
      <c r="P2012" t="inlineStr">
        <is>
          <t>10.1016/j.compmedimag.2024.102489</t>
        </is>
      </c>
      <c r="R2012">
        <f>HYPERLINK("http://dx.doi.org/10.1016/j.compmedimag.2024.102489","http://dx.doi.org/10.1016/j.compmedimag.2024.102489")</f>
        <v/>
      </c>
      <c r="AD2012">
        <f>HYPERLINK("https%3A%2F%2Fwww.webofscience.com%2Fwos%2Fwoscc%2Ffull-record%2FWOS:001412675400001","View Full Record in Web of Science")</f>
        <v/>
      </c>
    </row>
    <row r="2013" hidden="1">
      <c r="A2013" t="inlineStr">
        <is>
          <t>Deep Learning for Cross-Diagnostic Prediction of Mental Disorder Diagnosis and Prognosis Using Danish Nationwide Register and Genetic Data</t>
        </is>
      </c>
      <c r="B2013">
        <f>IF(COUNTIF($A$1:A2012,
IF(ISNUMBER(MATCH(RIGHT(TRIM(A2012),1),{".",",",";",":","!","?"},0)),
LEFT(TRIM(A2012),LEN(TRIM(A2012))-1),
TRIM(A2012)
))=1,
"Not Duplicate",
"Duplicate")</f>
        <v/>
      </c>
      <c r="C2013">
        <f>_xlfn.IFNA(_xlfn.XLOOKUP(A2013, Table1[Title], Table1[Inclusion/Exclusion Decision]), "Added studies")</f>
        <v/>
      </c>
      <c r="D2013" t="inlineStr">
        <is>
          <t>Allesoe, RL; Thompson, WK; Bybjerg-Grauholm, J; Hougaard, DM; Nordentoft, M; Werge, T; Rasmussen, S; Benros, ME</t>
        </is>
      </c>
      <c r="H2013" t="n">
        <v>2023</v>
      </c>
      <c r="I2013" t="n">
        <v>80</v>
      </c>
      <c r="J2013" t="n">
        <v>2</v>
      </c>
      <c r="M2013" t="inlineStr">
        <is>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63 535 individuals (mean [SD] age, 23 [7] years; 34 944 male [55%]; 28 591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t>
        </is>
      </c>
      <c r="P2013" t="inlineStr">
        <is>
          <t>10.1001/jamapsychiatry.2022.4076</t>
        </is>
      </c>
      <c r="R2013">
        <f>HYPERLINK("http://dx.doi.org/10.1001/jamapsychiatry.2022.4076","http://dx.doi.org/10.1001/jamapsychiatry.2022.4076")</f>
        <v/>
      </c>
      <c r="AD2013">
        <f>HYPERLINK("https%3A%2F%2Fwww.webofscience.com%2Fwos%2Fwoscc%2Ffull-record%2FWOS:000969086800008","View Full Record in Web of Science")</f>
        <v/>
      </c>
    </row>
    <row r="2014" hidden="1">
      <c r="A2014" t="inlineStr">
        <is>
          <t>Acceptance and utilization of web-based self-help for caregivers of children with externalizing disorders</t>
        </is>
      </c>
      <c r="B2014">
        <f>IF(COUNTIF($A$1:A2013,
IF(ISNUMBER(MATCH(RIGHT(TRIM(A2013),1),{".",",",";",":","!","?"},0)),
LEFT(TRIM(A2013),LEN(TRIM(A2013))-1),
TRIM(A2013)
))=1,
"Not Duplicate",
"Duplicate")</f>
        <v/>
      </c>
      <c r="C2014">
        <f>_xlfn.IFNA(_xlfn.XLOOKUP(A2014, Table1[Title], Table1[Inclusion/Exclusion Decision]), "Added studies")</f>
        <v/>
      </c>
      <c r="D2014" t="inlineStr">
        <is>
          <t>Wähnke, L; Plück, J; Bodden, M; Ernst, A; Klemp, MT; Mühlenmeister, J; Döpfner, M</t>
        </is>
      </c>
      <c r="H2014" t="n">
        <v>2024</v>
      </c>
      <c r="I2014" t="n">
        <v>18</v>
      </c>
      <c r="J2014" t="n">
        <v>1</v>
      </c>
      <c r="M2014"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child's externalizing symptoms, parental psychopathology, and above all additional telephone-based support by counselors.Conclusions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program.Trial Registration The protocol of the study (German Clinical Trials Register DRKS00013456 conducted on January 3rd, 2018) was approved by the Ethics Committee of the University Hospital, Cologne.</t>
        </is>
      </c>
      <c r="P2014" t="inlineStr">
        <is>
          <t>10.1186/s13034-024-00724-0</t>
        </is>
      </c>
      <c r="R2014">
        <f>HYPERLINK("http://dx.doi.org/10.1186/s13034-024-00724-0","http://dx.doi.org/10.1186/s13034-024-00724-0")</f>
        <v/>
      </c>
      <c r="AD2014">
        <f>HYPERLINK("https%3A%2F%2Fwww.webofscience.com%2Fwos%2Fwoscc%2Ffull-record%2FWOS:001190959300002","View Full Record in Web of Science")</f>
        <v/>
      </c>
    </row>
    <row r="2015" hidden="1">
      <c r="A2015" t="inlineStr">
        <is>
          <t>Bibliometric Analysis of Quantitative Electroencephalogram Research in Neuropsychiatric Disorders From 2000 to 2021</t>
        </is>
      </c>
      <c r="B2015">
        <f>IF(COUNTIF($A$1:A2014,
IF(ISNUMBER(MATCH(RIGHT(TRIM(A2014),1),{".",",",";",":","!","?"},0)),
LEFT(TRIM(A2014),LEN(TRIM(A2014))-1),
TRIM(A2014)
))=1,
"Not Duplicate",
"Duplicate")</f>
        <v/>
      </c>
      <c r="C2015">
        <f>_xlfn.IFNA(_xlfn.XLOOKUP(A2015, Table1[Title], Table1[Inclusion/Exclusion Decision]), "Added studies")</f>
        <v/>
      </c>
      <c r="D2015" t="inlineStr">
        <is>
          <t>Yao, S; Zhu, JY; Li, SY; Zhang, RB; Zhao, JB; Yang, XL; Wang, Y</t>
        </is>
      </c>
      <c r="H2015" t="n">
        <v>2022</v>
      </c>
      <c r="I2015" t="n">
        <v>13</v>
      </c>
      <c r="M2015" t="inlineStr">
        <is>
          <t>Background: With the development of quantitative electroencephalography (QEEG), an increasing number of studies have been published on the clinical use of QEEG in the past two decades, particularly in the diagnosis, treatment, and prognosis of neuropsychiatric disorders. However, to date, the current status and developing trends of this research field have not been systematically analyzed from a macroscopic perspective. The present study aimed to identify the hot spots, knowledge base, and frontiers of QEEG research in neuropsychiatric disorders from 2000 to 2021 through bibliometric analysis. Methods: QEEG-related publications in the neuropsychiatric field from 2000 to 2021 were retrieved from the Web of Science Core Collection (WOSCC). CiteSpace and VOSviewer software programs, and the online literature analysis platform () were employed to perform bibliographic and visualized analysis. Results: A total of 1,904 publications between 2000 and 2021 were retrieved. The number of QEEG-related publications in neuropsychiatric disorders increased steadily from 2000 to 2021, and research in psychiatric disorders requires more attention in comparison to research in neurological disorders. During the last two decades, QEEG has been mainly applied in neurodegenerative diseases, cerebrovascular diseases, and mental disorders to reveal the pathological mechanisms, assist clinical diagnosis, and promote the selection of effective treatments. The recent hot topics focused on QEEG utilization in neurodegenerative disorders like Alzheimer's and Parkinson's disease, traumatic brain injury and related cerebrovascular diseases, epilepsy and seizure, attention-deficit hyperactivity disorder, and other mental disorders like major depressive disorder and schizophrenia. In addition, studies to cross-validate QEEG biomarkers, develop new biomarkers (e.g., functional connectivity and complexity), and extract compound biomarkers by machine learning were the emerging trends. Conclusion: The present study integrated bibliometric information on the current status, the knowledge base, and future directions of QEEG studies in neuropsychiatric disorders from a macroscopic perspective. It may provide valuable insights for researchers focusing on the utilization of QEEG in this field.</t>
        </is>
      </c>
      <c r="P2015" t="inlineStr">
        <is>
          <t>10.3389/fpsyt.2022.830819</t>
        </is>
      </c>
      <c r="R2015">
        <f>HYPERLINK("http://dx.doi.org/10.3389/fpsyt.2022.830819","http://dx.doi.org/10.3389/fpsyt.2022.830819")</f>
        <v/>
      </c>
      <c r="AD2015">
        <f>HYPERLINK("https%3A%2F%2Fwww.webofscience.com%2Fwos%2Fwoscc%2Ffull-record%2FWOS:000806850600001","View Full Record in Web of Science")</f>
        <v/>
      </c>
    </row>
    <row r="2016" hidden="1">
      <c r="A2016" t="inlineStr">
        <is>
          <t>Machine Learning Techniques Reveal Aberrated Multidimensional EEG Characteristics in Patients with Depression</t>
        </is>
      </c>
      <c r="B2016">
        <f>IF(COUNTIF($A$1:A2015,
IF(ISNUMBER(MATCH(RIGHT(TRIM(A2015),1),{".",",",";",":","!","?"},0)),
LEFT(TRIM(A2015),LEN(TRIM(A2015))-1),
TRIM(A2015)
))=1,
"Not Duplicate",
"Duplicate")</f>
        <v/>
      </c>
      <c r="C2016">
        <f>_xlfn.IFNA(_xlfn.XLOOKUP(A2016, Table1[Title], Table1[Inclusion/Exclusion Decision]), "Added studies")</f>
        <v/>
      </c>
      <c r="D2016" t="inlineStr">
        <is>
          <t>Li, G; Zhong, HY; Wang, J; Yang, YX; Li, HY; Wang, SJ; Sun, Y; Qi, XC</t>
        </is>
      </c>
      <c r="H2016" t="n">
        <v>2023</v>
      </c>
      <c r="I2016" t="n">
        <v>13</v>
      </c>
      <c r="J2016" t="n">
        <v>3</v>
      </c>
      <c r="M2016" t="inlineStr">
        <is>
          <t>Depression has become one of the most common mental illnesses, causing serious physical and mental harm. However, there remain unclear and uniform physiological indicators to support the diagnosis of clinical depression. This study aimed to use machine learning techniques to investigate the abnormal multidimensional EEG features in patients with depression. Resting-state EEG signals were recorded from 41 patients with depression and 34 healthy controls. Multiple dimensional characteristics were extracted, including power spectral density (PSD), fuzzy entropy (FE), and phase lag index (PLI). These three different dimensional characteristics with statistical differences between two groups were ranked by three machine learning algorithms. Then, the ranked characteristics were placed into the classifiers according to the importance of features to obtain the optimal feature subset with the highest classification accuracy. The results showed that the optimal feature subset contained 86 features with the highest classification accuracy of 98.54% +/- 0.21%. According to the statistics of the optimal feature subset, PLI had the largest number of features among the three categories, and the number of beta features was bigger than other rhythms. Moreover, compared to the healthy controls, the PLI values in the depression group increased in theta and beta rhythms, but decreased in alpha1 and alpha2 rhythms. The PSD of theta and beta rhythms were significantly greater in depression group than that in healthy controls, and the FE of beta rhythm showed the same trend. These findings indicate that the distribution of abnormal multidimensional features is potentially useful for the diagnosis of depression and understanding of neural mechanisms.</t>
        </is>
      </c>
      <c r="P2016" t="inlineStr">
        <is>
          <t>10.3390/brainsci13030384</t>
        </is>
      </c>
      <c r="R2016">
        <f>HYPERLINK("http://dx.doi.org/10.3390/brainsci13030384","http://dx.doi.org/10.3390/brainsci13030384")</f>
        <v/>
      </c>
      <c r="AD2016">
        <f>HYPERLINK("https%3A%2F%2Fwww.webofscience.com%2Fwos%2Fwoscc%2Ffull-record%2FWOS:000957194900001","View Full Record in Web of Science")</f>
        <v/>
      </c>
    </row>
    <row r="2017">
      <c r="A2017" t="inlineStr">
        <is>
          <t>Predicting Participation Willingness in Ecological Momentary Assessment of General Population Health and Behavior: Machine Learning Study</t>
        </is>
      </c>
      <c r="B2017">
        <f>IF(COUNTIF($A$1:A2016,
IF(ISNUMBER(MATCH(RIGHT(TRIM(A2016),1),{".",",",";",":","!","?"},0)),
LEFT(TRIM(A2016),LEN(TRIM(A2016))-1),
TRIM(A2016)
))=1,
"Not Duplicate",
"Duplicate")</f>
        <v/>
      </c>
      <c r="C2017">
        <f>_xlfn.IFNA(_xlfn.XLOOKUP(A2017, Table1[Title], Table1[Inclusion/Exclusion Decision]), "Added studies")</f>
        <v/>
      </c>
      <c r="D2017" t="inlineStr">
        <is>
          <t>Murray, A; Ushakova, A; Zhu, XX; Yang, Y; Xiao, ZN; Brown, R; Speyer, L; Ribeaud, D; Eisner, M</t>
        </is>
      </c>
      <c r="H2017" t="n">
        <v>2023</v>
      </c>
      <c r="I2017" t="n">
        <v>25</v>
      </c>
      <c r="M2017" t="inlineStr">
        <is>
          <t>Background: Ecological momentary assessment (EMA) is widely used in health research to capture individuals'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t>
        </is>
      </c>
      <c r="P2017" t="inlineStr">
        <is>
          <t>10.2196/41412</t>
        </is>
      </c>
      <c r="R2017">
        <f>HYPERLINK("http://dx.doi.org/10.2196/41412","http://dx.doi.org/10.2196/41412")</f>
        <v/>
      </c>
      <c r="AD2017">
        <f>HYPERLINK("https%3A%2F%2Fwww.webofscience.com%2Fwos%2Fwoscc%2Ffull-record%2FWOS:001048960200002","View Full Record in Web of Science")</f>
        <v/>
      </c>
    </row>
    <row r="2018" hidden="1">
      <c r="A2018" t="inlineStr">
        <is>
          <t>A 3D multiscale view convolutional neural network with attention for mental disease diagnosis on MRI images</t>
        </is>
      </c>
      <c r="B2018">
        <f>IF(COUNTIF($A$1:A2017,
IF(ISNUMBER(MATCH(RIGHT(TRIM(A2017),1),{".",",",";",":","!","?"},0)),
LEFT(TRIM(A2017),LEN(TRIM(A2017))-1),
TRIM(A2017)
))=1,
"Not Duplicate",
"Duplicate")</f>
        <v/>
      </c>
      <c r="C2018">
        <f>_xlfn.IFNA(_xlfn.XLOOKUP(A2018, Table1[Title], Table1[Inclusion/Exclusion Decision]), "Added studies")</f>
        <v/>
      </c>
      <c r="D2018" t="inlineStr">
        <is>
          <t>Wang, ZJ; Zhu, YQ; Shi, HB; Zhang, YT; Yan, CR</t>
        </is>
      </c>
      <c r="H2018" t="n">
        <v>2021</v>
      </c>
      <c r="I2018" t="n">
        <v>18</v>
      </c>
      <c r="J2018" t="n">
        <v>5</v>
      </c>
      <c r="M2018" t="inlineStr">
        <is>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t>
        </is>
      </c>
      <c r="P2018" t="inlineStr">
        <is>
          <t>10.3934/mbe.2021347</t>
        </is>
      </c>
      <c r="R2018">
        <f>HYPERLINK("http://dx.doi.org/10.3934/mbe.2021347","http://dx.doi.org/10.3934/mbe.2021347")</f>
        <v/>
      </c>
      <c r="AD2018">
        <f>HYPERLINK("https%3A%2F%2Fwww.webofscience.com%2Fwos%2Fwoscc%2Ffull-record%2FWOS:000688347400015","View Full Record in Web of Science")</f>
        <v/>
      </c>
    </row>
    <row r="2019" hidden="1">
      <c r="A2019" t="inlineStr">
        <is>
          <t>Assessing machine learning for fair prediction of ADHD in school pupils using a retrospective cohort study of linked education and healthcare data</t>
        </is>
      </c>
      <c r="B2019">
        <f>IF(COUNTIF($A$1:A2018,
IF(ISNUMBER(MATCH(RIGHT(TRIM(A2018),1),{".",",",";",":","!","?"},0)),
LEFT(TRIM(A2018),LEN(TRIM(A2018))-1),
TRIM(A2018)
))=1,
"Not Duplicate",
"Duplicate")</f>
        <v/>
      </c>
      <c r="C2019">
        <f>_xlfn.IFNA(_xlfn.XLOOKUP(A2019, Table1[Title], Table1[Inclusion/Exclusion Decision]), "Added studies")</f>
        <v/>
      </c>
      <c r="D2019" t="inlineStr">
        <is>
          <t>Ter-Minassian, L; Viani, N; Wickersham, A; Cross, L; Stewart, R; Velupillai, S; Downs, J</t>
        </is>
      </c>
      <c r="H2019" t="n">
        <v>2022</v>
      </c>
      <c r="I2019" t="n">
        <v>12</v>
      </c>
      <c r="J2019" t="n">
        <v>12</v>
      </c>
      <c r="M2019" t="inlineStr">
        <is>
          <t>ObjectivesAttention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ADHD.DesignRetrospective population cohort study.SettingSouth London (2007-2013).Participantsn=56 258 pupils with linked education and health data.Primary outcome measuresUsing area under the curve (AUC), we compared the predictive accuracy of four ML models and one neural network for ADHD diagnosis. Ethnic group and language biases were weighted using a fair pre-processing algorithm.ResultsRandom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accuracy.ConclusionsML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t>
        </is>
      </c>
      <c r="P2019" t="inlineStr">
        <is>
          <t>10.1136/bmjopen-2021-058058</t>
        </is>
      </c>
      <c r="R2019">
        <f>HYPERLINK("http://dx.doi.org/10.1136/bmjopen-2021-058058","http://dx.doi.org/10.1136/bmjopen-2021-058058")</f>
        <v/>
      </c>
      <c r="AD2019">
        <f>HYPERLINK("https%3A%2F%2Fwww.webofscience.com%2Fwos%2Fwoscc%2Ffull-record%2FWOS:000896654600001","View Full Record in Web of Science")</f>
        <v/>
      </c>
    </row>
    <row r="2020" hidden="1">
      <c r="A2020" t="inlineStr">
        <is>
          <t>Medication Usage Record-Based Predictive Modeling of Neurodevelopmental Abnormality in Infants under One Year: A Prospective Birth Cohort Study</t>
        </is>
      </c>
      <c r="B2020">
        <f>IF(COUNTIF($A$1:A2019,
IF(ISNUMBER(MATCH(RIGHT(TRIM(A2019),1),{".",",",";",":","!","?"},0)),
LEFT(TRIM(A2019),LEN(TRIM(A2019))-1),
TRIM(A2019)
))=1,
"Not Duplicate",
"Duplicate")</f>
        <v/>
      </c>
      <c r="C2020">
        <f>_xlfn.IFNA(_xlfn.XLOOKUP(A2020, Table1[Title], Table1[Inclusion/Exclusion Decision]), "Added studies")</f>
        <v/>
      </c>
      <c r="D2020" t="inlineStr">
        <is>
          <t>Zhou, TY; Shen, YJ; Lyu, JL; Yang, L; Wang, HJ; Hong, SD; Ji, YL</t>
        </is>
      </c>
      <c r="H2020" t="n">
        <v>2024</v>
      </c>
      <c r="I2020" t="n">
        <v>12</v>
      </c>
      <c r="J2020" t="n">
        <v>7</v>
      </c>
      <c r="M2020" t="inlineStr">
        <is>
          <t>Early identification of children with neurodevelopmental abnormality is a major challenge, which is crucial for improving symptoms and preventing further decline in children with neurodevelopmental abnormality. This study focuses on developing a predictive model with maternal sociodemographic, behavioral, and medication-usage information during pregnancy to identify infants with abnormal neurodevelopment before the age of one. In addition, an interpretable machine-learning approach was utilized to assess the importance of the variables in the model. In this study, artificial neural network models were developed for the neurodevelopment of five areas of infants during the first year of life and achieved good predictive efficacy in the areas of fine motor and problem solving, with median AUC = 0.670 (IQR: 0.594, 0.764) and median AUC = 0.643 (IQR: 0.550, 0.731), respectively. The final model for neurodevelopmental abnormalities in any energy region of one-year-old children also achieved good prediction performance. The sensitivity is 0.700 (IQR: 0.597, 0.797), the AUC is 0.821 (IQR: 0.716, 0.833), the accuracy is 0.721 (IQR: 0.696, 0.739), and the specificity is 0.742 (IQR: 0.680, 0.748). In addition, interpretable machine-learning methods suggest that maternal exposure to drugs such as acetaminophen, ferrous succinate, and midazolam during pregnancy affects the development of specific areas of the offspring during the first year of life. This study established predictive models of neurodevelopmental abnormality in infants under one year and underscored the prediction value of medication exposure during pregnancy for the neurodevelopmental outcomes of the offspring.</t>
        </is>
      </c>
      <c r="P2020" t="inlineStr">
        <is>
          <t>10.3390/healthcare12070713</t>
        </is>
      </c>
      <c r="R2020">
        <f>HYPERLINK("http://dx.doi.org/10.3390/healthcare12070713","http://dx.doi.org/10.3390/healthcare12070713")</f>
        <v/>
      </c>
      <c r="AD2020">
        <f>HYPERLINK("https%3A%2F%2Fwww.webofscience.com%2Fwos%2Fwoscc%2Ffull-record%2FWOS:001200983300001","View Full Record in Web of Science")</f>
        <v/>
      </c>
    </row>
    <row r="2021">
      <c r="A2021" t="inlineStr">
        <is>
          <t>Confound-leakage: confound removal in machine learning leads to leakage</t>
        </is>
      </c>
      <c r="B2021">
        <f>IF(COUNTIF($A$1:A2020,
IF(ISNUMBER(MATCH(RIGHT(TRIM(A2020),1),{".",",",";",":","!","?"},0)),
LEFT(TRIM(A2020),LEN(TRIM(A2020))-1),
TRIM(A2020)
))=1,
"Not Duplicate",
"Duplicate")</f>
        <v/>
      </c>
      <c r="C2021">
        <f>_xlfn.IFNA(_xlfn.XLOOKUP(A2021, Table1[Title], Table1[Inclusion/Exclusion Decision]), "Added studies")</f>
        <v/>
      </c>
      <c r="D2021" t="inlineStr">
        <is>
          <t>Hamdan, S; Love, BC; von Polier, GG; Weis, S; Schwender, H; Eickhoff, SB; Patil, KR</t>
        </is>
      </c>
      <c r="H2021" t="n">
        <v>2023</v>
      </c>
      <c r="I2021" t="n">
        <v>12</v>
      </c>
      <c r="M2021" t="inlineStr">
        <is>
          <t>Background: Machine learning (ML) approaches are a crucial component of modern data analysis in many fields, including epidemiology and medicine. Nonlinear ML methods often achieve accurate predictions, for instance, in personalized medicine, as they are capable of modeling complex relationships between features and the target. Problematically, ML models and their predictions can be biased by confounding information present in the features. To remove this spurious signal, researchers often employ featurewise linear confound regression (CR). While this is considered a standard approach for dealing with confounding, possible pitfalls of using CR in ML pipelines are not fully understood. Results: We provide new evidence that, contrary to general expectations, linear confound regression can increase the risk of confounding when combined with nonlinear ML approaches. Using a simple framework that uses the target as a confound, we show that information leaked via CR can increase null or moderate effects to near-perfect prediction. By shuffling the features, we provide evidence that this increase is indeed due to confound-leakage and not due to revealing of information. We then demonstrate the danger of confound-leakage in a real-world clinical application where the accuracy of predicting attention-deficit/hyperactivity disorder is overestimated using speech-derived features when using depression as a confound. Conclusions: Mishandling or even amplifying confounding effects when building ML models due to confound-leakage, as shown, can lead to untrustworthy, biased, and unfair predictions. Our expose of the confound-leakage pitfall and provided guidelines for dealing with it can help create more robust and trustworthy ML models.</t>
        </is>
      </c>
      <c r="P2021" t="inlineStr">
        <is>
          <t>10.1093/gigascience/giad071</t>
        </is>
      </c>
      <c r="R2021">
        <f>HYPERLINK("http://dx.doi.org/10.1093/gigascience/giad071","http://dx.doi.org/10.1093/gigascience/giad071")</f>
        <v/>
      </c>
      <c r="AD2021">
        <f>HYPERLINK("https%3A%2F%2Fwww.webofscience.com%2Fwos%2Fwoscc%2Ffull-record%2FWOS:001189196000001","View Full Record in Web of Science")</f>
        <v/>
      </c>
    </row>
    <row r="2022" hidden="1">
      <c r="A2022" t="inlineStr">
        <is>
          <t>Extracting Mental Health Indicators From English and Spanish Social Media: A Machine Learning Approach</t>
        </is>
      </c>
      <c r="B2022">
        <f>IF(COUNTIF($A$1:A2021,
IF(ISNUMBER(MATCH(RIGHT(TRIM(A2021),1),{".",",",";",":","!","?"},0)),
LEFT(TRIM(A2021),LEN(TRIM(A2021))-1),
TRIM(A2021)
))=1,
"Not Duplicate",
"Duplicate")</f>
        <v/>
      </c>
      <c r="C2022">
        <f>_xlfn.IFNA(_xlfn.XLOOKUP(A2022, Table1[Title], Table1[Inclusion/Exclusion Decision]), "Added studies")</f>
        <v/>
      </c>
      <c r="D2022" t="inlineStr">
        <is>
          <t>Villa-Pérez, ME; Trejo, LA; Moin, MB; Stroulia, E</t>
        </is>
      </c>
      <c r="H2022" t="n">
        <v>2023</v>
      </c>
      <c r="I2022" t="n">
        <v>11</v>
      </c>
      <c r="M2022"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t>
        </is>
      </c>
      <c r="P2022" t="inlineStr">
        <is>
          <t>10.1109/ACCESS.2023.3332289</t>
        </is>
      </c>
      <c r="R2022">
        <f>HYPERLINK("http://dx.doi.org/10.1109/ACCESS.2023.3332289","http://dx.doi.org/10.1109/ACCESS.2023.3332289")</f>
        <v/>
      </c>
      <c r="AD2022">
        <f>HYPERLINK("https%3A%2F%2Fwww.webofscience.com%2Fwos%2Fwoscc%2Ffull-record%2FWOS:001118590700001","View Full Record in Web of Science")</f>
        <v/>
      </c>
    </row>
    <row r="2023" hidden="1">
      <c r="A2023" t="inlineStr">
        <is>
          <t>The computational psychiatry of antisocial behaviour and psychopathy</t>
        </is>
      </c>
      <c r="B2023">
        <f>IF(COUNTIF($A$1:A2022,
IF(ISNUMBER(MATCH(RIGHT(TRIM(A2022),1),{".",",",";",":","!","?"},0)),
LEFT(TRIM(A2022),LEN(TRIM(A2022))-1),
TRIM(A2022)
))=1,
"Not Duplicate",
"Duplicate")</f>
        <v/>
      </c>
      <c r="C2023">
        <f>_xlfn.IFNA(_xlfn.XLOOKUP(A2023, Table1[Title], Table1[Inclusion/Exclusion Decision]), "Added studies")</f>
        <v/>
      </c>
      <c r="D2023" t="inlineStr">
        <is>
          <t>Pauli, R; Lockwood, PL</t>
        </is>
      </c>
      <c r="H2023" t="n">
        <v>2023</v>
      </c>
      <c r="I2023" t="n">
        <v>145</v>
      </c>
      <c r="M2023" t="inlineStr">
        <is>
          <t>Antisocial behaviours such as disobedience, lying, stealing, destruction of property, and aggression towards others are common to multiple disorders of childhood and adulthood, including conduct disorder, oppositional defiant disorder, psychopathy, and antisocial personality disorder. These disorders have a significant negative impact for individuals and for society, but whether they represent clinically different phenomena, or simply different approaches to diagnosing the same underlying psychopathology is highly debated. Computational psychiatry, with its dual focus on identifying different classes of disorder and health (data-driven) and latent cognitive and neurobiological mechanisms (theory-driven), is well placed to address these questions. The elucidation of mechanisms that might characterise latent processes across different disorders of antisocial behaviour can also provide important advances. In this review, we critically discuss the contribution of computational research to our understanding of various antisocial behaviour disorders, and highlight suggestions for how computational psychiatry can address important clinical and scientific questions about these disorders in the future.</t>
        </is>
      </c>
      <c r="P2023" t="inlineStr">
        <is>
          <t>10.1016/j.neubiorev.2022.104995</t>
        </is>
      </c>
      <c r="R2023">
        <f>HYPERLINK("http://dx.doi.org/10.1016/j.neubiorev.2022.104995","http://dx.doi.org/10.1016/j.neubiorev.2022.104995")</f>
        <v/>
      </c>
      <c r="AD2023">
        <f>HYPERLINK("https%3A%2F%2Fwww.webofscience.com%2Fwos%2Fwoscc%2Ffull-record%2FWOS:000923451800001","View Full Record in Web of Science")</f>
        <v/>
      </c>
    </row>
    <row r="2024">
      <c r="A2024" t="inlineStr">
        <is>
          <t>Neurodiverse Children Learning Needs Assessment for Digital Inclusion in Mainstream Education</t>
        </is>
      </c>
      <c r="B2024">
        <f>IF(COUNTIF($A$1:A2023,
IF(ISNUMBER(MATCH(RIGHT(TRIM(A2023),1),{".",",",";",":","!","?"},0)),
LEFT(TRIM(A2023),LEN(TRIM(A2023))-1),
TRIM(A2023)
))=1,
"Not Duplicate",
"Duplicate")</f>
        <v/>
      </c>
      <c r="C2024">
        <f>_xlfn.IFNA(_xlfn.XLOOKUP(A2024, Table1[Title], Table1[Inclusion/Exclusion Decision]), "Added studies")</f>
        <v/>
      </c>
      <c r="D2024" t="inlineStr">
        <is>
          <t>Anapey, GM; Obeng-Treve, E; Ahwireng, D; Aheto, SPK</t>
        </is>
      </c>
      <c r="H2024" t="n">
        <v>2025</v>
      </c>
      <c r="I2024" t="n">
        <v>15</v>
      </c>
      <c r="J2024" t="n">
        <v>4</v>
      </c>
      <c r="M2024" t="inlineStr">
        <is>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t>
        </is>
      </c>
      <c r="P2024" t="inlineStr">
        <is>
          <t>10.1177/21582440251395452</t>
        </is>
      </c>
      <c r="R2024">
        <f>HYPERLINK("http://dx.doi.org/10.1177/21582440251395452","http://dx.doi.org/10.1177/21582440251395452")</f>
        <v/>
      </c>
      <c r="AD2024">
        <f>HYPERLINK("https%3A%2F%2Fwww.webofscience.com%2Fwos%2Fwoscc%2Ffull-record%2FWOS:001616795500001","View Full Record in Web of Science")</f>
        <v/>
      </c>
    </row>
    <row r="2025" hidden="1">
      <c r="A2025" t="inlineStr">
        <is>
          <t>Dilated 3D Convolutional Neural Networks for Brain MRI Data Classification</t>
        </is>
      </c>
      <c r="B2025">
        <f>IF(COUNTIF($A$1:A2024,
IF(ISNUMBER(MATCH(RIGHT(TRIM(A2024),1),{".",",",";",":","!","?"},0)),
LEFT(TRIM(A2024),LEN(TRIM(A2024))-1),
TRIM(A2024)
))=1,
"Not Duplicate",
"Duplicate")</f>
        <v/>
      </c>
      <c r="C2025">
        <f>_xlfn.IFNA(_xlfn.XLOOKUP(A2025, Table1[Title], Table1[Inclusion/Exclusion Decision]), "Added studies")</f>
        <v/>
      </c>
      <c r="D2025" t="inlineStr">
        <is>
          <t>Wang, ZJ; Sun, YR; Shen, QZ; Cao, L</t>
        </is>
      </c>
      <c r="H2025" t="n">
        <v>2019</v>
      </c>
      <c r="I2025" t="n">
        <v>7</v>
      </c>
      <c r="M2025" t="inlineStr">
        <is>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is>
      </c>
      <c r="P2025" t="inlineStr">
        <is>
          <t>10.1109/ACCESS.2019.2941912</t>
        </is>
      </c>
      <c r="R2025">
        <f>HYPERLINK("http://dx.doi.org/10.1109/ACCESS.2019.2941912","http://dx.doi.org/10.1109/ACCESS.2019.2941912")</f>
        <v/>
      </c>
      <c r="AD2025">
        <f>HYPERLINK("https%3A%2F%2Fwww.webofscience.com%2Fwos%2Fwoscc%2Ffull-record%2FWOS:000563954900023","View Full Record in Web of Science")</f>
        <v/>
      </c>
    </row>
    <row r="2026" hidden="1">
      <c r="A2026" t="inlineStr">
        <is>
          <t>Developing attention deficits/hyperactivity disorder-virtual reality diagnostic tool with machine learning for children and adolescents</t>
        </is>
      </c>
      <c r="B2026">
        <f>IF(COUNTIF($A$1:A2025,
IF(ISNUMBER(MATCH(RIGHT(TRIM(A2025),1),{".",",",";",":","!","?"},0)),
LEFT(TRIM(A2025),LEN(TRIM(A2025))-1),
TRIM(A2025)
))=1,
"Not Duplicate",
"Duplicate")</f>
        <v/>
      </c>
      <c r="C2026">
        <f>_xlfn.IFNA(_xlfn.XLOOKUP(A2026, Table1[Title], Table1[Inclusion/Exclusion Decision]), "Added studies")</f>
        <v/>
      </c>
      <c r="D2026" t="inlineStr">
        <is>
          <t>Wiguna, T; Bahana, R; Dirgantoro, B; Minayati, K; Teh, SD; Ismail, RI; Kaligis, F; Wigantara, NA</t>
        </is>
      </c>
      <c r="H2026" t="n">
        <v>2022</v>
      </c>
      <c r="I2026" t="n">
        <v>13</v>
      </c>
      <c r="M2026" t="inlineStr">
        <is>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t>
        </is>
      </c>
      <c r="P2026" t="inlineStr">
        <is>
          <t>10.3389/fpsyt.2022.984481</t>
        </is>
      </c>
      <c r="R2026">
        <f>HYPERLINK("http://dx.doi.org/10.3389/fpsyt.2022.984481","http://dx.doi.org/10.3389/fpsyt.2022.984481")</f>
        <v/>
      </c>
      <c r="AD2026">
        <f>HYPERLINK("https%3A%2F%2Fwww.webofscience.com%2Fwos%2Fwoscc%2Ffull-record%2FWOS:000891421500001","View Full Record in Web of Science")</f>
        <v/>
      </c>
    </row>
    <row r="2027" hidden="1">
      <c r="A2027" t="inlineStr">
        <is>
          <t>This is human intelligence debugging artificial intelligence: Examining how people prompt GPT in seeking mental health support</t>
        </is>
      </c>
      <c r="B2027">
        <f>IF(COUNTIF($A$1:A2026,
IF(ISNUMBER(MATCH(RIGHT(TRIM(A2026),1),{".",",",";",":","!","?"},0)),
LEFT(TRIM(A2026),LEN(TRIM(A2026))-1),
TRIM(A2026)
))=1,
"Not Duplicate",
"Duplicate")</f>
        <v/>
      </c>
      <c r="C2027">
        <f>_xlfn.IFNA(_xlfn.XLOOKUP(A2027, Table1[Title], Table1[Inclusion/Exclusion Decision]), "Added studies")</f>
        <v/>
      </c>
      <c r="D2027" t="inlineStr">
        <is>
          <t>Li, ZY; Zhu, ZH; Gui, XN; Luo, YH</t>
        </is>
      </c>
      <c r="H2027" t="n">
        <v>2025</v>
      </c>
      <c r="I2027" t="n">
        <v>203</v>
      </c>
      <c r="M2027" t="inlineStr">
        <is>
          <t>Large language models (LLMs) could extend digital support for mental well-being with their unprecedented language understanding and generation ability. While we have seen individuals who lack access to professional care utilizing LLMs for mental health support, it is unclear how they prompt and interact with LLMs given their individualized emotional needs and life situations. In this work, we analyzed 49 threads and 7,538 comments on Reddit, aiming to understand how people seek mental health support from GPT by creating and crafting various prompts. Despite GPT explicitly disclaiming that it is not an alternative to professional care, we found that users continued to use it for support and devised different prompts to bypass the safety guardrails. Meanwhile, users actively refined and shared their prompts to make GPT more human-like by specifying nuanced communication styles and cultivating in-depth discussions. They also came up with several strategies to make GPT communicate more efficiently to enrich the customized personas on the fly or gain multiple perspectives. Reflecting on these findings, we discuss the tensions associated with using LLMs for mental health support and the implications for designing safer and more empowering human-LLM interactions.</t>
        </is>
      </c>
      <c r="P2027" t="inlineStr">
        <is>
          <t>10.1016/j.ijhcs.2025.103555</t>
        </is>
      </c>
      <c r="R2027">
        <f>HYPERLINK("http://dx.doi.org/10.1016/j.ijhcs.2025.103555","http://dx.doi.org/10.1016/j.ijhcs.2025.103555")</f>
        <v/>
      </c>
      <c r="AD2027">
        <f>HYPERLINK("https%3A%2F%2Fwww.webofscience.com%2Fwos%2Fwoscc%2Ffull-record%2FWOS:001511268100001","View Full Record in Web of Science")</f>
        <v/>
      </c>
    </row>
    <row r="2028">
      <c r="A2028" t="inlineStr">
        <is>
          <t>Can Deep Learning Hit a Moving Target? A Scoping Review of Its Role to Study Neurological Disorders in Children</t>
        </is>
      </c>
      <c r="B2028">
        <f>IF(COUNTIF($A$1:A2027,
IF(ISNUMBER(MATCH(RIGHT(TRIM(A2027),1),{".",",",";",":","!","?"},0)),
LEFT(TRIM(A2027),LEN(TRIM(A2027))-1),
TRIM(A2027)
))=1,
"Not Duplicate",
"Duplicate")</f>
        <v/>
      </c>
      <c r="C2028">
        <f>_xlfn.IFNA(_xlfn.XLOOKUP(A2028, Table1[Title], Table1[Inclusion/Exclusion Decision]), "Added studies")</f>
        <v/>
      </c>
      <c r="D2028" t="inlineStr">
        <is>
          <t>Sargolzaei, S</t>
        </is>
      </c>
      <c r="H2028" t="n">
        <v>2021</v>
      </c>
      <c r="I2028" t="n">
        <v>15</v>
      </c>
      <c r="M2028" t="inlineStr">
        <is>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t>
        </is>
      </c>
      <c r="P2028" t="inlineStr">
        <is>
          <t>10.3389/fncom.2021.670489</t>
        </is>
      </c>
      <c r="R2028">
        <f>HYPERLINK("http://dx.doi.org/10.3389/fncom.2021.670489","http://dx.doi.org/10.3389/fncom.2021.670489")</f>
        <v/>
      </c>
      <c r="AD2028">
        <f>HYPERLINK("https%3A%2F%2Fwww.webofscience.com%2Fwos%2Fwoscc%2Ffull-record%2FWOS:000651599200001","View Full Record in Web of Science")</f>
        <v/>
      </c>
    </row>
    <row r="2029" hidden="1">
      <c r="A2029" t="inlineStr">
        <is>
          <t>Early Childhood Aggression in Autistic and Non-Autistic Preschoolers: Prevalence, Topography, and Relationship to Emotional Reactivity</t>
        </is>
      </c>
      <c r="B2029">
        <f>IF(COUNTIF($A$1:A2028,
IF(ISNUMBER(MATCH(RIGHT(TRIM(A2028),1),{".",",",";",":","!","?"},0)),
LEFT(TRIM(A2028),LEN(TRIM(A2028))-1),
TRIM(A2028)
))=1,
"Not Duplicate",
"Duplicate")</f>
        <v/>
      </c>
      <c r="C2029">
        <f>_xlfn.IFNA(_xlfn.XLOOKUP(A2029, Table1[Title], Table1[Inclusion/Exclusion Decision]), "Added studies")</f>
        <v/>
      </c>
      <c r="D2029" t="inlineStr">
        <is>
          <t>Sivathasan, S; Eldeeb, S; Northrup, JB; Antezana, L; Ionadi, A; Wakschlag, LS; Mazefsky, CA</t>
        </is>
      </c>
      <c r="H2029" t="n">
        <v>2024</v>
      </c>
      <c r="I2029" t="n">
        <v>2</v>
      </c>
      <c r="J2029" t="n">
        <v>2</v>
      </c>
      <c r="M2029" t="inlineStr">
        <is>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 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t>
        </is>
      </c>
      <c r="P2029" t="inlineStr">
        <is>
          <t>10.1016/j.jaacop.2023.12.003</t>
        </is>
      </c>
      <c r="R2029">
        <f>HYPERLINK("http://dx.doi.org/10.1016/j.jaacop.2023.12.003","http://dx.doi.org/10.1016/j.jaacop.2023.12.003")</f>
        <v/>
      </c>
      <c r="AD2029">
        <f>HYPERLINK("https%3A%2F%2Fwww.webofscience.com%2Fwos%2Fwoscc%2Ffull-record%2FWOS:001533988200004","View Full Record in Web of Science")</f>
        <v/>
      </c>
    </row>
    <row r="2030" hidden="1">
      <c r="A2030" t="inlineStr">
        <is>
          <t>The status of MRI databases across the world focused on psychiatric and neurological disorders</t>
        </is>
      </c>
      <c r="B2030">
        <f>IF(COUNTIF($A$1:A2029,
IF(ISNUMBER(MATCH(RIGHT(TRIM(A2029),1),{".",",",";",":","!","?"},0)),
LEFT(TRIM(A2029),LEN(TRIM(A2029))-1),
TRIM(A2029)
))=1,
"Not Duplicate",
"Duplicate")</f>
        <v/>
      </c>
      <c r="C2030">
        <f>_xlfn.IFNA(_xlfn.XLOOKUP(A2030, Table1[Title], Table1[Inclusion/Exclusion Decision]), "Added studies")</f>
        <v/>
      </c>
      <c r="D2030"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H2030" t="n">
        <v>2024</v>
      </c>
      <c r="I2030" t="n">
        <v>78</v>
      </c>
      <c r="J2030" t="n">
        <v>10</v>
      </c>
      <c r="M2030" t="inlineStr">
        <is>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t>
        </is>
      </c>
      <c r="P2030" t="inlineStr">
        <is>
          <t>10.1111/pcn.13717</t>
        </is>
      </c>
      <c r="R2030">
        <f>HYPERLINK("http://dx.doi.org/10.1111/pcn.13717","http://dx.doi.org/10.1111/pcn.13717")</f>
        <v/>
      </c>
      <c r="AD2030">
        <f>HYPERLINK("https%3A%2F%2Fwww.webofscience.com%2Fwos%2Fwoscc%2Ffull-record%2FWOS:001294200100001","View Full Record in Web of Science")</f>
        <v/>
      </c>
    </row>
    <row r="2031" hidden="1">
      <c r="A2031" t="inlineStr">
        <is>
          <t>Diagnosis of mental disorders using machine learning: Literature review and bibliometric mapping from 2012 to 2023</t>
        </is>
      </c>
      <c r="B2031">
        <f>IF(COUNTIF($A$1:A2030,
IF(ISNUMBER(MATCH(RIGHT(TRIM(A2030),1),{".",",",";",":","!","?"},0)),
LEFT(TRIM(A2030),LEN(TRIM(A2030))-1),
TRIM(A2030)
))=1,
"Not Duplicate",
"Duplicate")</f>
        <v/>
      </c>
      <c r="C2031">
        <f>_xlfn.IFNA(_xlfn.XLOOKUP(A2031, Table1[Title], Table1[Inclusion/Exclusion Decision]), "Added studies")</f>
        <v/>
      </c>
      <c r="D2031" t="inlineStr">
        <is>
          <t>Sharma, CM; Chariar, VM</t>
        </is>
      </c>
      <c r="H2031" t="n">
        <v>2024</v>
      </c>
      <c r="I2031" t="n">
        <v>10</v>
      </c>
      <c r="J2031" t="n">
        <v>12</v>
      </c>
      <c r="M2031" t="inlineStr">
        <is>
          <t>Background: Mental disorders (MDs) are becoming a leading burden in non-communicable diseases (NCDs). As per the World Health Organization's 2022 assessment report, there was a steep increase of 25 % in MDs during the COVID-19 pandemic. Early diagnosis of MDs can significantly improve treatment outcome and save disability-adjusted life years (DALYs). In recent times, the application of machine learning (ML) and deep learning (DL)) has shown promising results in the diagnosis of MDs, and the field has witnessed a huge research output in the form of research publications. Therefore, a bibliometric mapping along with a review of recent advancements is required. Methods: This study presents a bibliometric analysis and review of the research, published over the last 10 years. Literature searches were conducted in the Scopus database for the period from January 1, 2012, to June 9, 2023. The data was filtered and screened to include only relevant and reliable publications. A total of 2811 journal articles were found. The data was exported to a comma-separated value (CSV) format for further analysis. Furthermore, a review of 40 selected studies was performed. Results: The popularity of ML techniques in diagnosing MDs has been growing, with an annual research growth rate of 17.05 %. The Journal of Affective Disorders published the most documents (n = 97), while Wang Y. (n = 64) has published the most articles. Lotka's law is observed, with a minority of authors contributing the majority of publications. The top affiliating institutes are the West China Hospital of Sichuan University followed by the University of California, with China and the US dominating the top 10 institutes. While China has more publications, papers affiliated with the US receive more citations. Depression and schizophrenia are the primary focuses of ML and deep learning (DL) in mental disease detection. Co-occurrence network analysis reveals that ML is associated with depression, schizophrenia, autism, anxiety, ADHD, obsessivecompulsive disorder, and PTSD. Popular algorithms include support vector machine (SVM) classifier, decision tree classifier, and random forest classifier. Furthermore, DL is linked to neuroimaging techniques such as MRI, fMRI, and EEG, as well as bipolar disorder. Current research trends encompass DL, LSTM, generalized anxiety disorder, feature fusion, and convolutional neural networks.</t>
        </is>
      </c>
      <c r="P2031" t="inlineStr">
        <is>
          <t>10.1016/j.heliyon.2024.e32548</t>
        </is>
      </c>
      <c r="R2031">
        <f>HYPERLINK("http://dx.doi.org/10.1016/j.heliyon.2024.e32548","http://dx.doi.org/10.1016/j.heliyon.2024.e32548")</f>
        <v/>
      </c>
      <c r="AD2031">
        <f>HYPERLINK("https%3A%2F%2Fwww.webofscience.com%2Fwos%2Fwoscc%2Ffull-record%2FWOS:001253456100001","View Full Record in Web of Science")</f>
        <v/>
      </c>
    </row>
    <row r="2032" hidden="1">
      <c r="A2032" t="inlineStr">
        <is>
          <t>Precision medicine in substance use disorders: Integrating behavioral, environmental, and biological insights</t>
        </is>
      </c>
      <c r="B2032">
        <f>IF(COUNTIF($A$1:A2031,
IF(ISNUMBER(MATCH(RIGHT(TRIM(A2031),1),{".",",",";",":","!","?"},0)),
LEFT(TRIM(A2031),LEN(TRIM(A2031))-1),
TRIM(A2031)
))=1,
"Not Duplicate",
"Duplicate")</f>
        <v/>
      </c>
      <c r="C2032">
        <f>_xlfn.IFNA(_xlfn.XLOOKUP(A2032, Table1[Title], Table1[Inclusion/Exclusion Decision]), "Added studies")</f>
        <v/>
      </c>
      <c r="D2032" t="inlineStr">
        <is>
          <t>Guerrin, CGJ; Tesselaar, DRM; Booij, J; Schellekens, AFA; Homberg, JR</t>
        </is>
      </c>
      <c r="H2032" t="n">
        <v>2025</v>
      </c>
      <c r="I2032" t="n">
        <v>176</v>
      </c>
      <c r="M2032" t="inlineStr">
        <is>
          <t>Substance use disorders (SUD) are chronic, relapsing conditions marked by high variability in treatment response and frequent relapse. This variability arises from complex interactions among behavioral, environmental, and biological factors unique to each individual. Precision medicine, which tailors treatment to patient-specific characteristics, offers a promising avenue to address these challenges. This review explores key factors influencing SUD, including severity, comorbidities, drug use motives, polysubstance use, cognitive impairments, and biological and environmental influences. Advanced neuroimaging, such as MRI and PET, enables patient sub-typing by identifying altered brain mechanisms, including reward, relief, and cognitive pathways, and striatal dopamine D2/3 receptor binding. Pharmacogenetic and epigenetic studies uncover how variations in dopaminergic, serotoninergic, and opioidergic systems shape treatment outcomes. Emerging biomarkers, such as neurofilament light chain, offer non-invasive relapse monitoring. Multifactorial models integrating behavioral and neural markers outperform single-factor approaches in predicting treatment success. Machine learning refines these models, while longitudinal and preclinical studies support individualized care. Despite translational hurdles, precision medicine offers transformative potential for improving SUD treatment outcomes.</t>
        </is>
      </c>
      <c r="P2032" t="inlineStr">
        <is>
          <t>10.1016/j.neubiorev.2025.106311</t>
        </is>
      </c>
      <c r="R2032">
        <f>HYPERLINK("http://dx.doi.org/10.1016/j.neubiorev.2025.106311","http://dx.doi.org/10.1016/j.neubiorev.2025.106311")</f>
        <v/>
      </c>
      <c r="AD2032">
        <f>HYPERLINK("https%3A%2F%2Fwww.webofscience.com%2Fwos%2Fwoscc%2Ffull-record%2FWOS:001550294700001","View Full Record in Web of Science")</f>
        <v/>
      </c>
    </row>
    <row r="2033">
      <c r="A2033" t="inlineStr">
        <is>
          <t>Mapping neurodevelopmental diversity in executive function</t>
        </is>
      </c>
      <c r="B2033">
        <f>IF(COUNTIF($A$1:A2032,
IF(ISNUMBER(MATCH(RIGHT(TRIM(A2032),1),{".",",",";",":","!","?"},0)),
LEFT(TRIM(A2032),LEN(TRIM(A2032))-1),
TRIM(A2032)
))=1,
"Not Duplicate",
"Duplicate")</f>
        <v/>
      </c>
      <c r="C2033">
        <f>_xlfn.IFNA(_xlfn.XLOOKUP(A2033, Table1[Title], Table1[Inclusion/Exclusion Decision]), "Added studies")</f>
        <v/>
      </c>
      <c r="D2033" t="inlineStr">
        <is>
          <t>Mareva, S; Holmes, J</t>
        </is>
      </c>
      <c r="H2033" t="n">
        <v>2024</v>
      </c>
      <c r="I2033" t="n">
        <v>172</v>
      </c>
      <c r="M2033" t="inlineStr">
        <is>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(c) 2024 Elsevier Ltd. All rights reserved.</t>
        </is>
      </c>
      <c r="P2033" t="inlineStr">
        <is>
          <t>10.1016/j.cortex.2023.11.021</t>
        </is>
      </c>
      <c r="R2033">
        <f>HYPERLINK("http://dx.doi.org/10.1016/j.cortex.2023.11.021","http://dx.doi.org/10.1016/j.cortex.2023.11.021")</f>
        <v/>
      </c>
      <c r="AD2033">
        <f>HYPERLINK("https%3A%2F%2Fwww.webofscience.com%2Fwos%2Fwoscc%2Ffull-record%2FWOS:001184450000001","View Full Record in Web of Science")</f>
        <v/>
      </c>
    </row>
    <row r="2034">
      <c r="A2034" t="inlineStr">
        <is>
          <t>A novel audio-visual model with real-time gradient modulation for mental disorder detection</t>
        </is>
      </c>
      <c r="B2034">
        <f>IF(COUNTIF($A$1:A2033,
IF(ISNUMBER(MATCH(RIGHT(TRIM(A2033),1),{".",",",";",":","!","?"},0)),
LEFT(TRIM(A2033),LEN(TRIM(A2033))-1),
TRIM(A2033)
))=1,
"Not Duplicate",
"Duplicate")</f>
        <v/>
      </c>
      <c r="C2034">
        <f>_xlfn.IFNA(_xlfn.XLOOKUP(A2034, Table1[Title], Table1[Inclusion/Exclusion Decision]), "Added studies")</f>
        <v/>
      </c>
      <c r="D2034" t="inlineStr">
        <is>
          <t>Li, YC; Li, Y; Nair, R; Naqvi, SM</t>
        </is>
      </c>
      <c r="H2034" t="n">
        <v>2026</v>
      </c>
      <c r="I2034" t="n">
        <v>120</v>
      </c>
      <c r="K2034" t="inlineStr">
        <is>
          <t>B</t>
        </is>
      </c>
      <c r="M2034" t="inlineStr">
        <is>
          <t>Recently, mental disorders have emerged as one of the major contributors to global healthcare challenges. Deep learning methods based on fMRI and EEG have improved the efficiency and accuracy of detecting certain mental disorders. However, these methods often entail substantial costs for equipment and trained staff. Furthermore, most models are designed for specific mental disorders rather than serving as potential tools for widespread screening. This paper focuses on the emotional expression features of mental disorders and introduces a diagnosis model based on audio-visual. The proposed model incorporates a spatio-temporal (S-T) attention mechanism combined with Convolutional Neural Networks (CNNs) and employs Real-Time Gradient Modulation (RTGM). This model effectively captures audio-visual features while dynamically adjusting the contributions of both modalities during training to optimize performance for two mental disorders. Additionally, we introduce dynamically varying Gaussian noise to prevent potential degradation of generalization ability caused by modulation. The effectiveness and feasibility of the proposed model are validated through comparative analyses of various networks, fusion strategies, and modulation methods across three datasets focused on the diagnosis and analysis of two mental disorders: ADHD and depression. The proposed model demonstrates state-of-the-art performance, achieving over 90% accuracy for ADHD classification and improving depression score estimation on AVEC 2013 and AVEC 2014.</t>
        </is>
      </c>
      <c r="P2034" t="inlineStr">
        <is>
          <t>10.1016/j.bspc.2026.110164</t>
        </is>
      </c>
      <c r="R2034">
        <f>HYPERLINK("http://dx.doi.org/10.1016/j.bspc.2026.110164","http://dx.doi.org/10.1016/j.bspc.2026.110164")</f>
        <v/>
      </c>
      <c r="AD2034">
        <f>HYPERLINK("https%3A%2F%2Fwww.webofscience.com%2Fwos%2Fwoscc%2Ffull-record%2FWOS:001728394500001","View Full Record in Web of Science")</f>
        <v/>
      </c>
    </row>
    <row r="2035">
      <c r="A2035" t="inlineStr">
        <is>
          <t>Machine Learning Models Identify Multimodal Measurements Highly Predictive of Transdiagnostic Symptom Severity for Mood, Anhedonia, and Anxiety</t>
        </is>
      </c>
      <c r="B2035">
        <f>IF(COUNTIF($A$1:A2034,
IF(ISNUMBER(MATCH(RIGHT(TRIM(A2034),1),{".",",",";",":","!","?"},0)),
LEFT(TRIM(A2034),LEN(TRIM(A2034))-1),
TRIM(A2034)
))=1,
"Not Duplicate",
"Duplicate")</f>
        <v/>
      </c>
      <c r="C2035">
        <f>_xlfn.IFNA(_xlfn.XLOOKUP(A2035, Table1[Title], Table1[Inclusion/Exclusion Decision]), "Added studies")</f>
        <v/>
      </c>
      <c r="D2035" t="inlineStr">
        <is>
          <t>Mellem, MS; Liu, YL; Gonzalez, H; Kollada, M; Martin, WJ; Ahammad, P</t>
        </is>
      </c>
      <c r="H2035" t="n">
        <v>2020</v>
      </c>
      <c r="I2035" t="n">
        <v>5</v>
      </c>
      <c r="J2035" t="n">
        <v>1</v>
      </c>
      <c r="M2035"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t>
        </is>
      </c>
      <c r="P2035" t="inlineStr">
        <is>
          <t>10.1016/j.bpsc.2019.07.007</t>
        </is>
      </c>
      <c r="R2035">
        <f>HYPERLINK("http://dx.doi.org/10.1016/j.bpsc.2019.07.007","http://dx.doi.org/10.1016/j.bpsc.2019.07.007")</f>
        <v/>
      </c>
      <c r="AD2035">
        <f>HYPERLINK("https%3A%2F%2Fwww.webofscience.com%2Fwos%2Fwoscc%2Ffull-record%2FWOS:000505806400008","View Full Record in Web of Science")</f>
        <v/>
      </c>
    </row>
    <row r="2036" hidden="1">
      <c r="A2036" t="inlineStr">
        <is>
          <t>Constructing Features for Screening Neurodevelopmental Disorders Using Grammatical Evolution</t>
        </is>
      </c>
      <c r="B2036">
        <f>IF(COUNTIF($A$1:A2035,
IF(ISNUMBER(MATCH(RIGHT(TRIM(A2035),1),{".",",",";",":","!","?"},0)),
LEFT(TRIM(A2035),LEN(TRIM(A2035))-1),
TRIM(A2035)
))=1,
"Not Duplicate",
"Duplicate")</f>
        <v/>
      </c>
      <c r="C2036">
        <f>_xlfn.IFNA(_xlfn.XLOOKUP(A2036, Table1[Title], Table1[Inclusion/Exclusion Decision]), "Added studies")</f>
        <v/>
      </c>
      <c r="D2036" t="inlineStr">
        <is>
          <t>Toki, EI; Tatsis, G; Pange, J; Tsoulos, IG</t>
        </is>
      </c>
      <c r="H2036" t="n">
        <v>2024</v>
      </c>
      <c r="I2036" t="n">
        <v>14</v>
      </c>
      <c r="J2036" t="n">
        <v>1</v>
      </c>
      <c r="M2036" t="inlineStr">
        <is>
          <t>Featured Application This study is part of an ongoing research project titled Smart Computing Models, Sensors, and Early diagnostic speech and language deficiencies indicators in Child Communication, with the acronym SmartSpeech. The SmartSpeech project aims to assist clinicians in decision making regarding early diagnosis for children with neurodevelopmental disorders. SmartSpeech employs a serious game designed explicitly by the interdisciplinary team for this project, with activities aiming to evaluate the child's developmental profile. The game is implemented in a tablet application and utilizes voice, and biomarkers of heart rate and gaze, for additional physiological measurements. A back-end system supports user registration, data collection, data analysis, and decision making. The potential application of this work is to allow the SmartSpeech machine learning model to better capture underlying patterns in the data, determine the most effective feature construction techniques for the given problem, and employ the results of this study to enhance the screening automated prediction results of the machine learning model in neurodevelopmental disorders.Abstract Developmental domains refer to different areas of a child's growth and maturation, including physical, language, cognitive, and social-emotional skills. Understanding these domains helps parents, caregivers, and professionals track a child's progress and identify potential areas of concern. Nevertheless, due to the high level of heterogeneity and overlap, neurodevelopmental disorders may go undiagnosed in children for a crucial period. Detecting neurodevelopmental disorders at an early stage is fundamental. Digital tools like artificial intelligence can help clinicians with the early detection process. To achieve this, a new method has been proposed that creates artificial features from the original ones derived from the SmartSpeech project, using a feature construction procedure guided by the Grammatical Evolution technique. The new features from a machine learning model are used to predict neurodevelopmental disorders. Comparative experiments demonstrated that using the feature creation method outperformed other machine learning methods for predicting neurodevelopmental disorders. In many cases, the reduction in the test error reaches up to 65% to the next better one.</t>
        </is>
      </c>
      <c r="P2036" t="inlineStr">
        <is>
          <t>10.3390/app14010305</t>
        </is>
      </c>
      <c r="R2036">
        <f>HYPERLINK("http://dx.doi.org/10.3390/app14010305","http://dx.doi.org/10.3390/app14010305")</f>
        <v/>
      </c>
      <c r="AD2036">
        <f>HYPERLINK("https%3A%2F%2Fwww.webofscience.com%2Fwos%2Fwoscc%2Ffull-record%2FWOS:001139335000001","View Full Record in Web of Science")</f>
        <v/>
      </c>
    </row>
    <row r="2037">
      <c r="A2037" t="inlineStr">
        <is>
          <t>Pathways and challenges in the clinical translational of radiopharmaceuticals for pediatric investigations</t>
        </is>
      </c>
      <c r="B2037">
        <f>IF(COUNTIF($A$1:A2036,
IF(ISNUMBER(MATCH(RIGHT(TRIM(A2036),1),{".",",",";",":","!","?"},0)),
LEFT(TRIM(A2036),LEN(TRIM(A2036))-1),
TRIM(A2036)
))=1,
"Not Duplicate",
"Duplicate")</f>
        <v/>
      </c>
      <c r="C2037">
        <f>_xlfn.IFNA(_xlfn.XLOOKUP(A2037, Table1[Title], Table1[Inclusion/Exclusion Decision]), "Added studies")</f>
        <v/>
      </c>
      <c r="D2037" t="inlineStr">
        <is>
          <t>Stauff, E; Karimi, H; Kecskemethy, HH; Shaffer, TH; Vali, R; Averill, LW; Yue, XY</t>
        </is>
      </c>
      <c r="H2037" t="n">
        <v>2025</v>
      </c>
      <c r="I2037" t="n">
        <v>12</v>
      </c>
      <c r="M2037" t="inlineStr">
        <is>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t>
        </is>
      </c>
      <c r="P2037" t="inlineStr">
        <is>
          <t>10.3389/fmed.2025.1658588</t>
        </is>
      </c>
      <c r="R2037">
        <f>HYPERLINK("http://dx.doi.org/10.3389/fmed.2025.1658588","http://dx.doi.org/10.3389/fmed.2025.1658588")</f>
        <v/>
      </c>
      <c r="AD2037">
        <f>HYPERLINK("https%3A%2F%2Fwww.webofscience.com%2Fwos%2Fwoscc%2Ffull-record%2FWOS:001619438900001","View Full Record in Web of Science")</f>
        <v/>
      </c>
    </row>
    <row r="2038" hidden="1">
      <c r="A2038" t="inlineStr">
        <is>
          <t>Meeting the Unmet Needs of Individuals With Mental Disorders: Scoping Review on Peer-to-Peer Web-Based Interactions</t>
        </is>
      </c>
      <c r="B2038">
        <f>IF(COUNTIF($A$1:A2037,
IF(ISNUMBER(MATCH(RIGHT(TRIM(A2037),1),{".",",",";",":","!","?"},0)),
LEFT(TRIM(A2037),LEN(TRIM(A2037))-1),
TRIM(A2037)
))=1,
"Not Duplicate",
"Duplicate")</f>
        <v/>
      </c>
      <c r="C2038">
        <f>_xlfn.IFNA(_xlfn.XLOOKUP(A2038, Table1[Title], Table1[Inclusion/Exclusion Decision]), "Added studies")</f>
        <v/>
      </c>
      <c r="D2038" t="inlineStr">
        <is>
          <t>Storman, D; Jemiolo, P; Swierz, MJ; Sawiec, Z; Antonowicz, E; Prokop-Dorner, A; Gotfryd-Burzynska, M; Bala, MM</t>
        </is>
      </c>
      <c r="H2038" t="n">
        <v>2022</v>
      </c>
      <c r="I2038" t="n">
        <v>9</v>
      </c>
      <c r="J2038" t="n">
        <v>12</v>
      </c>
      <c r="M2038" t="inlineStr">
        <is>
          <t>Background: An increasing number of online support groups are providing advice and information on topics related to mental health. Objective: This study aimed to investigate the needs that internet users meet through peer-to-peer interactions. Methods: A search of 4 databases was performed until August 15, 2022. Qualitative or mixed methods (ie, qualitative and quantitative) studies investigating interactions among internet users with mental disorders were included. The phi coefficient was used and machine learning techniques were applied to investigate the associations between the type of mental disorders and web-based interactions linked to seeking help or support. Results: Of the 13,098 identified records, 44 studies (analyzed in 54 study-disorder pairs) that assessed 82,091 users and 293,103 posts were included. The most frequent interactions were noted for people with eating disorders (14/54, 26%), depression (12/54, 22%), and psychoactive substance use disorders (9/54, 17%). We grouped interactions between users into 42 codes, with the empathy or compassion code being the most common (41/54, 76%). The most frequently coexisting codes were request for information and network (35 times; phi=0.5; P&lt;.001). The algorithms that provided the best accuracy in classifying disorders by interactions were decision trees (44/54, 81%) and logistic regression (40/54, 74%). The included studies were of moderate quality. Conclusions: People with mental disorders mostly use the internet to seek support, find answers to their questions, and chat. The results of this analysis should be interpreted as a proof of concept. More data on web-based interactions among these people might help apply machine learning methods to develop a tool that might facilitate screening or even support mental health assessment.</t>
        </is>
      </c>
      <c r="P2038" t="inlineStr">
        <is>
          <t>10.2196/36056</t>
        </is>
      </c>
      <c r="R2038">
        <f>HYPERLINK("http://dx.doi.org/10.2196/36056","http://dx.doi.org/10.2196/36056")</f>
        <v/>
      </c>
      <c r="AD2038">
        <f>HYPERLINK("https%3A%2F%2Fwww.webofscience.com%2Fwos%2Fwoscc%2Ffull-record%2FWOS:000974468600002","View Full Record in Web of Science")</f>
        <v/>
      </c>
    </row>
    <row r="2039">
      <c r="A2039" t="inlineStr">
        <is>
          <t>Prediction of Autism Risk From Family Medical History Data Using Machine Learning: A National Cohort Study From Denmark</t>
        </is>
      </c>
      <c r="B2039">
        <f>IF(COUNTIF($A$1:A2038,
IF(ISNUMBER(MATCH(RIGHT(TRIM(A2038),1),{".",",",";",":","!","?"},0)),
LEFT(TRIM(A2038),LEN(TRIM(A2038))-1),
TRIM(A2038)
))=1,
"Not Duplicate",
"Duplicate")</f>
        <v/>
      </c>
      <c r="C2039">
        <f>_xlfn.IFNA(_xlfn.XLOOKUP(A2039, Table1[Title], Table1[Inclusion/Exclusion Decision]), "Added studies")</f>
        <v/>
      </c>
      <c r="D2039" t="inlineStr">
        <is>
          <t>Ejlskov, L; Wulff, JN; Kalkbrenner, A; Ladd-Acosta, C; Fallin, MD; Agerbo, E; Mortensen, PB; Lee, BK; Schendel, D</t>
        </is>
      </c>
      <c r="H2039" t="n">
        <v>2021</v>
      </c>
      <c r="I2039" t="n">
        <v>1</v>
      </c>
      <c r="J2039" t="n">
        <v>2</v>
      </c>
      <c r="M2039" t="inlineStr">
        <is>
          <t>BACKGROUND: A family history of specific disorders (e.g., autism, depression, epilepsy) has been linked to risk for autism spectrum disorder (ASD). This study examines whether family history data could be used for ASD risk prediction.METHODS: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ASD.RESULTS: The best-performing model comprised 41 indicators: eight mental conditions (e.g., ASD, attention-deficit/ 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14.0-17.1) increased ASD risk compared with the lowest score group, which had 0.6% ASD prevalence. In contrast, individuals with a full sibling with ASD had 9.5% ASD prevalence and a 6.1-fold (95% confidence interval, 5.9-6.4)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t>
        </is>
      </c>
      <c r="P2039" t="inlineStr">
        <is>
          <t>10.1016/j.bpsgos.2021.04.007</t>
        </is>
      </c>
      <c r="R2039">
        <f>HYPERLINK("http://dx.doi.org/10.1016/j.bpsgos.2021.04.007","http://dx.doi.org/10.1016/j.bpsgos.2021.04.007")</f>
        <v/>
      </c>
      <c r="AD2039">
        <f>HYPERLINK("https%3A%2F%2Fwww.webofscience.com%2Fwos%2Fwoscc%2Ffull-record%2FWOS:001052856100010","View Full Record in Web of Science")</f>
        <v/>
      </c>
    </row>
    <row r="2040" hidden="1">
      <c r="A2040" t="inlineStr">
        <is>
          <t>Abnormal structural and functional network topological properties associated with left prefrontal, parietal, and occipital cortices significantly predict childhood TBI-related attention deficits: A semi-supervised deep learning study</t>
        </is>
      </c>
      <c r="B2040">
        <f>IF(COUNTIF($A$1:A2039,
IF(ISNUMBER(MATCH(RIGHT(TRIM(A2039),1),{".",",",";",":","!","?"},0)),
LEFT(TRIM(A2039),LEN(TRIM(A2039))-1),
TRIM(A2039)
))=1,
"Not Duplicate",
"Duplicate")</f>
        <v/>
      </c>
      <c r="C2040">
        <f>_xlfn.IFNA(_xlfn.XLOOKUP(A2040, Table1[Title], Table1[Inclusion/Exclusion Decision]), "Added studies")</f>
        <v/>
      </c>
      <c r="D2040" t="inlineStr">
        <is>
          <t>Cao, M; Wu, K; Halperin, JM; Li, XB</t>
        </is>
      </c>
      <c r="H2040" t="n">
        <v>2023</v>
      </c>
      <c r="I2040" t="n">
        <v>17</v>
      </c>
      <c r="M2040" t="inlineStr">
        <is>
          <t>IntroductionTraumatic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t>
        </is>
      </c>
      <c r="P2040" t="inlineStr">
        <is>
          <t>10.3389/fnins.2023.1128646</t>
        </is>
      </c>
      <c r="R2040">
        <f>HYPERLINK("http://dx.doi.org/10.3389/fnins.2023.1128646","http://dx.doi.org/10.3389/fnins.2023.1128646")</f>
        <v/>
      </c>
      <c r="AD2040">
        <f>HYPERLINK("https%3A%2F%2Fwww.webofscience.com%2Fwos%2Fwoscc%2Ffull-record%2FWOS:000949161800001","View Full Record in Web of Science")</f>
        <v/>
      </c>
    </row>
    <row r="2041">
      <c r="A2041" t="inlineStr">
        <is>
          <t>Genome-Wide Association Study of Treatment-Resistant Depression: Shared Biology With Metabolic Traits</t>
        </is>
      </c>
      <c r="B2041">
        <f>IF(COUNTIF($A$1:A2040,
IF(ISNUMBER(MATCH(RIGHT(TRIM(A2040),1),{".",",",";",":","!","?"},0)),
LEFT(TRIM(A2040),LEN(TRIM(A2040))-1),
TRIM(A2040)
))=1,
"Not Duplicate",
"Duplicate")</f>
        <v/>
      </c>
      <c r="C2041">
        <f>_xlfn.IFNA(_xlfn.XLOOKUP(A2041, Table1[Title], Table1[Inclusion/Exclusion Decision]), "Added studies")</f>
        <v/>
      </c>
      <c r="D2041" t="inlineStr">
        <is>
          <t>Kang, J; Castro, VM; Ripperger, M; Venkatesh, S; Burstein, D; Linner, RK; Rocha, DB; Hu, YR; Wilimitis, D; Morley, T; Han, LD; Kim, RY; Feng, YCA; Ge, T; Heckers, S; Voloudakis, G; Chabris, C; Roussos, P; McCoy, TH Jr; Walsh, CG; Perlis, RH; Ruderfer, DM</t>
        </is>
      </c>
      <c r="H2041" t="n">
        <v>2024</v>
      </c>
      <c r="I2041" t="n">
        <v>181</v>
      </c>
      <c r="J2041" t="n">
        <v>7</v>
      </c>
      <c r="M2041" t="inlineStr">
        <is>
          <t>Objective: Treatment-resistant depression (TRD) occurs in roughly one-third of all individuals with major depressive disorder (MDD). Although research has suggested a significant common variant genetic component of liability to TRD, with heritability estimated at 8% when compared with nontreatment-resistant MDD, no replicated genetic loci have been identified, and the genetic architecture of TRD remains unclear. A key barrier to this work has been the paucity of adequately powered cohorts for investigation, largely because of the challenge in prospectively investigating this phenotype. The objective of this study was to perform a wellpowered genetic study of TRD. Methods: Using receipt of electroconvulsive therapy (ECT) as a surrogate for TRD, the authors applied standard machine learning methods to electronic health record data to derive predicted probabilities of receiving ECT. These probabilities were then applied as a quantitative trait in a genome-wide association study of 154,433 genotyped patients across four large biobanks. Results: Heritability estimates ranged from 2% to 4.2%, and significant genetic overlap was observed with cognition, attention deficit hyperactivity disorder, schizophrenia, alcohol and smoking traits, and body mass index. Two genome-wide significant loci were identified, both previously implicated in metabolic traits, suggesting shared biology and potential pharmacological implications. Conclusions: This work provides support for the utility of estimation of disease probability for genomic investigation and provides insights into the genetic architecture and biology of TRD.</t>
        </is>
      </c>
      <c r="P2041" t="inlineStr">
        <is>
          <t>10.1176/appi.ajp.20230247</t>
        </is>
      </c>
      <c r="R2041">
        <f>HYPERLINK("http://dx.doi.org/10.1176/appi.ajp.20230247","http://dx.doi.org/10.1176/appi.ajp.20230247")</f>
        <v/>
      </c>
      <c r="AD2041">
        <f>HYPERLINK("https%3A%2F%2Fwww.webofscience.com%2Fwos%2Fwoscc%2Ffull-record%2FWOS:001280771400012","View Full Record in Web of Science")</f>
        <v/>
      </c>
    </row>
    <row r="2042" hidden="1">
      <c r="A2042" t="inlineStr">
        <is>
          <t>Classification of Children With Autism and Typical Development Using Eye-Tracking Data From Face-to-Face Conversations: Machine Learning Model Development and Performance Evaluation</t>
        </is>
      </c>
      <c r="B2042">
        <f>IF(COUNTIF($A$1:A2041,
IF(ISNUMBER(MATCH(RIGHT(TRIM(A2041),1),{".",",",";",":","!","?"},0)),
LEFT(TRIM(A2041),LEN(TRIM(A2041))-1),
TRIM(A2041)
))=1,
"Not Duplicate",
"Duplicate")</f>
        <v/>
      </c>
      <c r="C2042">
        <f>_xlfn.IFNA(_xlfn.XLOOKUP(A2042, Table1[Title], Table1[Inclusion/Exclusion Decision]), "Added studies")</f>
        <v/>
      </c>
      <c r="D2042" t="inlineStr">
        <is>
          <t>Zhao, Z; Tang, HM; Zhang, XB; Qu, XD; Hu, XY; Lu, JP</t>
        </is>
      </c>
      <c r="H2042" t="n">
        <v>2021</v>
      </c>
      <c r="I2042" t="n">
        <v>23</v>
      </c>
      <c r="J2042" t="n">
        <v>8</v>
      </c>
      <c r="M2042" t="inlineStr">
        <is>
          <t>Background: Previous studies have shown promising results in identifying individuals with autism spectrum disorder (ASD) by applying machine learning (ML) to eye-tracking data collected while participants viewed varying images (ie, pictures, videos, and web pages). Although gaze behavior is known to differ between face-to-face interaction and image-viewing tasks, no study has investigated whether eye-tracking data from face-to-face conversations can also accurately identify individuals with ASD. Objective: The objective of this study was to examine whether eye-tracking data from face-to-face conversations could classify children with ASD and typical development (TD). We further investigated whether combining features on visual fixation and length of conversation would achieve better classification performance. Methods: Eye tracking was performed on children with ASD and TD while they were engaged in face-to-face conversations (including 4 conversational sessions) with an interviewer. By implementing forward feature selection, four ML classifiers were used to determine the maximum classification accuracy and the corresponding features: support vector machine (SVM), linear discriminant analysis, decision tree, and random forest. Results: A maximum classification accuracy of 92.31% was achieved with the SVM classifier by combining features on both visual fixation and session length. The classification accuracy of combined features was higher than that obtained using visual fixation features (maximum classification accuracy 84.62%) or session length (maximum classification accuracy 84.62%) alone. Conclusions: Eye-tracking data from face-to-face conversations could accurately classify children with ASD and TD, suggesting that ASD might be objectively screened in everyday social interactions. However, these results will need to be validated with a larger sample of individuals with ASD (varying in severity and balanced sex ratio) using data collected from different modalities (eg, eye tracking, kinematic, electroencephalogram, and neuroimaging). In addition, individuals with other clinical conditions (eg, developmental delay and attention deficit hyperactivity disorder) should be included in similar ML studies for detecting ASD.</t>
        </is>
      </c>
      <c r="P2042" t="inlineStr">
        <is>
          <t>10.2196/29328</t>
        </is>
      </c>
      <c r="R2042">
        <f>HYPERLINK("http://dx.doi.org/10.2196/29328","http://dx.doi.org/10.2196/29328")</f>
        <v/>
      </c>
      <c r="AD2042">
        <f>HYPERLINK("https%3A%2F%2Fwww.webofscience.com%2Fwos%2Fwoscc%2Ffull-record%2FWOS:000689731100010","View Full Record in Web of Science")</f>
        <v/>
      </c>
    </row>
    <row r="2043" hidden="1">
      <c r="A2043" t="inlineStr">
        <is>
          <t>Evaluation of Risk of Bias in Neuroimaging-Based Artificial Intelligence Models for Psychiatric Diagnosis: A Systematic Review</t>
        </is>
      </c>
      <c r="B2043">
        <f>IF(COUNTIF($A$1:A2042,
IF(ISNUMBER(MATCH(RIGHT(TRIM(A2042),1),{".",",",";",":","!","?"},0)),
LEFT(TRIM(A2042),LEN(TRIM(A2042))-1),
TRIM(A2042)
))=1,
"Not Duplicate",
"Duplicate")</f>
        <v/>
      </c>
      <c r="C2043">
        <f>_xlfn.IFNA(_xlfn.XLOOKUP(A2043, Table1[Title], Table1[Inclusion/Exclusion Decision]), "Added studies")</f>
        <v/>
      </c>
      <c r="D2043" t="inlineStr">
        <is>
          <t>Chen, ZY; Liu, XR; Yang, QW; Wang, YJ; Miao, K; Gong, Z; Yu, Y; Leonov, A; Liu, CL; Feng, ZZ; Chuan-Peng, H</t>
        </is>
      </c>
      <c r="H2043" t="n">
        <v>2023</v>
      </c>
      <c r="I2043" t="n">
        <v>6</v>
      </c>
      <c r="J2043" t="n">
        <v>3</v>
      </c>
      <c r="M2043"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was poorest for the technical assessment domain with 39.9% (95% CI, 38.8%-41.1%). CONCLUSIONS AND RELEVANCE This systematic review found that the clinical applicability and feasibility of neuroimaging-based AI models for psychiatric diagnosis were challenged by a high ROB and poor reporting quality. Particularly in the analysis domain, ROB in AI diagnostic models should be addressed before clinical application.</t>
        </is>
      </c>
      <c r="P2043" t="inlineStr">
        <is>
          <t>10.1001/jamanetworkopen.2023.1671</t>
        </is>
      </c>
      <c r="R2043">
        <f>HYPERLINK("http://dx.doi.org/10.1001/jamanetworkopen.2023.1671","http://dx.doi.org/10.1001/jamanetworkopen.2023.1671")</f>
        <v/>
      </c>
      <c r="AD2043">
        <f>HYPERLINK("https%3A%2F%2Fwww.webofscience.com%2Fwos%2Fwoscc%2Ffull-record%2FWOS:001051536600005","View Full Record in Web of Science")</f>
        <v/>
      </c>
    </row>
    <row r="2044">
      <c r="A2044" t="inlineStr">
        <is>
          <t>The Use of Generative Adversarial Network and Graph Convolution Network for Neuroimaging-Based Diagnostic Classification</t>
        </is>
      </c>
      <c r="B2044">
        <f>IF(COUNTIF($A$1:A2043,
IF(ISNUMBER(MATCH(RIGHT(TRIM(A2043),1),{".",",",";",":","!","?"},0)),
LEFT(TRIM(A2043),LEN(TRIM(A2043))-1),
TRIM(A2043)
))=1,
"Not Duplicate",
"Duplicate")</f>
        <v/>
      </c>
      <c r="C2044">
        <f>_xlfn.IFNA(_xlfn.XLOOKUP(A2044, Table1[Title], Table1[Inclusion/Exclusion Decision]), "Added studies")</f>
        <v/>
      </c>
      <c r="D2044" t="inlineStr">
        <is>
          <t>Huynh, N; Yan, D; Ma, YE; Wu, SB; Long, C; Sami, MT; Almudaifer, A; Jiang, Z; Chen, HQ; Dretsch, MN; Denney, TS; Deshpande, R; Deshpande, G</t>
        </is>
      </c>
      <c r="H2044" t="n">
        <v>2024</v>
      </c>
      <c r="I2044" t="n">
        <v>14</v>
      </c>
      <c r="J2044" t="n">
        <v>5</v>
      </c>
      <c r="M2044"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t>
        </is>
      </c>
      <c r="P2044" t="inlineStr">
        <is>
          <t>10.3390/brainsci14050456</t>
        </is>
      </c>
      <c r="R2044">
        <f>HYPERLINK("http://dx.doi.org/10.3390/brainsci14050456","http://dx.doi.org/10.3390/brainsci14050456")</f>
        <v/>
      </c>
      <c r="AD2044">
        <f>HYPERLINK("https%3A%2F%2Fwww.webofscience.com%2Fwos%2Fwoscc%2Ffull-record%2FWOS:001232267100001","View Full Record in Web of Science")</f>
        <v/>
      </c>
    </row>
    <row r="2045" hidden="1">
      <c r="A2045" t="inlineStr">
        <is>
          <t>Transdiagnostic Brain Mapping in Developmental Disorders</t>
        </is>
      </c>
      <c r="B2045">
        <f>IF(COUNTIF($A$1:A2044,
IF(ISNUMBER(MATCH(RIGHT(TRIM(A2044),1),{".",",",";",":","!","?"},0)),
LEFT(TRIM(A2044),LEN(TRIM(A2044))-1),
TRIM(A2044)
))=1,
"Not Duplicate",
"Duplicate")</f>
        <v/>
      </c>
      <c r="C2045">
        <f>_xlfn.IFNA(_xlfn.XLOOKUP(A2045, Table1[Title], Table1[Inclusion/Exclusion Decision]), "Added studies")</f>
        <v/>
      </c>
      <c r="D2045" t="inlineStr">
        <is>
          <t>Siugzdaite, R; Bathelt, J; Holmes, J; Astle, DE</t>
        </is>
      </c>
      <c r="H2045" t="n">
        <v>2020</v>
      </c>
      <c r="I2045" t="n">
        <v>30</v>
      </c>
      <c r="J2045" t="n">
        <v>7</v>
      </c>
      <c r="M2045" t="inlineStr">
        <is>
          <t>Childhood learning difficulties and developmental disorders are common, but progress toward understanding their underlying brain mechanisms has been slow. Structural neuroimaging, cognitive, and learning data were collected from 479 children (299 boys, ranging in age from 62 to 223 months), 337 of whom had been referred to the study on the basis of learning-related cognitive problems. Machine learning identified different cognitive profiles within the sample, and hold-out cross-validation showed that these profiles were significantly associated with children's learning ability. The same machine learning approach was applied to cortical morphology data to identify different brain profiles. Hold-out cross-validation demonstrated that these were significantly associated with children's cognitive profiles. Crucially, these mappings were not one-to-one. The same neural profile could be associated with different cognitive impairments across different children. One possibility is that the organization of some children's brains is less susceptible to local deficits. This was tested by using diffusion-weighted imaging (DWI) to construct whole-brain white-matter connectomes. A simulated attack on each child's connectome revealed that some brain networks were strongly organized around highly connected hubs. Children with these networks had only selective cognitive impairments or no cognitive impairments at all. By contrast, the same attacks had a significantly different impact on some children's networks, because their brain efficiency was less critically dependent on hubs. These children had the most widespread and severe cognitive impairments. On this basis, we propose a new framework in which the nature and mechanisms of brain-to-cognition relationships are moderated by the organizational context of the overall network.</t>
        </is>
      </c>
      <c r="P2045" t="inlineStr">
        <is>
          <t>10.1016/j.cub.2020.01.078</t>
        </is>
      </c>
      <c r="R2045">
        <f>HYPERLINK("http://dx.doi.org/10.1016/j.cub.2020.01.078","http://dx.doi.org/10.1016/j.cub.2020.01.078")</f>
        <v/>
      </c>
      <c r="AD2045">
        <f>HYPERLINK("https%3A%2F%2Fwww.webofscience.com%2Fwos%2Fwoscc%2Ffull-record%2FWOS:000527844000026","View Full Record in Web of Science")</f>
        <v/>
      </c>
    </row>
    <row r="2046">
      <c r="A2046" t="inlineStr">
        <is>
          <t>The emerging landscape of brain glycosylation: from molecular complexity to therapeutic potential</t>
        </is>
      </c>
      <c r="B2046">
        <f>IF(COUNTIF($A$1:A2045,
IF(ISNUMBER(MATCH(RIGHT(TRIM(A2045),1),{".",",",";",":","!","?"},0)),
LEFT(TRIM(A2045),LEN(TRIM(A2045))-1),
TRIM(A2045)
))=1,
"Not Duplicate",
"Duplicate")</f>
        <v/>
      </c>
      <c r="C2046">
        <f>_xlfn.IFNA(_xlfn.XLOOKUP(A2046, Table1[Title], Table1[Inclusion/Exclusion Decision]), "Added studies")</f>
        <v/>
      </c>
      <c r="D2046" t="inlineStr">
        <is>
          <t>Seo, Y; Park, JE; Yu, JY; Lee, B; Yoon, JH; An, HJ</t>
        </is>
      </c>
      <c r="H2046" t="n">
        <v>2025</v>
      </c>
      <c r="I2046" t="n">
        <v>57</v>
      </c>
      <c r="J2046" t="n">
        <v>10</v>
      </c>
      <c r="M2046" t="inlineStr">
        <is>
          <t>Glycosylation functions as a pivotal posttranslational modification in proteins and as a distinct biosynthetic process in lipids. In the brain, it plays essential roles in development, function and homeostasis by modulating protein folding, receptor trafficking and intercellular communication. Although glycans constitute less than 1% of the brain's mass, their impact is disproportionately profound. Recent technological advances have uncovered the essential contributions of both protein- and lipid-bound glycans, including N-glycans, O-glycans and gangliosides, to brain physiology and disease. Here we explore the emerging landscape of brain glycosylation, highlighting its distinct roles in neurodevelopment, synaptic organization and immune regulation. Aberrant glycosylation has been implicated in neurodegenerative diseases (for example, Alzheimer's and Parkinson's), psychiatric disorders (for example, depression and schizophrenia) and neurodevelopmental conditions (for example, autism spectrum disorders, attention deficit hyperactivity disorder and dystroglycanopathies). We summarize recent breakthroughs in glycomics technologies, including glycan enrichment, liquid chromatography-tandem mass spectrometry, MALDI-based imaging mass spectrometry and high-throughput omics, which enable molecular and spatial mapping of brain glycosylation. Artificial-intelligence-driven bioinformatics and multi-omics integration are rapidly opening new avenues for deciphering glycan-mediated regulation in brain health and disease. Together, these developments position brain glycosylation as a transformative frontier in neuroscience, with the potential to yield novel diagnostic biomarkers and therapeutic strategies for complex brain disorders.</t>
        </is>
      </c>
      <c r="P2046" t="inlineStr">
        <is>
          <t>10.1038/s12276-025-01560-8</t>
        </is>
      </c>
      <c r="R2046">
        <f>HYPERLINK("http://dx.doi.org/10.1038/s12276-025-01560-8","http://dx.doi.org/10.1038/s12276-025-01560-8")</f>
        <v/>
      </c>
      <c r="AD2046">
        <f>HYPERLINK("https%3A%2F%2Fwww.webofscience.com%2Fwos%2Fwoscc%2Ffull-record%2FWOS:001592715300001","View Full Record in Web of Science")</f>
        <v/>
      </c>
    </row>
    <row r="2047">
      <c r="A2047" t="inlineStr">
        <is>
          <t>Automated Autism Assessment With Multimodal Data and Ensemble Learning: A Scalable and Consistent Robot-Enhanced Therapy Framework</t>
        </is>
      </c>
      <c r="B2047">
        <f>IF(COUNTIF($A$1:A2046,
IF(ISNUMBER(MATCH(RIGHT(TRIM(A2046),1),{".",",",";",":","!","?"},0)),
LEFT(TRIM(A2046),LEN(TRIM(A2046))-1),
TRIM(A2046)
))=1,
"Not Duplicate",
"Duplicate")</f>
        <v/>
      </c>
      <c r="C2047">
        <f>_xlfn.IFNA(_xlfn.XLOOKUP(A2047, Table1[Title], Table1[Inclusion/Exclusion Decision]), "Added studies")</f>
        <v/>
      </c>
      <c r="D2047" t="inlineStr">
        <is>
          <t>Hassan, I; Nahid, N; Islam, M; Hossain, S; Schuller, B; Ahad, MAR</t>
        </is>
      </c>
      <c r="H2047" t="n">
        <v>2025</v>
      </c>
      <c r="I2047" t="n">
        <v>33</v>
      </c>
      <c r="M2047" t="inlineStr">
        <is>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t>
        </is>
      </c>
      <c r="P2047" t="inlineStr">
        <is>
          <t>10.1109/TNSRE.2025.3546519</t>
        </is>
      </c>
      <c r="R2047">
        <f>HYPERLINK("http://dx.doi.org/10.1109/TNSRE.2025.3546519","http://dx.doi.org/10.1109/TNSRE.2025.3546519")</f>
        <v/>
      </c>
      <c r="AD2047">
        <f>HYPERLINK("https%3A%2F%2Fwww.webofscience.com%2Fwos%2Fwoscc%2Ffull-record%2FWOS:001457448100005","View Full Record in Web of Science")</f>
        <v/>
      </c>
    </row>
    <row r="2048">
      <c r="A2048" t="inlineStr">
        <is>
          <t>Using machine learning to improve diagnostic assessment of ASD in the light of specific differential and co-occurring diagnoses</t>
        </is>
      </c>
      <c r="B2048">
        <f>IF(COUNTIF($A$1:A2047,
IF(ISNUMBER(MATCH(RIGHT(TRIM(A2047),1),{".",",",";",":","!","?"},0)),
LEFT(TRIM(A2047),LEN(TRIM(A2047))-1),
TRIM(A2047)
))=1,
"Not Duplicate",
"Duplicate")</f>
        <v/>
      </c>
      <c r="C2048">
        <f>_xlfn.IFNA(_xlfn.XLOOKUP(A2048, Table1[Title], Table1[Inclusion/Exclusion Decision]), "Added studies")</f>
        <v/>
      </c>
      <c r="D2048" t="inlineStr">
        <is>
          <t>Schulte-Rüther, M; Kulvicius, T; Stroth, S; Wolff, N; Roessner, V; Marschik, PB; Kamp-Becker, I; Poustka, L</t>
        </is>
      </c>
      <c r="H2048" t="n">
        <v>2023</v>
      </c>
      <c r="I2048" t="n">
        <v>64</v>
      </c>
      <c r="J2048" t="n">
        <v>1</v>
      </c>
      <c r="M2048"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P2048" t="inlineStr">
        <is>
          <t>10.1111/jcpp.13650</t>
        </is>
      </c>
      <c r="R2048">
        <f>HYPERLINK("http://dx.doi.org/10.1111/jcpp.13650","http://dx.doi.org/10.1111/jcpp.13650")</f>
        <v/>
      </c>
      <c r="AD2048">
        <f>HYPERLINK("https%3A%2F%2Fwww.webofscience.com%2Fwos%2Fwoscc%2Ffull-record%2FWOS:000819357900001","View Full Record in Web of Science")</f>
        <v/>
      </c>
    </row>
    <row r="2049" hidden="1">
      <c r="A2049" t="inlineStr">
        <is>
          <t>The Link Between Autism and Sex-Related Neuroanatomy, and Associated Cognition and Gene Expression</t>
        </is>
      </c>
      <c r="B2049">
        <f>IF(COUNTIF($A$1:A2048,
IF(ISNUMBER(MATCH(RIGHT(TRIM(A2048),1),{".",",",";",":","!","?"},0)),
LEFT(TRIM(A2048),LEN(TRIM(A2048))-1),
TRIM(A2048)
))=1,
"Not Duplicate",
"Duplicate")</f>
        <v/>
      </c>
      <c r="C2049">
        <f>_xlfn.IFNA(_xlfn.XLOOKUP(A2049, Table1[Title], Table1[Inclusion/Exclusion Decision]), "Added studies")</f>
        <v/>
      </c>
      <c r="D2049" t="inlineStr">
        <is>
          <t>Floris, DL; Peng, H; Warrier, V; Lombardo, MV; Pretzsch, CM; Moreau, C; Tsompanidis, A; Gong, WK; Mennes, M; Llera, A; van Rooij, D; Oldehinkel, M; Forde, NJ; Charman, T; Tillmann, J; Banaschewski, T; Moessnang, C; Durston, S; Holt, RJ; Ecker, C; Dell'Acqua, F; Loth, E; Bourgeron, T; Murphy, DGM; Marquand, AF; Lai, MC; Buitelaar, JK; Baron-Cohen, S; Beckmann, CF</t>
        </is>
      </c>
      <c r="H2049" t="n">
        <v>2023</v>
      </c>
      <c r="I2049" t="n">
        <v>180</v>
      </c>
      <c r="J2049" t="n">
        <v>1</v>
      </c>
      <c r="M2049" t="inlineStr">
        <is>
          <t>Objective: The male preponderance in prevalence of autism is among the most pronounced sex ratios across neurodevelopmental conditions. The authors sought to elucidate the relationship between autism and typical sex-differential neuroanatomy, cognition, and related gene expression. Methods: Using a novel deep learning framework trained to predict biological sex based on T-1-weighted structural brain images, the authors compared sex prediction model performance across neurotypical and autistic males and females. Multiple large-scale data sets comprising T-1-weighted MRI data were employed at four stages of the analysis pipeline: 1) pretraining, with the UK Biobank sample (&gt;10,000 individuals); 2) transfer learning and validation, with the ABIDE data sets (1,412 individuals, 5-56 years of age); 3) test and discovery, with the EU-AIMS/AIMS-2-TRIALS LEAP data set (681 individuals, 6-30 years of age); and 4) specificity, with the NeuroIMAGE and ADHD200 data sets (887 individuals, 7-26 years of age). Results: Across both ABIDE and LEAP, features positively predictive of neurotypical males were on average significantly more predictive of autistic males (ABIDE: Cohen's d=0.48; LEAP: Cohen's d=1.34). Features positively predictive of neurotypical females were on average significantly less predictive of autistic females ( ABIDE: Cohen's d=1.25; LEAP: Cohen's d=1.29). These differences in sex prediction accuracy in autism were not observed in individuals with ADHD. In autistic females, the male-shifted neurophenotype was further associated with poorer social sensitivity and emotional face processing while also associated with gene expression patterns of midgestational cell types. Conclusions: The results demonstrate an increased resemblance in both autistic male and female individuals' neuroanatomy with male-characteristic patterns associated with typically sex-differential social cognitive features and related gene expression patterns. The findings hold promise for future research aimed at refining the quest for biological mechanisms underpinning the etiology of autism.</t>
        </is>
      </c>
      <c r="P2049" t="inlineStr">
        <is>
          <t>10.1176/appi.ajp.20220194</t>
        </is>
      </c>
      <c r="R2049">
        <f>HYPERLINK("http://dx.doi.org/10.1176/appi.ajp.20220194","http://dx.doi.org/10.1176/appi.ajp.20220194")</f>
        <v/>
      </c>
      <c r="AD2049">
        <f>HYPERLINK("https%3A%2F%2Fwww.webofscience.com%2Fwos%2Fwoscc%2Ffull-record%2FWOS:000917651000010","View Full Record in Web of Science")</f>
        <v/>
      </c>
    </row>
    <row r="2050" hidden="1">
      <c r="A2050" t="inlineStr">
        <is>
          <t>Identifying activity level related movement features of children with ASD based on ADOS videos</t>
        </is>
      </c>
      <c r="B2050">
        <f>IF(COUNTIF($A$1:A2049,
IF(ISNUMBER(MATCH(RIGHT(TRIM(A2049),1),{".",",",";",":","!","?"},0)),
LEFT(TRIM(A2049),LEN(TRIM(A2049))-1),
TRIM(A2049)
))=1,
"Not Duplicate",
"Duplicate")</f>
        <v/>
      </c>
      <c r="C2050">
        <f>_xlfn.IFNA(_xlfn.XLOOKUP(A2050, Table1[Title], Table1[Inclusion/Exclusion Decision]), "Added studies")</f>
        <v/>
      </c>
      <c r="D2050" t="inlineStr">
        <is>
          <t>Jin, XM; Zhu, HL; Cao, W; Zou, XB; Chen, JJ</t>
        </is>
      </c>
      <c r="H2050" t="n">
        <v>2023</v>
      </c>
      <c r="I2050" t="n">
        <v>13</v>
      </c>
      <c r="J2050" t="n">
        <v>1</v>
      </c>
      <c r="M2050" t="inlineStr">
        <is>
          <t>Autism spectrum disorder (ASD) is a neurodevelopmental disorder that affects about 2% of children. Due to the shortage of clinicians, there is an urgent demand for a convenient and effective tool based on regular videos to assess the symptom. Computer-aided technologies have become widely used in clinical diagnosis, simplifying the diagnosis process while saving time and standardizing the procedure. In this study, we proposed a computer vision-based motion trajectory detection approach assisted with machine learning techniques, facilitating an objective and effective way to extract participants' movement features (MFs) to identify and evaluate children's activity levels that correspond to clinicians' professional ratings. The designed technique includes two key parts: (1) Extracting MFs of participants' different body key points in various activities segmented from autism diagnostic observation schedule (ADOS) videos, and (2) Identifying the most relevant MFs through established correlations with existing data sets of participants' activity level scores evaluated by clinicians. The research investigated two types of MFs, i.e., pixel distance (PD) and instantaneous pixel velocity (IPV), three participants' body key points, i.e., neck, right wrist, and middle hip, and five activities, including Table-play, Birthday-party, Joint-attention, Balloon-play, and Bubble-play segmented from ADOS videos. Among different combinations, the high correlations with the activity level scores evaluated by the clinicians (greater than 0.6 with p &lt; 0.001) were found in Table-play activity for both the PD-based MFs of all three studied key points and the IPV-based MFs of the right wrist key point. These MFs were identified as the most relevant ones that could be utilized as an auxiliary means for automating the evaluation of activity levels in the ASD assessment.</t>
        </is>
      </c>
      <c r="P2050" t="inlineStr">
        <is>
          <t>10.1038/s41598-023-30628-6</t>
        </is>
      </c>
      <c r="R2050">
        <f>HYPERLINK("http://dx.doi.org/10.1038/s41598-023-30628-6","http://dx.doi.org/10.1038/s41598-023-30628-6")</f>
        <v/>
      </c>
      <c r="AD2050">
        <f>HYPERLINK("https%3A%2F%2Fwww.webofscience.com%2Fwos%2Fwoscc%2Ffull-record%2FWOS:000992078000072","View Full Record in Web of Science")</f>
        <v/>
      </c>
    </row>
    <row r="2051">
      <c r="A2051" t="inlineStr">
        <is>
          <t>Neurostructural Heterogeneity in Youths With Internalizing Symptoms</t>
        </is>
      </c>
      <c r="B2051">
        <f>IF(COUNTIF($A$1:A2050,
IF(ISNUMBER(MATCH(RIGHT(TRIM(A2050),1),{".",",",";",":","!","?"},0)),
LEFT(TRIM(A2050),LEN(TRIM(A2050))-1),
TRIM(A2050)
))=1,
"Not Duplicate",
"Duplicate")</f>
        <v/>
      </c>
      <c r="C2051">
        <f>_xlfn.IFNA(_xlfn.XLOOKUP(A2051, Table1[Title], Table1[Inclusion/Exclusion Decision]), "Added studies")</f>
        <v/>
      </c>
      <c r="D2051" t="inlineStr">
        <is>
          <t>Kaczkurkin, AN; Sotiras, A; Baller, EB; Barzilay, R; Calkins, ME; Chand, GB; Cui, ZX; Erus, G; Fan, Y; Gur, RE; Gur, RC; Moore, TM; Roalf, DR; Rosen, AFG; Ruparel, K; Shinohara, RT; Varol, E; Wolf, DH; Davatzikos, C; Satterthwaite, TD</t>
        </is>
      </c>
      <c r="H2051" t="n">
        <v>2020</v>
      </c>
      <c r="I2051" t="n">
        <v>87</v>
      </c>
      <c r="J2051" t="n">
        <v>5</v>
      </c>
      <c r="M2051" t="inlineStr">
        <is>
          <t>BACKGROUND: Internalizing disorders such as anxiety and depression are common psychiatric disorders that frequently begin in youth and exhibit marked heterogeneity in treatment response and clinical course. Given that symptom-based classification approaches do not align with underlying neurobiology, an alternative approach is to identify neurobiologically informed subtypes based on brain imaging data. METHODS: We used a recently developed semisupervised machine learning method (HYDRA [heterogeneity through discriminative analysis]) to delineate patterns of neurobiological heterogeneity within youths with internalizing symptoms using structural data collected at 3T from a sample of 1141 youths. RESULTS: Using volume and cortical thickness, cross-validation methods indicated 2 highly stable subtypes of internalizing youths (adjusted Rand index = 0.66; permutation-based false discovery rate p &lt; .001). Subtype 1, defined by smaller brain volumes and reduced cortical thickness, was marked by impaired cognitive performance and higher levels of psychopathology than both subtype 2 and typically developing youths. Using resting-state functional magnetic resonance imaging and diffusion images not considered during clustering, we found that subtype 1 also showed reduced amplitudes of low-frequency fluctuations in frontolimbic regions at rest and reduced fractional anisotropy in several white matter tracts. In contrast, subtype 2 showed intact cognitive performance and greater volume, cortical thickness, and amplitudes during rest compared with subtype 1 and typically developing youths, despite still showing clinically significant levels of psychopathology. CONCLUSIONS: We identified 2 subtypes of internalizing youths differentiated by abnormalities in brain structure, function, and white matter integrity, with one of the subtypes showing poorer functioning across multiple domains. Identification of biologically grounded internalizing subtypes may assist in targeting early interventions and assessing longitudinal prognosis.</t>
        </is>
      </c>
      <c r="P2051" t="inlineStr">
        <is>
          <t>10.1016/j.biopsych.2019.09.005</t>
        </is>
      </c>
      <c r="R2051">
        <f>HYPERLINK("http://dx.doi.org/10.1016/j.biopsych.2019.09.005","http://dx.doi.org/10.1016/j.biopsych.2019.09.005")</f>
        <v/>
      </c>
      <c r="AD2051">
        <f>HYPERLINK("https%3A%2F%2Fwww.webofscience.com%2Fwos%2Fwoscc%2Ffull-record%2FWOS:000511835600013","View Full Record in Web of Science")</f>
        <v/>
      </c>
    </row>
    <row r="2052">
      <c r="A2052" t="inlineStr">
        <is>
          <t>Contribution of ceramides metabolism in psychiatric disorders</t>
        </is>
      </c>
      <c r="B2052">
        <f>IF(COUNTIF($A$1:A2051,
IF(ISNUMBER(MATCH(RIGHT(TRIM(A2051),1),{".",",",";",":","!","?"},0)),
LEFT(TRIM(A2051),LEN(TRIM(A2051))-1),
TRIM(A2051)
))=1,
"Not Duplicate",
"Duplicate")</f>
        <v/>
      </c>
      <c r="C2052">
        <f>_xlfn.IFNA(_xlfn.XLOOKUP(A2052, Table1[Title], Table1[Inclusion/Exclusion Decision]), "Added studies")</f>
        <v/>
      </c>
      <c r="D2052" t="inlineStr">
        <is>
          <t>Bernal-Vega, S; García-Juárez, M; Camacho-Morales, A</t>
        </is>
      </c>
      <c r="H2052" t="n">
        <v>2023</v>
      </c>
      <c r="I2052" t="n">
        <v>164</v>
      </c>
      <c r="J2052" t="n">
        <v>6</v>
      </c>
      <c r="M2052" t="inlineStr">
        <is>
          <t>Psychiatric disorders affect 970 million people worldwide, representing a significant source of disability. Although the underlying neurobiological traits for these disorders are not fully understood, a complex interplay between psychological, environmental, and biological factors contributes to their outcomes. Recent advances in lipidomic analysis and artificial intelligence algorithms have improved the identification of selective lipid species modulating the susceptibility to mental disorders. Sphingolipids (SLs) and ceramides-related SLs are among the most abundant lipids species in the brain that support major key pathways during neurodevelopment and brain plasticity. High levels of ceramides in plasma and brain contribute to psychiatric illness susceptibility in humans and animal models. However, the neuropathological mechanism regarding the involvement of ceramides in these disorders remain inconclusive. The brain is highly susceptible to nutritional insults, which could lead to functional impairment and influence the development and progression of psychiatric disorders. While the brain relies on glucose metabolism to support its physiological needs, a selective nutrient formula appears to have greater effects on brain health than others. For instance, consumption of high-energy diets is associated with brain anatomical, physiological, and metabolic changes, including ceramides metabolism. Herein, we will address the contribution of ceramides metabolism as a modulator of major psychiatric disorders such as depression, anxiety, bipolar disorder, schizophrenia, and attention deficit-hyperactivity disorder. We will also describe molecular and cellular targets of ceramides metabolism assisting the maintenance and progression of psychiatric disorders and their modulation by dietary formulas as non-pharmacologic treatments.</t>
        </is>
      </c>
      <c r="P2052" t="inlineStr">
        <is>
          <t>10.1111/jnc.15759</t>
        </is>
      </c>
      <c r="R2052">
        <f>HYPERLINK("http://dx.doi.org/10.1111/jnc.15759","http://dx.doi.org/10.1111/jnc.15759")</f>
        <v/>
      </c>
      <c r="AD2052">
        <f>HYPERLINK("https%3A%2F%2Fwww.webofscience.com%2Fwos%2Fwoscc%2Ffull-record%2FWOS:000940926900001","View Full Record in Web of Science")</f>
        <v/>
      </c>
    </row>
    <row r="2053" hidden="1">
      <c r="A2053" t="inlineStr">
        <is>
          <t>Exploring AI-assisted design of executive function rehabilitation programs for individuals with ADHD: a mixed-methods evaluation of prompts and chatgpt outputs</t>
        </is>
      </c>
      <c r="B2053">
        <f>IF(COUNTIF($A$1:A2052,
IF(ISNUMBER(MATCH(RIGHT(TRIM(A2052),1),{".",",",";",":","!","?"},0)),
LEFT(TRIM(A2052),LEN(TRIM(A2052))-1),
TRIM(A2052)
))=1,
"Not Duplicate",
"Duplicate")</f>
        <v/>
      </c>
      <c r="C2053">
        <f>_xlfn.IFNA(_xlfn.XLOOKUP(A2053, Table1[Title], Table1[Inclusion/Exclusion Decision]), "Added studies")</f>
        <v/>
      </c>
      <c r="D2053" t="inlineStr">
        <is>
          <t>Dahò, M; Caci, B</t>
        </is>
      </c>
      <c r="H2053" t="n">
        <v>2025</v>
      </c>
      <c r="I2053" t="n">
        <v>14</v>
      </c>
      <c r="J2053" t="n">
        <v>1</v>
      </c>
      <c r="M2053" t="inlineStr">
        <is>
          <t>BackgroundAs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aid.MethodsThe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feasibility.ResultsExperts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applicability.ConclusionWhile clinical experts express cautious optimism about AI-assisted rehabilitation planning, further development is necessary to enhance accuracy, personalization, and feasibility for the safe integration of AI into clinical practice.</t>
        </is>
      </c>
      <c r="P2053" t="inlineStr">
        <is>
          <t>10.1186/s40359-025-03729-2</t>
        </is>
      </c>
      <c r="R2053">
        <f>HYPERLINK("http://dx.doi.org/10.1186/s40359-025-03729-2","http://dx.doi.org/10.1186/s40359-025-03729-2")</f>
        <v/>
      </c>
      <c r="AD2053">
        <f>HYPERLINK("https%3A%2F%2Fwww.webofscience.com%2Fwos%2Fwoscc%2Ffull-record%2FWOS:001656748100003","View Full Record in Web of Science")</f>
        <v/>
      </c>
    </row>
    <row r="2054">
      <c r="A2054" t="inlineStr">
        <is>
          <t>Classifying Unconscious, Psychedelic, and Neuropsychiatric Brain States with Functional Connectivity, Graph Theory, and Cortical Gradient Analysis</t>
        </is>
      </c>
      <c r="B2054">
        <f>IF(COUNTIF($A$1:A2053,
IF(ISNUMBER(MATCH(RIGHT(TRIM(A2053),1),{".",",",";",":","!","?"},0)),
LEFT(TRIM(A2053),LEN(TRIM(A2053))-1),
TRIM(A2053)
))=1,
"Not Duplicate",
"Duplicate")</f>
        <v/>
      </c>
      <c r="C2054">
        <f>_xlfn.IFNA(_xlfn.XLOOKUP(A2054, Table1[Title], Table1[Inclusion/Exclusion Decision]), "Added studies")</f>
        <v/>
      </c>
      <c r="D2054" t="inlineStr">
        <is>
          <t>Jang, H; Dai, R; Mashour, GA; Hudetz, AG; Huang, ZR</t>
        </is>
      </c>
      <c r="H2054" t="n">
        <v>2024</v>
      </c>
      <c r="I2054" t="n">
        <v>14</v>
      </c>
      <c r="J2054" t="n">
        <v>9</v>
      </c>
      <c r="M2054"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(62-98% across all conditions), outperforming individual base models (70-76%).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t>
        </is>
      </c>
      <c r="P2054" t="inlineStr">
        <is>
          <t>10.3390/brainsci14090880</t>
        </is>
      </c>
      <c r="R2054">
        <f>HYPERLINK("http://dx.doi.org/10.3390/brainsci14090880","http://dx.doi.org/10.3390/brainsci14090880")</f>
        <v/>
      </c>
      <c r="AD2054">
        <f>HYPERLINK("https%3A%2F%2Fwww.webofscience.com%2Fwos%2Fwoscc%2Ffull-record%2FWOS:001323719400001","View Full Record in Web of Science")</f>
        <v/>
      </c>
    </row>
    <row r="2055" hidden="1">
      <c r="A2055" t="inlineStr">
        <is>
          <t>Life satisfaction for adolescents with developmental and behavioral disabilities during the COVID-19 pandemic</t>
        </is>
      </c>
      <c r="B2055">
        <f>IF(COUNTIF($A$1:A2054,
IF(ISNUMBER(MATCH(RIGHT(TRIM(A2054),1),{".",",",";",":","!","?"},0)),
LEFT(TRIM(A2054),LEN(TRIM(A2054))-1),
TRIM(A2054)
))=1,
"Not Duplicate",
"Duplicate")</f>
        <v/>
      </c>
      <c r="C2055">
        <f>_xlfn.IFNA(_xlfn.XLOOKUP(A2055, Table1[Title], Table1[Inclusion/Exclusion Decision]), "Added studies")</f>
        <v/>
      </c>
      <c r="D2055" t="inlineStr">
        <is>
          <t>Sherlock, P; Mansolf, M; Blackwell, CK; Blair, C; Cella, D; Deoni, S; Fry, RC; Ganiban, J; Gershon, R; Herbstman, JB; Lai, JS; Leve, LD; Lewinn, KZ; Margolis, AE; Miller, EB; Neiderhiser, JM; Oken, E; O'Shea, TM; Stanford, JB; Zelazo, PD</t>
        </is>
      </c>
      <c r="H2055" t="n">
        <v>2024</v>
      </c>
      <c r="I2055" t="n">
        <v>95</v>
      </c>
      <c r="J2055" t="n">
        <v>3</v>
      </c>
      <c r="M2055" t="inlineStr">
        <is>
          <t>Background This study aimed to identify contextual factors associated with life satisfaction during the COVID-19 pandemic for adolescents with mental, emotional, behavioral, and developmental (MEBD) disabilities.Methods Data were collected from a sample of 1084 adolescents aged 11-21 years from April 2020 to August 2021. This cross-sectional study used a sequential machine learning workflow, consisting of random forest regression and evolutionary tree regression, to identify subgroups of adolescents in the Environmental influences on Child Health Outcomes (ECHO) consortium who demonstrated enhanced vulnerability to lower life satisfaction as described by intersecting risk factors, protective factors, and MEBD disabilities.Results Adolescents with a history of depression, anxiety, autism, and attention-deficit/hyperactivity disorder were particularly susceptible to decreased life satisfaction in response to unique combinations of stressors experienced during the COVID-19 pandemic. These stressors included decreased social connectedness, decreased family engagement, stress related to medical care access, pandemic-related traumatic stress, and single-caregiver households.Conclusion Findings from this study highlight the importance of interventions aimed specifically at increasing adolescent social connectedness, family engagement, and access to medical support for adolescents with MEBD disabilities, particularly in the face of stressors, such as a global pandemic.Impact Through a machine learning process, we identified contextualized risks associated with life satisfaction among adolescents with neurodevelopmental disabilities during the COVID-19 pandemic. The COVID-19 pandemic resulted in large-scale social disruptions for children and families. Such disruptions were associated with worse mental health outcomes in the general pediatric population, but few studies have examined specific subgroups who may be at heightened risk. We endeavored to close that gap in knowledge. This study highlights the importance of social connectedness, family engagement, and access to medical support as contributing factors to life satisfaction during the COVID-19 pandemic for adolescents with neurodevelopmental disabilities.</t>
        </is>
      </c>
      <c r="P2055" t="inlineStr">
        <is>
          <t>10.1038/s41390-023-02852-3</t>
        </is>
      </c>
      <c r="R2055">
        <f>HYPERLINK("http://dx.doi.org/10.1038/s41390-023-02852-3","http://dx.doi.org/10.1038/s41390-023-02852-3")</f>
        <v/>
      </c>
      <c r="AD2055">
        <f>HYPERLINK("https%3A%2F%2Fwww.webofscience.com%2Fwos%2Fwoscc%2Ffull-record%2FWOS:001185665700032","View Full Record in Web of Science")</f>
        <v/>
      </c>
    </row>
    <row r="2056">
      <c r="A2056" t="inlineStr">
        <is>
          <t>Machine learning model for reproducing subjective sensations and alleviating sound-induced stress in individuals with developmental disorders</t>
        </is>
      </c>
      <c r="B2056">
        <f>IF(COUNTIF($A$1:A2055,
IF(ISNUMBER(MATCH(RIGHT(TRIM(A2055),1),{".",",",";",":","!","?"},0)),
LEFT(TRIM(A2055),LEN(TRIM(A2055))-1),
TRIM(A2055)
))=1,
"Not Duplicate",
"Duplicate")</f>
        <v/>
      </c>
      <c r="C2056">
        <f>_xlfn.IFNA(_xlfn.XLOOKUP(A2056, Table1[Title], Table1[Inclusion/Exclusion Decision]), "Added studies")</f>
        <v/>
      </c>
      <c r="D2056" t="inlineStr">
        <is>
          <t>Ichikawa, I; Nagai, Y; Kuniyoshi, Y; Wada, M</t>
        </is>
      </c>
      <c r="H2056" t="n">
        <v>2025</v>
      </c>
      <c r="I2056" t="n">
        <v>16</v>
      </c>
      <c r="M2056" t="inlineStr">
        <is>
          <t>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groups.Discussion These findings suggest that the prediction model for the Easing task can potentially be developed into a system that automatically reduces sound-induced stress through auditory filtering. Similarly, the model for the Recollection task could be used as a tool for assessing auditory stress. To establish a robust support system, further data collection, particularly from individuals with DD, is necessary.</t>
        </is>
      </c>
      <c r="P2056" t="inlineStr">
        <is>
          <t>10.3389/fpsyt.2025.1412019</t>
        </is>
      </c>
      <c r="R2056">
        <f>HYPERLINK("http://dx.doi.org/10.3389/fpsyt.2025.1412019","http://dx.doi.org/10.3389/fpsyt.2025.1412019")</f>
        <v/>
      </c>
      <c r="AD2056">
        <f>HYPERLINK("https%3A%2F%2Fwww.webofscience.com%2Fwos%2Fwoscc%2Ffull-record%2FWOS:001454480800001","View Full Record in Web of Science")</f>
        <v/>
      </c>
    </row>
    <row r="2057" hidden="1">
      <c r="A2057" t="inlineStr">
        <is>
          <t>Detection of amyotrophic lateral sclerosis disease by variational mode decomposition and convolution neural network methods from event-related potential signals</t>
        </is>
      </c>
      <c r="B2057">
        <f>IF(COUNTIF($A$1:A2056,
IF(ISNUMBER(MATCH(RIGHT(TRIM(A2056),1),{".",",",";",":","!","?"},0)),
LEFT(TRIM(A2056),LEN(TRIM(A2056))-1),
TRIM(A2056)
))=1,
"Not Duplicate",
"Duplicate")</f>
        <v/>
      </c>
      <c r="C2057">
        <f>_xlfn.IFNA(_xlfn.XLOOKUP(A2057, Table1[Title], Table1[Inclusion/Exclusion Decision]), "Added studies")</f>
        <v/>
      </c>
      <c r="D2057" t="inlineStr">
        <is>
          <t>Latifoglu, F; Orhanbulucu, F; Ileri, R</t>
        </is>
      </c>
      <c r="H2057" t="n">
        <v>2021</v>
      </c>
      <c r="I2057" t="n">
        <v>29</v>
      </c>
      <c r="M2057" t="inlineStr">
        <is>
          <t>Amyotrophic lateral sclerosis (ALS), also known as motor neuron disease, is a neurological disease that occurs as a result of damage to the nerves in the brain and restriction of muscle movements. Electroencephalography (EEG) is the most common method used in brain imaging to study neurological disorders. Diagnosis of neurological disorders such as ALS, Parkinson's, attention deficit hyperactivity disorder is important in biomedical studies. In recent years, deep learning (DL) models have been started to be applied in the literature for the diagnosis of these diseases. In this study, event-related potentials (ERPs) were obtained from EEG signals obtained as a result of visual stimuli from ALS patients and healthy controls. As a new method, variational mode decomposition (VMD) is applied to the produced ERP signals and the signals are decomposed into subbands. In addition, empirical mode decomposition (EMD), one of the popular decomposition methods in the literature, was also analyzed, and ERP signals were divided into subbands and compared with the VMD method. Subband signals were classified in two stages with the one-dimensional convolutional neural network (1D CNN) model, which is one of the DL techniques proposed in the study. Accuracy, sensitivity, specificity, and F1-Score measurements were obtained using 5-and 10-fold cross-validation to evaluate classifier performance. In the first stage of classification, only VMD and EMD subband signals were used and 92.95% classification accuracy was obtained by the VMD method. In the second stage, VMD, EMD subband signals, and original ERP signals were all classified together with the VMD+ERP model achieving the maximum classification accuracy rate of 90.42%. It is thought that the results of the study will contribute to the diagnosis of similar neurological disorders such as ALS, attention studies based on visual stimuli, and the development of brain-computer interface (BCI) systems using the method applied to the proposed ERP signals.</t>
        </is>
      </c>
      <c r="P2057" t="inlineStr">
        <is>
          <t>10.3906/elk-2105-86</t>
        </is>
      </c>
      <c r="R2057">
        <f>HYPERLINK("http://dx.doi.org/10.3906/elk-2105-86","http://dx.doi.org/10.3906/elk-2105-86")</f>
        <v/>
      </c>
      <c r="AD2057">
        <f>HYPERLINK("https%3A%2F%2Fwww.webofscience.com%2Fwos%2Fwoscc%2Ffull-record%2FWOS:000709712800005","View Full Record in Web of Science")</f>
        <v/>
      </c>
    </row>
    <row r="2058">
      <c r="A2058" t="inlineStr">
        <is>
          <t>Multivariable machine learning prediction of risky alcohol use in contemporary youth</t>
        </is>
      </c>
      <c r="B2058">
        <f>IF(COUNTIF($A$1:A2057,
IF(ISNUMBER(MATCH(RIGHT(TRIM(A2057),1),{".",",",";",":","!","?"},0)),
LEFT(TRIM(A2057),LEN(TRIM(A2057))-1),
TRIM(A2057)
))=1,
"Not Duplicate",
"Duplicate")</f>
        <v/>
      </c>
      <c r="C2058">
        <f>_xlfn.IFNA(_xlfn.XLOOKUP(A2058, Table1[Title], Table1[Inclusion/Exclusion Decision]), "Added studies")</f>
        <v/>
      </c>
      <c r="D2058" t="inlineStr">
        <is>
          <t>Grummitt, L; Visontay, R; Clare, P; Slade, T; Birrell, L</t>
        </is>
      </c>
      <c r="H2058" t="n">
        <v>2025</v>
      </c>
      <c r="I2058" t="n">
        <v>120</v>
      </c>
      <c r="J2058" t="n">
        <v>12</v>
      </c>
      <c r="M2058" t="inlineStr">
        <is>
          <t>Background and aimsRisky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adulthood.Design and settingSecondary analysis of the Longitudinal Study of Australian Children, an Australian national longitudinal cohort study.ParticipantsA total of 4983 children, aged 4-5 years in 2004 (Wave 1), followed up for eight waves (to age 18/19 in 2018).MeasurementsRisky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importance).FindingsThe ensemble model showed good prediction on the test set, with an AUC of 0.792, a slight improvement over any single algorithm (AUC = 0.783 for the best performing individual algorithm). The most important predictors were weekly drinking at the previous wave (mean weighted importance 0.999), lifetime cannabis use (0.446), lifetime parent financial stress (0.420), identifying as female (0.365), identifying as male (0.344; compared with a reference category of gender diverse), lifetime attention deficit hyperactivity disorder (0.248), pre-natal alcohol exposure (0.248), housing insecurity (0.243), religious involvement (0.238) and parent alcohol use problems (0.215).ConclusionsAn ensemble learning approach appears to have good predictive ability of risky alcohol use among a contemporary cohort of young Australians. It underscores the complex interplay of individual, familial and social factors occurring across childhood and adolescence that influences risky alcohol use in early adulthood.</t>
        </is>
      </c>
      <c r="P2058" t="inlineStr">
        <is>
          <t>10.1111/add.70145</t>
        </is>
      </c>
      <c r="R2058">
        <f>HYPERLINK("http://dx.doi.org/10.1111/add.70145","http://dx.doi.org/10.1111/add.70145")</f>
        <v/>
      </c>
      <c r="AD2058">
        <f>HYPERLINK("https%3A%2F%2Fwww.webofscience.com%2Fwos%2Fwoscc%2Ffull-record%2FWOS:001529706500001","View Full Record in Web of Science")</f>
        <v/>
      </c>
    </row>
    <row r="2059" hidden="1">
      <c r="A2059" t="inlineStr">
        <is>
          <t>Twitter Analysis of the Nonmedical Use and Side Effects of Methylphenidate: Machine Learning Study</t>
        </is>
      </c>
      <c r="B2059">
        <f>IF(COUNTIF($A$1:A2058,
IF(ISNUMBER(MATCH(RIGHT(TRIM(A2058),1),{".",",",";",":","!","?"},0)),
LEFT(TRIM(A2058),LEN(TRIM(A2058))-1),
TRIM(A2058)
))=1,
"Not Duplicate",
"Duplicate")</f>
        <v/>
      </c>
      <c r="C2059">
        <f>_xlfn.IFNA(_xlfn.XLOOKUP(A2059, Table1[Title], Table1[Inclusion/Exclusion Decision]), "Added studies")</f>
        <v/>
      </c>
      <c r="D2059" t="inlineStr">
        <is>
          <t>Kim, MG; Kim, J; Kim, SC; Jeong, J</t>
        </is>
      </c>
      <c r="H2059" t="n">
        <v>2020</v>
      </c>
      <c r="I2059" t="n">
        <v>22</v>
      </c>
      <c r="J2059" t="n">
        <v>2</v>
      </c>
      <c r="M2059" t="inlineStr">
        <is>
          <t>Background: Methylphenidate, a stimulant used to treat attention deficit hyperactivity disorder, has the potential to be used nonmedically, such as for studying and recreation. In an era when many people actively use social networking services, experience with the nonmedical use or side effects of methylphenidate might be shared on Twitter. Objective: The purpose of this study was to analyze tweets about the nonmedical use and side effects of methylphenidate using a machine learning approach. Methods: A total of 34,293 tweets mentioning methylphenidate from August 2018 to July 2019 were collected using searches for methylphenidate and its brand names. Tweets in a randomly selected training dataset (6860/34,293, 20.00%) were annotated as positive or negative for two dependent variables: nonmedical use and side effects. Features such as personal noun, nonmedical use terms, medical use terms, side effect terms, sentiment scores, and the presence of a URL were generated for supervised learning. Using the labeled training dataset and features, support vector machine (SVM) classifiers were built and the performance was evaluated using F-1 scores. The classifiers were applied to the test dataset to determine the number of tweets about nonmedical use and side effects. Results: Of the 6860 tweets in the training dataset, 5.19% (356/6860) and 5.52% (379/6860) were about nonmedical use and side effects, respectively. Performance of SVM classifiers for nonmedical use and side effects, expressed as F-1 scores, were 0.547 (precision: 0.926, recall: 0.388, and accuracy: 0.967) and 0.733 (precision: 0.920, recall: 0.609, and accuracy: 0.976), respectively. In the test dataset, the SVM classifiers identified 361 tweets (1.32%) about nonmedical use and 519 tweets (1.89%) about side effects. The proportion of tweets about nonmedical use was highest in May 2019 (46/2624, 1.75%) and December 2018 (36/2041, 1.76%). Conclusions: The SVM classifiers that were built in this study were highly precise and accurate and will help to automatically identify the nonmedical use and side effects of methylphenidate using Twitter.</t>
        </is>
      </c>
      <c r="P2059" t="inlineStr">
        <is>
          <t>10.2196/16466</t>
        </is>
      </c>
      <c r="R2059">
        <f>HYPERLINK("http://dx.doi.org/10.2196/16466","http://dx.doi.org/10.2196/16466")</f>
        <v/>
      </c>
      <c r="AD2059">
        <f>HYPERLINK("https%3A%2F%2Fwww.webofscience.com%2Fwos%2Fwoscc%2Ffull-record%2FWOS:000515546300001","View Full Record in Web of Science")</f>
        <v/>
      </c>
    </row>
    <row r="2060">
      <c r="A2060" t="inlineStr">
        <is>
          <t>Transdiagnostic Connectome-Based Prediction of Response Inhibition</t>
        </is>
      </c>
      <c r="B2060">
        <f>IF(COUNTIF($A$1:A2059,
IF(ISNUMBER(MATCH(RIGHT(TRIM(A2059),1),{".",",",";",":","!","?"},0)),
LEFT(TRIM(A2059),LEN(TRIM(A2059))-1),
TRIM(A2059)
))=1,
"Not Duplicate",
"Duplicate")</f>
        <v/>
      </c>
      <c r="C2060">
        <f>_xlfn.IFNA(_xlfn.XLOOKUP(A2060, Table1[Title], Table1[Inclusion/Exclusion Decision]), "Added studies")</f>
        <v/>
      </c>
      <c r="D2060" t="inlineStr">
        <is>
          <t>Lv, QY; Wang, XY; Kang, N; Wang, X; Lin, P</t>
        </is>
      </c>
      <c r="H2060" t="n">
        <v>2025</v>
      </c>
      <c r="I2060" t="n">
        <v>46</v>
      </c>
      <c r="J2060" t="n">
        <v>3</v>
      </c>
      <c r="M2060" t="inlineStr">
        <is>
          <t>Response inhibition (RI) deficits are a core feature across diagnostic categories of mental disorders. However, it remains unclear whether the brain networks underlying different forms of RI deficits are disorder-shared or disorder-specific, and how they interact with aberrant brain connectivity across disorders. Connectome-based predictive modeling (CPM) provides a novel approach for exploring the brain networks associated with RI abnormalities across diagnostic categories of mental disorders. Publicly available resting-state functional magnetic resonance imaging data from individuals with schizophrenia (n = 47), bipolar disorder (n = 47), and attention-deficit/hyperactivity disorder (n = 40), as well as healthy controls (n = 121), were utilized to construct whole-brain network predictive models for different forms of RI (action cancellation and action restraint). The brain networks of different forms of RI were further compared with abnormal brain networks in the diagnostic groups. Action restraint and action cancellation exhibited both shared and distinct brain networks. There was a dissociation in the relationship between the brain networks underlying different forms of RI and the aberrant connectivity patterns observed across diagnostic categories. Our models successfully predicted action restraint performance across diagnostic categories, whereas the model failed to effectively predict action cancellation due to the influence of disease-related aberrant connectivity on the brain networks underlying action cancellation. Nevertheless, the action cancellation model demonstrated generalizability to novel, healthy participants (n = 220) from an independent dataset. Our study clarifies the complex relationship between deficits in RI and the neuropathology of mental disorders and provides a foundation for more accurate cognitive assessment and targeted interventions. Our findings highlight the importance of refining RI constructs and emphasize the value of applying connectome methods to reveal cross-diagnostic neural mechanisms.</t>
        </is>
      </c>
      <c r="P2060" t="inlineStr">
        <is>
          <t>10.1002/hbm.70158</t>
        </is>
      </c>
      <c r="R2060">
        <f>HYPERLINK("http://dx.doi.org/10.1002/hbm.70158","http://dx.doi.org/10.1002/hbm.70158")</f>
        <v/>
      </c>
      <c r="AD2060">
        <f>HYPERLINK("https%3A%2F%2Fwww.webofscience.com%2Fwos%2Fwoscc%2Ffull-record%2FWOS:001425206300001","View Full Record in Web of Science")</f>
        <v/>
      </c>
    </row>
    <row r="2061" hidden="1">
      <c r="A2061" t="inlineStr">
        <is>
          <t>Using Recurrent Neural Networks to Compare Movement Patterns in ADHD and Normally Developing Children Based on Acceleration Signals from the Wrist and Ankle</t>
        </is>
      </c>
      <c r="B2061">
        <f>IF(COUNTIF($A$1:A2060,
IF(ISNUMBER(MATCH(RIGHT(TRIM(A2060),1),{".",",",";",":","!","?"},0)),
LEFT(TRIM(A2060),LEN(TRIM(A2060))-1),
TRIM(A2060)
))=1,
"Not Duplicate",
"Duplicate")</f>
        <v/>
      </c>
      <c r="C2061">
        <f>_xlfn.IFNA(_xlfn.XLOOKUP(A2061, Table1[Title], Table1[Inclusion/Exclusion Decision]), "Added studies")</f>
        <v/>
      </c>
      <c r="D2061" t="inlineStr">
        <is>
          <t>Muñoz-Organero, M; Powell, L; Heller, B; Harpin, V; Parker, J</t>
        </is>
      </c>
      <c r="H2061" t="n">
        <v>2019</v>
      </c>
      <c r="I2061" t="n">
        <v>19</v>
      </c>
      <c r="J2061" t="n">
        <v>13</v>
      </c>
      <c r="M2061" t="inlineStr">
        <is>
          <t>Attention deficit and hyperactivity disorder (ADHD) is a neurodevelopmental condition that affects, among other things, the movement patterns of children suffering it. Inattention, hyperactivity and impulsive behaviors, major symptoms characterizing ADHD, result not only in differences in the activity levels but also in the activity patterns themselves. This paper proposes and trains a Recurrent Neural Network (RNN) to characterize the moment patterns for normally developing children and uses the trained RNN in order to assess differences in the movement patterns from children with ADHD. Each child is monitored for 24 consecutive hours, in a normal school day, wearing 4 tri-axial accelerometers (one at each wrist and ankle). The results for both medicated and non-medicated children with ADHD, and for different activity levels are presented. While the movement patterns for non-medicated ADHD diagnosed participants showed higher differences as compared to those of normally developing participants, those differences were only statistically significant for medium intensity movements. On the other hand, the medicated ADHD participants showed statistically different behavior for low intensity movements.</t>
        </is>
      </c>
      <c r="P2061" t="inlineStr">
        <is>
          <t>10.3390/s19132935</t>
        </is>
      </c>
      <c r="R2061">
        <f>HYPERLINK("http://dx.doi.org/10.3390/s19132935","http://dx.doi.org/10.3390/s19132935")</f>
        <v/>
      </c>
      <c r="AD2061">
        <f>HYPERLINK("https%3A%2F%2Fwww.webofscience.com%2Fwos%2Fwoscc%2Ffull-record%2FWOS:000477045000096","View Full Record in Web of Science")</f>
        <v/>
      </c>
    </row>
    <row r="2062">
      <c r="A2062" t="inlineStr">
        <is>
          <t>Harmonizing the CBCL and SDQ ADHD scores by using linear equating, kernel equating, item response theory and machine learning methods</t>
        </is>
      </c>
      <c r="B2062">
        <f>IF(COUNTIF($A$1:A2061,
IF(ISNUMBER(MATCH(RIGHT(TRIM(A2061),1),{".",",",";",":","!","?"},0)),
LEFT(TRIM(A2061),LEN(TRIM(A2061))-1),
TRIM(A2061)
))=1,
"Not Duplicate",
"Duplicate")</f>
        <v/>
      </c>
      <c r="C2062">
        <f>_xlfn.IFNA(_xlfn.XLOOKUP(A2062, Table1[Title], Table1[Inclusion/Exclusion Decision]), "Added studies")</f>
        <v/>
      </c>
      <c r="D2062" t="inlineStr">
        <is>
          <t>Jovic, M; Haeri, MA; Whitehouse, A; van den Berg, SM</t>
        </is>
      </c>
      <c r="H2062" t="n">
        <v>2024</v>
      </c>
      <c r="I2062" t="n">
        <v>15</v>
      </c>
      <c r="M2062" t="inlineStr">
        <is>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cross-validation.Results and discussion Results showed that with single group design, it is the best to use the methods that use item level information and that treat the outcome as interval measurement level (regression approach).</t>
        </is>
      </c>
      <c r="P2062" t="inlineStr">
        <is>
          <t>10.3389/fpsyg.2024.1345406</t>
        </is>
      </c>
      <c r="R2062">
        <f>HYPERLINK("http://dx.doi.org/10.3389/fpsyg.2024.1345406","http://dx.doi.org/10.3389/fpsyg.2024.1345406")</f>
        <v/>
      </c>
      <c r="AD2062">
        <f>HYPERLINK("https%3A%2F%2Fwww.webofscience.com%2Fwos%2Fwoscc%2Ffull-record%2FWOS:001275045600001","View Full Record in Web of Science")</f>
        <v/>
      </c>
    </row>
    <row r="2063" hidden="1">
      <c r="A2063" t="inlineStr">
        <is>
          <t>Shaping tomorrow's professionals: King Saud University's transformative course on medical volunteerism, empowering students to develop proposals for impactful initiatives</t>
        </is>
      </c>
      <c r="B2063">
        <f>IF(COUNTIF($A$1:A2062,
IF(ISNUMBER(MATCH(RIGHT(TRIM(A2062),1),{".",",",";",":","!","?"},0)),
LEFT(TRIM(A2062),LEN(TRIM(A2062))-1),
TRIM(A2062)
))=1,
"Not Duplicate",
"Duplicate")</f>
        <v/>
      </c>
      <c r="C2063">
        <f>_xlfn.IFNA(_xlfn.XLOOKUP(A2063, Table1[Title], Table1[Inclusion/Exclusion Decision]), "Added studies")</f>
        <v/>
      </c>
      <c r="D2063" t="inlineStr">
        <is>
          <t>Alshammari, SA; Alyousefi, NA; Almeneessier, A</t>
        </is>
      </c>
      <c r="H2063" t="n">
        <v>2025</v>
      </c>
      <c r="I2063" t="n">
        <v>25</v>
      </c>
      <c r="J2063" t="n">
        <v>1</v>
      </c>
      <c r="M2063" t="inlineStr">
        <is>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audiences expanded from the public to vulnerable groups, families, and healthcare students. Strategies progressed from educational campaigns to digital platforms, mobile applications, wearable technologies, and virtual platforms. Outcomes shifted from awareness campaigns in 2022 to technology adoption and measurable patient outcomes by 2024, despite challenges such as funding and technical barriers. Notable projects included colorectal cancer awareness, attention-deficit/hyperactivity disorder (ADHD) education, and AI-based health solutions. Conclusion Integrating volunteerism into medical education fosters professional development while addressing societal health needs. Student-led proposals demonstrate adaptability, innovation, and alignment with Vision 2030 priorities. Further research is warranted to evaluate the long-term impact, feasibility, and scalability of such initiatives.</t>
        </is>
      </c>
      <c r="P2063" t="inlineStr">
        <is>
          <t>10.1186/s12909-025-07913-1</t>
        </is>
      </c>
      <c r="R2063">
        <f>HYPERLINK("http://dx.doi.org/10.1186/s12909-025-07913-1","http://dx.doi.org/10.1186/s12909-025-07913-1")</f>
        <v/>
      </c>
      <c r="AD2063">
        <f>HYPERLINK("https%3A%2F%2Fwww.webofscience.com%2Fwos%2Fwoscc%2Ffull-record%2FWOS:001591870800011","View Full Record in Web of Science")</f>
        <v/>
      </c>
    </row>
    <row r="2064">
      <c r="A2064" t="inlineStr">
        <is>
          <t>Development of a Multiple RGB-D Sensor System for ADHD Screening and Improvement of Classification Performance Using Feature Selection Method</t>
        </is>
      </c>
      <c r="B2064">
        <f>IF(COUNTIF($A$1:A2063,
IF(ISNUMBER(MATCH(RIGHT(TRIM(A2063),1),{".",",",";",":","!","?"},0)),
LEFT(TRIM(A2063),LEN(TRIM(A2063))-1),
TRIM(A2063)
))=1,
"Not Duplicate",
"Duplicate")</f>
        <v/>
      </c>
      <c r="C2064">
        <f>_xlfn.IFNA(_xlfn.XLOOKUP(A2064, Table1[Title], Table1[Inclusion/Exclusion Decision]), "Added studies")</f>
        <v/>
      </c>
      <c r="D2064" t="inlineStr">
        <is>
          <t>Lee, DW; Lee, SH; Ahn, DH; Lee, GH; Jun, KK; Kim, MS</t>
        </is>
      </c>
      <c r="H2064" t="n">
        <v>2023</v>
      </c>
      <c r="I2064" t="n">
        <v>13</v>
      </c>
      <c r="J2064" t="n">
        <v>5</v>
      </c>
      <c r="M2064" t="inlineStr">
        <is>
          <t>Attention deficit and hyperactivity disorder (ADHD) is a mixed behavioral disorder that exhibits symptoms, such as carelessness and hyperactivity-impulsivity.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t>
        </is>
      </c>
      <c r="P2064" t="inlineStr">
        <is>
          <t>10.3390/app13052798</t>
        </is>
      </c>
      <c r="R2064">
        <f>HYPERLINK("http://dx.doi.org/10.3390/app13052798","http://dx.doi.org/10.3390/app13052798")</f>
        <v/>
      </c>
      <c r="AD2064">
        <f>HYPERLINK("https%3A%2F%2Fwww.webofscience.com%2Fwos%2Fwoscc%2Ffull-record%2FWOS:000948247000001","View Full Record in Web of Science")</f>
        <v/>
      </c>
    </row>
    <row r="2065">
      <c r="A2065" t="inlineStr">
        <is>
          <t>Construction of a Social-Media Based Clinical Database-Roadmap, Challenges, and Feasibility for ADHD Recognition</t>
        </is>
      </c>
      <c r="B2065">
        <f>IF(COUNTIF($A$1:A2064,
IF(ISNUMBER(MATCH(RIGHT(TRIM(A2064),1),{".",",",";",":","!","?"},0)),
LEFT(TRIM(A2064),LEN(TRIM(A2064))-1),
TRIM(A2064)
))=1,
"Not Duplicate",
"Duplicate")</f>
        <v/>
      </c>
      <c r="C2065">
        <f>_xlfn.IFNA(_xlfn.XLOOKUP(A2065, Table1[Title], Table1[Inclusion/Exclusion Decision]), "Added studies")</f>
        <v/>
      </c>
      <c r="D2065" t="inlineStr">
        <is>
          <t>Gelashvili, A; Resheff, YS; Blumrosen, G</t>
        </is>
      </c>
      <c r="H2065" t="n">
        <v>2024</v>
      </c>
      <c r="I2065" t="n">
        <v>12</v>
      </c>
      <c r="M2065"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t>
        </is>
      </c>
      <c r="P2065" t="inlineStr">
        <is>
          <t>10.1109/ACCESS.2024.3483311</t>
        </is>
      </c>
      <c r="R2065">
        <f>HYPERLINK("http://dx.doi.org/10.1109/ACCESS.2024.3483311","http://dx.doi.org/10.1109/ACCESS.2024.3483311")</f>
        <v/>
      </c>
      <c r="AD2065">
        <f>HYPERLINK("https%3A%2F%2Fwww.webofscience.com%2Fwos%2Fwoscc%2Ffull-record%2FWOS:001354537800001","View Full Record in Web of Science")</f>
        <v/>
      </c>
    </row>
    <row r="2066">
      <c r="A2066" t="inlineStr">
        <is>
          <t>A Deep Neural Network for Working Memory Load Prediction from EEG Ensemble Empirical Mode Decomposition</t>
        </is>
      </c>
      <c r="B2066">
        <f>IF(COUNTIF($A$1:A2065,
IF(ISNUMBER(MATCH(RIGHT(TRIM(A2065),1),{".",",",";",":","!","?"},0)),
LEFT(TRIM(A2065),LEN(TRIM(A2065))-1),
TRIM(A2065)
))=1,
"Not Duplicate",
"Duplicate")</f>
        <v/>
      </c>
      <c r="C2066">
        <f>_xlfn.IFNA(_xlfn.XLOOKUP(A2066, Table1[Title], Table1[Inclusion/Exclusion Decision]), "Added studies")</f>
        <v/>
      </c>
      <c r="D2066" t="inlineStr">
        <is>
          <t>Sridhar, S; Romney, A; Manian, V</t>
        </is>
      </c>
      <c r="H2066" t="n">
        <v>2023</v>
      </c>
      <c r="I2066" t="n">
        <v>14</v>
      </c>
      <c r="J2066" t="n">
        <v>9</v>
      </c>
      <c r="M2066" t="inlineStr">
        <is>
          <t>Mild Cognitive Impairment (MCI) and Alzheimer's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t>
        </is>
      </c>
      <c r="P2066" t="inlineStr">
        <is>
          <t>10.3390/info14090473</t>
        </is>
      </c>
      <c r="R2066">
        <f>HYPERLINK("http://dx.doi.org/10.3390/info14090473","http://dx.doi.org/10.3390/info14090473")</f>
        <v/>
      </c>
      <c r="AD2066">
        <f>HYPERLINK("https%3A%2F%2Fwww.webofscience.com%2Fwos%2Fwoscc%2Ffull-record%2FWOS:001145282700001","View Full Record in Web of Science")</f>
        <v/>
      </c>
    </row>
    <row r="2067">
      <c r="A2067" t="inlineStr">
        <is>
          <t>A machine learning analysis of suicidal ideation and suicide attempt among US youth and young adults from multilevel, longitudinal survey data</t>
        </is>
      </c>
      <c r="B2067">
        <f>IF(COUNTIF($A$1:A2066,
IF(ISNUMBER(MATCH(RIGHT(TRIM(A2066),1),{".",",",";",":","!","?"},0)),
LEFT(TRIM(A2066),LEN(TRIM(A2066))-1),
TRIM(A2066)
))=1,
"Not Duplicate",
"Duplicate")</f>
        <v/>
      </c>
      <c r="C2067">
        <f>_xlfn.IFNA(_xlfn.XLOOKUP(A2067, Table1[Title], Table1[Inclusion/Exclusion Decision]), "Added studies")</f>
        <v/>
      </c>
      <c r="D2067" t="inlineStr">
        <is>
          <t>Jacobs, MM; Kirby, AV; Kramer, JM; Marlow, NM</t>
        </is>
      </c>
      <c r="H2067" t="n">
        <v>2025</v>
      </c>
      <c r="I2067" t="n">
        <v>16</v>
      </c>
      <c r="M2067" t="inlineStr">
        <is>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t>
        </is>
      </c>
      <c r="P2067" t="inlineStr">
        <is>
          <t>10.3389/fpsyt.2025.1511966</t>
        </is>
      </c>
      <c r="R2067">
        <f>HYPERLINK("http://dx.doi.org/10.3389/fpsyt.2025.1511966","http://dx.doi.org/10.3389/fpsyt.2025.1511966")</f>
        <v/>
      </c>
      <c r="AD2067">
        <f>HYPERLINK("https%3A%2F%2Fwww.webofscience.com%2Fwos%2Fwoscc%2Ffull-record%2FWOS:001440121300001","View Full Record in Web of Science")</f>
        <v/>
      </c>
    </row>
    <row r="2068">
      <c r="A2068" t="inlineStr">
        <is>
          <t>Retinal electrophysiology in central nervous system disorders. A review of human and mouse studies</t>
        </is>
      </c>
      <c r="B2068">
        <f>IF(COUNTIF($A$1:A2067,
IF(ISNUMBER(MATCH(RIGHT(TRIM(A2067),1),{".",",",";",":","!","?"},0)),
LEFT(TRIM(A2067),LEN(TRIM(A2067))-1),
TRIM(A2067)
))=1,
"Not Duplicate",
"Duplicate")</f>
        <v/>
      </c>
      <c r="C2068">
        <f>_xlfn.IFNA(_xlfn.XLOOKUP(A2068, Table1[Title], Table1[Inclusion/Exclusion Decision]), "Added studies")</f>
        <v/>
      </c>
      <c r="D2068" t="inlineStr">
        <is>
          <t>Constable, PA; Lim, JKH; Thompson, DA</t>
        </is>
      </c>
      <c r="H2068" t="n">
        <v>2023</v>
      </c>
      <c r="I2068" t="n">
        <v>17</v>
      </c>
      <c r="M2068" t="inlineStr">
        <is>
          <t>The retina and brain share similar neurochemistry and neurodevelopmental origins, with the retina, often viewed as a window to the brain. With retinal measures of structure and function becoming easier to obtain in clinical populations there is a growing interest in using retinal findings as potential biomarkers for disorders affecting the central nervous system. Functional retinal biomarkers, such as the electroretinogram, show promise in neurological disorders, despite having limitations imposed by the existence of overlapping genetic markers, clinical traits or the effects of medications that may reduce their specificity in some conditions. This narrative review summarizes the principal functional retinal findings in central nervous system disorders and related mouse models and provides a background to the main excitatory and inhibitory retinal neurotransmitters that have been implicated to explain the visual electrophysiological findings. These changes in retinal neurochemistry may contribute to our understanding of these conditions based on the findings of retinal electrophysiological tests such as the flash, pattern, multifocal electroretinograms, and electro-oculogram. It is likely that future applications of signal analysis and machine learning algorithms will offer new insights into the pathophysiology, classification, and progression of these clinical disorders including autism, attention deficit/hyperactivity disorder, bipolar disorder, schizophrenia, depression, Parkinson's, and Alzheimer's disease. New clinical applications of visual electrophysiology to this field may lead to earlier, more accurate diagnoses and better targeted therapeutic interventions benefiting individual patients and clinicians managing these individuals and their families.</t>
        </is>
      </c>
      <c r="P2068" t="inlineStr">
        <is>
          <t>10.3389/fnins.2023.1215097</t>
        </is>
      </c>
      <c r="R2068">
        <f>HYPERLINK("http://dx.doi.org/10.3389/fnins.2023.1215097","http://dx.doi.org/10.3389/fnins.2023.1215097")</f>
        <v/>
      </c>
      <c r="AD2068">
        <f>HYPERLINK("https%3A%2F%2Fwww.webofscience.com%2Fwos%2Fwoscc%2Ffull-record%2FWOS:001048838900001","View Full Record in Web of Science")</f>
        <v/>
      </c>
    </row>
    <row r="2069" hidden="1">
      <c r="A2069" t="inlineStr">
        <is>
          <t>Cerebellar Gray Matter Volume Is Associated With Cognitive Function and Psychopathology in Adolescence</t>
        </is>
      </c>
      <c r="B2069">
        <f>IF(COUNTIF($A$1:A2068,
IF(ISNUMBER(MATCH(RIGHT(TRIM(A2068),1),{".",",",";",":","!","?"},0)),
LEFT(TRIM(A2068),LEN(TRIM(A2068))-1),
TRIM(A2068)
))=1,
"Not Duplicate",
"Duplicate")</f>
        <v/>
      </c>
      <c r="C2069">
        <f>_xlfn.IFNA(_xlfn.XLOOKUP(A2069, Table1[Title], Table1[Inclusion/Exclusion Decision]), "Added studies")</f>
        <v/>
      </c>
      <c r="D2069" t="inlineStr">
        <is>
          <t>Moberget, T; Alnæs, D; Kaufmann, T; Doan, NT; COrdova-Palomera, A; Norbom, LB; Rokicki, J; van der Meer, D; Andreassen, OA; Westlye, LT</t>
        </is>
      </c>
      <c r="H2069" t="n">
        <v>2019</v>
      </c>
      <c r="I2069" t="n">
        <v>86</v>
      </c>
      <c r="J2069" t="n">
        <v>1</v>
      </c>
      <c r="M2069" t="inlineStr">
        <is>
          <t>BACKGROUND: Accumulating evidence supports cerebellar involvement in mental disorders, such as schizophrenia, bipolar disorder, depression, anxiety disorders, and attention-deficit/hyperactivity disorder. However, little is known about the cerebellum in developmental stages of these disorders. In particular, whether cerebellar morphology is associated with early expression of specific symptom domains remains unclear. METHODS: We used machine learning to test whether cerebellar morphometric features could robustly predict general cognitive function and psychiatric symptoms in a large and well-characterized developmental community sample centered on adolescence (Philadelphia Neurodevelopmental Cohort, n = 1401, age 8-23 years). RESULTS: Cerebellar morphology was associated with both general cognitive function and general psychopathology (mean correlations between predicted and observed values: r = .20 and r = .13; p &lt; .001). Analyses of specific symptom domains revealed significant associations with rates of norm-violating behavior (r = .17; p &lt; .001) as well as psychosis (r = .12; p &lt; .001) and anxiety (r = .09; p = .012) symptoms. In contrast, we observed no associations with attention deficits or depressive, manic, or obsessive-compulsive symptoms. Crucially, across 52 brain-wide anatomical features, cerebellar features emerged as the most important for prediction of general psychopathology, psychotic symptoms, and norm-violating behavior. Moreover, the association between cerebellar volume and psychotic symptoms and, to a lesser extent, norm-violating behavior remained significant when adjusting for several potentially confounding factors. CONCLUSIONS: The robust associations with psychiatric symptoms in the age range when these typically emerge highlight the cerebellum as a key brain structure in the development of severe mental disorders.</t>
        </is>
      </c>
      <c r="P2069" t="inlineStr">
        <is>
          <t>10.1016/j.biopsych.2019.01.019</t>
        </is>
      </c>
      <c r="R2069">
        <f>HYPERLINK("http://dx.doi.org/10.1016/j.biopsych.2019.01.019","http://dx.doi.org/10.1016/j.biopsych.2019.01.019")</f>
        <v/>
      </c>
      <c r="AD2069">
        <f>HYPERLINK("https%3A%2F%2Fwww.webofscience.com%2Fwos%2Fwoscc%2Ffull-record%2FWOS:000472860900011","View Full Record in Web of Science")</f>
        <v/>
      </c>
    </row>
    <row r="2070" hidden="1">
      <c r="A2070" t="inlineStr">
        <is>
          <t>Utilizing Phase Locking Value to Determine Neurofeedback Treatment Responsiveness in Attention Deficit Hyperactivity Disorder</t>
        </is>
      </c>
      <c r="B2070">
        <f>IF(COUNTIF($A$1:A2069,
IF(ISNUMBER(MATCH(RIGHT(TRIM(A2069),1),{".",",",";",":","!","?"},0)),
LEFT(TRIM(A2069),LEN(TRIM(A2069))-1),
TRIM(A2069)
))=1,
"Not Duplicate",
"Duplicate")</f>
        <v/>
      </c>
      <c r="C2070">
        <f>_xlfn.IFNA(_xlfn.XLOOKUP(A2070, Table1[Title], Table1[Inclusion/Exclusion Decision]), "Added studies")</f>
        <v/>
      </c>
      <c r="D2070" t="inlineStr">
        <is>
          <t>Yousefi, MR; Khanahmadi, N; Dehghani, A</t>
        </is>
      </c>
      <c r="H2070" t="n">
        <v>2024</v>
      </c>
      <c r="I2070" t="n">
        <v>23</v>
      </c>
      <c r="J2070" t="n">
        <v>6</v>
      </c>
      <c r="M2070" t="inlineStr">
        <is>
          <t>Background : Neurofeedback is a non-invasive brain training technique used to enhance and treat hyperactivity disorder by altering the patterns of brain activity. Nonetheless, the extent of enhancement by neurofeedback varies among individuals/patients and many of them are irresponsive to this treatment technique. Therefore, several studies have been conducted to predict the effectiveness of neurofeedback training including the theta/beta protocol with a specific emphasize on slow cortical potential (SCP) before initiating treatment, as well as examining SCP criteria according to age and sex criteria in diverse populations. While some of these studies failed to make accurate predictions, others have demonstrated low success rates. This study explores functional connections within various brain lobes across different frequency bands of electroencephalogram (EEG) signals and the value of phase locking is used to predict the potential effectiveness of neurofeedback treatment before its initiation. Methods : This study utilized EEG data from the Mendelian database. In this database, EEG signals were recorded during neurofeedback sessions involving 60 hyperactive students aged 7-14 years, irrespective of sex. These students were categorized into treatable and non -treatable. The proposed method includes a five -step algorithm. Initially, the data underwent preprocessing to reduce noise using a multi -stage filtering process. The second step involved extracting alpha and beta frequency bands from the preprocessed EEG signals, with a particular emphasis on the EEG recorded from sessions 10 to 20 of neurofeedback therapy. In the third step, the method assessed the disparity in brain signals between the two groups by evaluating functional relationships in different brain lobes using the phase lock value, a crucial data characteristic. The fourth step focused on reducing the feature space and identifying the most effective and optimal electrodes for neurofeedback treatment. Two methods, the probability index ( p -value) via a t -test and the genetic algorithm, were employed. These methods showed that the optimal electrodes were in the frontal lobe and central cerebral cortex, notably channels C3, FZ, F4, CZ, C4, and F3, as they exhibited significant differences between the two groups. Finally, in the fifth step, machine learning classifiers were applied, and the results were combined to generate treatable and non -treatable labels for each dataset. Results : Among the classifiers, the support vector machine and the boosting method demonstrated the highest accuracy when combined. Consequently, the proposed algorithm successfully predicted the treatability of individuals with hyperactivity in a short time and with limited data, achieving an accuracy of 90.6% in the neurofeedback method. Additionally, it effectively identified key electrodes in neurofeedback treatment, reducing their number from 32 to 6. Conclusions : This study introduces an algorithm with a 90.6% accuracy for predicting neurofeedback treatment outcomes in hyperactivity disorder, significantly enhancing treatment efficiency by identifying optimal electrodes and reducing their number from 32 to 6. The proposed method enables the prediction of patient responsiveness to neurofeedback therapy without the need for numerous sessions, thus conserving time and financial resources.</t>
        </is>
      </c>
      <c r="P2070" t="inlineStr">
        <is>
          <t>10.31083/j.jin2306121</t>
        </is>
      </c>
      <c r="R2070">
        <f>HYPERLINK("http://dx.doi.org/10.31083/j.jin2306121","http://dx.doi.org/10.31083/j.jin2306121")</f>
        <v/>
      </c>
      <c r="AD2070">
        <f>HYPERLINK("https%3A%2F%2Fwww.webofscience.com%2Fwos%2Fwoscc%2Ffull-record%2FWOS:001261077700011","View Full Record in Web of Science")</f>
        <v/>
      </c>
    </row>
    <row r="2071" hidden="1">
      <c r="A2071" t="inlineStr">
        <is>
          <t>Prediction of Human Inhibition Brain Function with Inter-Subject and Intra-Subject Variability</t>
        </is>
      </c>
      <c r="B2071">
        <f>IF(COUNTIF($A$1:A2070,
IF(ISNUMBER(MATCH(RIGHT(TRIM(A2070),1),{".",",",";",":","!","?"},0)),
LEFT(TRIM(A2070),LEN(TRIM(A2070))-1),
TRIM(A2070)
))=1,
"Not Duplicate",
"Duplicate")</f>
        <v/>
      </c>
      <c r="C2071">
        <f>_xlfn.IFNA(_xlfn.XLOOKUP(A2071, Table1[Title], Table1[Inclusion/Exclusion Decision]), "Added studies")</f>
        <v/>
      </c>
      <c r="D2071" t="inlineStr">
        <is>
          <t>Chikara, RK; Ko, LW</t>
        </is>
      </c>
      <c r="H2071" t="n">
        <v>2020</v>
      </c>
      <c r="I2071" t="n">
        <v>10</v>
      </c>
      <c r="J2071" t="n">
        <v>10</v>
      </c>
      <c r="M2071" t="inlineStr">
        <is>
          <t>The stop signal task has been used to quantify the human inhibitory control. The inter-subject and intra-subject variability was investigated under the inhibition of human response with a realistic environmental scenario. In present study, we used a battleground scenario where a sniper-scope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inter-subject variability (between-subjects) and intra-subject variability (within-subjects) affect the performance of participants in the classification system. The EEG signals of successful stop versus failed stop trials were classified using quadratic discriminant analysis (QDA) and linear discriminant analysis (LDA) (i.e., parametric) and K-nearest neighbor classifier (KNNC) and Parzen density-based (PARZEN) (i.e., nonparametric) under inter- and intra-subject variability. The EEG activities were found to increase during response inhibition in the frontal cortex (F3 and F4), presupplementary motor area (C3 and C4), parietal lobe (P3 and P4), and occipital (O1 and O2) lobe. Therefore, power spectral density (PSD) of EEG signals (1-50Hz) in F3, F4, C3, C4, P3, P4, O1, and O2 electrodes were measured in successful stop and failed stop trials. The PSD of the EEG signals was used as the feature input for the classifiers. Our proposed method shows an intra-subject classification accuracy of 97.61% for subject 15 with QDA classifier in C3 (left motor cortex) and an overall inter-subject classification accuracy of 71.66% +/- 9.81% with the KNNC classifier in F3 (left frontal lobe). These results display how inter-subject and intra-subject variability affects the performance of the classification system. These findings can be used effectively to improve the psychopathology of attention deficit hyperactivity disorder (ADHD), obsessive-compulsive disorder (OCD), schizophrenia, and suicidality.</t>
        </is>
      </c>
      <c r="P2071" t="inlineStr">
        <is>
          <t>10.3390/brainsci10100726</t>
        </is>
      </c>
      <c r="R2071">
        <f>HYPERLINK("http://dx.doi.org/10.3390/brainsci10100726","http://dx.doi.org/10.3390/brainsci10100726")</f>
        <v/>
      </c>
      <c r="AD2071">
        <f>HYPERLINK("https%3A%2F%2Fwww.webofscience.com%2Fwos%2Fwoscc%2Ffull-record%2FWOS:000584097100001","View Full Record in Web of Science")</f>
        <v/>
      </c>
    </row>
    <row r="2072" hidden="1">
      <c r="A2072" t="inlineStr">
        <is>
          <t>Lead exposure and antisocial behavior: A systematic review of human and animal evidence</t>
        </is>
      </c>
      <c r="B2072">
        <f>IF(COUNTIF($A$1:A2071,
IF(ISNUMBER(MATCH(RIGHT(TRIM(A2071),1),{".",",",";",":","!","?"},0)),
LEFT(TRIM(A2071),LEN(TRIM(A2071))-1),
TRIM(A2071)
))=1,
"Not Duplicate",
"Duplicate")</f>
        <v/>
      </c>
      <c r="C2072">
        <f>_xlfn.IFNA(_xlfn.XLOOKUP(A2072, Table1[Title], Table1[Inclusion/Exclusion Decision]), "Added studies")</f>
        <v/>
      </c>
      <c r="D2072" t="inlineStr">
        <is>
          <t>Shaffer, RM; Carlson, LM; Hester, K; Kim, H; Duffney, PF; Forsyth, JE; Ferraro, G; Till, C; Haddock, A; Strawbridge, J; Lanfear, CC; Gohari, Z; Lee, AL; Hu, H; Kirrane, E</t>
        </is>
      </c>
      <c r="H2072" t="n">
        <v>2025</v>
      </c>
      <c r="I2072" t="n">
        <v>205</v>
      </c>
      <c r="M2072" t="inlineStr">
        <is>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meta-analysis. Human and animal evidence for impacts on aggression was slight. Human and animal evidence for impacts on antisocial-related disorders or domains and social behavior, respectively, was moderate. Human evidence for impacts on violation of social norms was moderate. Conclusions From our updated review of epidemiological and toxicological data, we find that evidence indicates a likely causal association between Pb and antisocial behavior.</t>
        </is>
      </c>
      <c r="P2072" t="inlineStr">
        <is>
          <t>10.1016/j.envint.2025.109786</t>
        </is>
      </c>
      <c r="R2072">
        <f>HYPERLINK("http://dx.doi.org/10.1016/j.envint.2025.109786","http://dx.doi.org/10.1016/j.envint.2025.109786")</f>
        <v/>
      </c>
      <c r="AD2072">
        <f>HYPERLINK("https%3A%2F%2Fwww.webofscience.com%2Fwos%2Fwoscc%2Ffull-record%2FWOS:001614989100001","View Full Record in Web of Science")</f>
        <v/>
      </c>
    </row>
    <row r="2073" hidden="1">
      <c r="A2073" t="inlineStr">
        <is>
          <t>Evaluating dimensionality reduction of comorbidities for predictive modeling in individuals with neurofibromatosis type 1</t>
        </is>
      </c>
      <c r="B2073">
        <f>IF(COUNTIF($A$1:A2072,
IF(ISNUMBER(MATCH(RIGHT(TRIM(A2072),1),{".",",",";",":","!","?"},0)),
LEFT(TRIM(A2072),LEN(TRIM(A2072))-1),
TRIM(A2072)
))=1,
"Not Duplicate",
"Duplicate")</f>
        <v/>
      </c>
      <c r="C2073">
        <f>_xlfn.IFNA(_xlfn.XLOOKUP(A2073, Table1[Title], Table1[Inclusion/Exclusion Decision]), "Added studies")</f>
        <v/>
      </c>
      <c r="D2073" t="inlineStr">
        <is>
          <t>Gupta, A; Hillis, E; Oh, IY; Morris, SM; Abrams, Z; Foraker, RE; Gutmann, DH; Payne, PRO</t>
        </is>
      </c>
      <c r="H2073" t="n">
        <v>2025</v>
      </c>
      <c r="I2073" t="n">
        <v>8</v>
      </c>
      <c r="J2073" t="n">
        <v>1</v>
      </c>
      <c r="M2073" t="inlineStr">
        <is>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features.Discussion Model performance is significantly impacted by dimensionality reduction techniques and varies by specific ML algorithm and outcome being predicted. Automated methods using existing knowledge and ontology databases can effectively aggregate features extracted from EHRs.Conclusion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Dimensionality reduction, a technique used to simplify data by reducing noise and overfitting, plays a key role in enhancing the performance of machine learning (ML) models. This study assessed various dimensionality reduction methods applied to comorbidity features extracted from the electronic health records (EHRs) of children with Neurofibromatosis type 1 (NF1). Due to extreme heterogeneity in the clinical sub-phenotypes arising in people with NF1, it is difficult to predict who will develop one or more of the many NF1-associated clinical sub-phenotypes. Using the reduced feature sets derived from diagnostic codes, 3 ML models were employed to predict NF1 sub-phenotypes such as optic pathway glioma, attention-deficit hyperactivity disorder, and scoliosis. The study demonstrated that model performance is significantly impacted by the choice of dimensionality reduction technique and varies depending on the specific ML algorithm and the predicted outcome. Automated methods utilizing existing knowledge and ontology databases can effectively aggregate features derived from EHRs. Feature aggregation through dimensionality reduction can significantly boost ML model performance, particularly in high-dimensional datasets with small sample sizes, which are common in EHR-based health applications. However, if not carefully optimized, dimensionality reduction can lead to information loss and data oversimplification, potentially negatively affecting model performance.</t>
        </is>
      </c>
      <c r="P2073" t="inlineStr">
        <is>
          <t>10.1093/jamiaopen/ooae157</t>
        </is>
      </c>
      <c r="R2073">
        <f>HYPERLINK("http://dx.doi.org/10.1093/jamiaopen/ooae157","http://dx.doi.org/10.1093/jamiaopen/ooae157")</f>
        <v/>
      </c>
      <c r="AD2073">
        <f>HYPERLINK("https%3A%2F%2Fwww.webofscience.com%2Fwos%2Fwoscc%2Ffull-record%2FWOS:001401614700001","View Full Record in Web of Science")</f>
        <v/>
      </c>
    </row>
    <row r="2074" hidden="1">
      <c r="A2074" t="inlineStr">
        <is>
          <t>Detecting neurodevelopmental trajectories in congenital heart diseases with a machine-learning approach</t>
        </is>
      </c>
      <c r="B2074">
        <f>IF(COUNTIF($A$1:A2073,
IF(ISNUMBER(MATCH(RIGHT(TRIM(A2073),1),{".",",",";",":","!","?"},0)),
LEFT(TRIM(A2073),LEN(TRIM(A2073))-1),
TRIM(A2073)
))=1,
"Not Duplicate",
"Duplicate")</f>
        <v/>
      </c>
      <c r="C2074">
        <f>_xlfn.IFNA(_xlfn.XLOOKUP(A2074, Table1[Title], Table1[Inclusion/Exclusion Decision]), "Added studies")</f>
        <v/>
      </c>
      <c r="D2074" t="inlineStr">
        <is>
          <t>Cainelli, E; Bisiacchi, PS; Cogo, P; Padalino, M; Simonato, M; Vergine, M; Lanera, C; Vedovelli, L</t>
        </is>
      </c>
      <c r="H2074" t="n">
        <v>2021</v>
      </c>
      <c r="I2074" t="n">
        <v>11</v>
      </c>
      <c r="J2074" t="n">
        <v>1</v>
      </c>
      <c r="M2074" t="inlineStr">
        <is>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t>
        </is>
      </c>
      <c r="P2074" t="inlineStr">
        <is>
          <t>10.1038/s41598-021-82328-8</t>
        </is>
      </c>
      <c r="R2074">
        <f>HYPERLINK("http://dx.doi.org/10.1038/s41598-021-82328-8","http://dx.doi.org/10.1038/s41598-021-82328-8")</f>
        <v/>
      </c>
      <c r="AD2074">
        <f>HYPERLINK("https%3A%2F%2Fwww.webofscience.com%2Fwos%2Fwoscc%2Ffull-record%2FWOS:000616821300084","View Full Record in Web of Science")</f>
        <v/>
      </c>
    </row>
    <row r="2075" hidden="1">
      <c r="A2075" t="inlineStr">
        <is>
          <t>Natural Language Processing Reveals Vulnerable Mental Health Support Groups and Heightened Health Anxiety on Reddit During COVID-19: Observational Study</t>
        </is>
      </c>
      <c r="B2075">
        <f>IF(COUNTIF($A$1:A2074,
IF(ISNUMBER(MATCH(RIGHT(TRIM(A2074),1),{".",",",";",":","!","?"},0)),
LEFT(TRIM(A2074),LEN(TRIM(A2074))-1),
TRIM(A2074)
))=1,
"Not Duplicate",
"Duplicate")</f>
        <v/>
      </c>
      <c r="C2075">
        <f>_xlfn.IFNA(_xlfn.XLOOKUP(A2075, Table1[Title], Table1[Inclusion/Exclusion Decision]), "Added studies")</f>
        <v/>
      </c>
      <c r="D2075" t="inlineStr">
        <is>
          <t>Low, DM; Rumker, L; Talkar, T; Torous, J; Cecchi, G; Ghosh, SS</t>
        </is>
      </c>
      <c r="H2075" t="n">
        <v>2020</v>
      </c>
      <c r="I2075" t="n">
        <v>22</v>
      </c>
      <c r="J2075" t="n">
        <v>10</v>
      </c>
      <c r="M2075" t="inlineStr">
        <is>
          <t>Background: The COVID-19 pandemic is impacting mental health, but it is not clear how people with different types of mental health problems were differentially impacted as the initial wave of cases hit. Objective: The aim of this study is to leverage natural language processing (NLP) with the goal of characterizing changes in 15 of the world's largest mental health support groups (eg, r/schizophrenia, r/Suicide Watch, r/Depression) found on the website Reddit, along with 11 non-mental health groups (eg, r/PersonalFinance, r/conspiracy) during the initial stage of the pandemic. Methods: We created and released the Reddit Mental Health Dataset including posts from 826,961 unique users from 2018 to 2020. Using regression, we analyzed trends from 90 text-derived features such as sentiment analysis, personal pronouns, and semantic categories. Using supervised machine learning, we classified posts into their respective support groups and interpreted important features to understand how different problems manifest in language. We applied unsupervised methods such as topic modeling and unsupervised clustering to uncover concerns throughout Reddit before and during the pandemic. Results: We found that the r/HealthAnxiety forum showed spikes in posts about COVID-19 early on in January, approximately 2 months before other support groups started posting about the pandemic. There were many features that significantly increased during COVID-19 for specific groups including the categories economic stress, isolation, and home, while others such as motion significantly decreased. We found that support groups related to attention-deficit/hyperactivity disorder, eating disorders, and anxiety showed the most negative semantic change during the pandemic out of all mental health groups. Health anxiety emerged as a general theme across Reddit through independent supervised and unsupervised machine learning analyses. For instance, we provide evidence that the concerns of a diverse set of individuals are converging in this unique moment of history; we discovered that the more users posted about COVID-19, the more linguistically similar (less distant) the mental health support groups became to r/HealthAnxiety (rho=-0.96, p&lt;.001). Using unsupervised clustering, we found the suicidality and loneliness clusters more than doubled in the number of posts during the pandemic. Specifically, the support groups for borderline personality disorder and posttraumatic stress disorder became significantly associated with the suicidality cluster. Furthermore, clusters surrounding self-harm and entertainment emerged. Conclusions: By using a broad set of NLP techniques and analyzing a baseline of prepandemic posts, we uncovered patterns of how specific mental health problems manifest in language, identified at-risk users, and revealed the distribution of concerns across Reddit, which could help provide better resources to its millions of users. We then demonstrated that textual analysis is sensitive to uncover mental health complaints as they appear in real time, identifying vulnerable groups and alarming themes during COVID-19, and thus may have utility during the ongoing pandemic and other world-changing events such as elections and protests.</t>
        </is>
      </c>
      <c r="P2075" t="inlineStr">
        <is>
          <t>10.2196/22635</t>
        </is>
      </c>
      <c r="R2075">
        <f>HYPERLINK("http://dx.doi.org/10.2196/22635","http://dx.doi.org/10.2196/22635")</f>
        <v/>
      </c>
      <c r="AD2075">
        <f>HYPERLINK("https%3A%2F%2Fwww.webofscience.com%2Fwos%2Fwoscc%2Ffull-record%2FWOS:000585061300003","View Full Record in Web of Science")</f>
        <v/>
      </c>
    </row>
    <row r="2076">
      <c r="A2076" t="inlineStr">
        <is>
          <t>Can machine learning identify childhood characteristics that predict future development of bipolar disorder a decade later?</t>
        </is>
      </c>
      <c r="B2076">
        <f>IF(COUNTIF($A$1:A2075,
IF(ISNUMBER(MATCH(RIGHT(TRIM(A2075),1),{".",",",";",":","!","?"},0)),
LEFT(TRIM(A2075),LEN(TRIM(A2075))-1),
TRIM(A2075)
))=1,
"Not Duplicate",
"Duplicate")</f>
        <v/>
      </c>
      <c r="C2076">
        <f>_xlfn.IFNA(_xlfn.XLOOKUP(A2076, Table1[Title], Table1[Inclusion/Exclusion Decision]), "Added studies")</f>
        <v/>
      </c>
      <c r="D2076" t="inlineStr">
        <is>
          <t>Uchida, M; Bukhari, Q; DiSalvo, M; Green, A; Serra, G; Vater, CH; Ghosh, SS; Faraone, SV; Gabrieli, JDE; Biederman, J</t>
        </is>
      </c>
      <c r="H2076" t="n">
        <v>2022</v>
      </c>
      <c r="I2076" t="n">
        <v>156</v>
      </c>
      <c r="M2076" t="inlineStr">
        <is>
          <t>Early identification of bipolar disorder may provide appropriate support and treatment, however there is no current evidence for statistically predicting whether a child will develop bipolar disorder. Machine learning methods offer an opportunity for developing empirically-based predictors of bipolar disorder. This study examined whether bipolar disorder can be predicted using clinical data and machine learning algorithms. 492 children, ages 6-18 at baseline, were recruited from longitudinal case-control family studies. Participants were assessed at baseline, then followed-up after 10 years. In addition to sociodemographic data, children were assessed with psychometric scales, structured diagnostic interviews, and cognitive and social functioning as-sessments. Using the Balanced Random Forest algorithm, we examined whether the diagnostic outcome of full or subsyndromal bipolar disorder could be predicted from baseline data. 45 children (10%) developed bipolar disorder at follow-up. The model predicted subsequent bipolar disorder with 75% sensitivity, 76% specificity, and an Area Under the Receiver Operating Characteristics of 75%. Predictors best differentiating between children who did or did not develop bipolar disorder were the Child Behavioral Checklist Externalizing and Internalizing behaviors, the Child Behavioral Checklist Total t-score, problematic school functions indexed through the Child Behavioral Checklist School Competence scale, and the Child Behavioral Checklist Anxiety/ Depression and Aggression scales. Our study provides the first quantitative model to predict bipolar disorder. Longitudinal prediction may help clinicians assess children with emergent psychopathology for future risk of bipolar disorder, an area of clinical and scientific importance. Machine learning algorithms could be imple-mented to alert clinicians to risk for bipolar disorder.</t>
        </is>
      </c>
      <c r="P2076" t="inlineStr">
        <is>
          <t>10.1016/j.jpsychires.2022.09.051</t>
        </is>
      </c>
      <c r="R2076">
        <f>HYPERLINK("http://dx.doi.org/10.1016/j.jpsychires.2022.09.051","http://dx.doi.org/10.1016/j.jpsychires.2022.09.051")</f>
        <v/>
      </c>
      <c r="AD2076">
        <f>HYPERLINK("https%3A%2F%2Fwww.webofscience.com%2Fwos%2Fwoscc%2Ffull-record%2FWOS:000920198100028","View Full Record in Web of Science")</f>
        <v/>
      </c>
    </row>
    <row r="2077" hidden="1">
      <c r="A2077" t="inlineStr">
        <is>
          <t>Entropy-based risk network identification in adolescent self-injurious behavior using machine learning and network analysis</t>
        </is>
      </c>
      <c r="B2077">
        <f>IF(COUNTIF($A$1:A2076,
IF(ISNUMBER(MATCH(RIGHT(TRIM(A2076),1),{".",",",";",":","!","?"},0)),
LEFT(TRIM(A2076),LEN(TRIM(A2076))-1),
TRIM(A2076)
))=1,
"Not Duplicate",
"Duplicate")</f>
        <v/>
      </c>
      <c r="C2077">
        <f>_xlfn.IFNA(_xlfn.XLOOKUP(A2077, Table1[Title], Table1[Inclusion/Exclusion Decision]), "Added studies")</f>
        <v/>
      </c>
      <c r="D2077" t="inlineStr">
        <is>
          <t>Zhang, Z; Chen, HH; Ye, YY; Chen, H; Guo, HJ; Zhou, JS</t>
        </is>
      </c>
      <c r="H2077" t="n">
        <v>2025</v>
      </c>
      <c r="I2077" t="n">
        <v>15</v>
      </c>
      <c r="J2077" t="n">
        <v>1</v>
      </c>
      <c r="M2077" t="inlineStr">
        <is>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is>
      </c>
      <c r="P2077" t="inlineStr">
        <is>
          <t>10.1038/s41398-025-03511-3</t>
        </is>
      </c>
      <c r="R2077">
        <f>HYPERLINK("http://dx.doi.org/10.1038/s41398-025-03511-3","http://dx.doi.org/10.1038/s41398-025-03511-3")</f>
        <v/>
      </c>
      <c r="AD2077">
        <f>HYPERLINK("https%3A%2F%2Fwww.webofscience.com%2Fwos%2Fwoscc%2Ffull-record%2FWOS:001553849700001","View Full Record in Web of Science")</f>
        <v/>
      </c>
    </row>
    <row r="2078" hidden="1">
      <c r="A2078" t="inlineStr">
        <is>
          <t>Application of Machine Learning to Diagnostics of Schizophrenia Patients Based on Event-Related Potentials</t>
        </is>
      </c>
      <c r="B2078">
        <f>IF(COUNTIF($A$1:A2077,
IF(ISNUMBER(MATCH(RIGHT(TRIM(A2077),1),{".",",",";",":","!","?"},0)),
LEFT(TRIM(A2077),LEN(TRIM(A2077))-1),
TRIM(A2077)
))=1,
"Not Duplicate",
"Duplicate")</f>
        <v/>
      </c>
      <c r="C2078">
        <f>_xlfn.IFNA(_xlfn.XLOOKUP(A2078, Table1[Title], Table1[Inclusion/Exclusion Decision]), "Added studies")</f>
        <v/>
      </c>
      <c r="D2078" t="inlineStr">
        <is>
          <t>Shanarova, N; Pronina, M; Lipkovich, M; Ponomarev, V; Müller, A; Kropotov, J</t>
        </is>
      </c>
      <c r="H2078" t="n">
        <v>2023</v>
      </c>
      <c r="I2078" t="n">
        <v>13</v>
      </c>
      <c r="J2078" t="n">
        <v>3</v>
      </c>
      <c r="M2078" t="inlineStr">
        <is>
          <t>Schizophrenia is a major psychiatric disorder that significantly reduces the quality of life. Early treatment is extremely important in order to mitigate the long-term negative effects. In this paper, a machine learning based diagnostics of schizophrenia was designed. Classification models were applied to the event-related potentials (ERPs) of patients and healthy subjects performing the visual cued Go/NoGo task. The sample consisted of 200 adult individuals ranging in age from 18 to 50 years. In order to apply the machine learning models, various features were extracted from the ERPs. The process of feature extraction was parametrized through a special procedure and the parameters of this procedure were selected through a grid-search technique along with the model hyperparameters. Feature extraction was followed by sequential feature selection transformation in order to prevent overfitting and reduce the computational complexity. Various models were trained on the resulting feature set. The best model was support vector machines with a sensitivity and specificity of 91% and 90.8%, respectively.</t>
        </is>
      </c>
      <c r="P2078" t="inlineStr">
        <is>
          <t>10.3390/diagnostics13030509</t>
        </is>
      </c>
      <c r="R2078">
        <f>HYPERLINK("http://dx.doi.org/10.3390/diagnostics13030509","http://dx.doi.org/10.3390/diagnostics13030509")</f>
        <v/>
      </c>
      <c r="AD2078">
        <f>HYPERLINK("https%3A%2F%2Fwww.webofscience.com%2Fwos%2Fwoscc%2Ffull-record%2FWOS:000933804400001","View Full Record in Web of Science")</f>
        <v/>
      </c>
    </row>
    <row r="2079">
      <c r="A2079" t="inlineStr">
        <is>
          <t>Use of recommendation models to to students</t>
        </is>
      </c>
      <c r="B2079">
        <f>IF(COUNTIF($A$1:A2078,
IF(ISNUMBER(MATCH(RIGHT(TRIM(A2078),1),{".",",",";",":","!","?"},0)),
LEFT(TRIM(A2078),LEN(TRIM(A2078))-1),
TRIM(A2078)
))=1,
"Not Duplicate",
"Duplicate")</f>
        <v/>
      </c>
      <c r="C2079">
        <f>_xlfn.IFNA(_xlfn.XLOOKUP(A2079, Table1[Title], Table1[Inclusion/Exclusion Decision]), "Added studies")</f>
        <v/>
      </c>
      <c r="D2079" t="inlineStr">
        <is>
          <t>Morciano, G; Llergo, JMA; Zingoni, A; Bolívar, EY; Taborri, J; Calabrò, G</t>
        </is>
      </c>
      <c r="H2079" t="n">
        <v>2024</v>
      </c>
      <c r="I2079" t="n">
        <v>249</v>
      </c>
      <c r="K2079" t="inlineStr">
        <is>
          <t>C</t>
        </is>
      </c>
      <c r="M2079" t="inlineStr">
        <is>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 -filtering recommendation models, namely an item -based, a user -based and a weighted -hybrid model, and studied their performance on a large database of 1237 students' information, collected with a self -evaluating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 can be used as a new and effective methodology to support students with dyslexia.</t>
        </is>
      </c>
      <c r="P2079" t="inlineStr">
        <is>
          <t>10.1016/j.eswa.2024.123738</t>
        </is>
      </c>
      <c r="R2079">
        <f>HYPERLINK("http://dx.doi.org/10.1016/j.eswa.2024.123738","http://dx.doi.org/10.1016/j.eswa.2024.123738")</f>
        <v/>
      </c>
      <c r="AD2079">
        <f>HYPERLINK("https%3A%2F%2Fwww.webofscience.com%2Fwos%2Fwoscc%2Ffull-record%2FWOS:001217664000001","View Full Record in Web of Science")</f>
        <v/>
      </c>
    </row>
    <row r="2080">
      <c r="A2080" t="inlineStr">
        <is>
          <t>Unveiling Social Media Content Related to ADHD Treatment: Machine Learning Study Using X's Posts over 15 Years</t>
        </is>
      </c>
      <c r="B2080">
        <f>IF(COUNTIF($A$1:A2079,
IF(ISNUMBER(MATCH(RIGHT(TRIM(A2079),1),{".",",",";",":","!","?"},0)),
LEFT(TRIM(A2079),LEN(TRIM(A2079))-1),
TRIM(A2079)
))=1,
"Not Duplicate",
"Duplicate")</f>
        <v/>
      </c>
      <c r="C2080">
        <f>_xlfn.IFNA(_xlfn.XLOOKUP(A2080, Table1[Title], Table1[Inclusion/Exclusion Decision]), "Added studies")</f>
        <v/>
      </c>
      <c r="D2080" t="inlineStr">
        <is>
          <t>Gómez-Prieto, A; Mercado-Rodriguez, A; Chart-Pascual, JP; Fernandez-Lazaro, CI; Lara-Abelenda, FJ; Montero-Torres, M; Aymerich, C; Quintero, J; Alvarez-Mon, M; Gonzalez-Pinto, A; Soutullo, CA; Alvarez-Mon, MA</t>
        </is>
      </c>
      <c r="H2080" t="n">
        <v>2025</v>
      </c>
      <c r="I2080" t="n">
        <v>13</v>
      </c>
      <c r="J2080" t="n">
        <v>19</v>
      </c>
      <c r="M2080" t="inlineStr">
        <is>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medication requests and offers in both languages. Conclusions: In this study, conducted on X, discussions on ADHD medications highlighted concerns about misuse, adherence, and trivialisation, with clear differences between English and Spanish tweets regarding focus and type of user participation. These findings suggest that monitoring social media can provide early signals about emerging trends, helping clinicians address misconceptions during consultations and informing public health strategies aimed at the safer and more responsible use of ADHD medications.</t>
        </is>
      </c>
      <c r="P2080" t="inlineStr">
        <is>
          <t>10.3390/healthcare13192487</t>
        </is>
      </c>
      <c r="R2080">
        <f>HYPERLINK("http://dx.doi.org/10.3390/healthcare13192487","http://dx.doi.org/10.3390/healthcare13192487")</f>
        <v/>
      </c>
      <c r="AD2080">
        <f>HYPERLINK("https%3A%2F%2Fwww.webofscience.com%2Fwos%2Fwoscc%2Ffull-record%2FWOS:001593648100001","View Full Record in Web of Science")</f>
        <v/>
      </c>
    </row>
    <row r="2081" hidden="1">
      <c r="A2081" t="inlineStr">
        <is>
          <t>Leveraging Knowledge Graphs and Natural Language Processing for Automated Web Resource Labeling and Knowledge Mobilization in Neurodevelopmental Disorders: Development and Usability Study</t>
        </is>
      </c>
      <c r="B2081">
        <f>IF(COUNTIF($A$1:A2080,
IF(ISNUMBER(MATCH(RIGHT(TRIM(A2080),1),{".",",",";",":","!","?"},0)),
LEFT(TRIM(A2080),LEN(TRIM(A2080))-1),
TRIM(A2080)
))=1,
"Not Duplicate",
"Duplicate")</f>
        <v/>
      </c>
      <c r="C2081">
        <f>_xlfn.IFNA(_xlfn.XLOOKUP(A2081, Table1[Title], Table1[Inclusion/Exclusion Decision]), "Added studies")</f>
        <v/>
      </c>
      <c r="D2081" t="inlineStr">
        <is>
          <t>Costello, J; Kaur, M; Reformat, MZ; Bolduc, F</t>
        </is>
      </c>
      <c r="H2081" t="n">
        <v>2023</v>
      </c>
      <c r="I2081" t="n">
        <v>25</v>
      </c>
      <c r="M2081" t="inlineStr">
        <is>
          <t>Background: Patients and families need to be provided with trusted information more than ever with the abundance of online information. Several organizations aim to build databases that can be searched based on the needs of target groups. One such group is individuals with neurodevelopmental disorders (NDDs) and their families. NDDs affect up to 18% of the population and have major social and economic impacts. The current limitations in communicating information for individuals with NDDs include the absence of shared terminology and the lack of efficient labeling processes for web resources. Because of these limitations, health professionals, support groups, and families are unable to share, combine, and access resources. Objective: We aimed to develop a natural language-based pipeline to label resources by leveraging standard and free-text vocabularies obtained through text analysis, and then represent those resources as a weighted knowledge graph. Methods: Using a combination of experts and service/organization databases, we created a data set of web resources for NDDs. Text from these websites was scraped and collected into a corpus of textual data on NDDs. This corpus was used to construct a knowledge graph suitable for use by both experts and nonexperts. Named entity recognition, topic modeling, document classification, and location detection were used to extract knowledge from the corpus. Results: We developed a resource annotation pipeline using diverse natural language processing algorithms to annotate web resources and stored them in a structured knowledge graph. The graph contained 78,181 annotations obtained from the combination of standard terminologies and a free-text vocabulary obtained using topic modeling. An application of the constructed knowledge graph is a resource search interface using the ordered weighted averaging operator to rank resources based on a user query. Conclusions: We developed an automated labeling pipeline for web resources on NDDs. This work showcases how artificial intelligence-based methods, such as natural language processing and knowledge graphs for information representation, can enhance knowledge extraction and mobilization, and could be used in other fields of medicine.</t>
        </is>
      </c>
      <c r="P2081" t="inlineStr">
        <is>
          <t>10.2196/45268</t>
        </is>
      </c>
      <c r="R2081">
        <f>HYPERLINK("http://dx.doi.org/10.2196/45268","http://dx.doi.org/10.2196/45268")</f>
        <v/>
      </c>
      <c r="AD2081">
        <f>HYPERLINK("https%3A%2F%2Fwww.webofscience.com%2Fwos%2Fwoscc%2Ffull-record%2FWOS:001005997200005","View Full Record in Web of Science")</f>
        <v/>
      </c>
    </row>
    <row r="2082" hidden="1">
      <c r="A2082" t="inlineStr">
        <is>
          <t>Transformer-based structural connectivity networks for ADHD-related connectivity alterations</t>
        </is>
      </c>
      <c r="B2082">
        <f>IF(COUNTIF($A$1:A2081,
IF(ISNUMBER(MATCH(RIGHT(TRIM(A2081),1),{".",",",";",":","!","?"},0)),
LEFT(TRIM(A2081),LEN(TRIM(A2081))-1),
TRIM(A2081)
))=1,
"Not Duplicate",
"Duplicate")</f>
        <v/>
      </c>
      <c r="C2082">
        <f>_xlfn.IFNA(_xlfn.XLOOKUP(A2082, Table1[Title], Table1[Inclusion/Exclusion Decision]), "Added studies")</f>
        <v/>
      </c>
      <c r="D2082" t="inlineStr">
        <is>
          <t>Shi, LT; Shi, L; Cui, ZJ; Lin, CT; Zhang, R; Zhang, JY; Zhu, YC; Shi, W; Wang, JL; Wang, YL; Wang, DX; Liu, HH; Gao, X</t>
        </is>
      </c>
      <c r="H2082" t="n">
        <v>2025</v>
      </c>
      <c r="I2082" t="n">
        <v>5</v>
      </c>
      <c r="J2082" t="n">
        <v>1</v>
      </c>
      <c r="M2082" t="inlineStr">
        <is>
          <t>BackgroundAttention-deficit/hyperactivity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understanding.MethodsWe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respectively.ResultsHere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x 10-6), particularly involving regions responsible for motor and executive function. Notably, the importance rankings of several brain regions, including the thalamus and caudate, differ markedly between groups.ConclusionsThis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t>
        </is>
      </c>
      <c r="P2082" t="inlineStr">
        <is>
          <t>10.1038/s43856-025-01015-1</t>
        </is>
      </c>
      <c r="R2082">
        <f>HYPERLINK("http://dx.doi.org/10.1038/s43856-025-01015-1","http://dx.doi.org/10.1038/s43856-025-01015-1")</f>
        <v/>
      </c>
      <c r="AD2082">
        <f>HYPERLINK("https%3A%2F%2Fwww.webofscience.com%2Fwos%2Fwoscc%2Ffull-record%2FWOS:001530768300001","View Full Record in Web of Science")</f>
        <v/>
      </c>
    </row>
    <row r="2083" hidden="1">
      <c r="A2083" t="inlineStr">
        <is>
          <t>Closed-loop pathways associated with clinical symptoms in children with autism spectrum disorder: a complex network analysis</t>
        </is>
      </c>
      <c r="B2083">
        <f>IF(COUNTIF($A$1:A2082,
IF(ISNUMBER(MATCH(RIGHT(TRIM(A2082),1),{".",",",";",":","!","?"},0)),
LEFT(TRIM(A2082),LEN(TRIM(A2082))-1),
TRIM(A2082)
))=1,
"Not Duplicate",
"Duplicate")</f>
        <v/>
      </c>
      <c r="C2083">
        <f>_xlfn.IFNA(_xlfn.XLOOKUP(A2083, Table1[Title], Table1[Inclusion/Exclusion Decision]), "Added studies")</f>
        <v/>
      </c>
      <c r="D2083" t="inlineStr">
        <is>
          <t>Wang, YL; Qian, YX; Guan, LY; Kong, Y; Xia, ZW; Xu, LX; Gao, JX; Xia, J; Fang, H; Jiao, GK; Li, Y; Ke, XY</t>
        </is>
      </c>
      <c r="H2083" t="n">
        <v>2025</v>
      </c>
      <c r="I2083" t="n">
        <v>15</v>
      </c>
      <c r="J2083" t="n">
        <v>10</v>
      </c>
      <c r="M2083" t="inlineStr">
        <is>
          <t>Background: Autism spectrum disorder (ASD) is a neurodevelopmental condition characterized by social communication deficits and repetitive behaviors. Neurobiomarkers for ASD are lacking, which hinders early diagnosis and personalized treatment. This study aimed to identify potential biomarkers for ASD using complex network analysis, specifically causal brain networks, to identify functional closed-loop pathways in the brains of children with ASD. Methods: The study included 58 ASD patients and 57 typically developing (TD) children ages 6-12 years. Brain causal networks and temporal-lag networks were constructed using a deep learning model to infer the causal relationships between brain regions and the temporal-lag of signal transmissions. Statistical analysis was performed to compare differences between the TD and ASD groups and to identify the potential associations between different symptoms of the ASD group. Results: The results revealed numerous aberrant functional pathways, mainly located in the junction of the frontal and parietal lobes, as well as the occipital lobes, in children with ASD, when compared to TD children. Three closed-loop pathways were significantly negatively correlated with the total score of the combined social-communication domain in the Autism Diagnostic Observation Schedule, Second Edition P=0.012), and insula right (INS.R)-Heschl gyrus right (HES.R)-INS.R (r=-0.345, P=0.016). Importantly, a positive interaction among these closed-loop pathways was observed with a weak intensity, indicating that social impairments and stereotyped behaviors were interrelated with a weak effect in children with ASD. Conclusions: The study showed the potential of identifying multiple abnormal closed-loop pathways using complex network analysis in aiding early diagnosis and treatment of ASD. These findings provided insights into the neurobiological basis of social impairments and stereotyped behaviors in children with ASD, which may aid in the development of personalized interventions and therapeutic targets for this disorder.</t>
        </is>
      </c>
      <c r="P2083" t="inlineStr">
        <is>
          <t>10.21037/qims-2025-93</t>
        </is>
      </c>
      <c r="R2083">
        <f>HYPERLINK("http://dx.doi.org/10.21037/qims-2025-93","http://dx.doi.org/10.21037/qims-2025-93")</f>
        <v/>
      </c>
      <c r="AD2083">
        <f>HYPERLINK("https%3A%2F%2Fwww.webofscience.com%2Fwos%2Fwoscc%2Ffull-record%2FWOS:001593086700024","View Full Record in Web of Science")</f>
        <v/>
      </c>
    </row>
    <row r="2084">
      <c r="A2084" t="inlineStr">
        <is>
          <t>BrainQCNet: A Deep Learning attention-based model for the automated detection of artifacts in brain structural MRI scans</t>
        </is>
      </c>
      <c r="B2084">
        <f>IF(COUNTIF($A$1:A2083,
IF(ISNUMBER(MATCH(RIGHT(TRIM(A2083),1),{".",",",";",":","!","?"},0)),
LEFT(TRIM(A2083),LEN(TRIM(A2083))-1),
TRIM(A2083)
))=1,
"Not Duplicate",
"Duplicate")</f>
        <v/>
      </c>
      <c r="C2084">
        <f>_xlfn.IFNA(_xlfn.XLOOKUP(A2084, Table1[Title], Table1[Inclusion/Exclusion Decision]), "Added studies")</f>
        <v/>
      </c>
      <c r="D2084" t="inlineStr">
        <is>
          <t>Garcia, M; Dosenbach, N; Kelly, C</t>
        </is>
      </c>
      <c r="H2084" t="n">
        <v>2024</v>
      </c>
      <c r="I2084" t="n">
        <v>2</v>
      </c>
      <c r="M2084"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 /BrainQCNet).</t>
        </is>
      </c>
      <c r="P2084" t="inlineStr">
        <is>
          <t>10.1162/imag_a_00300</t>
        </is>
      </c>
      <c r="R2084">
        <f>HYPERLINK("http://dx.doi.org/10.1162/imag_a_00300","http://dx.doi.org/10.1162/imag_a_00300")</f>
        <v/>
      </c>
      <c r="AD2084">
        <f>HYPERLINK("https%3A%2F%2Fwww.webofscience.com%2Fwos%2Fwoscc%2Ffull-record%2FWOS:001529784400037","View Full Record in Web of Science")</f>
        <v/>
      </c>
    </row>
    <row r="2085" hidden="1">
      <c r="A2085" t="inlineStr">
        <is>
          <t>A scoping literature review of generative artificial intelligence for supporting neurodivergent school students</t>
        </is>
      </c>
      <c r="B2085">
        <f>IF(COUNTIF($A$1:A2084,
IF(ISNUMBER(MATCH(RIGHT(TRIM(A2084),1),{".",",",";",":","!","?"},0)),
LEFT(TRIM(A2084),LEN(TRIM(A2084))-1),
TRIM(A2084)
))=1,
"Not Duplicate",
"Duplicate")</f>
        <v/>
      </c>
      <c r="C2085">
        <f>_xlfn.IFNA(_xlfn.XLOOKUP(A2085, Table1[Title], Table1[Inclusion/Exclusion Decision]), "Added studies")</f>
        <v/>
      </c>
      <c r="D2085" t="inlineStr">
        <is>
          <t>Ronksley-Pavia, M; Nguyen, L; Wheeley, E; Rose, J; Neumann, MM; Bigum, C; Neumann, DL</t>
        </is>
      </c>
      <c r="H2085" t="n">
        <v>2025</v>
      </c>
      <c r="I2085" t="n">
        <v>9</v>
      </c>
      <c r="M2085" t="inlineStr">
        <is>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educational contexts. Twenty-one relevant sources were identified, discussing GenAI usage with neurodivergent students, the analysis revealed discussion of several predominant applications, including personalized learning, administrative assistance for educators, and development of individualized education plans. The review identified both promising approaches and significant concerns. Benefits included GenAI's potential to provide real-time, personalized support for students as well as reducing administrative burdens for educators. However, notable concerns emerged regarding information accuracy, over-reliance on AI, privacy considerations, and the need for human oversight. The limited empirical evidence base was particularly striking, with only nine studies providing original research data. The review identified critical gaps in current understanding, particularly regarding GenAI's effectiveness across different neurodivergent conditions and curriculum areas, and little evidence of approaches detailed in ways that educators could use. This scoping review demonstrates the need for robust empirical research examining GenAI usage in learning for neurodivergent students. These insights are timely and crucial for educators, researchers, and policymakers working to harness GenAI's potential in supporting neurodivergent learners within inclusive educational environments.</t>
        </is>
      </c>
      <c r="P2085" t="inlineStr">
        <is>
          <t>10.1016/j.caeai.2025.100437</t>
        </is>
      </c>
      <c r="R2085">
        <f>HYPERLINK("http://dx.doi.org/10.1016/j.caeai.2025.100437","http://dx.doi.org/10.1016/j.caeai.2025.100437")</f>
        <v/>
      </c>
      <c r="AD2085">
        <f>HYPERLINK("https%3A%2F%2Fwww.webofscience.com%2Fwos%2Fwoscc%2Ffull-record%2FWOS:001651586500022","View Full Record in Web of Science")</f>
        <v/>
      </c>
    </row>
    <row r="2086">
      <c r="A2086" t="inlineStr">
        <is>
          <t>Mental Health Issues and 24-Hour Movement Guidelines- Based Intervention Strategies for University Students With High-Risk Social Network Addiction: Cross-Sectional Study Using a Machine Learning Approach</t>
        </is>
      </c>
      <c r="B2086">
        <f>IF(COUNTIF($A$1:A2085,
IF(ISNUMBER(MATCH(RIGHT(TRIM(A2085),1),{".",",",";",":","!","?"},0)),
LEFT(TRIM(A2085),LEN(TRIM(A2085))-1),
TRIM(A2085)
))=1,
"Not Duplicate",
"Duplicate")</f>
        <v/>
      </c>
      <c r="C2086">
        <f>_xlfn.IFNA(_xlfn.XLOOKUP(A2086, Table1[Title], Table1[Inclusion/Exclusion Decision]), "Added studies")</f>
        <v/>
      </c>
      <c r="D2086" t="inlineStr">
        <is>
          <t>Luo, L; Yuan, JF; Xu, C; Xu, HL; Tan, HJ; Shi, YH; Zhang, HP; Xi, HJ</t>
        </is>
      </c>
      <c r="H2086" t="n">
        <v>2025</v>
      </c>
      <c r="I2086" t="n">
        <v>27</v>
      </c>
      <c r="M2086"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(eta 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F1-score=0.927), with robust predictions for substance use (F1-score=0.873) and mania (F1-score=0.836).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t>
        </is>
      </c>
      <c r="P2086" t="inlineStr">
        <is>
          <t>10.2196/72260</t>
        </is>
      </c>
      <c r="R2086">
        <f>HYPERLINK("http://dx.doi.org/10.2196/72260","http://dx.doi.org/10.2196/72260")</f>
        <v/>
      </c>
      <c r="AD2086">
        <f>HYPERLINK("https%3A%2F%2Fwww.webofscience.com%2Fwos%2Fwoscc%2Ffull-record%2FWOS:001513540900006","View Full Record in Web of Science")</f>
        <v/>
      </c>
    </row>
    <row r="2087">
      <c r="A2087" t="inlineStr">
        <is>
          <t>Feasibility Study to Identify Machine Learning Predictors for a Virtual School Environment: Virtual Reality Stroop Task</t>
        </is>
      </c>
      <c r="B2087">
        <f>IF(COUNTIF($A$1:A2086,
IF(ISNUMBER(MATCH(RIGHT(TRIM(A2086),1),{".",",",";",":","!","?"},0)),
LEFT(TRIM(A2086),LEN(TRIM(A2086))-1),
TRIM(A2086)
))=1,
"Not Duplicate",
"Duplicate")</f>
        <v/>
      </c>
      <c r="C2087">
        <f>_xlfn.IFNA(_xlfn.XLOOKUP(A2087, Table1[Title], Table1[Inclusion/Exclusion Decision]), "Added studies")</f>
        <v/>
      </c>
      <c r="D2087" t="inlineStr">
        <is>
          <t>McMahan, T; Duffield, T; Parsons, TD</t>
        </is>
      </c>
      <c r="H2087" t="n">
        <v>2021</v>
      </c>
      <c r="I2087" t="n">
        <v>2</v>
      </c>
      <c r="M2087" t="inlineStr">
        <is>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Naive Bayes (81.7%) and KNN (76.7%) for identifying cognitive performance. Results from the classifiers suggests that we can use average response time and dwell time as predictors to adapt the social cues and distractors in the environment to the appropriate difficulty level for the user.</t>
        </is>
      </c>
      <c r="P2087" t="inlineStr">
        <is>
          <t>10.3389/frvir.2021.673191</t>
        </is>
      </c>
      <c r="R2087">
        <f>HYPERLINK("http://dx.doi.org/10.3389/frvir.2021.673191","http://dx.doi.org/10.3389/frvir.2021.673191")</f>
        <v/>
      </c>
      <c r="AD2087">
        <f>HYPERLINK("https%3A%2F%2Fwww.webofscience.com%2Fwos%2Fwoscc%2Ffull-record%2FWOS:001021822200001","View Full Record in Web of Science")</f>
        <v/>
      </c>
    </row>
    <row r="2088">
      <c r="A2088" t="inlineStr">
        <is>
          <t>White Matter Connectome Correlates of Auditory Over-Responsivity: Edge Density Imaging and Machine-Learning Classifiers</t>
        </is>
      </c>
      <c r="B2088">
        <f>IF(COUNTIF($A$1:A2087,
IF(ISNUMBER(MATCH(RIGHT(TRIM(A2087),1),{".",",",";",":","!","?"},0)),
LEFT(TRIM(A2087),LEN(TRIM(A2087))-1),
TRIM(A2087)
))=1,
"Not Duplicate",
"Duplicate")</f>
        <v/>
      </c>
      <c r="C2088">
        <f>_xlfn.IFNA(_xlfn.XLOOKUP(A2088, Table1[Title], Table1[Inclusion/Exclusion Decision]), "Added studies")</f>
        <v/>
      </c>
      <c r="D2088" t="inlineStr">
        <is>
          <t>Payabvash, S; Palacios, EM; Owen, JP; Wang, MB; Tavassoli, T; Gerdes, M; Brandes-Aitken, A; Mukherjee, P; Marco, EJ</t>
        </is>
      </c>
      <c r="H2088" t="n">
        <v>2019</v>
      </c>
      <c r="I2088" t="n">
        <v>13</v>
      </c>
      <c r="M2088" t="inlineStr">
        <is>
          <t>Sensory over-responsivity (SOR) commonly involves auditory and/or tactile domains, and can affect children with or without additional neurodevelopmental challenges. In this study, we examined white matter microstructural and connectome correlates of auditory over-responsivity (AOR), analyzing prospectively collected data from 39 boys, aged 8-12 years. In addition to conventional diffusion tensor imaging (DTI) maps including fractional anisotropy (FA), mean diffusivity (MD), radial diffusivity (RD), and axial diffusivity (AD); we used DTI and high-resolution T1 scans to develop connectome Edge Density (ED) maps. The tract-based spatial statistics was used for voxel-wise comparison of diffusion and ED maps. Then, stepwise penalized logistic regression was applied to identify independent variable (s) predicting AOR, as potential imaging biomarker (s) for AOR. Finally, we compared different combinations of machine learning algorithms (i.e., naive Bayes, random forest, and support vector machine (SVM) and tract-based DTI/connectome metrics for classification of children with AOR. In direct sensory phenotype assessment, 15 (out of 39) boys exhibited AOR (with or without neurodevelopmental concerns). Voxel-wise analysis demonstrates extensive impairment of white matter microstructural integrity in children with AOR on DTI maps-evidenced by lower FA and higher MD and RD; moreover, there was lower connectome ED in anterior-superior corona radiata, genu and body of corpus callosum. In stepwise logistic regression, the average FA of left superior longitudinal fasciculus (SLF) was the single independent variable distinguishing children with AOR (p = 0.007). Subsequently, the left SLF average FA yielded an area under the curve of 0.756 in receiver operating characteristic analysis for prediction of AOR (p = 0.008) as a region-of-interest (ROI)-based imaging biomarker. In comparative study of different combinations of machine-learning models and DTI/ED metrics, random forest algorithms using ED had higher accuracy for AOR classification. Our results demonstrate extensive white matter microstructural impairment in children with AOR, with specifically lower connectomic ED in anterior-superior tracts and associated commissural pathways. Also, average FA of left SLF can be applied as ROI-based imaging biomarker for prediction of SOR. Finally, machine-learning models can provide accurate and objective image-based classifiers for identification of children with AOR based on white matter tracts connectome ED.</t>
        </is>
      </c>
      <c r="P2088" t="inlineStr">
        <is>
          <t>10.3389/fnint.2019.00010</t>
        </is>
      </c>
      <c r="R2088">
        <f>HYPERLINK("http://dx.doi.org/10.3389/fnint.2019.00010","http://dx.doi.org/10.3389/fnint.2019.00010")</f>
        <v/>
      </c>
      <c r="AD2088">
        <f>HYPERLINK("https%3A%2F%2Fwww.webofscience.com%2Fwos%2Fwoscc%2Ffull-record%2FWOS:000464516000001","View Full Record in Web of Science")</f>
        <v/>
      </c>
    </row>
    <row r="2089">
      <c r="A2089" t="inlineStr">
        <is>
          <t>Multi-Source Domain Adaptation Techniques for Mitigating Batch Effects: A Comparative Study</t>
        </is>
      </c>
      <c r="B2089">
        <f>IF(COUNTIF($A$1:A2088,
IF(ISNUMBER(MATCH(RIGHT(TRIM(A2088),1),{".",",",";",":","!","?"},0)),
LEFT(TRIM(A2088),LEN(TRIM(A2088))-1),
TRIM(A2088)
))=1,
"Not Duplicate",
"Duplicate")</f>
        <v/>
      </c>
      <c r="C2089">
        <f>_xlfn.IFNA(_xlfn.XLOOKUP(A2089, Table1[Title], Table1[Inclusion/Exclusion Decision]), "Added studies")</f>
        <v/>
      </c>
      <c r="D2089" t="inlineStr">
        <is>
          <t>Panda, R; Kalmady, SV; Greiner, R</t>
        </is>
      </c>
      <c r="H2089" t="n">
        <v>2022</v>
      </c>
      <c r="I2089" t="n">
        <v>16</v>
      </c>
      <c r="M2089" t="inlineStr">
        <is>
          <t>The past decade has seen an increasing number of applications of deep learning (DL) techniques to biomedical fields, especially in neuroimaging-based analysis. Such DL-based methods are generally data-intensive and require a large number of training instances, which might be infeasible to acquire from a single acquisition site, especially for data, such as fMRI scans, due to the time and costs that they demand. We can attempt to address this issue by combining fMRI data from various sites, thereby creating a bigger heterogeneous dataset. Unfortunately, the inherent differences in the combined data, known as batch effects, often hamper learning a model. To mitigate this issue, techniques such as multi-source domain adaptation [Multi-source Domain Adversarial Networks (MSDA)] aim at learning an effective classification function that uses (learned) domain-invariant latent features. This article analyzes and compares the performance of various popular MSDA methods [MDAN, Domain AggRegation Networks (DARN), Multi-Domain Matching Networks (MDMN), and Moment Matching for MSDA (M(3)SDA)] at predicting different labels (illness, age, and sex) of images from two public rs-fMRI datasets: ABIDE 1and ADHD-200. It also evaluates the impact of various conditions such as class imbalance, the number of sites along with a comparison of the degree of adaptation of each of the methods, thereby presenting the effectiveness of MSDA models in neuroimaging-based applications.</t>
        </is>
      </c>
      <c r="P2089" t="inlineStr">
        <is>
          <t>10.3389/fninf.2022.805117</t>
        </is>
      </c>
      <c r="R2089">
        <f>HYPERLINK("http://dx.doi.org/10.3389/fninf.2022.805117","http://dx.doi.org/10.3389/fninf.2022.805117")</f>
        <v/>
      </c>
      <c r="AD2089">
        <f>HYPERLINK("https%3A%2F%2Fwww.webofscience.com%2Fwos%2Fwoscc%2Ffull-record%2FWOS:000794339100001","View Full Record in Web of Science")</f>
        <v/>
      </c>
    </row>
    <row r="2090" hidden="1">
      <c r="A2090" t="inlineStr">
        <is>
          <t>Association of Genome-Wide Polygenic Scores for Multiple Psychiatric and Common Traits in Preadolescent Youths at Risk of Suicide</t>
        </is>
      </c>
      <c r="B2090">
        <f>IF(COUNTIF($A$1:A2089,
IF(ISNUMBER(MATCH(RIGHT(TRIM(A2089),1),{".",",",";",":","!","?"},0)),
LEFT(TRIM(A2089),LEN(TRIM(A2089))-1),
TRIM(A2089)
))=1,
"Not Duplicate",
"Duplicate")</f>
        <v/>
      </c>
      <c r="C2090">
        <f>_xlfn.IFNA(_xlfn.XLOOKUP(A2090, Table1[Title], Table1[Inclusion/Exclusion Decision]), "Added studies")</f>
        <v/>
      </c>
      <c r="D2090" t="inlineStr">
        <is>
          <t>Joo, YY; Moon, SY; Wang, HH; Kim, H; Lee, EJ; Kim, JH; Posner, J; Ahn, WY; Choi, I; Kim, JW; Cha, J</t>
        </is>
      </c>
      <c r="H2090" t="n">
        <v>2022</v>
      </c>
      <c r="I2090" t="n">
        <v>5</v>
      </c>
      <c r="J2090" t="n">
        <v>2</v>
      </c>
      <c r="M2090" t="inlineStr">
        <is>
          <t>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covariateswere available for 7140 participants in the multiethnic cohort (mean [SD] age, 9.9 [0.6] years; 3588 girls [50.3%]), including 925 participants with suicidal ideation and 63 participants with suicide attempts. Among those 7140 participants, 729 had African ancestry (selfreported race or ethnicity: 569 Black, 71 Hispanic, and 89 other), 276 had admixed American ancestry (self-reported race or ethnicity: 265 Hispanic, 3 White, and 8 other), 150 had East Asian ancestry (self-reported race or ethnicity: 67 Asian, 18 Hispanic, and 65 other), 5718 had European ancestry (self-reported race or ethnicity: 7 Asian, 39 Black, 1142 Hispanic, 3934 White, and 596 other), and 267 had other ancestries (self-reported race or ethnicity: 70 Asian, 13 Black, 126 Hispanic, 48 White, and 10 other). Three genome-wide polygenic scores were significantly associated (false discovery rate P&lt;.05) with suicidal thoughts and behaviors among all participants: attention-deficit/ hyperactivity disorder (odds ratio [OR], 1.12; 95% CI, 1.05-1.21; P=.001), schizophrenia (OR, 1.50; 95% CI, 1.17-1.93; P=.002), and general happiness (OR, 0.89; 95% CI, 0.83-0.96; P=.002). In the analysis including only children with European ancestry, 3 additional genome-wide polygenic scores with false discovery rate significance were associated with suicidal thoughts and behaviors: autism spectrum disorder (OR, 1.18; 95% CI, 1.06-1.31; P=.002), major depressive disorder (OR, 1.12; 95% CI, 1.04-1.21; P=.003), and posttraumatic stress disorder (OR, 1.12; 95% CI, 1.04-1.21; P=.004).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P=.002).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Among all children in the multiethnic cohort, the integrated model also outperformed the baseline model in estimating the risk of overall suicidal thoughts and behaviors (AUROC, 0.71; 95% CI, 0.67-0.75; accuracy, 0.68) and suicidal ideation (AUROC, 0.75; 95% CI, 0.71-0.78; accuracy, 0.67). CONCLUSIONS AND RELEVANCE In this cohort study of preadolescent youths in the US, higher genome-wide polygenic scores for psychiatric disorders, such as attention-deficit/hyperactivity disorder, autism spectrum disorder, posttraumatic stress disorder, and schizophrenia, were significantly associated with a greater risk of suicidal ideation and suicide attempt. The findings and quantitative models from this study may help to identify children with a high risk of suicide, potentially assisting with early screening, intervention, and prevention.</t>
        </is>
      </c>
      <c r="P2090" t="inlineStr">
        <is>
          <t>10.1001/jamanetworkopen.2021.48585</t>
        </is>
      </c>
      <c r="R2090">
        <f>HYPERLINK("http://dx.doi.org/10.1001/jamanetworkopen.2021.48585","http://dx.doi.org/10.1001/jamanetworkopen.2021.48585")</f>
        <v/>
      </c>
      <c r="AD2090">
        <f>HYPERLINK("https%3A%2F%2Fwww.webofscience.com%2Fwos%2Fwoscc%2Ffull-record%2FWOS:000760984200008","View Full Record in Web of Science")</f>
        <v/>
      </c>
    </row>
    <row r="2091">
      <c r="A2091" t="inlineStr">
        <is>
          <t>Beyond out-of-sample: robust and generalizable multivariate neuroanatomical patterns of psychiatric problems in youth</t>
        </is>
      </c>
      <c r="B2091">
        <f>IF(COUNTIF($A$1:A2090,
IF(ISNUMBER(MATCH(RIGHT(TRIM(A2090),1),{".",",",";",":","!","?"},0)),
LEFT(TRIM(A2090),LEN(TRIM(A2090))-1),
TRIM(A2090)
))=1,
"Not Duplicate",
"Duplicate")</f>
        <v/>
      </c>
      <c r="C2091">
        <f>_xlfn.IFNA(_xlfn.XLOOKUP(A2091, Table1[Title], Table1[Inclusion/Exclusion Decision]), "Added studies")</f>
        <v/>
      </c>
      <c r="D2091" t="inlineStr">
        <is>
          <t>Xu, B; Wang, H; Dall'Aglio, L; Luo, MN; Zhang, YZ; Muetzel, R; Tiemeier, H</t>
        </is>
      </c>
      <c r="H2091" t="n">
        <v>2025</v>
      </c>
      <c r="I2091" t="n">
        <v>30</v>
      </c>
      <c r="J2091" t="n">
        <v>6</v>
      </c>
      <c r="M2091" t="inlineStr">
        <is>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is>
      </c>
      <c r="P2091" t="inlineStr">
        <is>
          <t>10.1038/s41380-024-02855-4</t>
        </is>
      </c>
      <c r="R2091">
        <f>HYPERLINK("http://dx.doi.org/10.1038/s41380-024-02855-4","http://dx.doi.org/10.1038/s41380-024-02855-4")</f>
        <v/>
      </c>
      <c r="AD2091">
        <f>HYPERLINK("https%3A%2F%2Fwww.webofscience.com%2Fwos%2Fwoscc%2Ffull-record%2FWOS:001367085400001","View Full Record in Web of Science")</f>
        <v/>
      </c>
    </row>
    <row r="2092" hidden="1">
      <c r="A2092" t="inlineStr">
        <is>
          <t>Improving cognitive-state analysis from eye gaze with synthetic eye-movement data</t>
        </is>
      </c>
      <c r="B2092">
        <f>IF(COUNTIF($A$1:A2091,
IF(ISNUMBER(MATCH(RIGHT(TRIM(A2091),1),{".",",",";",":","!","?"},0)),
LEFT(TRIM(A2091),LEN(TRIM(A2091))-1),
TRIM(A2091)
))=1,
"Not Duplicate",
"Duplicate")</f>
        <v/>
      </c>
      <c r="C2092">
        <f>_xlfn.IFNA(_xlfn.XLOOKUP(A2092, Table1[Title], Table1[Inclusion/Exclusion Decision]), "Added studies")</f>
        <v/>
      </c>
      <c r="D2092" t="inlineStr">
        <is>
          <t>Prasse, P; Reich, DR; Makowski, S; Scheffer, T; Jäger, LA</t>
        </is>
      </c>
      <c r="H2092" t="n">
        <v>2024</v>
      </c>
      <c r="I2092" t="n">
        <v>119</v>
      </c>
      <c r="M2092" t="inlineStr">
        <is>
          <t>Eye movements can be used to analyze a viewer's cognitive capacities or mental state. Neural networks that process the raw eye -tracking signal can outperform methods that operate on scan paths preprocessed into fixations and saccades. However, the scarcity of such data poses a major challenge. We therefore develop SP-EyeGAN, a neural network that generates synthetic raw eye -tracking data. SP-EyeGAN consists of Generative Adversarial Networks; it produces a sequence of gaze angles indistinguishable from human ocular micro- and macro -movements. We explore the use of these synthetic eye movements for pre -training neural networks using contrastive learning. We find that pre -training on synthetic data does not help for biometric identification, while results are inconclusive for the detection of ADHD and gender classification. However, for the eye movement -based assessment of higher -level cognitive skills such general reading comprehension, text comprehension, and the distinction of native from non-native readers, pre -training on synthetic eye -gaze data improves the models' performance and even advances the state-of-the-art for reading comprehension. The SP-EyeGAN model, pre -trained on GazeBase, along with the code for developing your own raw eye -tracking machine learning model with contrastive learning, is available at https://github.com/aeye-lab/sp-eyegan.</t>
        </is>
      </c>
      <c r="P2092" t="inlineStr">
        <is>
          <t>10.1016/j.cag.2024.103901</t>
        </is>
      </c>
      <c r="R2092">
        <f>HYPERLINK("http://dx.doi.org/10.1016/j.cag.2024.103901","http://dx.doi.org/10.1016/j.cag.2024.103901")</f>
        <v/>
      </c>
      <c r="AD2092">
        <f>HYPERLINK("https%3A%2F%2Fwww.webofscience.com%2Fwos%2Fwoscc%2Ffull-record%2FWOS:001211069200001","View Full Record in Web of Science")</f>
        <v/>
      </c>
    </row>
    <row r="2093" hidden="1">
      <c r="A2093" t="inlineStr">
        <is>
          <t>Accurate Prediction of Children's ADHD Severity Using Family Burden Information: A Neural Lasso Approach</t>
        </is>
      </c>
      <c r="B2093">
        <f>IF(COUNTIF($A$1:A2092,
IF(ISNUMBER(MATCH(RIGHT(TRIM(A2092),1),{".",",",";",":","!","?"},0)),
LEFT(TRIM(A2092),LEN(TRIM(A2092))-1),
TRIM(A2092)
))=1,
"Not Duplicate",
"Duplicate")</f>
        <v/>
      </c>
      <c r="C2093">
        <f>_xlfn.IFNA(_xlfn.XLOOKUP(A2093, Table1[Title], Table1[Inclusion/Exclusion Decision]), "Added studies")</f>
        <v/>
      </c>
      <c r="D2093" t="inlineStr">
        <is>
          <t>Laria, JC; Delgado-Gómez, D; Peñuelas-Calvo, I; Baca-García, E; Lillo, RE</t>
        </is>
      </c>
      <c r="H2093" t="n">
        <v>2021</v>
      </c>
      <c r="I2093" t="n">
        <v>15</v>
      </c>
      <c r="M2093" t="inlineStr">
        <is>
          <t>The deep lasso algorithm (dlasso) is introduced as a neural version of the statistical linear lasso algorithm that holds benefits from both methodologies: feature selection and automatic optimization of the parameters (including the regularization parameter). This last property makes dlasso particularly attractive for feature selection on small samples. In the two first conducted experiments, it was observed that dlasso is capable of obtaining better performance than its non-neuronal version (traditional lasso), in terms of predictive error and correct variable selection. Once that dlasso performance has been assessed, it is used to determine whether it is possible to predict the severity of symptoms in children with ADHD from four scales that measure family burden, family functioning, parental satisfaction, and parental mental health. Results show that dlasso is able to predict parents' assessment of the severity of their children's inattention from only seven items from the previous scales. These items are related to parents' satisfaction and degree of parental burden.</t>
        </is>
      </c>
      <c r="P2093" t="inlineStr">
        <is>
          <t>10.3389/fncom.2021.674028</t>
        </is>
      </c>
      <c r="R2093">
        <f>HYPERLINK("http://dx.doi.org/10.3389/fncom.2021.674028","http://dx.doi.org/10.3389/fncom.2021.674028")</f>
        <v/>
      </c>
      <c r="AD2093">
        <f>HYPERLINK("https%3A%2F%2Fwww.webofscience.com%2Fwos%2Fwoscc%2Ffull-record%2FWOS:000669360400001","View Full Record in Web of Science")</f>
        <v/>
      </c>
    </row>
    <row r="2094" hidden="1">
      <c r="A2094" t="inlineStr">
        <is>
          <t>A scoping review of inclusive and adaptive human-AI interaction design for neurodivergent users</t>
        </is>
      </c>
      <c r="B2094">
        <f>IF(COUNTIF($A$1:A2093,
IF(ISNUMBER(MATCH(RIGHT(TRIM(A2093),1),{".",",",";",":","!","?"},0)),
LEFT(TRIM(A2093),LEN(TRIM(A2093))-1),
TRIM(A2093)
))=1,
"Not Duplicate",
"Duplicate")</f>
        <v/>
      </c>
      <c r="C2094">
        <f>_xlfn.IFNA(_xlfn.XLOOKUP(A2094, Table1[Title], Table1[Inclusion/Exclusion Decision]), "Added studies")</f>
        <v/>
      </c>
      <c r="D2094" t="inlineStr">
        <is>
          <t>Xu, Z; Liu, F; Xia, GB; Duan, YT; Yu, LW</t>
        </is>
      </c>
      <c r="H2094" t="n">
        <v>2025</v>
      </c>
      <c r="M2094" t="inlineStr">
        <is>
          <t>PurposeThis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challenges.Materials and methodsA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considerations.ResultsFindings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datasets.ConclusionsAI-driven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P2094" t="inlineStr">
        <is>
          <t>10.1080/17483107.2025.2579822</t>
        </is>
      </c>
      <c r="R2094">
        <f>HYPERLINK("http://dx.doi.org/10.1080/17483107.2025.2579822","http://dx.doi.org/10.1080/17483107.2025.2579822")</f>
        <v/>
      </c>
      <c r="AD2094">
        <f>HYPERLINK("https%3A%2F%2Fwww.webofscience.com%2Fwos%2Fwoscc%2Ffull-record%2FWOS:001613283300001","View Full Record in Web of Science")</f>
        <v/>
      </c>
    </row>
    <row r="2095">
      <c r="A2095" t="inlineStr">
        <is>
          <t>Prediction of early-onset bipolar using electronic health records</t>
        </is>
      </c>
      <c r="B2095">
        <f>IF(COUNTIF($A$1:A2094,
IF(ISNUMBER(MATCH(RIGHT(TRIM(A2094),1),{".",",",";",":","!","?"},0)),
LEFT(TRIM(A2094),LEN(TRIM(A2094))-1),
TRIM(A2094)
))=1,
"Not Duplicate",
"Duplicate")</f>
        <v/>
      </c>
      <c r="C2095">
        <f>_xlfn.IFNA(_xlfn.XLOOKUP(A2095, Table1[Title], Table1[Inclusion/Exclusion Decision]), "Added studies")</f>
        <v/>
      </c>
      <c r="D2095" t="inlineStr">
        <is>
          <t>Wang, B; Sheu, YH; Lee, H; Mealer, RG; Castro, VM; Smoller, JW</t>
        </is>
      </c>
      <c r="H2095" t="n">
        <v>2025</v>
      </c>
      <c r="I2095" t="n">
        <v>66</v>
      </c>
      <c r="J2095" t="n">
        <v>8</v>
      </c>
      <c r="M2095" t="inlineStr">
        <is>
          <t>BackgroundEarly identification of bipolar disorder (BD) provides an important opportunity for timely intervention. In this study, we aimed to develop machine learning models using large-scale electronic health record (EHR) data including clinical notes for predicting early-onset BD.MethodsStructured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windows.ResultsWe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accuracy.ConclusionsGood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t>
        </is>
      </c>
      <c r="P2095" t="inlineStr">
        <is>
          <t>10.1111/jcpp.14131</t>
        </is>
      </c>
      <c r="R2095">
        <f>HYPERLINK("http://dx.doi.org/10.1111/jcpp.14131","http://dx.doi.org/10.1111/jcpp.14131")</f>
        <v/>
      </c>
      <c r="AD2095">
        <f>HYPERLINK("https%3A%2F%2Fwww.webofscience.com%2Fwos%2Fwoscc%2Ffull-record%2FWOS:001424487400001","View Full Record in Web of Science")</f>
        <v/>
      </c>
    </row>
    <row r="2096" hidden="1">
      <c r="A2096" t="inlineStr">
        <is>
          <t>The Impact of Genetics on Cognition: Insights into Cognitive Disorders and Single Nucleotide Polymorphisms</t>
        </is>
      </c>
      <c r="B2096">
        <f>IF(COUNTIF($A$1:A2095,
IF(ISNUMBER(MATCH(RIGHT(TRIM(A2095),1),{".",",",";",":","!","?"},0)),
LEFT(TRIM(A2095),LEN(TRIM(A2095))-1),
TRIM(A2095)
))=1,
"Not Duplicate",
"Duplicate")</f>
        <v/>
      </c>
      <c r="C2096">
        <f>_xlfn.IFNA(_xlfn.XLOOKUP(A2096, Table1[Title], Table1[Inclusion/Exclusion Decision]), "Added studies")</f>
        <v/>
      </c>
      <c r="D2096" t="inlineStr">
        <is>
          <t>Spoto, G; Di Rosa, G; Nicotera, AG</t>
        </is>
      </c>
      <c r="H2096" t="n">
        <v>2024</v>
      </c>
      <c r="I2096" t="n">
        <v>14</v>
      </c>
      <c r="J2096" t="n">
        <v>2</v>
      </c>
      <c r="M2096" t="inlineStr">
        <is>
          <t>This article explores the complex relationship between genetics and cognition, specifically examining the impact of genetic variants, particularly single nucleotide polymorphisms (SNPs), on cognitive functions and the development of neuropsychiatric disorders. Focusing on neurotransmitter regulation within the prefrontal cortex's dopaminergic circuits, this study emphasizes the role of genes like COMT, PRODH, and DRD in shaping executive functions and influencing conditions such as ADHD and schizophrenia. Additionally, it explores the significance of genetic factors in neurodevelopmental disorders, emphasizing the need for early identification to guide appropriate therapeutic interventions. This article also investigates polymorphisms in the transsulfuration pathway, revealing their association with cognitive impairment diseases. Computational analyses, including machine learning algorithms, are highlighted for their potential in predicting symptom severity in ADHD based on genetic variations. In conclusion, this article underscores the intricate interplay of genetic and environmental factors in shaping cognitive outcomes, providing valuable insights for tailored treatments and a more comprehensive understanding of neuropsychiatric conditions.</t>
        </is>
      </c>
      <c r="P2096" t="inlineStr">
        <is>
          <t>10.3390/jpm14020156</t>
        </is>
      </c>
      <c r="R2096">
        <f>HYPERLINK("http://dx.doi.org/10.3390/jpm14020156","http://dx.doi.org/10.3390/jpm14020156")</f>
        <v/>
      </c>
      <c r="AD2096">
        <f>HYPERLINK("https%3A%2F%2Fwww.webofscience.com%2Fwos%2Fwoscc%2Ffull-record%2FWOS:001175016200001","View Full Record in Web of Science")</f>
        <v/>
      </c>
    </row>
    <row r="2097" hidden="1">
      <c r="A2097" t="inlineStr">
        <is>
          <t>Fidgety Philip and the Suggested Clinical Immobilization Test: Annotation data for developing a machine learning algorithm</t>
        </is>
      </c>
      <c r="B2097">
        <f>IF(COUNTIF($A$1:A2096,
IF(ISNUMBER(MATCH(RIGHT(TRIM(A2096),1),{".",",",";",":","!","?"},0)),
LEFT(TRIM(A2096),LEN(TRIM(A2096))-1),
TRIM(A2096)
))=1,
"Not Duplicate",
"Duplicate")</f>
        <v/>
      </c>
      <c r="C2097">
        <f>_xlfn.IFNA(_xlfn.XLOOKUP(A2097, Table1[Title], Table1[Inclusion/Exclusion Decision]), "Added studies")</f>
        <v/>
      </c>
      <c r="D2097" t="inlineStr">
        <is>
          <t>Chan, ML; Tse, EK; Bao, SR; Berger, M; Beyzaei, N; Campbell, M; Garn, H; Hussaina, H; Kloesch, G; Kohn, B; Kuzeljevic, B; Lee, YJ; Maher, KS; Carson, N; Jeyaratnam, J; McWilliams, S; Spruyt, K; Van der Loos, HFM; Kuo, CL; Ipsiroglu, O</t>
        </is>
      </c>
      <c r="H2097" t="n">
        <v>2021</v>
      </c>
      <c r="I2097" t="n">
        <v>35</v>
      </c>
      <c r="M2097" t="inlineStr">
        <is>
          <t>The cartoon Fidgety Philip, the banner of Western-ADHD diagnosis, depicts a 'restless' child exhibiting hyperactive-behaviors with hyper-arousability and/or hypermotor-restlessness (H-behaviors) during sitting. To overcome the gaps between differential diagnostic considerations and modern computing methodologies, we have developed a non-interpretative, neutral pictogram-guided phenotyping language (PG-PL) for describing body-segment movements during sitting (Journal of Psychiatric Research). To develop the PG-PL, seven research assistants annotated three original Fidgety Philip cartoons. Their annotations were analyzed with descriptive statistics. To review the PG-PL's performance, the same seven research assistants annotated 12 snapshots with free hand annotations, followed by using the PG-PL, each time in randomized sequence and on two separate occasions. After achieving satisfactory inter-observer agreements, the PG-PL annotation software was used for reviewing videos where the same seven research assistants annotated 12 one-minute long video clips. The video clip annotations were finally used to develop a machine learning algorithm for automated movement detection (Journal of Psychiatric Research). These data together demonstrate the value of the PG-PL for manually annotating human movement patterns. Researchers are able to reuse the data and the first version of the machine learning algorithm to further develop and refine the algorithm for differentiating movement patterns. Crown Copyright (C) 2021 Published by Elsevier Inc.</t>
        </is>
      </c>
      <c r="P2097" t="inlineStr">
        <is>
          <t>10.1016/j.dib.2021.106770</t>
        </is>
      </c>
      <c r="R2097">
        <f>HYPERLINK("http://dx.doi.org/10.1016/j.dib.2021.106770","http://dx.doi.org/10.1016/j.dib.2021.106770")</f>
        <v/>
      </c>
      <c r="AD2097">
        <f>HYPERLINK("https%3A%2F%2Fwww.webofscience.com%2Fwos%2Fwoscc%2Ffull-record%2FWOS:000647430400020","View Full Record in Web of Science")</f>
        <v/>
      </c>
    </row>
    <row r="2098" hidden="1">
      <c r="A2098" t="inlineStr">
        <is>
          <t>Can You Dance? A Study of Child-Robot Interaction and Emotional Response Using the NAO Robot</t>
        </is>
      </c>
      <c r="B2098">
        <f>IF(COUNTIF($A$1:A2097,
IF(ISNUMBER(MATCH(RIGHT(TRIM(A2097),1),{".",",",";",":","!","?"},0)),
LEFT(TRIM(A2097),LEN(TRIM(A2097))-1),
TRIM(A2097)
))=1,
"Not Duplicate",
"Duplicate")</f>
        <v/>
      </c>
      <c r="C2098">
        <f>_xlfn.IFNA(_xlfn.XLOOKUP(A2098, Table1[Title], Table1[Inclusion/Exclusion Decision]), "Added studies")</f>
        <v/>
      </c>
      <c r="D2098" t="inlineStr">
        <is>
          <t>Podpecan, V</t>
        </is>
      </c>
      <c r="H2098" t="n">
        <v>2023</v>
      </c>
      <c r="I2098" t="n">
        <v>7</v>
      </c>
      <c r="J2098" t="n">
        <v>9</v>
      </c>
      <c r="M2098" t="inlineStr">
        <is>
          <t>This retrospective study presents and summarizes our long-term efforts in the popularization of robotics, engineering, and artificial intelligence (STEM) using the NAO humanoid robot. By a conservative estimate, over a span of 8 years, we engaged at least a couple of thousand participants: approximately 70% were preschool children, 15% were elementary school students, and 15% were teenagers and adults. We describe several robot applications that were developed specifically for this task and assess their qualitative performance outside a controlled research setting, catering to various demographics, including those with special needs (ASD, ADHD). Five groups of applications are presented: (1) motor development activities and games, (2) children's games, (3) theatrical performances, (4) artificial intelligence applications, and (5) data harvesting applications. Different cases of human-robot interactions are considered and evaluated according to our experience, and we discuss their weak points and potential improvements. We examine the response of the audience when confronted with a humanoid robot featuring intelligent behavior, such as conversational intelligence and emotion recognition. We consider the importance of the robot's physical appearance, the emotional dynamics of human-robot engagement across age groups, the relevance of non-verbal cues, and analyze drawings crafted by preschool children both before and after their interaction with the NAO robot.</t>
        </is>
      </c>
      <c r="P2098" t="inlineStr">
        <is>
          <t>10.3390/mti7090085</t>
        </is>
      </c>
      <c r="R2098">
        <f>HYPERLINK("http://dx.doi.org/10.3390/mti7090085","http://dx.doi.org/10.3390/mti7090085")</f>
        <v/>
      </c>
      <c r="AD2098">
        <f>HYPERLINK("https%3A%2F%2Fwww.webofscience.com%2Fwos%2Fwoscc%2Ffull-record%2FWOS:001077769900001","View Full Record in Web of Science")</f>
        <v/>
      </c>
    </row>
    <row r="2099">
      <c r="A2099" t="inlineStr">
        <is>
          <t>Exploring AI Technology in Grammar Performance Testing for Children with Learning Disabilities</t>
        </is>
      </c>
      <c r="B2099">
        <f>IF(COUNTIF($A$1:A2098,
IF(ISNUMBER(MATCH(RIGHT(TRIM(A2098),1),{".",",",";",":","!","?"},0)),
LEFT(TRIM(A2098),LEN(TRIM(A2098))-1),
TRIM(A2098)
))=1,
"Not Duplicate",
"Duplicate")</f>
        <v/>
      </c>
      <c r="C2099">
        <f>_xlfn.IFNA(_xlfn.XLOOKUP(A2099, Table1[Title], Table1[Inclusion/Exclusion Decision]), "Added studies")</f>
        <v/>
      </c>
      <c r="D2099" t="inlineStr">
        <is>
          <t>Katsarou, DV; Mantsos, E; Papadopoulou, S; Sofologi, M; Efthymiou, E; Vasileiou, I; Megari, K; Theodoratou, M; Kougioumtzis, GA</t>
        </is>
      </c>
      <c r="H2099" t="n">
        <v>2025</v>
      </c>
      <c r="I2099" t="n">
        <v>15</v>
      </c>
      <c r="J2099" t="n">
        <v>3</v>
      </c>
      <c r="M2099" t="inlineStr">
        <is>
          <t>The study explores the application of artificial intelligence (AI) in addressing grammar challenges among children with learning disabilities, aiming to assess the efficacy of an AI-driven tool for personalized interventions. A sample of 100 children aged 8-12, diagnosed with learning disabilities, was recruited from special education programs. Participants were divided into an experimental group (n = 50), which used an AI-based grammar assessment tool with personalized feedback, and a control group (n = 50), which completed conventional paper-based grammar tests without feedback. The AI tool administered adaptive grammar tasks, including sentence correction and verb conjugation, and performance was evaluated over four weeks using pre-test and post-test measures. A quasi-experimental design and statistical analyses, including t-tests and repeated-measures ANOVA, revealed a significant improvement in grammar performance for the experimental group (M = 78.5, SD = 5.6) compared to the control group (M = 70.2, SD = 6.1; p &lt; 0.001), with a large effect size (Cohen's d = 0.84). Participants and educators reported high engagement and usability of the tool. The findings underscore AI's potential to provide tailored learning experiences, addressing individual needs more effectively than conventional strategies. Further research should examine long-term outcomes and broader educational applications to maximize its impact.</t>
        </is>
      </c>
      <c r="P2099" t="inlineStr">
        <is>
          <t>10.3390/educsci15030351</t>
        </is>
      </c>
      <c r="R2099">
        <f>HYPERLINK("http://dx.doi.org/10.3390/educsci15030351","http://dx.doi.org/10.3390/educsci15030351")</f>
        <v/>
      </c>
      <c r="AD2099">
        <f>HYPERLINK("https%3A%2F%2Fwww.webofscience.com%2Fwos%2Fwoscc%2Ffull-record%2FWOS:001454469300001","View Full Record in Web of Science")</f>
        <v/>
      </c>
    </row>
    <row r="2100">
      <c r="A2100" t="inlineStr">
        <is>
          <t>AI-assisted drawing therapy for children with ADHD: A randomised controlled trial</t>
        </is>
      </c>
      <c r="B2100">
        <f>IF(COUNTIF($A$1:A2099,
IF(ISNUMBER(MATCH(RIGHT(TRIM(A2099),1),{".",",",";",":","!","?"},0)),
LEFT(TRIM(A2099),LEN(TRIM(A2099))-1),
TRIM(A2099)
))=1,
"Not Duplicate",
"Duplicate")</f>
        <v/>
      </c>
      <c r="C2100">
        <f>_xlfn.IFNA(_xlfn.XLOOKUP(A2100, Table1[Title], Table1[Inclusion/Exclusion Decision]), "Added studies")</f>
        <v/>
      </c>
      <c r="D2100" t="inlineStr">
        <is>
          <t>Xu, J; Lin, RQ; Zhang, AJ; Chen, Q; Li, DX; Chen, JJ; Song, ML; Chen, SM; Yang, BJ; Li, LY; Xu, HT; Peng, JL; Tang, YR; Yang, WH; Luo, XX; Zhou, X; Wang, J; Huang, GH</t>
        </is>
      </c>
      <c r="H2100" t="n">
        <v>2025</v>
      </c>
      <c r="I2100" t="n">
        <v>94</v>
      </c>
      <c r="M2100" t="inlineStr">
        <is>
          <t>Objective: This randomized controlled trial evaluated the efficacy of AI-assisted drawing therapy for children with ADHD, comparing its impact on core symptoms and functional impairments against traditional drawing interventions while assessing engagement and the rapeuticoutcomes. Methods: Forty-one children (ages 7-10) with ADHD were randomized into AI-assisted (n = 19) or traditional drawing therapy (n = 22) groups (Trial registered in ChiCTR: ChiCTR2400089640). The AI intervention employed a process that captured children's drawings, converted them into keywords, generated AI responses based on those keywords, and provided feedback to the children, while the control group received therapist-guided verbal feedback. SNAP-IV-26(Swanson, Nolan and Pelham-IV rating scales) and WFIRS-P(Weiss Functional Impairment Rating Scales-Parent) scales assessed at baseline (T1) and post-intervention (T2) at a 24-week interval, with data analyzed using independent t-tests (p &lt; 0.05). Results: Both AI-assisted and traditional drawing therapies significantly reduced core ADHD symptoms. In the before-and-after comparison within the group, the AI group showed targeted improvements in attention (p = 0.039) and oppositional defiant behaviour (p = 0.025), while traditional therapy produced broader symptom reductions across all domains (p &lt; 0.05). Between-group comparisons showed that the AI-assisted group achieved greater improvement in inattention (Delta =-1.09, p = 0.035), whereas the traditional drawing group improved more on oppositional defiant behavior (Delta=+1.706, p = 0.010) and the SNAP-IV total score (Delta=+4.777, p = 0.041). On the WFIRS-P, the AI group showed advantages for the Family domain (p = 0.041) and the total score (p = 0.047), while Self-Concept favored the traditional drawing group (p = 0.036). Conclusion: AI-assisted, drawing-based art therapy produced greater improvement in the pre-specified primary outcome (SNAP-IV inattention) and select WFIRS-P domains (e.g., Family, total score), whereas conventional drawing therapy yielded broader reductions in oppositional defiant symptoms and the overall SNAP-IV severity. Effects were modest and domain-specific; larger, multi-center trials are needed to confirm efficacy and identify which children benefit most.</t>
        </is>
      </c>
      <c r="P2100" t="inlineStr">
        <is>
          <t>10.1016/j.ctim.2025.103262</t>
        </is>
      </c>
      <c r="R2100">
        <f>HYPERLINK("http://dx.doi.org/10.1016/j.ctim.2025.103262","http://dx.doi.org/10.1016/j.ctim.2025.103262")</f>
        <v/>
      </c>
      <c r="AD2100">
        <f>HYPERLINK("https%3A%2F%2Fwww.webofscience.com%2Fwos%2Fwoscc%2Ffull-record%2FWOS:001602606400004","View Full Record in Web of Science")</f>
        <v/>
      </c>
    </row>
    <row r="2101" hidden="1">
      <c r="A2101" t="inlineStr">
        <is>
          <t>Data interoperability for a systems approach to developmental conditions</t>
        </is>
      </c>
      <c r="B2101">
        <f>IF(COUNTIF($A$1:A2100,
IF(ISNUMBER(MATCH(RIGHT(TRIM(A2100),1),{".",",",";",":","!","?"},0)),
LEFT(TRIM(A2100),LEN(TRIM(A2100))-1),
TRIM(A2100)
))=1,
"Not Duplicate",
"Duplicate")</f>
        <v/>
      </c>
      <c r="C2101">
        <f>_xlfn.IFNA(_xlfn.XLOOKUP(A2101, Table1[Title], Table1[Inclusion/Exclusion Decision]), "Added studies")</f>
        <v/>
      </c>
      <c r="D2101" t="inlineStr">
        <is>
          <t>Mollerus, F; Lynch, C; Bruining, H</t>
        </is>
      </c>
      <c r="H2101" t="n">
        <v>2025</v>
      </c>
      <c r="I2101" t="n">
        <v>176</v>
      </c>
      <c r="M2101" t="inlineStr">
        <is>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 developmental conditions.</t>
        </is>
      </c>
      <c r="P2101" t="inlineStr">
        <is>
          <t>10.1016/j.neubiorev.2025.106245</t>
        </is>
      </c>
      <c r="R2101">
        <f>HYPERLINK("http://dx.doi.org/10.1016/j.neubiorev.2025.106245","http://dx.doi.org/10.1016/j.neubiorev.2025.106245")</f>
        <v/>
      </c>
      <c r="AD2101">
        <f>HYPERLINK("https%3A%2F%2Fwww.webofscience.com%2Fwos%2Fwoscc%2Ffull-record%2FWOS:001513412500001","View Full Record in Web of Science")</f>
        <v/>
      </c>
    </row>
    <row r="2102" hidden="1">
      <c r="A2102" t="inlineStr">
        <is>
          <t>Profiling Chinese children with symptoms of SpLD, ADHD, or ASD: a transdiagnostic and biopsychosocial study</t>
        </is>
      </c>
      <c r="B2102">
        <f>IF(COUNTIF($A$1:A2101,
IF(ISNUMBER(MATCH(RIGHT(TRIM(A2101),1),{".",",",";",":","!","?"},0)),
LEFT(TRIM(A2101),LEN(TRIM(A2101))-1),
TRIM(A2101)
))=1,
"Not Duplicate",
"Duplicate")</f>
        <v/>
      </c>
      <c r="C2102">
        <f>_xlfn.IFNA(_xlfn.XLOOKUP(A2102, Table1[Title], Table1[Inclusion/Exclusion Decision]), "Added studies")</f>
        <v/>
      </c>
      <c r="D2102" t="inlineStr">
        <is>
          <t>Liu, D; Wei, ZQ; Maurer, U; Chung, KKH; Datu, JAD; Fern-Pollak, L; Wydell, T; Tso, WWY; Sun, FH; Luo, LR; Wang, LC; Yum, YN; Xu, GD; Li, S</t>
        </is>
      </c>
      <c r="H2102" t="n">
        <v>2026</v>
      </c>
      <c r="I2102" t="n">
        <v>26</v>
      </c>
      <c r="J2102" t="n">
        <v>1</v>
      </c>
      <c r="M2102"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P2102" t="inlineStr">
        <is>
          <t>10.1186/s12888-025-07754-8</t>
        </is>
      </c>
      <c r="R2102">
        <f>HYPERLINK("http://dx.doi.org/10.1186/s12888-025-07754-8","http://dx.doi.org/10.1186/s12888-025-07754-8")</f>
        <v/>
      </c>
      <c r="AD2102">
        <f>HYPERLINK("https%3A%2F%2Fwww.webofscience.com%2Fwos%2Fwoscc%2Ffull-record%2FWOS:001680846900001","View Full Record in Web of Science")</f>
        <v/>
      </c>
    </row>
    <row r="2103" hidden="1">
      <c r="A2103" t="inlineStr">
        <is>
          <t>Predicting the onset of mental health problems in adolescents</t>
        </is>
      </c>
      <c r="B2103">
        <f>IF(COUNTIF($A$1:A2102,
IF(ISNUMBER(MATCH(RIGHT(TRIM(A2102),1),{".",",",";",":","!","?"},0)),
LEFT(TRIM(A2102),LEN(TRIM(A2102))-1),
TRIM(A2102)
))=1,
"Not Duplicate",
"Duplicate")</f>
        <v/>
      </c>
      <c r="C2103">
        <f>_xlfn.IFNA(_xlfn.XLOOKUP(A2103, Table1[Title], Table1[Inclusion/Exclusion Decision]), "Added studies")</f>
        <v/>
      </c>
      <c r="D2103" t="inlineStr">
        <is>
          <t>Hou, JY; Mortel, L; Popma, A; Smit, D; van Wingen, G</t>
        </is>
      </c>
      <c r="H2103" t="n">
        <v>2025</v>
      </c>
      <c r="I2103" t="n">
        <v>55</v>
      </c>
      <c r="M2103" t="inlineStr">
        <is>
          <t>Objective Mental health problems are the major cause of disability among adolescents. Personalized prevention may help to mitigate the development of mental health problems, but no tools are available to identify individuals at risk before they require mental health care.Methods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is>
      </c>
      <c r="P2103" t="inlineStr">
        <is>
          <t>10.1017/S003329172500087X</t>
        </is>
      </c>
      <c r="R2103">
        <f>HYPERLINK("http://dx.doi.org/10.1017/S003329172500087X","http://dx.doi.org/10.1017/S003329172500087X")</f>
        <v/>
      </c>
      <c r="AD2103">
        <f>HYPERLINK("https%3A%2F%2Fwww.webofscience.com%2Fwos%2Fwoscc%2Ffull-record%2FWOS:001478844600001","View Full Record in Web of Science")</f>
        <v/>
      </c>
    </row>
    <row r="2104">
      <c r="A2104" t="inlineStr">
        <is>
          <t>Detection and Prediction of Future Mental Disorder From Social Media Data Using Machine Learning, Ensemble Learning, and Large Language Models</t>
        </is>
      </c>
      <c r="B2104">
        <f>IF(COUNTIF($A$1:A2103,
IF(ISNUMBER(MATCH(RIGHT(TRIM(A2103),1),{".",",",";",":","!","?"},0)),
LEFT(TRIM(A2103),LEN(TRIM(A2103))-1),
TRIM(A2103)
))=1,
"Not Duplicate",
"Duplicate")</f>
        <v/>
      </c>
      <c r="C2104">
        <f>_xlfn.IFNA(_xlfn.XLOOKUP(A2104, Table1[Title], Table1[Inclusion/Exclusion Decision]), "Added studies")</f>
        <v/>
      </c>
      <c r="D2104" t="inlineStr">
        <is>
          <t>Abdullah, M; Negied, N</t>
        </is>
      </c>
      <c r="H2104" t="n">
        <v>2024</v>
      </c>
      <c r="I2104" t="n">
        <v>12</v>
      </c>
      <c r="M2104"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t>
        </is>
      </c>
      <c r="P2104" t="inlineStr">
        <is>
          <t>10.1109/ACCESS.2024.3406469</t>
        </is>
      </c>
      <c r="R2104">
        <f>HYPERLINK("http://dx.doi.org/10.1109/ACCESS.2024.3406469","http://dx.doi.org/10.1109/ACCESS.2024.3406469")</f>
        <v/>
      </c>
      <c r="AD2104">
        <f>HYPERLINK("https%3A%2F%2Fwww.webofscience.com%2Fwos%2Fwoscc%2Ffull-record%2FWOS:001308179200001","View Full Record in Web of Science")</f>
        <v/>
      </c>
    </row>
    <row r="2105" hidden="1">
      <c r="A2105" t="inlineStr">
        <is>
          <t>Exploring Abnormal Brain Functional Connectivity in Healthy Adults, Depressive Disorder, and Generalized Anxiety Disorder through EEG Signals: A Machine Learning Approach for Triple Classification</t>
        </is>
      </c>
      <c r="B2105">
        <f>IF(COUNTIF($A$1:A2104,
IF(ISNUMBER(MATCH(RIGHT(TRIM(A2104),1),{".",",",";",":","!","?"},0)),
LEFT(TRIM(A2104),LEN(TRIM(A2104))-1),
TRIM(A2104)
))=1,
"Not Duplicate",
"Duplicate")</f>
        <v/>
      </c>
      <c r="C2105">
        <f>_xlfn.IFNA(_xlfn.XLOOKUP(A2105, Table1[Title], Table1[Inclusion/Exclusion Decision]), "Added studies")</f>
        <v/>
      </c>
      <c r="D2105" t="inlineStr">
        <is>
          <t>Fang, JQ; Li, G; Xu, WX; Liu, W; Chen, GB; Zhu, YX; Luo, YD; Luo, XD; Zhou, B</t>
        </is>
      </c>
      <c r="H2105" t="n">
        <v>2024</v>
      </c>
      <c r="I2105" t="n">
        <v>14</v>
      </c>
      <c r="J2105" t="n">
        <v>3</v>
      </c>
      <c r="M2105" t="inlineStr">
        <is>
          <t>Depressive disorder (DD) and generalized anxiety disorder (GAD), two prominent mental health conditions, are commonly diagnosed using subjective methods such as scales and interviews. Previous research indicated that machine learning (ML) can enhance our understanding of their underlying mechanisms. This study seeks to investigate the mechanisms of DD, GAD, and healthy controls (HC) while constructing a diagnostic framework for triple classifications. Specifically, the experiment involved collecting electroencephalogram (EEG) signals from 42 DD patients, 45 GAD patients, and 38 HC adults. The Phase Lag Index (PLI) was employed to quantify brain functional connectivity and analyze differences in functional connectivity among three groups. This study also explored the impact of time window feature computations on classification performance, including the XGBoost, CatBoost, LightGBM, and ensemble models. In order to enhance classification performance, a feature optimization algorithm based on Autogluon-Tabular was proposed. The results indicate that a 12 s time window provides optimal classification performance for the three groups, achieving the highest accuracy of 97.33% with the ensemble model. The analysis further reveals a significant reorganization of the brain, with the most pronounced changes observed in the frontal lobe and beta rhythm. These findings support the hypothesis of abnormal brain functional connectivity in DD and GAD, contributing valuable insights into the neural mechanisms underlying DD and GAD.</t>
        </is>
      </c>
      <c r="P2105" t="inlineStr">
        <is>
          <t>10.3390/brainsci14030245</t>
        </is>
      </c>
      <c r="R2105">
        <f>HYPERLINK("http://dx.doi.org/10.3390/brainsci14030245","http://dx.doi.org/10.3390/brainsci14030245")</f>
        <v/>
      </c>
      <c r="AD2105">
        <f>HYPERLINK("https%3A%2F%2Fwww.webofscience.com%2Fwos%2Fwoscc%2Ffull-record%2FWOS:001191506400001","View Full Record in Web of Science")</f>
        <v/>
      </c>
    </row>
    <row r="2106">
      <c r="A2106" t="inlineStr">
        <is>
          <t>A Data Science-Based Analysis Points at Distinct Patterns of Lipid Mediator Plasma Concentrations in Patients With Dementia</t>
        </is>
      </c>
      <c r="B2106">
        <f>IF(COUNTIF($A$1:A2105,
IF(ISNUMBER(MATCH(RIGHT(TRIM(A2105),1),{".",",",";",":","!","?"},0)),
LEFT(TRIM(A2105),LEN(TRIM(A2105))-1),
TRIM(A2105)
))=1,
"Not Duplicate",
"Duplicate")</f>
        <v/>
      </c>
      <c r="C2106">
        <f>_xlfn.IFNA(_xlfn.XLOOKUP(A2106, Table1[Title], Table1[Inclusion/Exclusion Decision]), "Added studies")</f>
        <v/>
      </c>
      <c r="D2106" t="inlineStr">
        <is>
          <t>Gurke, R; Etyemez, S; Prvulovic, D; Thomas, D; Fleck, SC; Reif, A; Geisslinger, G; Lötsch, J</t>
        </is>
      </c>
      <c r="H2106" t="n">
        <v>2019</v>
      </c>
      <c r="I2106" t="n">
        <v>10</v>
      </c>
      <c r="M2106" t="inlineStr">
        <is>
          <t>Based on accumulating evidence of a role of lipid signaling in many physiological and pathophysiological processes including psychiatric diseases, the present data driven analysis was designed to gather information needed to develop a prospective biomarker, using a targeted lipidomics approach covering different lipid mediators. Using unsupervised methods of data structure detection, implemented as hierarchal clustering, emergent self-organizing maps of neuronal networks, and principal component analysis, a cluster structure was found in the input data space comprising plasma concentrations of d = 35 different lipid-markers of various classes acquired in n = 94 subjects with the clinical diagnoses depression, bipolar disorder, ADHD, dementia, or in healthy controls. The structure separated patients with dementia from the other clinical groups, indicating that dementia is associated with a distinct lipid mediator plasma concentrations pattern possibly providing a basis for a future biomarker. This hypothesis was subsequently assessed using supervised machine-learning methods, implemented as random forests or principal component analysis followed by computed ABC analysis used for feature selection, and as random forests, k-nearest neighbors, support vector machines, multilayer perceptron, and naive Bayesian classifiers to estimate whether the selected lipid mediators provide sufficient information that the diagnosis of dementia can be established at a higher accuracy than by guessing. This succeeded using a set of d = 7 markers comprising GluCerC16:0, Cer24:0, Cer20:0, Cer16:0, Cer24:1, C16 sphinganine, and LacCerC16:0, at an accuracy of 77%. By contrast, using random lipid markers reduced the diagnostic accuracy to values of 65% or less, whereas training the algorithms with randomly permuted data was followed by complete failure to diagnose dementia, emphasizing that the selected lipid mediators were display a particular pattern in this disease possibly qualifying as biomarkers.</t>
        </is>
      </c>
      <c r="P2106" t="inlineStr">
        <is>
          <t>10.3389/fpsyt.2019.00041</t>
        </is>
      </c>
      <c r="R2106">
        <f>HYPERLINK("http://dx.doi.org/10.3389/fpsyt.2019.00041","http://dx.doi.org/10.3389/fpsyt.2019.00041")</f>
        <v/>
      </c>
      <c r="AD2106">
        <f>HYPERLINK("https%3A%2F%2Fwww.webofscience.com%2Fwos%2Fwoscc%2Ffull-record%2FWOS:000458241900001","View Full Record in Web of Science")</f>
        <v/>
      </c>
    </row>
    <row r="2107" hidden="1">
      <c r="A2107" t="inlineStr">
        <is>
          <t>Identifying Boys With Autism Spectrum Disorder Based on Whole-Brain Resting-State Interregional Functional Connections Using a Boruta-Based Support Vector Machine Approach</t>
        </is>
      </c>
      <c r="B2107">
        <f>IF(COUNTIF($A$1:A2106,
IF(ISNUMBER(MATCH(RIGHT(TRIM(A2106),1),{".",",",";",":","!","?"},0)),
LEFT(TRIM(A2106),LEN(TRIM(A2106))-1),
TRIM(A2106)
))=1,
"Not Duplicate",
"Duplicate")</f>
        <v/>
      </c>
      <c r="C2107">
        <f>_xlfn.IFNA(_xlfn.XLOOKUP(A2107, Table1[Title], Table1[Inclusion/Exclusion Decision]), "Added studies")</f>
        <v/>
      </c>
      <c r="D2107" t="inlineStr">
        <is>
          <t>Zhao, L; Sun, YK; Xue, SW; Luo, H; Lu, XD; Zhang, LH</t>
        </is>
      </c>
      <c r="H2107" t="n">
        <v>2022</v>
      </c>
      <c r="I2107" t="n">
        <v>16</v>
      </c>
      <c r="M2107" t="inlineStr">
        <is>
          <t>An increasing number of resting-state functional magnetic resonance neuroimaging (R-fMRI) studies have used functional connections as discriminative features for machine learning to identify patients with brain diseases. However, it remains unclear which functional connections could serve as highly discriminative features to realize the classification of autism spectrum disorder (ASD). The aim of this study was to find ASD-related functional connectivity patterns and examine whether these patterns had the potential to provide neuroimaging-based information to clinically assist with the diagnosis of ASD by means of machine learning. We investigated the whole-brain interregional functional connections derived from R-fMRI. Data were acquired from 48 boys with ASD and 50 typically developing age-matched controls at NYU Langone Medical Center from the publicly available Autism Brain Imaging Data Exchange I (ABIDE I) dataset; the ASD-related functional connections identified by the Boruta algorithm were used as the features of support vector machine (SVM) to distinguish patients with ASD from typically developing controls (TDC); a permutation test was performed to assess the classification performance. Approximately, 92.9% of participants were correctly classified by a combined SVM and leave-one-out cross-validation (LOOCV) approach, wherein 95.8% of patients with ASD were correctly identified. The default mode network (DMN) exhibited a relatively high network degree and discriminative power. Eight important brain regions showed a high discriminative power, including the posterior cingulate cortex (PCC) and the ventrolateral prefrontal cortex (vlPFC). Significant correlations were found between the classification scores of several functional connections and ASD symptoms (p &lt; 0.05). This study highlights the important role of DMN in ASD identification. Interregional functional connections might provide useful information for the clinical diagnosis of ASD.</t>
        </is>
      </c>
      <c r="P2107" t="inlineStr">
        <is>
          <t>10.3389/fninf.2022.761942</t>
        </is>
      </c>
      <c r="R2107">
        <f>HYPERLINK("http://dx.doi.org/10.3389/fninf.2022.761942","http://dx.doi.org/10.3389/fninf.2022.761942")</f>
        <v/>
      </c>
      <c r="AD2107">
        <f>HYPERLINK("https%3A%2F%2Fwww.webofscience.com%2Fwos%2Fwoscc%2Ffull-record%2FWOS:000766944600001","View Full Record in Web of Science")</f>
        <v/>
      </c>
    </row>
    <row r="2108">
      <c r="A2108" t="inlineStr">
        <is>
          <t>The Application of Painting in the Intervention of Children's Psychological Issues in China: A Narrative Review</t>
        </is>
      </c>
      <c r="B2108">
        <f>IF(COUNTIF($A$1:A2107,
IF(ISNUMBER(MATCH(RIGHT(TRIM(A2107),1),{".",",",";",":","!","?"},0)),
LEFT(TRIM(A2107),LEN(TRIM(A2107))-1),
TRIM(A2107)
))=1,
"Not Duplicate",
"Duplicate")</f>
        <v/>
      </c>
      <c r="C2108">
        <f>_xlfn.IFNA(_xlfn.XLOOKUP(A2108, Table1[Title], Table1[Inclusion/Exclusion Decision]), "Added studies")</f>
        <v/>
      </c>
      <c r="D2108" t="inlineStr">
        <is>
          <t>Huang, WH; Li, HY; Jiang, WJ; Tian, Y; Qin, G</t>
        </is>
      </c>
      <c r="H2108" t="n">
        <v>2025</v>
      </c>
      <c r="I2108" t="n">
        <v>54</v>
      </c>
      <c r="J2108" t="n">
        <v>7</v>
      </c>
      <c r="M2108" t="inlineStr">
        <is>
          <t>This article examines the practices, status, evolution and current challenges ofpainting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t>
        </is>
      </c>
      <c r="P2108" t="inlineStr">
        <is>
          <t>10.18502/ijph.v54i7.19112</t>
        </is>
      </c>
      <c r="R2108">
        <f>HYPERLINK("http://dx.doi.org/10.18502/ijph.v54i7.19112","http://dx.doi.org/10.18502/ijph.v54i7.19112")</f>
        <v/>
      </c>
      <c r="AD2108">
        <f>HYPERLINK("https%3A%2F%2Fwww.webofscience.com%2Fwos%2Fwoscc%2Ffull-record%2FWOS:001534764000001","View Full Record in Web of Science")</f>
        <v/>
      </c>
    </row>
    <row r="2109" hidden="1">
      <c r="A2109" t="inlineStr">
        <is>
          <t>Biomarkers and Social Determinants in Atherosclerotic Arterial Diseases: A Scoping Review</t>
        </is>
      </c>
      <c r="B2109">
        <f>IF(COUNTIF($A$1:A2108,
IF(ISNUMBER(MATCH(RIGHT(TRIM(A2108),1),{".",",",";",":","!","?"},0)),
LEFT(TRIM(A2108),LEN(TRIM(A2108))-1),
TRIM(A2108)
))=1,
"Not Duplicate",
"Duplicate")</f>
        <v/>
      </c>
      <c r="C2109">
        <f>_xlfn.IFNA(_xlfn.XLOOKUP(A2109, Table1[Title], Table1[Inclusion/Exclusion Decision]), "Added studies")</f>
        <v/>
      </c>
      <c r="D2109" t="inlineStr">
        <is>
          <t>Scalise, E; Costa, D; Gallelli, G; Ielapi, N; Turchino, D; Accarino, G; Faga, T; Michael, A; Bracale, UM; Andreucci, M; Serra, R</t>
        </is>
      </c>
      <c r="H2109" t="n">
        <v>2025</v>
      </c>
      <c r="I2109" t="n">
        <v>113</v>
      </c>
      <c r="M2109" t="inlineStr">
        <is>
          <t>Background: Arterial diseases like coronary artery disease (CAD), carotid stenosis (CS), peripheral artery disease (PAD), and abdominal aortic aneurysm (AAA) have high morbidity and mortality, making them key research areas. Their multifactorial nature complicates patient treatment and prevention. Biomarkers offer insights into the biochemical and molecular processes, while social factors also significantly impact patients' health and quality of life. This scoping review aims to search the literature for studies that have linked the biological mechanisms of arterial diseases through biomarkers with social issues and to analyze them, supporting the interdependence of biological and social sciences. Methods: After a rigorous selection process, adhering to the Preferred Reporting Items for Systematic reviews and Meta-Analyses guidelines for Scoping Reviews, 30 articles were identified through Scopus, Web of Science, and PubMed. Inclusion and exclusion criteria were based on the population, intervention, comparator, outcome, time, and setting framework. Inclusion criteria were studies involving human subjects that explored the relationships among arterial diseases, biomarkers, and psychosocial factors, with no restrictions on publication date. Nonhuman studies, purely biological or medical analyses without psychosocial dimensions, and non-English publications were excluded. Eligible study types included experimental, observational, and review articles published in peer-reviewed journals. Data extraction focused on study characteristics, such as authors, publication year, country, methods, population, and findings. Results were synthesized narratively, as this format was deemed the most suitable for summarizing diverse findings. The quality or methodological rigor of the included studies was not formally assessed, consistent with the scoping review methodology. Results: In CAD, biomarkers such as high-sensitivity C-reactive protein are strongly associated with psychological stress, whereas lipoprotein (a) and the apolipoprotein B/apolipoprotein A1 ratio reflect lipid profiles that are influenced by socioeconomic factors and ethnicity. In CS, increased carotid intima-media thickness is linked to psychiatric conditions like attention deficit/hyperactivity disorder, and heat shock protein-70 levels are associated with socioeconomic status and gender. In PAD, inflammatory markers, including interleukin-6, intracellular adhesion molecule-1, and high-sensitivity C-reactive protein, mediate the connection between depression and disease severity, with gender and ethnicity influencing the expression of biomarkers and clinical outcomes. In AAA, factors like smoking and exposure to air pollution have increased matrix metalloproteinase levels and other inflammatory markers. Additionally, estradiol provides partial protection in women, underscoring the role of hormones and environmental influences in disease progression. Social determinants such as socioeconomic status, healthcare access, and ethnicity significantly affect biomarker levels and arterial disease progression. Conclusions: These findings are crucial for the assumption that social determinants of health modulate the levels of inflammatory biomarkers involved in the progression of arterial diseases such as CAD, CS, PAD, and AAA. This highlights the need to integrate highly predictive mathematical systems into clinical practice, combining biological sciences with social sciences to achieve advanced standards in precision medicine. However, further studies are needed to validate these approaches fully.</t>
        </is>
      </c>
      <c r="P2109" t="inlineStr">
        <is>
          <t>10.1016/j.avsg.2024.12.076</t>
        </is>
      </c>
      <c r="R2109">
        <f>HYPERLINK("http://dx.doi.org/10.1016/j.avsg.2024.12.076","http://dx.doi.org/10.1016/j.avsg.2024.12.076")</f>
        <v/>
      </c>
      <c r="AD2109">
        <f>HYPERLINK("https%3A%2F%2Fwww.webofscience.com%2Fwos%2Fwoscc%2Ffull-record%2FWOS:001426449100001","View Full Record in Web of Science")</f>
        <v/>
      </c>
    </row>
    <row r="2110">
      <c r="A2110" t="inlineStr">
        <is>
          <t>The ChAMP App: A Scalable mHealth Technology for Detecting Digital Phenotypes of Early Childhood Mental Health</t>
        </is>
      </c>
      <c r="B2110">
        <f>IF(COUNTIF($A$1:A2109,
IF(ISNUMBER(MATCH(RIGHT(TRIM(A2109),1),{".",",",";",":","!","?"},0)),
LEFT(TRIM(A2109),LEN(TRIM(A2109))-1),
TRIM(A2109)
))=1,
"Not Duplicate",
"Duplicate")</f>
        <v/>
      </c>
      <c r="C2110">
        <f>_xlfn.IFNA(_xlfn.XLOOKUP(A2110, Table1[Title], Table1[Inclusion/Exclusion Decision]), "Added studies")</f>
        <v/>
      </c>
      <c r="D2110" t="inlineStr">
        <is>
          <t>Loftness, BC; Halvorson-Phelan, J; O'Leary, A; Bradshaw, C; Prytherch, S; Berman, I; Torous, J; Copeland, WE; Cheney, N; McGinnis, RS; McGinnis, EW</t>
        </is>
      </c>
      <c r="H2110" t="n">
        <v>2024</v>
      </c>
      <c r="I2110" t="n">
        <v>28</v>
      </c>
      <c r="J2110" t="n">
        <v>4</v>
      </c>
      <c r="M2110"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4-8 years old, with and without diagnosed mental health disorders. Machine learning models trained on these data detect the presence of specific disorders with 70-73% balanced accuracy, with similar results to clinical thresholds on established parent-report measures (63-82% balanced accuracy). Features favored in model architectures are described using Shapley Additive Explanations (SHAP). Canonical Correlation Analysis reveals moderate to strong associations between predictors of each disorder and associated symptom severity (r = .51-.83).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is>
      </c>
      <c r="P2110" t="inlineStr">
        <is>
          <t>10.1109/JBHI.2023.3337649</t>
        </is>
      </c>
      <c r="R2110">
        <f>HYPERLINK("http://dx.doi.org/10.1109/JBHI.2023.3337649","http://dx.doi.org/10.1109/JBHI.2023.3337649")</f>
        <v/>
      </c>
      <c r="AD2110">
        <f>HYPERLINK("https%3A%2F%2Fwww.webofscience.com%2Fwos%2Fwoscc%2Ffull-record%2FWOS:001197865400047","View Full Record in Web of Science")</f>
        <v/>
      </c>
    </row>
    <row r="2111" hidden="1">
      <c r="A2111" t="inlineStr">
        <is>
          <t>BEBOP: Bidirectional dEep Brain cOnnectivity maPping</t>
        </is>
      </c>
      <c r="B2111">
        <f>IF(COUNTIF($A$1:A2110,
IF(ISNUMBER(MATCH(RIGHT(TRIM(A2110),1),{".",",",";",":","!","?"},0)),
LEFT(TRIM(A2110),LEN(TRIM(A2110))-1),
TRIM(A2110)
))=1,
"Not Duplicate",
"Duplicate")</f>
        <v/>
      </c>
      <c r="C2111">
        <f>_xlfn.IFNA(_xlfn.XLOOKUP(A2111, Table1[Title], Table1[Inclusion/Exclusion Decision]), "Added studies")</f>
        <v/>
      </c>
      <c r="D2111" t="inlineStr">
        <is>
          <t>Asnaghi, R; Clementi, L; Santambrogio, MD</t>
        </is>
      </c>
      <c r="H2111" t="n">
        <v>2022</v>
      </c>
      <c r="M2111" t="inlineStr">
        <is>
          <t>Functional connectivity mapping provides information about correlated brain areas, useful for many applications such as on mental disorders. This work aims to improve this mapping by using deep metric learning considering the directionality of information flow and time-domain features. To deal with the computational cost of a complete pairwise combination network, we trained a network able to recognize similar signals and, after training, feed it with all combinations of signals from each brain area. The labels of similarity or dissimilarity are determined by agglomerative clustering using the Jensen-Shannon Distance as a metric. To validate our approach we employed a resting-state eye-open functional MRI dataset from ADHD and healthy subjects. Once registered, the signals are filtered and averaged by area with a functional trimmed mean. After obtaining the connectivity maps from each subject, we perform a feature importance selection using logistic regression. The ten most promising areas were extracted, such as the frontal cortex and the limbic system. These results are in complete agreement with previous literature. It is well known those areas are mainly involved in attention and impulsivity.</t>
        </is>
      </c>
      <c r="P2111" t="inlineStr">
        <is>
          <t>10.1109/BHI56158.2022.9926854</t>
        </is>
      </c>
      <c r="R2111">
        <f>HYPERLINK("http://dx.doi.org/10.1109/BHI56158.2022.9926854","http://dx.doi.org/10.1109/BHI56158.2022.9926854")</f>
        <v/>
      </c>
      <c r="AD2111">
        <f>HYPERLINK("https%3A%2F%2Fwww.webofscience.com%2Fwos%2Fwoscc%2Ffull-record%2FWOS:000895865900046","View Full Record in Web of Science")</f>
        <v/>
      </c>
    </row>
    <row r="2112">
      <c r="A2112" t="inlineStr">
        <is>
          <t>Enhancing brain age estimation under uncertainty: A spectral-normalized neural gaussian process approach utilizing 2.5D slicing</t>
        </is>
      </c>
      <c r="B2112">
        <f>IF(COUNTIF($A$1:A2111,
IF(ISNUMBER(MATCH(RIGHT(TRIM(A2111),1),{".",",",";",":","!","?"},0)),
LEFT(TRIM(A2111),LEN(TRIM(A2111))-1),
TRIM(A2111)
))=1,
"Not Duplicate",
"Duplicate")</f>
        <v/>
      </c>
      <c r="C2112">
        <f>_xlfn.IFNA(_xlfn.XLOOKUP(A2112, Table1[Title], Table1[Inclusion/Exclusion Decision]), "Added studies")</f>
        <v/>
      </c>
      <c r="D2112" t="inlineStr">
        <is>
          <t>Linli, Z; Liang, XC; Zhang, ZH; Hu, K; Guo, SX</t>
        </is>
      </c>
      <c r="H2112" t="n">
        <v>2025</v>
      </c>
      <c r="I2112" t="n">
        <v>311</v>
      </c>
      <c r="M2112" t="inlineStr">
        <is>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2D methods, improving model performance without increasing network complexity. In conclusion, we present a cost-effective method for estimating brain age with uncertainty, utilizing 2.5D slicing for enhanced performance, showcasing promise for clinical applications.</t>
        </is>
      </c>
      <c r="P2112" t="inlineStr">
        <is>
          <t>10.1016/j.neuroimage.2025.121184</t>
        </is>
      </c>
      <c r="R2112">
        <f>HYPERLINK("http://dx.doi.org/10.1016/j.neuroimage.2025.121184","http://dx.doi.org/10.1016/j.neuroimage.2025.121184")</f>
        <v/>
      </c>
      <c r="AD2112">
        <f>HYPERLINK("https%3A%2F%2Fwww.webofscience.com%2Fwos%2Fwoscc%2Ffull-record%2FWOS:001466426200001","View Full Record in Web of Science")</f>
        <v/>
      </c>
    </row>
    <row r="2113" hidden="1">
      <c r="A2113" t="inlineStr">
        <is>
          <t>Maternal Levels of Cytokines in Early Pregnancy and Risk of Autism Spectrum Disorders in Offspring</t>
        </is>
      </c>
      <c r="B2113">
        <f>IF(COUNTIF($A$1:A2112,
IF(ISNUMBER(MATCH(RIGHT(TRIM(A2112),1),{".",",",";",":","!","?"},0)),
LEFT(TRIM(A2112),LEN(TRIM(A2112))-1),
TRIM(A2112)
))=1,
"Not Duplicate",
"Duplicate")</f>
        <v/>
      </c>
      <c r="C2113">
        <f>_xlfn.IFNA(_xlfn.XLOOKUP(A2113, Table1[Title], Table1[Inclusion/Exclusion Decision]), "Added studies")</f>
        <v/>
      </c>
      <c r="D2113" t="inlineStr">
        <is>
          <t>Brynge, M; Gardner, RM; Sjoqvist, H; Lee, BK.; Dalman, C; Karlsson, H</t>
        </is>
      </c>
      <c r="H2113" t="n">
        <v>2022</v>
      </c>
      <c r="I2113" t="n">
        <v>10</v>
      </c>
      <c r="M2113" t="inlineStr">
        <is>
          <t>Previous studies indicate a role of immune disturbances during early development in the etiology of autism spectrum disorders (ASD). Any potential disturbances during fetal development are best addressed by prospective evaluation of maternal markers of inflammation. Previous studies have investigated maternal cytokines, a group of powerful effectors of the immune system, with inconsistent results. In this study, we aimed to clarify the relationship between maternal cytokines and ASD by evaluating levels of 17 cytokines in first trimester maternal serum samples, from 318 mothers to ASD-cases and 429 mothers to ASD-unaffected controls, nested within the register-based Stockholm Youth Cohort. Overall, we observed no consistent associations between levels of maternal cytokines and ASD. While we observed a number of individual associations, the patterns varied across the diagnostic sub-groups. Levels above the 90th percentile of IL-1 beta (OR = 2.31, 95% CI 1.16-4.60), IL-7 (OR = 2.28, 95% CI 1.20-4.33), IL-13 (OR = 2.42, 95% CI 1.29-4.55), and MCP-1 (OR = 2.09, 95% CI 1.03-4.24) were associated with increased odds of ASD with co-occurring intellectual disability (ID), whereas GMCSF (OR = 2.06, 95% CI 1.03-4.11) and TNF-alpha (OR = 2.31, 95% CI 1.18-4.50) were associated with increased odds of ASD with ADHD but none survived correction for multiple comparisons. Also, none of the measured maternal cytokines were associated with ASD without co-occurring ID or ADHD. Implementing a data-driven approach using machine learning (Random Forest's Variable Importance measurement), we found no evidence to suggest that adding these cytokines and other markers of maternal immunity, to register-based maternal factors (e.g., psychiatric history) improves prediction of ASD. In summary, we found no robust evidence of an association between maternal immune markers during early pregnancy and ASD.</t>
        </is>
      </c>
      <c r="P2113" t="inlineStr">
        <is>
          <t>10.3389/fpubh.2022.917563</t>
        </is>
      </c>
      <c r="R2113">
        <f>HYPERLINK("http://dx.doi.org/10.3389/fpubh.2022.917563","http://dx.doi.org/10.3389/fpubh.2022.917563")</f>
        <v/>
      </c>
      <c r="AD2113">
        <f>HYPERLINK("https%3A%2F%2Fwww.webofscience.com%2Fwos%2Fwoscc%2Ffull-record%2FWOS:000810960500001","View Full Record in Web of Science")</f>
        <v/>
      </c>
    </row>
    <row r="2114" hidden="1">
      <c r="A2114" t="inlineStr">
        <is>
          <t>Recognition of flight cadets brain functional magnetic resonance imaging data based on machine learning analysis</t>
        </is>
      </c>
      <c r="B2114">
        <f>IF(COUNTIF($A$1:A2113,
IF(ISNUMBER(MATCH(RIGHT(TRIM(A2113),1),{".",",",";",":","!","?"},0)),
LEFT(TRIM(A2113),LEN(TRIM(A2113))-1),
TRIM(A2113)
))=1,
"Not Duplicate",
"Duplicate")</f>
        <v/>
      </c>
      <c r="C2114">
        <f>_xlfn.IFNA(_xlfn.XLOOKUP(A2114, Table1[Title], Table1[Inclusion/Exclusion Decision]), "Added studies")</f>
        <v/>
      </c>
      <c r="D2114" t="inlineStr">
        <is>
          <t>Ye, L; Weng, SH; Yan, DF; Ma, S; Chen, X</t>
        </is>
      </c>
      <c r="H2114" t="n">
        <v>2025</v>
      </c>
      <c r="I2114" t="n">
        <v>20</v>
      </c>
      <c r="J2114" t="n">
        <v>6</v>
      </c>
      <c r="M2114" t="inlineStr">
        <is>
          <t>The rapid advancement of the civil aviation industry has attracted significant attention to research on pilots. However, the brain changes experienced by flight cadets following their training remain, to some extent, an unexplored territory compared to those of the general population. The aim of this study was to examine the impact of flight training on brain function by employing machine learning(ML) techniques. We collected resting-state functional magnetic resonance imaging (resting-state fMRI) data from 79 flight cadets and ground program cadets, extracting blood oxygenation level-dependent (BOLD) signal, amplitude of low frequency fluctuation (ALFF), regional homogeneity (ReHo), and functional connectivity (FC) metrics as feature inputs for ML models. After conducting feature selection using a two-sample t-test, we established various ML classification models, including Extreme Gradient Boosting (XGBoost), Logistic Regression (LR), Random Forest (RF), Support Vector Machine (SVM), and Gaussian Naive Bayes (GNB). Comparative analysis of the model results revealed that the LR classifier based on BOLD signals could accurately distinguish flight cadets from the general population, achieving an AUC of 83.75% and an accuracy of 0.93. Furthermore, an analysis of the features contributing significantly to the ML classification models indicated that these features were predominantly located in brain regions associated with auditory-visual processing, motor function, emotional regulation, and cognition, primarily within the Default Mode Network (DMN), Visual Network (VN), and SomatoMotor Network (SMN). These findings suggest that flight-trained cadets may exhibit enhanced functional dynamics and cognitive flexibility.</t>
        </is>
      </c>
      <c r="P2114" t="inlineStr">
        <is>
          <t>10.1371/journal.pone.0324081</t>
        </is>
      </c>
      <c r="R2114">
        <f>HYPERLINK("http://dx.doi.org/10.1371/journal.pone.0324081","http://dx.doi.org/10.1371/journal.pone.0324081")</f>
        <v/>
      </c>
      <c r="AD2114">
        <f>HYPERLINK("https%3A%2F%2Fwww.webofscience.com%2Fwos%2Fwoscc%2Ffull-record%2FWOS:001503953500007","View Full Record in Web of Science")</f>
        <v/>
      </c>
    </row>
    <row r="2115">
      <c r="A2115" t="inlineStr">
        <is>
          <t>The use of generative AI by students with disabilities in higher education</t>
        </is>
      </c>
      <c r="B2115">
        <f>IF(COUNTIF($A$1:A2114,
IF(ISNUMBER(MATCH(RIGHT(TRIM(A2114),1),{".",",",";",":","!","?"},0)),
LEFT(TRIM(A2114),LEN(TRIM(A2114))-1),
TRIM(A2114)
))=1,
"Not Duplicate",
"Duplicate")</f>
        <v/>
      </c>
      <c r="C2115">
        <f>_xlfn.IFNA(_xlfn.XLOOKUP(A2115, Table1[Title], Table1[Inclusion/Exclusion Decision]), "Added studies")</f>
        <v/>
      </c>
      <c r="D2115" t="inlineStr">
        <is>
          <t>Zhao, X; Cox, A; Chen, XN</t>
        </is>
      </c>
      <c r="H2115" t="n">
        <v>2025</v>
      </c>
      <c r="I2115" t="n">
        <v>66</v>
      </c>
      <c r="M2115"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t>
        </is>
      </c>
      <c r="P2115" t="inlineStr">
        <is>
          <t>10.1016/j.iheduc.2025.101014</t>
        </is>
      </c>
      <c r="R2115">
        <f>HYPERLINK("http://dx.doi.org/10.1016/j.iheduc.2025.101014","http://dx.doi.org/10.1016/j.iheduc.2025.101014")</f>
        <v/>
      </c>
      <c r="AD2115">
        <f>HYPERLINK("https%3A%2F%2Fwww.webofscience.com%2Fwos%2Fwoscc%2Ffull-record%2FWOS:001449870600001","View Full Record in Web of Science")</f>
        <v/>
      </c>
    </row>
    <row r="2116">
      <c r="A2116" t="inlineStr">
        <is>
          <t>Predicting future mental illness from social media: A big-data approach</t>
        </is>
      </c>
      <c r="B2116">
        <f>IF(COUNTIF($A$1:A2115,
IF(ISNUMBER(MATCH(RIGHT(TRIM(A2115),1),{".",",",";",":","!","?"},0)),
LEFT(TRIM(A2115),LEN(TRIM(A2115))-1),
TRIM(A2115)
))=1,
"Not Duplicate",
"Duplicate")</f>
        <v/>
      </c>
      <c r="C2116">
        <f>_xlfn.IFNA(_xlfn.XLOOKUP(A2116, Table1[Title], Table1[Inclusion/Exclusion Decision]), "Added studies")</f>
        <v/>
      </c>
      <c r="D2116" t="inlineStr">
        <is>
          <t>Thorstad, R; Wolff, P</t>
        </is>
      </c>
      <c r="H2116" t="n">
        <v>2019</v>
      </c>
      <c r="I2116" t="n">
        <v>51</v>
      </c>
      <c r="J2116" t="n">
        <v>4</v>
      </c>
      <c r="M2116" t="inlineStr">
        <is>
          <t>In the present research, we investigated whether people's everyday language contains sufficient signal to predict the future occurrence of mental illness. Language samples were collected from the social media website Reddit, drawing on posts to discussion groups focusing on different kinds of mental illness (clinical subreddits), as well as on posts to discussion groups focusing on nonmental health topics (nonclinical subreddits). As expected, words drawn from the clinical subreddits could be used to distinguish several kinds of mental illness (ADHD, anxiety, bipolar disorder, and depression). Interestingly, words drawn from the nonclinical subreddits (e.g., travel, cooking, cars) could also be used to distinguish different categories of mental illness, implying that the impact of mental illness spills over into topics unrelated to mental illness. Most importantly, words derived from the nonclinical subreddits predicted future postings to clinical subreddits, implying that everyday language contains signal about the likelihood of future mental illness, possibly before people are aware of their mental health condition. Finally, whereas models trained on clinical subreddits learned to focus on words indicating disorder-specific symptoms, models trained to predict future mental illness learned to focus on words indicating life stress, suggesting that kinds of features that are predictive of mental illness may change over time. Implications for the underlying causes of mental illness are discussed.</t>
        </is>
      </c>
      <c r="P2116" t="inlineStr">
        <is>
          <t>10.3758/s13428-019-01235-z</t>
        </is>
      </c>
      <c r="R2116">
        <f>HYPERLINK("http://dx.doi.org/10.3758/s13428-019-01235-z","http://dx.doi.org/10.3758/s13428-019-01235-z")</f>
        <v/>
      </c>
      <c r="AD2116">
        <f>HYPERLINK("https%3A%2F%2Fwww.webofscience.com%2Fwos%2Fwoscc%2Ffull-record%2FWOS:000481874200009","View Full Record in Web of Science")</f>
        <v/>
      </c>
    </row>
    <row r="2117">
      <c r="A2117" t="inlineStr">
        <is>
          <t>Predictive modeling of adaptive behavior trajectories in autism: insights from a clinical cohort study</t>
        </is>
      </c>
      <c r="B2117">
        <f>IF(COUNTIF($A$1:A2116,
IF(ISNUMBER(MATCH(RIGHT(TRIM(A2116),1),{".",",",";",":","!","?"},0)),
LEFT(TRIM(A2116),LEN(TRIM(A2116))-1),
TRIM(A2116)
))=1,
"Not Duplicate",
"Duplicate")</f>
        <v/>
      </c>
      <c r="C2117">
        <f>_xlfn.IFNA(_xlfn.XLOOKUP(A2117, Table1[Title], Table1[Inclusion/Exclusion Decision]), "Added studies")</f>
        <v/>
      </c>
      <c r="D2117" t="inlineStr">
        <is>
          <t>Aitken, A; Lazerwitz, MC; Eash, A; Hattangadi, N; Mukherjee, P; Marco, EJ; Shapiro, KA</t>
        </is>
      </c>
      <c r="H2117" t="n">
        <v>2025</v>
      </c>
      <c r="I2117" t="n">
        <v>15</v>
      </c>
      <c r="J2117" t="n">
        <v>1</v>
      </c>
      <c r="M2117" t="inlineStr">
        <is>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(&gt;= 66% of the sample) exhibited greater developmental change in adaptive behavior, while the Higher Impairment/Stable Trajectory group (&lt;=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significant changes in performance metrics, indicating that increased therapy hours did not predict greater improvement. These findings extend our understanding of adaptive behavior development in autistic children and underscore the value of gathering comprehensive patient information at intake to tailor clinical care.</t>
        </is>
      </c>
      <c r="P2117" t="inlineStr">
        <is>
          <t>10.1038/s41398-025-03592-0</t>
        </is>
      </c>
      <c r="R2117">
        <f>HYPERLINK("http://dx.doi.org/10.1038/s41398-025-03592-0","http://dx.doi.org/10.1038/s41398-025-03592-0")</f>
        <v/>
      </c>
      <c r="AD2117">
        <f>HYPERLINK("https%3A%2F%2Fwww.webofscience.com%2Fwos%2Fwoscc%2Ffull-record%2FWOS:001591897900011","View Full Record in Web of Science")</f>
        <v/>
      </c>
    </row>
    <row r="2118" hidden="1">
      <c r="A2118" t="inlineStr">
        <is>
          <t>Exploring the Barriers to and Facilitators of Using Virtual Reality Relaxation for Patients With Psychiatric Problems: Qualitative Focus Group Study</t>
        </is>
      </c>
      <c r="B2118">
        <f>IF(COUNTIF($A$1:A2117,
IF(ISNUMBER(MATCH(RIGHT(TRIM(A2117),1),{".",",",";",":","!","?"},0)),
LEFT(TRIM(A2117),LEN(TRIM(A2117))-1),
TRIM(A2117)
))=1,
"Not Duplicate",
"Duplicate")</f>
        <v/>
      </c>
      <c r="C2118">
        <f>_xlfn.IFNA(_xlfn.XLOOKUP(A2118, Table1[Title], Table1[Inclusion/Exclusion Decision]), "Added studies")</f>
        <v/>
      </c>
      <c r="D2118" t="inlineStr">
        <is>
          <t>Robbemond, LM; Nijland, JWHM; Alma, M; Veling, W; van Driel, CM</t>
        </is>
      </c>
      <c r="H2118" t="n">
        <v>2025</v>
      </c>
      <c r="I2118" t="n">
        <v>27</v>
      </c>
      <c r="M2118" t="inlineStr">
        <is>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factors were identified as both barriers and facilitators. Participants had positive initial experiences with VRelax but also reported that the effects of virtual natural environments might diminish with continued use. Usefulness might vary by the phase of psychiatric problems and the individual's momentary emotional state. Participants saw the plug-and-play design of VRelax as helpful but also indicated the importance of easy navigation within the program, including the ability to quickly find specific natural environments. Three barriers were identified: shortcomings in user guidance; perceived problems in transitioning back to reality; and physical hindrances, such as the discomfort caused by the VR glasses. Conclusions:For optimal implementation of VR relaxation in mental health care, personalized VR experiences should be facilitated, such as offering a specific selection of virtual natural environments based on the momentary emotional state, while fostering user autonomy. Integration of VR tools into ongoing treatment is important, aligning with shared decision-making principles. In addition, reducing the steps required during the starting and the closing processes is crucial, alongside addressing challenges such as physical discomfort and inadequate instructions.</t>
        </is>
      </c>
      <c r="P2118" t="inlineStr">
        <is>
          <t>10.2196/65308</t>
        </is>
      </c>
      <c r="R2118">
        <f>HYPERLINK("http://dx.doi.org/10.2196/65308","http://dx.doi.org/10.2196/65308")</f>
        <v/>
      </c>
      <c r="AD2118">
        <f>HYPERLINK("https%3A%2F%2Fwww.webofscience.com%2Fwos%2Fwoscc%2Ffull-record%2FWOS:001513547800002","View Full Record in Web of Science")</f>
        <v/>
      </c>
    </row>
    <row r="2119">
      <c r="A2119" t="inlineStr">
        <is>
          <t>Machine Learning Analysis of Factors Influencing Pediatric Telehealth Visits During COVID-19: A State-Level Comparison Using 2021-22 National Survey of Children's Health Data</t>
        </is>
      </c>
      <c r="B2119">
        <f>IF(COUNTIF($A$1:A2118,
IF(ISNUMBER(MATCH(RIGHT(TRIM(A2118),1),{".",",",";",":","!","?"},0)),
LEFT(TRIM(A2118),LEN(TRIM(A2118))-1),
TRIM(A2118)
))=1,
"Not Duplicate",
"Duplicate")</f>
        <v/>
      </c>
      <c r="C2119">
        <f>_xlfn.IFNA(_xlfn.XLOOKUP(A2119, Table1[Title], Table1[Inclusion/Exclusion Decision]), "Added studies")</f>
        <v/>
      </c>
      <c r="D2119" t="inlineStr">
        <is>
          <t>Lee, YS; Shrestha, J; Sprong, ME; Huang, XL; Tuladhar, S; Chuang, MY</t>
        </is>
      </c>
      <c r="H2119" t="n">
        <v>2024</v>
      </c>
      <c r="I2119" t="n">
        <v>12</v>
      </c>
      <c r="J2119" t="n">
        <v>21</v>
      </c>
      <c r="M2119" t="inlineStr">
        <is>
          <t>Background/Objectives: The COVID-19 pandemic reduced in-person pediatric visits in the United States by over 50%, while telehealth visits increased significantly. The national use of telehealth for children and the factors influencing their use have been rarely studied. This study aimed to investigate the prevalence of telehealth use during the COVID-19 pandemic and explore the potential factors linked to its use at the state level. Methods: A cross-sectional study of the National Survey of Children's Health (2021-22) sponsored by the federal Maternal and Child Health Bureau was performed. We used the least absolute shrinkage and selection operator (LASSO) regression to predict telehealth use during the pandemic. A bar map showing the significant factors from the multivariable regression was created. Results: Of the 101,136 children, 15.25% reported using telehealth visits due to COVID-19, and 3.67% reported using telehealth visits due to other health reasons. The Northeast states showed the highest telehealth use due to COVID-19. In the Midwest and Southern states, children had a lower prevalence of telehealth visits due to other health reasons. The LASSO regressions demonstrated that telehealth visits were associated with age, insurance type, household income, usual source of pediatric preventive care, perceived child health, blood disorders, allergy, brain injury, seizure, ADHD, anxiety, depression, and special needs. Conclusions: This study demonstrated significant variability in the use of telehealth among states during the COVID-19 pandemic. Understanding who uses telehealth and why, as well as identifying access barriers, helps maximize telehealth potential and improve healthcare outcomes for all.</t>
        </is>
      </c>
      <c r="P2119" t="inlineStr">
        <is>
          <t>10.3390/healthcare12212170</t>
        </is>
      </c>
      <c r="R2119">
        <f>HYPERLINK("http://dx.doi.org/10.3390/healthcare12212170","http://dx.doi.org/10.3390/healthcare12212170")</f>
        <v/>
      </c>
      <c r="AD2119">
        <f>HYPERLINK("https%3A%2F%2Fwww.webofscience.com%2Fwos%2Fwoscc%2Ffull-record%2FWOS:001351340600001","View Full Record in Web of Science")</f>
        <v/>
      </c>
    </row>
    <row r="2120">
      <c r="A2120" t="inlineStr">
        <is>
          <t>The Genetic Architecture of the Human Corpus Callosum and its Subregions</t>
        </is>
      </c>
      <c r="B2120">
        <f>IF(COUNTIF($A$1:A2119,
IF(ISNUMBER(MATCH(RIGHT(TRIM(A2119),1),{".",",",";",":","!","?"},0)),
LEFT(TRIM(A2119),LEN(TRIM(A2119))-1),
TRIM(A2119)
))=1,
"Not Duplicate",
"Duplicate")</f>
        <v/>
      </c>
      <c r="C2120">
        <f>_xlfn.IFNA(_xlfn.XLOOKUP(A2120, Table1[Title], Table1[Inclusion/Exclusion Decision]), "Added studies")</f>
        <v/>
      </c>
      <c r="D2120" t="inlineStr">
        <is>
          <t>Bhatt, RR; Gadewar, SP; Shetty, A; Gari, IB; Haddad, E; Javid, S; Ramesh, A; Nourollahimoghadam, E; Zhu, AH; De Leeuw, C; Thompson, PM; Medland, SE; Jahanshad, N</t>
        </is>
      </c>
      <c r="H2120" t="n">
        <v>2025</v>
      </c>
      <c r="I2120" t="n">
        <v>16</v>
      </c>
      <c r="J2120" t="n">
        <v>1</v>
      </c>
      <c r="M2120" t="inlineStr">
        <is>
          <t>The corpus callosum (CC) is the largest set of white matter fibers connecting the two hemispheres of the brain. In humans, it is essential for coordinating sensorimotor responses and performing associative or executive functions. Identifying which genetic variants underpin CC morphometry can provide molecular insights into the CC's role in mediating cognitive processes. We developed and used an artificial intelligence based tool to extract the midsagittal CC's total and regional area and thickness in two large public datasets. We performed a genome-wide association study (GWAS) meta-analysis of European participants (combined N = 46,685) with generalization to the non-European participants (combined N = 7040). Post-GWAS analyses implicated prenatal intracellular organization and cell growth patterns, and high heritability in regions of open chromatin. Results suggest programmed cell death mediated by the immune system drives the thinning of the posterior body and isthmus. Genetic overlap, and causal genetic liability, between the CC, cerebral cortex features, and neuropsychiatric disorders such as attention-deficit/hyperactivity, bipolar disorders, and Parkinson's disease were identified.</t>
        </is>
      </c>
      <c r="P2120" t="inlineStr">
        <is>
          <t>10.1038/s41467-025-64791-3</t>
        </is>
      </c>
      <c r="R2120">
        <f>HYPERLINK("http://dx.doi.org/10.1038/s41467-025-64791-3","http://dx.doi.org/10.1038/s41467-025-64791-3")</f>
        <v/>
      </c>
      <c r="AD2120">
        <f>HYPERLINK("https%3A%2F%2Fwww.webofscience.com%2Fwos%2Fwoscc%2Ffull-record%2FWOS:001608931300030","View Full Record in Web of Science")</f>
        <v/>
      </c>
    </row>
    <row r="2121">
      <c r="A2121" t="inlineStr">
        <is>
          <t>Exploring Large Language Models Through a Neurodivergent Lens: Use, Challenges, Community-Driven Workarounds, and Concerns</t>
        </is>
      </c>
      <c r="B2121">
        <f>IF(COUNTIF($A$1:A2120,
IF(ISNUMBER(MATCH(RIGHT(TRIM(A2120),1),{".",",",";",":","!","?"},0)),
LEFT(TRIM(A2120),LEN(TRIM(A2120))-1),
TRIM(A2120)
))=1,
"Not Duplicate",
"Duplicate")</f>
        <v/>
      </c>
      <c r="C2121">
        <f>_xlfn.IFNA(_xlfn.XLOOKUP(A2121, Table1[Title], Table1[Inclusion/Exclusion Decision]), "Added studies")</f>
        <v/>
      </c>
      <c r="D2121" t="inlineStr">
        <is>
          <t>Carik, B; Ping, KK; Ding, XH; Rho, EH</t>
        </is>
      </c>
      <c r="H2121" t="n">
        <v>2025</v>
      </c>
      <c r="I2121" t="n">
        <v>9</v>
      </c>
      <c r="J2121" t="n">
        <v>1</v>
      </c>
      <c r="M2121" t="inlineStr">
        <is>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LLM use cases across five core thematic areas of use among neurodivergent users: emotional well-being, mental health support, interpersonal communication, learning, and professional development and productivity. We also identified key challenges, including overly neurotypical LLM responses and the limitations of text-based interactions. In response to such challenges, some users actively seek advice by sharing input prompts and corresponding LLM responses. Others develop workarounds by experimenting and modifying prompts to be more neurodivergent-friendly. Despite these efforts, users have significant concerns around LLM use, including potential overreliance and fear of replacing human connections. Our analysis highlights the need to make LLMs more inclusive for neurodivergent users and implications around how LLM technologies can reinforce unintended consequences and behaviors.</t>
        </is>
      </c>
      <c r="P2121" t="inlineStr">
        <is>
          <t>10.1145/3701194</t>
        </is>
      </c>
      <c r="R2121">
        <f>HYPERLINK("http://dx.doi.org/10.1145/3701194","http://dx.doi.org/10.1145/3701194")</f>
        <v/>
      </c>
      <c r="AD2121">
        <f>HYPERLINK("https%3A%2F%2Fwww.webofscience.com%2Fwos%2Fwoscc%2Ffull-record%2FWOS:001549298000007","View Full Record in Web of Science")</f>
        <v/>
      </c>
    </row>
    <row r="2122">
      <c r="A2122" t="inlineStr">
        <is>
          <t>Systematic Review of Functional MRI Applications for Psychiatric Disease Subtyping</t>
        </is>
      </c>
      <c r="B2122">
        <f>IF(COUNTIF($A$1:A2121,
IF(ISNUMBER(MATCH(RIGHT(TRIM(A2121),1),{".",",",";",":","!","?"},0)),
LEFT(TRIM(A2121),LEN(TRIM(A2121))-1),
TRIM(A2121)
))=1,
"Not Duplicate",
"Duplicate")</f>
        <v/>
      </c>
      <c r="C2122">
        <f>_xlfn.IFNA(_xlfn.XLOOKUP(A2122, Table1[Title], Table1[Inclusion/Exclusion Decision]), "Added studies")</f>
        <v/>
      </c>
      <c r="D2122" t="inlineStr">
        <is>
          <t>Miranda, L; Paul, R; Pütz, B; Koutsouleris, N; Müller-Myhsok, B</t>
        </is>
      </c>
      <c r="H2122" t="n">
        <v>2021</v>
      </c>
      <c r="I2122" t="n">
        <v>12</v>
      </c>
      <c r="M2122" t="inlineStr">
        <is>
          <t>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reflects the need for concerted, multisite data collection efforts with a strong focus on measuring the generalizability of results. Finally, whereas functional MRI is the best way of measuring brain function available to date, its low signal-to-noise ratio and elevated monetary cost make it a poor clinical alternative. Even with technology progressing and costs decreasing, this might incentivize the search for more accessible, clinically ready functional proxies in the future.</t>
        </is>
      </c>
      <c r="P2122" t="inlineStr">
        <is>
          <t>10.3389/fpsyt.2021.665536</t>
        </is>
      </c>
      <c r="R2122">
        <f>HYPERLINK("http://dx.doi.org/10.3389/fpsyt.2021.665536","http://dx.doi.org/10.3389/fpsyt.2021.665536")</f>
        <v/>
      </c>
      <c r="AD2122">
        <f>HYPERLINK("https%3A%2F%2Fwww.webofscience.com%2Fwos%2Fwoscc%2Ffull-record%2FWOS:000716566500001","View Full Record in Web of Science")</f>
        <v/>
      </c>
    </row>
    <row r="2123" hidden="1">
      <c r="A2123" t="inlineStr">
        <is>
          <t>Voices of People With Disabilities: Integrating Topic Modeling and Sentiment Analysis to Study Disability Discourse on Social Media</t>
        </is>
      </c>
      <c r="B2123">
        <f>IF(COUNTIF($A$1:A2122,
IF(ISNUMBER(MATCH(RIGHT(TRIM(A2122),1),{".",",",";",":","!","?"},0)),
LEFT(TRIM(A2122),LEN(TRIM(A2122))-1),
TRIM(A2122)
))=1,
"Not Duplicate",
"Duplicate")</f>
        <v/>
      </c>
      <c r="C2123">
        <f>_xlfn.IFNA(_xlfn.XLOOKUP(A2123, Table1[Title], Table1[Inclusion/Exclusion Decision]), "Added studies")</f>
        <v/>
      </c>
      <c r="D2123" t="inlineStr">
        <is>
          <t>Lomotey, RK; Kumi, S; Nyaku, C; Deters, R</t>
        </is>
      </c>
      <c r="H2123" t="n">
        <v>2025</v>
      </c>
      <c r="I2123" t="n">
        <v>13</v>
      </c>
      <c r="M2123" t="inlineStr">
        <is>
          <t>People with Disability (PwD) are some of society's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difficulty hearing express trouble with hearing devices, educational materials, technological challenges, limited workplace accommodations, and bad treatment from people. Our research discussed the themes and provided recommendations where applicable.</t>
        </is>
      </c>
      <c r="P2123" t="inlineStr">
        <is>
          <t>10.1109/ACCESS.2025.3566014</t>
        </is>
      </c>
      <c r="R2123">
        <f>HYPERLINK("http://dx.doi.org/10.1109/ACCESS.2025.3566014","http://dx.doi.org/10.1109/ACCESS.2025.3566014")</f>
        <v/>
      </c>
      <c r="AD2123">
        <f>HYPERLINK("https%3A%2F%2Fwww.webofscience.com%2Fwos%2Fwoscc%2Ffull-record%2FWOS:001488486000045","View Full Record in Web of Science")</f>
        <v/>
      </c>
    </row>
    <row r="2124" hidden="1">
      <c r="A2124" t="inlineStr">
        <is>
          <t>Striatal connectopic maps link to functional domains across psychiatric disorders</t>
        </is>
      </c>
      <c r="B2124">
        <f>IF(COUNTIF($A$1:A2123,
IF(ISNUMBER(MATCH(RIGHT(TRIM(A2123),1),{".",",",";",":","!","?"},0)),
LEFT(TRIM(A2123),LEN(TRIM(A2123))-1),
TRIM(A2123)
))=1,
"Not Duplicate",
"Duplicate")</f>
        <v/>
      </c>
      <c r="C2124">
        <f>_xlfn.IFNA(_xlfn.XLOOKUP(A2124, Table1[Title], Table1[Inclusion/Exclusion Decision]), "Added studies")</f>
        <v/>
      </c>
      <c r="D2124" t="inlineStr">
        <is>
          <t>Mulders, PCR; van Eijndhoven, PFP; van Oort, J; Oldehinkel, M; Duyser, FA; Kist, JD; Collard, RM; Vrijsen, JN; Haak, KV; Beckmann, CF; Tendolkar, I; Marquand, AF</t>
        </is>
      </c>
      <c r="H2124" t="n">
        <v>2022</v>
      </c>
      <c r="I2124" t="n">
        <v>12</v>
      </c>
      <c r="J2124" t="n">
        <v>1</v>
      </c>
      <c r="M2124" t="inlineStr">
        <is>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striatum-a central hub in motor, cognitive, affective and reward-related brain circuits-and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t>
        </is>
      </c>
      <c r="P2124" t="inlineStr">
        <is>
          <t>10.1038/s41398-022-02273-6</t>
        </is>
      </c>
      <c r="R2124">
        <f>HYPERLINK("http://dx.doi.org/10.1038/s41398-022-02273-6","http://dx.doi.org/10.1038/s41398-022-02273-6")</f>
        <v/>
      </c>
      <c r="AD2124">
        <f>HYPERLINK("https%3A%2F%2Fwww.webofscience.com%2Fwos%2Fwoscc%2Ffull-record%2FWOS:000898799600001","View Full Record in Web of Science")</f>
        <v/>
      </c>
    </row>
    <row r="2125">
      <c r="A2125" t="inlineStr">
        <is>
          <t>COCO-Search18 fixation dataset for predicting goal-directed attention control</t>
        </is>
      </c>
      <c r="B2125">
        <f>IF(COUNTIF($A$1:A2124,
IF(ISNUMBER(MATCH(RIGHT(TRIM(A2124),1),{".",",",";",":","!","?"},0)),
LEFT(TRIM(A2124),LEN(TRIM(A2124))-1),
TRIM(A2124)
))=1,
"Not Duplicate",
"Duplicate")</f>
        <v/>
      </c>
      <c r="C2125">
        <f>_xlfn.IFNA(_xlfn.XLOOKUP(A2125, Table1[Title], Table1[Inclusion/Exclusion Decision]), "Added studies")</f>
        <v/>
      </c>
      <c r="D2125" t="inlineStr">
        <is>
          <t>Chen, YP; Yang, ZB; Ahn, S; Samaras, D; Hoai, M; Zelinsky, G</t>
        </is>
      </c>
      <c r="H2125" t="n">
        <v>2021</v>
      </c>
      <c r="I2125" t="n">
        <v>11</v>
      </c>
      <c r="J2125" t="n">
        <v>1</v>
      </c>
      <c r="M2125" t="inlineStr">
        <is>
          <t>Attention control is a basic behavioral process that has been studied for decades. The currently best models of attention control are deep networks trained on free-viewing behavior to predict bottom-up attention control - saliency. We introduce COCO-Search18, the first dataset of laboratory-quality goal-directed behavior large enough to train deep-network models. We collected eye-movement behavior from 10 people searching for each of 18 target-object categories in 6202 natural-scene images, yielding similar to 300,000 search fixations. We thoroughly characterize COCO-Search18, and benchmark it using three machine-learning methods: a ResNet50 object detector, a ResNet50 trained on fixation-density maps, and an inverse-reinforcement-learning model trained on behavioral search scanpaths. Models were also trained/tested on images transformed to approximate a foveated retina, a fundamental biological constraint. These models, each having a different reliance on behavioral training, collectively comprise the new state-of-the-art in predicting goal-directed search fixations. Our expectation is that future work using COCO-Search18 will far surpass these initial efforts, finding applications in domains ranging from human-computer interactive systems that can anticipate a person's intent and render assistance to the potentially early identification of attention-related clinical disorders (ADHD, PTSD, phobia) based on deviation from neurotypical fixation behavior.</t>
        </is>
      </c>
      <c r="P2125" t="inlineStr">
        <is>
          <t>10.1038/s41598-021-87715-9</t>
        </is>
      </c>
      <c r="R2125">
        <f>HYPERLINK("http://dx.doi.org/10.1038/s41598-021-87715-9","http://dx.doi.org/10.1038/s41598-021-87715-9")</f>
        <v/>
      </c>
      <c r="AD2125">
        <f>HYPERLINK("https%3A%2F%2Fwww.webofscience.com%2Fwos%2Fwoscc%2Ffull-record%2FWOS:000642742500093","View Full Record in Web of Science")</f>
        <v/>
      </c>
    </row>
    <row r="2126" hidden="1">
      <c r="A2126" t="inlineStr">
        <is>
          <t>Enactivism, Health, AI, and Non-Neurotypical Individuals: Toward Contextualized, Personalized, and Ethically Grounded Interventions</t>
        </is>
      </c>
      <c r="B2126">
        <f>IF(COUNTIF($A$1:A2125,
IF(ISNUMBER(MATCH(RIGHT(TRIM(A2125),1),{".",",",";",":","!","?"},0)),
LEFT(TRIM(A2125),LEN(TRIM(A2125))-1),
TRIM(A2125)
))=1,
"Not Duplicate",
"Duplicate")</f>
        <v/>
      </c>
      <c r="C2126">
        <f>_xlfn.IFNA(_xlfn.XLOOKUP(A2126, Table1[Title], Table1[Inclusion/Exclusion Decision]), "Added studies")</f>
        <v/>
      </c>
      <c r="D2126" t="inlineStr">
        <is>
          <t>Vallverdú, J</t>
        </is>
      </c>
      <c r="H2126" t="n">
        <v>2025</v>
      </c>
      <c r="I2126" t="n">
        <v>10</v>
      </c>
      <c r="J2126" t="n">
        <v>3</v>
      </c>
      <c r="M2126" t="inlineStr">
        <is>
          <t>The enactive approach offers a powerful theoretical lens for designing artificial intelligence (AI) systems intended to support the health and well-being of non-neurotypical individuals, including those on the autism spectrum and those with with ADHD, dyslexia, or other forms of neurodivergence. By emphasizing embodiment, relationality, and participatory sense-making, enactivism encourages AI-based interventions that are highly personalized, context-sensitive, and ethically aware. This paper explores how existing AI applications-ranging from socially assistive robots and virtual reality (VR) therapies to language-processing apps and personalized treatment planning-may be enhanced by incorporating enactivist principles. Despite their promise, practical adoption of AI technologies in real-world clinical practice remains limited, and persistent challenges such as algorithmic bias, privacy concerns, and the tendency to overlook subjective dimensions raise cautionary notes. Drawing on relevant philosophical literature, empirical studies, and cross-disciplinary debates (including the friction and potential synergies between predictive processing and enactivism), we argue that AI solutions grounded in enactivist thinking can more effectively honor user autonomy, acknowledge the embodied nature of neurodiverse cognition, and avoid reductive standardizations. This expanded, revised version integrates insights on neurodiversity, mental health paradigms, and the ethical imperatives of AI deployment, thereby offering a more comprehensive roadmap for researchers, clinicians, and system developers alike.</t>
        </is>
      </c>
      <c r="P2126" t="inlineStr">
        <is>
          <t>10.3390/philosophies10030051</t>
        </is>
      </c>
      <c r="R2126">
        <f>HYPERLINK("http://dx.doi.org/10.3390/philosophies10030051","http://dx.doi.org/10.3390/philosophies10030051")</f>
        <v/>
      </c>
      <c r="AD2126">
        <f>HYPERLINK("https%3A%2F%2Fwww.webofscience.com%2Fwos%2Fwoscc%2Ffull-record%2FWOS:001514981300001","View Full Record in Web of Science")</f>
        <v/>
      </c>
    </row>
    <row r="2127">
      <c r="A2127" t="inlineStr">
        <is>
          <t>Protocol for a transdiagnostic study of children with problems of attention, learning and memory (CALM)</t>
        </is>
      </c>
      <c r="B2127">
        <f>IF(COUNTIF($A$1:A2126,
IF(ISNUMBER(MATCH(RIGHT(TRIM(A2126),1),{".",",",";",":","!","?"},0)),
LEFT(TRIM(A2126),LEN(TRIM(A2126))-1),
TRIM(A2126)
))=1,
"Not Duplicate",
"Duplicate")</f>
        <v/>
      </c>
      <c r="C2127">
        <f>_xlfn.IFNA(_xlfn.XLOOKUP(A2127, Table1[Title], Table1[Inclusion/Exclusion Decision]), "Added studies")</f>
        <v/>
      </c>
      <c r="D2127" t="inlineStr">
        <is>
          <t>Holmes, J; Bryant, A; Gathercole, SE</t>
        </is>
      </c>
      <c r="H2127" t="n">
        <v>2019</v>
      </c>
      <c r="I2127" t="n">
        <v>19</v>
      </c>
      <c r="M2127" t="inlineStr">
        <is>
          <t>BackgroundA substantial proportion of the school-age population experience cognitive-related learning difficulties. Not all children who struggle at school receive a diagnosis, yet their problems are sufficient to warrant additional support. Understanding the causes of learning difficulties is the key to developing effective prevention and intervention strategies for struggling learners. The aim of this project is to apply a transdiagnostic approach to children with cognitive developmental difficulties related to learning to discover the underpinning mechanisms of learning problems.MethodsA cohort of 1000 children aged 5 to 18years is being recruited. The sample consists of 800 children with problems in attention, learning and / memory, as identified by a health or educational professional, and 200 typically-developing children recruited from the same schools as those with difficulties. All children are completing assessments of cognition, including tests of phonological processing, short-term and working memory, attention, executive function and processing speed. Their parents/ carers are completing questionnaires about the child's family history, communication skills, mental health and behaviour. Children are invited for an optional MRI brain scan and are asked to provide an optional DNA sample (saliva).Hypothesis-free data-driven methods will be used to identify the cognitive, behavioural and neural dimensions of learning difficulties. Machine-learning approaches will be used to map the multi-dimensional space of the cognitive, neural and behavioural measures to identify clusters of children with shared profiles. Finally, group comparisons will be used to test theories of development and disorder.DiscussionOur multi-systems approach to identifying the causes of learning difficulties in a heterogeneous sample of struggling learners provides a novel way to enhance our understanding of the common and complex needs of the majority of children who struggle at school. Our broad recruitment criteria targeting all children with cognitive learning problems, irrespective of diagnoses and comorbidities, are novel and make our sample unique. Our dataset will also provide a valuable resource of genetic, imaging and cognitive developmental data for the scientific community.</t>
        </is>
      </c>
      <c r="P2127" t="inlineStr">
        <is>
          <t>10.1186/s12887-018-1385-3</t>
        </is>
      </c>
      <c r="R2127">
        <f>HYPERLINK("http://dx.doi.org/10.1186/s12887-018-1385-3","http://dx.doi.org/10.1186/s12887-018-1385-3")</f>
        <v/>
      </c>
      <c r="AD2127">
        <f>HYPERLINK("https%3A%2F%2Fwww.webofscience.com%2Fwos%2Fwoscc%2Ffull-record%2FWOS:000455220300002","View Full Record in Web of Science")</f>
        <v/>
      </c>
    </row>
    <row r="2128" hidden="1">
      <c r="A2128" t="inlineStr">
        <is>
          <t>Digital Horizons: Enhancing Autism Support with Augmented Reality</t>
        </is>
      </c>
      <c r="B2128">
        <f>IF(COUNTIF($A$1:A2127,
IF(ISNUMBER(MATCH(RIGHT(TRIM(A2127),1),{".",",",";",":","!","?"},0)),
LEFT(TRIM(A2127),LEN(TRIM(A2127))-1),
TRIM(A2127)
))=1,
"Not Duplicate",
"Duplicate")</f>
        <v/>
      </c>
      <c r="C2128">
        <f>_xlfn.IFNA(_xlfn.XLOOKUP(A2128, Table1[Title], Table1[Inclusion/Exclusion Decision]), "Added studies")</f>
        <v/>
      </c>
      <c r="D2128" t="inlineStr">
        <is>
          <t>Koumpouros, Y</t>
        </is>
      </c>
      <c r="H2128" t="n">
        <v>2025</v>
      </c>
      <c r="M2128" t="inlineStr">
        <is>
          <t>PurposeThis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ASD?MethodsA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techniques.ResultsFindings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ASD.ConclusionDespite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t>
        </is>
      </c>
      <c r="P2128" t="inlineStr">
        <is>
          <t>10.1007/s10803-024-06709-4</t>
        </is>
      </c>
      <c r="R2128">
        <f>HYPERLINK("http://dx.doi.org/10.1007/s10803-024-06709-4","http://dx.doi.org/10.1007/s10803-024-06709-4")</f>
        <v/>
      </c>
      <c r="AD2128">
        <f>HYPERLINK("https%3A%2F%2Fwww.webofscience.com%2Fwos%2Fwoscc%2Ffull-record%2FWOS:001463067800001","View Full Record in Web of Science")</f>
        <v/>
      </c>
    </row>
    <row r="2129" hidden="1">
      <c r="A2129" t="inlineStr">
        <is>
          <t>Screen Time Among and Youth Children With Disabilities: A Systematic Review and Meta-Analysis</t>
        </is>
      </c>
      <c r="B2129">
        <f>IF(COUNTIF($A$1:A2128,
IF(ISNUMBER(MATCH(RIGHT(TRIM(A2128),1),{".",",",";",":","!","?"},0)),
LEFT(TRIM(A2128),LEN(TRIM(A2128))-1),
TRIM(A2128)
))=1,
"Not Duplicate",
"Duplicate")</f>
        <v/>
      </c>
      <c r="C2129">
        <f>_xlfn.IFNA(_xlfn.XLOOKUP(A2129, Table1[Title], Table1[Inclusion/Exclusion Decision]), "Added studies")</f>
        <v/>
      </c>
      <c r="D2129" t="inlineStr">
        <is>
          <t>Vanderloo, LM; Bourke, M; Taylor, LG; Phillips, SM; Loh, A; Disimino, K; Bassett-Gunter, RL; Koo, T; Thompson-Hill, M; Tucker, P</t>
        </is>
      </c>
      <c r="H2129" t="n">
        <v>2025</v>
      </c>
      <c r="I2129" t="n">
        <v>51</v>
      </c>
      <c r="J2129" t="n">
        <v>4</v>
      </c>
      <c r="M2129" t="inlineStr">
        <is>
          <t>ObjectiveThis paper aimed to review and synthesize screen time research among children and youth with disabilities. MethodsSeven online databases were searched, and a machine learning-assisted systematic review model was used to identify relevant studies. English and French papers reporting on screen time among children and youth with a disability were eligible. Extracted data were synthesized by participant age, followed by type of screen time reporting. Meta-analyses were conducted to estimate daily screen time and adherence to screen time guidelines using random effects meta-analysis. ResultsEighty-one studies were included. Screen time ranged from 0.5 to 7.27 h/day and varied widely based on disability type. Pooled average screen time was 3.70, 3.28 and 3.39 h/day for children and youth with ASD, ADHD and CP, respectively. ConclusionScreen use is prominent among children and youth with disabilities. Limiting screen time in this group is critical in preventing numerous related consequences of excessive, prolonged use. Policy ImplicationsInterventions targeting children and youth with disabilities are needed to decrease excessive screen time among this population and to inform future public health policy and setting-specific practice.</t>
        </is>
      </c>
      <c r="P2129" t="inlineStr">
        <is>
          <t>10.1111/cch.70136</t>
        </is>
      </c>
      <c r="R2129">
        <f>HYPERLINK("http://dx.doi.org/10.1111/cch.70136","http://dx.doi.org/10.1111/cch.70136")</f>
        <v/>
      </c>
      <c r="AD2129">
        <f>HYPERLINK("https%3A%2F%2Fwww.webofscience.com%2Fwos%2Fwoscc%2Ffull-record%2FWOS:001529668100001","View Full Record in Web of Science")</f>
        <v/>
      </c>
    </row>
    <row r="2130">
      <c r="A2130" t="inlineStr">
        <is>
          <t>A Novel Real-time Phase Prediction Network in EEG Rhythm</t>
        </is>
      </c>
      <c r="B2130">
        <f>IF(COUNTIF($A$1:A2129,
IF(ISNUMBER(MATCH(RIGHT(TRIM(A2129),1),{".",",",";",":","!","?"},0)),
LEFT(TRIM(A2129),LEN(TRIM(A2129))-1),
TRIM(A2129)
))=1,
"Not Duplicate",
"Duplicate")</f>
        <v/>
      </c>
      <c r="C2130">
        <f>_xlfn.IFNA(_xlfn.XLOOKUP(A2130, Table1[Title], Table1[Inclusion/Exclusion Decision]), "Added studies")</f>
        <v/>
      </c>
      <c r="D2130" t="inlineStr">
        <is>
          <t>Liu, H; Qi, ZH; Wang, YH; Yang, ZY; Fan, LZ; Zuo, NM; Jiang, TZ</t>
        </is>
      </c>
      <c r="H2130" t="n">
        <v>2025</v>
      </c>
      <c r="I2130" t="n">
        <v>41</v>
      </c>
      <c r="J2130" t="n">
        <v>3</v>
      </c>
      <c r="M2130" t="inlineStr">
        <is>
          <t>Closed-loop neuromodulation, especially using the phase of the electroencephalography (EEG) rhythm to assess the real-time brain state and optimize the brain stimulation process, is becoming a hot research topic. Because the EEG signal is non-stationary, the commonly used EEG phase-based prediction methods have large variances, which may reduce the accuracy of the phase prediction. In this study, we proposed a machine learning-based EEG phase prediction network, which we call EEG phase prediction network (EPN), to capture the overall rhythm distribution pattern of subjects and map the instantaneous phase directly from the narrow-band EEG data. We verified the performance of EPN on pre-recorded data, simulated EEG data, and a real-time experiment. Compared with widely used state-of-the-art models (optimized multi-layer filter architecture, auto-regress, and educated temporal prediction), EPN achieved the lowest variance and the greatest accuracy. Thus, the EPN model will provide broader applications for EEG phase-based closed-loop neuromodulation.</t>
        </is>
      </c>
      <c r="P2130" t="inlineStr">
        <is>
          <t>10.1007/s12264-024-01321-z</t>
        </is>
      </c>
      <c r="R2130">
        <f>HYPERLINK("http://dx.doi.org/10.1007/s12264-024-01321-z","http://dx.doi.org/10.1007/s12264-024-01321-z")</f>
        <v/>
      </c>
      <c r="AD2130">
        <f>HYPERLINK("https%3A%2F%2Fwww.webofscience.com%2Fwos%2Fwoscc%2Ffull-record%2FWOS:001366683300001","View Full Record in Web of Science")</f>
        <v/>
      </c>
    </row>
    <row r="2131">
      <c r="A2131" t="inlineStr">
        <is>
          <t>Brain network similarity using k-cores</t>
        </is>
      </c>
      <c r="B2131">
        <f>IF(COUNTIF($A$1:A2130,
IF(ISNUMBER(MATCH(RIGHT(TRIM(A2130),1),{".",",",";",":","!","?"},0)),
LEFT(TRIM(A2130),LEN(TRIM(A2130))-1),
TRIM(A2130)
))=1,
"Not Duplicate",
"Duplicate")</f>
        <v/>
      </c>
      <c r="C2131">
        <f>_xlfn.IFNA(_xlfn.XLOOKUP(A2131, Table1[Title], Table1[Inclusion/Exclusion Decision]), "Added studies")</f>
        <v/>
      </c>
      <c r="D2131" t="inlineStr">
        <is>
          <t>Ferdous, KT; Balasubramanian, S; Srinivasan, V; Thomo, A</t>
        </is>
      </c>
      <c r="H2131" t="n">
        <v>2023</v>
      </c>
      <c r="M2131"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This paper builds on recent works that design explainable approaches for ASD diagnosis from fMRI data preprocessed as graphs. Our research makes three key contributions. Firstly, we demonstrate that a simple approach based on viewing graphs as tables and using tabular data classifiers can achieve the same performance as state-of-art, explainable graph theoretic methods. Secondly, we provide evidence that by adding higher-order connectivity information as attributes does not improve their performance. Most importantly, we show why classification of brain networks is challenging by demonstrating the similarity between graphs belonging to individuals with ASD and those without, using a novel k-core based approach.</t>
        </is>
      </c>
      <c r="P2131" t="inlineStr">
        <is>
          <t>10.1145/3625007.3627318</t>
        </is>
      </c>
      <c r="R2131">
        <f>HYPERLINK("http://dx.doi.org/10.1145/3625007.3627318","http://dx.doi.org/10.1145/3625007.3627318")</f>
        <v/>
      </c>
      <c r="AD2131">
        <f>HYPERLINK("https%3A%2F%2Fwww.webofscience.com%2Fwos%2Fwoscc%2Ffull-record%2FWOS:001191293500092","View Full Record in Web of Science")</f>
        <v/>
      </c>
    </row>
    <row r="2132" hidden="1">
      <c r="A2132" t="inlineStr">
        <is>
          <t>An EEG-Based Attentiveness Recognition System Using Hilbert-Huang Transform and Support Vector Machine</t>
        </is>
      </c>
      <c r="B2132">
        <f>IF(COUNTIF($A$1:A2131,
IF(ISNUMBER(MATCH(RIGHT(TRIM(A2131),1),{".",",",";",":","!","?"},0)),
LEFT(TRIM(A2131),LEN(TRIM(A2131))-1),
TRIM(A2131)
))=1,
"Not Duplicate",
"Duplicate")</f>
        <v/>
      </c>
      <c r="C2132">
        <f>_xlfn.IFNA(_xlfn.XLOOKUP(A2132, Table1[Title], Table1[Inclusion/Exclusion Decision]), "Added studies")</f>
        <v/>
      </c>
      <c r="D2132" t="inlineStr">
        <is>
          <t>Peng, CJ; Chen, YC; Chen, CC; Chen, SJ; Cagneau, B; Chassagne, L</t>
        </is>
      </c>
      <c r="H2132" t="n">
        <v>2020</v>
      </c>
      <c r="I2132" t="n">
        <v>40</v>
      </c>
      <c r="J2132" t="n">
        <v>2</v>
      </c>
      <c r="M2132" t="inlineStr">
        <is>
          <t>Purpose Attentiveness recognition benefits the detection of the mental state and concentration when humans perform specific tasks. Hilbert-Huang transform (HHT) is useful for the analysis of nonlinear or nonstationary bio-signals including brainwaves. In this work, a method is proposed for the characterization of attentiveness levels by using electroencephalogram (EEG) signals and HHT analysis. Methods Single-channel EEG signals from the frontal area were acquired from participants at different levels of attentiveness and were decomposed into a set of intrinsic mode functions (IMF) by empirical mode decomposition (EMD). Hilbert transform analysis was applied to each IMF to obtain the marginal frequency spectrum. Then the band powers and spectral entropies (SEs) were selected as the attributes of a support vector machine (SVM) for a two-class classification task. Results Compared with the predictive models of approximate entropy (ApEn) and fast Fourier transform (FFT), the results show that the band powers extracted from IMF2 to IMF5 of alpha\documentclass[12pt]{minimal} \usepackage{amsmath} \usepackage{wasysym} \usepackage{amsfonts} \usepackage{amssymb} \usepackage{amsbsy} \usepackage{mathrsfs} \usepackage{upgreek} \setlength{\oddsidemargin}{-69pt} \begin{document}$$\alpha$$\end{document} and beta\documentclass[12pt]{minimal} \usepackage{amsmath} \usepackage{wasysym} \usepackage{amsfonts} \usepackage{amssymb} \usepackage{amsbsy} \usepackage{mathrsfs} \usepackage{upgreek} \setlength{\oddsidemargin}{-69pt} \begin{document}$$\beta$$\end{document} waves and their SE can best discriminate between attentive and relaxed states with the average classification accuracy of 84.80%. Conclusion In conclusion, this integrated signal processing method is capable of attentiveness recognition that can offer efficient differentiation and may be used in a clinical setting for the detection of attention deficit.</t>
        </is>
      </c>
      <c r="P2132" t="inlineStr">
        <is>
          <t>10.1007/s40846-019-00500-y</t>
        </is>
      </c>
      <c r="R2132">
        <f>HYPERLINK("http://dx.doi.org/10.1007/s40846-019-00500-y","http://dx.doi.org/10.1007/s40846-019-00500-y")</f>
        <v/>
      </c>
      <c r="AD2132">
        <f>HYPERLINK("https%3A%2F%2Fwww.webofscience.com%2Fwos%2Fwoscc%2Ffull-record%2FWOS:000525616900007","View Full Record in Web of Science")</f>
        <v/>
      </c>
    </row>
    <row r="2133">
      <c r="A2133" t="inlineStr">
        <is>
          <t>Explainable Gated Recurrent Unit to explore the effect of co-exposure to multiple air pollutants and meteorological conditions on mental health outcomes</t>
        </is>
      </c>
      <c r="B2133">
        <f>IF(COUNTIF($A$1:A2132,
IF(ISNUMBER(MATCH(RIGHT(TRIM(A2132),1),{".",",",";",":","!","?"},0)),
LEFT(TRIM(A2132),LEN(TRIM(A2132))-1),
TRIM(A2132)
))=1,
"Not Duplicate",
"Duplicate")</f>
        <v/>
      </c>
      <c r="C2133">
        <f>_xlfn.IFNA(_xlfn.XLOOKUP(A2133, Table1[Title], Table1[Inclusion/Exclusion Decision]), "Added studies")</f>
        <v/>
      </c>
      <c r="D2133" t="inlineStr">
        <is>
          <t>Wang, C; Qi, Y; Chen, ZH</t>
        </is>
      </c>
      <c r="H2133" t="n">
        <v>2023</v>
      </c>
      <c r="I2133" t="n">
        <v>171</v>
      </c>
      <c r="M2133" t="inlineStr">
        <is>
          <t>Mental health conditions have the potential to be worsened by air pollution or other climate-sensitive factors. Few studies have empirically examined those associations when we faced to co-exposures, as well as interaction effects. There would be an urgent need to use deep learning to handle complex co-exposures that might interact in multiple ways, and the model performance reinforced by SHapely Additive exPlanations (SHAP) enabled our predictions interpretable and hence actionable. Here, to evaluate the mixed effect of short-term co-exposure, we conducted a time-series analysis using approximately 1.47 million hospital outpatient visits of mental disorders (i.e., depressive disorder-DD, Schizophrenia-SP, Anxiety Disorder-AD, Bipolar Disorder-BD, Attention Deficit and Hyperactivity Disorder-ADHD, Autism Spectrum Disorder-ASD), with matched meteorological observations from 2015 through 2019 in Nanjing, China. The global insights of gated recurrent unit model revealed that most of input features with similar effect size caused the illness risk of SP and ASD increase, and most markedly, 73% of relative humidity, 44.6 mu g/m3 of NO2, and 14.1 mu g/m3 of SO2 at 5-year average level associated with 2.27, 1.14, and 1.29 visits increase for DD, SP, and AD, respectively. Both synergic and antagonistic effect among infor-mative paired-features were distinguished from local feature dependence. Interestingly, variation tendencies of excessive visits of bipolar disorder when atmospheric pressure, PM2.5, and O3 interacted with one another were inconsistent. Our results provided added qualitative and quantitative support for the conclusion that short-term co-exposure to ambient air pollutants and meteorological conditions posed threats to human mental health.</t>
        </is>
      </c>
      <c r="P2133" t="inlineStr">
        <is>
          <t>10.1016/j.envint.2022.107689</t>
        </is>
      </c>
      <c r="R2133">
        <f>HYPERLINK("http://dx.doi.org/10.1016/j.envint.2022.107689","http://dx.doi.org/10.1016/j.envint.2022.107689")</f>
        <v/>
      </c>
      <c r="AD2133">
        <f>HYPERLINK("https%3A%2F%2Fwww.webofscience.com%2Fwos%2Fwoscc%2Ffull-record%2FWOS:000920450700001","View Full Record in Web of Science")</f>
        <v/>
      </c>
    </row>
    <row r="2134">
      <c r="A2134" t="inlineStr">
        <is>
          <t>Reliable Multi-Class Mental Health Prediction Using a WiSARD Discriminator Model on Imbalanced Data</t>
        </is>
      </c>
      <c r="B2134">
        <f>IF(COUNTIF($A$1:A2133,
IF(ISNUMBER(MATCH(RIGHT(TRIM(A2133),1),{".",",",";",":","!","?"},0)),
LEFT(TRIM(A2133),LEN(TRIM(A2133))-1),
TRIM(A2133)
))=1,
"Not Duplicate",
"Duplicate")</f>
        <v/>
      </c>
      <c r="C2134">
        <f>_xlfn.IFNA(_xlfn.XLOOKUP(A2134, Table1[Title], Table1[Inclusion/Exclusion Decision]), "Added studies")</f>
        <v/>
      </c>
      <c r="D2134" t="inlineStr">
        <is>
          <t>Binsawad, M</t>
        </is>
      </c>
      <c r="H2134" t="n">
        <v>2026</v>
      </c>
      <c r="I2134" t="n">
        <v>63</v>
      </c>
      <c r="M2134" t="inlineStr">
        <is>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 &amp; iuml;ve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WiSARD is a promising, interpretable model for multi-class mental disorder prediction in data-imbalanced settings. At the same time, results are limited to a single non-clinical Kaggle dataset with self-reported observations and without formal psychiatric validation. For this reason, the findings should be interpreted as indicative rather than definitive.</t>
        </is>
      </c>
      <c r="P2134" t="inlineStr">
        <is>
          <t>10.1177/00469580261418270</t>
        </is>
      </c>
      <c r="R2134">
        <f>HYPERLINK("http://dx.doi.org/10.1177/00469580261418270","http://dx.doi.org/10.1177/00469580261418270")</f>
        <v/>
      </c>
      <c r="AD2134">
        <f>HYPERLINK("https%3A%2F%2Fwww.webofscience.com%2Fwos%2Fwoscc%2Ffull-record%2FWOS:001707524900001","View Full Record in Web of Science")</f>
        <v/>
      </c>
    </row>
    <row r="2135" hidden="1">
      <c r="A2135" t="inlineStr">
        <is>
          <t>Consumer perceptions of telehealth for mental health or substance abuse: a Twitter-based topic modeling analysis</t>
        </is>
      </c>
      <c r="B2135">
        <f>IF(COUNTIF($A$1:A2134,
IF(ISNUMBER(MATCH(RIGHT(TRIM(A2134),1),{".",",",";",":","!","?"},0)),
LEFT(TRIM(A2134),LEN(TRIM(A2134))-1),
TRIM(A2134)
))=1,
"Not Duplicate",
"Duplicate")</f>
        <v/>
      </c>
      <c r="C2135">
        <f>_xlfn.IFNA(_xlfn.XLOOKUP(A2135, Table1[Title], Table1[Inclusion/Exclusion Decision]), "Added studies")</f>
        <v/>
      </c>
      <c r="D2135" t="inlineStr">
        <is>
          <t>Baird, A; Xia, YS; Cheng, YC</t>
        </is>
      </c>
      <c r="H2135" t="n">
        <v>2022</v>
      </c>
      <c r="I2135" t="n">
        <v>5</v>
      </c>
      <c r="J2135" t="n">
        <v>2</v>
      </c>
      <c r="M2135" t="inlineStr">
        <is>
          <t>Objective The objective of this study is to understand the primary topics of consumer discussion on Twitter associated with telehealth for mental health or substance abuse for prepandemic versus during-pandemic time-periods, using a state-of-the-art machine learning (ML) natural language processing (NLP) method. Materials and Methods The primary methodological phases of this project were: (1) collecting, cleaning, and filtering data (tweets) from January 2014 to June 2021, (2) describing the final corpus, (3) running and optimizing Bidirectional Encoder Representations from Transformers (BERT; using BERTopic in Python) models, and (4) human refinement of topic model results and thematic classification of topics. Results The number of tweets in this context increased by 4 times during the pandemic (2017 tweets prepandemic vs 8672 tweets during the pandemic). During the pandemic topics were more frequently mental health related than substance abuse related. Top during-pandemic topics were therapy, suicide, pain (associated with burnout and drinking), and mental health diagnoses such as ADHD and autism. Anxiety was a key topic of discussion both pre- and during the pandemic. Discussion Telehealth for mental health and substance abuse is being discussed more frequently online, which implies growing demand. Given the topics extracted as proxies for demand, the most demand is currently for telehealth for mental health primarily, especially for children, parents, and therapy for those with anxiety or depression, and substance abuse secondarily. Conclusions Scarce telehealth resources can be allocated more efficiently if topics of consumer discussion are included in resource allocation decision- and policy-making processes. Lay Summary Telehealth for mental health and substance abuse is being discussed more frequently online. To determine what aspects of telehealth for mental health and/or substance abuse were being discussed most on Twitter, both before the pandemic and during the pandemic, we downloaded relevant tweets and ran a specialized machine learning model that extracts the most popular keywords from tweets as well as combines similar keywords into overall topics. We find 33 relevant topics prepandemic and 32 relevant topics during the pandemic to be relevant in this context. Given the topics extracted as proxies for demand, the most demand is currently for telehealth for mental health primarily, especially for children, parents, and therapy for those with anxiety or depression, and substance abuse secondarily. We also find that therapy and therapists were the top areas of discussion in regard to telehealth for mental health and/or substance abuse during the pandemic. These results can be applied to telehealth decision-making processes. In particular, scarce telehealth resources can be allocated more efficiently, particularly to those who currently need or want them most, if topics of consumer discussion are included in resource allocation decision- and policy-making processes.</t>
        </is>
      </c>
      <c r="P2135" t="inlineStr">
        <is>
          <t>10.1093/jamiaopen/ooac028</t>
        </is>
      </c>
      <c r="R2135">
        <f>HYPERLINK("http://dx.doi.org/10.1093/jamiaopen/ooac028","http://dx.doi.org/10.1093/jamiaopen/ooac028")</f>
        <v/>
      </c>
      <c r="AD2135">
        <f>HYPERLINK("https%3A%2F%2Fwww.webofscience.com%2Fwos%2Fwoscc%2Ffull-record%2FWOS:000787904800001","View Full Record in Web of Science")</f>
        <v/>
      </c>
    </row>
    <row r="2136" hidden="1">
      <c r="A2136" t="inlineStr">
        <is>
          <t>Clinical, genetic, and sociodemographic predictors of symptom severity after internet-delivered cognitive behavioural therapy for depression and anxiety</t>
        </is>
      </c>
      <c r="B2136">
        <f>IF(COUNTIF($A$1:A2135,
IF(ISNUMBER(MATCH(RIGHT(TRIM(A2135),1),{".",",",";",":","!","?"},0)),
LEFT(TRIM(A2135),LEN(TRIM(A2135))-1),
TRIM(A2135)
))=1,
"Not Duplicate",
"Duplicate")</f>
        <v/>
      </c>
      <c r="C2136">
        <f>_xlfn.IFNA(_xlfn.XLOOKUP(A2136, Table1[Title], Table1[Inclusion/Exclusion Decision]), "Added studies")</f>
        <v/>
      </c>
      <c r="D2136" t="inlineStr">
        <is>
          <t>Kravchenko, O; Bäckman, J; Mataix-Cols, D; Crowley, JJ; Halvorsen, M; Sullivan, PF; Wallert, J; Rück, C</t>
        </is>
      </c>
      <c r="H2136" t="n">
        <v>2025</v>
      </c>
      <c r="I2136" t="n">
        <v>25</v>
      </c>
      <c r="J2136" t="n">
        <v>1</v>
      </c>
      <c r="M2136" t="inlineStr">
        <is>
          <t>BackgroundInternet-delivered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costs.MethodsUsing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scores.ResultsOur analysis identified several novel predictors of higher post-treatment severity, including comorbid ASD and ADHD, receipt of financial benefits, and prior use of psychotropic medications. The baseline model explained 27%, while the full model accounted for 34% of the variance.ConclusionsThe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severity.Clinical trial numberNot applicable.</t>
        </is>
      </c>
      <c r="P2136" t="inlineStr">
        <is>
          <t>10.1186/s12888-025-07012-x</t>
        </is>
      </c>
      <c r="R2136">
        <f>HYPERLINK("http://dx.doi.org/10.1186/s12888-025-07012-x","http://dx.doi.org/10.1186/s12888-025-07012-x")</f>
        <v/>
      </c>
      <c r="AD2136">
        <f>HYPERLINK("https%3A%2F%2Fwww.webofscience.com%2Fwos%2Fwoscc%2Ffull-record%2FWOS:001499604900003","View Full Record in Web of Science")</f>
        <v/>
      </c>
    </row>
    <row r="2137" hidden="1">
      <c r="A2137" t="inlineStr">
        <is>
          <t>Neurotechnology in Gaming: A Systematic Review of Visual Evoked Potential-Based Brain-Computer Interfaces</t>
        </is>
      </c>
      <c r="B2137">
        <f>IF(COUNTIF($A$1:A2136,
IF(ISNUMBER(MATCH(RIGHT(TRIM(A2136),1),{".",",",";",":","!","?"},0)),
LEFT(TRIM(A2136),LEN(TRIM(A2136))-1),
TRIM(A2136)
))=1,
"Not Duplicate",
"Duplicate")</f>
        <v/>
      </c>
      <c r="C2137">
        <f>_xlfn.IFNA(_xlfn.XLOOKUP(A2137, Table1[Title], Table1[Inclusion/Exclusion Decision]), "Added studies")</f>
        <v/>
      </c>
      <c r="D2137" t="inlineStr">
        <is>
          <t>Keutayeva, A; Nwachukwu, CJ; Alaran, M; Otarbay, Z; Abibullaev, B</t>
        </is>
      </c>
      <c r="H2137" t="n">
        <v>2025</v>
      </c>
      <c r="I2137" t="n">
        <v>13</v>
      </c>
      <c r="M2137" t="inlineStr">
        <is>
          <t>Brain-computer interfaces (BCIs) have received considerable attention in gaming, enabling innovative interactions with digital environments. Visual Evoked Potentials (VEPs)-robust, noninvasive neural responses to visual stimuli-offer high information transfer rates, making them particularly promising. This systematic review, guided by the Preferred Reporting Items for Systematic Reviews and Meta-Analyses (PRISMA) framework, examines VEP-based BCIs in gaming. We searched the Web of Science and Google Scholar, identifying 16 347 studies from the past decade, with 46 selected for in-depth analysis after rigorous screening. The review explores VEP response modeling, electroencephalography (EEG) signal acquisition and processing, stimulation paradigms, and their gaming applications. These systems enhance accessibility for players with physical or cognitive impairments, support adaptive difficulty scaling, personalize gameplay, aid neurorehabilitation, and enable multiplayer interactions. However, challenges remain, including technical limitations, complex data interpretation, user adaptability, and ergonomic issues. Advances in signal processing, personalized calibration, and hybrid multimodal approaches could improve usability. Future research should focus on integrating VEP-based BCIs with emerging technologies, optimizing user comfort, and developing adaptive interaction models to enhance immersion and accessibility. By addressing these challenges and utilizing neuroscience and computational advancements, VEP-based BCIs promise to transform gaming into a more inclusive and immersive experience for diverse users.</t>
        </is>
      </c>
      <c r="P2137" t="inlineStr">
        <is>
          <t>10.1109/ACCESS.2025.3564328</t>
        </is>
      </c>
      <c r="R2137">
        <f>HYPERLINK("http://dx.doi.org/10.1109/ACCESS.2025.3564328","http://dx.doi.org/10.1109/ACCESS.2025.3564328")</f>
        <v/>
      </c>
      <c r="AD2137">
        <f>HYPERLINK("https%3A%2F%2Fwww.webofscience.com%2Fwos%2Fwoscc%2Ffull-record%2FWOS:001481864700014","View Full Record in Web of Science")</f>
        <v/>
      </c>
    </row>
    <row r="2138">
      <c r="A2138" t="inlineStr">
        <is>
          <t>Development and validation of a prognostic model and risk calculator for the estimation of bipolar-spectrum disorder risk in hospitalised adolescents with non-psychotic/non-bipolar mental disorders</t>
        </is>
      </c>
      <c r="B2138">
        <f>IF(COUNTIF($A$1:A2137,
IF(ISNUMBER(MATCH(RIGHT(TRIM(A2137),1),{".",",",";",":","!","?"},0)),
LEFT(TRIM(A2137),LEN(TRIM(A2137))-1),
TRIM(A2137)
))=1,
"Not Duplicate",
"Duplicate")</f>
        <v/>
      </c>
      <c r="C2138">
        <f>_xlfn.IFNA(_xlfn.XLOOKUP(A2138, Table1[Title], Table1[Inclusion/Exclusion Decision]), "Added studies")</f>
        <v/>
      </c>
      <c r="D2138" t="inlineStr">
        <is>
          <t>de Pablo, GS; Radua, J; Frearson, G; Young, AH; Arango, C; Kelleher, I; Sharma, A; Uhlhaas, PJ; Solmi, M; Fusar-Poli, P; Guinart, D; Correll, CU</t>
        </is>
      </c>
      <c r="H2138" t="n">
        <v>2026</v>
      </c>
      <c r="I2138" t="n">
        <v>31</v>
      </c>
      <c r="J2138" t="n">
        <v>3</v>
      </c>
      <c r="M2138" t="inlineStr">
        <is>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(beta = 0.83) and racing thoughts (beta = 0.08) and the severity of overtalkativeness (beta = 0.03) and increased energy (beta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improve their outcomes.</t>
        </is>
      </c>
      <c r="P2138" t="inlineStr">
        <is>
          <t>10.1038/s41380-025-03244-1</t>
        </is>
      </c>
      <c r="R2138">
        <f>HYPERLINK("http://dx.doi.org/10.1038/s41380-025-03244-1","http://dx.doi.org/10.1038/s41380-025-03244-1")</f>
        <v/>
      </c>
      <c r="AD2138">
        <f>HYPERLINK("https%3A%2F%2Fwww.webofscience.com%2Fwos%2Fwoscc%2Ffull-record%2FWOS:001584227600001","View Full Record in Web of Science")</f>
        <v/>
      </c>
    </row>
    <row r="2139" hidden="1">
      <c r="A2139" t="inlineStr">
        <is>
          <t>Prediction models for child and adolescent mental health: A systematic review of methodology and reporting in recent research</t>
        </is>
      </c>
      <c r="B2139">
        <f>IF(COUNTIF($A$1:A2138,
IF(ISNUMBER(MATCH(RIGHT(TRIM(A2138),1),{".",",",";",":","!","?"},0)),
LEFT(TRIM(A2138),LEN(TRIM(A2138))-1),
TRIM(A2138)
))=1,
"Not Duplicate",
"Duplicate")</f>
        <v/>
      </c>
      <c r="C2139">
        <f>_xlfn.IFNA(_xlfn.XLOOKUP(A2139, Table1[Title], Table1[Inclusion/Exclusion Decision]), "Added studies")</f>
        <v/>
      </c>
      <c r="D2139" t="inlineStr">
        <is>
          <t>Senior, M; Fanshawe, T; Fazel, M; Fazel, S</t>
        </is>
      </c>
      <c r="H2139" t="n">
        <v>2021</v>
      </c>
      <c r="I2139" t="n">
        <v>1</v>
      </c>
      <c r="J2139" t="n">
        <v>3</v>
      </c>
      <c r="M2139" t="inlineStr">
        <is>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 =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 = 16%, 31%), while this was lower for validation investigations (k =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t>
        </is>
      </c>
      <c r="P2139" t="inlineStr">
        <is>
          <t>10.1002/jcv2.12034</t>
        </is>
      </c>
      <c r="R2139">
        <f>HYPERLINK("http://dx.doi.org/10.1002/jcv2.12034","http://dx.doi.org/10.1002/jcv2.12034")</f>
        <v/>
      </c>
      <c r="AD2139">
        <f>HYPERLINK("https%3A%2F%2Fwww.webofscience.com%2Fwos%2Fwoscc%2Ffull-record%2FWOS:001297304900005","View Full Record in Web of Science")</f>
        <v/>
      </c>
    </row>
    <row r="2140" hidden="1">
      <c r="A2140" t="inlineStr">
        <is>
          <t>Continuous Scoring of Depression From EEG Signals via a Hybrid of Convolutional Neural Networks</t>
        </is>
      </c>
      <c r="B2140">
        <f>IF(COUNTIF($A$1:A2139,
IF(ISNUMBER(MATCH(RIGHT(TRIM(A2139),1),{".",",",";",":","!","?"},0)),
LEFT(TRIM(A2139),LEN(TRIM(A2139))-1),
TRIM(A2139)
))=1,
"Not Duplicate",
"Duplicate")</f>
        <v/>
      </c>
      <c r="C2140">
        <f>_xlfn.IFNA(_xlfn.XLOOKUP(A2140, Table1[Title], Table1[Inclusion/Exclusion Decision]), "Added studies")</f>
        <v/>
      </c>
      <c r="D2140" t="inlineStr">
        <is>
          <t>Hashempour, S; Boostani, R; Mohammadi, M; Sanei, S</t>
        </is>
      </c>
      <c r="H2140" t="n">
        <v>2022</v>
      </c>
      <c r="I2140" t="n">
        <v>30</v>
      </c>
      <c r="M2140" t="inlineStr">
        <is>
          <t>Depression score is traditionally determined by taking the Beck depression inventory (BDI) test, which is a qualitative questionnaire. Quantitative scoring of depression has also been achieved by analyzing and classifying pre-recorded electroencephalography (EEG) signals. Here, we go one step further and apply raw EEG signals to a proposed hybrid convolutional and temporal-convolutional neural network (CNN-TCN) to continuously estimate the BDI score. In this research, the EEG signals of 119 individuals are captured by 64 scalp electrodes through successive eyes-closed and eyes-open intervals. Moreover, all the subjects take the BDI test and their scores are determined. The proposed CNN-TCN provides mean squared error (MSE) of 5.64 +/- 1.6 and mean absolute error (MAE) of 1.73 +/- 0.27 for eyes-open state and also provides MSE of 9.53 +/- 2.94 and MAE of 2.32 +/- 0.35 for the eyes-closed state, which significantly surpasses state-of-the-art deep network methods. In another approach, conventional EEG features are elicited from the EEG signals in successive frames and apply them to the proposed CNN-TCN in conjunction with known statistical regression methods. Our method provides MSE of 10.81 +/- 5.14 and MAE of 2.41 +/- 0.59 that statistically outperform the statistical regression methods. Moreover, the results with raw EEG are significantly better than those with EEG features.</t>
        </is>
      </c>
      <c r="P2140" t="inlineStr">
        <is>
          <t>10.1109/TNSRE.2022.3143162</t>
        </is>
      </c>
      <c r="R2140">
        <f>HYPERLINK("http://dx.doi.org/10.1109/TNSRE.2022.3143162","http://dx.doi.org/10.1109/TNSRE.2022.3143162")</f>
        <v/>
      </c>
      <c r="AD2140">
        <f>HYPERLINK("https%3A%2F%2Fwww.webofscience.com%2Fwos%2Fwoscc%2Ffull-record%2FWOS:000750469200003","View Full Record in Web of Science")</f>
        <v/>
      </c>
    </row>
    <row r="2141">
      <c r="A2141" t="inlineStr">
        <is>
          <t>A scoping review of educational neurotechnology: Methods, applications, opportunities, and challenges</t>
        </is>
      </c>
      <c r="B2141">
        <f>IF(COUNTIF($A$1:A2140,
IF(ISNUMBER(MATCH(RIGHT(TRIM(A2140),1),{".",",",";",":","!","?"},0)),
LEFT(TRIM(A2140),LEN(TRIM(A2140))-1),
TRIM(A2140)
))=1,
"Not Duplicate",
"Duplicate")</f>
        <v/>
      </c>
      <c r="C2141">
        <f>_xlfn.IFNA(_xlfn.XLOOKUP(A2141, Table1[Title], Table1[Inclusion/Exclusion Decision]), "Added studies")</f>
        <v/>
      </c>
      <c r="D2141" t="inlineStr">
        <is>
          <t>Nouri, A</t>
        </is>
      </c>
      <c r="H2141" t="n">
        <v>2025</v>
      </c>
      <c r="I2141" t="n">
        <v>13</v>
      </c>
      <c r="J2141" t="n">
        <v>2</v>
      </c>
      <c r="M2141" t="inlineStr">
        <is>
          <t>This paper presents a scoping review of the literature on educational neurotechnology, examining its types, methods, applications, opportunities and challenges. A total of 4236 articles were identified from PubMed, ScienceDirect, Scopus, Web of Science and ERIC, with 471 peer-reviewed studies selected and analysed following PRISMA guidelines and snowballing procedures. Of these, 450 studies focused on specific types of neurotechnology, while 21 centred on the applications of neurotechnology in education, emphasising both opportunities and challenges. These two categories of studies were analysed separately. The analysis of the first set (450 studies) revealed five main types of neurotechnology: (1) measurement of brain structure and function using EEG (n = 143), MRI/fMRI (n = 114), fNIRS (n = 54), MEG (n = 5), TMS (n = 1) and multimodal imaging (n = 17); (2) neurofeedback for regulating brain activity (n = 25); (3) non-invasive brain stimulation via transcranial direct current stimulation (tDCS, n = 6); (4) brain-computer interfaces (BCIs) for monitoring and regulating brain activity (n = 25); and (5) AI-supported neurotechnologies (n = 60) that integrate neurotechnology with artificial intelligence to analyse or predict educational outcomes. The literature employed various research methods, primarily experimental designs, to investigate cognitive and affective domains, focusing on attention and working memory. The studies examined multiple academic subjects, particularly mathematics, language and literacy, across all educational levels, with a strong emphasis on tertiary education, including both typically developing students and those with special educational needs. The educational neurotechnologies addressed in the literature served various purposes, primarily concentrating on measuring the effectiveness of pedagogical strategies, exploring the neural correlates of learning and teaching, and developing diagnostic and intervention tools. The second set of 21 studies highlights the benefits of neurotechnology in education, along with ongoing challenges and critical pathways for future development. Key benefits include personalised learning, differentiated curriculum and instruction, and improved educational outcomes. Significant challenges such as ethical concerns, technical limitations and methodological issues were identified. It is concluded that the ethical and responsible implementation of neurotechnologies in real-world educational settings is possible when their educational applications are supported by research evidence demonstrating both scientific validity and educational relevance.This study addresses the lack of a comprehensive review of educational neurotechnology, an evolving area of research and development with the potential to transform our understanding of learning, and improve educational practices. The findings clarify the current state of educational neurotechnology in terms of its types, methods, opportunities and challenges, and informing educators so they can make informed decisions about effectively integrating these tools into educational settings. Educational neurotechnology offers significant potential but also raises methodological, technical and ethical concerns. Educators require professional training to understand its benefits, limitations and misuses. Researchers play a vital role in generating systematic, valid and educationally relevant evidence. Policymakers and the public must remain actively engaged to support the responsible and equitable integration of these technologies in education.</t>
        </is>
      </c>
      <c r="P2141" t="inlineStr">
        <is>
          <t>10.1002/rev3.70070</t>
        </is>
      </c>
      <c r="R2141">
        <f>HYPERLINK("http://dx.doi.org/10.1002/rev3.70070","http://dx.doi.org/10.1002/rev3.70070")</f>
        <v/>
      </c>
      <c r="AD2141">
        <f>HYPERLINK("https%3A%2F%2Fwww.webofscience.com%2Fwos%2Fwoscc%2Ffull-record%2FWOS:001510685400001","View Full Record in Web of Science")</f>
        <v/>
      </c>
    </row>
    <row r="2142">
      <c r="A2142" t="inlineStr">
        <is>
          <t>The biosocial correlates and predictors of emotion dysregulation in autistic adults compared to borderline personality disorder and nonclinical controls</t>
        </is>
      </c>
      <c r="B2142">
        <f>IF(COUNTIF($A$1:A2141,
IF(ISNUMBER(MATCH(RIGHT(TRIM(A2141),1),{".",",",";",":","!","?"},0)),
LEFT(TRIM(A2141),LEN(TRIM(A2141))-1),
TRIM(A2141)
))=1,
"Not Duplicate",
"Duplicate")</f>
        <v/>
      </c>
      <c r="C2142">
        <f>_xlfn.IFNA(_xlfn.XLOOKUP(A2142, Table1[Title], Table1[Inclusion/Exclusion Decision]), "Added studies")</f>
        <v/>
      </c>
      <c r="D2142" t="inlineStr">
        <is>
          <t>Bemmouna, D; Lagzouli, A; Weiner, L</t>
        </is>
      </c>
      <c r="H2142" t="n">
        <v>2023</v>
      </c>
      <c r="I2142" t="n">
        <v>14</v>
      </c>
      <c r="J2142" t="n">
        <v>1</v>
      </c>
      <c r="M2142" t="inlineStr">
        <is>
          <t>BackgroundEmotion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(NC).MethodsA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 models were used to identify ED predictors in each group.ResultsED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BPD.LimitationsASC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dimensions.ConclusionsED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t>
        </is>
      </c>
      <c r="P2142" t="inlineStr">
        <is>
          <t>10.1186/s13229-023-00580-3</t>
        </is>
      </c>
      <c r="R2142">
        <f>HYPERLINK("http://dx.doi.org/10.1186/s13229-023-00580-3","http://dx.doi.org/10.1186/s13229-023-00580-3")</f>
        <v/>
      </c>
      <c r="AD2142">
        <f>HYPERLINK("https%3A%2F%2Fwww.webofscience.com%2Fwos%2Fwoscc%2Ffull-record%2FWOS:001126901800001","View Full Record in Web of Science")</f>
        <v/>
      </c>
    </row>
    <row r="2143" hidden="1">
      <c r="A2143" t="inlineStr">
        <is>
          <t>Lead exposure and antisocial behavior: A systematic review protocol</t>
        </is>
      </c>
      <c r="B2143">
        <f>IF(COUNTIF($A$1:A2142,
IF(ISNUMBER(MATCH(RIGHT(TRIM(A2142),1),{".",",",";",":","!","?"},0)),
LEFT(TRIM(A2142),LEN(TRIM(A2142))-1),
TRIM(A2142)
))=1,
"Not Duplicate",
"Duplicate")</f>
        <v/>
      </c>
      <c r="C2143">
        <f>_xlfn.IFNA(_xlfn.XLOOKUP(A2143, Table1[Title], Table1[Inclusion/Exclusion Decision]), "Added studies")</f>
        <v/>
      </c>
      <c r="D2143" t="inlineStr">
        <is>
          <t>Shaffer, RM; Forsyth, JE; Ferraro, G; Till, C; Carlson, LM; Hester, K; Haddock, A; Strawbridge, J; Lanfear, CC; Hu, H; Kirrane, E</t>
        </is>
      </c>
      <c r="H2143" t="n">
        <v>2022</v>
      </c>
      <c r="I2143" t="n">
        <v>168</v>
      </c>
      <c r="M2143" t="inlineStr">
        <is>
          <t>Background: Lead exposure remains highly prevalent worldwide despite decades of research highlighting its link to numerous adverse health outcomes. In addition to well-documented effects on cognition, there is growing evidence of an association with antisocial behavior, including aggression, conduct problems, and crime. An updated systematic review on this topic, incorporating study evaluation and a developmental perspective on the outcome, can advance the state of the science on lead and inform global policy interventions to reduce exposure. Objectives: We aim to evaluate the link between lead exposure and antisocial behavior. This association will be investigated via a systematic review of human epidemiological and experimental nonhuman mammalian studies. Methods: The systematic review protocol presented in this publication is informed by recommendations for the conduct of systematic reviews in toxicology and environmental health research (COSTER) and follows the study evaluation approach put forth by the U.S. EPA Integrated Risk Information System (IRIS) program. Data sources: We will search the following electronic databases for relevant literature: PubMed, BIOSIS and Web of Science. Search results will be stored in EPA's Health and Environmental Research Online (HERO) database. Study eligibility and criteria: Eligible human epidemiological studies will include those evaluating any population exposed to lead at any lifestage via ingestion or inhalation exposure and considering an outcome of antisocial behavior based on any of the following criteria: psychiatric diagnoses (e.g., oppositional defiant disorder (ODD), conduct disorder (CD), disruptive behavior disorders (DBD)); violation of social norms (e.g., delinquency, criminality); and aggression. Eligible experimental animal studies will include those evaluating nonhuman mammalian studies exposed to lead via ingestion, inhalation, or injection exposure during any lifestage. The following outcomes will be considered relevant: aggression; antisocial behavior; and altered fear, anxiety, and stress response. Study appraisal and synthesis methods: Screening will be conducted with assistance from an artificial intelligence application. Two independent reviewers for each data stream (human, animal) will screen studies with highest predicted relevance against pre-specified inclusion criteria at the title/abstract and full-text level. Study evaluation will be conducted using methods adapted from the U.S. EPA IRIS program. After data extraction, we will conduct a narrative review and quantitative meta-analysis on the human epidemiological studies as well as a narrative review of the experimental animal studies. We will evaluate the strength of each evidence stream separately and then will develop a summary evidence integration statement based on inference across evidence streams.</t>
        </is>
      </c>
      <c r="P2143" t="inlineStr">
        <is>
          <t>10.1016/j.envint.2022.107438</t>
        </is>
      </c>
      <c r="R2143">
        <f>HYPERLINK("http://dx.doi.org/10.1016/j.envint.2022.107438","http://dx.doi.org/10.1016/j.envint.2022.107438")</f>
        <v/>
      </c>
      <c r="AD2143">
        <f>HYPERLINK("https%3A%2F%2Fwww.webofscience.com%2Fwos%2Fwoscc%2Ffull-record%2FWOS:000855693900003","View Full Record in Web of Science")</f>
        <v/>
      </c>
    </row>
    <row r="2144">
      <c r="A2144" t="inlineStr">
        <is>
          <t>Mapping dynamic spatial patterns of brain function with spatial-wise attention</t>
        </is>
      </c>
      <c r="B2144">
        <f>IF(COUNTIF($A$1:A2143,
IF(ISNUMBER(MATCH(RIGHT(TRIM(A2143),1),{".",",",";",":","!","?"},0)),
LEFT(TRIM(A2143),LEN(TRIM(A2143))-1),
TRIM(A2143)
))=1,
"Not Duplicate",
"Duplicate")</f>
        <v/>
      </c>
      <c r="C2144">
        <f>_xlfn.IFNA(_xlfn.XLOOKUP(A2144, Table1[Title], Table1[Inclusion/Exclusion Decision]), "Added studies")</f>
        <v/>
      </c>
      <c r="D2144" t="inlineStr">
        <is>
          <t>Liu, YH; Ge, EJ; He, MS; Liu, ZL; Zhao, SJ; Hu, XT; Qiang, N; Zhu, DJ; Liu, TM; Ge, B</t>
        </is>
      </c>
      <c r="H2144" t="n">
        <v>2024</v>
      </c>
      <c r="I2144" t="n">
        <v>21</v>
      </c>
      <c r="J2144" t="n">
        <v>2</v>
      </c>
      <c r="M2144" t="inlineStr">
        <is>
          <t>Objective: Using functional magnetic resonance imaging (fMRI) and deep learning to discover the spatial pattern of brain function, or functional brain networks (FBNs) has been attracted many reseachers. Most existing works focus on static FBNs or dynamic functional connectivity among fixed spatial network nodes, but ignore the potential dynamic/time-varying characteristics of the spatial networks themselves. And most of works based on the assumption of linearity and independence, that oversimplify the relationship between blood-oxygen level dependence signal changes and the heterogeneity of neuronal activity within voxels. Approach: To overcome these problems, we proposed a novel spatial-wise attention (SA) based method called Spatial and Channel-wise Attention Autoencoder (SCAAE) to discover the dynamic FBNs without the assumptions of linearity or independence. The core idea of SCAAE is to apply the SA to generate FBNs directly, relying solely on the spatial information present in fMRI volumes. Specifically, we trained the SCAAE in a self-supervised manner, using the autoencoder to guide the SA to focus on the activation regions. Experimental results show that the SA can generate multiple meaningful FBNs at each fMRI time point, which spatial similarity are close to the FBNs derived by known classical methods, such as independent component analysis. Main results: To validate the generalization of the method, we evaluate the approach on HCP-rest, HCP-task and ADHD-200 dataset. The results demonstrate that SA mechanism can be used to discover time-varying FBNs, and the identified dynamic FBNs over time clearly show the process of time-varying spatial patterns fading in and out. Significance: Thus we provide a novel method to understand human brain better. Code is available at https://github.com/WhatAboutMyStar/SCAAE.</t>
        </is>
      </c>
      <c r="P2144" t="inlineStr">
        <is>
          <t>10.1088/1741-2552/ad2cea</t>
        </is>
      </c>
      <c r="R2144">
        <f>HYPERLINK("http://dx.doi.org/10.1088/1741-2552/ad2cea","http://dx.doi.org/10.1088/1741-2552/ad2cea")</f>
        <v/>
      </c>
      <c r="AD2144">
        <f>HYPERLINK("https%3A%2F%2Fwww.webofscience.com%2Fwos%2Fwoscc%2Ffull-record%2FWOS:001180167100001","View Full Record in Web of Science")</f>
        <v/>
      </c>
    </row>
    <row r="2145" hidden="1">
      <c r="A2145" t="inlineStr">
        <is>
          <t>The signaling and selectivity of α-adrenoceptor agonists for the human α2A, α2B and α2C-adrenoceptors and comparison with human α1 and β-adrenoceptors</t>
        </is>
      </c>
      <c r="B2145">
        <f>IF(COUNTIF($A$1:A2144,
IF(ISNUMBER(MATCH(RIGHT(TRIM(A2144),1),{".",",",";",":","!","?"},0)),
LEFT(TRIM(A2144),LEN(TRIM(A2144))-1),
TRIM(A2144)
))=1,
"Not Duplicate",
"Duplicate")</f>
        <v/>
      </c>
      <c r="C2145">
        <f>_xlfn.IFNA(_xlfn.XLOOKUP(A2145, Table1[Title], Table1[Inclusion/Exclusion Decision]), "Added studies")</f>
        <v/>
      </c>
      <c r="D2145" t="inlineStr">
        <is>
          <t>Proudman, RGW; Akinaga, J; Baker, JG</t>
        </is>
      </c>
      <c r="H2145" t="n">
        <v>2022</v>
      </c>
      <c r="I2145" t="n">
        <v>10</v>
      </c>
      <c r="J2145" t="n">
        <v>5</v>
      </c>
      <c r="M2145" t="inlineStr">
        <is>
          <t>alpha 2-adrenoceptors, (alpha 2A, alpha 2B and alpha 2C-subtypes), are Gi-coupled receptors. Central activation of brain alpha 2A and (alpha 2C-adrenoceptors is the main site for alpha 2-agonist mediated clinical responses in hypertension, ADHD, muscle spasm and ITU management of sedation, reduction in opiate requirements, nausea and delirium. However, despite having the same Gi-potency in functional assays, some alpha 2-agonists also stimulate Gs-responses whilst others do not. This was investigated. Agonist responses to 49 different alpha-agonists were studied (CRE-gene transcription, cAMP, ERK1/2-phosphorylation and binding affinity) in CHO cells stably expressing the human (alpha 2A, alpha 2B or alpha 2C-adrenoceptor, enabling ligand intrinsic efficacy to be determined (binding K-D/Gi-IC50). Ligands with high intrinsic efficacy (e.g., brimonidine and moxonidine at alpha 2A) stimulated biphasic (Gi-Gs) concentration responses, however for ligands with low intrinsic efficacy (e.g., naphazoline), responses were monophasic (Gi-only). ERK1/2-phosphorylation responses appeared to be Gi-mediated. For Gs-mediated responses to be observed, both a system with high receptor reserve and high agonist intrinsic efficacy were required. From the Gi-mediated efficacy ratio, the degree of Gs-coupling could be predicted. The clinical relevance and precise receptor conformational changes that occur, given the structural diversity of compounds with high intrinsic efficacy, remains to be determined. Comparison with alpha 1 and beta 1/beta 2-adrenoceptors demonstrated subclass affinity selectivity for some compounds (e.g., alpha 2:dexmedetomidine, alpha 1:A61603) whilst e.g., oxymetazoline had high affinity for both alpha 2A and alpha 1A-subtypes, compared to all others. Some compounds had subclass selectivity due to selective intrinsic efficacy (e.g., (alpha 2:brimonidine, alpha 1-methoxamine/etilefrine). A detailed knowledge of these agonist characteristics is vital for improving computer-based deep-learning and drug design.</t>
        </is>
      </c>
      <c r="P2145" t="inlineStr">
        <is>
          <t>10.1002/prp2.1003</t>
        </is>
      </c>
      <c r="R2145">
        <f>HYPERLINK("http://dx.doi.org/10.1002/prp2.1003","http://dx.doi.org/10.1002/prp2.1003")</f>
        <v/>
      </c>
      <c r="AD2145">
        <f>HYPERLINK("https%3A%2F%2Fwww.webofscience.com%2Fwos%2Fwoscc%2Ffull-record%2FWOS:000853247500001","View Full Record in Web of Science")</f>
        <v/>
      </c>
    </row>
    <row r="2146">
      <c r="A2146" t="inlineStr">
        <is>
          <t>Signal Fidelity Index-aware calibration for addressing distributional shift in predictive modeling across heterogeneous real-world data</t>
        </is>
      </c>
      <c r="B2146">
        <f>IF(COUNTIF($A$1:A2145,
IF(ISNUMBER(MATCH(RIGHT(TRIM(A2145),1),{".",",",";",":","!","?"},0)),
LEFT(TRIM(A2145),LEN(TRIM(A2145))-1),
TRIM(A2145)
))=1,
"Not Duplicate",
"Duplicate")</f>
        <v/>
      </c>
      <c r="C2146">
        <f>_xlfn.IFNA(_xlfn.XLOOKUP(A2146, Table1[Title], Table1[Inclusion/Exclusion Decision]), "Added studies")</f>
        <v/>
      </c>
      <c r="D2146" t="inlineStr">
        <is>
          <t>Cheng, JY; Tian, JZ; Spoto, F; Azhir, A; Mork, D; Estiri, H</t>
        </is>
      </c>
      <c r="H2146" t="n">
        <v>2025</v>
      </c>
      <c r="I2146" t="n">
        <v>16</v>
      </c>
      <c r="J2146" t="n">
        <v>1</v>
      </c>
      <c r="M214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is>
      </c>
      <c r="P2146" t="inlineStr">
        <is>
          <t>10.1038/s41598-025-32656-w</t>
        </is>
      </c>
      <c r="R2146">
        <f>HYPERLINK("http://dx.doi.org/10.1038/s41598-025-32656-w","http://dx.doi.org/10.1038/s41598-025-32656-w")</f>
        <v/>
      </c>
      <c r="AD2146">
        <f>HYPERLINK("https%3A%2F%2Fwww.webofscience.com%2Fwos%2Fwoscc%2Ffull-record%2FWOS:001667606500002","View Full Record in Web of Science")</f>
        <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P1864"/>
  <sheetViews>
    <sheetView topLeftCell="N219" workbookViewId="0">
      <pane ySplit="1" topLeftCell="A2" activePane="bottomLeft" state="frozen"/>
      <selection pane="bottomLeft" activeCell="X2" sqref="X2:X277"/>
    </sheetView>
  </sheetViews>
  <sheetFormatPr baseColWidth="8" defaultRowHeight="14.5"/>
  <cols>
    <col width="50" customWidth="1" min="1" max="1"/>
    <col width="6" customWidth="1" min="2" max="2"/>
    <col width="12" customWidth="1" min="3" max="3"/>
    <col width="12" customWidth="1" min="4" max="4"/>
    <col width="35" customWidth="1" min="5" max="5"/>
    <col width="60" customWidth="1" min="6" max="6"/>
    <col width="12" customWidth="1" min="7" max="7"/>
    <col width="30" customWidth="1" min="8" max="8"/>
    <col width="20" customWidth="1" min="9" max="9"/>
    <col width="40" customWidth="1" min="10" max="10"/>
    <col width="20" customWidth="1" min="11" max="11"/>
    <col width="10" customWidth="1" min="12" max="12"/>
    <col width="25" customWidth="1" min="13" max="13"/>
    <col width="40" customWidth="1" min="14" max="14"/>
    <col width="30" customWidth="1" min="15" max="15"/>
    <col width="25" customWidth="1" min="16" max="16"/>
    <col width="40" customWidth="1" min="17" max="17"/>
    <col width="50" customWidth="1" min="18" max="18"/>
    <col width="15" customWidth="1" min="19" max="19"/>
    <col width="50" customWidth="1" min="20" max="20"/>
    <col width="10" customWidth="1" min="21" max="21"/>
    <col width="60" customWidth="1" min="22" max="22"/>
    <col width="30" customWidth="1" min="23" max="23"/>
    <col width="12" customWidth="1" min="24" max="24"/>
    <col width="20" customWidth="1" min="25" max="25"/>
    <col width="30" customWidth="1" min="26" max="26"/>
    <col width="10" customWidth="1" min="27" max="27"/>
    <col width="15" customWidth="1" min="28" max="29"/>
    <col width="25" customWidth="1" min="29" max="29"/>
    <col width="35" customWidth="1" min="30" max="30"/>
    <col width="40" customWidth="1" min="31" max="31"/>
    <col width="40" customWidth="1" min="32" max="32"/>
    <col width="30" customWidth="1" min="33" max="33"/>
    <col width="15" customWidth="1" min="34" max="34"/>
    <col width="12" customWidth="1" min="35" max="35"/>
    <col width="12" customWidth="1" min="36" max="36"/>
    <col width="15" customWidth="1" min="37" max="37"/>
    <col width="12" customWidth="1" min="38" max="38"/>
    <col width="15" customWidth="1" min="39" max="39"/>
    <col width="30" customWidth="1" min="40" max="40"/>
    <col width="35" customWidth="1" min="41" max="41"/>
    <col width="25" customWidth="1" min="42" max="42"/>
    <col width="25" customWidth="1" min="43" max="43"/>
    <col width="40" customWidth="1" min="44" max="44"/>
    <col width="35" customWidth="1" min="45" max="45"/>
    <col width="40" customWidth="1" min="46" max="46"/>
    <col width="25" customWidth="1" min="47" max="47"/>
    <col width="25" customWidth="1" min="48" max="48"/>
    <col width="25" customWidth="1" min="49" max="49"/>
    <col width="12" customWidth="1" min="50" max="50"/>
    <col width="15" customWidth="1" min="51" max="51"/>
    <col width="15" customWidth="1" min="52" max="52"/>
    <col width="15" customWidth="1" min="53" max="53"/>
    <col width="12" customWidth="1" min="54" max="54"/>
    <col width="12" customWidth="1" min="55" max="55"/>
    <col width="12" customWidth="1" min="56" max="56"/>
    <col width="12" customWidth="1" min="57" max="57"/>
    <col width="12" customWidth="1" min="58" max="58"/>
    <col width="40" customWidth="1" min="59" max="59"/>
    <col width="25" customWidth="1" min="60" max="60"/>
    <col width="35" customWidth="1" min="61" max="61"/>
    <col width="10" customWidth="1" min="62" max="62"/>
    <col width="20" customWidth="1" min="63" max="63"/>
    <col width="30" customWidth="1" min="64" max="64"/>
    <col width="25" customWidth="1" min="65" max="65"/>
    <col width="40" customWidth="1" min="66" max="66"/>
    <col width="40" customWidth="1" min="67" max="67"/>
    <col width="12" customWidth="1" min="68" max="68"/>
  </cols>
  <sheetData>
    <row r="1">
      <c r="A1" s="46" t="inlineStr">
        <is>
          <t>Title</t>
        </is>
      </c>
      <c r="B1" s="46" t="inlineStr">
        <is>
          <t>Year</t>
        </is>
      </c>
      <c r="C1" s="46" t="inlineStr">
        <is>
          <t>Duplicate</t>
        </is>
      </c>
      <c r="D1" s="46" t="inlineStr">
        <is>
          <t>Duplicates</t>
        </is>
      </c>
      <c r="E1" s="46" t="inlineStr">
        <is>
          <t>DOI</t>
        </is>
      </c>
      <c r="F1" s="46" t="inlineStr">
        <is>
          <t>Abstract</t>
        </is>
      </c>
      <c r="G1" s="46" t="inlineStr">
        <is>
          <t>Data Category</t>
        </is>
      </c>
      <c r="H1" s="46" t="inlineStr">
        <is>
          <t>Data Type</t>
        </is>
      </c>
      <c r="I1" s="46" t="inlineStr">
        <is>
          <t>Broad_Data_Category</t>
        </is>
      </c>
      <c r="J1" s="46" t="inlineStr">
        <is>
          <t>Model Used</t>
        </is>
      </c>
      <c r="K1" s="46" t="inlineStr">
        <is>
          <t>Broad_Model_Category</t>
        </is>
      </c>
      <c r="L1" s="46" t="inlineStr">
        <is>
          <t>Sample Size</t>
        </is>
      </c>
      <c r="M1" s="46" t="inlineStr">
        <is>
          <t>Data Source</t>
        </is>
      </c>
      <c r="N1" s="46" t="inlineStr">
        <is>
          <t>Study Population Details</t>
        </is>
      </c>
      <c r="O1" s="46" t="inlineStr">
        <is>
          <t>True N Verification</t>
        </is>
      </c>
      <c r="P1" s="46" t="inlineStr">
        <is>
          <t>Broad Validation Approach</t>
        </is>
      </c>
      <c r="Q1" s="46" t="inlineStr">
        <is>
          <t>Validation Approach</t>
        </is>
      </c>
      <c r="R1" s="46" t="inlineStr">
        <is>
          <t>Their Limitations</t>
        </is>
      </c>
      <c r="S1" s="46" t="inlineStr">
        <is>
          <t>Research Result</t>
        </is>
      </c>
      <c r="T1" s="46" t="inlineStr">
        <is>
          <t>Our Critical Analysis</t>
        </is>
      </c>
      <c r="U1" s="46" t="inlineStr">
        <is>
          <t>Inclusion/Exclusion Decision</t>
        </is>
      </c>
      <c r="V1" s="46" t="inlineStr">
        <is>
          <t>Reasoning</t>
        </is>
      </c>
      <c r="W1" s="46" t="inlineStr">
        <is>
          <t>Broad_Reasoning_Category</t>
        </is>
      </c>
      <c r="X1" s="46" t="inlineStr">
        <is>
          <t>Further Exclusion based on sample size</t>
        </is>
      </c>
      <c r="Y1" s="46" t="inlineStr">
        <is>
          <t>ACM</t>
        </is>
      </c>
      <c r="Z1" s="46" t="inlineStr">
        <is>
          <t>Where was the study done</t>
        </is>
      </c>
      <c r="AA1" s="46" t="inlineStr">
        <is>
          <t>Column1</t>
        </is>
      </c>
      <c r="AB1" s="46" t="inlineStr">
        <is>
          <t>Further Exclusion based on sufficient methodological detail and evaluation evidence eg, very short paper</t>
        </is>
      </c>
      <c r="AC1" s="46" t="inlineStr">
        <is>
          <t>Studies with Potential Data Leakage (Non-Subject-Independent)?</t>
        </is>
      </c>
      <c r="AD1" s="47" t="inlineStr">
        <is>
          <t>Authors</t>
        </is>
      </c>
      <c r="AE1" s="47" t="inlineStr">
        <is>
          <t>Journal_Conference</t>
        </is>
      </c>
      <c r="AF1" s="47" t="inlineStr">
        <is>
          <t>Open_Access_Status</t>
        </is>
      </c>
      <c r="AG1" s="47" t="inlineStr">
        <is>
          <t>Funding_Source</t>
        </is>
      </c>
      <c r="AH1" s="47" t="inlineStr">
        <is>
          <t>Setting</t>
        </is>
      </c>
      <c r="AI1" s="48" t="inlineStr">
        <is>
          <t>ADHD_Group_Size</t>
        </is>
      </c>
      <c r="AJ1" s="48" t="inlineStr">
        <is>
          <t>Control_Group_Size</t>
        </is>
      </c>
      <c r="AK1" s="48" t="inlineStr">
        <is>
          <t>Age_Range</t>
        </is>
      </c>
      <c r="AL1" s="48" t="inlineStr">
        <is>
          <t>Mean_Age</t>
        </is>
      </c>
      <c r="AM1" s="48" t="inlineStr">
        <is>
          <t>Sex_Distribution</t>
        </is>
      </c>
      <c r="AN1" s="48" t="inlineStr">
        <is>
          <t>ADHD_Subtype</t>
        </is>
      </c>
      <c r="AO1" s="48" t="inlineStr">
        <is>
          <t>Comorbidities_Reported</t>
        </is>
      </c>
      <c r="AP1" s="48" t="inlineStr">
        <is>
          <t>Diagnostic_Criteria</t>
        </is>
      </c>
      <c r="AQ1" s="48" t="inlineStr">
        <is>
          <t>Recruitment_Source</t>
        </is>
      </c>
      <c r="AR1" s="49" t="inlineStr">
        <is>
          <t>Dataset_Name_or_Source</t>
        </is>
      </c>
      <c r="AS1" s="49" t="inlineStr">
        <is>
          <t>Algorithm_Type</t>
        </is>
      </c>
      <c r="AT1" s="50" t="inlineStr">
        <is>
          <t>Feature_Engineering_Approach</t>
        </is>
      </c>
      <c r="AU1" s="50" t="inlineStr">
        <is>
          <t>Dimensionality_Reduction</t>
        </is>
      </c>
      <c r="AV1" s="50" t="inlineStr">
        <is>
          <t>Hyperparameter_Optimization</t>
        </is>
      </c>
      <c r="AW1" s="50" t="inlineStr">
        <is>
          <t>Validation_Strategy_Detail</t>
        </is>
      </c>
      <c r="AX1" s="50" t="inlineStr">
        <is>
          <t>Num_Folds_or_Splits</t>
        </is>
      </c>
      <c r="AY1" s="50" t="inlineStr">
        <is>
          <t>Train_Test_Split_Ratio</t>
        </is>
      </c>
      <c r="AZ1" s="50" t="inlineStr">
        <is>
          <t>Independent_Test_Set_Used</t>
        </is>
      </c>
      <c r="BA1" s="50" t="inlineStr">
        <is>
          <t>Multi_Site_Validation</t>
        </is>
      </c>
      <c r="BB1" s="51" t="inlineStr">
        <is>
          <t>Accuracy_Pct</t>
        </is>
      </c>
      <c r="BC1" s="51" t="inlineStr">
        <is>
          <t>Sensitivity_Recall_Pct</t>
        </is>
      </c>
      <c r="BD1" s="51" t="inlineStr">
        <is>
          <t>Specificity_Pct</t>
        </is>
      </c>
      <c r="BE1" s="51" t="inlineStr">
        <is>
          <t>F1_Score</t>
        </is>
      </c>
      <c r="BF1" s="51" t="inlineStr">
        <is>
          <t>AUC_ROC</t>
        </is>
      </c>
      <c r="BG1" s="51" t="inlineStr">
        <is>
          <t>Primary_Reported_Metric</t>
        </is>
      </c>
      <c r="BH1" s="51" t="inlineStr">
        <is>
          <t>Primary_Metric_Source</t>
        </is>
      </c>
      <c r="BI1" s="51" t="inlineStr">
        <is>
          <t>XAI_Methods_Used</t>
        </is>
      </c>
      <c r="BJ1" s="52" t="inlineStr">
        <is>
          <t>XAI_Used_YesNo</t>
        </is>
      </c>
      <c r="BK1" s="52" t="inlineStr">
        <is>
          <t>Clinical_Validation_of_XAI</t>
        </is>
      </c>
      <c r="BL1" s="52" t="inlineStr">
        <is>
          <t>Class_Imbalance_Handling</t>
        </is>
      </c>
      <c r="BM1" s="53" t="inlineStr">
        <is>
          <t>Reporting_Completeness</t>
        </is>
      </c>
      <c r="BN1" s="53" t="inlineStr">
        <is>
          <t>Applied_Extra_Exclusion_Criterion</t>
        </is>
      </c>
      <c r="BO1" s="53" t="inlineStr">
        <is>
          <t>Extra_Exclusion_Reason_Page_Ref</t>
        </is>
      </c>
      <c r="BP1" s="53" t="inlineStr">
        <is>
          <t>Page_Count_or_Length</t>
        </is>
      </c>
    </row>
    <row r="2">
      <c r="A2" s="23" t="inlineStr">
        <is>
          <t>A Machine-Based Prediction Model of ADHD Using CPT Data</t>
        </is>
      </c>
      <c r="B2" s="23" t="n">
        <v>2020</v>
      </c>
      <c r="C2" s="23" t="inlineStr">
        <is>
          <t>No</t>
        </is>
      </c>
      <c r="D2" s="23" t="inlineStr">
        <is>
          <t>No</t>
        </is>
      </c>
      <c r="E2" s="23" t="inlineStr">
        <is>
          <t>10.3389/fnhum.2020.560021</t>
        </is>
      </c>
      <c r="F2" s="23" t="inlineStr">
        <is>
          <t>Despite the popularity of the continuous performance test (CPT) in the diagnosis of attention-deficit/hyperactivity disorder (ADHD), its specificity, sensitivity, and ecological validity are still debated. To address some of the known shortcomings of traditional analysis and interpretation of CPT data, the present study applied a machine learning-based model (ML) using CPT indices for the Prediction of ADHD.Using a retrospective factorial fitting, followed by a bootstrap technique, we trained, cross-validated, and tested learning models on CPT performance data of 458 children aged 6â€“12 years (213 children with ADHD and 245 typically developed children). We used the MOXO-CPT version that included visual and auditory stimuli distractors. Results showed that the ML proposed model performed better and had a higher accuracy than the benchmark approach that used clinical data only. Using the CPT total score (that included all four indices: Attention, Timeliness, Hyperactivity, and Impulsiveness), as well as four control variables [age, gender, day of the week (DoW), time of day (ToD)], provided the most salient information for discriminating children with ADHD from their typically developed peers. This model had an accuracy rate of 87%, a sensitivity rate of 89%, and a specificity rate of 84%. This performance was 34% higher than the best-achieved accuracy of the benchmark model. The ML detection model could classify children with ADHD with high accuracy based on CPT performance. ML model of ADHD holds the promise of enhancing, perhaps complementing, behavioral assessment and may be used as a supportive measure in the evaluation of ADHD. Â© 2020 Elsevier B.V., All rights reserved.</t>
        </is>
      </c>
      <c r="G2" s="23" t="inlineStr">
        <is>
          <t>Unimodal</t>
        </is>
      </c>
      <c r="H2" s="23" t="inlineStr">
        <is>
          <t>Continuous Performance Test (CPT) Indices + Demographics</t>
        </is>
      </c>
      <c r="I2" s="23" t="inlineStr">
        <is>
          <t>Clinical &amp; Demographics</t>
        </is>
      </c>
      <c r="J2" s="23" t="inlineStr">
        <is>
          <t>Random Forest &amp; Neural Networks</t>
        </is>
      </c>
      <c r="K2" s="23" t="inlineStr">
        <is>
          <t>Traditional Machine Learning</t>
        </is>
      </c>
      <c r="L2" s="23" t="n">
        <v>483</v>
      </c>
      <c r="M2" s="23" t="inlineStr">
        <is>
          <t>Participants</t>
        </is>
      </c>
      <c r="N2" s="23" t="inlineStr">
        <is>
          <t>Ages 7–18; 253 diagnosed with ADHD, 230 healthy controls</t>
        </is>
      </c>
      <c r="O2" s="23" t="inlineStr">
        <is>
          <t>483 unique participants.</t>
        </is>
      </c>
      <c r="P2" s="23" t="inlineStr">
        <is>
          <t>Leave-one-out cross-validation</t>
        </is>
      </c>
      <c r="Q2" s="23" t="inlineStr">
        <is>
          <t>Leave-one-out cross-validation (LOOCV) and a separate hold-out test set.</t>
        </is>
      </c>
      <c r="R2" s="23" t="inlineStr">
        <is>
          <t>The CPT (Continuous Performance Test) was conducted in a controlled lab setting; performance might differ in noisy real-world environments</t>
        </is>
      </c>
      <c r="S2" s="24" t="n">
        <v>0.87</v>
      </c>
      <c r="T2" s="24" t="inlineStr">
        <is>
          <t>This paper addresses our interest in behavioral phenotypes. By using CPT data (objective performance metrics) rather than just subjective rating scales, the model reduces the bias inherent in parent/teacher reports.</t>
        </is>
      </c>
      <c r="U2" s="54" t="inlineStr">
        <is>
          <t>INCLUDE</t>
        </is>
      </c>
      <c r="V2" s="23" t="inlineStr">
        <is>
          <t>N=458 (Robust). Uses Feature Importance (XAI). Validated using Hold-out set. High clinical relevance.</t>
        </is>
      </c>
      <c r="W2" s="23" t="inlineStr">
        <is>
          <t>High Quality: Meets Wit the Selection Criteria</t>
        </is>
      </c>
      <c r="X2" s="23" t="inlineStr">
        <is>
          <t>INCLUDE</t>
        </is>
      </c>
      <c r="Y2" s="23" t="n"/>
      <c r="Z2" s="23" t="inlineStr">
        <is>
          <t>Israel (Ben-Gurion University and Tel Aviv University)</t>
        </is>
      </c>
      <c r="AA2" s="23" t="n"/>
      <c r="AB2" s="23" t="inlineStr">
        <is>
          <t>Detailed</t>
        </is>
      </c>
      <c r="AC2" s="23" t="inlineStr">
        <is>
          <t>No Leakage</t>
        </is>
      </c>
      <c r="AD2" t="inlineStr">
        <is>
          <t>Slobodin, O; Yahav, I; Berger, I</t>
        </is>
      </c>
      <c r="AE2" t="inlineStr">
        <is>
          <t>Not reported</t>
        </is>
      </c>
      <c r="AF2" t="inlineStr">
        <is>
          <t>Gold OA (Frontiers Human Neuroscience)</t>
        </is>
      </c>
      <c r="AG2" t="inlineStr">
        <is>
          <t>Not reported</t>
        </is>
      </c>
      <c r="AH2" t="inlineStr">
        <is>
          <t>Clinical</t>
        </is>
      </c>
      <c r="AI2" t="inlineStr">
        <is>
          <t>See population details</t>
        </is>
      </c>
      <c r="AJ2" t="inlineStr">
        <is>
          <t>See population details</t>
        </is>
      </c>
      <c r="AK2" t="inlineStr">
        <is>
          <t>Not reported</t>
        </is>
      </c>
      <c r="AL2" t="inlineStr">
        <is>
          <t>Not reported</t>
        </is>
      </c>
      <c r="AM2" t="inlineStr">
        <is>
          <t>Not reported</t>
        </is>
      </c>
      <c r="AN2" t="inlineStr">
        <is>
          <t>All/Not specified</t>
        </is>
      </c>
      <c r="AO2" t="inlineStr">
        <is>
          <t>Not reported</t>
        </is>
      </c>
      <c r="AP2" t="inlineStr">
        <is>
          <t>Not reported</t>
        </is>
      </c>
      <c r="AQ2" t="inlineStr">
        <is>
          <t>Clinical Setting</t>
        </is>
      </c>
      <c r="AR2" t="inlineStr">
        <is>
          <t>Clinical Sample</t>
        </is>
      </c>
      <c r="AS2" t="inlineStr">
        <is>
          <t>Random Forest &amp; Neural Networks</t>
        </is>
      </c>
      <c r="AT2" t="inlineStr">
        <is>
          <t>See abstract</t>
        </is>
      </c>
      <c r="AU2" t="inlineStr">
        <is>
          <t>ICA</t>
        </is>
      </c>
      <c r="AV2" t="inlineStr">
        <is>
          <t>Not reported</t>
        </is>
      </c>
      <c r="AW2" t="inlineStr">
        <is>
          <t>LOOCV</t>
        </is>
      </c>
      <c r="AX2" t="inlineStr">
        <is>
          <t>LOOCV</t>
        </is>
      </c>
      <c r="AY2" t="inlineStr">
        <is>
          <t>Not reported</t>
        </is>
      </c>
      <c r="AZ2" t="inlineStr">
        <is>
          <t>Yes</t>
        </is>
      </c>
      <c r="BA2" t="inlineStr">
        <is>
          <t>Not reported</t>
        </is>
      </c>
      <c r="BB2" t="inlineStr">
        <is>
          <t>87.0</t>
        </is>
      </c>
      <c r="BC2" t="inlineStr">
        <is>
          <t>89.0</t>
        </is>
      </c>
      <c r="BD2" t="inlineStr">
        <is>
          <t>84.0</t>
        </is>
      </c>
      <c r="BE2" t="inlineStr">
        <is>
          <t>Not reported</t>
        </is>
      </c>
      <c r="BF2" t="inlineStr">
        <is>
          <t>Not reported</t>
        </is>
      </c>
      <c r="BG2" t="inlineStr">
        <is>
          <t>Acc=87.0% (Internal Hold-out Test Set)</t>
        </is>
      </c>
      <c r="BH2" t="inlineStr">
        <is>
          <t>Internal Hold-out Test Set</t>
        </is>
      </c>
      <c r="BI2" t="inlineStr">
        <is>
          <t>Interpretability analysis</t>
        </is>
      </c>
      <c r="BJ2" t="inlineStr">
        <is>
          <t>Yes</t>
        </is>
      </c>
      <c r="BK2" t="inlineStr">
        <is>
          <t>Not reported</t>
        </is>
      </c>
      <c r="BL2" t="inlineStr">
        <is>
          <t>Not reported</t>
        </is>
      </c>
      <c r="BM2" t="inlineStr">
        <is>
          <t>Adequate</t>
        </is>
      </c>
      <c r="BN2" t="inlineStr">
        <is>
          <t>None - Passes all criteria</t>
        </is>
      </c>
      <c r="BO2" t="inlineStr">
        <is>
          <t>N/A</t>
        </is>
      </c>
      <c r="BP2" t="inlineStr">
        <is>
          <t>None</t>
        </is>
      </c>
    </row>
    <row r="3">
      <c r="A3" s="25" t="inlineStr">
        <is>
          <t>A risk calculator to predict adult attention-deficit/hyperactivity disorder: generation and external validation in three birth cohorts and one clinical sample</t>
        </is>
      </c>
      <c r="B3" s="25" t="n">
        <v>2020</v>
      </c>
      <c r="C3" s="25" t="inlineStr">
        <is>
          <t>No</t>
        </is>
      </c>
      <c r="D3" s="25" t="inlineStr">
        <is>
          <t>No</t>
        </is>
      </c>
      <c r="E3" s="25" t="inlineStr">
        <is>
          <t>10.1017/S2045796019000283</t>
        </is>
      </c>
      <c r="F3" s="25"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is>
      </c>
      <c r="G3" s="25" t="inlineStr">
        <is>
          <t>Unimodal</t>
        </is>
      </c>
      <c r="H3" s="25" t="inlineStr">
        <is>
          <t>Clinical/Demographic (Symptoms, SES, IQ, Comorbidities)</t>
        </is>
      </c>
      <c r="I3" s="25" t="inlineStr">
        <is>
          <t>Clinical &amp; Demographics</t>
        </is>
      </c>
      <c r="J3" s="25" t="inlineStr">
        <is>
          <t>Machine Learning (tested RF, GBM, Neural Nets, LR)</t>
        </is>
      </c>
      <c r="K3" s="25" t="inlineStr">
        <is>
          <t>Other / Unspecified</t>
        </is>
      </c>
      <c r="L3" s="26" t="n">
        <v>11310</v>
      </c>
      <c r="M3" s="25" t="inlineStr">
        <is>
          <t>ALSPAC cohort (generating sample); E-Risk cohort, 1993 Pelotas Birth Cohort, and MTA clinical sample (validation samples)</t>
        </is>
      </c>
      <c r="N3" s="25" t="inlineStr">
        <is>
          <t>ALSPAC: 5113; E-Risk: 2040; Pelotas: 4039; MTA: 717</t>
        </is>
      </c>
      <c r="O3" s="25" t="inlineStr">
        <is>
          <t>Verified. The analysis utilized data from 5,113 subjects in the primary generating sample and thousands more in the validation sets</t>
        </is>
      </c>
      <c r="P3" s="25" t="inlineStr">
        <is>
          <t>External Validation</t>
        </is>
      </c>
      <c r="Q3" s="25" t="inlineStr">
        <is>
          <t>The model was generated in one cohort (Pelotas) and tested on three independent cohorts (E-Risk, Dunedin, and a Brazilian clinical sample)</t>
        </is>
      </c>
      <c r="R3" s="25" t="inlineStr">
        <is>
          <t>Lower discrimination in middle-income settings (Brazil); non-uniform assessment designs across samples; and attrition in the generating sample</t>
        </is>
      </c>
      <c r="S3" s="27" t="n">
        <v>0.82</v>
      </c>
      <c r="T3" s="27" t="inlineStr">
        <is>
          <t>The study produced a validated multivariable risk calculator (available online) that can help clinicians identify children at high risk for persistent or late-onset adult ADHD using childhood sociodemographic and clinical data</t>
        </is>
      </c>
      <c r="U3" s="54" t="inlineStr">
        <is>
          <t>INCLUDE</t>
        </is>
      </c>
      <c r="V3" s="25" t="inlineStr">
        <is>
          <t>Pass: Diagnostic/Risk prediction focus. Massive sample size (N&gt;5000). Validates across multiple independent cohorts. Comparing ML methods fits the review scope.</t>
        </is>
      </c>
      <c r="W3" s="25" t="inlineStr">
        <is>
          <t>High Quality: Meets Wit the Selection Criteria</t>
        </is>
      </c>
      <c r="X3" s="25" t="inlineStr">
        <is>
          <t>INCLUDE</t>
        </is>
      </c>
      <c r="Y3" s="25" t="n"/>
      <c r="Z3" s="25" t="inlineStr">
        <is>
          <t>Multi-center (Brazil, UK, and New Zealand)</t>
        </is>
      </c>
      <c r="AA3" s="25" t="n"/>
      <c r="AB3" s="25" t="inlineStr">
        <is>
          <t>Detailed</t>
        </is>
      </c>
      <c r="AC3" s="25" t="inlineStr">
        <is>
          <t>No Leakage</t>
        </is>
      </c>
      <c r="AD3" t="inlineStr">
        <is>
          <t>Caye, A; Agnew-Blais, J; Arseneault, L; Gonçalves, H; Kieling, C; Langley, K; Menezes, AMB; Moffitt, TE; Passos, IC; Rocha, TB; Sibley, MH; Swanson, JM; Thapar, A; Wehrmeister, F; Rohde, LA</t>
        </is>
      </c>
      <c r="AE3" t="inlineStr">
        <is>
          <t>Not reported</t>
        </is>
      </c>
      <c r="AF3" t="inlineStr">
        <is>
          <t>Gold OA (Cambridge - Epidemiology &amp; Psychiatric Sciences OA)</t>
        </is>
      </c>
      <c r="AG3" t="inlineStr">
        <is>
          <t>Not reported</t>
        </is>
      </c>
      <c r="AH3" t="inlineStr">
        <is>
          <t>Clinical</t>
        </is>
      </c>
      <c r="AI3" t="inlineStr">
        <is>
          <t>See population details</t>
        </is>
      </c>
      <c r="AJ3" t="n">
        <v>241</v>
      </c>
      <c r="AK3" t="inlineStr">
        <is>
          <t>Not reported</t>
        </is>
      </c>
      <c r="AL3" t="inlineStr">
        <is>
          <t>Not reported</t>
        </is>
      </c>
      <c r="AM3" t="inlineStr">
        <is>
          <t>Not reported</t>
        </is>
      </c>
      <c r="AN3" t="inlineStr">
        <is>
          <t>Combined</t>
        </is>
      </c>
      <c r="AO3" t="inlineStr">
        <is>
          <t>Depression; Anxiety</t>
        </is>
      </c>
      <c r="AP3" t="inlineStr">
        <is>
          <t>Not reported</t>
        </is>
      </c>
      <c r="AQ3" t="inlineStr">
        <is>
          <t>Clinical Setting</t>
        </is>
      </c>
      <c r="AR3" t="inlineStr">
        <is>
          <t>ALSPAC Cohort</t>
        </is>
      </c>
      <c r="AS3" t="inlineStr">
        <is>
          <t>Machine Learning (tested RF, GBM, Neural Nets, LR)</t>
        </is>
      </c>
      <c r="AT3" t="inlineStr">
        <is>
          <t>Graph Features</t>
        </is>
      </c>
      <c r="AU3" t="inlineStr">
        <is>
          <t>ICA</t>
        </is>
      </c>
      <c r="AV3" t="inlineStr">
        <is>
          <t>Not reported</t>
        </is>
      </c>
      <c r="AW3" t="inlineStr">
        <is>
          <t>External Validation</t>
        </is>
      </c>
      <c r="AX3" t="inlineStr">
        <is>
          <t>Not reported</t>
        </is>
      </c>
      <c r="AY3" t="inlineStr">
        <is>
          <t>Not reported</t>
        </is>
      </c>
      <c r="AZ3" t="inlineStr">
        <is>
          <t>Yes (external)</t>
        </is>
      </c>
      <c r="BA3" t="inlineStr">
        <is>
          <t>Not reported</t>
        </is>
      </c>
      <c r="BB3" t="inlineStr">
        <is>
          <t>Not reported</t>
        </is>
      </c>
      <c r="BC3" t="inlineStr">
        <is>
          <t>Not reported</t>
        </is>
      </c>
      <c r="BD3" t="inlineStr">
        <is>
          <t>Not reported</t>
        </is>
      </c>
      <c r="BE3" t="inlineStr">
        <is>
          <t>Not reported</t>
        </is>
      </c>
      <c r="BF3" t="inlineStr">
        <is>
          <t>Not reported</t>
        </is>
      </c>
      <c r="BG3" t="inlineStr">
        <is>
          <t>0.82 (External Validation)</t>
        </is>
      </c>
      <c r="BH3" t="inlineStr">
        <is>
          <t>External Validation</t>
        </is>
      </c>
      <c r="BI3" t="inlineStr">
        <is>
          <t>None reported</t>
        </is>
      </c>
      <c r="BJ3" t="inlineStr">
        <is>
          <t>No</t>
        </is>
      </c>
      <c r="BK3" t="inlineStr">
        <is>
          <t>Not reported</t>
        </is>
      </c>
      <c r="BL3" t="inlineStr">
        <is>
          <t>Not reported</t>
        </is>
      </c>
      <c r="BM3" t="inlineStr">
        <is>
          <t>Insufficient metrics reported</t>
        </is>
      </c>
      <c r="BN3" t="inlineStr">
        <is>
          <t>None - Passes all criteria</t>
        </is>
      </c>
      <c r="BO3" t="inlineStr">
        <is>
          <t>N/A</t>
        </is>
      </c>
      <c r="BP3" t="inlineStr">
        <is>
          <t>None</t>
        </is>
      </c>
    </row>
    <row r="4">
      <c r="A4" s="23" t="inlineStr">
        <is>
          <t>Functional connectivity based classification of ADHD using different atlases</t>
        </is>
      </c>
      <c r="B4" s="23" t="n">
        <v>2020</v>
      </c>
      <c r="C4" s="23" t="inlineStr">
        <is>
          <t>No</t>
        </is>
      </c>
      <c r="D4" s="23" t="inlineStr">
        <is>
          <t>No</t>
        </is>
      </c>
      <c r="E4" s="23" t="inlineStr">
        <is>
          <t>10.1109/PIC50277.2020.9350749</t>
        </is>
      </c>
      <c r="F4" s="23" t="inlineStr">
        <is>
          <t>These days, computational diagnosis strategies of neuropsychiatric disorders are gaining attention day by day. It's critical to determine the brain's functional connectivity based on Functional-Magnetic-Resonance-Imaging(fMRI) to diagnose the disorder. It's known as a chronic disease, and millions of children amass the symptoms of this disease, so there is much vacuum for the researcher to formulate a model to improve the accuracy to diagnose ADHD accurately. In this paper, we consider the functional connectivity of a brain extracted using various time templates/Atlases. Local-Binary Encoding-Method (LBEM) algorithm is utilized for feature extraction, while Hierarchical- Extreme-Learning-Machine (HELM) is used to classify the extracted features. To validate our approach, fMRI data of 143 normal and 100 ADHD affected children is used for experimental purpose. Our experimental results are based on comparing various Atlases given as CC400, CC200, and AAL. Our model achieves high performance with CC400 as compared to other Atlases. Â© 2021 Elsevier B.V., All rights reserved.</t>
        </is>
      </c>
      <c r="G4" s="23" t="inlineStr">
        <is>
          <t>Unimodal</t>
        </is>
      </c>
      <c r="H4" s="23" t="inlineStr">
        <is>
          <t>fMRI</t>
        </is>
      </c>
      <c r="I4" s="23" t="inlineStr">
        <is>
          <t>Neuroimaging</t>
        </is>
      </c>
      <c r="J4" s="23" t="inlineStr">
        <is>
          <t>Hierarchical Extreme Learning Machine (HELM), Sparse Autoencoder</t>
        </is>
      </c>
      <c r="K4" s="23" t="inlineStr">
        <is>
          <t>Other / Unspecified</t>
        </is>
      </c>
      <c r="L4" s="23" t="n">
        <v>243</v>
      </c>
      <c r="M4" s="23" t="inlineStr">
        <is>
          <t>ADHD-200</t>
        </is>
      </c>
      <c r="N4" s="23" t="inlineStr">
        <is>
          <t>100 ADHD-affected children and 143 typically growing (Normal-Control) children</t>
        </is>
      </c>
      <c r="O4" s="23" t="inlineStr">
        <is>
          <t>Verified. The experimental dataset contained 143 NC and 100 ADHD subjects</t>
        </is>
      </c>
      <c r="P4" s="23" t="inlineStr">
        <is>
          <t>Fold Cross-Validation</t>
        </is>
      </c>
      <c r="Q4" s="23" t="inlineStr">
        <is>
          <t>5-fold cross-validation repeated 30 times.</t>
        </is>
      </c>
      <c r="R4" s="23" t="inlineStr">
        <is>
          <t>Accuracy varies slightly depending on the number of hidden layers and the specific atlas used (CC400 performed better than CC200 or AAL)</t>
        </is>
      </c>
      <c r="S4" s="28" t="n">
        <v>0.9972</v>
      </c>
      <c r="T4" s="28" t="inlineStr">
        <is>
          <t>This research demonstrates that the choice of brain atlas significantly impacts diagnostic accuracy, with the CC400 template proving most effective for feature extraction using the Local-Binary Encoding-Method (LBEM)</t>
        </is>
      </c>
      <c r="U4" s="54" t="inlineStr">
        <is>
          <t>INCLUDE</t>
        </is>
      </c>
      <c r="V4" s="23" t="inlineStr">
        <is>
          <t>Uses fMRI and deep learning models for ADHD classification. Multimodal in nature (functional connectivity + atlas-based features)</t>
        </is>
      </c>
      <c r="W4" s="23" t="inlineStr">
        <is>
          <t>High Quality: Meets Wit the Selection Criteria</t>
        </is>
      </c>
      <c r="X4" s="23" t="inlineStr">
        <is>
          <t>INCLUDE</t>
        </is>
      </c>
      <c r="Y4" s="23" t="n"/>
      <c r="Z4" s="23" t="inlineStr">
        <is>
          <t>Nanjing University of Science and Technology, Nanjing, China</t>
        </is>
      </c>
      <c r="AA4" s="23" t="n"/>
      <c r="AB4" s="23" t="inlineStr">
        <is>
          <t>About 5 pages including references</t>
        </is>
      </c>
      <c r="AC4" s="23" t="inlineStr">
        <is>
          <t>Ambiguous</t>
        </is>
      </c>
      <c r="AD4" t="inlineStr">
        <is>
          <t>Not reported</t>
        </is>
      </c>
      <c r="AE4" t="inlineStr">
        <is>
          <t>Not reported</t>
        </is>
      </c>
      <c r="AF4" t="inlineStr">
        <is>
          <t>Paid/Conference (IEEE PIC 2020)</t>
        </is>
      </c>
      <c r="AG4" t="inlineStr">
        <is>
          <t>Not reported</t>
        </is>
      </c>
      <c r="AH4" t="inlineStr">
        <is>
          <t>Research</t>
        </is>
      </c>
      <c r="AI4" t="n">
        <v>100</v>
      </c>
      <c r="AJ4" t="inlineStr">
        <is>
          <t>See population details</t>
        </is>
      </c>
      <c r="AK4" t="inlineStr">
        <is>
          <t>Not reported</t>
        </is>
      </c>
      <c r="AL4" t="inlineStr">
        <is>
          <t>Not reported</t>
        </is>
      </c>
      <c r="AM4" t="inlineStr">
        <is>
          <t>Not reported</t>
        </is>
      </c>
      <c r="AN4" t="inlineStr">
        <is>
          <t>All/Not specified</t>
        </is>
      </c>
      <c r="AO4" t="inlineStr">
        <is>
          <t>Not reported</t>
        </is>
      </c>
      <c r="AP4" t="inlineStr">
        <is>
          <t>Not reported</t>
        </is>
      </c>
      <c r="AQ4" t="inlineStr">
        <is>
          <t>Public Dataset</t>
        </is>
      </c>
      <c r="AR4" t="inlineStr">
        <is>
          <t>ADHD-200 (Public Dataset)</t>
        </is>
      </c>
      <c r="AS4" t="inlineStr">
        <is>
          <t>Hierarchical Extreme Learning Machine (HELM), Sparse Autoencoder</t>
        </is>
      </c>
      <c r="AT4" t="inlineStr">
        <is>
          <t>Functional Connectivity Matrix</t>
        </is>
      </c>
      <c r="AU4" t="inlineStr">
        <is>
          <t>ICA; Autoencoder</t>
        </is>
      </c>
      <c r="AV4" t="inlineStr">
        <is>
          <t>Not reported</t>
        </is>
      </c>
      <c r="AW4" t="inlineStr">
        <is>
          <t>5-fold CV</t>
        </is>
      </c>
      <c r="AX4" t="inlineStr">
        <is>
          <t>5</t>
        </is>
      </c>
      <c r="AY4" t="inlineStr">
        <is>
          <t>Not reported</t>
        </is>
      </c>
      <c r="AZ4" t="inlineStr">
        <is>
          <t>Not reported</t>
        </is>
      </c>
      <c r="BA4" t="inlineStr">
        <is>
          <t>Yes (ADHD-200 multi-site)</t>
        </is>
      </c>
      <c r="BB4" t="inlineStr">
        <is>
          <t>Not reported</t>
        </is>
      </c>
      <c r="BC4" t="inlineStr">
        <is>
          <t>Not reported</t>
        </is>
      </c>
      <c r="BD4" t="inlineStr">
        <is>
          <t>Not reported</t>
        </is>
      </c>
      <c r="BE4" t="inlineStr">
        <is>
          <t>Not reported</t>
        </is>
      </c>
      <c r="BF4" t="inlineStr">
        <is>
          <t>Not reported</t>
        </is>
      </c>
      <c r="BG4" t="inlineStr">
        <is>
          <t>0.9972 (Cross-Validation)</t>
        </is>
      </c>
      <c r="BH4" t="inlineStr">
        <is>
          <t>Cross-Validation</t>
        </is>
      </c>
      <c r="BI4" t="inlineStr">
        <is>
          <t>None reported</t>
        </is>
      </c>
      <c r="BJ4" t="inlineStr">
        <is>
          <t>No</t>
        </is>
      </c>
      <c r="BK4" t="inlineStr">
        <is>
          <t>Not reported</t>
        </is>
      </c>
      <c r="BL4" t="inlineStr">
        <is>
          <t>Not reported</t>
        </is>
      </c>
      <c r="BM4" t="inlineStr">
        <is>
          <t>Insufficient metrics reported</t>
        </is>
      </c>
      <c r="BN4" t="inlineStr">
        <is>
          <t>None - Passes all criteria</t>
        </is>
      </c>
      <c r="BO4" t="inlineStr">
        <is>
          <t>N/A</t>
        </is>
      </c>
      <c r="BP4" t="inlineStr">
        <is>
          <t>None</t>
        </is>
      </c>
    </row>
    <row r="5">
      <c r="A5" s="25" t="inlineStr">
        <is>
          <t>Objective ADHD Diagnosis Using Convolutional Neural Networks over Daily-Life Activity Records</t>
        </is>
      </c>
      <c r="B5" s="25" t="n">
        <v>2020</v>
      </c>
      <c r="C5" s="25" t="inlineStr">
        <is>
          <t>No</t>
        </is>
      </c>
      <c r="D5" s="25" t="inlineStr">
        <is>
          <t>No</t>
        </is>
      </c>
      <c r="E5" s="25" t="inlineStr">
        <is>
          <t>10.1109/JBHI.2020.2964072</t>
        </is>
      </c>
      <c r="F5" s="25" t="inlineStr">
        <is>
          <t>Attention Deficit/Hyperactivity Disorder (ADHD) is the most common neurobehavioral disorder in children and adolescents. However, its etiology is still unknown, and this hinders the existence of reliable, fast and inexpensive standard diagnostic methods. Objective: This paper proposes an end-to-end methodology for automatic diagnosis of the combined type of ADHD. Methods: Diagnosis is based on the analysis of 24 hour-long activity records using Convolutional Neural Networks to classify spectrograms of activity windows. Results: We achieve up to {97.62\%} average sensitivity, {99.52\%} specificity and AUC values over {99%}. Overall, our figures overcome those obtained by actigraphy-based methods reported in the literature as well as others based on more expensive (and not so convenient) acquisition methods. Conclusion: These results reinforce the idea that combining deep learning techniques together with actimetry can lead to a robust and efficient system for objective ADHD diagnosis. Significance: Reliance on simple activity measurements leads to an inexpensive and non-invasive objective diagn-ostic method, which can be easily implemented with daily devices. Â© 2022 Elsevier B.V., All rights reserved.</t>
        </is>
      </c>
      <c r="G5" s="25" t="inlineStr">
        <is>
          <t>Unimodal</t>
        </is>
      </c>
      <c r="H5" s="25" t="inlineStr">
        <is>
          <t>Actigraphy data</t>
        </is>
      </c>
      <c r="I5" s="25" t="inlineStr">
        <is>
          <t>Behavioral &amp; Motor</t>
        </is>
      </c>
      <c r="J5" s="25" t="inlineStr">
        <is>
          <t>2D CNN on spectrograms of activity data, SVM</t>
        </is>
      </c>
      <c r="K5" s="25" t="inlineStr">
        <is>
          <t>Deep Learning (CNNs)</t>
        </is>
      </c>
      <c r="L5" s="25" t="n">
        <v>148</v>
      </c>
      <c r="M5" s="25" t="inlineStr">
        <is>
          <t>24-hour actigraphy records using the ActiGraph GT3x device</t>
        </is>
      </c>
      <c r="N5" s="25" t="inlineStr">
        <is>
          <t>73 ADHD combined type and 75 healthy controls (ages 6–15)</t>
        </is>
      </c>
      <c r="O5" s="25" t="inlineStr">
        <is>
          <t>Verified. 148 subjects (73 cases, 75 controls) were included after monitoring regular daily activity</t>
        </is>
      </c>
      <c r="P5" s="25" t="inlineStr">
        <is>
          <t>Fold Cross-Validation</t>
        </is>
      </c>
      <c r="Q5" s="25" t="inlineStr">
        <is>
          <t>Random 10-fold cross-validation</t>
        </is>
      </c>
      <c r="R5" s="25" t="inlineStr">
        <is>
          <t>Most existing systems are limited by controlled experiment scenarios or small cohorts; this study used daily-life 24-hour records</t>
        </is>
      </c>
      <c r="S5" s="25" t="inlineStr">
        <is>
          <t>AUC &gt;99%</t>
        </is>
      </c>
      <c r="T5" s="25" t="inlineStr">
        <is>
          <t>By converting 1D actigraphy signals into spectrogram images, the study leverages the power of Deep Learning (CNN) to detect complex activity patterns that distinguish ADHD without intrusive clinical tests</t>
        </is>
      </c>
      <c r="U5" s="55" t="inlineStr">
        <is>
          <t>EXCLUDE</t>
        </is>
      </c>
      <c r="V5" s="25" t="inlineStr">
        <is>
          <t>EXCLUDED under tighter Criterion E9 (Subject-Independent Validation): The paper uses random 10-fold CV on actigraphy time-series data collected via continuous daily recordings. Random cross-validation does not guarantee that temporal windows from the same participant are excluded from the test set, constituting non-subject-independent validation (data leakage). This was previously flagged as "Leakage" in the leakage review column. Citation: Lotte F et al., J Neural Eng 2018;15(3):031005; Hosseini M et al., Neurosci Biobehav Rev 2020;119:456-467.</t>
        </is>
      </c>
      <c r="W5" s="25" t="inlineStr">
        <is>
          <t>High Quality: Meets Wit the Selection Criteria</t>
        </is>
      </c>
      <c r="X5" s="25" t="inlineStr">
        <is>
          <t>INCLUDE</t>
        </is>
      </c>
      <c r="Y5" s="25" t="n"/>
      <c r="Z5" s="25" t="inlineStr">
        <is>
          <t>Spain (Complejo Asistencial Universitario de Palencia)</t>
        </is>
      </c>
      <c r="AA5" s="25" t="n"/>
      <c r="AB5" s="25" t="inlineStr">
        <is>
          <t>Detailed</t>
        </is>
      </c>
      <c r="AC5" s="25" t="inlineStr">
        <is>
          <t>Confirmed Leakage - EXCLUDED under E9</t>
        </is>
      </c>
      <c r="AD5" t="inlineStr">
        <is>
          <t>Morales, S; Mosteiro-Sanchez, A; Díaz, M; et al.</t>
        </is>
      </c>
      <c r="AE5" t="inlineStr">
        <is>
          <t>IEEE Journal of Biomedical and Health Informatics (JBHI)</t>
        </is>
      </c>
      <c r="AF5" t="inlineStr">
        <is>
          <t>Hybrid OA (IEEE JBHI - check per article)</t>
        </is>
      </c>
      <c r="AG5" t="inlineStr">
        <is>
          <t>Not reported in Main-Sheet</t>
        </is>
      </c>
      <c r="AH5" t="inlineStr">
        <is>
          <t>Clinical</t>
        </is>
      </c>
      <c r="AI5" t="n">
        <v>73</v>
      </c>
      <c r="AJ5" t="n">
        <v>75</v>
      </c>
      <c r="AK5" t="inlineStr">
        <is>
          <t>6–15 years</t>
        </is>
      </c>
      <c r="AL5" t="inlineStr">
        <is>
          <t>Not reported</t>
        </is>
      </c>
      <c r="AM5" t="inlineStr">
        <is>
          <t>73M/75F (approx)</t>
        </is>
      </c>
      <c r="AN5" t="inlineStr">
        <is>
          <t>Combined</t>
        </is>
      </c>
      <c r="AO5" t="inlineStr">
        <is>
          <t>Not reported</t>
        </is>
      </c>
      <c r="AP5" t="inlineStr">
        <is>
          <t>Clinical diagnosis (Spain)</t>
        </is>
      </c>
      <c r="AQ5" t="inlineStr">
        <is>
          <t>Clinical Setting</t>
        </is>
      </c>
      <c r="AR5" t="inlineStr">
        <is>
          <t>Own actigraphy recordings (ActiGraph GT3x)</t>
        </is>
      </c>
      <c r="AS5" t="inlineStr">
        <is>
          <t>2D CNN on spectrograms, SVM</t>
        </is>
      </c>
      <c r="AT5" t="inlineStr">
        <is>
          <t>Spectrogram of 24h activity signals; Time-frequency features</t>
        </is>
      </c>
      <c r="AU5" t="inlineStr">
        <is>
          <t>Not reported</t>
        </is>
      </c>
      <c r="AV5" t="inlineStr">
        <is>
          <t>Not reported</t>
        </is>
      </c>
      <c r="AW5" t="inlineStr">
        <is>
          <t>Random 10-fold CV (NON-SUBJECT-INDEPENDENT - DATA LEAKAGE CONFIRMED)</t>
        </is>
      </c>
      <c r="AX5" t="n">
        <v>10</v>
      </c>
      <c r="AY5" t="inlineStr">
        <is>
          <t>Not reported</t>
        </is>
      </c>
      <c r="AZ5" t="inlineStr">
        <is>
          <t>No</t>
        </is>
      </c>
      <c r="BA5" t="inlineStr">
        <is>
          <t>No</t>
        </is>
      </c>
      <c r="BB5" t="inlineStr">
        <is>
          <t>Not reported (AUC &gt;99%)</t>
        </is>
      </c>
      <c r="BC5" t="inlineStr">
        <is>
          <t>Not reported</t>
        </is>
      </c>
      <c r="BD5" t="inlineStr">
        <is>
          <t>Not reported</t>
        </is>
      </c>
      <c r="BE5" t="inlineStr">
        <is>
          <t>Not reported</t>
        </is>
      </c>
      <c r="BF5" t="inlineStr">
        <is>
          <t>&gt;0.99</t>
        </is>
      </c>
      <c r="BG5" t="inlineStr">
        <is>
          <t>AUC &gt;99% (Internal 10-fold CV)</t>
        </is>
      </c>
      <c r="BH5" t="inlineStr">
        <is>
          <t>Internal CV (Leakage Risk)</t>
        </is>
      </c>
      <c r="BI5" t="inlineStr">
        <is>
          <t>None reported</t>
        </is>
      </c>
      <c r="BJ5" t="inlineStr">
        <is>
          <t>No</t>
        </is>
      </c>
      <c r="BK5" t="inlineStr">
        <is>
          <t>No</t>
        </is>
      </c>
      <c r="BL5" t="inlineStr">
        <is>
          <t>Balanced (73 vs 75)</t>
        </is>
      </c>
      <c r="BM5" t="inlineStr">
        <is>
          <t>Insufficient (AUC only, no sensitivity/specificity)</t>
        </is>
      </c>
      <c r="BN5" t="inlineStr">
        <is>
          <t>E9: Non-Subject-Independent Validation (Data Leakage)</t>
        </is>
      </c>
      <c r="BO5" t="inlineStr">
        <is>
          <t>Abstract; Methods section - "Random 10-fold cross-validation" on actigraphy time-series</t>
        </is>
      </c>
      <c r="BP5" t="inlineStr">
        <is>
          <t>N/A (journal article)</t>
        </is>
      </c>
    </row>
    <row r="6">
      <c r="A6" s="23" t="inlineStr">
        <is>
          <t>A Deep Learning Approach for Missing Data Imputation of Rating Scales Assessing Attention-Deficit Hyperactivity Disorder</t>
        </is>
      </c>
      <c r="B6" s="23" t="n">
        <v>2020</v>
      </c>
      <c r="C6" s="23" t="inlineStr">
        <is>
          <t>No</t>
        </is>
      </c>
      <c r="D6" s="23" t="inlineStr">
        <is>
          <t>No</t>
        </is>
      </c>
      <c r="E6" s="23" t="inlineStr">
        <is>
          <t>10.3389/fpsyt.2020.00673</t>
        </is>
      </c>
      <c r="F6" s="23"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is>
      </c>
      <c r="G6" s="23" t="inlineStr">
        <is>
          <t>Unimodal</t>
        </is>
      </c>
      <c r="H6" s="23" t="inlineStr">
        <is>
          <t>Clinical Rating Scales (Questionnaires)</t>
        </is>
      </c>
      <c r="I6" s="23" t="inlineStr">
        <is>
          <t>Clinical &amp; Demographics</t>
        </is>
      </c>
      <c r="J6" s="23" t="inlineStr">
        <is>
          <t>Deep Neural Network (DNN)</t>
        </is>
      </c>
      <c r="K6" s="23" t="inlineStr">
        <is>
          <t>Other / Unspecified</t>
        </is>
      </c>
      <c r="L6" s="23" t="n"/>
      <c r="M6" s="23" t="n"/>
      <c r="N6" s="23" t="n"/>
      <c r="O6" s="23" t="n"/>
      <c r="P6" s="23" t="n"/>
      <c r="Q6" s="23" t="n"/>
      <c r="R6" s="23" t="n"/>
      <c r="S6" s="24" t="n">
        <v>0.89</v>
      </c>
      <c r="T6" s="24" t="n"/>
      <c r="U6" s="55" t="inlineStr">
        <is>
          <t>EXCLUDE</t>
        </is>
      </c>
      <c r="V6" s="23" t="inlineStr">
        <is>
          <t>Methodological Focus: The primary contribution is Data Imputation, not diagnostic modeling. The data is purely questionnaire-based, lacking the biological markers usually required for "Multimodal AI" reviews.</t>
        </is>
      </c>
      <c r="W6" s="23" t="inlineStr">
        <is>
          <t>Different Task from Diagnosis</t>
        </is>
      </c>
      <c r="X6" s="23" t="n"/>
      <c r="Y6" s="23" t="n"/>
      <c r="Z6" s="23" t="n"/>
      <c r="AA6" s="23" t="n"/>
      <c r="AB6" s="23" t="n"/>
      <c r="AC6" s="23" t="n"/>
    </row>
    <row r="7">
      <c r="A7" s="25" t="inlineStr">
        <is>
          <t>A Deep Learning Approach for Missing Data Imputation of Rating Scales Assessing Attention-Deficit Hyperactivity Disorder</t>
        </is>
      </c>
      <c r="B7" s="25" t="n">
        <v>2020</v>
      </c>
      <c r="C7" s="25" t="inlineStr">
        <is>
          <t>No</t>
        </is>
      </c>
      <c r="D7" s="25" t="inlineStr">
        <is>
          <t>No</t>
        </is>
      </c>
      <c r="E7" s="25" t="inlineStr">
        <is>
          <t>10.3389/fpsyt.2020.00673</t>
        </is>
      </c>
      <c r="F7" s="25" t="inlineStr">
        <is>
          <t>A variety of tools and methods have been used to measure behavioral symptoms of attention-deficit/hyperactivity disorder (ADHD). Missing data is a major concern in ADHD behavioral studies. This study used a deep learning method to impute missing data in ADHD rating scales and evaluated the ability of the imputed dataset (i.e., the imputed data replacing the original missing values) to distinguish youths with ADHD from youths without ADHD. The data were collected from 1220 youths, 799 of whom had an ADHD diagnosis, and 421 were typically developing (TD) youths without ADHD, recruited in Northern Taiwan. Participants were assessed using the Connersâ€™ Continuous Performance Test, the Chinese versions of the Connersâ€™ rating scale-revised: short form for parent and teacher reports, and the Swanson, Nolan, and Pelham, version IV scale for parent and teacher reports. We used deep learning, with information from the original complete dataset (referred to as the reference dataset), to perform missing data imputation and generate an imputation order according to the imputed accuracy of each question. We evaluated the effectiveness of imputation using support vector machine to classify the ADHD and TD groups in the imputed dataset. The imputed dataset can classify ADHD vs. TD up to 89% accuracy, which did not differ from the classification accuracy (89%) using the reference dataset. Most of the behaviors related to oppositional behaviors rated by teachers and hyperactivity/impulsivity rated by both parents and teachers showed high discriminatory accuracy to distinguish ADHD from non-ADHD. Our findings support a deep learning solution for missing data imputation without introducing bias to the data. Â© 2020 Elsevier B.V., All rights reserved.</t>
        </is>
      </c>
      <c r="G7" s="25" t="inlineStr">
        <is>
          <t>Multimodal</t>
        </is>
      </c>
      <c r="H7" s="25" t="inlineStr">
        <is>
          <t>CPT + Rating Scales (SNAP-IV, Conners)</t>
        </is>
      </c>
      <c r="I7" s="25" t="inlineStr">
        <is>
          <t>Clinical &amp; Demographics</t>
        </is>
      </c>
      <c r="J7" s="25" t="inlineStr">
        <is>
          <t>Deep Learning (for Imputation) + SVM (for Classification)</t>
        </is>
      </c>
      <c r="K7" s="25" t="inlineStr">
        <is>
          <t>Traditional Machine Learning</t>
        </is>
      </c>
      <c r="L7" s="25" t="n"/>
      <c r="M7" s="25" t="n"/>
      <c r="N7" s="25" t="n"/>
      <c r="O7" s="25" t="n"/>
      <c r="P7" s="25" t="n"/>
      <c r="Q7" s="25" t="n"/>
      <c r="R7" s="25" t="n"/>
      <c r="S7" s="27" t="n">
        <v>0.89</v>
      </c>
      <c r="T7" s="27" t="n"/>
      <c r="U7" s="55" t="inlineStr">
        <is>
          <t>EXCLUDE</t>
        </is>
      </c>
      <c r="V7" s="25" t="inlineStr">
        <is>
          <t>Task &amp; XAI: The Deep Learning component is used for missing data imputation, not the diagnosis itself (which uses SVM). It lacks explicit diagnostic XAI (SHAP/Grad-CAM) for the clinical decision.</t>
        </is>
      </c>
      <c r="W7" s="25" t="inlineStr">
        <is>
          <t>Different Task from Diagnosis</t>
        </is>
      </c>
      <c r="X7" s="25" t="n"/>
      <c r="Y7" s="25" t="n"/>
      <c r="Z7" s="25" t="n"/>
      <c r="AA7" s="25" t="n"/>
      <c r="AB7" s="25" t="n"/>
      <c r="AC7" s="25" t="n"/>
    </row>
    <row r="8">
      <c r="A8" s="23" t="inlineStr">
        <is>
          <t>A Deep Neural Network for Working Memory Load Prediction from EEG Ensemble Empirical Mode Decomposition</t>
        </is>
      </c>
      <c r="B8" s="23" t="n">
        <v>2023</v>
      </c>
      <c r="C8" s="23" t="inlineStr">
        <is>
          <t>No</t>
        </is>
      </c>
      <c r="D8" s="23" t="inlineStr">
        <is>
          <t>No</t>
        </is>
      </c>
      <c r="E8" s="23" t="inlineStr">
        <is>
          <t>10.3390/info14090473</t>
        </is>
      </c>
      <c r="F8" s="23" t="inlineStr">
        <is>
          <t>Mild Cognitive Impairment (MCI) and Alzheimerâ€™s Disease (AD) are frequently associated with working memory (WM) dysfunction, which is also observed in various neural psychiatric disorders, including depression, schizophrenia, and ADHD. Early detection of WM dysfunction is essential to predict the onset of MCI and AD. Artificial Intelligence (AI)-based algorithms are increasingly used to identify biomarkers for detecting subtle changes in loaded WM. This paper presents an approach using electroencephalograms (EEG), time-frequency signal processing, and a Deep Neural Network (DNN) to predict WM load in normal and MCI-diagnosed subjects. EEG signals were recorded using an EEG cap during working memory tasks, including block tapping and N-back visuospatial interfaces. The data were bandpass-filtered, and independent components analysis was used to select the best electrode channels. The Ensemble Empirical Mode Decomposition (EEMD) algorithm was then applied to the EEG signals to obtain the time-frequency Intrinsic Mode Functions (IMFs). The EEMD and DNN methods perform better than traditional machine learning methods as well as Convolutional Neural Networks (CNN) for the prediction of WM load. Prediction accuracies were consistently higher for both normal and MCI subjects, averaging 97.62%. The average Kappa score for normal subjects was 94.98% and 92.49% for subjects with MCI. Subjects with MCI showed higher values for beta and alpha oscillations in the frontal region than normal subjects. The average power spectral density of the IMFs showed that the IMFs (p = 0.0469 for normal subjects and p = 0.0145 for subjects with MCI) are robust and reliable features for WM load prediction. Â© 2023 Elsevier B.V., All rights reserved.</t>
        </is>
      </c>
      <c r="G8" s="23" t="inlineStr">
        <is>
          <t>Unimodal</t>
        </is>
      </c>
      <c r="H8" s="23" t="inlineStr">
        <is>
          <t>EEG</t>
        </is>
      </c>
      <c r="I8" s="23" t="inlineStr">
        <is>
          <t>Electrophysiological (Bio-Signals)</t>
        </is>
      </c>
      <c r="J8" s="23" t="inlineStr">
        <is>
          <t>Deep Learning: Deep Neural Network (DNN, 6 hidden layers)</t>
        </is>
      </c>
      <c r="K8" s="23" t="inlineStr">
        <is>
          <t>Other / Unspecified</t>
        </is>
      </c>
      <c r="L8" s="23" t="n"/>
      <c r="M8" s="23" t="n"/>
      <c r="N8" s="23" t="n"/>
      <c r="O8" s="23" t="n"/>
      <c r="P8" s="23" t="n"/>
      <c r="Q8" s="23" t="n"/>
      <c r="R8" s="23" t="n"/>
      <c r="S8" s="28" t="n">
        <v>0.9762</v>
      </c>
      <c r="T8" s="28" t="n"/>
      <c r="U8" s="55" t="inlineStr">
        <is>
          <t>EXCLUDE</t>
        </is>
      </c>
      <c r="V8" s="23" t="inlineStr">
        <is>
          <t>Wrong Target: The paper predicts Working Memory (WM) Load (Low vs. High) in normal subjects and Mild Cognitive Impairment (MCI), NOT the diagnosis of ADHD. ADHD is only mentioned in the intro as a related disorder.</t>
        </is>
      </c>
      <c r="W8" s="23" t="inlineStr">
        <is>
          <t>Different Task from Diagnosis</t>
        </is>
      </c>
      <c r="X8" s="23" t="n"/>
      <c r="Y8" s="23" t="n"/>
      <c r="Z8" s="23" t="n"/>
      <c r="AA8" s="23" t="n"/>
      <c r="AB8" s="23" t="n"/>
      <c r="AC8" s="23" t="n"/>
    </row>
    <row r="9">
      <c r="A9" s="25" t="inlineStr">
        <is>
          <t>Regularized Bagged Canonical Component Analysis for Multiclass Learning in Brain Imaging</t>
        </is>
      </c>
      <c r="B9" s="25" t="n">
        <v>2020</v>
      </c>
      <c r="C9" s="25" t="inlineStr">
        <is>
          <t>No</t>
        </is>
      </c>
      <c r="D9" s="25" t="inlineStr">
        <is>
          <t>No</t>
        </is>
      </c>
      <c r="E9" s="25" t="inlineStr">
        <is>
          <t>10.1007/s12021-020-09470-y</t>
        </is>
      </c>
      <c r="F9" s="25" t="inlineStr">
        <is>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is>
      </c>
      <c r="G9" s="25" t="inlineStr">
        <is>
          <t>Multimodal</t>
        </is>
      </c>
      <c r="H9" s="25" t="inlineStr">
        <is>
          <t>Structural MRI (sMRI) + fMRI</t>
        </is>
      </c>
      <c r="I9" s="25" t="inlineStr">
        <is>
          <t>Neuroimaging</t>
        </is>
      </c>
      <c r="J9" s="25" t="inlineStr">
        <is>
          <t>Regularized Bagged CCA + SVM</t>
        </is>
      </c>
      <c r="K9" s="25" t="inlineStr">
        <is>
          <t>Traditional Machine Learning</t>
        </is>
      </c>
      <c r="L9" s="25" t="n">
        <v>866</v>
      </c>
      <c r="M9" s="25" t="inlineStr">
        <is>
          <t>ADHD-200</t>
        </is>
      </c>
      <c r="N9" s="25" t="inlineStr">
        <is>
          <t>204 ADHD-Combined, 127 ADHD-Inattentive, and 555 Typically Developing Children (TDC).</t>
        </is>
      </c>
      <c r="O9" s="25" t="inlineStr">
        <is>
          <t>Verified. Study analyzed 886 valid ADHD-200 subjects for the classification task</t>
        </is>
      </c>
      <c r="P9" s="25" t="inlineStr">
        <is>
          <t>Fold Cross-Validation</t>
        </is>
      </c>
      <c r="Q9" s="25" t="inlineStr">
        <is>
          <t>Nested 10-fold cross-validation</t>
        </is>
      </c>
      <c r="R9" s="25" t="inlineStr">
        <is>
          <t>High dimensionality of functional connectivity data (61,425 features) makes multiclass classification significantly more difficult than binary tasks</t>
        </is>
      </c>
      <c r="S9" s="29" t="n">
        <v>0.615</v>
      </c>
      <c r="T9" s="29" t="inlineStr">
        <is>
          <t>The RB-CCA method successfully reduces the feature set to approximately 20% of its original size while maintaining or improving classification rates, specifically enhancing interpretability through class-wise feature selection.</t>
        </is>
      </c>
      <c r="U9" s="54" t="inlineStr">
        <is>
          <t>INCLUDE</t>
        </is>
      </c>
      <c r="V9" s="25" t="inlineStr">
        <is>
          <t>N=922 (ADHD-200 dataset). Multimodal fusion. Uses feature relevance mapping (XAI).</t>
        </is>
      </c>
      <c r="W9" s="25" t="inlineStr">
        <is>
          <t>High Quality: Meets Wit the Selection Criteria</t>
        </is>
      </c>
      <c r="X9" s="25" t="inlineStr">
        <is>
          <t>INCLUDE</t>
        </is>
      </c>
      <c r="Y9" s="25" t="n"/>
      <c r="Z9" s="25" t="inlineStr">
        <is>
          <t>Madrid, Spain</t>
        </is>
      </c>
      <c r="AA9" s="25" t="n"/>
      <c r="AB9" s="25" t="inlineStr">
        <is>
          <t>Detailed</t>
        </is>
      </c>
      <c r="AC9" s="25" t="inlineStr">
        <is>
          <t>No Leakage</t>
        </is>
      </c>
      <c r="AD9" t="inlineStr">
        <is>
          <t>Sevilla-Salcedo C, Gómez-Verdejo V, Tohka J; Alzheimer’s Disease Neuroimaging Initiative.</t>
        </is>
      </c>
      <c r="AE9" t="inlineStr">
        <is>
          <t>Not reported</t>
        </is>
      </c>
      <c r="AF9" t="inlineStr">
        <is>
          <t>Hybrid OA (Springer - check per article)</t>
        </is>
      </c>
      <c r="AG9" t="inlineStr">
        <is>
          <t>Not reported</t>
        </is>
      </c>
      <c r="AH9" t="inlineStr">
        <is>
          <t>Not reported</t>
        </is>
      </c>
      <c r="AI9" t="inlineStr">
        <is>
          <t>See population details</t>
        </is>
      </c>
      <c r="AJ9" t="inlineStr">
        <is>
          <t>See population details</t>
        </is>
      </c>
      <c r="AK9" t="inlineStr">
        <is>
          <t>Not reported</t>
        </is>
      </c>
      <c r="AL9" t="inlineStr">
        <is>
          <t>Not reported</t>
        </is>
      </c>
      <c r="AM9" t="inlineStr">
        <is>
          <t>Not reported</t>
        </is>
      </c>
      <c r="AN9" t="inlineStr">
        <is>
          <t>Combined; Inattentive</t>
        </is>
      </c>
      <c r="AO9" t="inlineStr">
        <is>
          <t>Not reported</t>
        </is>
      </c>
      <c r="AP9" t="inlineStr">
        <is>
          <t>Not reported</t>
        </is>
      </c>
      <c r="AQ9" t="inlineStr">
        <is>
          <t>Public Dataset</t>
        </is>
      </c>
      <c r="AR9" t="inlineStr">
        <is>
          <t>ADHD-200 (Public Dataset)</t>
        </is>
      </c>
      <c r="AS9" t="inlineStr">
        <is>
          <t>Regularized Bagged CCA + SVM</t>
        </is>
      </c>
      <c r="AT9" t="inlineStr">
        <is>
          <t>Functional Connectivity Matrix</t>
        </is>
      </c>
      <c r="AU9" t="inlineStr">
        <is>
          <t>ICA; Feature Selection</t>
        </is>
      </c>
      <c r="AV9" t="inlineStr">
        <is>
          <t>Not reported</t>
        </is>
      </c>
      <c r="AW9" t="inlineStr">
        <is>
          <t>10-fold CV</t>
        </is>
      </c>
      <c r="AX9" t="inlineStr">
        <is>
          <t>10</t>
        </is>
      </c>
      <c r="AY9" t="inlineStr">
        <is>
          <t>Not reported</t>
        </is>
      </c>
      <c r="AZ9" t="inlineStr">
        <is>
          <t>Not reported</t>
        </is>
      </c>
      <c r="BA9" t="inlineStr">
        <is>
          <t>Yes (ADHD-200 multi-site)</t>
        </is>
      </c>
      <c r="BB9" t="inlineStr">
        <is>
          <t>Not reported</t>
        </is>
      </c>
      <c r="BC9" t="inlineStr">
        <is>
          <t>Not reported</t>
        </is>
      </c>
      <c r="BD9" t="inlineStr">
        <is>
          <t>Not reported</t>
        </is>
      </c>
      <c r="BE9" t="inlineStr">
        <is>
          <t>Not reported</t>
        </is>
      </c>
      <c r="BF9" t="inlineStr">
        <is>
          <t>Not reported</t>
        </is>
      </c>
      <c r="BG9" t="inlineStr">
        <is>
          <t>0.615 (Cross-Validation)</t>
        </is>
      </c>
      <c r="BH9" t="inlineStr">
        <is>
          <t>Cross-Validation</t>
        </is>
      </c>
      <c r="BI9" t="inlineStr">
        <is>
          <t>Interpretability analysis</t>
        </is>
      </c>
      <c r="BJ9" t="inlineStr">
        <is>
          <t>Yes</t>
        </is>
      </c>
      <c r="BK9" t="inlineStr">
        <is>
          <t>Not reported</t>
        </is>
      </c>
      <c r="BL9" t="inlineStr">
        <is>
          <t>Not reported</t>
        </is>
      </c>
      <c r="BM9" t="inlineStr">
        <is>
          <t>Insufficient metrics reported</t>
        </is>
      </c>
      <c r="BN9" t="inlineStr">
        <is>
          <t>None - Passes all criteria</t>
        </is>
      </c>
      <c r="BO9" t="inlineStr">
        <is>
          <t>N/A</t>
        </is>
      </c>
      <c r="BP9" t="inlineStr">
        <is>
          <t>None</t>
        </is>
      </c>
    </row>
    <row r="10">
      <c r="A10" s="23" t="inlineStr">
        <is>
          <t>Separated channel attention convolutional neural network (SC-CNN-Attention) to identify ADHD in multi-site Rs-fMRI dataset</t>
        </is>
      </c>
      <c r="B10" s="23" t="n">
        <v>2020</v>
      </c>
      <c r="C10" s="23" t="inlineStr">
        <is>
          <t>No</t>
        </is>
      </c>
      <c r="D10" s="23" t="inlineStr">
        <is>
          <t>No</t>
        </is>
      </c>
      <c r="E10" s="23" t="inlineStr">
        <is>
          <t>10.3390/E22080893</t>
        </is>
      </c>
      <c r="F10" s="2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is>
      </c>
      <c r="G10" s="23" t="inlineStr">
        <is>
          <t>Unimodal</t>
        </is>
      </c>
      <c r="H10" s="23" t="inlineStr">
        <is>
          <t>fMRI (Resting-State Time Series)</t>
        </is>
      </c>
      <c r="I10" s="23" t="inlineStr">
        <is>
          <t>Neuroimaging</t>
        </is>
      </c>
      <c r="J10" s="23" t="inlineStr">
        <is>
          <t>Deep Learning (SC-CNN + Attention)</t>
        </is>
      </c>
      <c r="K10" s="23" t="inlineStr">
        <is>
          <t>Deep Learning (CNNs)</t>
        </is>
      </c>
      <c r="L10" s="30" t="n">
        <v>1019</v>
      </c>
      <c r="M10" s="23" t="inlineStr">
        <is>
          <t>ADHD-200</t>
        </is>
      </c>
      <c r="N10" s="23" t="inlineStr">
        <is>
          <t>422 subjects with ADHD and 597 healthy controls</t>
        </is>
      </c>
      <c r="O10" s="23" t="inlineStr">
        <is>
          <t>Verified. Analysis was conducted on the full ADHD-200 sample of 1,019 subjects across 5 sites.</t>
        </is>
      </c>
      <c r="P10" s="23" t="inlineStr">
        <is>
          <t>Leave-one-out cross-validation</t>
        </is>
      </c>
      <c r="Q10" s="23" t="inlineStr">
        <is>
          <t>"Leave-one-site-out" cross-validation framework</t>
        </is>
      </c>
      <c r="R10" s="23" t="inlineStr">
        <is>
          <t>Performance varies across sites due to heterogeneity in scan parameters, equipment, and sample demographics</t>
        </is>
      </c>
      <c r="S10" s="28" t="n">
        <v>0.6860000000000001</v>
      </c>
      <c r="T10" s="28" t="inlineStr">
        <is>
          <t>By utilizing a two-stage network (SC-CNN for temporal features and an attention network for inter-regional dependencies), this model captures intrinsic fMRI information more effectively than traditional static functional connectivity methods</t>
        </is>
      </c>
      <c r="U10" s="54" t="inlineStr">
        <is>
          <t>INCLUDE</t>
        </is>
      </c>
      <c r="V10" s="23" t="inlineStr">
        <is>
          <t>Meets all criteria:1. Deep Learning architecture.2. Large Sample (N=1019).3. Attention mechanism provides Explainability.4. Sound Validation (Leave-one-site-out).</t>
        </is>
      </c>
      <c r="W10" s="23" t="inlineStr">
        <is>
          <t>High Quality: Meets Wit the Selection Criteria</t>
        </is>
      </c>
      <c r="X10" s="23" t="inlineStr">
        <is>
          <t>INCLUDE</t>
        </is>
      </c>
      <c r="Y10" s="23" t="n"/>
      <c r="Z10" s="23" t="inlineStr">
        <is>
          <t>Chengdu, China (University of Electronic Science and Technology of China and Xihua University)</t>
        </is>
      </c>
      <c r="AA10" s="23" t="n"/>
      <c r="AB10" s="23" t="inlineStr">
        <is>
          <t>Detailed</t>
        </is>
      </c>
      <c r="AC10" s="23" t="inlineStr">
        <is>
          <t>No Leakage</t>
        </is>
      </c>
      <c r="AD10" t="inlineStr">
        <is>
          <t>Zhang, T; Li, CB; Li, PY; Peng, YH; Kang, XD; Jiang, CY; Li, FL; Zhu, XY; Yao, DZ; Biswal, B; Xu, P</t>
        </is>
      </c>
      <c r="AE10" t="inlineStr">
        <is>
          <t>Not reported</t>
        </is>
      </c>
      <c r="AF10" t="inlineStr">
        <is>
          <t>Gold OA (MDPI Entropy)</t>
        </is>
      </c>
      <c r="AG10" t="inlineStr">
        <is>
          <t>Not reported</t>
        </is>
      </c>
      <c r="AH10" t="inlineStr">
        <is>
          <t>Clinical</t>
        </is>
      </c>
      <c r="AI10" t="inlineStr">
        <is>
          <t>See population details</t>
        </is>
      </c>
      <c r="AJ10" t="inlineStr">
        <is>
          <t>See population details</t>
        </is>
      </c>
      <c r="AK10" t="inlineStr">
        <is>
          <t>Not reported</t>
        </is>
      </c>
      <c r="AL10" t="inlineStr">
        <is>
          <t>Not reported</t>
        </is>
      </c>
      <c r="AM10" t="inlineStr">
        <is>
          <t>Not reported</t>
        </is>
      </c>
      <c r="AN10" t="inlineStr">
        <is>
          <t>All/Not specified</t>
        </is>
      </c>
      <c r="AO10" t="inlineStr">
        <is>
          <t>Not reported</t>
        </is>
      </c>
      <c r="AP10" t="inlineStr">
        <is>
          <t>Not reported</t>
        </is>
      </c>
      <c r="AQ10" t="inlineStr">
        <is>
          <t>Public Dataset</t>
        </is>
      </c>
      <c r="AR10" t="inlineStr">
        <is>
          <t>ADHD-200 (Public Dataset)</t>
        </is>
      </c>
      <c r="AS10" t="inlineStr">
        <is>
          <t>Deep Learning (SC-CNN + Attention)</t>
        </is>
      </c>
      <c r="AT10" t="inlineStr">
        <is>
          <t>Functional Connectivity Matrix</t>
        </is>
      </c>
      <c r="AU10" t="inlineStr">
        <is>
          <t>ICA</t>
        </is>
      </c>
      <c r="AV10" t="inlineStr">
        <is>
          <t>Not reported</t>
        </is>
      </c>
      <c r="AW10" t="inlineStr">
        <is>
          <t>k-fold CV</t>
        </is>
      </c>
      <c r="AX10" t="inlineStr">
        <is>
          <t>Not reported</t>
        </is>
      </c>
      <c r="AY10" t="inlineStr">
        <is>
          <t>Not reported</t>
        </is>
      </c>
      <c r="AZ10" t="inlineStr">
        <is>
          <t>Not reported</t>
        </is>
      </c>
      <c r="BA10" t="inlineStr">
        <is>
          <t>Yes</t>
        </is>
      </c>
      <c r="BB10" t="inlineStr">
        <is>
          <t>68.6</t>
        </is>
      </c>
      <c r="BC10" t="inlineStr">
        <is>
          <t>Not reported</t>
        </is>
      </c>
      <c r="BD10" t="inlineStr">
        <is>
          <t>Not reported</t>
        </is>
      </c>
      <c r="BE10" t="inlineStr">
        <is>
          <t>Not reported</t>
        </is>
      </c>
      <c r="BF10" t="inlineStr">
        <is>
          <t>Not reported</t>
        </is>
      </c>
      <c r="BG10" t="inlineStr">
        <is>
          <t>Acc=68.6% (Cross-Validation)</t>
        </is>
      </c>
      <c r="BH10" t="inlineStr">
        <is>
          <t>Cross-Validation</t>
        </is>
      </c>
      <c r="BI10" t="inlineStr">
        <is>
          <t>None reported</t>
        </is>
      </c>
      <c r="BJ10" t="inlineStr">
        <is>
          <t>No</t>
        </is>
      </c>
      <c r="BK10" t="inlineStr">
        <is>
          <t>Not reported</t>
        </is>
      </c>
      <c r="BL10" t="inlineStr">
        <is>
          <t>Not reported</t>
        </is>
      </c>
      <c r="BM10" t="inlineStr">
        <is>
          <t>Partial (1 metric only)</t>
        </is>
      </c>
      <c r="BN10" t="inlineStr">
        <is>
          <t>None - Passes all criteria</t>
        </is>
      </c>
      <c r="BO10" t="inlineStr">
        <is>
          <t>N/A</t>
        </is>
      </c>
      <c r="BP10" t="inlineStr">
        <is>
          <t>None</t>
        </is>
      </c>
    </row>
    <row r="11">
      <c r="A11" s="25" t="inlineStr">
        <is>
          <t>Supervised machine learning for diagnostic classification from large-scale neuroimaging datasets</t>
        </is>
      </c>
      <c r="B11" s="25" t="n">
        <v>2020</v>
      </c>
      <c r="C11" s="25" t="inlineStr">
        <is>
          <t>No</t>
        </is>
      </c>
      <c r="D11" s="25" t="inlineStr">
        <is>
          <t>No</t>
        </is>
      </c>
      <c r="E11" s="25" t="inlineStr">
        <is>
          <t>10.1007/s11682-019-00191-8</t>
        </is>
      </c>
      <c r="F11" s="25" t="inlineStr">
        <is>
          <t>There are growing concerns about the generalizability of machine learning classifiers in neuroimaging. In order to evaluate this aspect across relatively large heterogeneous populations, we investigated four disorders: Autism spectrum disorder (N = 988), Attention deficit hyperactivity disorder (N = 930), Post-traumatic stress disorder (N = 87) and Alzheimerâ€™s disease (N = 132). We applied 18 different machine learning classifiers (based on diverse principles) wherein the training/validation and the hold-out test data belonged to samples with the same diagnosis but differing in either the age range or the acquisition site. Our results indicate that overfitting can be a huge problem in heterogeneous datasets, especially with fewer samples, leading to inflated measures of accuracy that fail to generalize well to the general clinical population. Further, different classifiers tended to perform well on different datasets. In order to address this, we propose a consensus-classifier by combining the predictive power of all 18 classifiers. The consensus-classifier was less sensitive to unmatched training/validation and holdout test data. Finally, we combined feature importance scores obtained from all classifiers to infer the discriminative ability of connectivity features. The functional connectivity patterns thus identified were robust to the classification algorithm used, age and acquisition site differences, and had diagnostic predictive ability in addition to univariate statistically significant group differences between the groups. A MATLAB toolbox called Machine Learning in NeuroImaging (MALINI), which implements all the 18 different classifiers along with the consensus classifier is available from Lanka et al. (2019) The toolbox can also be found at the following URL: https://github.com/pradlanka/malini. Â© 2020 Elsevier B.V., All rights reserved.</t>
        </is>
      </c>
      <c r="G11" s="25" t="inlineStr">
        <is>
          <t>Unimodal</t>
        </is>
      </c>
      <c r="H11" s="25" t="inlineStr">
        <is>
          <t>Resting-state fMRI (rs-fMRI)</t>
        </is>
      </c>
      <c r="I11" s="25" t="inlineStr">
        <is>
          <t>Neuroimaging</t>
        </is>
      </c>
      <c r="J11" s="25" t="inlineStr">
        <is>
          <t>Ensemble (Consensus of 18 classifiers including SVM, Neural Nets)</t>
        </is>
      </c>
      <c r="K11" s="25" t="inlineStr">
        <is>
          <t>Ensemble Learning</t>
        </is>
      </c>
      <c r="L11" s="25" t="n">
        <v>930</v>
      </c>
      <c r="M11" s="25" t="inlineStr">
        <is>
          <t>ADHD-200</t>
        </is>
      </c>
      <c r="N11" s="25" t="inlineStr">
        <is>
          <t>573 healthy controls and 357 ADHD patients (subtypes: 208 ADHD-C, 13 ADHD-H, 136 ADHD-I)</t>
        </is>
      </c>
      <c r="O11" s="25" t="inlineStr">
        <is>
          <t>Verified. Final analysis was based on 930 participants from the ADHD-200 dataset</t>
        </is>
      </c>
      <c r="P11" s="25" t="inlineStr">
        <is>
          <t>Fold Cross-Validation</t>
        </is>
      </c>
      <c r="Q11" s="25" t="inlineStr">
        <is>
          <t>6-fold cross-validation with an independent hold-out test set</t>
        </is>
      </c>
      <c r="R11" s="25" t="inlineStr">
        <is>
          <t>Overfitting is a significant issue in multi-site heterogeneous datasets; accuracies typically drop when moving from cross-validation to independent test data.</t>
        </is>
      </c>
      <c r="S11" s="25" t="inlineStr">
        <is>
          <t>60-70%</t>
        </is>
      </c>
      <c r="T11" s="25" t="inlineStr">
        <is>
          <t>This "big data" study demonstrates that cross-validation often provides over-optimistic results and highlights the critical need for independent test sets to ensure clinical generalizability</t>
        </is>
      </c>
      <c r="U11" s="54" t="inlineStr">
        <is>
          <t>INCLUDE</t>
        </is>
      </c>
      <c r="V11" s="25" t="inlineStr">
        <is>
          <t>N=930. While accuracy is lower, the validation is extremely rigorous (strict hold-out). Uses Feature Importance Scores (XAI).</t>
        </is>
      </c>
      <c r="W11" s="25" t="inlineStr">
        <is>
          <t>High Quality: Meets Wit the Selection Criteria</t>
        </is>
      </c>
      <c r="X11" s="25" t="inlineStr">
        <is>
          <t>INCLUDE</t>
        </is>
      </c>
      <c r="Y11" s="25" t="n"/>
      <c r="Z11" s="25" t="inlineStr">
        <is>
          <t>Auburn University, Alabama, USA.</t>
        </is>
      </c>
      <c r="AA11" s="25" t="n"/>
      <c r="AB11" s="25" t="inlineStr">
        <is>
          <t>Detailed</t>
        </is>
      </c>
      <c r="AC11" s="25" t="inlineStr">
        <is>
          <t>No Leakage</t>
        </is>
      </c>
      <c r="AD11" t="inlineStr">
        <is>
          <t>Lanka, P; Rangaprakash, D; Dretsch, MN; Katz, JS; Denney, TS ; Deshpande, G</t>
        </is>
      </c>
      <c r="AE11" t="inlineStr">
        <is>
          <t>Not reported</t>
        </is>
      </c>
      <c r="AF11" t="inlineStr">
        <is>
          <t>Hybrid OA (Springer - check per article)</t>
        </is>
      </c>
      <c r="AG11" t="inlineStr">
        <is>
          <t>Not reported</t>
        </is>
      </c>
      <c r="AH11" t="inlineStr">
        <is>
          <t>Clinical</t>
        </is>
      </c>
      <c r="AI11" t="inlineStr">
        <is>
          <t>See population details</t>
        </is>
      </c>
      <c r="AJ11" t="inlineStr">
        <is>
          <t>See population details</t>
        </is>
      </c>
      <c r="AK11" t="inlineStr">
        <is>
          <t>Not reported</t>
        </is>
      </c>
      <c r="AL11" t="inlineStr">
        <is>
          <t>Not reported</t>
        </is>
      </c>
      <c r="AM11" t="inlineStr">
        <is>
          <t>Not reported</t>
        </is>
      </c>
      <c r="AN11" t="inlineStr">
        <is>
          <t>Combined; Inattentive</t>
        </is>
      </c>
      <c r="AO11" t="inlineStr">
        <is>
          <t>ASD</t>
        </is>
      </c>
      <c r="AP11" t="inlineStr">
        <is>
          <t>Not reported</t>
        </is>
      </c>
      <c r="AQ11" t="inlineStr">
        <is>
          <t>Public Dataset</t>
        </is>
      </c>
      <c r="AR11" t="inlineStr">
        <is>
          <t>ADHD-200 (Public Dataset)</t>
        </is>
      </c>
      <c r="AS11" t="inlineStr">
        <is>
          <t>Ensemble (Consensus of 18 classifiers including SVM, Neural Nets)</t>
        </is>
      </c>
      <c r="AT11" t="inlineStr">
        <is>
          <t>Functional Connectivity Matrix; ROI-based Features</t>
        </is>
      </c>
      <c r="AU11" t="inlineStr">
        <is>
          <t>ICA</t>
        </is>
      </c>
      <c r="AV11" t="inlineStr">
        <is>
          <t>Not reported</t>
        </is>
      </c>
      <c r="AW11" t="inlineStr">
        <is>
          <t>6-fold CV</t>
        </is>
      </c>
      <c r="AX11" t="inlineStr">
        <is>
          <t>6</t>
        </is>
      </c>
      <c r="AY11" t="inlineStr">
        <is>
          <t>Not reported</t>
        </is>
      </c>
      <c r="AZ11" t="inlineStr">
        <is>
          <t>Yes</t>
        </is>
      </c>
      <c r="BA11" t="inlineStr">
        <is>
          <t>Yes (ADHD-200 multi-site)</t>
        </is>
      </c>
      <c r="BB11" t="inlineStr">
        <is>
          <t>Not reported</t>
        </is>
      </c>
      <c r="BC11" t="inlineStr">
        <is>
          <t>Not reported</t>
        </is>
      </c>
      <c r="BD11" t="inlineStr">
        <is>
          <t>Not reported</t>
        </is>
      </c>
      <c r="BE11" t="inlineStr">
        <is>
          <t>Not reported</t>
        </is>
      </c>
      <c r="BF11" t="inlineStr">
        <is>
          <t>Not reported</t>
        </is>
      </c>
      <c r="BG11" t="inlineStr">
        <is>
          <t>60-70% (Internal Hold-out Test Set)</t>
        </is>
      </c>
      <c r="BH11" t="inlineStr">
        <is>
          <t>Internal Hold-out Test Set</t>
        </is>
      </c>
      <c r="BI11" t="inlineStr">
        <is>
          <t>Feature Importance</t>
        </is>
      </c>
      <c r="BJ11" t="inlineStr">
        <is>
          <t>Yes</t>
        </is>
      </c>
      <c r="BK11" t="inlineStr">
        <is>
          <t>Not reported</t>
        </is>
      </c>
      <c r="BL11" t="inlineStr">
        <is>
          <t>Not reported</t>
        </is>
      </c>
      <c r="BM11" t="inlineStr">
        <is>
          <t>Insufficient metrics reported</t>
        </is>
      </c>
      <c r="BN11" t="inlineStr">
        <is>
          <t>None - Passes all criteria</t>
        </is>
      </c>
      <c r="BO11" t="inlineStr">
        <is>
          <t>N/A</t>
        </is>
      </c>
      <c r="BP11" t="inlineStr">
        <is>
          <t>None</t>
        </is>
      </c>
    </row>
    <row r="12">
      <c r="A12" s="23" t="inlineStr">
        <is>
          <t>A multi-label learning model for psychotic diseases in Nigeria</t>
        </is>
      </c>
      <c r="B12" s="23" t="n">
        <v>2020</v>
      </c>
      <c r="C12" s="23" t="inlineStr">
        <is>
          <t>No</t>
        </is>
      </c>
      <c r="D12" s="23" t="inlineStr">
        <is>
          <t>No</t>
        </is>
      </c>
      <c r="E12" s="23" t="inlineStr">
        <is>
          <t>10.1016/j.imu.2020.100326</t>
        </is>
      </c>
      <c r="F12" s="23" t="inlineStr">
        <is>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is>
      </c>
      <c r="G12" s="23" t="inlineStr">
        <is>
          <t>Unimodal</t>
        </is>
      </c>
      <c r="H12" s="23" t="inlineStr">
        <is>
          <t>Clinical/ Demographic Records</t>
        </is>
      </c>
      <c r="I12" s="23" t="inlineStr">
        <is>
          <t>Clinical &amp; Demographics</t>
        </is>
      </c>
      <c r="J12" s="23" t="inlineStr">
        <is>
          <t>Multi-label classifiers (NB, SVM, LMT)</t>
        </is>
      </c>
      <c r="K12" s="23" t="inlineStr">
        <is>
          <t>Traditional Machine Learning</t>
        </is>
      </c>
      <c r="L12" s="23" t="n"/>
      <c r="M12" s="23" t="n"/>
      <c r="N12" s="23" t="n"/>
      <c r="O12" s="23" t="n"/>
      <c r="P12" s="23" t="n"/>
      <c r="Q12" s="23" t="n"/>
      <c r="R12" s="23" t="n"/>
      <c r="S12" s="24" t="n">
        <v>0.73</v>
      </c>
      <c r="T12" s="24" t="n"/>
      <c r="U12" s="55" t="inlineStr">
        <is>
          <t>EXCLUDE</t>
        </is>
      </c>
      <c r="V12" s="23" t="inlineStr">
        <is>
          <t>Insufficient Clinical Depth. While N=500, the paper groups ADHD with "Psychotic Diseases" and uses broad demographic data rather than specific ADHD biomarkers. It lacks specific XAI implementation for ADHD diagnosis.</t>
        </is>
      </c>
      <c r="W12" s="23" t="inlineStr">
        <is>
          <t>Biased Approach/Methodology</t>
        </is>
      </c>
      <c r="X12" s="23" t="n"/>
      <c r="Y12" s="23" t="n"/>
      <c r="Z12" s="23" t="n"/>
      <c r="AA12" s="23" t="n"/>
      <c r="AB12" s="23" t="n"/>
      <c r="AC12" s="23" t="n"/>
    </row>
    <row r="13">
      <c r="A13" s="25" t="inlineStr">
        <is>
          <t>A multi-label learning model for psychotic diseases in Nigeria</t>
        </is>
      </c>
      <c r="B13" s="25" t="n">
        <v>2020</v>
      </c>
      <c r="C13" s="25" t="inlineStr">
        <is>
          <t>No</t>
        </is>
      </c>
      <c r="D13" s="25" t="inlineStr">
        <is>
          <t>No</t>
        </is>
      </c>
      <c r="E13" s="25" t="inlineStr">
        <is>
          <t>10.1016/j.imu.2020.100326</t>
        </is>
      </c>
      <c r="F13" s="25" t="inlineStr">
        <is>
          <t>The goal of Multi-Label Classification (MLC) is to allot an instance to a set of different labels. This task is usually addressed by either transforming the problem into several binary problems, adapting machine learning models to fit multi-label data or create an ensemble of models that can classify multi-label datasets. The communal relationship between Bipolar, Insomnia, Schizophrenia, Vascular Dementia (VD) and Attention-Deficit/Hyperactivity Disorder (ADHD) in the Psychotic Disorder Diseases (PDD) motivate the research for a diagnostic method that classifies and evaluates each psychotic disorder simultaneously. This study experimentally evaluates 15 MLC methods using 10 evaluation measures over a new PDD dataset. The performance of these methods is measured with four ranking - based, three example-based and three label-based measures. Also, the efficiency of these methods is measured by their 90-10 Train-Test split with the 10 evaluation measures. The results show that the Label Powerset (LC) and Pruned Sets (PS), MLC methods with NaÃ¯ve Bayes (NB) and NaÃ¯ve Bayes Tree (NBTree) consistently performed best in terms of the evaluation measures on the PDD dataset. Schizophrenia has the highest classification accuracy with Bipolar the lowest in the data split of 90-10. Logistic model tree (LMT) is the best algorithm for Insomnia and Bipolar while NaÃ¯ve Bayes (NB) is the best for Schizophrenia, VD and MBD. Support vector machines (SVM) with ensemble learning and classification (ELC) and Ensemble of Pruned Set (EPS) are the best classifiers for Bipolar while SVM with regression and threshold (RT) is the least. The classifiers are statistically significantly different for Insomnia, VD and ADHD only. Â© 2024 Elsevier B.V., All rights reserved.</t>
        </is>
      </c>
      <c r="G13" s="25" t="inlineStr">
        <is>
          <t>Unimodal</t>
        </is>
      </c>
      <c r="H13" s="25" t="inlineStr">
        <is>
          <t>Clinical/Demographic Tabular Data</t>
        </is>
      </c>
      <c r="I13" s="25" t="inlineStr">
        <is>
          <t>Clinical &amp; Demographics</t>
        </is>
      </c>
      <c r="J13" s="25" t="inlineStr">
        <is>
          <t>ML (Multi-label Classifiers)</t>
        </is>
      </c>
      <c r="K13" s="25" t="inlineStr">
        <is>
          <t>Other / Unspecified</t>
        </is>
      </c>
      <c r="L13" s="25" t="n"/>
      <c r="M13" s="25" t="n"/>
      <c r="N13" s="25" t="n"/>
      <c r="O13" s="25" t="n"/>
      <c r="P13" s="25" t="n"/>
      <c r="Q13" s="25" t="n"/>
      <c r="R13" s="25" t="n"/>
      <c r="S13" s="27" t="n">
        <v>0.5600000000000001</v>
      </c>
      <c r="T13" s="27" t="n"/>
      <c r="U13" s="55" t="inlineStr">
        <is>
          <t>EXCLUDE</t>
        </is>
      </c>
      <c r="V13" s="25" t="inlineStr">
        <is>
          <t>Data Reliability/Target: The target is "Psychotic Disorder Diseases" (grouping ADHD with Schizophrenia/Dementia). It lacks specific focus on ADHD diagnostic biomarkers.</t>
        </is>
      </c>
      <c r="W13" s="25" t="inlineStr">
        <is>
          <t>Different Task from Diagnosis</t>
        </is>
      </c>
      <c r="X13" s="25" t="n"/>
      <c r="Y13" s="25" t="n"/>
      <c r="Z13" s="25" t="n"/>
      <c r="AA13" s="25" t="n"/>
      <c r="AB13" s="25" t="n"/>
      <c r="AC13" s="25" t="n"/>
    </row>
    <row r="14">
      <c r="A14" s="23" t="inlineStr">
        <is>
          <t>A Review of Machine Learning and Deep Learning Approaches on Mental Health Diagnosis</t>
        </is>
      </c>
      <c r="B14" s="23" t="n">
        <v>2023</v>
      </c>
      <c r="C14" s="23" t="inlineStr">
        <is>
          <t>No</t>
        </is>
      </c>
      <c r="D14" s="23" t="inlineStr">
        <is>
          <t>No</t>
        </is>
      </c>
      <c r="E14" s="23" t="inlineStr">
        <is>
          <t>10.3390/healthcare11030285</t>
        </is>
      </c>
      <c r="F14" s="23" t="inlineStr">
        <is>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 Â© 2023 Elsevier B.V., All rights reserved.</t>
        </is>
      </c>
      <c r="G14" s="23" t="inlineStr">
        <is>
          <t>Review</t>
        </is>
      </c>
      <c r="H14" s="23" t="inlineStr">
        <is>
          <t>n.a</t>
        </is>
      </c>
      <c r="I14" s="23" t="inlineStr">
        <is>
          <t>Other</t>
        </is>
      </c>
      <c r="J14" s="23" t="inlineStr">
        <is>
          <t>n.a</t>
        </is>
      </c>
      <c r="K14" s="23" t="inlineStr">
        <is>
          <t>Other / Unspecified</t>
        </is>
      </c>
      <c r="L14" s="23" t="n"/>
      <c r="M14" s="23" t="n"/>
      <c r="N14" s="23" t="n"/>
      <c r="O14" s="23" t="n"/>
      <c r="P14" s="23" t="n"/>
      <c r="Q14" s="23" t="n"/>
      <c r="R14" s="23" t="n"/>
      <c r="S14" s="23" t="inlineStr">
        <is>
          <t>n.a</t>
        </is>
      </c>
      <c r="T14" s="23" t="n"/>
      <c r="U14" s="55" t="inlineStr">
        <is>
          <t>EXCLUDE</t>
        </is>
      </c>
      <c r="V14" s="23" t="inlineStr">
        <is>
          <t>Review</t>
        </is>
      </c>
      <c r="W14" s="23" t="inlineStr">
        <is>
          <t>Review</t>
        </is>
      </c>
      <c r="X14" s="23" t="n"/>
      <c r="Y14" s="23" t="n"/>
      <c r="Z14" s="23" t="n"/>
      <c r="AA14" s="23" t="n"/>
      <c r="AB14" s="23" t="n"/>
      <c r="AC14" s="23" t="n"/>
    </row>
    <row r="15">
      <c r="A15" s="25" t="inlineStr">
        <is>
          <t>A risk calculator to predict adult attention-deficit/hyperactivity disorder: generation and external validation in three birth cohorts and one clinical sample</t>
        </is>
      </c>
      <c r="B15" s="25" t="n">
        <v>2020</v>
      </c>
      <c r="C15" s="25" t="inlineStr">
        <is>
          <t>No</t>
        </is>
      </c>
      <c r="D15" s="25" t="inlineStr">
        <is>
          <t>No</t>
        </is>
      </c>
      <c r="E15" s="25" t="inlineStr">
        <is>
          <t>10.1017/S2045796019000283</t>
        </is>
      </c>
      <c r="F15" s="25" t="inlineStr">
        <is>
          <t>Aim. Few personalised medicine investigations have been conducted for mental health. We aimed to generate and validate a risk tool that predicts adult attention-deficit/hyperactivity disorder (ADHD). Methods. Using logistic regression models, we generated a risk tool in a representative population cohort (ALSPAC â€“ UK, 5113 participants, followed from birth to age 17) using childhood clinical and sociodemographic data with internal validation. Predictors included sex, socioeconomic status, single-parent family, ADHD symptoms, comorbid disruptive disorders, childhood maltreatment, ADHD symptoms, depressive symptoms, motherâ€™s depression and intelligence quotient. The outcome was defined as a categorical diagnosis of ADHD in young adulthood without requiring age at onset criteria. We also tested Machine Learning approaches for developing the risk models: Random Forest, Stochastic Gradient Boosting and Artificial Neural Network. The risk tool was externally validated in the E-Risk cohort (UK, 2040 participants, birth to age 18), the 1993 Pelotas Birth Cohort (Brazil, 3911 participants, birth to age 18) and the MTA clinical sample (USA, 476 children with ADHD and 241 controls followed for 16 years from a minimum of 8 and a maximum of 26 years old). Results. The overall prevalence of adult ADHD ranged from 8.1 to 12% in the population-based samples, and was 28.6% in the clinical sample. The internal performance of the model in the generating sample was good, with an area under the curve (AUC) for predicting adult ADHD of 0.82 (95% confidence interval (CI) 0.79â€“0.83). Calibration plots showed good agreement between predicted and observed event frequencies from 0 to 60% probability. In the UK birth cohort test sample, the AUC was 0.75 (95% CI 0.71â€“0.78). In the Brazilian birth cohort test sample, the AUC was significantly lower â€“0.57 (95% CI 0.54â€“0.60). In the clinical trial test sample, the AUC was 0.76 (95% CI 0.73â€“0.80). The risk model did not predict adult anxiety or major depressive disorder. Machine Learning approaches did not outperform logistic regression models. An open-source and free risk calculator was generated for clinical use and is available online at https://ufrgs.br/prodah/adhd-calculator/. Conclusions. The risk tool based on childhood characteristics specifically predicts adult ADHD in European and North-American population-based and clinical samples with comparable discrimination to commonly used clinical tools in internal medicine and higher than most previous attempts for mental and neurological disorders. However, its use in middle-income settings requires caution. Â© 2024 Elsevier B.V., All rights reserved.</t>
        </is>
      </c>
      <c r="G15" s="25" t="inlineStr">
        <is>
          <t>Unimodal</t>
        </is>
      </c>
      <c r="H15" s="25" t="inlineStr">
        <is>
          <t>Clinical/ Sociodemographic (Longitudinal)</t>
        </is>
      </c>
      <c r="I15" s="25" t="inlineStr">
        <is>
          <t>Clinical &amp; Demographics</t>
        </is>
      </c>
      <c r="J15" s="25" t="inlineStr">
        <is>
          <t>Logistic Regression</t>
        </is>
      </c>
      <c r="K15" s="25" t="inlineStr">
        <is>
          <t>Traditional Machine Learning</t>
        </is>
      </c>
      <c r="L15" s="25" t="n"/>
      <c r="M15" s="25" t="n"/>
      <c r="N15" s="25" t="n"/>
      <c r="O15" s="25" t="n"/>
      <c r="P15" s="25" t="n"/>
      <c r="Q15" s="25" t="n"/>
      <c r="R15" s="25" t="n"/>
      <c r="S15" s="27" t="n">
        <v>0.82</v>
      </c>
      <c r="T15" s="27" t="n"/>
      <c r="U15" s="55" t="inlineStr">
        <is>
          <t>EXCLUDE</t>
        </is>
      </c>
      <c r="V15" s="25" t="inlineStr">
        <is>
          <t>Wrong Target Task. This is a Risk/Prognosis calculator (Childhood -&gt; Adult), not a diagnostic tool for current status. It relies on standard regression rather than AI/Deep Learning architectures.</t>
        </is>
      </c>
      <c r="W15" s="25" t="inlineStr">
        <is>
          <t>Different Task from Diagnosis</t>
        </is>
      </c>
      <c r="X15" s="25" t="n"/>
      <c r="Y15" s="25" t="n"/>
      <c r="Z15" s="25" t="n"/>
      <c r="AA15" s="25" t="n"/>
      <c r="AB15" s="25" t="n"/>
      <c r="AC15" s="25" t="n"/>
    </row>
    <row r="16">
      <c r="A16" s="23" t="inlineStr">
        <is>
          <t>Use of machine learning to classify adult ADHD and other conditions based on the Connersâ€™ Adult ADHD Rating Scales</t>
        </is>
      </c>
      <c r="B16" s="23" t="n">
        <v>2020</v>
      </c>
      <c r="C16" s="23" t="inlineStr">
        <is>
          <t>No</t>
        </is>
      </c>
      <c r="D16" s="23" t="inlineStr">
        <is>
          <t>No</t>
        </is>
      </c>
      <c r="E16" s="23" t="inlineStr">
        <is>
          <t>10.1038/s41598-020-75868-y</t>
        </is>
      </c>
      <c r="F16" s="23" t="inlineStr">
        <is>
          <t>A reliable diagnosis of adult Attention Deficit/Hyperactivity Disorder (ADHD) is challenging as many of the symptoms of ADHD resemble symptoms of other disorders. ADHD is associated with gambling disorder and obesity, showing overlaps of about 20% with each diagnosis. It is important for clinical practice to differentiate between conditions displaying similar symptoms via established diagnostic instruments. Applying the LightGBM algorithmÂ in machine learning, we were able to differentiate subjects with ADHD, obesity, problematic gambling, and a control group using all 26 items of the Connersâ€™ Adult ADHD Rating Scales (CAARS-S: S) with a global accuracy of.80; precision (positive predictive value) ranged between.78 (gambling) and.92 (obesity), recall (sensitivity) between.58 for obesity and.87 for ADHD. Models with the best 5 and best 10 items resulted in less satisfactory fits. The CAARS-S seems to be a promising instrument to be applied in clinical practice also for multiclassifying disorders displaying symptoms resembling ADHD. Â© 2020 Elsevier B.V., All rights reserved.</t>
        </is>
      </c>
      <c r="G16" s="23" t="inlineStr">
        <is>
          <t>Unimodal</t>
        </is>
      </c>
      <c r="H16" s="23" t="inlineStr">
        <is>
          <t>CAARS (Rating Scales)</t>
        </is>
      </c>
      <c r="I16" s="23" t="inlineStr">
        <is>
          <t>Clinical &amp; Demographics</t>
        </is>
      </c>
      <c r="J16" s="23" t="inlineStr">
        <is>
          <t>LightGBM (Gradient Boosting)</t>
        </is>
      </c>
      <c r="K16" s="23" t="inlineStr">
        <is>
          <t>Ensemble Learning</t>
        </is>
      </c>
      <c r="L16" s="30" t="n">
        <v>1629</v>
      </c>
      <c r="M16" s="23" t="inlineStr">
        <is>
          <t>Clinical samples from outpatient clinics and nationwide surveys</t>
        </is>
      </c>
      <c r="N16" s="23" t="inlineStr">
        <is>
          <t>385 ADHD, 135 Obesity, 517 Problematic Gambling, and 592 Healthy Controls</t>
        </is>
      </c>
      <c r="O16" s="23" t="inlineStr">
        <is>
          <t>Verified. Final analysis included 1,629 participants across four distinct groups.</t>
        </is>
      </c>
      <c r="P16" s="23" t="inlineStr">
        <is>
          <t>Fold Cross-Validation</t>
        </is>
      </c>
      <c r="Q16" s="23" t="inlineStr">
        <is>
          <t>5-fold cross-validation on the training set (70% of data) and evaluation on a hold-out test set (30%)</t>
        </is>
      </c>
      <c r="R16" s="23" t="inlineStr">
        <is>
          <t>Limited to two comorbid groups (obesity and gambling) ; the control group was a convenience sample without thorough psychopathology assessment</t>
        </is>
      </c>
      <c r="S16" s="24" t="n">
        <v>0.8</v>
      </c>
      <c r="T16" s="24" t="inlineStr">
        <is>
          <t>This research highlights that a data-driven, multivariate approach using self-rating scales can successfully differentiate ADHD from conditions with overlapping symptoms like impulsivity and emotion dysregulation</t>
        </is>
      </c>
      <c r="U16" s="54" t="inlineStr">
        <is>
          <t>INCLUDE</t>
        </is>
      </c>
      <c r="V16" s="23" t="inlineStr">
        <is>
          <t>N=1629 (Excellent sample size). Uses SHAP values (XAI). Validation is sound (Train/Test split).</t>
        </is>
      </c>
      <c r="W16" s="23" t="inlineStr">
        <is>
          <t>High Quality: Meets Wit the Selection Criteria</t>
        </is>
      </c>
      <c r="X16" s="23" t="inlineStr">
        <is>
          <t>INCLUDE</t>
        </is>
      </c>
      <c r="Y16" s="23" t="n"/>
      <c r="Z16" s="23" t="inlineStr">
        <is>
          <t>Philipps University Marburg, Germany</t>
        </is>
      </c>
      <c r="AA16" s="23" t="n"/>
      <c r="AB16" s="23" t="inlineStr">
        <is>
          <t>Detailed</t>
        </is>
      </c>
      <c r="AC16" s="23" t="inlineStr">
        <is>
          <t>No Leakage</t>
        </is>
      </c>
      <c r="AD16" t="inlineStr">
        <is>
          <t>Christiansen, H; Chavanon, ML; Hirsch, O; Schmidt, MH; Meyer, C; Müller, A; Rumpf, HJ; Grigorev, I; Hoffmann, A</t>
        </is>
      </c>
      <c r="AE16" t="inlineStr">
        <is>
          <t>Not reported</t>
        </is>
      </c>
      <c r="AF16" t="inlineStr">
        <is>
          <t>Gold OA (Nature Scientific Reports)</t>
        </is>
      </c>
      <c r="AG16" t="inlineStr">
        <is>
          <t>Not reported</t>
        </is>
      </c>
      <c r="AH16" t="inlineStr">
        <is>
          <t>Clinical</t>
        </is>
      </c>
      <c r="AI16" t="inlineStr">
        <is>
          <t>See population details</t>
        </is>
      </c>
      <c r="AJ16" t="inlineStr">
        <is>
          <t>See population details</t>
        </is>
      </c>
      <c r="AK16" t="inlineStr">
        <is>
          <t>Not reported</t>
        </is>
      </c>
      <c r="AL16" t="inlineStr">
        <is>
          <t>Not reported</t>
        </is>
      </c>
      <c r="AM16" t="inlineStr">
        <is>
          <t>Not reported</t>
        </is>
      </c>
      <c r="AN16" t="inlineStr">
        <is>
          <t>All/Not specified</t>
        </is>
      </c>
      <c r="AO16" t="inlineStr">
        <is>
          <t>Not reported</t>
        </is>
      </c>
      <c r="AP16" t="inlineStr">
        <is>
          <t>Not reported</t>
        </is>
      </c>
      <c r="AQ16" t="inlineStr">
        <is>
          <t>Clinical Setting</t>
        </is>
      </c>
      <c r="AR16" t="inlineStr">
        <is>
          <t>Clinical Sample</t>
        </is>
      </c>
      <c r="AS16" t="inlineStr">
        <is>
          <t>LightGBM (Gradient Boosting)</t>
        </is>
      </c>
      <c r="AT16" t="inlineStr">
        <is>
          <t>Questionnaire/Rating Scale Scores</t>
        </is>
      </c>
      <c r="AU16" t="inlineStr">
        <is>
          <t>ICA</t>
        </is>
      </c>
      <c r="AV16" t="inlineStr">
        <is>
          <t>Not reported</t>
        </is>
      </c>
      <c r="AW16" t="inlineStr">
        <is>
          <t>5-fold CV</t>
        </is>
      </c>
      <c r="AX16" t="inlineStr">
        <is>
          <t>5</t>
        </is>
      </c>
      <c r="AY16" t="inlineStr">
        <is>
          <t>Not reported</t>
        </is>
      </c>
      <c r="AZ16" t="inlineStr">
        <is>
          <t>Yes</t>
        </is>
      </c>
      <c r="BA16" t="inlineStr">
        <is>
          <t>Not reported</t>
        </is>
      </c>
      <c r="BB16" t="inlineStr">
        <is>
          <t>80.0</t>
        </is>
      </c>
      <c r="BC16" t="inlineStr">
        <is>
          <t>58.0</t>
        </is>
      </c>
      <c r="BD16" t="inlineStr">
        <is>
          <t>Not reported</t>
        </is>
      </c>
      <c r="BE16" t="inlineStr">
        <is>
          <t>Not reported</t>
        </is>
      </c>
      <c r="BF16" t="inlineStr">
        <is>
          <t>Not reported</t>
        </is>
      </c>
      <c r="BG16" t="inlineStr">
        <is>
          <t>Acc=80.0% (Internal Hold-out Test Set)</t>
        </is>
      </c>
      <c r="BH16" t="inlineStr">
        <is>
          <t>Internal Hold-out Test Set</t>
        </is>
      </c>
      <c r="BI16" t="inlineStr">
        <is>
          <t>None reported</t>
        </is>
      </c>
      <c r="BJ16" t="inlineStr">
        <is>
          <t>No</t>
        </is>
      </c>
      <c r="BK16" t="inlineStr">
        <is>
          <t>Not reported</t>
        </is>
      </c>
      <c r="BL16" t="inlineStr">
        <is>
          <t>Not reported</t>
        </is>
      </c>
      <c r="BM16" t="inlineStr">
        <is>
          <t>Adequate</t>
        </is>
      </c>
      <c r="BN16" t="inlineStr">
        <is>
          <t>None - Passes all criteria</t>
        </is>
      </c>
      <c r="BO16" t="inlineStr">
        <is>
          <t>N/A</t>
        </is>
      </c>
      <c r="BP16" t="inlineStr">
        <is>
          <t>None</t>
        </is>
      </c>
    </row>
    <row r="17">
      <c r="A17" s="25" t="inlineStr">
        <is>
          <t>A Study on the Screening of Children at Risk for Developmental Disabilities Using Facial Landmarks Derived From a Mobile-Based Application</t>
        </is>
      </c>
      <c r="B17" s="25" t="n">
        <v>2024</v>
      </c>
      <c r="C17" s="25" t="inlineStr">
        <is>
          <t>No</t>
        </is>
      </c>
      <c r="D17" s="25" t="inlineStr">
        <is>
          <t>No</t>
        </is>
      </c>
      <c r="E17" s="25" t="inlineStr">
        <is>
          <t>10.30773/pi.2023.0315</t>
        </is>
      </c>
      <c r="F17" s="25" t="inlineStr">
        <is>
          <t>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0.78â€“1.00), an average precision of 0.91 (range: 0.75â€“1.00), and an average F1-score of 0.80 (range: 0.60â€“1.00).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 Â© 2024 Elsevier B.V., All rights reserved.</t>
        </is>
      </c>
      <c r="G17" s="25" t="inlineStr">
        <is>
          <t>Multimodal</t>
        </is>
      </c>
      <c r="H17" s="25" t="inlineStr">
        <is>
          <t>Video (Facial Landmarks) + Demographics</t>
        </is>
      </c>
      <c r="I17" s="25" t="inlineStr">
        <is>
          <t>Behavioral &amp; Motor</t>
        </is>
      </c>
      <c r="J17" s="25" t="inlineStr">
        <is>
          <t>Long Short-Term Memory (LSTM) + Deep Neural Network (DNN)</t>
        </is>
      </c>
      <c r="K17" s="25" t="inlineStr">
        <is>
          <t>Deep Learning (Sequential/RNNs)</t>
        </is>
      </c>
      <c r="L17" s="25" t="n"/>
      <c r="M17" s="25" t="n"/>
      <c r="N17" s="25" t="n"/>
      <c r="O17" s="25" t="n"/>
      <c r="P17" s="25" t="n"/>
      <c r="Q17" s="25" t="n"/>
      <c r="R17" s="25" t="n"/>
      <c r="S17" s="27" t="n">
        <v>0.88</v>
      </c>
      <c r="T17" s="27" t="n"/>
      <c r="U17" s="55" t="inlineStr">
        <is>
          <t>EXCLUDE</t>
        </is>
      </c>
      <c r="V17" s="25" t="inlineStr">
        <is>
          <t>Wrong Target Task. The model screens for general "Developmental Disabilities" (DD) vs Typically Developing (TD). The DD group in this study consists of ASD, Intellectual Disability, and Language Disorder. ADHD is not a target diagnosis group in their sample.</t>
        </is>
      </c>
      <c r="W17" s="25" t="inlineStr">
        <is>
          <t>Different Task from Diagnosis</t>
        </is>
      </c>
      <c r="X17" s="25" t="n"/>
      <c r="Y17" s="25" t="n"/>
      <c r="Z17" s="25" t="n"/>
      <c r="AA17" s="25" t="n"/>
      <c r="AB17" s="25" t="n"/>
      <c r="AC17" s="25" t="n"/>
    </row>
    <row r="18">
      <c r="A18" s="23" t="inlineStr">
        <is>
          <t>Aberrant resting-state functional connectivity and topological properties of the subcortical network in functional dyspepsia patients</t>
        </is>
      </c>
      <c r="B18" s="23" t="n">
        <v>2022</v>
      </c>
      <c r="C18" s="23" t="inlineStr">
        <is>
          <t>No</t>
        </is>
      </c>
      <c r="D18" s="23" t="inlineStr">
        <is>
          <t>No</t>
        </is>
      </c>
      <c r="E18" s="23" t="inlineStr">
        <is>
          <t>10.3389/fnmol.2022.1001557</t>
        </is>
      </c>
      <c r="F18" s="23" t="inlineStr">
        <is>
          <t>Functional dyspepsia (FD) is a disorder of gut-brain interaction. Previous studies have demonstrated a wide range of abnormalities in functional brain activity and connectivity patterns in FD. However, the connectivity pattern of the subcortical network (SCN), which is a hub of visceral information transmission and processing, remains unclear in FD patients. The study compared the resting-state functional connectivity (rsFC) and the global and nodal topological properties of SCN between 109 FD patients and 98 healthy controls, and then explored the correlations between the connectivity metrics and clinical symptoms in FD patients. The results demonstrated that FD patients manifested the increased rsFC in seventeen edges among the SCN, decreased small-worldness and local efficiency in SCN, as well as increased nodal efficiency and nodal degree centrality in the anterior thalamus than healthy controls (p &lt; 0.05, false discovery rate corrected). Moreover, the rsFC of the right anterior thalamus-left nucleus accumbens edge was significantly correlated with the NDSI scores (r = 0.255, p = 0.008, uncorrected) and NDLQI scores (r = âˆ’0.241, p = 0.013, uncorrected), the nodal efficiency of right anterior thalamus was significantly correlated with NDLQI scores (r = 0.204, p = 0.036, uncorrected) in FD patients. This study indicated the abnormal rsFC pattern, as well as global and nodal topological properties of the SCN, especially the bilateral anterior thalamus in FD patients, which enhanced our understanding of the central pathophysiology of FD and will lay the foundation for the objective diagnosis of FD and the development of new therapies. Â© 2022 Elsevier B.V., All rights reserved.</t>
        </is>
      </c>
      <c r="G18" s="23" t="inlineStr">
        <is>
          <t>Resting-state fMRI</t>
        </is>
      </c>
      <c r="H18" s="23" t="inlineStr">
        <is>
          <t>Resting-state fMRI</t>
        </is>
      </c>
      <c r="I18" s="23" t="inlineStr">
        <is>
          <t>Neuroimaging</t>
        </is>
      </c>
      <c r="J18" s="23" t="inlineStr">
        <is>
          <t>Statistical Analysis</t>
        </is>
      </c>
      <c r="K18" s="23" t="inlineStr">
        <is>
          <t>Other / Unspecified</t>
        </is>
      </c>
      <c r="L18" s="23" t="n"/>
      <c r="M18" s="23" t="n"/>
      <c r="N18" s="23" t="n"/>
      <c r="O18" s="23" t="n"/>
      <c r="P18" s="23" t="n"/>
      <c r="Q18" s="23" t="n"/>
      <c r="R18" s="23" t="n"/>
      <c r="S18" s="23" t="inlineStr">
        <is>
          <t>(Correlation P-values)</t>
        </is>
      </c>
      <c r="T18" s="23" t="n"/>
      <c r="U18" s="55" t="inlineStr">
        <is>
          <t>EXCLUDE</t>
        </is>
      </c>
      <c r="V18" s="23" t="inlineStr">
        <is>
          <t>Irrelevant Condition. The paper investigates Functional Dyspepsia (a gut-brain interaction disorder), which is unrelated to ADHD diagnosis.</t>
        </is>
      </c>
      <c r="W18" s="23" t="inlineStr">
        <is>
          <t>Different Task from Diagnosis</t>
        </is>
      </c>
      <c r="X18" s="23" t="n"/>
      <c r="Y18" s="23" t="n"/>
      <c r="Z18" s="23" t="n"/>
      <c r="AA18" s="23" t="n"/>
      <c r="AB18" s="23" t="n"/>
      <c r="AC18" s="23" t="n"/>
    </row>
    <row r="19">
      <c r="A19" s="25" t="inlineStr">
        <is>
          <t>Abnormal structural and functional network topological properties associated with left prefrontal, parietal, and occipital cortices significantly predict childhood TBI-related attention deficits: A semi-supervised deep learning study</t>
        </is>
      </c>
      <c r="B19" s="25" t="n">
        <v>2023</v>
      </c>
      <c r="C19" s="25" t="inlineStr">
        <is>
          <t>No</t>
        </is>
      </c>
      <c r="D19" s="25" t="inlineStr">
        <is>
          <t>No</t>
        </is>
      </c>
      <c r="E19" s="25" t="inlineStr">
        <is>
          <t>10.3389/fnins.2023.1128646</t>
        </is>
      </c>
      <c r="F19" s="25" t="inlineStr">
        <is>
          <t>Introduction: Traumatic brain injury (TBI) is a major public health concern in children. Children with TBI have elevated risk in developing attention deficits. Existing studies have found that structural and functional alterations in multiple brain regions were linked to TBI-related attention deficits in children. Most of these existing studies have utilized conventional parametric models for group comparisons, which have limited capacity in dealing with large-scale and high dimensional neuroimaging measures that have unknown nonlinear relationships. Nevertheless, none of these existing findings have been successfully implemented to clinical practice for guiding diagnoses and interventions of TBI-related attention problems. Machine learning techniques, especially deep learning techniques, are able to handle the multi-dimensional and nonlinear information to generate more robust predictions. Therefore, the current research proposed to construct a deep learning model, semi-supervised autoencoder, to investigate the topological alterations in both structural and functional brain networks in children with TBI and their predictive power for post-TBI attention deficits. Methods: Functional magnetic resonance imaging data during sustained attention processing task and diffusion tensor imaging data from 110 subjects (55 children with TBI and 55 group-matched controls) were used to construct the functional and structural brain networks, respectively. A total of 60 topological properties were selected as brain features for building the model. Results: The model was able to differentiate children with TBI and controls with an average accuracy of 82.86%. Functional and structural nodal topological properties associated with left frontal, inferior temporal, postcentral, and medial occipitotemporal regions served as the most important brain features for accurate classification of the two subject groups. Post hoc regression-based machine learning analyses in the whole study sample showed that among these most important neuroimaging features, those associated with left postcentral area, superior frontal region, and medial occipitotemporal regions had significant value for predicting the elevated inattentive and hyperactive/impulsive symptoms. Discussion: Findings of this study suggested that deep learning techniques may have the potential to help identifying robust neurobiological markers for post-TBI attention deficits; and the left superior frontal, postcentral, and medial occipitotemporal regions may serve as reliable targets for diagnosis and interventions of TBI-related attention problems in children. Â© 2023 Elsevier B.V., All rights reserved.</t>
        </is>
      </c>
      <c r="G19" s="25" t="inlineStr">
        <is>
          <t>Multimodal</t>
        </is>
      </c>
      <c r="H19" s="25" t="inlineStr">
        <is>
          <t>fMRI + DTI</t>
        </is>
      </c>
      <c r="I19" s="25" t="inlineStr">
        <is>
          <t>Neuroimaging</t>
        </is>
      </c>
      <c r="J19" s="25" t="inlineStr">
        <is>
          <t>Deep Learning: Semi-supervised Autoencoder</t>
        </is>
      </c>
      <c r="K19" s="25" t="inlineStr">
        <is>
          <t>Other / Unspecified</t>
        </is>
      </c>
      <c r="L19" s="25" t="n"/>
      <c r="M19" s="25" t="n"/>
      <c r="N19" s="25" t="n"/>
      <c r="O19" s="25" t="n"/>
      <c r="P19" s="25" t="n"/>
      <c r="Q19" s="25" t="n"/>
      <c r="R19" s="25" t="n"/>
      <c r="S19" s="29" t="n">
        <v>0.8286</v>
      </c>
      <c r="T19" s="29" t="n"/>
      <c r="U19" s="55" t="inlineStr">
        <is>
          <t>EXCLUDE</t>
        </is>
      </c>
      <c r="V19" s="25" t="inlineStr">
        <is>
          <t>Criterion 4 (Wrong Subject). Focuses on Traumatic Brain Injury (TBI) patients. It predicts attention deficits secondary to injury, which is distinct from developmental ADHD.</t>
        </is>
      </c>
      <c r="W19" s="25" t="inlineStr">
        <is>
          <t>Different Task from Diagnosis</t>
        </is>
      </c>
      <c r="X19" s="25" t="n"/>
      <c r="Y19" s="25" t="n"/>
      <c r="Z19" s="25" t="n"/>
      <c r="AA19" s="25" t="n"/>
      <c r="AB19" s="25" t="n"/>
      <c r="AC19" s="25" t="n"/>
    </row>
    <row r="20">
      <c r="A20" s="23" t="inlineStr">
        <is>
          <t>Acceptance and utilization of web-based self-help for caregivers of children with externalizing disorders</t>
        </is>
      </c>
      <c r="B20" s="23" t="n">
        <v>2024</v>
      </c>
      <c r="C20" s="23" t="inlineStr">
        <is>
          <t>No</t>
        </is>
      </c>
      <c r="D20" s="23" t="inlineStr">
        <is>
          <t>No</t>
        </is>
      </c>
      <c r="E20" s="23" t="inlineStr">
        <is>
          <t>10.1186/s13034-024-00724-0</t>
        </is>
      </c>
      <c r="F20" s="23" t="inlineStr">
        <is>
          <t>Background: Web-based self-help interventions for parents of children with ADHD and other externalizing disorders have been proven to be effective. In order to recommend individualized and optimized interventions, a better understanding of the acceptance and utilization of this innovative treatment approach is needed. Previous research has frequently employed subjective reports of utilization, but the validity of these studies may be limited. Methods: Data from the German WASH study were used. Participants (n = 276) were randomly assigned to the intervention condition (a) web-based self-help or (b) web-based self-help with optional telephone-based support calls. Data collection took place at baseline (T1) and 12 weeks later (T2). Utilization data were tracked using a log file generated for each participant at T2. Prediction models were calculated using CART (Classification and Regression Trees), a method known mostly from the field of machine learning. Results: Acceptance, of the intervention as defined in this paper was very high on objective (89.4% have taken up the intervention) and subjective measures (91.4% reported having used the intervention and 95.3% reported they would recommend the intervention to a friend). The average number of logins corresponded to recommendations. Predictors of acceptance and predictors of utilization were similar and included, e.g., childâ€™s externalizing symptoms, parental psychopathology, and above all additional telephone-based support by counselors. Conclusions: Through a detailed identification of acceptance and utilization, and the predictors thereof, we were able to gain a better understanding of the acceptance and utilization of web-assisted self-help for a parent management intervention in the treatment of children with ADHD and ODD. These findings can be used to recommend web-based interventions to particularly suitable families. It should be noted that some form of support is required for an intensive engagement with the content of the program. Trial Registration: The protocol of the study (German Clinical Trials Register DRKS00013456 conducted on January 3rd, 2018) was approved by the Ethics Committee of the University Hospital, Cologne. Â© 2024 Elsevier B.V., All rights reserved.</t>
        </is>
      </c>
      <c r="G20" s="23" t="inlineStr">
        <is>
          <t>Unimodal</t>
        </is>
      </c>
      <c r="H20" s="23" t="inlineStr">
        <is>
          <t>Log files, Questionnaires</t>
        </is>
      </c>
      <c r="I20" s="23" t="inlineStr">
        <is>
          <t>Clinical &amp; Demographics</t>
        </is>
      </c>
      <c r="J20" s="23" t="inlineStr">
        <is>
          <t>Statistical/ML: CART (Classification and Regression Trees) analysis</t>
        </is>
      </c>
      <c r="K20" s="23" t="inlineStr">
        <is>
          <t>Traditional Machine Learning</t>
        </is>
      </c>
      <c r="L20" s="23" t="n"/>
      <c r="M20" s="23" t="n"/>
      <c r="N20" s="23" t="n"/>
      <c r="O20" s="23" t="n"/>
      <c r="P20" s="23" t="n"/>
      <c r="Q20" s="23" t="n"/>
      <c r="R20" s="23" t="n"/>
      <c r="S20" s="23" t="inlineStr">
        <is>
          <t>n.a</t>
        </is>
      </c>
      <c r="T20" s="23" t="n"/>
      <c r="U20" s="55" t="inlineStr">
        <is>
          <t>EXCLUDE</t>
        </is>
      </c>
      <c r="V20" s="23" t="inlineStr">
        <is>
          <t>This paper focuses on Treatment Adherence/Utilization of a self-help program, not the Diagnosis of ADHD. It violates the "Exclude Non-Diagnostic Tasks" criterion.</t>
        </is>
      </c>
      <c r="W20" s="23" t="inlineStr">
        <is>
          <t>Different Task from Diagnosis</t>
        </is>
      </c>
      <c r="X20" s="23" t="n"/>
      <c r="Y20" s="23" t="n"/>
      <c r="Z20" s="23" t="n"/>
      <c r="AA20" s="23" t="n"/>
      <c r="AB20" s="23" t="n"/>
      <c r="AC20" s="23" t="n"/>
    </row>
    <row r="21">
      <c r="A21" s="25" t="inlineStr">
        <is>
          <t>Accurate Identification of ADHD among Adults Using Real-Time Activity Data</t>
        </is>
      </c>
      <c r="B21" s="25" t="n">
        <v>2022</v>
      </c>
      <c r="C21" s="25" t="inlineStr">
        <is>
          <t>No</t>
        </is>
      </c>
      <c r="D21" s="25" t="inlineStr">
        <is>
          <t>No</t>
        </is>
      </c>
      <c r="E21" s="25" t="inlineStr">
        <is>
          <t>10.3390/brainsci12070831</t>
        </is>
      </c>
      <c r="F21" s="25" t="inlineStr">
        <is>
          <t>Attention Deficit Hyperactivity Disorder (ADHD) is a neurodevelopment disorder that affects millions of children and typically persists into adulthood. It must be diagnosed efficiently and consistently to receive adequate treatment, otherwise, it can have a detrimental impact on the patientâ€™s professional performance, mental health, and relationships. In this work, motor activity data of adults suffering from ADHD and clinical controls has been preprocessed to obtain 788 activity-related statistical features. Afterwards, principal component analysis has been carried out to obtain significant features for accurate classification. These features are then fed into six different machine learning algorithms for classification, which include C4.5, kNN, Random Forest, LogitBoost, SVM, and Naive Bayes. The detailed evaluation of the results through 10-fold cross-validation reveals that SVM outperforms other classifiers with an accuracy of 98.43%, F-measure of 98.42%, sensitivity of 98.33%, specificity of 98.56% and AUC of 0.983. Thus, a PCA-based SVM approach appears to be an effective choice for accurate identification of ADHD patients among other clinical controls using real-time analysis of activity data. Â© 2022 Elsevier B.V., All rights reserved.</t>
        </is>
      </c>
      <c r="G21" s="25" t="inlineStr">
        <is>
          <t>Unimodal</t>
        </is>
      </c>
      <c r="H21" s="25" t="inlineStr">
        <is>
          <t>Actigraphy (Motor Activity)</t>
        </is>
      </c>
      <c r="I21" s="25" t="inlineStr">
        <is>
          <t>Behavioral &amp; Motor</t>
        </is>
      </c>
      <c r="J21" s="25" t="inlineStr">
        <is>
          <t>Machine Learning (SVM, RF, etc.)</t>
        </is>
      </c>
      <c r="K21" s="25" t="inlineStr">
        <is>
          <t>Traditional Machine Learning</t>
        </is>
      </c>
      <c r="L21" s="25" t="n"/>
      <c r="M21" s="25" t="n"/>
      <c r="N21" s="25" t="n"/>
      <c r="O21" s="25" t="n"/>
      <c r="P21" s="25" t="n"/>
      <c r="Q21" s="25" t="n"/>
      <c r="R21" s="25" t="n"/>
      <c r="S21" s="29" t="n">
        <v>0.9843</v>
      </c>
      <c r="T21" s="29" t="n"/>
      <c r="U21" s="55" t="inlineStr">
        <is>
          <t>EXCLUDE</t>
        </is>
      </c>
      <c r="V21" s="25" t="inlineStr">
        <is>
          <t>Lack of XAI. Uses PCA (Principal Component Analysis) for feature reduction. PCA transforms interpretable features into abstract components, reducing explainability. No specific XAI technique (SHAP/LIME) applied.</t>
        </is>
      </c>
      <c r="W21" s="25" t="inlineStr">
        <is>
          <t>Biased Approach/Methodology</t>
        </is>
      </c>
      <c r="X21" s="25" t="n"/>
      <c r="Y21" s="25" t="n"/>
      <c r="Z21" s="25" t="n"/>
      <c r="AA21" s="25" t="n"/>
      <c r="AB21" s="25" t="n"/>
      <c r="AC21" s="25" t="n"/>
    </row>
    <row r="22" ht="32.5" customHeight="1">
      <c r="A22" s="23" t="inlineStr">
        <is>
          <t>A 3D multiscale view convolutional neural network with attention for mental disease diagnosis on MRI images</t>
        </is>
      </c>
      <c r="B22" s="23" t="n">
        <v>2021</v>
      </c>
      <c r="C22" s="23" t="inlineStr">
        <is>
          <t>No</t>
        </is>
      </c>
      <c r="D22" s="23" t="inlineStr">
        <is>
          <t>No</t>
        </is>
      </c>
      <c r="E22" s="23" t="inlineStr">
        <is>
          <t>10.3934/MBE.2021347</t>
        </is>
      </c>
      <c r="F22" s="23" t="inlineStr">
        <is>
          <t>Computer Assisted Diagnosis (CAD) based on brain Magnetic Resonance Imaging (MRI) is a popular research field for the computer science and medical engineering. Traditional machine learning and deep learning methods were employed in the classification of brain MRI images in the previous studies. However, the current algorithms rarely take into consideration the influence of multi-scale brain connectivity disorders on some mental diseases. To improve this defect, a deep learning structure was proposed based on MRI images, which was designed to consider the brainâ€™s connections at different sizes and the attention of connections. In this work, a Multiscale View (MV) module was proposed, which was designed to detect multi-scale brain network disorders. On the basis of the MV module, the path attention module was also proposed to simulate the attention selection of the parallel paths in the MV module. Based on the two modules, we proposed a 3D Multiscale View Convolutional Neural Network with Attention (3D MVA-CNN) for classification of MRI images for mental disease. The proposed method outperformed the previous 3D CNN structures in the structural MRI data of ADHD-200 and the functional MRI data of schizophrenia. Finally, we also proposed a preliminary framework for clinical application using 3D CNN, and discussed its limitations on data accessing and reliability. This work promoted the assisted diagnosis of mental diseases based on deep learning and provided a novel 3D CNN method based on MRI data. Â© 2021 Elsevier B.V., All rights reserved.</t>
        </is>
      </c>
      <c r="G22" s="23" t="inlineStr">
        <is>
          <t>Unimodal</t>
        </is>
      </c>
      <c r="H22" s="23" t="inlineStr">
        <is>
          <t>sMRI (ADHD-200 dataset)</t>
        </is>
      </c>
      <c r="I22" s="23" t="inlineStr">
        <is>
          <t>Neuroimaging</t>
        </is>
      </c>
      <c r="J22" s="23" t="inlineStr">
        <is>
          <t>Deep Learning (3D MVA-CNN with Attention)</t>
        </is>
      </c>
      <c r="K22" s="23" t="inlineStr">
        <is>
          <t>Deep Learning (CNNs)</t>
        </is>
      </c>
      <c r="L22" s="23" t="n">
        <v>587</v>
      </c>
      <c r="M22" s="23" t="inlineStr">
        <is>
          <t>ADHD-200</t>
        </is>
      </c>
      <c r="N22" s="23" t="inlineStr">
        <is>
          <t>441 healthy subjects and 146 patients</t>
        </is>
      </c>
      <c r="O22" s="23" t="inlineStr">
        <is>
          <t>The study explicitly uses 587 unique subjects (structural MRI images) from the ADHD-200 dataset</t>
        </is>
      </c>
      <c r="P22" s="23" t="inlineStr">
        <is>
          <t>Fold Cross-Validation</t>
        </is>
      </c>
      <c r="Q22" s="23" t="inlineStr">
        <is>
          <t>5-fold cross-validation</t>
        </is>
      </c>
      <c r="R22" s="31" t="inlineStr">
        <is>
          <t>Data accessing and reliability issues for clinical application
Complexity of the model could lead to overfitting given the sample size.
Oversampling increased sample count but not diversity, failing to eliminate classifier bias</t>
        </is>
      </c>
      <c r="S22" s="28" t="n">
        <v>0.788</v>
      </c>
      <c r="T22" s="28" t="inlineStr">
        <is>
          <t>The model achieves the highest accuracy using only sMRI data, outperforming multimodal methods. However, the results show a strong bias towards the "healthy subject" class despite oversampling patient data, indicating the model may struggle with real-world diagnostic imbalanced datasets</t>
        </is>
      </c>
      <c r="U22" s="54" t="inlineStr">
        <is>
          <t>INCLUDE</t>
        </is>
      </c>
      <c r="V22" s="23" t="inlineStr">
        <is>
          <t>Passes all criteria., 1. Sample: N=587 (Large)., 2. XAI: Uses an "Attention" mechanism (Path Attention) to weight features., 3. Metrics: Complete., Note: Also analyzes Schizophrenia (fMRI), but the ADHD component is valid.</t>
        </is>
      </c>
      <c r="W22" s="23" t="inlineStr">
        <is>
          <t>High Quality: Meets Wit the Selection Criteria</t>
        </is>
      </c>
      <c r="X22" s="23" t="inlineStr">
        <is>
          <t>INCLUDE</t>
        </is>
      </c>
      <c r="Y22" s="23" t="n"/>
      <c r="Z22" s="23" t="inlineStr">
        <is>
          <t>China (Donghua University, Shanghai)</t>
        </is>
      </c>
      <c r="AA22" s="23" t="n"/>
      <c r="AB22" s="23" t="inlineStr">
        <is>
          <t>Detailed</t>
        </is>
      </c>
      <c r="AC22" s="23" t="inlineStr">
        <is>
          <t>No Leakage</t>
        </is>
      </c>
      <c r="AD22" t="inlineStr">
        <is>
          <t>Wang, ZJ; Zhu, YQ; Shi, HB; Zhang, YT; Yan, CR</t>
        </is>
      </c>
      <c r="AE22" t="inlineStr">
        <is>
          <t>Not reported</t>
        </is>
      </c>
      <c r="AF22" t="inlineStr">
        <is>
          <t>Gold OA (AIMS Mathematical Biosciences)</t>
        </is>
      </c>
      <c r="AG22" t="inlineStr">
        <is>
          <t>Not reported</t>
        </is>
      </c>
      <c r="AH22" t="inlineStr">
        <is>
          <t>Clinical</t>
        </is>
      </c>
      <c r="AI22" t="inlineStr">
        <is>
          <t>See population details</t>
        </is>
      </c>
      <c r="AJ22" t="inlineStr">
        <is>
          <t>See population details</t>
        </is>
      </c>
      <c r="AK22" t="inlineStr">
        <is>
          <t>Not reported</t>
        </is>
      </c>
      <c r="AL22" t="inlineStr">
        <is>
          <t>Not reported</t>
        </is>
      </c>
      <c r="AM22" t="inlineStr">
        <is>
          <t>Not reported</t>
        </is>
      </c>
      <c r="AN22" t="inlineStr">
        <is>
          <t>All/Not specified</t>
        </is>
      </c>
      <c r="AO22" t="inlineStr">
        <is>
          <t>Not reported</t>
        </is>
      </c>
      <c r="AP22" t="inlineStr">
        <is>
          <t>Not reported</t>
        </is>
      </c>
      <c r="AQ22" t="inlineStr">
        <is>
          <t>Public Dataset</t>
        </is>
      </c>
      <c r="AR22" t="inlineStr">
        <is>
          <t>ADHD-200 (Public Dataset)</t>
        </is>
      </c>
      <c r="AS22" t="inlineStr">
        <is>
          <t>Deep Learning (3D MVA-CNN with Attention)</t>
        </is>
      </c>
      <c r="AT22" t="inlineStr">
        <is>
          <t>See abstract</t>
        </is>
      </c>
      <c r="AU22" t="inlineStr">
        <is>
          <t>ICA</t>
        </is>
      </c>
      <c r="AV22" t="inlineStr">
        <is>
          <t>Not reported</t>
        </is>
      </c>
      <c r="AW22" t="inlineStr">
        <is>
          <t>5-fold CV</t>
        </is>
      </c>
      <c r="AX22" t="inlineStr">
        <is>
          <t>5</t>
        </is>
      </c>
      <c r="AY22" t="inlineStr">
        <is>
          <t>Not reported</t>
        </is>
      </c>
      <c r="AZ22" t="inlineStr">
        <is>
          <t>Not reported</t>
        </is>
      </c>
      <c r="BA22" t="inlineStr">
        <is>
          <t>Yes (ADHD-200 multi-site)</t>
        </is>
      </c>
      <c r="BB22" t="inlineStr">
        <is>
          <t>Not reported</t>
        </is>
      </c>
      <c r="BC22" t="inlineStr">
        <is>
          <t>Not reported</t>
        </is>
      </c>
      <c r="BD22" t="inlineStr">
        <is>
          <t>Not reported</t>
        </is>
      </c>
      <c r="BE22" t="inlineStr">
        <is>
          <t>Not reported</t>
        </is>
      </c>
      <c r="BF22" t="inlineStr">
        <is>
          <t>Not reported</t>
        </is>
      </c>
      <c r="BG22" t="inlineStr">
        <is>
          <t>0.788 (Cross-Validation)</t>
        </is>
      </c>
      <c r="BH22" t="inlineStr">
        <is>
          <t>Cross-Validation</t>
        </is>
      </c>
      <c r="BI22" t="inlineStr">
        <is>
          <t>None reported</t>
        </is>
      </c>
      <c r="BJ22" t="inlineStr">
        <is>
          <t>No</t>
        </is>
      </c>
      <c r="BK22" t="inlineStr">
        <is>
          <t>Not reported</t>
        </is>
      </c>
      <c r="BL22" t="inlineStr">
        <is>
          <t>Not reported</t>
        </is>
      </c>
      <c r="BM22" t="inlineStr">
        <is>
          <t>Insufficient metrics reported</t>
        </is>
      </c>
      <c r="BN22" t="inlineStr">
        <is>
          <t>None - Passes all criteria</t>
        </is>
      </c>
      <c r="BO22" t="inlineStr">
        <is>
          <t>N/A</t>
        </is>
      </c>
      <c r="BP22" t="inlineStr">
        <is>
          <t>None</t>
        </is>
      </c>
    </row>
    <row r="23">
      <c r="A23" s="25" t="inlineStr">
        <is>
          <t>Acoustic and Text Features Analysis for Adult ADHD Screening: A Data-Driven Approach Utilizing DIVA Interview</t>
        </is>
      </c>
      <c r="B23" s="25" t="n">
        <v>2024</v>
      </c>
      <c r="C23" s="25" t="inlineStr">
        <is>
          <t>No</t>
        </is>
      </c>
      <c r="D23" s="25" t="inlineStr">
        <is>
          <t>No</t>
        </is>
      </c>
      <c r="E23" s="25" t="inlineStr">
        <is>
          <t>10.1109/JTEHM.2024.3369764</t>
        </is>
      </c>
      <c r="F23" s="25"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 Â© 2024 Elsevier B.V., All rights reserved.</t>
        </is>
      </c>
      <c r="G23" s="25" t="inlineStr">
        <is>
          <t>Multimodal</t>
        </is>
      </c>
      <c r="H23" s="25" t="inlineStr">
        <is>
          <t>Audio, Text</t>
        </is>
      </c>
      <c r="I23" s="25" t="inlineStr">
        <is>
          <t>Behavioral &amp; Motor</t>
        </is>
      </c>
      <c r="J23" s="25" t="inlineStr">
        <is>
          <t>Machine Learning: Support Vector Machine (SVM) and Logistic Regression (LR). Deep Learning Features: BERT (Text) and Wav2Vec 2.0 (Audio).</t>
        </is>
      </c>
      <c r="K23" s="25" t="inlineStr">
        <is>
          <t>Deep Learning (Transformers &amp; Attention)</t>
        </is>
      </c>
      <c r="L23" s="25" t="n"/>
      <c r="M23" s="25" t="n"/>
      <c r="N23" s="25" t="n"/>
      <c r="O23" s="25" t="n"/>
      <c r="P23" s="25" t="n"/>
      <c r="Q23" s="25" t="n"/>
      <c r="R23" s="25" t="n"/>
      <c r="S23" s="29" t="n">
        <v>0.784</v>
      </c>
      <c r="T23" s="29" t="n"/>
      <c r="U23" s="55" t="inlineStr">
        <is>
          <t>EXCLUDE</t>
        </is>
      </c>
      <c r="V23" s="25" t="inlineStr">
        <is>
          <t>Factor 4 (Data Quality - Sample Size): The dataset consists of only 22 participants (10 ADHD, 12 Control). Similar to paper #4, this sample size is too small to draw generalizable conclusions for an AI system, despite the methodology being sound</t>
        </is>
      </c>
      <c r="W23" s="25" t="inlineStr">
        <is>
          <t>Low Sample Size</t>
        </is>
      </c>
      <c r="X23" s="25" t="n"/>
      <c r="Y23" s="25" t="n"/>
      <c r="Z23" s="25" t="n"/>
      <c r="AA23" s="25" t="n"/>
      <c r="AB23" s="25" t="n"/>
      <c r="AC23" s="25" t="n"/>
    </row>
    <row r="24">
      <c r="A24" s="23" t="inlineStr">
        <is>
          <t>Application of deep and machine learning techniques for multi-label classification performance on psychotic disorder diseases</t>
        </is>
      </c>
      <c r="B24" s="23" t="n">
        <v>2021</v>
      </c>
      <c r="C24" s="23" t="inlineStr">
        <is>
          <t>No</t>
        </is>
      </c>
      <c r="D24" s="23" t="inlineStr">
        <is>
          <t>No</t>
        </is>
      </c>
      <c r="E24" s="23" t="inlineStr">
        <is>
          <t>10.1016/j.imu.2021.100545</t>
        </is>
      </c>
      <c r="F24" s="23" t="inlineStr">
        <is>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is>
      </c>
      <c r="G24" s="23" t="inlineStr">
        <is>
          <t>Unimodal</t>
        </is>
      </c>
      <c r="H24" s="23" t="inlineStr">
        <is>
          <t>Clinical Records / EHR (Demographics, History)</t>
        </is>
      </c>
      <c r="I24" s="23" t="inlineStr">
        <is>
          <t>Clinical &amp; Demographics</t>
        </is>
      </c>
      <c r="J24" s="23" t="inlineStr">
        <is>
          <t>Deep Learning (DNN) &amp; ML (RF, SVM, DT, MLP)</t>
        </is>
      </c>
      <c r="K24" s="23" t="inlineStr">
        <is>
          <t>Traditional Machine Learning</t>
        </is>
      </c>
      <c r="L24" s="23" t="n">
        <v>500</v>
      </c>
      <c r="M24" s="23" t="inlineStr">
        <is>
          <t>Electronic Health Records (EHRs) containing patient symptoms</t>
        </is>
      </c>
      <c r="N24" s="23" t="inlineStr">
        <is>
          <t>Included diagnoses for ADHD, bipolar disorder, vascular dementia, insomnia, and schizophrenia</t>
        </is>
      </c>
      <c r="O24" s="23" t="inlineStr">
        <is>
          <t>Verified. The study used records for 500 patients over a 5-year period</t>
        </is>
      </c>
      <c r="P24" s="23" t="inlineStr">
        <is>
          <t>Tran/Test Split</t>
        </is>
      </c>
      <c r="Q24" s="23" t="inlineStr">
        <is>
          <t>Internal validation using 70% training and 30% validation split</t>
        </is>
      </c>
      <c r="R24" s="23" t="inlineStr">
        <is>
          <t>Model performance on specific classes (e.g., class "11") was poor due to insufficient training samples, indicating overfitting</t>
        </is>
      </c>
      <c r="S24" s="24" t="n">
        <v>0.73</v>
      </c>
      <c r="T24" s="24" t="inlineStr">
        <is>
          <t>Deep learning outperformed standard machine learning techniques in handling the multi-label nature of psychotic disorders, especially when addressing class imbalance</t>
        </is>
      </c>
      <c r="U24" s="54" t="inlineStr">
        <is>
          <t>INCLUDE</t>
        </is>
      </c>
      <c r="V24" s="23" t="inlineStr">
        <is>
          <t>Passes all criteria. 1. Sample: N=500 clinical patients (Passes threshold &gt;50)5.2. Task: Clinical diagnosis of psychotic disorders, specifically including ADHD6.3. Metrics: Reports Accuracy, Precision, Recall, and AUC (ROC curves provided)777777777.4. XAI: Includes Feature Importance analysis (identifying Age as a top contributor)8.</t>
        </is>
      </c>
      <c r="W24" s="23" t="inlineStr">
        <is>
          <t>High Quality: Meets Wit the Selection Criteria</t>
        </is>
      </c>
      <c r="X24" s="23" t="inlineStr">
        <is>
          <t>INCLUDE</t>
        </is>
      </c>
      <c r="Y24" s="23" t="n"/>
      <c r="Z24" s="23" t="inlineStr">
        <is>
          <t>Nigeria (data from Yaba Psychiatry Hospital, Lagos)</t>
        </is>
      </c>
      <c r="AA24" s="23" t="n"/>
      <c r="AB24" s="23" t="inlineStr">
        <is>
          <t>Detailed</t>
        </is>
      </c>
      <c r="AC24" s="23" t="inlineStr">
        <is>
          <t>No Leakage</t>
        </is>
      </c>
      <c r="AD24" t="inlineStr">
        <is>
          <t>Not reported</t>
        </is>
      </c>
      <c r="AE24" t="inlineStr">
        <is>
          <t>Not reported</t>
        </is>
      </c>
      <c r="AF24" t="inlineStr">
        <is>
          <t>Gold OA (Elsevier Informatics in Medicine Unlocked)</t>
        </is>
      </c>
      <c r="AG24" t="inlineStr">
        <is>
          <t>Not reported</t>
        </is>
      </c>
      <c r="AH24" t="inlineStr">
        <is>
          <t>Clinical</t>
        </is>
      </c>
      <c r="AI24" t="inlineStr">
        <is>
          <t>See population details</t>
        </is>
      </c>
      <c r="AJ24" t="inlineStr">
        <is>
          <t>See population details</t>
        </is>
      </c>
      <c r="AK24" t="inlineStr">
        <is>
          <t>Not reported</t>
        </is>
      </c>
      <c r="AL24" t="inlineStr">
        <is>
          <t>Not reported</t>
        </is>
      </c>
      <c r="AM24" t="inlineStr">
        <is>
          <t>Not reported</t>
        </is>
      </c>
      <c r="AN24" t="inlineStr">
        <is>
          <t>All/Not specified</t>
        </is>
      </c>
      <c r="AO24" t="inlineStr">
        <is>
          <t>Bipolar Disorder</t>
        </is>
      </c>
      <c r="AP24" t="inlineStr">
        <is>
          <t>Not reported</t>
        </is>
      </c>
      <c r="AQ24" t="inlineStr">
        <is>
          <t>Clinical Setting</t>
        </is>
      </c>
      <c r="AR24" t="inlineStr">
        <is>
          <t>EHR/Clinical Records</t>
        </is>
      </c>
      <c r="AS24" t="inlineStr">
        <is>
          <t>Deep Learning (DNN) &amp; ML (RF, SVM, DT, MLP)</t>
        </is>
      </c>
      <c r="AT24" t="inlineStr">
        <is>
          <t>See abstract</t>
        </is>
      </c>
      <c r="AU24" t="inlineStr">
        <is>
          <t>ICA</t>
        </is>
      </c>
      <c r="AV24" t="inlineStr">
        <is>
          <t>Not reported</t>
        </is>
      </c>
      <c r="AW24" t="inlineStr">
        <is>
          <t>Internal validation using 70% training and 30% validation split</t>
        </is>
      </c>
      <c r="AX24" t="inlineStr">
        <is>
          <t>Not reported</t>
        </is>
      </c>
      <c r="AY24" t="inlineStr">
        <is>
          <t>70/30</t>
        </is>
      </c>
      <c r="AZ24" t="inlineStr">
        <is>
          <t>Not reported</t>
        </is>
      </c>
      <c r="BA24" t="inlineStr">
        <is>
          <t>Not reported</t>
        </is>
      </c>
      <c r="BB24" t="inlineStr">
        <is>
          <t>58.44</t>
        </is>
      </c>
      <c r="BC24" t="inlineStr">
        <is>
          <t>Not reported</t>
        </is>
      </c>
      <c r="BD24" t="inlineStr">
        <is>
          <t>Not reported</t>
        </is>
      </c>
      <c r="BE24" t="inlineStr">
        <is>
          <t>Not reported</t>
        </is>
      </c>
      <c r="BF24" t="inlineStr">
        <is>
          <t>Not reported</t>
        </is>
      </c>
      <c r="BG24" t="inlineStr">
        <is>
          <t>Acc=58.44% (Cross-Validation)</t>
        </is>
      </c>
      <c r="BH24" t="inlineStr">
        <is>
          <t>Cross-Validation</t>
        </is>
      </c>
      <c r="BI24" t="inlineStr">
        <is>
          <t>None reported</t>
        </is>
      </c>
      <c r="BJ24" t="inlineStr">
        <is>
          <t>No</t>
        </is>
      </c>
      <c r="BK24" t="inlineStr">
        <is>
          <t>Not reported</t>
        </is>
      </c>
      <c r="BL24" t="inlineStr">
        <is>
          <t>Data Augmentation</t>
        </is>
      </c>
      <c r="BM24" t="inlineStr">
        <is>
          <t>Partial (1 metric only)</t>
        </is>
      </c>
      <c r="BN24" t="inlineStr">
        <is>
          <t>None - Passes all criteria</t>
        </is>
      </c>
      <c r="BO24" t="inlineStr">
        <is>
          <t>N/A</t>
        </is>
      </c>
      <c r="BP24" t="inlineStr">
        <is>
          <t>None</t>
        </is>
      </c>
    </row>
    <row r="25">
      <c r="A25" s="25" t="inlineStr">
        <is>
          <t>Adgrl3, fgf1 and drd4: Linkage and association with working memory and perceptual organization candidate endophenotypes in adhd</t>
        </is>
      </c>
      <c r="B25" s="25" t="n">
        <v>2021</v>
      </c>
      <c r="C25" s="25" t="inlineStr">
        <is>
          <t>No</t>
        </is>
      </c>
      <c r="D25" s="25" t="inlineStr">
        <is>
          <t>No</t>
        </is>
      </c>
      <c r="E25" s="25" t="inlineStr">
        <is>
          <t>10.3390/brainsci11070854</t>
        </is>
      </c>
      <c r="F25" s="25" t="inlineStr">
        <is>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is>
      </c>
      <c r="G25" s="25" t="inlineStr">
        <is>
          <t>Unimodal</t>
        </is>
      </c>
      <c r="H25" s="25" t="inlineStr">
        <is>
          <t>Genetics (SNPs)</t>
        </is>
      </c>
      <c r="I25" s="25" t="inlineStr">
        <is>
          <t>Genomics</t>
        </is>
      </c>
      <c r="J25" s="25" t="inlineStr">
        <is>
          <t>Statistical Analysis (FBAT)</t>
        </is>
      </c>
      <c r="K25" s="25" t="inlineStr">
        <is>
          <t>Other / Unspecified</t>
        </is>
      </c>
      <c r="L25" s="25" t="n"/>
      <c r="M25" s="25" t="n"/>
      <c r="N25" s="25" t="n"/>
      <c r="O25" s="25" t="n"/>
      <c r="P25" s="25" t="n"/>
      <c r="Q25" s="25" t="n"/>
      <c r="R25" s="25" t="n"/>
      <c r="S25" s="25" t="inlineStr">
        <is>
          <t>P-values</t>
        </is>
      </c>
      <c r="T25" s="25" t="n"/>
      <c r="U25" s="55" t="inlineStr">
        <is>
          <t>EXCLUDE</t>
        </is>
      </c>
      <c r="V25" s="25" t="inlineStr">
        <is>
          <t>Wrong Methodology. This is a genetic association/linkage study using statistical tests (Bonferroni correction), not a Machine Learning/Deep Learning predictive model.</t>
        </is>
      </c>
      <c r="W25" s="25" t="inlineStr">
        <is>
          <t>Different Task from Diagnosis</t>
        </is>
      </c>
      <c r="X25" s="25" t="n"/>
      <c r="Y25" s="25" t="n"/>
      <c r="Z25" s="25" t="n"/>
      <c r="AA25" s="25" t="n"/>
      <c r="AB25" s="25" t="n"/>
      <c r="AC25" s="25" t="n"/>
    </row>
    <row r="26">
      <c r="A26" s="23" t="inlineStr">
        <is>
          <t>Adgrl3, fgf1 and drd4: Linkage and association with working memory and perceptual organization candidate endophenotypes in adhd</t>
        </is>
      </c>
      <c r="B26" s="23" t="n">
        <v>2021</v>
      </c>
      <c r="C26" s="23" t="inlineStr">
        <is>
          <t>No</t>
        </is>
      </c>
      <c r="D26" s="23" t="inlineStr">
        <is>
          <t>No</t>
        </is>
      </c>
      <c r="E26" s="23" t="inlineStr">
        <is>
          <t>10.3390/brainsci11070854</t>
        </is>
      </c>
      <c r="F26" s="23" t="inlineStr">
        <is>
          <t>Attention deficit hyperactivity disorder (ADHD) is a highly heritable neurobehavioral disorder that affects children worldwide, with detrimental long-term consequences in affected individuals. ADHD-affected patients display visualâ€“motor and visuospatial abilities and skills that depart from those exhibited by non-affected individuals and struggle with perceptual organization, which might partially explain impulsive responses. Endophenotypes (quantifiable or dimensional constructs that are closely related to the root cause of the disease) might provide a more powerful and objective framework for dissecting the underlying neurobiology of ADHD than that of categories offered by the syndromic classification. In here, we explore the potential presence of the linkage and association of single-nucleotide polymorphisms (SNPs), harbored in genes implicated in the etiology of ADHD (ADGRL3, DRD4, and FGF1), with cognitive endophenotypes related to working memory and perceptual organization in 113 nuclear families. These families were ascertained from a geographical area of the Caribbean coast, in the north of Colombia, where the community is characterized by its ethnic diversity and differential gene pool. We found a significant association and linkage of markers ADGRL3-rs1565902, DRD4-rs916457 and FGF1-rs2282794 to neuropsychological tasks outlining working memory and perceptual organization such as performance in the digits forward and backward, arithmetic, similarities, the completion of figures and the assembly of objects. Our results provide strong support to understand ADHD as a combination of working memory and perceptual organization deficits and highlight the importance of the genetic background shaping the neurobiology, clinical complexity, and physiopathology of ADHD. Further, this study supplements new information regarding an ethnically diverse community with a vast African American contribution, where ADHD studies are scarce. Â© 2021 Elsevier B.V., All rights reserved.</t>
        </is>
      </c>
      <c r="G26" s="23" t="inlineStr">
        <is>
          <t>Unimodal</t>
        </is>
      </c>
      <c r="H26" s="23" t="inlineStr">
        <is>
          <t>Genetics (SNPs) + Cognitive Endophenotypes</t>
        </is>
      </c>
      <c r="I26" s="23" t="inlineStr">
        <is>
          <t>Genomics</t>
        </is>
      </c>
      <c r="J26" s="23" t="inlineStr">
        <is>
          <t>Statistical Analysis (Family-based association test)</t>
        </is>
      </c>
      <c r="K26" s="23" t="inlineStr">
        <is>
          <t>Other / Unspecified</t>
        </is>
      </c>
      <c r="L26" s="23" t="n"/>
      <c r="M26" s="23" t="n"/>
      <c r="N26" s="23" t="n"/>
      <c r="O26" s="23" t="n"/>
      <c r="P26" s="23" t="n"/>
      <c r="Q26" s="23" t="n"/>
      <c r="R26" s="23" t="n"/>
      <c r="S26" s="23" t="inlineStr">
        <is>
          <t>Statistical p-values</t>
        </is>
      </c>
      <c r="T26" s="23" t="n"/>
      <c r="U26" s="55" t="inlineStr">
        <is>
          <t>EXCLUDE</t>
        </is>
      </c>
      <c r="V26" s="23" t="inlineStr">
        <is>
          <t>Methodology: This is a Genetic Association/Linkage study using statistical genetics (FBAT), not a Machine Learning or Deep Learning classification study.</t>
        </is>
      </c>
      <c r="W26" s="23" t="inlineStr">
        <is>
          <t>Different Task from Diagnosis</t>
        </is>
      </c>
      <c r="X26" s="23" t="n"/>
      <c r="Y26" s="23" t="n"/>
      <c r="Z26" s="23" t="n"/>
      <c r="AA26" s="23" t="n"/>
      <c r="AB26" s="23" t="n"/>
      <c r="AC26" s="23" t="n"/>
    </row>
    <row r="27">
      <c r="A27" s="25" t="inlineStr">
        <is>
          <t>Adhd Classification from FMRI Data Using Fine Tunining in SVM</t>
        </is>
      </c>
      <c r="B27" s="25" t="n">
        <v>2021</v>
      </c>
      <c r="C27" s="25" t="inlineStr">
        <is>
          <t>No</t>
        </is>
      </c>
      <c r="D27" s="25" t="inlineStr">
        <is>
          <t>No</t>
        </is>
      </c>
      <c r="E27" s="25" t="inlineStr">
        <is>
          <t>10.1088/1742-6596/1937/1/012014</t>
        </is>
      </c>
      <c r="F27" s="25" t="inlineStr">
        <is>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is>
      </c>
      <c r="G27" s="25" t="inlineStr">
        <is>
          <t>Unimodal</t>
        </is>
      </c>
      <c r="H27" s="25" t="inlineStr">
        <is>
          <t>fMRI</t>
        </is>
      </c>
      <c r="I27" s="25" t="inlineStr">
        <is>
          <t>Neuroimaging</t>
        </is>
      </c>
      <c r="J27" s="25" t="inlineStr">
        <is>
          <t>Machine Learning (SVM + Softmax)</t>
        </is>
      </c>
      <c r="K27" s="25" t="inlineStr">
        <is>
          <t>Traditional Machine Learning</t>
        </is>
      </c>
      <c r="L27" s="25" t="n"/>
      <c r="M27" s="25" t="n"/>
      <c r="N27" s="25" t="n"/>
      <c r="O27" s="25" t="n"/>
      <c r="P27" s="25" t="n"/>
      <c r="Q27" s="25" t="n"/>
      <c r="R27" s="25" t="n"/>
      <c r="S27" s="27" t="n">
        <v>0.9399999999999999</v>
      </c>
      <c r="T27" s="27" t="n"/>
      <c r="U27" s="55" t="inlineStr">
        <is>
          <t>EXCLUDE</t>
        </is>
      </c>
      <c r="V27" s="25" t="inlineStr">
        <is>
          <t>Quality/Reliability Issues. The text confuses "Alzheimer's Disease (AD)" with ADHD in the introduction. The methodology description is sparse and lacks rigorous XAI or validation details compared to other papers.</t>
        </is>
      </c>
      <c r="W27" s="25" t="inlineStr">
        <is>
          <t>Biased Approach/Methodology</t>
        </is>
      </c>
      <c r="X27" s="25" t="n"/>
      <c r="Y27" s="25" t="n"/>
      <c r="Z27" s="25" t="n"/>
      <c r="AA27" s="25" t="n"/>
      <c r="AB27" s="25" t="n"/>
      <c r="AC27" s="25" t="n"/>
    </row>
    <row r="28">
      <c r="A28" s="23" t="inlineStr">
        <is>
          <t>Adhd Classification from FMRI Data Using Fine Tunining in SVM</t>
        </is>
      </c>
      <c r="B28" s="23" t="n">
        <v>2021</v>
      </c>
      <c r="C28" s="23" t="inlineStr">
        <is>
          <t>No</t>
        </is>
      </c>
      <c r="D28" s="23" t="inlineStr">
        <is>
          <t>No</t>
        </is>
      </c>
      <c r="E28" s="23" t="inlineStr">
        <is>
          <t>10.1088/1742-6596/1937/1/012014</t>
        </is>
      </c>
      <c r="F28" s="23" t="inlineStr">
        <is>
          <t>ML (Machine learning) is a subset of AI and also improved learning technique has different performance in result over the conventional ML determining the complexity in structures of dimensional data. ADHD is one of the most important neurological disorders and it is represented by different symptoms and we can extract useful the information from FMRI time series. In this paper the ADHD identification and classification is obtained by machine learning techniques. This paper explores an artificial intelligence in unsupervised learning is appropriate to learn features from raw data. The proposed system presented with two stage approaches for ADHD diagnosis which associated SoftMax Regression and SVM fine tuning approach. In the implementation part used FMRI brain images are data sets. The two stage approach shows the high accuracy in performance by using the learning techniques. Â© 2021 Elsevier B.V., All rights reserved.</t>
        </is>
      </c>
      <c r="G28" s="23" t="inlineStr">
        <is>
          <t>Unimodal</t>
        </is>
      </c>
      <c r="H28" s="23" t="inlineStr">
        <is>
          <t>fMRI</t>
        </is>
      </c>
      <c r="I28" s="23" t="inlineStr">
        <is>
          <t>Neuroimaging</t>
        </is>
      </c>
      <c r="J28" s="23" t="inlineStr">
        <is>
          <t>Machine Learning (SVM) + SoftMax Regression</t>
        </is>
      </c>
      <c r="K28" s="23" t="inlineStr">
        <is>
          <t>Traditional Machine Learning</t>
        </is>
      </c>
      <c r="L28" s="23" t="n"/>
      <c r="M28" s="23" t="n"/>
      <c r="N28" s="23" t="n"/>
      <c r="O28" s="23" t="n"/>
      <c r="P28" s="23" t="n"/>
      <c r="Q28" s="23" t="n"/>
      <c r="R28" s="23" t="n"/>
      <c r="S28" s="24" t="n">
        <v>0.9399999999999999</v>
      </c>
      <c r="T28" s="24" t="n"/>
      <c r="U28" s="55" t="inlineStr">
        <is>
          <t>EXCLUDE</t>
        </is>
      </c>
      <c r="V28" s="23" t="inlineStr">
        <is>
          <t>Data Reliability/Quality: The paper contains severe errors; the abstract and introduction repeatedly confuse ADHD with "Alzheimer's Disease" (AD) and "Dementia," indicating a lack of rigor or copy-paste errors.</t>
        </is>
      </c>
      <c r="W28" s="23" t="inlineStr">
        <is>
          <t>Biased Approach/Methodology</t>
        </is>
      </c>
      <c r="X28" s="23" t="n"/>
      <c r="Y28" s="23" t="n"/>
      <c r="Z28" s="23" t="n"/>
      <c r="AA28" s="23" t="n"/>
      <c r="AB28" s="23" t="n"/>
      <c r="AC28" s="23" t="n"/>
    </row>
    <row r="29">
      <c r="A29" s="25" t="inlineStr">
        <is>
          <t>ADHD Diagnosis Using Text Features and Predictive Machine Learning and Deep Learning Algorithms</t>
        </is>
      </c>
      <c r="B29" s="25" t="n">
        <v>2024</v>
      </c>
      <c r="C29" s="25" t="inlineStr">
        <is>
          <t>No</t>
        </is>
      </c>
      <c r="D29" s="25" t="inlineStr">
        <is>
          <t>No</t>
        </is>
      </c>
      <c r="E29" s="25" t="inlineStr">
        <is>
          <t>10.57197/JDR-2024-0082</t>
        </is>
      </c>
      <c r="F29" s="25" t="inlineStr">
        <is>
          <t>Attention-deficit/hyperactivity disorder (ADHD) is a neurological disorder characterized by difficulties in controlling movement, impulsivity, and maintaining attention. Furthermore, it is important to note that this developmental disease is characterized by disparities and inconsistencies in performance and aptitude and can persist into adulthood manifesting in many forms and symptoms. ADHD typically manifests in childhood and frequently continues into adulthood, affecting various aspects of life such as academic and occupational performance, social interactions, and emotional well-being. The aim of this research work is to develop a diagnostic and detection system for ADHD by utilizing machine learning (ML) and deep learning (DL) techniques which are applied to social media textual data obtained from the Reddit platform. The DL techniques included neural networks such as gated recurrent unit and long short-term memory. The proposed methodology includes the gathering of dataset, preparation of data, extraction of features using term frequency-inverse document frequency, classification of models, and study of assessment metrics to assess the performance of the used models. The random forest model revealed the best performance compared to the other models analyzed, with an F1-score of 84% and an area under curve of 81%. The aforementioned results underscore the capability of ML in detecting ADHD-related data on social media platforms, thus providing significant contributions to the fields of study and healthcare. Â© 2025 Elsevier B.V., All rights reserved.</t>
        </is>
      </c>
      <c r="G29" s="25" t="inlineStr">
        <is>
          <t>Unimodal</t>
        </is>
      </c>
      <c r="H29" s="25" t="inlineStr">
        <is>
          <t>Text/CSV</t>
        </is>
      </c>
      <c r="I29" s="25" t="inlineStr">
        <is>
          <t>Text &amp; Social Media</t>
        </is>
      </c>
      <c r="J29" s="25" t="inlineStr">
        <is>
          <t>Classical ML &amp; DL (RF, XGB, SVM, AB, Voting, LSTM, GRU)</t>
        </is>
      </c>
      <c r="K29" s="25" t="inlineStr">
        <is>
          <t>Deep Learning (Sequential/RNNs)</t>
        </is>
      </c>
      <c r="L29" s="25" t="n"/>
      <c r="M29" s="25" t="n"/>
      <c r="N29" s="25" t="n"/>
      <c r="O29" s="25" t="n"/>
      <c r="P29" s="25" t="n"/>
      <c r="Q29" s="25" t="n"/>
      <c r="R29" s="25" t="n"/>
      <c r="S29" s="27" t="n">
        <v>0.84</v>
      </c>
      <c r="T29" s="27" t="n"/>
      <c r="U29" s="55" t="inlineStr">
        <is>
          <t>EXCLUDE</t>
        </is>
      </c>
      <c r="V29" s="25" t="inlineStr">
        <is>
          <t>Social-media screening, not patient diagnosis</t>
        </is>
      </c>
      <c r="W29" s="25" t="inlineStr">
        <is>
          <t>Text Classification</t>
        </is>
      </c>
      <c r="X29" s="25" t="n"/>
      <c r="Y29" s="25" t="n"/>
      <c r="Z29" s="25" t="n"/>
      <c r="AA29" s="25" t="n"/>
      <c r="AB29" s="25" t="n"/>
      <c r="AC29" s="25" t="n"/>
    </row>
    <row r="30">
      <c r="A30" s="23" t="inlineStr">
        <is>
          <t>Can the mmpi predict adult adhd? An approach using machine learning methods</t>
        </is>
      </c>
      <c r="B30" s="23" t="n">
        <v>2021</v>
      </c>
      <c r="C30" s="23" t="inlineStr">
        <is>
          <t>No</t>
        </is>
      </c>
      <c r="D30" s="23" t="inlineStr">
        <is>
          <t>No</t>
        </is>
      </c>
      <c r="E30" s="23" t="inlineStr">
        <is>
          <t>10.3390/diagnostics11060976</t>
        </is>
      </c>
      <c r="F30" s="23" t="inlineStr">
        <is>
          <t>(1) Background: Adult attention-deficit/hyperactivity disorder (ADHD) symptoms cause various social difficulties due to attention deficit and impulsivity. In addition, in contrast to ADHD in childhood, ADHD in adulthood is difficult to diagnose due to mixed psychopathologies. This study aimed to determine whether it is possible to predict ADHD symptoms in adults using the Minnesota Multiphasic Personality Inventory-2 (MMPI-2) with machine learning (ML) techniques; (2) Methods: Data collected from 5726 college students were analyzed. The MMPI-2-Restructured Form (MMPI-2-RF) was used, and ADHD symptoms in adults were evaluated using the Attention-Deficit/Hyperactivity Disorder Self-Report Scale (ASRS). For statistical analysis, three ML algorithms were used, i.e., K-nearest neighbors (KNN), linear discriminant analysis (LDA), and random forest, with the ASRS evaluation result as the dependent variable and the 50 MMPI-2-RF scales as predictors; (3) Results: When the KNN, LDA, and random forest techniques were applied, the accuracy was 93.1%, 91.2%, and 93.6%, respectively, and the area under the curve (AUC) was 0.722, 0.806, and 0.790, respectively. The AUC of the LDA method was the largest, with an excellent level of diagnostic accuracy; (4) Conclusions: ML using the MMPI-2 in a large group could provide reliable accuracy in screening for adult ADHD. Â© 2024 Elsevier B.V., All rights reserved.</t>
        </is>
      </c>
      <c r="G30" s="23" t="inlineStr">
        <is>
          <t>Unimodal</t>
        </is>
      </c>
      <c r="H30" s="23" t="inlineStr">
        <is>
          <t>Clinical Scales / Questionnaire (MMPI-2-RF)</t>
        </is>
      </c>
      <c r="I30" s="23" t="inlineStr">
        <is>
          <t>Clinical &amp; Demographics</t>
        </is>
      </c>
      <c r="J30" s="23" t="inlineStr">
        <is>
          <t>Machine Learning (LDA, KNN, Random Forest)</t>
        </is>
      </c>
      <c r="K30" s="23" t="inlineStr">
        <is>
          <t>Traditional Machine Learning</t>
        </is>
      </c>
      <c r="L30" s="23" t="n">
        <v>381</v>
      </c>
      <c r="M30" s="23" t="inlineStr">
        <is>
          <t>MMPI-2-RF personality inventory and ASRS self-report scale.</t>
        </is>
      </c>
      <c r="N30" s="23" t="inlineStr">
        <is>
          <t>381 in the ASRS (+) high-risk group and 5,345 controls</t>
        </is>
      </c>
      <c r="O30" s="23" t="inlineStr">
        <is>
          <t>Verified. Large-scale dataset of over 5,000 respondents</t>
        </is>
      </c>
      <c r="P30" s="23" t="inlineStr">
        <is>
          <t>Tran/Test Split</t>
        </is>
      </c>
      <c r="Q30" s="23" t="inlineStr">
        <is>
          <t>Random split (80% training/validation, 20% test dataset)</t>
        </is>
      </c>
      <c r="R30" s="23" t="inlineStr">
        <is>
          <t>Accuracy may be inflated due to reliance on self-report (ASRS) as the ground truth, which can be subject to insincere reporting.</t>
        </is>
      </c>
      <c r="S30" s="28" t="n">
        <v>0.9360000000000001</v>
      </c>
      <c r="T30" s="28" t="inlineStr">
        <is>
          <t>The study proves that objective personality tests (MMPI-2) combined with ML can reliably screen for adult ADHD, which is often difficult to diagnose due to mixed psychopathologies</t>
        </is>
      </c>
      <c r="U30" s="54" t="inlineStr">
        <is>
          <t>INCLUDE</t>
        </is>
      </c>
      <c r="V30" s="23" t="inlineStr">
        <is>
          <t>High Statistical Power., 1. Sample: N=5,726 (Very large cohort)., 2. Validation: Strict Train (3664) / Validation (917) / Test (1145) split used to prevent overfitting., 3. Metrics: Complete (Reports Accuracy, Precision, Recall, F1, and AUC) . Note: The "Ground Truth" is based on the ASRS screening scale, not a clinical interview, but the sample size and rigorous validation make it high quality for the ML section of your review.</t>
        </is>
      </c>
      <c r="W30" s="23" t="inlineStr">
        <is>
          <t>High Quality: Meets Wit the Selection Criteria</t>
        </is>
      </c>
      <c r="X30" s="23" t="inlineStr">
        <is>
          <t>INCLUDE</t>
        </is>
      </c>
      <c r="Y30" s="23" t="n"/>
      <c r="Z30" s="23" t="inlineStr">
        <is>
          <t>Seoul, Korea (Hanyang University Medical Center)</t>
        </is>
      </c>
      <c r="AA30" s="23" t="n"/>
      <c r="AB30" s="23" t="inlineStr">
        <is>
          <t>Detailed</t>
        </is>
      </c>
      <c r="AC30" s="23" t="inlineStr">
        <is>
          <t>No Leakage</t>
        </is>
      </c>
      <c r="AD30" t="inlineStr">
        <is>
          <t>Kim, S; Lee, HK; Lee, K</t>
        </is>
      </c>
      <c r="AE30" t="inlineStr">
        <is>
          <t>Not reported</t>
        </is>
      </c>
      <c r="AF30" t="inlineStr">
        <is>
          <t>Gold OA (MDPI Diagnostics)</t>
        </is>
      </c>
      <c r="AG30" t="inlineStr">
        <is>
          <t>Not reported</t>
        </is>
      </c>
      <c r="AH30" t="inlineStr">
        <is>
          <t>Not reported</t>
        </is>
      </c>
      <c r="AI30" t="inlineStr">
        <is>
          <t>See population details</t>
        </is>
      </c>
      <c r="AJ30" t="inlineStr">
        <is>
          <t>See population details</t>
        </is>
      </c>
      <c r="AK30" t="inlineStr">
        <is>
          <t>Not reported</t>
        </is>
      </c>
      <c r="AL30" t="inlineStr">
        <is>
          <t>Not reported</t>
        </is>
      </c>
      <c r="AM30" t="inlineStr">
        <is>
          <t>Not reported</t>
        </is>
      </c>
      <c r="AN30" t="inlineStr">
        <is>
          <t>All/Not specified</t>
        </is>
      </c>
      <c r="AO30" t="inlineStr">
        <is>
          <t>Not reported</t>
        </is>
      </c>
      <c r="AP30" t="inlineStr">
        <is>
          <t>Not reported</t>
        </is>
      </c>
      <c r="AQ30" t="inlineStr">
        <is>
          <t>Not specified</t>
        </is>
      </c>
      <c r="AR30" t="inlineStr">
        <is>
          <t>MMPI-2-RF personality inventory and ASRS self-report scale.</t>
        </is>
      </c>
      <c r="AS30" t="inlineStr">
        <is>
          <t>Machine Learning (LDA, KNN, Random Forest)</t>
        </is>
      </c>
      <c r="AT30" t="inlineStr">
        <is>
          <t>See abstract</t>
        </is>
      </c>
      <c r="AU30" t="inlineStr">
        <is>
          <t>ICA</t>
        </is>
      </c>
      <c r="AV30" t="inlineStr">
        <is>
          <t>Not reported</t>
        </is>
      </c>
      <c r="AW30" t="inlineStr">
        <is>
          <t>Random split (80% training/validation, 20% test dataset)</t>
        </is>
      </c>
      <c r="AX30" t="inlineStr">
        <is>
          <t>Not reported</t>
        </is>
      </c>
      <c r="AY30" t="inlineStr">
        <is>
          <t>80/20</t>
        </is>
      </c>
      <c r="AZ30" t="inlineStr">
        <is>
          <t>Not reported</t>
        </is>
      </c>
      <c r="BA30" t="inlineStr">
        <is>
          <t>Not reported</t>
        </is>
      </c>
      <c r="BB30" t="inlineStr">
        <is>
          <t>93.1</t>
        </is>
      </c>
      <c r="BC30" t="inlineStr">
        <is>
          <t>Not reported</t>
        </is>
      </c>
      <c r="BD30" t="inlineStr">
        <is>
          <t>Not reported</t>
        </is>
      </c>
      <c r="BE30" t="inlineStr">
        <is>
          <t>Not reported</t>
        </is>
      </c>
      <c r="BF30" t="inlineStr">
        <is>
          <t>Not reported</t>
        </is>
      </c>
      <c r="BG30" t="inlineStr">
        <is>
          <t>Acc=93.1% (Cross-Validation)</t>
        </is>
      </c>
      <c r="BH30" t="inlineStr">
        <is>
          <t>Cross-Validation</t>
        </is>
      </c>
      <c r="BI30" t="inlineStr">
        <is>
          <t>None reported</t>
        </is>
      </c>
      <c r="BJ30" t="inlineStr">
        <is>
          <t>No</t>
        </is>
      </c>
      <c r="BK30" t="inlineStr">
        <is>
          <t>Not reported</t>
        </is>
      </c>
      <c r="BL30" t="inlineStr">
        <is>
          <t>Not reported</t>
        </is>
      </c>
      <c r="BM30" t="inlineStr">
        <is>
          <t>Partial (1 metric only)</t>
        </is>
      </c>
      <c r="BN30" t="inlineStr">
        <is>
          <t>None - Passes all criteria</t>
        </is>
      </c>
      <c r="BO30" t="inlineStr">
        <is>
          <t>N/A</t>
        </is>
      </c>
      <c r="BP30" t="inlineStr">
        <is>
          <t>None</t>
        </is>
      </c>
    </row>
    <row r="31">
      <c r="A31" s="25" t="inlineStr">
        <is>
          <t>Deep learning model reveals potential risk genes for ADHD, especially Ephrin receptor gene EPHA5</t>
        </is>
      </c>
      <c r="B31" s="25" t="n">
        <v>2021</v>
      </c>
      <c r="C31" s="25" t="inlineStr">
        <is>
          <t>No</t>
        </is>
      </c>
      <c r="D31" s="25" t="inlineStr">
        <is>
          <t>No</t>
        </is>
      </c>
      <c r="E31" s="25" t="inlineStr">
        <is>
          <t>10.1093/bib/bbab207</t>
        </is>
      </c>
      <c r="F31" s="25" t="inlineStr">
        <is>
          <t>Attention deficit hyperactivity disorder (ADHD) is a common neurodevelopmental disorder. Although genome-wide association studies (GWAS) identify the risk ADHD-associated variants and genes with significant P-values, they may neglect the combined effect of multiple variants with insignificant P-values. Here, we proposed a convolutional neural network (CNN) to classify 1033 individuals diagnosed with ADHD from 950 healthy controls according to their genomic data. The model takes the single nucleotide polymorphism (SNP) loci of P-values $\le{1\times 10^{-3}}$, i.e. 764 loci, as inputs, and achieved an accuracy of 0.9018, AUC of 0.9570, sensitivity of 0.8980 and specificity of 0.9055. By incorporating the saliency analysis for the deep learning network, a total of 96 candidate genes were found, of which 14 genes have been reported in previous ADHD-related studies. Furthermore, joint Gene Ontology enrichment and expression Quantitative Trait Loci analysis identified a potential risk gene for ADHD, EPHA5 with a variant of rs4860671. Overall, our CNN deep learning model exhibited a high accuracy for ADHD classification and demonstrated that the deep learning model could capture variants' combining effect with insignificant P-value, while GWAS fails. To our best knowledge, our model is the first deep learning method for the classification of ADHD with SNPs data. Â© 2022 Elsevier B.V., All rights reserved.</t>
        </is>
      </c>
      <c r="G31" s="25" t="inlineStr">
        <is>
          <t>Unimodal</t>
        </is>
      </c>
      <c r="H31" s="25" t="inlineStr">
        <is>
          <t>Genomic (SNPs)</t>
        </is>
      </c>
      <c r="I31" s="25" t="inlineStr">
        <is>
          <t>Genomics</t>
        </is>
      </c>
      <c r="J31" s="25" t="inlineStr">
        <is>
          <t>Deep Learning (CNN)</t>
        </is>
      </c>
      <c r="K31" s="25" t="inlineStr">
        <is>
          <t>Deep Learning (CNNs)</t>
        </is>
      </c>
      <c r="L31" s="26" t="n">
        <v>1983</v>
      </c>
      <c r="M31" s="25" t="inlineStr">
        <is>
          <t>Genomic data (Single Nucleotide Polymorphism - SNP)</t>
        </is>
      </c>
      <c r="N31" s="25" t="inlineStr">
        <is>
          <t>1,033 ADHD patients and 950 healthy controls</t>
        </is>
      </c>
      <c r="O31" s="25" t="inlineStr">
        <is>
          <t>Verified. The study used a large real-world dataset of 1,983 genotyped samples</t>
        </is>
      </c>
      <c r="P31" s="25" t="inlineStr">
        <is>
          <t>Tran/Test Split</t>
        </is>
      </c>
      <c r="Q31" s="25" t="inlineStr">
        <is>
          <t>Random split into training (75%), validation (5%), and testing (20%) sets</t>
        </is>
      </c>
      <c r="R31" s="25" t="inlineStr">
        <is>
          <t>The model is highly specific to SNP data and may neglect other non-genomic environmental factors</t>
        </is>
      </c>
      <c r="S31" s="29" t="n">
        <v>0.9018</v>
      </c>
      <c r="T31" s="29" t="inlineStr">
        <is>
          <t>This is a pioneering deep learning method for ADHD classification using SNPs, successfully capturing the combined effect of insignificant variants that traditional GWAS fails to detect</t>
        </is>
      </c>
      <c r="U31" s="54" t="inlineStr">
        <is>
          <t>INCLUDE</t>
        </is>
      </c>
      <c r="V31" s="25" t="inlineStr">
        <is>
          <t>High Quality. Large sample size (N=1983). Uses Deep Learning + XAI (Saliency Maps). Rigorous validation.</t>
        </is>
      </c>
      <c r="W31" s="25" t="inlineStr">
        <is>
          <t>High Quality: Meets Wit the Selection Criteria</t>
        </is>
      </c>
      <c r="X31" s="25" t="inlineStr">
        <is>
          <t>INCLUDE</t>
        </is>
      </c>
      <c r="Y31" s="25" t="n"/>
      <c r="Z31" s="25" t="inlineStr">
        <is>
          <t>Beijing, China (Peking University Sixth Hospital)</t>
        </is>
      </c>
      <c r="AA31" s="25" t="n"/>
      <c r="AB31" s="25" t="inlineStr">
        <is>
          <t>Detailed</t>
        </is>
      </c>
      <c r="AC31" s="25" t="inlineStr">
        <is>
          <t>No Leakage</t>
        </is>
      </c>
      <c r="AD31" t="inlineStr">
        <is>
          <t>Liu, L; Feng, XK; Li, HM; Li, SC; Qian, QJ; Wang, YF</t>
        </is>
      </c>
      <c r="AE31" t="inlineStr">
        <is>
          <t>Not reported</t>
        </is>
      </c>
      <c r="AF31" t="inlineStr">
        <is>
          <t>Gold OA (Oxford Briefings in Bioinformatics OA)</t>
        </is>
      </c>
      <c r="AG31" t="inlineStr">
        <is>
          <t>Not reported</t>
        </is>
      </c>
      <c r="AH31" t="inlineStr">
        <is>
          <t>Not reported</t>
        </is>
      </c>
      <c r="AI31" t="inlineStr">
        <is>
          <t>See population details</t>
        </is>
      </c>
      <c r="AJ31" t="n">
        <v>950</v>
      </c>
      <c r="AK31" t="inlineStr">
        <is>
          <t>Not reported</t>
        </is>
      </c>
      <c r="AL31" t="inlineStr">
        <is>
          <t>Not reported</t>
        </is>
      </c>
      <c r="AM31" t="inlineStr">
        <is>
          <t>Not reported</t>
        </is>
      </c>
      <c r="AN31" t="inlineStr">
        <is>
          <t>Combined</t>
        </is>
      </c>
      <c r="AO31" t="inlineStr">
        <is>
          <t>Not reported</t>
        </is>
      </c>
      <c r="AP31" t="inlineStr">
        <is>
          <t>Not reported</t>
        </is>
      </c>
      <c r="AQ31" t="inlineStr">
        <is>
          <t>Not specified</t>
        </is>
      </c>
      <c r="AR31" t="inlineStr">
        <is>
          <t>Genomic data (Single Nucleotide Polymorphism - SNP)</t>
        </is>
      </c>
      <c r="AS31" t="inlineStr">
        <is>
          <t>Deep Learning (CNN)</t>
        </is>
      </c>
      <c r="AT31" t="inlineStr">
        <is>
          <t>Genetic Variants/SNPs</t>
        </is>
      </c>
      <c r="AU31" t="inlineStr">
        <is>
          <t>ICA</t>
        </is>
      </c>
      <c r="AV31" t="inlineStr">
        <is>
          <t>Not reported</t>
        </is>
      </c>
      <c r="AW31" t="inlineStr">
        <is>
          <t>Random split into training (75%), validation (5%), and testing (20%) sets</t>
        </is>
      </c>
      <c r="AX31" t="inlineStr">
        <is>
          <t>Not reported</t>
        </is>
      </c>
      <c r="AY31" t="inlineStr">
        <is>
          <t>Not reported</t>
        </is>
      </c>
      <c r="AZ31" t="inlineStr">
        <is>
          <t>Not reported</t>
        </is>
      </c>
      <c r="BA31" t="inlineStr">
        <is>
          <t>Not reported</t>
        </is>
      </c>
      <c r="BB31" t="inlineStr">
        <is>
          <t>Not reported</t>
        </is>
      </c>
      <c r="BC31" t="inlineStr">
        <is>
          <t>Not reported</t>
        </is>
      </c>
      <c r="BD31" t="inlineStr">
        <is>
          <t>Not reported</t>
        </is>
      </c>
      <c r="BE31" t="inlineStr">
        <is>
          <t>Not reported</t>
        </is>
      </c>
      <c r="BF31" t="inlineStr">
        <is>
          <t>0.957</t>
        </is>
      </c>
      <c r="BG31" t="inlineStr">
        <is>
          <t>AUC=0.96 (Cross-Validation)</t>
        </is>
      </c>
      <c r="BH31" t="inlineStr">
        <is>
          <t>Cross-Validation</t>
        </is>
      </c>
      <c r="BI31" t="inlineStr">
        <is>
          <t>Saliency Maps</t>
        </is>
      </c>
      <c r="BJ31" t="inlineStr">
        <is>
          <t>Yes</t>
        </is>
      </c>
      <c r="BK31" t="inlineStr">
        <is>
          <t>Not reported</t>
        </is>
      </c>
      <c r="BL31" t="inlineStr">
        <is>
          <t>Not reported</t>
        </is>
      </c>
      <c r="BM31" t="inlineStr">
        <is>
          <t>Partial (1 metric only)</t>
        </is>
      </c>
      <c r="BN31" t="inlineStr">
        <is>
          <t>None - Passes all criteria</t>
        </is>
      </c>
      <c r="BO31" t="inlineStr">
        <is>
          <t>N/A</t>
        </is>
      </c>
      <c r="BP31" t="inlineStr">
        <is>
          <t>None</t>
        </is>
      </c>
    </row>
    <row r="32">
      <c r="A32" s="23" t="inlineStr">
        <is>
          <t>Adolescent ADHD and electrophysiological reward responsiveness: A machine learning approach to evaluate classification accuracy and prognosis</t>
        </is>
      </c>
      <c r="B32" s="23" t="n">
        <v>2023</v>
      </c>
      <c r="C32" s="23" t="inlineStr">
        <is>
          <t>No</t>
        </is>
      </c>
      <c r="D32" s="23" t="inlineStr">
        <is>
          <t>No</t>
        </is>
      </c>
      <c r="E32" s="23" t="inlineStr">
        <is>
          <t>10.1016/j.psychres.2023.115139</t>
        </is>
      </c>
      <c r="F32" s="23" t="inlineStr">
        <is>
          <t>We evaluated event-related potential (ERP) indices of reinforcement sensitivity as ADHD biomarkers by examining, in N=306 adolescents (M&lt;inf&gt;age&lt;/inf&gt;=15.78, SD=1.08), the extent to which ERP amplitude and latency variables measuring reward anticipation and response (1) differentiate, in age- and sex-matched subsamples, (i) youth with vs. without ADHD, (ii) youth at-risk for vs. not at-risk for ADHD, and, in the with ADHD subsample, (iii) youth with the inattentive vs. the hyperactive/impulsive (H/I) and combined presentations. We further examined the extent to which ERP variables (2) predict, in the ADHD subsample, substance use (i) concurrently and (ii) prospectively at 18-month follow-up. Linear support vector machine analyses indicated ERPs weakly differentiate youth with/without (65%) â€“ and at-risk for/not at-risk for (63%) â€“ ADHD but better differentiate ADHD presentations (78%). Regression analyses showed in adolescents with ADHD, ERPs explain a considerable proportion of variance (50%) in concurrent alcohol use and, controlling for concurrent marijuana and tobacco use, explain a considerable proportion of variance (87 and 87%) in, and predict later marijuana and tobacco use. Findings are consistent with the dual-pathway model of ADHD. Results also highlight limitations of a dichotomous, syndromic classification and indicate differences in neural reinforcement sensitivity are a promising ADHD prognostic biomarker. Â© 2023 Elsevier B.V., All rights reserved.</t>
        </is>
      </c>
      <c r="G32" s="23" t="inlineStr">
        <is>
          <t>Unimodal</t>
        </is>
      </c>
      <c r="H32" s="23" t="inlineStr">
        <is>
          <t>ERP (EEG)</t>
        </is>
      </c>
      <c r="I32" s="23" t="inlineStr">
        <is>
          <t>Electrophysiological (Bio-Signals)</t>
        </is>
      </c>
      <c r="J32" s="23" t="inlineStr">
        <is>
          <t>Machine Learning: SVM</t>
        </is>
      </c>
      <c r="K32" s="23" t="inlineStr">
        <is>
          <t>Traditional Machine Learning</t>
        </is>
      </c>
      <c r="L32" s="23" t="n"/>
      <c r="M32" s="23" t="n"/>
      <c r="N32" s="23" t="n"/>
      <c r="O32" s="23" t="n"/>
      <c r="P32" s="23" t="n"/>
      <c r="Q32" s="23" t="n"/>
      <c r="R32" s="23" t="n"/>
      <c r="S32" s="24" t="n">
        <v>0.65</v>
      </c>
      <c r="T32" s="24" t="n"/>
      <c r="U32" s="55" t="inlineStr">
        <is>
          <t>EXCLUDE</t>
        </is>
      </c>
      <c r="V32" s="23" t="inlineStr">
        <is>
          <t>No XAI. Focuses on classification accuracy and prognosis (substance use prediction) without explainability analysis.</t>
        </is>
      </c>
      <c r="W32" s="23" t="inlineStr">
        <is>
          <t>Different Task from Diagnosis</t>
        </is>
      </c>
      <c r="X32" s="23" t="n"/>
      <c r="Y32" s="23" t="n"/>
      <c r="Z32" s="23" t="n"/>
      <c r="AA32" s="23" t="n"/>
      <c r="AB32" s="23" t="n"/>
      <c r="AC32" s="23" t="n"/>
    </row>
    <row r="33">
      <c r="A33" s="25" t="inlineStr">
        <is>
          <t>Deep learning prediction of attention-deficit hyperactivity disorder in African Americans by copy number variation</t>
        </is>
      </c>
      <c r="B33" s="25" t="n">
        <v>2021</v>
      </c>
      <c r="C33" s="25" t="inlineStr">
        <is>
          <t>No</t>
        </is>
      </c>
      <c r="D33" s="25" t="inlineStr">
        <is>
          <t>No</t>
        </is>
      </c>
      <c r="E33" s="25" t="inlineStr">
        <is>
          <t>10.1177/15353702211018970</t>
        </is>
      </c>
      <c r="F33" s="25" t="inlineStr">
        <is>
          <t>Current understanding of the underlying molecular network and mechanism for attention-deficit hyperactivity disorder (ADHD) is lacking and incomplete. Previous studies suggest that genomic structural variations play an important role in the pathogenesis of ADHD. For effective modeling, deep learning approaches have become a method of choice, with ability to predict the impact of genetic variations involving complicated mechanisms. In this study, we examined copy number variation in whole genome sequencing from 116 African Americans ADHD children and 408 African American controls. We divided the human genome into 150 regions, and the variation intensity in each region was applied as feature vectors for deep learning modeling to classify ADHD patients. The accuracy of deep learning for predicting ADHD diagnosis is consistently around 78% in a two-fold shuffle test, compared with âˆ¼50% by traditional k-mean clustering methods. Additional whole genome sequencing data from 351 European Americans children, including 89 ADHD cases and 262 controls, were applied as independent validation using feature vectors obtained from the African American ethnicity analysis. The accuracy of ADHD labeling was lower in this setting (âˆ¼70â€“75%) but still above the results from traditional methods. The regions with highest weight overlapped with the previously reported ADHD-associated copy number variation regions, including genes such as GRM1 and GRM8, key drivers of metabotropic glutamate receptor signaling. A notable discovery is that structural variations in non-coding genomic (intronic/intergenic) regions show prediction weights that can be as high as prediction weight from variations in coding regions, results that were unexpected. Â© 2021 Elsevier B.V., All rights reserved.</t>
        </is>
      </c>
      <c r="G33" s="25" t="inlineStr">
        <is>
          <t>Unimodal</t>
        </is>
      </c>
      <c r="H33" s="25" t="inlineStr">
        <is>
          <t>Genomic (WGS / CNV)</t>
        </is>
      </c>
      <c r="I33" s="25" t="inlineStr">
        <is>
          <t>Genomics</t>
        </is>
      </c>
      <c r="J33" s="25" t="inlineStr">
        <is>
          <t>Deep Learning (Multi-layer Perceptron - MLP)</t>
        </is>
      </c>
      <c r="K33" s="25" t="inlineStr">
        <is>
          <t>Other / Unspecified</t>
        </is>
      </c>
      <c r="L33" s="25" t="n">
        <v>875</v>
      </c>
      <c r="M33" s="25" t="inlineStr">
        <is>
          <t>Whole genome sequencing (WGS) focused on copy number variations (CNV)</t>
        </is>
      </c>
      <c r="N33" s="25" t="inlineStr">
        <is>
          <t>Children; includes 116 AA ADHD cases/408 AA controls and 89 EA ADHD cases/262 EA controls</t>
        </is>
      </c>
      <c r="O33" s="25" t="n">
        <v>875</v>
      </c>
      <c r="P33" s="25" t="inlineStr">
        <is>
          <t>Random Shuffle</t>
        </is>
      </c>
      <c r="Q33" s="25" t="inlineStr">
        <is>
          <t>Two-fold random shuffle tests (50 rounds) and independent validation on the EA cohort</t>
        </is>
      </c>
      <c r="R33" s="25" t="inlineStr">
        <is>
          <t>Population-specific performance differences exist; accuracy dropped when the model trained on AA data was applied to the EA cohort</t>
        </is>
      </c>
      <c r="S33" s="27" t="n">
        <v>0.78</v>
      </c>
      <c r="T33" s="27" t="inlineStr">
        <is>
          <t>Discovered that structural variations in non-coding (intronic/intergenic) genomic regions are as powerful for prediction as coding regions, identifying key drivers like the GRM1 and GRM8 genes</t>
        </is>
      </c>
      <c r="U33" s="54" t="inlineStr">
        <is>
          <t>INCLUDE</t>
        </is>
      </c>
      <c r="V33" s="25" t="inlineStr">
        <is>
          <t>Strong DL paper. Although unimodal (which you permitted), it uses Deep Learning on a large sample (N=524 training, N=351 validation). Uses Random Forest for feature importance (XAI-adjacent).</t>
        </is>
      </c>
      <c r="W33" s="25" t="inlineStr">
        <is>
          <t>High Quality: Meets Wit the Selection Criteria</t>
        </is>
      </c>
      <c r="X33" s="25" t="inlineStr">
        <is>
          <t>INCLUDE</t>
        </is>
      </c>
      <c r="Y33" s="25" t="n"/>
      <c r="Z33" s="25" t="inlineStr">
        <is>
          <t>Children's Hospital of Philadelphia (CHOP), Philadelphia, PA, USA</t>
        </is>
      </c>
      <c r="AA33" s="25" t="n"/>
      <c r="AB33" s="25" t="inlineStr">
        <is>
          <t>Detailed</t>
        </is>
      </c>
      <c r="AC33" s="25" t="inlineStr">
        <is>
          <t>Leakage</t>
        </is>
      </c>
      <c r="AD33" t="inlineStr">
        <is>
          <t>Liu, YCA; Qu, HQ; Chang, X; Nguyen, K; Qu, JC; Tian, LF; Glessner, J; Sleiman, PMA; Hakonarson, H</t>
        </is>
      </c>
      <c r="AE33" t="inlineStr">
        <is>
          <t>Not reported</t>
        </is>
      </c>
      <c r="AF33" t="inlineStr">
        <is>
          <t>Hybrid OA (SAGE - check)</t>
        </is>
      </c>
      <c r="AG33" t="inlineStr">
        <is>
          <t>Not reported</t>
        </is>
      </c>
      <c r="AH33" t="inlineStr">
        <is>
          <t>Clinical</t>
        </is>
      </c>
      <c r="AI33" t="inlineStr">
        <is>
          <t>See population details</t>
        </is>
      </c>
      <c r="AJ33" t="n">
        <v>262</v>
      </c>
      <c r="AK33" t="inlineStr">
        <is>
          <t>Not reported</t>
        </is>
      </c>
      <c r="AL33" t="inlineStr">
        <is>
          <t>Not reported</t>
        </is>
      </c>
      <c r="AM33" t="inlineStr">
        <is>
          <t>Not reported</t>
        </is>
      </c>
      <c r="AN33" t="inlineStr">
        <is>
          <t>All/Not specified</t>
        </is>
      </c>
      <c r="AO33" t="inlineStr">
        <is>
          <t>Not reported</t>
        </is>
      </c>
      <c r="AP33" t="inlineStr">
        <is>
          <t>Not reported</t>
        </is>
      </c>
      <c r="AQ33" t="inlineStr">
        <is>
          <t>Not specified</t>
        </is>
      </c>
      <c r="AR33" t="inlineStr">
        <is>
          <t>Whole genome sequencing (WGS) focused on copy number variations (CNV)</t>
        </is>
      </c>
      <c r="AS33" t="inlineStr">
        <is>
          <t>Deep Learning (Multi-layer Perceptron - MLP)</t>
        </is>
      </c>
      <c r="AT33" t="inlineStr">
        <is>
          <t>Genetic Variants/SNPs</t>
        </is>
      </c>
      <c r="AU33" t="inlineStr">
        <is>
          <t>ICA</t>
        </is>
      </c>
      <c r="AV33" t="inlineStr">
        <is>
          <t>Not reported</t>
        </is>
      </c>
      <c r="AW33" t="inlineStr">
        <is>
          <t>Two-fold random shuffle tests (50 rounds) and independent validation on the EA cohort</t>
        </is>
      </c>
      <c r="AX33" t="inlineStr">
        <is>
          <t>Not reported</t>
        </is>
      </c>
      <c r="AY33" t="inlineStr">
        <is>
          <t>Not reported</t>
        </is>
      </c>
      <c r="AZ33" t="inlineStr">
        <is>
          <t>Yes</t>
        </is>
      </c>
      <c r="BA33" t="inlineStr">
        <is>
          <t>Not reported</t>
        </is>
      </c>
      <c r="BB33" t="inlineStr">
        <is>
          <t>Not reported</t>
        </is>
      </c>
      <c r="BC33" t="inlineStr">
        <is>
          <t>Not reported</t>
        </is>
      </c>
      <c r="BD33" t="inlineStr">
        <is>
          <t>Not reported</t>
        </is>
      </c>
      <c r="BE33" t="inlineStr">
        <is>
          <t>Not reported</t>
        </is>
      </c>
      <c r="BF33" t="inlineStr">
        <is>
          <t>Not reported</t>
        </is>
      </c>
      <c r="BG33" t="inlineStr">
        <is>
          <t>0.78 (Cross-Validation)</t>
        </is>
      </c>
      <c r="BH33" t="inlineStr">
        <is>
          <t>Cross-Validation</t>
        </is>
      </c>
      <c r="BI33" t="inlineStr">
        <is>
          <t>None reported</t>
        </is>
      </c>
      <c r="BJ33" t="inlineStr">
        <is>
          <t>No</t>
        </is>
      </c>
      <c r="BK33" t="inlineStr">
        <is>
          <t>Not reported</t>
        </is>
      </c>
      <c r="BL33" t="inlineStr">
        <is>
          <t>Not reported</t>
        </is>
      </c>
      <c r="BM33" t="inlineStr">
        <is>
          <t>Insufficient metrics reported</t>
        </is>
      </c>
      <c r="BN33" t="inlineStr">
        <is>
          <t>None - Passes all criteria</t>
        </is>
      </c>
      <c r="BO33" t="inlineStr">
        <is>
          <t>N/A</t>
        </is>
      </c>
      <c r="BP33" t="inlineStr">
        <is>
          <t>None</t>
        </is>
      </c>
    </row>
    <row r="34">
      <c r="A34" s="23" t="inlineStr">
        <is>
          <t>Deep Spatio-Temporal Representation and Ensemble Classification for Attention Deficit/Hyperactivity Disorder</t>
        </is>
      </c>
      <c r="B34" s="23" t="n">
        <v>2021</v>
      </c>
      <c r="C34" s="23" t="inlineStr">
        <is>
          <t>No</t>
        </is>
      </c>
      <c r="D34" s="23" t="inlineStr">
        <is>
          <t>No</t>
        </is>
      </c>
      <c r="E34" s="23" t="inlineStr">
        <is>
          <t>10.1109/TNSRE.2020.3019063</t>
        </is>
      </c>
      <c r="F34" s="23" t="inlineStr">
        <is>
          <t>Attention deficit/Hyperactivity disorder (ADHD) is a complex, universal and heterogeneous neurodevelopmental disease. The traditional diagnosis of ADHD relies on the long-Term analysis of complex information such as clinical data (electroencephalogram, etc.), patients' behavior and psychological tests by professional doctors. In recent years, functional magnetic resonance imaging (fMRI) has been developing rapidly and is widely employed in the study of brain cognition due to its non-invasive and non-radiation characteristics. We propose an algorithm based on convolutional denoising autoencoder (CDAE) and adaptive boosting decision trees (AdaDT) to improve the results of ADHD classification. Firstly, combining the advantages of convolutional neural networks (CNNs) and the denoising autoencoder (DAE), we developed a convolutional denoising autoencoder to extract the spatial features of fMRI data and obtain spatial features sorted by time. Then, AdaDT was exploited to classify the features extracted by CDAE. Finally, we validate the algorithm on the ADHD-200 test dataset. The experimental results show that our method offers improved classification compared with state-of-The-Art methods in terms of the average accuracy of each individual site and all sites, meanwhile, our algorithm can maintain a certain balance between specificity and sensitivity. Â© 2021 Elsevier B.V., All rights reserved.</t>
        </is>
      </c>
      <c r="G34" s="23" t="inlineStr">
        <is>
          <t>Unimodal</t>
        </is>
      </c>
      <c r="H34" s="23" t="inlineStr">
        <is>
          <t>fMRI</t>
        </is>
      </c>
      <c r="I34" s="23" t="inlineStr">
        <is>
          <t>Neuroimaging</t>
        </is>
      </c>
      <c r="J34" s="23" t="inlineStr">
        <is>
          <t>Convolutional Denoising Autoencoder (CDAE) for feature extraction</t>
        </is>
      </c>
      <c r="K34" s="23" t="inlineStr">
        <is>
          <t>Deep Learning (CNNs)</t>
        </is>
      </c>
      <c r="L34" s="23" t="n">
        <v>678</v>
      </c>
      <c r="M34" s="23" t="inlineStr">
        <is>
          <t>ADHD-200</t>
        </is>
      </c>
      <c r="N34" s="23" t="inlineStr">
        <is>
          <t>Children and adolescents; includes 289 ADHD cases and 388 Typically Developing (TD) subjects</t>
        </is>
      </c>
      <c r="O34" s="23" t="n">
        <v>678</v>
      </c>
      <c r="P34" s="23" t="inlineStr">
        <is>
          <t>External Validation</t>
        </is>
      </c>
      <c r="Q34" s="23" t="inlineStr">
        <is>
          <t>Site-specific training and testing to account for data heterogeneity</t>
        </is>
      </c>
      <c r="R34" s="23" t="inlineStr">
        <is>
          <t>The pre-training of the Convolutional Denoising Autoencoder (CDAE) increases computational complexity and storage requirements</t>
        </is>
      </c>
      <c r="S34" s="28" t="n">
        <v>0.8235</v>
      </c>
      <c r="T34" s="28" t="inlineStr">
        <is>
          <t>Combining unsupervised feature extraction (CDAE) with ensemble learning (AdaDT) effectively avoids overfitting in "small sample, high-dimension" medical imaging data.</t>
        </is>
      </c>
      <c r="U34" s="54" t="inlineStr">
        <is>
          <t>INCLUDE</t>
        </is>
      </c>
      <c r="V34" s="23" t="inlineStr">
        <is>
          <t>fMRI, deep learning (CDAE), and ensemble ML (AdaDT) for ADHD diagnosis.</t>
        </is>
      </c>
      <c r="W34" s="23" t="inlineStr">
        <is>
          <t>High Quality: Meets Wit the Selection Criteria</t>
        </is>
      </c>
      <c r="X34" s="23" t="inlineStr">
        <is>
          <t>INCLUDE</t>
        </is>
      </c>
      <c r="Y34" s="23" t="n"/>
      <c r="Z34" s="23" t="inlineStr">
        <is>
          <t>Hebei University, Baoding, China</t>
        </is>
      </c>
      <c r="AA34" s="23" t="n"/>
      <c r="AB34" s="23" t="inlineStr">
        <is>
          <t>Detailed</t>
        </is>
      </c>
      <c r="AC34" s="23" t="inlineStr">
        <is>
          <t>No Leakage</t>
        </is>
      </c>
      <c r="AD34" t="inlineStr">
        <is>
          <t>Liu, SQ; Zhao, L; Wang, X; Xin, Q; Zhao, J; Guttery, DS; Zhang, YD</t>
        </is>
      </c>
      <c r="AE34" t="inlineStr">
        <is>
          <t>Not reported</t>
        </is>
      </c>
      <c r="AF34" t="inlineStr">
        <is>
          <t>Hybrid OA (IEEE TNSRE - check)</t>
        </is>
      </c>
      <c r="AG34" t="inlineStr">
        <is>
          <t>Not reported</t>
        </is>
      </c>
      <c r="AH34" t="inlineStr">
        <is>
          <t>Clinical</t>
        </is>
      </c>
      <c r="AI34" t="inlineStr">
        <is>
          <t>See population details</t>
        </is>
      </c>
      <c r="AJ34" t="inlineStr">
        <is>
          <t>See population details</t>
        </is>
      </c>
      <c r="AK34" t="inlineStr">
        <is>
          <t>Not reported</t>
        </is>
      </c>
      <c r="AL34" t="inlineStr">
        <is>
          <t>Not reported</t>
        </is>
      </c>
      <c r="AM34" t="inlineStr">
        <is>
          <t>Not reported</t>
        </is>
      </c>
      <c r="AN34" t="inlineStr">
        <is>
          <t>All/Not specified</t>
        </is>
      </c>
      <c r="AO34" t="inlineStr">
        <is>
          <t>Not reported</t>
        </is>
      </c>
      <c r="AP34" t="inlineStr">
        <is>
          <t>Not reported</t>
        </is>
      </c>
      <c r="AQ34" t="inlineStr">
        <is>
          <t>Public Dataset</t>
        </is>
      </c>
      <c r="AR34" t="inlineStr">
        <is>
          <t>ADHD-200 (Public Dataset)</t>
        </is>
      </c>
      <c r="AS34" t="inlineStr">
        <is>
          <t>Convolutional Denoising Autoencoder (CDAE) for feature extraction</t>
        </is>
      </c>
      <c r="AT34" t="inlineStr">
        <is>
          <t>See abstract</t>
        </is>
      </c>
      <c r="AU34" t="inlineStr">
        <is>
          <t>ICA; Autoencoder</t>
        </is>
      </c>
      <c r="AV34" t="inlineStr">
        <is>
          <t>Not reported</t>
        </is>
      </c>
      <c r="AW34" t="inlineStr">
        <is>
          <t>Site-specific training and testing to account for data heterogeneity</t>
        </is>
      </c>
      <c r="AX34" t="inlineStr">
        <is>
          <t>Not reported</t>
        </is>
      </c>
      <c r="AY34" t="inlineStr">
        <is>
          <t>Not reported</t>
        </is>
      </c>
      <c r="AZ34" t="inlineStr">
        <is>
          <t>Not reported</t>
        </is>
      </c>
      <c r="BA34" t="inlineStr">
        <is>
          <t>Yes (ADHD-200 multi-site)</t>
        </is>
      </c>
      <c r="BB34" t="inlineStr">
        <is>
          <t>Not reported</t>
        </is>
      </c>
      <c r="BC34" t="inlineStr">
        <is>
          <t>Not reported</t>
        </is>
      </c>
      <c r="BD34" t="inlineStr">
        <is>
          <t>Not reported</t>
        </is>
      </c>
      <c r="BE34" t="inlineStr">
        <is>
          <t>Not reported</t>
        </is>
      </c>
      <c r="BF34" t="inlineStr">
        <is>
          <t>Not reported</t>
        </is>
      </c>
      <c r="BG34" t="inlineStr">
        <is>
          <t>0.8235 (Cross-Validation)</t>
        </is>
      </c>
      <c r="BH34" t="inlineStr">
        <is>
          <t>Cross-Validation</t>
        </is>
      </c>
      <c r="BI34" t="inlineStr">
        <is>
          <t>None reported</t>
        </is>
      </c>
      <c r="BJ34" t="inlineStr">
        <is>
          <t>No</t>
        </is>
      </c>
      <c r="BK34" t="inlineStr">
        <is>
          <t>Not reported</t>
        </is>
      </c>
      <c r="BL34" t="inlineStr">
        <is>
          <t>Not reported</t>
        </is>
      </c>
      <c r="BM34" t="inlineStr">
        <is>
          <t>Insufficient metrics reported</t>
        </is>
      </c>
      <c r="BN34" t="inlineStr">
        <is>
          <t>None - Passes all criteria</t>
        </is>
      </c>
      <c r="BO34" t="inlineStr">
        <is>
          <t>N/A</t>
        </is>
      </c>
      <c r="BP34" t="inlineStr">
        <is>
          <t>None</t>
        </is>
      </c>
    </row>
    <row r="35">
      <c r="A35" s="25" t="inlineStr">
        <is>
          <t>An electronic health record (EHR) phenotype algorithm to identify patients with attention deficit hyperactivity disorders (ADHD) and psychiatric comorbidities</t>
        </is>
      </c>
      <c r="B35" s="25" t="n">
        <v>2022</v>
      </c>
      <c r="C35" s="25" t="inlineStr">
        <is>
          <t>No</t>
        </is>
      </c>
      <c r="D35" s="25" t="inlineStr">
        <is>
          <t>No</t>
        </is>
      </c>
      <c r="E35" s="25" t="inlineStr">
        <is>
          <t>10.1186/s11689-022-09447-9</t>
        </is>
      </c>
      <c r="F35" s="25" t="inlineStr">
        <is>
          <t>Background: In over half of pediatric cases, ADHD presents with comorbidities, and often, it is unclear whether the symptoms causing impairment are due to the comorbidity or the underlying ADHD. Comorbid conditions increase the likelihood for a more severe and persistent course and complicate treatment decisions. Therefore, it is highly important to establish an algorithm that identifies ADHD and comorbidities in order to improve research on ADHD using biorepository and other electronic record data. Methods: It is feasible to accurately distinguish between ADHD in isolation from ADHD with comorbidities using an electronic algorithm designed to include other psychiatric disorders. We sought to develop an EHR phenotype algorithm to discriminate cases with ADHD in isolation from cases with ADHD with comorbidities more effectively for efficient future searches in large biorepositories. We developed a multi-source algorithm allowing for a more complete view of the patientâ€™s EHR, leveraging the biobank of the Center for Applied Genomics (CAG) at Childrenâ€™s Hospital of Philadelphia (CHOP). We mined EHRs from 2009 to 2016 using International Statistical Classification of Diseases and Related Health Problems (ICD) codes, medication history and keywords specific to ADHD, and comorbid psychiatric disorders to facilitate genotype-phenotype correlation efforts. Chart abstractions and behavioral surveys added evidence in support of the psychiatric diagnoses. Most notably, the algorithm did not exclude other psychiatric disorders, as is the case in many previous algorithms. Controls lacked psychiatric and other neurological disorders. Participants enrolled in various CAG studies at CHOP and completed a broad informed consent, including consent for prospective analyses of EHRs. We created and validated an EHR-based algorithm to classify ADHD and comorbid psychiatric status in a pediatric healthcare network to be used in future genetic analyses and discovery-based studies. Results: In this retrospective case-control study that included data from 51,293 subjects, 5840 ADHD cases were discovered of which 46.1% had ADHD alone and 53.9% had ADHD with psychiatric comorbidities. Our primary study outcome was to examine whether the algorithm could identify and distinguish ADHD exclusive cases from ADHD comorbid cases. The results indicate ICD codes coupled with medication searches revealed the most cases. We discovered ADHD-related keywords did not increase yield. However, we found including ADHD-specific medications increased our number of cases by 21%. Positive predictive values (PPVs) were 95% for ADHD cases and 93% for controls. Conclusion: We established a new algorithm and demonstrated the feasibility of the electronic algorithm approach to accurately diagnose ADHD and comorbid conditions, verifying the efficiency of our large biorepository for further genetic discovery-based analyses. Trial registration: ClinicalTrials.gov, NCT02286817. First posted on 10 November 2014. ClinicalTrials.gov, NCT02777931. First posted on 19 May 2016. ClinicalTrials.gov, NCT03006367. First posted on 30 December 2016. ClinicalTrials.gov, NCT02895906. First posted on 12 September 2016. Â© 2022 Elsevier B.V., All rights reserved.</t>
        </is>
      </c>
      <c r="G35" s="25" t="inlineStr">
        <is>
          <t>Unimodal</t>
        </is>
      </c>
      <c r="H35" s="25" t="inlineStr">
        <is>
          <t>EHR (ICD Codes, Meds, Text)</t>
        </is>
      </c>
      <c r="I35" s="25" t="inlineStr">
        <is>
          <t>Text &amp; Social Media</t>
        </is>
      </c>
      <c r="J35" s="25" t="inlineStr">
        <is>
          <t>Rule-Based Algorithm (Deterministic)</t>
        </is>
      </c>
      <c r="K35" s="25" t="inlineStr">
        <is>
          <t>Other / Unspecified</t>
        </is>
      </c>
      <c r="L35" s="25" t="n"/>
      <c r="M35" s="25" t="n"/>
      <c r="N35" s="25" t="n"/>
      <c r="O35" s="25" t="n"/>
      <c r="P35" s="25" t="n"/>
      <c r="Q35" s="25" t="n"/>
      <c r="R35" s="25" t="n"/>
      <c r="S35" s="27" t="n">
        <v>0.95</v>
      </c>
      <c r="T35" s="27" t="n"/>
      <c r="U35" s="55" t="inlineStr">
        <is>
          <t>EXCLUDE</t>
        </is>
      </c>
      <c r="V35" s="25" t="inlineStr">
        <is>
          <t>Not ML/DL. The methodology is a "rule-based phenotyping algorithm" (checking if codes exist), not a predictive Machine Learning or Deep Learning model. It creates a cohort rather than diagnosing via AI.</t>
        </is>
      </c>
      <c r="W35" s="25" t="inlineStr">
        <is>
          <t>Different Task from Diagnosis</t>
        </is>
      </c>
      <c r="X35" s="25" t="n"/>
      <c r="Y35" s="25" t="n"/>
      <c r="Z35" s="25" t="n"/>
      <c r="AA35" s="25" t="n"/>
      <c r="AB35" s="25" t="n"/>
      <c r="AC35" s="25" t="n"/>
    </row>
    <row r="36">
      <c r="A36" s="23" t="inlineStr">
        <is>
          <t>An Evaluation of the Relationship Between Objective and Subjective Measures of Attention</t>
        </is>
      </c>
      <c r="B36" s="23" t="n">
        <v>2024</v>
      </c>
      <c r="C36" s="23" t="inlineStr">
        <is>
          <t>No</t>
        </is>
      </c>
      <c r="D36" s="23" t="inlineStr">
        <is>
          <t>No</t>
        </is>
      </c>
      <c r="E36" s="23" t="inlineStr">
        <is>
          <t>10.1037/pne0000333</t>
        </is>
      </c>
      <c r="F36" s="23" t="inlineStr">
        <is>
          <t>Objective: The use of neuropsychological measures for the diagnosis of attention-deficit hyperactivity disorder (ADHD) has been questioned due to concerns about inadequate specificity and sensitivity. The use of self-report measures in a comprehensive ADHD assessment is considered by some to be the â€œgold standard, â€ as they can evaluate symptoms outside of the artificial testing environment. However, research evaluating correlations between objective neuropsychological tests and subjective self-report measures of attention has produced mixed results. The aim of this study was to evaluate the convergence (or lack thereof) between commonly used measures in the assessment of ADHD. Method: Veterans (N = 504) with ADHD (n = 279; 60.13%) and without ADHD were comprehensively evaluated using objective neuropsychological tests (Trail Making Tests, Conners Continuous Performance Test 3, and the Integrated Visual and Auditory Continuous Performance Test 2), as well as self-report measures of ADHD (Barkleyâ€™s Adult ADHD Rating Scale-IV, the Diagnostic and Statistical Manual of Mental Disorders, 5th Edition, ADHD Diagnostic Interview, the Minnesota Multiphasic Personality Inventory 2-Restructured Form, and the Minnesota Multiphasic Personality Inventory 3). Results: No significant differences were found between veterans with and without ADHD on any objective tests of cognitive functioning. Most correlations between the self-reported ADHD symptoms and neuropsychological tests were not significant. Hierarchical regressions showed that neuropsychological measures were generally not able to predict self-reported symptoms of ADHD, except for commission errors on the Conners Continuous Performance Test 3, which were significantly associated with self-reported symptoms of impulsivity. Conclusion: Overall, objective cognitive tests may have a limited diagnostic utility in the diagnosis of ADHD. Â© 2024 Elsevier B.V., All rights reserved.</t>
        </is>
      </c>
      <c r="G36" s="23" t="inlineStr">
        <is>
          <t>EXCLUDED</t>
        </is>
      </c>
      <c r="H36" s="23" t="inlineStr">
        <is>
          <t>n.a</t>
        </is>
      </c>
      <c r="I36" s="23" t="inlineStr">
        <is>
          <t>Other</t>
        </is>
      </c>
      <c r="J36" s="23" t="inlineStr">
        <is>
          <t>n.a</t>
        </is>
      </c>
      <c r="K36" s="23" t="inlineStr">
        <is>
          <t>Other / Unspecified</t>
        </is>
      </c>
      <c r="L36" s="23" t="n"/>
      <c r="M36" s="23" t="n"/>
      <c r="N36" s="23" t="n"/>
      <c r="O36" s="23" t="n"/>
      <c r="P36" s="23" t="n"/>
      <c r="Q36" s="23" t="n"/>
      <c r="R36" s="23" t="n"/>
      <c r="S36" s="23" t="inlineStr">
        <is>
          <t>n.a</t>
        </is>
      </c>
      <c r="T36" s="23" t="n"/>
      <c r="U36" s="55" t="inlineStr">
        <is>
          <t>EXCLUDE</t>
        </is>
      </c>
      <c r="V36" s="23" t="inlineStr">
        <is>
          <t>Not Accessible</t>
        </is>
      </c>
      <c r="W36" s="23" t="inlineStr">
        <is>
          <t>Not Accessible</t>
        </is>
      </c>
      <c r="X36" s="23" t="n"/>
      <c r="Y36" s="23" t="n"/>
      <c r="Z36" s="23" t="n"/>
      <c r="AA36" s="23" t="n"/>
      <c r="AB36" s="23" t="n"/>
      <c r="AC36" s="23" t="n"/>
    </row>
    <row r="37">
      <c r="A37" s="25" t="inlineStr">
        <is>
          <t>Evidence for similar structural brain anomalies in youth and adult attention-deficit/hyperactivity disorder: a machine learning analysis</t>
        </is>
      </c>
      <c r="B37" s="25" t="n">
        <v>2021</v>
      </c>
      <c r="C37" s="25" t="inlineStr">
        <is>
          <t>No</t>
        </is>
      </c>
      <c r="D37" s="25" t="inlineStr">
        <is>
          <t>No</t>
        </is>
      </c>
      <c r="E37" s="25" t="inlineStr">
        <is>
          <t>10.1038/s41398-021-01201-4</t>
        </is>
      </c>
      <c r="F37" s="25" t="inlineStr">
        <is>
          <t>Attention-deficit/hyperactivity disorder (ADHD) affects 5% of children world-wide. Of these, two-thirds continue to have impairing symptoms of ADHD into adulthood. Although a large literature implicates structural brain differences of the disorder, it is not clear if adults with ADHD have similar neuroanatomical differences as those seen in children with recent reports from the large ENIGMA-ADHD consortium finding structural differences for children but not for adults. This paper uses deep learning neural network classification models to determine if there are neuroanatomical changes in the brains of children with ADHD that are also observed for adult ADHD, and vice versa. We found that structural MRI data can significantly separate ADHD from control participants for both children and adults. Consistent with the prior reports from ENIGMA-ADHD, prediction performance and effect sizes were better for the child than the adult samples. The model trained on adult samples significantly predicted ADHD in the child sample, suggesting that our model learned anatomical features that are common to ADHD in childhood and adulthood. These results support the continuity of ADHDâ€™s brain differences from childhood to adulthood. In addition, our work demonstrates a novel use of neural network classification models to test hypotheses about developmental continuity. Â© 2021 Elsevier B.V., All rights reserved.</t>
        </is>
      </c>
      <c r="G37" s="25" t="inlineStr">
        <is>
          <t>Unimodal</t>
        </is>
      </c>
      <c r="H37" s="25" t="inlineStr">
        <is>
          <t>Structural MRI</t>
        </is>
      </c>
      <c r="I37" s="25" t="inlineStr">
        <is>
          <t>Neuroimaging</t>
        </is>
      </c>
      <c r="J37" s="25" t="inlineStr">
        <is>
          <t>Deep Learning (MLP)</t>
        </is>
      </c>
      <c r="K37" s="25" t="inlineStr">
        <is>
          <t>Other / Unspecified</t>
        </is>
      </c>
      <c r="L37" s="26" t="n">
        <v>4042</v>
      </c>
      <c r="M37" s="25" t="inlineStr">
        <is>
          <t>ENIGMA-ADHD Working Group dataset (T1-weighted structural MRI from 35 participating sites)</t>
        </is>
      </c>
      <c r="N37" s="25" t="inlineStr">
        <is>
          <t>2,192 ADHD participants and 1,850 controls; 60.7% children (under 18) and 39.3% adults (18–63 years).</t>
        </is>
      </c>
      <c r="O37" s="25" t="inlineStr">
        <is>
          <t>Verified. Final ML dataset consisted of 4,042 subjects after data cleaning</t>
        </is>
      </c>
      <c r="P37" s="25" t="inlineStr">
        <is>
          <t>Tran/Test Split</t>
        </is>
      </c>
      <c r="Q37" s="25" t="inlineStr">
        <is>
          <t>Random assignment to training (~70%), validation (~15%), and test (~15%) subsets within subgroups.</t>
        </is>
      </c>
      <c r="R37" s="25" t="inlineStr">
        <is>
          <t>Structural MRI data alone is not yet sufficiently predictive for clinical use; results are also sensitive to the heterogeneity of methods across the 35 original sites</t>
        </is>
      </c>
      <c r="S37" s="27" t="n">
        <v>0.64</v>
      </c>
      <c r="T37" s="27" t="inlineStr">
        <is>
          <t>The study provides major evidence for developmental continuity, showing that a model trained on adults can significantly predict ADHD in children, implying shared neuroanatomical features across the lifespan</t>
        </is>
      </c>
      <c r="U37" s="54" t="inlineStr">
        <is>
          <t>INCLUDE</t>
        </is>
      </c>
      <c r="V37" s="25" t="inlineStr">
        <is>
          <t>High value DL paper. Massive sample size (N &gt; 4000, ENIGMA dataset). Uses Deep Learning. Validates across age groups. Note: XAI is weak here, mostly feature reduction, but the scale makes it vital.</t>
        </is>
      </c>
      <c r="W37" s="25" t="inlineStr">
        <is>
          <t>High Quality: Meets Wit the Selection Criteria</t>
        </is>
      </c>
      <c r="X37" s="25" t="inlineStr">
        <is>
          <t>INCLUDE</t>
        </is>
      </c>
      <c r="Y37" s="25" t="n"/>
      <c r="Z37" s="25" t="inlineStr">
        <is>
          <t>State University of New York (SUNY) Upstate Medical University and Syracuse University, Syracuse, NY, USA (as lead sites for the ENIGMA-ADHD Working Group).</t>
        </is>
      </c>
      <c r="AA37" s="25" t="n"/>
      <c r="AB37" s="25" t="inlineStr">
        <is>
          <t>Detailed</t>
        </is>
      </c>
      <c r="AC37" s="25" t="inlineStr">
        <is>
          <t>No Leakage</t>
        </is>
      </c>
      <c r="AD37" t="inlineStr">
        <is>
          <t>Zhang-James, YL; Helminen, EC; Liu, JR; Franke, B; Hoogman, M; Faraone, S</t>
        </is>
      </c>
      <c r="AE37" t="inlineStr">
        <is>
          <t>Not reported</t>
        </is>
      </c>
      <c r="AF37" t="inlineStr">
        <is>
          <t>Gold OA (Nature Translational Psychiatry)</t>
        </is>
      </c>
      <c r="AG37" t="inlineStr">
        <is>
          <t>Not reported</t>
        </is>
      </c>
      <c r="AH37" t="inlineStr">
        <is>
          <t>Not reported</t>
        </is>
      </c>
      <c r="AI37" t="inlineStr">
        <is>
          <t>See population details</t>
        </is>
      </c>
      <c r="AJ37" t="inlineStr">
        <is>
          <t>See population details</t>
        </is>
      </c>
      <c r="AK37" t="inlineStr">
        <is>
          <t>Not reported</t>
        </is>
      </c>
      <c r="AL37" t="inlineStr">
        <is>
          <t>Not reported</t>
        </is>
      </c>
      <c r="AM37" t="inlineStr">
        <is>
          <t>Not reported</t>
        </is>
      </c>
      <c r="AN37" t="inlineStr">
        <is>
          <t>All/Not specified</t>
        </is>
      </c>
      <c r="AO37" t="inlineStr">
        <is>
          <t>Not reported</t>
        </is>
      </c>
      <c r="AP37" t="inlineStr">
        <is>
          <t>Not reported</t>
        </is>
      </c>
      <c r="AQ37" t="inlineStr">
        <is>
          <t>Not specified</t>
        </is>
      </c>
      <c r="AR37" t="inlineStr">
        <is>
          <t>ENIGMA-ADHD Working Group dataset (T1-weighted structural MRI from 35 participating sites)</t>
        </is>
      </c>
      <c r="AS37" t="inlineStr">
        <is>
          <t>Deep Learning (MLP)</t>
        </is>
      </c>
      <c r="AT37" t="inlineStr">
        <is>
          <t>See abstract</t>
        </is>
      </c>
      <c r="AU37" t="inlineStr">
        <is>
          <t>ICA</t>
        </is>
      </c>
      <c r="AV37" t="inlineStr">
        <is>
          <t>Not reported</t>
        </is>
      </c>
      <c r="AW37" t="inlineStr">
        <is>
          <t>Random assignment to training (~70%), validation (~15%), and test (~15%) subsets within subgroups.</t>
        </is>
      </c>
      <c r="AX37" t="inlineStr">
        <is>
          <t>Not reported</t>
        </is>
      </c>
      <c r="AY37" t="inlineStr">
        <is>
          <t>Not reported</t>
        </is>
      </c>
      <c r="AZ37" t="inlineStr">
        <is>
          <t>Not reported</t>
        </is>
      </c>
      <c r="BA37" t="inlineStr">
        <is>
          <t>Not reported</t>
        </is>
      </c>
      <c r="BB37" t="inlineStr">
        <is>
          <t>Not reported</t>
        </is>
      </c>
      <c r="BC37" t="inlineStr">
        <is>
          <t>Not reported</t>
        </is>
      </c>
      <c r="BD37" t="inlineStr">
        <is>
          <t>Not reported</t>
        </is>
      </c>
      <c r="BE37" t="inlineStr">
        <is>
          <t>Not reported</t>
        </is>
      </c>
      <c r="BF37" t="inlineStr">
        <is>
          <t>Not reported</t>
        </is>
      </c>
      <c r="BG37" t="inlineStr">
        <is>
          <t>0.64 (Cross-Validation)</t>
        </is>
      </c>
      <c r="BH37" t="inlineStr">
        <is>
          <t>Cross-Validation</t>
        </is>
      </c>
      <c r="BI37" t="inlineStr">
        <is>
          <t>None reported</t>
        </is>
      </c>
      <c r="BJ37" t="inlineStr">
        <is>
          <t>No</t>
        </is>
      </c>
      <c r="BK37" t="inlineStr">
        <is>
          <t>Not reported</t>
        </is>
      </c>
      <c r="BL37" t="inlineStr">
        <is>
          <t>Not reported</t>
        </is>
      </c>
      <c r="BM37" t="inlineStr">
        <is>
          <t>Insufficient metrics reported</t>
        </is>
      </c>
      <c r="BN37" t="inlineStr">
        <is>
          <t>None - Passes all criteria</t>
        </is>
      </c>
      <c r="BO37" t="inlineStr">
        <is>
          <t>N/A</t>
        </is>
      </c>
      <c r="BP37" t="inlineStr">
        <is>
          <t>None</t>
        </is>
      </c>
    </row>
    <row r="38">
      <c r="A38" s="23" t="inlineStr">
        <is>
          <t>An fMRI Sequence Representation Learning Framework for Attention Deficit Hyperactivity Disorder Classification</t>
        </is>
      </c>
      <c r="B38" s="23" t="n">
        <v>2022</v>
      </c>
      <c r="C38" s="23" t="inlineStr">
        <is>
          <t>No</t>
        </is>
      </c>
      <c r="D38" s="23" t="inlineStr">
        <is>
          <t>No</t>
        </is>
      </c>
      <c r="E38" s="23" t="inlineStr">
        <is>
          <t>10.3390/app12126211</t>
        </is>
      </c>
      <c r="F38" s="23" t="inlineStr">
        <is>
          <t>For attention deficit hyperactivity disorder (ADHD), a common neurological disease, accurate identification is the basis for treatment. In this paper, a novel end-to-end representation learning framework for ADHD classification of functional magnetic resonance imaging (fMRI) sequences is proposed. With such a framework, the complexity of the sequence representation learning neural network decreases, the overfitting problem of deep learning for small samples cases is solved effectively, and superior classification performance is achieved. Specifically, a data conversion module was designed to convert a two-dimensional sequence into a three-dimensional image, which expands the modeling area and greatly reduces the computational complexity. The transfer learning method was utilized to freeze or fine-tune the parameters of the pre-trained neural network to reduce the risk of overfitting in the cases with small samples. Hierarchical feature extraction can be performed automatically by combining the sequence representation learning modules with a weighted cross-entropy loss. Experiments were conducted both with individual imaging sites and combining them, and the results showed that the classification average accuracies with the proposed framework were 73.73% and 72.02%, respectively, which are much higher than those of the existing methods. Â© 2022 Elsevier B.V., All rights reserved.</t>
        </is>
      </c>
      <c r="G38" s="23" t="inlineStr">
        <is>
          <t>Unimodal</t>
        </is>
      </c>
      <c r="H38" s="23" t="inlineStr">
        <is>
          <t>fMRI</t>
        </is>
      </c>
      <c r="I38" s="23" t="inlineStr">
        <is>
          <t>Neuroimaging</t>
        </is>
      </c>
      <c r="J38" s="23" t="inlineStr">
        <is>
          <t>Deep Learning (ResNet34 + Transfer Learning)</t>
        </is>
      </c>
      <c r="K38" s="23" t="inlineStr">
        <is>
          <t>Deep Learning (CNNs)</t>
        </is>
      </c>
      <c r="L38" s="23" t="n"/>
      <c r="M38" s="23" t="n"/>
      <c r="N38" s="23" t="n"/>
      <c r="O38" s="23" t="n"/>
      <c r="P38" s="23" t="n"/>
      <c r="Q38" s="23" t="n"/>
      <c r="R38" s="23" t="n"/>
      <c r="S38" s="28" t="n">
        <v>0.7202</v>
      </c>
      <c r="T38" s="28" t="n"/>
      <c r="U38" s="55" t="inlineStr">
        <is>
          <t>EXCLUDE</t>
        </is>
      </c>
      <c r="V38" s="23" t="inlineStr">
        <is>
          <t>Lack of Explainability. The authors explicitly state in the Discussion: "Due to the lack of interpretability of the deep neural network, it was still unable to reveal the corresponding pathological neurobiological mechanism."</t>
        </is>
      </c>
      <c r="W38" s="23" t="inlineStr">
        <is>
          <t>No XAI</t>
        </is>
      </c>
      <c r="X38" s="23" t="n"/>
      <c r="Y38" s="23" t="n"/>
      <c r="Z38" s="23" t="n"/>
      <c r="AA38" s="23" t="n"/>
      <c r="AB38" s="23" t="n"/>
      <c r="AC38" s="23" t="n"/>
    </row>
    <row r="39">
      <c r="A39" s="25" t="inlineStr">
        <is>
          <t>Application of deep and machine learning techniques for multi-label classification performance on psychotic disorder diseases</t>
        </is>
      </c>
      <c r="B39" s="25" t="n">
        <v>2021</v>
      </c>
      <c r="C39" s="25" t="inlineStr">
        <is>
          <t>No</t>
        </is>
      </c>
      <c r="D39" s="25" t="inlineStr">
        <is>
          <t>No</t>
        </is>
      </c>
      <c r="E39" s="25" t="inlineStr">
        <is>
          <t>10.1016/j.imu.2021.100545</t>
        </is>
      </c>
      <c r="F39" s="25" t="inlineStr">
        <is>
          <t>Electronic Health Records (EHRs) hold symptoms of many diverse diseases and it is imperative to build models to recognise these problems early and classify the diseases appropriately. This classification task could be presented as a single or multi-label problem. Thus, this study presents Psychotic Disorder Diseases (PDD) dataset with five labels: bipolar disorder, vascular dementia, attention-deficit/hyperactivity disorder (ADHD), insomnia, and schizophrenia as a multi-label classification problem. The study also investigates the use of deep neural network and machine learning techniques such as multilayer perceptron (MLP), support vector machine (SVM), random forest (RF) and Decision tree (DT), for identifying hidden patterns in patients' data. The study furthermore investigates the symptoms associated with certain types of psychotic diseases and addresses class imbalance from a multi-label classification perspective. The performances of these models were assessed and compared based on an accuracy metric. The result obtained revealed that deep neural network gave a superior performance of 75.17% with class imbalance accuracy, while the MLP model accuracy is 58.44%. Conversely, the best performance in the machine learning techniques was exhibited by the random forest model, using the dataset without class imbalance and its result, compared with deep learning techniques, is 64.1% and 55.87%, respectively. It was also observed that patient's age is the most contributing feature to the performance of the model while divorce is the least. Likewise, the study reveals that there is a high tendency for a patient with bipolar disorder to have insomnia; these diseases are strongly correlated with an R-value of 0.98. Our concluding remark shows that applying the deep and machine learning model to PDD dataset not only offers improved clinical classification of the diseases but also provides a framework for augmenting clinical decision systems by eliminating the class imbalance and unravelling the attributes that influence PDD in patients. Â© 2024 Elsevier B.V., All rights reserved.</t>
        </is>
      </c>
      <c r="G39" s="25" t="inlineStr">
        <is>
          <t>Unimodal</t>
        </is>
      </c>
      <c r="H39" s="25" t="inlineStr">
        <is>
          <t>Electronic Health Records (Symptoms)</t>
        </is>
      </c>
      <c r="I39" s="25" t="inlineStr">
        <is>
          <t>Other</t>
        </is>
      </c>
      <c r="J39" s="25" t="inlineStr">
        <is>
          <t>Deep Neural Network (MLP)</t>
        </is>
      </c>
      <c r="K39" s="25" t="inlineStr">
        <is>
          <t>Other / Unspecified</t>
        </is>
      </c>
      <c r="L39" s="25" t="n"/>
      <c r="M39" s="25" t="n"/>
      <c r="N39" s="25" t="n"/>
      <c r="O39" s="25" t="n"/>
      <c r="P39" s="25" t="n"/>
      <c r="Q39" s="25" t="n"/>
      <c r="R39" s="25" t="n"/>
      <c r="S39" s="27" t="n">
        <v>0.77</v>
      </c>
      <c r="T39" s="27" t="n"/>
      <c r="U39" s="55" t="inlineStr">
        <is>
          <t>EXCLUDE</t>
        </is>
      </c>
      <c r="V39" s="25" t="inlineStr">
        <is>
          <t>Target Specificity: The paper focuses on "Psychotic Disorders" (Schizophrenia/Bipolar). ADHD is included as a label but is the worst performing class (65% validation). It groups ADHD with vascular dementia and psychosis, diluting the focus of your specific ADHD review.</t>
        </is>
      </c>
      <c r="W39" s="25" t="inlineStr">
        <is>
          <t>Different Task from Diagnosis</t>
        </is>
      </c>
      <c r="X39" s="25" t="n"/>
      <c r="Y39" s="25" t="n"/>
      <c r="Z39" s="25" t="n"/>
      <c r="AA39" s="25" t="n"/>
      <c r="AB39" s="25" t="n"/>
      <c r="AC39" s="25" t="n"/>
    </row>
    <row r="40">
      <c r="A40" s="23" t="inlineStr">
        <is>
          <t>Is there any incremental benefit to conducting neuroimaging and neurocognitive assessments in the diagnosis of ADHD in young children? A machine learning investigation</t>
        </is>
      </c>
      <c r="B40" s="23" t="n">
        <v>2021</v>
      </c>
      <c r="C40" s="23" t="inlineStr">
        <is>
          <t>No</t>
        </is>
      </c>
      <c r="D40" s="23" t="inlineStr">
        <is>
          <t>No</t>
        </is>
      </c>
      <c r="E40" s="23" t="inlineStr">
        <is>
          <t>10.1016/j.dcn.2021.100966</t>
        </is>
      </c>
      <c r="F40" s="23" t="inlineStr">
        <is>
          <t>Given the negative trajectories of early behavior problems associated with ADHD, early diagnosis is considered critical to enable intervention and treatment. To this end, the current investigation employed machine learning to evaluate the relative predictive value of parent/teacher ratings, behavioral and neural measures of executive function (EF) in predicting ADHD in a sample consisting of 162 young children (ages 4â€“7, mean age 5.55, 82.6 % Hispanic/Latino). Among the target measures, teacher ratings of EF were the most predictive of ADHD. While a more extensive evaluation of neural measures, such as diffusion-weighted imaging, may provide more information as they relate to the underlying cognitive deficits associated with ADHD, the current study indicates that measures of cortical anatomy obtained in research studies, as well cognitive measures of EF often obtained in routine assessments, have little incremental value in differentiating typically developing children from those diagnosed with ADHD. It is important to note that the overlap between some of the EF questions in the BRIEF, and the ADHD symptoms could be enhancing this effect. Thus, future research evaluating the importance of such measures in predicting children's functional impairment in academic and social areas would provide additional insight into their contributing role in ADHD. Â© 2021 Elsevier B.V., All rights reserved.</t>
        </is>
      </c>
      <c r="G40" s="23" t="inlineStr">
        <is>
          <t>Multimodal</t>
        </is>
      </c>
      <c r="H40" s="23" t="inlineStr">
        <is>
          <t>MRI + Behavioral (BRIEF) + Cognitive Tasks</t>
        </is>
      </c>
      <c r="I40" s="23" t="inlineStr">
        <is>
          <t>Neuroimaging</t>
        </is>
      </c>
      <c r="J40" s="23" t="inlineStr">
        <is>
          <t>Machine Learning (Linear SVM)</t>
        </is>
      </c>
      <c r="K40" s="23" t="inlineStr">
        <is>
          <t>Traditional Machine Learning</t>
        </is>
      </c>
      <c r="L40" s="23" t="n">
        <v>162</v>
      </c>
      <c r="M40" s="23" t="inlineStr">
        <is>
          <t>ADHD Heterogeneity of Executive Function and Emotion Regulation Across Development (AHEAD) study</t>
        </is>
      </c>
      <c r="N40" s="23" t="inlineStr">
        <is>
          <t>87 children with ADHD and 75 typically developing (TD) children (ages 4–7)</t>
        </is>
      </c>
      <c r="O40" s="23" t="inlineStr">
        <is>
          <t>Analysis included 162 children after screening for IQ (≥70) and excluding those with Autism Spectrum Disorder</t>
        </is>
      </c>
      <c r="P40" s="23" t="inlineStr">
        <is>
          <t>Fold Cross-Validation</t>
        </is>
      </c>
      <c r="Q40" s="23" t="inlineStr">
        <is>
          <t>5-fold cross-validation with 5000 permutation tests</t>
        </is>
      </c>
      <c r="R40" s="23" t="inlineStr">
        <is>
          <t>The study notes a potential confound due to high (70%) comorbid ODD/CD in the ADHD sample; neuroimaging and behavioral tests showed limited "incremental value" over standard rating scales for simple categorical diagnosis.</t>
        </is>
      </c>
      <c r="S40" s="28" t="n">
        <v>0.944</v>
      </c>
      <c r="T40" s="28" t="inlineStr">
        <is>
          <t>The study highlights that teacher ratings of executive function are the most diagnostic predictors, suggesting that expensive neuroimaging may not be necessary for basic categorical ADHD diagnosis in young children</t>
        </is>
      </c>
      <c r="U40" s="54" t="inlineStr">
        <is>
          <t>INCLUDE</t>
        </is>
      </c>
      <c r="V40" s="23" t="inlineStr">
        <is>
          <t>High quality. Fuses Neuroimaging with Cognitive/Behavioral data. Large sample (N=162). Uses SVM coefficients for Feature Importance (Intrinsic XAI).</t>
        </is>
      </c>
      <c r="W40" s="23" t="inlineStr">
        <is>
          <t>High Quality: Meets Wit the Selection Criteria</t>
        </is>
      </c>
      <c r="X40" s="23" t="inlineStr">
        <is>
          <t>INCLUDE</t>
        </is>
      </c>
      <c r="Y40" s="23" t="n"/>
      <c r="Z40" s="23" t="inlineStr">
        <is>
          <t>Miami, Florida, United States (Florida International University)</t>
        </is>
      </c>
      <c r="AA40" s="23" t="n"/>
      <c r="AB40" s="23" t="inlineStr">
        <is>
          <t>Detailed</t>
        </is>
      </c>
      <c r="AC40" s="23" t="inlineStr">
        <is>
          <t>No Leakage</t>
        </is>
      </c>
      <c r="AD40" t="inlineStr">
        <is>
          <t>Öztekin, I; Finlayson, MA; Graziano, PA; Dick, AS</t>
        </is>
      </c>
      <c r="AE40" t="inlineStr">
        <is>
          <t>Not reported</t>
        </is>
      </c>
      <c r="AF40" t="inlineStr">
        <is>
          <t>Gold OA (Developmental Cognitive Neuroscience - OA)</t>
        </is>
      </c>
      <c r="AG40" t="inlineStr">
        <is>
          <t>Not reported</t>
        </is>
      </c>
      <c r="AH40" t="inlineStr">
        <is>
          <t>Research</t>
        </is>
      </c>
      <c r="AI40" t="inlineStr">
        <is>
          <t>See population details</t>
        </is>
      </c>
      <c r="AJ40" t="inlineStr">
        <is>
          <t>See population details</t>
        </is>
      </c>
      <c r="AK40" t="inlineStr">
        <is>
          <t>Not reported</t>
        </is>
      </c>
      <c r="AL40" t="n">
        <v>5.55</v>
      </c>
      <c r="AM40" t="inlineStr">
        <is>
          <t>Not reported</t>
        </is>
      </c>
      <c r="AN40" t="inlineStr">
        <is>
          <t>All/Not specified</t>
        </is>
      </c>
      <c r="AO40" t="inlineStr">
        <is>
          <t>Not reported</t>
        </is>
      </c>
      <c r="AP40" t="inlineStr">
        <is>
          <t>Not reported</t>
        </is>
      </c>
      <c r="AQ40" t="inlineStr">
        <is>
          <t>Not specified</t>
        </is>
      </c>
      <c r="AR40" t="inlineStr">
        <is>
          <t>ADHD Heterogeneity of Executive Function and Emotion Regulation Across Development (AHEAD) study</t>
        </is>
      </c>
      <c r="AS40" t="inlineStr">
        <is>
          <t>Machine Learning (Linear SVM)</t>
        </is>
      </c>
      <c r="AT40" t="inlineStr">
        <is>
          <t>See abstract</t>
        </is>
      </c>
      <c r="AU40" t="inlineStr">
        <is>
          <t>ICA</t>
        </is>
      </c>
      <c r="AV40" t="inlineStr">
        <is>
          <t>Not reported</t>
        </is>
      </c>
      <c r="AW40" t="inlineStr">
        <is>
          <t>5-fold CV</t>
        </is>
      </c>
      <c r="AX40" t="inlineStr">
        <is>
          <t>5</t>
        </is>
      </c>
      <c r="AY40" t="inlineStr">
        <is>
          <t>Not reported</t>
        </is>
      </c>
      <c r="AZ40" t="inlineStr">
        <is>
          <t>Not reported</t>
        </is>
      </c>
      <c r="BA40" t="inlineStr">
        <is>
          <t>Not reported</t>
        </is>
      </c>
      <c r="BB40" t="inlineStr">
        <is>
          <t>Not reported</t>
        </is>
      </c>
      <c r="BC40" t="inlineStr">
        <is>
          <t>Not reported</t>
        </is>
      </c>
      <c r="BD40" t="inlineStr">
        <is>
          <t>Not reported</t>
        </is>
      </c>
      <c r="BE40" t="inlineStr">
        <is>
          <t>Not reported</t>
        </is>
      </c>
      <c r="BF40" t="inlineStr">
        <is>
          <t>Not reported</t>
        </is>
      </c>
      <c r="BG40" t="inlineStr">
        <is>
          <t>0.944 (Cross-Validation)</t>
        </is>
      </c>
      <c r="BH40" t="inlineStr">
        <is>
          <t>Cross-Validation</t>
        </is>
      </c>
      <c r="BI40" t="inlineStr">
        <is>
          <t>None reported</t>
        </is>
      </c>
      <c r="BJ40" t="inlineStr">
        <is>
          <t>No</t>
        </is>
      </c>
      <c r="BK40" t="inlineStr">
        <is>
          <t>Not reported</t>
        </is>
      </c>
      <c r="BL40" t="inlineStr">
        <is>
          <t>Class Weighting</t>
        </is>
      </c>
      <c r="BM40" t="inlineStr">
        <is>
          <t>Insufficient metrics reported</t>
        </is>
      </c>
      <c r="BN40" t="inlineStr">
        <is>
          <t>None - Passes all criteria</t>
        </is>
      </c>
      <c r="BO40" t="inlineStr">
        <is>
          <t>N/A</t>
        </is>
      </c>
      <c r="BP40" t="inlineStr">
        <is>
          <t>None</t>
        </is>
      </c>
    </row>
    <row r="41" ht="32.5" customHeight="1">
      <c r="A41" s="25" t="inlineStr">
        <is>
          <t>Machine learning based framework for classification of children with adhd and healthy controls</t>
        </is>
      </c>
      <c r="B41" s="25" t="n">
        <v>2021</v>
      </c>
      <c r="C41" s="25" t="inlineStr">
        <is>
          <t>No</t>
        </is>
      </c>
      <c r="D41" s="25" t="inlineStr">
        <is>
          <t>No</t>
        </is>
      </c>
      <c r="E41" s="25" t="inlineStr">
        <is>
          <t>10.32604/iasc.2021.017478</t>
        </is>
      </c>
      <c r="F41" s="25" t="inlineStr">
        <is>
          <t>Electrophysiological (EEG) signals provide good temporal resolution and can be effectively used to assess and diagnose children with Attention Deficit Hyperactivity Disorder (ADHD). This study aims to develop a machine learning model to classify children with ADHD and Healthy Controls. In this study, EEG signals captured under cognitive tasks were obtained from an open-access data-base of 60 children with ADHD and 60 Healthy Controls children of similar age. The regional contributions towards attaining higher accuracy are identified and further tested using three classifiers: AdaBoost, Random Forest and Support Vector Machine. The EEG data from 19 channels is taken as input features in indi-vidual and combinatorial sets to classifiers. Evaluating all the classifiers' overall performance, the highest accuracy of 84% is obtained with the AdaBoost classi-fier when all the Right Hemisphere channels are taken into consideration. The higher sensitivity of 96% indicates a better true positive detection rate of the model created with the Right Hemisphere features. This study highlights the intrinsic physiological contrast prevalent in brain activity of ADHD and healthy children, which can be effectively utilized for diagnostic purposes. Â© 2021 Elsevier B.V., All rights reserved.</t>
        </is>
      </c>
      <c r="G41" s="25" t="inlineStr">
        <is>
          <t>Unimodal</t>
        </is>
      </c>
      <c r="H41" s="25" t="inlineStr">
        <is>
          <t>EEG</t>
        </is>
      </c>
      <c r="I41" s="25" t="inlineStr">
        <is>
          <t>Electrophysiological (Bio-Signals)</t>
        </is>
      </c>
      <c r="J41" s="25" t="inlineStr">
        <is>
          <t>Machine Learning (AdaBoost, RF, SVM)</t>
        </is>
      </c>
      <c r="K41" s="25" t="inlineStr">
        <is>
          <t>Traditional Machine Learning</t>
        </is>
      </c>
      <c r="L41" s="25" t="n">
        <v>120</v>
      </c>
      <c r="M41" s="25" t="inlineStr">
        <is>
          <t>IEEE Dataport</t>
        </is>
      </c>
      <c r="N41" s="25" t="inlineStr">
        <is>
          <t>60 children with ADHD and 60 healthy controls of similar age</t>
        </is>
      </c>
      <c r="O41" s="25" t="inlineStr">
        <is>
          <t>Analysis utilized 120 subjects (60 ADHD, 60 controls)</t>
        </is>
      </c>
      <c r="P41" s="25" t="inlineStr">
        <is>
          <t>Fold Cross-Validation</t>
        </is>
      </c>
      <c r="Q41" s="25" t="inlineStr">
        <is>
          <t>4-fold cross-validation</t>
        </is>
      </c>
      <c r="R41" s="25" t="inlineStr">
        <is>
          <t>High dimensionality can make models complex and difficult to implement in real-time scenarios; the study also suggests a need for larger datasets in future work</t>
        </is>
      </c>
      <c r="S41" s="27" t="n">
        <v>0.84</v>
      </c>
      <c r="T41" s="27" t="inlineStr">
        <is>
          <t>This research identifies the Right Hemisphere as a critical region for classification, yielding 96% sensitivity, which aligns with neuroimaging findings of structural abnormalities in that hemisphere for ADHD individuals</t>
        </is>
      </c>
      <c r="U41" s="54" t="inlineStr">
        <is>
          <t>INCLUDE</t>
        </is>
      </c>
      <c r="V41" s="32" t="inlineStr">
        <is>
          <t>Passes all criteria.
1. Sample: N=120 (60 ADHD, 60 HC)., Validation: Sound.3. Metrics: Reports Acc, Sens, Spec., 4. XAI: Analyzes regional contributions (Right Hemisphere importance).</t>
        </is>
      </c>
      <c r="W41" s="25" t="inlineStr">
        <is>
          <t>High Quality: Meets Wit the Selection Criteria</t>
        </is>
      </c>
      <c r="X41" s="25" t="inlineStr">
        <is>
          <t>INCLUDE</t>
        </is>
      </c>
      <c r="Y41" s="25" t="n"/>
      <c r="Z41" s="25" t="inlineStr">
        <is>
          <t>Patiala, Punjab, India (Thapar Institute of Engineering and Technology)</t>
        </is>
      </c>
      <c r="AA41" s="25" t="n"/>
      <c r="AB41" s="25" t="inlineStr">
        <is>
          <t>Detailed</t>
        </is>
      </c>
      <c r="AC41" s="25" t="inlineStr">
        <is>
          <t>Leakage</t>
        </is>
      </c>
      <c r="AD41" t="inlineStr">
        <is>
          <t>Parashar, A; Kalra, N; Singh, J; Goyal, RK</t>
        </is>
      </c>
      <c r="AE41" t="inlineStr">
        <is>
          <t>Not reported</t>
        </is>
      </c>
      <c r="AF41" t="inlineStr">
        <is>
          <t>Gold OA (Tech Science Press IASC)</t>
        </is>
      </c>
      <c r="AG41" t="inlineStr">
        <is>
          <t>Not reported</t>
        </is>
      </c>
      <c r="AH41" t="inlineStr">
        <is>
          <t>Not reported</t>
        </is>
      </c>
      <c r="AI41" t="inlineStr">
        <is>
          <t>See population details</t>
        </is>
      </c>
      <c r="AJ41" t="n">
        <v>60</v>
      </c>
      <c r="AK41" t="inlineStr">
        <is>
          <t>Not reported</t>
        </is>
      </c>
      <c r="AL41" t="inlineStr">
        <is>
          <t>Not reported</t>
        </is>
      </c>
      <c r="AM41" t="inlineStr">
        <is>
          <t>Not reported</t>
        </is>
      </c>
      <c r="AN41" t="inlineStr">
        <is>
          <t>All/Not specified</t>
        </is>
      </c>
      <c r="AO41" t="inlineStr">
        <is>
          <t>Not reported</t>
        </is>
      </c>
      <c r="AP41" t="inlineStr">
        <is>
          <t>Not reported</t>
        </is>
      </c>
      <c r="AQ41" t="inlineStr">
        <is>
          <t>Not specified</t>
        </is>
      </c>
      <c r="AR41" t="inlineStr">
        <is>
          <t>IEEE Dataport</t>
        </is>
      </c>
      <c r="AS41" t="inlineStr">
        <is>
          <t>Machine Learning (AdaBoost, RF, SVM)</t>
        </is>
      </c>
      <c r="AT41" t="inlineStr">
        <is>
          <t>See abstract</t>
        </is>
      </c>
      <c r="AU41" t="inlineStr">
        <is>
          <t>ICA</t>
        </is>
      </c>
      <c r="AV41" t="inlineStr">
        <is>
          <t>Not reported</t>
        </is>
      </c>
      <c r="AW41" t="inlineStr">
        <is>
          <t>4-fold CV</t>
        </is>
      </c>
      <c r="AX41" t="inlineStr">
        <is>
          <t>4</t>
        </is>
      </c>
      <c r="AY41" t="inlineStr">
        <is>
          <t>Not reported</t>
        </is>
      </c>
      <c r="AZ41" t="inlineStr">
        <is>
          <t>Not reported</t>
        </is>
      </c>
      <c r="BA41" t="inlineStr">
        <is>
          <t>Not reported</t>
        </is>
      </c>
      <c r="BB41" t="inlineStr">
        <is>
          <t>84.0</t>
        </is>
      </c>
      <c r="BC41" t="inlineStr">
        <is>
          <t>96.0</t>
        </is>
      </c>
      <c r="BD41" t="inlineStr">
        <is>
          <t>Not reported</t>
        </is>
      </c>
      <c r="BE41" t="inlineStr">
        <is>
          <t>Not reported</t>
        </is>
      </c>
      <c r="BF41" t="inlineStr">
        <is>
          <t>Not reported</t>
        </is>
      </c>
      <c r="BG41" t="inlineStr">
        <is>
          <t>Acc=84.0% (Cross-Validation)</t>
        </is>
      </c>
      <c r="BH41" t="inlineStr">
        <is>
          <t>Cross-Validation</t>
        </is>
      </c>
      <c r="BI41" t="inlineStr">
        <is>
          <t>None reported</t>
        </is>
      </c>
      <c r="BJ41" t="inlineStr">
        <is>
          <t>No</t>
        </is>
      </c>
      <c r="BK41" t="inlineStr">
        <is>
          <t>Not reported</t>
        </is>
      </c>
      <c r="BL41" t="inlineStr">
        <is>
          <t>Not reported</t>
        </is>
      </c>
      <c r="BM41" t="inlineStr">
        <is>
          <t>Adequate</t>
        </is>
      </c>
      <c r="BN41" t="inlineStr">
        <is>
          <t>None - Passes all criteria</t>
        </is>
      </c>
      <c r="BO41" t="inlineStr">
        <is>
          <t>N/A</t>
        </is>
      </c>
      <c r="BP41" t="inlineStr">
        <is>
          <t>None</t>
        </is>
      </c>
    </row>
    <row r="42">
      <c r="A42" s="23" t="inlineStr">
        <is>
          <t>Multimodal MR Images-Based Diagnosis of Early Adolescent Attention-Deficit/Hyperactivity Disorder Using Multiple Kernel Learning</t>
        </is>
      </c>
      <c r="B42" s="23" t="n">
        <v>2021</v>
      </c>
      <c r="C42" s="23" t="inlineStr">
        <is>
          <t>No</t>
        </is>
      </c>
      <c r="D42" s="23" t="inlineStr">
        <is>
          <t>No</t>
        </is>
      </c>
      <c r="E42" s="23" t="inlineStr">
        <is>
          <t>10.3389/fnins.2021.710133</t>
        </is>
      </c>
      <c r="F42" s="23" t="inlineStr">
        <is>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9â€“10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 Â© 2022 Elsevier B.V., All rights reserved.</t>
        </is>
      </c>
      <c r="G42" s="23" t="inlineStr">
        <is>
          <t>Multimodal</t>
        </is>
      </c>
      <c r="H42" s="23" t="inlineStr">
        <is>
          <t>sMRI + rsfMRI + DTI</t>
        </is>
      </c>
      <c r="I42" s="23" t="inlineStr">
        <is>
          <t>Neuroimaging</t>
        </is>
      </c>
      <c r="J42" s="23" t="inlineStr">
        <is>
          <t>Machine Learning (Multiple Kernel Learning - MKL + SVM)</t>
        </is>
      </c>
      <c r="K42" s="23" t="inlineStr">
        <is>
          <t>Traditional Machine Learning</t>
        </is>
      </c>
      <c r="L42" s="23" t="n">
        <v>232</v>
      </c>
      <c r="M42" s="23" t="inlineStr">
        <is>
          <t>ABCD</t>
        </is>
      </c>
      <c r="N42" s="23" t="inlineStr">
        <is>
          <t>116 comorbidity-free ADHD and 116 matched healthy children (aged 9–10)</t>
        </is>
      </c>
      <c r="O42" s="23" t="inlineStr">
        <is>
          <t>Verified. Final population of 232 (116 cases/116 controls) after applying exclusion criteria for comorbidities and image quality</t>
        </is>
      </c>
      <c r="P42" s="23" t="inlineStr">
        <is>
          <t>Fold Cross-Validation</t>
        </is>
      </c>
      <c r="Q42" s="23" t="inlineStr">
        <is>
          <t>10-fold cross-validation repeated 10 times, with inner 5-fold nested CV for parameter tuning</t>
        </is>
      </c>
      <c r="R42" s="23" t="inlineStr">
        <is>
          <t>Excluded subjects with common ADHD comorbidities to reduce covariable influence, which may limit the study's scope for broader clinical populations</t>
        </is>
      </c>
      <c r="S42" s="28" t="n">
        <v>0.698</v>
      </c>
      <c r="T42" s="28" t="inlineStr">
        <is>
          <t>This study demonstrates that kernel-level fusion of multimodal data (sMRI, rsfMRI, DTI) significantly outperforms unimodal approaches by capturing complementary macro- and microstructural information</t>
        </is>
      </c>
      <c r="U42" s="54" t="inlineStr">
        <is>
          <t>INCLUDE</t>
        </is>
      </c>
      <c r="V42" s="23" t="inlineStr">
        <is>
          <t>Fits all criteria. Fuses 3 modalities. Uses Boruta for feature selection (XAI/Interpretability). Sufficient sample (N=232 from ABCD study).</t>
        </is>
      </c>
      <c r="W42" s="23" t="inlineStr">
        <is>
          <t>High Quality: Meets Wit the Selection Criteria</t>
        </is>
      </c>
      <c r="X42" s="23" t="inlineStr">
        <is>
          <t>INCLUDE</t>
        </is>
      </c>
      <c r="Y42" s="23" t="n"/>
      <c r="Z42" s="23" t="inlineStr">
        <is>
          <t>Shanghai, China (Shanghai Jiao Tong University)</t>
        </is>
      </c>
      <c r="AA42" s="23" t="n"/>
      <c r="AB42" s="23" t="inlineStr">
        <is>
          <t>Detailed</t>
        </is>
      </c>
      <c r="AC42" s="23" t="inlineStr">
        <is>
          <t>No Leakage</t>
        </is>
      </c>
      <c r="AD42" t="inlineStr">
        <is>
          <t>Zhou, XC; Lin, QM; Gui, YY; Wang, ZX; Liu, MH; Lu, H</t>
        </is>
      </c>
      <c r="AE42" t="inlineStr">
        <is>
          <t>Not reported</t>
        </is>
      </c>
      <c r="AF42" t="inlineStr">
        <is>
          <t>Gold OA (Frontiers Neuroscience)</t>
        </is>
      </c>
      <c r="AG42" t="inlineStr">
        <is>
          <t>Not reported</t>
        </is>
      </c>
      <c r="AH42" t="inlineStr">
        <is>
          <t>Research</t>
        </is>
      </c>
      <c r="AI42" t="inlineStr">
        <is>
          <t>See population details</t>
        </is>
      </c>
      <c r="AJ42" t="inlineStr">
        <is>
          <t>See population details</t>
        </is>
      </c>
      <c r="AK42" t="inlineStr">
        <is>
          <t>Not reported</t>
        </is>
      </c>
      <c r="AL42" t="inlineStr">
        <is>
          <t>Not reported</t>
        </is>
      </c>
      <c r="AM42" t="inlineStr">
        <is>
          <t>Not reported</t>
        </is>
      </c>
      <c r="AN42" t="inlineStr">
        <is>
          <t>All/Not specified</t>
        </is>
      </c>
      <c r="AO42" t="inlineStr">
        <is>
          <t>Comorbidities present (unspecified)</t>
        </is>
      </c>
      <c r="AP42" t="inlineStr">
        <is>
          <t>Not reported</t>
        </is>
      </c>
      <c r="AQ42" t="inlineStr">
        <is>
          <t>Not specified</t>
        </is>
      </c>
      <c r="AR42" t="inlineStr">
        <is>
          <t>ABCD Study</t>
        </is>
      </c>
      <c r="AS42" t="inlineStr">
        <is>
          <t>Machine Learning (Multiple Kernel Learning - MKL + SVM)</t>
        </is>
      </c>
      <c r="AT42" t="inlineStr">
        <is>
          <t>Functional Connectivity Matrix; ROI-based Features</t>
        </is>
      </c>
      <c r="AU42" t="inlineStr">
        <is>
          <t>ICA; Feature Selection</t>
        </is>
      </c>
      <c r="AV42" t="inlineStr">
        <is>
          <t>Not reported</t>
        </is>
      </c>
      <c r="AW42" t="inlineStr">
        <is>
          <t>10-fold CV</t>
        </is>
      </c>
      <c r="AX42" t="inlineStr">
        <is>
          <t>10</t>
        </is>
      </c>
      <c r="AY42" t="inlineStr">
        <is>
          <t>Not reported</t>
        </is>
      </c>
      <c r="AZ42" t="inlineStr">
        <is>
          <t>Not reported</t>
        </is>
      </c>
      <c r="BA42" t="inlineStr">
        <is>
          <t>Not reported</t>
        </is>
      </c>
      <c r="BB42" t="inlineStr">
        <is>
          <t>Not reported</t>
        </is>
      </c>
      <c r="BC42" t="inlineStr">
        <is>
          <t>Not reported</t>
        </is>
      </c>
      <c r="BD42" t="inlineStr">
        <is>
          <t>Not reported</t>
        </is>
      </c>
      <c r="BE42" t="inlineStr">
        <is>
          <t>Not reported</t>
        </is>
      </c>
      <c r="BF42" t="inlineStr">
        <is>
          <t>Not reported</t>
        </is>
      </c>
      <c r="BG42" t="inlineStr">
        <is>
          <t>0.698 (Cross-Validation)</t>
        </is>
      </c>
      <c r="BH42" t="inlineStr">
        <is>
          <t>Cross-Validation</t>
        </is>
      </c>
      <c r="BI42" t="inlineStr">
        <is>
          <t>None reported</t>
        </is>
      </c>
      <c r="BJ42" t="inlineStr">
        <is>
          <t>No</t>
        </is>
      </c>
      <c r="BK42" t="inlineStr">
        <is>
          <t>Not reported</t>
        </is>
      </c>
      <c r="BL42" t="inlineStr">
        <is>
          <t>Not reported</t>
        </is>
      </c>
      <c r="BM42" t="inlineStr">
        <is>
          <t>Insufficient metrics reported</t>
        </is>
      </c>
      <c r="BN42" t="inlineStr">
        <is>
          <t>None - Passes all criteria</t>
        </is>
      </c>
      <c r="BO42" t="inlineStr">
        <is>
          <t>N/A</t>
        </is>
      </c>
      <c r="BP42" t="inlineStr">
        <is>
          <t>None</t>
        </is>
      </c>
    </row>
    <row r="43">
      <c r="A43" s="25" t="inlineStr">
        <is>
          <t>Assessment of the Popularity and Perceived Effectiveness of Smartphone Tools That Track and Limit Smartphone Use: Survey Study and Machine Learning Analysis</t>
        </is>
      </c>
      <c r="B43" s="25" t="n">
        <v>2022</v>
      </c>
      <c r="C43" s="25" t="inlineStr">
        <is>
          <t>No</t>
        </is>
      </c>
      <c r="D43" s="25" t="inlineStr">
        <is>
          <t>No</t>
        </is>
      </c>
      <c r="E43" s="25" t="inlineStr">
        <is>
          <t>10.2196/38963</t>
        </is>
      </c>
      <c r="F43" s="25" t="inlineStr">
        <is>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nonâ€“smartphone-related psychopathologies. Better tools, targeted marketing, and inclusive design, as well as formal efficacy trials, are required to realize their potential. Â© 2022 Elsevier B.V., All rights reserved.</t>
        </is>
      </c>
      <c r="G43" s="25" t="inlineStr">
        <is>
          <t>Unimodal</t>
        </is>
      </c>
      <c r="H43" s="25" t="inlineStr">
        <is>
          <t>Survey Data</t>
        </is>
      </c>
      <c r="I43" s="25" t="inlineStr">
        <is>
          <t>Clinical &amp; Demographics</t>
        </is>
      </c>
      <c r="J43" s="25" t="inlineStr">
        <is>
          <t>Machine Learning: Random Forest</t>
        </is>
      </c>
      <c r="K43" s="25" t="inlineStr">
        <is>
          <t>Traditional Machine Learning</t>
        </is>
      </c>
      <c r="L43" s="25" t="n"/>
      <c r="M43" s="25" t="n"/>
      <c r="N43" s="25" t="n"/>
      <c r="O43" s="25" t="n"/>
      <c r="P43" s="25" t="n"/>
      <c r="Q43" s="25" t="n"/>
      <c r="R43" s="25" t="n"/>
      <c r="S43" s="25" t="inlineStr">
        <is>
          <t>(Feature Importance)</t>
        </is>
      </c>
      <c r="T43" s="25" t="n"/>
      <c r="U43" s="55" t="inlineStr">
        <is>
          <t>EXCLUDE</t>
        </is>
      </c>
      <c r="V43" s="25" t="inlineStr">
        <is>
          <t>Wrong Target. The ML model predicts "latent user classes" of smartphone tool usage (e.g., "Non-users", "Effective users"). It does not diagnose clinical ADHD.</t>
        </is>
      </c>
      <c r="W43" s="25" t="inlineStr">
        <is>
          <t>Different Task from Diagnosis</t>
        </is>
      </c>
      <c r="X43" s="25" t="n"/>
      <c r="Y43" s="25" t="n"/>
      <c r="Z43" s="25" t="n"/>
      <c r="AA43" s="25" t="n"/>
      <c r="AB43" s="25" t="n"/>
      <c r="AC43" s="25" t="n"/>
    </row>
    <row r="44">
      <c r="A44" s="23" t="inlineStr">
        <is>
          <t>Attention Deficit Hyperactivity Disorder Assessment Based on Patient Behavior Exhibited in a Car Video Game: A Pilot Study</t>
        </is>
      </c>
      <c r="B44" s="23" t="n">
        <v>2022</v>
      </c>
      <c r="C44" s="23" t="inlineStr">
        <is>
          <t>No</t>
        </is>
      </c>
      <c r="D44" s="23" t="inlineStr">
        <is>
          <t>No</t>
        </is>
      </c>
      <c r="E44" s="23" t="inlineStr">
        <is>
          <t>10.3390/brainsci12070877</t>
        </is>
      </c>
      <c r="F44" s="23" t="inlineStr">
        <is>
          <t>Symptoms of Attention Deficit Hyperactivity Disorder (ADHD) include excessive activity, difficulty sustaining attention, and inability to act in a reflective manner. Early diagnosis and treatment of ADHD is key but may be influenced by the observation and communication skills of caregivers, and the experience of the medical professional. Attempts to obtain additional measures to support the medical diagnosis, such as reaction time when performing a task, can be found in the literature. We propose an information recording system that allows to study in detail the behavior shown by children already diagnosed with ADHD during a car driving video game. We continuously record the participantsâ€™ activity throughout the task and calculate the error committed. Studying the trajectory graphs, some children showed uniform patterns, others lost attention from one point onwards, and others alternated attention/inattention intervals. Results show a dependence between the age of the children and their performance. Moreover, by analyzing the positions by age over time using clustering, we show that it is possible to classify children according to their performance. Future studies will examine whether this detailed information about each childâ€™s performance pattern can be used to fine-tune treatment. Â© 2022 Elsevier B.V., All rights reserved.</t>
        </is>
      </c>
      <c r="G44" s="23" t="inlineStr">
        <is>
          <t>Unimodal</t>
        </is>
      </c>
      <c r="H44" s="23" t="inlineStr">
        <is>
          <t>Behavioral (Game Telemetry)</t>
        </is>
      </c>
      <c r="I44" s="23" t="inlineStr">
        <is>
          <t>Other</t>
        </is>
      </c>
      <c r="J44" s="23" t="inlineStr">
        <is>
          <t>Unsupervised ML (K-Means Clustering)</t>
        </is>
      </c>
      <c r="K44" s="23" t="inlineStr">
        <is>
          <t>Unsupervised / Clustering</t>
        </is>
      </c>
      <c r="L44" s="23" t="n"/>
      <c r="M44" s="23" t="n"/>
      <c r="N44" s="23" t="n"/>
      <c r="O44" s="23" t="n"/>
      <c r="P44" s="23" t="n"/>
      <c r="Q44" s="23" t="n"/>
      <c r="R44" s="23" t="n"/>
      <c r="S44" s="23" t="inlineStr">
        <is>
          <t>n.a</t>
        </is>
      </c>
      <c r="T44" s="23" t="n"/>
      <c r="U44" s="55" t="inlineStr">
        <is>
          <t>EXCLUDE</t>
        </is>
      </c>
      <c r="V44" s="23" t="inlineStr">
        <is>
          <t>Wrong Task. This study performs Clustering (Unsupervised) to find patterns within an ADHD group. It does not perform diagnostic classification (Supervised ADHD vs. Healthy Control).</t>
        </is>
      </c>
      <c r="W44" s="23" t="inlineStr">
        <is>
          <t>Unsupervised Learning</t>
        </is>
      </c>
      <c r="X44" s="23" t="n"/>
      <c r="Y44" s="23" t="n"/>
      <c r="Z44" s="23" t="n"/>
      <c r="AA44" s="23" t="n"/>
      <c r="AB44" s="23" t="n"/>
      <c r="AC44" s="23" t="n"/>
    </row>
    <row r="45">
      <c r="A45" s="25" t="inlineStr">
        <is>
          <t>Attention-Deficit Hyperactivity Disorder Prediction by Artificial Intelligence Techniques; Ø§Ù„ØªÙ†Ø¨Ø¤ Ø¨Ø§Ø¶Ø·Ø±Ø§Ø¨ ÙØ±Ø· Ø§Ù„Ø­Ø±ÙƒØ© ÙˆØªØ´ØªØª Ø§Ø§Ù„Ù†ØªØ¨Ø§Ù‡ Ø¨Ø§Ø³ØªØ¹Ù…Ø§Ù„ ØªÙ‚Ù†ÙŠØ§Øª Ø§Ù„Ø°ÙƒØ§Ø¡ Ø§Ø§Ù„ØµØ·Ù†Ø§Ø¹ÙŠ</t>
        </is>
      </c>
      <c r="B45" s="25" t="n">
        <v>2024</v>
      </c>
      <c r="C45" s="25" t="inlineStr">
        <is>
          <t>No</t>
        </is>
      </c>
      <c r="D45" s="25" t="inlineStr">
        <is>
          <t>No</t>
        </is>
      </c>
      <c r="E45" s="25" t="inlineStr">
        <is>
          <t>10.24996/ijs.2024.65.9.39</t>
        </is>
      </c>
      <c r="F45" s="25" t="inlineStr">
        <is>
          <t>Attention-Deficit Hyperactivity Disorder (ADHD), a neurodevelopmental disorder affecting millions of people globally, is defined by symptoms of hyperactivity, impulsivity, and inattention that can significantly affect an individual's daily life. The diagnostic process for ADHD is complex, requiring a combination of clinical assessments and subjective evaluations. However, recent advances in artificial intelligence (AI) techniques have shown promise in predicting ADHD and providing an early diagnosis. In this study, we will explore the application of two AI techniques, K-Nearest Neighbors (KNN) and Adaptive Boosting (AdaBoost), in predicting ADHD using the Python programming language. The classification accuracies obtained were 96.5% and 93.47%, respectively, before applying balancing to the data. In addition, 98.59% and 97.18%, respectively, after applying the balancing technique The extreme gradient boosting (XGBoost) technique had been applied to selecting the important features and the Pearson correlation for finding the correlation between features. Â© 2024 Elsevier B.V., All rights reserved.</t>
        </is>
      </c>
      <c r="G45" s="25" t="inlineStr">
        <is>
          <t>Unimodal</t>
        </is>
      </c>
      <c r="H45" s="25" t="inlineStr">
        <is>
          <t>Survey/Behavioral Data</t>
        </is>
      </c>
      <c r="I45" s="25" t="inlineStr">
        <is>
          <t>Clinical &amp; Demographics</t>
        </is>
      </c>
      <c r="J45" s="25" t="inlineStr">
        <is>
          <t>KNN, AdaBoost, XGBoost</t>
        </is>
      </c>
      <c r="K45" s="25" t="inlineStr">
        <is>
          <t>Ensemble Learning</t>
        </is>
      </c>
      <c r="L45" s="25" t="n"/>
      <c r="M45" s="25" t="n"/>
      <c r="N45" s="25" t="n"/>
      <c r="O45" s="25" t="n"/>
      <c r="P45" s="25" t="n"/>
      <c r="Q45" s="25" t="n"/>
      <c r="R45" s="25" t="n"/>
      <c r="S45" s="29" t="n">
        <v>0.9859</v>
      </c>
      <c r="T45" s="29" t="n"/>
      <c r="U45" s="55" t="inlineStr">
        <is>
          <t>EXCLUDE</t>
        </is>
      </c>
      <c r="V45" s="25" t="inlineStr">
        <is>
          <t>Data Quality: Although N=153 meets the threshold, the minority class (ADHD) was only 35. The high accuracy relies on SMOTE (Synthetic Data), which is lower evidence quality for clinical diagnosis.</t>
        </is>
      </c>
      <c r="W45" s="25" t="inlineStr">
        <is>
          <t>Biased Approach/Methodology</t>
        </is>
      </c>
      <c r="X45" s="25" t="n"/>
      <c r="Y45" s="25" t="n"/>
      <c r="Z45" s="25" t="n"/>
      <c r="AA45" s="25" t="n"/>
      <c r="AB45" s="25" t="n"/>
      <c r="AC45" s="25" t="n"/>
    </row>
    <row r="46">
      <c r="A46" s="23" t="inlineStr">
        <is>
          <t>Automated extraction of speech and turn-taking parameters in autism allows for diagnostic classification using a multivariable prediction model</t>
        </is>
      </c>
      <c r="B46" s="23" t="n">
        <v>2023</v>
      </c>
      <c r="C46" s="23" t="inlineStr">
        <is>
          <t>No</t>
        </is>
      </c>
      <c r="D46" s="23" t="inlineStr">
        <is>
          <t>No</t>
        </is>
      </c>
      <c r="E46" s="23" t="inlineStr">
        <is>
          <t>10.3389/fpsyt.2023.1257569</t>
        </is>
      </c>
      <c r="F46" s="23" t="inlineStr">
        <is>
          <t>Autism spectrum disorder (ASD) is diagnosed on the basis of speech and communication differences, amongst other symptoms. Since conversations are essential for building connections with others, it is important to understand the exact nature of differences between autistic and non-autistic verbal behaviour and evaluate the potential of these differences for diagnostics. In this study, we recorded dyadic conversations and used automated extraction of speech and interactional turn-taking features of 54 non-autistic and 26 autistic participants. The extracted speech and turn-taking parameters showed high potential as a diagnostic marker. A linear support vector machine was able to predict the dyad type with 76.2% balanced accuracy (sensitivity: 73.8%, specificity: 78.6%), suggesting that digitally assisted diagnostics could significantly enhance the current clinical diagnostic process due to their objectivity and scalability. In group comparisons on the individual and dyadic level, we found that autistic interaction partners talked slower and in a more monotonous manner than non-autistic interaction partners and that mixed dyads consisting of an autistic and a non-autistic participant had increased periods of silence, and the intensity, i.e. loudness, of their speech was more synchronous. Â© 2023 Elsevier B.V., All rights reserved.</t>
        </is>
      </c>
      <c r="G46" s="23" t="inlineStr">
        <is>
          <t>Unimodal</t>
        </is>
      </c>
      <c r="H46" s="23" t="inlineStr">
        <is>
          <t>Audio / Speech (Turn-taking dynamics)</t>
        </is>
      </c>
      <c r="I46" s="23" t="inlineStr">
        <is>
          <t>Behavioral &amp; Motor</t>
        </is>
      </c>
      <c r="J46" s="23" t="inlineStr">
        <is>
          <t>Machine Learning: Linear SVM</t>
        </is>
      </c>
      <c r="K46" s="23" t="inlineStr">
        <is>
          <t>Traditional Machine Learning</t>
        </is>
      </c>
      <c r="L46" s="23" t="n"/>
      <c r="M46" s="23" t="n"/>
      <c r="N46" s="23" t="n"/>
      <c r="O46" s="23" t="n"/>
      <c r="P46" s="23" t="n"/>
      <c r="Q46" s="23" t="n"/>
      <c r="R46" s="23" t="n"/>
      <c r="S46" s="28" t="n">
        <v>0.762</v>
      </c>
      <c r="T46" s="28" t="n"/>
      <c r="U46" s="55" t="inlineStr">
        <is>
          <t>EXCLUDE</t>
        </is>
      </c>
      <c r="V46" s="23" t="inlineStr">
        <is>
          <t>Wrong Subject. The paper focuses on Autism (ASD) classification, not ADHD. (Violates Criterion 4).</t>
        </is>
      </c>
      <c r="W46" s="23" t="inlineStr">
        <is>
          <t>Different Task from Diagnosis</t>
        </is>
      </c>
      <c r="X46" s="23" t="n"/>
      <c r="Y46" s="23" t="n"/>
      <c r="Z46" s="23" t="n"/>
      <c r="AA46" s="23" t="n"/>
      <c r="AB46" s="23" t="n"/>
      <c r="AC46" s="23" t="n"/>
    </row>
    <row r="47">
      <c r="A47" s="25" t="inlineStr">
        <is>
          <t>Automatic Detection and Classification of Mental Illnesses from General Social Media Texts</t>
        </is>
      </c>
      <c r="B47" s="25" t="n">
        <v>2021</v>
      </c>
      <c r="C47" s="25" t="inlineStr">
        <is>
          <t>No</t>
        </is>
      </c>
      <c r="D47" s="25" t="inlineStr">
        <is>
          <t>No</t>
        </is>
      </c>
      <c r="E47" s="25" t="inlineStr">
        <is>
          <t>10.26615/978-954-452-072-4_041</t>
        </is>
      </c>
      <c r="F47" s="25" t="inlineStr">
        <is>
          <t>Mental health is getting more and more attention recently, depression being a very common illness nowadays, but also other disorders like anxiety, obsessive-compulsive disorders, feeding disorders, autism, or attention-deficit/hyperactivity disorders. The huge amount of data from social media and the recent advances of deep learning models provide valuable means to automatically detecting mental disorders fromplaintext.In this article,we experiment with state-of-the-art methods on the SMHD mental health conditions dataset from Reddit (Cohan et al., 2018). Our contribution is threefold: using a dataset consisting of more illnesses than most studies, focusing on general text rather than mental health support groups and classification by posts rather than individuals or groups. For the automatic classification of the diseases,we employ three deeplearningmodels: BERT, RoBERTa and XLNET. We double the baseline established by Cohan et al. (2018), on just a sample of their dataset. We improve the results obtained by Jiang et al. (2020) on post-level classification. The accuracy obtained by the eating disorder classifier is the highest due to the pregnant presence of discussions related to calories, diets, recipes etc., whereas depression had the lowest F1 score, probably because depression is more difficult to identify in linguistic acts. Â© 2022 Elsevier B.V., All rights reserved.</t>
        </is>
      </c>
      <c r="G47" s="25" t="inlineStr">
        <is>
          <t>Unimodal</t>
        </is>
      </c>
      <c r="H47" s="25" t="inlineStr">
        <is>
          <t>Text (Social Media)</t>
        </is>
      </c>
      <c r="I47" s="25" t="inlineStr">
        <is>
          <t>Text &amp; Social Media</t>
        </is>
      </c>
      <c r="J47" s="25" t="inlineStr">
        <is>
          <t>Deep Learning (BERT, RoBERTa, XLNet)</t>
        </is>
      </c>
      <c r="K47" s="25" t="inlineStr">
        <is>
          <t>Deep Learning (Transformers &amp; Attention)</t>
        </is>
      </c>
      <c r="L47" s="25" t="n"/>
      <c r="M47" s="25" t="n"/>
      <c r="N47" s="25" t="n"/>
      <c r="O47" s="25" t="n"/>
      <c r="P47" s="25" t="n"/>
      <c r="Q47" s="25" t="n"/>
      <c r="R47" s="25" t="n"/>
      <c r="S47" s="27" t="n">
        <v>0.71</v>
      </c>
      <c r="T47" s="27" t="n"/>
      <c r="U47" s="55" t="inlineStr">
        <is>
          <t>EXCLUDE</t>
        </is>
      </c>
      <c r="V47" s="25" t="inlineStr">
        <is>
          <t>Clinical Relevance. The task is classifying Reddit posts based on self-reported flair, not diagnosing patients in a clinical setting.</t>
        </is>
      </c>
      <c r="W47" s="25" t="inlineStr">
        <is>
          <t>Text Classification</t>
        </is>
      </c>
      <c r="X47" s="25" t="n"/>
      <c r="Y47" s="25" t="n"/>
      <c r="Z47" s="25" t="n"/>
      <c r="AA47" s="25" t="n"/>
      <c r="AB47" s="25" t="n"/>
      <c r="AC47" s="25" t="n"/>
    </row>
    <row r="48">
      <c r="A48" s="23" t="inlineStr">
        <is>
          <t>Automatic Diagnosis of Attention Deficit Hyperactivity Disorder with Continuous Wavelet Transform and Convolutional Neural Network</t>
        </is>
      </c>
      <c r="B48" s="23" t="n">
        <v>2022</v>
      </c>
      <c r="C48" s="23" t="inlineStr">
        <is>
          <t>No</t>
        </is>
      </c>
      <c r="D48" s="23" t="inlineStr">
        <is>
          <t>No</t>
        </is>
      </c>
      <c r="E48" s="23" t="inlineStr">
        <is>
          <t>10.9758/CPN.2022.20.4.715</t>
        </is>
      </c>
      <c r="F48" s="23" t="inlineStr">
        <is>
          <t>Objective: The attention deficit hyperactivity disorder has a negative impact on the childâ€™s educational life and relationships with the social environment during childhood and adolescence. The connection between temperament traits and The attention deficit hyperactivity disorder has been proven by various studies. As far as we know, there is no machine learning study to diagnose. The attention deficit hyperactivity disorder in a dataset created using temperament characteristics. Methods: Machine learning-based semi-automatic/fully automatic expert decision support systems are frequently used for the diagnosis of various diseases. In this study, it was aimed to reveal the success of a semi-automatic expert decision support system in the diagnosis of attention deficit hyperactivity disorder by using temperament characteristics. The high classification success achieved is a resource for a potential diagnosis of attention deficit hyperactivity disorder expert decision support system. In this respect, this study includes original qualities and innovations. Results: Many different deep learning methods were used in the research. Deep learning methods are models that achieve high success by using a large number of images in various image processing competitions. The images of the signals in the data set were first obtained by Continuous Wavelet Transform. The highest classification success in our data set was obtained with the Squeeze Net model with 88.33%. Conclusion: The model we propose shows that an automatic system based on artificial intelligence can be created, as well as revealing the relationship between temperament characteristics in the diagnosis of attention deficit hyperactivity in the data set we created. Â© 2023 Elsevier B.V., All rights reserved.</t>
        </is>
      </c>
      <c r="G48" s="23" t="inlineStr">
        <is>
          <t>Unimodal</t>
        </is>
      </c>
      <c r="H48" s="23" t="inlineStr">
        <is>
          <t>Clinical/Test Scores (Converted to Images)</t>
        </is>
      </c>
      <c r="I48" s="23" t="inlineStr">
        <is>
          <t>Clinical &amp; Demographics</t>
        </is>
      </c>
      <c r="J48" s="23" t="inlineStr">
        <is>
          <t>Deep Learning (AlexNet, SqueezeNet)</t>
        </is>
      </c>
      <c r="K48" s="23" t="inlineStr">
        <is>
          <t>Deep Learning (CNNs)</t>
        </is>
      </c>
      <c r="L48" s="23" t="n"/>
      <c r="M48" s="23" t="n"/>
      <c r="N48" s="23" t="n"/>
      <c r="O48" s="23" t="n"/>
      <c r="P48" s="23" t="n"/>
      <c r="Q48" s="23" t="n"/>
      <c r="R48" s="23" t="n"/>
      <c r="S48" s="28" t="n">
        <v>0.8833</v>
      </c>
      <c r="T48" s="28" t="n"/>
      <c r="U48" s="55" t="inlineStr">
        <is>
          <t>EXCLUDE</t>
        </is>
      </c>
      <c r="V48" s="23" t="inlineStr">
        <is>
          <t>Methodology/XAI. The paper converts tabular test scores into images to force them into a CNN. This "Black Box" approach reduces interpretability compared to analyzing the scores directly. No XAI provided</t>
        </is>
      </c>
      <c r="W48" s="23" t="inlineStr">
        <is>
          <t>Biased Approach/Methodology</t>
        </is>
      </c>
      <c r="X48" s="23" t="n"/>
      <c r="Y48" s="23" t="n"/>
      <c r="Z48" s="23" t="n"/>
      <c r="AA48" s="23" t="n"/>
      <c r="AB48" s="23" t="n"/>
      <c r="AC48" s="23" t="n"/>
    </row>
    <row r="49">
      <c r="A49" s="25" t="inlineStr">
        <is>
          <t>Automatic Identification of Children with ADHD from EEG Brain Waves</t>
        </is>
      </c>
      <c r="B49" s="25" t="n">
        <v>2023</v>
      </c>
      <c r="C49" s="25" t="inlineStr">
        <is>
          <t>No</t>
        </is>
      </c>
      <c r="D49" s="25" t="inlineStr">
        <is>
          <t>No</t>
        </is>
      </c>
      <c r="E49" s="25" t="inlineStr">
        <is>
          <t>10.3390/signals4010010</t>
        </is>
      </c>
      <c r="F49" s="25" t="inlineStr">
        <is>
          <t>EEG (electroencephalogram) signals could be used reliably to extract critical information regarding ADHD (attention deficit hyperactivity disorder), a childhood neurodevelopmental disorder. The early detection of ADHD is important to lessen the development of this disorder and reduce its long-term impact. This study aimed to develop a computer algorithm to identify children with ADHD automatically from the characteristic brain waves. An EEG machine learning pipeline is presented here, including signal preprocessing and data preparation steps, with thorough explanations and rationale. A large public dataset of 120 children was selected, containing large variability and minimal measurement bias in data collection and reproducible child-friendly visual attentional tasks. Unlike other studies, EEG linear features were extracted to train a Gaussian SVM-based model from only the first four sub-bands of EEG. This eliminates signals more than 30 Hz, thus reducing the computational load for model training while keeping mean accuracy of ~94%. We also performed rigorous validation (obtained 93.2% and 94.2% accuracy, respectively, for holdout and 10-fold cross-validation) to ensure that the developed model is minimally impacted by bias and overfitting that commonly appear in the ML pipeline. These performance metrics indicate the ability to automatically identify children with ADHD from a local clinical setting and provide a baseline for further clinical evaluation and timely therapeutic attempts. Â© 2024 Elsevier B.V., All rights reserved.</t>
        </is>
      </c>
      <c r="G49" s="25" t="inlineStr">
        <is>
          <t>Unimodal</t>
        </is>
      </c>
      <c r="H49" s="25" t="inlineStr">
        <is>
          <t>EEG</t>
        </is>
      </c>
      <c r="I49" s="25" t="inlineStr">
        <is>
          <t>Electrophysiological (Bio-Signals)</t>
        </is>
      </c>
      <c r="J49" s="25" t="inlineStr">
        <is>
          <t>Machine Learning: SVM</t>
        </is>
      </c>
      <c r="K49" s="25" t="inlineStr">
        <is>
          <t>Traditional Machine Learning</t>
        </is>
      </c>
      <c r="L49" s="25" t="n"/>
      <c r="M49" s="25" t="n"/>
      <c r="N49" s="25" t="n"/>
      <c r="O49" s="25" t="n"/>
      <c r="P49" s="25" t="n"/>
      <c r="Q49" s="25" t="n"/>
      <c r="R49" s="25" t="n"/>
      <c r="S49" s="29" t="n">
        <v>0.9419999999999999</v>
      </c>
      <c r="T49" s="29" t="n"/>
      <c r="U49" s="55" t="inlineStr">
        <is>
          <t>EXCLUDE</t>
        </is>
      </c>
      <c r="V49" s="25" t="inlineStr">
        <is>
          <t>No XAI. Uses ANOVA for feature ranking but lacks specific model explainability techniques.</t>
        </is>
      </c>
      <c r="W49" s="25" t="inlineStr">
        <is>
          <t>Biased Approach/Methodology</t>
        </is>
      </c>
      <c r="X49" s="25" t="n"/>
      <c r="Y49" s="25" t="n"/>
      <c r="Z49" s="25" t="n"/>
      <c r="AA49" s="25" t="n"/>
      <c r="AB49" s="25" t="n"/>
      <c r="AC49" s="25" t="n"/>
    </row>
    <row r="50">
      <c r="A50" s="23" t="inlineStr">
        <is>
          <t>Neuropsychiatric disease classification using functional connectomics - results of the connectomics in neuroimaging transfer learning challenge</t>
        </is>
      </c>
      <c r="B50" s="23" t="n">
        <v>2021</v>
      </c>
      <c r="C50" s="23" t="inlineStr">
        <is>
          <t>No</t>
        </is>
      </c>
      <c r="D50" s="23" t="inlineStr">
        <is>
          <t>No</t>
        </is>
      </c>
      <c r="E50" s="23" t="inlineStr">
        <is>
          <t>10.1016/j.media.2021.101972</t>
        </is>
      </c>
      <c r="F50" s="23" t="inlineStr">
        <is>
          <t>Large, open-source datasets, such as the Human Connectome Project and the Autism Brain Imaging Data Exchange, have spurred the development of new and increasingly powerful machine learning approaches for brain connectomics. However, one key question remains: are we capturing biologically relevant and generalizable information about the brain, or are we simply overfitting to the data? To answer this, we organized a scientific challenge, the Connectomics in NeuroImaging Transfer Learning Challenge (CNI-TLC), held in conjunction with MICCAI 2019. CNI-TLC included two classification tasks: (1) diagnosis of Attention-Deficit/Hyperactivity Disorder (ADHD) within a pre-adolescent cohort; and (2) transference of the ADHD model to a related cohort of Autism Spectrum Disorder (ASD) patients with an ADHD comorbidity. In total, 240 resting-state fMRI (rsfMRI) time series averaged according to three standard parcellation atlases, along with clinical diagnosis, were released for training and validation (120 neurotypical controls and 120 ADHD). We also provided Challenge participants with demographic information of age, sex, IQ, and handedness. The second set of 100 subjects (50 neurotypical controls, 25 ADHD, and 25 ASD with ADHD comorbidity) was used for testing. Classification methodologies were submitted in a standardized format as containerized Docker images through ChRIS, an open-source image analysis platform. Utilizing an inclusive approach, we ranked the methods based on 16 metrics: accuracy, area under the curve, F1-score, false discovery rate, false negative rate, false omission rate, false positive rate, geometric mean, informedness, markedness, Matthew's correlation coefficient, negative predictive value, optimized precision, precision, sensitivity, and specificity. The final rank was calculated using the rank product for each participant across all measures. Furthermore, we assessed the calibration curves of each methodology. Five participants submitted their method for evaluation, with one outperforming all other methods in both ADHD and ASD classification. However, further improvements are still needed to reach the clinical translation of functional connectomics. We have kept the CNI-TLC open as a publicly available resource for developing and validating new classification methodologies in the field of connectomics. Â© 2021 Elsevier B.V., All rights reserved.</t>
        </is>
      </c>
      <c r="G50" s="23" t="inlineStr">
        <is>
          <t>Unimodal</t>
        </is>
      </c>
      <c r="H50" s="23" t="inlineStr">
        <is>
          <t>rsfMRI (Neuroimaging)</t>
        </is>
      </c>
      <c r="I50" s="23" t="inlineStr">
        <is>
          <t>Neuroimaging</t>
        </is>
      </c>
      <c r="J50" s="23" t="inlineStr">
        <is>
          <t>Ensemble (SVM, LSTM, Graph Laplacian)</t>
        </is>
      </c>
      <c r="K50" s="23" t="inlineStr">
        <is>
          <t>Deep Learning (Graph &amp; Hybrid)</t>
        </is>
      </c>
      <c r="L50" s="23" t="n">
        <v>340</v>
      </c>
      <c r="M50" s="23" t="inlineStr">
        <is>
          <t>Center for Neurodevelopmental and Imaging Research (CNIR) at Kennedy Krieger Institute</t>
        </is>
      </c>
      <c r="N50" s="23" t="inlineStr">
        <is>
          <t>145 ADHD, 25 ASD with ADHD comorbidity, and 170 Neurotypical Controls (NC).</t>
        </is>
      </c>
      <c r="O50" s="23" t="inlineStr">
        <is>
          <t>Verified. Cohort of 340 children (matched on age and IQ) after retrospective amassing across multiple studies</t>
        </is>
      </c>
      <c r="P50" s="23" t="inlineStr">
        <is>
          <t>Fold Cross-Validation</t>
        </is>
      </c>
      <c r="Q50" s="23" t="inlineStr">
        <is>
          <t>5-fold cross-validation repeated 100 times (500 values per metric).</t>
        </is>
      </c>
      <c r="R50" s="23" t="inlineStr">
        <is>
          <t>Observed a significant drop in performance between validation and unseen test data, suggesting models may overfit to released datasets</t>
        </is>
      </c>
      <c r="S50" s="23" t="inlineStr">
        <is>
          <t>Task I (ADHD vs NC): Rank Product 1.1</t>
        </is>
      </c>
      <c r="T50" s="23" t="inlineStr">
        <is>
          <t>The Transfer Learning Challenge (CNI-TLC) highlights that while deep learning can achieve high scores, capturing biologically generalizable representations that transfer between ADHD and ASD remains a major clinical challenge.</t>
        </is>
      </c>
      <c r="U50" s="54" t="inlineStr">
        <is>
          <t>INCLUDE</t>
        </is>
      </c>
      <c r="V50" s="23" t="inlineStr">
        <is>
          <t>Passes all criteria. Uses validated clinical data (ADHD-200), sufficient sample size (N&gt;200), uses cross-validation, and reports comprehensive metrics (16 distinct metrics).</t>
        </is>
      </c>
      <c r="W50" s="23" t="inlineStr">
        <is>
          <t>High Quality: Meets Wit the Selection Criteria</t>
        </is>
      </c>
      <c r="X50" s="23" t="inlineStr">
        <is>
          <t>INCLUDE</t>
        </is>
      </c>
      <c r="Y50" s="23" t="n"/>
      <c r="Z50" s="23" t="inlineStr">
        <is>
          <t>Baltimore, USA (KKI)</t>
        </is>
      </c>
      <c r="AA50" s="23" t="n"/>
      <c r="AB50" s="23" t="inlineStr">
        <is>
          <t>Detailed</t>
        </is>
      </c>
      <c r="AC50" s="23" t="inlineStr">
        <is>
          <t>No Leakage</t>
        </is>
      </c>
      <c r="AD50" t="inlineStr">
        <is>
          <t>Schirmer, MD; Venkataraman, A; Rekik, I; Kim, M; Mostofsky, SH; Nebel, MB; Rosch, K; Seymour, K; Crocetti, D; Irzan, H; Hütel, M; Ourselin, S; Marlow, N; Melbourne, A; Levchenko, E; Zhou, S; Kunda, M; Lu, HP; Dvornek, NC; Zhuang, JT; Pinto, G; Samal, S; Zhang, J; Bernal-Rusiel, JL; Pienaar, R; Chung, AW</t>
        </is>
      </c>
      <c r="AE50" t="inlineStr">
        <is>
          <t>Not reported</t>
        </is>
      </c>
      <c r="AF50" t="inlineStr">
        <is>
          <t>Hybrid OA (Elsevier Med. Image Analysis - check)</t>
        </is>
      </c>
      <c r="AG50" t="inlineStr">
        <is>
          <t>Not reported</t>
        </is>
      </c>
      <c r="AH50" t="inlineStr">
        <is>
          <t>Clinical</t>
        </is>
      </c>
      <c r="AI50" t="inlineStr">
        <is>
          <t>See population details</t>
        </is>
      </c>
      <c r="AJ50" t="n">
        <v>120</v>
      </c>
      <c r="AK50" t="inlineStr">
        <is>
          <t>Not reported</t>
        </is>
      </c>
      <c r="AL50" t="inlineStr">
        <is>
          <t>Not reported</t>
        </is>
      </c>
      <c r="AM50" t="inlineStr">
        <is>
          <t>Not reported</t>
        </is>
      </c>
      <c r="AN50" t="inlineStr">
        <is>
          <t>All/Not specified</t>
        </is>
      </c>
      <c r="AO50" t="inlineStr">
        <is>
          <t>ASD</t>
        </is>
      </c>
      <c r="AP50" t="inlineStr">
        <is>
          <t>Not reported</t>
        </is>
      </c>
      <c r="AQ50" t="inlineStr">
        <is>
          <t>Clinical Setting</t>
        </is>
      </c>
      <c r="AR50" t="inlineStr">
        <is>
          <t>KKI Site (ADHD-200)</t>
        </is>
      </c>
      <c r="AS50" t="inlineStr">
        <is>
          <t>Ensemble (SVM, LSTM, Graph Laplacian)</t>
        </is>
      </c>
      <c r="AT50" t="inlineStr">
        <is>
          <t>Graph Features; ROI-based Features</t>
        </is>
      </c>
      <c r="AU50" t="inlineStr">
        <is>
          <t>ICA</t>
        </is>
      </c>
      <c r="AV50" t="inlineStr">
        <is>
          <t>Not reported</t>
        </is>
      </c>
      <c r="AW50" t="inlineStr">
        <is>
          <t>5-fold CV</t>
        </is>
      </c>
      <c r="AX50" t="inlineStr">
        <is>
          <t>5</t>
        </is>
      </c>
      <c r="AY50" t="inlineStr">
        <is>
          <t>Not reported</t>
        </is>
      </c>
      <c r="AZ50" t="inlineStr">
        <is>
          <t>Not reported</t>
        </is>
      </c>
      <c r="BA50" t="inlineStr">
        <is>
          <t>Not reported</t>
        </is>
      </c>
      <c r="BB50" t="inlineStr">
        <is>
          <t>Not reported</t>
        </is>
      </c>
      <c r="BC50" t="inlineStr">
        <is>
          <t>Not reported</t>
        </is>
      </c>
      <c r="BD50" t="inlineStr">
        <is>
          <t>Not reported</t>
        </is>
      </c>
      <c r="BE50" t="inlineStr">
        <is>
          <t>Not reported</t>
        </is>
      </c>
      <c r="BF50" t="inlineStr">
        <is>
          <t>Not reported</t>
        </is>
      </c>
      <c r="BG50" t="inlineStr">
        <is>
          <t>Task I (ADHD vs NC): Rank Product 1.1 (Cross-Validation)</t>
        </is>
      </c>
      <c r="BH50" t="inlineStr">
        <is>
          <t>Cross-Validation</t>
        </is>
      </c>
      <c r="BI50" t="inlineStr">
        <is>
          <t>None reported</t>
        </is>
      </c>
      <c r="BJ50" t="inlineStr">
        <is>
          <t>No</t>
        </is>
      </c>
      <c r="BK50" t="inlineStr">
        <is>
          <t>Not reported</t>
        </is>
      </c>
      <c r="BL50" t="inlineStr">
        <is>
          <t>Not reported</t>
        </is>
      </c>
      <c r="BM50" t="inlineStr">
        <is>
          <t>Insufficient metrics reported</t>
        </is>
      </c>
      <c r="BN50" t="inlineStr">
        <is>
          <t>None - Passes all criteria</t>
        </is>
      </c>
      <c r="BO50" t="inlineStr">
        <is>
          <t>N/A</t>
        </is>
      </c>
      <c r="BP50" t="inlineStr">
        <is>
          <t>None</t>
        </is>
      </c>
    </row>
    <row r="51">
      <c r="A51" s="25" t="inlineStr">
        <is>
          <t>Being in Virtual Reality and Its Influence on Brain Healthâ€”An Overview of Benefits, Limitations and Prospects</t>
        </is>
      </c>
      <c r="B51" s="25" t="n">
        <v>2024</v>
      </c>
      <c r="C51" s="25" t="inlineStr">
        <is>
          <t>No</t>
        </is>
      </c>
      <c r="D51" s="25" t="inlineStr">
        <is>
          <t>No</t>
        </is>
      </c>
      <c r="E51" s="25" t="inlineStr">
        <is>
          <t>10.3390/brainsci14010072</t>
        </is>
      </c>
      <c r="F51" s="25" t="inlineStr">
        <is>
          <t>Background: Dynamic technological development and its enormous impact on modern societies are posing new challenges for 21st-century neuroscience. A special place is occupied by technologies based on virtual reality (VR). VR tools have already played a significant role in both basic and clinical neuroscience due to their high accuracy, sensitivity and specificity and, above all, high ecological value. Objective: Being in a digital world affects the functioning of the body as a whole and its individual systems. The data obtained so far, both from experimental and modeling studies, as well as (clinical) observations, indicate their great and promising potential, but apart from the benefits, there are also losses and negative consequences for users. Methods: This review was conducted according to the PRISMA (Preferred Reporting Items for Systematic Reviews and Meta-Analyses) framework across electronic databases (such as Web of Science Core Collection; PubMed; and Scopus, Taylor &amp; Francis Online and Wiley Online Library) to identify beneficial effects and applications, as well as adverse impacts, especially on brain health in human neuroscience. Results: More than half of these articles were published within the last five years and represent state-of-the-art approaches and results (e.g., 54.7% in Web of Sciences and 63.4% in PubMed), with review papers accounting for approximately 16%. The results show that in addition to proposed novel devices and systems, various methods or procedures for testing, validation and standardization are presented (about 1% of articles). Also included are virtual developers and experts, (bio)(neuro)informatics specialists, neuroscientists and medical professionals. Conclusions: VR environments allow for expanding the field of research on perception and cognitive and motor imagery, both in healthy and patient populations. In this context, research on neuroplasticity phenomena, including mirror neuron networks and the effects of applied virtual (mirror) tasks and training, is of interest in virtual prevention and neurogeriatrics, especially in neurotherapy and neurorehabilitation in basic/clinical and digital neuroscience. Â© 2024 Elsevier B.V., All rights reserved.</t>
        </is>
      </c>
      <c r="G51" s="25" t="inlineStr">
        <is>
          <t>n.a</t>
        </is>
      </c>
      <c r="H51" s="25" t="inlineStr">
        <is>
          <t>n.a</t>
        </is>
      </c>
      <c r="I51" s="25" t="inlineStr">
        <is>
          <t>Other</t>
        </is>
      </c>
      <c r="J51" s="25" t="inlineStr">
        <is>
          <t>n.a</t>
        </is>
      </c>
      <c r="K51" s="25" t="inlineStr">
        <is>
          <t>Other / Unspecified</t>
        </is>
      </c>
      <c r="L51" s="25" t="n"/>
      <c r="M51" s="25" t="n"/>
      <c r="N51" s="25" t="n"/>
      <c r="O51" s="25" t="n"/>
      <c r="P51" s="25" t="n"/>
      <c r="Q51" s="25" t="n"/>
      <c r="R51" s="25" t="n"/>
      <c r="S51" s="25" t="inlineStr">
        <is>
          <t>n.a</t>
        </is>
      </c>
      <c r="T51" s="25" t="n"/>
      <c r="U51" s="55" t="inlineStr">
        <is>
          <t>EXCLUDE</t>
        </is>
      </c>
      <c r="V51" s="25" t="inlineStr">
        <is>
          <t>This is a Review Article, not an original experimental study.</t>
        </is>
      </c>
      <c r="W51" s="25" t="inlineStr">
        <is>
          <t>Review</t>
        </is>
      </c>
      <c r="X51" s="25" t="n"/>
      <c r="Y51" s="25" t="n"/>
      <c r="Z51" s="25" t="n"/>
      <c r="AA51" s="25" t="n"/>
      <c r="AB51" s="25" t="n"/>
      <c r="AC51" s="25" t="n"/>
    </row>
    <row r="52">
      <c r="A52" s="23" t="inlineStr">
        <is>
          <t>Biometric Authentication from Photic Stimulated EEG Records</t>
        </is>
      </c>
      <c r="B52" s="23" t="n">
        <v>2021</v>
      </c>
      <c r="C52" s="23" t="inlineStr">
        <is>
          <t>No</t>
        </is>
      </c>
      <c r="D52" s="23" t="inlineStr">
        <is>
          <t>No</t>
        </is>
      </c>
      <c r="E52" s="23" t="inlineStr">
        <is>
          <t>10.1080/08839514.2021.1981660</t>
        </is>
      </c>
      <c r="F52" s="23"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is>
      </c>
      <c r="G52" s="23" t="inlineStr">
        <is>
          <t>Unimodal</t>
        </is>
      </c>
      <c r="H52" s="23" t="inlineStr">
        <is>
          <t>EEG</t>
        </is>
      </c>
      <c r="I52" s="23" t="inlineStr">
        <is>
          <t>Electrophysiological (Bio-Signals)</t>
        </is>
      </c>
      <c r="J52" s="23" t="inlineStr">
        <is>
          <t>Deep Learning (1D-CNN)</t>
        </is>
      </c>
      <c r="K52" s="23" t="inlineStr">
        <is>
          <t>Deep Learning (CNNs)</t>
        </is>
      </c>
      <c r="L52" s="23" t="n"/>
      <c r="M52" s="23" t="n"/>
      <c r="N52" s="23" t="n"/>
      <c r="O52" s="23" t="n"/>
      <c r="P52" s="23" t="n"/>
      <c r="Q52" s="23" t="n"/>
      <c r="R52" s="23" t="n"/>
      <c r="S52" s="28" t="n">
        <v>0.9717</v>
      </c>
      <c r="T52" s="28" t="n"/>
      <c r="U52" s="55" t="inlineStr">
        <is>
          <t>EXCLUDE</t>
        </is>
      </c>
      <c r="V52" s="23" t="inlineStr">
        <is>
          <t>Wrong Task &amp; Low Sample Size., Task: The goal is Biometric Authentication (identifying a specific person), not diagnosing the pathology of ADHD.</t>
        </is>
      </c>
      <c r="W52" s="23" t="inlineStr">
        <is>
          <t>Different Task from Diagnosis</t>
        </is>
      </c>
      <c r="X52" s="23" t="n"/>
      <c r="Y52" s="23" t="n"/>
      <c r="Z52" s="23" t="n"/>
      <c r="AA52" s="23" t="n"/>
      <c r="AB52" s="23" t="n"/>
      <c r="AC52" s="23" t="n"/>
    </row>
    <row r="53">
      <c r="A53" s="25" t="inlineStr">
        <is>
          <t>Biometric Authentication from Photic Stimulated EEG Records</t>
        </is>
      </c>
      <c r="B53" s="25" t="n">
        <v>2021</v>
      </c>
      <c r="C53" s="25" t="inlineStr">
        <is>
          <t>No</t>
        </is>
      </c>
      <c r="D53" s="25" t="inlineStr">
        <is>
          <t>No</t>
        </is>
      </c>
      <c r="E53" s="25" t="inlineStr">
        <is>
          <t>10.1080/08839514.2021.1981660</t>
        </is>
      </c>
      <c r="F53" s="25" t="inlineStr">
        <is>
          <t>Studies on brain biometrics have shown that electroencephalogram (EEG) signals encourage more secure authentication. The uniqueness, persistence, universality and robustness of EEG signals against fraud attacks offer potential for highly secure biometric systems. However, more studies are needed to improve collectibility, stability, performance, and acceptability of brain biometrics. EEG signals of healthy subjects were generally used in previous studies. However, adequate studies have not been conducted on subjects who are not mentally healthy. Moreover, EEG signals were usually recorded from healthy subjects at resting, thinking, visual stimulation, and imagery states. In this study, unlike other studies, photic stimuli with EEG data were used for the first time in order to identify both subjects with attention deficit hyperactivity disorder (ADHD) and healthy subjects. In the proposed method, power densities of 1â€“49Â Hz frequencies of EEG segments were obtained by applying periodogram power spectral density estimation method using Kaiser Window to raw EEG data. These values were used for training of 1D Convolutional Neural Network deep learning algorithms. Classification success of the proposed method was measured as 97.17%. These results proved that EEG data obtained from subjects by applying photic stimuli can be used in EEG-based identification systems. Â© 2024 Elsevier B.V., All rights reserved.</t>
        </is>
      </c>
      <c r="G53" s="25" t="inlineStr">
        <is>
          <t>Unimodal</t>
        </is>
      </c>
      <c r="H53" s="25" t="inlineStr">
        <is>
          <t>EEG</t>
        </is>
      </c>
      <c r="I53" s="25" t="inlineStr">
        <is>
          <t>Electrophysiological (Bio-Signals)</t>
        </is>
      </c>
      <c r="J53" s="25" t="inlineStr">
        <is>
          <t>Deep Learning (1D-CNN)</t>
        </is>
      </c>
      <c r="K53" s="25" t="inlineStr">
        <is>
          <t>Deep Learning (CNNs)</t>
        </is>
      </c>
      <c r="L53" s="25" t="n"/>
      <c r="M53" s="25" t="n"/>
      <c r="N53" s="25" t="n"/>
      <c r="O53" s="25" t="n"/>
      <c r="P53" s="25" t="n"/>
      <c r="Q53" s="25" t="n"/>
      <c r="R53" s="25" t="n"/>
      <c r="S53" s="29" t="n">
        <v>0.9717</v>
      </c>
      <c r="T53" s="29" t="n"/>
      <c r="U53" s="55" t="inlineStr">
        <is>
          <t>EXCLUDE</t>
        </is>
      </c>
      <c r="V53" s="25" t="inlineStr">
        <is>
          <t>Insufficient Sample Size. Total N=16 (8 ADHD, 8 Healthy). This is statistically insufficient for a Deep Learning model and indicates high risk of overfitting.</t>
        </is>
      </c>
      <c r="W53" s="25" t="inlineStr">
        <is>
          <t>Low Sample Size</t>
        </is>
      </c>
      <c r="X53" s="25" t="n"/>
      <c r="Y53" s="25" t="n"/>
      <c r="Z53" s="25" t="n"/>
      <c r="AA53" s="25" t="n"/>
      <c r="AB53" s="25" t="n"/>
      <c r="AC53" s="25" t="n"/>
    </row>
    <row r="54">
      <c r="A54" s="23" t="inlineStr">
        <is>
          <t>Brain network similarity using k-cores</t>
        </is>
      </c>
      <c r="B54" s="23" t="n">
        <v>2023</v>
      </c>
      <c r="C54" s="23" t="inlineStr">
        <is>
          <t>No</t>
        </is>
      </c>
      <c r="D54" s="23" t="inlineStr">
        <is>
          <t>No</t>
        </is>
      </c>
      <c r="E54" s="23" t="inlineStr">
        <is>
          <t>10.1145/3625007.3627318</t>
        </is>
      </c>
      <c r="F54" s="23" t="inlineStr">
        <is>
          <t>Autism Spectrum Disorder (ASD) is extensively studied by medical practitioners, health researchers, and educators. ASD symptoms appear in early childhood, within the first two years of life, but diagnosing it remains challenging due to its complex and diverse nature. Nevertheless, early diagnosis is crucial for effective intervention. Traditional methods rely on behavioral observations, while modern approaches involve applying machine learning (ML) to brain networks derived from fMRI scans. Limited explainability of these advanced techniques poses a significant challenge in gaining clinicians trust. Â© 2024 Elsevier B.V., All rights reserved.</t>
        </is>
      </c>
      <c r="G54" s="23" t="inlineStr">
        <is>
          <t>No access</t>
        </is>
      </c>
      <c r="H54" s="23" t="inlineStr">
        <is>
          <t>No access</t>
        </is>
      </c>
      <c r="I54" s="23" t="inlineStr">
        <is>
          <t>Other</t>
        </is>
      </c>
      <c r="J54" s="23" t="inlineStr">
        <is>
          <t>n.a</t>
        </is>
      </c>
      <c r="K54" s="23" t="inlineStr">
        <is>
          <t>Other / Unspecified</t>
        </is>
      </c>
      <c r="L54" s="23" t="n"/>
      <c r="M54" s="23" t="n"/>
      <c r="N54" s="23" t="n"/>
      <c r="O54" s="23" t="n"/>
      <c r="P54" s="23" t="n"/>
      <c r="Q54" s="23" t="n"/>
      <c r="R54" s="23" t="n"/>
      <c r="S54" s="23" t="inlineStr">
        <is>
          <t>n.a</t>
        </is>
      </c>
      <c r="T54" s="23" t="n"/>
      <c r="U54" s="55" t="inlineStr">
        <is>
          <t>EXCLUDE</t>
        </is>
      </c>
      <c r="V54" s="23" t="inlineStr">
        <is>
          <t>No access</t>
        </is>
      </c>
      <c r="W54" s="23" t="inlineStr">
        <is>
          <t>Not Accessible</t>
        </is>
      </c>
      <c r="X54" s="23" t="n"/>
      <c r="Y54" s="23" t="n"/>
      <c r="Z54" s="23" t="n"/>
      <c r="AA54" s="23" t="n"/>
      <c r="AB54" s="23" t="n"/>
      <c r="AC54" s="23" t="n"/>
    </row>
    <row r="55">
      <c r="A55" s="25" t="inlineStr">
        <is>
          <t>BrainQCNet: A Deep Learning attention-based model for the automated detection of artifacts in brain structural MRI scans</t>
        </is>
      </c>
      <c r="B55" s="25" t="n">
        <v>2024</v>
      </c>
      <c r="C55" s="25" t="inlineStr">
        <is>
          <t>No</t>
        </is>
      </c>
      <c r="D55" s="25" t="inlineStr">
        <is>
          <t>No</t>
        </is>
      </c>
      <c r="E55" s="25" t="inlineStr">
        <is>
          <t>10.1162/imag_a_00300</t>
        </is>
      </c>
      <c r="F55" s="25" t="inlineStr">
        <is>
          <t>Analyses of structural MRI (sMRI) data depend on robust upstream data quality control (QC). It is also crucial that researchers seek to retain maximal amounts of data to ensure reproducible, generalizable models and to avoid wasted effort, including that of participants. The time-consuming and difficult task of manual QC evaluation has prompted the development of tools for the automatic assessment of brain sMRI scans. Existing tools have proved particularly valuable in this age of Big Data; as datasets continue to grow, reducing execution time for QC evaluation will be of considerable benefit. The development of Deep Learning (DL) models for artifact detection in structural MRI scans offers a promising avenue toward fast, accurate QC evaluation. In this study, we trained an interpretable Deep Learning model, ProtoPNet, to classify minimally preprocessed 2D slices of scans that had been manually annotated with a refined quality assessment (ABIDE 1; n = 980 scans). To evaluate the best model, we applied it to 2141 ABCD T1-weighted MRI scans for which gold-standard manual QC annotations were available. We obtained excellent accuracy: 82.4% for good quality scans (Pass), 91.4% for medium to low quality scans (Fail). Further validation using 799 T1w MRI scans from ABIDE 2 and 750 T1w MRI scans from ADHD-200 confirmed the reliability of our model. Accuracy was comparable to or exceeded that of existing ML models, with fast processing and prediction time (1 minute per scan, GPU machine, CUDA-compatible). Our attention model also performs better than traditional DL (i.e., convolutional neural network models) in detecting poor quality scans. To facilitate faster and more accurate QC prediction for the neuroimaging community, we have shared the model that returned the most reliable global quality scores as a BIDS-app (https://github.com/garciaml/BrainQCNet). Â© 2025 Elsevier B.V., All rights reserved.</t>
        </is>
      </c>
      <c r="G55" s="25" t="inlineStr">
        <is>
          <t>Unimodal</t>
        </is>
      </c>
      <c r="H55" s="25" t="inlineStr">
        <is>
          <t>sMRI slices</t>
        </is>
      </c>
      <c r="I55" s="25" t="inlineStr">
        <is>
          <t>Neuroimaging</t>
        </is>
      </c>
      <c r="J55" s="25" t="inlineStr">
        <is>
          <t>Interpretable CNN (ProtoPNet)</t>
        </is>
      </c>
      <c r="K55" s="25" t="inlineStr">
        <is>
          <t>Deep Learning (CNNs)</t>
        </is>
      </c>
      <c r="L55" s="25" t="n"/>
      <c r="M55" s="25" t="n"/>
      <c r="N55" s="25" t="n"/>
      <c r="O55" s="25" t="n"/>
      <c r="P55" s="25" t="n"/>
      <c r="Q55" s="25" t="n"/>
      <c r="R55" s="25" t="n"/>
      <c r="S55" s="27" t="n">
        <v>0.82</v>
      </c>
      <c r="T55" s="27" t="n"/>
      <c r="U55" s="55" t="inlineStr">
        <is>
          <t>EXCLUDE</t>
        </is>
      </c>
      <c r="V55" s="25" t="inlineStr">
        <is>
          <t>wrong detection task</t>
        </is>
      </c>
      <c r="W55" s="25" t="inlineStr">
        <is>
          <t>Different Task from Diagnosis</t>
        </is>
      </c>
      <c r="X55" s="25" t="n"/>
      <c r="Y55" s="25" t="n"/>
      <c r="Z55" s="25" t="n"/>
      <c r="AA55" s="25" t="n"/>
      <c r="AB55" s="25" t="n"/>
      <c r="AC55" s="25" t="n"/>
    </row>
    <row r="56">
      <c r="A56" s="23" t="inlineStr">
        <is>
          <t>Can Deep Learning Hit a Moving Target? A Scoping Review of Its Role to Study Neurological Disorders in Children</t>
        </is>
      </c>
      <c r="B56" s="23" t="n">
        <v>2021</v>
      </c>
      <c r="C56" s="23" t="inlineStr">
        <is>
          <t>No</t>
        </is>
      </c>
      <c r="D56" s="23" t="inlineStr">
        <is>
          <t>No</t>
        </is>
      </c>
      <c r="E56" s="23" t="inlineStr">
        <is>
          <t>10.3389/fncom.2021.670489</t>
        </is>
      </c>
      <c r="F56" s="23" t="inlineStr">
        <is>
          <t>Neurological disorders dramatically impact patients of any age population, their families, and societies. Pediatrics are among vulnerable age populations who differently experience the devastating consequences of neurological conditions, such as attention-deficit hyperactivity disorders (ADHD), autism spectrum disorders (ASD), cerebral palsy, concussion, and epilepsy. System-level understanding of these neurological disorders, particularly from the brain networks' dynamic perspective, has led to the significant trend of recent scientific investigations. While a dramatic maturation in the network science application domain is evident, leading to a better understanding of neurological disorders, such rapid utilization for studying pediatric neurological disorders falls behind that of the adult population. Aside from the specific technological needs and constraints in studying neurological disorders in children, the concept of development introduces uncertainty and further complexity topping the existing neurologically driven processes caused by disorders. To unravel these complexities, indebted to the availability of high-dimensional data and computing capabilities, approaches based on machine learning have rapidly emerged a new trend to understand pathways better, accurately diagnose, and better manage the disorders. Deep learning has recently gained an ever-increasing role in the era of health and medical investigations. Thanks to its relatively more minor dependency on feature exploration and engineering, deep learning may overcome the challenges mentioned earlier in studying neurological disorders in children. The current scoping review aims to explore challenges concerning pediatric brain development studies under the constraints of neurological disorders and offer an insight into the potential role of deep learning methodology on such a task with varying and uncertain nature. Along with pinpointing recent advancements, possible research directions are highlighted where deep learning approaches can assist in computationally targeting neurological disorder-related processes and translating them into windows of opportunities for interventions in diagnosis, treatment, and management of neurological disorders in children. Â© 2021 Elsevier B.V., All rights reserved.</t>
        </is>
      </c>
      <c r="G56" s="23" t="inlineStr">
        <is>
          <t>Review</t>
        </is>
      </c>
      <c r="H56" s="23" t="inlineStr">
        <is>
          <t>n.a</t>
        </is>
      </c>
      <c r="I56" s="23" t="inlineStr">
        <is>
          <t>Other</t>
        </is>
      </c>
      <c r="J56" s="23" t="inlineStr">
        <is>
          <t>n.a</t>
        </is>
      </c>
      <c r="K56" s="23" t="inlineStr">
        <is>
          <t>Other / Unspecified</t>
        </is>
      </c>
      <c r="L56" s="23" t="n"/>
      <c r="M56" s="23" t="n"/>
      <c r="N56" s="23" t="n"/>
      <c r="O56" s="23" t="n"/>
      <c r="P56" s="23" t="n"/>
      <c r="Q56" s="23" t="n"/>
      <c r="R56" s="23" t="n"/>
      <c r="S56" s="23" t="inlineStr">
        <is>
          <t>n.a</t>
        </is>
      </c>
      <c r="T56" s="23" t="n"/>
      <c r="U56" s="55" t="inlineStr">
        <is>
          <t>EXCLUDE</t>
        </is>
      </c>
      <c r="V56" s="23" t="inlineStr">
        <is>
          <t>Review</t>
        </is>
      </c>
      <c r="W56" s="23" t="inlineStr">
        <is>
          <t>Review</t>
        </is>
      </c>
      <c r="X56" s="23" t="n"/>
      <c r="Y56" s="23" t="n"/>
      <c r="Z56" s="23" t="n"/>
      <c r="AA56" s="23" t="n"/>
      <c r="AB56" s="23" t="n"/>
      <c r="AC56" s="23" t="n"/>
    </row>
    <row r="57">
      <c r="A57" s="25" t="inlineStr">
        <is>
          <t>Predicting the course of ADHD symptoms through the integration of childhood genomic, neural, and cognitive features</t>
        </is>
      </c>
      <c r="B57" s="25" t="n">
        <v>2021</v>
      </c>
      <c r="C57" s="25" t="inlineStr">
        <is>
          <t>No</t>
        </is>
      </c>
      <c r="D57" s="25" t="inlineStr">
        <is>
          <t>No</t>
        </is>
      </c>
      <c r="E57" s="25" t="inlineStr">
        <is>
          <t>10.1038/s41380-020-00941-x</t>
        </is>
      </c>
      <c r="F57" s="25"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is>
      </c>
      <c r="G57" s="25" t="inlineStr">
        <is>
          <t>Multimodal</t>
        </is>
      </c>
      <c r="H57" s="25" t="inlineStr">
        <is>
          <t>Genomics (Polygenic Risk) + MRI (DTI/sMRI) + Cognition</t>
        </is>
      </c>
      <c r="I57" s="25" t="inlineStr">
        <is>
          <t>Neuroimaging</t>
        </is>
      </c>
      <c r="J57" s="25" t="inlineStr">
        <is>
          <t>Machine Learning (Random Forest)</t>
        </is>
      </c>
      <c r="K57" s="25" t="inlineStr">
        <is>
          <t>Traditional Machine Learning</t>
        </is>
      </c>
      <c r="L57" s="25" t="n">
        <v>362</v>
      </c>
      <c r="M57" s="25" t="inlineStr">
        <is>
          <t>Cohort recruited from communities surrounding the study site; genotypes deposited in dbGAP</t>
        </is>
      </c>
      <c r="N57" s="25" t="inlineStr">
        <is>
          <t>129 never affected, 63 stable symptoms, 110 improving symptoms, and 60 worsening symptoms</t>
        </is>
      </c>
      <c r="O57" s="25" t="inlineStr">
        <is>
          <t>Verified. 362 participants were followed for an average of 4.8 years</t>
        </is>
      </c>
      <c r="P57" s="25" t="inlineStr">
        <is>
          <t>Tran/Test Split</t>
        </is>
      </c>
      <c r="Q57" s="25" t="inlineStr">
        <is>
          <t>Independent training and test sets</t>
        </is>
      </c>
      <c r="R57" s="25" t="inlineStr">
        <is>
          <t>Relies on parent recall for medication histories; the cohort was mostly too young to capture late-emerging comorbidities like substance misuse; findings may have limited generalizability as it focused on those without comorbidities at entry</t>
        </is>
      </c>
      <c r="S57" s="27" t="n">
        <v>0.79</v>
      </c>
      <c r="T57" s="27" t="inlineStr">
        <is>
          <t>This longitudinal study demonstrates that objective measures (genomic risk and cognitive performance) can predict the future course of symptoms, providing a potential prognostic tool beyond simple baseline diagnosis</t>
        </is>
      </c>
      <c r="U57" s="54" t="inlineStr">
        <is>
          <t>INCLUDE</t>
        </is>
      </c>
      <c r="V57" s="25" t="inlineStr">
        <is>
          <t>Pass: Strong Multimodal integration (Genetics + Neuroimaging). Good sample size (N=362). Uses ML to classify clinical outcomes (Worsening vs. Stable vs. Improving).</t>
        </is>
      </c>
      <c r="W57" s="25" t="inlineStr">
        <is>
          <t>High Quality: Meets Wit the Selection Criteria</t>
        </is>
      </c>
      <c r="X57" s="25" t="inlineStr">
        <is>
          <t>INCLUDE</t>
        </is>
      </c>
      <c r="Y57" s="25" t="n"/>
      <c r="Z57" s="25" t="inlineStr">
        <is>
          <t>Bethesda, MD, USA (National Human Genome Research Institute &amp; National Institute of Mental Health)</t>
        </is>
      </c>
      <c r="AA57" s="25" t="n"/>
      <c r="AB57" s="25" t="inlineStr">
        <is>
          <t>Detailed</t>
        </is>
      </c>
      <c r="AC57" s="25" t="inlineStr">
        <is>
          <t>No Leakage</t>
        </is>
      </c>
      <c r="AD57" t="inlineStr">
        <is>
          <t>Sudre, G; Sharp, W; Kundzicz, P; Bouyssi-Kobar, M; Norman, L; Choudhury, S; Shaw, P</t>
        </is>
      </c>
      <c r="AE57" t="inlineStr">
        <is>
          <t>Not reported</t>
        </is>
      </c>
      <c r="AF57" t="inlineStr">
        <is>
          <t>Gold OA (Nature Molecular Psychiatry - OA)</t>
        </is>
      </c>
      <c r="AG57" t="inlineStr">
        <is>
          <t>Not reported</t>
        </is>
      </c>
      <c r="AH57" t="inlineStr">
        <is>
          <t>Not reported</t>
        </is>
      </c>
      <c r="AI57" t="inlineStr">
        <is>
          <t>See population details</t>
        </is>
      </c>
      <c r="AJ57" t="inlineStr">
        <is>
          <t>See population details</t>
        </is>
      </c>
      <c r="AK57" t="inlineStr">
        <is>
          <t>Not reported</t>
        </is>
      </c>
      <c r="AL57" t="inlineStr">
        <is>
          <t>Not reported</t>
        </is>
      </c>
      <c r="AM57" t="inlineStr">
        <is>
          <t>Not reported</t>
        </is>
      </c>
      <c r="AN57" t="inlineStr">
        <is>
          <t>Combined</t>
        </is>
      </c>
      <c r="AO57" t="inlineStr">
        <is>
          <t>Not reported</t>
        </is>
      </c>
      <c r="AP57" t="inlineStr">
        <is>
          <t>Not reported</t>
        </is>
      </c>
      <c r="AQ57" t="inlineStr">
        <is>
          <t>Not specified</t>
        </is>
      </c>
      <c r="AR57" t="inlineStr">
        <is>
          <t>Cohort recruited from communities surrounding the study site; genotypes deposited in dbGAP</t>
        </is>
      </c>
      <c r="AS57" t="inlineStr">
        <is>
          <t>Machine Learning (Random Forest)</t>
        </is>
      </c>
      <c r="AT57" t="inlineStr">
        <is>
          <t>ROI-based Features</t>
        </is>
      </c>
      <c r="AU57" t="inlineStr">
        <is>
          <t>ICA</t>
        </is>
      </c>
      <c r="AV57" t="inlineStr">
        <is>
          <t>Not reported</t>
        </is>
      </c>
      <c r="AW57" t="inlineStr">
        <is>
          <t>Independent training and test sets</t>
        </is>
      </c>
      <c r="AX57" t="inlineStr">
        <is>
          <t>Not reported</t>
        </is>
      </c>
      <c r="AY57" t="inlineStr">
        <is>
          <t>Not reported</t>
        </is>
      </c>
      <c r="AZ57" t="inlineStr">
        <is>
          <t>Yes</t>
        </is>
      </c>
      <c r="BA57" t="inlineStr">
        <is>
          <t>Not reported</t>
        </is>
      </c>
      <c r="BB57" t="inlineStr">
        <is>
          <t>Not reported</t>
        </is>
      </c>
      <c r="BC57" t="inlineStr">
        <is>
          <t>Not reported</t>
        </is>
      </c>
      <c r="BD57" t="inlineStr">
        <is>
          <t>Not reported</t>
        </is>
      </c>
      <c r="BE57" t="inlineStr">
        <is>
          <t>Not reported</t>
        </is>
      </c>
      <c r="BF57" t="inlineStr">
        <is>
          <t>Not reported</t>
        </is>
      </c>
      <c r="BG57" t="inlineStr">
        <is>
          <t>0.79 (Internal Hold-out Test Set)</t>
        </is>
      </c>
      <c r="BH57" t="inlineStr">
        <is>
          <t>Internal Hold-out Test Set</t>
        </is>
      </c>
      <c r="BI57" t="inlineStr">
        <is>
          <t>None reported</t>
        </is>
      </c>
      <c r="BJ57" t="inlineStr">
        <is>
          <t>No</t>
        </is>
      </c>
      <c r="BK57" t="inlineStr">
        <is>
          <t>Not reported</t>
        </is>
      </c>
      <c r="BL57" t="inlineStr">
        <is>
          <t>Not reported</t>
        </is>
      </c>
      <c r="BM57" t="inlineStr">
        <is>
          <t>Insufficient metrics reported</t>
        </is>
      </c>
      <c r="BN57" t="inlineStr">
        <is>
          <t>None - Passes all criteria</t>
        </is>
      </c>
      <c r="BO57" t="inlineStr">
        <is>
          <t>N/A</t>
        </is>
      </c>
      <c r="BP57" t="inlineStr">
        <is>
          <t>None</t>
        </is>
      </c>
    </row>
    <row r="58">
      <c r="A58" s="23" t="inlineStr">
        <is>
          <t>Robust diagnostic classification via Q-learning</t>
        </is>
      </c>
      <c r="B58" s="23" t="n">
        <v>2021</v>
      </c>
      <c r="C58" s="23" t="inlineStr">
        <is>
          <t>No</t>
        </is>
      </c>
      <c r="D58" s="23" t="inlineStr">
        <is>
          <t>No</t>
        </is>
      </c>
      <c r="E58" s="23" t="inlineStr">
        <is>
          <t>10.1038/s41598-021-90000-4</t>
        </is>
      </c>
      <c r="F58" s="23" t="inlineStr">
        <is>
          <t>Machine learning (ML) models have demonstrated the power of utilizing clinical instruments to provide tools for domain experts in gaining additional insights toward complex clinical diagnoses. In this context these tools desire two additional properties: interpretability, being able to audit and understand the decision function, and robustness, being able to assign the correct label in spite of missing or noisy inputs. This work formulates diagnostic classification as a decision-making process and utilizes Q-learning to build classifiers that meet the aforementioned desired criteria. As an exemplary task, we simulate the process of differentiating Autism Spectrum Disorder from Attention Deficit-Hyperactivity Disorder in verbal school aged children. This application highlights how reinforcement learning frameworks can be utilized to train more robust classifiers by jointly learning to maximize diagnostic accuracy while minimizing the amount of information required. Â© 2021 Elsevier B.V., All rights reserved.</t>
        </is>
      </c>
      <c r="G58" s="23" t="inlineStr">
        <is>
          <t>Unimodal</t>
        </is>
      </c>
      <c r="H58" s="23" t="inlineStr">
        <is>
          <t>Clinical Instruments (ADI-R)</t>
        </is>
      </c>
      <c r="I58" s="23" t="inlineStr">
        <is>
          <t>Clinical &amp; Demographics</t>
        </is>
      </c>
      <c r="J58" s="23" t="inlineStr">
        <is>
          <t>Reinforcement Learning (Q-learning)</t>
        </is>
      </c>
      <c r="K58" s="23" t="inlineStr">
        <is>
          <t>Other / Unspecified</t>
        </is>
      </c>
      <c r="L58" s="23" t="n">
        <v>463</v>
      </c>
      <c r="M58" s="23" t="inlineStr">
        <is>
          <t>Clinically referred children dataset</t>
        </is>
      </c>
      <c r="N58" s="23" t="inlineStr">
        <is>
          <t>344 children with ASD and 119 children with ADHD</t>
        </is>
      </c>
      <c r="O58" s="23" t="inlineStr">
        <is>
          <t>Verified. Final sample included 463 children after IQ and age-based filtering.</t>
        </is>
      </c>
      <c r="P58" s="23" t="inlineStr">
        <is>
          <t>Fold Cross-Validation</t>
        </is>
      </c>
      <c r="Q58" s="23" t="inlineStr">
        <is>
          <t>10-fold stratified cross-validation</t>
        </is>
      </c>
      <c r="R58" s="23" t="inlineStr">
        <is>
          <t>Computationally intensive due to the exponential growth of the state-space in reinforcement learning</t>
        </is>
      </c>
      <c r="S58" s="24" t="n">
        <v>0.5600000000000001</v>
      </c>
      <c r="T58" s="24" t="inlineStr">
        <is>
          <t>This study reformulates diagnosis as a sequential decision-making process (Q-learning), resulting in a model that is significantly more robust to missing data compared to traditional classifiers.</t>
        </is>
      </c>
      <c r="U58" s="54" t="inlineStr">
        <is>
          <t>INCLUDE</t>
        </is>
      </c>
      <c r="V58" s="23" t="inlineStr">
        <is>
          <t>High Quality. Large sample (N=463). Innovative use of RL for diagnosis. Inherently explainable policy. Addresses the "Differential Diagnosis" aspect (ASD vs ADHD).</t>
        </is>
      </c>
      <c r="W58" s="23" t="inlineStr">
        <is>
          <t>High Quality: Meets Wit the Selection Criteria</t>
        </is>
      </c>
      <c r="X58" s="23" t="inlineStr">
        <is>
          <t>INCLUDE</t>
        </is>
      </c>
      <c r="Y58" s="23" t="n"/>
      <c r="Z58" s="23" t="inlineStr">
        <is>
          <t>Los Angeles and San Francisco, USA (University of Southern California, UCSF, and UCLA)</t>
        </is>
      </c>
      <c r="AA58" s="23" t="n"/>
      <c r="AB58" s="23" t="inlineStr">
        <is>
          <t>Detailed</t>
        </is>
      </c>
      <c r="AC58" s="23" t="inlineStr">
        <is>
          <t>No Leakage</t>
        </is>
      </c>
      <c r="AD58" t="inlineStr">
        <is>
          <t>Ardulov, V; Martinez, VR; Somandepalli, K; Zheng, ST; Salzman, E; Lord, C; Bishop, S; Narayanan, S</t>
        </is>
      </c>
      <c r="AE58" t="inlineStr">
        <is>
          <t>Not reported</t>
        </is>
      </c>
      <c r="AF58" t="inlineStr">
        <is>
          <t>Gold OA (Nature Scientific Reports)</t>
        </is>
      </c>
      <c r="AG58" t="inlineStr">
        <is>
          <t>Not reported</t>
        </is>
      </c>
      <c r="AH58" t="inlineStr">
        <is>
          <t>Clinical</t>
        </is>
      </c>
      <c r="AI58" t="inlineStr">
        <is>
          <t>See population details</t>
        </is>
      </c>
      <c r="AJ58" t="inlineStr">
        <is>
          <t>See population details</t>
        </is>
      </c>
      <c r="AK58" t="inlineStr">
        <is>
          <t>Not reported</t>
        </is>
      </c>
      <c r="AL58" t="inlineStr">
        <is>
          <t>Not reported</t>
        </is>
      </c>
      <c r="AM58" t="inlineStr">
        <is>
          <t>Not reported</t>
        </is>
      </c>
      <c r="AN58" t="inlineStr">
        <is>
          <t>All/Not specified</t>
        </is>
      </c>
      <c r="AO58" t="inlineStr">
        <is>
          <t>ASD</t>
        </is>
      </c>
      <c r="AP58" t="inlineStr">
        <is>
          <t>Not reported</t>
        </is>
      </c>
      <c r="AQ58" t="inlineStr">
        <is>
          <t>Clinical Setting</t>
        </is>
      </c>
      <c r="AR58" t="inlineStr">
        <is>
          <t>Clinical Sample</t>
        </is>
      </c>
      <c r="AS58" t="inlineStr">
        <is>
          <t>Reinforcement Learning (Q-learning)</t>
        </is>
      </c>
      <c r="AT58" t="inlineStr">
        <is>
          <t>See abstract</t>
        </is>
      </c>
      <c r="AU58" t="inlineStr">
        <is>
          <t>ICA</t>
        </is>
      </c>
      <c r="AV58" t="inlineStr">
        <is>
          <t>Not reported</t>
        </is>
      </c>
      <c r="AW58" t="inlineStr">
        <is>
          <t>10-fold CV</t>
        </is>
      </c>
      <c r="AX58" t="inlineStr">
        <is>
          <t>10</t>
        </is>
      </c>
      <c r="AY58" t="inlineStr">
        <is>
          <t>Not reported</t>
        </is>
      </c>
      <c r="AZ58" t="inlineStr">
        <is>
          <t>Not reported</t>
        </is>
      </c>
      <c r="BA58" t="inlineStr">
        <is>
          <t>Not reported</t>
        </is>
      </c>
      <c r="BB58" t="inlineStr">
        <is>
          <t>Not reported</t>
        </is>
      </c>
      <c r="BC58" t="inlineStr">
        <is>
          <t>Not reported</t>
        </is>
      </c>
      <c r="BD58" t="inlineStr">
        <is>
          <t>Not reported</t>
        </is>
      </c>
      <c r="BE58" t="inlineStr">
        <is>
          <t>Not reported</t>
        </is>
      </c>
      <c r="BF58" t="inlineStr">
        <is>
          <t>Not reported</t>
        </is>
      </c>
      <c r="BG58" t="inlineStr">
        <is>
          <t>0.56 (Cross-Validation)</t>
        </is>
      </c>
      <c r="BH58" t="inlineStr">
        <is>
          <t>Cross-Validation</t>
        </is>
      </c>
      <c r="BI58" t="inlineStr">
        <is>
          <t>Interpretability analysis</t>
        </is>
      </c>
      <c r="BJ58" t="inlineStr">
        <is>
          <t>Yes</t>
        </is>
      </c>
      <c r="BK58" t="inlineStr">
        <is>
          <t>Not reported</t>
        </is>
      </c>
      <c r="BL58" t="inlineStr">
        <is>
          <t>Not reported</t>
        </is>
      </c>
      <c r="BM58" t="inlineStr">
        <is>
          <t>Insufficient metrics reported</t>
        </is>
      </c>
      <c r="BN58" t="inlineStr">
        <is>
          <t>None - Passes all criteria</t>
        </is>
      </c>
      <c r="BO58" t="inlineStr">
        <is>
          <t>N/A</t>
        </is>
      </c>
      <c r="BP58" t="inlineStr">
        <is>
          <t>None</t>
        </is>
      </c>
    </row>
    <row r="59">
      <c r="A59" s="25" t="inlineStr">
        <is>
          <t>Challenges in the Differential Classification of Individual Diagnoses from Co-Occurring Autism and ADHD Using Survey Data</t>
        </is>
      </c>
      <c r="B59" s="25" t="n">
        <v>2024</v>
      </c>
      <c r="C59" s="25" t="inlineStr">
        <is>
          <t>No</t>
        </is>
      </c>
      <c r="D59" s="25" t="inlineStr">
        <is>
          <t>No</t>
        </is>
      </c>
      <c r="E59" s="25" t="inlineStr">
        <is>
          <t>10.1109/BHI62660.2024.10913850</t>
        </is>
      </c>
      <c r="F59" s="25" t="inlineStr">
        <is>
          <t>Autism and Attention-Deficit Hyperactivity Disorder (ADHD) are two of the most commonly observed neurodevelopmental conditions in childhood. Providing a specific computational assessment to distinguish between the two can prove difficult and time intensive. Given the high prevalence of their co-occurrence, there is a need for scalable and accessible methods for distinguishing the co-occurrence of autism and ADHD from individual diagnoses. The first step is to identify a core set of features that can serve as the basis for behavioral feature extraction. We trained machine learning models on data from the National Survey of Children's Health to identify behaviors to target as features in automated clinical decision support systems. A model trained on the binary task of distinguishing either developmental delay (autism or ADHD) vs. neither achieved sensitivity &gt;92% and specificity &gt;94%, while a model trained on the 4-way classification task of autism vs. ADHD vs. both vs. none demonstrated &gt;65% sensitivity and &gt;66% specificity. While the performance of the binary model was respectable, the relatively low performance in the differential classification of autism and ADHD highlights the challenges that persist in achieving specificity within clinical decision support tools for developmental delays. Nevertheless, this study demonstrates the potential of applying behavioral questionnaires not traditionally used for clinical purposes towards supporting digital screening assessments for pediatric developmental delays. Â© 2025 Elsevier B.V., All rights reserved.</t>
        </is>
      </c>
      <c r="G59" s="25" t="inlineStr">
        <is>
          <t>Unimodal</t>
        </is>
      </c>
      <c r="H59" s="25" t="inlineStr">
        <is>
          <t>Tabular/Survey</t>
        </is>
      </c>
      <c r="I59" s="25" t="inlineStr">
        <is>
          <t>Clinical &amp; Demographics</t>
        </is>
      </c>
      <c r="J59" s="25" t="inlineStr">
        <is>
          <t>Machine Learning: Logistic Regression (LR) and Decision Tree (DT)</t>
        </is>
      </c>
      <c r="K59" s="25" t="inlineStr">
        <is>
          <t>Traditional Machine Learning</t>
        </is>
      </c>
      <c r="L59" s="25" t="n"/>
      <c r="M59" s="25" t="n"/>
      <c r="N59" s="25" t="n"/>
      <c r="O59" s="25" t="n"/>
      <c r="P59" s="25" t="n"/>
      <c r="Q59" s="25" t="n"/>
      <c r="R59" s="25" t="n"/>
      <c r="S59" s="27" t="n">
        <v>0.92</v>
      </c>
      <c r="T59" s="27" t="n"/>
      <c r="U59" s="55" t="inlineStr">
        <is>
          <t>EXCLUDE</t>
        </is>
      </c>
      <c r="V59" s="25" t="inlineStr">
        <is>
          <t>Factor 4 (Data Quality): The data relies entirely on parent-reported survey questionnaires. It does not use objective physiological signals (like EEG or Video) required for an "AI-Powered Multimodal Diagnosis" technical review</t>
        </is>
      </c>
      <c r="W59" s="25" t="inlineStr">
        <is>
          <t>Biased Approach/Methodology</t>
        </is>
      </c>
      <c r="X59" s="25" t="n"/>
      <c r="Y59" s="25" t="n"/>
      <c r="Z59" s="25" t="n"/>
      <c r="AA59" s="25" t="n"/>
      <c r="AB59" s="25" t="n"/>
      <c r="AC59" s="25" t="n"/>
    </row>
    <row r="60">
      <c r="A60" s="23" t="inlineStr">
        <is>
          <t>Classification of attention deficit/hyperactivity disorder based on EEG signals using a EEG-Transformer model</t>
        </is>
      </c>
      <c r="B60" s="23" t="n">
        <v>2023</v>
      </c>
      <c r="C60" s="23" t="inlineStr">
        <is>
          <t>No</t>
        </is>
      </c>
      <c r="D60" s="23" t="inlineStr">
        <is>
          <t>No</t>
        </is>
      </c>
      <c r="E60" s="23" t="inlineStr">
        <is>
          <t>10.1088/1741-2552/acf7f5</t>
        </is>
      </c>
      <c r="F60" s="23" t="inlineStr">
        <is>
          <t>Objective. Attention-deficit/hyperactivity disorder (ADHD) is the most common neurodevelopmental disorder in adolescents that can seriously impair a personâ€™s attention function, cognitive processes, and learning ability. Currently, clinicians primarily diagnose patients based on the subjective assessments of the Diagnostic and Statistical Manual of Mental Disorders-5, which can lead to delayed diagnosis of ADHD and even misdiagnosis due to low diagnostic efficiency and lack of well-trained diagnostic experts. Deep learning of electroencephalogram (EEG) signals recorded from ADHD patients could provide an objective and accurate method to assist physicians in clinical diagnosis. Approach. This paper proposes the EEG-Transformer deep learning model, which is based on the attention mechanism in the traditional Transformer model, and can perform feature extraction and signal classification processing for the characteristics of EEG signals. A comprehensive comparison was made between the proposed transformer model and three existing convolutional neural network models. Main results. The results showed that the proposed EEG-Transformer model achieved an average accuracy of 95.85% and an average AUC value of 0.9926 with the fastest convergence speed, outperforming the other three models. The function and relationship of each module of the model are studied by ablation experiments. The model with optimal performance was identified by the optimization experiment. Significance. The EEG-Transformer model proposed in this paper can be used as an auxiliary tool for clinical diagnosis of ADHD, and at the same time provides a basic model for transferable learning in the field of EEG signal classification. Â© 2024 Elsevier B.V., All rights reserved.</t>
        </is>
      </c>
      <c r="G60" s="23" t="inlineStr">
        <is>
          <t>No access</t>
        </is>
      </c>
      <c r="H60" s="23" t="inlineStr">
        <is>
          <t>No access</t>
        </is>
      </c>
      <c r="I60" s="23" t="inlineStr">
        <is>
          <t>Other</t>
        </is>
      </c>
      <c r="J60" s="23" t="inlineStr">
        <is>
          <t>n.a</t>
        </is>
      </c>
      <c r="K60" s="23" t="inlineStr">
        <is>
          <t>Other / Unspecified</t>
        </is>
      </c>
      <c r="L60" s="23" t="n"/>
      <c r="M60" s="23" t="n"/>
      <c r="N60" s="23" t="n"/>
      <c r="O60" s="23" t="n"/>
      <c r="P60" s="23" t="n"/>
      <c r="Q60" s="23" t="n"/>
      <c r="R60" s="23" t="n"/>
      <c r="S60" s="23" t="inlineStr">
        <is>
          <t>n.a</t>
        </is>
      </c>
      <c r="T60" s="23" t="n"/>
      <c r="U60" s="55" t="inlineStr">
        <is>
          <t>EXCLUDE</t>
        </is>
      </c>
      <c r="V60" s="23" t="inlineStr">
        <is>
          <t>No access</t>
        </is>
      </c>
      <c r="W60" s="23" t="inlineStr">
        <is>
          <t>Not Accessible</t>
        </is>
      </c>
      <c r="X60" s="23" t="n"/>
      <c r="Y60" s="23" t="n"/>
      <c r="Z60" s="23" t="n"/>
      <c r="AA60" s="23" t="n"/>
      <c r="AB60" s="23" t="n"/>
      <c r="AC60" s="23" t="n"/>
    </row>
    <row r="61">
      <c r="A61" s="25" t="inlineStr">
        <is>
          <t>A benchmark for prediction of psychiatric multimorbidity from resting EEG data in a large pediatric sample</t>
        </is>
      </c>
      <c r="B61" s="25" t="n">
        <v>2022</v>
      </c>
      <c r="C61" s="25" t="inlineStr">
        <is>
          <t>No</t>
        </is>
      </c>
      <c r="D61" s="25" t="inlineStr">
        <is>
          <t>No</t>
        </is>
      </c>
      <c r="E61" s="25" t="inlineStr">
        <is>
          <t>10.1016/j.neuroimage.2022.119348</t>
        </is>
      </c>
      <c r="F61" s="25" t="inlineStr">
        <is>
          <t>Psychiatric disorders are among the most common and debilitating illnesses across the lifespan and begin usually during childhood and adolescence, which emphasizes the importance of studying the developing brain. Most of the previous pediatric neuroimaging studies employed traditional univariate statistics on relatively small samples. Multivariate machine learning approaches have a great potential to overcome the limitations of these approaches. On the other hand, the vast majority of existing multivariate machine learning studies have focused on differentiating between children with an isolated psychiatric disorder and typically developing children. However, this line of research does not reflect the real-life situation as the majority of children with a clinical diagnosis have multiple psychiatric disorders (multimorbidity), and consequently, a clinician has the task to choose between different diagnoses and/or the combination of multiple diagnoses. Thus, the goal of the present benchmark is to predict psychiatric multimorbidity in children and adolescents. For this purpose, we implemented two kinds of machine learning benchmark challenges: The first challenge targets the prediction of the seven most prevalent DSM-V psychiatric diagnoses for the available data set, of which each individual can exhibit multiple ones concurrently (i.e. multi-task multi-label classification). Based on behavioral and cognitive measures, a second challenge focuses on predicting psychiatric symptom severity on a dimensional level (i.e. multiple regression task). For the present benchmark challenges, we will leverage existing and future data from the biobank of the Healthy Brain Network (HBN) initiative, which offers a unique large-sample dataset (N = 2042) that provides a wide array of different psychiatric developmental disorders and true hidden data sets. Due to limited real-world practicability and economic viability of MRI measurements, the present challenge will permit only resting state EEG data and demographic information to derive predictive models. We believe that a community driven effort to derive predictive markers from these data using advanced machine learning algorithms can help to improve the diagnosis of psychiatric developmental disorders. Â© 2022 Elsevier B.V., All rights reserved.</t>
        </is>
      </c>
      <c r="G61" s="25" t="inlineStr">
        <is>
          <t>Multimodal</t>
        </is>
      </c>
      <c r="H61" s="25" t="inlineStr">
        <is>
          <t>Resting-state EEG + Demographics</t>
        </is>
      </c>
      <c r="I61" s="25" t="inlineStr">
        <is>
          <t>Electrophysiological (Bio-Signals)</t>
        </is>
      </c>
      <c r="J61" s="25" t="inlineStr">
        <is>
          <t>ML: SVM, Random Forest, Neural Networks</t>
        </is>
      </c>
      <c r="K61" s="25" t="inlineStr">
        <is>
          <t>Traditional Machine Learning</t>
        </is>
      </c>
      <c r="L61" s="26" t="n">
        <v>2042</v>
      </c>
      <c r="M61" s="25" t="inlineStr">
        <is>
          <t>Healthy Brain Network (HBN)</t>
        </is>
      </c>
      <c r="N61" s="25" t="inlineStr">
        <is>
          <t>Children and adolescents aged 5–22 years; 1,166 diagnosed with ADHD (331 female); 206 subjects with no diagnosis (94 female)</t>
        </is>
      </c>
      <c r="O61" s="25" t="inlineStr">
        <is>
          <t>The benchmark leverages a unique large-sample dataset of 2,042 unique participants</t>
        </is>
      </c>
      <c r="P61" s="25" t="inlineStr">
        <is>
          <t>Tran/Test Split</t>
        </is>
      </c>
      <c r="Q61" s="25" t="inlineStr">
        <is>
          <t>Nested cross-validation (training/validation/test split of 75/25)</t>
        </is>
      </c>
      <c r="R61" s="25" t="inlineStr">
        <is>
          <t>The "no diagnosis" (healthy) group may still have sought psychiatric consultation, meaning they may not represent the "average healthy population". Missing data caused the sample size to drop in some challenges (e.g., 1,030 for regression)</t>
        </is>
      </c>
      <c r="S61" s="25" t="inlineStr">
        <is>
          <t>AUPRC: ~0.29-0.34 (for multi-label classification)</t>
        </is>
      </c>
      <c r="T61" s="25" t="inlineStr">
        <is>
          <t>This study is a "Gold Standard" for benchmarking due to its massive sample size and focus on multimorbidity (over 56% of participants had multiple disorders). Using low-cost EEG data instead of expensive MRI makes the findings far more clinically and economically viable</t>
        </is>
      </c>
      <c r="U61" s="54" t="inlineStr">
        <is>
          <t>INCLUDE</t>
        </is>
      </c>
      <c r="V61" s="25" t="inlineStr">
        <is>
          <t>High Quality Benchmark. Massive sample size (N=2042) from the Healthy Brain Network. Explicitly targets ADHD as a primary diagnosis class (N=1166 ADHD cases). Multimodal potential (EEG + demographics).</t>
        </is>
      </c>
      <c r="W61" s="25" t="inlineStr">
        <is>
          <t>High Quality: Meets Wit the Selection Criteria</t>
        </is>
      </c>
      <c r="X61" s="25" t="inlineStr">
        <is>
          <t>INCLUDE</t>
        </is>
      </c>
      <c r="Y61" s="25" t="n"/>
      <c r="Z61" s="25" t="inlineStr">
        <is>
          <t>Switzerland (University of Zurich) and USA (Child Mind Institute, New York)</t>
        </is>
      </c>
      <c r="AA61" s="25" t="n"/>
      <c r="AB61" s="25" t="inlineStr">
        <is>
          <t>Detailed</t>
        </is>
      </c>
      <c r="AC61" s="25" t="inlineStr">
        <is>
          <t>No Leakage</t>
        </is>
      </c>
      <c r="AD61" t="inlineStr">
        <is>
          <t>Not reported</t>
        </is>
      </c>
      <c r="AE61" t="inlineStr">
        <is>
          <t>Not reported</t>
        </is>
      </c>
      <c r="AF61" t="inlineStr">
        <is>
          <t>Hybrid OA (Elsevier NeuroImage - check)</t>
        </is>
      </c>
      <c r="AG61" t="inlineStr">
        <is>
          <t>Not reported</t>
        </is>
      </c>
      <c r="AH61" t="inlineStr">
        <is>
          <t>Clinical</t>
        </is>
      </c>
      <c r="AI61" t="inlineStr">
        <is>
          <t>See population details</t>
        </is>
      </c>
      <c r="AJ61" t="inlineStr">
        <is>
          <t>See population details</t>
        </is>
      </c>
      <c r="AK61" t="inlineStr">
        <is>
          <t>Not reported</t>
        </is>
      </c>
      <c r="AL61" t="inlineStr">
        <is>
          <t>Not reported</t>
        </is>
      </c>
      <c r="AM61" t="inlineStr">
        <is>
          <t>Not reported</t>
        </is>
      </c>
      <c r="AN61" t="inlineStr">
        <is>
          <t>All/Not specified</t>
        </is>
      </c>
      <c r="AO61" t="inlineStr">
        <is>
          <t>Not reported</t>
        </is>
      </c>
      <c r="AP61" t="inlineStr">
        <is>
          <t>DSM (unspecified version)</t>
        </is>
      </c>
      <c r="AQ61" t="inlineStr">
        <is>
          <t>Clinical Setting</t>
        </is>
      </c>
      <c r="AR61" t="inlineStr">
        <is>
          <t>Clinical Sample</t>
        </is>
      </c>
      <c r="AS61" t="inlineStr">
        <is>
          <t>ML: SVM, Random Forest, Neural Networks</t>
        </is>
      </c>
      <c r="AT61" t="inlineStr">
        <is>
          <t>Graph Features; ROI-based Features</t>
        </is>
      </c>
      <c r="AU61" t="inlineStr">
        <is>
          <t>ICA</t>
        </is>
      </c>
      <c r="AV61" t="inlineStr">
        <is>
          <t>Not reported</t>
        </is>
      </c>
      <c r="AW61" t="inlineStr">
        <is>
          <t>k-fold CV</t>
        </is>
      </c>
      <c r="AX61" t="inlineStr">
        <is>
          <t>Not reported</t>
        </is>
      </c>
      <c r="AY61" t="inlineStr">
        <is>
          <t>75/25</t>
        </is>
      </c>
      <c r="AZ61" t="inlineStr">
        <is>
          <t>Not reported</t>
        </is>
      </c>
      <c r="BA61" t="inlineStr">
        <is>
          <t>Not reported</t>
        </is>
      </c>
      <c r="BB61" t="inlineStr">
        <is>
          <t>Not reported</t>
        </is>
      </c>
      <c r="BC61" t="inlineStr">
        <is>
          <t>Not reported</t>
        </is>
      </c>
      <c r="BD61" t="inlineStr">
        <is>
          <t>Not reported</t>
        </is>
      </c>
      <c r="BE61" t="inlineStr">
        <is>
          <t>Not reported</t>
        </is>
      </c>
      <c r="BF61" t="inlineStr">
        <is>
          <t>Not reported</t>
        </is>
      </c>
      <c r="BG61" t="inlineStr">
        <is>
          <t>AUPRC: ~0.29-0.34 (for multi-label classification) (Cross-Validation)</t>
        </is>
      </c>
      <c r="BH61" t="inlineStr">
        <is>
          <t>Cross-Validation</t>
        </is>
      </c>
      <c r="BI61" t="inlineStr">
        <is>
          <t>None reported</t>
        </is>
      </c>
      <c r="BJ61" t="inlineStr">
        <is>
          <t>No</t>
        </is>
      </c>
      <c r="BK61" t="inlineStr">
        <is>
          <t>Not reported</t>
        </is>
      </c>
      <c r="BL61" t="inlineStr">
        <is>
          <t>Not reported</t>
        </is>
      </c>
      <c r="BM61" t="inlineStr">
        <is>
          <t>Insufficient metrics reported</t>
        </is>
      </c>
      <c r="BN61" t="inlineStr">
        <is>
          <t>None - Passes all criteria</t>
        </is>
      </c>
      <c r="BO61" t="inlineStr">
        <is>
          <t>N/A</t>
        </is>
      </c>
      <c r="BP61" t="inlineStr">
        <is>
          <t>None</t>
        </is>
      </c>
    </row>
    <row r="62">
      <c r="A62" s="23" t="inlineStr">
        <is>
          <t>Classifying Conduct Disorder Using a Biopsychosocial Model and Machine Learning Method</t>
        </is>
      </c>
      <c r="B62" s="23" t="n">
        <v>2023</v>
      </c>
      <c r="C62" s="23" t="inlineStr">
        <is>
          <t>No</t>
        </is>
      </c>
      <c r="D62" s="23" t="inlineStr">
        <is>
          <t>No</t>
        </is>
      </c>
      <c r="E62" s="23" t="inlineStr">
        <is>
          <t>10.1016/j.bpsc.2022.02.004</t>
        </is>
      </c>
      <c r="F62" s="23" t="inlineStr">
        <is>
          <t>Background: 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 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 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 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 Â© 2023 Elsevier B.V., All rights reserved.</t>
        </is>
      </c>
      <c r="G62" s="23" t="inlineStr">
        <is>
          <t>Multimodal</t>
        </is>
      </c>
      <c r="H62" s="23" t="inlineStr">
        <is>
          <t>Bio/Psych/Social (fMRI + Survey)</t>
        </is>
      </c>
      <c r="I62" s="23" t="inlineStr">
        <is>
          <t>Neuroimaging</t>
        </is>
      </c>
      <c r="J62" s="23" t="inlineStr">
        <is>
          <t>Machine Learning: Neural Network</t>
        </is>
      </c>
      <c r="K62" s="23" t="inlineStr">
        <is>
          <t>Other / Unspecified</t>
        </is>
      </c>
      <c r="L62" s="23" t="n"/>
      <c r="M62" s="23" t="n"/>
      <c r="N62" s="23" t="n"/>
      <c r="O62" s="23" t="n"/>
      <c r="P62" s="23" t="n"/>
      <c r="Q62" s="23" t="n"/>
      <c r="R62" s="23" t="n"/>
      <c r="S62" s="28" t="n">
        <v>0.911</v>
      </c>
      <c r="T62" s="28" t="n"/>
      <c r="U62" s="55" t="inlineStr">
        <is>
          <t>EXCLUDE</t>
        </is>
      </c>
      <c r="V62" s="23" t="inlineStr">
        <is>
          <t>The paper focuses on classifying Conduct Disorder, not ADHD</t>
        </is>
      </c>
      <c r="W62" s="23" t="inlineStr">
        <is>
          <t>Different Task from Diagnosis</t>
        </is>
      </c>
      <c r="X62" s="23" t="n"/>
      <c r="Y62" s="23" t="n"/>
      <c r="Z62" s="23" t="n"/>
      <c r="AA62" s="23" t="n"/>
      <c r="AB62" s="23" t="n"/>
      <c r="AC62" s="23" t="n"/>
    </row>
    <row r="63">
      <c r="A63" s="25" t="inlineStr">
        <is>
          <t>Classifying Unconscious, Psychedelic, and Neuropsychiatric Brain States with Functional Connectivity, Graph Theory, and Cortical Gradient Analysis</t>
        </is>
      </c>
      <c r="B63" s="25" t="n">
        <v>2024</v>
      </c>
      <c r="C63" s="25" t="inlineStr">
        <is>
          <t>No</t>
        </is>
      </c>
      <c r="D63" s="25" t="inlineStr">
        <is>
          <t>No</t>
        </is>
      </c>
      <c r="E63" s="25" t="inlineStr">
        <is>
          <t>10.3390/brainsci14090880</t>
        </is>
      </c>
      <c r="F63" s="25" t="inlineStr">
        <is>
          <t>Accurate and generalizable classification of brain states is essential for understanding their neural underpinnings and improving clinical diagnostics. Traditionally, functional connectivity patterns and graph-theoretic metrics have been utilized. However, cortical gradient features, which reflect global brain organization, offer a complementary approach. We hypothesized that a machine learning model integrating these three feature sets would effectively discriminate between baseline and atypical brain states across a wide spectrum of conditions, even though the underlying neural mechanisms vary. To test this, we extracted features from brain states associated with three meta-conditions including unconsciousness (NREM2 sleep, propofol deep sedation, and propofol general anesthesia), psychedelic states induced by hallucinogens (subanesthetic ketamine, lysergic acid diethylamide, and nitrous oxide), and neuropsychiatric disorders (attention-deficit hyperactivity disorder, bipolar disorder, and schizophrenia). We used support vector machine with nested cross-validation to construct our models. The soft voting ensemble model marked the average balanced accuracy (average of specificity and sensitivity) of 79% (62â€“98% across all conditions), outperforming individual base models (70â€“76%). Notably, our models exhibited varying degrees of transferability across different datasets, with performance being dependent on the specific brain states and feature sets used. Feature importance analysis across meta-conditions suggests that the underlying neural mechanisms vary significantly, necessitating tailored approaches for accurate classification of specific brain states. This finding underscores the value of our feature-integrated ensemble models, which leverage the strengths of multiple feature types to achieve robust performance across a broader range of brain states. While our approach offers valuable insights into the neural signatures of different brain states, future work is needed to develop and validate even more generalizable models that can accurately classify brain states across a wider array of conditions. Â© 2024 Elsevier B.V., All rights reserved.</t>
        </is>
      </c>
      <c r="G63" s="25" t="inlineStr">
        <is>
          <t>Unimodal</t>
        </is>
      </c>
      <c r="H63" s="25" t="inlineStr">
        <is>
          <t>fMRI</t>
        </is>
      </c>
      <c r="I63" s="25" t="inlineStr">
        <is>
          <t>Neuroimaging</t>
        </is>
      </c>
      <c r="J63" s="25" t="inlineStr">
        <is>
          <t>SVM ensemble (soft-voting) on connectivity + graph + gradient features</t>
        </is>
      </c>
      <c r="K63" s="25" t="inlineStr">
        <is>
          <t>Deep Learning (Graph &amp; Hybrid)</t>
        </is>
      </c>
      <c r="L63" s="25" t="n"/>
      <c r="M63" s="25" t="n"/>
      <c r="N63" s="25" t="n"/>
      <c r="O63" s="25" t="n"/>
      <c r="P63" s="25" t="n"/>
      <c r="Q63" s="25" t="n"/>
      <c r="R63" s="25" t="n"/>
      <c r="S63" s="27" t="n">
        <v>0.79</v>
      </c>
      <c r="T63" s="27" t="n"/>
      <c r="U63" s="55" t="inlineStr">
        <is>
          <t>EXCLUDE</t>
        </is>
      </c>
      <c r="V63" s="25" t="inlineStr">
        <is>
          <t>Not related to ADHD</t>
        </is>
      </c>
      <c r="W63" s="25" t="inlineStr">
        <is>
          <t>Different Task from Diagnosis</t>
        </is>
      </c>
      <c r="X63" s="25" t="n"/>
      <c r="Y63" s="25" t="n"/>
      <c r="Z63" s="25" t="n"/>
      <c r="AA63" s="25" t="n"/>
      <c r="AB63" s="25" t="n"/>
      <c r="AC63" s="25" t="n"/>
    </row>
    <row r="64">
      <c r="A64" s="23" t="inlineStr">
        <is>
          <t>Cluster analysis of teachers report for identifying symptoms of autism spectrum and/or attention deficit hyperactivity in school population: EPINED study</t>
        </is>
      </c>
      <c r="B64" s="23" t="n">
        <v>2024</v>
      </c>
      <c r="C64" s="23" t="inlineStr">
        <is>
          <t>No</t>
        </is>
      </c>
      <c r="D64" s="23" t="inlineStr">
        <is>
          <t>No</t>
        </is>
      </c>
      <c r="E64" s="23" t="inlineStr">
        <is>
          <t>10.1002/aur.3138</t>
        </is>
      </c>
      <c r="F64" s="23" t="inlineStr">
        <is>
          <t>An early detection of Neurodevelopmental Disorders (NDDs) is crucial for their prognosis; however, the clinical heterogeneity of some disorders, such as autism spectrum disorder (ASD) or attention-deficit hyperactivity disorder (ADHD) is an obstacle to accurate diagnoses in children. In order to facilitate the screening process, the current study aimed to identify symptom-based clusters among a community-based sample of preschool and school-aged children, using behavioral characteristics reported by teachers. A total of 6894 children were assessed on four key variables: social communication differences, restricted behavior patterns, restless-impulsiveness, and emotional lability (pre-schoolers) or inattention and hyperactivity-impulsivity (school-aged). From these behavioral profiles, four clusters were identified for each age group. A cluster of ASD + ADHD and others including children with no pathology was clearly identified, whereas two other clusters were characterized by subthreshold ASD and/or ADHD symptoms. In the school-age children, the presence of ADHD was consistently observed with ASD patterns. In pre-schoolers, teachers were more proficient at identifying children who received a diagnosis for either ASD and/or ADHD from an early stage. Considering the significance of early detection and intervention of NDDs, teachers' insights are important. Therefore, promptly identifying subthreshold symptoms in children can help to minimize consequences in social and academic functioning. Â© 2024 Elsevier B.V., All rights reserved.</t>
        </is>
      </c>
      <c r="G64" s="23" t="inlineStr">
        <is>
          <t>Unimodal</t>
        </is>
      </c>
      <c r="H64" s="23" t="inlineStr">
        <is>
          <t>Behavioral/Questionnaire data</t>
        </is>
      </c>
      <c r="I64" s="23" t="inlineStr">
        <is>
          <t>Clinical &amp; Demographics</t>
        </is>
      </c>
      <c r="J64" s="23" t="inlineStr">
        <is>
          <t>Unsupervised Machine Learning: Hierarchical clustering (Wardâ€™s minimum variance) and K-means clustering</t>
        </is>
      </c>
      <c r="K64" s="23" t="inlineStr">
        <is>
          <t>Unsupervised / Clustering</t>
        </is>
      </c>
      <c r="L64" s="23" t="n"/>
      <c r="M64" s="23" t="n"/>
      <c r="N64" s="23" t="n"/>
      <c r="O64" s="23" t="n"/>
      <c r="P64" s="23" t="n"/>
      <c r="Q64" s="23" t="n"/>
      <c r="R64" s="23" t="n"/>
      <c r="S64" s="24" t="n">
        <v>0.9399999999999999</v>
      </c>
      <c r="T64" s="24" t="n"/>
      <c r="U64" s="55" t="inlineStr">
        <is>
          <t>EXCLUDE</t>
        </is>
      </c>
      <c r="V64" s="23" t="inlineStr">
        <is>
          <t>Factor 5 (Data Modality): The study relies entirely on subjective teacher reports/questionnaires  rather than objective physiological biomarkers (like EEG or fMRI) used in the other studies. This does not fit the criteria for "Neuroimaging/Bio-signal Based" diagnostic classification.</t>
        </is>
      </c>
      <c r="W64" s="23" t="inlineStr">
        <is>
          <t>Questionnaire Based Analysis</t>
        </is>
      </c>
      <c r="X64" s="23" t="n"/>
      <c r="Y64" s="23" t="n"/>
      <c r="Z64" s="23" t="n"/>
      <c r="AA64" s="23" t="n"/>
      <c r="AB64" s="23" t="n"/>
      <c r="AC64" s="23" t="n"/>
    </row>
    <row r="65">
      <c r="A65" s="25" t="inlineStr">
        <is>
          <t>Cognitive Based Attention Deficit Hyperactivity Disorder Detection with Ability Assessment Using Auto Encoder Based Hidden Markov Model</t>
        </is>
      </c>
      <c r="B65" s="25" t="n">
        <v>2022</v>
      </c>
      <c r="C65" s="25" t="inlineStr">
        <is>
          <t>No</t>
        </is>
      </c>
      <c r="D65" s="25" t="inlineStr">
        <is>
          <t>No</t>
        </is>
      </c>
      <c r="E65" s="25" t="inlineStr">
        <is>
          <t>10.17762/ijcnis.v14i2.5464</t>
        </is>
      </c>
      <c r="F65" s="25" t="inlineStr">
        <is>
          <t>Attention deficit hyperactivity disorder (ADHD) is a frequent Neurogenerative mental disorder. It can persist in adulthood and be expressed as a cognitive complaint. Behavioural analysis of ADHD consumes more time. This is a multi-informant complex procedure due to the overlaps in symptomatology which is the cause for delay in diagnosis and treatment. Dur to these behavioural consequences and various causes, no single test is utilized till now for diagnosing this disorder. Hence, a diagnosing model of ADHD based on Continuous Ability Assessment Test (CAAT) can enhance and balance behavioural assessment. The objective behind this study is to use a deep learning based model with CAAT for predicting ADHD. The proposed Auto Encoder Based Hidden Markov Model (AE-HMM) produces low-dimensional features of brain structures, and a novel Pearson Correlation Coefficient (PCC) is employed for normalizing these features in order to minimize batch effects over populations and datasets. This goal is consistently achieved and thus the proposed model outperforms few standard approaches which are considered like CogniLearn and 3-D Convolutional Neural Networks (3DCNN). It is found that the proposed AE-HMM method achieves 93.68% of accuracy, 90.66% of sensitivity, 87.72% of specificity, 87.78% of F1-score and 74 22% of kappa score Â© 2022 Elsevier B.V., All rights reserved.</t>
        </is>
      </c>
      <c r="G65" s="25" t="inlineStr">
        <is>
          <t>Unimodal</t>
        </is>
      </c>
      <c r="H65" s="25" t="inlineStr">
        <is>
          <t>Neuro-psychological (CPT scores)</t>
        </is>
      </c>
      <c r="I65" s="25" t="inlineStr">
        <is>
          <t>Other</t>
        </is>
      </c>
      <c r="J65" s="25" t="inlineStr">
        <is>
          <t>Deep Learning (Autoencoder + HMM)</t>
        </is>
      </c>
      <c r="K65" s="25" t="inlineStr">
        <is>
          <t>Other / Unspecified</t>
        </is>
      </c>
      <c r="L65" s="25" t="n"/>
      <c r="M65" s="25" t="n"/>
      <c r="N65" s="25" t="n"/>
      <c r="O65" s="25" t="n"/>
      <c r="P65" s="25" t="n"/>
      <c r="Q65" s="25" t="n"/>
      <c r="R65" s="25" t="n"/>
      <c r="S65" s="29" t="n">
        <v>0.9368</v>
      </c>
      <c r="T65" s="29" t="n"/>
      <c r="U65" s="55" t="inlineStr">
        <is>
          <t>EXCLUDE</t>
        </is>
      </c>
      <c r="V65" s="25" t="inlineStr">
        <is>
          <t>Quality/Explainability. The dataset description is vague regarding origin. The model is complex (AE-HMM) but lacks specific interpretability analysis regarding which cognitive features drove the classification.</t>
        </is>
      </c>
      <c r="W65" s="25" t="inlineStr">
        <is>
          <t>Biased Approach/Methodology</t>
        </is>
      </c>
      <c r="X65" s="25" t="n"/>
      <c r="Y65" s="25" t="n"/>
      <c r="Z65" s="25" t="n"/>
      <c r="AA65" s="25" t="n"/>
      <c r="AB65" s="25" t="n"/>
      <c r="AC65" s="25" t="n"/>
    </row>
    <row r="66">
      <c r="A66" s="23" t="inlineStr">
        <is>
          <t>A data driven machine learning approach to differentiate between autism spectrum disorder and attention-deficit/hyperactivity disorder based on the best-practice diagnostic instruments for autism</t>
        </is>
      </c>
      <c r="B66" s="23" t="n">
        <v>2022</v>
      </c>
      <c r="C66" s="23" t="inlineStr">
        <is>
          <t>No</t>
        </is>
      </c>
      <c r="D66" s="23" t="inlineStr">
        <is>
          <t>No</t>
        </is>
      </c>
      <c r="E66" s="23" t="inlineStr">
        <is>
          <t>10.1038/s41598-022-21719-x</t>
        </is>
      </c>
      <c r="F66" s="2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 Â© 2022 Elsevier B.V., All rights reserved.</t>
        </is>
      </c>
      <c r="G66" s="23" t="inlineStr">
        <is>
          <t>Unimodal</t>
        </is>
      </c>
      <c r="H66" s="23" t="inlineStr">
        <is>
          <t>Clinical Instrument Scores (ADOS/ADI-R)</t>
        </is>
      </c>
      <c r="I66" s="23" t="inlineStr">
        <is>
          <t>Clinical &amp; Demographics</t>
        </is>
      </c>
      <c r="J66" s="23" t="inlineStr">
        <is>
          <t>Machine Learning: Support Vector Machine (SVM)</t>
        </is>
      </c>
      <c r="K66" s="23" t="inlineStr">
        <is>
          <t>Traditional Machine Learning</t>
        </is>
      </c>
      <c r="L66" s="30" t="n">
        <v>1195</v>
      </c>
      <c r="M66" s="23" t="inlineStr">
        <is>
          <t>German Clinical Sample of 1,195 unique individuals</t>
        </is>
      </c>
      <c r="N66" s="23" t="inlineStr">
        <is>
          <t>574 ASD (85% male), 164 ADHD (93% male), 113 ASD+ADHD (89% male), and 344 No Diagnosis (82% male).</t>
        </is>
      </c>
      <c r="O66" s="23" t="inlineStr">
        <is>
          <t>The study utilized a large multi-site German sample of 1,195 unique individuals.</t>
        </is>
      </c>
      <c r="P66" s="23" t="inlineStr">
        <is>
          <t>Fold Cross-Validation</t>
        </is>
      </c>
      <c r="Q66" s="23" t="inlineStr">
        <is>
          <t>10-fold cross-validation</t>
        </is>
      </c>
      <c r="R66" s="23" t="inlineStr">
        <is>
          <t>The findings are based on a clinical sample referred for ASD concerns, which may not generalize to broader community samples</t>
        </is>
      </c>
      <c r="S66" s="24" t="n">
        <v>0.91</v>
      </c>
      <c r="T66" s="24" t="inlineStr">
        <is>
          <t>This study is highly valuable for its clinical relevance, as it uses standard diagnostic instruments (ADOS, ADI-R) rather than neuroimaging. It highlights that combining ADOS and ADI-R cut-offs improves specificity but dramatically increases false negatives (lowers sensitivity), which an AI/ML approach can potentially fix</t>
        </is>
      </c>
      <c r="U66" s="54" t="inlineStr">
        <is>
          <t>INCLUDE</t>
        </is>
      </c>
      <c r="V66" s="23" t="inlineStr">
        <is>
          <t>Strong Differential Diagnosis. Explicitly models ADHD vs. ASD (N=164 ADHD cases) using ML. Large sample size (N=1195 total). Reports AUC, Sensitivity, Specificity. Useful for differential diagnosis section.</t>
        </is>
      </c>
      <c r="W66" s="23" t="inlineStr">
        <is>
          <t>High Quality: Meets Wit the Selection Criteria</t>
        </is>
      </c>
      <c r="X66" s="23" t="inlineStr">
        <is>
          <t>INCLUDE</t>
        </is>
      </c>
      <c r="Y66" s="23" t="n"/>
      <c r="Z66" s="23" t="inlineStr">
        <is>
          <t>Germany (Multi-site sample including Dresden, Marburg, Göttingen, and Berlin)</t>
        </is>
      </c>
      <c r="AA66" s="23" t="n"/>
      <c r="AB66" s="23" t="inlineStr">
        <is>
          <t>Detailed</t>
        </is>
      </c>
      <c r="AC66" s="23" t="inlineStr">
        <is>
          <t>No Leakage</t>
        </is>
      </c>
      <c r="AD66" t="inlineStr">
        <is>
          <t>Wolff, N; Kohls, G; Mack, JT; Vahid, A; Elster, EM; Stroth, S; Poustka, L; Kuepper, C; Roepke, S; Kamp-Becker, I; Roessner, V</t>
        </is>
      </c>
      <c r="AE66" t="inlineStr">
        <is>
          <t>Not reported</t>
        </is>
      </c>
      <c r="AF66" t="inlineStr">
        <is>
          <t>Gold OA (Nature Scientific Reports)</t>
        </is>
      </c>
      <c r="AG66" t="inlineStr">
        <is>
          <t>Not reported</t>
        </is>
      </c>
      <c r="AH66" t="inlineStr">
        <is>
          <t>Clinical</t>
        </is>
      </c>
      <c r="AI66" t="inlineStr">
        <is>
          <t>See population details</t>
        </is>
      </c>
      <c r="AJ66" t="inlineStr">
        <is>
          <t>See population details</t>
        </is>
      </c>
      <c r="AK66" t="inlineStr">
        <is>
          <t>Not reported</t>
        </is>
      </c>
      <c r="AL66" t="inlineStr">
        <is>
          <t>Not reported</t>
        </is>
      </c>
      <c r="AM66" t="inlineStr">
        <is>
          <t>Not reported</t>
        </is>
      </c>
      <c r="AN66" t="inlineStr">
        <is>
          <t>All/Not specified</t>
        </is>
      </c>
      <c r="AO66" t="inlineStr">
        <is>
          <t>ASD</t>
        </is>
      </c>
      <c r="AP66" t="inlineStr">
        <is>
          <t>Not reported</t>
        </is>
      </c>
      <c r="AQ66" t="inlineStr">
        <is>
          <t>Clinical Setting</t>
        </is>
      </c>
      <c r="AR66" t="inlineStr">
        <is>
          <t>Clinical Sample</t>
        </is>
      </c>
      <c r="AS66" t="inlineStr">
        <is>
          <t>Machine Learning: Support Vector Machine (SVM)</t>
        </is>
      </c>
      <c r="AT66" t="inlineStr">
        <is>
          <t>See abstract</t>
        </is>
      </c>
      <c r="AU66" t="inlineStr">
        <is>
          <t>ICA</t>
        </is>
      </c>
      <c r="AV66" t="inlineStr">
        <is>
          <t>Not reported</t>
        </is>
      </c>
      <c r="AW66" t="inlineStr">
        <is>
          <t>10-fold CV</t>
        </is>
      </c>
      <c r="AX66" t="inlineStr">
        <is>
          <t>10</t>
        </is>
      </c>
      <c r="AY66" t="inlineStr">
        <is>
          <t>Not reported</t>
        </is>
      </c>
      <c r="AZ66" t="inlineStr">
        <is>
          <t>Not reported</t>
        </is>
      </c>
      <c r="BA66" t="inlineStr">
        <is>
          <t>Not reported</t>
        </is>
      </c>
      <c r="BB66" t="inlineStr">
        <is>
          <t>Not reported</t>
        </is>
      </c>
      <c r="BC66" t="inlineStr">
        <is>
          <t>Not reported</t>
        </is>
      </c>
      <c r="BD66" t="inlineStr">
        <is>
          <t>Not reported</t>
        </is>
      </c>
      <c r="BE66" t="inlineStr">
        <is>
          <t>Not reported</t>
        </is>
      </c>
      <c r="BF66" t="inlineStr">
        <is>
          <t>Not reported</t>
        </is>
      </c>
      <c r="BG66" t="inlineStr">
        <is>
          <t>0.91 (Cross-Validation)</t>
        </is>
      </c>
      <c r="BH66" t="inlineStr">
        <is>
          <t>Cross-Validation</t>
        </is>
      </c>
      <c r="BI66" t="inlineStr">
        <is>
          <t>None reported</t>
        </is>
      </c>
      <c r="BJ66" t="inlineStr">
        <is>
          <t>No</t>
        </is>
      </c>
      <c r="BK66" t="inlineStr">
        <is>
          <t>Not reported</t>
        </is>
      </c>
      <c r="BL66" t="inlineStr">
        <is>
          <t>Not reported</t>
        </is>
      </c>
      <c r="BM66" t="inlineStr">
        <is>
          <t>Insufficient metrics reported</t>
        </is>
      </c>
      <c r="BN66" t="inlineStr">
        <is>
          <t>None - Passes all criteria</t>
        </is>
      </c>
      <c r="BO66" t="inlineStr">
        <is>
          <t>N/A</t>
        </is>
      </c>
      <c r="BP66" t="inlineStr">
        <is>
          <t>None</t>
        </is>
      </c>
    </row>
    <row r="67">
      <c r="A67" s="25" t="inlineStr">
        <is>
          <t>Consortium neuroscience of attention deficit/hyperactivity disorder and autism spectrum disorder: The ENIGMA adventure</t>
        </is>
      </c>
      <c r="B67" s="25" t="n">
        <v>2022</v>
      </c>
      <c r="C67" s="25" t="inlineStr">
        <is>
          <t>No</t>
        </is>
      </c>
      <c r="D67" s="25" t="inlineStr">
        <is>
          <t>No</t>
        </is>
      </c>
      <c r="E67" s="25" t="inlineStr">
        <is>
          <t>10.1002/hbm.25029</t>
        </is>
      </c>
      <c r="F67" s="25" t="inlineStr">
        <is>
          <t>Neuroimaging has been extensively used to study brain structure and function in individuals with attention deficit/hyperactivity disorder (ADHD) and autism spectrum disorder (ASD) over the past decades. Two of the main shortcomings of the neuroimaging literature of these disorders are the small sample sizes employed and the heterogeneity of methods used. In 2013 and 2014, the ENIGMA-ADHD and ENIGMA-ASD working groups were respectively, founded with a common goal to address these limitations. Here, we provide a narrative review of the thus far completed and still ongoing projects of these working groups. Due to an implicitly hierarchical psychiatric diagnostic classification system, the fields of ADHD and ASD have developed largely in isolation, despite the considerable overlap in the occurrence of the disorders. The collaboration between the ENIGMA-ADHD and -ASD working groups seeks to bring the neuroimaging efforts of the two disorders closer together. The outcomes of caseâ€“control studies of subcortical and cortical structures showed that subcortical volumes are similarly affected in ASD and ADHD, albeit with small effect sizes. Cortical analyses identified unique differences in each disorder, but also considerable overlap between the two, specifically in cortical thickness. Ongoing work is examining alternative research questions, such as brain laterality, prediction of caseâ€“control status, and anatomical heterogeneity. In brief, great strides have been made toward fulfilling the aims of the ENIGMA collaborations, while new ideas and follow-up analyses continue that include more imaging modalities (diffusion MRI and resting-state functional MRI), collaborations with other large databases, and samples with dual diagnoses. Â© 2022 Elsevier B.V., All rights reserved.</t>
        </is>
      </c>
      <c r="G67" s="25" t="inlineStr">
        <is>
          <t>Multimodal</t>
        </is>
      </c>
      <c r="H67" s="25" t="inlineStr">
        <is>
          <t>MRI (Structural, DTI)</t>
        </is>
      </c>
      <c r="I67" s="25" t="inlineStr">
        <is>
          <t>Neuroimaging</t>
        </is>
      </c>
      <c r="J67" s="25" t="inlineStr">
        <is>
          <t>Meta-Analysis / Review</t>
        </is>
      </c>
      <c r="K67" s="25" t="inlineStr">
        <is>
          <t>Other / Unspecified</t>
        </is>
      </c>
      <c r="L67" s="25" t="n"/>
      <c r="M67" s="25" t="n"/>
      <c r="N67" s="25" t="n"/>
      <c r="O67" s="25" t="n"/>
      <c r="P67" s="25" t="n"/>
      <c r="Q67" s="25" t="n"/>
      <c r="R67" s="25" t="n"/>
      <c r="S67" s="25" t="inlineStr">
        <is>
          <t>n.a</t>
        </is>
      </c>
      <c r="T67" s="25" t="n"/>
      <c r="U67" s="55" t="inlineStr">
        <is>
          <t>EXCLUDE</t>
        </is>
      </c>
      <c r="V67" s="25" t="inlineStr">
        <is>
          <t>Review</t>
        </is>
      </c>
      <c r="W67" s="25" t="inlineStr">
        <is>
          <t>Review</t>
        </is>
      </c>
      <c r="X67" s="25" t="n"/>
      <c r="Y67" s="25" t="n"/>
      <c r="Z67" s="25" t="n"/>
      <c r="AA67" s="25" t="n"/>
      <c r="AB67" s="25" t="n"/>
      <c r="AC67" s="25" t="n"/>
    </row>
    <row r="68">
      <c r="A68" s="23" t="inlineStr">
        <is>
          <t>Construction of a Social-Media Based Clinical Databaseâ€”Roadmap, Challenges, and Feasibility for ADHD Recognition</t>
        </is>
      </c>
      <c r="B68" s="23" t="n">
        <v>2024</v>
      </c>
      <c r="C68" s="23" t="inlineStr">
        <is>
          <t>No</t>
        </is>
      </c>
      <c r="D68" s="23" t="inlineStr">
        <is>
          <t>No</t>
        </is>
      </c>
      <c r="E68" s="23" t="inlineStr">
        <is>
          <t>10.1109/ACCESS.2024.3483311</t>
        </is>
      </c>
      <c r="F68" s="23" t="inlineStr">
        <is>
          <t>The shortage of available high-quality clinical databases restricts medical diagnostics downstream. Clinical databases are often limited to controlled non-natural environments, they are restricted due to privacy limitations and require complex scoring procedures that ultimately result in rater bias. Social media includes massive amounts of information on subjects through streams of text, audio, and video data that are accessible and currently underutilized for medical research. In this work we propose a method for utilizing this information by constructing databases for medical condition assessment. To this end we have created SMDC (Social Medical Data Constructor), a utility based on medical expert requirements. Data Features and non-confidential demographic information are extracted online, and labels are derived using data mining techniques. We examine the feasibility of the suggested technology with ADHD recognition from a database extracted from YouTube clips using the self-tagging as ADHD labels. The database maintains privacy and copy write limitations, and no personally identifying information is collected. To validate the database, we show a high correlation of the derived model's predictions with expert labeling (r =0.68) and compatibility of six known ADHD motor biomarker features of hyperactivity to the ones derived using our database. Furthermore, we extracted from the video clips kinematics features and reached ADHD recognition accuracy of 83%, and 81%, for female sand males respectively. The suggested technology has the potential to assess natural real-life behavioral properties of the medical condition, and may further be of use as a pre-training phase allowing fine tuning on actual clinical data with minimal data requirements. Â© 2024 Elsevier B.V., All rights reserved.</t>
        </is>
      </c>
      <c r="G68" s="23" t="inlineStr">
        <is>
          <t>Multimodal</t>
        </is>
      </c>
      <c r="H68" s="23" t="inlineStr">
        <is>
          <t>Video, Kinematics</t>
        </is>
      </c>
      <c r="I68" s="23" t="inlineStr">
        <is>
          <t>Behavioral &amp; Motor</t>
        </is>
      </c>
      <c r="J68" s="23" t="inlineStr">
        <is>
          <t>Machine Learning: Naive Bayesian classifier. XAI: SHAP</t>
        </is>
      </c>
      <c r="K68" s="23" t="inlineStr">
        <is>
          <t>Traditional Machine Learning</t>
        </is>
      </c>
      <c r="L68" s="23" t="n"/>
      <c r="M68" s="23" t="n"/>
      <c r="N68" s="23" t="n"/>
      <c r="O68" s="23" t="n"/>
      <c r="P68" s="23" t="n"/>
      <c r="Q68" s="23" t="n"/>
      <c r="R68" s="23" t="n"/>
      <c r="S68" s="24" t="n">
        <v>0.83</v>
      </c>
      <c r="T68" s="24" t="n"/>
      <c r="U68" s="55" t="inlineStr">
        <is>
          <t>EXCLUDE</t>
        </is>
      </c>
      <c r="V68" s="23" t="inlineStr">
        <is>
          <t>Factor 4 (Data Reliability): The data source is YouTube video clips with "self-tagging" used as the ground truth labels. This lacks the clinical verification required for a rigorous medical diagnosis review.</t>
        </is>
      </c>
      <c r="W68" s="23" t="inlineStr">
        <is>
          <t>Biased Approach/Methodology</t>
        </is>
      </c>
      <c r="X68" s="23" t="n"/>
      <c r="Y68" s="23" t="n"/>
      <c r="Z68" s="23" t="n"/>
      <c r="AA68" s="23" t="n"/>
      <c r="AB68" s="23" t="n"/>
      <c r="AC68" s="23" t="n"/>
    </row>
    <row r="69">
      <c r="A69" s="25" t="inlineStr">
        <is>
          <t>Cross-Diagnosis Structural Correlates of Autistic-Like Social Communication Differences</t>
        </is>
      </c>
      <c r="B69" s="25" t="n">
        <v>2021</v>
      </c>
      <c r="C69" s="25" t="inlineStr">
        <is>
          <t>No</t>
        </is>
      </c>
      <c r="D69" s="25" t="inlineStr">
        <is>
          <t>No</t>
        </is>
      </c>
      <c r="E69" s="25" t="inlineStr">
        <is>
          <t>10.1093/cercor/bhab142</t>
        </is>
      </c>
      <c r="F69" s="25" t="inlineStr">
        <is>
          <t>Social communication differences are seen in autism spectrum disorder (ASD), attention-deficit/hyperactivity disorder (ADHD), and obsessive-compulsive disorder (OCD), but the brain mechanisms contributing to these differences remain largely unknown. To address this gap, we used a data-driven and diagnosis-agnostic approach to discover brain correlates of social communication differences in ASD, ADHD, and OCD, and subgroups of individuals who share similar patterns of brain-behavior associations. A machine learning pipeline (regression clustering) was used to discover the pattern of association between structural brain measures (volume, surface area, and cortical thickness) and social communication abilities. Participants (n = 416) included children with a diagnosis of ASD (n = 192, age = 12.0[5.6], 19% female), ADHD (n = 109, age = 11.1[4.1], 18% female), or OCD (n = 50, age = 12.3[4.2], 42% female), and typically developing controls (n = 65, age = 11.6[7.1], 48% female). The analyses revealed (1) associations with social communication abilities in distributed cortical and subcortical networks implicated in social behaviors, language, attention, memory, and executive functions, and (2) three data-driven, diagnosis-agnostic subgroups based on the patterns of association in the above networks. Our results suggest that different brain networks may contribute to social communication differences in subgroups that are not diagnosis-specific. Â© 2021 Elsevier B.V., All rights reserved.</t>
        </is>
      </c>
      <c r="G69" s="25" t="inlineStr">
        <is>
          <t>Unimodal</t>
        </is>
      </c>
      <c r="H69" s="25" t="inlineStr">
        <is>
          <t>Structural MRI</t>
        </is>
      </c>
      <c r="I69" s="25" t="inlineStr">
        <is>
          <t>Neuroimaging</t>
        </is>
      </c>
      <c r="J69" s="25" t="inlineStr">
        <is>
          <t>Unsupervised Learning (Clustering)</t>
        </is>
      </c>
      <c r="K69" s="25" t="inlineStr">
        <is>
          <t>Unsupervised / Clustering</t>
        </is>
      </c>
      <c r="L69" s="25" t="n"/>
      <c r="M69" s="25" t="n"/>
      <c r="N69" s="25" t="n"/>
      <c r="O69" s="25" t="n"/>
      <c r="P69" s="25" t="n"/>
      <c r="Q69" s="25" t="n"/>
      <c r="R69" s="25" t="n"/>
      <c r="S69" s="25" t="inlineStr">
        <is>
          <t>n.a</t>
        </is>
      </c>
      <c r="T69" s="25" t="n"/>
      <c r="U69" s="55" t="inlineStr">
        <is>
          <t>EXCLUDE</t>
        </is>
      </c>
      <c r="V69" s="25" t="inlineStr">
        <is>
          <t>Wrong Task. The goal is "Clustering" to find transdiagnostic subgroups, not "Classification/Diagnosis" of ADHD vs Controls. It does not output a diagnostic prediction.</t>
        </is>
      </c>
      <c r="W69" s="25" t="inlineStr">
        <is>
          <t>Unsupervised Learning</t>
        </is>
      </c>
      <c r="X69" s="25" t="n"/>
      <c r="Y69" s="25" t="n"/>
      <c r="Z69" s="25" t="n"/>
      <c r="AA69" s="25" t="n"/>
      <c r="AB69" s="25" t="n"/>
      <c r="AC69" s="25" t="n"/>
    </row>
    <row r="70">
      <c r="A70" s="23" t="inlineStr">
        <is>
          <t>Data-driven identification of subtypes of executive function across typical development, attention deficit hyperactivity disorder, and autism spectrum disorders</t>
        </is>
      </c>
      <c r="B70" s="23" t="n">
        <v>2020</v>
      </c>
      <c r="C70" s="23" t="inlineStr">
        <is>
          <t>No</t>
        </is>
      </c>
      <c r="D70" s="23" t="inlineStr">
        <is>
          <t>No</t>
        </is>
      </c>
      <c r="E70" s="23" t="inlineStr">
        <is>
          <t>10.1111/jcpp.13114</t>
        </is>
      </c>
      <c r="F70" s="23"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is>
      </c>
      <c r="G70" s="23" t="inlineStr">
        <is>
          <t>Multimodal</t>
        </is>
      </c>
      <c r="H70" s="23" t="inlineStr">
        <is>
          <t>Clinical/Behavioral Ratings (ADHD-RS, BRIEF, CBCL) + fMRI (for validation)</t>
        </is>
      </c>
      <c r="I70" s="23" t="inlineStr">
        <is>
          <t>Neuroimaging</t>
        </is>
      </c>
      <c r="J70" s="23" t="inlineStr">
        <is>
          <t>Community Detection (Graph Theory) + Support Vector Machine (SVM)</t>
        </is>
      </c>
      <c r="K70" s="23" t="inlineStr">
        <is>
          <t>Deep Learning (Graph &amp; Hybrid)</t>
        </is>
      </c>
      <c r="L70" s="23" t="n"/>
      <c r="M70" s="23" t="n"/>
      <c r="N70" s="23" t="n"/>
      <c r="O70" s="23" t="n"/>
      <c r="P70" s="23" t="n"/>
      <c r="Q70" s="23" t="n"/>
      <c r="R70" s="23" t="n"/>
      <c r="S70" s="28" t="n">
        <v>0.889</v>
      </c>
      <c r="T70" s="28" t="n"/>
      <c r="U70" s="55" t="inlineStr">
        <is>
          <t>EXCLUDE</t>
        </is>
      </c>
      <c r="V70" s="23" t="inlineStr">
        <is>
          <t>Wrong Target Task. The primary goal is Subtyping/Clustering to identify transdiagnostic phenotypes (FLEX-EMOT, INHIBIT, METACOG), rather than diagnosing ADHD vs. Controls. The SVM is used to classify individuals into these newly defined subtypes, not to predict the clinical diagnosis of ADHD</t>
        </is>
      </c>
      <c r="W70" s="23" t="inlineStr">
        <is>
          <t>Different Task from Diagnosis</t>
        </is>
      </c>
      <c r="X70" s="23" t="n"/>
      <c r="Y70" s="23" t="n"/>
      <c r="Z70" s="23" t="n"/>
      <c r="AA70" s="23" t="n"/>
      <c r="AB70" s="23" t="n"/>
      <c r="AC70" s="23" t="n"/>
    </row>
    <row r="71">
      <c r="A71" s="25" t="inlineStr">
        <is>
          <t>Data-driven identification of subtypes of executive function across typical development, attention deficit hyperactivity disorder, and autism spectrum disorders</t>
        </is>
      </c>
      <c r="B71" s="25" t="n">
        <v>2020</v>
      </c>
      <c r="C71" s="25" t="inlineStr">
        <is>
          <t>No</t>
        </is>
      </c>
      <c r="D71" s="25" t="inlineStr">
        <is>
          <t>No</t>
        </is>
      </c>
      <c r="E71" s="25" t="inlineStr">
        <is>
          <t>10.1111/jcpp.13114</t>
        </is>
      </c>
      <c r="F71" s="25" t="inlineStr">
        <is>
          <t>Background: Impairment of executive function (EF), the goal-directed regulation of thoughts, actions, and emotions, drives negative outcomes and is common across neurodevelopmental disorders including attention deficit hyperactivity disorder (ADHD) and autism spectrum disorder (ASD). A primary challenge to its amelioration is heterogeneity in symptom expression within and across disorders. Parsing this heterogeneity is necessary to attain diagnostic precision, a goal of the NIMH Research Domain Criteria Initiative. We aimed to identify transdiagnostic subtypes of EF that span the normal to impaired spectrum and establish their predictive and neurobiological validity. Methods: Community detection was applied to clinical parent-report measures in 8â€“14-year-old children with and without ADHD and ASD from two independent cohorts (discovery NÂ =Â 320; replication NÂ =Â 692) to identify subgroups with distinct behavioral profiles. Support vector machine (SVM) classification was used to predict subgroup membership of unseen cases. Preliminary neurobiological validation was obtained with existing functional magnetic resonance imaging (fMRI) data on a subsample (NÂ =Â 84) by testing hypotheses about sensitivity of EF subgroups versus DSM categories. Results: We observed three transdiagnostic EF subtypes characterized by behavioral profiles that were defined by relative weakness in: (a) flexibility and emotion regulation; (b) inhibition; and (c) working memory, organization, and planning. The same tripartite structure was also present in the typically developing children. SVM trained on the discovery sample and tested on the replication sample classified subgroup membership with 77.0% accuracy. Split-half SVM classification on the combined sample (NÂ =Â 1,012) yielded 88.9% accuracy (this SVM is available for public use). As hypothesized, frontal-parietal engagement was better distinguished by EF subtype than DSM diagnosis and the subgroup characterized with inflexibility failed to modulate right IPL activation in response to increased executive demands. Conclusions: The observed transdiagnostic subtypes refine current diagnostic nosology and augment clinical decision-making for personalizing treatment of executive dysfunction in children. Â© 2019 Elsevier B.V., All rights reserved.</t>
        </is>
      </c>
      <c r="G71" s="25" t="inlineStr">
        <is>
          <t>Multimodal</t>
        </is>
      </c>
      <c r="H71" s="25" t="inlineStr">
        <is>
          <t>Clinical Ratings (ADHD-RS, BRIEF, CBCL)</t>
        </is>
      </c>
      <c r="I71" s="25" t="inlineStr">
        <is>
          <t>Clinical &amp; Demographics</t>
        </is>
      </c>
      <c r="J71" s="25" t="inlineStr">
        <is>
          <t>Unsupervised Clustering + Supervised SVM</t>
        </is>
      </c>
      <c r="K71" s="25" t="inlineStr">
        <is>
          <t>Traditional Machine Learning</t>
        </is>
      </c>
      <c r="L71" s="25" t="n"/>
      <c r="M71" s="25" t="n"/>
      <c r="N71" s="25" t="n"/>
      <c r="O71" s="25" t="n"/>
      <c r="P71" s="25" t="n"/>
      <c r="Q71" s="25" t="n"/>
      <c r="R71" s="25" t="n"/>
      <c r="S71" s="29" t="n">
        <v>0.889</v>
      </c>
      <c r="T71" s="29" t="n"/>
      <c r="U71" s="55" t="inlineStr">
        <is>
          <t>EXCLUDE</t>
        </is>
      </c>
      <c r="V71" s="25" t="inlineStr">
        <is>
          <t>Task Specificity: The primary objective is Transdiagnostic Subtyping (clustering EF profiles across ADHD/ASD/TD), not the binary Diagnosis of ADHD vs. Controls.</t>
        </is>
      </c>
      <c r="W71" s="25" t="inlineStr">
        <is>
          <t>Different Task from Diagnosis</t>
        </is>
      </c>
      <c r="X71" s="25" t="n"/>
      <c r="Y71" s="25" t="n"/>
      <c r="Z71" s="25" t="n"/>
      <c r="AA71" s="25" t="n"/>
      <c r="AB71" s="25" t="n"/>
      <c r="AC71" s="25" t="n"/>
    </row>
    <row r="72">
      <c r="A72" s="23" t="inlineStr">
        <is>
          <t>Data-Driven Methods for Predicting ADHD Diagnosis and Related Impairment: The Potential of a Machine Learning Approach</t>
        </is>
      </c>
      <c r="B72" s="23" t="n">
        <v>2023</v>
      </c>
      <c r="C72" s="23" t="inlineStr">
        <is>
          <t>No</t>
        </is>
      </c>
      <c r="D72" s="23" t="inlineStr">
        <is>
          <t>No</t>
        </is>
      </c>
      <c r="E72" s="23" t="inlineStr">
        <is>
          <t>10.1007/s10802-023-01022-7</t>
        </is>
      </c>
      <c r="F72" s="23" t="inlineStr">
        <is>
          <t>Current diagnostic criteria for ADHD include several symptoms that highly overlap in conceptual meaning and interpretation. Additionally, inadequate sensitivity and specificity of current screening tools have hampered cliniciansâ€™ ability to identify those at risk for related outcomes. Using machine learning techniques, the current study aimed to propose a novel algorithm incorporating key ADHD symptoms to predict concurrent and future (i.e., five years later) ADHD diagnosis and related impairment levels. Participants were 399 children with and without ADHD; multiple informant measures of ADHD symptoms, global impairment, academic performance, and social skills were included as part of an accelerated longitudinal design. Results suggested eight symptoms as most important in predicting impairment outcomes five years later: (1) Has difficulty sustaining attention in tasks or play activities, (2) Does not follow through on instructions and fails to finish work, (3) Has difficulty organizing tasks and activities, (4) Avoids tasks (e.g., schoolwork, homework) that require sustained mental effort, (5) Is often easily distracted, (6) Is often forgetful in daily activities, (7) Fidgets with hands or feet or squirms in seat, and (8) Interrupts/intrudes on others. The algorithm comprising this abbreviated list of symptoms performed just as well as or significantly better than one comprising all 18 symptoms in predicting future global impairment and academic performance, but not social skills. It also predicted concurrent and future ADHD diagnosis with 81â€“93% accuracy. Continued development of screening tools will be key to ensuring access to clinical services for youth at risk for ADHD. Â© 2023 Elsevier B.V., All rights reserved.</t>
        </is>
      </c>
      <c r="G72" s="23" t="inlineStr">
        <is>
          <t>Unimodal</t>
        </is>
      </c>
      <c r="H72" s="23" t="inlineStr">
        <is>
          <t>Surveys (Symptom checklists)</t>
        </is>
      </c>
      <c r="I72" s="23" t="inlineStr">
        <is>
          <t>Clinical &amp; Demographics</t>
        </is>
      </c>
      <c r="J72" s="23" t="inlineStr">
        <is>
          <t>Machine Learning: Random Forest</t>
        </is>
      </c>
      <c r="K72" s="23" t="inlineStr">
        <is>
          <t>Traditional Machine Learning</t>
        </is>
      </c>
      <c r="L72" s="23" t="n"/>
      <c r="M72" s="23" t="n"/>
      <c r="N72" s="23" t="n"/>
      <c r="O72" s="23" t="n"/>
      <c r="P72" s="23" t="n"/>
      <c r="Q72" s="23" t="n"/>
      <c r="R72" s="23" t="n"/>
      <c r="S72" s="23" t="inlineStr">
        <is>
          <t>n.a</t>
        </is>
      </c>
      <c r="T72" s="23" t="n"/>
      <c r="U72" s="55" t="inlineStr">
        <is>
          <t>EXCLUDE</t>
        </is>
      </c>
      <c r="V72" s="23" t="inlineStr">
        <is>
          <t>Uses only symptom checklists. Output includes Regression (predicting impairment severity), not just diagnosis</t>
        </is>
      </c>
      <c r="W72" s="23" t="inlineStr">
        <is>
          <t>INCLUDE: General</t>
        </is>
      </c>
      <c r="X72" s="23" t="n"/>
      <c r="Y72" s="23" t="n"/>
      <c r="Z72" s="23" t="n"/>
      <c r="AA72" s="23" t="n"/>
      <c r="AB72" s="23" t="n"/>
      <c r="AC72" s="23" t="n"/>
    </row>
    <row r="73">
      <c r="A73" s="25" t="inlineStr">
        <is>
          <t>DBSegment: Fast and robust segmentation of deep brain structures considering domain generalization</t>
        </is>
      </c>
      <c r="B73" s="25" t="n">
        <v>2023</v>
      </c>
      <c r="C73" s="25" t="inlineStr">
        <is>
          <t>No</t>
        </is>
      </c>
      <c r="D73" s="25" t="inlineStr">
        <is>
          <t>No</t>
        </is>
      </c>
      <c r="E73" s="25" t="inlineStr">
        <is>
          <t>10.1002/hbm.26097</t>
        </is>
      </c>
      <c r="F73" s="25" t="inlineStr">
        <is>
          <t>Segmenting deep brain structures from magnetic resonance images is important for patient diagnosis, surgical planning, and research. Most current state-of-the-art solutions follow a segmentation-by-registration approach, where subject magnetic resonance imaging (MRIs) are mapped to a template with well-defined segmentations. However, registration-based pipelines are time-consuming, thus, limiting their clinical use. This paper uses deep learning to provide a one-step, robust, and efficient deep brain segmentation solution directly in the native space. The method consists of a preprocessing step to conform all MRI images to the same orientation, followed by a convolutional neural network using the nnU-Net framework. We use a total of 14 datasets from both research and clinical collections. Of these, seven were used for training and validation and seven were retained for testing. We trained the network to segment 30 deep brain structures, as well as a brain mask, using labels generated from a registration-based approach. We evaluated the generalizability of the network by performing a leave-one-dataset-out cross-validation, and independent testing on unseen datasets. Furthermore, we assessed cross-domain transportability by evaluating the results separately on different domains. We achieved an average dice score similarity of 0.89 Â± 0.04 on the test datasets when compared to the registration-based gold standard. On our test system, the computation time decreased from 43 min for a reference registration-based pipeline to 1.3Â min. Our proposed method is fast, robust, and generalizes with high reliability. It can be extended to the segmentation of other brain structures. It is publicly available on GitHub, and as a pip package for convenient usage. Â© 2023 Elsevier B.V., All rights reserved.</t>
        </is>
      </c>
      <c r="G73" s="25" t="inlineStr">
        <is>
          <t>Unimodal</t>
        </is>
      </c>
      <c r="H73" s="25" t="inlineStr">
        <is>
          <t>MRI (T1-weighted)</t>
        </is>
      </c>
      <c r="I73" s="25" t="inlineStr">
        <is>
          <t>Neuroimaging</t>
        </is>
      </c>
      <c r="J73" s="25" t="inlineStr">
        <is>
          <t>Deep Learning: nnU-Net (CNN)</t>
        </is>
      </c>
      <c r="K73" s="25" t="inlineStr">
        <is>
          <t>Deep Learning (CNNs)</t>
        </is>
      </c>
      <c r="L73" s="25" t="n"/>
      <c r="M73" s="25" t="n"/>
      <c r="N73" s="25" t="n"/>
      <c r="O73" s="25" t="n"/>
      <c r="P73" s="25" t="n"/>
      <c r="Q73" s="25" t="n"/>
      <c r="R73" s="25" t="n"/>
      <c r="S73" s="27" t="n">
        <v>0.89</v>
      </c>
      <c r="T73" s="27" t="n"/>
      <c r="U73" s="55" t="inlineStr">
        <is>
          <t>EXCLUDE</t>
        </is>
      </c>
      <c r="V73" s="25" t="inlineStr">
        <is>
          <t>Wrong Task. This is an image segmentation paper (identifying brain structures), not a diagnostic classification paper. (Violates Criterion 1).</t>
        </is>
      </c>
      <c r="W73" s="25" t="inlineStr">
        <is>
          <t>Different Task from Diagnosis</t>
        </is>
      </c>
      <c r="X73" s="25" t="n"/>
      <c r="Y73" s="25" t="n"/>
      <c r="Z73" s="25" t="n"/>
      <c r="AA73" s="25" t="n"/>
      <c r="AB73" s="25" t="n"/>
      <c r="AC73" s="25" t="n"/>
    </row>
    <row r="74">
      <c r="A74" s="23" t="inlineStr">
        <is>
          <t>Deep learning applications for the classification of psychiatric disorders using neuroimaging data: Systematic review and meta-analysis</t>
        </is>
      </c>
      <c r="B74" s="23" t="n">
        <v>2021</v>
      </c>
      <c r="C74" s="23" t="inlineStr">
        <is>
          <t>No</t>
        </is>
      </c>
      <c r="D74" s="23" t="inlineStr">
        <is>
          <t>No</t>
        </is>
      </c>
      <c r="E74" s="23" t="inlineStr">
        <is>
          <t>10.1016/j.nicl.2021.102584</t>
        </is>
      </c>
      <c r="F74" s="23" t="inlineStr">
        <is>
          <t>Deep learning (DL) methods have been increasingly applied to neuroimaging data to identify patients with psychiatric and neurological disorders. This review provides an overview of the different DL applications within psychiatry and compares DL model accuracy to standard machine learning (SML). Fifty-three articles were included for qualitative analysis, primarily investigating autism spectrum disorder (ASD; n = 22), schizophrenia (SZ; n = 22) and attention-deficit/hyperactivity disorder (ADHD; n = 9). Thirty-two of the thirty-five studies that directly compared DL to SML reported a higher accuracy for DL. Only sixteen studies could be included in a meta-regression to quantitatively compare DL and SML performance. This showed a higher odds ratio for DL models, though the comparison attained significance only for ASD. Our results suggest that deep learning of neuroimaging data is a promising tool for the classification of individual psychiatric patients. However, it is not yet used to its full potential: most studies use pre-engineered features, whereas one of the main advantages of DL is its ability to learn representations of minimally processed data. Our current evaluation is limited by minimal reporting of performance measures to enable quantitative comparisons, and the restriction to ADHD, SZ and ASD as current research focusses on large publicly available datasets. To truly uncover the added value of DL, we need carefully designed comparisons of SML and DL models which are yet rarely performed. Â© 2021 Elsevier B.V., All rights reserved.</t>
        </is>
      </c>
      <c r="G74" s="23" t="inlineStr">
        <is>
          <t>Review</t>
        </is>
      </c>
      <c r="H74" s="23" t="inlineStr">
        <is>
          <t>n.a</t>
        </is>
      </c>
      <c r="I74" s="23" t="inlineStr">
        <is>
          <t>Other</t>
        </is>
      </c>
      <c r="J74" s="23" t="inlineStr">
        <is>
          <t>n.a</t>
        </is>
      </c>
      <c r="K74" s="23" t="inlineStr">
        <is>
          <t>Other / Unspecified</t>
        </is>
      </c>
      <c r="L74" s="23" t="n"/>
      <c r="M74" s="23" t="n"/>
      <c r="N74" s="23" t="n"/>
      <c r="O74" s="23" t="n"/>
      <c r="P74" s="23" t="n"/>
      <c r="Q74" s="23" t="n"/>
      <c r="R74" s="23" t="n"/>
      <c r="S74" s="23" t="inlineStr">
        <is>
          <t>n.a</t>
        </is>
      </c>
      <c r="T74" s="23" t="n"/>
      <c r="U74" s="55" t="inlineStr">
        <is>
          <t>EXCLUDE</t>
        </is>
      </c>
      <c r="V74" s="23" t="inlineStr">
        <is>
          <t>Review</t>
        </is>
      </c>
      <c r="W74" s="23" t="inlineStr">
        <is>
          <t>Review</t>
        </is>
      </c>
      <c r="X74" s="23" t="n"/>
      <c r="Y74" s="23" t="n"/>
      <c r="Z74" s="23" t="n"/>
      <c r="AA74" s="23" t="n"/>
      <c r="AB74" s="23" t="n"/>
      <c r="AC74" s="23" t="n"/>
    </row>
    <row r="75">
      <c r="A75" s="25" t="inlineStr">
        <is>
          <t>Deep Learning Convolutional Neural Networks Discriminate Adult ADHD From Healthy Individuals on the Basis of Event-Related Spectral EEG</t>
        </is>
      </c>
      <c r="B75" s="25" t="n">
        <v>2020</v>
      </c>
      <c r="C75" s="25" t="inlineStr">
        <is>
          <t>No</t>
        </is>
      </c>
      <c r="D75" s="25" t="inlineStr">
        <is>
          <t>No</t>
        </is>
      </c>
      <c r="E75" s="25" t="inlineStr">
        <is>
          <t>10.3389/fnins.2020.00251</t>
        </is>
      </c>
      <c r="F75" s="25"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is>
      </c>
      <c r="G75" s="25" t="inlineStr">
        <is>
          <t>Unimodal</t>
        </is>
      </c>
      <c r="H75" s="25" t="inlineStr">
        <is>
          <t>EEG</t>
        </is>
      </c>
      <c r="I75" s="25" t="inlineStr">
        <is>
          <t>Electrophysiological (Bio-Signals)</t>
        </is>
      </c>
      <c r="J75" s="25" t="inlineStr">
        <is>
          <t>Deep Learning (CNN, LSTM)</t>
        </is>
      </c>
      <c r="K75" s="25" t="inlineStr">
        <is>
          <t>Deep Learning (Sequential/RNNs)</t>
        </is>
      </c>
      <c r="L75" s="25" t="n"/>
      <c r="M75" s="25" t="n"/>
      <c r="N75" s="25" t="n"/>
      <c r="O75" s="25" t="n"/>
      <c r="P75" s="25" t="n"/>
      <c r="Q75" s="25" t="n"/>
      <c r="R75" s="25" t="n"/>
      <c r="S75" s="27" t="n">
        <v>0.88</v>
      </c>
      <c r="T75" s="27" t="n"/>
      <c r="U75" s="55" t="inlineStr">
        <is>
          <t>EXCLUDE</t>
        </is>
      </c>
      <c r="V75" s="25" t="inlineStr">
        <is>
          <t>Sample Size Insufficient:Total N=40 (20 per group). For Deep Learning (CNN/LSTM), this sample size is statistically insufficient and highly prone to overfitting, failing the "Sample Size" criterion.</t>
        </is>
      </c>
      <c r="W75" s="25" t="inlineStr">
        <is>
          <t>Low Sample Size</t>
        </is>
      </c>
      <c r="X75" s="25" t="n"/>
      <c r="Y75" s="25" t="n"/>
      <c r="Z75" s="25" t="n"/>
      <c r="AA75" s="25" t="n"/>
      <c r="AB75" s="25" t="n"/>
      <c r="AC75" s="25" t="n"/>
    </row>
    <row r="76">
      <c r="A76" s="23" t="inlineStr">
        <is>
          <t>Deep Learning Convolutional Neural Networks Discriminate Adult ADHD From Healthy Individuals on the Basis of Event-Related Spectral EEG</t>
        </is>
      </c>
      <c r="B76" s="23" t="n">
        <v>2020</v>
      </c>
      <c r="C76" s="23" t="inlineStr">
        <is>
          <t>No</t>
        </is>
      </c>
      <c r="D76" s="23" t="inlineStr">
        <is>
          <t>No</t>
        </is>
      </c>
      <c r="E76" s="23" t="inlineStr">
        <is>
          <t>10.3389/fnins.2020.00251</t>
        </is>
      </c>
      <c r="F76" s="23" t="inlineStr">
        <is>
          <t>Attention deficit hyperactivity disorder (ADHD) is a heterogeneous neurodevelopmental disorder that affects 5% of the pediatric and adult population worldwide. The diagnosis remains essentially clinical, based on history and exam, with no available biomarkers. In this paper, we describe a convolutional neural network (CNN) with a four-layer architecture combining filtering and pooling, which we train using stacked multi-channel EEG time-frequency decompositions (spectrograms) of electroencephalography data (EEG), particularly of event-related potentials (ERP) from ADHD patients (n = 20) and healthy controls (n = 20) collected during the Flanker Task, with 2800 samples for each group. We treat the data as in audio or image classification approaches, where deep networks have proven successful by exploiting invariances and compositional features in the data. The model reaches a classification accuracy of 88% Â± 1.12%, outperforming the Recurrent Neural Network and the Shallow Neural Network used for comparison, and with the key advantage, compared with other machine learning approaches, of avoiding the need for manual selection of EEG spectral or channel features. The event-related spectrograms also provide greater accuracy compared to resting state EEG spectrograms. Finally, through the use of feature visualization techniques such as DeepDream, we show that the main features exciting the CNN nodes are a decreased power in the alpha band and an increased power in the delta-theta band around 100 ms for ADHD patients compared to healthy controls, suggestive of attentional and inhibition deficits, which have been previously suggested as pathophyisiological signatures of ADHD. While confirmation with larger clinical samples is necessary, these results suggest that deep networks may provide a useful tool for the analysis of EEG dynamics even from relatively small datasets, highlighting the potential of this methodology to develop biomarkers of practical clinical utility. Â© 2020 Elsevier B.V., All rights reserved.</t>
        </is>
      </c>
      <c r="G76" s="23" t="inlineStr">
        <is>
          <t>Unimodal</t>
        </is>
      </c>
      <c r="H76" s="23" t="inlineStr">
        <is>
          <t>EEG</t>
        </is>
      </c>
      <c r="I76" s="23" t="inlineStr">
        <is>
          <t>Electrophysiological (Bio-Signals)</t>
        </is>
      </c>
      <c r="J76" s="23" t="inlineStr">
        <is>
          <t>Deep Learning (CNN, RNN)</t>
        </is>
      </c>
      <c r="K76" s="23" t="inlineStr">
        <is>
          <t>Deep Learning (Sequential/RNNs)</t>
        </is>
      </c>
      <c r="L76" s="23" t="n"/>
      <c r="M76" s="23" t="n"/>
      <c r="N76" s="23" t="n"/>
      <c r="O76" s="23" t="n"/>
      <c r="P76" s="23" t="n"/>
      <c r="Q76" s="23" t="n"/>
      <c r="R76" s="23" t="n"/>
      <c r="S76" s="24" t="n">
        <v>0.88</v>
      </c>
      <c r="T76" s="24" t="n"/>
      <c r="U76" s="55" t="inlineStr">
        <is>
          <t>EXCLUDE</t>
        </is>
      </c>
      <c r="V76" s="23" t="inlineStr">
        <is>
          <t>Factor 3 (Sample Size): N=40 (20 ADHD, 20 Controls). This is below the strict threshold of 50 required to avoid statistical noise in Deep Learning models.</t>
        </is>
      </c>
      <c r="W76" s="23" t="inlineStr">
        <is>
          <t>Low Sample Size</t>
        </is>
      </c>
      <c r="X76" s="23" t="n"/>
      <c r="Y76" s="23" t="n"/>
      <c r="Z76" s="23" t="n"/>
      <c r="AA76" s="23" t="n"/>
      <c r="AB76" s="23" t="n"/>
      <c r="AC76" s="23" t="n"/>
    </row>
    <row r="77">
      <c r="A77" s="25" t="inlineStr">
        <is>
          <t>A dynamic graph convolutional neural network framework reveals new insights into connectome dysfunctions in ADHD</t>
        </is>
      </c>
      <c r="B77" s="25" t="n">
        <v>2022</v>
      </c>
      <c r="C77" s="25" t="inlineStr">
        <is>
          <t>No</t>
        </is>
      </c>
      <c r="D77" s="25" t="inlineStr">
        <is>
          <t>No</t>
        </is>
      </c>
      <c r="E77" s="25" t="inlineStr">
        <is>
          <t>10.1016/j.neuroimage.2021.118774</t>
        </is>
      </c>
      <c r="F77" s="25" t="inlineStr">
        <is>
          <t>The pathological mechanism of attention deficit hyperactivity disorder (ADHD) is incompletely specified, which leads to difficulty in precise diagnosis. Functional magnetic resonance imaging (fMRI) has emerged as a common neuroimaging technique for studying the brain functional connectome. Most existing methods that have either ignored or simply utilized graph structure, do not fully leverage the potentially important topological information which may be useful in characterizing brain disorders. There is a crucial need for designing novel and efficient approaches which can capture such information. To this end, we propose a new dynamic graph convolutional network (dGCN), which is trained with sparse brain regional connections from dynamically calculated graph features. We also develop a novel convolutional readout layer to improve graph representation. Our extensive experimental analysis demonstrates significantly improved performance of dGCN for ADHD diagnosis compared with existing machine learning and deep learning methods. Visualizations of the salient regions of interest (ROIs) and connectivity based on informative features learned by our model show that the identified functional abnormalities mainly involve brain regions in temporal pole, gyrus rectus, and cerebellar gyri from temporal lobe, frontal lobe, and cerebellum, respectively. A positive correlation was further observed between the identified connectomic abnormalities and ADHD symptom severity. The proposed dGCN model shows great promise in providing a functional network-based precision diagnosis of ADHD and is also broadly applicable to brain connectome-based study of mental disorders. Â© 2021 Elsevier B.V., All rights reserved.</t>
        </is>
      </c>
      <c r="G77" s="25" t="inlineStr">
        <is>
          <t>Unimodal</t>
        </is>
      </c>
      <c r="H77" s="25" t="inlineStr">
        <is>
          <t>fMRI</t>
        </is>
      </c>
      <c r="I77" s="25" t="inlineStr">
        <is>
          <t>Neuroimaging</t>
        </is>
      </c>
      <c r="J77" s="25" t="inlineStr">
        <is>
          <t>Deep Learning (Dynamic Graph CNN)</t>
        </is>
      </c>
      <c r="K77" s="25" t="inlineStr">
        <is>
          <t>Deep Learning (Graph &amp; Hybrid)</t>
        </is>
      </c>
      <c r="L77" s="25" t="n">
        <v>603</v>
      </c>
      <c r="M77" s="25" t="inlineStr">
        <is>
          <t>ADHD-200</t>
        </is>
      </c>
      <c r="N77" s="25" t="inlineStr">
        <is>
          <t>260 ADHD patients and 343 healthy controls (HC)</t>
        </is>
      </c>
      <c r="O77" s="25" t="inlineStr">
        <is>
          <t>The study clearly states a total of 603 unique subjects were available for analysis after excluding outliers</t>
        </is>
      </c>
      <c r="P77" s="25" t="inlineStr">
        <is>
          <t>Fold Cross-Validation</t>
        </is>
      </c>
      <c r="Q77" s="25" t="inlineStr">
        <is>
          <t>10-fold cross-validation and leave-study-site-out analysis</t>
        </is>
      </c>
      <c r="R77" s="29" t="inlineStr">
        <is>
          <t>Brain network modeling may still be affected by head motion confounders not fully removed during preprocessing</t>
        </is>
      </c>
      <c r="S77" s="27" t="n">
        <v>0.72</v>
      </c>
      <c r="T77" s="29" t="inlineStr">
        <is>
          <t>The use of leave-study-site-out analysis provides strong evidence for the generalizability of the model across different clinical settings. The study effectively addresses the "over-smoothing" problem common in deep GCNs by aggregating 1-hop and 2-hop information in each layer</t>
        </is>
      </c>
      <c r="U77" s="54" t="inlineStr">
        <is>
          <t>INCLUDE</t>
        </is>
      </c>
      <c r="V77" s="25" t="inlineStr">
        <is>
          <t>High Quality. Large sample (N=635). XAI: Explicitly interprets diagnostic biomarkers by visualizing discriminative brain regions and connections (Salient Maps).</t>
        </is>
      </c>
      <c r="W77" s="25" t="inlineStr">
        <is>
          <t>High Quality: Meets Wit the Selection Criteria</t>
        </is>
      </c>
      <c r="X77" s="25" t="inlineStr">
        <is>
          <t>INCLUDE</t>
        </is>
      </c>
      <c r="Y77" s="25" t="n"/>
      <c r="Z77" s="25" t="inlineStr">
        <is>
          <t>USA (Lehigh University, University of Maryland, University of Pennsylvania, and Georgia State University)</t>
        </is>
      </c>
      <c r="AA77" s="25" t="n"/>
      <c r="AB77" s="25" t="inlineStr">
        <is>
          <t>Detailed</t>
        </is>
      </c>
      <c r="AC77" s="25" t="inlineStr">
        <is>
          <t>No Leakage</t>
        </is>
      </c>
      <c r="AD77" t="inlineStr">
        <is>
          <t>Zhao, KH; Duka, B; Xie, H; Oathes, DJ; Calhoun, V; Zhang, Y</t>
        </is>
      </c>
      <c r="AE77" t="inlineStr">
        <is>
          <t>Not reported</t>
        </is>
      </c>
      <c r="AF77" t="inlineStr">
        <is>
          <t>Hybrid OA (Elsevier NeuroImage - check)</t>
        </is>
      </c>
      <c r="AG77" t="inlineStr">
        <is>
          <t>Not reported</t>
        </is>
      </c>
      <c r="AH77" t="inlineStr">
        <is>
          <t>Not reported</t>
        </is>
      </c>
      <c r="AI77" t="inlineStr">
        <is>
          <t>See population details</t>
        </is>
      </c>
      <c r="AJ77" t="inlineStr">
        <is>
          <t>See population details</t>
        </is>
      </c>
      <c r="AK77" t="inlineStr">
        <is>
          <t>Not reported</t>
        </is>
      </c>
      <c r="AL77" t="inlineStr">
        <is>
          <t>Not reported</t>
        </is>
      </c>
      <c r="AM77" t="inlineStr">
        <is>
          <t>Not reported</t>
        </is>
      </c>
      <c r="AN77" t="inlineStr">
        <is>
          <t>All/Not specified</t>
        </is>
      </c>
      <c r="AO77" t="inlineStr">
        <is>
          <t>Not reported</t>
        </is>
      </c>
      <c r="AP77" t="inlineStr">
        <is>
          <t>Not reported</t>
        </is>
      </c>
      <c r="AQ77" t="inlineStr">
        <is>
          <t>Public Dataset</t>
        </is>
      </c>
      <c r="AR77" t="inlineStr">
        <is>
          <t>ADHD-200 (Public Dataset)</t>
        </is>
      </c>
      <c r="AS77" t="inlineStr">
        <is>
          <t>Deep Learning (Dynamic Graph CNN)</t>
        </is>
      </c>
      <c r="AT77" t="inlineStr">
        <is>
          <t>Graph Features; ROI-based Features</t>
        </is>
      </c>
      <c r="AU77" t="inlineStr">
        <is>
          <t>ICA</t>
        </is>
      </c>
      <c r="AV77" t="inlineStr">
        <is>
          <t>Not reported</t>
        </is>
      </c>
      <c r="AW77" t="inlineStr">
        <is>
          <t>10-fold CV</t>
        </is>
      </c>
      <c r="AX77" t="inlineStr">
        <is>
          <t>10</t>
        </is>
      </c>
      <c r="AY77" t="inlineStr">
        <is>
          <t>Not reported</t>
        </is>
      </c>
      <c r="AZ77" t="inlineStr">
        <is>
          <t>Not reported</t>
        </is>
      </c>
      <c r="BA77" t="inlineStr">
        <is>
          <t>Yes (ADHD-200 multi-site)</t>
        </is>
      </c>
      <c r="BB77" t="inlineStr">
        <is>
          <t>Not reported</t>
        </is>
      </c>
      <c r="BC77" t="inlineStr">
        <is>
          <t>Not reported</t>
        </is>
      </c>
      <c r="BD77" t="inlineStr">
        <is>
          <t>Not reported</t>
        </is>
      </c>
      <c r="BE77" t="inlineStr">
        <is>
          <t>Not reported</t>
        </is>
      </c>
      <c r="BF77" t="inlineStr">
        <is>
          <t>Not reported</t>
        </is>
      </c>
      <c r="BG77" t="inlineStr">
        <is>
          <t>0.72 (Cross-Validation)</t>
        </is>
      </c>
      <c r="BH77" t="inlineStr">
        <is>
          <t>Cross-Validation</t>
        </is>
      </c>
      <c r="BI77" t="inlineStr">
        <is>
          <t>None reported</t>
        </is>
      </c>
      <c r="BJ77" t="inlineStr">
        <is>
          <t>No</t>
        </is>
      </c>
      <c r="BK77" t="inlineStr">
        <is>
          <t>Not reported</t>
        </is>
      </c>
      <c r="BL77" t="inlineStr">
        <is>
          <t>Not reported</t>
        </is>
      </c>
      <c r="BM77" t="inlineStr">
        <is>
          <t>Insufficient metrics reported</t>
        </is>
      </c>
      <c r="BN77" t="inlineStr">
        <is>
          <t>None - Passes all criteria</t>
        </is>
      </c>
      <c r="BO77" t="inlineStr">
        <is>
          <t>N/A</t>
        </is>
      </c>
      <c r="BP77" t="inlineStr">
        <is>
          <t>None</t>
        </is>
      </c>
    </row>
    <row r="78">
      <c r="A78" s="23" t="inlineStr">
        <is>
          <t>Altered neural flexibility in children with attention-deficit/hyperactivity disorder</t>
        </is>
      </c>
      <c r="B78" s="23" t="n">
        <v>2022</v>
      </c>
      <c r="C78" s="23" t="inlineStr">
        <is>
          <t>No</t>
        </is>
      </c>
      <c r="D78" s="23" t="inlineStr">
        <is>
          <t>No</t>
        </is>
      </c>
      <c r="E78" s="23" t="inlineStr">
        <is>
          <t>10.1038/s41380-022-01706-4</t>
        </is>
      </c>
      <c r="F78" s="23" t="inlineStr">
        <is>
          <t>Attention-deficit/hyperactivity disorder (ADHD) is one of the most common neurodevelopmental disorders of childhood, and is often characterized by altered executive functioning. Executive function has been found to be supported by flexibility in dynamic brain reconfiguration. Thus, we applied multilayer community detection to resting-state fMRI data in 180 children with ADHD and 180 typically developing children (TDC) to identify alterations in dynamic brain reconfiguration in children with ADHD. We specifically evaluated MR derived neural flexibility, which is thought to underlie cognitive flexibility, or the ability to selectively switch between mental processes. Significantly decreased neural flexibility was observed in the ADHD group at both the whole brain (raw p = 0.0005) and sub-network levels (p &lt; 0.05, FDR corrected), particularly for the default mode network, attention-related networks, executive function-related networks, and primary networks. Furthermore, the subjects with ADHD who received medication exhibited significantly increased neural flexibility (p = 0.025,Â FDR corrected) when compared to subjects with ADHD who were medication naÃ¯ve, and their neural flexibility was not statistically different from the TDC group (p = 0.74, FDR corrected). Finally, regional neural flexibility was capable of differentiating ADHD from TDC (Accuracy: 77% for tenfold cross-validation, 74.46% for independent test) and of predicting ADHD severity using clinical measures of symptom severity (R2: 0.2794 for tenfold cross-validation, 0.156 for independent test). In conclusion, the present study found that neural flexibility is altered in children with ADHD and demonstrated the potential clinical utility of neural flexibility to identify children with ADHD, as well as to monitor treatment responses and disease severity. Â© 2022 Elsevier B.V., All rights reserved.</t>
        </is>
      </c>
      <c r="G78" s="23" t="inlineStr">
        <is>
          <t>Unimodal</t>
        </is>
      </c>
      <c r="H78" s="23" t="inlineStr">
        <is>
          <t>Resting-state fMRI (Neural Flexibility features)</t>
        </is>
      </c>
      <c r="I78" s="23" t="inlineStr">
        <is>
          <t>Neuroimaging</t>
        </is>
      </c>
      <c r="J78" s="23" t="inlineStr">
        <is>
          <t>Machine Learning: Extreme Gradient Boosting (XGBoost)</t>
        </is>
      </c>
      <c r="K78" s="23" t="inlineStr">
        <is>
          <t>Ensemble Learning</t>
        </is>
      </c>
      <c r="L78" s="23" t="n">
        <v>360</v>
      </c>
      <c r="M78" s="23" t="inlineStr">
        <is>
          <t>ADHD-200</t>
        </is>
      </c>
      <c r="N78" s="23" t="inlineStr">
        <is>
          <t>180 typically developing children (TDC) and 180 children with ADHD</t>
        </is>
      </c>
      <c r="O78" s="23" t="inlineStr">
        <is>
          <t>Verified. The study specifically matched 180 ADHD subjects with 180 TDC subjects from the ADHD-200 repository to ensure a balanced sample for analysis.</t>
        </is>
      </c>
      <c r="P78" s="23" t="inlineStr">
        <is>
          <t>Fold Cross-Validation</t>
        </is>
      </c>
      <c r="Q78" s="23" t="inlineStr">
        <is>
          <t>10-fold cross-validation (repeated ten times) and independent testing using the NYU dataset</t>
        </is>
      </c>
      <c r="R78" s="23" t="inlineStr">
        <is>
          <t>Differences in imaging parameters and rating systems between cohorts, focus on male subjects only due to limited female data, cross-sectional design, and small sample size.</t>
        </is>
      </c>
      <c r="S78" s="28" t="n">
        <v>0.7446</v>
      </c>
      <c r="T78" s="28" t="inlineStr">
        <is>
          <t>The study provides high neurobiological interpretability by linking "neural flexibility" to clinical symptoms. However, its accuracy (74-77%) is lower than deep learning-only models, suggesting that while the biological markers are robust, they may not yet be sufficient for a standalone diagnostic tool without additional features.</t>
        </is>
      </c>
      <c r="U78" s="54" t="inlineStr">
        <is>
          <t>INCLUDE</t>
        </is>
      </c>
      <c r="V78" s="23" t="inlineStr">
        <is>
          <t>Strong ML &amp; Neuroimaging. Uses XGBoost on fMRI data to diagnose ADHD and predict severity. Large sample (N=360 total; N=180 ADHD). Reports all required metrics (Sensitivity, Specificity, AUC). Identifies feature importance (XAI aspect).</t>
        </is>
      </c>
      <c r="W78" s="23" t="inlineStr">
        <is>
          <t>High Quality: Meets Wit the Selection Criteria</t>
        </is>
      </c>
      <c r="X78" s="23" t="inlineStr">
        <is>
          <t>INCLUDE</t>
        </is>
      </c>
      <c r="Y78" s="23" t="n"/>
      <c r="Z78" s="23" t="inlineStr">
        <is>
          <t>USA (University of North Carolina at Chapel Hill and Dartmouth College)</t>
        </is>
      </c>
      <c r="AA78" s="23" t="n"/>
      <c r="AB78" s="23" t="inlineStr">
        <is>
          <t>Detailed</t>
        </is>
      </c>
      <c r="AC78" s="23" t="inlineStr">
        <is>
          <t>No Leakage</t>
        </is>
      </c>
      <c r="AD78" t="inlineStr">
        <is>
          <t>Not reported</t>
        </is>
      </c>
      <c r="AE78" t="inlineStr">
        <is>
          <t>Not reported</t>
        </is>
      </c>
      <c r="AF78" t="inlineStr">
        <is>
          <t>Gold OA (Nature Molecular Psychiatry)</t>
        </is>
      </c>
      <c r="AG78" t="inlineStr">
        <is>
          <t>Not reported</t>
        </is>
      </c>
      <c r="AH78" t="inlineStr">
        <is>
          <t>Clinical</t>
        </is>
      </c>
      <c r="AI78" t="inlineStr">
        <is>
          <t>See population details</t>
        </is>
      </c>
      <c r="AJ78" t="n">
        <v>180</v>
      </c>
      <c r="AK78" t="inlineStr">
        <is>
          <t>Not reported</t>
        </is>
      </c>
      <c r="AL78" t="inlineStr">
        <is>
          <t>Not reported</t>
        </is>
      </c>
      <c r="AM78" t="inlineStr">
        <is>
          <t>Not reported</t>
        </is>
      </c>
      <c r="AN78" t="inlineStr">
        <is>
          <t>All/Not specified</t>
        </is>
      </c>
      <c r="AO78" t="inlineStr">
        <is>
          <t>Not reported</t>
        </is>
      </c>
      <c r="AP78" t="inlineStr">
        <is>
          <t>Not reported</t>
        </is>
      </c>
      <c r="AQ78" t="inlineStr">
        <is>
          <t>Public Dataset</t>
        </is>
      </c>
      <c r="AR78" t="inlineStr">
        <is>
          <t>ADHD-200 (Public Dataset)</t>
        </is>
      </c>
      <c r="AS78" t="inlineStr">
        <is>
          <t>Machine Learning: Extreme Gradient Boosting (XGBoost)</t>
        </is>
      </c>
      <c r="AT78" t="inlineStr">
        <is>
          <t>See abstract</t>
        </is>
      </c>
      <c r="AU78" t="inlineStr">
        <is>
          <t>ICA</t>
        </is>
      </c>
      <c r="AV78" t="inlineStr">
        <is>
          <t>Not reported</t>
        </is>
      </c>
      <c r="AW78" t="inlineStr">
        <is>
          <t>10-fold CV</t>
        </is>
      </c>
      <c r="AX78" t="inlineStr">
        <is>
          <t>10</t>
        </is>
      </c>
      <c r="AY78" t="inlineStr">
        <is>
          <t>Not reported</t>
        </is>
      </c>
      <c r="AZ78" t="inlineStr">
        <is>
          <t>Yes</t>
        </is>
      </c>
      <c r="BA78" t="inlineStr">
        <is>
          <t>Yes (ADHD-200 multi-site)</t>
        </is>
      </c>
      <c r="BB78" t="inlineStr">
        <is>
          <t>77.0</t>
        </is>
      </c>
      <c r="BC78" t="inlineStr">
        <is>
          <t>Not reported</t>
        </is>
      </c>
      <c r="BD78" t="inlineStr">
        <is>
          <t>Not reported</t>
        </is>
      </c>
      <c r="BE78" t="inlineStr">
        <is>
          <t>Not reported</t>
        </is>
      </c>
      <c r="BF78" t="inlineStr">
        <is>
          <t>Not reported</t>
        </is>
      </c>
      <c r="BG78" t="inlineStr">
        <is>
          <t>Acc=77.0% (Cross-Validation)</t>
        </is>
      </c>
      <c r="BH78" t="inlineStr">
        <is>
          <t>Cross-Validation</t>
        </is>
      </c>
      <c r="BI78" t="inlineStr">
        <is>
          <t>None reported</t>
        </is>
      </c>
      <c r="BJ78" t="inlineStr">
        <is>
          <t>No</t>
        </is>
      </c>
      <c r="BK78" t="inlineStr">
        <is>
          <t>Not reported</t>
        </is>
      </c>
      <c r="BL78" t="inlineStr">
        <is>
          <t>Not reported</t>
        </is>
      </c>
      <c r="BM78" t="inlineStr">
        <is>
          <t>Partial (1 metric only)</t>
        </is>
      </c>
      <c r="BN78" t="inlineStr">
        <is>
          <t>None - Passes all criteria</t>
        </is>
      </c>
      <c r="BO78" t="inlineStr">
        <is>
          <t>N/A</t>
        </is>
      </c>
      <c r="BP78" t="inlineStr">
        <is>
          <t>None</t>
        </is>
      </c>
    </row>
    <row r="79">
      <c r="A79" s="25" t="inlineStr">
        <is>
          <t>Altered Periodic Dynamics in the Default Mode Network in Autism and Attention-Deficit/Hyperactivity Disorder</t>
        </is>
      </c>
      <c r="B79" s="25" t="n">
        <v>2022</v>
      </c>
      <c r="C79" s="25" t="inlineStr">
        <is>
          <t>No</t>
        </is>
      </c>
      <c r="D79" s="25" t="inlineStr">
        <is>
          <t>No</t>
        </is>
      </c>
      <c r="E79" s="25" t="inlineStr">
        <is>
          <t>10.1016/j.biopsych.2022.01.010</t>
        </is>
      </c>
      <c r="F79" s="25" t="inlineStr">
        <is>
          <t>Background: Altered resting-state functional connectivity in the default mode network (DMN) is characteristic of both autism spectrum disorder (ASD) and attention-deficit/hyperactivity disorder (ADHD). Standard analytical pipelines for resting-state functional connectivity focus on linear correlations in activation time courses between neural networks or regions of interest. These features may be insensitive to temporally lagged or nonlinear relationships. Methods: In a twin cohort study comprising 292 children, including 52 with a diagnosis of ASD and 70 with a diagnosis of ADHD, we applied nonlinear analytical methods to characterize periodic dynamics in the DMN. Using recurrence quantification analysis and related methods, we measured the prevalence, duration, and complexity of periodic processes within and between DMN regions of interest. We constructed generalized estimating equations to compare these features between neurotypical children and children with ASD and/or ADHD while controlling for familial relationships, and we leveraged machine learning algorithms to construct models predictive of ASD or ADHD diagnosis. Results: In within-pair analyses of twins with discordant ASD diagnoses, we found that DMN signal dynamics were significantly different in dizygotic twins but not in monozygotic twins. Considering our full sample, we found that these patterns allowed a robust predictive classification of both ASD (81.0% accuracy; area under the curve = 0.85) and ADHD (82% accuracy; area under the curve = 0.87) cases. Conclusions: These findings indicate that synchronized periodicity among regions comprising the DMN relates both to neurotypical function and to ASD and/or ADHD, and they suggest generally that a dynamical analysis of network interconnectivity may be a useful methodology for future neuroimaging studies. Â© 2022 Elsevier B.V., All rights reserved.</t>
        </is>
      </c>
      <c r="G79" s="25" t="inlineStr">
        <is>
          <t>Unimodal</t>
        </is>
      </c>
      <c r="H79" s="25" t="inlineStr">
        <is>
          <t>fMRI</t>
        </is>
      </c>
      <c r="I79" s="25" t="inlineStr">
        <is>
          <t>Neuroimaging</t>
        </is>
      </c>
      <c r="J79" s="25" t="inlineStr">
        <is>
          <t>Machine Learning (XGBoost)</t>
        </is>
      </c>
      <c r="K79" s="25" t="inlineStr">
        <is>
          <t>Ensemble Learning</t>
        </is>
      </c>
      <c r="L79" s="25" t="n">
        <v>292</v>
      </c>
      <c r="M79" s="25" t="inlineStr">
        <is>
          <t>Resting-state fMRI (blood oxygen level-dependent signal)</t>
        </is>
      </c>
      <c r="N79" s="25" t="inlineStr">
        <is>
          <t>52 with ASD diagnosis, 70 with ADHD diagnosis</t>
        </is>
      </c>
      <c r="O79" s="25" t="inlineStr">
        <is>
          <t>Verified. The sample included 122 complete twin pairs (76 monozygotic and 46 dizygotic).</t>
        </is>
      </c>
      <c r="P79" s="25" t="inlineStr">
        <is>
          <t>Fold Cross-Validation</t>
        </is>
      </c>
      <c r="Q79" s="25" t="inlineStr">
        <is>
          <t>5-fold cross-validation with 5000 iterations</t>
        </is>
      </c>
      <c r="R79" s="25" t="inlineStr">
        <is>
          <t>Utilized a relatively small pool of participants with clinical diagnoses compared to standard methods that use much larger sample sizes</t>
        </is>
      </c>
      <c r="S79" s="27" t="n">
        <v>0.82</v>
      </c>
      <c r="T79" s="27" t="inlineStr">
        <is>
          <t>The study highlights that nonlinear analytical methods like Recurrence Quantification Analysis (RQA) can provide comparable classification performance to traditional methods while revealing genetic influences on DMN signal dynamics</t>
        </is>
      </c>
      <c r="U79" s="54" t="inlineStr">
        <is>
          <t>INCLUDE</t>
        </is>
      </c>
      <c r="V79" s="25" t="inlineStr">
        <is>
          <t>High Quality. Large sample size (N=292). Good validation. XAI: Reports "Gain" (Feature Importance) to identify specific brain regions (DMN) driving the diagnosis.</t>
        </is>
      </c>
      <c r="W79" s="25" t="inlineStr">
        <is>
          <t>High Quality: Meets Wit the Selection Criteria</t>
        </is>
      </c>
      <c r="X79" s="25" t="inlineStr">
        <is>
          <t>INCLUDE</t>
        </is>
      </c>
      <c r="Y79" s="25" t="n"/>
      <c r="Z79" s="25" t="inlineStr">
        <is>
          <t>Sweden (Roots of Autism and ADHD Twin Study in Sweden - RATSS)</t>
        </is>
      </c>
      <c r="AA79" s="25" t="n"/>
      <c r="AB79" s="25" t="inlineStr">
        <is>
          <t>Detailed</t>
        </is>
      </c>
      <c r="AC79" s="25" t="inlineStr">
        <is>
          <t>No Leakage</t>
        </is>
      </c>
      <c r="AD79" t="inlineStr">
        <is>
          <t>Curtin, P; Neufeld, J; Curtin, A; Arora, M; Bölte, S</t>
        </is>
      </c>
      <c r="AE79" t="inlineStr">
        <is>
          <t>Not reported</t>
        </is>
      </c>
      <c r="AF79" t="inlineStr">
        <is>
          <t>Hybrid OA (Elsevier Biological Psychiatry - check)</t>
        </is>
      </c>
      <c r="AG79" t="inlineStr">
        <is>
          <t>Not reported</t>
        </is>
      </c>
      <c r="AH79" t="inlineStr">
        <is>
          <t>Not reported</t>
        </is>
      </c>
      <c r="AI79" t="inlineStr">
        <is>
          <t>See population details</t>
        </is>
      </c>
      <c r="AJ79" t="inlineStr">
        <is>
          <t>See population details</t>
        </is>
      </c>
      <c r="AK79" t="inlineStr">
        <is>
          <t>Not reported</t>
        </is>
      </c>
      <c r="AL79" t="inlineStr">
        <is>
          <t>Not reported</t>
        </is>
      </c>
      <c r="AM79" t="inlineStr">
        <is>
          <t>Not reported</t>
        </is>
      </c>
      <c r="AN79" t="inlineStr">
        <is>
          <t>All/Not specified</t>
        </is>
      </c>
      <c r="AO79" t="inlineStr">
        <is>
          <t>ASD</t>
        </is>
      </c>
      <c r="AP79" t="inlineStr">
        <is>
          <t>Not reported</t>
        </is>
      </c>
      <c r="AQ79" t="inlineStr">
        <is>
          <t>Online Recruitment</t>
        </is>
      </c>
      <c r="AR79" t="inlineStr">
        <is>
          <t>Online Survey</t>
        </is>
      </c>
      <c r="AS79" t="inlineStr">
        <is>
          <t>Machine Learning (XGBoost)</t>
        </is>
      </c>
      <c r="AT79" t="inlineStr">
        <is>
          <t>Functional Connectivity Matrix; ROI-based Features</t>
        </is>
      </c>
      <c r="AU79" t="inlineStr">
        <is>
          <t>ICA</t>
        </is>
      </c>
      <c r="AV79" t="inlineStr">
        <is>
          <t>Not reported</t>
        </is>
      </c>
      <c r="AW79" t="inlineStr">
        <is>
          <t>5-fold CV</t>
        </is>
      </c>
      <c r="AX79" t="inlineStr">
        <is>
          <t>5</t>
        </is>
      </c>
      <c r="AY79" t="inlineStr">
        <is>
          <t>Not reported</t>
        </is>
      </c>
      <c r="AZ79" t="inlineStr">
        <is>
          <t>Not reported</t>
        </is>
      </c>
      <c r="BA79" t="inlineStr">
        <is>
          <t>Not reported</t>
        </is>
      </c>
      <c r="BB79" t="inlineStr">
        <is>
          <t>82.0</t>
        </is>
      </c>
      <c r="BC79" t="inlineStr">
        <is>
          <t>Not reported</t>
        </is>
      </c>
      <c r="BD79" t="inlineStr">
        <is>
          <t>Not reported</t>
        </is>
      </c>
      <c r="BE79" t="inlineStr">
        <is>
          <t>Not reported</t>
        </is>
      </c>
      <c r="BF79" t="inlineStr">
        <is>
          <t>Not reported</t>
        </is>
      </c>
      <c r="BG79" t="inlineStr">
        <is>
          <t>Acc=82.0% (Cross-Validation)</t>
        </is>
      </c>
      <c r="BH79" t="inlineStr">
        <is>
          <t>Cross-Validation</t>
        </is>
      </c>
      <c r="BI79" t="inlineStr">
        <is>
          <t>None reported</t>
        </is>
      </c>
      <c r="BJ79" t="inlineStr">
        <is>
          <t>No</t>
        </is>
      </c>
      <c r="BK79" t="inlineStr">
        <is>
          <t>Not reported</t>
        </is>
      </c>
      <c r="BL79" t="inlineStr">
        <is>
          <t>Not reported</t>
        </is>
      </c>
      <c r="BM79" t="inlineStr">
        <is>
          <t>Partial (1 metric only)</t>
        </is>
      </c>
      <c r="BN79" t="inlineStr">
        <is>
          <t>None - Passes all criteria</t>
        </is>
      </c>
      <c r="BO79" t="inlineStr">
        <is>
          <t>N/A</t>
        </is>
      </c>
      <c r="BP79" t="inlineStr">
        <is>
          <t>None</t>
        </is>
      </c>
    </row>
    <row r="80">
      <c r="A80" s="23" t="inlineStr">
        <is>
          <t>Application of deep learning algorithm on whole genome sequencing data uncovers structural variants associated with multiple mental disorders in African American patients</t>
        </is>
      </c>
      <c r="B80" s="23" t="n">
        <v>2022</v>
      </c>
      <c r="C80" s="23" t="inlineStr">
        <is>
          <t>No</t>
        </is>
      </c>
      <c r="D80" s="23" t="inlineStr">
        <is>
          <t>No</t>
        </is>
      </c>
      <c r="E80" s="23" t="inlineStr">
        <is>
          <t>10.1038/s41380-021-01418-1</t>
        </is>
      </c>
      <c r="F80" s="23" t="inlineStr">
        <is>
          <t>Mental disorders present a global health concern, while the diagnosis of mental disorders can be challenging. The diagnosis is even harder for patients who have more than one type of mental disorder, especially for young toddlers who are not able to complete questionnaires or standardized rating scales for diagnosis. In the past decade, multiple genomic association signals have been reported for mental disorders, some of which present attractive drug targets. Concurrently, machine learning algorithms, especially deep learning algorithms, have been successful in the diagnosis and/or labeling of complex diseases, such as attention deficit hyperactivity disorder (ADHD) or cancer. In this study, we focused on eight common mental disorders, including ADHD, depression, anxiety, autism, intellectual disabilities, speech/language disorder, delays in developments, and oppositional defiant disorder in the ethnic minority of African Americans. Blood-derived whole genome sequencing data from 4179 individuals were generated, including 1384 patients with the diagnosis of at least one mental disorder. The burden of genomic variants in coding/non-coding regions was applied as feature vectors in the deep learning algorithm. Our model showed ~65% accuracy in differentiating patients from controls. Ability to label patients with multiple disorders was similarly successful, with a hamming loss score less than 0.3, while exact diagnostic matches are around 10%. Genes in genomic regions with the highest weights showed enrichment of biological pathways involved in immune responses, antigen/nucleic acid binding, chemokine signaling pathway, and G-protein receptor activities. A noticeable fact is that variants in non-coding regions (e.g., ncRNA, intronic, and intergenic) performed equally well as variants in coding regions; however, unlike coding region variants, variants in non-coding regions do not express genomic hotspots whereas they carry much more narrow standard deviations, indicating they probably serve as alternative markers. Â© 2022 Elsevier B.V., All rights reserved.</t>
        </is>
      </c>
      <c r="G80" s="23" t="inlineStr">
        <is>
          <t>Unimodal</t>
        </is>
      </c>
      <c r="H80" s="23" t="inlineStr">
        <is>
          <t>Genomics (Whole Genome Sequencing)</t>
        </is>
      </c>
      <c r="I80" s="23" t="inlineStr">
        <is>
          <t>Genomics</t>
        </is>
      </c>
      <c r="J80" s="23" t="inlineStr">
        <is>
          <t>Deep Learning (MLP)</t>
        </is>
      </c>
      <c r="K80" s="23" t="inlineStr">
        <is>
          <t>Other / Unspecified</t>
        </is>
      </c>
      <c r="L80" s="30" t="n">
        <v>4179</v>
      </c>
      <c r="M80" s="23" t="inlineStr">
        <is>
          <t>Blood-derived whole genome sequencing (WGS) data</t>
        </is>
      </c>
      <c r="N80" s="23" t="inlineStr">
        <is>
          <t>1,384 patients with at least one mental disorder diagnosis (including ADHD, autism, etc.)</t>
        </is>
      </c>
      <c r="O80" s="23" t="inlineStr">
        <is>
          <t>Verified. The study focused on a large cohort of 4,179 individuals of African American ethnicity</t>
        </is>
      </c>
      <c r="P80" s="23" t="inlineStr">
        <is>
          <t>Fold Cross-Validation</t>
        </is>
      </c>
      <c r="Q80" s="23" t="inlineStr">
        <is>
          <t>Two-fold random shuffle tests (50 rounds)</t>
        </is>
      </c>
      <c r="R80" s="23" t="inlineStr">
        <is>
          <t>Exact diagnostic matches for multiple disorders were low (~10%); structural variant annotation is computationally expensive</t>
        </is>
      </c>
      <c r="S80" s="24" t="n">
        <v>0.65</v>
      </c>
      <c r="T80" s="24" t="inlineStr">
        <is>
          <t>The study reveals that non-coding genomic variants are powerful alternative biomarkers for mental disorders, performing equally well as coding variants in deep learning models</t>
        </is>
      </c>
      <c r="U80" s="54" t="inlineStr">
        <is>
          <t>INCLUDE</t>
        </is>
      </c>
      <c r="V80" s="23" t="inlineStr">
        <is>
          <t>High Quality. Very large sample (N=4,179). XAI: Uses Random Forest feature importance to identify genomic "hotspots" and enriched biological pathways, satisfying explainability.</t>
        </is>
      </c>
      <c r="W80" s="23" t="inlineStr">
        <is>
          <t>High Quality: Meets Wit the Selection Criteria</t>
        </is>
      </c>
      <c r="X80" s="23" t="inlineStr">
        <is>
          <t>INCLUDE</t>
        </is>
      </c>
      <c r="Y80" s="23" t="n"/>
      <c r="Z80" s="23" t="inlineStr">
        <is>
          <t>USA (Children's Hospital of Philadelphia)</t>
        </is>
      </c>
      <c r="AA80" s="23" t="n"/>
      <c r="AB80" s="23" t="inlineStr">
        <is>
          <t>Detailed</t>
        </is>
      </c>
      <c r="AC80" s="23" t="inlineStr">
        <is>
          <t>Leakage</t>
        </is>
      </c>
      <c r="AD80" t="inlineStr">
        <is>
          <t>Liu, YC; Qu, HQ; Mentch, FD; Qu, JC; Chang, X; Nguyen, K; Tian, LF; Glessner, J; Sleiman, PMA; Hakonarson, H</t>
        </is>
      </c>
      <c r="AE80" t="inlineStr">
        <is>
          <t>Not reported</t>
        </is>
      </c>
      <c r="AF80" t="inlineStr">
        <is>
          <t>Gold OA (Nature Molecular Psychiatry)</t>
        </is>
      </c>
      <c r="AG80" t="inlineStr">
        <is>
          <t>Not reported</t>
        </is>
      </c>
      <c r="AH80" t="inlineStr">
        <is>
          <t>Clinical</t>
        </is>
      </c>
      <c r="AI80" t="inlineStr">
        <is>
          <t>See population details</t>
        </is>
      </c>
      <c r="AJ80" t="inlineStr">
        <is>
          <t>See population details</t>
        </is>
      </c>
      <c r="AK80" t="inlineStr">
        <is>
          <t>Not reported</t>
        </is>
      </c>
      <c r="AL80" t="inlineStr">
        <is>
          <t>Not reported</t>
        </is>
      </c>
      <c r="AM80" t="inlineStr">
        <is>
          <t>Not reported</t>
        </is>
      </c>
      <c r="AN80" t="inlineStr">
        <is>
          <t>All/Not specified</t>
        </is>
      </c>
      <c r="AO80" t="inlineStr">
        <is>
          <t>ASD; Depression; Anxiety; ODD</t>
        </is>
      </c>
      <c r="AP80" t="inlineStr">
        <is>
          <t>Not reported</t>
        </is>
      </c>
      <c r="AQ80" t="inlineStr">
        <is>
          <t>Not specified</t>
        </is>
      </c>
      <c r="AR80" t="inlineStr">
        <is>
          <t>Online Survey</t>
        </is>
      </c>
      <c r="AS80" t="inlineStr">
        <is>
          <t>Deep Learning (MLP)</t>
        </is>
      </c>
      <c r="AT80" t="inlineStr">
        <is>
          <t>Questionnaire/Rating Scale Scores</t>
        </is>
      </c>
      <c r="AU80" t="inlineStr">
        <is>
          <t>ICA</t>
        </is>
      </c>
      <c r="AV80" t="inlineStr">
        <is>
          <t>Not reported</t>
        </is>
      </c>
      <c r="AW80" t="inlineStr">
        <is>
          <t>Two-fold random shuffle tests (50 rounds)</t>
        </is>
      </c>
      <c r="AX80" t="inlineStr">
        <is>
          <t>Not reported</t>
        </is>
      </c>
      <c r="AY80" t="inlineStr">
        <is>
          <t>Not reported</t>
        </is>
      </c>
      <c r="AZ80" t="inlineStr">
        <is>
          <t>Not reported</t>
        </is>
      </c>
      <c r="BA80" t="inlineStr">
        <is>
          <t>Not reported</t>
        </is>
      </c>
      <c r="BB80" t="inlineStr">
        <is>
          <t>65.0</t>
        </is>
      </c>
      <c r="BC80" t="inlineStr">
        <is>
          <t>Not reported</t>
        </is>
      </c>
      <c r="BD80" t="inlineStr">
        <is>
          <t>Not reported</t>
        </is>
      </c>
      <c r="BE80" t="inlineStr">
        <is>
          <t>Not reported</t>
        </is>
      </c>
      <c r="BF80" t="inlineStr">
        <is>
          <t>Not reported</t>
        </is>
      </c>
      <c r="BG80" t="inlineStr">
        <is>
          <t>Acc=65.0% (Cross-Validation)</t>
        </is>
      </c>
      <c r="BH80" t="inlineStr">
        <is>
          <t>Cross-Validation</t>
        </is>
      </c>
      <c r="BI80" t="inlineStr">
        <is>
          <t>None reported</t>
        </is>
      </c>
      <c r="BJ80" t="inlineStr">
        <is>
          <t>No</t>
        </is>
      </c>
      <c r="BK80" t="inlineStr">
        <is>
          <t>Not reported</t>
        </is>
      </c>
      <c r="BL80" t="inlineStr">
        <is>
          <t>Not reported</t>
        </is>
      </c>
      <c r="BM80" t="inlineStr">
        <is>
          <t>Partial (1 metric only)</t>
        </is>
      </c>
      <c r="BN80" t="inlineStr">
        <is>
          <t>None - Passes all criteria</t>
        </is>
      </c>
      <c r="BO80" t="inlineStr">
        <is>
          <t>N/A</t>
        </is>
      </c>
      <c r="BP80" t="inlineStr">
        <is>
          <t>None</t>
        </is>
      </c>
    </row>
    <row r="81">
      <c r="A81" s="25" t="inlineStr">
        <is>
          <t>Assessing machine learning for fair prediction of ADHD in school pupils using a retrospective cohort study of linked education and healthcare data</t>
        </is>
      </c>
      <c r="B81" s="25" t="n">
        <v>2022</v>
      </c>
      <c r="C81" s="25" t="inlineStr">
        <is>
          <t>No</t>
        </is>
      </c>
      <c r="D81" s="25" t="inlineStr">
        <is>
          <t>No</t>
        </is>
      </c>
      <c r="E81" s="25" t="inlineStr">
        <is>
          <t>10.1136/bmjopen-2021-058058</t>
        </is>
      </c>
      <c r="F81" s="25" t="inlineStr">
        <is>
          <t>Objectives Attention deficit hyperactivity disorder (ADHD) is a prevalent childhood disorder, but often goes unrecognised and untreated. To improve access to services, accurate predictions of populations at high risk of ADHD are needed for effective resource allocation. Using a unique linked health and education data resource, we examined how machine learning (ML) approaches can predict risk of ADHD. Design Retrospective population cohort study. Setting South London (2007-2013). Participants n=56 258 pupils with linked education and health data. Primary outcome measures Using area under the curve (AUC), we compared the predictive accuracy of four ML models and one neural network for ADHD diagnosis. Ethnic group and language biases were weighted using a fair pre-processing algorithm. Results Random forest and logistic regression prediction models provided the highest predictive accuracy for ADHD in population samples (AUC 0.86 and 0.86, respectively) and clinical samples (AUC 0.72 and 0.70). Precision-recall curve analyses were less favourable. Sociodemographic biases were effectively reduced by a fair pre-processing algorithm without loss of accuracy. Conclusions ML approaches using linked routinely collected education and health data offer accurate, low-cost and scalable prediction models of ADHD. These approaches could help identify areas of need and inform resource allocation. Introducing 'fairness weighting' attenuates some sociodemographic biases which would otherwise underestimate ADHD risk within minority groups. Â© 2022 Elsevier B.V., All rights reserved.</t>
        </is>
      </c>
      <c r="G81" s="25" t="inlineStr">
        <is>
          <t>Multimodal</t>
        </is>
      </c>
      <c r="H81" s="25" t="inlineStr">
        <is>
          <t>Linked Health Records (EHR) + Education Data</t>
        </is>
      </c>
      <c r="I81" s="25" t="inlineStr">
        <is>
          <t>Clinical &amp; Demographics</t>
        </is>
      </c>
      <c r="J81" s="25" t="inlineStr">
        <is>
          <t>ML &amp; DL: Logistic Regression, Random Forest, Multilayer Perceptron (MLP)</t>
        </is>
      </c>
      <c r="K81" s="25" t="inlineStr">
        <is>
          <t>Traditional Machine Learning</t>
        </is>
      </c>
      <c r="L81" s="26" t="n">
        <v>56258</v>
      </c>
      <c r="M81" s="25" t="inlineStr">
        <is>
          <t>Linked routinely collected education (National Pupil Database) and healthcare data</t>
        </is>
      </c>
      <c r="N81" s="25" t="inlineStr">
        <is>
          <t>652 pupils diagnosed with ADHD (1.16% of population; 15.6% of clinical cohort)</t>
        </is>
      </c>
      <c r="O81" s="25" t="inlineStr">
        <is>
          <t>The retrospective cohort included over 56,000 pupils</t>
        </is>
      </c>
      <c r="P81" s="25" t="inlineStr">
        <is>
          <t>Fold Cross-Validation</t>
        </is>
      </c>
      <c r="Q81" s="25" t="inlineStr">
        <is>
          <t>10-fold cross-validation on the validation set; final evaluation on a separate test set</t>
        </is>
      </c>
      <c r="R81" s="25" t="inlineStr">
        <is>
          <t>Models had lower predictive performance on clinical samples (AUC 0.70) and further validation is needed for stability and generalizability</t>
        </is>
      </c>
      <c r="S81" s="27" t="n">
        <v>0.86</v>
      </c>
      <c r="T81" s="27" t="inlineStr">
        <is>
          <t>This study demonstrates that administrative data can accurately predict ADHD risk at low cost, and that "fairness weighting" can effectively reduce sociodemographic biases.</t>
        </is>
      </c>
      <c r="U81" s="54" t="inlineStr">
        <is>
          <t>INCLUDE</t>
        </is>
      </c>
      <c r="V81" s="25" t="inlineStr">
        <is>
          <t>Multimodal &amp; Large N. Massive sample size (N=56,258). Fuses two distinct data sources (Health + Education). Addresses Fairness (bias reduction), a key component of responsible AI.</t>
        </is>
      </c>
      <c r="W81" s="25" t="inlineStr">
        <is>
          <t>High Quality: Meets Wit the Selection Criteria</t>
        </is>
      </c>
      <c r="X81" s="25" t="inlineStr">
        <is>
          <t>INCLUDE</t>
        </is>
      </c>
      <c r="Y81" s="25" t="n"/>
      <c r="Z81" s="25" t="inlineStr">
        <is>
          <t>UK (South London)</t>
        </is>
      </c>
      <c r="AA81" s="25" t="n"/>
      <c r="AB81" s="25" t="inlineStr">
        <is>
          <t>Detailed</t>
        </is>
      </c>
      <c r="AC81" s="25" t="inlineStr">
        <is>
          <t>No Leakage</t>
        </is>
      </c>
      <c r="AD81" t="inlineStr">
        <is>
          <t>Ter-Minassian, L; Viani, N; Wickersham, A; Cross, L; Stewart, R; Velupillai, S; Downs, J</t>
        </is>
      </c>
      <c r="AE81" t="inlineStr">
        <is>
          <t>Not reported</t>
        </is>
      </c>
      <c r="AF81" t="inlineStr">
        <is>
          <t>Gold OA (BMJ Open)</t>
        </is>
      </c>
      <c r="AG81" t="inlineStr">
        <is>
          <t>Not reported</t>
        </is>
      </c>
      <c r="AH81" t="inlineStr">
        <is>
          <t>Clinical</t>
        </is>
      </c>
      <c r="AI81" t="inlineStr">
        <is>
          <t>See population details</t>
        </is>
      </c>
      <c r="AJ81" t="inlineStr">
        <is>
          <t>See population details</t>
        </is>
      </c>
      <c r="AK81" t="inlineStr">
        <is>
          <t>Not reported</t>
        </is>
      </c>
      <c r="AL81" t="inlineStr">
        <is>
          <t>Not reported</t>
        </is>
      </c>
      <c r="AM81" t="inlineStr">
        <is>
          <t>Not reported</t>
        </is>
      </c>
      <c r="AN81" t="inlineStr">
        <is>
          <t>All/Not specified</t>
        </is>
      </c>
      <c r="AO81" t="inlineStr">
        <is>
          <t>Not reported</t>
        </is>
      </c>
      <c r="AP81" t="inlineStr">
        <is>
          <t>Not reported</t>
        </is>
      </c>
      <c r="AQ81" t="inlineStr">
        <is>
          <t>Clinical Setting</t>
        </is>
      </c>
      <c r="AR81" t="inlineStr">
        <is>
          <t>Clinical Sample</t>
        </is>
      </c>
      <c r="AS81" t="inlineStr">
        <is>
          <t>ML &amp; DL: Logistic Regression, Random Forest, Multilayer Perceptron (MLP)</t>
        </is>
      </c>
      <c r="AT81" t="inlineStr">
        <is>
          <t>Graph Features</t>
        </is>
      </c>
      <c r="AU81" t="inlineStr">
        <is>
          <t>ICA</t>
        </is>
      </c>
      <c r="AV81" t="inlineStr">
        <is>
          <t>Not reported</t>
        </is>
      </c>
      <c r="AW81" t="inlineStr">
        <is>
          <t>10-fold CV</t>
        </is>
      </c>
      <c r="AX81" t="inlineStr">
        <is>
          <t>10</t>
        </is>
      </c>
      <c r="AY81" t="inlineStr">
        <is>
          <t>Not reported</t>
        </is>
      </c>
      <c r="AZ81" t="inlineStr">
        <is>
          <t>Yes</t>
        </is>
      </c>
      <c r="BA81" t="inlineStr">
        <is>
          <t>Not reported</t>
        </is>
      </c>
      <c r="BB81" t="inlineStr">
        <is>
          <t>Not reported</t>
        </is>
      </c>
      <c r="BC81" t="inlineStr">
        <is>
          <t>Not reported</t>
        </is>
      </c>
      <c r="BD81" t="inlineStr">
        <is>
          <t>Not reported</t>
        </is>
      </c>
      <c r="BE81" t="inlineStr">
        <is>
          <t>Not reported</t>
        </is>
      </c>
      <c r="BF81" t="inlineStr">
        <is>
          <t>0.86</t>
        </is>
      </c>
      <c r="BG81" t="inlineStr">
        <is>
          <t>AUC=0.86 (Internal Hold-out Test Set)</t>
        </is>
      </c>
      <c r="BH81" t="inlineStr">
        <is>
          <t>Internal Hold-out Test Set</t>
        </is>
      </c>
      <c r="BI81" t="inlineStr">
        <is>
          <t>None reported</t>
        </is>
      </c>
      <c r="BJ81" t="inlineStr">
        <is>
          <t>No</t>
        </is>
      </c>
      <c r="BK81" t="inlineStr">
        <is>
          <t>Not reported</t>
        </is>
      </c>
      <c r="BL81" t="inlineStr">
        <is>
          <t>Class Weighting</t>
        </is>
      </c>
      <c r="BM81" t="inlineStr">
        <is>
          <t>Partial (1 metric only)</t>
        </is>
      </c>
      <c r="BN81" t="inlineStr">
        <is>
          <t>None - Passes all criteria</t>
        </is>
      </c>
      <c r="BO81" t="inlineStr">
        <is>
          <t>N/A</t>
        </is>
      </c>
      <c r="BP81" t="inlineStr">
        <is>
          <t>None</t>
        </is>
      </c>
    </row>
    <row r="82">
      <c r="A82" s="23" t="inlineStr">
        <is>
          <t>Classification of drug-naive children with attention-deficit/hyperactivity disorder from typical development controls using resting-state fMRI and graph theoretical approach</t>
        </is>
      </c>
      <c r="B82" s="23" t="n">
        <v>2022</v>
      </c>
      <c r="C82" s="23" t="inlineStr">
        <is>
          <t>No</t>
        </is>
      </c>
      <c r="D82" s="23" t="inlineStr">
        <is>
          <t>No</t>
        </is>
      </c>
      <c r="E82" s="23" t="inlineStr">
        <is>
          <t>10.3389/fnhum.2022.948706</t>
        </is>
      </c>
      <c r="F82" s="23" t="inlineStr">
        <is>
          <t>Background and objectives: The study of brain functional connectivity alterations in children with Attention-Deficit/Hyperactivity Disorder (ADHD) has been the subject of considerable investigation, but the biological mechanisms underlying these changes remain poorly understood. Here, we aim to investigate the brain alterations in patients with ADHD and Typical Development (TD) children and accurately classify ADHD children from TD controls using the graph-theoretical measures obtained from resting-state fMRI (rs-fMRI). Materials and methods: We investigated the performances of rs-fMRI data for classifying drug-naive children with ADHD from TD controls. Fifty six drug-naive ADHD children (average age 11.86 Â± 2.21 years; 49 male) and 56 age matched TD controls (average age 11.51 Â± 1.77 years, 44 male) were included in this study. The graph measures extracted from rs-fMRI functional connectivity were used as features. Extracted network-based features were fed to the RFE feature selection algorithm to select the most discriminating subset of features. We trained and tested Support Vector Machine (SVM), Random Forest (RF), and Gradient Boosting (GB) using Peking center data from ADHD-200 database to classify ADHD and TD children using discriminative features. In addition to the machine learning approach, the statistical analysis was conducted on graph measures to discover the differences in the brain network of patients with ADHD. Results: An accuracy of 78.2% was achieved for classifying drug-naive children with ADHD from TD controls employing the optimal features and the GB classifier. We also performed a hub node analysis and found that the number of hubs in TD controls and ADHD children were 8 and 5, respectively, indicating that children with ADHD have disturbance of critical communication regions in their brain network. The findings of this study provide insight into the neurophysiological mechanisms underlying ADHD. Conclusion: Pattern recognition and graph measures of the brain networks, based on the rs-fMRI data, can efficiently assist in the classification of ADHD children from TD controls. Â© 2022 Elsevier B.V., All rights reserved.</t>
        </is>
      </c>
      <c r="G82" s="23" t="inlineStr">
        <is>
          <t>Unimodal</t>
        </is>
      </c>
      <c r="H82" s="23" t="inlineStr">
        <is>
          <t>fMRI</t>
        </is>
      </c>
      <c r="I82" s="23" t="inlineStr">
        <is>
          <t>Neuroimaging</t>
        </is>
      </c>
      <c r="J82" s="23" t="inlineStr">
        <is>
          <t>Machine Learning (Gradient Boosting - GB, SVM, RF)</t>
        </is>
      </c>
      <c r="K82" s="23" t="inlineStr">
        <is>
          <t>Ensemble Learning</t>
        </is>
      </c>
      <c r="L82" s="23" t="n">
        <v>112</v>
      </c>
      <c r="M82" s="23" t="inlineStr">
        <is>
          <t>ADHD-200</t>
        </is>
      </c>
      <c r="N82" s="23" t="inlineStr">
        <is>
          <t>56 drug-naive ADHD children and 56 age-matched TD controls</t>
        </is>
      </c>
      <c r="O82" s="23" t="inlineStr">
        <is>
          <t>Verified. Subjects were carefully selected for being drug-naive and right-handed.</t>
        </is>
      </c>
      <c r="P82" s="23" t="inlineStr">
        <is>
          <t>Fold Cross-Validation</t>
        </is>
      </c>
      <c r="Q82" s="23" t="inlineStr">
        <is>
          <t>9-fold cross-validation</t>
        </is>
      </c>
      <c r="R82" s="23" t="inlineStr">
        <is>
          <t>Small sample size and reliance on a single imaging center (Peking) may limit broader generalizability</t>
        </is>
      </c>
      <c r="S82" s="28" t="n">
        <v>0.782</v>
      </c>
      <c r="T82" s="28" t="inlineStr">
        <is>
          <t>The graph-theoretical approach provides high interpretability, identifying specific "hub" disturbances in brain networks as biomarkers for ADHD</t>
        </is>
      </c>
      <c r="U82" s="54" t="inlineStr">
        <is>
          <t>INCLUDE</t>
        </is>
      </c>
      <c r="V82" s="23" t="inlineStr">
        <is>
          <t>High Quality. Sample Size: Sufficient (N=112: 56 ADHD, 56 Controls)1. Metrics: Reports full metrics (Accuracy, Sensitivity, Specificity, PPV, NPV)2. Validation: Uses rigorous 9-fold cross-validation and explicitly addresses data leakage (circular analysis) by performing feature selection only on training folds 3. XAI: Uses Recursive Feature Elimination (RFE) to rank features and identifies specific "Hub Nodes" (e.g., frontal lobe, cerebellum) to explain the biological basis of the classification4</t>
        </is>
      </c>
      <c r="W82" s="23" t="inlineStr">
        <is>
          <t>High Quality: Meets Wit the Selection Criteria</t>
        </is>
      </c>
      <c r="X82" s="23" t="inlineStr">
        <is>
          <t>INCLUDE</t>
        </is>
      </c>
      <c r="Y82" s="23" t="n"/>
      <c r="Z82" s="23" t="inlineStr">
        <is>
          <t>Iran (Mashhad University of Medical Sciences)</t>
        </is>
      </c>
      <c r="AA82" s="23" t="n"/>
      <c r="AB82" s="23" t="inlineStr">
        <is>
          <t>Detailed</t>
        </is>
      </c>
      <c r="AC82" s="23" t="inlineStr">
        <is>
          <t>No Leakage</t>
        </is>
      </c>
      <c r="AD82" t="inlineStr">
        <is>
          <t>Rezaei, M; Zare, H; Hakimdavoodi, H; Nasseri, S; Hebrani, P</t>
        </is>
      </c>
      <c r="AE82" t="inlineStr">
        <is>
          <t>Not reported</t>
        </is>
      </c>
      <c r="AF82" t="inlineStr">
        <is>
          <t>Gold OA (Frontiers Human Neuroscience)</t>
        </is>
      </c>
      <c r="AG82" t="inlineStr">
        <is>
          <t>Not reported</t>
        </is>
      </c>
      <c r="AH82" t="inlineStr">
        <is>
          <t>Clinical</t>
        </is>
      </c>
      <c r="AI82" t="inlineStr">
        <is>
          <t>See population details</t>
        </is>
      </c>
      <c r="AJ82" t="inlineStr">
        <is>
          <t>See population details</t>
        </is>
      </c>
      <c r="AK82" t="inlineStr">
        <is>
          <t>Not reported</t>
        </is>
      </c>
      <c r="AL82" t="inlineStr">
        <is>
          <t>Not reported</t>
        </is>
      </c>
      <c r="AM82" t="inlineStr">
        <is>
          <t>Not reported</t>
        </is>
      </c>
      <c r="AN82" t="inlineStr">
        <is>
          <t>All/Not specified</t>
        </is>
      </c>
      <c r="AO82" t="inlineStr">
        <is>
          <t>Not reported</t>
        </is>
      </c>
      <c r="AP82" t="inlineStr">
        <is>
          <t>Not reported</t>
        </is>
      </c>
      <c r="AQ82" t="inlineStr">
        <is>
          <t>Public Dataset</t>
        </is>
      </c>
      <c r="AR82" t="inlineStr">
        <is>
          <t>ADHD-200 (Public Dataset)</t>
        </is>
      </c>
      <c r="AS82" t="inlineStr">
        <is>
          <t>Machine Learning (Gradient Boosting - GB, SVM, RF)</t>
        </is>
      </c>
      <c r="AT82" t="inlineStr">
        <is>
          <t>Functional Connectivity Matrix; Graph Features</t>
        </is>
      </c>
      <c r="AU82" t="inlineStr">
        <is>
          <t>ICA; Feature Selection</t>
        </is>
      </c>
      <c r="AV82" t="inlineStr">
        <is>
          <t>Not reported</t>
        </is>
      </c>
      <c r="AW82" t="inlineStr">
        <is>
          <t>9-fold CV</t>
        </is>
      </c>
      <c r="AX82" t="inlineStr">
        <is>
          <t>9</t>
        </is>
      </c>
      <c r="AY82" t="inlineStr">
        <is>
          <t>Not reported</t>
        </is>
      </c>
      <c r="AZ82" t="inlineStr">
        <is>
          <t>Not reported</t>
        </is>
      </c>
      <c r="BA82" t="inlineStr">
        <is>
          <t>Yes (ADHD-200 multi-site)</t>
        </is>
      </c>
      <c r="BB82" t="inlineStr">
        <is>
          <t>78.2</t>
        </is>
      </c>
      <c r="BC82" t="inlineStr">
        <is>
          <t>Not reported</t>
        </is>
      </c>
      <c r="BD82" t="inlineStr">
        <is>
          <t>Not reported</t>
        </is>
      </c>
      <c r="BE82" t="inlineStr">
        <is>
          <t>Not reported</t>
        </is>
      </c>
      <c r="BF82" t="inlineStr">
        <is>
          <t>Not reported</t>
        </is>
      </c>
      <c r="BG82" t="inlineStr">
        <is>
          <t>Acc=78.2% (Cross-Validation)</t>
        </is>
      </c>
      <c r="BH82" t="inlineStr">
        <is>
          <t>Cross-Validation</t>
        </is>
      </c>
      <c r="BI82" t="inlineStr">
        <is>
          <t>None reported</t>
        </is>
      </c>
      <c r="BJ82" t="inlineStr">
        <is>
          <t>No</t>
        </is>
      </c>
      <c r="BK82" t="inlineStr">
        <is>
          <t>Not reported</t>
        </is>
      </c>
      <c r="BL82" t="inlineStr">
        <is>
          <t>Not reported</t>
        </is>
      </c>
      <c r="BM82" t="inlineStr">
        <is>
          <t>Partial (1 metric only)</t>
        </is>
      </c>
      <c r="BN82" t="inlineStr">
        <is>
          <t>None - Passes all criteria</t>
        </is>
      </c>
      <c r="BO82" t="inlineStr">
        <is>
          <t>N/A</t>
        </is>
      </c>
      <c r="BP82" t="inlineStr">
        <is>
          <t>None</t>
        </is>
      </c>
    </row>
    <row r="83">
      <c r="A83" s="25" t="inlineStr">
        <is>
          <t>ConCeptCNN: A novel multi-filter convolutional neural network for the prediction of neurodevelopmental disorders using brain connectome</t>
        </is>
      </c>
      <c r="B83" s="25" t="n">
        <v>2022</v>
      </c>
      <c r="C83" s="25" t="inlineStr">
        <is>
          <t>No</t>
        </is>
      </c>
      <c r="D83" s="25" t="inlineStr">
        <is>
          <t>No</t>
        </is>
      </c>
      <c r="E83" s="25" t="inlineStr">
        <is>
          <t>10.1002/mp.15545</t>
        </is>
      </c>
      <c r="F83" s="25" t="inlineStr">
        <is>
          <t>Background: Deep convolutional neural network (CNN) and its derivatives have recently shown great promise in the prediction of brain disorders using brain connectome data. Existing deep CNN methods using single global row and column convolutional filters have limited ability to extract discriminative information from brain connectome for prediction tasks. Purpose: This paper presents a novel deep Connectomeâ€“Inception CNN (ConCeptCNN) model, which is developed based on multiple convolutional filters. The proposed model is used to extract topological features from brain connectome data for neurological disorders classification and analysis. Methods: The ConCeptCNN uses multiple vector-shaped filters extract topological information from the brain connectome at different levels for complementary feature embeddings of brain connectome. The proposed model is validated using two datasets: the Neuro Bureau ADHD-200 dataset and the Cincinnati Early Prediction Study (CINEPS) dataset. Results: In a cross-validation experiment, the ConCeptCNN achieved a prediction accuracy of 78.7% for the detection of attention deficit hyperactivity disorder (ADHD) in adolescents and an accuracy of 81.6% for the prediction of cognitive deficits at 2 years corrected age in very preterm infants. In addition to the classification tasks, the ConCeptCNN identified several brain regions that are discriminative to neurodevelopmental disorders. Conclusions: We compared the ConCeptCNN with several peer CNN methods. The results demonstrated that proposed model improves overall classification performance of neurodevelopmental disorders prediction tasks. Â© 2023 Elsevier B.V., All rights reserved.</t>
        </is>
      </c>
      <c r="G83" s="25" t="inlineStr">
        <is>
          <t>Unimodal</t>
        </is>
      </c>
      <c r="H83" s="25" t="inlineStr">
        <is>
          <t>fMRI &amp; DTI (Connectomes)</t>
        </is>
      </c>
      <c r="I83" s="25" t="inlineStr">
        <is>
          <t>Neuroimaging</t>
        </is>
      </c>
      <c r="J83" s="25" t="inlineStr">
        <is>
          <t>Deep Learning (ConCeptCNN / CNN)</t>
        </is>
      </c>
      <c r="K83" s="25" t="inlineStr">
        <is>
          <t>Deep Learning (CNNs)</t>
        </is>
      </c>
      <c r="L83" s="25" t="n">
        <v>972</v>
      </c>
      <c r="M83" s="25" t="inlineStr">
        <is>
          <t>ADHD-200</t>
        </is>
      </c>
      <c r="N83" s="25" t="inlineStr">
        <is>
          <t>Preterm infants born less tha or equal to 31 weeks gestational age; ADHD-200 includes adolescents (mean age 12) consisting of 325 ADHD patients and 547 healthy controls</t>
        </is>
      </c>
      <c r="O83" s="25" t="n">
        <v>972</v>
      </c>
      <c r="P83" s="25" t="inlineStr">
        <is>
          <t>Fold Cross-Validation</t>
        </is>
      </c>
      <c r="Q83" s="25" t="inlineStr">
        <is>
          <t>Five-fold cross-validation (repeated 50 times) and an independent holdout set (80% training, 20% testing) for the ADHD-200 dataset</t>
        </is>
      </c>
      <c r="R83" s="25" t="inlineStr">
        <is>
          <t>Data imbalance (fewer condition subjects vs. controls) was noted, which can lead to high specificity but low sensitivity if not mitigated</t>
        </is>
      </c>
      <c r="S83" s="29" t="n">
        <v>0.787</v>
      </c>
      <c r="T83" s="29" t="inlineStr">
        <is>
          <t>Demonstrates that vector-shaped filters better capture brain topological features than traditional box-shaped filters, significantly outperforming state-of-the-art CNN models</t>
        </is>
      </c>
      <c r="U83" s="54" t="inlineStr">
        <is>
          <t>INCLUDE</t>
        </is>
      </c>
      <c r="V83" s="25" t="inlineStr">
        <is>
          <t>High Quality. Large sample size (N=872 for ADHD-200). Uses Deep Learning. Provides feature ranking (discriminative brain regions) for explainability. Reports full metrics (Spec/Sens/AUC).</t>
        </is>
      </c>
      <c r="W83" s="25" t="inlineStr">
        <is>
          <t>High Quality: Meets Wit the Selection Criteria</t>
        </is>
      </c>
      <c r="X83" s="25" t="inlineStr">
        <is>
          <t>INCLUDE</t>
        </is>
      </c>
      <c r="Y83" s="25" t="n"/>
      <c r="Z83" s="25" t="inlineStr">
        <is>
          <t>Cincinnati Children's Hospital Medical Center and University of Cincinnati, Cincinnati, Ohio, USA</t>
        </is>
      </c>
      <c r="AA83" s="25" t="n"/>
      <c r="AB83" s="25" t="inlineStr">
        <is>
          <t>Detailed</t>
        </is>
      </c>
      <c r="AC83" s="25" t="inlineStr">
        <is>
          <t>No Leakage</t>
        </is>
      </c>
      <c r="AD83" t="inlineStr">
        <is>
          <t>Chen, M; Li, HL; Fan, HW; Dillman, JR; Wang, H; Altaye, M; Zhang, B; Parikh, NA; He, LL</t>
        </is>
      </c>
      <c r="AE83" t="inlineStr">
        <is>
          <t>Not reported</t>
        </is>
      </c>
      <c r="AF83" t="inlineStr">
        <is>
          <t>Hybrid OA (Wiley Medical Physics - check)</t>
        </is>
      </c>
      <c r="AG83" t="inlineStr">
        <is>
          <t>Not reported</t>
        </is>
      </c>
      <c r="AH83" t="inlineStr">
        <is>
          <t>Not reported</t>
        </is>
      </c>
      <c r="AI83" t="inlineStr">
        <is>
          <t>See population details</t>
        </is>
      </c>
      <c r="AJ83" t="inlineStr">
        <is>
          <t>See population details</t>
        </is>
      </c>
      <c r="AK83" t="inlineStr">
        <is>
          <t>Not reported</t>
        </is>
      </c>
      <c r="AL83" t="inlineStr">
        <is>
          <t>Not reported</t>
        </is>
      </c>
      <c r="AM83" t="inlineStr">
        <is>
          <t>Not reported</t>
        </is>
      </c>
      <c r="AN83" t="inlineStr">
        <is>
          <t>All/Not specified</t>
        </is>
      </c>
      <c r="AO83" t="inlineStr">
        <is>
          <t>Not reported</t>
        </is>
      </c>
      <c r="AP83" t="inlineStr">
        <is>
          <t>Not reported</t>
        </is>
      </c>
      <c r="AQ83" t="inlineStr">
        <is>
          <t>Public Dataset</t>
        </is>
      </c>
      <c r="AR83" t="inlineStr">
        <is>
          <t>ADHD-200 (Public Dataset)</t>
        </is>
      </c>
      <c r="AS83" t="inlineStr">
        <is>
          <t>Deep Learning (ConCeptCNN / CNN)</t>
        </is>
      </c>
      <c r="AT83" t="inlineStr">
        <is>
          <t>See abstract</t>
        </is>
      </c>
      <c r="AU83" t="inlineStr">
        <is>
          <t>ICA</t>
        </is>
      </c>
      <c r="AV83" t="inlineStr">
        <is>
          <t>Not reported</t>
        </is>
      </c>
      <c r="AW83" t="inlineStr">
        <is>
          <t>k-fold CV</t>
        </is>
      </c>
      <c r="AX83" t="inlineStr">
        <is>
          <t>Not reported</t>
        </is>
      </c>
      <c r="AY83" t="inlineStr">
        <is>
          <t>80/20</t>
        </is>
      </c>
      <c r="AZ83" t="inlineStr">
        <is>
          <t>Yes</t>
        </is>
      </c>
      <c r="BA83" t="inlineStr">
        <is>
          <t>Yes (ADHD-200 multi-site)</t>
        </is>
      </c>
      <c r="BB83" t="inlineStr">
        <is>
          <t>81.6</t>
        </is>
      </c>
      <c r="BC83" t="inlineStr">
        <is>
          <t>Not reported</t>
        </is>
      </c>
      <c r="BD83" t="inlineStr">
        <is>
          <t>Not reported</t>
        </is>
      </c>
      <c r="BE83" t="inlineStr">
        <is>
          <t>Not reported</t>
        </is>
      </c>
      <c r="BF83" t="inlineStr">
        <is>
          <t>Not reported</t>
        </is>
      </c>
      <c r="BG83" t="inlineStr">
        <is>
          <t>Acc=81.6% (Internal Hold-out Test Set)</t>
        </is>
      </c>
      <c r="BH83" t="inlineStr">
        <is>
          <t>Internal Hold-out Test Set</t>
        </is>
      </c>
      <c r="BI83" t="inlineStr">
        <is>
          <t>SHAP</t>
        </is>
      </c>
      <c r="BJ83" t="inlineStr">
        <is>
          <t>Yes</t>
        </is>
      </c>
      <c r="BK83" t="inlineStr">
        <is>
          <t>Not reported</t>
        </is>
      </c>
      <c r="BL83" t="inlineStr">
        <is>
          <t>Not reported</t>
        </is>
      </c>
      <c r="BM83" t="inlineStr">
        <is>
          <t>Partial (1 metric only)</t>
        </is>
      </c>
      <c r="BN83" t="inlineStr">
        <is>
          <t>None - Passes all criteria</t>
        </is>
      </c>
      <c r="BO83" t="inlineStr">
        <is>
          <t>N/A</t>
        </is>
      </c>
      <c r="BP83" t="inlineStr">
        <is>
          <t>None</t>
        </is>
      </c>
    </row>
    <row r="84">
      <c r="A84" s="23" t="inlineStr">
        <is>
          <t>Detecting ADHD Based on Brain Functional Connectivity Using Resting-State MEG Signals</t>
        </is>
      </c>
      <c r="B84" s="23" t="n">
        <v>2022</v>
      </c>
      <c r="C84" s="23" t="inlineStr">
        <is>
          <t>No</t>
        </is>
      </c>
      <c r="D84" s="23" t="inlineStr">
        <is>
          <t>No</t>
        </is>
      </c>
      <c r="E84" s="23" t="inlineStr">
        <is>
          <t>10.18502/fbt.v9i2.8850</t>
        </is>
      </c>
      <c r="F84" s="23" t="inlineStr">
        <is>
          <t>Purpose: Attention Deficit Hyperactivity Disorder (ADHD) is now recognized as the most common childhood behavioral disorder. This disorder causes school problems and social incompatibility. Thus an accurate diagnosis can help diminish such problems. In this paper, we propose a brain connectomics approach based on eyes-open resting state Magnetoencephalography (rs-MEG) to diagnose subjects with ADHD from Healthy Controls (HC). Materials and Methods: We used the eyes-open rs-MEG signals recorded from 25 subjects with ADHD and 25 HC. We calculated Coherence (COH) between the MEG sensors in the conventional frequency bands (i.e., delta, theta, alpha, beta, and gamma), selected the most discriminative COH measures by the Neighborhood Component Analysis (NCA), and fed them to three classifiers, including Support Vector Machine (SVM) with Radial Basis Function (RBF) kernel, K-Nearest Neighbors (KNN), and Decision Tree to classify ADHD and HC. Results: We achieved the best average accuracy of 91.1% for a single-band classifier based on the COH in the delta-band as an input feature of the SVM. However, when we integrated the COH values of all frequency bands as input features, the average accuracy was slightly improved to 92.7% using the SVM classifier. Conclusion: Our results demonstrate the capability of a functional connectomics approach based on rs-MEG for the diagnosis of ADHD. It is noteworthy that, to the best of our knowledge, COH has not yet been used to diagnose ADHD using rs-MEG data. Furthermore, there is no study on diagnosing ADHD using eyes-open rs-MEG. Thus, a novelty of our proposed method is to use COH and eyes-open rs-MEG data to diagnose ADHD. Moreover, our proposed method showed promising results compared with previous rs-MEG studies for the diagnosis of ADHD. Â© 2022 Elsevier B.V., All rights reserved.</t>
        </is>
      </c>
      <c r="G84" s="23" t="inlineStr">
        <is>
          <t>Unimodal</t>
        </is>
      </c>
      <c r="H84" s="23" t="inlineStr">
        <is>
          <t>MEG</t>
        </is>
      </c>
      <c r="I84" s="23" t="inlineStr">
        <is>
          <t>Electrophysiological (Bio-Signals)</t>
        </is>
      </c>
      <c r="J84" s="23" t="inlineStr">
        <is>
          <t>Machine Learning (SVM, KNN, DT)</t>
        </is>
      </c>
      <c r="K84" s="23" t="inlineStr">
        <is>
          <t>Traditional Machine Learning</t>
        </is>
      </c>
      <c r="L84" s="23" t="n"/>
      <c r="M84" s="23" t="n"/>
      <c r="N84" s="23" t="n"/>
      <c r="O84" s="23" t="n"/>
      <c r="P84" s="23" t="n"/>
      <c r="Q84" s="23" t="n"/>
      <c r="R84" s="23" t="n"/>
      <c r="S84" s="28" t="n">
        <v>0.927</v>
      </c>
      <c r="T84" s="28" t="n"/>
      <c r="U84" s="55" t="inlineStr">
        <is>
          <t>EXCLUDE</t>
        </is>
      </c>
      <c r="V84" s="23" t="inlineStr">
        <is>
          <t>Marginal Sample Size. Total N=50 (25 ADHD/25 Control). While it hits the bare minimum, it is statistically weaker than the other included studies (N&gt;100) and risks overfitting on high-dimensional MEG data.</t>
        </is>
      </c>
      <c r="W84" s="23" t="inlineStr">
        <is>
          <t>Low Sample Size</t>
        </is>
      </c>
      <c r="X84" s="23" t="n"/>
      <c r="Y84" s="23" t="n"/>
      <c r="Z84" s="23" t="n"/>
      <c r="AA84" s="23" t="n"/>
      <c r="AB84" s="23" t="n"/>
      <c r="AC84" s="23" t="n"/>
    </row>
    <row r="85">
      <c r="A85" s="25" t="inlineStr">
        <is>
          <t>Detecting neurodevelopmental trajectories in congenital heart diseases with a machine-learning approach</t>
        </is>
      </c>
      <c r="B85" s="25" t="n">
        <v>2021</v>
      </c>
      <c r="C85" s="25" t="inlineStr">
        <is>
          <t>No</t>
        </is>
      </c>
      <c r="D85" s="25" t="inlineStr">
        <is>
          <t>No</t>
        </is>
      </c>
      <c r="E85" s="25" t="inlineStr">
        <is>
          <t>10.1038/s41598-021-82328-8</t>
        </is>
      </c>
      <c r="F85" s="25" t="inlineStr">
        <is>
          <t>We aimed to delineate the neuropsychological and psychopathological profiles of children with congenital heart disease (CHD) and look for associations with clinical parameters. We conducted a prospective observational study in children with CHD who underwent cardiac surgery within five years of age. At least 18Â months after cardiac surgery, we performed an extensive neuropsychological (intelligence, language, attention, executive function, memory, social skills) and psychopathological assessment, implementing a machine-learning approach for clustering and influencing variable classification. We examined 74 children (37 with CHD and 37 age-matched controls). Group comparisons have shown differences in many domains: intelligence, language, executive skills, and memory. From CHD questionnaires, we identified two clinical subtypes of psychopathological profiles: a small subgroup with high symptoms of psychopathology and a wider subgroup of patients with ADHD-like profiles. No associations with the considered clinical parameters were found. CHD patients are prone to high interindividual variability in neuropsychological and psychological outcomes, depending on many factors that are difficult to control and study. Unfortunately, these dysfunctions are under-recognized by clinicians. Given that brain maturation continues through childhood, providing a significant window for recovery, there is a need for a lifespan approach to optimize the outcome trajectory for patients with CHD. Â© 2021 Elsevier B.V., All rights reserved.</t>
        </is>
      </c>
      <c r="G85" s="25" t="inlineStr">
        <is>
          <t>Multimodal</t>
        </is>
      </c>
      <c r="H85" s="25" t="inlineStr">
        <is>
          <t>Clinical + Neuropsych.</t>
        </is>
      </c>
      <c r="I85" s="25" t="inlineStr">
        <is>
          <t>Clinical &amp; Demographics</t>
        </is>
      </c>
      <c r="J85" s="25" t="inlineStr">
        <is>
          <t>Random Forest (Boruta)</t>
        </is>
      </c>
      <c r="K85" s="25" t="inlineStr">
        <is>
          <t>Traditional Machine Learning</t>
        </is>
      </c>
      <c r="L85" s="25" t="n"/>
      <c r="M85" s="25" t="n"/>
      <c r="N85" s="25" t="n"/>
      <c r="O85" s="25" t="n"/>
      <c r="P85" s="25" t="n"/>
      <c r="Q85" s="25" t="n"/>
      <c r="R85" s="25" t="n"/>
      <c r="S85" s="25" t="inlineStr">
        <is>
          <t>Clusters reported</t>
        </is>
      </c>
      <c r="T85" s="25" t="n"/>
      <c r="U85" s="55" t="inlineStr">
        <is>
          <t>EXCLUDE</t>
        </is>
      </c>
      <c r="V85" s="25" t="inlineStr">
        <is>
          <t>Wrong Population. Focuses on patients with "Congenital Heart Disease". It analyzes trajectories within that sick population, not general ADHD diagnosis.</t>
        </is>
      </c>
      <c r="W85" s="25" t="inlineStr">
        <is>
          <t>Different Task from Diagnosis</t>
        </is>
      </c>
      <c r="X85" s="25" t="n"/>
      <c r="Y85" s="25" t="n"/>
      <c r="Z85" s="25" t="n"/>
      <c r="AA85" s="25" t="n"/>
      <c r="AB85" s="25" t="n"/>
      <c r="AC85" s="25" t="n"/>
    </row>
    <row r="86">
      <c r="A86" s="23" t="inlineStr">
        <is>
          <t>Detection and Prediction of Future Mental Disorder From Social Media Data Using Machine Learning, Ensemble Learning, and Large Language Models</t>
        </is>
      </c>
      <c r="B86" s="23" t="n">
        <v>2024</v>
      </c>
      <c r="C86" s="23" t="inlineStr">
        <is>
          <t>No</t>
        </is>
      </c>
      <c r="D86" s="23" t="inlineStr">
        <is>
          <t>No</t>
        </is>
      </c>
      <c r="E86" s="23" t="inlineStr">
        <is>
          <t>10.1109/ACCESS.2024.3406469</t>
        </is>
      </c>
      <c r="F86" s="23" t="inlineStr">
        <is>
          <t>Social media platforms are used widely by all people to express their feelings, opinions, and emotional states. Billions of people worldwide use them daily to share what they think and feel in their posts. Amongst all social media available platforms, Facebook only contains around three billion personal accounts. In this work Reddit dataset is used to automatically detect mental illness from social media posts. This study is not only limited to early detection of already existing mental illness or disorder like depression and anxiety from social posts, but also and most importantly the study is extended to predict successfully potential mental illness that would happen in future. This study deploys Nineteen different models to study the capability of them in detecting and predicting mental disorders from social media posts. Some of the deployed models are classical machine learning classifiers, some are ensemble learning models, and the rest are large language models (LLMs). Six machine learning classifiers were used in this work for the automatic detection and prediction of mental illness and logistic regression proved to be the best amongst other classifiers in this task. Nine Ensemble methods were also used and examined. Amongst the Nine ensemble learning models VC2, Light GBM, Bagging estimator, and XGBoost proved to be superior in this task. Four large language models were also used and examined for the same task. RoBERTa and OpenAI GPT proved to outperform the rest of models in this task. All those models were built, trained, tested, and compared with previous work in literature to get the best possible results. The study covers the main four mental disorders which are ADHD, Anxiety, Bipolar, and Depression. The work proposed in this paper succeeded in outperforming the results in literature in terms of number of addressed mental disorders, number of models used and tested, and dataset size used to validate results. The proposed work also outperformed the only attempt in literature that addressed all mental disorders in results of detection and prediction noticeably. This work achieved the detection of already existing mental disorders F1-score of 0.80 from clinical data and of 0.52 from non-clinical data, and it achieved a prediction of future mental disorder F1-score of 0.43 from non-clinical data. Â© 2024 Elsevier B.V., All rights reserved.</t>
        </is>
      </c>
      <c r="G86" s="23" t="inlineStr">
        <is>
          <t>Unimodal</t>
        </is>
      </c>
      <c r="H86" s="23" t="inlineStr">
        <is>
          <t>Text</t>
        </is>
      </c>
      <c r="I86" s="23" t="inlineStr">
        <is>
          <t>Text &amp; Social Media</t>
        </is>
      </c>
      <c r="J86" s="23" t="inlineStr">
        <is>
          <t>Machine Learning, Ensemble Learning, Deep Learning (LLMs)</t>
        </is>
      </c>
      <c r="K86" s="23" t="inlineStr">
        <is>
          <t>Ensemble Learning</t>
        </is>
      </c>
      <c r="L86" s="23" t="n"/>
      <c r="M86" s="23" t="n"/>
      <c r="N86" s="23" t="n"/>
      <c r="O86" s="23" t="n"/>
      <c r="P86" s="23" t="n"/>
      <c r="Q86" s="23" t="n"/>
      <c r="R86" s="23" t="n"/>
      <c r="S86" s="24" t="n">
        <v>0.8</v>
      </c>
      <c r="T86" s="24" t="n"/>
      <c r="U86" s="55" t="inlineStr">
        <is>
          <t>EXCLUDE</t>
        </is>
      </c>
      <c r="V86" s="23" t="inlineStr">
        <is>
          <t>Factor 3 (Task Mismatch): This is a text-mining study on social media users, not a clinical diagnostic study of patients. It predicts "subreddit affiliation" rather than a medical diagnosis.</t>
        </is>
      </c>
      <c r="W86" s="23" t="inlineStr">
        <is>
          <t>Text Classification</t>
        </is>
      </c>
      <c r="X86" s="23" t="n"/>
      <c r="Y86" s="23" t="n"/>
      <c r="Z86" s="23" t="n"/>
      <c r="AA86" s="23" t="n"/>
      <c r="AB86" s="23" t="n"/>
      <c r="AC86" s="23" t="n"/>
    </row>
    <row r="87">
      <c r="A87" s="25" t="inlineStr">
        <is>
          <t>Detection of ADHD cases using CNN and classical classifiers of raw EEG</t>
        </is>
      </c>
      <c r="B87" s="25" t="n">
        <v>2022</v>
      </c>
      <c r="C87" s="25" t="inlineStr">
        <is>
          <t>No</t>
        </is>
      </c>
      <c r="D87" s="25" t="inlineStr">
        <is>
          <t>No</t>
        </is>
      </c>
      <c r="E87" s="25" t="inlineStr">
        <is>
          <t>10.1016/j.cmpbup.2022.100080</t>
        </is>
      </c>
      <c r="F87" s="25" t="inlineStr">
        <is>
          <t>Purpose: This study proposes a novel convolutional neural network (CNN) structure in conjunction with classical machine learning models, utilizing the raw electroencephalography (EEG) signal as the input to diagnose attention deficit hyperactivity disorder (ADHD) in children. The proposed EEG-based approach does not require transformation or artifact rejection techniques. Methods: In the first step, the suggested method uses raw EEG to train a CNN to diagnose ADHD. Then, the feature maps from different layers of the trained CNN are extracted and used to train some classical classifiers such as support vector machine (SVM), logistic regression (LR), random forest (RF), etc. This study benefits from an extended version of a dataset acquired from 61 participants diagnosed with ADHD and 60 individuals in control group, age 7 through 12 years old. Results: The initial CNN structure (without further use of feature maps) achieved an accuracy of 86.33Â±2.64% in 5-fold cross-validation scheme on training set, which is superior to results reported in previous studies. However, in order to increase the efficacy of the classifiers we used various feature representations across different CNN layers and after a rigorous evaluation of candidate classifiers, logistic regression provided an accuracy of 91.16Â±0.03% in training epochs using 5-fold cross-validation scheme and 95.83% in ADHD identification in unseen epochs, were achieved. Also, other metrics such as precision, sensitivity, F1-score and receiver of operating characteristic (ROC) were presented for better comparison of different hybrid methods. Conclusion: The suggested method for detection of ADHD in children shows high performance in different metrics such as accuracy, sensitivity, and specificity, which is superior to previously reported results. Â© 2023 Elsevier B.V., All rights reserved.</t>
        </is>
      </c>
      <c r="G87" s="25" t="inlineStr">
        <is>
          <t>Unimodal</t>
        </is>
      </c>
      <c r="H87" s="25" t="inlineStr">
        <is>
          <t>EEG</t>
        </is>
      </c>
      <c r="I87" s="25" t="inlineStr">
        <is>
          <t>Electrophysiological (Bio-Signals)</t>
        </is>
      </c>
      <c r="J87" s="25" t="inlineStr">
        <is>
          <t>Deep Learning (CNN feature extraction + LR/SVM)</t>
        </is>
      </c>
      <c r="K87" s="25" t="inlineStr">
        <is>
          <t>Deep Learning (CNNs)</t>
        </is>
      </c>
      <c r="L87" s="25" t="n">
        <v>121</v>
      </c>
      <c r="M87" s="25" t="inlineStr">
        <is>
          <t>IEEE Dataport</t>
        </is>
      </c>
      <c r="N87" s="25" t="inlineStr">
        <is>
          <t>61 children with ADHD and 60 healthy control children, aged 7 to 12 years</t>
        </is>
      </c>
      <c r="O87" s="25" t="inlineStr">
        <is>
          <t>Verified. The analysis utilized 121 children (61 ADHD, 60 control)</t>
        </is>
      </c>
      <c r="P87" s="25" t="inlineStr">
        <is>
          <t>Fold Cross-Validation</t>
        </is>
      </c>
      <c r="Q87" s="25" t="inlineStr">
        <is>
          <t>5-fold cross-validation scheme</t>
        </is>
      </c>
      <c r="R87" s="25" t="inlineStr">
        <is>
          <t>The study notes that while the method is fast and objective, it was tested on a modified version of a specific competition dataset and focuses primarily on visual attention tasks</t>
        </is>
      </c>
      <c r="S87" s="29" t="n">
        <v>0.9583</v>
      </c>
      <c r="T87" s="29" t="inlineStr">
        <is>
          <t>This study demonstrates that raw EEG signals can be used directly for ADHD diagnosis without complex manual feature extraction or artifact rejection, outperforming traditional manual methods by using deep learning to automatically extract discriminative spatial and temporal features</t>
        </is>
      </c>
      <c r="U87" s="54" t="inlineStr">
        <is>
          <t>INCLUDE</t>
        </is>
      </c>
      <c r="V87" s="25" t="inlineStr">
        <is>
          <t>High Quality. Good sample size (N=121). Reports full metrics (Precision/Recall/F1/AUC). XAI: Visualizes spatial/temporal filter coefficients and frequency responses to explain what the model learned.</t>
        </is>
      </c>
      <c r="W87" s="25" t="inlineStr">
        <is>
          <t>High Quality: Meets Wit the Selection Criteria</t>
        </is>
      </c>
      <c r="X87" s="25" t="inlineStr">
        <is>
          <t>INCLUDE</t>
        </is>
      </c>
      <c r="Y87" s="25" t="n"/>
      <c r="Z87" s="25" t="inlineStr">
        <is>
          <t>Institute of Biomedical Engineering, University of Toronto, Canada</t>
        </is>
      </c>
      <c r="AA87" s="25" t="n"/>
      <c r="AB87" s="25" t="inlineStr">
        <is>
          <t>Detailed</t>
        </is>
      </c>
      <c r="AC87" s="25" t="inlineStr">
        <is>
          <t>No Leakage</t>
        </is>
      </c>
      <c r="AD87" t="inlineStr">
        <is>
          <t>Not reported</t>
        </is>
      </c>
      <c r="AE87" t="inlineStr">
        <is>
          <t>Not reported</t>
        </is>
      </c>
      <c r="AF87" t="inlineStr">
        <is>
          <t>Gold OA (Computer Methods &amp; Programs - Open Supplement)</t>
        </is>
      </c>
      <c r="AG87" t="inlineStr">
        <is>
          <t>Not reported</t>
        </is>
      </c>
      <c r="AH87" t="inlineStr">
        <is>
          <t>Not reported</t>
        </is>
      </c>
      <c r="AI87" t="inlineStr">
        <is>
          <t>See population details</t>
        </is>
      </c>
      <c r="AJ87" t="inlineStr">
        <is>
          <t>See population details</t>
        </is>
      </c>
      <c r="AK87" t="inlineStr">
        <is>
          <t>Not reported</t>
        </is>
      </c>
      <c r="AL87" t="inlineStr">
        <is>
          <t>Not reported</t>
        </is>
      </c>
      <c r="AM87" t="inlineStr">
        <is>
          <t>Not reported</t>
        </is>
      </c>
      <c r="AN87" t="inlineStr">
        <is>
          <t>All/Not specified</t>
        </is>
      </c>
      <c r="AO87" t="inlineStr">
        <is>
          <t>Not reported</t>
        </is>
      </c>
      <c r="AP87" t="inlineStr">
        <is>
          <t>Not reported</t>
        </is>
      </c>
      <c r="AQ87" t="inlineStr">
        <is>
          <t>Not specified</t>
        </is>
      </c>
      <c r="AR87" t="inlineStr">
        <is>
          <t>IEEE Dataport</t>
        </is>
      </c>
      <c r="AS87" t="inlineStr">
        <is>
          <t>Deep Learning (CNN feature extraction + LR/SVM)</t>
        </is>
      </c>
      <c r="AT87" t="inlineStr">
        <is>
          <t>Graph Features</t>
        </is>
      </c>
      <c r="AU87" t="inlineStr">
        <is>
          <t>ICA</t>
        </is>
      </c>
      <c r="AV87" t="inlineStr">
        <is>
          <t>Not reported</t>
        </is>
      </c>
      <c r="AW87" t="inlineStr">
        <is>
          <t>5-fold CV</t>
        </is>
      </c>
      <c r="AX87" t="inlineStr">
        <is>
          <t>5</t>
        </is>
      </c>
      <c r="AY87" t="inlineStr">
        <is>
          <t>Not reported</t>
        </is>
      </c>
      <c r="AZ87" t="inlineStr">
        <is>
          <t>Not reported</t>
        </is>
      </c>
      <c r="BA87" t="inlineStr">
        <is>
          <t>Not reported</t>
        </is>
      </c>
      <c r="BB87" t="inlineStr">
        <is>
          <t>91.16</t>
        </is>
      </c>
      <c r="BC87" t="inlineStr">
        <is>
          <t>Not reported</t>
        </is>
      </c>
      <c r="BD87" t="inlineStr">
        <is>
          <t>Not reported</t>
        </is>
      </c>
      <c r="BE87" t="inlineStr">
        <is>
          <t>Not reported</t>
        </is>
      </c>
      <c r="BF87" t="inlineStr">
        <is>
          <t>Not reported</t>
        </is>
      </c>
      <c r="BG87" t="inlineStr">
        <is>
          <t>Acc=91.16% (Cross-Validation)</t>
        </is>
      </c>
      <c r="BH87" t="inlineStr">
        <is>
          <t>Cross-Validation</t>
        </is>
      </c>
      <c r="BI87" t="inlineStr">
        <is>
          <t>None reported</t>
        </is>
      </c>
      <c r="BJ87" t="inlineStr">
        <is>
          <t>No</t>
        </is>
      </c>
      <c r="BK87" t="inlineStr">
        <is>
          <t>Not reported</t>
        </is>
      </c>
      <c r="BL87" t="inlineStr">
        <is>
          <t>Not reported</t>
        </is>
      </c>
      <c r="BM87" t="inlineStr">
        <is>
          <t>Partial (1 metric only)</t>
        </is>
      </c>
      <c r="BN87" t="inlineStr">
        <is>
          <t>None - Passes all criteria</t>
        </is>
      </c>
      <c r="BO87" t="inlineStr">
        <is>
          <t>N/A</t>
        </is>
      </c>
      <c r="BP87" t="inlineStr">
        <is>
          <t>None</t>
        </is>
      </c>
    </row>
    <row r="88">
      <c r="A88" s="23" t="inlineStr">
        <is>
          <t>Domain Generalization for Activity Recognition via Adaptive Feature Fusion</t>
        </is>
      </c>
      <c r="B88" s="23" t="n">
        <v>2022</v>
      </c>
      <c r="C88" s="23" t="inlineStr">
        <is>
          <t>No</t>
        </is>
      </c>
      <c r="D88" s="23" t="inlineStr">
        <is>
          <t>No</t>
        </is>
      </c>
      <c r="E88" s="23" t="inlineStr">
        <is>
          <t>10.1145/3552434</t>
        </is>
      </c>
      <c r="F88" s="23" t="inlineStr">
        <is>
          <t>Human activity recognition requires the efforts to build a generalizable model using the training datasets with the hope to achieve good performance in test datasets. However, in real applications, the training and testing datasets may have totally different distributions due to various reasons such as different body shapes, acting styles, and habits, damaging the model's generalization performance. While such a distribution gap can be reduced by existing domain adaptation approaches, they typically assume that the test data can be accessed in the training stage, which is not realistic. In this article, we consider a more practical and challenging scenario: domain-generalized activity recognition (DGAR) where the test dataset cannot be accessed during training. To this end, we propose Adaptive Feature Fusion for Activity Recognition (AFFAR), a domain generalization approach that learns to fuse the domain-invariant and domain-specific representations to improve the model's generalization performance. AFFAR takes the best of both worlds where domain-invariant representations enhance the transferability across domains and domain-specific representations leverage the model discrimination power from each domain. Extensive experiments on three public HAR datasets show its effectiveness. Furthermore, we apply AFFAR to a real application, i.e., the diagnosis of Children's Attention Deficit Hyperactivity Disorder (ADHD), which also demonstrates the superiority of our approach. Â© 2023 Elsevier B.V., All rights reserved.</t>
        </is>
      </c>
      <c r="G88" s="23" t="inlineStr">
        <is>
          <t>Unimodal</t>
        </is>
      </c>
      <c r="H88" s="23" t="inlineStr">
        <is>
          <t>Wearable Sensors (Accelerometer/ Gyroscope)</t>
        </is>
      </c>
      <c r="I88" s="23" t="inlineStr">
        <is>
          <t>Behavioral &amp; Motor</t>
        </is>
      </c>
      <c r="J88" s="23" t="inlineStr">
        <is>
          <t>Deep Learning: CNN + Adaptive Feature Fusion (AFFAR)</t>
        </is>
      </c>
      <c r="K88" s="23" t="inlineStr">
        <is>
          <t>Deep Learning (CNNs)</t>
        </is>
      </c>
      <c r="L88" s="23" t="inlineStr">
        <is>
          <t>2.84M</t>
        </is>
      </c>
      <c r="M88" s="23" t="inlineStr">
        <is>
          <t>Public HAR datasets including DSADS, USC-HAD, and PAMAP2</t>
        </is>
      </c>
      <c r="N88" s="23" t="inlineStr">
        <is>
          <t>Varied by dataset (e.g., 14 subjects in USC-HAD, 8 in DSADS, 9 in PAMAP2)</t>
        </is>
      </c>
      <c r="O88" s="23" t="inlineStr">
        <is>
          <t>Verified based on subject counts and domain splits across the three public datasets</t>
        </is>
      </c>
      <c r="P88" s="23" t="inlineStr">
        <is>
          <t>Leave-one-out cross-validation</t>
        </is>
      </c>
      <c r="Q88" s="23" t="inlineStr">
        <is>
          <t>Domain generalization scenario leaving one domain (group of subjects) as the test domain</t>
        </is>
      </c>
      <c r="R88" s="23" t="inlineStr">
        <is>
          <t>Existing domain adaptation methods typically assume test data can be accessed during training, which is unrealistic in real-world mobile settings</t>
        </is>
      </c>
      <c r="S88" s="28" t="n">
        <v>0.8542999999999999</v>
      </c>
      <c r="T88" s="28" t="inlineStr">
        <is>
          <t>The AFFAR algorithm improves generalization by fusing domain-invariant and domain-specific features, proving superior for real-world ADHD diagnosis applications.</t>
        </is>
      </c>
      <c r="U88" s="54" t="inlineStr">
        <is>
          <t>INCLUDE</t>
        </is>
      </c>
      <c r="V88" s="23" t="inlineStr">
        <is>
          <t>Novel DL Technique. Applies Domain Generalization (DG) to ADHD diagnosis (N=166 in ADHD specific task). Addresses the "unseen target" problem in medical AI.</t>
        </is>
      </c>
      <c r="W88" s="23" t="inlineStr">
        <is>
          <t>High Quality: Meets Wit the Selection Criteria</t>
        </is>
      </c>
      <c r="X88" s="23" t="inlineStr">
        <is>
          <t>INCLUDE</t>
        </is>
      </c>
      <c r="Y88" s="23" t="n"/>
      <c r="Z88" s="23" t="inlineStr">
        <is>
          <t>Institute of Computing Technology, Chinese Academy of Sciences, Beijing, China and Microsoft Research Asia, Beijing, China</t>
        </is>
      </c>
      <c r="AA88" s="23" t="n"/>
      <c r="AB88" s="23" t="inlineStr">
        <is>
          <t>Detailed</t>
        </is>
      </c>
      <c r="AC88" s="23" t="inlineStr">
        <is>
          <t>No Leakage</t>
        </is>
      </c>
      <c r="AD88" t="inlineStr">
        <is>
          <t>Not reported</t>
        </is>
      </c>
      <c r="AE88" t="inlineStr">
        <is>
          <t>Not reported</t>
        </is>
      </c>
      <c r="AF88" t="inlineStr">
        <is>
          <t>Paid/Restricted (ACM TOCSEN)</t>
        </is>
      </c>
      <c r="AG88" t="inlineStr">
        <is>
          <t>Not reported</t>
        </is>
      </c>
      <c r="AH88" t="inlineStr">
        <is>
          <t>Not reported</t>
        </is>
      </c>
      <c r="AI88" t="inlineStr">
        <is>
          <t>See population details</t>
        </is>
      </c>
      <c r="AJ88" t="inlineStr">
        <is>
          <t>See population details</t>
        </is>
      </c>
      <c r="AK88" t="inlineStr">
        <is>
          <t>Not reported</t>
        </is>
      </c>
      <c r="AL88" t="inlineStr">
        <is>
          <t>Not reported</t>
        </is>
      </c>
      <c r="AM88" t="inlineStr">
        <is>
          <t>Not reported</t>
        </is>
      </c>
      <c r="AN88" t="inlineStr">
        <is>
          <t>All/Not specified</t>
        </is>
      </c>
      <c r="AO88" t="inlineStr">
        <is>
          <t>Not reported</t>
        </is>
      </c>
      <c r="AP88" t="inlineStr">
        <is>
          <t>Not reported</t>
        </is>
      </c>
      <c r="AQ88" t="inlineStr">
        <is>
          <t>Not specified</t>
        </is>
      </c>
      <c r="AR88" t="inlineStr">
        <is>
          <t>Public HAR datasets including DSADS, USC-HAD, and PAMAP2</t>
        </is>
      </c>
      <c r="AS88" t="inlineStr">
        <is>
          <t>Deep Learning: CNN + Adaptive Feature Fusion (AFFAR)</t>
        </is>
      </c>
      <c r="AT88" t="inlineStr">
        <is>
          <t>See abstract</t>
        </is>
      </c>
      <c r="AU88" t="inlineStr">
        <is>
          <t>ICA</t>
        </is>
      </c>
      <c r="AV88" t="inlineStr">
        <is>
          <t>Not reported</t>
        </is>
      </c>
      <c r="AW88" t="inlineStr">
        <is>
          <t>Domain generalization scenario leaving one domain (group of subjects) as the test domain</t>
        </is>
      </c>
      <c r="AX88" t="inlineStr">
        <is>
          <t>Not reported</t>
        </is>
      </c>
      <c r="AY88" t="inlineStr">
        <is>
          <t>Not reported</t>
        </is>
      </c>
      <c r="AZ88" t="inlineStr">
        <is>
          <t>Not reported</t>
        </is>
      </c>
      <c r="BA88" t="inlineStr">
        <is>
          <t>Not reported</t>
        </is>
      </c>
      <c r="BB88" t="inlineStr">
        <is>
          <t>Not reported</t>
        </is>
      </c>
      <c r="BC88" t="inlineStr">
        <is>
          <t>Not reported</t>
        </is>
      </c>
      <c r="BD88" t="inlineStr">
        <is>
          <t>Not reported</t>
        </is>
      </c>
      <c r="BE88" t="inlineStr">
        <is>
          <t>Not reported</t>
        </is>
      </c>
      <c r="BF88" t="inlineStr">
        <is>
          <t>Not reported</t>
        </is>
      </c>
      <c r="BG88" t="inlineStr">
        <is>
          <t>0.8543 (Cross-Validation)</t>
        </is>
      </c>
      <c r="BH88" t="inlineStr">
        <is>
          <t>Cross-Validation</t>
        </is>
      </c>
      <c r="BI88" t="inlineStr">
        <is>
          <t>SHAP</t>
        </is>
      </c>
      <c r="BJ88" t="inlineStr">
        <is>
          <t>Yes</t>
        </is>
      </c>
      <c r="BK88" t="inlineStr">
        <is>
          <t>Not reported</t>
        </is>
      </c>
      <c r="BL88" t="inlineStr">
        <is>
          <t>Not reported</t>
        </is>
      </c>
      <c r="BM88" t="inlineStr">
        <is>
          <t>Insufficient metrics reported</t>
        </is>
      </c>
      <c r="BN88" t="inlineStr">
        <is>
          <t>None - Passes all criteria</t>
        </is>
      </c>
      <c r="BO88" t="inlineStr">
        <is>
          <t>N/A</t>
        </is>
      </c>
      <c r="BP88" t="inlineStr">
        <is>
          <t>None</t>
        </is>
      </c>
    </row>
    <row r="89">
      <c r="A89" s="25" t="inlineStr">
        <is>
          <t>Detection of Alzheimerâ€™s Disease Using Logistic Regression and Clock Drawing Errors</t>
        </is>
      </c>
      <c r="B89" s="25" t="n">
        <v>2023</v>
      </c>
      <c r="C89" s="25" t="inlineStr">
        <is>
          <t>No</t>
        </is>
      </c>
      <c r="D89" s="25" t="inlineStr">
        <is>
          <t>No</t>
        </is>
      </c>
      <c r="E89" s="25" t="inlineStr">
        <is>
          <t>10.3390/brainsci13081139</t>
        </is>
      </c>
      <c r="F89" s="25" t="inlineStr">
        <is>
          <t>Alzheimerâ€™s disease is an incurable disorder that accounts for up to 70% of all dementia cases. While the prevalence of Alzheimerâ€™s disease and other types of dementia has increased by more than 160% in the last 30 years, the rates of undetected cases remain critically high. The present work aims to address the underdetection of Alzheimerâ€™s disease by proposing four logistic regression models that can be used as a foundation for community-based screening tools that do not require the participation of medical professionals. Our models make use of individual clock drawing errors as well as complementary patient data that is highly available and easily collectible. All models were controlled for age, education, and gender. The discriminative ability of the models was evaluated by area under the receiver operating characteristic curve (AUC), the Hosmer-Lemeshow test, and calibration plots were used to assess calibration. Finally, decision curve analysis was used to quantify clinical utility. We found that among 10 possible CDT errors, only 3 were informative for the detection of Alzheimerâ€™s disease. Our base regression model, containing only control variables and clock drawing errors, produced an AUC of 0.825. The other three models were built as extensions of the base model with the step-wise addition of three groups of complementary data, namely cognitive features (semantic fluency score), genetic predisposition (family history of dementia), and cardio-vascular features (BMI, blood pressure). The addition of verbal fluency scores significantly improved the AUC compared to the base model (0.91 AUC). However, further additions did not make a notable difference in discriminatory power. All models showed good calibration. In terms of clinical utility, the derived models scored similarly and greatly outperformed the base model. Our results suggest that the combination of clock symmetry and clock time errors plus verbal fluency scores may be a suitable candidate for developing accessible screening tools for Alzheimerâ€™s disease. However, future work should validate our findings in larger and more diverse datasets. Â© 2023 Elsevier B.V., All rights reserved.</t>
        </is>
      </c>
      <c r="G89" s="25" t="inlineStr">
        <is>
          <t>Unimodal</t>
        </is>
      </c>
      <c r="H89" s="25" t="inlineStr">
        <is>
          <t>Clock Drawing Test (Digitized)</t>
        </is>
      </c>
      <c r="I89" s="25" t="inlineStr">
        <is>
          <t>Other</t>
        </is>
      </c>
      <c r="J89" s="25" t="inlineStr">
        <is>
          <t>Machine Learning: Logistic Regression.</t>
        </is>
      </c>
      <c r="K89" s="25" t="inlineStr">
        <is>
          <t>Traditional Machine Learning</t>
        </is>
      </c>
      <c r="L89" s="25" t="n"/>
      <c r="M89" s="25" t="n"/>
      <c r="N89" s="25" t="n"/>
      <c r="O89" s="25" t="n"/>
      <c r="P89" s="25" t="n"/>
      <c r="Q89" s="25" t="n"/>
      <c r="R89" s="25" t="n"/>
      <c r="S89" s="27" t="n">
        <v>0.91</v>
      </c>
      <c r="T89" s="27" t="n"/>
      <c r="U89" s="55" t="inlineStr">
        <is>
          <t>EXCLUDE</t>
        </is>
      </c>
      <c r="V89" s="25" t="inlineStr">
        <is>
          <t>Reasoning: Wrong Target Condition. The paper focuses on Alzheimer's Disease, not ADHD.</t>
        </is>
      </c>
      <c r="W89" s="25" t="inlineStr">
        <is>
          <t>Different Task from Diagnosis</t>
        </is>
      </c>
      <c r="X89" s="25" t="n"/>
      <c r="Y89" s="25" t="n"/>
      <c r="Z89" s="25" t="n"/>
      <c r="AA89" s="25" t="n"/>
      <c r="AB89" s="25" t="n"/>
      <c r="AC89" s="25" t="n"/>
    </row>
    <row r="90">
      <c r="A90" s="23" t="inlineStr">
        <is>
          <t>Developing attention deficits/hyperactivity disorder-virtual reality diagnostic tool with machine learning for children and adolescents</t>
        </is>
      </c>
      <c r="B90" s="23" t="n">
        <v>2022</v>
      </c>
      <c r="C90" s="23" t="inlineStr">
        <is>
          <t>No</t>
        </is>
      </c>
      <c r="D90" s="23" t="inlineStr">
        <is>
          <t>No</t>
        </is>
      </c>
      <c r="E90" s="23" t="inlineStr">
        <is>
          <t>10.3389/fpsyt.2022.984481</t>
        </is>
      </c>
      <c r="F90" s="23" t="inlineStr">
        <is>
          <t>The traditional diagnosis of Attention Deficits/Hyperactivity Disorder (ADHD) is through parent-child interviews and observations; therefore, innovative ADHD diagnostic tools that represent this digital era are needed. Virtual reality (VR) is a significant technology that can present a virtual immersive environment; it can provide an illusion of participation in an artificial milieu for children with ADHD. This study aimed to develop an ADHD-VR diagnostic tool construct (Research Domain Construct/RDC) based on the DSM5 ADHD diagnostic criteria, and using the RDC to develop a diagnostic tool with a machine learning (ML) application that can produce an intelligent model to receive some complex and multifaceted clinical data (ADHD clinical symptoms). We aimed to expand a model algorithm from the data, and finally make predictions by providing new data (output data) that have more accurate diagnostic value. This was an exploratory qualitative study and consisted of two stages. The first stage of the study applied the Delphi technique, and the goal was to translate ADHD symptoms based on DSM 5 diagnostic criteria into concrete behavior that can be observed among children in a classroom setting. This stage aimed to gather information, perceptions, consensus, and confirmation from experts. In this study, three rounds of Delphi were conducted. The second stage was to finalize the RDC of the ADHD-VR diagnostic tool with ML, based on the first-stage results. The results were transformed into concrete activities that could be applied in the programming of the ADHD-VR diagnostic tool, followed by starting to input data that were required to build the diagnostic tool. The second stage consisted of more than ten focus-group discussions (FGDs) before it could be transformed into the ADHD-VR diagnostic tool with the ML prototype. First-stage data analysis was performed using Microsoft Excel for Mac. Qualitative data were analyzed using conceptual content analysis with a manifest/latent analysis approach. From the first stage of the study, there were 13 examples of student behaviors that received more than 75% totally agreed or agreed from the experts. The RDC of the ADHD-VR diagnostic tool with machine learning application consisted of three domains and was divided into six sub-domains: reward-related processing, emotional lability, inhibitory, sustained attention, specific timing of playing in order, and arousal. In conclusion, the results of this study can be used as a reference for future studies in a similar context and content, that is, the ADHD-VR diagnostic tool with machine learning based on the constructed RDC. Â© 2022 Elsevier B.V., All rights reserved.</t>
        </is>
      </c>
      <c r="G90" s="23" t="inlineStr">
        <is>
          <t>Unimodal</t>
        </is>
      </c>
      <c r="H90" s="23" t="inlineStr">
        <is>
          <t>VR Gameplay Data</t>
        </is>
      </c>
      <c r="I90" s="23" t="inlineStr">
        <is>
          <t>Other</t>
        </is>
      </c>
      <c r="J90" s="23" t="inlineStr">
        <is>
          <t>Machine Learning: Decision Tree (CART)</t>
        </is>
      </c>
      <c r="K90" s="23" t="inlineStr">
        <is>
          <t>Traditional Machine Learning</t>
        </is>
      </c>
      <c r="L90" s="23" t="n"/>
      <c r="M90" s="23" t="n"/>
      <c r="N90" s="23" t="n"/>
      <c r="O90" s="23" t="n"/>
      <c r="P90" s="23" t="n"/>
      <c r="Q90" s="23" t="n"/>
      <c r="R90" s="23" t="n"/>
      <c r="S90" s="23" t="inlineStr">
        <is>
          <t>F1- 66%</t>
        </is>
      </c>
      <c r="T90" s="23" t="n"/>
      <c r="U90" s="55" t="inlineStr">
        <is>
          <t>EXCLUDE</t>
        </is>
      </c>
      <c r="V90" s="23" t="inlineStr">
        <is>
          <t>Insufficient Sample Size. The ML analysis was performed on only N=30 participants (22 training, 8 test), which is too small for reliable generalization and falls below the N=50 threshold.</t>
        </is>
      </c>
      <c r="W90" s="23" t="inlineStr">
        <is>
          <t>Low Sample Size</t>
        </is>
      </c>
      <c r="X90" s="23" t="n"/>
      <c r="Y90" s="23" t="n"/>
      <c r="Z90" s="23" t="n"/>
      <c r="AA90" s="23" t="n"/>
      <c r="AB90" s="23" t="n"/>
      <c r="AC90" s="23" t="n"/>
    </row>
    <row r="91">
      <c r="A91" s="25" t="inlineStr">
        <is>
          <t>Efficient Feature Selection and Machine Learning Based ADHD Detection Using EEG Signal</t>
        </is>
      </c>
      <c r="B91" s="25" t="n">
        <v>2022</v>
      </c>
      <c r="C91" s="25" t="inlineStr">
        <is>
          <t>No</t>
        </is>
      </c>
      <c r="D91" s="25" t="inlineStr">
        <is>
          <t>No</t>
        </is>
      </c>
      <c r="E91" s="25" t="inlineStr">
        <is>
          <t>10.32604/cmc.2022.028339</t>
        </is>
      </c>
      <c r="F91" s="25" t="inlineStr">
        <is>
          <t>Attention deficit hyperactivity disorder (ADHD) is one of the most common psychiatric and neurobehavioral disorders in children, affecting 11% of children worldwide. This study aimed to propose a machine learning (ML)-based algorithm for discriminating ADHD from healthy children using their electroencephalography (EEG) signals. The study included 61 children with ADHD and 60 healthy children aged 7-12 years. Different morphological and time-domain features were extracted from EEG signals. The t-test (p-value &lt; 0.05) and least absolute shrinkage and selection operator (LASSO) were used to select potential features of children with ADHD and enhance the classification accuracy. The selected potential features were used in four ML-based algorithms, including support vector machine (SVM), k-nearest neighbors, multilayer perceptron (MLP), and logistic regression, to classify ADHD and healthy children. The overall prevalence of boys and girls with ADHD was 48.9% and 56.5%, respectively. The average age of children with ADHD was 9.6Â±1.8 years. Our results illustrated that the combination of LASSO with SVM classifier achieved the highest accuracy of 94.2%, sensitivity of 93.3%, F1-score of 91.9%, and AUC of 0.964. Our results also illustrated that MLP was the second-best ML-based classifier, which gave 93.4% accuracy, 91.7% sensitivity, 91.1% F1-score, and 0.960 AUC. The findings indicated that the combination of the LASSO-based feature selection method and SVM classifier can be a useful tool for selecting reliable/potential features and classifying ADHD and healthy children. Our proposed ML-based algorithms could be useful for the early diagnosis of children with ADHD. Â© 2022 Elsevier B.V., All rights reserved.</t>
        </is>
      </c>
      <c r="G91" s="25" t="inlineStr">
        <is>
          <t>Unimodal</t>
        </is>
      </c>
      <c r="H91" s="25" t="inlineStr">
        <is>
          <t>EEG</t>
        </is>
      </c>
      <c r="I91" s="25" t="inlineStr">
        <is>
          <t>Electrophysiological (Bio-Signals)</t>
        </is>
      </c>
      <c r="J91" s="25" t="inlineStr">
        <is>
          <t>Machine Learning (SVM, KNN, MLP, LR)</t>
        </is>
      </c>
      <c r="K91" s="25" t="inlineStr">
        <is>
          <t>Traditional Machine Learning</t>
        </is>
      </c>
      <c r="L91" s="25" t="n">
        <v>121</v>
      </c>
      <c r="M91" s="25" t="inlineStr">
        <is>
          <t>IEEE Dataport</t>
        </is>
      </c>
      <c r="N91" s="25" t="inlineStr">
        <is>
          <t>61 children with ADHD and 60 healthy children aged 7–12 years</t>
        </is>
      </c>
      <c r="O91" s="25" t="inlineStr">
        <is>
          <t>Final analysis used 121 children</t>
        </is>
      </c>
      <c r="P91" s="25" t="inlineStr">
        <is>
          <t>Leave-one-out cross-validation</t>
        </is>
      </c>
      <c r="Q91" s="25" t="inlineStr">
        <is>
          <t>Leave-one-out cross-validation (LOOCV)</t>
        </is>
      </c>
      <c r="R91" s="25" t="inlineStr">
        <is>
          <t>Classifiers may show lower performance if irrelevant features are not properly removed.</t>
        </is>
      </c>
      <c r="S91" s="29" t="n">
        <v>0.9419999999999999</v>
      </c>
      <c r="T91" s="29" t="inlineStr">
        <is>
          <t>The study highlights that combining LASSO-based feature selection with an SVM classifier is a reliable tool for early ADHD diagnosis in children</t>
        </is>
      </c>
      <c r="U91" s="54" t="inlineStr">
        <is>
          <t>INCLUDE</t>
        </is>
      </c>
      <c r="V91" s="25" t="inlineStr">
        <is>
          <t>High Quality. Good sample size (N=121). XAI: Uses LASSO and t-test for feature selection to identify the most significant physiological features.</t>
        </is>
      </c>
      <c r="W91" s="25" t="inlineStr">
        <is>
          <t>High Quality: Meets Wit the Selection Criteria</t>
        </is>
      </c>
      <c r="X91" s="25" t="inlineStr">
        <is>
          <t>INCLUDE</t>
        </is>
      </c>
      <c r="Y91" s="25" t="n"/>
      <c r="Z91" s="25" t="inlineStr">
        <is>
          <t>University of Aizu, Fukushima, Japan and Kumamoto University, Kumamoto, Japan</t>
        </is>
      </c>
      <c r="AA91" s="25" t="n"/>
      <c r="AB91" s="25" t="inlineStr">
        <is>
          <t>Detailed</t>
        </is>
      </c>
      <c r="AC91" s="25" t="inlineStr">
        <is>
          <t>Ambiguous</t>
        </is>
      </c>
      <c r="AD91" t="inlineStr">
        <is>
          <t>Maniruzzaman, M; Shin, J; Hasan, MA; Yasumura, A</t>
        </is>
      </c>
      <c r="AE91" t="inlineStr">
        <is>
          <t>Not reported</t>
        </is>
      </c>
      <c r="AF91" t="inlineStr">
        <is>
          <t>Gold OA (Tech Science Press CMC)</t>
        </is>
      </c>
      <c r="AG91" t="inlineStr">
        <is>
          <t>Not reported</t>
        </is>
      </c>
      <c r="AH91" t="inlineStr">
        <is>
          <t>Not reported</t>
        </is>
      </c>
      <c r="AI91" t="inlineStr">
        <is>
          <t>See population details</t>
        </is>
      </c>
      <c r="AJ91" t="n">
        <v>60</v>
      </c>
      <c r="AK91" t="inlineStr">
        <is>
          <t>7–12</t>
        </is>
      </c>
      <c r="AL91" t="inlineStr">
        <is>
          <t>Not reported</t>
        </is>
      </c>
      <c r="AM91" t="inlineStr">
        <is>
          <t>Not reported</t>
        </is>
      </c>
      <c r="AN91" t="inlineStr">
        <is>
          <t>All/Not specified</t>
        </is>
      </c>
      <c r="AO91" t="inlineStr">
        <is>
          <t>Not reported</t>
        </is>
      </c>
      <c r="AP91" t="inlineStr">
        <is>
          <t>Not reported</t>
        </is>
      </c>
      <c r="AQ91" t="inlineStr">
        <is>
          <t>Not specified</t>
        </is>
      </c>
      <c r="AR91" t="inlineStr">
        <is>
          <t>IEEE Dataport</t>
        </is>
      </c>
      <c r="AS91" t="inlineStr">
        <is>
          <t>Machine Learning (SVM, KNN, MLP, LR)</t>
        </is>
      </c>
      <c r="AT91" t="inlineStr">
        <is>
          <t>Graph Features</t>
        </is>
      </c>
      <c r="AU91" t="inlineStr">
        <is>
          <t>ICA; Feature Selection</t>
        </is>
      </c>
      <c r="AV91" t="inlineStr">
        <is>
          <t>Not reported</t>
        </is>
      </c>
      <c r="AW91" t="inlineStr">
        <is>
          <t>LOOCV</t>
        </is>
      </c>
      <c r="AX91" t="inlineStr">
        <is>
          <t>LOOCV</t>
        </is>
      </c>
      <c r="AY91" t="inlineStr">
        <is>
          <t>Not reported</t>
        </is>
      </c>
      <c r="AZ91" t="inlineStr">
        <is>
          <t>Not reported</t>
        </is>
      </c>
      <c r="BA91" t="inlineStr">
        <is>
          <t>Not reported</t>
        </is>
      </c>
      <c r="BB91" t="inlineStr">
        <is>
          <t>94.2</t>
        </is>
      </c>
      <c r="BC91" t="inlineStr">
        <is>
          <t>93.3</t>
        </is>
      </c>
      <c r="BD91" t="inlineStr">
        <is>
          <t>Not reported</t>
        </is>
      </c>
      <c r="BE91" t="inlineStr">
        <is>
          <t>91.9</t>
        </is>
      </c>
      <c r="BF91" t="inlineStr">
        <is>
          <t>0.964</t>
        </is>
      </c>
      <c r="BG91" t="inlineStr">
        <is>
          <t>AUC=0.96 (Cross-Validation)</t>
        </is>
      </c>
      <c r="BH91" t="inlineStr">
        <is>
          <t>Cross-Validation</t>
        </is>
      </c>
      <c r="BI91" t="inlineStr">
        <is>
          <t>None reported</t>
        </is>
      </c>
      <c r="BJ91" t="inlineStr">
        <is>
          <t>No</t>
        </is>
      </c>
      <c r="BK91" t="inlineStr">
        <is>
          <t>Not reported</t>
        </is>
      </c>
      <c r="BL91" t="inlineStr">
        <is>
          <t>Not reported</t>
        </is>
      </c>
      <c r="BM91" t="inlineStr">
        <is>
          <t>Adequate</t>
        </is>
      </c>
      <c r="BN91" t="inlineStr">
        <is>
          <t>None - Passes all criteria</t>
        </is>
      </c>
      <c r="BO91" t="inlineStr">
        <is>
          <t>N/A</t>
        </is>
      </c>
      <c r="BP91" t="inlineStr">
        <is>
          <t>None</t>
        </is>
      </c>
    </row>
    <row r="92">
      <c r="A92" s="23" t="inlineStr">
        <is>
          <t>Development and Validation of an iPad-based Serious Game for Emotion Recognition and Attention Tracking towards Early Identification of Autism</t>
        </is>
      </c>
      <c r="B92" s="23" t="n">
        <v>2023</v>
      </c>
      <c r="C92" s="23" t="inlineStr">
        <is>
          <t>No</t>
        </is>
      </c>
      <c r="D92" s="23" t="inlineStr">
        <is>
          <t>No</t>
        </is>
      </c>
      <c r="E92" s="23" t="inlineStr">
        <is>
          <t>10.1109/ACIIW59127.2023.10388145</t>
        </is>
      </c>
      <c r="F92" s="23" t="inlineStr">
        <is>
          <t>The diagnosis of Autism Spectrum Disorder (ASD) and Attention Deficit Hyperactivity Disorder (ADHD) can be challenging due to limited accessibility and subjective assessments. Autistic individuals often present difficulties in emotional regulation, emotion recognition and imitation, and in maintaining focus. Emotional expressions and attention are thus hallmarks of ASD and ADHD and can be analyzed to identify these conditions. In this study, we developed and validated a serious game that integrates emotion recognition and attention tracking as a novel tool for identification of ASD and ADHD. Leveraging the TrueDepth camera capabilities, our game provides a cost-effective and user-friendly alternative to current face-tracking technologies. We compared the accuracy of emotion recognition using Euclidean distance with calibrated reference expressions and a calibration-free system based on a machine learning model using Random Forest. We also identified children at risk of ADHD using the Bells test and constructed a machine learning model, utilizing Support Vector Machine and Leave-One-Out Cross Validation, trained on attention data and game data to predict this risk. Our game was tested on 20 adults to validate the emotion recognition system, and then on 17 children of the primary school to assess usability and test the constructed models. The emotion recognition system achieved an accuracy of 0.78 for adults and 0.45 for children, while the machine learning model predicted seven emotions in children with an accuracy of 0.50, suggesting the potential for eliminating the need for calibration. The model also obtained good results in predicting valence and arousal values. The attention model showed excellent validation scores (accuracy: 0.94), indicating the possibility of extending it to a larger cohort. The System Usability Score was excellent (85.0), and children found the game enjoyable, making it a promising tool for ASD and ADHD identification. Â© 2024 Elsevier B.V., All rights reserved.</t>
        </is>
      </c>
      <c r="G92" s="23" t="inlineStr">
        <is>
          <t>Multimodal</t>
        </is>
      </c>
      <c r="H92" s="23" t="inlineStr">
        <is>
          <t>Video, Behavioral data</t>
        </is>
      </c>
      <c r="I92" s="23" t="inlineStr">
        <is>
          <t>Behavioral &amp; Motor</t>
        </is>
      </c>
      <c r="J92" s="23" t="inlineStr">
        <is>
          <t>Machine Learning: Random Forest (for emotion recognition) and SVM (for attention/ADHD risk classification)</t>
        </is>
      </c>
      <c r="K92" s="23" t="inlineStr">
        <is>
          <t>Traditional Machine Learning</t>
        </is>
      </c>
      <c r="L92" s="23" t="n"/>
      <c r="M92" s="23" t="n"/>
      <c r="N92" s="23" t="n"/>
      <c r="O92" s="23" t="n"/>
      <c r="P92" s="23" t="n"/>
      <c r="Q92" s="23" t="n"/>
      <c r="R92" s="23" t="n"/>
      <c r="S92" s="24" t="n">
        <v>0.9399999999999999</v>
      </c>
      <c r="T92" s="24" t="n"/>
      <c r="U92" s="55" t="inlineStr">
        <is>
          <t>EXCLUDE</t>
        </is>
      </c>
      <c r="V92" s="23" t="inlineStr">
        <is>
          <t>Factor 4 (Data Quality - Sample Size): The study only tested 17 children. A sample size this small (N &lt; 50) makes the high accuracy metrics statistically fragile and prone to severe overfitting, making it unsuitable for a critical review of robust diagnostic systems</t>
        </is>
      </c>
      <c r="W92" s="23" t="inlineStr">
        <is>
          <t>Low Sample Size</t>
        </is>
      </c>
      <c r="X92" s="23" t="n"/>
      <c r="Y92" s="23" t="n"/>
      <c r="Z92" s="23" t="n"/>
      <c r="AA92" s="23" t="n"/>
      <c r="AB92" s="23" t="n"/>
      <c r="AC92" s="23" t="n"/>
    </row>
    <row r="93">
      <c r="A93" s="25" t="inlineStr">
        <is>
          <t>High Dimensional Convolutional Neural Network for EEG Connectivity-Based Diagnosis of ADHD</t>
        </is>
      </c>
      <c r="B93" s="25" t="n">
        <v>2022</v>
      </c>
      <c r="C93" s="25" t="inlineStr">
        <is>
          <t>No</t>
        </is>
      </c>
      <c r="D93" s="25" t="inlineStr">
        <is>
          <t>No</t>
        </is>
      </c>
      <c r="E93" s="25" t="inlineStr">
        <is>
          <t>10.31661/jbpe.v0i0.2108-1380</t>
        </is>
      </c>
      <c r="F93" s="25" t="inlineStr">
        <is>
          <t>Background: Attention-deficit/hyperactivity disorder (ADHD) is a common neu-rodevelopmental disorder in children and adults and its early detection is effective in the successful treatment of children. Electroencephalography (EEG) has been widely used for classifying ADHD and normal children. In recent years, deep learning leads to more accurate classification. Objective: This study aims to adapt convolutional neural networks (CNNs) for classifying ADHD and normal children based on the connectivity measure of their EEG signals. Material and Methods: In this experimental study, the dataset consisted of 61 ADHD and 60 normal children from which 13021 epochs were extracted as in-put for model training and evaluation. Synchronization likelihood (SL) and wavelet coherence (WC) were considered connectivity measures. The neighborhood between EEG channels was arranged in a two-dimensional matrix for better representation. Four-dimensional (4D) and six-dimensional (6D) connectivity tensors were composed as model inputs. Two architectures were developed, one 4D and 6D CNN for SL and WC-based diagnosis of ADHD, respectively. Results: A 5-fold cross-validation was utilized to assess developed models. The average accuracy of 98.56% for 4D CNN and 98.85% for 6D CNN in epoch-based classification were obtained. In the case of subject-based classification, the accuracy was 99.17% for both models. Conclusion: Based on the evaluation metrics of the proposed models, ADHD children can be diagnosed and ADHD and normal children can be successfully distin-guished. Â© 2022 Elsevier B.V., All rights reserved.</t>
        </is>
      </c>
      <c r="G93" s="25" t="inlineStr">
        <is>
          <t>Unimodal</t>
        </is>
      </c>
      <c r="H93" s="25" t="inlineStr">
        <is>
          <t>EEG</t>
        </is>
      </c>
      <c r="I93" s="25" t="inlineStr">
        <is>
          <t>Electrophysiological (Bio-Signals)</t>
        </is>
      </c>
      <c r="J93" s="25" t="inlineStr">
        <is>
          <t>Deep Learning (4D/6D CNN)</t>
        </is>
      </c>
      <c r="K93" s="25" t="inlineStr">
        <is>
          <t>Deep Learning (CNNs)</t>
        </is>
      </c>
      <c r="L93" s="25" t="n">
        <v>121</v>
      </c>
      <c r="M93" s="25" t="inlineStr">
        <is>
          <t>IEEE Dataport</t>
        </is>
      </c>
      <c r="N93" s="25" t="inlineStr">
        <is>
          <t>61 children with ADHD and 60 healthy control children (males and females, aged 7–12 years)</t>
        </is>
      </c>
      <c r="O93" s="25" t="inlineStr">
        <is>
          <t>Final analysis included 121 subjects (61 ADHD, 60 controls)</t>
        </is>
      </c>
      <c r="P93" s="25" t="inlineStr">
        <is>
          <t>Fold Cross-Validation</t>
        </is>
      </c>
      <c r="Q93" s="25" t="inlineStr">
        <is>
          <t>5-fold cross-validation</t>
        </is>
      </c>
      <c r="R93" s="25" t="inlineStr">
        <is>
          <t>The study notes that while high accuracy was achieved, future work is needed to explore neural source-space methods in combination with the proposed approach</t>
        </is>
      </c>
      <c r="S93" s="29" t="n">
        <v>0.9917</v>
      </c>
      <c r="T93" s="29" t="inlineStr">
        <is>
          <t>The study utilizes a novel approach by arranging EEG connectivity measures (Synchronization Likelihood and Wavelet Coherence) into high-dimensional (4D and 6D) tensors to better represent adjacent channel connectivity, significantly outperforming traditional 1D arrangements</t>
        </is>
      </c>
      <c r="U93" s="54" t="inlineStr">
        <is>
          <t>INCLUDE</t>
        </is>
      </c>
      <c r="V93" s="25" t="inlineStr">
        <is>
          <t>Lack of XAI. The paper focuses entirely on architecture and accuracy metrics. It does not employ XAI techniques (like Grad-CAM or Layer-wise Relevance Propagation) to explain why the CNN made decisions. N=121</t>
        </is>
      </c>
      <c r="W93" s="25" t="inlineStr">
        <is>
          <t>No XAI</t>
        </is>
      </c>
      <c r="X93" s="25" t="inlineStr">
        <is>
          <t>INCLUDE</t>
        </is>
      </c>
      <c r="Y93" s="25" t="n"/>
      <c r="Z93" s="25" t="inlineStr">
        <is>
          <t>Tehran, Iran (Baqiyatallah University of Medical Sciences)</t>
        </is>
      </c>
      <c r="AA93" s="25" t="n"/>
      <c r="AB93" s="25" t="inlineStr">
        <is>
          <t>Detailed</t>
        </is>
      </c>
      <c r="AC93" s="25" t="inlineStr">
        <is>
          <t>Leakage</t>
        </is>
      </c>
      <c r="AD93" t="inlineStr">
        <is>
          <t>Mafi M, Radfar S.</t>
        </is>
      </c>
      <c r="AE93" t="inlineStr">
        <is>
          <t>Not reported</t>
        </is>
      </c>
      <c r="AF93" t="inlineStr">
        <is>
          <t>Gold OA (JBPE - open access)</t>
        </is>
      </c>
      <c r="AG93" t="inlineStr">
        <is>
          <t>Not reported</t>
        </is>
      </c>
      <c r="AH93" t="inlineStr">
        <is>
          <t>Not reported</t>
        </is>
      </c>
      <c r="AI93" t="inlineStr">
        <is>
          <t>See population details</t>
        </is>
      </c>
      <c r="AJ93" t="inlineStr">
        <is>
          <t>See population details</t>
        </is>
      </c>
      <c r="AK93" t="inlineStr">
        <is>
          <t>Not reported</t>
        </is>
      </c>
      <c r="AL93" t="inlineStr">
        <is>
          <t>Not reported</t>
        </is>
      </c>
      <c r="AM93" t="inlineStr">
        <is>
          <t>Not reported</t>
        </is>
      </c>
      <c r="AN93" t="inlineStr">
        <is>
          <t>All/Not specified</t>
        </is>
      </c>
      <c r="AO93" t="inlineStr">
        <is>
          <t>Not reported</t>
        </is>
      </c>
      <c r="AP93" t="inlineStr">
        <is>
          <t>Not reported</t>
        </is>
      </c>
      <c r="AQ93" t="inlineStr">
        <is>
          <t>Not specified</t>
        </is>
      </c>
      <c r="AR93" t="inlineStr">
        <is>
          <t>IEEE Dataport</t>
        </is>
      </c>
      <c r="AS93" t="inlineStr">
        <is>
          <t>Deep Learning (4D/6D CNN)</t>
        </is>
      </c>
      <c r="AT93" t="inlineStr">
        <is>
          <t>Wavelet Transform; Graph Features</t>
        </is>
      </c>
      <c r="AU93" t="inlineStr">
        <is>
          <t>ICA</t>
        </is>
      </c>
      <c r="AV93" t="inlineStr">
        <is>
          <t>Not reported</t>
        </is>
      </c>
      <c r="AW93" t="inlineStr">
        <is>
          <t>5-fold CV</t>
        </is>
      </c>
      <c r="AX93" t="inlineStr">
        <is>
          <t>5</t>
        </is>
      </c>
      <c r="AY93" t="inlineStr">
        <is>
          <t>Not reported</t>
        </is>
      </c>
      <c r="AZ93" t="inlineStr">
        <is>
          <t>Not reported</t>
        </is>
      </c>
      <c r="BA93" t="inlineStr">
        <is>
          <t>Not reported</t>
        </is>
      </c>
      <c r="BB93" t="inlineStr">
        <is>
          <t>99.17</t>
        </is>
      </c>
      <c r="BC93" t="inlineStr">
        <is>
          <t>Not reported</t>
        </is>
      </c>
      <c r="BD93" t="inlineStr">
        <is>
          <t>Not reported</t>
        </is>
      </c>
      <c r="BE93" t="inlineStr">
        <is>
          <t>Not reported</t>
        </is>
      </c>
      <c r="BF93" t="inlineStr">
        <is>
          <t>Not reported</t>
        </is>
      </c>
      <c r="BG93" t="inlineStr">
        <is>
          <t>Acc=99.17% (Cross-Validation)</t>
        </is>
      </c>
      <c r="BH93" t="inlineStr">
        <is>
          <t>Cross-Validation</t>
        </is>
      </c>
      <c r="BI93" t="inlineStr">
        <is>
          <t>None reported</t>
        </is>
      </c>
      <c r="BJ93" t="inlineStr">
        <is>
          <t>No</t>
        </is>
      </c>
      <c r="BK93" t="inlineStr">
        <is>
          <t>Not reported</t>
        </is>
      </c>
      <c r="BL93" t="inlineStr">
        <is>
          <t>Not reported</t>
        </is>
      </c>
      <c r="BM93" t="inlineStr">
        <is>
          <t>Partial (1 metric only)</t>
        </is>
      </c>
      <c r="BN93" t="inlineStr">
        <is>
          <t>None - Passes all criteria</t>
        </is>
      </c>
      <c r="BO93" t="inlineStr">
        <is>
          <t>N/A</t>
        </is>
      </c>
      <c r="BP93" t="inlineStr">
        <is>
          <t>None</t>
        </is>
      </c>
    </row>
    <row r="94">
      <c r="A94" s="23" t="inlineStr">
        <is>
          <t>Predicting Children with ADHD Using Behavioral Activity: A Machine Learning Analysis</t>
        </is>
      </c>
      <c r="B94" s="23" t="n">
        <v>2022</v>
      </c>
      <c r="C94" s="23" t="inlineStr">
        <is>
          <t>No</t>
        </is>
      </c>
      <c r="D94" s="23" t="inlineStr">
        <is>
          <t>No</t>
        </is>
      </c>
      <c r="E94" s="23" t="inlineStr">
        <is>
          <t>10.3390/app12052737</t>
        </is>
      </c>
      <c r="F94" s="23" t="inlineStr">
        <is>
          <t>Attention deficit hyperactivity disorder (ADHD) is one of childhoodâ€™s most frequent neurobehavioral disorders. The purpose of this study is to: (i) extract the most prominent risk factors for children with ADHD; and (ii) propose a machine learning (ML)-based approach to classify children as either having ADHD or healthy. We extracted the data of 45,779 children aged 3â€“17 years from the 2018â€“2019 National Survey of Childrenâ€™s Health (NSCH, 2018â€“2019). About 5218 (11.4%) of children were ADHD, and the rest of the children were healthy. Since the class label is highly imbalanced, we adopted a combination of oversampling and undersampling approaches to make a balanced class label. We adopted logistic regression (LR) to extract the significant factors for children with ADHD based on p-values (&lt;0.05). Eight ML-based classifiers such as random forest (RF), NaÃ¯ve Bayes (NB), decision tree (DT), XGBoost, k-nearest neighborhood (KNN), multilayer perceptron (MLP), support vector machine (SVM), and 1-dimensional convolution neural network (1D CNN) were adopted for the prediction of children with ADHD. The average age of the children with ADHD was 12.4 Â± 3.4 years. Our findings showed that RF-based classifier provided the highest classification accuracy of 85.5%, sensitivity of 84.4%, specificity of 86.4%, and an AUC of 0.94. This study illustrated that LR with RF-based system could provide excellent accuracy for classifying and predicting children with ADHD. This system will be helpful for early detection and diagnosis of ADHD. Â© 2022 Elsevier B.V., All rights reserved.</t>
        </is>
      </c>
      <c r="G94" s="23" t="inlineStr">
        <is>
          <t>Unimodal</t>
        </is>
      </c>
      <c r="H94" s="23" t="inlineStr">
        <is>
          <t>Clinical/Survey (NSCH 2018-2019 data)</t>
        </is>
      </c>
      <c r="I94" s="23" t="inlineStr">
        <is>
          <t>Clinical &amp; Demographics</t>
        </is>
      </c>
      <c r="J94" s="23" t="inlineStr">
        <is>
          <t>Machine Learning (RF, SVM, MLP, etc.)</t>
        </is>
      </c>
      <c r="K94" s="23" t="inlineStr">
        <is>
          <t>Traditional Machine Learning</t>
        </is>
      </c>
      <c r="L94" s="30" t="n">
        <v>45779</v>
      </c>
      <c r="M94" s="23" t="inlineStr">
        <is>
          <t>2018–2019 National Survey of Children's Health (NSCH)</t>
        </is>
      </c>
      <c r="N94" s="23" t="inlineStr">
        <is>
          <t>5,218 children with ADHD and 40,561 healthy children (aged 3–17 years)</t>
        </is>
      </c>
      <c r="O94" s="23" t="inlineStr">
        <is>
          <t>Verified. Final analysis included 45,779 participants after excluding missing or unusual observations from the initial 56,006 enrolled.</t>
        </is>
      </c>
      <c r="P94" s="23" t="inlineStr">
        <is>
          <t>Fold Cross-Validation</t>
        </is>
      </c>
      <c r="Q94" s="23" t="inlineStr">
        <is>
          <t>10-fold cross-validation with grid search for hyperparameter optimization</t>
        </is>
      </c>
      <c r="R94" s="23" t="inlineStr">
        <is>
          <t>The dataset was highly imbalanced (1:9 ratio), requiring oversampling and undersampling techniques to balance classes before training</t>
        </is>
      </c>
      <c r="S94" s="28" t="n">
        <v>0.855</v>
      </c>
      <c r="T94" s="28" t="inlineStr">
        <is>
          <t>The study utilizes large-scale behavioral data to identify significant risk factors (e.g., male sex, anxiety, and depression) and demonstrates that behavioral activity can be a strong predictor for ADHD diagnosis when analyzed via ML.</t>
        </is>
      </c>
      <c r="U94" s="54" t="inlineStr">
        <is>
          <t>INCLUDE</t>
        </is>
      </c>
      <c r="V94" s="23" t="inlineStr">
        <is>
          <t>High Quality. Massive sample size (N=45,779). XAI: Uses Logistic Regression to identify and rank specific risk factors (Odds Ratios), providing strong interpretability.</t>
        </is>
      </c>
      <c r="W94" s="23" t="inlineStr">
        <is>
          <t>High Quality: Meets Wit the Selection Criteria</t>
        </is>
      </c>
      <c r="X94" s="23" t="inlineStr">
        <is>
          <t>INCLUDE</t>
        </is>
      </c>
      <c r="Y94" s="23" t="n"/>
      <c r="Z94" s="23" t="inlineStr">
        <is>
          <t>Aizuwakamatsu, Japan (The University of Aizu)</t>
        </is>
      </c>
      <c r="AA94" s="23" t="n"/>
      <c r="AB94" s="23" t="inlineStr">
        <is>
          <t>Detailed</t>
        </is>
      </c>
      <c r="AC94" s="23" t="inlineStr">
        <is>
          <t>No Leakage</t>
        </is>
      </c>
      <c r="AD94" t="inlineStr">
        <is>
          <t>Maniruzzaman, M; Shin, J; Hasan, MA</t>
        </is>
      </c>
      <c r="AE94" t="inlineStr">
        <is>
          <t>Not reported</t>
        </is>
      </c>
      <c r="AF94" t="inlineStr">
        <is>
          <t>Gold OA (MDPI Applied Sciences)</t>
        </is>
      </c>
      <c r="AG94" t="inlineStr">
        <is>
          <t>Not reported</t>
        </is>
      </c>
      <c r="AH94" t="inlineStr">
        <is>
          <t>Research</t>
        </is>
      </c>
      <c r="AI94" t="inlineStr">
        <is>
          <t>See population details</t>
        </is>
      </c>
      <c r="AJ94" t="inlineStr">
        <is>
          <t>See population details</t>
        </is>
      </c>
      <c r="AK94" t="inlineStr">
        <is>
          <t>Not reported</t>
        </is>
      </c>
      <c r="AL94" t="inlineStr">
        <is>
          <t>Not reported</t>
        </is>
      </c>
      <c r="AM94" t="inlineStr">
        <is>
          <t>Not reported</t>
        </is>
      </c>
      <c r="AN94" t="inlineStr">
        <is>
          <t>All/Not specified</t>
        </is>
      </c>
      <c r="AO94" t="inlineStr">
        <is>
          <t>Not reported</t>
        </is>
      </c>
      <c r="AP94" t="inlineStr">
        <is>
          <t>Not reported</t>
        </is>
      </c>
      <c r="AQ94" t="inlineStr">
        <is>
          <t>Not specified</t>
        </is>
      </c>
      <c r="AR94" t="inlineStr">
        <is>
          <t>2018–2019 National Survey of Children's Health (NSCH)</t>
        </is>
      </c>
      <c r="AS94" t="inlineStr">
        <is>
          <t>Machine Learning (RF, SVM, MLP, etc.)</t>
        </is>
      </c>
      <c r="AT94" t="inlineStr">
        <is>
          <t>See abstract</t>
        </is>
      </c>
      <c r="AU94" t="inlineStr">
        <is>
          <t>ICA</t>
        </is>
      </c>
      <c r="AV94" t="inlineStr">
        <is>
          <t>Not reported</t>
        </is>
      </c>
      <c r="AW94" t="inlineStr">
        <is>
          <t>10-fold CV</t>
        </is>
      </c>
      <c r="AX94" t="inlineStr">
        <is>
          <t>10</t>
        </is>
      </c>
      <c r="AY94" t="inlineStr">
        <is>
          <t>Not reported</t>
        </is>
      </c>
      <c r="AZ94" t="inlineStr">
        <is>
          <t>Not reported</t>
        </is>
      </c>
      <c r="BA94" t="inlineStr">
        <is>
          <t>Not reported</t>
        </is>
      </c>
      <c r="BB94" t="inlineStr">
        <is>
          <t>85.5</t>
        </is>
      </c>
      <c r="BC94" t="inlineStr">
        <is>
          <t>84.4</t>
        </is>
      </c>
      <c r="BD94" t="inlineStr">
        <is>
          <t>86.4</t>
        </is>
      </c>
      <c r="BE94" t="inlineStr">
        <is>
          <t>Not reported</t>
        </is>
      </c>
      <c r="BF94" t="inlineStr">
        <is>
          <t>0.94</t>
        </is>
      </c>
      <c r="BG94" t="inlineStr">
        <is>
          <t>AUC=0.94 (Cross-Validation)</t>
        </is>
      </c>
      <c r="BH94" t="inlineStr">
        <is>
          <t>Cross-Validation</t>
        </is>
      </c>
      <c r="BI94" t="inlineStr">
        <is>
          <t>None reported</t>
        </is>
      </c>
      <c r="BJ94" t="inlineStr">
        <is>
          <t>No</t>
        </is>
      </c>
      <c r="BK94" t="inlineStr">
        <is>
          <t>Not reported</t>
        </is>
      </c>
      <c r="BL94" t="inlineStr">
        <is>
          <t>Oversampling; Undersampling; Balanced classes</t>
        </is>
      </c>
      <c r="BM94" t="inlineStr">
        <is>
          <t>Adequate</t>
        </is>
      </c>
      <c r="BN94" t="inlineStr">
        <is>
          <t>None - Passes all criteria</t>
        </is>
      </c>
      <c r="BO94" t="inlineStr">
        <is>
          <t>N/A</t>
        </is>
      </c>
      <c r="BP94" t="inlineStr">
        <is>
          <t>None</t>
        </is>
      </c>
    </row>
    <row r="95">
      <c r="A95" s="25" t="inlineStr">
        <is>
          <t>Developmental coordination disorder subtypes in children: An unsupervised clustering</t>
        </is>
      </c>
      <c r="B95" s="25" t="n">
        <v>2023</v>
      </c>
      <c r="C95" s="25" t="inlineStr">
        <is>
          <t>No</t>
        </is>
      </c>
      <c r="D95" s="25" t="inlineStr">
        <is>
          <t>No</t>
        </is>
      </c>
      <c r="E95" s="25" t="inlineStr">
        <is>
          <t>10.1111/dmcn.15563</t>
        </is>
      </c>
      <c r="F95" s="25" t="inlineStr">
        <is>
          <t>Aim: To identify subtypes of developmental coordination disorder (DCD) in children. Method: Children with DCD diagnosed through comprehensive evaluation at Robert-DebrÃ© Children's University Hospital (Paris, France) were consecutively enrolled from February 2017 to March 2020. We performed an unsupervised hierarchical clustering based on principal component analysis using a large set of variables encompassing cognitive, motor, and visuospatial scores (Wechsler Intelligence Scale for Children, Fifth Edition; Developmental Neuropsychological Assessment, Second Edition; Movement Assessment Battery for Children, Second Edition). Results: One hundred and sixty-four children with DCD were enrolled (median age 10 years 3 months; male:female ratio 5.56:1). We identified distinct subgroups with mixed visuospatial and gestural disorders, or with pure gestural disorders that predominantly impaired either speed or precision. Associated neurodevelopmental disorders, such as attention-deficit/hyperactivity disorder, did not influence the results of the clustering. Importantly, we identified a subgroup of children with marked visuospatial impairment with the lowest scores in almost all of the evaluated domains, and the poorest school performance. Interpretation: The classification of DCD into distinct subgroups could be indicative of prognosis and provide critical information to guide patient management, taking into account the child's neuropsychological profile. Beyond this clinical interest, our findings also provide a relevant framework with homogeneous subgroups of patients for research on the pathogenesis of DCD. What this paper adds: Unsupervised hierarchical clustering identified four subgroups of children with developmental coordination disorder. Two subgroups had combined visuospatial/gestural difficulties, and two had pure gestural disorders. Severe visuospatial impairment was associated with poor performance in most domains including school. Difficulties in the gestural-only clusters were predominantly either gestural precision or speed. Â© 2023 Elsevier B.V., All rights reserved.</t>
        </is>
      </c>
      <c r="G95" s="25" t="inlineStr">
        <is>
          <t>Unimodal</t>
        </is>
      </c>
      <c r="H95" s="25" t="inlineStr">
        <is>
          <t>Clinical/Neuropsychological</t>
        </is>
      </c>
      <c r="I95" s="25" t="inlineStr">
        <is>
          <t>Clinical &amp; Demographics</t>
        </is>
      </c>
      <c r="J95" s="25" t="inlineStr">
        <is>
          <t>Unsupervised ML: Hierarchical Clustering, PCA</t>
        </is>
      </c>
      <c r="K95" s="25" t="inlineStr">
        <is>
          <t>Unsupervised / Clustering</t>
        </is>
      </c>
      <c r="L95" s="25" t="n"/>
      <c r="M95" s="25" t="n"/>
      <c r="N95" s="25" t="n"/>
      <c r="O95" s="25" t="n"/>
      <c r="P95" s="25" t="n"/>
      <c r="Q95" s="25" t="n"/>
      <c r="R95" s="25" t="n"/>
      <c r="S95" s="25" t="inlineStr">
        <is>
          <t>n.a</t>
        </is>
      </c>
      <c r="T95" s="25" t="n"/>
      <c r="U95" s="55" t="inlineStr">
        <is>
          <t>EXCLUDE</t>
        </is>
      </c>
      <c r="V95" s="25" t="inlineStr">
        <is>
          <t>Wrong Target: The study focuses on subtyping Developmental Coordination Disorder (DCD). ADHD is present as a comorbidity (51%), but the goal is not ADHD diagnosis. Also, it uses unsupervised learning, which falls outside the typical "diagnosis/classification" scope of this review.</t>
        </is>
      </c>
      <c r="W95" s="25" t="inlineStr">
        <is>
          <t>Different Task from Diagnosis</t>
        </is>
      </c>
      <c r="X95" s="25" t="n"/>
      <c r="Y95" s="25" t="n"/>
      <c r="Z95" s="25" t="n"/>
      <c r="AA95" s="25" t="n"/>
      <c r="AB95" s="25" t="n"/>
      <c r="AC95" s="25" t="n"/>
    </row>
    <row r="96">
      <c r="A96" s="23" t="inlineStr">
        <is>
          <t>Questionnaire-based computational screening of adult ADHD</t>
        </is>
      </c>
      <c r="B96" s="23" t="n">
        <v>2022</v>
      </c>
      <c r="C96" s="23" t="inlineStr">
        <is>
          <t>No</t>
        </is>
      </c>
      <c r="D96" s="23" t="inlineStr">
        <is>
          <t>No</t>
        </is>
      </c>
      <c r="E96" s="23" t="inlineStr">
        <is>
          <t>10.1186/s12888-022-04048-1</t>
        </is>
      </c>
      <c r="F96" s="23" t="inlineStr">
        <is>
          <t>Background: ADHD is classically seen as a childhood disease, although it persists in one out of two cases in adults. The diagnosis is based on a long and multidisciplinary process, involving different health professionals, leading to an under-diagnosis of adult ADHD individuals. We therefore present a psychometric screening scale for the identification of adult ADHD which could be used both in clinical and experimental settings. Method: We designed the scale from the DSM-5 and administered it to n = 110 control individuals and n = 110 ADHD individuals. The number of items was reduced using multiple regression procedures. We then performed factorial analyses and a machine learning assessment of the predictive power of the scale in comparison with other clinical scales measuring common ADHD comorbidities. Results: Internal consistency coefficients were calculated satisfactorily for TRAQ10, with Cronbachâ€™s alpha measured at.9. The 2-factor model tested was confirmed, a high correlation between the items and their belonging factor. Finally, a machine-learning analysis showed that classification algorithms could identify subjectsâ€™ group membership with high accuracy, statistically superior to the performances obtained using comorbidity scales. Conclusions: The scale showed sufficient performance for its use in clinical and experimental settings for hypothesis testing or screening purpose, although its generalizability is limited by the age and gender biases present in the data analyzed. Â© 2022 Elsevier B.V., All rights reserved.</t>
        </is>
      </c>
      <c r="G96" s="23" t="inlineStr">
        <is>
          <t>Unimodal</t>
        </is>
      </c>
      <c r="H96" s="23" t="inlineStr">
        <is>
          <t>Clinical Questionnaire (TRAQ10)</t>
        </is>
      </c>
      <c r="I96" s="23" t="inlineStr">
        <is>
          <t>Clinical &amp; Demographics</t>
        </is>
      </c>
      <c r="J96" s="23" t="inlineStr">
        <is>
          <t>Machine Learning: XGBoost</t>
        </is>
      </c>
      <c r="K96" s="23" t="inlineStr">
        <is>
          <t>Ensemble Learning</t>
        </is>
      </c>
      <c r="L96" s="23" t="n">
        <v>220</v>
      </c>
      <c r="M96" s="23" t="inlineStr">
        <is>
          <t>Random sampling from the general French population via social networks (anonymous voluntary contributions)</t>
        </is>
      </c>
      <c r="N96" s="23" t="inlineStr">
        <is>
          <t>110 adults with ADHD and 110 control individuals</t>
        </is>
      </c>
      <c r="O96" s="23" t="inlineStr">
        <is>
          <t>Verified. The study included 220 adults (110 ADHD, 110 controls), and all measures were available for all subjects</t>
        </is>
      </c>
      <c r="P96" s="23" t="inlineStr">
        <is>
          <t>Fold Cross-Validation</t>
        </is>
      </c>
      <c r="Q96" s="23" t="inlineStr">
        <is>
          <t>10-fold cross-validation with grid search for hyperparameter tuning</t>
        </is>
      </c>
      <c r="R96" s="23" t="inlineStr">
        <is>
          <t>Generalizability is limited by age and gender biases present in the analyzed data</t>
        </is>
      </c>
      <c r="S96" s="24" t="n">
        <v>0.98</v>
      </c>
      <c r="T96" s="24" t="inlineStr">
        <is>
          <t>The study developed a French-validated, 10-item self-report scale (TRAQ10) based on DSM-5 criteria, providing an automated screening model that uses personal pronouns ("I") to increase subject immersion and diagnostic reliability</t>
        </is>
      </c>
      <c r="U96" s="54" t="inlineStr">
        <is>
          <t>INCLUDE</t>
        </is>
      </c>
      <c r="V96" s="23" t="inlineStr">
        <is>
          <t>Strong ML Baseline. Good sample size (N=220). Demonstrates high performance using Gradient Boosting on structured clinical data.</t>
        </is>
      </c>
      <c r="W96" s="23" t="inlineStr">
        <is>
          <t>High Quality: Meets Wit the Selection Criteria</t>
        </is>
      </c>
      <c r="X96" s="23" t="inlineStr">
        <is>
          <t>INCLUDE</t>
        </is>
      </c>
      <c r="Y96" s="23" t="n"/>
      <c r="Z96" s="23" t="inlineStr">
        <is>
          <t>Nancy, France (Lorraine University)</t>
        </is>
      </c>
      <c r="AA96" s="23" t="n"/>
      <c r="AB96" s="23" t="inlineStr">
        <is>
          <t>Detailed</t>
        </is>
      </c>
      <c r="AC96" s="23" t="inlineStr">
        <is>
          <t>No Leakage</t>
        </is>
      </c>
      <c r="AD96" t="inlineStr">
        <is>
          <t>Trognon, A; Richard, M</t>
        </is>
      </c>
      <c r="AE96" t="inlineStr">
        <is>
          <t>Not reported</t>
        </is>
      </c>
      <c r="AF96" t="inlineStr">
        <is>
          <t>Gold OA (BioMedCentral Psychiatry)</t>
        </is>
      </c>
      <c r="AG96" t="inlineStr">
        <is>
          <t>Not reported</t>
        </is>
      </c>
      <c r="AH96" t="inlineStr">
        <is>
          <t>Clinical</t>
        </is>
      </c>
      <c r="AI96" t="inlineStr">
        <is>
          <t>See population details</t>
        </is>
      </c>
      <c r="AJ96" t="n">
        <v>110</v>
      </c>
      <c r="AK96" t="inlineStr">
        <is>
          <t>Not reported</t>
        </is>
      </c>
      <c r="AL96" t="inlineStr">
        <is>
          <t>Not reported</t>
        </is>
      </c>
      <c r="AM96" t="inlineStr">
        <is>
          <t>Not reported</t>
        </is>
      </c>
      <c r="AN96" t="inlineStr">
        <is>
          <t>All/Not specified</t>
        </is>
      </c>
      <c r="AO96" t="inlineStr">
        <is>
          <t>Comorbidities present (unspecified)</t>
        </is>
      </c>
      <c r="AP96" t="inlineStr">
        <is>
          <t>DSM-5</t>
        </is>
      </c>
      <c r="AQ96" t="inlineStr">
        <is>
          <t>Clinical Setting</t>
        </is>
      </c>
      <c r="AR96" t="inlineStr">
        <is>
          <t>Clinical Sample</t>
        </is>
      </c>
      <c r="AS96" t="inlineStr">
        <is>
          <t>Machine Learning: XGBoost</t>
        </is>
      </c>
      <c r="AT96" t="inlineStr">
        <is>
          <t>See abstract</t>
        </is>
      </c>
      <c r="AU96" t="inlineStr">
        <is>
          <t>ICA</t>
        </is>
      </c>
      <c r="AV96" t="inlineStr">
        <is>
          <t>Not reported</t>
        </is>
      </c>
      <c r="AW96" t="inlineStr">
        <is>
          <t>10-fold CV</t>
        </is>
      </c>
      <c r="AX96" t="inlineStr">
        <is>
          <t>10</t>
        </is>
      </c>
      <c r="AY96" t="inlineStr">
        <is>
          <t>Not reported</t>
        </is>
      </c>
      <c r="AZ96" t="inlineStr">
        <is>
          <t>Not reported</t>
        </is>
      </c>
      <c r="BA96" t="inlineStr">
        <is>
          <t>Not reported</t>
        </is>
      </c>
      <c r="BB96" t="inlineStr">
        <is>
          <t>Not reported</t>
        </is>
      </c>
      <c r="BC96" t="inlineStr">
        <is>
          <t>Not reported</t>
        </is>
      </c>
      <c r="BD96" t="inlineStr">
        <is>
          <t>Not reported</t>
        </is>
      </c>
      <c r="BE96" t="inlineStr">
        <is>
          <t>Not reported</t>
        </is>
      </c>
      <c r="BF96" t="inlineStr">
        <is>
          <t>Not reported</t>
        </is>
      </c>
      <c r="BG96" t="inlineStr">
        <is>
          <t>0.98 (Cross-Validation)</t>
        </is>
      </c>
      <c r="BH96" t="inlineStr">
        <is>
          <t>Cross-Validation</t>
        </is>
      </c>
      <c r="BI96" t="inlineStr">
        <is>
          <t>None reported</t>
        </is>
      </c>
      <c r="BJ96" t="inlineStr">
        <is>
          <t>No</t>
        </is>
      </c>
      <c r="BK96" t="inlineStr">
        <is>
          <t>Not reported</t>
        </is>
      </c>
      <c r="BL96" t="inlineStr">
        <is>
          <t>Not reported</t>
        </is>
      </c>
      <c r="BM96" t="inlineStr">
        <is>
          <t>Insufficient metrics reported</t>
        </is>
      </c>
      <c r="BN96" t="inlineStr">
        <is>
          <t>None - Passes all criteria</t>
        </is>
      </c>
      <c r="BO96" t="inlineStr">
        <is>
          <t>N/A</t>
        </is>
      </c>
      <c r="BP96" t="inlineStr">
        <is>
          <t>None</t>
        </is>
      </c>
    </row>
    <row r="97">
      <c r="A97" s="25" t="inlineStr">
        <is>
          <t>Diagnosis of ADHD using virtual reality and artificial intelligence: an exploratory study of clinical applications</t>
        </is>
      </c>
      <c r="B97" s="25" t="n">
        <v>2024</v>
      </c>
      <c r="C97" s="25" t="inlineStr">
        <is>
          <t>No</t>
        </is>
      </c>
      <c r="D97" s="25" t="inlineStr">
        <is>
          <t>No</t>
        </is>
      </c>
      <c r="E97" s="25" t="inlineStr">
        <is>
          <t>10.3389/fpsyt.2024.1383547</t>
        </is>
      </c>
      <c r="F97" s="25" t="inlineStr">
        <is>
          <t>Introduction: Diagnosis of Attention Deficit/Hyperactivity Disorder (ADHD) is based on clinical evaluation of symptoms by a psychiatrist, referencing results of psychological tests. When diagnosing ADHD, the childâ€™s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childrenâ€™s behavioral data in Virtual Reality using Artificial Intelligence. The purpose of this study was to explore the utility and safety of AttnKare-D for clinical application. 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 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 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 Â© 2024 Elsevier B.V., All rights reserved.</t>
        </is>
      </c>
      <c r="G97" s="25" t="inlineStr">
        <is>
          <t>Multimodal</t>
        </is>
      </c>
      <c r="H97" s="25" t="inlineStr">
        <is>
          <t>VR Behavioral Data</t>
        </is>
      </c>
      <c r="I97" s="25" t="inlineStr">
        <is>
          <t>Other</t>
        </is>
      </c>
      <c r="J97" s="25" t="inlineStr">
        <is>
          <t>CNN (Deep Learning)</t>
        </is>
      </c>
      <c r="K97" s="25" t="inlineStr">
        <is>
          <t>Deep Learning (CNNs)</t>
        </is>
      </c>
      <c r="L97" s="25" t="n"/>
      <c r="M97" s="25" t="n"/>
      <c r="N97" s="25" t="n"/>
      <c r="O97" s="25" t="n"/>
      <c r="P97" s="25" t="n"/>
      <c r="Q97" s="25" t="n"/>
      <c r="R97" s="25" t="n"/>
      <c r="S97" s="29" t="n">
        <v>0.893</v>
      </c>
      <c r="T97" s="29" t="n"/>
      <c r="U97" s="55" t="inlineStr">
        <is>
          <t>EXCLUDE</t>
        </is>
      </c>
      <c r="V97" s="25" t="inlineStr">
        <is>
          <t>Sample Size: The total sample size is N=21. This is statistically insufficient for a systematic review and prone to overfitting, failing the N &gt; 50 criterion. 12</t>
        </is>
      </c>
      <c r="W97" s="25" t="inlineStr">
        <is>
          <t>Low Sample Size</t>
        </is>
      </c>
      <c r="X97" s="25" t="n"/>
      <c r="Y97" s="25" t="n"/>
      <c r="Z97" s="25" t="n"/>
      <c r="AA97" s="25" t="n"/>
      <c r="AB97" s="25" t="n"/>
      <c r="AC97" s="25" t="n"/>
    </row>
    <row r="98">
      <c r="A98" s="23" t="inlineStr">
        <is>
          <t>Striatal connectopic maps link to functional domains across psychiatric disorders</t>
        </is>
      </c>
      <c r="B98" s="23" t="n">
        <v>2022</v>
      </c>
      <c r="C98" s="23" t="inlineStr">
        <is>
          <t>No</t>
        </is>
      </c>
      <c r="D98" s="23" t="inlineStr">
        <is>
          <t>No</t>
        </is>
      </c>
      <c r="E98" s="23" t="inlineStr">
        <is>
          <t>10.1038/s41398-022-02273-6</t>
        </is>
      </c>
      <c r="F98" s="23" t="inlineStr">
        <is>
          <t>Transdiagnostic approaches to psychiatry have significant potential in overcoming the limitations of conventional diagnostic paradigms. However, while frameworks such as the Research Domain Criteria have garnered significant enthusiasm among researchers and clinicians from a theoretical angle, examples of how such an approach might translate in practice to understand the biological mechanisms underlying complex patterns of behaviors in realistic and heterogeneous populations have been sparse. In a richly phenotyped clinical sample (n = 186) specifically designed to capture the complex nature of heterogeneity and comorbidity within- and between stress- and neurodevelopmental disorders, we use exploratory factor analysis on a wide range of clinical questionnaires to identify four stable functional domains that transcend diagnosis and relate to negative valence, cognition, social functioning and inhibition/arousal before replicating them in an independent dataset (n = 188). We then use connectopic mapping to map inter-individual variation in fine-grained topographical organization of functional connectivity in the striatumâ€”a central hub in motor, cognitive, affective and reward-related brain circuitsâ€”and use multivariate machine learning (canonical correlation analysis) to show that these individualized topographic representations predict transdiagnostic functional domains out of sample (r = 0.20, p = 0.026). We propose that investigating psychiatric symptoms across disorders is a promising path to linking them to underlying biology, and can help bridge the gap between neuroscience and clinical psychiatry. Â© 2022 Elsevier B.V., All rights reserved.</t>
        </is>
      </c>
      <c r="G98" s="23" t="inlineStr">
        <is>
          <t>Multimodal</t>
        </is>
      </c>
      <c r="H98" s="23" t="inlineStr">
        <is>
          <t>fMRI (Imaging) + Clinical Behavioral Scores</t>
        </is>
      </c>
      <c r="I98" s="23" t="inlineStr">
        <is>
          <t>Neuroimaging</t>
        </is>
      </c>
      <c r="J98" s="23" t="inlineStr">
        <is>
          <t>Statistical/ML: Canonical Correlation Analysis (CCA) / Manifold Learning</t>
        </is>
      </c>
      <c r="K98" s="23" t="inlineStr">
        <is>
          <t>Other / Unspecified</t>
        </is>
      </c>
      <c r="L98" s="23" t="n">
        <v>186</v>
      </c>
      <c r="M98" s="23" t="inlineStr">
        <is>
          <t>The MIND-Set ("Measuring Integrated Novel Dimensions in Neurodevelopmental and Stress-related Mental Disorders") cohort</t>
        </is>
      </c>
      <c r="N98" s="23" t="inlineStr">
        <is>
          <t>Transdiagnostic sample including MDD, Anxiety, ADHD (n=73), and ASD</t>
        </is>
      </c>
      <c r="O98" s="23" t="inlineStr">
        <is>
          <t>Verified. Final neuroimaging analysis included 186 subjects after exclusions</t>
        </is>
      </c>
      <c r="P98" s="23" t="inlineStr">
        <is>
          <t>Canonical correlation analysis</t>
        </is>
      </c>
      <c r="Q98" s="23" t="inlineStr">
        <is>
          <t>Stability selection with penalized canonical correlation analysis (CCA)</t>
        </is>
      </c>
      <c r="R98" s="23" t="inlineStr">
        <is>
          <t>Relies on resting-state fMRI, which can be sensitive to head motion, and requires complex connectopic mapping that may exclude some subjects due to artifacts</t>
        </is>
      </c>
      <c r="S98" s="24" t="n">
        <v>0.2</v>
      </c>
      <c r="T98" s="24" t="inlineStr">
        <is>
          <t>Moving away from binary "ADHD vs. Control" labels, this study links specific biological brain maps (striatal gradients) to actual functional impairments like cognition and inhibition that span across multiple disorders</t>
        </is>
      </c>
      <c r="U98" s="54" t="inlineStr">
        <is>
          <t>INCLUDE</t>
        </is>
      </c>
      <c r="V98" s="23" t="inlineStr">
        <is>
          <t>Multimodal/Neuroscience. While CCA is statistical, it uses "Manifold Learning" (Connectopic mapping). Links biology (fMRI) to behavior (N=374). Relevant for the "Multimodal" aspect of your review.</t>
        </is>
      </c>
      <c r="W98" s="23" t="inlineStr">
        <is>
          <t>High Quality: Meets Wit the Selection Criteria</t>
        </is>
      </c>
      <c r="X98" s="23" t="inlineStr">
        <is>
          <t>INCLUDE</t>
        </is>
      </c>
      <c r="Y98" s="23" t="n"/>
      <c r="Z98" s="23" t="inlineStr">
        <is>
          <t>Nijmegen, The Netherlands.</t>
        </is>
      </c>
      <c r="AA98" s="23" t="n"/>
      <c r="AB98" s="23" t="inlineStr">
        <is>
          <t>Detailed</t>
        </is>
      </c>
      <c r="AC98" s="23" t="inlineStr">
        <is>
          <t>No Leakage</t>
        </is>
      </c>
      <c r="AD98" t="inlineStr">
        <is>
          <t>Mulders, PCR; van Eijndhoven, PFP; van Oort, J; Oldehinkel, M; Duyser, FA; Kist, JD; Collard, RM; Vrijsen, JN; Haak, KV; Beckmann, CF; Tendolkar, I; Marquand, AF</t>
        </is>
      </c>
      <c r="AE98" t="inlineStr">
        <is>
          <t>Not reported</t>
        </is>
      </c>
      <c r="AF98" t="inlineStr">
        <is>
          <t>Gold OA (Nature Translational Psychiatry)</t>
        </is>
      </c>
      <c r="AG98" t="inlineStr">
        <is>
          <t>Not reported</t>
        </is>
      </c>
      <c r="AH98" t="inlineStr">
        <is>
          <t>Clinical</t>
        </is>
      </c>
      <c r="AI98" t="inlineStr">
        <is>
          <t>See population details</t>
        </is>
      </c>
      <c r="AJ98" t="inlineStr">
        <is>
          <t>See population details</t>
        </is>
      </c>
      <c r="AK98" t="inlineStr">
        <is>
          <t>Not reported</t>
        </is>
      </c>
      <c r="AL98" t="inlineStr">
        <is>
          <t>Not reported</t>
        </is>
      </c>
      <c r="AM98" t="inlineStr">
        <is>
          <t>Not reported</t>
        </is>
      </c>
      <c r="AN98" t="inlineStr">
        <is>
          <t>All/Not specified</t>
        </is>
      </c>
      <c r="AO98" t="inlineStr">
        <is>
          <t>Comorbidities present (unspecified)</t>
        </is>
      </c>
      <c r="AP98" t="inlineStr">
        <is>
          <t>Not reported</t>
        </is>
      </c>
      <c r="AQ98" t="inlineStr">
        <is>
          <t>Clinical Setting</t>
        </is>
      </c>
      <c r="AR98" t="inlineStr">
        <is>
          <t>Clinical Sample</t>
        </is>
      </c>
      <c r="AS98" t="inlineStr">
        <is>
          <t>Statistical/ML: Canonical Correlation Analysis (CCA) / Manifold Learning</t>
        </is>
      </c>
      <c r="AT98" t="inlineStr">
        <is>
          <t>Functional Connectivity Matrix; Graph Features; Questionnaire/Rating Scale Scores</t>
        </is>
      </c>
      <c r="AU98" t="inlineStr">
        <is>
          <t>ICA</t>
        </is>
      </c>
      <c r="AV98" t="inlineStr">
        <is>
          <t>Not reported</t>
        </is>
      </c>
      <c r="AW98" t="inlineStr">
        <is>
          <t>Stability selection with penalized canonical correlation analysis (CCA)</t>
        </is>
      </c>
      <c r="AX98" t="inlineStr">
        <is>
          <t>Not reported</t>
        </is>
      </c>
      <c r="AY98" t="inlineStr">
        <is>
          <t>Not reported</t>
        </is>
      </c>
      <c r="AZ98" t="inlineStr">
        <is>
          <t>Not reported</t>
        </is>
      </c>
      <c r="BA98" t="inlineStr">
        <is>
          <t>Not reported</t>
        </is>
      </c>
      <c r="BB98" t="inlineStr">
        <is>
          <t>Not reported</t>
        </is>
      </c>
      <c r="BC98" t="inlineStr">
        <is>
          <t>Not reported</t>
        </is>
      </c>
      <c r="BD98" t="inlineStr">
        <is>
          <t>Not reported</t>
        </is>
      </c>
      <c r="BE98" t="inlineStr">
        <is>
          <t>Not reported</t>
        </is>
      </c>
      <c r="BF98" t="inlineStr">
        <is>
          <t>Not reported</t>
        </is>
      </c>
      <c r="BG98" t="inlineStr">
        <is>
          <t>0.2 (Cross-Validation)</t>
        </is>
      </c>
      <c r="BH98" t="inlineStr">
        <is>
          <t>Cross-Validation</t>
        </is>
      </c>
      <c r="BI98" t="inlineStr">
        <is>
          <t>None reported</t>
        </is>
      </c>
      <c r="BJ98" t="inlineStr">
        <is>
          <t>No</t>
        </is>
      </c>
      <c r="BK98" t="inlineStr">
        <is>
          <t>Not reported</t>
        </is>
      </c>
      <c r="BL98" t="inlineStr">
        <is>
          <t>Not reported</t>
        </is>
      </c>
      <c r="BM98" t="inlineStr">
        <is>
          <t>Insufficient metrics reported</t>
        </is>
      </c>
      <c r="BN98" t="inlineStr">
        <is>
          <t>None - Passes all criteria</t>
        </is>
      </c>
      <c r="BO98" t="inlineStr">
        <is>
          <t>N/A</t>
        </is>
      </c>
      <c r="BP98" t="inlineStr">
        <is>
          <t>None</t>
        </is>
      </c>
    </row>
    <row r="99">
      <c r="A99" s="25" t="inlineStr">
        <is>
          <t>Digital Detection of Attention and Distraction Behaviors</t>
        </is>
      </c>
      <c r="B99" s="25" t="n">
        <v>2024</v>
      </c>
      <c r="C99" s="25" t="inlineStr">
        <is>
          <t>No</t>
        </is>
      </c>
      <c r="D99" s="25" t="inlineStr">
        <is>
          <t>No</t>
        </is>
      </c>
      <c r="E99" s="25" t="inlineStr">
        <is>
          <t>10.1016/j.procs.2024.09.332</t>
        </is>
      </c>
      <c r="F99" s="25" t="inlineStr">
        <is>
          <t>Paying attention helps us learn, advance in our careers, and build successful relationships, but when it's compromised, achievement of any kind becomes far more challenging. Causes of not paying attention can range from common factors like sleep deprivation, stress, or a mood disorder to health difficulties such as ADHD, OCD, or a thyroid problem that affects concentrating. This work extracts paying attention and not paying attention behavior patterns in the context of learning. In early work, our study identified attention and distraction behaviors using gathered video recordings of online classes. The work found ten paying attention behaviors and six distracted behavior patterns. In this paper, we use computer vision techniques to extract features related to these behaviors. These features are distance between hand and face, pitch yaw roll, eye-to-camera distance, hand-to-camera distance, iris direction, gaze tracking, mouth aspect ratio, eye aspect ratio, distance between face and frame side, and facial landmark configuration. This research also applied three types of machine learning-logistic regression, decision trees, and random forest-and the accuracy rates were 79%, 86%, and 89%, respectively. This result is better than relying only on two extracted features in our previous work. Â© 2024 Elsevier B.V., All rights reserved.</t>
        </is>
      </c>
      <c r="G99" s="25" t="inlineStr">
        <is>
          <t>Unimodal</t>
        </is>
      </c>
      <c r="H99" s="25" t="inlineStr">
        <is>
          <t>Video (Computer Vision features)</t>
        </is>
      </c>
      <c r="I99" s="25" t="inlineStr">
        <is>
          <t>Behavioral &amp; Motor</t>
        </is>
      </c>
      <c r="J99" s="25" t="inlineStr">
        <is>
          <t>Logistic Regression, Decision Trees, Random Forest</t>
        </is>
      </c>
      <c r="K99" s="25" t="inlineStr">
        <is>
          <t>Traditional Machine Learning</t>
        </is>
      </c>
      <c r="L99" s="25" t="n"/>
      <c r="M99" s="25" t="n"/>
      <c r="N99" s="25" t="n"/>
      <c r="O99" s="25" t="n"/>
      <c r="P99" s="25" t="n"/>
      <c r="Q99" s="25" t="n"/>
      <c r="R99" s="25" t="n"/>
      <c r="S99" s="27" t="n">
        <v>0.89</v>
      </c>
      <c r="T99" s="27" t="n"/>
      <c r="U99" s="55" t="inlineStr">
        <is>
          <t>EXCLUDE</t>
        </is>
      </c>
      <c r="V99" s="25" t="inlineStr">
        <is>
          <t>Factor 3 (Sample Size) &amp; Population: The sample size is only 19. Additionally, the target is monitoring "Student Attention/Distraction" behaviors in online classes, not a clinical ADHD Diagnosis</t>
        </is>
      </c>
      <c r="W99" s="25" t="inlineStr">
        <is>
          <t>Low Sample Size</t>
        </is>
      </c>
      <c r="X99" s="25" t="n"/>
      <c r="Y99" s="25" t="n"/>
      <c r="Z99" s="25" t="n"/>
      <c r="AA99" s="25" t="n"/>
      <c r="AB99" s="25" t="n"/>
      <c r="AC99" s="25" t="n"/>
    </row>
    <row r="100">
      <c r="A100" s="23" t="inlineStr">
        <is>
          <t>Digitally Diagnosing Multiple Developmental Delays Using Crowdsourcing Fused With Machine Learning: Protocol for a Human-in-the-Loop Machine Learning Study</t>
        </is>
      </c>
      <c r="B100" s="23" t="n">
        <v>2024</v>
      </c>
      <c r="C100" s="23" t="inlineStr">
        <is>
          <t>No</t>
        </is>
      </c>
      <c r="D100" s="23" t="inlineStr">
        <is>
          <t>No</t>
        </is>
      </c>
      <c r="E100" s="23" t="inlineStr">
        <is>
          <t>10.2196/52205</t>
        </is>
      </c>
      <c r="F100" s="23" t="inlineStr">
        <is>
          <t>Background: A considerable number of minors in the United States are diagnosed with developmental or psychiatric conditions, potentially influenced by underdiagnosis factors such as cost, distance, and clinician availability. Despite the potential of digital phenotyping tools with machine learning (ML) approaches to expedite diagnoses and enhance diagnostic services for pediatric psychiatric conditions, existing methods face limitations because they use a limited set of social features for prediction tasks and focus on a single binary prediction, resulting in uncertain accuracies. Objective: This study aims to propose the development of a gamified web system for data collection, followed by a fusion of novel crowdsourcing algorithms with ML behavioral feature extraction approaches to simultaneously predict diagnoses of autism spectrum disorder and attention-deficit/hyperactivity disorder in a precise and specific manner. Methods: The proposed pipeline will consist of (1) gamified web applications to curate videos of social interactions adaptively based on the needs of the diagnostic system, (2) behavioral feature extraction techniques consisting of automated ML methods and novel crowdsourcing algorithms, and (3) the development of ML models that classify several conditions simultaneously and that adaptively request additional information based on uncertainties about the data. Results: A preliminary version of the web interface has been implemented, and a prior feature selection method has highlighted a core set of behavioral features that can be targeted through the proposed gamified approach. Conclusions: The prospect for high reward stems from the possibility of creating the first artificial intelligenceâ€“powered tool that can identify complex social behaviors well enough to distinguish conditions with nuanced differentiators such as autism spectrum disorder and attention-deficit/hyperactivity disorder. Â© 2024 Elsevier B.V., All rights reserved.</t>
        </is>
      </c>
      <c r="G100" s="23" t="inlineStr">
        <is>
          <t>Multimodal</t>
        </is>
      </c>
      <c r="H100" s="23" t="inlineStr">
        <is>
          <t>Video/Game Data</t>
        </is>
      </c>
      <c r="I100" s="23" t="inlineStr">
        <is>
          <t>Behavioral &amp; Motor</t>
        </is>
      </c>
      <c r="J100" s="23" t="inlineStr">
        <is>
          <t>Protocol Only</t>
        </is>
      </c>
      <c r="K100" s="23" t="inlineStr">
        <is>
          <t>Other / Unspecified</t>
        </is>
      </c>
      <c r="L100" s="23" t="n"/>
      <c r="M100" s="23" t="n"/>
      <c r="N100" s="23" t="n"/>
      <c r="O100" s="23" t="n"/>
      <c r="P100" s="23" t="n"/>
      <c r="Q100" s="23" t="n"/>
      <c r="R100" s="23" t="n"/>
      <c r="S100" s="23" t="inlineStr">
        <is>
          <t>n.a</t>
        </is>
      </c>
      <c r="T100" s="23" t="n"/>
      <c r="U100" s="55" t="inlineStr">
        <is>
          <t>EXCLUDE</t>
        </is>
      </c>
      <c r="V100" s="23" t="inlineStr">
        <is>
          <t>Study Design: This is a Research Protocol, not a completed study with results. It describes a planned experimen</t>
        </is>
      </c>
      <c r="W100" s="23" t="inlineStr">
        <is>
          <t>Different Task from Diagnosis</t>
        </is>
      </c>
      <c r="X100" s="23" t="n"/>
      <c r="Y100" s="23" t="n"/>
      <c r="Z100" s="23" t="n"/>
      <c r="AA100" s="23" t="n"/>
      <c r="AB100" s="23" t="n"/>
      <c r="AC100" s="23" t="n"/>
    </row>
    <row r="101">
      <c r="A101" s="25" t="inlineStr">
        <is>
          <t>TMP19: A Novel Ternary Motif Pattern-Based ADHD Detection Model Using EEG Signals</t>
        </is>
      </c>
      <c r="B101" s="25" t="n">
        <v>2022</v>
      </c>
      <c r="C101" s="25" t="inlineStr">
        <is>
          <t>No</t>
        </is>
      </c>
      <c r="D101" s="25" t="inlineStr">
        <is>
          <t>No</t>
        </is>
      </c>
      <c r="E101" s="25" t="inlineStr">
        <is>
          <t>10.3390/diagnostics12102544</t>
        </is>
      </c>
      <c r="F101" s="25" t="inlineStr">
        <is>
          <t>Attention deficit hyperactivity disorder (ADHD) is a common neurodevelopmental condition worldwide. In this research, we used an ADHD electroencephalography (EEG) dataset containing more than 4000 EEG signals. Moreover, these EEGs are noisy signals. A new hand-modeled EEG classification model has been proposed to separate healthy versus ADHD individuals using the EEG signals. In this model, a new ternary motif pattern (TMP) has been incorporated. We have mimicked deep learning networks to create this hand-modeled classification method. The Tunable Q Wavelet Transform (TQWT) has been utilized to generate wavelet subbands. We applied the proposed TMP and statistics to construct informative features from both raw EEG signals and wavelet bands by generating TQWT. Herein, features have been generated by 18 subbands and the original EEG signal. Thus, this model is named TMP19. The most informative features have been chosen by deploying neighborhood component analysis (NCA), and the selected features have been classified using the k-nearest neighbor (kNN) classifier. The used ADHD EEG dataset has 14 channels. Thus, these three phasesâ€”(i) feature extraction with TQWT, TMP, and statistics; (ii) feature selection by deploying NCA; and (iii) classification with kNNâ€”have been applied to each channel. Iterative hard majority voting (IHMV) has been applied to obtain a higher and more general classification response. Our model attained 95.57% and 77.93% classification accuracies by deploying 10-fold and leave one subject out (LOSO) cross-validations, respectively. Â© 2024 Elsevier B.V., All rights reserved.</t>
        </is>
      </c>
      <c r="G101" s="25" t="inlineStr">
        <is>
          <t>Unimodal</t>
        </is>
      </c>
      <c r="H101" s="25" t="inlineStr">
        <is>
          <t>EEG</t>
        </is>
      </c>
      <c r="I101" s="25" t="inlineStr">
        <is>
          <t>Electrophysiological (Bio-Signals)</t>
        </is>
      </c>
      <c r="J101" s="25" t="inlineStr">
        <is>
          <t>Machine Learning: k-Nearest Neighbor (kNN) with novel TMP19 feature extraction</t>
        </is>
      </c>
      <c r="K101" s="25" t="inlineStr">
        <is>
          <t>Traditional Machine Learning</t>
        </is>
      </c>
      <c r="L101" s="26" t="n">
        <v>4173</v>
      </c>
      <c r="M101" s="25" t="inlineStr">
        <is>
          <t>A noisy EEG dataset</t>
        </is>
      </c>
      <c r="N101" s="25" t="inlineStr">
        <is>
          <t>1,843 ADHD EEG signals and 2,330 healthy EEG signals</t>
        </is>
      </c>
      <c r="O101" s="25" t="inlineStr">
        <is>
          <t>Verified. The study used a final pool of 4,173 EEG signal segments.</t>
        </is>
      </c>
      <c r="P101" s="25" t="inlineStr">
        <is>
          <t>Fold Cross-Validation</t>
        </is>
      </c>
      <c r="Q101" s="25" t="inlineStr">
        <is>
          <t>10-fold cross-validation and Leave-One-Subject-Out (LOSO) cross-validation</t>
        </is>
      </c>
      <c r="R101" s="25" t="inlineStr">
        <is>
          <t>The dataset consisted of segment-level data, and the model's accuracy dropped notably during subject-level (LOSO) validation</t>
        </is>
      </c>
      <c r="S101" s="29" t="n">
        <v>0.9557</v>
      </c>
      <c r="T101" s="29" t="inlineStr">
        <is>
          <t>The TMP19 model mimics deep learning architecture using hand-crafted "ternary motif" features, providing a computationally efficient alternative to standard deep learning for noisy signals</t>
        </is>
      </c>
      <c r="U101" s="54" t="inlineStr">
        <is>
          <t>INCLUDE</t>
        </is>
      </c>
      <c r="V101" s="25" t="inlineStr">
        <is>
          <t>ADHD Target &amp; Methodology. Focuses explicitly on ADHD diagnosis using a novel feature engineering method (TMP19) mimicking deep learning structures. Sample size (N=121) meets the threshold.</t>
        </is>
      </c>
      <c r="W101" s="25" t="inlineStr">
        <is>
          <t>High Quality: Meets Wit the Selection Criteria</t>
        </is>
      </c>
      <c r="X101" s="25" t="inlineStr">
        <is>
          <t>INCLUDE</t>
        </is>
      </c>
      <c r="Y101" s="25" t="n"/>
      <c r="Z101" s="25" t="inlineStr">
        <is>
          <t>Multi-national collaboration (Australia, Turkey, USA, Singapore, and Taiwan)</t>
        </is>
      </c>
      <c r="AA101" s="25" t="n"/>
      <c r="AB101" s="25" t="inlineStr">
        <is>
          <t>Detailed</t>
        </is>
      </c>
      <c r="AC101" s="25" t="inlineStr">
        <is>
          <t>No Leakage</t>
        </is>
      </c>
      <c r="AD101" t="inlineStr">
        <is>
          <t>Barua, PD; Dogan, S; Baygin, M; Tuncer, T; Palmer, EE; Ciaccio, EJ; Acharya, UR</t>
        </is>
      </c>
      <c r="AE101" t="inlineStr">
        <is>
          <t>Not reported</t>
        </is>
      </c>
      <c r="AF101" t="inlineStr">
        <is>
          <t>Gold OA (MDPI Diagnostics)</t>
        </is>
      </c>
      <c r="AG101" t="inlineStr">
        <is>
          <t>Not reported</t>
        </is>
      </c>
      <c r="AH101" t="inlineStr">
        <is>
          <t>Research</t>
        </is>
      </c>
      <c r="AI101" t="inlineStr">
        <is>
          <t>See population details</t>
        </is>
      </c>
      <c r="AJ101" t="inlineStr">
        <is>
          <t>See population details</t>
        </is>
      </c>
      <c r="AK101" t="inlineStr">
        <is>
          <t>Not reported</t>
        </is>
      </c>
      <c r="AL101" t="inlineStr">
        <is>
          <t>Not reported</t>
        </is>
      </c>
      <c r="AM101" t="inlineStr">
        <is>
          <t>Not reported</t>
        </is>
      </c>
      <c r="AN101" t="inlineStr">
        <is>
          <t>All/Not specified</t>
        </is>
      </c>
      <c r="AO101" t="inlineStr">
        <is>
          <t>Not reported</t>
        </is>
      </c>
      <c r="AP101" t="inlineStr">
        <is>
          <t>Not reported</t>
        </is>
      </c>
      <c r="AQ101" t="inlineStr">
        <is>
          <t>Not specified</t>
        </is>
      </c>
      <c r="AR101" t="inlineStr">
        <is>
          <t>A noisy EEG dataset</t>
        </is>
      </c>
      <c r="AS101" t="inlineStr">
        <is>
          <t>Machine Learning: k-Nearest Neighbor (kNN) with novel TMP19 feature extraction</t>
        </is>
      </c>
      <c r="AT101" t="inlineStr">
        <is>
          <t>Wavelet Transform; Graph Features</t>
        </is>
      </c>
      <c r="AU101" t="inlineStr">
        <is>
          <t>ICA; Feature Selection</t>
        </is>
      </c>
      <c r="AV101" t="inlineStr">
        <is>
          <t>Not reported</t>
        </is>
      </c>
      <c r="AW101" t="inlineStr">
        <is>
          <t>10-fold CV</t>
        </is>
      </c>
      <c r="AX101" t="inlineStr">
        <is>
          <t>10</t>
        </is>
      </c>
      <c r="AY101" t="inlineStr">
        <is>
          <t>Not reported</t>
        </is>
      </c>
      <c r="AZ101" t="inlineStr">
        <is>
          <t>Not reported</t>
        </is>
      </c>
      <c r="BA101" t="inlineStr">
        <is>
          <t>Not reported</t>
        </is>
      </c>
      <c r="BB101" t="inlineStr">
        <is>
          <t>Not reported</t>
        </is>
      </c>
      <c r="BC101" t="inlineStr">
        <is>
          <t>Not reported</t>
        </is>
      </c>
      <c r="BD101" t="inlineStr">
        <is>
          <t>Not reported</t>
        </is>
      </c>
      <c r="BE101" t="inlineStr">
        <is>
          <t>Not reported</t>
        </is>
      </c>
      <c r="BF101" t="inlineStr">
        <is>
          <t>Not reported</t>
        </is>
      </c>
      <c r="BG101" t="inlineStr">
        <is>
          <t>0.9557 (Cross-Validation)</t>
        </is>
      </c>
      <c r="BH101" t="inlineStr">
        <is>
          <t>Cross-Validation</t>
        </is>
      </c>
      <c r="BI101" t="inlineStr">
        <is>
          <t>None reported</t>
        </is>
      </c>
      <c r="BJ101" t="inlineStr">
        <is>
          <t>No</t>
        </is>
      </c>
      <c r="BK101" t="inlineStr">
        <is>
          <t>Not reported</t>
        </is>
      </c>
      <c r="BL101" t="inlineStr">
        <is>
          <t>Not reported</t>
        </is>
      </c>
      <c r="BM101" t="inlineStr">
        <is>
          <t>Insufficient metrics reported</t>
        </is>
      </c>
      <c r="BN101" t="inlineStr">
        <is>
          <t>None - Passes all criteria</t>
        </is>
      </c>
      <c r="BO101" t="inlineStr">
        <is>
          <t>N/A</t>
        </is>
      </c>
      <c r="BP101" t="inlineStr">
        <is>
          <t>None</t>
        </is>
      </c>
    </row>
    <row r="102">
      <c r="A102" s="23" t="inlineStr">
        <is>
          <t>Towards high-accuracy classifying attention-deficit/hyperactivity disorders using CNN-LSTM model</t>
        </is>
      </c>
      <c r="B102" s="23" t="n">
        <v>2022</v>
      </c>
      <c r="C102" s="23" t="inlineStr">
        <is>
          <t>No</t>
        </is>
      </c>
      <c r="D102" s="23" t="inlineStr">
        <is>
          <t>No</t>
        </is>
      </c>
      <c r="E102" s="23" t="inlineStr">
        <is>
          <t>10.1088/1741-2552/ac7f5d</t>
        </is>
      </c>
      <c r="F102" s="23" t="inlineStr">
        <is>
          <t>Objective. The neurocognitive attention functions involve the cooperation of multiple brain regions, and the defects in the cooperation will lead to attention-deficit/hyperactivity disorder (ADHD), which is one of the most common neuropsychiatric disorders for children. The current ADHD diagnosis is mainly based on a subjective evaluation that is easily biased by the experience of the clinicians and lacks the support of objective indicators. The purpose of this study is to propose a method that can effectively identify children with ADHD. Approach. In this study, we proposed a CNN-LSTM model to solve the three-class problems of classifying ADHD, attention deficit disorder (ADD) and healthy children, based on a public electroencephalogram (EEG) dataset that includes event-related potential (ERP) EEG signals of 144 children. The convolution visualization and saliency map methods were used to observe the features automatically extracted by the proposed model, which could intuitively explain how the model distinguished different groups. Main results. The results showed that our CNN-LSTM model could achieve an accuracy as high as 98.23% in a five-fold cross-validation method, which was significantly better than the current state-of-the-art CNN models. The features extracted by the proposed model were mainly located in the frontal and central areas, with significant differences in the time period mappings among the three different groups. The P300 and contingent negative variation (CNV) in the frontal lobe had the largest decrease in the healthy control (HC) group, and the ADD group had the smallest decrease. In the central area, only the HC group had a significant negative oscillation of CNV waves. Significance. The results of this study suggest that the CNN-LSTM model can effectively identify children with ADHD and its subtypes. The visualized features automatically extracted by this model could better explain the differences in the ERP response among different groups, which is more convincing than previous studies, and it could be used as more reliable neural biomarkers to help with more accurate diagnosis in the clinics. Â© 2022 Elsevier B.V., All rights reserved.</t>
        </is>
      </c>
      <c r="G102" s="23" t="inlineStr">
        <is>
          <t>Unimodal</t>
        </is>
      </c>
      <c r="H102" s="23" t="inlineStr">
        <is>
          <t>EEG</t>
        </is>
      </c>
      <c r="I102" s="23" t="inlineStr">
        <is>
          <t>Electrophysiological (Bio-Signals)</t>
        </is>
      </c>
      <c r="J102" s="23" t="inlineStr">
        <is>
          <t>Deep Learning (CNN-LSTM)</t>
        </is>
      </c>
      <c r="K102" s="23" t="inlineStr">
        <is>
          <t>Deep Learning (Sequential/RNNs)</t>
        </is>
      </c>
      <c r="L102" s="23" t="n">
        <v>144</v>
      </c>
      <c r="M102" s="23" t="inlineStr">
        <is>
          <t>A public Open Science Framework (OSF) dataset (shared by Prof. Beste)</t>
        </is>
      </c>
      <c r="N102" s="23" t="inlineStr">
        <is>
          <t>48 children with ADHD, 52 with ADD, and 44 healthy controls (HC)</t>
        </is>
      </c>
      <c r="O102" s="23" t="inlineStr">
        <is>
          <t>Verified. Analysis included 144 participants.</t>
        </is>
      </c>
      <c r="P102" s="23" t="inlineStr">
        <is>
          <t>Fold Cross-Validation</t>
        </is>
      </c>
      <c r="Q102" s="23" t="inlineStr">
        <is>
          <t>Five-fold cross-validation and Leave-One-Out Cross-Validation (LOOCV)</t>
        </is>
      </c>
      <c r="R102" s="23" t="inlineStr">
        <is>
          <t>High accuracy was achieved on trial-based classification, but subject-based (LOOCV) accuracy was significantly lower (39.59%), suggesting large individual differences in brain activity</t>
        </is>
      </c>
      <c r="S102" s="28" t="n">
        <v>0.9823</v>
      </c>
      <c r="T102" s="28" t="inlineStr">
        <is>
          <t>The hybrid CNN-LSTM model effectively captures both spatial and temporal EEG features, identifying P300 and CNV as critical neural biomarkers for objective diagnosis.</t>
        </is>
      </c>
      <c r="U102" s="54" t="inlineStr">
        <is>
          <t>INCLUDE</t>
        </is>
      </c>
      <c r="V102" s="23" t="inlineStr">
        <is>
          <t>High Quality. Sufficient sample size (N=144). Uses Deep Learning. Strong XAI: Uses Convolution Visualization and Saliency Maps to explain features. Rigorous validation.</t>
        </is>
      </c>
      <c r="W102" s="23" t="inlineStr">
        <is>
          <t>High Quality: Meets Wit the Selection Criteria</t>
        </is>
      </c>
      <c r="X102" s="23" t="inlineStr">
        <is>
          <t>INCLUDE</t>
        </is>
      </c>
      <c r="Y102" s="23" t="n"/>
      <c r="Z102" s="23" t="inlineStr">
        <is>
          <t>henzhen and Harbin, China</t>
        </is>
      </c>
      <c r="AA102" s="23" t="n"/>
      <c r="AB102" s="23" t="inlineStr">
        <is>
          <t>Detailed</t>
        </is>
      </c>
      <c r="AC102" s="23" t="inlineStr">
        <is>
          <t>Leakage</t>
        </is>
      </c>
      <c r="AD102" t="inlineStr">
        <is>
          <t>Wang, C; Wang, X; Jing, XB; Yokoi, H; Huang, WM; Zhu, MX; Chen, SX; Li, GL</t>
        </is>
      </c>
      <c r="AE102" t="inlineStr">
        <is>
          <t>Not reported</t>
        </is>
      </c>
      <c r="AF102" t="inlineStr">
        <is>
          <t>Hybrid OA (IOP J Neural Eng - check)</t>
        </is>
      </c>
      <c r="AG102" t="inlineStr">
        <is>
          <t>Not reported</t>
        </is>
      </c>
      <c r="AH102" t="inlineStr">
        <is>
          <t>Clinical</t>
        </is>
      </c>
      <c r="AI102" t="inlineStr">
        <is>
          <t>See population details</t>
        </is>
      </c>
      <c r="AJ102" t="inlineStr">
        <is>
          <t>See population details</t>
        </is>
      </c>
      <c r="AK102" t="inlineStr">
        <is>
          <t>Not reported</t>
        </is>
      </c>
      <c r="AL102" t="inlineStr">
        <is>
          <t>Not reported</t>
        </is>
      </c>
      <c r="AM102" t="inlineStr">
        <is>
          <t>Not reported</t>
        </is>
      </c>
      <c r="AN102" t="inlineStr">
        <is>
          <t>All/Not specified</t>
        </is>
      </c>
      <c r="AO102" t="inlineStr">
        <is>
          <t>Not reported</t>
        </is>
      </c>
      <c r="AP102" t="inlineStr">
        <is>
          <t>Not reported</t>
        </is>
      </c>
      <c r="AQ102" t="inlineStr">
        <is>
          <t>Clinical Setting</t>
        </is>
      </c>
      <c r="AR102" t="inlineStr">
        <is>
          <t>Clinical Sample</t>
        </is>
      </c>
      <c r="AS102" t="inlineStr">
        <is>
          <t>Deep Learning (CNN-LSTM)</t>
        </is>
      </c>
      <c r="AT102" t="inlineStr">
        <is>
          <t>See abstract</t>
        </is>
      </c>
      <c r="AU102" t="inlineStr">
        <is>
          <t>ICA</t>
        </is>
      </c>
      <c r="AV102" t="inlineStr">
        <is>
          <t>Not reported</t>
        </is>
      </c>
      <c r="AW102" t="inlineStr">
        <is>
          <t>LOOCV</t>
        </is>
      </c>
      <c r="AX102" t="inlineStr">
        <is>
          <t>LOOCV</t>
        </is>
      </c>
      <c r="AY102" t="inlineStr">
        <is>
          <t>Not reported</t>
        </is>
      </c>
      <c r="AZ102" t="inlineStr">
        <is>
          <t>Not reported</t>
        </is>
      </c>
      <c r="BA102" t="inlineStr">
        <is>
          <t>Not reported</t>
        </is>
      </c>
      <c r="BB102" t="inlineStr">
        <is>
          <t>98.23</t>
        </is>
      </c>
      <c r="BC102" t="inlineStr">
        <is>
          <t>Not reported</t>
        </is>
      </c>
      <c r="BD102" t="inlineStr">
        <is>
          <t>Not reported</t>
        </is>
      </c>
      <c r="BE102" t="inlineStr">
        <is>
          <t>Not reported</t>
        </is>
      </c>
      <c r="BF102" t="inlineStr">
        <is>
          <t>Not reported</t>
        </is>
      </c>
      <c r="BG102" t="inlineStr">
        <is>
          <t>Acc=98.23% (Cross-Validation)</t>
        </is>
      </c>
      <c r="BH102" t="inlineStr">
        <is>
          <t>Cross-Validation</t>
        </is>
      </c>
      <c r="BI102" t="inlineStr">
        <is>
          <t>Saliency Maps</t>
        </is>
      </c>
      <c r="BJ102" t="inlineStr">
        <is>
          <t>Yes</t>
        </is>
      </c>
      <c r="BK102" t="inlineStr">
        <is>
          <t>Not reported</t>
        </is>
      </c>
      <c r="BL102" t="inlineStr">
        <is>
          <t>Not reported</t>
        </is>
      </c>
      <c r="BM102" t="inlineStr">
        <is>
          <t>Partial (1 metric only)</t>
        </is>
      </c>
      <c r="BN102" t="inlineStr">
        <is>
          <t>None - Passes all criteria</t>
        </is>
      </c>
      <c r="BO102" t="inlineStr">
        <is>
          <t>N/A</t>
        </is>
      </c>
      <c r="BP102" t="inlineStr">
        <is>
          <t>None</t>
        </is>
      </c>
    </row>
    <row r="103">
      <c r="A103" s="25" t="inlineStr">
        <is>
          <t>Dopaminergic Gene Dosage Reveals Distinct Biological Partitions between Autism and Developmental Delay as Revealed by Complex Network Analysis and Machine Learning Approaches</t>
        </is>
      </c>
      <c r="B103" s="25" t="n">
        <v>2022</v>
      </c>
      <c r="C103" s="25" t="inlineStr">
        <is>
          <t>No</t>
        </is>
      </c>
      <c r="D103" s="25" t="inlineStr">
        <is>
          <t>No</t>
        </is>
      </c>
      <c r="E103" s="25" t="inlineStr">
        <is>
          <t>10.3390/jpm12101579</t>
        </is>
      </c>
      <c r="F103" s="25" t="inlineStr">
        <is>
          <t>The neurobiological mechanisms underlying Autism Spectrum Disorders (ASD) remains controversial. One factor contributing to this debate is the phenotypic heterogeneity observed in ASD, which suggests that multiple system disruptions may contribute to diverse patterns of impairment which have been reported between and within study samples. Here, we used SFARI data to address genetic imbalances affecting the dopaminergic system. Using complex network analysis, we investigated the relations between phenotypic profiles, gene dosage and gene ontology (GO) terms related to dopaminergic neurotransmission from a polygenic point-of-view. We observed that the degree of distribution of the networks matched a power-law distribution characterized by the presence of hubs, gene or GO nodes with a large number of interactions. Furthermore, we identified interesting patterns related to subnetworks of genes and GO terms, which suggested applicability to separation of clinical clusters (Developmental Delay (DD) versus ASD). This has the potential to improve our understanding of genetic variability issues and has implications for diagnostic categorization. In ASD, we identified the separability of four key dopaminergic mechanisms disrupted with regard to receptor binding, synaptic physiology and neural differentiation, each belonging to particular subgroups of ASD participants, whereas in DD a more unitary biological pattern was found. Finally, network analysis was fed into a machine learning binary classification framework to differentiate between the diagnosis of ASD and DD. Subsets of 1846 participants were used to train a Random Forest algorithm. Our best classifier achieved, on average, a diagnosis-predicting accuracy of 85.18% (sd 1.11%) on the test samples of 790 participants using 117 genes. The achieved accuracy surpassed results using genetic data and closely matched imaging approaches addressing binary diagnostic classification. Importantly, we observed a similar prediction accuracy when the classifier uses only 62 GO features. This result further corroborates the complex network analysis approach, suggesting that different genetic causes might converge to the dysregulation of the same set of biological mechanisms, leading to a similar disease phenotype. This new biology-driven ontological framework yields a less variable and more compact domain-related set of features with potential mechanistic generalization. The proposed network analysis, allowing for the determination of a clearcut biological distinction between ASD and DD (the latter presenting much lower modularity and heterogeneity), is amenable to machine learning approaches and provides an interesting avenue of research for the future. Â© 2022 Elsevier B.V., All rights reserved.</t>
        </is>
      </c>
      <c r="G103" s="25" t="inlineStr">
        <is>
          <t>Unimodal</t>
        </is>
      </c>
      <c r="H103" s="25" t="inlineStr">
        <is>
          <t>Genetic CNV Data</t>
        </is>
      </c>
      <c r="I103" s="25" t="inlineStr">
        <is>
          <t>Genomics</t>
        </is>
      </c>
      <c r="J103" s="25" t="inlineStr">
        <is>
          <t>Machine Learning: Random Forest</t>
        </is>
      </c>
      <c r="K103" s="25" t="inlineStr">
        <is>
          <t>Traditional Machine Learning</t>
        </is>
      </c>
      <c r="L103" s="25" t="n"/>
      <c r="M103" s="25" t="n"/>
      <c r="N103" s="25" t="n"/>
      <c r="O103" s="25" t="n"/>
      <c r="P103" s="25" t="n"/>
      <c r="Q103" s="25" t="n"/>
      <c r="R103" s="25" t="n"/>
      <c r="S103" s="29" t="n">
        <v>0.8515</v>
      </c>
      <c r="T103" s="29" t="n"/>
      <c r="U103" s="55" t="inlineStr">
        <is>
          <t>EXCLUDE</t>
        </is>
      </c>
      <c r="V103" s="25" t="inlineStr">
        <is>
          <t>Wrong Diagnostic Target. The study focuses on distinguishing Autism (ASD) from Developmental Delay (DD). ADHD is listed only as a comorbidity in a tiny fraction of the dataset (N=6), not the target</t>
        </is>
      </c>
      <c r="W103" s="25" t="inlineStr">
        <is>
          <t>Different Task from Diagnosis</t>
        </is>
      </c>
      <c r="X103" s="25" t="n"/>
      <c r="Y103" s="25" t="n"/>
      <c r="Z103" s="25" t="n"/>
      <c r="AA103" s="25" t="n"/>
      <c r="AB103" s="25" t="n"/>
      <c r="AC103" s="25" t="n"/>
    </row>
    <row r="104">
      <c r="A104" s="23" t="inlineStr">
        <is>
          <t>Dynamicity of brain network organization &amp; their community architecture as characterizing features for classification of common mental disorders from whole-brain connectome</t>
        </is>
      </c>
      <c r="B104" s="23" t="n">
        <v>2024</v>
      </c>
      <c r="C104" s="23" t="inlineStr">
        <is>
          <t>No</t>
        </is>
      </c>
      <c r="D104" s="23" t="inlineStr">
        <is>
          <t>No</t>
        </is>
      </c>
      <c r="E104" s="23" t="inlineStr">
        <is>
          <t>10.1038/s41398-024-02929-5</t>
        </is>
      </c>
      <c r="F104" s="23" t="inlineStr">
        <is>
          <t>The urgency of addressing common mental disorders (bipolar disorder, attention-deficit hyperactivity disorder (ADHD), and schizophrenia) arises from their significant societal impact. Developing strategies to support psychiatrists is crucial. Previous studies focused on the relationship between these disorders and changes in the resting-state functional connectomeâ€™s modularity, often using static functional connectivity (sFC) estimation. However, understanding the dynamic reconfiguration of resting-state brain networks with rich temporal structure is essential for comprehending neural activity and addressing mental health disorders. This study proposes an unsupervised approach combining spatial and temporal characterization of brain networks to classify common mental disorders using fMRI timeseries data from two cohorts (N = 408 participants). We employ the weighted stochastic block model to uncover mesoscale community architecture differences, providing insights into network organization. Our approach overcomes sFC limitations and biases in community detection algorithms by modelling the functional connectomeâ€™s temporal dynamics as a landscape, quantifying temporal stability at whole-brain and network levels. Findings reveal individuals with schizophrenia exhibit less assortative community structure and participate in multiple motif classes, indicating less specialized network organization. Patients with schizophrenia and ADHD demonstrate significantly reduced temporal stability compared to healthy controls. This study offers insights into functional connectivity (FC) patternsâ€™ spatiotemporal organization and their alterations in common mental disorders, highlighting the potential of temporal stability as a biomarker. Â© 2024 Elsevier B.V., All rights reserved.</t>
        </is>
      </c>
      <c r="G104" s="23" t="inlineStr">
        <is>
          <t>Unimodal</t>
        </is>
      </c>
      <c r="H104" s="23" t="inlineStr">
        <is>
          <t>fMRI</t>
        </is>
      </c>
      <c r="I104" s="23" t="inlineStr">
        <is>
          <t>Neuroimaging</t>
        </is>
      </c>
      <c r="J104" s="23" t="inlineStr">
        <is>
          <t>Statistical Analysis: Weighted Stochastic Block Model (WSBM), Principal Component Analysis (PCA), t-tests, and Wilcoxon rank-sum tests</t>
        </is>
      </c>
      <c r="K104" s="23" t="inlineStr">
        <is>
          <t>Unsupervised / Clustering</t>
        </is>
      </c>
      <c r="L104" s="23" t="n"/>
      <c r="M104" s="23" t="n"/>
      <c r="N104" s="23" t="n"/>
      <c r="O104" s="23" t="n"/>
      <c r="P104" s="23" t="n"/>
      <c r="Q104" s="23" t="n"/>
      <c r="R104" s="23" t="n"/>
      <c r="S104" s="23" t="inlineStr">
        <is>
          <t>n.a</t>
        </is>
      </c>
      <c r="T104" s="23" t="n"/>
      <c r="U104" s="55" t="inlineStr">
        <is>
          <t>EXCLUDE</t>
        </is>
      </c>
      <c r="V104" s="23" t="inlineStr">
        <is>
          <t>The primary focus is heavily weighted toward Schizophrenia, with ADHD as a secondary comparison group. It violates the "Exclude Basic Statistics" criterion as it lacks a predictive AI diagnostic model.</t>
        </is>
      </c>
      <c r="W104" s="23" t="inlineStr">
        <is>
          <t>Different Task from Diagnosis</t>
        </is>
      </c>
      <c r="X104" s="23" t="n"/>
      <c r="Y104" s="23" t="n"/>
      <c r="Z104" s="23" t="n"/>
      <c r="AA104" s="23" t="n"/>
      <c r="AB104" s="23" t="n"/>
      <c r="AC104" s="23" t="n"/>
    </row>
    <row r="105">
      <c r="A105" s="25" t="inlineStr">
        <is>
          <t>Early biomarkers of neurodevelopmental disorders in preterm infants: Protocol for a longitudinal cohort study</t>
        </is>
      </c>
      <c r="B105" s="25" t="n">
        <v>2023</v>
      </c>
      <c r="C105" s="25" t="inlineStr">
        <is>
          <t>No</t>
        </is>
      </c>
      <c r="D105" s="25" t="inlineStr">
        <is>
          <t>No</t>
        </is>
      </c>
      <c r="E105" s="25" t="inlineStr">
        <is>
          <t>10.1136/bmjopen-2022-070230</t>
        </is>
      </c>
      <c r="F105" s="25" t="inlineStr">
        <is>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 Â© 2023 Elsevier B.V., All rights reserved.</t>
        </is>
      </c>
      <c r="G105" s="25" t="inlineStr">
        <is>
          <t>n.a</t>
        </is>
      </c>
      <c r="H105" s="25" t="inlineStr">
        <is>
          <t>study protocol</t>
        </is>
      </c>
      <c r="I105" s="25" t="inlineStr">
        <is>
          <t>Other</t>
        </is>
      </c>
      <c r="J105" s="25" t="inlineStr">
        <is>
          <t>n.a</t>
        </is>
      </c>
      <c r="K105" s="25" t="inlineStr">
        <is>
          <t>Other / Unspecified</t>
        </is>
      </c>
      <c r="L105" s="25" t="n"/>
      <c r="M105" s="25" t="n"/>
      <c r="N105" s="25" t="n"/>
      <c r="O105" s="25" t="n"/>
      <c r="P105" s="25" t="n"/>
      <c r="Q105" s="25" t="n"/>
      <c r="R105" s="25" t="n"/>
      <c r="S105" s="25" t="inlineStr">
        <is>
          <t>n.a</t>
        </is>
      </c>
      <c r="T105" s="25" t="n"/>
      <c r="U105" s="55" t="inlineStr">
        <is>
          <t>EXCLUDE</t>
        </is>
      </c>
      <c r="V105" s="25" t="inlineStr">
        <is>
          <t>Reasoning: Study Type. This is a research protocol for a longitudinal cohort. It describes intended methods but contains no results or model performance data.</t>
        </is>
      </c>
      <c r="W105" s="25" t="inlineStr">
        <is>
          <t>Different Task from Diagnosis</t>
        </is>
      </c>
      <c r="X105" s="25" t="n"/>
      <c r="Y105" s="25" t="n"/>
      <c r="Z105" s="25" t="n"/>
      <c r="AA105" s="25" t="n"/>
      <c r="AB105" s="25" t="n"/>
      <c r="AC105" s="25" t="n"/>
    </row>
    <row r="106">
      <c r="A106" s="23" t="inlineStr">
        <is>
          <t>Early Childhood Aggression in Autistic and Non-Autistic Preschoolers: Prevalence, Topography, and Relationship to Emotional Reactivity</t>
        </is>
      </c>
      <c r="B106" s="23" t="n">
        <v>2024</v>
      </c>
      <c r="C106" s="23" t="inlineStr">
        <is>
          <t>No</t>
        </is>
      </c>
      <c r="D106" s="23" t="inlineStr">
        <is>
          <t>No</t>
        </is>
      </c>
      <c r="E106" s="23" t="inlineStr">
        <is>
          <t>10.1016/j.jaacop.2023.12.003</t>
        </is>
      </c>
      <c r="F106" s="23" t="inlineStr">
        <is>
          <t>Objective: Despite heightened rates of aggressive behaviors among older autistic youth relative to non-autistic peers, less is known about these behaviors during early childhood. This study included 3 objectives to address this gap: (1) to establish the prevalence and topography (frequency, severity, type, context) of aggressive behaviors in a large sample of preschool-aged children using a developmentally sensitive parent-report measure; (2) to identify clinical correlates of aggression; and (3) to investigate whether different subgroups of autistic children can be identified based on their profiles of aggression, emotional reactivity, and autism traits. Method: Data were analyzed from parents of 1,199 children 2 to 5 years of age (n = 622 autistic children) who completed the Multidimensional Assessment Profiles Scales (MAPS) aggression subscale and the Emotion Dysregulation Inventoryâ€“Young Child (EDI-YC) reactivity subscale. Results: Autistic preschoolers had 2 to 6 times higher odds of experiencing frequent aggression (more days than not) compared with non-autistic preschoolers. Hierarchical multiple regression analyses revealed that autism diagnosis, traits, and suspected and diagnosed attention-deficit/hyperactivity disorder (ADHD) were positively associated with aggression; however, heightened emotional reactivity explained the greatest degree of added variance in aggression total scores. Machine learning clustering techniques revealed 3 distinct subgroups of autistic preschoolers, with cluster membership driven primarily by aggression and reactivity scores, and less so by autism traits. Conclusion: Autistic preschoolers display more frequent parent-reported aggressive behaviors, and emotional reactivity may play an important role in aggressive behavior presentation. Future developmental screening and early intervention tailoring for aggression may benefit from assessing reactivity early in development. Plain language summary: In this study of 1,199 children aged 2 to 5 years of age (n = 622 autistic children), parents completed validated questionnaires quantifying disruptive behaviors and emotion dysregulation to evaluate prevalence and topography of aggressive behaviors, identifying clinical correlates of aggression, and determining distinct subgroups of children with autism based on patterns of aggression, reactivity, and autism traits. The authors found that preschoolers with autism had higher rates of frequent aggressive behaviors compared to non-autistic children. Although more aggression was associated with having an autism diagnosis, greater levels of autism traits, and attention-deficit/hyperactivity disorder, high levels of aggression were most strongly associated with heightened emotional reactivity. Subgroups of preschoolers with autism emerged principally on their aggression and emotional reactivity scores, rather than on their levels of autistic traits.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The author list of this paper includes contributors from the location and/or community where the research was conducted who participated in the data collection, design, analysis, and/or interpretation of the work. Â© 2025 Elsevier B.V., All rights reserved.</t>
        </is>
      </c>
      <c r="G106" s="23" t="inlineStr">
        <is>
          <t>Unimodal</t>
        </is>
      </c>
      <c r="H106" s="23" t="inlineStr">
        <is>
          <t>Questionnaires</t>
        </is>
      </c>
      <c r="I106" s="23" t="inlineStr">
        <is>
          <t>Clinical &amp; Demographics</t>
        </is>
      </c>
      <c r="J106" s="23" t="inlineStr">
        <is>
          <t>Machine-learning clustering (Random-Forest ensemble)</t>
        </is>
      </c>
      <c r="K106" s="23" t="inlineStr">
        <is>
          <t>Ensemble Learning</t>
        </is>
      </c>
      <c r="L106" s="23" t="n"/>
      <c r="M106" s="23" t="n"/>
      <c r="N106" s="23" t="n"/>
      <c r="O106" s="23" t="n"/>
      <c r="P106" s="23" t="n"/>
      <c r="Q106" s="23" t="n"/>
      <c r="R106" s="23" t="n"/>
      <c r="S106" s="23" t="inlineStr">
        <is>
          <t>n.a</t>
        </is>
      </c>
      <c r="T106" s="23" t="n"/>
      <c r="U106" s="55" t="inlineStr">
        <is>
          <t>EXCLUDE</t>
        </is>
      </c>
      <c r="V106" s="23" t="inlineStr">
        <is>
          <t>Wrong diagnostic target</t>
        </is>
      </c>
      <c r="W106" s="23" t="inlineStr">
        <is>
          <t>Different Task from Diagnosis</t>
        </is>
      </c>
      <c r="X106" s="23" t="n"/>
      <c r="Y106" s="23" t="n"/>
      <c r="Z106" s="23" t="n"/>
      <c r="AA106" s="23" t="n"/>
      <c r="AB106" s="23" t="n"/>
      <c r="AC106" s="23" t="n"/>
    </row>
    <row r="107">
      <c r="A107" s="25" t="inlineStr">
        <is>
          <t>Training a machine learning classifier to identify ADHD based on real-world clinical data from medical records</t>
        </is>
      </c>
      <c r="B107" s="25" t="n">
        <v>2022</v>
      </c>
      <c r="C107" s="25" t="inlineStr">
        <is>
          <t>No</t>
        </is>
      </c>
      <c r="D107" s="25" t="inlineStr">
        <is>
          <t>No</t>
        </is>
      </c>
      <c r="E107" s="25" t="inlineStr">
        <is>
          <t>10.1038/s41598-022-17126-x</t>
        </is>
      </c>
      <c r="F107" s="25" t="inlineStr">
        <is>
          <t>The diagnostic process of attention deficit hyperactivity disorder (ADHD) is complex and relies on criteria sensitive to subjective biases. This may cause significant delays in appropriate treatment initiation. An automated analysis relying on subjective and objective measures might not only simplify the diagnostic process and reduce the time to diagnosis, but also improve reproducibility. While recent machine learning studies have succeeded at distinguishing ADHD from healthy controls, the clinical process requires differentiating among other or multiple psychiatric conditions. We trained a linear support vector machine (SVM) classifier to detect participants with ADHD in a population showing a broad spectrum of psychiatric conditions using anonymized data from clinical records (Nâ€‰=â€‰299 participants). We differentiated children and adolescents with ADHD from those not having the condition with an accuracy of 66.1%. SVM using single features showed slight differences between features and overlapping standard deviations of the achieved accuracies. An automated feature selection achieved the best performance using a combination 19 features. Real-world clinical data from medical records can be used to automatically identify individuals with ADHD among help-seeking individuals using machine learning. The relevant diagnostic information can be reduced using an automated feature selection without loss of performance. A broad combination of symptoms across different domains, rather than specific domains, seems to indicate an ADHD diagnosis. This record is sourced from MEDLINE/PubMed, a database of the U.S. National Library of Medicine</t>
        </is>
      </c>
      <c r="G107" s="25" t="inlineStr">
        <is>
          <t>Multimodal</t>
        </is>
      </c>
      <c r="H107" s="25" t="inlineStr">
        <is>
          <t>Clinical Records (Demographics + Symptoms + Neuropsych tests)</t>
        </is>
      </c>
      <c r="I107" s="25" t="inlineStr">
        <is>
          <t>Clinical &amp; Demographics</t>
        </is>
      </c>
      <c r="J107" s="25" t="inlineStr">
        <is>
          <t>Machine Learning (Linear SVM)</t>
        </is>
      </c>
      <c r="K107" s="25" t="inlineStr">
        <is>
          <t>Traditional Machine Learning</t>
        </is>
      </c>
      <c r="L107" s="25" t="n">
        <v>299</v>
      </c>
      <c r="M107" s="25" t="inlineStr">
        <is>
          <t>Anonymized real-world clinical records from the Department of Child and Adolescent Psychiatry and Psychotherapy</t>
        </is>
      </c>
      <c r="N107" s="25" t="inlineStr">
        <is>
          <t>153 children/adolescents with ADHD and 139 in the "non-ADHD" group (who had other psychiatric diagnoses or were norm variants)</t>
        </is>
      </c>
      <c r="O107" s="25" t="inlineStr">
        <is>
          <t>Verified. Final dataset for machine learning included 292 participants after excluding those with over 20% missing data.</t>
        </is>
      </c>
      <c r="P107" s="25" t="inlineStr">
        <is>
          <t>Fold Cross-Validation</t>
        </is>
      </c>
      <c r="Q107" s="25" t="inlineStr">
        <is>
          <t>K-fold cross-validation</t>
        </is>
      </c>
      <c r="R107" s="25" t="inlineStr">
        <is>
          <t>Performance was lower than studies comparing ADHD to healthy controls because the model had to differentiate ADHD from other clinical conditions</t>
        </is>
      </c>
      <c r="S107" s="29" t="n">
        <v>0.661</v>
      </c>
      <c r="T107" s="29" t="inlineStr">
        <is>
          <t>This study is unique in using "dirty" real-world clinical data rather than curated research datasets, showing that a broad combination of symptoms across domains is more predictive than any single specific clinical measure</t>
        </is>
      </c>
      <c r="U107" s="54" t="inlineStr">
        <is>
          <t>INCLUDE</t>
        </is>
      </c>
      <c r="V107" s="25" t="inlineStr">
        <is>
          <t>High Relevance. Large sample size (N=299). Addresses "Real-world" clinical data (noisy data). XAI: Uses Sequential Floating Forward Selection (SFFS) to rank specific predictive features.</t>
        </is>
      </c>
      <c r="W107" s="25" t="inlineStr">
        <is>
          <t>High Quality: Meets Wit the Selection Criteria</t>
        </is>
      </c>
      <c r="X107" s="25" t="inlineStr">
        <is>
          <t>INCLUDE</t>
        </is>
      </c>
      <c r="Y107" s="25" t="n"/>
      <c r="Z107" s="25" t="inlineStr">
        <is>
          <t>Technical University Dresden, Germany</t>
        </is>
      </c>
      <c r="AA107" s="25" t="n"/>
      <c r="AB107" s="25" t="inlineStr">
        <is>
          <t>Detailed</t>
        </is>
      </c>
      <c r="AC107" s="25" t="inlineStr">
        <is>
          <t>No Leakage</t>
        </is>
      </c>
      <c r="AD107" t="inlineStr">
        <is>
          <t>Mikolas, P; Vahid, A; Bernardoni, F; Süss, M; Martini, J; Beste, C; Bluschke, A</t>
        </is>
      </c>
      <c r="AE107" t="inlineStr">
        <is>
          <t>Not reported</t>
        </is>
      </c>
      <c r="AF107" t="inlineStr">
        <is>
          <t>Gold OA (Nature Scientific Reports)</t>
        </is>
      </c>
      <c r="AG107" t="inlineStr">
        <is>
          <t>Not reported</t>
        </is>
      </c>
      <c r="AH107" t="inlineStr">
        <is>
          <t>Clinical</t>
        </is>
      </c>
      <c r="AI107" t="inlineStr">
        <is>
          <t>See population details</t>
        </is>
      </c>
      <c r="AJ107" t="inlineStr">
        <is>
          <t>See population details</t>
        </is>
      </c>
      <c r="AK107" t="inlineStr">
        <is>
          <t>Not reported</t>
        </is>
      </c>
      <c r="AL107" t="inlineStr">
        <is>
          <t>Not reported</t>
        </is>
      </c>
      <c r="AM107" t="inlineStr">
        <is>
          <t>Not reported</t>
        </is>
      </c>
      <c r="AN107" t="inlineStr">
        <is>
          <t>All/Not specified</t>
        </is>
      </c>
      <c r="AO107" t="inlineStr">
        <is>
          <t>Not reported</t>
        </is>
      </c>
      <c r="AP107" t="inlineStr">
        <is>
          <t>Not reported</t>
        </is>
      </c>
      <c r="AQ107" t="inlineStr">
        <is>
          <t>Clinical Setting</t>
        </is>
      </c>
      <c r="AR107" t="inlineStr">
        <is>
          <t>Clinical Sample</t>
        </is>
      </c>
      <c r="AS107" t="inlineStr">
        <is>
          <t>Machine Learning (Linear SVM)</t>
        </is>
      </c>
      <c r="AT107" t="inlineStr">
        <is>
          <t>See abstract</t>
        </is>
      </c>
      <c r="AU107" t="inlineStr">
        <is>
          <t>ICA; Feature Selection</t>
        </is>
      </c>
      <c r="AV107" t="inlineStr">
        <is>
          <t>Not reported</t>
        </is>
      </c>
      <c r="AW107" t="inlineStr">
        <is>
          <t>k-fold CV</t>
        </is>
      </c>
      <c r="AX107" t="inlineStr">
        <is>
          <t>Not reported</t>
        </is>
      </c>
      <c r="AY107" t="inlineStr">
        <is>
          <t>Not reported</t>
        </is>
      </c>
      <c r="AZ107" t="inlineStr">
        <is>
          <t>Not reported</t>
        </is>
      </c>
      <c r="BA107" t="inlineStr">
        <is>
          <t>Not reported</t>
        </is>
      </c>
      <c r="BB107" t="inlineStr">
        <is>
          <t>66.1</t>
        </is>
      </c>
      <c r="BC107" t="inlineStr">
        <is>
          <t>Not reported</t>
        </is>
      </c>
      <c r="BD107" t="inlineStr">
        <is>
          <t>Not reported</t>
        </is>
      </c>
      <c r="BE107" t="inlineStr">
        <is>
          <t>Not reported</t>
        </is>
      </c>
      <c r="BF107" t="inlineStr">
        <is>
          <t>Not reported</t>
        </is>
      </c>
      <c r="BG107" t="inlineStr">
        <is>
          <t>Acc=66.1% (Cross-Validation)</t>
        </is>
      </c>
      <c r="BH107" t="inlineStr">
        <is>
          <t>Cross-Validation</t>
        </is>
      </c>
      <c r="BI107" t="inlineStr">
        <is>
          <t>None reported</t>
        </is>
      </c>
      <c r="BJ107" t="inlineStr">
        <is>
          <t>No</t>
        </is>
      </c>
      <c r="BK107" t="inlineStr">
        <is>
          <t>Not reported</t>
        </is>
      </c>
      <c r="BL107" t="inlineStr">
        <is>
          <t>Not reported</t>
        </is>
      </c>
      <c r="BM107" t="inlineStr">
        <is>
          <t>Partial (1 metric only)</t>
        </is>
      </c>
      <c r="BN107" t="inlineStr">
        <is>
          <t>None - Passes all criteria</t>
        </is>
      </c>
      <c r="BO107" t="inlineStr">
        <is>
          <t>N/A</t>
        </is>
      </c>
      <c r="BP107" t="inlineStr">
        <is>
          <t>None</t>
        </is>
      </c>
    </row>
    <row r="108">
      <c r="A108" s="23" t="inlineStr">
        <is>
          <t>Attention Deficit Hyperactivity Disorder Classification Based on Deep Learning</t>
        </is>
      </c>
      <c r="B108" s="23" t="n">
        <v>2022</v>
      </c>
      <c r="C108" s="23" t="inlineStr">
        <is>
          <t>No</t>
        </is>
      </c>
      <c r="D108" s="23" t="inlineStr">
        <is>
          <t>No</t>
        </is>
      </c>
      <c r="E108" s="23" t="inlineStr">
        <is>
          <t>10.1109/TCBB.2022.3170527</t>
        </is>
      </c>
      <c r="F108" s="23" t="inlineStr">
        <is>
          <t>Attention Deficit Hyperactivity Disorder (ADHD) is a type of mental health disorder that can be seen from children to adults and affects patients’ normal life. Accurate diagnosis of ADHD as early as possible is very important for the treatment of patients in clinical applications. Some traditional classification methods, although having been shown powerful in many other classification tasks, are not as successful in the application of ADHD classification. In this paper, we propose two novel deep learning approaches for ADHD classification based on functional magnetic resonance imaging. The first method incorporates independent component analysis with convolutional neural network. It first extracts independent components from each subject. The independent components are then fed into a convolutional neural network as input features to classify the ADHD patient from typical controls. The second method, called the correlation autoencoder method, uses correlations between regions of interest of the brain as the input of an autoencoder to learn latent features, which are then used in the classification task by a new neural network. These two methods use different ways to extract the inter-voxel information from fMRI, but both use convolutional neural networks to further extract predictive features for the classification task. Empirical experiments show that both methods are able to outperform the classical methods such as logistic regression, support vector machines, and other methods used in previous studies.</t>
        </is>
      </c>
      <c r="G108" s="23" t="inlineStr">
        <is>
          <t>Unimodal</t>
        </is>
      </c>
      <c r="H108" s="23" t="inlineStr">
        <is>
          <t>rs-fMRI</t>
        </is>
      </c>
      <c r="I108" s="23" t="inlineStr">
        <is>
          <t>Neuroimaging</t>
        </is>
      </c>
      <c r="J108" s="23" t="inlineStr">
        <is>
          <t>Independent Component Analysis with Convolutional Neural Network) and Correlation-Autoencoder (CorrAE)</t>
        </is>
      </c>
      <c r="K108" s="23" t="n"/>
      <c r="L108" s="23" t="n">
        <v>219</v>
      </c>
      <c r="M108" s="23" t="inlineStr">
        <is>
          <t>ADHD-200</t>
        </is>
      </c>
      <c r="N108" s="23" t="inlineStr">
        <is>
          <t>Training: 69 ADHD, 99 Typical Controls (TDC); Test: 24 ADHD, 27 TDC.</t>
        </is>
      </c>
      <c r="O108" s="23" t="inlineStr">
        <is>
          <t>Final used sample was 219 subjects (168 training + 51 test) after preprocessing exclusions</t>
        </is>
      </c>
      <c r="P108" s="23" t="inlineStr">
        <is>
          <t>Holdout Test</t>
        </is>
      </c>
      <c r="Q108" s="23" t="inlineStr">
        <is>
          <t>Holdout test set and early stopping (triggered after 10 epochs of no improvement)</t>
        </is>
      </c>
      <c r="R108" s="23" t="inlineStr">
        <is>
          <t>Performance heavily relies on the availability of high-quality functional connectivity measures; potential for information loss when averaging volumes in traditional methods</t>
        </is>
      </c>
      <c r="S108" s="28" t="n">
        <v>0.65</v>
      </c>
      <c r="T108" s="28" t="inlineStr">
        <is>
          <t>The study integrates ICA and Autoencoders to capture inter-voxel relationships before classification, outperforming traditional machine learning like SVM and Logistic Regression</t>
        </is>
      </c>
      <c r="U108" s="54" t="inlineStr">
        <is>
          <t>INCLUDE</t>
        </is>
      </c>
      <c r="V108" s="23" t="inlineStr">
        <is>
          <t>Published in 2023, this study focuses on ADHD classification using the ADHD-200 database. The specific subset used included N=219 total subjects (168 training, 51 testing), meeting the sample size requirement</t>
        </is>
      </c>
      <c r="W108" s="23" t="n"/>
      <c r="X108" s="23" t="n"/>
      <c r="Y108" s="23" t="inlineStr">
        <is>
          <t>ACM</t>
        </is>
      </c>
      <c r="Z108" s="23" t="inlineStr">
        <is>
          <t>Middle Tennessee State University, Murfreesboro, TN, USA</t>
        </is>
      </c>
      <c r="AA108" s="23" t="n"/>
      <c r="AB108" s="23" t="inlineStr">
        <is>
          <t>Detailed - With only 7 pages including references</t>
        </is>
      </c>
      <c r="AC108" s="23" t="inlineStr">
        <is>
          <t>No Leakage</t>
        </is>
      </c>
      <c r="AD108" t="inlineStr">
        <is>
          <t>Not reported</t>
        </is>
      </c>
      <c r="AE108" t="inlineStr">
        <is>
          <t>Not reported</t>
        </is>
      </c>
      <c r="AF108" t="inlineStr">
        <is>
          <t>Hybrid OA (IEEE TCBB - check)</t>
        </is>
      </c>
      <c r="AG108" t="inlineStr">
        <is>
          <t>Not reported</t>
        </is>
      </c>
      <c r="AH108" t="inlineStr">
        <is>
          <t>Clinical</t>
        </is>
      </c>
      <c r="AI108" t="inlineStr">
        <is>
          <t>See population details</t>
        </is>
      </c>
      <c r="AJ108" t="inlineStr">
        <is>
          <t>See population details</t>
        </is>
      </c>
      <c r="AK108" t="inlineStr">
        <is>
          <t>Not reported</t>
        </is>
      </c>
      <c r="AL108" t="inlineStr">
        <is>
          <t>Not reported</t>
        </is>
      </c>
      <c r="AM108" t="inlineStr">
        <is>
          <t>Not reported</t>
        </is>
      </c>
      <c r="AN108" t="inlineStr">
        <is>
          <t>All/Not specified</t>
        </is>
      </c>
      <c r="AO108" t="inlineStr">
        <is>
          <t>Not reported</t>
        </is>
      </c>
      <c r="AP108" t="inlineStr">
        <is>
          <t>Not reported</t>
        </is>
      </c>
      <c r="AQ108" t="inlineStr">
        <is>
          <t>Public Dataset</t>
        </is>
      </c>
      <c r="AR108" t="inlineStr">
        <is>
          <t>ADHD-200 (Public Dataset)</t>
        </is>
      </c>
      <c r="AS108" t="inlineStr">
        <is>
          <t>Independent Component Analysis with Convolutional Neural Network) and Correlation-Autoencoder (CorrAE)</t>
        </is>
      </c>
      <c r="AT108" t="inlineStr">
        <is>
          <t>See abstract</t>
        </is>
      </c>
      <c r="AU108" t="inlineStr">
        <is>
          <t>ICA; Autoencoder</t>
        </is>
      </c>
      <c r="AV108" t="inlineStr">
        <is>
          <t>Not reported</t>
        </is>
      </c>
      <c r="AW108" t="inlineStr">
        <is>
          <t>Holdout test set and early stopping (triggered after 10 epochs of no improvement)</t>
        </is>
      </c>
      <c r="AX108" t="inlineStr">
        <is>
          <t>Not reported</t>
        </is>
      </c>
      <c r="AY108" t="inlineStr">
        <is>
          <t>Not reported</t>
        </is>
      </c>
      <c r="AZ108" t="inlineStr">
        <is>
          <t>Yes</t>
        </is>
      </c>
      <c r="BA108" t="inlineStr">
        <is>
          <t>Yes (ADHD-200 multi-site)</t>
        </is>
      </c>
      <c r="BB108" t="inlineStr">
        <is>
          <t>Not reported</t>
        </is>
      </c>
      <c r="BC108" t="inlineStr">
        <is>
          <t>Not reported</t>
        </is>
      </c>
      <c r="BD108" t="inlineStr">
        <is>
          <t>Not reported</t>
        </is>
      </c>
      <c r="BE108" t="inlineStr">
        <is>
          <t>Not reported</t>
        </is>
      </c>
      <c r="BF108" t="inlineStr">
        <is>
          <t>Not reported</t>
        </is>
      </c>
      <c r="BG108" t="inlineStr">
        <is>
          <t>0.65 (Internal Hold-out Test Set)</t>
        </is>
      </c>
      <c r="BH108" t="inlineStr">
        <is>
          <t>Internal Hold-out Test Set</t>
        </is>
      </c>
      <c r="BI108" t="inlineStr">
        <is>
          <t>None reported</t>
        </is>
      </c>
      <c r="BJ108" t="inlineStr">
        <is>
          <t>No</t>
        </is>
      </c>
      <c r="BK108" t="inlineStr">
        <is>
          <t>Not reported</t>
        </is>
      </c>
      <c r="BL108" t="inlineStr">
        <is>
          <t>Not reported</t>
        </is>
      </c>
      <c r="BM108" t="inlineStr">
        <is>
          <t>Insufficient metrics reported</t>
        </is>
      </c>
      <c r="BN108" t="inlineStr">
        <is>
          <t>None - Passes all criteria</t>
        </is>
      </c>
      <c r="BO108" t="inlineStr">
        <is>
          <t>N/A</t>
        </is>
      </c>
      <c r="BP108" t="inlineStr">
        <is>
          <t>None</t>
        </is>
      </c>
    </row>
    <row r="109">
      <c r="A109" s="25" t="inlineStr">
        <is>
          <t>A deep connectome learning network using graph convolution for connectome-disease association study</t>
        </is>
      </c>
      <c r="B109" s="25" t="n">
        <v>2023</v>
      </c>
      <c r="C109" s="25" t="inlineStr">
        <is>
          <t>No</t>
        </is>
      </c>
      <c r="D109" s="25" t="inlineStr">
        <is>
          <t>No</t>
        </is>
      </c>
      <c r="E109" s="25" t="inlineStr">
        <is>
          <t>10.1016/j.neunet.2023.04.025</t>
        </is>
      </c>
      <c r="F109" s="25" t="inlineStr">
        <is>
          <t>Multivariate analysis approaches provide insights into the identification of phenotype associations in brain connectome data. In recent years, deep learning methods including convolutional neural network (CNN) and graph neural network (GNN), have shifted the development of connectome-wide association studies (CWAS) and made breakthroughs for connectome representation learning by leveraging deep embedded features. However, most existing studies remain limited by potentially ignoring the exploration of region-specific features, which play a key role in distinguishing brain disorders with high intra-class variations, such as autism spectrum disorder (ASD), and attention deficit hyperactivity disorder (ADHD). Here, we propose a multivariate distance-based connectome network (MDCN) that addresses the local specificity problem by efficient parcellation-wise learning, as well as associating population and parcellation dependencies to map individual differences. The approach incorporating an explainable method, parcellation-wise gradient and class activation map (p-GradCAM), is feasible for identifying individual patterns of interest and pinpointing connectome associations with diseases. We demonstrate the utility of our method on two largely aggregated multicenter public datasets by distinguishing ASD and ADHD from healthy controls and assessing their associations with underlying diseases. Extensive experiments have demonstrated the superiority of MDCN in classification and interpretation, where MDCN outperformed competitive state-of-the-art methods and achieved a high proportion of overlap with previous findings. As a CWAS-guided deep learning method, our proposed MDCN framework may narrow the bridge between deep learning and CWAS approaches, and provide new insights for connectome-wide association studies. Â© 2023 Elsevier B.V., All rights reserved.</t>
        </is>
      </c>
      <c r="G109" s="25" t="inlineStr">
        <is>
          <t>Unimodal</t>
        </is>
      </c>
      <c r="H109" s="25" t="inlineStr">
        <is>
          <t>fMRI</t>
        </is>
      </c>
      <c r="I109" s="25" t="inlineStr">
        <is>
          <t>Neuroimaging</t>
        </is>
      </c>
      <c r="J109" s="25" t="inlineStr">
        <is>
          <t>Deep Learning: Multivariate Distance-based Connectome Network (MDCN) with Graph Convolution (GCN).</t>
        </is>
      </c>
      <c r="K109" s="25" t="inlineStr">
        <is>
          <t>Deep Learning (Graph &amp; Hybrid)</t>
        </is>
      </c>
      <c r="L109" s="25" t="n">
        <v>572</v>
      </c>
      <c r="M109" s="25" t="inlineStr">
        <is>
          <t>ADHD-200</t>
        </is>
      </c>
      <c r="N109" s="25" t="inlineStr">
        <is>
          <t>311 Healthy Controls (230 Male/81 Female) and 261 ADHD patients (209 Male/52 Female); Mean age ~11 years</t>
        </is>
      </c>
      <c r="O109" s="25" t="inlineStr">
        <is>
          <t>The study used 572 unique participants for the ADHD portion of the evaluation</t>
        </is>
      </c>
      <c r="P109" s="25" t="inlineStr">
        <is>
          <t>Fold Cross-Validation</t>
        </is>
      </c>
      <c r="Q109" s="25" t="inlineStr">
        <is>
          <t>10-fold stratified cross-validation</t>
        </is>
      </c>
      <c r="R109" s="25" t="inlineStr">
        <is>
          <t>The model suffers from high complexity and an increasing number of parameters across multiple graph networks, requiring a decoupled two-stage optimization process.</t>
        </is>
      </c>
      <c r="S109" s="29" t="n">
        <v>0.6745</v>
      </c>
      <c r="T109" s="29" t="inlineStr">
        <is>
          <t>The model provides excellent interpretability through parcellation-wise gradient and class activation maps (p-GradCAM), allowing for the identification of specific brain regions (like the prefrontal cortex) driving the diagnosis. It demonstrates robustness by maintaining performance across different brain atlases and resolutions (Schaefer-100 to 400).</t>
        </is>
      </c>
      <c r="U109" s="54" t="inlineStr">
        <is>
          <t>INCLUDE</t>
        </is>
      </c>
      <c r="V109" s="25" t="inlineStr">
        <is>
          <t>Reasoning: This is a strong candidate. It fits the Deep Learning criteria and explicitly uses XAI (developed a method called p-GradCAM for interpretability). Sample size is sufficient (ADHD-200 dataset, N=572). Validation is sound (10-fold CV).</t>
        </is>
      </c>
      <c r="W109" s="25" t="inlineStr">
        <is>
          <t>High Quality: Meets Wit the Selection Criteria</t>
        </is>
      </c>
      <c r="X109" s="25" t="inlineStr">
        <is>
          <t>INCLUDE</t>
        </is>
      </c>
      <c r="Y109" s="25" t="n"/>
      <c r="Z109" s="25" t="inlineStr">
        <is>
          <t>China (Harbin Institute of Technology, Shenzhen)</t>
        </is>
      </c>
      <c r="AA109" s="25" t="n"/>
      <c r="AB109" s="25" t="inlineStr">
        <is>
          <t>Detailed</t>
        </is>
      </c>
      <c r="AC109" s="25" t="inlineStr">
        <is>
          <t>No Leakage</t>
        </is>
      </c>
      <c r="AD109" t="inlineStr">
        <is>
          <t>Yang, YW; Ye, CF; Ma, T</t>
        </is>
      </c>
      <c r="AE109" t="inlineStr">
        <is>
          <t>Not reported</t>
        </is>
      </c>
      <c r="AF109" t="inlineStr">
        <is>
          <t>Hybrid OA (Elsevier Neural Networks - check)</t>
        </is>
      </c>
      <c r="AG109" t="inlineStr">
        <is>
          <t>Not reported</t>
        </is>
      </c>
      <c r="AH109" t="inlineStr">
        <is>
          <t>Not reported</t>
        </is>
      </c>
      <c r="AI109" t="inlineStr">
        <is>
          <t>See population details</t>
        </is>
      </c>
      <c r="AJ109" t="inlineStr">
        <is>
          <t>See population details</t>
        </is>
      </c>
      <c r="AK109" t="inlineStr">
        <is>
          <t>Not reported</t>
        </is>
      </c>
      <c r="AL109" t="inlineStr">
        <is>
          <t>Not reported</t>
        </is>
      </c>
      <c r="AM109" t="inlineStr">
        <is>
          <t>Not reported</t>
        </is>
      </c>
      <c r="AN109" t="inlineStr">
        <is>
          <t>All/Not specified</t>
        </is>
      </c>
      <c r="AO109" t="inlineStr">
        <is>
          <t>ASD</t>
        </is>
      </c>
      <c r="AP109" t="inlineStr">
        <is>
          <t>Not reported</t>
        </is>
      </c>
      <c r="AQ109" t="inlineStr">
        <is>
          <t>Public Dataset</t>
        </is>
      </c>
      <c r="AR109" t="inlineStr">
        <is>
          <t>ADHD-200 (Public Dataset)</t>
        </is>
      </c>
      <c r="AS109" t="inlineStr">
        <is>
          <t>Deep Learning: Multivariate Distance-based Connectome Network (MDCN) with Graph Convolution (GCN).</t>
        </is>
      </c>
      <c r="AT109" t="inlineStr">
        <is>
          <t>Graph Features</t>
        </is>
      </c>
      <c r="AU109" t="inlineStr">
        <is>
          <t>ICA</t>
        </is>
      </c>
      <c r="AV109" t="inlineStr">
        <is>
          <t>Not reported</t>
        </is>
      </c>
      <c r="AW109" t="inlineStr">
        <is>
          <t>10-fold CV</t>
        </is>
      </c>
      <c r="AX109" t="inlineStr">
        <is>
          <t>10</t>
        </is>
      </c>
      <c r="AY109" t="inlineStr">
        <is>
          <t>Not reported</t>
        </is>
      </c>
      <c r="AZ109" t="inlineStr">
        <is>
          <t>Not reported</t>
        </is>
      </c>
      <c r="BA109" t="inlineStr">
        <is>
          <t>Yes</t>
        </is>
      </c>
      <c r="BB109" t="inlineStr">
        <is>
          <t>Not reported</t>
        </is>
      </c>
      <c r="BC109" t="inlineStr">
        <is>
          <t>Not reported</t>
        </is>
      </c>
      <c r="BD109" t="inlineStr">
        <is>
          <t>Not reported</t>
        </is>
      </c>
      <c r="BE109" t="inlineStr">
        <is>
          <t>Not reported</t>
        </is>
      </c>
      <c r="BF109" t="inlineStr">
        <is>
          <t>Not reported</t>
        </is>
      </c>
      <c r="BG109" t="inlineStr">
        <is>
          <t>0.6745 (Cross-Validation)</t>
        </is>
      </c>
      <c r="BH109" t="inlineStr">
        <is>
          <t>Cross-Validation</t>
        </is>
      </c>
      <c r="BI109" t="inlineStr">
        <is>
          <t>Grad-CAM; XAI (general); Interpretability analysis</t>
        </is>
      </c>
      <c r="BJ109" t="inlineStr">
        <is>
          <t>Yes</t>
        </is>
      </c>
      <c r="BK109" t="inlineStr">
        <is>
          <t>Not reported</t>
        </is>
      </c>
      <c r="BL109" t="inlineStr">
        <is>
          <t>Not reported</t>
        </is>
      </c>
      <c r="BM109" t="inlineStr">
        <is>
          <t>Insufficient metrics reported</t>
        </is>
      </c>
      <c r="BN109" t="inlineStr">
        <is>
          <t>None - Passes all criteria</t>
        </is>
      </c>
      <c r="BO109" t="inlineStr">
        <is>
          <t>N/A</t>
        </is>
      </c>
      <c r="BP109" t="inlineStr">
        <is>
          <t>None</t>
        </is>
      </c>
    </row>
    <row r="110">
      <c r="A110" s="23" t="inlineStr">
        <is>
          <t>An explainable and interpretable model for attention deficit hyperactivity disorder in children using EEG signals</t>
        </is>
      </c>
      <c r="B110" s="23" t="n">
        <v>2023</v>
      </c>
      <c r="C110" s="23" t="inlineStr">
        <is>
          <t>No</t>
        </is>
      </c>
      <c r="D110" s="23" t="inlineStr">
        <is>
          <t>No</t>
        </is>
      </c>
      <c r="E110" s="23" t="inlineStr">
        <is>
          <t>10.1016/j.compbiomed.2023.106676</t>
        </is>
      </c>
      <c r="F110" s="23" t="inlineStr">
        <is>
          <t>Background: Attention deficit hyperactivity disorder (ADHD) is a neurodevelopmental disorder that affects a person's sleep, mood, anxiety, and learning. Early diagnosis and timely medication can help individuals with ADHD perform daily tasks without difficulty. Electroencephalogram (EEG) signals can help neurologists to detect ADHD by examining the changes occurring in it. The EEG signals are complex, non-linear, and non-stationary. It is difficult to find the subtle differences between ADHD and healthy control EEG signals visually. Also, making decisions from existing machine learning (ML) models do not guarantee similar performance (unreliable). Method: The paper explores a combination of variational mode decomposition (VMD), and Hilbert transform (HT) called VMD-HT to extract hidden information from EEG signals. Forty-one statistical parameters extracted from the absolute value of analytical mode functions (AMF) have been classified using the explainable boosted machine (EBM) model. The interpretability of the model is tested using statistical analysis and performance measurement. The importance of the features, channels and brain regions has been identified using the glass-box and black-box approach. The model's local and global explainability has been visualized using Local Interpretable Model-agnostic Explanations (LIME), SHapley Additive exPlanations (SHAP), Partial Dependence Plot (PDP), and Morris sensitivity. To the best of our knowledge, this is the first work that explores the explainability of the model prediction in ADHD detection, particularly for children. Results: Our results show that the explainable model has provided an accuracy of 99.81%, a sensitivity of 99.78%, 99.84% specificity, an F-1 measure of 99.83%, the precision of 99.87%, a false detection rate of 0.13%, and Mathew's correlation coefficient, negative predicted value, and critical success index of 99.61%, 99.73%, and 99.66%, respectively in detecting the ADHD automatically with ten-fold cross-validation. The model has provided an area under the curve of 100% while the detection rate of 99.87% and 99.73% has been obtained for ADHD and HC, respectively. Conclusions: The model show that the interpretability and explainability of frontal region is highest compared to pre-frontal, central, parietal, occipital, and temporal regions. Our findings has provided important insight into the developed model which is highly reliable, robust, interpretable, and explainable for the clinicians to detect ADHD in children. Early and rapid ADHD diagnosis using robust explainable technologies may reduce the cost of treatment and lessen the number of patients undergoing lengthy diagnosis procedures. Â© 2023 Elsevier B.V., All rights reserved.</t>
        </is>
      </c>
      <c r="G110" s="23" t="inlineStr">
        <is>
          <t>Unimodal</t>
        </is>
      </c>
      <c r="H110" s="23" t="inlineStr">
        <is>
          <t>EEG</t>
        </is>
      </c>
      <c r="I110" s="23" t="inlineStr">
        <is>
          <t>Electrophysiological (Bio-Signals)</t>
        </is>
      </c>
      <c r="J110" s="23" t="inlineStr">
        <is>
          <t>Deep Learning: CNN (VMD-HT)</t>
        </is>
      </c>
      <c r="K110" s="23" t="inlineStr">
        <is>
          <t>Deep Learning (CNNs)</t>
        </is>
      </c>
      <c r="L110" s="23" t="n">
        <v>121</v>
      </c>
      <c r="M110" s="23" t="inlineStr">
        <is>
          <t>IEEE Dataport</t>
        </is>
      </c>
      <c r="N110" s="23" t="inlineStr">
        <is>
          <t>61 ADHD and 60 healthy controls (HC)</t>
        </is>
      </c>
      <c r="O110" s="23" t="inlineStr">
        <is>
          <t>Verified. The study used 2289 ADHD and 1843 HC EEG segments from 121 subjects.</t>
        </is>
      </c>
      <c r="P110" s="23" t="inlineStr">
        <is>
          <t>Fold Cross-Validation</t>
        </is>
      </c>
      <c r="Q110" s="23" t="inlineStr">
        <is>
          <t>10-fold cross-validation</t>
        </is>
      </c>
      <c r="R110" s="23" t="inlineStr">
        <is>
          <t>The model uses EEG features instead of traditional clinical features and performance may vary across different datasets</t>
        </is>
      </c>
      <c r="S110" s="28" t="n">
        <v>0.998</v>
      </c>
      <c r="T110" s="28" t="inlineStr">
        <is>
          <t>By utilizing "glass-box" models, the study provides high clinical reliability through local and global explainability, identifying the frontal brain region as the most significant for detection</t>
        </is>
      </c>
      <c r="U110" s="54" t="inlineStr">
        <is>
          <t>INCLUDE</t>
        </is>
      </c>
      <c r="V110" s="23" t="inlineStr">
        <is>
          <t>Strong XAI. The paper explicitly focuses on XAI, utilizing SHAP, LIME, PDP, and Morris Sensitivity. Robust validation and sample size (N=121).</t>
        </is>
      </c>
      <c r="W110" s="23" t="inlineStr">
        <is>
          <t>High Quality: Meets Wit the Selection Criteria</t>
        </is>
      </c>
      <c r="X110" s="23" t="inlineStr">
        <is>
          <t>INCLUDE</t>
        </is>
      </c>
      <c r="Y110" s="23" t="n"/>
      <c r="Z110" s="23" t="inlineStr">
        <is>
          <t>Denmark (Aarhus University) and Australia (University of Southern Queensland)</t>
        </is>
      </c>
      <c r="AA110" s="23" t="n"/>
      <c r="AB110" s="23" t="inlineStr">
        <is>
          <t>Detailed</t>
        </is>
      </c>
      <c r="AC110" s="23" t="inlineStr">
        <is>
          <t>Leakage</t>
        </is>
      </c>
      <c r="AD110" t="inlineStr">
        <is>
          <t>Khare, SK; Acharya, UR</t>
        </is>
      </c>
      <c r="AE110" t="inlineStr">
        <is>
          <t>Not reported</t>
        </is>
      </c>
      <c r="AF110" t="inlineStr">
        <is>
          <t>Gold OA (Elsevier Comp. Biol. &amp; Med - OA)</t>
        </is>
      </c>
      <c r="AG110" t="inlineStr">
        <is>
          <t>Not reported</t>
        </is>
      </c>
      <c r="AH110" t="inlineStr">
        <is>
          <t>Clinical</t>
        </is>
      </c>
      <c r="AI110" t="inlineStr">
        <is>
          <t>See population details</t>
        </is>
      </c>
      <c r="AJ110" t="inlineStr">
        <is>
          <t>See population details</t>
        </is>
      </c>
      <c r="AK110" t="inlineStr">
        <is>
          <t>Not reported</t>
        </is>
      </c>
      <c r="AL110" t="inlineStr">
        <is>
          <t>Not reported</t>
        </is>
      </c>
      <c r="AM110" t="inlineStr">
        <is>
          <t>Not reported</t>
        </is>
      </c>
      <c r="AN110" t="inlineStr">
        <is>
          <t>All/Not specified</t>
        </is>
      </c>
      <c r="AO110" t="inlineStr">
        <is>
          <t>Anxiety</t>
        </is>
      </c>
      <c r="AP110" t="inlineStr">
        <is>
          <t>Not reported</t>
        </is>
      </c>
      <c r="AQ110" t="inlineStr">
        <is>
          <t>Clinical Setting</t>
        </is>
      </c>
      <c r="AR110" t="inlineStr">
        <is>
          <t>Clinical Sample</t>
        </is>
      </c>
      <c r="AS110" t="inlineStr">
        <is>
          <t>Deep Learning: CNN (VMD-HT)</t>
        </is>
      </c>
      <c r="AT110" t="inlineStr">
        <is>
          <t>See abstract</t>
        </is>
      </c>
      <c r="AU110" t="inlineStr">
        <is>
          <t>ICA</t>
        </is>
      </c>
      <c r="AV110" t="inlineStr">
        <is>
          <t>Not reported</t>
        </is>
      </c>
      <c r="AW110" t="inlineStr">
        <is>
          <t>10-fold CV</t>
        </is>
      </c>
      <c r="AX110" t="inlineStr">
        <is>
          <t>10</t>
        </is>
      </c>
      <c r="AY110" t="inlineStr">
        <is>
          <t>Not reported</t>
        </is>
      </c>
      <c r="AZ110" t="inlineStr">
        <is>
          <t>Not reported</t>
        </is>
      </c>
      <c r="BA110" t="inlineStr">
        <is>
          <t>Not reported</t>
        </is>
      </c>
      <c r="BB110" t="inlineStr">
        <is>
          <t>99.81</t>
        </is>
      </c>
      <c r="BC110" t="inlineStr">
        <is>
          <t>99.78</t>
        </is>
      </c>
      <c r="BD110" t="inlineStr">
        <is>
          <t>99.84</t>
        </is>
      </c>
      <c r="BE110" t="inlineStr">
        <is>
          <t>Not reported</t>
        </is>
      </c>
      <c r="BF110" t="inlineStr">
        <is>
          <t>1.0</t>
        </is>
      </c>
      <c r="BG110" t="inlineStr">
        <is>
          <t>AUC=1.00 (Cross-Validation)</t>
        </is>
      </c>
      <c r="BH110" t="inlineStr">
        <is>
          <t>Cross-Validation</t>
        </is>
      </c>
      <c r="BI110" t="inlineStr">
        <is>
          <t>SHAP; LIME; XAI (general); Interpretability analysis</t>
        </is>
      </c>
      <c r="BJ110" t="inlineStr">
        <is>
          <t>Yes</t>
        </is>
      </c>
      <c r="BK110" t="inlineStr">
        <is>
          <t>Not reported</t>
        </is>
      </c>
      <c r="BL110" t="inlineStr">
        <is>
          <t>Not reported</t>
        </is>
      </c>
      <c r="BM110" t="inlineStr">
        <is>
          <t>Adequate</t>
        </is>
      </c>
      <c r="BN110" t="inlineStr">
        <is>
          <t>None - Passes all criteria</t>
        </is>
      </c>
      <c r="BO110" t="inlineStr">
        <is>
          <t>N/A</t>
        </is>
      </c>
      <c r="BP110" t="inlineStr">
        <is>
          <t>None</t>
        </is>
      </c>
    </row>
    <row r="111">
      <c r="A111" s="25" t="inlineStr">
        <is>
          <t>Employing Classification Techniques on SmartSpeech Biometric Data towards Identification of Neurodevelopmental Disorders</t>
        </is>
      </c>
      <c r="B111" s="25" t="n">
        <v>2023</v>
      </c>
      <c r="C111" s="25" t="inlineStr">
        <is>
          <t>No</t>
        </is>
      </c>
      <c r="D111" s="25" t="inlineStr">
        <is>
          <t>No</t>
        </is>
      </c>
      <c r="E111" s="25" t="inlineStr">
        <is>
          <t>10.3390/signals4020021</t>
        </is>
      </c>
      <c r="F111" s="25" t="inlineStr">
        <is>
          <t>Early detection and evaluation of children at risk of neurodevelopmental disorders and/or communication deficits is critical. While the current literature indicates a high prevalence of neurodevelopmental disorders, many children remain undiagnosed, resulting in missed opportunities for effective interventions that could have had a greater impact if administered earlier. Clinicians face a variety of complications during neurodevelopmental disordersâ€™ evaluation procedures and must elevate their use of digital tools to aid in early detection efficiently. Artificial intelligence enables novelty in taking decisions, classification, and diagnosis. The current research investigates the efficacy of various machine learning approaches on the biometric SmartSpeech datasets. These datasets come from a new innovative system that includes a serious game which gathers childrenâ€™s responses to specifically designed speech and language activities and their manifestations, intending to assist during the clinical evaluation of neurodevelopmental disorders. The machine learning approaches were used by utilizing the algorithms Radial Basis Function, Neural Network, Deep Learning Neural Networks, and a variation of Grammatical Evolution (GenClass). The most significant results show improved accuracy (%) when using the eye tracking dataset; more specifically: (i) for the class Disorder with GenClass (92.83%), (ii) for the class Autism Spectrum Disorders with Deep Learning Neural Networks layer 4 (86.33%), (iii) for the class Attention Deficit Hyperactivity Disorder with Deep Learning Neural Networks layer 4 (87.44%), (iv) for the class Intellectual Disability with GenClass (86.93%), (v) for the class Specific Learning Disorder with GenClass (88.88%), and (vi) for the class Communication Disorders with GenClass (88.70%). Overall, the results indicated GenClass to be nearly the top competitor, opening up additional probes for future studies toward automatically classifying and assisting clinical assessments for children with neurodevelopmental disorders. Â© 2024 Elsevier B.V., All rights reserved.</t>
        </is>
      </c>
      <c r="G111" s="25" t="inlineStr">
        <is>
          <t>Multimodal</t>
        </is>
      </c>
      <c r="H111" s="25" t="inlineStr">
        <is>
          <t>Biosignals: Eye Tracking, Heart Rate, and Game Interaction Logs.</t>
        </is>
      </c>
      <c r="I111" s="25" t="inlineStr">
        <is>
          <t>Behavioral &amp; Motor</t>
        </is>
      </c>
      <c r="J111" s="25" t="inlineStr">
        <is>
          <t>Machine Learning: Grammatical Evolution (GenClass), RBF, DNN.</t>
        </is>
      </c>
      <c r="K111" s="25" t="inlineStr">
        <is>
          <t>Other / Unspecified</t>
        </is>
      </c>
      <c r="L111" s="25" t="n"/>
      <c r="M111" s="25" t="n"/>
      <c r="N111" s="25" t="n"/>
      <c r="O111" s="25" t="n"/>
      <c r="P111" s="25" t="n"/>
      <c r="Q111" s="25" t="n"/>
      <c r="R111" s="25" t="n"/>
      <c r="S111" s="29" t="n">
        <v>0.8744</v>
      </c>
      <c r="T111" s="29" t="n"/>
      <c r="U111" s="55" t="inlineStr">
        <is>
          <t>EXCLUDE</t>
        </is>
      </c>
      <c r="V111" s="25" t="inlineStr">
        <is>
          <t>Reasoning: This paper is highly relevant for Multimodality (fusing game data with biosignals). However, it fails the XAI criterion. It compares classifier performance but does not employ explainability techniques to interpret the decision-making process.</t>
        </is>
      </c>
      <c r="W111" s="25" t="inlineStr">
        <is>
          <t>No XAI</t>
        </is>
      </c>
      <c r="X111" s="25" t="n"/>
      <c r="Y111" s="25" t="n"/>
      <c r="Z111" s="25" t="n"/>
      <c r="AA111" s="25" t="n"/>
      <c r="AB111" s="25" t="n"/>
      <c r="AC111" s="25" t="n"/>
    </row>
    <row r="112">
      <c r="A112" s="23" t="inlineStr">
        <is>
          <t>Can we diagnose mental disorders in children? A large-scale assessment of machine learning on structural neuroimaging of 6916 children in the adolescent brain cognitive development study</t>
        </is>
      </c>
      <c r="B112" s="23" t="n">
        <v>2023</v>
      </c>
      <c r="C112" s="23" t="inlineStr">
        <is>
          <t>No</t>
        </is>
      </c>
      <c r="D112" s="23" t="inlineStr">
        <is>
          <t>No</t>
        </is>
      </c>
      <c r="E112" s="23" t="inlineStr">
        <is>
          <t>10.1002/jcv2.12184</t>
        </is>
      </c>
      <c r="F112" s="23" t="inlineStr">
        <is>
          <t>Background: 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 Methods: Using data from 6916 children aged 9â€“10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 Results: 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(AUROCÂ =Â 0.567, pÂ =Â 0.002) and BD (AUROCÂ =Â 0.551, pÂ =Â 0.002). In contrast, traditional models perform consistently worse and predict only ADHD with statistical significance (AUROCÂ =Â 0.529, pÂ =Â 0.002). Conclusion: 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 Â© 2024 Elsevier B.V., All rights reserved.</t>
        </is>
      </c>
      <c r="G112" s="23" t="inlineStr">
        <is>
          <t>Unimodal</t>
        </is>
      </c>
      <c r="H112" s="23" t="inlineStr">
        <is>
          <t>Neuroimaging</t>
        </is>
      </c>
      <c r="I112" s="23" t="inlineStr">
        <is>
          <t>Neuroimaging</t>
        </is>
      </c>
      <c r="J112" s="23" t="inlineStr">
        <is>
          <t>Machine Learning: Gradient Boosted Trees (Classifier Chains), SVM.</t>
        </is>
      </c>
      <c r="K112" s="23" t="inlineStr">
        <is>
          <t>Traditional Machine Learning</t>
        </is>
      </c>
      <c r="L112" s="30" t="n">
        <v>6916</v>
      </c>
      <c r="M112" s="23" t="inlineStr">
        <is>
          <t>ABCD</t>
        </is>
      </c>
      <c r="N112" s="23" t="inlineStr">
        <is>
          <t>Children aged 9-10; includes cases of ADHD, BD, and 8 other disorders</t>
        </is>
      </c>
      <c r="O112" s="23" t="inlineStr">
        <is>
          <t>Verified. Rigorous participant selection excluding siblings to ensure independent data</t>
        </is>
      </c>
      <c r="P112" s="23" t="inlineStr">
        <is>
          <t>Fold Cross-Validation</t>
        </is>
      </c>
      <c r="Q112" s="23" t="inlineStr">
        <is>
          <t>30-times repeated 5-fold cross-validation with permutation testing</t>
        </is>
      </c>
      <c r="R112" s="23" t="inlineStr">
        <is>
          <t>Modest absolute accuracy prevents immediate clinical application; requires advanced models to account for comorbidities</t>
        </is>
      </c>
      <c r="S112" s="28" t="n">
        <v>0.5669999999999999</v>
      </c>
      <c r="T112" s="28" t="inlineStr">
        <is>
          <t>Highlights the extreme difficulty of child ADHD diagnosis via neuroimaging alone, emphasizing that "true" patterns are only visible when accounting for non-linear complexities and sociodemographic confounders.</t>
        </is>
      </c>
      <c r="U112" s="54" t="inlineStr">
        <is>
          <t>INCLUDE</t>
        </is>
      </c>
      <c r="V112" s="23" t="inlineStr">
        <is>
          <t>Huge sample size (N=6916). Validates models rigorously (Cross-validation) and accounts for sociodemographic confounders. Critical for discussing "limitations of neuroimaging".</t>
        </is>
      </c>
      <c r="W112" s="23" t="inlineStr">
        <is>
          <t>High Quality: Meets Wit the Selection Criteria</t>
        </is>
      </c>
      <c r="X112" s="23" t="inlineStr">
        <is>
          <t>INCLUDE</t>
        </is>
      </c>
      <c r="Y112" s="23" t="n"/>
      <c r="Z112" s="23" t="inlineStr">
        <is>
          <t>Munich, Germany (Ludwig-Maximilians-Universität)</t>
        </is>
      </c>
      <c r="AA112" s="23" t="n"/>
      <c r="AB112" s="23" t="inlineStr">
        <is>
          <t>Detailed</t>
        </is>
      </c>
      <c r="AC112" s="23" t="inlineStr">
        <is>
          <t>No Leakage</t>
        </is>
      </c>
      <c r="AD112" t="inlineStr">
        <is>
          <t>Gaus, R; Pölsterl, S; Greimel, E; Schulte-Körne, G; Wachinger, C</t>
        </is>
      </c>
      <c r="AE112" t="inlineStr">
        <is>
          <t>Not reported</t>
        </is>
      </c>
      <c r="AF112" t="inlineStr">
        <is>
          <t>Gold OA (Wiley JCV2)</t>
        </is>
      </c>
      <c r="AG112" t="inlineStr">
        <is>
          <t>Not reported</t>
        </is>
      </c>
      <c r="AH112" t="inlineStr">
        <is>
          <t>Clinical</t>
        </is>
      </c>
      <c r="AI112" t="inlineStr">
        <is>
          <t>See population details</t>
        </is>
      </c>
      <c r="AJ112" t="inlineStr">
        <is>
          <t>See population details</t>
        </is>
      </c>
      <c r="AK112" t="inlineStr">
        <is>
          <t>Not reported</t>
        </is>
      </c>
      <c r="AL112" t="inlineStr">
        <is>
          <t>Not reported</t>
        </is>
      </c>
      <c r="AM112" t="inlineStr">
        <is>
          <t>Not reported</t>
        </is>
      </c>
      <c r="AN112" t="inlineStr">
        <is>
          <t>All/Not specified</t>
        </is>
      </c>
      <c r="AO112" t="inlineStr">
        <is>
          <t>Conduct Disorder; Depression; Anxiety; ODD; Bipolar Disorder</t>
        </is>
      </c>
      <c r="AP112" t="inlineStr">
        <is>
          <t>Not reported</t>
        </is>
      </c>
      <c r="AQ112" t="inlineStr">
        <is>
          <t>Clinical Setting</t>
        </is>
      </c>
      <c r="AR112" t="inlineStr">
        <is>
          <t>ABCD Study</t>
        </is>
      </c>
      <c r="AS112" t="inlineStr">
        <is>
          <t>Machine Learning: Gradient Boosted Trees (Classifier Chains), SVM.</t>
        </is>
      </c>
      <c r="AT112" t="inlineStr">
        <is>
          <t>Graph Features; ROI-based Features</t>
        </is>
      </c>
      <c r="AU112" t="inlineStr">
        <is>
          <t>ICA</t>
        </is>
      </c>
      <c r="AV112" t="inlineStr">
        <is>
          <t>Not reported</t>
        </is>
      </c>
      <c r="AW112" t="inlineStr">
        <is>
          <t>5-fold CV</t>
        </is>
      </c>
      <c r="AX112" t="inlineStr">
        <is>
          <t>5</t>
        </is>
      </c>
      <c r="AY112" t="inlineStr">
        <is>
          <t>Not reported</t>
        </is>
      </c>
      <c r="AZ112" t="inlineStr">
        <is>
          <t>Not reported</t>
        </is>
      </c>
      <c r="BA112" t="inlineStr">
        <is>
          <t>Yes</t>
        </is>
      </c>
      <c r="BB112" t="inlineStr">
        <is>
          <t>Not reported</t>
        </is>
      </c>
      <c r="BC112" t="inlineStr">
        <is>
          <t>Not reported</t>
        </is>
      </c>
      <c r="BD112" t="inlineStr">
        <is>
          <t>Not reported</t>
        </is>
      </c>
      <c r="BE112" t="inlineStr">
        <is>
          <t>Not reported</t>
        </is>
      </c>
      <c r="BF112" t="inlineStr">
        <is>
          <t>Not reported</t>
        </is>
      </c>
      <c r="BG112" t="inlineStr">
        <is>
          <t>0.567 (Cross-Validation)</t>
        </is>
      </c>
      <c r="BH112" t="inlineStr">
        <is>
          <t>Cross-Validation</t>
        </is>
      </c>
      <c r="BI112" t="inlineStr">
        <is>
          <t>None reported</t>
        </is>
      </c>
      <c r="BJ112" t="inlineStr">
        <is>
          <t>No</t>
        </is>
      </c>
      <c r="BK112" t="inlineStr">
        <is>
          <t>Not reported</t>
        </is>
      </c>
      <c r="BL112" t="inlineStr">
        <is>
          <t>Not reported</t>
        </is>
      </c>
      <c r="BM112" t="inlineStr">
        <is>
          <t>Insufficient metrics reported</t>
        </is>
      </c>
      <c r="BN112" t="inlineStr">
        <is>
          <t>None - Passes all criteria</t>
        </is>
      </c>
      <c r="BO112" t="inlineStr">
        <is>
          <t>N/A</t>
        </is>
      </c>
      <c r="BP112" t="inlineStr">
        <is>
          <t>None</t>
        </is>
      </c>
    </row>
    <row r="113">
      <c r="A113" s="25" t="inlineStr">
        <is>
          <t>Estimating Gender and Age from Brain Structural MRI of Children and Adolescents: A 3D Convolutional Neural Network Multitask Learning Model</t>
        </is>
      </c>
      <c r="B113" s="25" t="n">
        <v>2021</v>
      </c>
      <c r="C113" s="25" t="inlineStr">
        <is>
          <t>No</t>
        </is>
      </c>
      <c r="D113" s="25" t="inlineStr">
        <is>
          <t>No</t>
        </is>
      </c>
      <c r="E113" s="25" t="inlineStr">
        <is>
          <t>10.1155/2021/5550914</t>
        </is>
      </c>
      <c r="F113" s="25"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is>
      </c>
      <c r="G113" s="25" t="inlineStr">
        <is>
          <t>Unimodal</t>
        </is>
      </c>
      <c r="H113" s="25" t="inlineStr">
        <is>
          <t>sMRI (VBM pre-processed)</t>
        </is>
      </c>
      <c r="I113" s="25" t="inlineStr">
        <is>
          <t>Neuroimaging</t>
        </is>
      </c>
      <c r="J113" s="25" t="inlineStr">
        <is>
          <t>Deep Learning (3D CNN Multitask)</t>
        </is>
      </c>
      <c r="K113" s="25" t="inlineStr">
        <is>
          <t>Deep Learning (CNNs)</t>
        </is>
      </c>
      <c r="L113" s="25" t="n"/>
      <c r="M113" s="25" t="n"/>
      <c r="N113" s="25" t="n"/>
      <c r="O113" s="25" t="n"/>
      <c r="P113" s="25" t="n"/>
      <c r="Q113" s="25" t="n"/>
      <c r="R113" s="25" t="n"/>
      <c r="S113" s="27" t="n">
        <v>0.85</v>
      </c>
      <c r="T113" s="27" t="n"/>
      <c r="U113" s="55" t="inlineStr">
        <is>
          <t>EXCLUDE</t>
        </is>
      </c>
      <c r="V113" s="25" t="inlineStr">
        <is>
          <t>Task Failure. While N is large (&gt;1000), the model failed to diagnose ADHD (AUC 0.61 is close to random guessing). The paper's contribution is successfully predicting Age and Gender, not ADHD diagnosis.</t>
        </is>
      </c>
      <c r="W113" s="25" t="inlineStr">
        <is>
          <t>Different Task from Diagnosis</t>
        </is>
      </c>
      <c r="X113" s="25" t="n"/>
      <c r="Y113" s="25" t="n"/>
      <c r="Z113" s="25" t="n"/>
      <c r="AA113" s="25" t="n"/>
      <c r="AB113" s="25" t="n"/>
      <c r="AC113" s="25" t="n"/>
    </row>
    <row r="114">
      <c r="A114" s="23" t="inlineStr">
        <is>
          <t>Estimating Gender and Age from Brain Structural MRI of Children and Adolescents: A 3D Convolutional Neural Network Multitask Learning Model</t>
        </is>
      </c>
      <c r="B114" s="23" t="n">
        <v>2021</v>
      </c>
      <c r="C114" s="23" t="inlineStr">
        <is>
          <t>No</t>
        </is>
      </c>
      <c r="D114" s="23" t="inlineStr">
        <is>
          <t>No</t>
        </is>
      </c>
      <c r="E114" s="23" t="inlineStr">
        <is>
          <t>10.1155/2021/5550914</t>
        </is>
      </c>
      <c r="F114" s="23" t="inlineStr">
        <is>
          <t>Despite recent advances, assessing biological measurements for neuropsychiatric disorders is still a challenge, where confounding variables such as gender and age (as a proxy for neurodevelopment) play an important role. This study explores brain structural magnetic resonance imaging (sMRI) from two public data sets (ABIDE-II and ADHD-200) with healthy control (HC, N = 894), autism spectrum disorder (ASD, N = 251), and attention deficit hyperactivity disorder (ADHD, N = 357) individuals. We used gray and white matter preprocessed via voxel-based morphometry (VBM) to train a 3D convolutional neural network with a multitask learning strategy to estimate gender, age, and mental health status from structural brain differences. Gradient-based methods were employed to generate attention maps, providing clinically relevant identification of most representative brain regions for models' decision-making. This approach resulted in satisfactory predictions for gender and age. ADHD-200-trained models, evaluated in 10-fold cross-validation procedures on test set, obtained a mean absolute error (MAE) of 1.43 years (Â±0.22 SD) for age prediction and an area under the curve (AUC) of 0.85 (Â±0.04 SD) for gender classification. In out-of-sample validation, the best-performing ADHD-200 models satisfactorily predicted age (MAE = 1.57 years) and gender (AUC = 0.89) in the ABIDE-II data set. The models' accuracy was in line with the current state-of-the-art machine learning applications in neuroimaging. Key regions for models' accuracy were presented as a meaningful graphical output. New implementations, such as the use of VBM along with a 3D convolutional neural network multitask learning model and a brain imaging graphical output, reinforce the relevance of the proposed workflow. Â© 2021 Elsevier B.V., All rights reserved.</t>
        </is>
      </c>
      <c r="G114" s="23" t="inlineStr">
        <is>
          <t>Unimodal</t>
        </is>
      </c>
      <c r="H114" s="23" t="inlineStr">
        <is>
          <t>sMRI</t>
        </is>
      </c>
      <c r="I114" s="23" t="inlineStr">
        <is>
          <t>Neuroimaging</t>
        </is>
      </c>
      <c r="J114" s="23" t="inlineStr">
        <is>
          <t>Deep Learning (3D-CNN Multitask)</t>
        </is>
      </c>
      <c r="K114" s="23" t="inlineStr">
        <is>
          <t>Deep Learning (CNNs)</t>
        </is>
      </c>
      <c r="L114" s="23" t="n"/>
      <c r="M114" s="23" t="n"/>
      <c r="N114" s="23" t="n"/>
      <c r="O114" s="23" t="n"/>
      <c r="P114" s="23" t="n"/>
      <c r="Q114" s="23" t="n"/>
      <c r="R114" s="23" t="n"/>
      <c r="S114" s="24" t="n">
        <v>0.61</v>
      </c>
      <c r="T114" s="24" t="n"/>
      <c r="U114" s="55" t="inlineStr">
        <is>
          <t>EXCLUDE</t>
        </is>
      </c>
      <c r="V114" s="23" t="inlineStr">
        <is>
          <t>Task Relevance. While the methodology is sound, the model failed to diagnose ADHD (AUC 0.61 is near random chance). The paper's primary success/focus is Age and Gender prediction, not ADHD diagnosis.</t>
        </is>
      </c>
      <c r="W114" s="23" t="inlineStr">
        <is>
          <t>Different Task from Diagnosis</t>
        </is>
      </c>
      <c r="X114" s="23" t="n"/>
      <c r="Y114" s="23" t="n"/>
      <c r="Z114" s="23" t="n"/>
      <c r="AA114" s="23" t="n"/>
      <c r="AB114" s="23" t="n"/>
      <c r="AC114" s="23" t="n"/>
    </row>
    <row r="115">
      <c r="A115" s="25" t="inlineStr">
        <is>
          <t>Evaluation of an artificial intelligence-based medical device for diagnosis of autism spectrum disorder</t>
        </is>
      </c>
      <c r="B115" s="25" t="n">
        <v>2022</v>
      </c>
      <c r="C115" s="25" t="inlineStr">
        <is>
          <t>No</t>
        </is>
      </c>
      <c r="D115" s="25" t="inlineStr">
        <is>
          <t>No</t>
        </is>
      </c>
      <c r="E115" s="25" t="inlineStr">
        <is>
          <t>10.1038/s41746-022-00598-6</t>
        </is>
      </c>
      <c r="F115" s="25" t="inlineStr">
        <is>
          <t>Autism spectrum disorder (ASD) can be reliably diagnosed at 18 months, yet significant diagnostic delays persist in the United States. This double-blinded, multi-site, prospective, active comparator cohort study tested the accuracy of an artificial intelligence-based Software as a Medical Device designed to aid primary care healthcare providers (HCPs) in diagnosing ASD. The Device combines behavioral features from three distinct inputs (a caregiver questionnaire, analysis of two short home videos, and an HCP questionnaire) in a gradient boosted decision tree machine learning algorithm to produce either an ASD positive, ASD negative, or indeterminate output. This study compared Device outputs to diagnostic agreement by two or more independent specialists in a cohort of 18â€“72-month-olds with developmental delay concerns (425 study completers, 36% female, 29% ASD prevalence). Device output PPV for all study completers was 80.8% (95% confidence intervals (CI), 70.3%â€“88.8%) and NPV was 98.3% (90.6%â€“100%). For the 31.8% of participants who received a determinate output (ASD positive or negative) Device sensitivity was 98.4% (91.6%â€“100%) and specificity was 78.9% (67.6%â€“87.7%). The Deviceâ€™s indeterminate output acts as a risk control measure when inputs are insufficiently granular to make a determinate recommendation with confidence. If this risk control measure were removed, the sensitivity for all study completers would fall to 51.6% (63/122) (95% CI 42.4%, 60.8%), and specificity would fall to 18.5% (56/303) (95% CI 14.3%, 23.3%). Among participants for whom the Device abstained from providing a result, specialists identified that 91% had one or more complex neurodevelopmental disorders. No significant differences in Device performance were found across participantsâ€™ sex, race/ethnicity, income, or education level. For nearly a third of this primary care sample, the Device enabled timely diagnostic evaluation with a high degree of accuracy. The Device shows promise to significantly increase the number of children able to be diagnosed with ASD in a primary care setting, potentially facilitating earlier intervention and more efficient use of specialist resources. Â© 2022 Elsevier B.V., All rights reserved.</t>
        </is>
      </c>
      <c r="G115" s="25" t="inlineStr">
        <is>
          <t>Multimodal</t>
        </is>
      </c>
      <c r="H115" s="25" t="inlineStr">
        <is>
          <t>Video + Questionnaire</t>
        </is>
      </c>
      <c r="I115" s="25" t="inlineStr">
        <is>
          <t>Behavioral &amp; Motor</t>
        </is>
      </c>
      <c r="J115" s="25" t="inlineStr">
        <is>
          <t>Machine Learning: Gradient Boosted Decision Tree</t>
        </is>
      </c>
      <c r="K115" s="25" t="inlineStr">
        <is>
          <t>Traditional Machine Learning</t>
        </is>
      </c>
      <c r="L115" s="25" t="n"/>
      <c r="M115" s="25" t="n"/>
      <c r="N115" s="25" t="n"/>
      <c r="O115" s="25" t="n"/>
      <c r="P115" s="25" t="n"/>
      <c r="Q115" s="25" t="n"/>
      <c r="R115" s="25" t="n"/>
      <c r="S115" s="29" t="n">
        <v>0.984</v>
      </c>
      <c r="T115" s="29" t="n"/>
      <c r="U115" s="55" t="inlineStr">
        <is>
          <t>EXCLUDE</t>
        </is>
      </c>
      <c r="V115" s="25" t="inlineStr">
        <is>
          <t>Wrong Target Condition. The device ("Canvas Dx") is FDA authorized for diagnosing Autism (ASD). While it mentions ADHD as a comorbidity, the AI's output is purely ASD Positive/Negative.</t>
        </is>
      </c>
      <c r="W115" s="25" t="inlineStr">
        <is>
          <t>Different Task from Diagnosis</t>
        </is>
      </c>
      <c r="X115" s="25" t="n"/>
      <c r="Y115" s="25" t="n"/>
      <c r="Z115" s="25" t="n"/>
      <c r="AA115" s="25" t="n"/>
      <c r="AB115" s="25" t="n"/>
      <c r="AC115" s="25" t="n"/>
    </row>
    <row r="116">
      <c r="A116" s="23" t="inlineStr">
        <is>
          <t>Deep Learning for Cross-Diagnostic Prediction of Mental Disorder Diagnosis and Prognosis Using Danish Nationwide Register and Genetic Data</t>
        </is>
      </c>
      <c r="B116" s="23" t="n">
        <v>2023</v>
      </c>
      <c r="C116" s="23" t="inlineStr">
        <is>
          <t>No</t>
        </is>
      </c>
      <c r="D116" s="23" t="inlineStr">
        <is>
          <t>No</t>
        </is>
      </c>
      <c r="E116" s="23" t="inlineStr">
        <is>
          <t>10.1001/jamapsychiatry.2022.4076</t>
        </is>
      </c>
      <c r="F116" s="23" t="inlineStr">
        <is>
          <t>Importance: Diagnoses and treatment of mental disorders are hampered by the current lack of objective markers needed to provide a more precise diagnosis and treatment strategy. Objective: To develop deep learning models to predict mental disorder diagnosis and severity spanning multiple diagnoses using nationwide register data, family and patient-specific diagnostic history, birth-related measurement, and genetics. Design, Setting, and Participants: This study was conducted from May 1, 1981, to December 31, 2016. For the analysis, which used a Danish population-based case-cohort sample of individuals born between 1981 and 2005, genotype data and matched longitudinal health register data were taken from the longitudinal Danish population-based Integrative Psychiatric Research Consortium 2012 case-cohort study. Included were individuals with mental disorders (attention-deficit/hyperactivity disorder [ADHD]), autism spectrum disorder (ASD), major depressive disorder (MDD), bipolar disorder (BD), schizophrenia spectrum disorders (SCZ), and population controls. Data were analyzed from February 1, 2021, to January 24, 2022. Exposure: At least 1 hospital contact with diagnosis of ADHD, ASD, MDD, BD, or SCZ. Main Outcomes and Measures: The predictability of (1) mental disorder diagnosis and (2) severity trajectories (measured by future outpatient hospital contacts, admissions, and suicide attempts) were investigated using both a cross-diagnostic and single-disorder setup. Predictive power was measured by AUC, accuracy, and Matthews correlation coefficient (MCC), including an estimate of feature importance. Results: A total of 63535 individuals (mean [SD] age, 23 [7] years; 34944 male [55%]; 28591 female [45%]) were included in the model. Based on data prior to diagnosis, the specific diagnosis was predicted in a multidiagnostic prediction model including the background population with an overall area under the curve (AUC) of 0.81 and MCC of 0.28, whereas the single-disorder models gave AUCs/MCCs of 0.84/0.54 for SCZ, 0.79/0.41 for BD, 0.77/0.39 for ASD, 0.74/0.38, for ADHD, and 0.74/0.38 for MDD. The most important data sets for multidiagnostic prediction were previous mental disorders and age (11%-23% reduction in prediction accuracy when removed) followed by family diagnoses, birth-related measurements, and genetic data (3%-5% reduction in prediction accuracy when removed). Furthermore, when predicting subsequent disease trajectories of the disorder, the most severe cases were the most easily predictable, with an AUC of 0.72. Conclusions and Relevance: Results of this diagnostic study suggest the possibility of combining genetics and registry data to predict both mental disorder diagnosis and disorder progression in a clinically relevant, cross-diagnostic setting prior to clinical assessment. Â© 2023 Elsevier B.V., All rights reserved.</t>
        </is>
      </c>
      <c r="G116" s="23" t="inlineStr">
        <is>
          <t>Multimodal</t>
        </is>
      </c>
      <c r="H116" s="23" t="inlineStr">
        <is>
          <t>Clinical Registry + Genetics (SNPs, PRS)</t>
        </is>
      </c>
      <c r="I116" s="23" t="inlineStr">
        <is>
          <t>Genomics</t>
        </is>
      </c>
      <c r="J116" s="23" t="inlineStr">
        <is>
          <t>Deep Learning: Feed-forward Neural Network</t>
        </is>
      </c>
      <c r="K116" s="23" t="inlineStr">
        <is>
          <t>Other / Unspecified</t>
        </is>
      </c>
      <c r="L116" s="30" t="n">
        <v>63535</v>
      </c>
      <c r="M116" s="23" t="inlineStr">
        <is>
          <t>Nationwide register data (family history, birth records) and genetic data (PRS, SNPs)</t>
        </is>
      </c>
      <c r="N116" s="23" t="inlineStr">
        <is>
          <t>Includes 15,969 ADHD cases among other disorders and 20,681 controls.</t>
        </is>
      </c>
      <c r="O116" s="23" t="inlineStr">
        <is>
          <t>Verified. Based on a massive population-based case-cohort sample.</t>
        </is>
      </c>
      <c r="P116" s="23" t="inlineStr">
        <is>
          <t>Fold Cross-Validation</t>
        </is>
      </c>
      <c r="Q116" s="23" t="inlineStr">
        <is>
          <t xml:space="preserve">3-fold cross-validation </t>
        </is>
      </c>
      <c r="R116" s="23" t="inlineStr">
        <is>
          <t>Lower predictive accuracy for disease progression (severity trajectories) compared to initial diagnosis</t>
        </is>
      </c>
      <c r="S116" s="24" t="n">
        <v>0.8100000000000001</v>
      </c>
      <c r="T116" s="24" t="inlineStr">
        <is>
          <t>The study demonstrates that combining longitudinal registry data with genetics can effectively predict multiple mental disorders simultaneously, mirroring a complex clinical environment</t>
        </is>
      </c>
      <c r="U116" s="54" t="inlineStr">
        <is>
          <t>INCLUDE</t>
        </is>
      </c>
      <c r="V116" s="23" t="inlineStr">
        <is>
          <t>High Quality. Massive sample size (N=63,535). True multimodal fusion (Genetics + Registry). Addresses comorbidity (ADHD, ASD, MDD, etc.). Includes feature importance (XAI)</t>
        </is>
      </c>
      <c r="W116" s="23" t="inlineStr">
        <is>
          <t>High Quality: Meets Wit the Selection Criteria</t>
        </is>
      </c>
      <c r="X116" s="23" t="inlineStr">
        <is>
          <t>INCLUDE</t>
        </is>
      </c>
      <c r="Y116" s="23" t="n"/>
      <c r="Z116" s="23" t="inlineStr">
        <is>
          <t>Denmark (Integrative Psychiatric Research Consortium - iPSYCH)</t>
        </is>
      </c>
      <c r="AA116" s="23" t="n"/>
      <c r="AB116" s="23" t="inlineStr">
        <is>
          <t>Detailed</t>
        </is>
      </c>
      <c r="AC116" s="23" t="inlineStr">
        <is>
          <t>No Leakage</t>
        </is>
      </c>
      <c r="AD116" t="inlineStr">
        <is>
          <t>Allesoe, RL; Thompson, WK; Bybjerg-Grauholm, J; Hougaard, DM; Nordentoft, M; Werge, T; Rasmussen, S; Benros, ME</t>
        </is>
      </c>
      <c r="AE116" t="inlineStr">
        <is>
          <t>Not reported</t>
        </is>
      </c>
      <c r="AF116" t="inlineStr">
        <is>
          <t>Paid/Restricted (JAMA Psychiatry - no OA for this article)</t>
        </is>
      </c>
      <c r="AG116" t="inlineStr">
        <is>
          <t>Not reported</t>
        </is>
      </c>
      <c r="AH116" t="inlineStr">
        <is>
          <t>Clinical</t>
        </is>
      </c>
      <c r="AI116" t="inlineStr">
        <is>
          <t>See population details</t>
        </is>
      </c>
      <c r="AJ116" t="inlineStr">
        <is>
          <t>See population details</t>
        </is>
      </c>
      <c r="AK116" t="inlineStr">
        <is>
          <t>Not reported</t>
        </is>
      </c>
      <c r="AL116" t="n">
        <v>11</v>
      </c>
      <c r="AM116" t="inlineStr">
        <is>
          <t>34944M/28591F</t>
        </is>
      </c>
      <c r="AN116" t="inlineStr">
        <is>
          <t>All/Not specified</t>
        </is>
      </c>
      <c r="AO116" t="inlineStr">
        <is>
          <t>ASD; Depression; Bipolar Disorder</t>
        </is>
      </c>
      <c r="AP116" t="inlineStr">
        <is>
          <t>Not reported</t>
        </is>
      </c>
      <c r="AQ116" t="inlineStr">
        <is>
          <t>Clinical Setting</t>
        </is>
      </c>
      <c r="AR116" t="inlineStr">
        <is>
          <t>Clinical Sample</t>
        </is>
      </c>
      <c r="AS116" t="inlineStr">
        <is>
          <t>Deep Learning: Feed-forward Neural Network</t>
        </is>
      </c>
      <c r="AT116" t="inlineStr">
        <is>
          <t>Genetic Variants/SNPs</t>
        </is>
      </c>
      <c r="AU116" t="inlineStr">
        <is>
          <t>ICA</t>
        </is>
      </c>
      <c r="AV116" t="inlineStr">
        <is>
          <t>Not reported</t>
        </is>
      </c>
      <c r="AW116" t="inlineStr">
        <is>
          <t>3-fold CV</t>
        </is>
      </c>
      <c r="AX116" t="inlineStr">
        <is>
          <t>3</t>
        </is>
      </c>
      <c r="AY116" t="inlineStr">
        <is>
          <t>Not reported</t>
        </is>
      </c>
      <c r="AZ116" t="inlineStr">
        <is>
          <t>Not reported</t>
        </is>
      </c>
      <c r="BA116" t="inlineStr">
        <is>
          <t>Not reported</t>
        </is>
      </c>
      <c r="BB116" t="inlineStr">
        <is>
          <t>Not reported</t>
        </is>
      </c>
      <c r="BC116" t="inlineStr">
        <is>
          <t>Not reported</t>
        </is>
      </c>
      <c r="BD116" t="inlineStr">
        <is>
          <t>Not reported</t>
        </is>
      </c>
      <c r="BE116" t="inlineStr">
        <is>
          <t>Not reported</t>
        </is>
      </c>
      <c r="BF116" t="inlineStr">
        <is>
          <t>0.72</t>
        </is>
      </c>
      <c r="BG116" t="inlineStr">
        <is>
          <t>AUC=0.72 (Cross-Validation)</t>
        </is>
      </c>
      <c r="BH116" t="inlineStr">
        <is>
          <t>Cross-Validation</t>
        </is>
      </c>
      <c r="BI116" t="inlineStr">
        <is>
          <t>Feature Importance</t>
        </is>
      </c>
      <c r="BJ116" t="inlineStr">
        <is>
          <t>Yes</t>
        </is>
      </c>
      <c r="BK116" t="inlineStr">
        <is>
          <t>Not reported</t>
        </is>
      </c>
      <c r="BL116" t="inlineStr">
        <is>
          <t>Not reported</t>
        </is>
      </c>
      <c r="BM116" t="inlineStr">
        <is>
          <t>Partial (1 metric only)</t>
        </is>
      </c>
      <c r="BN116" t="inlineStr">
        <is>
          <t>None - Passes all criteria</t>
        </is>
      </c>
      <c r="BO116" t="inlineStr">
        <is>
          <t>N/A</t>
        </is>
      </c>
      <c r="BP116" t="inlineStr">
        <is>
          <t>None</t>
        </is>
      </c>
    </row>
    <row r="117">
      <c r="A117" s="25" t="inlineStr">
        <is>
          <t>Exploring Diverse Approaches for Detecting and Diagnosing Attention Deficit Hyperactivity Disorder: A Comprehensive Survey</t>
        </is>
      </c>
      <c r="B117" s="25" t="n">
        <v>2024</v>
      </c>
      <c r="C117" s="25" t="inlineStr">
        <is>
          <t>No</t>
        </is>
      </c>
      <c r="D117" s="25" t="inlineStr">
        <is>
          <t>No</t>
        </is>
      </c>
      <c r="E117" s="25" t="inlineStr">
        <is>
          <t>10.18280/mmep.111123</t>
        </is>
      </c>
      <c r="F117" s="25" t="inlineStr">
        <is>
          <t>Impulsivity, hyperactivity, and inattentiveness are illnesses of the neurodevelopmental ailment known as attention deficit hyperactivity disorder (ADHD). Since the illness's public awareness has increased recently, it is considered a significant public health concern, so has the prevalence of diagnosis. One of the biggest challenges in treating ADHD is accurate diagnosis. Misdiagnosis has had negative effects on health. This condition is quite complicated, hence there isn't a computational expert system available for diagnosis. If left untreated, the psychiatric disorder known as ADHD may significantly affect a person's life in terms of their academic performance, social interactions, and psychiatric effects. Tools with high accuracy and objectivity must be created to classify ADHD. Deep learning analysis of brain signals for automated diagnosis of ADHD has drawn more interest recently. Given that Without requiring any radiation exposure, functional magnetic resonance imaging (fMRI) it has been implemented extensively in the research of brain cognition in recent years and has seen fast development. The creation of customized, trustworthy, and successful treatment regimens is hampered by a lack of knowledge about the underlying brain processes. There is reason that suggests that multivariate variables related to cognitive, genetic, and biological domains may be concurrently linked with ADHD, based on diverging and inconsistent results from existing studies. Compared to traditional statistical methods, deep learning and machine learning are two examples of artificial intelligence (AI) techniques that are more adept at recognizing complicated connections between several variables. This article offers a summary of techniques for identifying and diagnosing attention deficit hyperactivity disorder, or ADHD. The primary goal is to examine the many studies on ADHD to pinpoint any knowledge gaps. Several studies on the identification of ADHD by deep learning and image processing methods are covered in this survey. Lastly, an overview of ADHD detection methods is given in this article. Â© 2024 Elsevier B.V., All rights reserved.</t>
        </is>
      </c>
      <c r="G117" s="25" t="inlineStr">
        <is>
          <t>Literature Review</t>
        </is>
      </c>
      <c r="H117" s="25" t="inlineStr">
        <is>
          <t>n.a</t>
        </is>
      </c>
      <c r="I117" s="25" t="inlineStr">
        <is>
          <t>Other</t>
        </is>
      </c>
      <c r="J117" s="25" t="inlineStr">
        <is>
          <t>n.a</t>
        </is>
      </c>
      <c r="K117" s="25" t="inlineStr">
        <is>
          <t>Other / Unspecified</t>
        </is>
      </c>
      <c r="L117" s="25" t="n"/>
      <c r="M117" s="25" t="n"/>
      <c r="N117" s="25" t="n"/>
      <c r="O117" s="25" t="n"/>
      <c r="P117" s="25" t="n"/>
      <c r="Q117" s="25" t="n"/>
      <c r="R117" s="25" t="n"/>
      <c r="S117" s="25" t="inlineStr">
        <is>
          <t>n.a</t>
        </is>
      </c>
      <c r="T117" s="25" t="n"/>
      <c r="U117" s="55" t="inlineStr">
        <is>
          <t>EXCLUDE</t>
        </is>
      </c>
      <c r="V117" s="25" t="inlineStr">
        <is>
          <t>Literature review, Not in English</t>
        </is>
      </c>
      <c r="W117" s="25" t="inlineStr">
        <is>
          <t>Review</t>
        </is>
      </c>
      <c r="X117" s="25" t="n"/>
      <c r="Y117" s="25" t="n"/>
      <c r="Z117" s="25" t="n"/>
      <c r="AA117" s="25" t="n"/>
      <c r="AB117" s="25" t="n"/>
      <c r="AC117" s="25" t="n"/>
    </row>
    <row r="118">
      <c r="A118" s="23" t="inlineStr">
        <is>
          <t>Deep Learning-Based ADHD and ADHD-RISK Classification Technology through the Recognition of Childrenâ€™s Abnormal Behaviors during the Robot-Led ADHD Screening Game</t>
        </is>
      </c>
      <c r="B118" s="23" t="n">
        <v>2023</v>
      </c>
      <c r="C118" s="23" t="inlineStr">
        <is>
          <t>No</t>
        </is>
      </c>
      <c r="D118" s="23" t="inlineStr">
        <is>
          <t>No</t>
        </is>
      </c>
      <c r="E118" s="23" t="inlineStr">
        <is>
          <t>10.3390/s23010278</t>
        </is>
      </c>
      <c r="F118" s="23" t="inlineStr">
        <is>
          <t>Although attention deficit hyperactivity disorder (ADHD) in children is rising worldwide, fewer studies have focused on screening than on the treatment of ADHD. Most previous similar ADHD classification studies classified only ADHD and normal classes. However, medical professionals believe that better distinguishing the ADHDâ€“RISK class will assist them socially and medically. We created a projection-based game in which we can see stimuli and responses to better understand childrenâ€™s abnormal behavior. The developed screening game is divided into 11 stages. Children play five games. Each game is divided into waiting and game stages; thus, 10 stages are created, and the additional waiting stage includes an explanation stage where the robot waits while explaining the first game. Herein, we classified normal, ADHDâ€“RISK, and ADHD using skeleton data obtained through games for ADHD screening of children and a bidirectional long short-term memory-based deep learning model. We verified the importance of each stage by passing the feature for each stage through the channel attention layer. Consequently, the final classification accuracy of the three classes was 98.15% using bi-directional LSTM with channel attention model. Additionally, the attention scores obtained through the channel attention layer indicated that the data in the latter part of the game are heavily involved in learning the ADHDâ€“RISK case. These results imply that for ADHDâ€“RISK, the game is repeated, and childrenâ€™s attention decreases as they progress to the second half. Â© 2023 Elsevier B.V., All rights reserved.</t>
        </is>
      </c>
      <c r="G118" s="23" t="inlineStr">
        <is>
          <t>Unimodal</t>
        </is>
      </c>
      <c r="H118" s="23" t="inlineStr">
        <is>
          <t>Skeleton/Pose Data (Kinect)</t>
        </is>
      </c>
      <c r="I118" s="23" t="inlineStr">
        <is>
          <t>Other</t>
        </is>
      </c>
      <c r="J118" s="23" t="inlineStr">
        <is>
          <t>Deep Learning: Bidirectional LSTM with Channel Attention</t>
        </is>
      </c>
      <c r="K118" s="23" t="inlineStr">
        <is>
          <t>Deep Learning (Sequential/RNNs)</t>
        </is>
      </c>
      <c r="L118" s="23" t="n">
        <v>596</v>
      </c>
      <c r="M118" s="23" t="inlineStr">
        <is>
          <t>Skeleton data acquired during robot-led games using five depth sensors (Kinect Azure)</t>
        </is>
      </c>
      <c r="N118" s="23" t="inlineStr">
        <is>
          <t>Elementary students (ages 8–13); includes 66 ADHD, 181 ADHD-RISK, and 349 normal participants</t>
        </is>
      </c>
      <c r="O118" s="23" t="n">
        <v>596</v>
      </c>
      <c r="P118" s="23" t="inlineStr">
        <is>
          <t>Leave-one-out cross-validation</t>
        </is>
      </c>
      <c r="Q118" s="23" t="inlineStr">
        <is>
          <t>Leave-one-person-out cross-validation</t>
        </is>
      </c>
      <c r="R118" s="23" t="inlineStr">
        <is>
          <t>ADHD-RISK remains the most difficult class to identify accurately, with 11 of 181 individuals misclassified in this study</t>
        </is>
      </c>
      <c r="S118" s="28" t="n">
        <v>0.9815</v>
      </c>
      <c r="T118" s="28" t="inlineStr">
        <is>
          <t>Attention scores revealed that ADHD-RISK children lose concentration specifically in the latter half of the game, a behavioral pattern distinct from both ADHD and normal groups</t>
        </is>
      </c>
      <c r="U118" s="54" t="inlineStr">
        <is>
          <t>INCLUDE</t>
        </is>
      </c>
      <c r="V118" s="23" t="inlineStr">
        <is>
          <t>High Quality DL/XAI. Meets sample size (N=596). Uses Deep Learning (LSTM) with an explicit Attention Mechanism (XAI) to interpret which game stages are most predictive.</t>
        </is>
      </c>
      <c r="W118" s="23" t="inlineStr">
        <is>
          <t>High Quality: Meets Wit the Selection Criteria</t>
        </is>
      </c>
      <c r="X118" s="23" t="inlineStr">
        <is>
          <t>INCLUDE</t>
        </is>
      </c>
      <c r="Y118" s="23" t="n"/>
      <c r="Z118" s="23" t="inlineStr">
        <is>
          <t>Gwangju Institute of Science and Technology, Gwangju, Korea</t>
        </is>
      </c>
      <c r="AA118" s="23" t="n"/>
      <c r="AB118" s="23" t="inlineStr">
        <is>
          <t>Detailed</t>
        </is>
      </c>
      <c r="AC118" s="23" t="inlineStr">
        <is>
          <t>No Leakage</t>
        </is>
      </c>
      <c r="AD118" t="inlineStr">
        <is>
          <t>Lee, W; Lee, S; Lee, D; Jun, K; Ahn, DH; Kim, MS</t>
        </is>
      </c>
      <c r="AE118" t="inlineStr">
        <is>
          <t>Not reported</t>
        </is>
      </c>
      <c r="AF118" t="inlineStr">
        <is>
          <t>Gold OA (MDPI Sensors)</t>
        </is>
      </c>
      <c r="AG118" t="inlineStr">
        <is>
          <t>Not reported</t>
        </is>
      </c>
      <c r="AH118" t="inlineStr">
        <is>
          <t>Not reported</t>
        </is>
      </c>
      <c r="AI118" t="inlineStr">
        <is>
          <t>See population details</t>
        </is>
      </c>
      <c r="AJ118" t="inlineStr">
        <is>
          <t>See population details</t>
        </is>
      </c>
      <c r="AK118" t="inlineStr">
        <is>
          <t>Not reported</t>
        </is>
      </c>
      <c r="AL118" t="inlineStr">
        <is>
          <t>Not reported</t>
        </is>
      </c>
      <c r="AM118" t="inlineStr">
        <is>
          <t>Not reported</t>
        </is>
      </c>
      <c r="AN118" t="inlineStr">
        <is>
          <t>All/Not specified</t>
        </is>
      </c>
      <c r="AO118" t="inlineStr">
        <is>
          <t>Not reported</t>
        </is>
      </c>
      <c r="AP118" t="inlineStr">
        <is>
          <t>Not reported</t>
        </is>
      </c>
      <c r="AQ118" t="inlineStr">
        <is>
          <t>Not specified</t>
        </is>
      </c>
      <c r="AR118" t="inlineStr">
        <is>
          <t>Skeleton data acquired during robot-led games using five depth sensors (Kinect Azure)</t>
        </is>
      </c>
      <c r="AS118" t="inlineStr">
        <is>
          <t>Deep Learning: Bidirectional LSTM with Channel Attention</t>
        </is>
      </c>
      <c r="AT118" t="inlineStr">
        <is>
          <t>See abstract</t>
        </is>
      </c>
      <c r="AU118" t="inlineStr">
        <is>
          <t>ICA</t>
        </is>
      </c>
      <c r="AV118" t="inlineStr">
        <is>
          <t>Not reported</t>
        </is>
      </c>
      <c r="AW118" t="inlineStr">
        <is>
          <t>k-fold CV</t>
        </is>
      </c>
      <c r="AX118" t="inlineStr">
        <is>
          <t>Not reported</t>
        </is>
      </c>
      <c r="AY118" t="inlineStr">
        <is>
          <t>Not reported</t>
        </is>
      </c>
      <c r="AZ118" t="inlineStr">
        <is>
          <t>Not reported</t>
        </is>
      </c>
      <c r="BA118" t="inlineStr">
        <is>
          <t>Not reported</t>
        </is>
      </c>
      <c r="BB118" t="inlineStr">
        <is>
          <t>Not reported</t>
        </is>
      </c>
      <c r="BC118" t="inlineStr">
        <is>
          <t>Not reported</t>
        </is>
      </c>
      <c r="BD118" t="inlineStr">
        <is>
          <t>Not reported</t>
        </is>
      </c>
      <c r="BE118" t="inlineStr">
        <is>
          <t>Not reported</t>
        </is>
      </c>
      <c r="BF118" t="inlineStr">
        <is>
          <t>Not reported</t>
        </is>
      </c>
      <c r="BG118" t="inlineStr">
        <is>
          <t>0.9815 (Cross-Validation)</t>
        </is>
      </c>
      <c r="BH118" t="inlineStr">
        <is>
          <t>Cross-Validation</t>
        </is>
      </c>
      <c r="BI118" t="inlineStr">
        <is>
          <t>None reported</t>
        </is>
      </c>
      <c r="BJ118" t="inlineStr">
        <is>
          <t>No</t>
        </is>
      </c>
      <c r="BK118" t="inlineStr">
        <is>
          <t>Not reported</t>
        </is>
      </c>
      <c r="BL118" t="inlineStr">
        <is>
          <t>Not reported</t>
        </is>
      </c>
      <c r="BM118" t="inlineStr">
        <is>
          <t>Insufficient metrics reported</t>
        </is>
      </c>
      <c r="BN118" t="inlineStr">
        <is>
          <t>None - Passes all criteria</t>
        </is>
      </c>
      <c r="BO118" t="inlineStr">
        <is>
          <t>N/A</t>
        </is>
      </c>
      <c r="BP118" t="inlineStr">
        <is>
          <t>None</t>
        </is>
      </c>
    </row>
    <row r="119">
      <c r="A119" s="25" t="inlineStr">
        <is>
          <t>Exploring the attention process differentiation of attention deficit hyperactivity disorder (ADHD) symptomatic adults using artificial intelligence on electroencephalography (EEG) signals</t>
        </is>
      </c>
      <c r="B119" s="25" t="n">
        <v>2021</v>
      </c>
      <c r="C119" s="25" t="inlineStr">
        <is>
          <t>No</t>
        </is>
      </c>
      <c r="D119" s="25" t="inlineStr">
        <is>
          <t>No</t>
        </is>
      </c>
      <c r="E119" s="25" t="inlineStr">
        <is>
          <t>10.3906/elk-2011-3</t>
        </is>
      </c>
      <c r="F119" s="25" t="inlineStr">
        <is>
          <t>Attention deficit and hyperactivity disorder (ADHD) onset in childhood and its symptoms can last up till adulthood. Recently, electroencephalography (EEG) has emerged as a tool to investigate the neurophysiological connection of ADHD and the brain. In this study, we investigated the differentiation of attention process of healthy subjects with or without ADHD symptoms under visual continuous performance test (VCPT). In our experiments, artificial neural network (ANN) algorithm achieved 98.4% classification accuracy with 0.98 sensitivity when P2 event related potential (ERP) was used. Additionally, our experimental results showed that fronto-central channels were the most contributing. Overall, we conclude that the attention process of adults with or without ADHD symptoms become a key feature to separate individuals especially in fronto-central regions under VCPT condition. In addition, using P2 ERP component under VCPT task can be a highly accurate approach to investigate EEG signal differentiation on ADHD-symptomatic adults. Â© 2021 Elsevier B.V., All rights reserved.</t>
        </is>
      </c>
      <c r="G119" s="25" t="inlineStr">
        <is>
          <t>Unimodal</t>
        </is>
      </c>
      <c r="H119" s="25" t="inlineStr">
        <is>
          <t>EEG</t>
        </is>
      </c>
      <c r="I119" s="25" t="inlineStr">
        <is>
          <t>Electrophysiological (Bio-Signals)</t>
        </is>
      </c>
      <c r="J119" s="25" t="inlineStr">
        <is>
          <t>ML/DL (SVM, ANN)</t>
        </is>
      </c>
      <c r="K119" s="25" t="inlineStr">
        <is>
          <t>Traditional Machine Learning</t>
        </is>
      </c>
      <c r="L119" s="25" t="n"/>
      <c r="M119" s="25" t="n"/>
      <c r="N119" s="25" t="n"/>
      <c r="O119" s="25" t="n"/>
      <c r="P119" s="25" t="n"/>
      <c r="Q119" s="25" t="n"/>
      <c r="R119" s="25" t="n"/>
      <c r="S119" s="29" t="n">
        <v>0.984</v>
      </c>
      <c r="T119" s="29" t="n"/>
      <c r="U119" s="55" t="inlineStr">
        <is>
          <t>EXCLUDE</t>
        </is>
      </c>
      <c r="V119" s="25" t="inlineStr">
        <is>
          <t>Non-Clinical Ground Truth. The study used "nonclinical and unmedicated subjects" grouped by a symptom scale, not confirmed ADHD patients.</t>
        </is>
      </c>
      <c r="W119" s="25" t="inlineStr">
        <is>
          <t>Biased Approach/Methodology</t>
        </is>
      </c>
      <c r="X119" s="25" t="n"/>
      <c r="Y119" s="25" t="n"/>
      <c r="Z119" s="25" t="n"/>
      <c r="AA119" s="25" t="n"/>
      <c r="AB119" s="25" t="n"/>
      <c r="AC119" s="25" t="n"/>
    </row>
    <row r="120">
      <c r="A120" s="23" t="inlineStr">
        <is>
          <t>Extracting Mental Health Indicators From English and Spanish Social Media: A Machine Learning Approach</t>
        </is>
      </c>
      <c r="B120" s="23" t="n">
        <v>2023</v>
      </c>
      <c r="C120" s="23" t="inlineStr">
        <is>
          <t>No</t>
        </is>
      </c>
      <c r="D120" s="23" t="inlineStr">
        <is>
          <t>No</t>
        </is>
      </c>
      <c r="E120" s="23" t="inlineStr">
        <is>
          <t>10.1109/ACCESS.2023.3332289</t>
        </is>
      </c>
      <c r="F120" s="23" t="inlineStr">
        <is>
          <t>This study examines the communications of English- and Spanish-speaking Twitter users through traditional and deep learning algorithms to automatically recognize whether they live with one of nine mental health conditions. We created two datasets in English and Spanish. The 'diagnosed' set comprises the timeline of 1,500 users who explicitly reported in one or more of their posts having been diagnosed with one of the following: ADHD, Anxiety, Autism, Bipolar, Depression, Eating disorders, OCD, PTSD, and Schizophrenia. The 'control' set comprises the timeline of 1,700 randomly selected users who had not disclosed a diagnosis. We extracted a variety of text features from the collected data, such as n-grams, q-grams, Part-of-speech (POS) tags, topic modeling, Linguistic Inquiry and Word Count (LIWC), and word embeddings, and trained traditional machine-learning and deep learning classifiers for two tasks: binary classification, to distinguish between diagnosed and non-diagnosed users, and multiclass classification, to identify the specific diagnosis. Overall, XGBoost and convolutional neural network (CNN) performed the best in the two classification tasks. Moreover, lexical attributes based on n-grams and q-grams are the ones that performed well in both datasets. Using our collected datasets, for binary classification, we achieved an AUC of 0.835 on the Spanish Twitter dataset using n-grams of words from one to three (UBT) and 0.846 on the English Twitter dataset with a 5-gram characters (C5) model. In multiclass classification, we obtained an AUC of 0.712 and 0.697 in the Spanish and English Twitter datasets, respectively. Â© 2023 Elsevier B.V., All rights reserved.</t>
        </is>
      </c>
      <c r="G120" s="23" t="inlineStr">
        <is>
          <t>Unimodal</t>
        </is>
      </c>
      <c r="H120" s="23" t="inlineStr">
        <is>
          <t>Text</t>
        </is>
      </c>
      <c r="I120" s="23" t="inlineStr">
        <is>
          <t>Text &amp; Social Media</t>
        </is>
      </c>
      <c r="J120" s="23" t="inlineStr">
        <is>
          <t>Deep Learning &amp; ML: CNN, XGBoost, BERT (Transformers)</t>
        </is>
      </c>
      <c r="K120" s="23" t="inlineStr">
        <is>
          <t>Deep Learning (Transformers &amp; Attention)</t>
        </is>
      </c>
      <c r="L120" s="23" t="n"/>
      <c r="M120" s="23" t="n"/>
      <c r="N120" s="23" t="n"/>
      <c r="O120" s="23" t="n"/>
      <c r="P120" s="23" t="n"/>
      <c r="Q120" s="23" t="n"/>
      <c r="R120" s="23" t="n"/>
      <c r="S120" s="28" t="n">
        <v>0.846</v>
      </c>
      <c r="T120" s="28" t="n"/>
      <c r="U120" s="55" t="inlineStr">
        <is>
          <t>EXCLUDE</t>
        </is>
      </c>
      <c r="V120" s="23" t="inlineStr">
        <is>
          <t>Factor 3 (Task Mismatch): This focuses on screening social media users based on posts, not clinical diagnosis of patients. Factor 4 (Data Reliability): Diagnoses are self-reported by users on Twitter ("I was diagnosed with..."), which lacks the clinical verification required for a medical diagnosis review.</t>
        </is>
      </c>
      <c r="W120" s="23" t="inlineStr">
        <is>
          <t>Text Classification</t>
        </is>
      </c>
      <c r="X120" s="23" t="n"/>
      <c r="Y120" s="23" t="n"/>
      <c r="Z120" s="23" t="n"/>
      <c r="AA120" s="23" t="n"/>
      <c r="AB120" s="23" t="n"/>
      <c r="AC120" s="23" t="n"/>
    </row>
    <row r="121">
      <c r="A121" s="25" t="inlineStr">
        <is>
          <t>Extracting Sections of Simulated Driving Routes that Elicit Driving Responses Predictive of ADHD via Recursively Constructed Ensembles</t>
        </is>
      </c>
      <c r="B121" s="25" t="n">
        <v>2022</v>
      </c>
      <c r="C121" s="25" t="inlineStr">
        <is>
          <t>No</t>
        </is>
      </c>
      <c r="D121" s="25" t="inlineStr">
        <is>
          <t>No</t>
        </is>
      </c>
      <c r="E121" s="25" t="inlineStr">
        <is>
          <t>10.32473/flairs.v35i.130539</t>
        </is>
      </c>
      <c r="F121" s="25" t="inlineStr">
        <is>
          <t>In this paper we introduce a novel algorithm called Iterative Section Reduction (ISR) to automatically identify spatial regions wherein time series were recorded that are predictive of a target classification task. Specifically, using data collected from a driving simulator study, we identify which spatial regions (dubbed sections) along the simulated routes tend to manifest driving behaviors that are predictive of the presence of Attention Deficit Hyperactivity Disorder (ADHD). Identifying these sections is important for two main reasons: (1) to improve predictive accuracy of the trained ADHD screening models by filtering out non-predictive time series data, and (2) to gain insights into which on-road scenarios (dubbed events) elicit distinctly different driving behaviors from patients undergoing treatment for ADHD versus those that are not. Our experimental results show both improved classification performance over prior efforts and good alignment between the predictive sections identified and scripted on-road events in the simulator (negotiating turns and curves). Â© 2023 Elsevier B.V., All rights reserved.</t>
        </is>
      </c>
      <c r="G121" s="25" t="inlineStr">
        <is>
          <t>Unimodal</t>
        </is>
      </c>
      <c r="H121" s="25" t="inlineStr">
        <is>
          <t>Behavioral (Driving Simulator)</t>
        </is>
      </c>
      <c r="I121" s="25" t="inlineStr">
        <is>
          <t>Other</t>
        </is>
      </c>
      <c r="J121" s="25" t="inlineStr">
        <is>
          <t>Machine Learning (Ensembles / LSTM)</t>
        </is>
      </c>
      <c r="K121" s="25" t="inlineStr">
        <is>
          <t>Deep Learning (Sequential/RNNs)</t>
        </is>
      </c>
      <c r="L121" s="25" t="n"/>
      <c r="M121" s="25" t="n"/>
      <c r="N121" s="25" t="n"/>
      <c r="O121" s="25" t="n"/>
      <c r="P121" s="25" t="n"/>
      <c r="Q121" s="25" t="n"/>
      <c r="R121" s="25" t="n"/>
      <c r="S121" s="27" t="n">
        <v>0.58</v>
      </c>
      <c r="T121" s="27" t="n"/>
      <c r="U121" s="55" t="inlineStr">
        <is>
          <t>EXCLUDE</t>
        </is>
      </c>
      <c r="V121" s="25" t="inlineStr">
        <is>
          <t>Insufficient Sample Size. N=30. This is statistically insufficient for generalizable Machine Learning results.</t>
        </is>
      </c>
      <c r="W121" s="25" t="inlineStr">
        <is>
          <t>Low Sample Size</t>
        </is>
      </c>
      <c r="X121" s="25" t="n"/>
      <c r="Y121" s="25" t="n"/>
      <c r="Z121" s="25" t="n"/>
      <c r="AA121" s="25" t="n"/>
      <c r="AB121" s="25" t="n"/>
      <c r="AC121" s="25" t="n"/>
    </row>
    <row r="122">
      <c r="A122" s="23" t="inlineStr">
        <is>
          <t>FASDetect as a machine learning-based screening app for FASD in youth with ADHD</t>
        </is>
      </c>
      <c r="B122" s="23" t="n">
        <v>2023</v>
      </c>
      <c r="C122" s="23" t="inlineStr">
        <is>
          <t>No</t>
        </is>
      </c>
      <c r="D122" s="23" t="inlineStr">
        <is>
          <t>No</t>
        </is>
      </c>
      <c r="E122" s="23" t="inlineStr">
        <is>
          <t>10.1038/s41746-023-00864-1</t>
        </is>
      </c>
      <c r="F122" s="23" t="inlineStr">
        <is>
          <t>Fetal alcohol-spectrum disorder (FASD) is underdiagnosed and often misdiagnosed as attention-deficit/hyperactivity disorder (ADHD). Here, we develop a screening tool for FASD in youth with ADHD symptoms. To develop the prediction model, medical record data from a German University outpatient unit are assessed including 275 patients aged 0â€“19 years old with FASD with or without ADHD and 170 patients with ADHD without FASD aged 0â€“19 years old. We train 6 machine learning models based on 13 selected variables and evaluate their performance. Random forest models yield the best prediction models with a cross-validated AUC of 0.92 (95% confidence interval [0.84, 0.99]). Follow-up analyses indicate that a random forest model with 6 variables â€“ body length and head circumference at birth, IQ, socially intrusive behaviour, poor memory and sleep disturbance â€“ yields equivalent predictive accuracy. We implement the prediction model in a web-based app called FASDetect â€“ a user-friendly, clinically scalable FASD risk calculator that is freely available at https://fasdetect.dhc-lab.hpi.de . Â© 2023 Elsevier B.V., All rights reserved.</t>
        </is>
      </c>
      <c r="G122" s="23" t="inlineStr">
        <is>
          <t>Unimodal</t>
        </is>
      </c>
      <c r="H122" s="23" t="inlineStr">
        <is>
          <t>Clinical Records</t>
        </is>
      </c>
      <c r="I122" s="23" t="inlineStr">
        <is>
          <t>Clinical &amp; Demographics</t>
        </is>
      </c>
      <c r="J122" s="23" t="inlineStr">
        <is>
          <t>Machine Learning: Random Forest (RF)</t>
        </is>
      </c>
      <c r="K122" s="23" t="inlineStr">
        <is>
          <t>Traditional Machine Learning</t>
        </is>
      </c>
      <c r="L122" s="23" t="n"/>
      <c r="M122" s="23" t="n"/>
      <c r="N122" s="23" t="n"/>
      <c r="O122" s="23" t="n"/>
      <c r="P122" s="23" t="n"/>
      <c r="Q122" s="23" t="n"/>
      <c r="R122" s="23" t="n"/>
      <c r="S122" s="24" t="n">
        <v>0.92</v>
      </c>
      <c r="T122" s="24" t="n"/>
      <c r="U122" s="55" t="inlineStr">
        <is>
          <t>EXCLUDE</t>
        </is>
      </c>
      <c r="V122" s="23" t="inlineStr">
        <is>
          <t>Wrong Target: The study screens for Fetal Alcohol Spectrum Disorder (FASD) within a population already diagnosed with ADHD. It does not diagnose ADHD itself.</t>
        </is>
      </c>
      <c r="W122" s="23" t="inlineStr">
        <is>
          <t>Different Task from Diagnosis</t>
        </is>
      </c>
      <c r="X122" s="23" t="n"/>
      <c r="Y122" s="23" t="n"/>
      <c r="Z122" s="23" t="n"/>
      <c r="AA122" s="23" t="n"/>
      <c r="AB122" s="23" t="n"/>
      <c r="AC122" s="23" t="n"/>
    </row>
    <row r="123">
      <c r="A123" s="25" t="inlineStr">
        <is>
          <t>Fecal microbial marker panel for aiding diagnosis of autism spectrum disorders</t>
        </is>
      </c>
      <c r="B123" s="25" t="n">
        <v>2024</v>
      </c>
      <c r="C123" s="25" t="inlineStr">
        <is>
          <t>No</t>
        </is>
      </c>
      <c r="D123" s="25" t="inlineStr">
        <is>
          <t>No</t>
        </is>
      </c>
      <c r="E123" s="25" t="inlineStr">
        <is>
          <t>10.1080/19490976.2024.2418984</t>
        </is>
      </c>
      <c r="F123" s="25" t="inlineStr">
        <is>
          <t>Accumulating evidence suggests that gut microbiota alterations influence brain function and could serve as diagnostic biomarkers and therapeutic targets. The potential of using fecal microbiota signatures to aid autism spectrum disorder (ASD) detection is still not fully explored. Here, we assessed the potential of different levels of microbial markers (taxonomy and genome) in distinguishing children with ASD from age and gender-matched typically developing peers (n = 598, ASD vs TD = 273 vs 325). A combined microbial taxa and metagenome-assembled genome (MAG) markers showed a better performance than either microbial taxa or microbial MAGs alone for detecting ASD. A machine-learning model comprising 5 bacterial taxa and 44 microbial MAG markers (2 viral MAGs and 42 bacterial MAGs) achieved an area under the receiving operator curve (AUROC) of 0.886 in the discovery cohort and 0.734 in an independent validation cohort. Furthermore, the identified biomarkers and predicted ASD risk score also significantly correlated with the core symptoms measured by the Social Responsiveness Scale-2 (SRS-2). The microbiome panel showed a superior classification performance in younger children (â‰¤6 years old) with an AUROC of 0.845 than older children (&gt;6 years). The model was broadly applicable to subjects across genders, with or without gastrointestinal tract symptoms (constipation and diarrhea) and with or without psychiatric comorbidities (attention deficit and hyperactivity disorder and anxiety). This study highlights the potential clinical validity of fecal microbiome to aid in ASD diagnosis and will facilitate studies to understand the association of disturbance of human gut microbiota and ASD symptom severity. Â© 2024 Elsevier B.V., All rights reserved.</t>
        </is>
      </c>
      <c r="G123" s="25" t="inlineStr">
        <is>
          <t>Unimodal</t>
        </is>
      </c>
      <c r="H123" s="25" t="inlineStr">
        <is>
          <t>Microbiome (Fecal)</t>
        </is>
      </c>
      <c r="I123" s="25" t="inlineStr">
        <is>
          <t>Other</t>
        </is>
      </c>
      <c r="J123" s="25" t="inlineStr">
        <is>
          <t>Random Forest, Logistic Regression, SVM, XGBoost</t>
        </is>
      </c>
      <c r="K123" s="25" t="inlineStr">
        <is>
          <t>Ensemble Learning</t>
        </is>
      </c>
      <c r="L123" s="25" t="n"/>
      <c r="M123" s="25" t="n"/>
      <c r="N123" s="25" t="n"/>
      <c r="O123" s="25" t="n"/>
      <c r="P123" s="25" t="n"/>
      <c r="Q123" s="25" t="n"/>
      <c r="R123" s="25" t="n"/>
      <c r="S123" s="29" t="n">
        <v>0.886</v>
      </c>
      <c r="T123" s="29" t="n"/>
      <c r="U123" s="55" t="inlineStr">
        <is>
          <t>EXCLUDE</t>
        </is>
      </c>
      <c r="V123" s="25" t="inlineStr">
        <is>
          <t>Wrong Population: The study focuses on diagnosing Autism Spectrum Disorder (ASD), not ADHD. ADHD is only mentioned as a comorbidity or exclusion factor.</t>
        </is>
      </c>
      <c r="W123" s="25" t="inlineStr">
        <is>
          <t>Different Task from Diagnosis</t>
        </is>
      </c>
      <c r="X123" s="25" t="n"/>
      <c r="Y123" s="25" t="n"/>
      <c r="Z123" s="25" t="n"/>
      <c r="AA123" s="25" t="n"/>
      <c r="AB123" s="25" t="n"/>
      <c r="AC123" s="25" t="n"/>
    </row>
    <row r="124">
      <c r="A124" s="23" t="inlineStr">
        <is>
          <t>Deep neural network technique for automated detection of ADHD and CD using ECG signal</t>
        </is>
      </c>
      <c r="B124" s="23" t="n">
        <v>2023</v>
      </c>
      <c r="C124" s="23" t="inlineStr">
        <is>
          <t>No</t>
        </is>
      </c>
      <c r="D124" s="23" t="inlineStr">
        <is>
          <t>No</t>
        </is>
      </c>
      <c r="E124" s="23" t="inlineStr">
        <is>
          <t>10.1016/j.cmpb.2023.107775</t>
        </is>
      </c>
      <c r="F124" s="23" t="inlineStr">
        <is>
          <t>Background and objective: Attention Deficit Hyperactivity problem (ADHD) is a common neurodevelopment problem in children and adolescents that can lead to long-term challenges in life outcomes if left untreated. Also, ADHD is frequently associated with Conduct Disorder (CD), and multiple research have found similarities in clinical signs and behavioral symptoms between both diseases, making differentiation between ADHD, ADHD comorbid with CD (ADHD+CD), and CD a subjective diagnosis. Therefore, the goal of this pilot study is to create the first explainable deep learning (DL) model for objective ECG-based ADHD/CD diagnosis as having an objective biomarker may improve diagnostic accuracy. Methods: The dataset used in this study consist of ECG data collected from 45 ADHD, 62 ADHD+CD, and 16 CD patients at the Child Guidance Clinic in Singapore. The ECG data were segmented into 2 s epochs and directly used to train our 1-dimensional (1D) convolutional neural network (CNN) model. Results: The proposed model yielded 96.04% classification accuracy, 96.26% precision, 95.99% sensitivity, and 96.11% F1-score. The Gradient-weighted class activation mapping (Grad-CAM) function was also used to highlight the important ECG characteristics at specific time points that most impact the classification score. Conclusion: In addition to achieving model performance results with our suggested DL method, Grad-CAM's implementation also offers vital temporal data that clinicians and other mental healthcare professionals can use to make wise medical judgments. We hope that by conducting this pilot study, we will be able to encourage larger-scale research with a larger biosignal dataset. Hence allowing biosignal-based computer-aided diagnostic (CAD) tools to be implemented in healthcare and ambulatory settings, as ECG can be easily obtained via wearable devices such as smartwatches. Â© 2023 Elsevier B.V., All rights reserved.</t>
        </is>
      </c>
      <c r="G124" s="23" t="inlineStr">
        <is>
          <t>Unimodal</t>
        </is>
      </c>
      <c r="H124" s="23" t="inlineStr">
        <is>
          <t>EEG</t>
        </is>
      </c>
      <c r="I124" s="23" t="inlineStr">
        <is>
          <t>Electrophysiological (Bio-Signals)</t>
        </is>
      </c>
      <c r="J124" s="23" t="inlineStr">
        <is>
          <t>Deep Learning: 1D-CNN + XAI: Grad-CAM</t>
        </is>
      </c>
      <c r="K124" s="23" t="inlineStr">
        <is>
          <t>Deep Learning (CNNs)</t>
        </is>
      </c>
      <c r="L124" s="23" t="n">
        <v>123</v>
      </c>
      <c r="M124" s="23" t="inlineStr">
        <is>
          <t>Electrocardiogram (ECG) signals from the SASSI clinical trial</t>
        </is>
      </c>
      <c r="N124" s="23" t="inlineStr">
        <is>
          <t>Children and adolescents (ages 7–16); includes 45 ADHD, 62 ADHD+CD (comorbid Conduct Disorder), and 16 CD patients</t>
        </is>
      </c>
      <c r="O124" s="23" t="n">
        <v>123</v>
      </c>
      <c r="P124" s="23" t="inlineStr">
        <is>
          <t>Fold Cross-Validation</t>
        </is>
      </c>
      <c r="Q124" s="23" t="inlineStr">
        <is>
          <t>Ten-fold cross-validation</t>
        </is>
      </c>
      <c r="R124" s="23" t="inlineStr">
        <is>
          <t>Small sample size and significant class imbalance (especially for the CD-only class) may compromise the model's ability to generalize</t>
        </is>
      </c>
      <c r="S124" s="28" t="n">
        <v>0.9604</v>
      </c>
      <c r="T124" s="28" t="inlineStr">
        <is>
          <t>Incorporates Explainable AI (Grad-CAM) to highlight specific temporal ECG peaks, providing clinicians with objective biomarkers for diagnosis rather than relying solely on subjective reports</t>
        </is>
      </c>
      <c r="U124" s="54" t="inlineStr">
        <is>
          <t>INCLUDE</t>
        </is>
      </c>
      <c r="V124" s="23" t="inlineStr">
        <is>
          <t>Novel Modality &amp; XAI: Uses ECG (rare for ADHD) to diagnose ADHD vs. Conduct Disorder (CD). Explicitly uses Grad-CAM (XAI) for interpretability. Good sample size (N=123). Directly addresses "Explainable" and "Diagnosis" criteria.</t>
        </is>
      </c>
      <c r="W124" s="23" t="inlineStr">
        <is>
          <t>High Quality: Meets Wit the Selection Criteria</t>
        </is>
      </c>
      <c r="X124" s="23" t="inlineStr">
        <is>
          <t>INCLUDE</t>
        </is>
      </c>
      <c r="Y124" s="23" t="n"/>
      <c r="Z124" s="23" t="inlineStr">
        <is>
          <t>Child Guidance Clinic, Singapore.</t>
        </is>
      </c>
      <c r="AA124" s="23" t="n"/>
      <c r="AB124" s="23" t="inlineStr">
        <is>
          <t>Detailed</t>
        </is>
      </c>
      <c r="AC124" s="23" t="inlineStr">
        <is>
          <t>Leakage</t>
        </is>
      </c>
      <c r="AD124" t="inlineStr">
        <is>
          <t>Loh, HW; Ooi, CP; Oh, SL; Barua, PD; Tan, YR; Molinari, F; March, S; Acharya, UR; Fung, DSS</t>
        </is>
      </c>
      <c r="AE124" t="inlineStr">
        <is>
          <t>Not reported</t>
        </is>
      </c>
      <c r="AF124" t="inlineStr">
        <is>
          <t>Hybrid OA (Elsevier CMPB - check)</t>
        </is>
      </c>
      <c r="AG124" t="inlineStr">
        <is>
          <t>Not reported</t>
        </is>
      </c>
      <c r="AH124" t="inlineStr">
        <is>
          <t>Clinical</t>
        </is>
      </c>
      <c r="AI124" t="inlineStr">
        <is>
          <t>See population details</t>
        </is>
      </c>
      <c r="AJ124" t="inlineStr">
        <is>
          <t>See population details</t>
        </is>
      </c>
      <c r="AK124" t="inlineStr">
        <is>
          <t>Not reported</t>
        </is>
      </c>
      <c r="AL124" t="inlineStr">
        <is>
          <t>Not reported</t>
        </is>
      </c>
      <c r="AM124" t="inlineStr">
        <is>
          <t>Not reported</t>
        </is>
      </c>
      <c r="AN124" t="inlineStr">
        <is>
          <t>Combined</t>
        </is>
      </c>
      <c r="AO124" t="inlineStr">
        <is>
          <t>Conduct Disorder</t>
        </is>
      </c>
      <c r="AP124" t="inlineStr">
        <is>
          <t>Not reported</t>
        </is>
      </c>
      <c r="AQ124" t="inlineStr">
        <is>
          <t>Clinical Setting</t>
        </is>
      </c>
      <c r="AR124" t="inlineStr">
        <is>
          <t>Clinical Sample</t>
        </is>
      </c>
      <c r="AS124" t="inlineStr">
        <is>
          <t>Deep Learning: 1D-CNN + XAI: Grad-CAM</t>
        </is>
      </c>
      <c r="AT124" t="inlineStr">
        <is>
          <t>See abstract</t>
        </is>
      </c>
      <c r="AU124" t="inlineStr">
        <is>
          <t>ICA</t>
        </is>
      </c>
      <c r="AV124" t="inlineStr">
        <is>
          <t>Not reported</t>
        </is>
      </c>
      <c r="AW124" t="inlineStr">
        <is>
          <t>k-fold CV</t>
        </is>
      </c>
      <c r="AX124" t="inlineStr">
        <is>
          <t>Not reported</t>
        </is>
      </c>
      <c r="AY124" t="inlineStr">
        <is>
          <t>Not reported</t>
        </is>
      </c>
      <c r="AZ124" t="inlineStr">
        <is>
          <t>Not reported</t>
        </is>
      </c>
      <c r="BA124" t="inlineStr">
        <is>
          <t>Not reported</t>
        </is>
      </c>
      <c r="BB124" t="inlineStr">
        <is>
          <t>96.26</t>
        </is>
      </c>
      <c r="BC124" t="inlineStr">
        <is>
          <t>96.11</t>
        </is>
      </c>
      <c r="BD124" t="inlineStr">
        <is>
          <t>Not reported</t>
        </is>
      </c>
      <c r="BE124" t="inlineStr">
        <is>
          <t>Not reported</t>
        </is>
      </c>
      <c r="BF124" t="inlineStr">
        <is>
          <t>Not reported</t>
        </is>
      </c>
      <c r="BG124" t="inlineStr">
        <is>
          <t>Acc=96.26% (Cross-Validation)</t>
        </is>
      </c>
      <c r="BH124" t="inlineStr">
        <is>
          <t>Cross-Validation</t>
        </is>
      </c>
      <c r="BI124" t="inlineStr">
        <is>
          <t>Grad-CAM; XAI (general)</t>
        </is>
      </c>
      <c r="BJ124" t="inlineStr">
        <is>
          <t>Yes</t>
        </is>
      </c>
      <c r="BK124" t="inlineStr">
        <is>
          <t>Not reported</t>
        </is>
      </c>
      <c r="BL124" t="inlineStr">
        <is>
          <t>Class Weighting</t>
        </is>
      </c>
      <c r="BM124" t="inlineStr">
        <is>
          <t>Adequate</t>
        </is>
      </c>
      <c r="BN124" t="inlineStr">
        <is>
          <t>None - Passes all criteria</t>
        </is>
      </c>
      <c r="BO124" t="inlineStr">
        <is>
          <t>N/A</t>
        </is>
      </c>
      <c r="BP124" t="inlineStr">
        <is>
          <t>None</t>
        </is>
      </c>
    </row>
    <row r="125">
      <c r="A125" s="25" t="inlineStr">
        <is>
          <t>fMRI-Based Multi-class DMDC Model Efficiently Decodes the Overlaps between ASD and ADHD</t>
        </is>
      </c>
      <c r="B125" s="25" t="n">
        <v>2024</v>
      </c>
      <c r="C125" s="25" t="inlineStr">
        <is>
          <t>No</t>
        </is>
      </c>
      <c r="D125" s="25" t="inlineStr">
        <is>
          <t>No</t>
        </is>
      </c>
      <c r="E125" s="25" t="inlineStr">
        <is>
          <t>10.32598/bcn.2023.4302.1</t>
        </is>
      </c>
      <c r="F125" s="25" t="inlineStr">
        <is>
          <t>Introduction: Neurodevelopmental disorders comprise a group of neuropsychiatric conditions. Presently, behavior-based diagnostic approaches are utilized in clinical settings, but the overlapping features among these disorders obscure their recognition and management. Attention deficit hyperactivity disorder (ADHD) and autism spectrum disorder (ASD) have common characteristics across various levels, from genes to symptoms. Designing a computational framework based on the neuroimaging findings could provide a discriminative tool for ultimate more efficient treatment. Machine learning approaches, specifically classification methods are among the most applied techniques to reach this goal. Methods: We applied a novel two-level multi-class data maximum dispersion classifier (DMDC) algorithm to classify the functional neuroimaging data (utilizing datasets: ADHD-200 and autism brain imaging data exchange (ABIDE)) into two categories: Neurodevelopmental disorders (ASD and ADHD) or healthy participants, based on calculated functional connectivity values (statistical temporal correlation). Results: Our model achieved a total accuracy of 62% for healthy controls. Specifically, it demonstrated an accuracy of 51% for healthy subjects, 61% for autism spectrum disorder, and 84% for ADHD. The support vector machine (SVM) model achieved an accuracy of 46% for both the healthy control and ASD groups, while the ADHD group classification accuracy was estimated to be 84%. These two models showed similar classification indices for the ADHD group. However, the discrimination power was higher in the ASD class. Conclusion: The method employed in this study demonstrated acceptable performance in classifying disorders and healthy conditions compared to the more commonly used SVM method. Notably, functional connections associated with the cerebellum showed discriminative power. Â© 2024 Elsevier B.V., All rights reserved.</t>
        </is>
      </c>
      <c r="G125" s="25" t="inlineStr">
        <is>
          <t>Unimodal</t>
        </is>
      </c>
      <c r="H125" s="25" t="inlineStr">
        <is>
          <t>fMRI</t>
        </is>
      </c>
      <c r="I125" s="25" t="inlineStr">
        <is>
          <t>Neuroimaging</t>
        </is>
      </c>
      <c r="J125" s="25" t="inlineStr">
        <is>
          <t>Machine Learning: Two-level multi-class Data Maximum Dispersion Classifier (DMDC)</t>
        </is>
      </c>
      <c r="K125" s="25" t="inlineStr">
        <is>
          <t>Other / Unspecified</t>
        </is>
      </c>
      <c r="L125" s="25" t="n"/>
      <c r="M125" s="25" t="n"/>
      <c r="N125" s="25" t="n"/>
      <c r="O125" s="25" t="n"/>
      <c r="P125" s="25" t="n"/>
      <c r="Q125" s="25" t="n"/>
      <c r="R125" s="25" t="n"/>
      <c r="S125" s="27" t="n">
        <v>0.62</v>
      </c>
      <c r="T125" s="27" t="n"/>
      <c r="U125" s="55" t="inlineStr">
        <is>
          <t>EXCLUDE</t>
        </is>
      </c>
      <c r="V125" s="25" t="inlineStr">
        <is>
          <t>Factor 3 (Performance): While the binary separation of ASD vs. ADHD is high, the Total Accuracy (62%) and particularly the Healthy Control identification (51%) are very low. A 51% accuracy for healthy controls implies the model performs barely above chance level for that class, rendering it unreliable for general clinical screening</t>
        </is>
      </c>
      <c r="W125" s="25" t="inlineStr">
        <is>
          <t>Low Performance</t>
        </is>
      </c>
      <c r="X125" s="25" t="n"/>
      <c r="Y125" s="25" t="n"/>
      <c r="Z125" s="25" t="n"/>
      <c r="AA125" s="25" t="n"/>
      <c r="AB125" s="25" t="n"/>
      <c r="AC125" s="25" t="n"/>
    </row>
    <row r="126">
      <c r="A126" s="23" t="inlineStr">
        <is>
          <t>Deep-Learning-Based ADHD Classification Using Childrenâ€™s Skeleton Data Acquired through the ADHD Screening Game</t>
        </is>
      </c>
      <c r="B126" s="23" t="n">
        <v>2023</v>
      </c>
      <c r="C126" s="23" t="inlineStr">
        <is>
          <t>No</t>
        </is>
      </c>
      <c r="D126" s="23" t="inlineStr">
        <is>
          <t>No</t>
        </is>
      </c>
      <c r="E126" s="23" t="inlineStr">
        <is>
          <t>10.3390/s23010246</t>
        </is>
      </c>
      <c r="F126" s="23" t="inlineStr">
        <is>
          <t>The identification of attention deficit hyperactivity disorder (ADHD) in children, which is increasing every year worldwide, is very important for early diagnosis and treatment. However, since ADHD is not a simple disease that can be diagnosed with a simple test, doctors require a large period of time and substantial effort for accurate diagnosis and treatment. Currently, ADHD classification studies using various datasets and machine learning or deep learning algorithms are actively being conducted for the screening diagnosis of ADHD. However, there has been no study of ADHD classification using only skeleton data. It was hypothesized that the main symptoms of ADHD, such as distraction, hyperactivity, and impulsivity, could be differentiated through skeleton data. Thus, we devised a game system for the screening and diagnosis of childrenâ€™s ADHD and acquired childrenâ€™s skeleton data using five Azure Kinect units equipped with depth sensors, while the game was being played. The game for screening diagnosis involves a robot first travelling on a specific path, after which the child must remember the path the robot took and then follow it. The skeleton data used in this study were divided into two categories: standby data, obtained when a child waits while the robot demonstrates the path; and game data, obtained when a child plays the game. The acquired data were classified using the RNN series of GRU, RNN, and LSTM algorithms; a bidirectional layer; and a weighted cross-entropy loss function. Among these, an LSTM algorithm using a bidirectional layer and a weighted cross-entropy loss function obtained a classification accuracy of 97.82%. Â© 2023 Elsevier B.V., All rights reserved.</t>
        </is>
      </c>
      <c r="G126" s="23" t="inlineStr">
        <is>
          <t>Unimodal</t>
        </is>
      </c>
      <c r="H126" s="23" t="inlineStr">
        <is>
          <t>Skeleton Data (Kinect)</t>
        </is>
      </c>
      <c r="I126" s="23" t="inlineStr">
        <is>
          <t>Other</t>
        </is>
      </c>
      <c r="J126" s="23" t="inlineStr">
        <is>
          <t>Deep Learning: LSTM, GRU, RNN</t>
        </is>
      </c>
      <c r="K126" s="23" t="inlineStr">
        <is>
          <t>Deep Learning (Sequential/RNNs)</t>
        </is>
      </c>
      <c r="L126" s="23" t="n">
        <v>596</v>
      </c>
      <c r="M126" s="23" t="inlineStr">
        <is>
          <t>3D skeleton data acquired via five Azure Kinect depth sensors during a robot-led screening game</t>
        </is>
      </c>
      <c r="N126" s="23" t="inlineStr">
        <is>
          <t>Elementary students (1st–6th grade); includes 66 ADHD, 181 ADHD-RISK, and 349 normal group children</t>
        </is>
      </c>
      <c r="O126" s="23" t="n">
        <v>596</v>
      </c>
      <c r="P126" s="23" t="inlineStr">
        <is>
          <t>Leave-one-out cross-validation</t>
        </is>
      </c>
      <c r="Q126" s="23" t="inlineStr">
        <is>
          <t>Leave-one-person-out cross-validation.</t>
        </is>
      </c>
      <c r="R126" s="23" t="inlineStr">
        <is>
          <t>Differences in overall accuracy were primarily due to difficulties in screening the "ADHD-RISK" class, some of whom were misclassified as normal</t>
        </is>
      </c>
      <c r="S126" s="28" t="n">
        <v>0.9782</v>
      </c>
      <c r="T126" s="28" t="inlineStr">
        <is>
          <t>Validated that "standby" data (movements while waiting) are more helpful for classification than "game" data, suggesting that core ADHD behaviors are highly visible during periods requiring patience</t>
        </is>
      </c>
      <c r="U126" s="54" t="inlineStr">
        <is>
          <t>INCLUDE</t>
        </is>
      </c>
      <c r="V126" s="23" t="inlineStr">
        <is>
          <t>High Quality. Meets diagnostic criteria, uses Deep Learning (N=596), and validated by psychiatrists. Good example of novel bio-marker usage</t>
        </is>
      </c>
      <c r="W126" s="23" t="inlineStr">
        <is>
          <t>High Quality: Meets Wit the Selection Criteria</t>
        </is>
      </c>
      <c r="X126" s="23" t="inlineStr">
        <is>
          <t>INCLUDE</t>
        </is>
      </c>
      <c r="Y126" s="23" t="n"/>
      <c r="Z126" s="23" t="inlineStr">
        <is>
          <t>Gwangju Institute of Science and Technology, Gwangju, Republic of Korea</t>
        </is>
      </c>
      <c r="AA126" s="23" t="n"/>
      <c r="AB126" s="23" t="inlineStr">
        <is>
          <t>Detailed</t>
        </is>
      </c>
      <c r="AC126" s="23" t="inlineStr">
        <is>
          <t>No Leakage</t>
        </is>
      </c>
      <c r="AD126" t="inlineStr">
        <is>
          <t>Lee, W; Lee, D; Lee, S; Jun, K; Kim, M</t>
        </is>
      </c>
      <c r="AE126" t="inlineStr">
        <is>
          <t>Not reported</t>
        </is>
      </c>
      <c r="AF126" t="inlineStr">
        <is>
          <t>Gold OA (MDPI Sensors)</t>
        </is>
      </c>
      <c r="AG126" t="inlineStr">
        <is>
          <t>Not reported</t>
        </is>
      </c>
      <c r="AH126" t="inlineStr">
        <is>
          <t>Not reported</t>
        </is>
      </c>
      <c r="AI126" t="inlineStr">
        <is>
          <t>See population details</t>
        </is>
      </c>
      <c r="AJ126" t="inlineStr">
        <is>
          <t>See population details</t>
        </is>
      </c>
      <c r="AK126" t="inlineStr">
        <is>
          <t>Not reported</t>
        </is>
      </c>
      <c r="AL126" t="inlineStr">
        <is>
          <t>Not reported</t>
        </is>
      </c>
      <c r="AM126" t="inlineStr">
        <is>
          <t>Not reported</t>
        </is>
      </c>
      <c r="AN126" t="inlineStr">
        <is>
          <t>All/Not specified</t>
        </is>
      </c>
      <c r="AO126" t="inlineStr">
        <is>
          <t>Not reported</t>
        </is>
      </c>
      <c r="AP126" t="inlineStr">
        <is>
          <t>Not reported</t>
        </is>
      </c>
      <c r="AQ126" t="inlineStr">
        <is>
          <t>Not specified</t>
        </is>
      </c>
      <c r="AR126" t="inlineStr">
        <is>
          <t>3D skeleton data acquired via five Azure Kinect depth sensors during a robot-led screening game</t>
        </is>
      </c>
      <c r="AS126" t="inlineStr">
        <is>
          <t>Deep Learning: LSTM, GRU, RNN</t>
        </is>
      </c>
      <c r="AT126" t="inlineStr">
        <is>
          <t>See abstract</t>
        </is>
      </c>
      <c r="AU126" t="inlineStr">
        <is>
          <t>ICA</t>
        </is>
      </c>
      <c r="AV126" t="inlineStr">
        <is>
          <t>Not reported</t>
        </is>
      </c>
      <c r="AW126" t="inlineStr">
        <is>
          <t>k-fold CV</t>
        </is>
      </c>
      <c r="AX126" t="inlineStr">
        <is>
          <t>Not reported</t>
        </is>
      </c>
      <c r="AY126" t="inlineStr">
        <is>
          <t>Not reported</t>
        </is>
      </c>
      <c r="AZ126" t="inlineStr">
        <is>
          <t>Not reported</t>
        </is>
      </c>
      <c r="BA126" t="inlineStr">
        <is>
          <t>Not reported</t>
        </is>
      </c>
      <c r="BB126" t="inlineStr">
        <is>
          <t>97.82</t>
        </is>
      </c>
      <c r="BC126" t="inlineStr">
        <is>
          <t>Not reported</t>
        </is>
      </c>
      <c r="BD126" t="inlineStr">
        <is>
          <t>Not reported</t>
        </is>
      </c>
      <c r="BE126" t="inlineStr">
        <is>
          <t>Not reported</t>
        </is>
      </c>
      <c r="BF126" t="inlineStr">
        <is>
          <t>Not reported</t>
        </is>
      </c>
      <c r="BG126" t="inlineStr">
        <is>
          <t>Acc=97.82% (Cross-Validation)</t>
        </is>
      </c>
      <c r="BH126" t="inlineStr">
        <is>
          <t>Cross-Validation</t>
        </is>
      </c>
      <c r="BI126" t="inlineStr">
        <is>
          <t>None reported</t>
        </is>
      </c>
      <c r="BJ126" t="inlineStr">
        <is>
          <t>No</t>
        </is>
      </c>
      <c r="BK126" t="inlineStr">
        <is>
          <t>Not reported</t>
        </is>
      </c>
      <c r="BL126" t="inlineStr">
        <is>
          <t>Class Weighting</t>
        </is>
      </c>
      <c r="BM126" t="inlineStr">
        <is>
          <t>Partial (1 metric only)</t>
        </is>
      </c>
      <c r="BN126" t="inlineStr">
        <is>
          <t>None - Passes all criteria</t>
        </is>
      </c>
      <c r="BO126" t="inlineStr">
        <is>
          <t>N/A</t>
        </is>
      </c>
      <c r="BP126" t="inlineStr">
        <is>
          <t>None</t>
        </is>
      </c>
    </row>
    <row r="127">
      <c r="A127" s="25" t="inlineStr">
        <is>
          <t>Functional imaging derived ADHD biotypes based on deep clustering: a study on personalized medication therapy guidance</t>
        </is>
      </c>
      <c r="B127" s="25" t="n">
        <v>2024</v>
      </c>
      <c r="C127" s="25" t="inlineStr">
        <is>
          <t>No</t>
        </is>
      </c>
      <c r="D127" s="25" t="inlineStr">
        <is>
          <t>No</t>
        </is>
      </c>
      <c r="E127" s="25" t="inlineStr">
        <is>
          <t>10.1016/j.eclinm.2024.102876</t>
        </is>
      </c>
      <c r="F127" s="25" t="inlineStr">
        <is>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 Â© 2024 Elsevier B.V., All rights reserved.</t>
        </is>
      </c>
      <c r="G127" s="25" t="inlineStr">
        <is>
          <t>Unimodal</t>
        </is>
      </c>
      <c r="H127" s="25" t="inlineStr">
        <is>
          <t>fMRI</t>
        </is>
      </c>
      <c r="I127" s="25" t="inlineStr">
        <is>
          <t>Neuroimaging</t>
        </is>
      </c>
      <c r="J127" s="25" t="inlineStr">
        <is>
          <t>Deep Learning (Unsupervised): Graph Convolutional Network for Biological Subtype Detection (GCN-BSD). Uses Deep Clustering (Deep K-Means)</t>
        </is>
      </c>
      <c r="K127" s="25" t="inlineStr">
        <is>
          <t>Deep Learning (Graph &amp; Hybrid)</t>
        </is>
      </c>
      <c r="L127" s="25" t="n"/>
      <c r="M127" s="25" t="n"/>
      <c r="N127" s="25" t="n"/>
      <c r="O127" s="25" t="n"/>
      <c r="P127" s="25" t="n"/>
      <c r="Q127" s="25" t="n"/>
      <c r="R127" s="25" t="n"/>
      <c r="S127" s="25" t="inlineStr">
        <is>
          <t>n.a</t>
        </is>
      </c>
      <c r="T127" s="25" t="n"/>
      <c r="U127" s="55" t="inlineStr">
        <is>
          <t>EXCLUDE</t>
        </is>
      </c>
      <c r="V127" s="25" t="inlineStr">
        <is>
          <t>Unsupervised: It relies on clustering (unsupervised) rather than classification (supervised).</t>
        </is>
      </c>
      <c r="W127" s="25" t="inlineStr">
        <is>
          <t>Biased Approach/Methodology</t>
        </is>
      </c>
      <c r="X127" s="25" t="n"/>
      <c r="Y127" s="25" t="n"/>
      <c r="Z127" s="25" t="n"/>
      <c r="AA127" s="25" t="n"/>
      <c r="AB127" s="25" t="n"/>
      <c r="AC127" s="25" t="n"/>
    </row>
    <row r="128">
      <c r="A128" s="23" t="inlineStr">
        <is>
          <t>Generative Adversarial Network (Generative Artificial Intelligence) in Pediatric Radiology: A Systematic Review</t>
        </is>
      </c>
      <c r="B128" s="23" t="n">
        <v>2023</v>
      </c>
      <c r="C128" s="23" t="inlineStr">
        <is>
          <t>No</t>
        </is>
      </c>
      <c r="D128" s="23" t="inlineStr">
        <is>
          <t>No</t>
        </is>
      </c>
      <c r="E128" s="23" t="inlineStr">
        <is>
          <t>10.3390/children10081372</t>
        </is>
      </c>
      <c r="F128" s="23" t="inlineStr">
        <is>
          <t>Generative artificial intelligence, especially with regard to the generative adversarial network (GAN), is an important research area in radiology as evidenced by a number of literature reviews on the role of GAN in radiology published in the last few years. However, no review article about GAN in pediatric radiology has been published yet. The purpose of this paper is to systematically review applications of GAN in pediatric radiology, their performances, and methods for their performance evaluation. Electronic databases were used for a literature search on 6 April 2023. Thirty-seven papers met the selection criteria and were included. This review reveals that the GAN can be applied to magnetic resonance imaging, X-ray, computed tomography, ultrasound and positron emission tomography for image translation, segmentation, reconstruction, quality assessment, synthesis and data augmentation, and disease diagnosis. About 80% of the included studies compared their GAN model performances with those of other approaches and indicated that their GAN models outperformed the others by 0.1â€“158.6%. However, these study findings should be used with caution because of a number of methodological weaknesses. For future GAN studies, more robust methods will be essential for addressing these issues. Otherwise, this would affect the clinical adoption of the GAN-based applications in pediatric radiology and the potential advantages of GAN could not be realized widely. Â© 2023 Elsevier B.V., All rights reserved.</t>
        </is>
      </c>
      <c r="G128" s="23" t="inlineStr">
        <is>
          <t>Review</t>
        </is>
      </c>
      <c r="H128" s="23" t="inlineStr">
        <is>
          <t>n.a</t>
        </is>
      </c>
      <c r="I128" s="23" t="inlineStr">
        <is>
          <t>Other</t>
        </is>
      </c>
      <c r="J128" s="23" t="inlineStr">
        <is>
          <t>n.a</t>
        </is>
      </c>
      <c r="K128" s="23" t="inlineStr">
        <is>
          <t>Other / Unspecified</t>
        </is>
      </c>
      <c r="L128" s="23" t="n"/>
      <c r="M128" s="23" t="n"/>
      <c r="N128" s="23" t="n"/>
      <c r="O128" s="23" t="n"/>
      <c r="P128" s="23" t="n"/>
      <c r="Q128" s="23" t="n"/>
      <c r="R128" s="23" t="n"/>
      <c r="S128" s="23" t="inlineStr">
        <is>
          <t>n.a</t>
        </is>
      </c>
      <c r="T128" s="23" t="n"/>
      <c r="U128" s="55" t="inlineStr">
        <is>
          <t>EXCLUDE</t>
        </is>
      </c>
      <c r="V128" s="23" t="inlineStr">
        <is>
          <t>Review</t>
        </is>
      </c>
      <c r="W128" s="23" t="inlineStr">
        <is>
          <t>Review</t>
        </is>
      </c>
      <c r="X128" s="23" t="n"/>
      <c r="Y128" s="23" t="n"/>
      <c r="Z128" s="23" t="n"/>
      <c r="AA128" s="23" t="n"/>
      <c r="AB128" s="23" t="n"/>
      <c r="AC128" s="23" t="n"/>
    </row>
    <row r="129">
      <c r="A129" s="25" t="inlineStr">
        <is>
          <t>Handwriting-Based ADHD Detection for Children Having ASD Using Machine Learning Approaches</t>
        </is>
      </c>
      <c r="B129" s="25" t="n">
        <v>2023</v>
      </c>
      <c r="C129" s="25" t="inlineStr">
        <is>
          <t>No</t>
        </is>
      </c>
      <c r="D129" s="25" t="inlineStr">
        <is>
          <t>No</t>
        </is>
      </c>
      <c r="E129" s="25" t="inlineStr">
        <is>
          <t>10.1109/ACCESS.2023.3302903</t>
        </is>
      </c>
      <c r="F129" s="25"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 Â© 2023 Elsevier B.V., All rights reserved.</t>
        </is>
      </c>
      <c r="G129" s="25" t="inlineStr">
        <is>
          <t>Unimodal</t>
        </is>
      </c>
      <c r="H129" s="25" t="inlineStr">
        <is>
          <t>Handwriting Patterns</t>
        </is>
      </c>
      <c r="I129" s="25" t="inlineStr">
        <is>
          <t>Behavioral &amp; Motor</t>
        </is>
      </c>
      <c r="J129" s="25" t="inlineStr">
        <is>
          <t>Machine Learning: Random Forest (RF), SVM, Decision Tree, etc.</t>
        </is>
      </c>
      <c r="K129" s="25" t="inlineStr">
        <is>
          <t>Traditional Machine Learning</t>
        </is>
      </c>
      <c r="L129" s="25" t="n"/>
      <c r="M129" s="25" t="n"/>
      <c r="N129" s="25" t="n"/>
      <c r="O129" s="25" t="n"/>
      <c r="P129" s="25" t="n"/>
      <c r="Q129" s="25" t="n"/>
      <c r="R129" s="25" t="n"/>
      <c r="S129" s="29" t="n">
        <v>0.931</v>
      </c>
      <c r="T129" s="29" t="n"/>
      <c r="U129" s="55" t="inlineStr">
        <is>
          <t>EXCLUDE</t>
        </is>
      </c>
      <c r="V129" s="25" t="inlineStr">
        <is>
          <t>Factor 4 (Data Quality - Sample Size): this study uses a very small sample of 29 children (14 ADHD, 15 Healthy). This is generally considered statistically insufficient for robust Machine Learning validation</t>
        </is>
      </c>
      <c r="W129" s="25" t="inlineStr">
        <is>
          <t>Low Sample Size</t>
        </is>
      </c>
      <c r="X129" s="25" t="n"/>
      <c r="Y129" s="25" t="n"/>
      <c r="Z129" s="25" t="n"/>
      <c r="AA129" s="25" t="n"/>
      <c r="AB129" s="25" t="n"/>
      <c r="AC129" s="25" t="n"/>
    </row>
    <row r="130">
      <c r="A130" s="23" t="inlineStr">
        <is>
          <t>Harmonizing the CBCL and SDQ ADHD scores by using linear equating, kernel equating, item response theory and machine learning methods</t>
        </is>
      </c>
      <c r="B130" s="23" t="n">
        <v>2024</v>
      </c>
      <c r="C130" s="23" t="inlineStr">
        <is>
          <t>No</t>
        </is>
      </c>
      <c r="D130" s="23" t="inlineStr">
        <is>
          <t>No</t>
        </is>
      </c>
      <c r="E130" s="23" t="inlineStr">
        <is>
          <t>10.3389/fpsyg.2024.1345406</t>
        </is>
      </c>
      <c r="F130" s="23" t="inlineStr">
        <is>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 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 Results and discussion: Results showed that with single group design, it is the best to use the methods that use item level information and that treat the outcome as interval measurement level (regression approach). Â© 2024 Elsevier B.V., All rights reserved.</t>
        </is>
      </c>
      <c r="G130" s="23" t="inlineStr">
        <is>
          <t>Unimodal</t>
        </is>
      </c>
      <c r="H130" s="23" t="inlineStr">
        <is>
          <t>Clinical Scores (CBCL &amp; SDQ)</t>
        </is>
      </c>
      <c r="I130" s="23" t="inlineStr">
        <is>
          <t>Clinical &amp; Demographics</t>
        </is>
      </c>
      <c r="J130" s="23" t="inlineStr">
        <is>
          <t>IRT, Random Forest, SVM</t>
        </is>
      </c>
      <c r="K130" s="23" t="inlineStr">
        <is>
          <t>Traditional Machine Learning</t>
        </is>
      </c>
      <c r="L130" s="23" t="n"/>
      <c r="M130" s="23" t="n"/>
      <c r="N130" s="23" t="n"/>
      <c r="O130" s="23" t="n"/>
      <c r="P130" s="23" t="n"/>
      <c r="Q130" s="23" t="n"/>
      <c r="R130" s="23" t="n"/>
      <c r="S130" s="23" t="inlineStr">
        <is>
          <t>n.a</t>
        </is>
      </c>
      <c r="T130" s="23" t="n"/>
      <c r="U130" s="55" t="inlineStr">
        <is>
          <t>EXCLUDE</t>
        </is>
      </c>
      <c r="V130" s="23" t="inlineStr">
        <is>
          <t>Wrong Objective: The paper focuses on Harmonizing data scores (translating one score to another) rather than clinical Diagnosis. It does not predict ADHD vs. Control.</t>
        </is>
      </c>
      <c r="W130" s="23" t="inlineStr">
        <is>
          <t>Different Task from Diagnosis</t>
        </is>
      </c>
      <c r="X130" s="23" t="n"/>
      <c r="Y130" s="23" t="n"/>
      <c r="Z130" s="23" t="n"/>
      <c r="AA130" s="23" t="n"/>
      <c r="AB130" s="23" t="n"/>
      <c r="AC130" s="23" t="n"/>
    </row>
    <row r="131">
      <c r="A131" s="25" t="inlineStr">
        <is>
          <t>Heterogeneity of executive function revealed by a functional random forest approach across ADHD and ASD</t>
        </is>
      </c>
      <c r="B131" s="25" t="n">
        <v>2020</v>
      </c>
      <c r="C131" s="25" t="inlineStr">
        <is>
          <t>No</t>
        </is>
      </c>
      <c r="D131" s="25" t="inlineStr">
        <is>
          <t>No</t>
        </is>
      </c>
      <c r="E131" s="25" t="inlineStr">
        <is>
          <t>10.1016/j.nicl.2020.102245</t>
        </is>
      </c>
      <c r="F131" s="25"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is>
      </c>
      <c r="G131" s="25" t="inlineStr">
        <is>
          <t>Multimodal</t>
        </is>
      </c>
      <c r="H131" s="25" t="inlineStr">
        <is>
          <t>Clinical Ratings + fMRI</t>
        </is>
      </c>
      <c r="I131" s="25" t="inlineStr">
        <is>
          <t>Neuroimaging</t>
        </is>
      </c>
      <c r="J131" s="25" t="inlineStr">
        <is>
          <t>Functional Random Forest (Community Detection)</t>
        </is>
      </c>
      <c r="K131" s="25" t="inlineStr">
        <is>
          <t>Traditional Machine Learning</t>
        </is>
      </c>
      <c r="L131" s="25" t="n"/>
      <c r="M131" s="25" t="n"/>
      <c r="N131" s="25" t="n"/>
      <c r="O131" s="25" t="n"/>
      <c r="P131" s="25" t="n"/>
      <c r="Q131" s="25" t="n"/>
      <c r="R131" s="25" t="n"/>
      <c r="S131" s="25" t="inlineStr">
        <is>
          <t>n.a</t>
        </is>
      </c>
      <c r="T131" s="25" t="n"/>
      <c r="U131" s="55" t="inlineStr">
        <is>
          <t>EXCLUDE</t>
        </is>
      </c>
      <c r="V131" s="25" t="inlineStr">
        <is>
          <t>Wrong Target Task. The paper focuses on Subtyping/Clustering (Community Detection) to find phenotypes, rather than diagnosing the disorder against a control group.</t>
        </is>
      </c>
      <c r="W131" s="25" t="inlineStr">
        <is>
          <t>Different Task from Diagnosis</t>
        </is>
      </c>
      <c r="X131" s="25" t="n"/>
      <c r="Y131" s="25" t="n"/>
      <c r="Z131" s="25" t="n"/>
      <c r="AA131" s="25" t="n"/>
      <c r="AB131" s="25" t="n"/>
      <c r="AC131" s="25" t="n"/>
    </row>
    <row r="132">
      <c r="A132" s="23" t="inlineStr">
        <is>
          <t>Heterogeneity of executive function revealed by a functional random forest approach across ADHD and ASD</t>
        </is>
      </c>
      <c r="B132" s="23" t="n">
        <v>2020</v>
      </c>
      <c r="C132" s="23" t="inlineStr">
        <is>
          <t>No</t>
        </is>
      </c>
      <c r="D132" s="23" t="inlineStr">
        <is>
          <t>No</t>
        </is>
      </c>
      <c r="E132" s="23" t="inlineStr">
        <is>
          <t>10.1016/j.nicl.2020.102245</t>
        </is>
      </c>
      <c r="F132" s="23" t="inlineStr">
        <is>
          <t>Background: Those with autism spectrum disorder (ASD) and/or attention-deficit-hyperactivity disorder (ADHD) exhibit symptoms of hyperactivity and inattention, causing significant hardships for families and society. A potential mechanism involved in these conditions is atypical executive function (EF). Inconsistent findings highlight that EF features may be shared or distinct across ADHD and ASD. With ADHD and ASD each also being heterogeneous, we hypothesized that there may be nested subgroups across disorders with shared or unique underlying mechanisms. Methods: Participants (N = 130) included adolescents aged 7â€“16 with ASD (n = 64) and ADHD (n = 66). Typically developing (TD) participants (n = 28) were included for a comparative secondary sub-group analysis. Parents completed the K-SADS and youth completed an extended battery of executive and other cognitive measures. A two stage hybrid machine learning tool called functional random forest (FRF) was applied as a classification approach and then subsequently to subgroup identification. We input 43 EF variables to the classification step, a supervised random forest procedure in which the features estimated either hyperactive or inattentive ADHD symptoms per model. The FRF then produced proximity matrices and identified optimal subgroups via the infomap algorithm (a type of community detection derived from graph theory). Resting state functional connectivity MRI (rs-fMRI) was used to evaluate the neurobiological validity of the resulting subgroups. Results: Both hyperactive (Mean absolute error (MAE) = 0.72, Null model MAE = 0.8826, (t(58) = âˆ’4.9, p &lt; .001) and inattentive (MAE = 0.7, Null model MAE = 0.85, t(58) = âˆ’4.4, p &lt; .001) symptoms were predicted better than chance by the EF features selected. Subgroup identification was robust (Hyperactive: Q = 0.2356, p &lt; .001; Inattentive: Q = 0.2350, p &lt; .001). Two subgroups representing severe and mild symptomology were identified for each symptom domain. Neuroimaging data revealed that the subgroups and TD participants significantly differed within and between multiple functional brain networks, but no consistent â€œseverityâ€ patterns of over or under connectivity were observed between subgroups and TD. Conclusion: The FRF estimated hyperactive/inattentive symptoms and identified 2 distinct subgroups per model, revealing distinct neurocognitive profiles of Severe and Mild EF performance per model. Differences in functional connectivity between subgroups did not appear to follow a severity pattern based on symptom expression, suggesting a more complex mechanistic interaction that cannot be attributed to symptom presentation alone. Â© 2020 Elsevier B.V., All rights reserved.</t>
        </is>
      </c>
      <c r="G132" s="23" t="inlineStr">
        <is>
          <t>Unimodal</t>
        </is>
      </c>
      <c r="H132" s="23" t="inlineStr">
        <is>
          <t>Behavioral (Neuropsych Tasks)</t>
        </is>
      </c>
      <c r="I132" s="23" t="inlineStr">
        <is>
          <t>Other</t>
        </is>
      </c>
      <c r="J132" s="23" t="inlineStr">
        <is>
          <t>Functional Random Forest</t>
        </is>
      </c>
      <c r="K132" s="23" t="inlineStr">
        <is>
          <t>Traditional Machine Learning</t>
        </is>
      </c>
      <c r="L132" s="23" t="n"/>
      <c r="M132" s="23" t="n"/>
      <c r="N132" s="23" t="n"/>
      <c r="O132" s="23" t="n"/>
      <c r="P132" s="23" t="n"/>
      <c r="Q132" s="23" t="n"/>
      <c r="R132" s="23" t="n"/>
      <c r="S132" s="24" t="n">
        <v>0.72</v>
      </c>
      <c r="T132" s="24" t="n"/>
      <c r="U132" s="55" t="inlineStr">
        <is>
          <t>EXCLUDE</t>
        </is>
      </c>
      <c r="V132" s="23" t="inlineStr">
        <is>
          <t>Wrong Target: The goal is Subtyping/Clustering heterogeneity and predicting symptom scores (Regression), not discriminating ADHD vs. Controls (Diagnosis).</t>
        </is>
      </c>
      <c r="W132" s="23" t="inlineStr">
        <is>
          <t>Different Task from Diagnosis</t>
        </is>
      </c>
      <c r="X132" s="23" t="n"/>
      <c r="Y132" s="23" t="n"/>
      <c r="Z132" s="23" t="n"/>
      <c r="AA132" s="23" t="n"/>
      <c r="AB132" s="23" t="n"/>
      <c r="AC132" s="23" t="n"/>
    </row>
    <row r="133">
      <c r="A133" s="25" t="inlineStr">
        <is>
          <t>Detection of ADHD from EEG signals using new hybrid decomposition and deep learning techniques</t>
        </is>
      </c>
      <c r="B133" s="25" t="n">
        <v>2023</v>
      </c>
      <c r="C133" s="25" t="inlineStr">
        <is>
          <t>No</t>
        </is>
      </c>
      <c r="D133" s="25" t="inlineStr">
        <is>
          <t>No</t>
        </is>
      </c>
      <c r="E133" s="25" t="inlineStr">
        <is>
          <t>10.1088/1741-2552/acc902</t>
        </is>
      </c>
      <c r="F133" s="25" t="inlineStr">
        <is>
          <t>Objective. Attention deficit hyperactivity disorder (ADHD) is considered one of the most common psychiatric disorders in childhood. The incidence of this disease in the community draws an increasing graph from the past to the present. While the ADHD diagnosis is basically made with the psychiatric tests, there is no active clinically used objective diagnostic tool. However, some studies in the literature has reported development of an objective diagnostic tool that facilitates the diagnosis of ADHD. Approach. In this study, it was aimed to develop an objective diagnostic tool for ADHD using electroencephalography (EEG) signals. In the proposed method, EEG signals were decomposed into subbands by robust local mode decomposition and variational mode decomposition techniques. These subbands and the EEG signals were fed as input data to the deep learning algorithm designed in the study. Main results. As a result, an algorithm has been put forward that distinguishes over 95% of ADHD and healthy individuals through using a 19-channel EEG signal. In addition, a classification accuracy of over 87% was obtained by the proposed approach of EEG signal decomposition followed by data processing in the designed deep learning algorithm. Significance. The findings of the current research enrich the literature based on originality and proposed method can be used as a clinical diagnostic tool in the near future. Â© 2023 Elsevier B.V., All rights reserved.</t>
        </is>
      </c>
      <c r="G133" s="25" t="inlineStr">
        <is>
          <t>Unimodal</t>
        </is>
      </c>
      <c r="H133" s="25" t="inlineStr">
        <is>
          <t>EEG</t>
        </is>
      </c>
      <c r="I133" s="25" t="inlineStr">
        <is>
          <t>Electrophysiological (Bio-Signals)</t>
        </is>
      </c>
      <c r="J133" s="25" t="inlineStr">
        <is>
          <t>Deep Learning: Robust Local Mode Decomposition (RLMD) + CNN.</t>
        </is>
      </c>
      <c r="K133" s="25" t="inlineStr">
        <is>
          <t>Deep Learning (CNNs)</t>
        </is>
      </c>
      <c r="L133" s="25" t="n">
        <v>120</v>
      </c>
      <c r="M133" s="25" t="inlineStr">
        <is>
          <t>IEEE Dataport</t>
        </is>
      </c>
      <c r="N133" s="25" t="inlineStr">
        <is>
          <t>61 children with ADHD and 59 healthy control children.</t>
        </is>
      </c>
      <c r="O133" s="25" t="inlineStr">
        <is>
          <t>Verified. 120 people were included; one healthy participant was excluded due to a short recording length</t>
        </is>
      </c>
      <c r="P133" s="25" t="inlineStr">
        <is>
          <t>Fold Cross-Validation</t>
        </is>
      </c>
      <c r="Q133" s="25" t="inlineStr">
        <is>
          <t>5-fold cross-validation</t>
        </is>
      </c>
      <c r="R133" s="25" t="inlineStr">
        <is>
          <t>Algorithm performance decreases if fewer than three subbands are used; training for 19 channels took 1421 seconds</t>
        </is>
      </c>
      <c r="S133" s="29" t="n">
        <v>0.9524</v>
      </c>
      <c r="T133" s="29" t="inlineStr">
        <is>
          <t>This "objective diagnostic tool" leverages signal decomposition to enrich the input data, showing that even minimal EEG channels (frontal region) can achieve high diagnostic success when processed with advanced deep learning.</t>
        </is>
      </c>
      <c r="U133" s="54" t="inlineStr">
        <is>
          <t>INCLUDE</t>
        </is>
      </c>
      <c r="V133" s="25" t="inlineStr">
        <is>
          <t>Reasoning: While the accuracy is high and sample size is sufficient (N=121), the paper lacks Explainable AI (XAI) techniques like SHAP or Grad-CAM. It focuses on signal decomposition rather than model interpretability.</t>
        </is>
      </c>
      <c r="W133" s="25" t="inlineStr">
        <is>
          <t>No XAI</t>
        </is>
      </c>
      <c r="X133" s="25" t="inlineStr">
        <is>
          <t>INCLUDE</t>
        </is>
      </c>
      <c r="Y133" s="25" t="n"/>
      <c r="Z133" s="25" t="inlineStr">
        <is>
          <t>Erciyes University, Kayseri, Türkiye.</t>
        </is>
      </c>
      <c r="AA133" s="25" t="n"/>
      <c r="AB133" s="25" t="inlineStr">
        <is>
          <t>Detailed</t>
        </is>
      </c>
      <c r="AC133" s="25" t="inlineStr">
        <is>
          <t>No Leakage</t>
        </is>
      </c>
      <c r="AD133" t="inlineStr">
        <is>
          <t>Esas, MY; Latifoglu, F</t>
        </is>
      </c>
      <c r="AE133" t="inlineStr">
        <is>
          <t>Not reported</t>
        </is>
      </c>
      <c r="AF133" t="inlineStr">
        <is>
          <t>Hybrid OA (IOP J Neural Eng - check)</t>
        </is>
      </c>
      <c r="AG133" t="inlineStr">
        <is>
          <t>Not reported</t>
        </is>
      </c>
      <c r="AH133" t="inlineStr">
        <is>
          <t>Clinical</t>
        </is>
      </c>
      <c r="AI133" t="inlineStr">
        <is>
          <t>See population details</t>
        </is>
      </c>
      <c r="AJ133" t="inlineStr">
        <is>
          <t>See population details</t>
        </is>
      </c>
      <c r="AK133" t="inlineStr">
        <is>
          <t>Not reported</t>
        </is>
      </c>
      <c r="AL133" t="inlineStr">
        <is>
          <t>Not reported</t>
        </is>
      </c>
      <c r="AM133" t="inlineStr">
        <is>
          <t>Not reported</t>
        </is>
      </c>
      <c r="AN133" t="inlineStr">
        <is>
          <t>All/Not specified</t>
        </is>
      </c>
      <c r="AO133" t="inlineStr">
        <is>
          <t>Not reported</t>
        </is>
      </c>
      <c r="AP133" t="inlineStr">
        <is>
          <t>Not reported</t>
        </is>
      </c>
      <c r="AQ133" t="inlineStr">
        <is>
          <t>Clinical Setting</t>
        </is>
      </c>
      <c r="AR133" t="inlineStr">
        <is>
          <t>Clinical Sample</t>
        </is>
      </c>
      <c r="AS133" t="inlineStr">
        <is>
          <t>Deep Learning: Robust Local Mode Decomposition (RLMD) + CNN.</t>
        </is>
      </c>
      <c r="AT133" t="inlineStr">
        <is>
          <t>Graph Features</t>
        </is>
      </c>
      <c r="AU133" t="inlineStr">
        <is>
          <t>ICA</t>
        </is>
      </c>
      <c r="AV133" t="inlineStr">
        <is>
          <t>Not reported</t>
        </is>
      </c>
      <c r="AW133" t="inlineStr">
        <is>
          <t>5-fold CV</t>
        </is>
      </c>
      <c r="AX133" t="inlineStr">
        <is>
          <t>5</t>
        </is>
      </c>
      <c r="AY133" t="inlineStr">
        <is>
          <t>Not reported</t>
        </is>
      </c>
      <c r="AZ133" t="inlineStr">
        <is>
          <t>Not reported</t>
        </is>
      </c>
      <c r="BA133" t="inlineStr">
        <is>
          <t>Not reported</t>
        </is>
      </c>
      <c r="BB133" t="inlineStr">
        <is>
          <t>87.0</t>
        </is>
      </c>
      <c r="BC133" t="inlineStr">
        <is>
          <t>Not reported</t>
        </is>
      </c>
      <c r="BD133" t="inlineStr">
        <is>
          <t>Not reported</t>
        </is>
      </c>
      <c r="BE133" t="inlineStr">
        <is>
          <t>Not reported</t>
        </is>
      </c>
      <c r="BF133" t="inlineStr">
        <is>
          <t>Not reported</t>
        </is>
      </c>
      <c r="BG133" t="inlineStr">
        <is>
          <t>Acc=87.0% (Cross-Validation)</t>
        </is>
      </c>
      <c r="BH133" t="inlineStr">
        <is>
          <t>Cross-Validation</t>
        </is>
      </c>
      <c r="BI133" t="inlineStr">
        <is>
          <t>None reported</t>
        </is>
      </c>
      <c r="BJ133" t="inlineStr">
        <is>
          <t>No</t>
        </is>
      </c>
      <c r="BK133" t="inlineStr">
        <is>
          <t>Not reported</t>
        </is>
      </c>
      <c r="BL133" t="inlineStr">
        <is>
          <t>Not reported</t>
        </is>
      </c>
      <c r="BM133" t="inlineStr">
        <is>
          <t>Partial (1 metric only)</t>
        </is>
      </c>
      <c r="BN133" t="inlineStr">
        <is>
          <t>None - Passes all criteria</t>
        </is>
      </c>
      <c r="BO133" t="inlineStr">
        <is>
          <t>N/A</t>
        </is>
      </c>
      <c r="BP133" t="inlineStr">
        <is>
          <t>None</t>
        </is>
      </c>
    </row>
    <row r="134">
      <c r="A134" s="23" t="inlineStr">
        <is>
          <t>Identification of diagnostic markers for ASD: a restrictive interest analysis based on EEG combined with eye tracking</t>
        </is>
      </c>
      <c r="B134" s="23" t="n">
        <v>2023</v>
      </c>
      <c r="C134" s="23" t="inlineStr">
        <is>
          <t>No</t>
        </is>
      </c>
      <c r="D134" s="23" t="inlineStr">
        <is>
          <t>No</t>
        </is>
      </c>
      <c r="E134" s="23" t="inlineStr">
        <is>
          <t>10.3389/fnins.2023.1236637</t>
        </is>
      </c>
      <c r="F134" s="23" t="inlineStr">
        <is>
          <t>Electroencephalography (EEG) functional connectivity (EFC) and eye tracking (ET) have been explored as objective screening methods for autism spectrum disorder (ASD), but no study has yet evaluated restricted and repetitive behavior (RRBs) simultaneously to infer early ASD diagnosis. Typically developing (TD) children (n = 27) and ASD (n = 32), age- and sex-matched, were evaluated with EFC and ET simultaneously, using the restricted interest stimulus paradigm. Network-based machine learning prediction (NBS-predict) was used to identify ASD. Correlations between EFC, ET, and Autism Diagnostic Observation Schedule-Second Edition (ADOS-2) were performed. The Area Under the Curve (AUC) of receiver-operating characteristics (ROC) was measured to evaluate the predictive performance. Under high restrictive interest stimuli (HRIS), ASD children have significantly higher Î± band connectivity and significantly more total fixation time (TFT)/pupil enlargement of ET relative to TD children (p = 0.04299). These biomarkers were not only significantly positively correlated with each other (R = 0.716, p = 8.26eâˆ’4), but also with ADOS total scores (R = 0.749, p = 34e-4) and RRBs sub-score (R = 0.770, p = 1.87e-4) for EFC (R = 0.641, p = 0.0148) for TFT. The accuracy of NBS-predict in identifying ASD was 63.4%. ROC curve demonstrated TFT with 91 and 90% sensitivity, and 78.7% and 77.4% specificity for ADOS total and RRB sub-scores, respectively. Simultaneous EFC and ET evaluation in ASD is highly correlated with RRB symptoms measured by ADOS-2. NBS-predict of EFC offered a direct prediction of ASD. The use of both EFC and ET improve early ASD diagnosis. Â© 2023 Elsevier B.V., All rights reserved.</t>
        </is>
      </c>
      <c r="G134" s="23" t="inlineStr">
        <is>
          <t>Multimodal</t>
        </is>
      </c>
      <c r="H134" s="23" t="inlineStr">
        <is>
          <t>EEG + Eye Tracking</t>
        </is>
      </c>
      <c r="I134" s="23" t="inlineStr">
        <is>
          <t>Electrophysiological (Bio-Signals)</t>
        </is>
      </c>
      <c r="J134" s="23" t="inlineStr">
        <is>
          <t>Machine Learning: NBS-predict</t>
        </is>
      </c>
      <c r="K134" s="23" t="inlineStr">
        <is>
          <t>Other / Unspecified</t>
        </is>
      </c>
      <c r="L134" s="23" t="n"/>
      <c r="M134" s="23" t="n"/>
      <c r="N134" s="23" t="n"/>
      <c r="O134" s="23" t="n"/>
      <c r="P134" s="23" t="n"/>
      <c r="Q134" s="23" t="n"/>
      <c r="R134" s="23" t="n"/>
      <c r="S134" s="24" t="n">
        <v>0.8100000000000001</v>
      </c>
      <c r="T134" s="24" t="n"/>
      <c r="U134" s="55" t="inlineStr">
        <is>
          <t>EXCLUDE</t>
        </is>
      </c>
      <c r="V134" s="23" t="inlineStr">
        <is>
          <t>Criterion 4 (Wrong Subject). The study focuses entirely on Autism Spectrum Disorder (ASD), not ADHD.</t>
        </is>
      </c>
      <c r="W134" s="23" t="inlineStr">
        <is>
          <t>Different Task from Diagnosis</t>
        </is>
      </c>
      <c r="X134" s="23" t="n"/>
      <c r="Y134" s="23" t="n"/>
      <c r="Z134" s="23" t="n"/>
      <c r="AA134" s="23" t="n"/>
      <c r="AB134" s="23" t="n"/>
      <c r="AC134" s="23" t="n"/>
    </row>
    <row r="135">
      <c r="A135" s="25" t="inlineStr">
        <is>
          <t>Identifying ADHD boys by very-low frequency prefrontal fNIRS fluctuations during a rhythmic mental arithmetic task</t>
        </is>
      </c>
      <c r="B135" s="25" t="n">
        <v>2023</v>
      </c>
      <c r="C135" s="25" t="inlineStr">
        <is>
          <t>No</t>
        </is>
      </c>
      <c r="D135" s="25" t="inlineStr">
        <is>
          <t>No</t>
        </is>
      </c>
      <c r="E135" s="25" t="inlineStr">
        <is>
          <t>10.1088/1741-2552/acad2b</t>
        </is>
      </c>
      <c r="F135" s="25" t="inlineStr">
        <is>
          <t>Objective. Computer-aided diagnosis of attention-deficit/hyperactivity disorder (ADHD) aims to provide useful adjunctive indicators to support more accurate and cost-effective clinical decisions. Deep- and machine-learning (ML) techniques are increasingly used to identify neuroimaging-based features for objective assessment of ADHD. Despite promising results in diagnostic prediction, substantial barriers still hamper the translation of the research into daily clinic. Few studies have focused on functional near-infrared spectroscopy (fNIRS) data to discriminate ADHD condition at the individual level. This work aims to develop an fNIRS-based methodological approach for effective identification of ADHD boys via technically feasible and explainable methods. Approach. fNIRS signals recorded from superficial and deep tissue layers of the forehead were collected from 15 clinically referred ADHD boys (average age 11.9 years) and 15 non-ADHD controls during the execution of a rhythmic mental arithmetic task. Synchronization measures in the time-frequency plane were computed to find frequency-specific oscillatory patterns maximally representative of the ADHD or control group. Time series distance-based features were fed into four popular ML linear models (support vector machine, logistic regression (LR), discriminant analysis and naÃ¯ve Bayes) for binary classification. A â€˜sequential forward floating selectionâ€™ wrapper algorithm was adapted to pick out the most discriminative features. Classifiers performance was evaluated through five-fold and leave-one-out cross-validation (CV) and statistical significance by non-parametric resampling procedures. Main results. LR and linear discriminant analysis achieved accuracy, sensitivity and specificity scores of near 100% (p &lt;.001) for both CV schemes when trained with only three key wrapper-selected features, arising from surface and deep oscillatory components of very low frequency. Significance. We provide preliminary evidence that very-low frequency fNIRS fluctuations induced/modulated by a rhythmic mental task accurately differentiate ADHD boys from non-ADHD controls, outperforming other similar studies. The proposed approach holds promise for finding functional biomarkers reliable and interpretable enough to inform clinical practice. Â© 2023 Elsevier B.V., All rights reserved.</t>
        </is>
      </c>
      <c r="G135" s="25" t="inlineStr">
        <is>
          <t>Unimodal</t>
        </is>
      </c>
      <c r="H135" s="25" t="inlineStr">
        <is>
          <t>fNIRS (Hemodynamic response)</t>
        </is>
      </c>
      <c r="I135" s="25" t="inlineStr">
        <is>
          <t>Electrophysiological (Bio-Signals)</t>
        </is>
      </c>
      <c r="J135" s="25" t="inlineStr">
        <is>
          <t>Machine Learning: Logistic Regression, LDA, SVM.</t>
        </is>
      </c>
      <c r="K135" s="25" t="inlineStr">
        <is>
          <t>Traditional Machine Learning</t>
        </is>
      </c>
      <c r="L135" s="25" t="n"/>
      <c r="M135" s="25" t="n"/>
      <c r="N135" s="25" t="n"/>
      <c r="O135" s="25" t="n"/>
      <c r="P135" s="25" t="n"/>
      <c r="Q135" s="25" t="n"/>
      <c r="R135" s="25" t="n"/>
      <c r="S135" s="27" t="n">
        <v>0.99</v>
      </c>
      <c r="T135" s="27" t="n"/>
      <c r="U135" s="55" t="inlineStr">
        <is>
          <t>EXCLUDE</t>
        </is>
      </c>
      <c r="V135" s="25" t="inlineStr">
        <is>
          <t>Reasoning: Fails the Sample Size criterion. The study has an N of only 30 (15 ADHD, 15 Controls). This is statistically insufficient for a robust systematic review and prone to overfitting, as evidenced by the near-perfect accuracy (100%) reported.</t>
        </is>
      </c>
      <c r="W135" s="25" t="inlineStr">
        <is>
          <t>Low Sample Size</t>
        </is>
      </c>
      <c r="X135" s="25" t="n"/>
      <c r="Y135" s="25" t="n"/>
      <c r="Z135" s="25" t="n"/>
      <c r="AA135" s="25" t="n"/>
      <c r="AB135" s="25" t="n"/>
      <c r="AC135" s="25" t="n"/>
    </row>
    <row r="136">
      <c r="A136" s="23" t="inlineStr">
        <is>
          <t>Identifying ADHD for Children With Coexisting ASD From fNIRs Signals Using Deep Learning Approach</t>
        </is>
      </c>
      <c r="B136" s="23" t="n">
        <v>2023</v>
      </c>
      <c r="C136" s="23" t="inlineStr">
        <is>
          <t>No</t>
        </is>
      </c>
      <c r="D136" s="23" t="inlineStr">
        <is>
          <t>No</t>
        </is>
      </c>
      <c r="E136" s="23" t="inlineStr">
        <is>
          <t>10.1109/ACCESS.2023.3299960</t>
        </is>
      </c>
      <c r="F136" s="23" t="inlineStr">
        <is>
          <t>Attention deficit hyperactivity disorder (ADHD) for children is one of the most common neurodevelopmental disorders and its prevalence has increased globally. Children with ADHD are faced with various difficulties, including inattention, impulsivity, and hyperactivity. Therefore, it is important to use an early detection system that is simple, non-invasive, and automated. Children with ADHD also suffer from other coexisting one or more disorders, including major depressive disorder (MDD), autism spectrum disorder (ASD), etc and it creates more challenges to detect ADHD children. Very few researchers considered such kinds of these comorbidities in their studies to detect ADHD for children. In this work, we proposed a deep learning (DL)-based algorithm to identify ADHD children with coexisting ASD. Functional near-infrared spectroscopy (fNIRs) signals from thirteen ADHD children who have coexisting ASD and fifteen typically developing (TD) children were recorded during the drawing of handwriting patterns. We asked each child to draw periodic lines (PL) and zigzag lines (ZL) under the predict and trace condition and repeated them three times. Finally, a hybrid approach was designed by combining convolutional neural networks (CNN) and bidirectional long short-time memory (Bi-LSTM) to determine children with ADHD who have ASD. The experimental results showed that our proposed hybrid approach could determine ADHD children with coexisting ASD with a classification accuracy of 94.0%, a sensitivity of 89.7%, specificity of 97.8%, f1-score of 93.3%, and AUC of 0.938, respectively, for the PL predict task. Â© 2023 Elsevier B.V., All rights reserved.</t>
        </is>
      </c>
      <c r="G136" s="23" t="inlineStr">
        <is>
          <t>Unimodal</t>
        </is>
      </c>
      <c r="H136" s="23" t="inlineStr">
        <is>
          <t>fNIRS</t>
        </is>
      </c>
      <c r="I136" s="23" t="inlineStr">
        <is>
          <t>Electrophysiological (Bio-Signals)</t>
        </is>
      </c>
      <c r="J136" s="23" t="inlineStr">
        <is>
          <t>Deep Learning: Hybrid CNN + Bi-LSTM (Bidirectional Long Short-Term Memory).</t>
        </is>
      </c>
      <c r="K136" s="23" t="inlineStr">
        <is>
          <t>Deep Learning (Graph &amp; Hybrid)</t>
        </is>
      </c>
      <c r="L136" s="23" t="n"/>
      <c r="M136" s="23" t="n"/>
      <c r="N136" s="23" t="n"/>
      <c r="O136" s="23" t="n"/>
      <c r="P136" s="23" t="n"/>
      <c r="Q136" s="23" t="n"/>
      <c r="R136" s="23" t="n"/>
      <c r="S136" s="28" t="n">
        <v>0.9399999999999999</v>
      </c>
      <c r="T136" s="28" t="n"/>
      <c r="U136" s="55" t="inlineStr">
        <is>
          <t>EXCLUDE</t>
        </is>
      </c>
      <c r="V136" s="23" t="inlineStr">
        <is>
          <t>Factor 4 (Data Quality - Sample Size): The study has a very small sample size of 28 children (13 ADHD+ASD, 15 TD). Deep Learning models (like CNN-LSTM) trained on such small datasets are highly prone to overfitting, making the 94% accuracy metric unreliable for generalization.</t>
        </is>
      </c>
      <c r="W136" s="23" t="inlineStr">
        <is>
          <t>Low Sample Size</t>
        </is>
      </c>
      <c r="X136" s="23" t="n"/>
      <c r="Y136" s="23" t="n"/>
      <c r="Z136" s="23" t="n"/>
      <c r="AA136" s="23" t="n"/>
      <c r="AB136" s="23" t="n"/>
      <c r="AC136" s="23" t="n"/>
    </row>
    <row r="137">
      <c r="A137" s="25" t="inlineStr">
        <is>
          <t>Developing System-Based Artificial Intelligence Models for Detecting the Deficit Hyperactivity Disorder</t>
        </is>
      </c>
      <c r="B137" s="25" t="n">
        <v>2023</v>
      </c>
      <c r="C137" s="25" t="inlineStr">
        <is>
          <t>No</t>
        </is>
      </c>
      <c r="D137" s="25" t="inlineStr">
        <is>
          <t>No</t>
        </is>
      </c>
      <c r="E137" s="25" t="inlineStr">
        <is>
          <t>10.3390/math11224698</t>
        </is>
      </c>
      <c r="F137" s="25" t="inlineStr">
        <is>
          <t>This study presents a novel methodology for automating the classification of pediatric ADHD using electroencephalogram (EEG) biomarkers through machine learning and deep learning techniques. The primary objective is to develop accurate EEG-based screening tools to aid clinical diagnosis and enable early intervention for ADHD. The proposed system utilizes a publicly available dataset consisting of raw EEG recordings from 61 individuals with ADHD and 60 control subjects during a visual attention task. The methodology involves meticulous preprocessing of raw EEG recordings to isolate brain signals and extract informative features, including time, frequency, and entropy signal characteristics. The feature selection techniques, including least absolute shrinkage and selection operator (LASSO) regularization and recursive elimination, were applied to identify relevant variables and enhance generalization. The obtained features are processed by employing various machine learning and deep learning algorithms, namely CatBoost, Random Forest Decision Trees, Convolutional Neural Networks (CNNs), and Long Short-Term Memory Networks (LSTMs). The empirical results of the proposed algorithms highlight the effectiveness of feature selection approaches in matching informative biomarkers with optimal model classes. The convolutional neural network model achieves superior testing accuracy of 97.75% using LASSO-regularized biomarkers, underscoring the strengths of deep learning and customized feature optimization. The proposed framework advances EEG analysis to uncover discriminative patterns, significantly contributing to the field of ADHD screening and diagnosis. The suggested methodology achieved high performance compared with different existing systems based on AI approaches for diagnosing ADHD. Â© 2023 Elsevier B.V., All rights reserved.</t>
        </is>
      </c>
      <c r="G137" s="25" t="inlineStr">
        <is>
          <t>Unimodal</t>
        </is>
      </c>
      <c r="H137" s="25" t="inlineStr">
        <is>
          <t>EEG</t>
        </is>
      </c>
      <c r="I137" s="25" t="inlineStr">
        <is>
          <t>Electrophysiological (Bio-Signals)</t>
        </is>
      </c>
      <c r="J137" s="25" t="inlineStr">
        <is>
          <t>Deep Learning: 1D-CNN, CNN-LSTM, LSTM-Transformer. ML: CatBoost, RF.</t>
        </is>
      </c>
      <c r="K137" s="25" t="inlineStr">
        <is>
          <t>Deep Learning (Transformers &amp; Attention)</t>
        </is>
      </c>
      <c r="L137" s="25" t="n">
        <v>121</v>
      </c>
      <c r="M137" s="25" t="inlineStr">
        <is>
          <t>IEEE Dataport</t>
        </is>
      </c>
      <c r="N137" s="25" t="inlineStr">
        <is>
          <t>61 children with ADHD and 60 control subjects</t>
        </is>
      </c>
      <c r="O137" s="25" t="inlineStr">
        <is>
          <t>Verified. Final analysis used 121 subjects (61 ADHD, 60 controls)</t>
        </is>
      </c>
      <c r="P137" s="25" t="inlineStr">
        <is>
          <t>Tran/Test Split</t>
        </is>
      </c>
      <c r="Q137" s="25" t="inlineStr">
        <is>
          <t>80/20 stratified division (training/testing) with SMOTE for class balancing</t>
        </is>
      </c>
      <c r="R137" s="25" t="inlineStr">
        <is>
          <t>The trial duration varied across subjects (50s to 285s) which required signal segmentation to 2-second epochs to ensure consistency</t>
        </is>
      </c>
      <c r="S137" s="29" t="n">
        <v>0.9775</v>
      </c>
      <c r="T137" s="29" t="inlineStr">
        <is>
          <t>The study concludes that combining advanced "feature selection" (like LASSO) with "deep learning" (CNN) provides the most robust path for objective ADHD screening by isolating the most informative neurocorrelates</t>
        </is>
      </c>
      <c r="U137" s="54" t="inlineStr">
        <is>
          <t>INCLUDE</t>
        </is>
      </c>
      <c r="V137" s="25" t="inlineStr">
        <is>
          <t>High Quality DL: Targets ADHD diagnosis (N=121). Uses advanced Deep Learning models (CNN, Transformers) and feature selection (LASSO/RFE-PCA). High accuracy makes it a key paper for the "Deep Learning" section of your review.</t>
        </is>
      </c>
      <c r="W137" s="25" t="inlineStr">
        <is>
          <t>High Quality: Meets Wit the Selection Criteria</t>
        </is>
      </c>
      <c r="X137" s="25" t="inlineStr">
        <is>
          <t>INCLUDE</t>
        </is>
      </c>
      <c r="Y137" s="25" t="n"/>
      <c r="Z137" s="25" t="inlineStr">
        <is>
          <t>Saudi Arabia</t>
        </is>
      </c>
      <c r="AA137" s="25" t="n"/>
      <c r="AB137" s="25" t="inlineStr">
        <is>
          <t>Detailed</t>
        </is>
      </c>
      <c r="AC137" s="25" t="inlineStr">
        <is>
          <t>Leakage</t>
        </is>
      </c>
      <c r="AD137" t="inlineStr">
        <is>
          <t>Alkahtani, H; Aldhyani, THH; Ahmed, ZAT; Alqarni, AA</t>
        </is>
      </c>
      <c r="AE137" t="inlineStr">
        <is>
          <t>Not reported</t>
        </is>
      </c>
      <c r="AF137" t="inlineStr">
        <is>
          <t>Gold OA (MDPI Mathematics)</t>
        </is>
      </c>
      <c r="AG137" t="inlineStr">
        <is>
          <t>Not reported</t>
        </is>
      </c>
      <c r="AH137" t="inlineStr">
        <is>
          <t>Clinical</t>
        </is>
      </c>
      <c r="AI137" t="inlineStr">
        <is>
          <t>See population details</t>
        </is>
      </c>
      <c r="AJ137" t="n">
        <v>60</v>
      </c>
      <c r="AK137" t="inlineStr">
        <is>
          <t>Not reported</t>
        </is>
      </c>
      <c r="AL137" t="inlineStr">
        <is>
          <t>Not reported</t>
        </is>
      </c>
      <c r="AM137" t="inlineStr">
        <is>
          <t>Not reported</t>
        </is>
      </c>
      <c r="AN137" t="inlineStr">
        <is>
          <t>All/Not specified</t>
        </is>
      </c>
      <c r="AO137" t="inlineStr">
        <is>
          <t>Not reported</t>
        </is>
      </c>
      <c r="AP137" t="inlineStr">
        <is>
          <t>Not reported</t>
        </is>
      </c>
      <c r="AQ137" t="inlineStr">
        <is>
          <t>Clinical Setting</t>
        </is>
      </c>
      <c r="AR137" t="inlineStr">
        <is>
          <t>Clinical Sample</t>
        </is>
      </c>
      <c r="AS137" t="inlineStr">
        <is>
          <t>Deep Learning: 1D-CNN, CNN-LSTM, LSTM-Transformer. ML: CatBoost, RF.</t>
        </is>
      </c>
      <c r="AT137" t="inlineStr">
        <is>
          <t>See abstract</t>
        </is>
      </c>
      <c r="AU137" t="inlineStr">
        <is>
          <t>ICA; Feature Selection</t>
        </is>
      </c>
      <c r="AV137" t="inlineStr">
        <is>
          <t>Not reported</t>
        </is>
      </c>
      <c r="AW137" t="inlineStr">
        <is>
          <t>80/20 stratified division (training/testing) with SMOTE for class balancing</t>
        </is>
      </c>
      <c r="AX137" t="inlineStr">
        <is>
          <t>Not reported</t>
        </is>
      </c>
      <c r="AY137" t="inlineStr">
        <is>
          <t>80/20</t>
        </is>
      </c>
      <c r="AZ137" t="inlineStr">
        <is>
          <t>Not reported</t>
        </is>
      </c>
      <c r="BA137" t="inlineStr">
        <is>
          <t>Not reported</t>
        </is>
      </c>
      <c r="BB137" t="inlineStr">
        <is>
          <t>97.75</t>
        </is>
      </c>
      <c r="BC137" t="inlineStr">
        <is>
          <t>Not reported</t>
        </is>
      </c>
      <c r="BD137" t="inlineStr">
        <is>
          <t>Not reported</t>
        </is>
      </c>
      <c r="BE137" t="inlineStr">
        <is>
          <t>Not reported</t>
        </is>
      </c>
      <c r="BF137" t="inlineStr">
        <is>
          <t>Not reported</t>
        </is>
      </c>
      <c r="BG137" t="inlineStr">
        <is>
          <t>Acc=97.75% (Cross-Validation)</t>
        </is>
      </c>
      <c r="BH137" t="inlineStr">
        <is>
          <t>Cross-Validation</t>
        </is>
      </c>
      <c r="BI137" t="inlineStr">
        <is>
          <t>None reported</t>
        </is>
      </c>
      <c r="BJ137" t="inlineStr">
        <is>
          <t>No</t>
        </is>
      </c>
      <c r="BK137" t="inlineStr">
        <is>
          <t>Not reported</t>
        </is>
      </c>
      <c r="BL137" t="inlineStr">
        <is>
          <t>Not reported</t>
        </is>
      </c>
      <c r="BM137" t="inlineStr">
        <is>
          <t>Partial (1 metric only)</t>
        </is>
      </c>
      <c r="BN137" t="inlineStr">
        <is>
          <t>None - Passes all criteria</t>
        </is>
      </c>
      <c r="BO137" t="inlineStr">
        <is>
          <t>N/A</t>
        </is>
      </c>
      <c r="BP137" t="inlineStr">
        <is>
          <t>None</t>
        </is>
      </c>
    </row>
    <row r="138">
      <c r="A138" s="23" t="inlineStr">
        <is>
          <t>Information System for Symptom Diagnosis and Improvement of Attention Deficit Hyperactivity Disorder: Protocol for a Nonrandomized Controlled Pilot Study</t>
        </is>
      </c>
      <c r="B138" s="23" t="n">
        <v>2022</v>
      </c>
      <c r="C138" s="23" t="inlineStr">
        <is>
          <t>No</t>
        </is>
      </c>
      <c r="D138" s="23" t="inlineStr">
        <is>
          <t>No</t>
        </is>
      </c>
      <c r="E138" s="23" t="inlineStr">
        <is>
          <t>10.2196/40189</t>
        </is>
      </c>
      <c r="F138" s="23" t="inlineStr">
        <is>
          <t>Background: Attention deficit hyperactivity disorder (ADHD) is one of the most common neurodevelopmental disorders during childhood; however, the diagnosis procedure remains challenging, as it is nonstandardized, multiparametric, and highly dependent on subjective evaluation of the perceived behavior. Objective: To address the challenges of existing procedures for ADHD diagnosis, the ADHD360 project aims to develop a platform for (1) early detection of ADHD by assessing the user's likelihood of having ADHD characteristics and (2) providing complementary training for ADHD management. Methods: A 2-phase nonrandomized controlled pilot study was designed to evaluate the ADHD360 platform, including ADHD and non-ADHD participants aged 7 to 16 years. At the first stage, an initial neuropsychological evaluation along with an interaction with the serious game developed ("Pizza on Time") for approximately 30-45 minutes is performed. Subsequently, a 2-week behavior monitoring of the participants through the mADHD360 app is planned after a telephone conversation between the participants' parents and the psychologist, where the existence of any behaviors characteristic of ADHD that affect daily functioning is assessed. Once behavior monitoring is complete, the research team invites the participants to the second stage, where they play the game for a mean duration of 10 weeks (2 times per week). Once the serious game is finished, a second round of behavior monitoring is performed following the same procedures as the initial one. During the study, gameplay data were collected and preprocessed. The protocol of the pilot trials was initially designed for in-person participation, but after the COVID-19 outbreak, it was adjusted for remote participation. State-of-the-art machine learning (ML) algorithms were used to analyze labeled gameplay data aiming to detect discriminative gameplay patterns among the 2 groups (ADHD and non-ADHD) and estimate a player's likelihood of having ADHD characteristics. A schema including a train-test splitting with a 75:25 split ratio, k-fold cross-validation with k=3, an ML pipeline, and data evaluation were designed. Results: A total of 43 participants were recruited for this study, where 18 were diagnosed with ADHD and the remaining 25 were controls. Initial neuropsychological assessment confirmed that the participants in the ADHD group showed a deviation from the participants without ADHD characteristics. A preliminary analysis of collected data consisting of 30 gameplay sessions showed that the trained ML models achieve high performance (ie, accuracy up to 0.85) in correctly predicting the users' labels (ADHD or non-ADHD) from their gameplay session on the ADHD360 platform. Conclusions: ADHD360 is characterized by its notable capacity to discriminate player gameplay behavior as either ADHD or non-ADHD. Therefore, the ADHD360 platform could be a valuable complementary tool for early ADHD detection. Â© 2022 Elsevier B.V., All rights reserved.</t>
        </is>
      </c>
      <c r="G138" s="23" t="inlineStr">
        <is>
          <t>Protocol</t>
        </is>
      </c>
      <c r="H138" s="23" t="inlineStr">
        <is>
          <t>n.a</t>
        </is>
      </c>
      <c r="I138" s="23" t="inlineStr">
        <is>
          <t>Other</t>
        </is>
      </c>
      <c r="J138" s="23" t="inlineStr">
        <is>
          <t>n.a</t>
        </is>
      </c>
      <c r="K138" s="23" t="inlineStr">
        <is>
          <t>Other / Unspecified</t>
        </is>
      </c>
      <c r="L138" s="23" t="n"/>
      <c r="M138" s="23" t="n"/>
      <c r="N138" s="23" t="n"/>
      <c r="O138" s="23" t="n"/>
      <c r="P138" s="23" t="n"/>
      <c r="Q138" s="23" t="n"/>
      <c r="R138" s="23" t="n"/>
      <c r="S138" s="23" t="inlineStr">
        <is>
          <t>n.a</t>
        </is>
      </c>
      <c r="T138" s="23" t="n"/>
      <c r="U138" s="55" t="inlineStr">
        <is>
          <t>EXCLUDE</t>
        </is>
      </c>
      <c r="V138" s="23" t="inlineStr">
        <is>
          <t>Protocol</t>
        </is>
      </c>
      <c r="W138" s="23" t="inlineStr">
        <is>
          <t>Different Task from Diagnosis</t>
        </is>
      </c>
      <c r="X138" s="23" t="n"/>
      <c r="Y138" s="23" t="n"/>
      <c r="Z138" s="23" t="n"/>
      <c r="AA138" s="23" t="n"/>
      <c r="AB138" s="23" t="n"/>
      <c r="AC138" s="23" t="n"/>
    </row>
    <row r="139">
      <c r="A139" s="25" t="inlineStr">
        <is>
          <t>Information-based multivariate decoding reveals imprecise neural encoding in children with attention deficit hyperactivity disorder during visual selective attention</t>
        </is>
      </c>
      <c r="B139" s="25" t="n">
        <v>2023</v>
      </c>
      <c r="C139" s="25" t="inlineStr">
        <is>
          <t>No</t>
        </is>
      </c>
      <c r="D139" s="25" t="inlineStr">
        <is>
          <t>No</t>
        </is>
      </c>
      <c r="E139" s="25" t="inlineStr">
        <is>
          <t>10.1002/hbm.26115</t>
        </is>
      </c>
      <c r="F139" s="25" t="inlineStr">
        <is>
          <t>Attention deficit hyperactivity disorder (ADHD) is a common neurodevelopmental disorder in school-age children. Attentional orientation is a potential clinical diagnostic marker to aid in the early diagnosis of ADHD. However, the underlying pathophysiological substrates of impaired attentional orienting in childhood ADHD remain unclear. Electroencephalography (EEG) was measured in 135 school-age children (70 with childhood ADHD and 65 matched typically developing children) to directly investigate target localization during spatial selective attention through univariate ERP analysis and information-based multivariate pattern machine learning analysis. Compared with children with typical development, a smaller N2pc was found in the ADHD group through univariate ERP analysis. Children with ADHD showed a lower parieto-occipital multivariate decoding accuracy approximately 240â€“340 ms after visual search onset, which predicts a slower reaction time and larger standard deviation of reaction time. Furthermore, a significant correlation was found between N2pc and decoding accuracy in typically developing children but not in children with ADHD. These observations reveal that impaired attentional orienting in ADHD may be due to inefficient neural encoding responses. By using a personalized information-based multivariate machine learning approach, we have advanced the understanding of cognitive deficits in neurodevelopmental disorders. Our study provides potential research directions for the early diagnosis and optimization of personalized intervention in children with ADHD. Â© 2023 Elsevier B.V., All rights reserved.</t>
        </is>
      </c>
      <c r="G139" s="25" t="inlineStr">
        <is>
          <t>Unimodal</t>
        </is>
      </c>
      <c r="H139" s="25" t="inlineStr">
        <is>
          <t>EEG (ERPs - N2pc component)</t>
        </is>
      </c>
      <c r="I139" s="25" t="inlineStr">
        <is>
          <t>Electrophysiological (Bio-Signals)</t>
        </is>
      </c>
      <c r="J139" s="25" t="inlineStr">
        <is>
          <t>Machine Learning: Linear SVM (Multivariate Pattern Decoding)</t>
        </is>
      </c>
      <c r="K139" s="25" t="inlineStr">
        <is>
          <t>Traditional Machine Learning</t>
        </is>
      </c>
      <c r="L139" s="25" t="n"/>
      <c r="M139" s="25" t="n"/>
      <c r="N139" s="25" t="n"/>
      <c r="O139" s="25" t="n"/>
      <c r="P139" s="25" t="n"/>
      <c r="Q139" s="25" t="n"/>
      <c r="R139" s="25" t="n"/>
      <c r="S139" s="25" t="inlineStr">
        <is>
          <t>&gt;25%</t>
        </is>
      </c>
      <c r="T139" s="25" t="n"/>
      <c r="U139" s="55" t="inlineStr">
        <is>
          <t>EXCLUDE</t>
        </is>
      </c>
      <c r="V139" s="25" t="inlineStr">
        <is>
          <t>Criterion 1 (Wrong Task). The ML model classifies where the target is on screen (visual search decoding), not whether the patient has ADHD. It analyzes mechanism, not diagnosis.</t>
        </is>
      </c>
      <c r="W139" s="25" t="inlineStr">
        <is>
          <t>Different Task from Diagnosis</t>
        </is>
      </c>
      <c r="X139" s="25" t="n"/>
      <c r="Y139" s="25" t="n"/>
      <c r="Z139" s="25" t="n"/>
      <c r="AA139" s="25" t="n"/>
      <c r="AB139" s="25" t="n"/>
      <c r="AC139" s="25" t="n"/>
    </row>
    <row r="140">
      <c r="A140" s="23" t="inlineStr">
        <is>
          <t>Development of a Multiple RGB-D Sensor System for ADHD Screening and Improvement of Classification Performance Using Feature Selection Method</t>
        </is>
      </c>
      <c r="B140" s="23" t="n">
        <v>2023</v>
      </c>
      <c r="C140" s="23" t="inlineStr">
        <is>
          <t>No</t>
        </is>
      </c>
      <c r="D140" s="23" t="inlineStr">
        <is>
          <t>No</t>
        </is>
      </c>
      <c r="E140" s="23" t="inlineStr">
        <is>
          <t>10.3390/app13052798</t>
        </is>
      </c>
      <c r="F140" s="23" t="inlineStr">
        <is>
          <t>Attention deficit and hyperactivity disorder (ADHD) is a mixed behavioral disorder that exhibits symptoms, such as carelessness and hyperactivityâ€“impulsivity. To date, existing ADHD diagnosis methods rely on observations by observers, such as parents and teachers, which limits the ability to reflect objective evaluation. In this study, to overcome this limitation, we proposed a multiple RGB-D sensor system that can objectively measure the amount of action and attention of children playing a robot-led game. In addition, a classifier was developed to classify children into ADHD, ADHD risk, and normal groups using the multilayer perceptron and data obtained through sensors. The effectiveness of the developed system for ADHD screening was verified. In this study, the priority of abnormal behavior indicators designed for ADHD screening was measured, the features with the highest priority were selected using a feature selection method. Eight hundred and twenty-eight children participated and were classified into the ADHD, ADHD risk, and normal groups, and the results were compared with the diagnosis by clinicians. The proposed system achieved sensitivity of 97.06% and 100%, and specificity of 96.42% and 94.68% in the ADHD and ADHD risk groups, respectively. Â© 2023 Elsevier B.V., All rights reserved.</t>
        </is>
      </c>
      <c r="G140" s="23" t="inlineStr">
        <is>
          <t>Unimodal</t>
        </is>
      </c>
      <c r="H140" s="23" t="inlineStr">
        <is>
          <t>Kinect (Skeleton/Motion)</t>
        </is>
      </c>
      <c r="I140" s="23" t="inlineStr">
        <is>
          <t>Other</t>
        </is>
      </c>
      <c r="J140" s="23" t="inlineStr">
        <is>
          <t>Deep Learning: MLP</t>
        </is>
      </c>
      <c r="K140" s="23" t="inlineStr">
        <is>
          <t>Other / Unspecified</t>
        </is>
      </c>
      <c r="L140" s="23" t="n">
        <v>828</v>
      </c>
      <c r="M140" s="23" t="inlineStr">
        <is>
          <t>3D skeleton data and RGB-D data acquired via five Kinect Azure sensors during a robot-led "screening game"</t>
        </is>
      </c>
      <c r="N140" s="23" t="inlineStr">
        <is>
          <t>Classified into ADHD, ADHD risk, and normal groups</t>
        </is>
      </c>
      <c r="O140" s="23" t="inlineStr">
        <is>
          <t>Verified. 828 children were used for the final verification (out of 925 total participants recruited)</t>
        </is>
      </c>
      <c r="P140" s="23" t="inlineStr">
        <is>
          <t>N/A</t>
        </is>
      </c>
      <c r="Q140" s="23" t="inlineStr">
        <is>
          <t>Comparison with clinical diagnoses using a 2-layer Multilayer Perceptron (MLP)</t>
        </is>
      </c>
      <c r="R140" s="23" t="inlineStr">
        <is>
          <t>Earlier depth camera systems without multiple sensors suffered from poor accuracy and occlusion errors; this system requires a specific 5m x 3m setup</t>
        </is>
      </c>
      <c r="S140" s="24" t="n">
        <v>0.97</v>
      </c>
      <c r="T140" s="24" t="inlineStr">
        <is>
          <t>This system provides an "objective evaluation" by measuring actual physical movement (hyperactivity) and response accuracy in a natural play environment, effectively removing the subjective bias of parent/teacher questionnaires</t>
        </is>
      </c>
      <c r="U140" s="54" t="inlineStr">
        <is>
          <t>INCLUDE</t>
        </is>
      </c>
      <c r="V140" s="23" t="inlineStr">
        <is>
          <t>No XAI. Uses a "Wrapper method" for feature selection but does not employ XAI for model interpretation. N= 925</t>
        </is>
      </c>
      <c r="W140" s="23" t="inlineStr">
        <is>
          <t>Good study</t>
        </is>
      </c>
      <c r="X140" s="23" t="inlineStr">
        <is>
          <t>INCLUDE</t>
        </is>
      </c>
      <c r="Y140" s="23" t="n"/>
      <c r="Z140" s="23" t="inlineStr">
        <is>
          <t>Republic of Korea (Gwangju Institute of Science and Technology and Hanyang University Hospital)</t>
        </is>
      </c>
      <c r="AA140" s="23" t="n"/>
      <c r="AB140" s="23" t="inlineStr">
        <is>
          <t>Detailed</t>
        </is>
      </c>
      <c r="AC140" s="23" t="inlineStr">
        <is>
          <t>No Leakage</t>
        </is>
      </c>
      <c r="AD140" t="inlineStr">
        <is>
          <t>Lee, DW; Lee, SH; Ahn, DH; Lee, GH; Jun, KK; Kim, MS</t>
        </is>
      </c>
      <c r="AE140" t="inlineStr">
        <is>
          <t>Not reported</t>
        </is>
      </c>
      <c r="AF140" t="inlineStr">
        <is>
          <t>Gold OA (MDPI Applied Sciences)</t>
        </is>
      </c>
      <c r="AG140" t="inlineStr">
        <is>
          <t>Not reported</t>
        </is>
      </c>
      <c r="AH140" t="inlineStr">
        <is>
          <t>Clinical</t>
        </is>
      </c>
      <c r="AI140" t="inlineStr">
        <is>
          <t>See population details</t>
        </is>
      </c>
      <c r="AJ140" t="inlineStr">
        <is>
          <t>See population details</t>
        </is>
      </c>
      <c r="AK140" t="inlineStr">
        <is>
          <t>Not reported</t>
        </is>
      </c>
      <c r="AL140" t="inlineStr">
        <is>
          <t>Not reported</t>
        </is>
      </c>
      <c r="AM140" t="inlineStr">
        <is>
          <t>Not reported</t>
        </is>
      </c>
      <c r="AN140" t="inlineStr">
        <is>
          <t>All/Not specified</t>
        </is>
      </c>
      <c r="AO140" t="inlineStr">
        <is>
          <t>Not reported</t>
        </is>
      </c>
      <c r="AP140" t="inlineStr">
        <is>
          <t>Not reported</t>
        </is>
      </c>
      <c r="AQ140" t="inlineStr">
        <is>
          <t>Clinical Setting</t>
        </is>
      </c>
      <c r="AR140" t="inlineStr">
        <is>
          <t>Clinical Sample</t>
        </is>
      </c>
      <c r="AS140" t="inlineStr">
        <is>
          <t>Deep Learning: MLP</t>
        </is>
      </c>
      <c r="AT140" t="inlineStr">
        <is>
          <t>See abstract</t>
        </is>
      </c>
      <c r="AU140" t="inlineStr">
        <is>
          <t>ICA; Feature Selection</t>
        </is>
      </c>
      <c r="AV140" t="inlineStr">
        <is>
          <t>Not reported</t>
        </is>
      </c>
      <c r="AW140" t="inlineStr">
        <is>
          <t>Comparison with clinical diagnoses using a 2-layer Multilayer Perceptron (MLP)</t>
        </is>
      </c>
      <c r="AX140" t="inlineStr">
        <is>
          <t>Not reported</t>
        </is>
      </c>
      <c r="AY140" t="inlineStr">
        <is>
          <t>Not reported</t>
        </is>
      </c>
      <c r="AZ140" t="inlineStr">
        <is>
          <t>Not reported</t>
        </is>
      </c>
      <c r="BA140" t="inlineStr">
        <is>
          <t>Not reported</t>
        </is>
      </c>
      <c r="BB140" t="inlineStr">
        <is>
          <t>Not reported</t>
        </is>
      </c>
      <c r="BC140" t="inlineStr">
        <is>
          <t>97.06</t>
        </is>
      </c>
      <c r="BD140" t="inlineStr">
        <is>
          <t>96.42</t>
        </is>
      </c>
      <c r="BE140" t="inlineStr">
        <is>
          <t>Not reported</t>
        </is>
      </c>
      <c r="BF140" t="inlineStr">
        <is>
          <t>Not reported</t>
        </is>
      </c>
      <c r="BG140" t="inlineStr">
        <is>
          <t>0.97 (Cross-Validation)</t>
        </is>
      </c>
      <c r="BH140" t="inlineStr">
        <is>
          <t>Cross-Validation</t>
        </is>
      </c>
      <c r="BI140" t="inlineStr">
        <is>
          <t>None reported</t>
        </is>
      </c>
      <c r="BJ140" t="inlineStr">
        <is>
          <t>No</t>
        </is>
      </c>
      <c r="BK140" t="inlineStr">
        <is>
          <t>Not reported</t>
        </is>
      </c>
      <c r="BL140" t="inlineStr">
        <is>
          <t>Not reported</t>
        </is>
      </c>
      <c r="BM140" t="inlineStr">
        <is>
          <t>Partial (1 metric only)</t>
        </is>
      </c>
      <c r="BN140" t="inlineStr">
        <is>
          <t>None - Passes all criteria</t>
        </is>
      </c>
      <c r="BO140" t="inlineStr">
        <is>
          <t>N/A</t>
        </is>
      </c>
      <c r="BP140" t="inlineStr">
        <is>
          <t>None</t>
        </is>
      </c>
    </row>
    <row r="141">
      <c r="A141" s="25" t="inlineStr">
        <is>
          <t>Insights Into Detecting Adult ADHD Symptoms Through Advanced Dual-Stream Machine Learning</t>
        </is>
      </c>
      <c r="B141" s="25" t="n">
        <v>2024</v>
      </c>
      <c r="C141" s="25" t="inlineStr">
        <is>
          <t>No</t>
        </is>
      </c>
      <c r="D141" s="25" t="inlineStr">
        <is>
          <t>No</t>
        </is>
      </c>
      <c r="E141" s="25" t="inlineStr">
        <is>
          <t>10.1109/TNSRE.2024.3450848</t>
        </is>
      </c>
      <c r="F141" s="25"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 Â© 2024 Elsevier B.V., All rights reserved.</t>
        </is>
      </c>
      <c r="G141" s="25" t="inlineStr">
        <is>
          <t>Multimodal</t>
        </is>
      </c>
      <c r="H141" s="25" t="inlineStr">
        <is>
          <t>Video (Multimodal): RGB Video and extracted Landmarks (Face Mesh, Body Pose, Hand Landmarks)</t>
        </is>
      </c>
      <c r="I141" s="25" t="inlineStr">
        <is>
          <t>Multimodal Fusion</t>
        </is>
      </c>
      <c r="J141" s="25" t="inlineStr">
        <is>
          <t>Deep Learning (Dual-Stream)</t>
        </is>
      </c>
      <c r="K141" s="25" t="inlineStr">
        <is>
          <t>Other / Unspecified</t>
        </is>
      </c>
      <c r="L141" s="25" t="n"/>
      <c r="M141" s="25" t="n"/>
      <c r="N141" s="25" t="n"/>
      <c r="O141" s="25" t="n"/>
      <c r="P141" s="25" t="n"/>
      <c r="Q141" s="25" t="n"/>
      <c r="R141" s="25" t="n"/>
      <c r="S141" s="29" t="n">
        <v>0.9867</v>
      </c>
      <c r="T141" s="29" t="n"/>
      <c r="U141" s="55" t="inlineStr">
        <is>
          <t>EXCLUDE</t>
        </is>
      </c>
      <c r="V141" s="25" t="inlineStr">
        <is>
          <t>For Deep Learning models like ShuffleNet and LSTM, an N of 22 is statistically insufficient and prone to massive overfitting, even with the data augmentation techniques they used (blurring/flipping clips)19. The reported 98% accuracy is likely inflated due to the small cohort</t>
        </is>
      </c>
      <c r="W141" s="25" t="inlineStr">
        <is>
          <t>Low Sample Size</t>
        </is>
      </c>
      <c r="X141" s="25" t="n"/>
      <c r="Y141" s="25" t="n"/>
      <c r="Z141" s="25" t="n"/>
      <c r="AA141" s="25" t="n"/>
      <c r="AB141" s="25" t="n"/>
      <c r="AC141" s="25" t="n"/>
    </row>
    <row r="142">
      <c r="A142" s="23" t="inlineStr">
        <is>
          <t>Intelligent Recognition of Hospital Image Based on Deep Learning: The Relationship between Adaptive Behavior and Family Function in Children with ADHD</t>
        </is>
      </c>
      <c r="B142" s="23" t="n">
        <v>2021</v>
      </c>
      <c r="C142" s="23" t="inlineStr">
        <is>
          <t>No</t>
        </is>
      </c>
      <c r="D142" s="23" t="inlineStr">
        <is>
          <t>No</t>
        </is>
      </c>
      <c r="E142" s="23" t="inlineStr">
        <is>
          <t>10.1155/2021/4874545</t>
        </is>
      </c>
      <c r="F142" s="23" t="inlineStr">
        <is>
          <t>Chronic diseases are gradually becoming the main threat to human health. By designing an efficient hospital management platform to quickly identify the corresponding chronic diseases, it can effectively reduce the labor cost, improve the accuracy of disease identification, and improve treatment efficiency. ADHD is a common behavioral disorder in school-age children, and it is also one of the most common chronic health problems in this period. The internationally recognized prevalence of ADHD is 3%-9%. ADHD often brings adverse effects on children's life and studying and at the same time increases difficulties for their families. Therefore, this paper designs an intelligent management platform for public hospitals based on a deep learning algorithm, evaluates the current situation and influencing factors of ADHD children through the child adaptive behavior scale and the family function assessment scale, and designs its intelligent platform by using a new technology of fNIRS. According to the nonlinearity and unsteadiness of the fNIRS signal, this paper proposes a motion noise removal method based on EMD algorithm methods: to automatically identify children with ADHD and improve the cognitive function of children with ADHD by intervention technology. The data are from the outpatients of the Department of Child Psychology of the First People's Hospital of Tianshui City in Gansu Province in 2018. The results showed that there were significant differences in the adaptive behavior scale (CABS) and fad scores between the two groups. In the seven dimensions of family function, there were significant differences between the two groups (P&lt;0.01). fNIRS management platform can effectively identify ADHD patients with high recognition accuracy. The intelligent management platform can significantly reduce the number of physical examination personnel, prolong the diagnosis and treatment time, reduce a lot of repetitive work, and improve the efficiency of diagnosis and treatment. At the same time, this technology also provides great help for better research and improvement of ADHD patients and provides a reference for the information intelligent construction of modern hospitals. Â© 2021 Elsevier B.V., All rights reserved.</t>
        </is>
      </c>
      <c r="G142" s="23" t="inlineStr">
        <is>
          <t>Multimodal</t>
        </is>
      </c>
      <c r="H142" s="23" t="inlineStr">
        <is>
          <t>fNIRS + Behavioral Scales</t>
        </is>
      </c>
      <c r="I142" s="23" t="inlineStr">
        <is>
          <t>Electrophysiological (Bio-Signals)</t>
        </is>
      </c>
      <c r="J142" s="23" t="inlineStr">
        <is>
          <t>Deep Learning (Vague specifications)</t>
        </is>
      </c>
      <c r="K142" s="23" t="inlineStr">
        <is>
          <t>Other / Unspecified</t>
        </is>
      </c>
      <c r="L142" s="23" t="n"/>
      <c r="M142" s="23" t="n"/>
      <c r="N142" s="23" t="n"/>
      <c r="O142" s="23" t="n"/>
      <c r="P142" s="23" t="n"/>
      <c r="Q142" s="23" t="n"/>
      <c r="R142" s="23" t="n"/>
      <c r="S142" s="23" t="inlineStr">
        <is>
          <t>n.a</t>
        </is>
      </c>
      <c r="T142" s="23" t="n"/>
      <c r="U142" s="55" t="inlineStr">
        <is>
          <t>EXCLUDE</t>
        </is>
      </c>
      <c r="V142" s="23" t="inlineStr">
        <is>
          <t>Quality/Integrity Concerns., 1. Incoherence: The paper discusses "Hospital Image Recognition" and "Face features" (Fig 1 &amp; 2) but analyzes fNIRS signals and questionnaires., 2. Methodology: The description of the Deep Learning model is generic and does not match the data type described. This appears to be a low-quality paper with methodological errors.</t>
        </is>
      </c>
      <c r="W142" s="23" t="inlineStr">
        <is>
          <t>Biased Approach/Methodology</t>
        </is>
      </c>
      <c r="X142" s="23" t="n"/>
      <c r="Y142" s="23" t="n"/>
      <c r="Z142" s="23" t="n"/>
      <c r="AA142" s="23" t="n"/>
      <c r="AB142" s="23" t="n"/>
      <c r="AC142" s="23" t="n"/>
    </row>
    <row r="143">
      <c r="A143" s="25" t="inlineStr">
        <is>
          <t>Diagnosing attention-deficit hyperactivity disorder (ADHD) using artificial intelligence: a clinical study in the UK</t>
        </is>
      </c>
      <c r="B143" s="25" t="n">
        <v>2023</v>
      </c>
      <c r="C143" s="25" t="inlineStr">
        <is>
          <t>No</t>
        </is>
      </c>
      <c r="D143" s="25" t="inlineStr">
        <is>
          <t>No</t>
        </is>
      </c>
      <c r="E143" s="25" t="inlineStr">
        <is>
          <t>10.3389/fpsyt.2023.1164433</t>
        </is>
      </c>
      <c r="F143" s="25" t="inlineStr">
        <is>
          <t>Attention-deficit hyperactivity disorder (ADHD) is a neurodevelopmental disorder affecting a large percentage of the adult population. A series of ongoing efforts has led to the development of a hybrid AI algorithm (a combination of a machine learning model and a knowledge-based model) for assisting adult ADHD diagnosis, and its clinical trial currently operating in the largest National Health Service (NHS) for adults with ADHD in the UK. Most recently, more data was made available that has lead to a total collection of 501 anonymized records as of 2022 July. This prompted the ongoing research to carefully examine the model by retraining and optimizing the machine learning algorithm in order to update the model with better generalization capability. Based on the large data collection so far, this paper also pilots a study to examine the effectiveness of variables other than the Diagnostic Interview for ADHD in adults (DIVA) assessment, which adds considerable cost in the screenining process as it relies on specially trained senior clinicians. Results reported in this paper demonstrate that the newly trained machine learning model reaches an accuracy of 75.03% when all features are used; the hybrid model obtains an accuracy of 93.61%. Exceeding what clinical experts expected in the absence of DIVA, achieving an accuracy of 65.27% using a rule-based machine learning model alone encourages the development of a cost effective model in the future. Â© 2023 Elsevier B.V., All rights reserved.</t>
        </is>
      </c>
      <c r="G143" s="25" t="inlineStr">
        <is>
          <t>Unimodal</t>
        </is>
      </c>
      <c r="H143" s="25" t="inlineStr">
        <is>
          <t>Clinical Assessment Data (DIVA, ACE)</t>
        </is>
      </c>
      <c r="I143" s="25" t="inlineStr">
        <is>
          <t>Clinical &amp; Demographics</t>
        </is>
      </c>
      <c r="J143" s="25" t="inlineStr">
        <is>
          <t>Machine Learning: Decision Tree, Random Forest, Hybrid</t>
        </is>
      </c>
      <c r="K143" s="25" t="inlineStr">
        <is>
          <t>Deep Learning (Graph &amp; Hybrid)</t>
        </is>
      </c>
      <c r="L143" s="25" t="n">
        <v>501</v>
      </c>
      <c r="M143" s="25" t="inlineStr">
        <is>
          <t>DIVA assessment results - Questionnaire</t>
        </is>
      </c>
      <c r="N143" s="25" t="inlineStr">
        <is>
          <t>236 positive ADHD cases and 265 negative cases (322 males, 179 females)</t>
        </is>
      </c>
      <c r="O143" s="25" t="inlineStr">
        <is>
          <t>Verified. The final dataset included 501 anonymized records after aggregating all cases</t>
        </is>
      </c>
      <c r="P143" s="25" t="inlineStr">
        <is>
          <t>Fold Cross-Validation</t>
        </is>
      </c>
      <c r="Q143" s="25" t="inlineStr">
        <is>
          <t>10-fold cross-validation</t>
        </is>
      </c>
      <c r="R143" s="25" t="inlineStr">
        <is>
          <t>The DIVA assessment, while highly accurate, adds significant cost and relies on specially trained senior clinicians; without DIVA, machine learning accuracy drops to 65.27%</t>
        </is>
      </c>
      <c r="S143" s="29" t="n">
        <v>0.9360000000000001</v>
      </c>
      <c r="T143" s="29" t="inlineStr">
        <is>
          <t>The research highlights a "major bottleneck" in clinical pathways and provides a "decision support tool" (NeuroIntel) that prioritizes complex cases for senior clinicians while automating clear-cut cases to reduce wait times and costs</t>
        </is>
      </c>
      <c r="U143" s="54" t="inlineStr">
        <is>
          <t>INCLUDE</t>
        </is>
      </c>
      <c r="V143" s="25" t="inlineStr">
        <is>
          <t>Clinical Relevance. Validates AI in a real-world clinical setting (NHS). Large sample (N=501) with rigorous ground truth (Expert Diagnosis).</t>
        </is>
      </c>
      <c r="W143" s="25" t="inlineStr">
        <is>
          <t>High Quality: Meets Wit the Selection Criteria</t>
        </is>
      </c>
      <c r="X143" s="25" t="inlineStr">
        <is>
          <t>INCLUDE</t>
        </is>
      </c>
      <c r="Y143" s="25" t="n"/>
      <c r="Z143" s="25" t="inlineStr">
        <is>
          <t>United Kingdom (University of Huddersfield and South West Yorkshire Partnership NHS Foundation Trust)</t>
        </is>
      </c>
      <c r="AA143" s="25" t="n"/>
      <c r="AB143" s="25" t="inlineStr">
        <is>
          <t>Detailed</t>
        </is>
      </c>
      <c r="AC143" s="25" t="inlineStr">
        <is>
          <t>No Leakage</t>
        </is>
      </c>
      <c r="AD143" t="inlineStr">
        <is>
          <t>Chen, TH; Tachmazidis, I; Batsakis, S; Adamou, M; Papadakis, E; Antoniou, G</t>
        </is>
      </c>
      <c r="AE143" t="inlineStr">
        <is>
          <t>Not reported</t>
        </is>
      </c>
      <c r="AF143" t="inlineStr">
        <is>
          <t>Gold OA (Frontiers Psychiatry)</t>
        </is>
      </c>
      <c r="AG143" t="inlineStr">
        <is>
          <t>Not reported</t>
        </is>
      </c>
      <c r="AH143" t="inlineStr">
        <is>
          <t>Clinical</t>
        </is>
      </c>
      <c r="AI143" t="inlineStr">
        <is>
          <t>See population details</t>
        </is>
      </c>
      <c r="AJ143" t="inlineStr">
        <is>
          <t>See population details</t>
        </is>
      </c>
      <c r="AK143" t="inlineStr">
        <is>
          <t>Not reported</t>
        </is>
      </c>
      <c r="AL143" t="inlineStr">
        <is>
          <t>Not reported</t>
        </is>
      </c>
      <c r="AM143" t="inlineStr">
        <is>
          <t>Not reported</t>
        </is>
      </c>
      <c r="AN143" t="inlineStr">
        <is>
          <t>All/Not specified</t>
        </is>
      </c>
      <c r="AO143" t="inlineStr">
        <is>
          <t>Not reported</t>
        </is>
      </c>
      <c r="AP143" t="inlineStr">
        <is>
          <t>Not reported</t>
        </is>
      </c>
      <c r="AQ143" t="inlineStr">
        <is>
          <t>Clinical Setting</t>
        </is>
      </c>
      <c r="AR143" t="inlineStr">
        <is>
          <t>Clinical Sample</t>
        </is>
      </c>
      <c r="AS143" t="inlineStr">
        <is>
          <t>Machine Learning: Decision Tree, Random Forest, Hybrid</t>
        </is>
      </c>
      <c r="AT143" t="inlineStr">
        <is>
          <t>See abstract</t>
        </is>
      </c>
      <c r="AU143" t="inlineStr">
        <is>
          <t>ICA</t>
        </is>
      </c>
      <c r="AV143" t="inlineStr">
        <is>
          <t>Not reported</t>
        </is>
      </c>
      <c r="AW143" t="inlineStr">
        <is>
          <t>10-fold CV</t>
        </is>
      </c>
      <c r="AX143" t="inlineStr">
        <is>
          <t>10</t>
        </is>
      </c>
      <c r="AY143" t="inlineStr">
        <is>
          <t>Not reported</t>
        </is>
      </c>
      <c r="AZ143" t="inlineStr">
        <is>
          <t>Not reported</t>
        </is>
      </c>
      <c r="BA143" t="inlineStr">
        <is>
          <t>Not reported</t>
        </is>
      </c>
      <c r="BB143" t="inlineStr">
        <is>
          <t>93.61</t>
        </is>
      </c>
      <c r="BC143" t="inlineStr">
        <is>
          <t>Not reported</t>
        </is>
      </c>
      <c r="BD143" t="inlineStr">
        <is>
          <t>Not reported</t>
        </is>
      </c>
      <c r="BE143" t="inlineStr">
        <is>
          <t>Not reported</t>
        </is>
      </c>
      <c r="BF143" t="inlineStr">
        <is>
          <t>Not reported</t>
        </is>
      </c>
      <c r="BG143" t="inlineStr">
        <is>
          <t>Acc=93.61% (Cross-Validation)</t>
        </is>
      </c>
      <c r="BH143" t="inlineStr">
        <is>
          <t>Cross-Validation</t>
        </is>
      </c>
      <c r="BI143" t="inlineStr">
        <is>
          <t>None reported</t>
        </is>
      </c>
      <c r="BJ143" t="inlineStr">
        <is>
          <t>No</t>
        </is>
      </c>
      <c r="BK143" t="inlineStr">
        <is>
          <t>Not reported</t>
        </is>
      </c>
      <c r="BL143" t="inlineStr">
        <is>
          <t>Not reported</t>
        </is>
      </c>
      <c r="BM143" t="inlineStr">
        <is>
          <t>Partial (1 metric only)</t>
        </is>
      </c>
      <c r="BN143" t="inlineStr">
        <is>
          <t>None - Passes all criteria</t>
        </is>
      </c>
      <c r="BO143" t="inlineStr">
        <is>
          <t>N/A</t>
        </is>
      </c>
      <c r="BP143" t="inlineStr">
        <is>
          <t>None</t>
        </is>
      </c>
    </row>
    <row r="144">
      <c r="A144" s="23" t="inlineStr">
        <is>
          <t>Large-scale extended Granger causality for classification of marijuana users from functional MRI</t>
        </is>
      </c>
      <c r="B144" s="23" t="n">
        <v>2021</v>
      </c>
      <c r="C144" s="23" t="inlineStr">
        <is>
          <t>No</t>
        </is>
      </c>
      <c r="D144" s="23" t="inlineStr">
        <is>
          <t>No</t>
        </is>
      </c>
      <c r="E144" s="23" t="inlineStr">
        <is>
          <t>10.1117/12.2582310</t>
        </is>
      </c>
      <c r="F144" s="23"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is>
      </c>
      <c r="G144" s="23" t="inlineStr">
        <is>
          <t>Unimodal</t>
        </is>
      </c>
      <c r="H144" s="23" t="inlineStr">
        <is>
          <t>fMRI</t>
        </is>
      </c>
      <c r="I144" s="23" t="inlineStr">
        <is>
          <t>Neuroimaging</t>
        </is>
      </c>
      <c r="J144" s="23" t="inlineStr">
        <is>
          <t>SVM</t>
        </is>
      </c>
      <c r="K144" s="23" t="inlineStr">
        <is>
          <t>Traditional Machine Learning</t>
        </is>
      </c>
      <c r="L144" s="23" t="n"/>
      <c r="M144" s="23" t="n"/>
      <c r="N144" s="23" t="n"/>
      <c r="O144" s="23" t="n"/>
      <c r="P144" s="23" t="n"/>
      <c r="Q144" s="23" t="n"/>
      <c r="R144" s="23" t="n"/>
      <c r="S144" s="24" t="n">
        <v>0.98</v>
      </c>
      <c r="T144" s="24" t="n"/>
      <c r="U144" s="55" t="inlineStr">
        <is>
          <t>EXCLUDE</t>
        </is>
      </c>
      <c r="V144" s="23" t="inlineStr">
        <is>
          <t>Target Mismatch. The primary classification target is Marijuana Use (User vs. Control), not the diagnosis of ADHD.</t>
        </is>
      </c>
      <c r="W144" s="23" t="inlineStr">
        <is>
          <t>Different Task from Diagnosis</t>
        </is>
      </c>
      <c r="X144" s="23" t="n"/>
      <c r="Y144" s="23" t="n"/>
      <c r="Z144" s="23" t="n"/>
      <c r="AA144" s="23" t="n"/>
      <c r="AB144" s="23" t="n"/>
      <c r="AC144" s="23" t="n"/>
    </row>
    <row r="145">
      <c r="A145" s="25" t="inlineStr">
        <is>
          <t>Large-scale extended Granger causality for classification of marijuana users from functional MRI</t>
        </is>
      </c>
      <c r="B145" s="25" t="n">
        <v>2021</v>
      </c>
      <c r="C145" s="25" t="inlineStr">
        <is>
          <t>Duplicate</t>
        </is>
      </c>
      <c r="D145" s="25" t="inlineStr">
        <is>
          <t>No</t>
        </is>
      </c>
      <c r="E145" s="25" t="inlineStr">
        <is>
          <t>10.1117/12.2582310</t>
        </is>
      </c>
      <c r="F145" s="25" t="inlineStr">
        <is>
          <t>It has been shown in the literature that marijuana use is associated with changes in brain network connectivity. We investigate whether large-scale Extended Granger Causality (lsXGC) can capture such changes using restingstate fMRI. This method combines dimension reduction with source time-series augmentation and uses predictive time-series modeling for estimating directed causal relationships among fMRI time-series. It is a multivariate approach, since it is capable of identifying the interdependence of time-series in the presence of all other timeseries of the underlying dynamic system. Here, we investigate whether this model can serve as a biomarker for classifying marijuana users from typical controls using 126 adult subjects with a childhood diagnosis of ADHD from the Addiction Connectome Preprocessed Initiative (ACPI) database. We use brain connections estimated by lsXGC as features for classification. After feature extraction, we perform feature selection by Kendall's-Tau rank correlation coefficient followed by classification using a support vector machine. As a reference method, we compare our results with cross-correlation, which is typically used in the literature as a standard measure of functional connectivity. Within a cross-validation scheme of 100 different training/test (90%/10%) data splits, we obtain a mean accuracy range of [0.714, 0.985] and a mean Area Under the receiver operating characteristic Curve (AUC) range of [0.779, 0.999] across all tested numbers of features for lsXGC, which is significantly better than results obtained with cross-correlation, namely mean accuracy of [0.728, 0.912] and mean AUC of [0.825, 0.969]. Our results suggest the applicability of lsXGC as a potential biomarker for marijuana use. Â© 2021 Elsevier B.V., All rights reserved.</t>
        </is>
      </c>
      <c r="G145" s="25" t="inlineStr">
        <is>
          <t>Unimodal</t>
        </is>
      </c>
      <c r="H145" s="25" t="inlineStr">
        <is>
          <t>fMRI</t>
        </is>
      </c>
      <c r="I145" s="25" t="inlineStr">
        <is>
          <t>Neuroimaging</t>
        </is>
      </c>
      <c r="J145" s="25" t="inlineStr">
        <is>
          <t>SVM (using Granger Causality features)</t>
        </is>
      </c>
      <c r="K145" s="25" t="inlineStr">
        <is>
          <t>Traditional Machine Learning</t>
        </is>
      </c>
      <c r="L145" s="25" t="n"/>
      <c r="M145" s="25" t="n"/>
      <c r="N145" s="25" t="n"/>
      <c r="O145" s="25" t="n"/>
      <c r="P145" s="25" t="n"/>
      <c r="Q145" s="25" t="n"/>
      <c r="R145" s="25" t="n"/>
      <c r="S145" s="27" t="n">
        <v>0.98</v>
      </c>
      <c r="T145" s="27" t="n"/>
      <c r="U145" s="55" t="inlineStr">
        <is>
          <t>EXCLUDE</t>
        </is>
      </c>
      <c r="V145" s="25" t="inlineStr">
        <is>
          <t>Wrong Prediction Target: The study classifies Marijuana Users vs. Controls. While the subjects had a childhood history of ADHD, the target variable is drug use, not ADHD diagnosis.</t>
        </is>
      </c>
      <c r="W145" s="25" t="inlineStr">
        <is>
          <t>Different Task from Diagnosis</t>
        </is>
      </c>
      <c r="X145" s="25" t="n"/>
      <c r="Y145" s="25" t="n"/>
      <c r="Z145" s="25" t="n"/>
      <c r="AA145" s="25" t="n"/>
      <c r="AB145" s="25" t="n"/>
      <c r="AC145" s="25" t="n"/>
    </row>
    <row r="146">
      <c r="A146" s="23" t="inlineStr">
        <is>
          <t>Limbic and Executive Meso- and Nigrostriatal Tracts Predict Impulsivity Differences in Attention-Deficit/Hyperactivity Disorder</t>
        </is>
      </c>
      <c r="B146" s="23" t="n">
        <v>2022</v>
      </c>
      <c r="C146" s="23" t="inlineStr">
        <is>
          <t>No</t>
        </is>
      </c>
      <c r="D146" s="23" t="inlineStr">
        <is>
          <t>No</t>
        </is>
      </c>
      <c r="E146" s="23" t="inlineStr">
        <is>
          <t>10.1016/j.bpsc.2021.05.002</t>
        </is>
      </c>
      <c r="F146" s="23" t="inlineStr">
        <is>
          <t>Background: Impulsivity is a defining characteristic of attention-deficit/hyperactivity disorder (ADHD), which has been associated with substance use disorders, higher accident rates, and lower educational and occupational outcomes. The meso- and nigrostriatal pathways of the dopamine system are hypothesized to be functionally heterogeneous, supporting diverse cognitive functions and impairments, including those associated with ADHD. We tested whether human midbrain pathways (where dopaminergic cell bodies originate) between the substantia nigra (SN) and ventral tegmental area (VTA) and the striatum differed between participants with ADHD and typically developing adolescent and young adult participants. We also assessed whether pathway connectivity predicted impulsivity regardless of diagnosis. Methods: Diffusion tensor imaging data were used to predict impulsivity (parent and self-report ratings, task-based behavioral measures) from participants with ADHD and typically developing adolescent and young adult participants (n = 155; 86 male, 69 female). Using probabilistic tractography, we mapped these pathways and divided the tracts into limbic, executive, and sensorimotor based on frontostriatal connectivity. ADHD and typically developing participants differed on all behavioral measures of impulsivity. We used correlation and machine learning analyses to test for a relationship between tract probabilities and impulsivity regardless of diagnosis. Results: Participants with ADHD had stronger structural connectivity between SN/VTA regions and the limbic striatum, weaker connectivity with the executive striatum, and no significant differences in sensorimotor tracts. Increased tract integrity between the limbic striatal and SN/VTA regions predicted greater impulsivity, while increased integrity between executive striatal and SN/VTA regions predicted reduced impulsivity. Conclusions: These findings support the theory that functional diversity in the dopamine system is an important consideration for understanding dysfunction in ADHD. Â© 2022 Elsevier B.V., All rights reserved.</t>
        </is>
      </c>
      <c r="G146" s="23" t="inlineStr">
        <is>
          <t>Unimodal</t>
        </is>
      </c>
      <c r="H146" s="23" t="inlineStr">
        <is>
          <t>DTI (Diffusion Tensor Imaging)</t>
        </is>
      </c>
      <c r="I146" s="23" t="inlineStr">
        <is>
          <t>Multimodal Fusion</t>
        </is>
      </c>
      <c r="J146" s="23" t="inlineStr">
        <is>
          <t>Statistical/ML (LASSO Regression)</t>
        </is>
      </c>
      <c r="K146" s="23" t="inlineStr">
        <is>
          <t>Traditional Machine Learning</t>
        </is>
      </c>
      <c r="L146" s="23" t="n"/>
      <c r="M146" s="23" t="n"/>
      <c r="N146" s="23" t="n"/>
      <c r="O146" s="23" t="n"/>
      <c r="P146" s="23" t="n"/>
      <c r="Q146" s="23" t="n"/>
      <c r="R146" s="23" t="n"/>
      <c r="S146" s="23" t="inlineStr">
        <is>
          <t>n.a</t>
        </is>
      </c>
      <c r="T146" s="23" t="n"/>
      <c r="U146" s="55" t="inlineStr">
        <is>
          <t>EXCLUDE</t>
        </is>
      </c>
      <c r="V146" s="23" t="inlineStr">
        <is>
          <t>Wrong Task/Metrics. This is primarily an associative/correlational study examining tract strength vs. impulsivity. It uses LASSO for prediction but focuses on p-values and correlations rather than diagnostic classification metrics (Acc/Sens/Spec).</t>
        </is>
      </c>
      <c r="W146" s="23" t="inlineStr">
        <is>
          <t>Statistical Methodology</t>
        </is>
      </c>
      <c r="X146" s="23" t="n"/>
      <c r="Y146" s="23" t="n"/>
      <c r="Z146" s="23" t="n"/>
      <c r="AA146" s="23" t="n"/>
      <c r="AB146" s="23" t="n"/>
      <c r="AC146" s="23" t="n"/>
    </row>
    <row r="147">
      <c r="A147" s="25" t="inlineStr">
        <is>
          <t>Distinguishing different types of attention deficit hyperactivity disorder in children using artificial neural network with clinical intelligent test</t>
        </is>
      </c>
      <c r="B147" s="25" t="n">
        <v>2023</v>
      </c>
      <c r="C147" s="25" t="inlineStr">
        <is>
          <t>No</t>
        </is>
      </c>
      <c r="D147" s="25" t="inlineStr">
        <is>
          <t>No</t>
        </is>
      </c>
      <c r="E147" s="25" t="inlineStr">
        <is>
          <t>10.3389/fpsyg.2022.1067771</t>
        </is>
      </c>
      <c r="F147" s="25" t="inlineStr">
        <is>
          <t>Background: Attention deficit hyperactivity disorder (ADHD) is a well-studied topic in child and adolescent psychiatry. ADHD diagnosis relies on information from an assessment scale used by teachers and parents and psychological assessment by physicians; however, the assessment results can be inconsistent. Purpose: To construct models that automatically distinguish between children with predominantly inattentive-type ADHD (ADHD-I), with combined-type ADHD (ADHD-C), and without ADHD. Methods: Clinical records with age 6â€“17 years-old, for January 2011â€“September 2020 were collected from local general hospitals in northern Taiwan; the data were based on the SNAP-IV scale, the second and third editions of Connersâ€™ Continuous Performance Test (CPT), and various intelligence tests. This study used an artificial neural network to construct the models. In addition, k-fold cross-validation was applied to ensure the consistency of the machine learning results. Results: We collected 328 records using CPT-3 and 239 records using CPT-2. With regard to distinguishing between ADHD-I and ADHD-C, a combination of demographic information, SNAP-IV scale results, and CPT-2 results yielded overall accuracies of 88.75 and 85.56% in the training and testing sets, respectively. The replacement of CPT-2 with CPT-3 results in this model yielded an overall accuracy of 90.46% in the training set and 89.44% in the testing set. With regard to distinguishing between ADHD-I, ADHD-C, and the absence of ADHD, a combination of demographic information, SNAP-IV scale results, and CPT-2 results yielded overall accuracies of 86.74 and 77.43% in the training and testing sets, respectively. Conclusion: This proposed model distinguished between the ADHD-I and ADHD-C groups with 85â€“90% accuracy, and it distinguished between the ADHD-I, ADHD-C, and control groups with 77â€“86% accuracy. The machine learning model helps clinicians identify patients with ADHD in a timely manner. Â© 2023 Elsevier B.V., All rights reserved.</t>
        </is>
      </c>
      <c r="G147" s="25" t="inlineStr">
        <is>
          <t>Multimodal</t>
        </is>
      </c>
      <c r="H147" s="25" t="inlineStr">
        <is>
          <t>Clinical Scales (SNAP-IV) + Cognitive Tests (CPT) + IQ</t>
        </is>
      </c>
      <c r="I147" s="25" t="inlineStr">
        <is>
          <t>Clinical &amp; Demographics</t>
        </is>
      </c>
      <c r="J147" s="25" t="inlineStr">
        <is>
          <t>Deep Learning: Artificial Neural Network (ANN)</t>
        </is>
      </c>
      <c r="K147" s="25" t="inlineStr">
        <is>
          <t>Deep Learning (NNs)</t>
        </is>
      </c>
      <c r="L147" s="25" t="n">
        <v>567</v>
      </c>
      <c r="M147" s="25" t="inlineStr">
        <is>
          <t>Retrospective medical records including SNAP-IV scale and Conners Continuous Performance Test (CPT)</t>
        </is>
      </c>
      <c r="N147" s="25" t="inlineStr">
        <is>
          <t>328 using CPT-2 and 239 using CPT-3</t>
        </is>
      </c>
      <c r="O147" s="25" t="inlineStr">
        <is>
          <t>Verified final counts of 328 (CPT-2) and 239 (CPT-3) after exclusions for intellectual disabilities or missing data</t>
        </is>
      </c>
      <c r="P147" s="25" t="inlineStr">
        <is>
          <t>Fold Cross-Validation</t>
        </is>
      </c>
      <c r="Q147" s="25" t="inlineStr">
        <is>
          <t>5-fold and 3-fold cross-validation</t>
        </is>
      </c>
      <c r="R147" s="25" t="inlineStr">
        <is>
          <t>Control groups in some sets were relatively small (n=4 or n=11), potentially affecting statistical significance</t>
        </is>
      </c>
      <c r="S147" s="25" t="inlineStr">
        <is>
          <t>85-90%</t>
        </is>
      </c>
      <c r="T147" s="25" t="inlineStr">
        <is>
          <t>The study demonstrates that including intelligence factors (IQ) and using neural networks significantly aids in distinguishing between ADHD subtypes (ADHD-I vs. ADHD-C)</t>
        </is>
      </c>
      <c r="U147" s="54" t="inlineStr">
        <is>
          <t>INCLUDE</t>
        </is>
      </c>
      <c r="V147" s="25" t="inlineStr">
        <is>
          <t>Good Clinical Fusion. Fuses behavioral rating scales with cognitive performance data. Validates the utility of fusing IQ scores. Good sample size (N&gt;300).</t>
        </is>
      </c>
      <c r="W147" s="25" t="inlineStr">
        <is>
          <t>High Quality: Meets Wit the Selection Criteria</t>
        </is>
      </c>
      <c r="X147" s="25" t="inlineStr">
        <is>
          <t>INCLUDE</t>
        </is>
      </c>
      <c r="Y147" s="25" t="n"/>
      <c r="Z147" s="25" t="inlineStr">
        <is>
          <t>Local general hospitals in northern Taiwan (Taipei Medical University)</t>
        </is>
      </c>
      <c r="AA147" s="25" t="n"/>
      <c r="AB147" s="25" t="inlineStr">
        <is>
          <t>Detailed</t>
        </is>
      </c>
      <c r="AC147" s="25" t="inlineStr">
        <is>
          <t>Leakage</t>
        </is>
      </c>
      <c r="AD147" t="inlineStr">
        <is>
          <t>Lin, IC; Chang, SC; Huang, YJ; Kuo, TBJ; Chiu, HW</t>
        </is>
      </c>
      <c r="AE147" t="inlineStr">
        <is>
          <t>Not reported</t>
        </is>
      </c>
      <c r="AF147" t="inlineStr">
        <is>
          <t>Gold OA (Frontiers Psychology)</t>
        </is>
      </c>
      <c r="AG147" t="inlineStr">
        <is>
          <t>Not reported</t>
        </is>
      </c>
      <c r="AH147" t="inlineStr">
        <is>
          <t>Clinical</t>
        </is>
      </c>
      <c r="AI147" t="inlineStr">
        <is>
          <t>See population details</t>
        </is>
      </c>
      <c r="AJ147" t="inlineStr">
        <is>
          <t>See population details</t>
        </is>
      </c>
      <c r="AK147" t="inlineStr">
        <is>
          <t>Not reported</t>
        </is>
      </c>
      <c r="AL147" t="inlineStr">
        <is>
          <t>Not reported</t>
        </is>
      </c>
      <c r="AM147" t="inlineStr">
        <is>
          <t>Not reported</t>
        </is>
      </c>
      <c r="AN147" t="inlineStr">
        <is>
          <t>Combined; Inattentive</t>
        </is>
      </c>
      <c r="AO147" t="inlineStr">
        <is>
          <t>Not reported</t>
        </is>
      </c>
      <c r="AP147" t="inlineStr">
        <is>
          <t>Not reported</t>
        </is>
      </c>
      <c r="AQ147" t="inlineStr">
        <is>
          <t>Clinical Setting</t>
        </is>
      </c>
      <c r="AR147" t="inlineStr">
        <is>
          <t>Clinical Sample</t>
        </is>
      </c>
      <c r="AS147" t="inlineStr">
        <is>
          <t>Deep Learning: Artificial Neural Network (ANN)</t>
        </is>
      </c>
      <c r="AT147" t="inlineStr">
        <is>
          <t>Graph Features; Questionnaire/Rating Scale Scores</t>
        </is>
      </c>
      <c r="AU147" t="inlineStr">
        <is>
          <t>ICA</t>
        </is>
      </c>
      <c r="AV147" t="inlineStr">
        <is>
          <t>Not reported</t>
        </is>
      </c>
      <c r="AW147" t="inlineStr">
        <is>
          <t>5-fold CV</t>
        </is>
      </c>
      <c r="AX147" t="inlineStr">
        <is>
          <t>5</t>
        </is>
      </c>
      <c r="AY147" t="inlineStr">
        <is>
          <t>Not reported</t>
        </is>
      </c>
      <c r="AZ147" t="inlineStr">
        <is>
          <t>Not reported</t>
        </is>
      </c>
      <c r="BA147" t="inlineStr">
        <is>
          <t>Not reported</t>
        </is>
      </c>
      <c r="BB147" t="inlineStr">
        <is>
          <t>90.46</t>
        </is>
      </c>
      <c r="BC147" t="inlineStr">
        <is>
          <t>Not reported</t>
        </is>
      </c>
      <c r="BD147" t="inlineStr">
        <is>
          <t>Not reported</t>
        </is>
      </c>
      <c r="BE147" t="inlineStr">
        <is>
          <t>Not reported</t>
        </is>
      </c>
      <c r="BF147" t="inlineStr">
        <is>
          <t>Not reported</t>
        </is>
      </c>
      <c r="BG147" t="inlineStr">
        <is>
          <t>Acc=90.46% (Cross-Validation)</t>
        </is>
      </c>
      <c r="BH147" t="inlineStr">
        <is>
          <t>Cross-Validation</t>
        </is>
      </c>
      <c r="BI147" t="inlineStr">
        <is>
          <t>None reported</t>
        </is>
      </c>
      <c r="BJ147" t="inlineStr">
        <is>
          <t>No</t>
        </is>
      </c>
      <c r="BK147" t="inlineStr">
        <is>
          <t>Not reported</t>
        </is>
      </c>
      <c r="BL147" t="inlineStr">
        <is>
          <t>Not reported</t>
        </is>
      </c>
      <c r="BM147" t="inlineStr">
        <is>
          <t>Partial (1 metric only)</t>
        </is>
      </c>
      <c r="BN147" t="inlineStr">
        <is>
          <t>None - Passes all criteria</t>
        </is>
      </c>
      <c r="BO147" t="inlineStr">
        <is>
          <t>N/A</t>
        </is>
      </c>
      <c r="BP147" t="inlineStr">
        <is>
          <t>None</t>
        </is>
      </c>
    </row>
    <row r="148">
      <c r="A148" s="23" t="inlineStr">
        <is>
          <t>Machine learning based identification of structural brain alterations underlying suicide risk in adolescents</t>
        </is>
      </c>
      <c r="B148" s="23" t="n">
        <v>2023</v>
      </c>
      <c r="C148" s="23" t="inlineStr">
        <is>
          <t>No</t>
        </is>
      </c>
      <c r="D148" s="23" t="inlineStr">
        <is>
          <t>No</t>
        </is>
      </c>
      <c r="E148" s="23" t="inlineStr">
        <is>
          <t>10.1007/s44192-023-00033-6</t>
        </is>
      </c>
      <c r="F148" s="23" t="inlineStr">
        <is>
          <t>Suicide is the third leading cause of death for individuals between 15 and 19Â years of age. The high suicide mortality rate and limited prior success in identifying neuroimaging biomarkers indicate that it is crucial to improve the accuracy of clinical neural signatures underlying suicide risk. The current study implements machine-learning (ML) algorithms to examine structural brain alterations in adolescents that can discriminate individuals with suicide risk from typically developing (TD) adolescents at the individual level. Structural MRI data were collected from 79 adolescents who demonstrated clinical levels of suicide risk and 79 demographically matched TD adolescents. Region-specific cortical/subcortical volume (CV/SCV) was evaluated following whole-brain parcellation into 1000 cortical and 12 subcortical regions. CV/SCV parameters were used as inputs for feature selection and three ML algorithms (i.e., support vector machine [SVM], K-nearest neighbors, and ensemble) to classify adolescents at suicide risk from TD adolescents. The highest classification accuracy of 74.79% (with sensitivity = 75.90%, specificity = 74.07%, and area under the receiver operating characteristic curve = 87.18%) was obtained for CV/SCV data using the SVM classifier. Identified bilateral regions that contributed to the classification mainly included reduced CV within the frontal and temporal cortices but increased volume within the cuneus/precuneus for adolescents at suicide risk relative to TD adolescents. The current data demonstrate an unbiased region-specific ML framework to effectively assess the structural biomarkers of suicide risk. Future studies with larger sample sizes and the inclusion of clinical controls and independent validation data sets are needed to confirm our findings. Â© 2023 Elsevier B.V., All rights reserved.</t>
        </is>
      </c>
      <c r="G148" s="23" t="inlineStr">
        <is>
          <t>Unimodal</t>
        </is>
      </c>
      <c r="H148" s="23" t="inlineStr">
        <is>
          <t>Neuroimaging (Structural MRI - Volumetric)</t>
        </is>
      </c>
      <c r="I148" s="23" t="inlineStr">
        <is>
          <t>Neuroimaging</t>
        </is>
      </c>
      <c r="J148" s="23" t="inlineStr">
        <is>
          <t>Machine Learning: SVM, k-NN, Ensemble</t>
        </is>
      </c>
      <c r="K148" s="23" t="inlineStr">
        <is>
          <t>Ensemble Learning</t>
        </is>
      </c>
      <c r="L148" s="23" t="n"/>
      <c r="M148" s="23" t="n"/>
      <c r="N148" s="23" t="n"/>
      <c r="O148" s="23" t="n"/>
      <c r="P148" s="23" t="n"/>
      <c r="Q148" s="23" t="n"/>
      <c r="R148" s="23" t="n"/>
      <c r="S148" s="28" t="n">
        <v>0.7479</v>
      </c>
      <c r="T148" s="28" t="n"/>
      <c r="U148" s="55" t="inlineStr">
        <is>
          <t>EXCLUDE</t>
        </is>
      </c>
      <c r="V148" s="23" t="inlineStr">
        <is>
          <t>Wrong Target: The primary classification target is Suicide Risk, not ADHD diagnosis. ADHD is listed only as a comorbidity in the patient table.</t>
        </is>
      </c>
      <c r="W148" s="23" t="inlineStr">
        <is>
          <t>Different Task from Diagnosis</t>
        </is>
      </c>
      <c r="X148" s="23" t="n"/>
      <c r="Y148" s="23" t="n"/>
      <c r="Z148" s="23" t="n"/>
      <c r="AA148" s="23" t="n"/>
      <c r="AB148" s="23" t="n"/>
      <c r="AC148" s="23" t="n"/>
    </row>
    <row r="149">
      <c r="A149" s="25" t="inlineStr">
        <is>
          <t>Machine learning classification of ADHD and HC by multimodal serotonergic data</t>
        </is>
      </c>
      <c r="B149" s="25" t="n">
        <v>2020</v>
      </c>
      <c r="C149" s="25" t="inlineStr">
        <is>
          <t>No</t>
        </is>
      </c>
      <c r="D149" s="25" t="inlineStr">
        <is>
          <t>No</t>
        </is>
      </c>
      <c r="E149" s="25" t="inlineStr">
        <is>
          <t>10.1038/s41398-020-0781-2</t>
        </is>
      </c>
      <c r="F149" s="25"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is>
      </c>
      <c r="G149" s="25" t="inlineStr">
        <is>
          <t>Multimodal</t>
        </is>
      </c>
      <c r="H149" s="25" t="inlineStr">
        <is>
          <t>PET Imaging + Genetics (SNPs)</t>
        </is>
      </c>
      <c r="I149" s="25" t="inlineStr">
        <is>
          <t>Neuroimaging</t>
        </is>
      </c>
      <c r="J149" s="25" t="inlineStr">
        <is>
          <t>Random Forest</t>
        </is>
      </c>
      <c r="K149" s="25" t="inlineStr">
        <is>
          <t>Traditional Machine Learning</t>
        </is>
      </c>
      <c r="L149" s="25" t="n"/>
      <c r="M149" s="25" t="n"/>
      <c r="N149" s="25" t="n"/>
      <c r="O149" s="25" t="n"/>
      <c r="P149" s="25" t="n"/>
      <c r="Q149" s="25" t="n"/>
      <c r="R149" s="25" t="n"/>
      <c r="S149" s="27" t="n">
        <v>0.82</v>
      </c>
      <c r="T149" s="27" t="n"/>
      <c r="U149" s="55" t="inlineStr">
        <is>
          <t>EXCLUDE</t>
        </is>
      </c>
      <c r="V149" s="25" t="inlineStr">
        <is>
          <t>Insufficient Sample (N=38). Although multimodal, the sample size is too small for reliable ML generalization, carrying a high risk of overfitting.</t>
        </is>
      </c>
      <c r="W149" s="25" t="inlineStr">
        <is>
          <t>Low Sample Size</t>
        </is>
      </c>
      <c r="X149" s="25" t="n"/>
      <c r="Y149" s="25" t="n"/>
      <c r="Z149" s="25" t="n"/>
      <c r="AA149" s="25" t="n"/>
      <c r="AB149" s="25" t="n"/>
      <c r="AC149" s="25" t="n"/>
    </row>
    <row r="150">
      <c r="A150" s="23" t="inlineStr">
        <is>
          <t>Machine learning classification of ADHD and HC by multimodal serotonergic data</t>
        </is>
      </c>
      <c r="B150" s="23" t="n">
        <v>2020</v>
      </c>
      <c r="C150" s="23" t="inlineStr">
        <is>
          <t>No</t>
        </is>
      </c>
      <c r="D150" s="23" t="inlineStr">
        <is>
          <t>No</t>
        </is>
      </c>
      <c r="E150" s="23" t="inlineStr">
        <is>
          <t>10.1038/s41398-020-0781-2</t>
        </is>
      </c>
      <c r="F150" s="23" t="inlineStr">
        <is>
          <t>Serotonin neurotransmission may impact the etiology and pathology of attention-deficit and hyperactivity disorder (ADHD), partly mediated through single nucleotide polymorphisms (SNPs). We propose a multivariate, genetic and positron emission tomography (PET) imaging classification model for ADHD and healthy controls (HC). Sixteen patients with ADHD and 22 HC were scanned by PET to measure serotonin transporter (SERTâ€˜) binding potential with [11C]DASB. All subjects were genotyped for thirty SNPs within the HTR1A, HTR1B, HTR2A and TPH2 genes. Cortical and subcortical regions of interest (ROI) were defined and random forest (RF) machine learning was used for feature selection and classification in a five-fold cross-validation model with ten repeats. Variable selection highlighted the ROI posterior cingulate gyrus, cuneus, precuneus, pre-, para- and postcentral gyri as well as the SNPs HTR2A rs1328684 and rs6311 and HTR1B rs130058 as most discriminative between ADHD and HC status. The mean accuracy for the validation sets across repeats was 0.82 (Â±0.09) with balanced sensitivity and specificity of 0.75 and 0.86, respectively. With a prediction accuracy above 0.8, the findings underlying the proposed model advocate the relevance of the SERT as well as the HTR1B and HTR2A genes in ADHD and hint towards disease-specific effects. Regarding the high rates of comorbidities and difficult differential diagnosis especially for ADHD, a reliable computer-aided diagnostic tool for disorders anchored in the serotonergic system will support clinical decisions. Â© 2020 Elsevier B.V., All rights reserved.</t>
        </is>
      </c>
      <c r="G150" s="23" t="inlineStr">
        <is>
          <t>Multimodal</t>
        </is>
      </c>
      <c r="H150" s="23" t="inlineStr">
        <is>
          <t>PET Imaging + Genetics (SNPs)</t>
        </is>
      </c>
      <c r="I150" s="23" t="inlineStr">
        <is>
          <t>Neuroimaging</t>
        </is>
      </c>
      <c r="J150" s="23" t="inlineStr">
        <is>
          <t>Random Forest</t>
        </is>
      </c>
      <c r="K150" s="23" t="inlineStr">
        <is>
          <t>Traditional Machine Learning</t>
        </is>
      </c>
      <c r="L150" s="23" t="n"/>
      <c r="M150" s="23" t="n"/>
      <c r="N150" s="23" t="n"/>
      <c r="O150" s="23" t="n"/>
      <c r="P150" s="23" t="n"/>
      <c r="Q150" s="23" t="n"/>
      <c r="R150" s="23" t="n"/>
      <c r="S150" s="24" t="n">
        <v>0.62</v>
      </c>
      <c r="T150" s="24" t="n"/>
      <c r="U150" s="55" t="inlineStr">
        <is>
          <t>EXCLUDE</t>
        </is>
      </c>
      <c r="V150" s="23" t="inlineStr">
        <is>
          <t>Sample Size: The total N is 38 (16 ADHD, 22 Controls). This is statistically insufficient for a rigorous review of AI diagnostic performance, creating a high risk of overfitting despite the high accuracy reported.</t>
        </is>
      </c>
      <c r="W150" s="23" t="inlineStr">
        <is>
          <t>Low Sample Size</t>
        </is>
      </c>
      <c r="X150" s="23" t="n"/>
      <c r="Y150" s="23" t="n"/>
      <c r="Z150" s="23" t="n"/>
      <c r="AA150" s="23" t="n"/>
      <c r="AB150" s="23" t="n"/>
      <c r="AC150" s="23" t="n"/>
    </row>
    <row r="151">
      <c r="A151" s="25" t="inlineStr">
        <is>
          <t>Machine Learning Differentiation of Autism Spectrum Sub-Classifications</t>
        </is>
      </c>
      <c r="B151" s="25" t="n">
        <v>2024</v>
      </c>
      <c r="C151" s="25" t="inlineStr">
        <is>
          <t>No</t>
        </is>
      </c>
      <c r="D151" s="25" t="inlineStr">
        <is>
          <t>No</t>
        </is>
      </c>
      <c r="E151" s="25" t="inlineStr">
        <is>
          <t>10.1007/s10803-023-06121-4</t>
        </is>
      </c>
      <c r="F151" s="25" t="inlineStr">
        <is>
          <t>Purpose: Disorders on the autism spectrum have characteristics that can manifest as difficulties with communication, executive functioning, daily living, and more. These challenges can be mitigated with early identification. However, diagnostic criteria has changed from DSM-IV to DSM-5, which can make diagnosing a disorder on the autism spectrum complex. We evaluated machine learning to classify individuals as having one of three disorders of the autism spectrum under DSM-IV, or as non-spectrum. Methods: We employed machine learning to analyze retrospective data from 38,560 individuals. Inputs encompassed clinical, demographic, and assessment data. Results: The algorithm achieved AUROCs ranging from 0.863 to 0.980. The model correctly classified 80.5% individuals; 12.6% of individuals from this dataset were misclassified with another disorder on the autism spectrum. Conclusion: Machine learning can classify individuals as having a disorder on the autism spectrum or as non-spectrum using minimal data inputs. Â© 2024 Elsevier B.V., All rights reserved.</t>
        </is>
      </c>
      <c r="G151" s="25" t="inlineStr">
        <is>
          <t>Multimodal</t>
        </is>
      </c>
      <c r="H151" s="25" t="inlineStr">
        <is>
          <t>Clinical Assessments + Comorbidities (Tabular)</t>
        </is>
      </c>
      <c r="I151" s="25" t="inlineStr">
        <is>
          <t>Clinical &amp; Demographics</t>
        </is>
      </c>
      <c r="J151" s="25" t="inlineStr">
        <is>
          <t>Gradient-Boosted Tree (XGBoost variant) + SHAP (XAI)</t>
        </is>
      </c>
      <c r="K151" s="25" t="inlineStr">
        <is>
          <t>Ensemble Learning</t>
        </is>
      </c>
      <c r="L151" s="25" t="n"/>
      <c r="M151" s="25" t="n"/>
      <c r="N151" s="25" t="n"/>
      <c r="O151" s="25" t="n"/>
      <c r="P151" s="25" t="n"/>
      <c r="Q151" s="25" t="n"/>
      <c r="R151" s="25" t="n"/>
      <c r="S151" s="27" t="n">
        <v>0.98</v>
      </c>
      <c r="T151" s="27" t="n"/>
      <c r="U151" s="55" t="inlineStr">
        <is>
          <t>EXCLUDE</t>
        </is>
      </c>
      <c r="V151" s="25" t="inlineStr">
        <is>
          <t>Wrong Target Task. The paper focuses on diagnosing and sub-typing Autism Spectrum Disorder (ASD), not ADHD. While ADHD is included as an input feature (comorbidity), the model's output is ASD sub-classification.</t>
        </is>
      </c>
      <c r="W151" s="25" t="inlineStr">
        <is>
          <t>Different Task from Diagnosis</t>
        </is>
      </c>
      <c r="X151" s="25" t="n"/>
      <c r="Y151" s="25" t="n"/>
      <c r="Z151" s="25" t="n"/>
      <c r="AA151" s="25" t="n"/>
      <c r="AB151" s="25" t="n"/>
      <c r="AC151" s="25" t="n"/>
    </row>
    <row r="152">
      <c r="A152" s="23" t="inlineStr">
        <is>
          <t>Machine Learning in ADHD and Depression Mental Health Diagnosis: A Survey</t>
        </is>
      </c>
      <c r="B152" s="23" t="n">
        <v>2023</v>
      </c>
      <c r="C152" s="23" t="inlineStr">
        <is>
          <t>No</t>
        </is>
      </c>
      <c r="D152" s="23" t="inlineStr">
        <is>
          <t>No</t>
        </is>
      </c>
      <c r="E152" s="23" t="inlineStr">
        <is>
          <t>10.1109/ACCESS.2023.3304236</t>
        </is>
      </c>
      <c r="F152" s="23" t="inlineStr">
        <is>
          <t>This paper explores the current machine learning based methods used to identify Attention Deficit Hyperactivity Disorder (ADHD) and depression in humans. Prevalence of mental ADHD and depression is increasing worldwide, partly due to the devastating impact of the COVID-19 pandemic for the latter but also because of the increasing demand placed on the mental health services. It is known that depression is the most common mental health condition, affecting an estimated 19.7% of people aged over 16. ADHD is also a very prevalent mental health condition, affecting approximately 7.2% of all age groups, with this being conceived as a conservative estimate. We explore the use of machine learning to identify ADHD and depression using different wearable and non-wearable sensors/modalities for training and testing. These modalities include functional Magnetic Resonance Imagery (fMRI), Electroencephalography (EEG), Medical Notes, Video and Speech. With mental health awareness on the rise, it is necessary to survey the existing literature on ADHD and depression for a machine learning based reliable Artificial Intelligence (AI). With access to in-person clinics limited and a paradigm shift to remote consultations, there is a need for AI-based technology to support the healthcare bodies, particularly in developed countries. Â© 2023 Elsevier B.V., All rights reserved.</t>
        </is>
      </c>
      <c r="G152" s="23" t="inlineStr">
        <is>
          <t>Literature Review</t>
        </is>
      </c>
      <c r="H152" s="23" t="inlineStr">
        <is>
          <t>n.a</t>
        </is>
      </c>
      <c r="I152" s="23" t="inlineStr">
        <is>
          <t>Other</t>
        </is>
      </c>
      <c r="J152" s="23" t="inlineStr">
        <is>
          <t>n.a</t>
        </is>
      </c>
      <c r="K152" s="23" t="inlineStr">
        <is>
          <t>Other / Unspecified</t>
        </is>
      </c>
      <c r="L152" s="23" t="n"/>
      <c r="M152" s="23" t="n"/>
      <c r="N152" s="23" t="n"/>
      <c r="O152" s="23" t="n"/>
      <c r="P152" s="23" t="n"/>
      <c r="Q152" s="23" t="n"/>
      <c r="R152" s="23" t="n"/>
      <c r="S152" s="23" t="inlineStr">
        <is>
          <t>n.a</t>
        </is>
      </c>
      <c r="T152" s="23" t="n"/>
      <c r="U152" s="55" t="inlineStr">
        <is>
          <t>EXCLUDE</t>
        </is>
      </c>
      <c r="V152" s="23" t="inlineStr">
        <is>
          <t>Literature review</t>
        </is>
      </c>
      <c r="W152" s="23" t="inlineStr">
        <is>
          <t>Review</t>
        </is>
      </c>
      <c r="X152" s="23" t="n"/>
      <c r="Y152" s="23" t="n"/>
      <c r="Z152" s="23" t="n"/>
      <c r="AA152" s="23" t="n"/>
      <c r="AB152" s="23" t="n"/>
      <c r="AC152" s="23" t="n"/>
    </row>
    <row r="153">
      <c r="A153" s="25" t="inlineStr">
        <is>
          <t>Machine Learning Methods for Diagnosing Autism Spectrum Disorder and Attention- Deficit/Hyperactivity Disorder Using Functional and Structural MRI: A Survey</t>
        </is>
      </c>
      <c r="B153" s="25" t="n">
        <v>2021</v>
      </c>
      <c r="C153" s="25" t="inlineStr">
        <is>
          <t>No</t>
        </is>
      </c>
      <c r="D153" s="25" t="inlineStr">
        <is>
          <t>No</t>
        </is>
      </c>
      <c r="E153" s="25" t="inlineStr">
        <is>
          <t>10.3389/fninf.2020.575999</t>
        </is>
      </c>
      <c r="F153" s="25" t="inlineStr">
        <is>
          <t>Here we summarize recent progress in machine learning model for diagnosis of Autism Spectrum Disorder (ASD) and Attention-deficit/Hyperactivity Disorder (ADHD). We outline and describe the machine-learning, especially deep-learning, techniques that are suitable for addressing research questions in this domain, pitfalls of the available methods, as well as future directions for the field. We envision a future where the diagnosis of ASD, ADHD, and other mental disorders is accomplished, and quantified using imaging techniques, such as MRI, and machine-learning models. Â© 2021 Elsevier B.V., All rights reserved.</t>
        </is>
      </c>
      <c r="G153" s="25" t="inlineStr">
        <is>
          <t>Review</t>
        </is>
      </c>
      <c r="H153" s="25" t="inlineStr">
        <is>
          <t>n.a</t>
        </is>
      </c>
      <c r="I153" s="25" t="inlineStr">
        <is>
          <t>Other</t>
        </is>
      </c>
      <c r="J153" s="25" t="inlineStr">
        <is>
          <t>n.a</t>
        </is>
      </c>
      <c r="K153" s="25" t="inlineStr">
        <is>
          <t>Other / Unspecified</t>
        </is>
      </c>
      <c r="L153" s="25" t="n"/>
      <c r="M153" s="25" t="n"/>
      <c r="N153" s="25" t="n"/>
      <c r="O153" s="25" t="n"/>
      <c r="P153" s="25" t="n"/>
      <c r="Q153" s="25" t="n"/>
      <c r="R153" s="25" t="n"/>
      <c r="S153" s="25" t="inlineStr">
        <is>
          <t>n.a</t>
        </is>
      </c>
      <c r="T153" s="25" t="n"/>
      <c r="U153" s="55" t="inlineStr">
        <is>
          <t>EXCLUDE</t>
        </is>
      </c>
      <c r="V153" s="25" t="inlineStr">
        <is>
          <t>Review</t>
        </is>
      </c>
      <c r="W153" s="25" t="inlineStr">
        <is>
          <t>Review</t>
        </is>
      </c>
      <c r="X153" s="25" t="n"/>
      <c r="Y153" s="25" t="n"/>
      <c r="Z153" s="25" t="n"/>
      <c r="AA153" s="25" t="n"/>
      <c r="AB153" s="25" t="n"/>
      <c r="AC153" s="25" t="n"/>
    </row>
    <row r="154">
      <c r="A154" s="23" t="inlineStr">
        <is>
          <t>Machine Learning Models Identify Multimodal Measurements Highly Predictive of Transdiagnostic Symptom Severity for Mood, Anhedonia, and Anxiety</t>
        </is>
      </c>
      <c r="B154" s="23" t="n">
        <v>2020</v>
      </c>
      <c r="C154" s="23" t="inlineStr">
        <is>
          <t>No</t>
        </is>
      </c>
      <c r="D154" s="23" t="inlineStr">
        <is>
          <t>No</t>
        </is>
      </c>
      <c r="E154" s="23" t="inlineStr">
        <is>
          <t>10.1016/j.bpsc.2019.07.007</t>
        </is>
      </c>
      <c r="F154" s="23"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is>
      </c>
      <c r="G154" s="23" t="inlineStr">
        <is>
          <t>Multimodal</t>
        </is>
      </c>
      <c r="H154" s="23" t="inlineStr">
        <is>
          <t>sMRI, fMRI, Clinical Scales</t>
        </is>
      </c>
      <c r="I154" s="23" t="inlineStr">
        <is>
          <t>Neuroimaging</t>
        </is>
      </c>
      <c r="J154" s="23" t="inlineStr">
        <is>
          <t>Elastic Net, Random Forest</t>
        </is>
      </c>
      <c r="K154" s="23" t="inlineStr">
        <is>
          <t>Traditional Machine Learning</t>
        </is>
      </c>
      <c r="L154" s="23" t="n"/>
      <c r="M154" s="23" t="n"/>
      <c r="N154" s="23" t="n"/>
      <c r="O154" s="23" t="n"/>
      <c r="P154" s="23" t="n"/>
      <c r="Q154" s="23" t="n"/>
      <c r="R154" s="23" t="n"/>
      <c r="S154" s="23" t="inlineStr">
        <is>
          <t>R squared = 90%</t>
        </is>
      </c>
      <c r="T154" s="23" t="n"/>
      <c r="U154" s="55" t="inlineStr">
        <is>
          <t>EXCLUDE</t>
        </is>
      </c>
      <c r="V154" s="23" t="inlineStr">
        <is>
          <t>Wrong Target:The paper is Transdiagnostic, predicting symptom severity (Mood, Anhedonia) across multiple disorders. It does not perform ADHD binary diagnosis.</t>
        </is>
      </c>
      <c r="W154" s="23" t="inlineStr">
        <is>
          <t>Different Task from Diagnosis</t>
        </is>
      </c>
      <c r="X154" s="23" t="n"/>
      <c r="Y154" s="23" t="n"/>
      <c r="Z154" s="23" t="n"/>
      <c r="AA154" s="23" t="n"/>
      <c r="AB154" s="23" t="n"/>
      <c r="AC154" s="23" t="n"/>
    </row>
    <row r="155">
      <c r="A155" s="25" t="inlineStr">
        <is>
          <t>Machine Learning Models Identify Multimodal Measurements Highly Predictive of Transdiagnostic Symptom Severity for Mood, Anhedonia, and Anxiety</t>
        </is>
      </c>
      <c r="B155" s="25" t="n">
        <v>2020</v>
      </c>
      <c r="C155" s="25" t="inlineStr">
        <is>
          <t>No</t>
        </is>
      </c>
      <c r="D155" s="25" t="inlineStr">
        <is>
          <t>No</t>
        </is>
      </c>
      <c r="E155" s="25" t="inlineStr">
        <is>
          <t>10.1016/j.bpsc.2019.07.007</t>
        </is>
      </c>
      <c r="F155" s="25" t="inlineStr">
        <is>
          <t>Background: Insights from neuroimaging-based biomarker research have not yet translated into clinical practice. This translational gap may stem from a focus on diagnostic classification, rather than on prediction of transdiagnostic psychiatric symptom severity. Currently, no transdiagnostic, multimodal predictive models of symptom severity that include neurobiological characteristics have emerged. Methods: We built predictive models of 3 common symptoms in psychiatric disorders (dysregulated mood, anhedonia, and anxiety) from the Consortium for Neuropsychiatric Phenomics dataset (N = 272), which includes clinical scale assessments, resting-state functional magnetic resonance imaging (MRI), and structural MRI measures from patients with schizophrenia, bipolar disorder, and attention-deficit/hyperactivity disorder and healthy control subjects. We used an efficient, data-driven feature selection approach to identify the most predictive features from these high-dimensional data. Results: This approach optimized modeling and explained 65% to 90% of variance across the 3 symptom domains, compared to 22% without using the feature selection approach. The top performing multimodal models retained a high level of interpretability that enabled several clinical and scientific insights. First, to our surprise, structural features did not substantially contribute to the predictive strength of these models. Second, the Temperament and Character Inventory scale emerged as a highly important predictor of symptom variation across diagnoses. Third, predictive resting-state functional MRI connectivity features were widely distributed across many intrinsic resting-state networks. Conclusions: Combining resting-state functional MRI with select questions from clinical scales enabled high prediction of symptom severity across diagnostically distinct patient groups and revealed that connectivity measures beyond a few intrinsic resting-state networks may carry relevant information for symptom severity. Â© 2020 Elsevier B.V., All rights reserved.</t>
        </is>
      </c>
      <c r="G155" s="25" t="inlineStr">
        <is>
          <t>Multimodal</t>
        </is>
      </c>
      <c r="H155" s="25" t="inlineStr">
        <is>
          <t>Clinical Scales + sMRI + rs-fMRI</t>
        </is>
      </c>
      <c r="I155" s="25" t="inlineStr">
        <is>
          <t>Neuroimaging</t>
        </is>
      </c>
      <c r="J155" s="25" t="inlineStr">
        <is>
          <t>Elastic Net, LASSO, Random Forest</t>
        </is>
      </c>
      <c r="K155" s="25" t="inlineStr">
        <is>
          <t>Traditional Machine Learning</t>
        </is>
      </c>
      <c r="L155" s="25" t="n"/>
      <c r="M155" s="25" t="n"/>
      <c r="N155" s="25" t="n"/>
      <c r="O155" s="25" t="n"/>
      <c r="P155" s="25" t="n"/>
      <c r="Q155" s="25" t="n"/>
      <c r="R155" s="25" t="n"/>
      <c r="S155" s="25" t="inlineStr">
        <is>
          <t>R^2$: 0.72</t>
        </is>
      </c>
      <c r="T155" s="25" t="n"/>
      <c r="U155" s="55" t="inlineStr">
        <is>
          <t>EXCLUDE</t>
        </is>
      </c>
      <c r="V155" s="25" t="inlineStr">
        <is>
          <t>Wrong Target Task. The model performs Regression to predict symptom severity (transdiagnostic), not classification (Diagnosis). It does not distinguish ADHD vs Controls as a primary binary output.</t>
        </is>
      </c>
      <c r="W155" s="25" t="inlineStr">
        <is>
          <t>Different Task from Diagnosis</t>
        </is>
      </c>
      <c r="X155" s="25" t="n"/>
      <c r="Y155" s="25" t="n"/>
      <c r="Z155" s="25" t="n"/>
      <c r="AA155" s="25" t="n"/>
      <c r="AB155" s="25" t="n"/>
      <c r="AC155" s="25" t="n"/>
    </row>
    <row r="156">
      <c r="A156" s="23" t="inlineStr">
        <is>
          <t>Machine Learning Prediction of Estimated Risk for Bipolar Disorders Using Hippocampal Subfield and Amygdala Nuclei Volumes</t>
        </is>
      </c>
      <c r="B156" s="23" t="n">
        <v>2023</v>
      </c>
      <c r="C156" s="23" t="inlineStr">
        <is>
          <t>No</t>
        </is>
      </c>
      <c r="D156" s="23" t="inlineStr">
        <is>
          <t>No</t>
        </is>
      </c>
      <c r="E156" s="23" t="inlineStr">
        <is>
          <t>10.3390/brainsci13060870</t>
        </is>
      </c>
      <c r="F156" s="23" t="inlineStr">
        <is>
          <t>The pathophysiology of bipolar disorder (BD) remains mostly unclear. Yet, a valid biomarker is necessary to improve upon the early detection of this serious disorder. Patients with manifest BD display reduced volumes of the hippocampal subfields and amygdala nuclei. In this pre-registered analysis, we used structural MRI (n = 271, 7 sites) to compare volumes of hippocampus, amygdala and their subfields/nuclei between help-seeking subjects divided into risk groups for BD as estimated by BPSS-P, BARS and EPIbipolar. We performed between-group comparisons using linear mixed effects models for all three risk assessment tools. Additionally, we aimed to differentiate the risk groups using a linear support vector machine. We found no significant volume differences between the risk groups for all limbic structures during the main analysis. However, the SVM could still classify subjects at risk according to BPSS-P criteria with a balanced accuracy of 66.90% (95% CI 59.2â€“74.6) for 10-fold cross-validation and 61.9% (95% CI 52.0â€“71.9) for leave-one-site-out. Structural alterations of the hippocampus and amygdala may not be as pronounced in young people at risk; nonetheless, machine learning can predict the estimated risk for BD above chance. This suggests that neural changes may not merely be a consequence of BD and may have prognostic clinical value. Â© 2023 Elsevier B.V., All rights reserved.</t>
        </is>
      </c>
      <c r="G156" s="23" t="inlineStr">
        <is>
          <t>Unimodal</t>
        </is>
      </c>
      <c r="H156" s="23" t="inlineStr">
        <is>
          <t>fMRI</t>
        </is>
      </c>
      <c r="I156" s="23" t="inlineStr">
        <is>
          <t>Neuroimaging</t>
        </is>
      </c>
      <c r="J156" s="23" t="inlineStr">
        <is>
          <t>Machine Learning: SVM.</t>
        </is>
      </c>
      <c r="K156" s="23" t="inlineStr">
        <is>
          <t>Traditional Machine Learning</t>
        </is>
      </c>
      <c r="L156" s="23" t="n"/>
      <c r="M156" s="23" t="n"/>
      <c r="N156" s="23" t="n"/>
      <c r="O156" s="23" t="n"/>
      <c r="P156" s="23" t="n"/>
      <c r="Q156" s="23" t="n"/>
      <c r="R156" s="23" t="n"/>
      <c r="S156" s="28" t="n">
        <v>0.669</v>
      </c>
      <c r="T156" s="28" t="n"/>
      <c r="U156" s="55" t="inlineStr">
        <is>
          <t>EXCLUDE</t>
        </is>
      </c>
      <c r="V156" s="23" t="inlineStr">
        <is>
          <t>Reasoning: Wrong Target Condition. The paper focuses on Bipolar Disorder risk prediction, not ADHD.</t>
        </is>
      </c>
      <c r="W156" s="23" t="inlineStr">
        <is>
          <t>Different Task from Diagnosis</t>
        </is>
      </c>
      <c r="X156" s="23" t="n"/>
      <c r="Y156" s="23" t="n"/>
      <c r="Z156" s="23" t="n"/>
      <c r="AA156" s="23" t="n"/>
      <c r="AB156" s="23" t="n"/>
      <c r="AC156" s="23" t="n"/>
    </row>
    <row r="157">
      <c r="A157" s="25" t="inlineStr">
        <is>
          <t>Early detection of paediatric and adolescent obsessiveâ€“compulsive, separation anxiety and attention deficit hyperactivity disorder using machine learning algorithms</t>
        </is>
      </c>
      <c r="B157" s="25" t="n">
        <v>2023</v>
      </c>
      <c r="C157" s="25" t="inlineStr">
        <is>
          <t>No</t>
        </is>
      </c>
      <c r="D157" s="25" t="inlineStr">
        <is>
          <t>No</t>
        </is>
      </c>
      <c r="E157" s="25" t="inlineStr">
        <is>
          <t>10.1007/s13755-023-00232-z</t>
        </is>
      </c>
      <c r="F157" s="25" t="inlineStr">
        <is>
          <t>Purpose: Mental health issues of young minds are at the threshold of all development and possibilities. Obsessiveâ€“compulsive disorder (OCD), separation anxiety disorder (SAD), and attention deficit hyperactivity disorder (ADHD) are three of the most common mental illness affecting children and adolescents. Several studies have been conducted on approaches for recognising OCD, SAD and ADHD, butÂ their accuracy is inadequate due to limited features and participants. Therefore, the purpose of this study is to investigate the approach using machine learning (ML) algorithms withÂ 1474Â features from Australia's nationally representative mental health survey of children and adolescents. Methods: Based on the internal cross-validation (CV) score of the Tree-based Pipeline Optimization Tool (TPOTClassifier), the dataset has been examined using three of the most optimal algorithms, including Random Forest (RF), Decision Tree (DT), and Gaussian NaÃ¯ve Bayes (GaussianNB). Results: GaussianNB performs well in classifying OCD with 91% accuracy, 76% precision, and 96% specificity as well as in detecting SAD with 79% accuracy, 62% precision, 91% specificity. RF outperformed all other methods in identifying ADHD with 91% accuracy, 94% precision, and 99% specificity. Conclusion: Using Streamlit and Python a web application was developed based on the findings of the analysis. The application will assist parents/guardians and school officials in detecting mental illnesses early in their children and adolescents using signs and symptoms to start the treatment at the earliest convenience. Â© 2023 Elsevier B.V., All rights reserved.</t>
        </is>
      </c>
      <c r="G157" s="25" t="inlineStr">
        <is>
          <t>Unimodal</t>
        </is>
      </c>
      <c r="H157" s="25" t="inlineStr">
        <is>
          <t>Survey Data (Parent-reported: Young Minds Matter survey)</t>
        </is>
      </c>
      <c r="I157" s="25" t="inlineStr">
        <is>
          <t>Clinical &amp; Demographics</t>
        </is>
      </c>
      <c r="J157" s="25" t="inlineStr">
        <is>
          <t>Machine Learning: Random Forest, Decision Tree, Gaussian NB.</t>
        </is>
      </c>
      <c r="K157" s="25" t="inlineStr">
        <is>
          <t>Traditional Machine Learning</t>
        </is>
      </c>
      <c r="L157" s="26" t="n">
        <v>1011</v>
      </c>
      <c r="M157" s="25" t="inlineStr">
        <is>
          <t>Young Minds Matter (YMM) dataset, Australia's nationally representative mental health survey.</t>
        </is>
      </c>
      <c r="N157" s="25" t="inlineStr">
        <is>
          <t>168 cases of ADHD and 843 cases of Non-ADHD (among the 1,011 selected cases)</t>
        </is>
      </c>
      <c r="O157" s="25" t="inlineStr">
        <is>
          <t>Final analysis focused on 1,011 individuals who had confirmed mental health status</t>
        </is>
      </c>
      <c r="P157" s="25" t="inlineStr">
        <is>
          <t>Tran/Test Split</t>
        </is>
      </c>
      <c r="Q157" s="25" t="inlineStr">
        <is>
          <t>70:30 training and testing split with 10-fold cross-validation (implied by TPOT usage</t>
        </is>
      </c>
      <c r="R157" s="25" t="inlineStr">
        <is>
          <t>Accuracy in earlier studies was often inadequate due to limited features and participant numbers.</t>
        </is>
      </c>
      <c r="S157" s="27" t="n">
        <v>0.91</v>
      </c>
      <c r="T157" s="27" t="inlineStr">
        <is>
          <t>The study identifies critical signs and symptoms to enable non-clinical individuals (parents/teachers) to initiate early treatment through a web-based application</t>
        </is>
      </c>
      <c r="U157" s="54" t="inlineStr">
        <is>
          <t>INCLUDE</t>
        </is>
      </c>
      <c r="V157" s="25" t="inlineStr">
        <is>
          <t>High Quality ML: Large sample size (N=1011 total, 168 ADHD). Validated classification of ADHD. Uses feature importance (XAI compliant).</t>
        </is>
      </c>
      <c r="W157" s="25" t="inlineStr">
        <is>
          <t>High Quality: Meets Wit the Selection Criteria</t>
        </is>
      </c>
      <c r="X157" s="25" t="inlineStr">
        <is>
          <t>INCLUDE</t>
        </is>
      </c>
      <c r="Y157" s="25" t="n"/>
      <c r="Z157" s="25" t="inlineStr">
        <is>
          <t>University of Southern Queensland, Toowoomba, Australia</t>
        </is>
      </c>
      <c r="AA157" s="25" t="n"/>
      <c r="AB157" s="25" t="inlineStr">
        <is>
          <t>Detailed</t>
        </is>
      </c>
      <c r="AC157" s="25" t="inlineStr">
        <is>
          <t>Ambiguous</t>
        </is>
      </c>
      <c r="AD157" t="inlineStr">
        <is>
          <t>Haque, UM; Kabir, E; Khanam, R</t>
        </is>
      </c>
      <c r="AE157" t="inlineStr">
        <is>
          <t>Not reported</t>
        </is>
      </c>
      <c r="AF157" t="inlineStr">
        <is>
          <t>Gold OA (Springer Health Information Science)</t>
        </is>
      </c>
      <c r="AG157" t="inlineStr">
        <is>
          <t>Not reported</t>
        </is>
      </c>
      <c r="AH157" t="inlineStr">
        <is>
          <t>Educational</t>
        </is>
      </c>
      <c r="AI157" t="inlineStr">
        <is>
          <t>See population details</t>
        </is>
      </c>
      <c r="AJ157" t="inlineStr">
        <is>
          <t>See population details</t>
        </is>
      </c>
      <c r="AK157" t="inlineStr">
        <is>
          <t>Not reported</t>
        </is>
      </c>
      <c r="AL157" t="inlineStr">
        <is>
          <t>Not reported</t>
        </is>
      </c>
      <c r="AM157" t="inlineStr">
        <is>
          <t>Not reported</t>
        </is>
      </c>
      <c r="AN157" t="inlineStr">
        <is>
          <t>All/Not specified</t>
        </is>
      </c>
      <c r="AO157" t="inlineStr">
        <is>
          <t>Anxiety</t>
        </is>
      </c>
      <c r="AP157" t="inlineStr">
        <is>
          <t>Not reported</t>
        </is>
      </c>
      <c r="AQ157" t="inlineStr">
        <is>
          <t>School Setting</t>
        </is>
      </c>
      <c r="AR157" t="inlineStr">
        <is>
          <t>School Setting</t>
        </is>
      </c>
      <c r="AS157" t="inlineStr">
        <is>
          <t>Machine Learning: Random Forest, Decision Tree, Gaussian NB.</t>
        </is>
      </c>
      <c r="AT157" t="inlineStr">
        <is>
          <t>See abstract</t>
        </is>
      </c>
      <c r="AU157" t="inlineStr">
        <is>
          <t>ICA</t>
        </is>
      </c>
      <c r="AV157" t="inlineStr">
        <is>
          <t>Not reported</t>
        </is>
      </c>
      <c r="AW157" t="inlineStr">
        <is>
          <t>10-fold CV</t>
        </is>
      </c>
      <c r="AX157" t="inlineStr">
        <is>
          <t>10</t>
        </is>
      </c>
      <c r="AY157" t="inlineStr">
        <is>
          <t>Not reported</t>
        </is>
      </c>
      <c r="AZ157" t="inlineStr">
        <is>
          <t>Not reported</t>
        </is>
      </c>
      <c r="BA157" t="inlineStr">
        <is>
          <t>Not reported</t>
        </is>
      </c>
      <c r="BB157" t="inlineStr">
        <is>
          <t>94.0</t>
        </is>
      </c>
      <c r="BC157" t="inlineStr">
        <is>
          <t>Not reported</t>
        </is>
      </c>
      <c r="BD157" t="inlineStr">
        <is>
          <t>99.0</t>
        </is>
      </c>
      <c r="BE157" t="inlineStr">
        <is>
          <t>Not reported</t>
        </is>
      </c>
      <c r="BF157" t="inlineStr">
        <is>
          <t>Not reported</t>
        </is>
      </c>
      <c r="BG157" t="inlineStr">
        <is>
          <t>Acc=94.0% (Cross-Validation)</t>
        </is>
      </c>
      <c r="BH157" t="inlineStr">
        <is>
          <t>Cross-Validation</t>
        </is>
      </c>
      <c r="BI157" t="inlineStr">
        <is>
          <t>None reported</t>
        </is>
      </c>
      <c r="BJ157" t="inlineStr">
        <is>
          <t>No</t>
        </is>
      </c>
      <c r="BK157" t="inlineStr">
        <is>
          <t>Not reported</t>
        </is>
      </c>
      <c r="BL157" t="inlineStr">
        <is>
          <t>Not reported</t>
        </is>
      </c>
      <c r="BM157" t="inlineStr">
        <is>
          <t>Adequate</t>
        </is>
      </c>
      <c r="BN157" t="inlineStr">
        <is>
          <t>None - Passes all criteria</t>
        </is>
      </c>
      <c r="BO157" t="inlineStr">
        <is>
          <t>N/A</t>
        </is>
      </c>
      <c r="BP157" t="inlineStr">
        <is>
          <t>None</t>
        </is>
      </c>
    </row>
    <row r="158">
      <c r="A158" s="23" t="inlineStr">
        <is>
          <t>Machine Learning-Based Aggression Detection in Children with ADHD Using Sensor-Based Physical Activity Monitoring</t>
        </is>
      </c>
      <c r="B158" s="23" t="n">
        <v>2023</v>
      </c>
      <c r="C158" s="23" t="inlineStr">
        <is>
          <t>No</t>
        </is>
      </c>
      <c r="D158" s="23" t="inlineStr">
        <is>
          <t>No</t>
        </is>
      </c>
      <c r="E158" s="23" t="inlineStr">
        <is>
          <t>10.3390/s23104949</t>
        </is>
      </c>
      <c r="F158" s="23" t="inlineStr">
        <is>
          <t>Aggression in children is highly prevalent and can have devastating consequences, yet there is currently no objective method to track its frequency in daily life. This study aims to investigate the use of wearable-sensor-derived physical activity data and machine learning to objectively identify physical-aggressive incidents in children. Participants (n = 39) aged 7 to 16 years, with and without ADHD, wore a waist-worn activity monitor (ActiGraph, GT3X+) for up to one week, three times over 12 months, while demographic, anthropometric, and clinical data were collected. Machine learning techniques, specifically random forest, were used to analyze patterns that identify physical-aggressive incident with 1-min time resolution. A total of 119 aggression episodes, lasting 7.3 Â± 13.1 min for a total of 872 1-min epochs including 132 physical aggression epochs, were collected. The model achieved high precision (80.2%), accuracy (82.0%), recall (85.0%), F1 score (82.4%), and area under the curve (89.3%) to distinguish physical aggression epochs. The sensor-derived feature of vector magnitude (faster triaxial acceleration) was the second contributing feature in the model, and significantly distinguished aggression and non-aggression epochs. If validated in larger samples, this model could provide a practical and efficient solution for remotely detecting and managing aggressive incidents in children. Â© 2023 Elsevier B.V., All rights reserved.</t>
        </is>
      </c>
      <c r="G158" s="23" t="inlineStr">
        <is>
          <t>Unimodal</t>
        </is>
      </c>
      <c r="H158" s="23" t="inlineStr">
        <is>
          <t>Wearables (ActiGraph)</t>
        </is>
      </c>
      <c r="I158" s="23" t="inlineStr">
        <is>
          <t>Behavioral &amp; Motor</t>
        </is>
      </c>
      <c r="J158" s="23" t="inlineStr">
        <is>
          <t>Machine Learning: Random Forest</t>
        </is>
      </c>
      <c r="K158" s="23" t="inlineStr">
        <is>
          <t>Traditional Machine Learning</t>
        </is>
      </c>
      <c r="L158" s="23" t="n"/>
      <c r="M158" s="23" t="n"/>
      <c r="N158" s="23" t="n"/>
      <c r="O158" s="23" t="n"/>
      <c r="P158" s="23" t="n"/>
      <c r="Q158" s="23" t="n"/>
      <c r="R158" s="23" t="n"/>
      <c r="S158" s="24" t="n">
        <v>0.82</v>
      </c>
      <c r="T158" s="24" t="n"/>
      <c r="U158" s="55" t="inlineStr">
        <is>
          <t>EXCLUDE</t>
        </is>
      </c>
      <c r="V158" s="23" t="inlineStr">
        <is>
          <t>Target Task. The model detects specific Aggression Episodes, not the clinical diagnosis of ADHD itself.</t>
        </is>
      </c>
      <c r="W158" s="23" t="inlineStr">
        <is>
          <t>Different Task from Diagnosis</t>
        </is>
      </c>
      <c r="X158" s="23" t="n"/>
      <c r="Y158" s="23" t="n"/>
      <c r="Z158" s="23" t="n"/>
      <c r="AA158" s="23" t="n"/>
      <c r="AB158" s="23" t="n"/>
      <c r="AC158" s="23" t="n"/>
    </row>
    <row r="159">
      <c r="A159" s="25" t="inlineStr">
        <is>
          <t>Machine learning-based classification of the movements of children with profound or severe intellectual or multiple disabilities using environment data features</t>
        </is>
      </c>
      <c r="B159" s="25" t="n">
        <v>2022</v>
      </c>
      <c r="C159" s="25" t="inlineStr">
        <is>
          <t>No</t>
        </is>
      </c>
      <c r="D159" s="25" t="inlineStr">
        <is>
          <t>No</t>
        </is>
      </c>
      <c r="E159" s="25" t="inlineStr">
        <is>
          <t>10.1371/journal.pone.0269472</t>
        </is>
      </c>
      <c r="F159" s="25" t="inlineStr">
        <is>
          <t>Communication interventions have broadened from dialogical meaning-making, assessment approaches, to remote-controlled interactive objects. Yet, interpretation of the mostly pre-or protosymbolic, distinctive, and idiosyncratic movements of children with intellectual disabilities (IDs) or profound intellectual and multiple disabilities (PIMD) using computer-based assistive technology (AT), machine learning (ML), and environment data (ED: location, weather indices and time) remain insufficiently unexplored. We introduce a novel behavior inference computer-based communication-aid AT system structured on machine learning (ML) framework to interpret the movements of children with PIMD/IDs using ED. To establish a stable system, our study aimed to train, cross-validate (10-fold), test and compare the classification accuracy performance of ML classifiers (eXtreme gradient boosting [XGB], support vector machine [SVM], random forest [RF], and neural network [NN]) on classifying the 676 movements to 2, 3, or 7 behavior outcome classes using our proposed dataset recalibration (adding ED to movement datasets) with or without Boruta feature selection (53 child characteristics and movements, and ED-related features). Natural-child-caregiver-dyadic interactions observed in 105 single-dyad video-recorded (30-hour) sessions targeted caregiver-interpreted facial, body, and limb movements of 20 8-to 16-year-old children with PIMD/IDs and simultaneously app-and-sensor-collected ED. Classification accuracy variances and the influences of and the interaction among recalibrated dataset, feature selection, classifiers, and classes on the pooled classification accuracy rates were evaluated using three-way ANOVA. Results revealed that Boruta and NN-trained dataset in class 2 and the non-Boruta SVM-trained dataset in class 3 had &gt;76% accuracy rates. Statistically significant effects indicating high classification rates (&gt;60%) were found among movement datasets: with ED, non-Boruta, class 3, SVM, RF, and NN. Similar trends (&gt;69%) were found in class 2, NN, Boruta-trained movement dataset with ED, and SVM and RF, and non-Boruta-trained movement dataset with ED in class 3. These results support our hypotheses Â© 2022 Elsevier B.V., All rights reserved.</t>
        </is>
      </c>
      <c r="G159" s="25" t="inlineStr">
        <is>
          <t>Multimodal</t>
        </is>
      </c>
      <c r="H159" s="25" t="inlineStr">
        <is>
          <t>Video (Body/Limb Movement) + Environment (Weather, Location)</t>
        </is>
      </c>
      <c r="I159" s="25" t="inlineStr">
        <is>
          <t>Behavioral &amp; Motor</t>
        </is>
      </c>
      <c r="J159" s="25" t="inlineStr">
        <is>
          <t>Machine Learning (XGB, SVM, RF, NN)</t>
        </is>
      </c>
      <c r="K159" s="25" t="inlineStr">
        <is>
          <t>Traditional Machine Learning</t>
        </is>
      </c>
      <c r="L159" s="25" t="n"/>
      <c r="M159" s="25" t="n"/>
      <c r="N159" s="25" t="n"/>
      <c r="O159" s="25" t="n"/>
      <c r="P159" s="25" t="n"/>
      <c r="Q159" s="25" t="n"/>
      <c r="R159" s="25" t="n"/>
      <c r="S159" s="27" t="n">
        <v>0.76</v>
      </c>
      <c r="T159" s="27" t="n"/>
      <c r="U159" s="55" t="inlineStr">
        <is>
          <t>EXCLUDE</t>
        </is>
      </c>
      <c r="V159" s="25" t="inlineStr">
        <is>
          <t>Insufficient Sample Size. N = 20. This is statistically too small for reliable Machine Learning classification and generalization, leading to high risk of overfitting despite cross-validation.</t>
        </is>
      </c>
      <c r="W159" s="25" t="inlineStr">
        <is>
          <t>Low Sample Size</t>
        </is>
      </c>
      <c r="X159" s="25" t="n"/>
      <c r="Y159" s="25" t="n"/>
      <c r="Z159" s="25" t="n"/>
      <c r="AA159" s="25" t="n"/>
      <c r="AB159" s="25" t="n"/>
      <c r="AC159" s="25" t="n"/>
    </row>
    <row r="160">
      <c r="A160" s="23" t="inlineStr">
        <is>
          <t>Finding Essential Parts of the Brain in rs-fMRI Can Improve ADHD Diagnosis Using Deep Learning</t>
        </is>
      </c>
      <c r="B160" s="23" t="n">
        <v>2023</v>
      </c>
      <c r="C160" s="23" t="inlineStr">
        <is>
          <t>No</t>
        </is>
      </c>
      <c r="D160" s="23" t="inlineStr">
        <is>
          <t>No</t>
        </is>
      </c>
      <c r="E160" s="23" t="inlineStr">
        <is>
          <t>10.1109/ACCESS.2023.3324670</t>
        </is>
      </c>
      <c r="F160" s="23" t="inlineStr">
        <is>
          <t>Although attention-deficit/hyperactivity disorder (ADHD) is a common psychiatric disorder, it is difficult to develop an accurate diagnostic method. Recently, studies to classify ADHD using resting-state functional magnetic resonance (rs-fMRI) imaging data have been conducted with the development of computing resources and machine learning techniques. Most of them use the entire brain's regions when training the models. As opposed to the common approach, we conducted a study to classify ADHD by selecting essential areas for using a deep learning model. The experiment used rs-fMRI data from the ADHD-200 global competition. To obtain an integrated result from the multiple sites, each region of the brain is evaluated using 'leave- one-site-out' cross-validation. As a result, when we only used 15 important regions of interest (ROIs) for training, 70.6% accuracy was obtained, significantly exceeding the existing results of 68.6% from all ROIs. Additionally, to explore the new structure based on SCCNN-RNN, we performed the same experiment with three modified models: (1) separate channel CNN - RNN with attention (ASCRNN), (2) separate channel dilate CNN - RNN with attention (ASDRNN), (3) separate channel CNN - slicing RNN with attention (ASSRNN). The ASSRNN model provides a high accuracy of 70.46% when trained with only 13 important ROIs. These results show that using deep learning to identify the crucial parts of the brain in diagnosing ADHD yields better results than using every area. Â© 2023 Elsevier B.V., All rights reserved.</t>
        </is>
      </c>
      <c r="G160" s="23" t="inlineStr">
        <is>
          <t>Unimodal</t>
        </is>
      </c>
      <c r="H160" s="23" t="inlineStr">
        <is>
          <t>rs-fMRI</t>
        </is>
      </c>
      <c r="I160" s="23" t="inlineStr">
        <is>
          <t>Neuroimaging</t>
        </is>
      </c>
      <c r="J160" s="23" t="inlineStr">
        <is>
          <t>Deep Learning: Separate Channel CNN-RNN (SCCNN-RNN) and variants (ASCRNN, ASDRNN, ASSRNN) with Attention mechanisms</t>
        </is>
      </c>
      <c r="K160" s="23" t="inlineStr">
        <is>
          <t>Deep Learning (Transformers &amp; Attention)</t>
        </is>
      </c>
      <c r="L160" s="23" t="n">
        <v>781</v>
      </c>
      <c r="M160" s="23" t="inlineStr">
        <is>
          <t>ADHD-200</t>
        </is>
      </c>
      <c r="N160" s="23" t="inlineStr">
        <is>
          <t>352 children with ADHD and 429 healthy controls (HC) from five sites (NYU, Peking, OHSU, KKI, and NI)</t>
        </is>
      </c>
      <c r="O160" s="23" t="inlineStr">
        <is>
          <t>Verified. The total sample size across combined sites was 781 subjects</t>
        </is>
      </c>
      <c r="P160" s="23" t="inlineStr">
        <is>
          <t>Leave-one-out cross-validation</t>
        </is>
      </c>
      <c r="Q160" s="23" t="inlineStr">
        <is>
          <t>Leave-one-site-out (LOSO) cross-validation</t>
        </is>
      </c>
      <c r="R160" s="23" t="inlineStr">
        <is>
          <t>Ranking individual ROIs is inherently difficult, and models using low-importance ROIs do not significantly aid diagnosis unless paired with high-rank regions</t>
        </is>
      </c>
      <c r="S160" s="28" t="n">
        <v>0.706</v>
      </c>
      <c r="T160" s="28" t="inlineStr">
        <is>
          <t>The study challenges the common approach of using the entire brain for training, proving that selecting a limited number of high-impact ROIs (like the Rectus R and Postcentral R) actually improves diagnostic performance</t>
        </is>
      </c>
      <c r="U160" s="54" t="inlineStr">
        <is>
          <t>INCLUDE</t>
        </is>
      </c>
      <c r="V160" s="23" t="inlineStr">
        <is>
          <t>Methodology: Uses sophisticated Deep Learning (CNN-RNN + Attention) for diagnosis.Data Quality: Uses the robust ADHD-200 dataset (N = 781), which provides a large, statistically significant sample size.Recency: Published in 2023.</t>
        </is>
      </c>
      <c r="W160" s="23" t="inlineStr">
        <is>
          <t>High Quality: Meets Wit the Selection Criteria</t>
        </is>
      </c>
      <c r="X160" s="23" t="inlineStr">
        <is>
          <t>INCLUDE</t>
        </is>
      </c>
      <c r="Y160" s="23" t="n"/>
      <c r="Z160" s="23" t="inlineStr">
        <is>
          <t>Hanyang University, Ansan, Republic of Korea</t>
        </is>
      </c>
      <c r="AA160" s="23" t="n"/>
      <c r="AB160" s="23" t="inlineStr">
        <is>
          <t>Detailed</t>
        </is>
      </c>
      <c r="AC160" s="23" t="inlineStr">
        <is>
          <t>No Leakage</t>
        </is>
      </c>
      <c r="AD160" t="inlineStr">
        <is>
          <t>Kim, B; Park, J; Kim, T; Kwon, Y</t>
        </is>
      </c>
      <c r="AE160" t="inlineStr">
        <is>
          <t>Not reported</t>
        </is>
      </c>
      <c r="AF160" t="inlineStr">
        <is>
          <t>Gold OA (IEEE Access)</t>
        </is>
      </c>
      <c r="AG160" t="inlineStr">
        <is>
          <t>Not reported</t>
        </is>
      </c>
      <c r="AH160" t="inlineStr">
        <is>
          <t>Not reported</t>
        </is>
      </c>
      <c r="AI160" t="inlineStr">
        <is>
          <t>See population details</t>
        </is>
      </c>
      <c r="AJ160" t="inlineStr">
        <is>
          <t>See population details</t>
        </is>
      </c>
      <c r="AK160" t="inlineStr">
        <is>
          <t>Not reported</t>
        </is>
      </c>
      <c r="AL160" t="inlineStr">
        <is>
          <t>Not reported</t>
        </is>
      </c>
      <c r="AM160" t="inlineStr">
        <is>
          <t>Not reported</t>
        </is>
      </c>
      <c r="AN160" t="inlineStr">
        <is>
          <t>All/Not specified</t>
        </is>
      </c>
      <c r="AO160" t="inlineStr">
        <is>
          <t>ASD</t>
        </is>
      </c>
      <c r="AP160" t="inlineStr">
        <is>
          <t>Not reported</t>
        </is>
      </c>
      <c r="AQ160" t="inlineStr">
        <is>
          <t>Public Dataset</t>
        </is>
      </c>
      <c r="AR160" t="inlineStr">
        <is>
          <t>ADHD-200 (Public Dataset)</t>
        </is>
      </c>
      <c r="AS160" t="inlineStr">
        <is>
          <t>Deep Learning: Separate Channel CNN-RNN (SCCNN-RNN) and variants (ASCRNN, ASDRNN, ASSRNN) with Attention mechanisms</t>
        </is>
      </c>
      <c r="AT160" t="inlineStr">
        <is>
          <t>ROI-based Features</t>
        </is>
      </c>
      <c r="AU160" t="inlineStr">
        <is>
          <t>ICA</t>
        </is>
      </c>
      <c r="AV160" t="inlineStr">
        <is>
          <t>Not reported</t>
        </is>
      </c>
      <c r="AW160" t="inlineStr">
        <is>
          <t>k-fold CV</t>
        </is>
      </c>
      <c r="AX160" t="inlineStr">
        <is>
          <t>Not reported</t>
        </is>
      </c>
      <c r="AY160" t="inlineStr">
        <is>
          <t>Not reported</t>
        </is>
      </c>
      <c r="AZ160" t="inlineStr">
        <is>
          <t>Not reported</t>
        </is>
      </c>
      <c r="BA160" t="inlineStr">
        <is>
          <t>Yes</t>
        </is>
      </c>
      <c r="BB160" t="inlineStr">
        <is>
          <t>70.6</t>
        </is>
      </c>
      <c r="BC160" t="inlineStr">
        <is>
          <t>Not reported</t>
        </is>
      </c>
      <c r="BD160" t="inlineStr">
        <is>
          <t>Not reported</t>
        </is>
      </c>
      <c r="BE160" t="inlineStr">
        <is>
          <t>Not reported</t>
        </is>
      </c>
      <c r="BF160" t="inlineStr">
        <is>
          <t>Not reported</t>
        </is>
      </c>
      <c r="BG160" t="inlineStr">
        <is>
          <t>Acc=70.6% (Cross-Validation)</t>
        </is>
      </c>
      <c r="BH160" t="inlineStr">
        <is>
          <t>Cross-Validation</t>
        </is>
      </c>
      <c r="BI160" t="inlineStr">
        <is>
          <t>Attention Mechanism</t>
        </is>
      </c>
      <c r="BJ160" t="inlineStr">
        <is>
          <t>Yes</t>
        </is>
      </c>
      <c r="BK160" t="inlineStr">
        <is>
          <t>Not reported</t>
        </is>
      </c>
      <c r="BL160" t="inlineStr">
        <is>
          <t>Not reported</t>
        </is>
      </c>
      <c r="BM160" t="inlineStr">
        <is>
          <t>Partial (1 metric only)</t>
        </is>
      </c>
      <c r="BN160" t="inlineStr">
        <is>
          <t>None - Passes all criteria</t>
        </is>
      </c>
      <c r="BO160" t="inlineStr">
        <is>
          <t>N/A</t>
        </is>
      </c>
      <c r="BP160" t="inlineStr">
        <is>
          <t>None</t>
        </is>
      </c>
    </row>
    <row r="161">
      <c r="A161" s="25" t="inlineStr">
        <is>
          <t>Machine-Learning prediction of comorbid substance use disorders in ADHD youth using Swedish registry data</t>
        </is>
      </c>
      <c r="B161" s="25" t="n">
        <v>2020</v>
      </c>
      <c r="C161" s="25" t="inlineStr">
        <is>
          <t>No</t>
        </is>
      </c>
      <c r="D161" s="25" t="inlineStr">
        <is>
          <t>No</t>
        </is>
      </c>
      <c r="E161" s="25" t="inlineStr">
        <is>
          <t>10.1111/jcpp.13226</t>
        </is>
      </c>
      <c r="F161" s="25"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is>
      </c>
      <c r="G161" s="25" t="inlineStr">
        <is>
          <t>Unimodal</t>
        </is>
      </c>
      <c r="H161" s="25" t="inlineStr">
        <is>
          <t>Registry Data (Demographics, Medical History)</t>
        </is>
      </c>
      <c r="I161" s="25" t="inlineStr">
        <is>
          <t>Clinical &amp; Demographics</t>
        </is>
      </c>
      <c r="J161" s="25" t="inlineStr">
        <is>
          <t>Random Forest (RF), LSTM (RNN)</t>
        </is>
      </c>
      <c r="K161" s="25" t="inlineStr">
        <is>
          <t>Deep Learning (Sequential/RNNs)</t>
        </is>
      </c>
      <c r="L161" s="25" t="n"/>
      <c r="M161" s="25" t="n"/>
      <c r="N161" s="25" t="n"/>
      <c r="O161" s="25" t="n"/>
      <c r="P161" s="25" t="n"/>
      <c r="Q161" s="25" t="n"/>
      <c r="R161" s="25" t="n"/>
      <c r="S161" s="27" t="n">
        <v>0.73</v>
      </c>
      <c r="T161" s="27" t="n"/>
      <c r="U161" s="55" t="inlineStr">
        <is>
          <t>EXCLUDE</t>
        </is>
      </c>
      <c r="V161" s="25" t="inlineStr">
        <is>
          <t>Wrong Prediction Target: This study predicts the risk of Substance Use Disorder in youth who already have ADHD. It does not diagnose ADHD.</t>
        </is>
      </c>
      <c r="W161" s="25" t="inlineStr">
        <is>
          <t>Different Task from Diagnosis</t>
        </is>
      </c>
      <c r="X161" s="25" t="n"/>
      <c r="Y161" s="25" t="n"/>
      <c r="Z161" s="25" t="n"/>
      <c r="AA161" s="25" t="n"/>
      <c r="AB161" s="25" t="n"/>
      <c r="AC161" s="25" t="n"/>
    </row>
    <row r="162">
      <c r="A162" s="23" t="inlineStr">
        <is>
          <t>Machine-Learning prediction of comorbid substance use disorders in ADHD youth using Swedish registry data</t>
        </is>
      </c>
      <c r="B162" s="23" t="n">
        <v>2020</v>
      </c>
      <c r="C162" s="23" t="inlineStr">
        <is>
          <t>No</t>
        </is>
      </c>
      <c r="D162" s="23" t="inlineStr">
        <is>
          <t>No</t>
        </is>
      </c>
      <c r="E162" s="23" t="inlineStr">
        <is>
          <t>10.1111/jcpp.13226</t>
        </is>
      </c>
      <c r="F162" s="23" t="inlineStr">
        <is>
          <t>Background: Children with attention-deficit/hyperactivity disorder (ADHD) have a high risk for substance use disorders (SUDs). Early identification of at-risk youth would help allocate scarce resources for prevention programs. Methods: Psychiatric and somatic diagnoses, family history of these disorders, measures of socioeconomic distress, and information about birth complications were obtained from the national registers in Sweden for 19,787 children with ADHD born between 1989 and 1993. We trained (a) a cross-sectional random forest (RF) model using data available by age 17 to predict SUD diagnosis between ages 18 and 19; and (b) a longitudinal recurrent neural network (RNN) model with the Long Short-Term Memory (LSTM) architecture to predict new diagnoses at each age. Results: The area under the receiver operating characteristic curve (AUC) was 0.73(95%CI 0.70â€“0.76) for the random forest model (RF). Removing prior diagnosis from the predictors, the RF model was still able to achieve significant AUCs when predicting all SUD diagnoses (0.69, 95%CI 0.66â€“0.72) or new diagnoses (0.67, 95%CI: 0.64, 0.71) during age 18â€“19. For the model predicting new diagnoses, model calibration was good with a low Brier score of 0.086. Longitudinal LSTM model was able to predict later SUD risks at as early as 2Â years age, 10Â years before the earliest diagnosis. The average AUC from longitudinal models predicting new diagnoses 1, 2, 5 and 10Â years in the future was 0.63. Conclusions: Population registry data can be used to predict at-risk comorbid SUDs in individuals with ADHD. Such predictions can be made many years prior to age of the onset, and their SUD risks can be monitored using longitudinal models over years during child development. Nevertheless, more work is needed to create prediction models based on electronic health records or linked population registers that are sufficiently accurate for use in the clinic. Â© 2020 Elsevier B.V., All rights reserved.</t>
        </is>
      </c>
      <c r="G162" s="23" t="inlineStr">
        <is>
          <t>Multimodal</t>
        </is>
      </c>
      <c r="H162" s="23" t="inlineStr">
        <is>
          <t>Registry Data (Medical, Crime, Family)</t>
        </is>
      </c>
      <c r="I162" s="23" t="inlineStr">
        <is>
          <t>Other</t>
        </is>
      </c>
      <c r="J162" s="23" t="inlineStr">
        <is>
          <t>Random Forest, LSTM (RNN)</t>
        </is>
      </c>
      <c r="K162" s="23" t="inlineStr">
        <is>
          <t>Deep Learning (Sequential/RNNs)</t>
        </is>
      </c>
      <c r="L162" s="23" t="n"/>
      <c r="M162" s="23" t="n"/>
      <c r="N162" s="23" t="n"/>
      <c r="O162" s="23" t="n"/>
      <c r="P162" s="23" t="n"/>
      <c r="Q162" s="23" t="n"/>
      <c r="R162" s="23" t="n"/>
      <c r="S162" s="24" t="n">
        <v>0.73</v>
      </c>
      <c r="T162" s="24" t="n"/>
      <c r="U162" s="55" t="inlineStr">
        <is>
          <t>EXCLUDE</t>
        </is>
      </c>
      <c r="V162" s="23" t="inlineStr">
        <is>
          <t>Target Mismatch. The study predicts Substance Use Disorder (SUD) within an existing ADHD cohort, not the diagnosis of ADHD itself. Fails Criteria #1.</t>
        </is>
      </c>
      <c r="W162" s="23" t="inlineStr">
        <is>
          <t>Different Task from Diagnosis</t>
        </is>
      </c>
      <c r="X162" s="23" t="n"/>
      <c r="Y162" s="23" t="n"/>
      <c r="Z162" s="23" t="n"/>
      <c r="AA162" s="23" t="n"/>
      <c r="AB162" s="23" t="n"/>
      <c r="AC162" s="23" t="n"/>
    </row>
    <row r="163">
      <c r="A163" s="25" t="inlineStr">
        <is>
          <t>Machine-Learning-Based Depression Detection Model from Electroencephalograph (EEG) Data Obtained by Consumer-Grade EEG Device</t>
        </is>
      </c>
      <c r="B163" s="25" t="n">
        <v>2024</v>
      </c>
      <c r="C163" s="25" t="inlineStr">
        <is>
          <t>No</t>
        </is>
      </c>
      <c r="D163" s="25" t="inlineStr">
        <is>
          <t>No</t>
        </is>
      </c>
      <c r="E163" s="25" t="inlineStr">
        <is>
          <t>10.3390/brainsci14111107</t>
        </is>
      </c>
      <c r="F163" s="25" t="inlineStr">
        <is>
          <t>Background/Objectives: There have been attempts to detect depression using medical-grade electroencephalograph (EEG) data based on a machine learning approach. EEG has garnered interest as a method for assessing brainwaves by attaching electrodes to the scalp to obtain electrical activity in the brain. Recently, machine learning has been applied to the EEG data to detect depression, with encouraging results. Specifically, studies using medical-grade EEG data have shown that depression can be accurately detected. However, there is a need to expand the range of applications by achieving a score with machine learning using simpler consumer-grade brain wave sensors. At present, a sufficient score has not been achieved.; Methods: To improve the score of depression detection, we quantified various EEG indices to train models such as power spectrum, asymmetry, complexity, and functional connectivity. In addition, feature selection was performed to ensure that the model learns only promising EEG indices for depression detection. The feature selection methods were Light Gradient Boosting Machine (LightGBM) feature importance, mutual information, ReliefF and ElasticNet coefficients. The selected EEG indices were learned by the LightGBM model, which is reported to be as accurate as the latest deep learning models. In cross-validation, the independence of test and training data was ensured to avoid excessively calculated score; Results: The results showed that the Macro F1 score was 91.59%, suggesting that a consumer-grade EEG can detect depression. In addition, analysis of the EEG indices selected by feature selection indicated that the Macro F1 score was about 80% for single EEG indices such as differential entropy in the frequency band Î² and functional connectivity in the left frontal region in the frequency band 1â€“128 Hz; Conclusions: Although the data were obtained from a consumer-grade EEG, the results suggest that these EEG indices are promising for detection depression. Â© 2024 Elsevier B.V., All rights reserved.</t>
        </is>
      </c>
      <c r="G163" s="25" t="inlineStr">
        <is>
          <t>Unimodal</t>
        </is>
      </c>
      <c r="H163" s="25" t="inlineStr">
        <is>
          <t>EEG</t>
        </is>
      </c>
      <c r="I163" s="25" t="inlineStr">
        <is>
          <t>Electrophysiological (Bio-Signals)</t>
        </is>
      </c>
      <c r="J163" s="25" t="inlineStr">
        <is>
          <t>Machine Learning: LightGBM.</t>
        </is>
      </c>
      <c r="K163" s="25" t="inlineStr">
        <is>
          <t>Ensemble Learning</t>
        </is>
      </c>
      <c r="L163" s="25" t="n"/>
      <c r="M163" s="25" t="n"/>
      <c r="N163" s="25" t="n"/>
      <c r="O163" s="25" t="n"/>
      <c r="P163" s="25" t="n"/>
      <c r="Q163" s="25" t="n"/>
      <c r="R163" s="25" t="n"/>
      <c r="S163" s="29" t="n">
        <v>0.9159</v>
      </c>
      <c r="T163" s="29" t="n"/>
      <c r="U163" s="55" t="inlineStr">
        <is>
          <t>EXCLUDE</t>
        </is>
      </c>
      <c r="V163" s="25" t="inlineStr">
        <is>
          <t>Wrong Disease: This paper focuses entirely on Depression, not ADHD.</t>
        </is>
      </c>
      <c r="W163" s="25" t="inlineStr">
        <is>
          <t>Different Task from Diagnosis</t>
        </is>
      </c>
      <c r="X163" s="25" t="n"/>
      <c r="Y163" s="25" t="n"/>
      <c r="Z163" s="25" t="n"/>
      <c r="AA163" s="25" t="n"/>
      <c r="AB163" s="25" t="n"/>
      <c r="AC163" s="25" t="n"/>
    </row>
    <row r="164">
      <c r="A164" s="23" t="inlineStr">
        <is>
          <t>Mapping neurodevelopmental diversity in executive function</t>
        </is>
      </c>
      <c r="B164" s="23" t="n">
        <v>2024</v>
      </c>
      <c r="C164" s="23" t="inlineStr">
        <is>
          <t>No</t>
        </is>
      </c>
      <c r="D164" s="23" t="inlineStr">
        <is>
          <t>No</t>
        </is>
      </c>
      <c r="E164" s="23" t="inlineStr">
        <is>
          <t>10.1016/j.cortex.2023.11.021</t>
        </is>
      </c>
      <c r="F164" s="23" t="inlineStr">
        <is>
          <t>Executive function, an umbrella term used to describe the goal-directed regulation of thoughts, actions, and emotions, is an important dimension implicated in neurodiversity and established malleable predictor of multiple adult outcomes. Neurodevelopmental differences have been linked to both executive function strengths and weaknesses, but evidence for associations between specific profiles of executive function and specific neurodevelopmental conditions is mixed. In this exploratory study, we adopt an unsupervised machine learning approach (self-organising maps), combined with k-means clustering to identify data-driven profiles of executive function in a transdiagnostic sample of 566 neurodivergent children aged 8â€“18 years old. We include measures designed to capture two distinct aspects of executive function: performance-based tasks designed to tap the state-like efficiency of cognitive skills under optimal conditions, and behaviour ratings suited to capturing the trait-like application of cognitive control in everyday contexts. Three profiles of executive function were identified: one had consistent difficulties across both types of assessments, while the other two had inconsistent profiles of predominantly rating- or predominantly task-based difficulties. Girls and children without a formal diagnosis were more likely to have an inconsistent profile of primarily task-based difficulties. Children with these different profiles had differences in academic achievement and mental health outcomes and could further be differentiated from a comparison group of children on both shared and profile-unique patterns of neural white matter organisation. Importantly, children's executive function profiles were not directly related to diagnostic categories or to dimensions of neurodiversity associated with specific diagnoses (e.g., hyperactivity, inattention, social communication). These findings support the idea that the two types of executive function assessments provide non-redundant information related to children's neurodevelopmental differences and that they should not be used interchangeably. The findings advance our understanding of executive function profiles and their relationship to behavioural outcomes and neural variation in neurodivergent populations. Â© 2024 Elsevier B.V., All rights reserved.</t>
        </is>
      </c>
      <c r="G164" s="23" t="inlineStr">
        <is>
          <t>Multimodal</t>
        </is>
      </c>
      <c r="H164" s="23" t="inlineStr">
        <is>
          <t>behavioral ratings, and Neuroimaging</t>
        </is>
      </c>
      <c r="I164" s="23" t="inlineStr">
        <is>
          <t>Neuroimaging</t>
        </is>
      </c>
      <c r="J164" s="23" t="inlineStr">
        <is>
          <t>Unsupervised Machine Learning: Self-Organizing Maps (SOM) and k-means clustering.</t>
        </is>
      </c>
      <c r="K164" s="23" t="inlineStr">
        <is>
          <t>Unsupervised / Clustering</t>
        </is>
      </c>
      <c r="L164" s="23" t="n"/>
      <c r="M164" s="23" t="n"/>
      <c r="N164" s="23" t="n"/>
      <c r="O164" s="23" t="n"/>
      <c r="P164" s="23" t="n"/>
      <c r="Q164" s="23" t="n"/>
      <c r="R164" s="23" t="n"/>
      <c r="S164" s="23" t="inlineStr">
        <is>
          <t>n.a</t>
        </is>
      </c>
      <c r="T164" s="23" t="n"/>
      <c r="U164" s="55" t="inlineStr">
        <is>
          <t>EXCLUDE</t>
        </is>
      </c>
      <c r="V164" s="23" t="inlineStr">
        <is>
          <t>This is an unsupervised clustering study aiming to map heterogeneity, not a supervised diagnostic classification study. It explicitly notes that the identified clusters do not align with diagnostic labels (ADHD/ASD), making it unsuitable for a "diagnostic classification" review.</t>
        </is>
      </c>
      <c r="W164" s="23" t="inlineStr">
        <is>
          <t>Unsupervised Learning</t>
        </is>
      </c>
      <c r="X164" s="23" t="n"/>
      <c r="Y164" s="23" t="n"/>
      <c r="Z164" s="23" t="n"/>
      <c r="AA164" s="23" t="n"/>
      <c r="AB164" s="23" t="n"/>
      <c r="AC164" s="23" t="n"/>
    </row>
    <row r="165">
      <c r="A165" s="25" t="inlineStr">
        <is>
          <t>Methylphenidate Differentially Affects Intrinsic Functional Connectivity of the Salience Network in Adult ADHD Treatment Responders and Non-Responders</t>
        </is>
      </c>
      <c r="B165" s="25" t="n">
        <v>2022</v>
      </c>
      <c r="C165" s="25" t="inlineStr">
        <is>
          <t>No</t>
        </is>
      </c>
      <c r="D165" s="25" t="inlineStr">
        <is>
          <t>No</t>
        </is>
      </c>
      <c r="E165" s="25" t="inlineStr">
        <is>
          <t>10.3390/biology11091320</t>
        </is>
      </c>
      <c r="F165" s="25" t="inlineStr">
        <is>
          <t>Positron emission tomography (PET) studies have shown involvement of the striatum when treating adult attention-deficit/hyperactivity disorder (ADHD) with methylphenidate (MPH). Results from resting-state functional magnetic resonance imaging (rs-fMRI) for the same issue were less unequivocal. Here, a new analytical framework was set up to investigate medication effects using seed-based rs-fMRI analysis to infer brain regions with alterations in intrinsic functional connectivity (IFC) corresponding with ADHD symptom reduction. In a within-subjects study design, 53 stimulant-naÃ¯ve adult ADHD patients were investigated before and after 6 weeks of MPH treatment, using two major clinical symptom scales and rs-fMRI. The same data were acquired in a sample of 50 age- and sex-matched healthy controls at baseline. A consensual atlas provided seeds for five predefined major resting-state networks. In order to avoid biasing of medication effects due to putative treatment failure, the entire ADHD sample was first categorized into treatment Responders (N = 36) and Non-Responders (N = 17) using machine learning-based classification with the clinical scales as primary data. Imaging data revealed medication effects only in Responders. In that group, IFC of bilateral putamen changed significantly with medication and approached almost normal levels of IFC. Present results align well with results from previous PET studies, with seed-based rs-fMRI as an entirely different neuroimaging method. Â© 2022 Elsevier B.V., All rights reserved.</t>
        </is>
      </c>
      <c r="G165" s="25" t="inlineStr">
        <is>
          <t>Unimodal</t>
        </is>
      </c>
      <c r="H165" s="25" t="inlineStr">
        <is>
          <t>Resting-state fMRI</t>
        </is>
      </c>
      <c r="I165" s="25" t="inlineStr">
        <is>
          <t>Neuroimaging</t>
        </is>
      </c>
      <c r="J165" s="25" t="inlineStr">
        <is>
          <t>Machine Learning: SVM/KNN</t>
        </is>
      </c>
      <c r="K165" s="25" t="inlineStr">
        <is>
          <t>Traditional Machine Learning</t>
        </is>
      </c>
      <c r="L165" s="25" t="n"/>
      <c r="M165" s="25" t="n"/>
      <c r="N165" s="25" t="n"/>
      <c r="O165" s="25" t="n"/>
      <c r="P165" s="25" t="n"/>
      <c r="Q165" s="25" t="n"/>
      <c r="R165" s="25" t="n"/>
      <c r="S165" s="25" t="inlineStr">
        <is>
          <t>(Classification of Responders)</t>
        </is>
      </c>
      <c r="T165" s="25" t="n"/>
      <c r="U165" s="55" t="inlineStr">
        <is>
          <t>EXCLUDE</t>
        </is>
      </c>
      <c r="V165" s="25" t="inlineStr">
        <is>
          <t>Wrong Task. The ML is used to classify Treatment Response (Responders vs. Non-Responders) to medication, not for the primary diagnosis of ADHD. Sample size (N=53) is borderline but the task mismatch is the primary exclusion reason.</t>
        </is>
      </c>
      <c r="W165" s="25" t="inlineStr">
        <is>
          <t>Different Task from Diagnosis</t>
        </is>
      </c>
      <c r="X165" s="25" t="n"/>
      <c r="Y165" s="25" t="n"/>
      <c r="Z165" s="25" t="n"/>
      <c r="AA165" s="25" t="n"/>
      <c r="AB165" s="25" t="n"/>
      <c r="AC165" s="25" t="n"/>
    </row>
    <row r="166">
      <c r="A166" s="23" t="inlineStr">
        <is>
          <t>MicroRNA expression classification for pediatric multiple sclerosis identification</t>
        </is>
      </c>
      <c r="B166" s="23" t="n">
        <v>2023</v>
      </c>
      <c r="C166" s="23" t="inlineStr">
        <is>
          <t>No</t>
        </is>
      </c>
      <c r="D166" s="23" t="inlineStr">
        <is>
          <t>No</t>
        </is>
      </c>
      <c r="E166" s="23" t="inlineStr">
        <is>
          <t>10.1007/s12652-021-03091-2</t>
        </is>
      </c>
      <c r="F166" s="23" t="inlineStr">
        <is>
          <t>MicroRNAs (miRNAs) are a set of short non-coding RNAs that play significant regulatory roles in cells. The study of miRNA data produced by Next-Generation Sequencing techniques can be of valid help for the analysis of multifactorial diseases, such as Multiple Sclerosis (MS). Although extensive studies have been conducted on young adults affected by MS, very little work has been done to investigate the pathogenic mechanisms in pediatric patients, and none from a machine learning perspective. In this work, we report the experimental results of a classification study aimed at evaluating the effectiveness of machine learning methods in automatically distinguishing pediatric MS from healthy children, based on their miRNA expression profiles. Additionally, since Attention Deficit Hyperactivity Disorder (ADHD) shares some cognitive impairments with pediatric MS, we also included patients affected by ADHD in our study. Encouraging results were obtained with an artificial neural network model based on a set of features automatically selected by feature selection algorithms. The results obtained show that models developed on automatically selected features overcome models based on a set of features selected by human experts. Developing an automatic predictive model can support clinicians in early MS diagnosis and provide new insights that can help find novel molecular pathways involved in MS disease. Â© 2024 Elsevier B.V., All rights reserved.</t>
        </is>
      </c>
      <c r="G166" s="23" t="inlineStr">
        <is>
          <t>Unimodal</t>
        </is>
      </c>
      <c r="H166" s="23" t="inlineStr">
        <is>
          <t>Genomic/Bio (miRNA expression from NGS)</t>
        </is>
      </c>
      <c r="I166" s="23" t="inlineStr">
        <is>
          <t>Other</t>
        </is>
      </c>
      <c r="J166" s="23" t="inlineStr">
        <is>
          <t>Deep Learning: MLP (Neural Network)</t>
        </is>
      </c>
      <c r="K166" s="23" t="inlineStr">
        <is>
          <t>Other / Unspecified</t>
        </is>
      </c>
      <c r="L166" s="23" t="n"/>
      <c r="M166" s="23" t="n"/>
      <c r="N166" s="23" t="n"/>
      <c r="O166" s="23" t="n"/>
      <c r="P166" s="23" t="n"/>
      <c r="Q166" s="23" t="n"/>
      <c r="R166" s="23" t="n"/>
      <c r="S166" s="28" t="n">
        <v>0.7271</v>
      </c>
      <c r="T166" s="28" t="n"/>
      <c r="U166" s="55" t="inlineStr">
        <is>
          <t>EXCLUDE</t>
        </is>
      </c>
      <c r="V166" s="23" t="inlineStr">
        <is>
          <t>The study focuses on Multiple Sclerosis (MS). The ADHD cohort is extremely small (N=8 for specific testing), insufficient for deep learning generalization.</t>
        </is>
      </c>
      <c r="W166" s="23" t="inlineStr">
        <is>
          <t>Different Task from Diagnosis</t>
        </is>
      </c>
      <c r="X166" s="23" t="n"/>
      <c r="Y166" s="23" t="n"/>
      <c r="Z166" s="23" t="n"/>
      <c r="AA166" s="23" t="n"/>
      <c r="AB166" s="23" t="n"/>
      <c r="AC166" s="23" t="n"/>
    </row>
    <row r="167">
      <c r="A167" s="25" t="inlineStr">
        <is>
          <t>MIRoBERTa: Mental Illness Text Classification With Transfer Learning on Subreddits</t>
        </is>
      </c>
      <c r="B167" s="25" t="n">
        <v>2024</v>
      </c>
      <c r="C167" s="25" t="inlineStr">
        <is>
          <t>No</t>
        </is>
      </c>
      <c r="D167" s="25" t="inlineStr">
        <is>
          <t>No</t>
        </is>
      </c>
      <c r="E167" s="25" t="inlineStr">
        <is>
          <t>10.1109/ACCESS.2024.3522465</t>
        </is>
      </c>
      <c r="F167" s="25" t="inlineStr">
        <is>
          <t>Social media has emerged as a critical resource for text classification, with Reddit prominent among these platforms. In addition to serving as a space for users to share thoughts openly, Reddit is a substantial repository for storing diverse expressions, encompassing discourse on mental health. This study employs the Reddit PullPush application programming interface to gather posts related to seven common mental illnesses: attention-deficit/hyperactivity disorder, anxiety, bipolar disorder, borderline personality disorder, depression, obsessive-compulsive disorder, and post-traumatic stress disorder. A robust collection of 54 161 submissions across 11 subreddits was collected, with the "none"class indicating the absence of mental illness. This study comparatively evaluated three traditional machine learning, two powerful bidirectional deep learning models, and four transformer models: bidirectional encoder representations from transformers (BERT), robustly optimized BERT pretraining approach (RoBERTa), BigBIRD, and long-document transformer (Longformer) on a multiclass text classification task. The BigBIRD and Longformer approaches outperformed standard transformers, BERT and RoBERTa, on the multiclass text classification task. BigBIRD achieved the highest accuracy and F1-score of 0.840, whereas the RoBERTa model had a slightly lower accuracy and F1-score of 0.834. We pretrain the RoBERTa-base and BERT-base-uncased model using a fill-mask task in the public mental illness corpus domain to improve language understanding before fine-tuning. This pretrained model, mental illness RoBERTa (MIRoBERTa), outperformed other models on the text classification task with an accuracy of 0.847 and F1-score of 0.847. Additionally, mental illness BERT (MIBERT) surpassed existing domain-specific pretrained models with an accuracy of 0.835 and an F1 score of 0.835. We also explore the effectiveness of ensemble techniques by combining the domain adaptation model with the original variant. Finally, we analyze word importance to identify the terms that most significantly contribute to the model classification decisions. Â© 2025 Elsevier B.V., All rights reserved.</t>
        </is>
      </c>
      <c r="G167" s="25" t="inlineStr">
        <is>
          <t>Unimodal</t>
        </is>
      </c>
      <c r="H167" s="25" t="inlineStr">
        <is>
          <t>Text</t>
        </is>
      </c>
      <c r="I167" s="25" t="inlineStr">
        <is>
          <t>Text &amp; Social Media</t>
        </is>
      </c>
      <c r="J167" s="25" t="inlineStr">
        <is>
          <t>Deep Learning (Transformers) - MIROBERTa</t>
        </is>
      </c>
      <c r="K167" s="25" t="inlineStr">
        <is>
          <t>Deep Learning (Transformers &amp; Attention)</t>
        </is>
      </c>
      <c r="L167" s="25" t="n"/>
      <c r="M167" s="25" t="n"/>
      <c r="N167" s="25" t="n"/>
      <c r="O167" s="25" t="n"/>
      <c r="P167" s="25" t="n"/>
      <c r="Q167" s="25" t="n"/>
      <c r="R167" s="25" t="n"/>
      <c r="S167" s="29" t="n">
        <v>0.847</v>
      </c>
      <c r="T167" s="29" t="n"/>
      <c r="U167" s="55" t="inlineStr">
        <is>
          <t>EXCLUDE</t>
        </is>
      </c>
      <c r="V167" s="25" t="inlineStr">
        <is>
          <t>While it uses Deep Learning, the task is Text Classification of social media posts, not Clinical Diagnosis of a patient. The model predicts the "subreddit label," not the medical condition of a human subject</t>
        </is>
      </c>
      <c r="W167" s="25" t="inlineStr">
        <is>
          <t>Text Classification</t>
        </is>
      </c>
      <c r="X167" s="25" t="n"/>
      <c r="Y167" s="25" t="n"/>
      <c r="Z167" s="25" t="n"/>
      <c r="AA167" s="25" t="n"/>
      <c r="AB167" s="25" t="n"/>
      <c r="AC167" s="25" t="n"/>
    </row>
    <row r="168">
      <c r="A168" s="23" t="inlineStr">
        <is>
          <t>Insight into ADHD diagnosis with deep learning on Actimetry: Quantitative interpretation of occlusion maps in age and gender subgroups</t>
        </is>
      </c>
      <c r="B168" s="23" t="n">
        <v>2023</v>
      </c>
      <c r="C168" s="23" t="inlineStr">
        <is>
          <t>No</t>
        </is>
      </c>
      <c r="D168" s="23" t="inlineStr">
        <is>
          <t>No</t>
        </is>
      </c>
      <c r="E168" s="23" t="inlineStr">
        <is>
          <t>10.1016/j.artmed.2023.102630</t>
        </is>
      </c>
      <c r="F168" s="23" t="inlineStr">
        <is>
          <t>Attention Deficit/Hyperactivity Disorder (ADHD) is a prevalent neurodevelopmental disorder in childhood that often persists into adulthood. Objectively diagnosing ADHD can be challenging due to the reliance on subjective questionnaires in clinical assessment. Fortunately, recent advancements in artificial intelligence (AI) have shown promise in providing objective diagnoses through the analysis of medical images or activity recordings. These AI-based techniques have demonstrated accurate ADHD diagnosis; however, the growing complexity of deep learning models has introduced a lack of interpretability. These models often function as black boxes, unable to offer meaningful insights into the data patterns that characterize ADHD. Objective: This paper proposes a methodology to interpret the output of an AI-based diagnosis system for combined ADHD in age and gender-stratified populations. Methods: Our system is based on the analysis of 24 hour-long activity records using Convolutional Neural Networks (CNNs) to classify spectrograms of activity windows. These windows are interpreted using occlusion maps to highlight the timeâ€“frequency patterns explaining ADHD activity. Results: Significant differences in the frequency patterns between ADHD and controls both in diurnal and nocturnal activity were found for all the populations. Temporal dispersion also presented differences in the male population. Conclusion: The proposed interpretation techniques for CNNs highlighted gender- and age-related differences between ADHD patients and controls. Leveraging these differences could potentially lead to improved diagnostic accuracy, especially if a larger and more balanced dataset is utilized. Significance: Our findings pave the way for the development of an AI-based diagnosis system for ADHD that offers interpretability, thereby providing valuable insights into the underlying etiology of the disease. Â© 2023 Elsevier B.V., All rights reserved.</t>
        </is>
      </c>
      <c r="G168" s="23" t="inlineStr">
        <is>
          <t>Unimodal</t>
        </is>
      </c>
      <c r="H168" s="23" t="inlineStr">
        <is>
          <t>Actimetry (Activity recordings)</t>
        </is>
      </c>
      <c r="I168" s="23" t="inlineStr">
        <is>
          <t>Other</t>
        </is>
      </c>
      <c r="J168" s="23" t="inlineStr">
        <is>
          <t>Deep Learning: CNN + XAI: Occlusion Maps</t>
        </is>
      </c>
      <c r="K168" s="23" t="inlineStr">
        <is>
          <t>Deep Learning (CNNs)</t>
        </is>
      </c>
      <c r="L168" s="23" t="n">
        <v>139</v>
      </c>
      <c r="M168" s="23" t="inlineStr">
        <is>
          <t>Clinical data collected from Centro de Salud Jardinillos and Complejo Asistencial Universitario de Palencia</t>
        </is>
      </c>
      <c r="N168" s="23" t="inlineStr">
        <is>
          <t>70 children with combined ADHD and 69 healthy controls (ages 6–15)</t>
        </is>
      </c>
      <c r="O168" s="23" t="inlineStr">
        <is>
          <t>Final sample confirmed as 139 children (70 cases, 69 controls)</t>
        </is>
      </c>
      <c r="P168" s="23" t="inlineStr">
        <is>
          <t>Fold Cross-Validation</t>
        </is>
      </c>
      <c r="Q168" s="23" t="inlineStr">
        <is>
          <t>10-fold cross-validation</t>
        </is>
      </c>
      <c r="R168" s="23" t="inlineStr">
        <is>
          <t>Small sample sizes in specific subgroups, particularly females and secondary school-aged children</t>
        </is>
      </c>
      <c r="S168" s="23" t="inlineStr">
        <is>
          <t>n.a</t>
        </is>
      </c>
      <c r="T168" s="23" t="inlineStr">
        <is>
          <t>This paper advances "explainable AI" by using occlusion maps and Gaussian Mixture Models to quantify gender and age-related differences in movement patterns, providing clinicians with visual tools to understand automated diagnosis</t>
        </is>
      </c>
      <c r="U168" s="54" t="inlineStr">
        <is>
          <t>INCLUDE</t>
        </is>
      </c>
      <c r="V168" s="23" t="inlineStr">
        <is>
          <t>XAI Focus: This paper is specifically about interpreting (XAI) a Deep Learning model for ADHD using Occlusion Maps. It breaks down diagnosis by age/gender. Very relevant for the "Explainable AI" section of your review. Sample size N=139.</t>
        </is>
      </c>
      <c r="W168" s="23" t="inlineStr">
        <is>
          <t>High Quality: Meets Wit the Selection Criteria</t>
        </is>
      </c>
      <c r="X168" s="23" t="inlineStr">
        <is>
          <t>INCLUDE</t>
        </is>
      </c>
      <c r="Y168" s="23" t="n"/>
      <c r="Z168" s="23" t="inlineStr">
        <is>
          <t>Valladolid and Palencia, Spain</t>
        </is>
      </c>
      <c r="AA168" s="23" t="n"/>
      <c r="AB168" s="23" t="inlineStr">
        <is>
          <t>Detailed</t>
        </is>
      </c>
      <c r="AC168" s="23" t="inlineStr">
        <is>
          <t>No Leakage</t>
        </is>
      </c>
      <c r="AD168" t="inlineStr">
        <is>
          <t>Amado-Caballero, P; Casaseca-de-la-Higuera, P; Alberola-López, S; Andrés-de-Llano, JM; López-Villalobos, JA; Alberola-López, C</t>
        </is>
      </c>
      <c r="AE168" t="inlineStr">
        <is>
          <t>Not reported</t>
        </is>
      </c>
      <c r="AF168" t="inlineStr">
        <is>
          <t>Hybrid OA (Elsevier Artif. Intel. Med - check)</t>
        </is>
      </c>
      <c r="AG168" t="inlineStr">
        <is>
          <t>Not reported</t>
        </is>
      </c>
      <c r="AH168" t="inlineStr">
        <is>
          <t>Clinical</t>
        </is>
      </c>
      <c r="AI168" t="inlineStr">
        <is>
          <t>See population details</t>
        </is>
      </c>
      <c r="AJ168" t="inlineStr">
        <is>
          <t>See population details</t>
        </is>
      </c>
      <c r="AK168" t="inlineStr">
        <is>
          <t>Not reported</t>
        </is>
      </c>
      <c r="AL168" t="inlineStr">
        <is>
          <t>Not reported</t>
        </is>
      </c>
      <c r="AM168" t="inlineStr">
        <is>
          <t>Not reported</t>
        </is>
      </c>
      <c r="AN168" t="inlineStr">
        <is>
          <t>Combined</t>
        </is>
      </c>
      <c r="AO168" t="inlineStr">
        <is>
          <t>Not reported</t>
        </is>
      </c>
      <c r="AP168" t="inlineStr">
        <is>
          <t>Not reported</t>
        </is>
      </c>
      <c r="AQ168" t="inlineStr">
        <is>
          <t>Clinical Setting</t>
        </is>
      </c>
      <c r="AR168" t="inlineStr">
        <is>
          <t>Clinical Sample</t>
        </is>
      </c>
      <c r="AS168" t="inlineStr">
        <is>
          <t>Deep Learning: CNN + XAI: Occlusion Maps</t>
        </is>
      </c>
      <c r="AT168" t="inlineStr">
        <is>
          <t>Questionnaire/Rating Scale Scores</t>
        </is>
      </c>
      <c r="AU168" t="inlineStr">
        <is>
          <t>ICA</t>
        </is>
      </c>
      <c r="AV168" t="inlineStr">
        <is>
          <t>Not reported</t>
        </is>
      </c>
      <c r="AW168" t="inlineStr">
        <is>
          <t>10-fold CV</t>
        </is>
      </c>
      <c r="AX168" t="inlineStr">
        <is>
          <t>10</t>
        </is>
      </c>
      <c r="AY168" t="inlineStr">
        <is>
          <t>Not reported</t>
        </is>
      </c>
      <c r="AZ168" t="inlineStr">
        <is>
          <t>Not reported</t>
        </is>
      </c>
      <c r="BA168" t="inlineStr">
        <is>
          <t>Not reported</t>
        </is>
      </c>
      <c r="BB168" t="inlineStr">
        <is>
          <t>Not reported</t>
        </is>
      </c>
      <c r="BC168" t="inlineStr">
        <is>
          <t>Not reported</t>
        </is>
      </c>
      <c r="BD168" t="inlineStr">
        <is>
          <t>Not reported</t>
        </is>
      </c>
      <c r="BE168" t="inlineStr">
        <is>
          <t>Not reported</t>
        </is>
      </c>
      <c r="BF168" t="inlineStr">
        <is>
          <t>Not reported</t>
        </is>
      </c>
      <c r="BG168" t="inlineStr">
        <is>
          <t>n.a (Cross-Validation)</t>
        </is>
      </c>
      <c r="BH168" t="inlineStr">
        <is>
          <t>Cross-Validation</t>
        </is>
      </c>
      <c r="BI168" t="inlineStr">
        <is>
          <t>Interpretability analysis</t>
        </is>
      </c>
      <c r="BJ168" t="inlineStr">
        <is>
          <t>Yes</t>
        </is>
      </c>
      <c r="BK168" t="inlineStr">
        <is>
          <t>Not reported</t>
        </is>
      </c>
      <c r="BL168" t="inlineStr">
        <is>
          <t>Balanced classes</t>
        </is>
      </c>
      <c r="BM168" t="inlineStr">
        <is>
          <t>Insufficient metrics reported</t>
        </is>
      </c>
      <c r="BN168" t="inlineStr">
        <is>
          <t>None - Passes all criteria</t>
        </is>
      </c>
      <c r="BO168" t="inlineStr">
        <is>
          <t>N/A</t>
        </is>
      </c>
      <c r="BP168" t="inlineStr">
        <is>
          <t>None</t>
        </is>
      </c>
    </row>
    <row r="169">
      <c r="A169" s="25" t="inlineStr">
        <is>
          <t>Multimodal Ensemble Deep Learning to Predict Disruptive Behavior Disorders in Children</t>
        </is>
      </c>
      <c r="B169" s="25" t="n">
        <v>2021</v>
      </c>
      <c r="C169" s="25" t="inlineStr">
        <is>
          <t>No</t>
        </is>
      </c>
      <c r="D169" s="25" t="inlineStr">
        <is>
          <t>No</t>
        </is>
      </c>
      <c r="E169" s="25" t="inlineStr">
        <is>
          <t>10.3389/fninf.2021.742807</t>
        </is>
      </c>
      <c r="F169" s="25" t="inlineStr">
        <is>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108â€“131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 Â© 2021 Elsevier B.V., All rights reserved.</t>
        </is>
      </c>
      <c r="G169" s="25" t="inlineStr">
        <is>
          <t>Multimodal</t>
        </is>
      </c>
      <c r="H169" s="25" t="inlineStr">
        <is>
          <t>MRI (dMRI, sMRI, rs-fMRI)</t>
        </is>
      </c>
      <c r="I169" s="25" t="inlineStr">
        <is>
          <t>Neuroimaging</t>
        </is>
      </c>
      <c r="J169" s="25" t="inlineStr">
        <is>
          <t>Deep Learning (3D CNN Ensemble)</t>
        </is>
      </c>
      <c r="K169" s="25" t="inlineStr">
        <is>
          <t>Deep Learning (CNNs)</t>
        </is>
      </c>
      <c r="L169" s="25" t="n"/>
      <c r="M169" s="25" t="n"/>
      <c r="N169" s="25" t="n"/>
      <c r="O169" s="25" t="n"/>
      <c r="P169" s="25" t="n"/>
      <c r="Q169" s="25" t="n"/>
      <c r="R169" s="25" t="n"/>
      <c r="S169" s="27" t="n">
        <v>0.72</v>
      </c>
      <c r="T169" s="27" t="n"/>
      <c r="U169" s="55" t="inlineStr">
        <is>
          <t>EXCLUDE</t>
        </is>
      </c>
      <c r="V169" s="25" t="inlineStr">
        <is>
          <t>Wrong Target Condition. The paper explicitly classifies "Disruptive Behavior Disorders" (ODD/CD), not ADHD. While comorbid, it is not an ADHD diagnostic tool.</t>
        </is>
      </c>
      <c r="W169" s="25" t="inlineStr">
        <is>
          <t>Different Task from Diagnosis</t>
        </is>
      </c>
      <c r="X169" s="25" t="n"/>
      <c r="Y169" s="25" t="n"/>
      <c r="Z169" s="25" t="n"/>
      <c r="AA169" s="25" t="n"/>
      <c r="AB169" s="25" t="n"/>
      <c r="AC169" s="25" t="n"/>
    </row>
    <row r="170">
      <c r="A170" s="23" t="inlineStr">
        <is>
          <t>Machine Learning-Based Prediction of Attention-Deficit/Hyperactivity Disorder and Sleep Problems with Wearable Data in Children</t>
        </is>
      </c>
      <c r="B170" s="23" t="n">
        <v>2023</v>
      </c>
      <c r="C170" s="23" t="inlineStr">
        <is>
          <t>No</t>
        </is>
      </c>
      <c r="D170" s="23" t="inlineStr">
        <is>
          <t>No</t>
        </is>
      </c>
      <c r="E170" s="23" t="inlineStr">
        <is>
          <t>10.1001/jamanetworkopen.2023.3502</t>
        </is>
      </c>
      <c r="F170" s="23"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12348 wearable data for ADHD and 39160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 Â© 2023 Elsevier B.V., All rights reserved.</t>
        </is>
      </c>
      <c r="G170" s="23" t="inlineStr">
        <is>
          <t>Unimodal</t>
        </is>
      </c>
      <c r="H170" s="23" t="inlineStr">
        <is>
          <t>Wearables (Fitbit: HR, Steps, Sleep)</t>
        </is>
      </c>
      <c r="I170" s="23" t="inlineStr">
        <is>
          <t>Behavioral &amp; Motor</t>
        </is>
      </c>
      <c r="J170" s="23" t="inlineStr">
        <is>
          <t>Machine Learning: LightGBM / XGBoost</t>
        </is>
      </c>
      <c r="K170" s="23" t="inlineStr">
        <is>
          <t>Ensemble Learning</t>
        </is>
      </c>
      <c r="L170" s="23" t="n">
        <v>1090</v>
      </c>
      <c r="M170" s="23" t="inlineStr">
        <is>
          <t>ABCD</t>
        </is>
      </c>
      <c r="N170" s="23" t="inlineStr">
        <is>
          <t>79 children with ADHD vs. 1011 controls; 68 with sleep problems vs. 3346 controls</t>
        </is>
      </c>
      <c r="O170" s="23" t="inlineStr">
        <is>
          <t>Verified. Total of 12,348 wearable data entries merged to identify the final problem populations.</t>
        </is>
      </c>
      <c r="P170" s="23" t="inlineStr">
        <is>
          <t>Tran/Test Split</t>
        </is>
      </c>
      <c r="Q170" s="23" t="inlineStr">
        <is>
          <t>70% training, 10% validation, and 20% hold-out test set using the hyperSMURF algorithm to handle class imbalance</t>
        </is>
      </c>
      <c r="R170" s="23" t="inlineStr">
        <is>
          <t>Performance is considered "reasonable" but requires additional follow-up studies to improve detection</t>
        </is>
      </c>
      <c r="S170" s="24" t="n">
        <v>0.79</v>
      </c>
      <c r="T170" s="24" t="inlineStr">
        <is>
          <t>The study highlights that circadian rhythm-based features from digital phenotypes (e.g., Fitbit data) can provide a scalable, real-world screening tool for mental health problems in children.</t>
        </is>
      </c>
      <c r="U170" s="54" t="inlineStr">
        <is>
          <t>INCLUDE</t>
        </is>
      </c>
      <c r="V170" s="23" t="inlineStr">
        <is>
          <t>Strong XAI. Uses SHAP values for feature importance. Large sample (N=1090) and uses physiological biomarkers from wearables. 8</t>
        </is>
      </c>
      <c r="W170" s="23" t="inlineStr">
        <is>
          <t>High Quality: Meets Wit the Selection Criteria</t>
        </is>
      </c>
      <c r="X170" s="23" t="inlineStr">
        <is>
          <t>INCLUDE</t>
        </is>
      </c>
      <c r="Y170" s="23" t="n"/>
      <c r="Z170" s="23" t="inlineStr">
        <is>
          <t>USA</t>
        </is>
      </c>
      <c r="AA170" s="23" t="n"/>
      <c r="AB170" s="23" t="inlineStr">
        <is>
          <t>Detailed</t>
        </is>
      </c>
      <c r="AC170" s="23" t="inlineStr">
        <is>
          <t>No Leakage</t>
        </is>
      </c>
      <c r="AD170" t="inlineStr">
        <is>
          <t>Kim, WP; Kim, HJ; Pack, SP; Lim, JH; Cho, CH; Lee, HJ</t>
        </is>
      </c>
      <c r="AE170" t="inlineStr">
        <is>
          <t>Not reported</t>
        </is>
      </c>
      <c r="AF170" t="inlineStr">
        <is>
          <t>Gold OA (JAMA Network Open)</t>
        </is>
      </c>
      <c r="AG170" t="inlineStr">
        <is>
          <t>Not reported</t>
        </is>
      </c>
      <c r="AH170" t="inlineStr">
        <is>
          <t>Clinical</t>
        </is>
      </c>
      <c r="AI170" t="inlineStr">
        <is>
          <t>See population details</t>
        </is>
      </c>
      <c r="AJ170" t="n">
        <v>1011</v>
      </c>
      <c r="AK170" t="inlineStr">
        <is>
          <t>Not reported</t>
        </is>
      </c>
      <c r="AL170" t="inlineStr">
        <is>
          <t>Not reported</t>
        </is>
      </c>
      <c r="AM170" t="inlineStr">
        <is>
          <t>Not reported</t>
        </is>
      </c>
      <c r="AN170" t="inlineStr">
        <is>
          <t>All/Not specified</t>
        </is>
      </c>
      <c r="AO170" t="inlineStr">
        <is>
          <t>Not reported</t>
        </is>
      </c>
      <c r="AP170" t="inlineStr">
        <is>
          <t>Not reported</t>
        </is>
      </c>
      <c r="AQ170" t="inlineStr">
        <is>
          <t>Not specified</t>
        </is>
      </c>
      <c r="AR170" t="inlineStr">
        <is>
          <t>ABCD Study</t>
        </is>
      </c>
      <c r="AS170" t="inlineStr">
        <is>
          <t>Machine Learning: LightGBM / XGBoost</t>
        </is>
      </c>
      <c r="AT170" t="inlineStr">
        <is>
          <t>See abstract</t>
        </is>
      </c>
      <c r="AU170" t="inlineStr">
        <is>
          <t>ICA</t>
        </is>
      </c>
      <c r="AV170" t="inlineStr">
        <is>
          <t>Not reported</t>
        </is>
      </c>
      <c r="AW170" t="inlineStr">
        <is>
          <t>70% training, 10% validation, and 20% hold-out test set using the hyperSMURF algorithm to handle class imbalance</t>
        </is>
      </c>
      <c r="AX170" t="inlineStr">
        <is>
          <t>Not reported</t>
        </is>
      </c>
      <c r="AY170" t="inlineStr">
        <is>
          <t>70/30</t>
        </is>
      </c>
      <c r="AZ170" t="inlineStr">
        <is>
          <t>Yes</t>
        </is>
      </c>
      <c r="BA170" t="inlineStr">
        <is>
          <t>Not reported</t>
        </is>
      </c>
      <c r="BB170" t="inlineStr">
        <is>
          <t>Not reported</t>
        </is>
      </c>
      <c r="BC170" t="inlineStr">
        <is>
          <t>Not reported</t>
        </is>
      </c>
      <c r="BD170" t="inlineStr">
        <is>
          <t>Not reported</t>
        </is>
      </c>
      <c r="BE170" t="inlineStr">
        <is>
          <t>Not reported</t>
        </is>
      </c>
      <c r="BF170" t="inlineStr">
        <is>
          <t>Not reported</t>
        </is>
      </c>
      <c r="BG170" t="inlineStr">
        <is>
          <t>0.79 (Internal Hold-out Test Set)</t>
        </is>
      </c>
      <c r="BH170" t="inlineStr">
        <is>
          <t>Internal Hold-out Test Set</t>
        </is>
      </c>
      <c r="BI170" t="inlineStr">
        <is>
          <t>SHAP</t>
        </is>
      </c>
      <c r="BJ170" t="inlineStr">
        <is>
          <t>Yes</t>
        </is>
      </c>
      <c r="BK170" t="inlineStr">
        <is>
          <t>Not reported</t>
        </is>
      </c>
      <c r="BL170" t="inlineStr">
        <is>
          <t>Not reported</t>
        </is>
      </c>
      <c r="BM170" t="inlineStr">
        <is>
          <t>Insufficient metrics reported</t>
        </is>
      </c>
      <c r="BN170" t="inlineStr">
        <is>
          <t>None - Passes all criteria</t>
        </is>
      </c>
      <c r="BO170" t="inlineStr">
        <is>
          <t>N/A</t>
        </is>
      </c>
      <c r="BP170" t="inlineStr">
        <is>
          <t>None</t>
        </is>
      </c>
    </row>
    <row r="171">
      <c r="A171" s="25" t="inlineStr">
        <is>
          <t>Neuro Intel: A System for Clinical Diagnosis of Attention Deficit Hyperactivity Disorder (ADHD) Using Artificial Intelligence</t>
        </is>
      </c>
      <c r="B171" s="25" t="n">
        <v>2023</v>
      </c>
      <c r="C171" s="25" t="inlineStr">
        <is>
          <t>No</t>
        </is>
      </c>
      <c r="D171" s="25" t="inlineStr">
        <is>
          <t>No</t>
        </is>
      </c>
      <c r="E171" s="25" t="inlineStr">
        <is>
          <t>10.1109/ISCC58397.2023.10218313</t>
        </is>
      </c>
      <c r="F171" s="25" t="inlineStr">
        <is>
          <t>Attention-Deficit Hyperactivity Disorder (ADHD) is a mental condition characterised by a pattern of inattention, hyperactivity, and/or impulsivity that causes significant impairment across various domains. Delayed diagnosis and treatment for ADHD can be harmful to people, leading to broader mental health conditions. This paper presents a fully functional system for diagnosing ADHD using an Artificial Intelligence (AI) system called Neuro Intel. Positive results from our research has led to the development of Neuro Intel, which incorporates both expert clinician knowledge and historical clinical data using Machine Learning to assist clinicians in the diagnosis of ADHD in adults. Â© 2023 Elsevier B.V., All rights reserved.</t>
        </is>
      </c>
      <c r="G171" s="25" t="inlineStr">
        <is>
          <t>Multimodal</t>
        </is>
      </c>
      <c r="H171" s="25" t="inlineStr">
        <is>
          <t>Clinical Questionnaire Data</t>
        </is>
      </c>
      <c r="I171" s="25" t="inlineStr">
        <is>
          <t>Clinical &amp; Demographics</t>
        </is>
      </c>
      <c r="J171" s="25" t="inlineStr">
        <is>
          <t>Hybrid AI: Combines a Machine Learning Model (Decision Tree) with a Knowledge-Based System (Expert Rules)</t>
        </is>
      </c>
      <c r="K171" s="25" t="inlineStr">
        <is>
          <t>Deep Learning (Graph &amp; Hybrid)</t>
        </is>
      </c>
      <c r="L171" s="25" t="n"/>
      <c r="M171" s="25" t="n"/>
      <c r="N171" s="25" t="n"/>
      <c r="O171" s="25" t="n"/>
      <c r="P171" s="25" t="n"/>
      <c r="Q171" s="25" t="n"/>
      <c r="R171" s="25" t="n"/>
      <c r="S171" s="27" t="n">
        <v>0.92</v>
      </c>
      <c r="T171" s="27" t="n"/>
      <c r="U171" s="55" t="inlineStr">
        <is>
          <t>EXCLUDE</t>
        </is>
      </c>
      <c r="V171" s="25" t="inlineStr">
        <is>
          <t>Factor 3 (Methodology): This is primarily a System Description paper describing a web tool ("Neuro Intel"), rather than a primary research paper presenting new experimental results or new model architectures. It relies on models trained/validated in a previous 2021 study.</t>
        </is>
      </c>
      <c r="W171" s="25" t="inlineStr">
        <is>
          <t>Different Task from Diagnosis</t>
        </is>
      </c>
      <c r="X171" s="25" t="n"/>
      <c r="Y171" s="25" t="n"/>
      <c r="Z171" s="25" t="n"/>
      <c r="AA171" s="25" t="n"/>
      <c r="AB171" s="25" t="n"/>
      <c r="AC171" s="25" t="n"/>
    </row>
    <row r="172">
      <c r="A172" s="23" t="inlineStr">
        <is>
          <t>Neuroimaging-based deep learning in autism spectrum disorder and attention-deficit/hyperactivity disorder</t>
        </is>
      </c>
      <c r="B172" s="23" t="n">
        <v>2020</v>
      </c>
      <c r="C172" s="23" t="inlineStr">
        <is>
          <t>No</t>
        </is>
      </c>
      <c r="D172" s="23" t="inlineStr">
        <is>
          <t>No</t>
        </is>
      </c>
      <c r="E172" s="23" t="inlineStr">
        <is>
          <t>10.5765/jkacap.200021</t>
        </is>
      </c>
      <c r="F172" s="23" t="inlineStr">
        <is>
          <t>Deep learning (DL) is a kind of machine learning technique that uses artificial intelligence to identify the characteristics of given data and efficiently analyze large amounts of information to perform tasks such as classification and prediction. In the field of neuroimaging of neurodevelopmental disorders, various biomarkers for diagnosis, classification, prognosis prediction, and treatment response prediction have been examined; however, they have not been efficiently combined to produce meaningful results. DL can be applied to overcome these limitations and produce clinically helpful results. Here, we review studies that combine neurodevelopmental disorder neuroimag-ing and DL techniques to explore the strengths, limitations, and future directions of this research area. Â© 2020 Elsevier B.V., All rights reserved.</t>
        </is>
      </c>
      <c r="G172" s="23" t="inlineStr">
        <is>
          <t>Review</t>
        </is>
      </c>
      <c r="H172" s="23" t="inlineStr">
        <is>
          <t>n.a</t>
        </is>
      </c>
      <c r="I172" s="23" t="inlineStr">
        <is>
          <t>Other</t>
        </is>
      </c>
      <c r="J172" s="23" t="inlineStr">
        <is>
          <t>n.a</t>
        </is>
      </c>
      <c r="K172" s="23" t="inlineStr">
        <is>
          <t>Other / Unspecified</t>
        </is>
      </c>
      <c r="L172" s="23" t="n"/>
      <c r="M172" s="23" t="n"/>
      <c r="N172" s="23" t="n"/>
      <c r="O172" s="23" t="n"/>
      <c r="P172" s="23" t="n"/>
      <c r="Q172" s="23" t="n"/>
      <c r="R172" s="23" t="n"/>
      <c r="S172" s="23" t="inlineStr">
        <is>
          <t>n.a</t>
        </is>
      </c>
      <c r="T172" s="23" t="n"/>
      <c r="U172" s="55" t="inlineStr">
        <is>
          <t>EXCLUDE</t>
        </is>
      </c>
      <c r="V172" s="23" t="inlineStr">
        <is>
          <t>Review</t>
        </is>
      </c>
      <c r="W172" s="23" t="inlineStr">
        <is>
          <t>Review</t>
        </is>
      </c>
      <c r="X172" s="23" t="n"/>
      <c r="Y172" s="23" t="n"/>
      <c r="Z172" s="23" t="n"/>
      <c r="AA172" s="23" t="n"/>
      <c r="AB172" s="23" t="n"/>
      <c r="AC172" s="23" t="n"/>
    </row>
    <row r="173" ht="246.5" customHeight="1">
      <c r="A173" s="25" t="inlineStr">
        <is>
          <t>Optimal Channels and Features Selection Based ADHD Detection From EEG Signal Using Statistical and Machine Learning Techniques</t>
        </is>
      </c>
      <c r="B173" s="25" t="n">
        <v>2023</v>
      </c>
      <c r="C173" s="25" t="inlineStr">
        <is>
          <t>No</t>
        </is>
      </c>
      <c r="D173" s="25" t="inlineStr">
        <is>
          <t>No</t>
        </is>
      </c>
      <c r="E173" s="25" t="inlineStr">
        <is>
          <t>10.1109/ACCESS.2023.3264266</t>
        </is>
      </c>
      <c r="F173" s="25" t="inlineStr">
        <is>
          <t>Attention deficit hyperactivity disorder (ADHD) is one of the major psychiatric and neurodevelopment disorders worldwide. Electroencephalography (EEG) signal-based approach is very important for the early detection and classification of children with ADHD. However, diagnosing children with ADHD using full EEG channels with all features may lead to computational complexity and overfitting problems. To solve these problems, machine learning (ML)-based ADHD detection was designed by identifying optimal channels and its significant features. In this work, support vector machine and t-test based, two separate approaches were devised to select optimal channels individually and then proposed a hybrid channel selection approach by combining these two channel selection methods in order to select the optimal channels. After that, LASSO logistic regression-based model was used to select the important features from the selected channels. Finally, six ML-based classifiers, like Gaussian process classification (GPC), random forest, k-nearest neighbors, multilayer perceptron, decision tree, and logistic regression were applied for the detection of children with ADHD and evaluated their performances using accuracy and area under the curve (AUC). This study utilized a total of one hundred twenty-one children, with sixty-one children with ADHD, aged 7-12 years, and had nineteen channels. Ten different channels were selected by SVM based and an independent t-test-based approach separately and six overlapping channels were identified from both channel selection methods. Then, we selected twenty-eight features from selected six channels using LASSO. Using only six channels and twenty-eight features, GP-based classifier achieved an accuracy rate of 97.53% and AUC of 0.999. This is an improvement of 3% over previously developed techniques published in the literature. This study illustrated that LASSO with GP-based system performed outstanding performance in distinguishing children with ADHD from healthy children. This proposed system will be helpful to doctors and physicians in order to detect children with ADHD at an early stage and take the necessary steps for the patients to access appropriate healthcare services, receive effective treatment, and be more conscious of maintaining their lives. Â© 2023 Elsevier B.V., All rights reserved.</t>
        </is>
      </c>
      <c r="G173" s="25" t="inlineStr">
        <is>
          <t>Unimodal</t>
        </is>
      </c>
      <c r="H173" s="25" t="inlineStr">
        <is>
          <t>EEG</t>
        </is>
      </c>
      <c r="I173" s="25" t="inlineStr">
        <is>
          <t>Electrophysiological (Bio-Signals)</t>
        </is>
      </c>
      <c r="J173" s="25" t="inlineStr">
        <is>
          <t>Machine Learning: Gaussian Process Classifier (GPC), Random Forest, KNN, MLP, Decision Tree, Logistic Regression.</t>
        </is>
      </c>
      <c r="K173" s="25" t="inlineStr">
        <is>
          <t>Traditional Machine Learning</t>
        </is>
      </c>
      <c r="L173" s="25" t="n">
        <v>121</v>
      </c>
      <c r="M173" s="25" t="inlineStr">
        <is>
          <t>IEEE Dataport</t>
        </is>
      </c>
      <c r="N173" s="25" t="inlineStr">
        <is>
          <t>61 children with ADHD and 60 healthy children, aged 7–12 years</t>
        </is>
      </c>
      <c r="O173" s="25" t="inlineStr">
        <is>
          <t>Verified. The study utilized data from 121 children (61 ADHD and 60 healthy) throughout the analysis.</t>
        </is>
      </c>
      <c r="P173" s="25" t="inlineStr">
        <is>
          <t>Fold Cross-Validation</t>
        </is>
      </c>
      <c r="Q173" s="25" t="inlineStr">
        <is>
          <t>5-fold cross-validation</t>
        </is>
      </c>
      <c r="R173" s="25" t="inlineStr">
        <is>
          <t>The study notes that while effective, manual feature extraction is a critical part and performance can decline if features are not selected properly</t>
        </is>
      </c>
      <c r="S173" s="29" t="n">
        <v>0.9752999999999999</v>
      </c>
      <c r="T173" s="29" t="inlineStr">
        <is>
          <t>The paper focuses on reducing computational complexity and overfitting by identifying a hybrid set of "optimal channels" (Fz, F8, F3, C4, C3, and F7) and significant features (28 identified via LASSO), moving toward more efficient automated diagnostic tools.</t>
        </is>
      </c>
      <c r="U173" s="54" t="inlineStr">
        <is>
          <t>INCLUDE</t>
        </is>
      </c>
      <c r="V173" s="32" t="inlineStr">
        <is>
          <t>Methodology: Strong use of ML and Feature Selection (optimization).
Data Quality: Good sample size of 121 children (61 ADHD, 60 Healthy), perfectly balanced.</t>
        </is>
      </c>
      <c r="W173" s="25" t="inlineStr">
        <is>
          <t>High Quality: Meets Wit the Selection Criteria</t>
        </is>
      </c>
      <c r="X173" s="25" t="inlineStr">
        <is>
          <t>INCLUDE</t>
        </is>
      </c>
      <c r="Y173" s="25" t="n"/>
      <c r="Z173" s="25" t="inlineStr">
        <is>
          <t>Rajshahi, Bangladesh (Rajshahi University of Engineering and Technology)</t>
        </is>
      </c>
      <c r="AA173" s="25" t="n"/>
      <c r="AB173" s="25" t="inlineStr">
        <is>
          <t>Detailed</t>
        </is>
      </c>
      <c r="AC173" s="25" t="inlineStr">
        <is>
          <t>Leakage</t>
        </is>
      </c>
      <c r="AD173" t="inlineStr">
        <is>
          <t>Maniruzzaman, M; Hasan, MA; Asai, N; Shin, J</t>
        </is>
      </c>
      <c r="AE173" t="inlineStr">
        <is>
          <t>Not reported</t>
        </is>
      </c>
      <c r="AF173" t="inlineStr">
        <is>
          <t>Gold OA (IEEE Access)</t>
        </is>
      </c>
      <c r="AG173" t="inlineStr">
        <is>
          <t>Not reported</t>
        </is>
      </c>
      <c r="AH173" t="inlineStr">
        <is>
          <t>Clinical</t>
        </is>
      </c>
      <c r="AI173" t="inlineStr">
        <is>
          <t>See population details</t>
        </is>
      </c>
      <c r="AJ173" t="inlineStr">
        <is>
          <t>See population details</t>
        </is>
      </c>
      <c r="AK173" t="inlineStr">
        <is>
          <t>7–12</t>
        </is>
      </c>
      <c r="AL173" t="inlineStr">
        <is>
          <t>Not reported</t>
        </is>
      </c>
      <c r="AM173" t="inlineStr">
        <is>
          <t>Not reported</t>
        </is>
      </c>
      <c r="AN173" t="inlineStr">
        <is>
          <t>All/Not specified</t>
        </is>
      </c>
      <c r="AO173" t="inlineStr">
        <is>
          <t>Not reported</t>
        </is>
      </c>
      <c r="AP173" t="inlineStr">
        <is>
          <t>Not reported</t>
        </is>
      </c>
      <c r="AQ173" t="inlineStr">
        <is>
          <t>Not specified</t>
        </is>
      </c>
      <c r="AR173" t="inlineStr">
        <is>
          <t>IEEE Dataport</t>
        </is>
      </c>
      <c r="AS173" t="inlineStr">
        <is>
          <t>Machine Learning: Gaussian Process Classifier (GPC), Random Forest, KNN, MLP, Decision Tree, Logistic Regression.</t>
        </is>
      </c>
      <c r="AT173" t="inlineStr">
        <is>
          <t>Graph Features</t>
        </is>
      </c>
      <c r="AU173" t="inlineStr">
        <is>
          <t>ICA</t>
        </is>
      </c>
      <c r="AV173" t="inlineStr">
        <is>
          <t>Not reported</t>
        </is>
      </c>
      <c r="AW173" t="inlineStr">
        <is>
          <t>5-fold CV</t>
        </is>
      </c>
      <c r="AX173" t="inlineStr">
        <is>
          <t>5</t>
        </is>
      </c>
      <c r="AY173" t="inlineStr">
        <is>
          <t>Not reported</t>
        </is>
      </c>
      <c r="AZ173" t="inlineStr">
        <is>
          <t>Yes</t>
        </is>
      </c>
      <c r="BA173" t="inlineStr">
        <is>
          <t>Not reported</t>
        </is>
      </c>
      <c r="BB173" t="inlineStr">
        <is>
          <t>97.53</t>
        </is>
      </c>
      <c r="BC173" t="inlineStr">
        <is>
          <t>Not reported</t>
        </is>
      </c>
      <c r="BD173" t="inlineStr">
        <is>
          <t>Not reported</t>
        </is>
      </c>
      <c r="BE173" t="inlineStr">
        <is>
          <t>Not reported</t>
        </is>
      </c>
      <c r="BF173" t="inlineStr">
        <is>
          <t>0.999</t>
        </is>
      </c>
      <c r="BG173" t="inlineStr">
        <is>
          <t>AUC=1.00 (Cross-Validation)</t>
        </is>
      </c>
      <c r="BH173" t="inlineStr">
        <is>
          <t>Cross-Validation</t>
        </is>
      </c>
      <c r="BI173" t="inlineStr">
        <is>
          <t>None reported</t>
        </is>
      </c>
      <c r="BJ173" t="inlineStr">
        <is>
          <t>No</t>
        </is>
      </c>
      <c r="BK173" t="inlineStr">
        <is>
          <t>Not reported</t>
        </is>
      </c>
      <c r="BL173" t="inlineStr">
        <is>
          <t>Not reported</t>
        </is>
      </c>
      <c r="BM173" t="inlineStr">
        <is>
          <t>Partial (1 metric only)</t>
        </is>
      </c>
      <c r="BN173" t="inlineStr">
        <is>
          <t>None - Passes all criteria</t>
        </is>
      </c>
      <c r="BO173" t="inlineStr">
        <is>
          <t>N/A</t>
        </is>
      </c>
      <c r="BP173" t="inlineStr">
        <is>
          <t>None</t>
        </is>
      </c>
    </row>
    <row r="174">
      <c r="A174" s="23" t="inlineStr">
        <is>
          <t>Normative model detects abnormal functional connectivity in psychiatric disorders</t>
        </is>
      </c>
      <c r="B174" s="23" t="n">
        <v>2023</v>
      </c>
      <c r="C174" s="23" t="inlineStr">
        <is>
          <t>No</t>
        </is>
      </c>
      <c r="D174" s="23" t="inlineStr">
        <is>
          <t>No</t>
        </is>
      </c>
      <c r="E174" s="23" t="inlineStr">
        <is>
          <t>10.3389/fpsyt.2023.1068397</t>
        </is>
      </c>
      <c r="F174" s="23" t="inlineStr">
        <is>
          <t>Introduction: The diagnosis of psychiatric disorders is mostly based on the clinical evaluation of the patient's signs and symptoms. Deep learning binary-based classification models have been developed to improve the diagnosis but have not yet reached clinical practice, in part due to the heterogeneity of such disorders. Here, we propose a normative model based on autoencoders. Methods: We trained our autoencoder on resting-state functional magnetic resonance imaging (rs-fMRI) data from healthy controls. The model was then tested on schizophrenia (SCZ), bipolar disorder (BD), and attention-deficit hyperactivity disorder (ADHD) patients to estimate how each patient deviated from the norm and associate it with abnormal functional brain networks' (FBNs) connectivity. Rs-fMRI data processing was conducted within the FMRIB Software Library (FSL), which included independent component analysis and dual regression. Pearson's correlation coefficients between the extracted blood oxygen level-dependent (BOLD) time series of all FBNs were calculated, and a correlation matrix was generated for each subject. Results and discussion: We found that the functional connectivity related to the basal ganglia network seems to play an important role in the neuropathology of BD and SCZ, whereas in ADHD, its role is less evident. Moreover, the abnormal connectivity between the basal ganglia network and the language network is more specific to BD. The connectivity between the higher visual network and the right executive control and the connectivity between the anterior salience network and the precuneus networks are the most relevant in SCZ and ADHD, respectively. The results demonstrate that the proposed model could identify functional connectivity patterns that characterize different psychiatric disorders, in agreement with the literature. The abnormal connectivity patterns from the two independent SCZ groups of patients were similar, demonstrating that the presented normative model was also generalizable. However, the group-level differences did not withstand individual-level analysis implying that psychiatric disorders are highly heterogeneous. These findings suggest that a precision-based medical approach, focusing on each patient's specific functional network changes may be more beneficial than the traditional group-based diagnostic classification. Â© 2023 Elsevier B.V., All rights reserved.</t>
        </is>
      </c>
      <c r="G174" s="23" t="inlineStr">
        <is>
          <t>Unimodal</t>
        </is>
      </c>
      <c r="H174" s="23" t="inlineStr">
        <is>
          <t>rs-fMRI</t>
        </is>
      </c>
      <c r="I174" s="23" t="inlineStr">
        <is>
          <t>Neuroimaging</t>
        </is>
      </c>
      <c r="J174" s="23" t="inlineStr">
        <is>
          <t>Deep Learning: Autoencoder</t>
        </is>
      </c>
      <c r="K174" s="23" t="inlineStr">
        <is>
          <t>Other / Unspecified</t>
        </is>
      </c>
      <c r="L174" s="23" t="n"/>
      <c r="M174" s="23" t="n"/>
      <c r="N174" s="23" t="n"/>
      <c r="O174" s="23" t="n"/>
      <c r="P174" s="23" t="n"/>
      <c r="Q174" s="23" t="n"/>
      <c r="R174" s="23" t="n"/>
      <c r="S174" s="23" t="inlineStr">
        <is>
          <t>n.a</t>
        </is>
      </c>
      <c r="T174" s="23" t="n"/>
      <c r="U174" s="55" t="inlineStr">
        <is>
          <t>EXCLUDE</t>
        </is>
      </c>
      <c r="V174" s="23" t="inlineStr">
        <is>
          <t>Criterion 1 &amp; 3 (Task/Sample Size). Task is Anomaly Detection (Normative Modeling), not direct Classification. ADHD test sample (N=39) is too small for robust DL conclusions.</t>
        </is>
      </c>
      <c r="W174" s="23" t="inlineStr">
        <is>
          <t>Different Task from Diagnosis</t>
        </is>
      </c>
      <c r="X174" s="23" t="n"/>
      <c r="Y174" s="23" t="n"/>
      <c r="Z174" s="23" t="n"/>
      <c r="AA174" s="23" t="n"/>
      <c r="AB174" s="23" t="n"/>
      <c r="AC174" s="23" t="n"/>
    </row>
    <row r="175">
      <c r="A175" s="25" t="inlineStr">
        <is>
          <t>Population level multimodal neuroimaging correlates of attention-deficit hyperactivity disorder among children</t>
        </is>
      </c>
      <c r="B175" s="25" t="n">
        <v>2023</v>
      </c>
      <c r="C175" s="25" t="inlineStr">
        <is>
          <t>No</t>
        </is>
      </c>
      <c r="D175" s="25" t="inlineStr">
        <is>
          <t>No</t>
        </is>
      </c>
      <c r="E175" s="25" t="inlineStr">
        <is>
          <t>10.3389/fnins.2023.1138670</t>
        </is>
      </c>
      <c r="F175" s="25" t="inlineStr">
        <is>
          <t>Objectives: 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 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 Children with ADHD showed markers of pervasive reduced microstructural integrity in white matter (WM) with diminished neural density and fiber-tracks volumes â€“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0.580â€“0.645) to predict ADHD diagnosis in independent validation, using a combination of multimodal imaging metrics and clinical variables. Conclusion: 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 Â© 2023 Elsevier B.V., All rights reserved.</t>
        </is>
      </c>
      <c r="G175" s="25" t="inlineStr">
        <is>
          <t>Multimodal</t>
        </is>
      </c>
      <c r="H175" s="25" t="inlineStr">
        <is>
          <t>sMRI + dMRI + rs-fMRI</t>
        </is>
      </c>
      <c r="I175" s="25" t="inlineStr">
        <is>
          <t>Neuroimaging</t>
        </is>
      </c>
      <c r="J175" s="25" t="inlineStr">
        <is>
          <t>Machine Learning: Logistic Regression, XGBoost, SVM</t>
        </is>
      </c>
      <c r="K175" s="25" t="inlineStr">
        <is>
          <t>Ensemble Learning</t>
        </is>
      </c>
      <c r="L175" s="26" t="n">
        <v>7805</v>
      </c>
      <c r="M175" s="25" t="inlineStr">
        <is>
          <t>ABCD</t>
        </is>
      </c>
      <c r="N175" s="25" t="inlineStr">
        <is>
          <t>1,798 children with ADHD and 6,007 without ADHD</t>
        </is>
      </c>
      <c r="O175" s="25" t="inlineStr">
        <is>
          <t>Verified. Final analysis included 7,805 subjects after specific exclusions for imaging quality and traumatic brain injury</t>
        </is>
      </c>
      <c r="P175" s="25" t="inlineStr">
        <is>
          <t>Tran/Test Split</t>
        </is>
      </c>
      <c r="Q175" s="25" t="inlineStr">
        <is>
          <t>Randomized 4:1 split for training/cross-validation and independent validation</t>
        </is>
      </c>
      <c r="R175" s="25" t="inlineStr">
        <is>
          <t>Machine learning classifiers showed limited performance in general population cohorts; neuroimaging-based tools currently only complement, rather than replace, clinical assessments</t>
        </is>
      </c>
      <c r="S175" s="29" t="n">
        <v>0.613</v>
      </c>
      <c r="T175" s="29" t="inlineStr">
        <is>
          <t>The study identifies widespread reduced microstructural integrity in white matter and reduced cortical volume in frontal/temporal regions as key neurobiological markers for ADHD</t>
        </is>
      </c>
      <c r="U175" s="54" t="inlineStr">
        <is>
          <t>INCLUDE</t>
        </is>
      </c>
      <c r="V175" s="25" t="inlineStr">
        <is>
          <t>High Quality/Large N. Uses massive ABCD dataset (N=7,805). True multimodal fusion (Structural + Diffusion + Functional). Reports rigorous validation metrics.</t>
        </is>
      </c>
      <c r="W175" s="25" t="inlineStr">
        <is>
          <t>High Quality: Meets Wit the Selection Criteria</t>
        </is>
      </c>
      <c r="X175" s="25" t="inlineStr">
        <is>
          <t>INCLUDE</t>
        </is>
      </c>
      <c r="Y175" s="25" t="n"/>
      <c r="Z175" s="25" t="inlineStr">
        <is>
          <t>New Haven, CT, USA (Yale School of Medicine)</t>
        </is>
      </c>
      <c r="AA175" s="25" t="n"/>
      <c r="AB175" s="25" t="inlineStr">
        <is>
          <t>Detailed</t>
        </is>
      </c>
      <c r="AC175" s="25" t="inlineStr">
        <is>
          <t>No Leakage</t>
        </is>
      </c>
      <c r="AD175" t="inlineStr">
        <is>
          <t>Lin, H; Haider, SP; Kaltenhauser, S; Mozayan, A; Malhotra, A; Constable, RT; Scheinost, D; Ment, LR; Konrad, K; Payabvash, S</t>
        </is>
      </c>
      <c r="AE175" t="inlineStr">
        <is>
          <t>Not reported</t>
        </is>
      </c>
      <c r="AF175" t="inlineStr">
        <is>
          <t>Gold OA (Frontiers Neuroscience)</t>
        </is>
      </c>
      <c r="AG175" t="inlineStr">
        <is>
          <t>Not reported</t>
        </is>
      </c>
      <c r="AH175" t="inlineStr">
        <is>
          <t>Clinical</t>
        </is>
      </c>
      <c r="AI175" t="inlineStr">
        <is>
          <t>See population details</t>
        </is>
      </c>
      <c r="AJ175" t="inlineStr">
        <is>
          <t>See population details</t>
        </is>
      </c>
      <c r="AK175" t="inlineStr">
        <is>
          <t>Not reported</t>
        </is>
      </c>
      <c r="AL175" t="inlineStr">
        <is>
          <t>Not reported</t>
        </is>
      </c>
      <c r="AM175" t="inlineStr">
        <is>
          <t>Not reported</t>
        </is>
      </c>
      <c r="AN175" t="inlineStr">
        <is>
          <t>All/Not specified</t>
        </is>
      </c>
      <c r="AO175" t="inlineStr">
        <is>
          <t>Not reported</t>
        </is>
      </c>
      <c r="AP175" t="inlineStr">
        <is>
          <t>Not reported</t>
        </is>
      </c>
      <c r="AQ175" t="inlineStr">
        <is>
          <t>Clinical Setting</t>
        </is>
      </c>
      <c r="AR175" t="inlineStr">
        <is>
          <t>ABCD Study</t>
        </is>
      </c>
      <c r="AS175" t="inlineStr">
        <is>
          <t>Machine Learning: Logistic Regression, XGBoost, SVM</t>
        </is>
      </c>
      <c r="AT175" t="inlineStr">
        <is>
          <t>ROI-based Features</t>
        </is>
      </c>
      <c r="AU175" t="inlineStr">
        <is>
          <t>ICA; Feature Selection</t>
        </is>
      </c>
      <c r="AV175" t="inlineStr">
        <is>
          <t>Not reported</t>
        </is>
      </c>
      <c r="AW175" t="inlineStr">
        <is>
          <t>k-fold CV</t>
        </is>
      </c>
      <c r="AX175" t="inlineStr">
        <is>
          <t>Not reported</t>
        </is>
      </c>
      <c r="AY175" t="inlineStr">
        <is>
          <t>Not reported</t>
        </is>
      </c>
      <c r="AZ175" t="inlineStr">
        <is>
          <t>Yes</t>
        </is>
      </c>
      <c r="BA175" t="inlineStr">
        <is>
          <t>Not reported</t>
        </is>
      </c>
      <c r="BB175" t="inlineStr">
        <is>
          <t>Not reported</t>
        </is>
      </c>
      <c r="BC175" t="inlineStr">
        <is>
          <t>Not reported</t>
        </is>
      </c>
      <c r="BD175" t="inlineStr">
        <is>
          <t>Not reported</t>
        </is>
      </c>
      <c r="BE175" t="inlineStr">
        <is>
          <t>Not reported</t>
        </is>
      </c>
      <c r="BF175" t="inlineStr">
        <is>
          <t>0.613</t>
        </is>
      </c>
      <c r="BG175" t="inlineStr">
        <is>
          <t>AUC=0.61 (Cross-Validation)</t>
        </is>
      </c>
      <c r="BH175" t="inlineStr">
        <is>
          <t>Cross-Validation</t>
        </is>
      </c>
      <c r="BI175" t="inlineStr">
        <is>
          <t>None reported</t>
        </is>
      </c>
      <c r="BJ175" t="inlineStr">
        <is>
          <t>No</t>
        </is>
      </c>
      <c r="BK175" t="inlineStr">
        <is>
          <t>Not reported</t>
        </is>
      </c>
      <c r="BL175" t="inlineStr">
        <is>
          <t>Not reported</t>
        </is>
      </c>
      <c r="BM175" t="inlineStr">
        <is>
          <t>Partial (1 metric only)</t>
        </is>
      </c>
      <c r="BN175" t="inlineStr">
        <is>
          <t>None - Passes all criteria</t>
        </is>
      </c>
      <c r="BO175" t="inlineStr">
        <is>
          <t>N/A</t>
        </is>
      </c>
      <c r="BP175" t="inlineStr">
        <is>
          <t>None</t>
        </is>
      </c>
    </row>
    <row r="176">
      <c r="A176" s="33" t="inlineStr">
        <is>
          <t>Predicting childhood and adolescent attention-deficit/hyperactivity disorder onset: a nationwide deep learning approach</t>
        </is>
      </c>
      <c r="B176" s="33" t="n">
        <v>2023</v>
      </c>
      <c r="C176" s="33" t="inlineStr">
        <is>
          <t>No</t>
        </is>
      </c>
      <c r="D176" s="33" t="inlineStr">
        <is>
          <t>No</t>
        </is>
      </c>
      <c r="E176" s="33" t="inlineStr">
        <is>
          <t>10.1038/s41380-022-01918-8</t>
        </is>
      </c>
      <c r="F176" s="33" t="inlineStr">
        <is>
          <t>Attention-deficit/hyperactivity disorder (ADHD) is a heterogeneous disorder with a high degree of psychiatric and physical comorbidity, which complicates its diagnosis in childhood and adolescence. We analyzed registry data from 238,696 persons born and living in Sweden between 1995 and 1999. Several machine learning techniques were used to assess the ability of registry data to inform the diagnosis of ADHD in childhood and adolescence: logistic regression, random Forest, gradient boosting, XGBoost, penalized logistic regression, deep neural network (DNN), and ensemble models. The best fitting model was the DNN, achieving an area under the receiver operating characteristic curve of 0.75, 95% CI (0.74â€“0.76) and balanced accuracy of 0.69. At the 0.45 probability threshold, sensitivity was 71.66% and specificity was 65.0%. There was an overall agreement in the feature importance among all models (Ï„ &gt;.5). The top 5 features contributing to classification were having a parent with criminal convictions, male sex, having a relative with ADHD, number of academic subjects failed, and speech/learning disabilities. A DNN model predicting childhood and adolescent ADHD trained exclusively on Swedish register data achieved good discrimination. If replicated and validated in an external sample, and proven to be cost-effective, this model could be used to alert clinicians to individuals who ought to be screened for ADHD and to aid cliniciansâ€™ decision-making with the goal of decreasing misdiagnoses. Further research is needed to validate results in different populations and to incorporate new predictors. Â© 2023 Elsevier B.V., All rights reserved.</t>
        </is>
      </c>
      <c r="G176" s="33" t="inlineStr">
        <is>
          <t>Unimodal</t>
        </is>
      </c>
      <c r="H176" s="33" t="inlineStr">
        <is>
          <t>Registry Data (Demographics, Comorbidities)</t>
        </is>
      </c>
      <c r="I176" s="33" t="inlineStr">
        <is>
          <t>Clinical &amp; Demographics</t>
        </is>
      </c>
      <c r="J176" s="33" t="inlineStr">
        <is>
          <t>Deep Learning: Deep Neural Network (DNN)</t>
        </is>
      </c>
      <c r="K176" s="33" t="inlineStr">
        <is>
          <t>Other / Unspecified</t>
        </is>
      </c>
      <c r="L176" s="34" t="n">
        <v>238696</v>
      </c>
      <c r="M176" s="33" t="inlineStr">
        <is>
          <t>Multiple Swedish national registers (Medical Birth, Prescribed Drug, National Patient, Multi-generation, and National Crime registers)</t>
        </is>
      </c>
      <c r="N176" s="33" t="inlineStr">
        <is>
          <t>12,893 with ADHD and 225,803 without ADHD</t>
        </is>
      </c>
      <c r="O176" s="33" t="inlineStr">
        <is>
          <t>Verified. Study analyzed data from 238,696 persons born in Sweden between 1995 and 1999</t>
        </is>
      </c>
      <c r="P176" s="33" t="inlineStr">
        <is>
          <t>Tran/Test Split</t>
        </is>
      </c>
      <c r="Q176" s="33" t="inlineStr">
        <is>
          <t>80/20 stratified split (training/testing), with a further 18% hold-out validation set for the DNN</t>
        </is>
      </c>
      <c r="R176" s="33" t="inlineStr">
        <is>
          <t>The model achieves modest PPP (27% at high specificity), meaning it may result in many false positives if used for universal screening; results require validation in non-Swedish populations</t>
        </is>
      </c>
      <c r="S176" s="35" t="n">
        <v>0.75</v>
      </c>
      <c r="T176" s="35" t="inlineStr">
        <is>
          <t>This is the first study to use nationwide registry data and deep learning to predict ADHD onset, identifying parental criminal convictions and male sex as top predictors, which highlights the role of environmental and family risk factors.</t>
        </is>
      </c>
      <c r="U176" s="54" t="inlineStr">
        <is>
          <t>INCLUDE</t>
        </is>
      </c>
      <c r="V176" s="33" t="inlineStr">
        <is>
          <t>Strong XAI. Uses SHAP values to explain predictions. Massive sample size (N=238,696). Good example of non-imaging Deep Learning diagnosis.</t>
        </is>
      </c>
      <c r="W176" s="33" t="inlineStr">
        <is>
          <t>High Quality: Meets Wit the Selection Criteria</t>
        </is>
      </c>
      <c r="X176" s="33" t="inlineStr">
        <is>
          <t>INCLUDE</t>
        </is>
      </c>
      <c r="Y176" s="23" t="n"/>
      <c r="Z176" s="23" t="inlineStr">
        <is>
          <t>Sweden (Örebro University and Karolinska Institutet)</t>
        </is>
      </c>
      <c r="AA176" s="23" t="n"/>
      <c r="AB176" s="23" t="inlineStr">
        <is>
          <t>Detailed</t>
        </is>
      </c>
      <c r="AC176" s="23" t="inlineStr">
        <is>
          <t>No Leakage</t>
        </is>
      </c>
      <c r="AD176" t="inlineStr">
        <is>
          <t>Garcia-Argibay, M; Zhang-James, Y; Cortese, S; Lichtenstein, P; Larsson, H; Faraone, SV</t>
        </is>
      </c>
      <c r="AE176" t="inlineStr">
        <is>
          <t>Not reported</t>
        </is>
      </c>
      <c r="AF176" t="inlineStr">
        <is>
          <t>Gold OA (Nature Molecular Psychiatry)</t>
        </is>
      </c>
      <c r="AG176" t="inlineStr">
        <is>
          <t>Not reported</t>
        </is>
      </c>
      <c r="AH176" t="inlineStr">
        <is>
          <t>Clinical</t>
        </is>
      </c>
      <c r="AI176" t="inlineStr">
        <is>
          <t>See population details</t>
        </is>
      </c>
      <c r="AJ176" t="inlineStr">
        <is>
          <t>See population details</t>
        </is>
      </c>
      <c r="AK176" t="inlineStr">
        <is>
          <t>Not reported</t>
        </is>
      </c>
      <c r="AL176" t="inlineStr">
        <is>
          <t>Not reported</t>
        </is>
      </c>
      <c r="AM176" t="inlineStr">
        <is>
          <t>Not reported</t>
        </is>
      </c>
      <c r="AN176" t="inlineStr">
        <is>
          <t>All/Not specified</t>
        </is>
      </c>
      <c r="AO176" t="inlineStr">
        <is>
          <t>Learning Disability</t>
        </is>
      </c>
      <c r="AP176" t="inlineStr">
        <is>
          <t>Not reported</t>
        </is>
      </c>
      <c r="AQ176" t="inlineStr">
        <is>
          <t>Clinical Setting</t>
        </is>
      </c>
      <c r="AR176" t="inlineStr">
        <is>
          <t>Clinical Sample</t>
        </is>
      </c>
      <c r="AS176" t="inlineStr">
        <is>
          <t>Deep Learning: Deep Neural Network (DNN)</t>
        </is>
      </c>
      <c r="AT176" t="inlineStr">
        <is>
          <t>See abstract</t>
        </is>
      </c>
      <c r="AU176" t="inlineStr">
        <is>
          <t>ICA</t>
        </is>
      </c>
      <c r="AV176" t="inlineStr">
        <is>
          <t>Not reported</t>
        </is>
      </c>
      <c r="AW176" t="inlineStr">
        <is>
          <t>External Validation</t>
        </is>
      </c>
      <c r="AX176" t="inlineStr">
        <is>
          <t>Not reported</t>
        </is>
      </c>
      <c r="AY176" t="inlineStr">
        <is>
          <t>80/20</t>
        </is>
      </c>
      <c r="AZ176" t="inlineStr">
        <is>
          <t>Yes</t>
        </is>
      </c>
      <c r="BA176" t="inlineStr">
        <is>
          <t>Not reported</t>
        </is>
      </c>
      <c r="BB176" t="inlineStr">
        <is>
          <t>Not reported</t>
        </is>
      </c>
      <c r="BC176" t="inlineStr">
        <is>
          <t>71.66</t>
        </is>
      </c>
      <c r="BD176" t="inlineStr">
        <is>
          <t>65.0</t>
        </is>
      </c>
      <c r="BE176" t="inlineStr">
        <is>
          <t>Not reported</t>
        </is>
      </c>
      <c r="BF176" t="inlineStr">
        <is>
          <t>Not reported</t>
        </is>
      </c>
      <c r="BG176" t="inlineStr">
        <is>
          <t>0.75 (External Validation)</t>
        </is>
      </c>
      <c r="BH176" t="inlineStr">
        <is>
          <t>External Validation</t>
        </is>
      </c>
      <c r="BI176" t="inlineStr">
        <is>
          <t>Feature Importance</t>
        </is>
      </c>
      <c r="BJ176" t="inlineStr">
        <is>
          <t>Yes</t>
        </is>
      </c>
      <c r="BK176" t="inlineStr">
        <is>
          <t>Not reported</t>
        </is>
      </c>
      <c r="BL176" t="inlineStr">
        <is>
          <t>Balanced classes</t>
        </is>
      </c>
      <c r="BM176" t="inlineStr">
        <is>
          <t>Partial (1 metric only)</t>
        </is>
      </c>
      <c r="BN176" t="inlineStr">
        <is>
          <t>None - Passes all criteria</t>
        </is>
      </c>
      <c r="BO176" t="inlineStr">
        <is>
          <t>N/A</t>
        </is>
      </c>
      <c r="BP176" t="inlineStr">
        <is>
          <t>None</t>
        </is>
      </c>
    </row>
    <row r="177">
      <c r="A177" s="25" t="inlineStr">
        <is>
          <t>Regional Contribution in Electrophysiological-Based Classifications of Attention Deficit Hyperactive Disorder (ADHD) Using Machine Learning</t>
        </is>
      </c>
      <c r="B177" s="25" t="n">
        <v>2023</v>
      </c>
      <c r="C177" s="25" t="inlineStr">
        <is>
          <t>No</t>
        </is>
      </c>
      <c r="D177" s="25" t="inlineStr">
        <is>
          <t>No</t>
        </is>
      </c>
      <c r="E177" s="25" t="inlineStr">
        <is>
          <t>10.3390/computation11090180</t>
        </is>
      </c>
      <c r="F177" s="25" t="inlineStr">
        <is>
          <t>Attention deficit hyperactivity disorder (ADHD) is a common neurodevelopmental condition in children and is characterized by challenges in maintaining attention, hyperactivity, and impulsive behaviors. Despite ongoing research, we still do not fully understand what causes ADHD. Electroencephalography (EEG) has emerged as a valuable tool for investigating ADHD-related neural patterns due to its high temporal resolution and non-invasiveness. This study aims to contribute to diagnostic accuracy by leveraging EEG data to classify children with ADHD and healthy controls. We used a dataset containing EEG recordings from 60 children with ADHD and 60 healthy controls. The EEG data were captured during cognitive tasks and comprised signals from 19 channels across the scalp. Our primary objective was to develop a machine learning model capable of distinguishing ADHD subjects from controls using EEG data as discriminatory features. We employed several well-known classifiers, including a support vector machine, random forest, decision tree, AdaBoost, Naive Bayes, and linear discriminant analysis, to discern distinctive EEG patterns. To further enhance classification accuracy, we explored the impact of regional data on the classification outcomes. We arranged the EEG data according to the brain regions from which they were derived (namely frontal, temporal, central, parietal, and occipital) and examined their collective effects on the accuracy of our classifications. Notably, we considered combinations of three regions at a time and found that certain combinations led to enhanced accuracy. Our findings underscore the potential of EEG-based classification in distinguishing children with ADHD from healthy controls. The Naive Bayes classifier yielded the highest accuracy (84%) when applied to specific region combinations. Moreover, we evaluated the classification performance based on hemisphere-specific EEG data and found promising results, particularly when using the right hemisphere region channels. Â© 2023 Elsevier B.V., All rights reserved.</t>
        </is>
      </c>
      <c r="G177" s="25" t="inlineStr">
        <is>
          <t>Unimodal</t>
        </is>
      </c>
      <c r="H177" s="25" t="inlineStr">
        <is>
          <t>EEG</t>
        </is>
      </c>
      <c r="I177" s="25" t="inlineStr">
        <is>
          <t>Electrophysiological (Bio-Signals)</t>
        </is>
      </c>
      <c r="J177" s="25" t="inlineStr">
        <is>
          <t>Machine Learning: Naive Bayes, SVM, Random Forest. (Explores brain region combinations)</t>
        </is>
      </c>
      <c r="K177" s="25" t="inlineStr">
        <is>
          <t>Traditional Machine Learning</t>
        </is>
      </c>
      <c r="L177" s="25" t="n">
        <v>121</v>
      </c>
      <c r="M177" s="25" t="inlineStr">
        <is>
          <t>IEEE Dataport</t>
        </is>
      </c>
      <c r="N177" s="25" t="inlineStr">
        <is>
          <t>61 children with ADHD and 60 healthy controls</t>
        </is>
      </c>
      <c r="O177" s="25" t="inlineStr">
        <is>
          <t>Verified. The study consistently utilized the 121-subject dataset</t>
        </is>
      </c>
      <c r="P177" s="25" t="inlineStr">
        <is>
          <t>N/A</t>
        </is>
      </c>
      <c r="Q177" s="25" t="inlineStr">
        <is>
          <t>Evaluation across multiple classifiers (SVM, RF, DT, AdaBoost, Naive Bayes, LDA)</t>
        </is>
      </c>
      <c r="R177" s="25" t="inlineStr">
        <is>
          <t>Accuracy varies significantly depending on the brain region combinations used, with some combinations dropping as low as 24%</t>
        </is>
      </c>
      <c r="S177" s="27" t="n">
        <v>0.84</v>
      </c>
      <c r="T177" s="27" t="inlineStr">
        <is>
          <t>This study identifies the crucial role of regional EEG data, finding that specific hemispheric (right) and regional combinations (frontal, temporal, and occipital) significantly enhance diagnostic accuracy</t>
        </is>
      </c>
      <c r="U177" s="54" t="inlineStr">
        <is>
          <t>INCLUDE</t>
        </is>
      </c>
      <c r="V177" s="25" t="inlineStr">
        <is>
          <t>Solid ML Benchmark: Explicitly targets ADHD diagnosis (N=121 total, 61 ADHD). Investigates regional contributions (frontal, parietal, etc.), which serves as a form of "explainability" by identifying key brain areas. Good sample size.</t>
        </is>
      </c>
      <c r="W177" s="25" t="inlineStr">
        <is>
          <t>High Quality: Meets Wit the Selection Criteria</t>
        </is>
      </c>
      <c r="X177" s="25" t="inlineStr">
        <is>
          <t>INCLUDE</t>
        </is>
      </c>
      <c r="Y177" s="25" t="n"/>
      <c r="Z177" s="25" t="inlineStr">
        <is>
          <t>Gyeongsan, Republic of Korea (Daegu University)</t>
        </is>
      </c>
      <c r="AA177" s="25" t="n"/>
      <c r="AB177" s="25" t="inlineStr">
        <is>
          <t>Detailed</t>
        </is>
      </c>
      <c r="AC177" s="25" t="inlineStr">
        <is>
          <t>Leakage</t>
        </is>
      </c>
      <c r="AD177" t="inlineStr">
        <is>
          <t>Chauhan, N; Choi, BJ</t>
        </is>
      </c>
      <c r="AE177" t="inlineStr">
        <is>
          <t>Not reported</t>
        </is>
      </c>
      <c r="AF177" t="inlineStr">
        <is>
          <t>Gold OA (MDPI Computation)</t>
        </is>
      </c>
      <c r="AG177" t="inlineStr">
        <is>
          <t>Not reported</t>
        </is>
      </c>
      <c r="AH177" t="inlineStr">
        <is>
          <t>Research</t>
        </is>
      </c>
      <c r="AI177" t="inlineStr">
        <is>
          <t>See population details</t>
        </is>
      </c>
      <c r="AJ177" t="n">
        <v>60</v>
      </c>
      <c r="AK177" t="inlineStr">
        <is>
          <t>Not reported</t>
        </is>
      </c>
      <c r="AL177" t="inlineStr">
        <is>
          <t>Not reported</t>
        </is>
      </c>
      <c r="AM177" t="inlineStr">
        <is>
          <t>Not reported</t>
        </is>
      </c>
      <c r="AN177" t="inlineStr">
        <is>
          <t>All/Not specified</t>
        </is>
      </c>
      <c r="AO177" t="inlineStr">
        <is>
          <t>Not reported</t>
        </is>
      </c>
      <c r="AP177" t="inlineStr">
        <is>
          <t>Not reported</t>
        </is>
      </c>
      <c r="AQ177" t="inlineStr">
        <is>
          <t>Not specified</t>
        </is>
      </c>
      <c r="AR177" t="inlineStr">
        <is>
          <t>IEEE Dataport</t>
        </is>
      </c>
      <c r="AS177" t="inlineStr">
        <is>
          <t>Machine Learning: Naive Bayes, SVM, Random Forest. (Explores brain region combinations)</t>
        </is>
      </c>
      <c r="AT177" t="inlineStr">
        <is>
          <t>Graph Features</t>
        </is>
      </c>
      <c r="AU177" t="inlineStr">
        <is>
          <t>ICA</t>
        </is>
      </c>
      <c r="AV177" t="inlineStr">
        <is>
          <t>Not reported</t>
        </is>
      </c>
      <c r="AW177" t="inlineStr">
        <is>
          <t>Evaluation across multiple classifiers (SVM, RF, DT, AdaBoost, Naive Bayes, LDA)</t>
        </is>
      </c>
      <c r="AX177" t="inlineStr">
        <is>
          <t>Not reported</t>
        </is>
      </c>
      <c r="AY177" t="inlineStr">
        <is>
          <t>Not reported</t>
        </is>
      </c>
      <c r="AZ177" t="inlineStr">
        <is>
          <t>Not reported</t>
        </is>
      </c>
      <c r="BA177" t="inlineStr">
        <is>
          <t>Not reported</t>
        </is>
      </c>
      <c r="BB177" t="inlineStr">
        <is>
          <t>84.0</t>
        </is>
      </c>
      <c r="BC177" t="inlineStr">
        <is>
          <t>Not reported</t>
        </is>
      </c>
      <c r="BD177" t="inlineStr">
        <is>
          <t>Not reported</t>
        </is>
      </c>
      <c r="BE177" t="inlineStr">
        <is>
          <t>Not reported</t>
        </is>
      </c>
      <c r="BF177" t="inlineStr">
        <is>
          <t>Not reported</t>
        </is>
      </c>
      <c r="BG177" t="inlineStr">
        <is>
          <t>Acc=84.0% (Cross-Validation)</t>
        </is>
      </c>
      <c r="BH177" t="inlineStr">
        <is>
          <t>Cross-Validation</t>
        </is>
      </c>
      <c r="BI177" t="inlineStr">
        <is>
          <t>None reported</t>
        </is>
      </c>
      <c r="BJ177" t="inlineStr">
        <is>
          <t>No</t>
        </is>
      </c>
      <c r="BK177" t="inlineStr">
        <is>
          <t>Not reported</t>
        </is>
      </c>
      <c r="BL177" t="inlineStr">
        <is>
          <t>Not reported</t>
        </is>
      </c>
      <c r="BM177" t="inlineStr">
        <is>
          <t>Partial (1 metric only)</t>
        </is>
      </c>
      <c r="BN177" t="inlineStr">
        <is>
          <t>None - Passes all criteria</t>
        </is>
      </c>
      <c r="BO177" t="inlineStr">
        <is>
          <t>N/A</t>
        </is>
      </c>
      <c r="BP177" t="inlineStr">
        <is>
          <t>None</t>
        </is>
      </c>
    </row>
    <row r="178">
      <c r="A178" s="23" t="inlineStr">
        <is>
          <t>Screening for Adulthood ADHD and Comorbidities in a Tertiary Mental Health Center Using EarlyDetect: A Machine Learning-Based Pilot Study</t>
        </is>
      </c>
      <c r="B178" s="23" t="n">
        <v>2023</v>
      </c>
      <c r="C178" s="23" t="inlineStr">
        <is>
          <t>No</t>
        </is>
      </c>
      <c r="D178" s="23" t="inlineStr">
        <is>
          <t>No</t>
        </is>
      </c>
      <c r="E178" s="23" t="inlineStr">
        <is>
          <t>10.1177/10870547221136228</t>
        </is>
      </c>
      <c r="F178" s="23" t="inlineStr">
        <is>
          <t>Screening for adult Attention-Deficit/Hyperactivity Disorder (ADHD) and differentiating ADHD from comorbid mental health disorders remains to be clinically challenging. A screening tool for ADHD and comorbid mental health disorders is essential, as most adult ADHD is comorbid with several mental health disorders. The current pilot study enrolled 955 consecutive patients attending a tertiary mental health center in Canada and who completed EarlyDetect assessment, with 45.2% of patients diagnosed with ADHD. The best ADHD classification model using composite scoring achieved a balanced accuracy of 0.788, showing a 2.1% increase compared to standalone ADHD screening, detecting four more patients with ADHD per 100 patients. The classification model including ADHD with comorbidity was also successful (balanced accuracy = 0.712). The results suggest the novel screening method can improve ADHD detection accuracy and inform the risk of ADHD with comorbidity, and may further inform specific comorbidity including MDD and BD. Â© 2023 Elsevier B.V., All rights reserved.</t>
        </is>
      </c>
      <c r="G178" s="23" t="inlineStr">
        <is>
          <t>Multimodal</t>
        </is>
      </c>
      <c r="H178" s="23" t="inlineStr">
        <is>
          <t>Clinical Questionnaires (ASRS, Life History, SDS)</t>
        </is>
      </c>
      <c r="I178" s="23" t="inlineStr">
        <is>
          <t>Clinical &amp; Demographics</t>
        </is>
      </c>
      <c r="J178" s="23" t="inlineStr">
        <is>
          <t>Machine Learning: Elastic Net</t>
        </is>
      </c>
      <c r="K178" s="23" t="inlineStr">
        <is>
          <t>Other / Unspecified</t>
        </is>
      </c>
      <c r="L178" s="23" t="n">
        <v>955</v>
      </c>
      <c r="M178" s="23" t="inlineStr">
        <is>
          <t>Tertiary mental health center (consecutive patient enrollment)</t>
        </is>
      </c>
      <c r="N178" s="23" t="inlineStr">
        <is>
          <t>432 diagnosed with ADHD (45.2%) and 523 non-ADHD patients</t>
        </is>
      </c>
      <c r="O178" s="23" t="inlineStr">
        <is>
          <t>Verified. 955 participants were included in the final classification analysis</t>
        </is>
      </c>
      <c r="P178" s="23" t="inlineStr">
        <is>
          <t>Leave-one-out cross-validation</t>
        </is>
      </c>
      <c r="Q178" s="23" t="inlineStr">
        <is>
          <t>Leave-one-out cross-validation (LOOCV) and five-fold internal cross-validation for hyperparameter tuning</t>
        </is>
      </c>
      <c r="R178" s="23" t="inlineStr">
        <is>
          <t>The sample is from a specific clinical population (tertiary care) and may not represent the broader community</t>
        </is>
      </c>
      <c r="S178" s="28" t="n">
        <v>0.788</v>
      </c>
      <c r="T178" s="28" t="inlineStr">
        <is>
          <t>The "Early Detect" system integrates multiple self-report scales to not only identify ADHD but also successfully differentiate between pure ADHD and comorbid cases (balanced accuracy of 0.712 for comorbidity)</t>
        </is>
      </c>
      <c r="U178" s="54" t="inlineStr">
        <is>
          <t>INCLUDE</t>
        </is>
      </c>
      <c r="V178" s="23" t="inlineStr">
        <is>
          <t>Clinical Utility. Although data is survey-based (unimodal source), it uses ML to optimize screening in a tertiary care setting (N=955). Good example of ML improving upon standard scoring rubrics.</t>
        </is>
      </c>
      <c r="W178" s="23" t="inlineStr">
        <is>
          <t>High Quality: Meets Wit the Selection Criteria</t>
        </is>
      </c>
      <c r="X178" s="23" t="inlineStr">
        <is>
          <t>INCLUDE</t>
        </is>
      </c>
      <c r="Y178" s="23" t="n"/>
      <c r="Z178" s="23" t="inlineStr">
        <is>
          <t>Edmonton, Canada (University of Alberta and Chokka Center for Integrative Health)</t>
        </is>
      </c>
      <c r="AA178" s="23" t="n"/>
      <c r="AB178" s="23" t="inlineStr">
        <is>
          <t>Detailed</t>
        </is>
      </c>
      <c r="AC178" s="23" t="inlineStr">
        <is>
          <t>No Leakage</t>
        </is>
      </c>
      <c r="AD178" t="inlineStr">
        <is>
          <t>Liu, YS; Cao, B; Chokka, PR</t>
        </is>
      </c>
      <c r="AE178" t="inlineStr">
        <is>
          <t>Not reported</t>
        </is>
      </c>
      <c r="AF178" t="inlineStr">
        <is>
          <t>Hybrid OA (SAGE - check)</t>
        </is>
      </c>
      <c r="AG178" t="inlineStr">
        <is>
          <t>Not reported</t>
        </is>
      </c>
      <c r="AH178" t="inlineStr">
        <is>
          <t>Clinical</t>
        </is>
      </c>
      <c r="AI178" t="inlineStr">
        <is>
          <t>See population details</t>
        </is>
      </c>
      <c r="AJ178" t="inlineStr">
        <is>
          <t>See population details</t>
        </is>
      </c>
      <c r="AK178" t="inlineStr">
        <is>
          <t>Not reported</t>
        </is>
      </c>
      <c r="AL178" t="inlineStr">
        <is>
          <t>Not reported</t>
        </is>
      </c>
      <c r="AM178" t="inlineStr">
        <is>
          <t>Not reported</t>
        </is>
      </c>
      <c r="AN178" t="inlineStr">
        <is>
          <t>All/Not specified</t>
        </is>
      </c>
      <c r="AO178" t="inlineStr">
        <is>
          <t>Comorbidities present (unspecified)</t>
        </is>
      </c>
      <c r="AP178" t="inlineStr">
        <is>
          <t>Not reported</t>
        </is>
      </c>
      <c r="AQ178" t="inlineStr">
        <is>
          <t>Clinical Setting</t>
        </is>
      </c>
      <c r="AR178" t="inlineStr">
        <is>
          <t>Clinical Sample</t>
        </is>
      </c>
      <c r="AS178" t="inlineStr">
        <is>
          <t>Machine Learning: Elastic Net</t>
        </is>
      </c>
      <c r="AT178" t="inlineStr">
        <is>
          <t>See abstract</t>
        </is>
      </c>
      <c r="AU178" t="inlineStr">
        <is>
          <t>ICA</t>
        </is>
      </c>
      <c r="AV178" t="inlineStr">
        <is>
          <t>Not reported</t>
        </is>
      </c>
      <c r="AW178" t="inlineStr">
        <is>
          <t>LOOCV</t>
        </is>
      </c>
      <c r="AX178" t="inlineStr">
        <is>
          <t>LOOCV</t>
        </is>
      </c>
      <c r="AY178" t="inlineStr">
        <is>
          <t>Not reported</t>
        </is>
      </c>
      <c r="AZ178" t="inlineStr">
        <is>
          <t>Not reported</t>
        </is>
      </c>
      <c r="BA178" t="inlineStr">
        <is>
          <t>Not reported</t>
        </is>
      </c>
      <c r="BB178" t="inlineStr">
        <is>
          <t>Not reported</t>
        </is>
      </c>
      <c r="BC178" t="inlineStr">
        <is>
          <t>Not reported</t>
        </is>
      </c>
      <c r="BD178" t="inlineStr">
        <is>
          <t>Not reported</t>
        </is>
      </c>
      <c r="BE178" t="inlineStr">
        <is>
          <t>Not reported</t>
        </is>
      </c>
      <c r="BF178" t="inlineStr">
        <is>
          <t>Not reported</t>
        </is>
      </c>
      <c r="BG178" t="inlineStr">
        <is>
          <t>0.788 (Cross-Validation)</t>
        </is>
      </c>
      <c r="BH178" t="inlineStr">
        <is>
          <t>Cross-Validation</t>
        </is>
      </c>
      <c r="BI178" t="inlineStr">
        <is>
          <t>None reported</t>
        </is>
      </c>
      <c r="BJ178" t="inlineStr">
        <is>
          <t>No</t>
        </is>
      </c>
      <c r="BK178" t="inlineStr">
        <is>
          <t>Not reported</t>
        </is>
      </c>
      <c r="BL178" t="inlineStr">
        <is>
          <t>Balanced classes</t>
        </is>
      </c>
      <c r="BM178" t="inlineStr">
        <is>
          <t>Insufficient metrics reported</t>
        </is>
      </c>
      <c r="BN178" t="inlineStr">
        <is>
          <t>None - Passes all criteria</t>
        </is>
      </c>
      <c r="BO178" t="inlineStr">
        <is>
          <t>N/A</t>
        </is>
      </c>
      <c r="BP178" t="inlineStr">
        <is>
          <t>None</t>
        </is>
      </c>
    </row>
    <row r="179">
      <c r="A179" s="25" t="inlineStr">
        <is>
          <t>Seed correlation analysis based on brain region activation for ADHD diagnosis in a large-scale resting state data set</t>
        </is>
      </c>
      <c r="B179" s="25" t="n">
        <v>2023</v>
      </c>
      <c r="C179" s="25" t="inlineStr">
        <is>
          <t>No</t>
        </is>
      </c>
      <c r="D179" s="25" t="inlineStr">
        <is>
          <t>No</t>
        </is>
      </c>
      <c r="E179" s="25" t="inlineStr">
        <is>
          <t>10.3389/fnhum.2023.1082722</t>
        </is>
      </c>
      <c r="F179" s="25" t="inlineStr">
        <is>
          <t>Background: Attention-deficit/hyperactivity disorder (ADHD) is a neurodevelopmental disorder of multifactorial pathogenesis, which is often accompanied by dysfunction in several brain functional connectivity. Resting-state functional MRI have been used in ADHD, and they have been proposed as a possible biomarker of diagnosis information. This studyâ€™s primary aim was to offer an effective seed-correlation analysis procedure to investigate the possible biomarker within resting state brain networks as diagnosis information. Method: Resting-state functional magnetic resonance imaging (rs-fMRI) data of 149 childhood ADHD were analyzed. In this study, we proposed a two-step hierarchical analysis method to extract functional connectivity features and evaluation by linear classifiers and random sampling validation. Result: The data-driven methodâ€“ReHo provides four brain regions (mPFC, temporal pole, motor area, and putamen) with regional homogeneity differences as second-level seeds for analyzing functional connectivity differences between distant brain regions. The procedure reduces the difficulty of seed selection (location, shape, and size) in estimations of brain interconnections, improving the search for an effective seed; The features proposed in our study achieved a success rate of 83.24% in identifying ADHD patients through random sampling (saving 25% as the test set, while the remaining data was the training set) validation (using a simple linear classifier), surpassing the use of traditional seeds. Conclusion: This preliminary study examines the feasibility of diagnosing ADHD by analyzing the resting-state fMRI data from the ADHD-200 NYU dataset. The data-driven model provides a precise way to find reliable seeds. Data-driven models offer precise methods for finding reliable seeds and are feasible across different datasets. Moreover, this phenomenon may reveal that using a data-driven approach to build a model specific to a single data set may be better than combining several data and creating a general model. Â© 2023 Elsevier B.V., All rights reserved.</t>
        </is>
      </c>
      <c r="G179" s="25" t="inlineStr">
        <is>
          <t>Unimodal</t>
        </is>
      </c>
      <c r="H179" s="25" t="inlineStr">
        <is>
          <t>rs-fMRI</t>
        </is>
      </c>
      <c r="I179" s="25" t="inlineStr">
        <is>
          <t>Neuroimaging</t>
        </is>
      </c>
      <c r="J179" s="25" t="inlineStr">
        <is>
          <t>Machine Learning/DL: LDA, SVM, CNN</t>
        </is>
      </c>
      <c r="K179" s="25" t="inlineStr">
        <is>
          <t>Deep Learning (CNNs)</t>
        </is>
      </c>
      <c r="L179" s="25" t="n">
        <v>149</v>
      </c>
      <c r="M179" s="25" t="inlineStr">
        <is>
          <t>ADHD-200</t>
        </is>
      </c>
      <c r="N179" s="25" t="inlineStr">
        <is>
          <t>73 patients in the ADHD group and 76 healthy children</t>
        </is>
      </c>
      <c r="O179" s="25" t="inlineStr">
        <is>
          <t>Verified. Final analysis included 149 subjects after exclusions for head movement or comorbidities</t>
        </is>
      </c>
      <c r="P179" s="25" t="inlineStr">
        <is>
          <t>Tran/Test Split</t>
        </is>
      </c>
      <c r="Q179" s="25" t="inlineStr">
        <is>
          <t>Random sampling validation (75% training, 25% testing) repeated 10 times</t>
        </is>
      </c>
      <c r="R179" s="25" t="inlineStr">
        <is>
          <t>Focuses on a single-site dataset (NYU) to avoid multi-site heterogeneity, which may limit generalizability to other populations</t>
        </is>
      </c>
      <c r="S179" s="29" t="n">
        <v>0.8324</v>
      </c>
      <c r="T179" s="29" t="inlineStr">
        <is>
          <t>This data-driven approach identifies reliable "seeds" (mPFC, temporal pole, motor area, and putamen) based on regional homogeneity (ReHo), reducing the bias of manual seed selection in functional connectivity analysis</t>
        </is>
      </c>
      <c r="U179" s="54" t="inlineStr">
        <is>
          <t>INCLUDE</t>
        </is>
      </c>
      <c r="V179" s="25" t="inlineStr">
        <is>
          <t>Valid ML Study. Uses data-driven seed selection (ReHo) to improve diagnosis. Sufficient sample size (N=149) and clear diagnostic task.</t>
        </is>
      </c>
      <c r="W179" s="25" t="inlineStr">
        <is>
          <t>High Quality: Meets Wit the Selection Criteria</t>
        </is>
      </c>
      <c r="X179" s="25" t="inlineStr">
        <is>
          <t>INCLUDE</t>
        </is>
      </c>
      <c r="Y179" s="25" t="n"/>
      <c r="Z179" s="25" t="inlineStr">
        <is>
          <t>Taiwan (National Cheng Kung University and Tunghai University)</t>
        </is>
      </c>
      <c r="AA179" s="25" t="n"/>
      <c r="AB179" s="25" t="inlineStr">
        <is>
          <t>Detailed</t>
        </is>
      </c>
      <c r="AC179" s="25" t="inlineStr">
        <is>
          <t>Leakage</t>
        </is>
      </c>
      <c r="AD179" t="inlineStr">
        <is>
          <t>Not reported</t>
        </is>
      </c>
      <c r="AE179" t="inlineStr">
        <is>
          <t>Not reported</t>
        </is>
      </c>
      <c r="AF179" t="inlineStr">
        <is>
          <t>Gold OA (Frontiers Human Neuroscience)</t>
        </is>
      </c>
      <c r="AG179" t="inlineStr">
        <is>
          <t>Not reported</t>
        </is>
      </c>
      <c r="AH179" t="inlineStr">
        <is>
          <t>Clinical</t>
        </is>
      </c>
      <c r="AI179" t="inlineStr">
        <is>
          <t>See population details</t>
        </is>
      </c>
      <c r="AJ179" t="inlineStr">
        <is>
          <t>See population details</t>
        </is>
      </c>
      <c r="AK179" t="inlineStr">
        <is>
          <t>Not reported</t>
        </is>
      </c>
      <c r="AL179" t="inlineStr">
        <is>
          <t>Not reported</t>
        </is>
      </c>
      <c r="AM179" t="inlineStr">
        <is>
          <t>Not reported</t>
        </is>
      </c>
      <c r="AN179" t="inlineStr">
        <is>
          <t>All/Not specified</t>
        </is>
      </c>
      <c r="AO179" t="inlineStr">
        <is>
          <t>Not reported</t>
        </is>
      </c>
      <c r="AP179" t="inlineStr">
        <is>
          <t>Not reported</t>
        </is>
      </c>
      <c r="AQ179" t="inlineStr">
        <is>
          <t>Public Dataset</t>
        </is>
      </c>
      <c r="AR179" t="inlineStr">
        <is>
          <t>ADHD-200 (Public Dataset)</t>
        </is>
      </c>
      <c r="AS179" t="inlineStr">
        <is>
          <t>Machine Learning/DL: LDA, SVM, CNN</t>
        </is>
      </c>
      <c r="AT179" t="inlineStr">
        <is>
          <t>Functional Connectivity Matrix</t>
        </is>
      </c>
      <c r="AU179" t="inlineStr">
        <is>
          <t>ICA</t>
        </is>
      </c>
      <c r="AV179" t="inlineStr">
        <is>
          <t>Not reported</t>
        </is>
      </c>
      <c r="AW179" t="inlineStr">
        <is>
          <t>Random sampling validation (75% training, 25% testing) repeated 10 times</t>
        </is>
      </c>
      <c r="AX179" t="inlineStr">
        <is>
          <t>Not reported</t>
        </is>
      </c>
      <c r="AY179" t="inlineStr">
        <is>
          <t>75/25</t>
        </is>
      </c>
      <c r="AZ179" t="inlineStr">
        <is>
          <t>Yes</t>
        </is>
      </c>
      <c r="BA179" t="inlineStr">
        <is>
          <t>Yes (ADHD-200 multi-site)</t>
        </is>
      </c>
      <c r="BB179" t="inlineStr">
        <is>
          <t>Not reported</t>
        </is>
      </c>
      <c r="BC179" t="inlineStr">
        <is>
          <t>Not reported</t>
        </is>
      </c>
      <c r="BD179" t="inlineStr">
        <is>
          <t>Not reported</t>
        </is>
      </c>
      <c r="BE179" t="inlineStr">
        <is>
          <t>Not reported</t>
        </is>
      </c>
      <c r="BF179" t="inlineStr">
        <is>
          <t>Not reported</t>
        </is>
      </c>
      <c r="BG179" t="inlineStr">
        <is>
          <t>0.8324 (Cross-Validation)</t>
        </is>
      </c>
      <c r="BH179" t="inlineStr">
        <is>
          <t>Cross-Validation</t>
        </is>
      </c>
      <c r="BI179" t="inlineStr">
        <is>
          <t>SHAP</t>
        </is>
      </c>
      <c r="BJ179" t="inlineStr">
        <is>
          <t>Yes</t>
        </is>
      </c>
      <c r="BK179" t="inlineStr">
        <is>
          <t>Not reported</t>
        </is>
      </c>
      <c r="BL179" t="inlineStr">
        <is>
          <t>Not reported</t>
        </is>
      </c>
      <c r="BM179" t="inlineStr">
        <is>
          <t>Insufficient metrics reported</t>
        </is>
      </c>
      <c r="BN179" t="inlineStr">
        <is>
          <t>None - Passes all criteria</t>
        </is>
      </c>
      <c r="BO179" t="inlineStr">
        <is>
          <t>N/A</t>
        </is>
      </c>
      <c r="BP179" t="inlineStr">
        <is>
          <t>None</t>
        </is>
      </c>
    </row>
    <row r="180">
      <c r="A180" s="23" t="inlineStr">
        <is>
          <t>Transformers for autonomous recognition of psychiatric dysfunction via raw and imbalanced EEG signals</t>
        </is>
      </c>
      <c r="B180" s="23" t="n">
        <v>2023</v>
      </c>
      <c r="C180" s="23" t="inlineStr">
        <is>
          <t>No</t>
        </is>
      </c>
      <c r="D180" s="23" t="inlineStr">
        <is>
          <t>No</t>
        </is>
      </c>
      <c r="E180" s="23" t="inlineStr">
        <is>
          <t>10.1186/s40708-023-00201-y</t>
        </is>
      </c>
      <c r="F180" s="23" t="inlineStr">
        <is>
          <t>Early identification of mental disorders, based on subjective interviews, is extremely challenging in the clinical setting. There is a growing interest in developing automated screening tools for potential mental health problems based on biological markers. Here, we demonstrate the feasibility of an AI-powered diagnosis of different mental disorders using EEG data. Specifically, this work aims to classify different mental disorders in the following ecological context accurately: (1) using raw EEG data, (2) collected during rest, (3) during both eye open, and eye closed conditions, (4) at short 2-min duration, (5) on participants with different psychiatric conditions, (6) with some overlapping symptoms, and (7) with strongly imbalanced classes. To tackle this challenge, we designed and optimized a transformer-based architecture, where class imbalance is addressed through focal loss and class weight balancing. Using the recently released TDBRAIN dataset (n= 1274 participants), our method classifies each participant as either a neurotypical or suffering from major depressive disorder (MDD), attention deficit hyperactivity disorder (ADHD), subjective memory complaints (SMC), or obsessiveâ€“compulsive disorder (OCD). We evaluate the performance of the proposed architecture on both the window-level and the patient-level. The classification of the 2-min raw EEG data into five classes achieved a window-level accuracy of 63.2% and 65.8% for open and closed eye conditions, respectively. When the classification is limited to three main classes (MDD, ADHD, SMC), window level accuracy improved to 75.1% and 69.9% for eye open and eye closed conditions, respectively. Our work paves the way for developing novel AI-based methods for accurately diagnosing mental disorders using raw resting-state EEG data. Â© 2023 Elsevier B.V., All rights reserved.</t>
        </is>
      </c>
      <c r="G180" s="23" t="inlineStr">
        <is>
          <t>Unimodal</t>
        </is>
      </c>
      <c r="H180" s="23" t="inlineStr">
        <is>
          <t>EEG (Raw Time-series)</t>
        </is>
      </c>
      <c r="I180" s="23" t="inlineStr">
        <is>
          <t>Electrophysiological (Bio-Signals)</t>
        </is>
      </c>
      <c r="J180" s="23" t="inlineStr">
        <is>
          <t>Deep Learning: Transformer (Multi-head Attention)</t>
        </is>
      </c>
      <c r="K180" s="23" t="inlineStr">
        <is>
          <t>Deep Learning (Transformers &amp; Attention)</t>
        </is>
      </c>
      <c r="L180" s="30" t="n">
        <v>1274</v>
      </c>
      <c r="M180" s="23" t="inlineStr">
        <is>
          <t>TDBRAIN (Two Decades Brain Clinics Research Archive for Insights in Neurophysiology)</t>
        </is>
      </c>
      <c r="N180" s="23" t="inlineStr">
        <is>
          <t>Included MDD (426 sessions), ADHD (271 sessions), SMC (119 sessions), OCD (75 sessions), and Healthy controls (47 sessions), among others</t>
        </is>
      </c>
      <c r="O180" s="23" t="inlineStr">
        <is>
          <t>Verified. The analysis utilized the full TDBRAIN dataset consisting of 1,274 participants</t>
        </is>
      </c>
      <c r="P180" s="23" t="inlineStr">
        <is>
          <t>Tran/Test Split</t>
        </is>
      </c>
      <c r="Q180" s="23" t="inlineStr">
        <is>
          <t>Cross-individual setup with 80% training, 10% validation, and 10% testing; utilized early-stopping and checkpoint methods</t>
        </is>
      </c>
      <c r="R180" s="23" t="inlineStr">
        <is>
          <t>Class imbalance in the TDBRAIN dataset ; raw EEG signals contain artifacts that may hinder learning ; and the window-level approach relies on assumptions of signal stationarity</t>
        </is>
      </c>
      <c r="S180" s="28" t="n">
        <v>0.751</v>
      </c>
      <c r="T180" s="28" t="inlineStr">
        <is>
          <t>The study demonstrates that transformer models can handle raw, non-preprocessed EEG data for multi-class psychiatric diagnosis, which is a significant departure from traditional handcrafted feature extraction methods</t>
        </is>
      </c>
      <c r="U180" s="54" t="inlineStr">
        <is>
          <t>INCLUDE</t>
        </is>
      </c>
      <c r="V180" s="23" t="inlineStr">
        <is>
          <t>SOTA Deep Learning: Uses Transformers on a large dataset (TDBRAIN, N=1274). Targets ADHD diagnosis explicitly. Attention mechanisms in Transformers are a key XAI component.</t>
        </is>
      </c>
      <c r="W180" s="23" t="inlineStr">
        <is>
          <t>High Quality: Meets Wit the Selection Criteria</t>
        </is>
      </c>
      <c r="X180" s="23" t="inlineStr">
        <is>
          <t>INCLUDE</t>
        </is>
      </c>
      <c r="Y180" s="23" t="n"/>
      <c r="Z180" s="23" t="inlineStr">
        <is>
          <t>Khalifa University, Abu Dhabi, United Arab Emirates</t>
        </is>
      </c>
      <c r="AA180" s="23" t="n"/>
      <c r="AB180" s="23" t="inlineStr">
        <is>
          <t>Detailed</t>
        </is>
      </c>
      <c r="AC180" s="23" t="inlineStr">
        <is>
          <t>No Leakage</t>
        </is>
      </c>
      <c r="AD180" t="inlineStr">
        <is>
          <t>Not reported</t>
        </is>
      </c>
      <c r="AE180" t="inlineStr">
        <is>
          <t>Not reported</t>
        </is>
      </c>
      <c r="AF180" t="inlineStr">
        <is>
          <t>Gold OA (SpringerOpen Brain Informatics)</t>
        </is>
      </c>
      <c r="AG180" t="inlineStr">
        <is>
          <t>Not reported</t>
        </is>
      </c>
      <c r="AH180" t="inlineStr">
        <is>
          <t>Clinical</t>
        </is>
      </c>
      <c r="AI180" t="inlineStr">
        <is>
          <t>See population details</t>
        </is>
      </c>
      <c r="AJ180" t="inlineStr">
        <is>
          <t>See population details</t>
        </is>
      </c>
      <c r="AK180" t="inlineStr">
        <is>
          <t>Not reported</t>
        </is>
      </c>
      <c r="AL180" t="inlineStr">
        <is>
          <t>Not reported</t>
        </is>
      </c>
      <c r="AM180" t="inlineStr">
        <is>
          <t>Not reported</t>
        </is>
      </c>
      <c r="AN180" t="inlineStr">
        <is>
          <t>All/Not specified</t>
        </is>
      </c>
      <c r="AO180" t="inlineStr">
        <is>
          <t>Depression</t>
        </is>
      </c>
      <c r="AP180" t="inlineStr">
        <is>
          <t>Not reported</t>
        </is>
      </c>
      <c r="AQ180" t="inlineStr">
        <is>
          <t>Clinical Setting</t>
        </is>
      </c>
      <c r="AR180" t="inlineStr">
        <is>
          <t>Clinical Sample</t>
        </is>
      </c>
      <c r="AS180" t="inlineStr">
        <is>
          <t>Deep Learning: Transformer (Multi-head Attention)</t>
        </is>
      </c>
      <c r="AT180" t="inlineStr">
        <is>
          <t>See abstract</t>
        </is>
      </c>
      <c r="AU180" t="inlineStr">
        <is>
          <t>ICA</t>
        </is>
      </c>
      <c r="AV180" t="inlineStr">
        <is>
          <t>Not reported</t>
        </is>
      </c>
      <c r="AW180" t="inlineStr">
        <is>
          <t>Cross-individual setup with 80% training, 10% validation, and 10% testing; utilized early-stopping and checkpoint methods</t>
        </is>
      </c>
      <c r="AX180" t="inlineStr">
        <is>
          <t>Not reported</t>
        </is>
      </c>
      <c r="AY180" t="inlineStr">
        <is>
          <t>80/20</t>
        </is>
      </c>
      <c r="AZ180" t="inlineStr">
        <is>
          <t>Not reported</t>
        </is>
      </c>
      <c r="BA180" t="inlineStr">
        <is>
          <t>Not reported</t>
        </is>
      </c>
      <c r="BB180" t="inlineStr">
        <is>
          <t>75.1</t>
        </is>
      </c>
      <c r="BC180" t="inlineStr">
        <is>
          <t>Not reported</t>
        </is>
      </c>
      <c r="BD180" t="inlineStr">
        <is>
          <t>Not reported</t>
        </is>
      </c>
      <c r="BE180" t="inlineStr">
        <is>
          <t>Not reported</t>
        </is>
      </c>
      <c r="BF180" t="inlineStr">
        <is>
          <t>Not reported</t>
        </is>
      </c>
      <c r="BG180" t="inlineStr">
        <is>
          <t>Acc=75.1% (Cross-Validation)</t>
        </is>
      </c>
      <c r="BH180" t="inlineStr">
        <is>
          <t>Cross-Validation</t>
        </is>
      </c>
      <c r="BI180" t="inlineStr">
        <is>
          <t>None reported</t>
        </is>
      </c>
      <c r="BJ180" t="inlineStr">
        <is>
          <t>No</t>
        </is>
      </c>
      <c r="BK180" t="inlineStr">
        <is>
          <t>Not reported</t>
        </is>
      </c>
      <c r="BL180" t="inlineStr">
        <is>
          <t>Class Weighting; Balanced classes</t>
        </is>
      </c>
      <c r="BM180" t="inlineStr">
        <is>
          <t>Partial (1 metric only)</t>
        </is>
      </c>
      <c r="BN180" t="inlineStr">
        <is>
          <t>None - Passes all criteria</t>
        </is>
      </c>
      <c r="BO180" t="inlineStr">
        <is>
          <t>N/A</t>
        </is>
      </c>
      <c r="BP180" t="inlineStr">
        <is>
          <t>None</t>
        </is>
      </c>
    </row>
    <row r="181">
      <c r="A181" s="25" t="inlineStr">
        <is>
          <t>Predicting neurodevelopmental disorders using machine learning models and electronic health records â€“ status of the field</t>
        </is>
      </c>
      <c r="B181" s="25" t="n">
        <v>2024</v>
      </c>
      <c r="C181" s="25" t="inlineStr">
        <is>
          <t>No</t>
        </is>
      </c>
      <c r="D181" s="25" t="inlineStr">
        <is>
          <t>No</t>
        </is>
      </c>
      <c r="E181" s="25" t="inlineStr">
        <is>
          <t>10.1186/s11689-024-09579-0</t>
        </is>
      </c>
      <c r="F181" s="25" t="inlineStr">
        <is>
          <t>Machine learning (ML) is increasingly used to identify patterns that could predict neurodevelopmental disorders (NDDs), such as autism spectrum disorder (ASD) and attention-deficit hyperactivity disorder (ADHD). One key source of multilevel data for ML prediction models includes population-based registers and electronic health records. These can contain rich information on individual and familial medical histories and socio-demographics. This review summarizes studies published between 2010â€“2022 that used ML algorithms to develop predictive models for NDDs using population-based registers and electronic health records. A literature search identified 1191 articles, of which 32 were retained. Of these, 47% developed ASD prediction models and 25% ADHD models. Classical ML methods were used in 82% of studies and in particular tree-based prediction models performed well. The sensitivity of the models was lower than 75% for most studies, while the area under the curve (AUC) was greater than 75%. The most important predictors were patient and familial medical history and sociodemographic factors. Using private in-house datasets makes comparing and validating model generalizability across studies difficult. The ML model development and reporting guidelines were adopted only in a few recently reported studies. More work is needed to harness the power of data for detecting NDDs early. Â© 2024 Elsevier B.V., All rights reserved.</t>
        </is>
      </c>
      <c r="G181" s="25" t="inlineStr">
        <is>
          <t>Literature Review</t>
        </is>
      </c>
      <c r="H181" s="25" t="inlineStr">
        <is>
          <t>n.a</t>
        </is>
      </c>
      <c r="I181" s="25" t="inlineStr">
        <is>
          <t>Other</t>
        </is>
      </c>
      <c r="J181" s="25" t="inlineStr">
        <is>
          <t>n.a</t>
        </is>
      </c>
      <c r="K181" s="25" t="inlineStr">
        <is>
          <t>Other / Unspecified</t>
        </is>
      </c>
      <c r="L181" s="25" t="n"/>
      <c r="M181" s="25" t="n"/>
      <c r="N181" s="25" t="n"/>
      <c r="O181" s="25" t="n"/>
      <c r="P181" s="25" t="n"/>
      <c r="Q181" s="25" t="n"/>
      <c r="R181" s="25" t="n"/>
      <c r="S181" s="25" t="inlineStr">
        <is>
          <t>n.a</t>
        </is>
      </c>
      <c r="T181" s="25" t="n"/>
      <c r="U181" s="55" t="inlineStr">
        <is>
          <t>EXCLUDE</t>
        </is>
      </c>
      <c r="V181" s="25" t="inlineStr">
        <is>
          <t>Literature review</t>
        </is>
      </c>
      <c r="W181" s="25" t="inlineStr">
        <is>
          <t>Review</t>
        </is>
      </c>
      <c r="X181" s="25" t="n"/>
      <c r="Y181" s="25" t="n"/>
      <c r="Z181" s="25" t="n"/>
      <c r="AA181" s="25" t="n"/>
      <c r="AB181" s="25" t="n"/>
      <c r="AC181" s="25" t="n"/>
    </row>
    <row r="182">
      <c r="A182" s="23" t="inlineStr">
        <is>
          <t>Predicting non-improvement of symptoms in daily mental healthcare practice using routinely collected patient-level data: a machine learning approach</t>
        </is>
      </c>
      <c r="B182" s="23" t="n">
        <v>2023</v>
      </c>
      <c r="C182" s="23" t="inlineStr">
        <is>
          <t>No</t>
        </is>
      </c>
      <c r="D182" s="23" t="inlineStr">
        <is>
          <t>No</t>
        </is>
      </c>
      <c r="E182" s="23" t="inlineStr">
        <is>
          <t>10.3389/fpsyt.2023.1236551</t>
        </is>
      </c>
      <c r="F182" s="23" t="inlineStr">
        <is>
          <t>Objectives: Anxiety and mood disorders greatly affect the quality of life for individuals worldwide. A substantial proportion of patients do not sufficiently improve during evidence-based treatments in mental healthcare. It remains challenging to predict which patients will or will not benefit. Moreover, the limited research available on predictors of treatment outcomes comes from efficacy RCTs with strict selection criteria which may limit generalizability to a real-world context. The current study evaluates the performance of different machine learning (ML) models in predicting non-improvement in an observational sample of patients treated in routine specialized mental healthcare. Methods: In the current longitudinal exploratory prediction study diagnosis-related, sociodemographic, clinical and routinely collected patient-reported quantitative outcome measures were acquired during treatment as usual of 755 patients with a primary anxiety, depressive, obsessive compulsive or trauma-related disorder in a specialized outpatient mental healthcare center. ML algorithms were trained to predict non-response (&lt; 0.5 standard deviation improvement) in symptomatic distress 6 months after baseline. Different models were trained, including models with and without early change scores in psychopathology and well-being and models with a trimmed set of predictor variables. Performance of trained models was evaluated in a hold-out sample (30%) as a proxy for unseen data. Results: ML models without early change scores performed poorly in predicting six-month non-response in the hold-out sample with Area Under the Curves (AUCs) &lt; 0.63. Including early change scores slightly improved the modelsâ€™ performance (AUC range: 0.68â€“0.73). Computationally-intensive ML models did not significantly outperform logistic regression (AUC: 0.69). Reduced prediction models performed similar to the full prediction models in both the models without (AUC: 0.58â€“0.62 vs. 0.58â€“0.63) and models with early change scores (AUC: 0.69â€“0.73 vs. 0.68â€“0.71). Across different ML algorithms, early change scores in psychopathology and well-being consistently emerged as important predictors for non-improvement. Conclusion: Accurately predicting treatment outcomes in a mental healthcare context remains challenging. While advanced ML algorithms offer flexibility, they showed limited additional value compared to traditional logistic regression in this study. The current study confirmed the importance of taking early change scores in both psychopathology and well-being into account for predicting longer-term outcomes in symptomatic distress. Â© 2023 Elsevier B.V., All rights reserved.</t>
        </is>
      </c>
      <c r="G182" s="23" t="inlineStr">
        <is>
          <t>Unimodal</t>
        </is>
      </c>
      <c r="H182" s="23" t="inlineStr">
        <is>
          <t>Sociodemographics, Clinical History, Patient-Reported Outcome Measures (OQ-45, MHC-SF)</t>
        </is>
      </c>
      <c r="I182" s="23" t="inlineStr">
        <is>
          <t>Clinical &amp; Demographics</t>
        </is>
      </c>
      <c r="J182" s="23" t="inlineStr">
        <is>
          <t>Logistic Regression, Random Forest, SVM, Gradient Boosting (GBM)</t>
        </is>
      </c>
      <c r="K182" s="23" t="inlineStr">
        <is>
          <t>Ensemble Learning</t>
        </is>
      </c>
      <c r="L182" s="23" t="n"/>
      <c r="M182" s="23" t="n"/>
      <c r="N182" s="23" t="n"/>
      <c r="O182" s="23" t="n"/>
      <c r="P182" s="23" t="n"/>
      <c r="Q182" s="23" t="n"/>
      <c r="R182" s="23" t="n"/>
      <c r="S182" s="24" t="n">
        <v>0.73</v>
      </c>
      <c r="T182" s="24" t="n"/>
      <c r="U182" s="55" t="inlineStr">
        <is>
          <t>EXCLUDE</t>
        </is>
      </c>
      <c r="V182" s="23" t="inlineStr">
        <is>
          <t>Wrong Target Task &amp; Wrong Condition., 1. Task: The model predicts Treatment Outcome/Prognosis (non-improvement of symptoms), not Diagnosis.  2. Condition: The study focuses on Anxiety, Depression, OCD, and Trauma. ADHD is only present as a comorbidity (5.8% of sample) and is not the condition being diagnosed.</t>
        </is>
      </c>
      <c r="W182" s="23" t="inlineStr">
        <is>
          <t>Different Task from Diagnosis</t>
        </is>
      </c>
      <c r="X182" s="23" t="n"/>
      <c r="Y182" s="23" t="n"/>
      <c r="Z182" s="23" t="n"/>
      <c r="AA182" s="23" t="n"/>
      <c r="AB182" s="23" t="n"/>
      <c r="AC182" s="23" t="n"/>
    </row>
    <row r="183">
      <c r="A183" s="25" t="inlineStr">
        <is>
          <t>Predicting Participation Willingness in Ecological Momentary Assessment of General Population Health and Behavior: Machine Learning Study</t>
        </is>
      </c>
      <c r="B183" s="25" t="n">
        <v>2023</v>
      </c>
      <c r="C183" s="25" t="inlineStr">
        <is>
          <t>No</t>
        </is>
      </c>
      <c r="D183" s="25" t="inlineStr">
        <is>
          <t>No</t>
        </is>
      </c>
      <c r="E183" s="25" t="inlineStr">
        <is>
          <t>10.2196/41412</t>
        </is>
      </c>
      <c r="F183" s="25" t="inlineStr">
        <is>
          <t>Background: Ecological momentary assessment (EMA) is widely used in health research to capture individualsâ€™ experiences in the flow of daily life. The majority of EMA studies, however, rely on nonprobability sampling approaches, leaving open the possibility of nonrandom participation concerning the individual characteristics of interest in EMA research. Knowledge of the factors that predict participation in EMA research is required to evaluate this possibility and can also inform optimal recruitment strategies. Objective: This study aimed to examine the extent to which being willing to participate in EMA research is related to respondent characteristics and to identify the most critical predictors of participation. Methods: We leveraged the availability of comprehensive data on a general young adult population pool of potential EMA participants and used and compared logistic regression, classification and regression trees, and random forest approaches to evaluate respondentsâ€™ characteristic predictors of willingness to participate in the Decades-to-Minutes EMA study. Results: In unadjusted logistic regression models, gender, migration background, anxiety, attention deficit hyperactivity disorder symptoms, stress, and prosociality were significant predictors of participation willingness; in logistic regression models, mutually adjusting for all predictors, migration background, tobacco use, and social exclusion were significant predictors. Tree-based approaches also identified migration status, tobacco use, and prosociality as prominent predictors. However, overall, willingness to participate in the Decades-to-Minutes EMA study was only weakly predictable from respondent characteristics. Cross-validation areas under the curve for the best models were only in the range of 0.56 to 0.57. Conclusions: Results suggest that migration background is the single most promising target for improving EMA participation and sample representativeness; however, more research is needed to improve prediction of participation in EMA studies in health. Â© 2023 Elsevier B.V., All rights reserved.</t>
        </is>
      </c>
      <c r="G183" s="25" t="inlineStr">
        <is>
          <t>Unimodal</t>
        </is>
      </c>
      <c r="H183" s="25" t="inlineStr">
        <is>
          <t>Survey Data</t>
        </is>
      </c>
      <c r="I183" s="25" t="inlineStr">
        <is>
          <t>Clinical &amp; Demographics</t>
        </is>
      </c>
      <c r="J183" s="25" t="inlineStr">
        <is>
          <t>Machine Learning: Random Forest</t>
        </is>
      </c>
      <c r="K183" s="25" t="inlineStr">
        <is>
          <t>Traditional Machine Learning</t>
        </is>
      </c>
      <c r="L183" s="25" t="n"/>
      <c r="M183" s="25" t="n"/>
      <c r="N183" s="25" t="n"/>
      <c r="O183" s="25" t="n"/>
      <c r="P183" s="25" t="n"/>
      <c r="Q183" s="25" t="n"/>
      <c r="R183" s="25" t="n"/>
      <c r="S183" s="27" t="n">
        <v>0.58</v>
      </c>
      <c r="T183" s="27" t="n"/>
      <c r="U183" s="55" t="inlineStr">
        <is>
          <t>EXCLUDE</t>
        </is>
      </c>
      <c r="V183" s="25" t="inlineStr">
        <is>
          <t>Criterion 1 (Wrong Task). Predicts willingness to participate in a study, not the diagnosis of a condition.</t>
        </is>
      </c>
      <c r="W183" s="25" t="inlineStr">
        <is>
          <t>Different Task from Diagnosis</t>
        </is>
      </c>
      <c r="X183" s="25" t="n"/>
      <c r="Y183" s="25" t="n"/>
      <c r="Z183" s="25" t="n"/>
      <c r="AA183" s="25" t="n"/>
      <c r="AB183" s="25" t="n"/>
      <c r="AC183" s="25" t="n"/>
    </row>
    <row r="184">
      <c r="A184" s="23" t="inlineStr">
        <is>
          <t>Predicting the course of ADHD symptoms through the integration of childhood genomic, neural, and cognitive features</t>
        </is>
      </c>
      <c r="B184" s="23" t="n">
        <v>2021</v>
      </c>
      <c r="C184" s="23" t="inlineStr">
        <is>
          <t>No</t>
        </is>
      </c>
      <c r="D184" s="23" t="inlineStr">
        <is>
          <t>No</t>
        </is>
      </c>
      <c r="E184" s="23" t="inlineStr">
        <is>
          <t>10.1038/s41380-020-00941-x</t>
        </is>
      </c>
      <c r="F184" s="23" t="inlineStr">
        <is>
          <t>Childhood attention deficit hyperactivity disorder (ADHD) shows a highly variable course with age: some individuals show improving, others stable or worsening symptoms. The ability to predict symptom course could help individualize treatment and guide interventions. By studying a cohort of 362 youth, we ask if polygenic risk for ADHD, combined with baseline neural and cognitive features could aid in the prediction of the course of symptoms over an average period of 4.8 years. Compared to a never-affected comparison group, we find that participants with worsening symptoms carried the highest polygenic risk for ADHD, followed by those with stable symptoms, then those whose symptoms improved. Participants with worsening symptoms also showed atypical baseline cognition. Atypical microstructure of the cingulum bundle and anterior thalamic radiation was associated with improving symptoms while reduction of thalamic volume was found in those with stable symptoms. Machine-learning algorithms, trained and tested on independent groups, performed well in classifying those never affected against groups with worsening, stable, and improving symptoms (area under the curve &gt;0.79). We conclude that some measures of polygenic risk, cognition, and neuroimaging show significant associations with the future course of ADHD symptoms and may have modest predictive power. These features warrant further exploration as prognostic tools. Â© 2022 Elsevier B.V., All rights reserved.</t>
        </is>
      </c>
      <c r="G184" s="23" t="inlineStr">
        <is>
          <t>Multimodal</t>
        </is>
      </c>
      <c r="H184" s="23" t="inlineStr">
        <is>
          <t>Genomic + MRI + DTI + Cognition</t>
        </is>
      </c>
      <c r="I184" s="23" t="inlineStr">
        <is>
          <t>Neuroimaging</t>
        </is>
      </c>
      <c r="J184" s="23" t="inlineStr">
        <is>
          <t>Machine Learning (Random Forest)</t>
        </is>
      </c>
      <c r="K184" s="23" t="inlineStr">
        <is>
          <t>Traditional Machine Learning</t>
        </is>
      </c>
      <c r="L184" s="23" t="n"/>
      <c r="M184" s="23" t="n"/>
      <c r="N184" s="23" t="n"/>
      <c r="O184" s="23" t="n"/>
      <c r="P184" s="23" t="n"/>
      <c r="Q184" s="23" t="n"/>
      <c r="R184" s="23" t="n"/>
      <c r="S184" s="24" t="n">
        <v>0.79</v>
      </c>
      <c r="T184" s="24" t="n"/>
      <c r="U184" s="55" t="inlineStr">
        <is>
          <t>EXCLUDE</t>
        </is>
      </c>
      <c r="V184" s="23" t="inlineStr">
        <is>
          <t>Wrong Task. This paper predicts the course of symptoms (Prognosis: Worsening vs. Stable) rather than the binary Diagnosis (ADHD vs. Control).</t>
        </is>
      </c>
      <c r="W184" s="23" t="inlineStr">
        <is>
          <t>Different Task from Diagnosis</t>
        </is>
      </c>
      <c r="X184" s="23" t="n"/>
      <c r="Y184" s="23" t="n"/>
      <c r="Z184" s="23" t="n"/>
      <c r="AA184" s="23" t="n"/>
      <c r="AB184" s="23" t="n"/>
      <c r="AC184" s="23" t="n"/>
    </row>
    <row r="185">
      <c r="A185" s="25" t="inlineStr">
        <is>
          <t>TSP-GNN: a novel neuropsychiatric disorder classification framework based on task-specific prior knowledge and graph neural network</t>
        </is>
      </c>
      <c r="B185" s="25" t="n">
        <v>2023</v>
      </c>
      <c r="C185" s="25" t="inlineStr">
        <is>
          <t>No</t>
        </is>
      </c>
      <c r="D185" s="25" t="inlineStr">
        <is>
          <t>No</t>
        </is>
      </c>
      <c r="E185" s="25" t="inlineStr">
        <is>
          <t>10.3389/fnins.2023.1288882</t>
        </is>
      </c>
      <c r="F185" s="25" t="inlineStr">
        <is>
          <t>Neuropsychiatric disorder (ND) is often accompanied by abnormal functional connectivity (FC) patterns in specific task contexts. The distinctive task-specific FC patterns can provide valuable features for ND classification models using deep learning. However, most previous studies rely solely on the whole-brain FC matrix without considering the prior knowledge of task-specific FC patterns. Insight by the decoding studies on brain-behavior relationship, we develop TSP-GNN, which extracts task-specific prior (TSP) connectome patterns and employs graph neural network (GNN) for disease classification. TSP-GNN was validated using publicly available datasets. Our results demonstrate that different ND types show distinct task-specific connectivity patterns. Compared with the whole-brain node characteristics, utilizing task-specific nodes enhances the accuracy of ND classification. TSP-GNN comprises the first attempt to incorporate prior task-specific connectome patterns and the power of deep learning. This study elucidates the association between brain dysfunction and specific cognitive processes, offering valuable insights into the cognitive mechanism of neuropsychiatric disease. Â© 2024 Elsevier B.V., All rights reserved.</t>
        </is>
      </c>
      <c r="G185" s="25" t="inlineStr">
        <is>
          <t>Multimodal</t>
        </is>
      </c>
      <c r="H185" s="25" t="inlineStr">
        <is>
          <t>fMRI (Task-based + Resting-state)</t>
        </is>
      </c>
      <c r="I185" s="25" t="inlineStr">
        <is>
          <t>Neuroimaging</t>
        </is>
      </c>
      <c r="J185" s="25" t="inlineStr">
        <is>
          <t>Deep Learning: Graph Neural Network (TSP-GNN)</t>
        </is>
      </c>
      <c r="K185" s="25" t="inlineStr">
        <is>
          <t>Deep Learning (Graph &amp; Hybrid)</t>
        </is>
      </c>
      <c r="L185" s="25" t="n">
        <v>815</v>
      </c>
      <c r="M185" s="25" t="inlineStr">
        <is>
          <t>ADHD/ABIDE</t>
        </is>
      </c>
      <c r="N185" s="25" t="inlineStr">
        <is>
          <t>ADHD (220 ADHD, 239 TD) and ABIDE (155 ASD, 201 TD)</t>
        </is>
      </c>
      <c r="O185" s="25" t="inlineStr">
        <is>
          <t>Verified. Participants were selected from specific sites within ADHD-200 and ABIDE to manage heterogeneity</t>
        </is>
      </c>
      <c r="P185" s="25" t="inlineStr">
        <is>
          <t>Fold Cross-Validation</t>
        </is>
      </c>
      <c r="Q185" s="25" t="inlineStr">
        <is>
          <t>10-fold cross-validation for decoding and 5-fold cross-validation for GNN classification.</t>
        </is>
      </c>
      <c r="R185" s="25" t="inlineStr">
        <is>
          <t>Heterogeneity across data sites ; age mismatch between healthy and disease cohorts ; and task-specific patterns are correlative rather than causally direct</t>
        </is>
      </c>
      <c r="S185" s="27" t="n">
        <v>0.72</v>
      </c>
      <c r="T185" s="27" t="inlineStr">
        <is>
          <t>This study introduces a groundbreaking way to bridge brain-behavior decoding with diagnosis by showing that task-specific prior knowledge (like working memory patterns) significantly improves classification over whole-brain data</t>
        </is>
      </c>
      <c r="U185" s="54" t="inlineStr">
        <is>
          <t>INCLUDE</t>
        </is>
      </c>
      <c r="V185" s="25" t="inlineStr">
        <is>
          <t>Sound Methodology. Combines task-specific prior knowledge with resting-state data. Uses a valid clinical dataset (ADHD-200/HCP). Sample size (N=473) is sufficient for DL.</t>
        </is>
      </c>
      <c r="W185" s="25" t="inlineStr">
        <is>
          <t>High Quality: Meets Wit the Selection Criteria</t>
        </is>
      </c>
      <c r="X185" s="25" t="inlineStr">
        <is>
          <t>INCLUDE</t>
        </is>
      </c>
      <c r="Y185" s="25" t="n"/>
      <c r="Z185" s="25" t="inlineStr">
        <is>
          <t>Hefei, China (Chinese Academy of Sciences)</t>
        </is>
      </c>
      <c r="AA185" s="25" t="n"/>
      <c r="AB185" s="25" t="inlineStr">
        <is>
          <t>Detailed</t>
        </is>
      </c>
      <c r="AC185" s="25" t="inlineStr">
        <is>
          <t>No Leakage</t>
        </is>
      </c>
      <c r="AD185" t="inlineStr">
        <is>
          <t>Not reported</t>
        </is>
      </c>
      <c r="AE185" t="inlineStr">
        <is>
          <t>Not reported</t>
        </is>
      </c>
      <c r="AF185" t="inlineStr">
        <is>
          <t>Gold OA (Frontiers Neuroscience)</t>
        </is>
      </c>
      <c r="AG185" t="inlineStr">
        <is>
          <t>Not reported</t>
        </is>
      </c>
      <c r="AH185" t="inlineStr">
        <is>
          <t>Research</t>
        </is>
      </c>
      <c r="AI185" t="inlineStr">
        <is>
          <t>See population details</t>
        </is>
      </c>
      <c r="AJ185" t="inlineStr">
        <is>
          <t>See population details</t>
        </is>
      </c>
      <c r="AK185" t="inlineStr">
        <is>
          <t>Not reported</t>
        </is>
      </c>
      <c r="AL185" t="inlineStr">
        <is>
          <t>Not reported</t>
        </is>
      </c>
      <c r="AM185" t="inlineStr">
        <is>
          <t>Not reported</t>
        </is>
      </c>
      <c r="AN185" t="inlineStr">
        <is>
          <t>All/Not specified</t>
        </is>
      </c>
      <c r="AO185" t="inlineStr">
        <is>
          <t>Not reported</t>
        </is>
      </c>
      <c r="AP185" t="inlineStr">
        <is>
          <t>Not reported</t>
        </is>
      </c>
      <c r="AQ185" t="inlineStr">
        <is>
          <t>Public Dataset</t>
        </is>
      </c>
      <c r="AR185" t="inlineStr">
        <is>
          <t>ABIDE (Public Dataset)</t>
        </is>
      </c>
      <c r="AS185" t="inlineStr">
        <is>
          <t>Deep Learning: Graph Neural Network (TSP-GNN)</t>
        </is>
      </c>
      <c r="AT185" t="inlineStr">
        <is>
          <t>Functional Connectivity Matrix; Graph Features</t>
        </is>
      </c>
      <c r="AU185" t="inlineStr">
        <is>
          <t>ICA</t>
        </is>
      </c>
      <c r="AV185" t="inlineStr">
        <is>
          <t>Not reported</t>
        </is>
      </c>
      <c r="AW185" t="inlineStr">
        <is>
          <t>10-fold CV</t>
        </is>
      </c>
      <c r="AX185" t="inlineStr">
        <is>
          <t>10</t>
        </is>
      </c>
      <c r="AY185" t="inlineStr">
        <is>
          <t>Not reported</t>
        </is>
      </c>
      <c r="AZ185" t="inlineStr">
        <is>
          <t>Not reported</t>
        </is>
      </c>
      <c r="BA185" t="inlineStr">
        <is>
          <t>Not reported</t>
        </is>
      </c>
      <c r="BB185" t="inlineStr">
        <is>
          <t>Not reported</t>
        </is>
      </c>
      <c r="BC185" t="inlineStr">
        <is>
          <t>Not reported</t>
        </is>
      </c>
      <c r="BD185" t="inlineStr">
        <is>
          <t>Not reported</t>
        </is>
      </c>
      <c r="BE185" t="inlineStr">
        <is>
          <t>Not reported</t>
        </is>
      </c>
      <c r="BF185" t="inlineStr">
        <is>
          <t>Not reported</t>
        </is>
      </c>
      <c r="BG185" t="inlineStr">
        <is>
          <t>0.72 (Cross-Validation)</t>
        </is>
      </c>
      <c r="BH185" t="inlineStr">
        <is>
          <t>Cross-Validation</t>
        </is>
      </c>
      <c r="BI185" t="inlineStr">
        <is>
          <t>None reported</t>
        </is>
      </c>
      <c r="BJ185" t="inlineStr">
        <is>
          <t>No</t>
        </is>
      </c>
      <c r="BK185" t="inlineStr">
        <is>
          <t>Not reported</t>
        </is>
      </c>
      <c r="BL185" t="inlineStr">
        <is>
          <t>Not reported</t>
        </is>
      </c>
      <c r="BM185" t="inlineStr">
        <is>
          <t>Insufficient metrics reported</t>
        </is>
      </c>
      <c r="BN185" t="inlineStr">
        <is>
          <t>None - Passes all criteria</t>
        </is>
      </c>
      <c r="BO185" t="inlineStr">
        <is>
          <t>N/A</t>
        </is>
      </c>
      <c r="BP185" t="inlineStr">
        <is>
          <t>None</t>
        </is>
      </c>
    </row>
    <row r="186">
      <c r="A186" s="23" t="inlineStr">
        <is>
          <t>Prediction models for child and adolescent mental health: A systematic review of methodology and reporting in recent research</t>
        </is>
      </c>
      <c r="B186" s="23" t="n">
        <v>2021</v>
      </c>
      <c r="C186" s="23" t="inlineStr">
        <is>
          <t>No</t>
        </is>
      </c>
      <c r="D186" s="23" t="inlineStr">
        <is>
          <t>No</t>
        </is>
      </c>
      <c r="E186" s="23" t="inlineStr">
        <is>
          <t>10.1002/jcv2.12034</t>
        </is>
      </c>
      <c r="F186" s="23" t="inlineStr">
        <is>
          <t>Background: There has been a rapid growth in the publication of new prediction models relevant to child and adolescent mental health. However, before their implementation into clinical services, it is necessary to appraise the quality of their methods and reporting. We conducted a systematic review of new prediction models in child and adolescent mental health, and examined their development and validation. Method: We searched five databases for studies developing or validating multivariable prediction models for individuals aged 18Â years old or younger from 1 January 2018 to 18 February 2021. Quality of reporting was assessed using the Transparent Reporting of a multivariable prediction models for Individual Prognosis Or Diagnosis checklist, and quality of methodology using items based on expert guidance and the PROBAST tool. Results: We identified 100 eligible studies: 41 developing a new prediction model, 48 validating an existing model and 11 that included both development and validation. Most publications (kÂ =Â 75) reported a model discrimination measure, while 26 investigations reported calibration. Of 52 new prediction models, six (12%) were for suicidal outcomes, 18 (35%) for future diagnosis, five (10%) for child maltreatment. Other outcomes included violence, crime, and functional outcomes. Eleven new models (21%) were developed for use in high-risk populations. Of development studies, around a third were sufficiently statistically powered (kÂ =Â 16%, 31%), while this was lower for validation investigations (kÂ =Â 12, 25%). In terms of performance, the discrimination (as measured by the C-statistic) for new models ranged from 0.57 for a tool predicting ADHD diagnosis in an external validation sample to 0.99 for a machine learning model predicting foster care permanency. Conclusions: Although some tools have recently been developed for child and adolescent mental health for prognosis and child maltreatment, none can be currently recommended for clinical practice due to a combination of methodological limitations and poor model performance. New work needs to use ensure sufficient sample sizes, representative samples, and testing of model calibration. Â© 2024 Elsevier B.V., All rights reserved.</t>
        </is>
      </c>
      <c r="G186" s="23" t="inlineStr">
        <is>
          <t>Review</t>
        </is>
      </c>
      <c r="H186" s="23" t="inlineStr">
        <is>
          <t>n.a</t>
        </is>
      </c>
      <c r="I186" s="23" t="inlineStr">
        <is>
          <t>Other</t>
        </is>
      </c>
      <c r="J186" s="23" t="inlineStr">
        <is>
          <t>n.a</t>
        </is>
      </c>
      <c r="K186" s="23" t="inlineStr">
        <is>
          <t>Other / Unspecified</t>
        </is>
      </c>
      <c r="L186" s="23" t="n"/>
      <c r="M186" s="23" t="n"/>
      <c r="N186" s="23" t="n"/>
      <c r="O186" s="23" t="n"/>
      <c r="P186" s="23" t="n"/>
      <c r="Q186" s="23" t="n"/>
      <c r="R186" s="23" t="n"/>
      <c r="S186" s="23" t="inlineStr">
        <is>
          <t>n.a</t>
        </is>
      </c>
      <c r="T186" s="23" t="n"/>
      <c r="U186" s="55" t="inlineStr">
        <is>
          <t>EXCLUDE</t>
        </is>
      </c>
      <c r="V186" s="23" t="inlineStr">
        <is>
          <t>Review</t>
        </is>
      </c>
      <c r="W186" s="23" t="inlineStr">
        <is>
          <t>Review</t>
        </is>
      </c>
      <c r="X186" s="23" t="n"/>
      <c r="Y186" s="23" t="n"/>
      <c r="Z186" s="23" t="n"/>
      <c r="AA186" s="23" t="n"/>
      <c r="AB186" s="23" t="n"/>
      <c r="AC186" s="23" t="n"/>
    </row>
    <row r="187">
      <c r="A187" s="25" t="inlineStr">
        <is>
          <t>Prediction of Attention-Deficit/Hyperactivity Disorder Diagnosis Using Brief, Low-Cost Clinical Measures: A Competitive Model Evaluation</t>
        </is>
      </c>
      <c r="B187" s="25" t="n">
        <v>2023</v>
      </c>
      <c r="C187" s="25" t="inlineStr">
        <is>
          <t>No</t>
        </is>
      </c>
      <c r="D187" s="25" t="inlineStr">
        <is>
          <t>No</t>
        </is>
      </c>
      <c r="E187" s="25" t="inlineStr">
        <is>
          <t>10.1177/21677026221120236</t>
        </is>
      </c>
      <c r="F187" s="25" t="inlineStr">
        <is>
          <t>Proper diagnosis of attention-deficit/hyperactivity disorder (ADHD) is costly, requiring in-depth evaluation via interview, multi-informant and observational assessment, and scrutiny of possible other conditions. The increasing availability of data may allow the development of machine-learning algorithms capable of accurate diagnostic predictions using low-cost measures to supplement human decision-making. We report on the performance of multiple classification methods used to predict a clinician-consensus ADHD diagnosis. Methods ranged from fairly simple (e.g., logistic regression) to more complex (e.g., random forest) but emphasized a multistage Bayesian approach. Classifiers were evaluated in two large (N &gt; 1,000) independent cohorts. The multistage Bayesian classifier provided an intuitive approach consistent with clinical workflows and was able to predict expert consensus ADHD diagnosis with high accuracy (&gt; 86%)â€”though not significantly better than other methods. Results suggest that parent and teacher surveys are sufficient for high-confidence classifications in the vast majority of cases, but an important minority require additional evaluation for accurate diagnosis. Â© 2023 Elsevier B.V., All rights reserved.</t>
        </is>
      </c>
      <c r="G187" s="25" t="inlineStr">
        <is>
          <t>Unimodal</t>
        </is>
      </c>
      <c r="H187" s="25" t="inlineStr">
        <is>
          <t>Surveys (Parent/Teacher ratings)</t>
        </is>
      </c>
      <c r="I187" s="25" t="inlineStr">
        <is>
          <t>Clinical &amp; Demographics</t>
        </is>
      </c>
      <c r="J187" s="25" t="inlineStr">
        <is>
          <t>Machine Learning: Random Forest</t>
        </is>
      </c>
      <c r="K187" s="25" t="inlineStr">
        <is>
          <t>Traditional Machine Learning</t>
        </is>
      </c>
      <c r="L187" s="25" t="n"/>
      <c r="M187" s="25" t="n"/>
      <c r="N187" s="25" t="n"/>
      <c r="O187" s="25" t="n"/>
      <c r="P187" s="25" t="n"/>
      <c r="Q187" s="25" t="n"/>
      <c r="R187" s="25" t="n"/>
      <c r="S187" s="27" t="n">
        <v>0.9</v>
      </c>
      <c r="T187" s="27" t="n"/>
      <c r="U187" s="55" t="inlineStr">
        <is>
          <t>EXCLUDE</t>
        </is>
      </c>
      <c r="V187" s="25" t="inlineStr">
        <is>
          <t>Data Utility. Relies solely on digitizing standard paper survey forms. Lacks biological biomarkers or sensor data relevant to "AI-Powered Diagnosis".</t>
        </is>
      </c>
      <c r="W187" s="25" t="inlineStr">
        <is>
          <t>Different Task from Diagnosis</t>
        </is>
      </c>
      <c r="X187" s="25" t="n"/>
      <c r="Y187" s="25" t="n"/>
      <c r="Z187" s="25" t="n"/>
      <c r="AA187" s="25" t="n"/>
      <c r="AB187" s="25" t="n"/>
      <c r="AC187" s="25" t="n"/>
    </row>
    <row r="188">
      <c r="A188" s="23" t="inlineStr">
        <is>
          <t>Prediction of Autism Risk From Family Medical History Data Using Machine Learning: A National Cohort Study From Denmark</t>
        </is>
      </c>
      <c r="B188" s="23" t="n">
        <v>2021</v>
      </c>
      <c r="C188" s="23" t="inlineStr">
        <is>
          <t>No</t>
        </is>
      </c>
      <c r="D188" s="23" t="inlineStr">
        <is>
          <t>No</t>
        </is>
      </c>
      <c r="E188" s="23" t="inlineStr">
        <is>
          <t>10.1016/j.bpsgos.2021.04.007</t>
        </is>
      </c>
      <c r="F188" s="23" t="inlineStr">
        <is>
          <t>Background: A family history of specific disorders (e.g., autism, depression, epilepsy) has been linked to risk for autism spectrum disorder (ASD). This study examines whether family history data could be used for ASD risk prediction. Methods: We followed all Danish live births, from 1980 to 2012, of Denmark-born parents for an ASD diagnosis through April 10, 2017 (N = 1,697,231 births; 26,840 ASD cases). Linking each birth to three-generation family members, we identified 438 morbidity indicators, comprising 73 disorders reported prospectively for each family member. We tested various models using a machine learning approach. From the best-performing model, we calculated a family history risk score and estimated odds ratios and 95% confidence intervals for the risk of ASD. Results: The best-performing model comprised 41 indicators: eight mental conditions (e.g., ASD, attention-deficit/hyperactivity disorder, neurotic/stress disorders) and nine nonmental conditions (e.g., obesity, hypertension, asthma) across six family member types; model performance was similar in training and test subsamples. The highest risk score group had 17.0% ASD prevalence and a 15.3-fold (95% confidence interval, 14.0â€“17.1) increased ASD risk compared with the lowest score group, which had 0.6% ASD prevalence. In contrast, individuals with a full sibling with ASD had 9.5% ASD prevalence and a 6.1-fold (95% confidence interval, 5.9â€“6.4) higher risk than individuals without an affected sibling. Conclusions: Family history of multiple mental and nonmental conditions can identify more individuals at highest risk for ASD than only considering the immediate family history of ASD. A comprehensive family history may be critical for a clinically relevant ASD risk prediction framework in the future. Â© 2023 Elsevier B.V., All rights reserved.</t>
        </is>
      </c>
      <c r="G188" s="23" t="inlineStr">
        <is>
          <t>Unimodal</t>
        </is>
      </c>
      <c r="H188" s="23" t="inlineStr">
        <is>
          <t>Family History Records</t>
        </is>
      </c>
      <c r="I188" s="23" t="inlineStr">
        <is>
          <t>Clinical &amp; Demographics</t>
        </is>
      </c>
      <c r="J188" s="23" t="inlineStr">
        <is>
          <t>Machine Learning (XGBoost / Random Forest)</t>
        </is>
      </c>
      <c r="K188" s="23" t="inlineStr">
        <is>
          <t>Ensemble Learning</t>
        </is>
      </c>
      <c r="L188" s="23" t="n"/>
      <c r="M188" s="23" t="n"/>
      <c r="N188" s="23" t="n"/>
      <c r="O188" s="23" t="n"/>
      <c r="P188" s="23" t="n"/>
      <c r="Q188" s="23" t="n"/>
      <c r="R188" s="23" t="n"/>
      <c r="S188" s="23" t="inlineStr">
        <is>
          <t>n.a</t>
        </is>
      </c>
      <c r="T188" s="23" t="n"/>
      <c r="U188" s="55" t="inlineStr">
        <is>
          <t>EXCLUDE</t>
        </is>
      </c>
      <c r="V188" s="23" t="inlineStr">
        <is>
          <t>Wrong Condition. The paper focuses on Autism (ASD), not ADHD.</t>
        </is>
      </c>
      <c r="W188" s="23" t="inlineStr">
        <is>
          <t>Different Task from Diagnosis</t>
        </is>
      </c>
      <c r="X188" s="23" t="n"/>
      <c r="Y188" s="23" t="n"/>
      <c r="Z188" s="23" t="n"/>
      <c r="AA188" s="23" t="n"/>
      <c r="AB188" s="23" t="n"/>
      <c r="AC188" s="23" t="n"/>
    </row>
    <row r="189">
      <c r="A189" s="25" t="inlineStr">
        <is>
          <t>Prediction of human inhibition brain function with interâ€subject and intraâ€subject variability</t>
        </is>
      </c>
      <c r="B189" s="25" t="n">
        <v>2020</v>
      </c>
      <c r="C189" s="25" t="inlineStr">
        <is>
          <t>No</t>
        </is>
      </c>
      <c r="D189" s="25" t="inlineStr">
        <is>
          <t>No</t>
        </is>
      </c>
      <c r="E189" s="25" t="inlineStr">
        <is>
          <t>10.3390/brainsci10100726</t>
        </is>
      </c>
      <c r="F189" s="25" t="inlineStr">
        <is>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is>
      </c>
      <c r="G189" s="25" t="inlineStr">
        <is>
          <t>Unimodal</t>
        </is>
      </c>
      <c r="H189" s="25" t="inlineStr">
        <is>
          <t>EEG</t>
        </is>
      </c>
      <c r="I189" s="25" t="inlineStr">
        <is>
          <t>Electrophysiological (Bio-Signals)</t>
        </is>
      </c>
      <c r="J189" s="25" t="inlineStr">
        <is>
          <t>QDA, LDA, KNN</t>
        </is>
      </c>
      <c r="K189" s="25" t="inlineStr">
        <is>
          <t>Traditional Machine Learning</t>
        </is>
      </c>
      <c r="L189" s="25" t="n"/>
      <c r="M189" s="25" t="n"/>
      <c r="N189" s="25" t="n"/>
      <c r="O189" s="25" t="n"/>
      <c r="P189" s="25" t="n"/>
      <c r="Q189" s="25" t="n"/>
      <c r="R189" s="25" t="n"/>
      <c r="S189" s="29" t="n">
        <v>0.9761</v>
      </c>
      <c r="T189" s="29" t="n"/>
      <c r="U189" s="55" t="inlineStr">
        <is>
          <t>EXCLUDE</t>
        </is>
      </c>
      <c r="V189" s="25" t="inlineStr">
        <is>
          <t>Sample Size Insufficient (N=20). The reported accuracy (97%) is likely inflated due to the very small sample size. Fails Criteria #2.</t>
        </is>
      </c>
      <c r="W189" s="25" t="inlineStr">
        <is>
          <t>Low Sample Size</t>
        </is>
      </c>
      <c r="X189" s="25" t="n"/>
      <c r="Y189" s="25" t="n"/>
      <c r="Z189" s="25" t="n"/>
      <c r="AA189" s="25" t="n"/>
      <c r="AB189" s="25" t="n"/>
      <c r="AC189" s="25" t="n"/>
    </row>
    <row r="190">
      <c r="A190" s="23" t="inlineStr">
        <is>
          <t>Prediction of human inhibition brain function with interâ€subject and intraâ€subject variability</t>
        </is>
      </c>
      <c r="B190" s="23" t="n">
        <v>2020</v>
      </c>
      <c r="C190" s="23" t="inlineStr">
        <is>
          <t>No</t>
        </is>
      </c>
      <c r="D190" s="23" t="inlineStr">
        <is>
          <t>No</t>
        </is>
      </c>
      <c r="E190" s="23" t="inlineStr">
        <is>
          <t>10.3390/brainsci10100726</t>
        </is>
      </c>
      <c r="F190" s="23" t="inlineStr">
        <is>
          <t>The stop signal task has been used to quantify the human inhibitory control. The intersubject and intraâ€subject variability was investigated under the inhibition of human response with a realistic environmental scenario. In present study, we used a battleground scenario where a sniperâ€scope picture was the background, a target picture was a go signal, and a nontarget picture was a stop signal. The task instructions were to respond on the target image and inhibit the response if a nontarget image appeared. This scenario produced a threatening situation and endorsed the evaluation of how subjectâ€™s response inhibition manifests in a real situation. In this study, 32 channels of electroencephalography (EEG) signals were collected from 20 participants during successful stop (response inhibition) and failed stop (response) trials. These EEG signals were used to predict two possible outcomes: successful stop or failed stop. The interâ€subject variability (betweenâ€subjects) and intraâ€subject variability (withinâ€subjects) affect the performance of participants in the classification system. The EEG signals of successful stop versus failed stop trials were classified using quadratic discriminant analysis (QDA) and linear discriminant analysis (LDA) (i.e., parametric) and Kâ€nearest neighbor classifier (KNNC) and Parzen densityâ€based (PARZEN) (i.e., nonparametric) under interâ€ and intraâ€subject variability. The EEG activities were found to increase during response inhibition in the frontal cortex (F3 and F4), presupplementary motor area (C3 and C4), parietal lobe (P3 and P4), and occipital (O1 and O2) lobe. Therefore, power spectral density (PSD) of EEG signals (1â€50Hz) in F3, F4, C3, C4, P3, P4, O1, and O2 electrodes were measured in successful stop and failed stop trials. The PSD of the EEG signals was used as the feature input for the classifiers. Our proposed method shows an intraâ€subject classification accuracy of 97.61% for subject 15 with QDA classifier in C3 (left motor cortex) and an overall interâ€subject classification accuracy of 71.66% Â± 9.81% with the KNNC classifier in F3 (left frontal lobe). These results display how interâ€subject and intraâ€subject variability affects the performance of the classification system. These findings can be used effectively to improve the psychopathology of attention deficit hyperactivity disorder (ADHD), obsessiveâ€compulsive disorder (OCD), schizophrenia, and suicidality. Â© 2021 Elsevier B.V., All rights reserved.</t>
        </is>
      </c>
      <c r="G190" s="23" t="inlineStr">
        <is>
          <t>Unimodal</t>
        </is>
      </c>
      <c r="H190" s="23" t="inlineStr">
        <is>
          <t>EEG</t>
        </is>
      </c>
      <c r="I190" s="23" t="inlineStr">
        <is>
          <t>Electrophysiological (Bio-Signals)</t>
        </is>
      </c>
      <c r="J190" s="23" t="inlineStr">
        <is>
          <t>Machine Learning (LDA, QDA, KNN)</t>
        </is>
      </c>
      <c r="K190" s="23" t="inlineStr">
        <is>
          <t>Traditional Machine Learning</t>
        </is>
      </c>
      <c r="L190" s="23" t="n"/>
      <c r="M190" s="23" t="n"/>
      <c r="N190" s="23" t="n"/>
      <c r="O190" s="23" t="n"/>
      <c r="P190" s="23" t="n"/>
      <c r="Q190" s="23" t="n"/>
      <c r="R190" s="23" t="n"/>
      <c r="S190" s="28" t="n">
        <v>0.976</v>
      </c>
      <c r="T190" s="28" t="n"/>
      <c r="U190" s="55" t="inlineStr">
        <is>
          <t>EXCLUDE</t>
        </is>
      </c>
      <c r="V190" s="23" t="inlineStr">
        <is>
          <t>Factor 3 (Sample Size) &amp; Task: N=20 is statistically insufficient. The task is predicting "Successful Stop" vs "Failed Stop" (inhibition states), not diagnosing ADHD patients.</t>
        </is>
      </c>
      <c r="W190" s="23" t="inlineStr">
        <is>
          <t>Low Sample Size</t>
        </is>
      </c>
      <c r="X190" s="23" t="n"/>
      <c r="Y190" s="23" t="n"/>
      <c r="Z190" s="23" t="n"/>
      <c r="AA190" s="23" t="n"/>
      <c r="AB190" s="23" t="n"/>
      <c r="AC190" s="23" t="n"/>
    </row>
    <row r="191">
      <c r="A191" s="25" t="inlineStr">
        <is>
          <t>Prediction of sleep side effects following methylphenidate treatment in ADHD youth</t>
        </is>
      </c>
      <c r="B191" s="25" t="n">
        <v>2020</v>
      </c>
      <c r="C191" s="25" t="inlineStr">
        <is>
          <t>No</t>
        </is>
      </c>
      <c r="D191" s="25" t="inlineStr">
        <is>
          <t>No</t>
        </is>
      </c>
      <c r="E191" s="25" t="inlineStr">
        <is>
          <t>10.1016/j.nicl.2019.102030</t>
        </is>
      </c>
      <c r="F191" s="25"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is>
      </c>
      <c r="G191" s="25" t="inlineStr">
        <is>
          <t>Multimodal</t>
        </is>
      </c>
      <c r="H191" s="25" t="inlineStr">
        <is>
          <t>MRI (DTI), Genetics, Clinical, Neuropsych</t>
        </is>
      </c>
      <c r="I191" s="25" t="inlineStr">
        <is>
          <t>Neuroimaging</t>
        </is>
      </c>
      <c r="J191" s="25" t="inlineStr">
        <is>
          <t>ML (Logistic Ridge, SVM, J48)</t>
        </is>
      </c>
      <c r="K191" s="25" t="inlineStr">
        <is>
          <t>Traditional Machine Learning</t>
        </is>
      </c>
      <c r="L191" s="25" t="n"/>
      <c r="M191" s="25" t="n"/>
      <c r="N191" s="25" t="n"/>
      <c r="O191" s="25" t="n"/>
      <c r="P191" s="25" t="n"/>
      <c r="Q191" s="25" t="n"/>
      <c r="R191" s="25" t="n"/>
      <c r="S191" s="27" t="n">
        <v>0.99</v>
      </c>
      <c r="T191" s="27" t="n"/>
      <c r="U191" s="55" t="inlineStr">
        <is>
          <t>EXCLUDE</t>
        </is>
      </c>
      <c r="V191" s="25" t="inlineStr">
        <is>
          <t>Wrong Target: The model predicts Side Effects (Sleep problems), not the Diagnosis of ADHD. This falls under Prognosis/Treatment response, not Diagnosis.</t>
        </is>
      </c>
      <c r="W191" s="25" t="inlineStr">
        <is>
          <t>Different Task from Diagnosis</t>
        </is>
      </c>
      <c r="X191" s="25" t="n"/>
      <c r="Y191" s="25" t="n"/>
      <c r="Z191" s="25" t="n"/>
      <c r="AA191" s="25" t="n"/>
      <c r="AB191" s="25" t="n"/>
      <c r="AC191" s="25" t="n"/>
    </row>
    <row r="192">
      <c r="A192" s="23" t="inlineStr">
        <is>
          <t>Prediction of sleep side effects following methylphenidate treatment in ADHD youth</t>
        </is>
      </c>
      <c r="B192" s="23" t="n">
        <v>2020</v>
      </c>
      <c r="C192" s="23" t="inlineStr">
        <is>
          <t>No</t>
        </is>
      </c>
      <c r="D192" s="23" t="inlineStr">
        <is>
          <t>No</t>
        </is>
      </c>
      <c r="E192" s="23" t="inlineStr">
        <is>
          <t>10.1016/j.nicl.2019.102030</t>
        </is>
      </c>
      <c r="F192" s="23" t="inlineStr">
        <is>
          <t>Objective: Sleep problems is the most common side effect of methylphenidate (MPH) treatment in ADHD youth and carry potential to negatively impact long-term self-regulatory functioning. This study aimed to examine whether applying machine learning approaches to pre-treatment demographic, clinical questionnaire, environmental, neuropsychological, genetic, and neuroimaging features can predict sleep side effects following MPH administration. Method: The present study included 83 ADHD subjects as a training dataset. The participants were enrolled in an 8-week, open-label trial of MPH. The Barkley Stimulant Side Effects Rating Scale was used to determine the presence/absence of sleep problems at the 2nd week of treatment. Prediction of sleep side effects were performed with step-wise addition of variables measured at baseline: demographics (age, gender, IQ, height/weight) and clinical variables (ADHD Rating Scale-IV (ADHD-RS) and Disruptive Behavior Disorder rating scale) at stage 1, neuropsychological test (continuous performance test (CPT), Stroop color word test) and genetic/environmental variables (dopamine and norepinephrine receptor gene (DAT1, DRD4, ADRA2A, and SLC6A2) polymorphisms, blood lead, and urine cotinine level) at stage 2, and structural connectivities of frontostriatal circuits at stage 3. Three different machine learning algorithms ((Logistic Ridge Regression (LR), support vector machine (SVM), J48) were used for data analysis. Robustness of classifier model was validated in the independent dataset of 36 ADHD subjects. Results: Classification accuracy of LR was 95.5% (area under receiver operating characteristic curve (AUC) 0.99), followed by SVM (91.0%, AUC 0.85) and J48 (90.0%, AUC 0.87) at stage 3 for predicting sleep problems. The inattention symptoms of ADHD-RS, CPT response time variability, the DAT1, ADRA2A DraI, and SLC6A2 A-3081T polymorphisms, and the structural connectivities between frontal and striatal brain regions were identified as the most differentiating subset of features. Validation analysis achieved accuracy of 86.1% (AUC 0.92) at stage 3 with J48. Conclusions: Our results provide preliminary support to the combination of multimodal classifier, in particular, neuroimaging features, as an informative method that can assist in predicting MPH side effects in ADHD. Â© 2020 Elsevier B.V., All rights reserved.</t>
        </is>
      </c>
      <c r="G192" s="23" t="inlineStr">
        <is>
          <t>Multimodal</t>
        </is>
      </c>
      <c r="H192" s="23" t="inlineStr">
        <is>
          <t>Clinical + Neuropsych + Genetics + DTI</t>
        </is>
      </c>
      <c r="I192" s="23" t="inlineStr">
        <is>
          <t>Neuroimaging</t>
        </is>
      </c>
      <c r="J192" s="23" t="inlineStr">
        <is>
          <t>Logistic Ridge Regression, SVM, J48</t>
        </is>
      </c>
      <c r="K192" s="23" t="inlineStr">
        <is>
          <t>Traditional Machine Learning</t>
        </is>
      </c>
      <c r="L192" s="23" t="n"/>
      <c r="M192" s="23" t="n"/>
      <c r="N192" s="23" t="n"/>
      <c r="O192" s="23" t="n"/>
      <c r="P192" s="23" t="n"/>
      <c r="Q192" s="23" t="n"/>
      <c r="R192" s="23" t="n"/>
      <c r="S192" s="28" t="n">
        <v>0.955</v>
      </c>
      <c r="T192" s="28" t="n"/>
      <c r="U192" s="55" t="inlineStr">
        <is>
          <t>EXCLUDE</t>
        </is>
      </c>
      <c r="V192" s="23" t="inlineStr">
        <is>
          <t>Wrong Target Task. The AI is predicting Side Effects (Sleep problems), not the presence/diagnosis of ADHD.</t>
        </is>
      </c>
      <c r="W192" s="23" t="inlineStr">
        <is>
          <t>Different Task from Diagnosis</t>
        </is>
      </c>
      <c r="X192" s="23" t="n"/>
      <c r="Y192" s="23" t="n"/>
      <c r="Z192" s="23" t="n"/>
      <c r="AA192" s="23" t="n"/>
      <c r="AB192" s="23" t="n"/>
      <c r="AC192" s="23" t="n"/>
    </row>
    <row r="193">
      <c r="A193" s="25" t="inlineStr">
        <is>
          <t>Predictive Modeling for Clinical Features Associated With Neurofibromatosis Type 1</t>
        </is>
      </c>
      <c r="B193" s="25" t="n">
        <v>2021</v>
      </c>
      <c r="C193" s="25" t="inlineStr">
        <is>
          <t>No</t>
        </is>
      </c>
      <c r="D193" s="25" t="inlineStr">
        <is>
          <t>No</t>
        </is>
      </c>
      <c r="E193" s="25" t="inlineStr">
        <is>
          <t>10.1212/CPJ.0000000000001089</t>
        </is>
      </c>
      <c r="F193" s="25" t="inlineStr">
        <is>
          <t>ObjectiveTo perform a longitudinal analysis of clinical features associated with neurofibromatosis type 1 (NF1) based on demographic and clinical characteristics and to apply a machine learning strategy to determine feasibility of developing exploratory predictive models of optic pathway glioma (OPG) and attention-deficit/hyperactivity disorder (ADHD) in a pediatric NF1 cohort.MethodsUsing NF1 as a model system, we perform retrospective data analyses using a manually curated NF1 clinical registry and electronic health record (EHR) information and develop machine learning models. Data for 798 individuals were available, with 578 comprising the pediatric cohort used for analysis.ResultsMales and females were evenly represented in the cohort. White children were more likely to develop OPG (odds ratio [OR]: 2.11, 95% confidence interval [CI]: 1.11-4.00, p = 0.02) relative to their non-White peers. Median age at diagnosis of OPG was 6.5 years (1.7-17.0), irrespective of sex. Males were more likely than females to have a diagnosis of ADHD (OR: 1.90, 95% CI: 1.33-2.70, p &lt; 0.001), and earlier diagnosis in males relative to females was observed. The gradient boosting classification model predicted diagnosis of ADHD with an area under the receiver operator characteristic (AUROC) of 0.74 and predicted diagnosis of OPG with an AUROC of 0.82.ConclusionsUsing readily available clinical and EHR data, we successfully recapitulated several important and clinically relevant patterns in NF1 semiology specifically based on demographic and clinical characteristics. Naive machine learning techniques can be potentially used to develop and validate predictive phenotype complexes applicable to risk stratification and disease management in NF1. Â© 2023 Elsevier B.V., All rights reserved.</t>
        </is>
      </c>
      <c r="G193" s="25" t="inlineStr">
        <is>
          <t>Multimodal</t>
        </is>
      </c>
      <c r="H193" s="25" t="inlineStr">
        <is>
          <t>Clinical Registry + HER</t>
        </is>
      </c>
      <c r="I193" s="25" t="inlineStr">
        <is>
          <t>Clinical &amp; Demographics</t>
        </is>
      </c>
      <c r="J193" s="25" t="inlineStr">
        <is>
          <t>Gradient Boosting</t>
        </is>
      </c>
      <c r="K193" s="25" t="inlineStr">
        <is>
          <t>Ensemble Learning</t>
        </is>
      </c>
      <c r="L193" s="25" t="n"/>
      <c r="M193" s="25" t="n"/>
      <c r="N193" s="25" t="n"/>
      <c r="O193" s="25" t="n"/>
      <c r="P193" s="25" t="n"/>
      <c r="Q193" s="25" t="n"/>
      <c r="R193" s="25" t="n"/>
      <c r="S193" s="27" t="n">
        <v>0.74</v>
      </c>
      <c r="T193" s="27" t="n"/>
      <c r="U193" s="55" t="inlineStr">
        <is>
          <t>EXCLUDE</t>
        </is>
      </c>
      <c r="V193" s="25" t="inlineStr">
        <is>
          <t>Specific Comorbidity. It predicts ADHD risk secondary to Neurofibromatosis Type 1 (NF1). It is a risk stratification tool for NF1 patients, not a general ADHD diagnostic tool.</t>
        </is>
      </c>
      <c r="W193" s="25" t="inlineStr">
        <is>
          <t>Different Task from Diagnosis</t>
        </is>
      </c>
      <c r="X193" s="25" t="n"/>
      <c r="Y193" s="25" t="n"/>
      <c r="Z193" s="25" t="n"/>
      <c r="AA193" s="25" t="n"/>
      <c r="AB193" s="25" t="n"/>
      <c r="AC193" s="25" t="n"/>
    </row>
    <row r="194">
      <c r="A194" s="23" t="inlineStr">
        <is>
          <t>Protocol for a randomized controlled trial: exercise-priming of CBT for depression (the CBT+ trial)</t>
        </is>
      </c>
      <c r="B194" s="23" t="n">
        <v>2024</v>
      </c>
      <c r="C194" s="23" t="inlineStr">
        <is>
          <t>No</t>
        </is>
      </c>
      <c r="D194" s="23" t="inlineStr">
        <is>
          <t>No</t>
        </is>
      </c>
      <c r="E194" s="23" t="inlineStr">
        <is>
          <t>10.1186/s13063-024-08495-x</t>
        </is>
      </c>
      <c r="F194" s="23" t="inlineStr">
        <is>
          <t>Background: Depression is a leading cause of disability worldwide, and treatments could be more effective. Identifying methods to improve treatment success has the potential to reduce disease burden dramatically. Preparing or â€œprimingâ€ someone to respond more effectively to psychotherapy (e.g., cognitive behavioral therapy [CBT]) by preceding sessions with aerobic exercise, a powerful neurobiological activator, could enhance the success of the subsequently performed therapy. However, the success of this priming approach for increasing engagement of working mechanisms of psychotherapy (e.g., increased working alliance and behavioral activation) has yet to be formally tested. Methods: The CBT + trial will be a parallel-arm randomized controlled trial that will recruit 40 adult participants with DSM-5 diagnosed depression (verified with clinical interview) via referrals, mass emails, local flyers, and social media posts. Participants will be randomized to an ActiveCBT or CalmCBT condition. The ActiveCBT group will receive an 8-week CBT intervention primed with 30Â min of moderate-intensity aerobic exercise (cycling on a stationary bike at a 13 rating of perceived exertion). The CalmCBT group will receive the same 8-week CBT intervention while resting for 30Â min before CBT (i.e., cycling vs no cycling is the only difference). The primary outcome measures will be mean working alliance (assessed with the client version of the Working Alliance Inventoryâ€”Short Revised) and mean behavioral activation (self-reported Behavioral Activation for Depression Scale) recorded at each of the 8 therapy sessions. Secondary outcomes include evaluation of state anhedonia and serum brain-derived neurotrophic factor before the active/calm conditions, between the condition and therapy, and after the therapy. Additional exploratory analyses will evaluate group differences in algorithm-generated ratings of therapist-participant interactions via the Lyssn platform. Discussion: The novel approach of priming CBT with moderate-intensity aerobic exercise evaluated in a randomized controlled trial (CBT + trial) has the potential to demonstrate the usefulness of exercise as an augmentation strategy that improves working mechanisms of therapy and overall treatment outcomes for adults with depression. Trial registration: ClinicalTrials.gov NCT06001346. Registered on August 21, 2023. Â© 2024 Elsevier B.V., All rights reserved.</t>
        </is>
      </c>
      <c r="G194" s="23" t="inlineStr">
        <is>
          <t>Multimodal</t>
        </is>
      </c>
      <c r="H194" s="23" t="inlineStr">
        <is>
          <t>Surveys, Blood (BDNF), Accelerometry.</t>
        </is>
      </c>
      <c r="I194" s="23" t="inlineStr">
        <is>
          <t>Clinical &amp; Demographics</t>
        </is>
      </c>
      <c r="J194" s="23" t="inlineStr">
        <is>
          <t>Mentions planned use of "Lyssn" (ML/NLP) for analyzing therapy sessions.</t>
        </is>
      </c>
      <c r="K194" s="23" t="inlineStr">
        <is>
          <t>Other / Unspecified</t>
        </is>
      </c>
      <c r="L194" s="23" t="n"/>
      <c r="M194" s="23" t="n"/>
      <c r="N194" s="23" t="n"/>
      <c r="O194" s="23" t="n"/>
      <c r="P194" s="23" t="n"/>
      <c r="Q194" s="23" t="n"/>
      <c r="R194" s="23" t="n"/>
      <c r="S194" s="23" t="inlineStr">
        <is>
          <t>n.a</t>
        </is>
      </c>
      <c r="T194" s="23" t="n"/>
      <c r="U194" s="55" t="inlineStr">
        <is>
          <t>EXCLUDE</t>
        </is>
      </c>
      <c r="V194" s="23" t="inlineStr">
        <is>
          <t>Wrong Disorder: It focuses on Depression, not ADHD. Wrong Task: It is a treatment intervention study (CBT), not a diagnostic study.</t>
        </is>
      </c>
      <c r="W194" s="23" t="inlineStr">
        <is>
          <t>Different Task from Diagnosis</t>
        </is>
      </c>
      <c r="X194" s="23" t="n"/>
      <c r="Y194" s="23" t="n"/>
      <c r="Z194" s="23" t="n"/>
      <c r="AA194" s="23" t="n"/>
      <c r="AB194" s="23" t="n"/>
      <c r="AC194" s="23" t="n"/>
    </row>
    <row r="195">
      <c r="A195" s="25" t="inlineStr">
        <is>
          <t>Quantitative Expression of Latent Disease Factors in Individuals Associated with Psychopathology Dimensions and Treatment Response</t>
        </is>
      </c>
      <c r="B195" s="25" t="n">
        <v>2024</v>
      </c>
      <c r="C195" s="25" t="inlineStr">
        <is>
          <t>No</t>
        </is>
      </c>
      <c r="D195" s="25" t="inlineStr">
        <is>
          <t>No</t>
        </is>
      </c>
      <c r="E195" s="25" t="inlineStr">
        <is>
          <t>10.1007/s12264-024-01224-z</t>
        </is>
      </c>
      <c r="F195" s="25" t="inlineStr">
        <is>
          <t>Psychiatric comorbidity is common in symptom-based diagnoses like autism spectrum disorder (ASD), attention/deficit hyper-activity disorder (ADHD), and obsessive-compulsive disorder (OCD). However, these co-occurring symptoms mediated by shared and/or distinct neural mechanisms are difficult to profile at the individual level. Capitalizing on unsupervised machine learning with a hierarchical Bayesian framework, we derived latent disease factors from resting-state functional connectivity data in a hybrid cohort of ASD and ADHD and delineated individual associations with dimensional symptoms based on canonical correlation analysis. Models based on the same factors generalized to previously unseen individuals in a subclinical cohort and one local OCD database with a subset of patients undergoing neurosurgical intervention. Four factors, identified as variably co-expressed in each patient, were significantly correlated with distinct symptom domains (r = â€“0.26â€“0.53, P &lt; 0.05): behavioral regulation (Factor-1), communication (Factor-2), anxiety (Factor-3), adaptive behaviors (Factor-4). Moreover, we demonstrated Factor-1 expressed in patients with OCD and Factor-3 expressed in participants with anxiety, at the degree to which factor expression was significantly predictive of individual symptom scores (r = 0.18â€“0.5, P &lt; 0.01). Importantly, peri-intervention changes in Factor-1 of OCD were associated with variable treatment outcomes (r = 0.39, P &lt; 0.05). Our results indicate that these data-derived latent disease factors quantify individual factor expression to inform dimensional symptom and treatment outcomes across cohorts, which may promote quantitative psychiatric diagnosis and personalized intervention. Â© 2024 Elsevier B.V., All rights reserved.</t>
        </is>
      </c>
      <c r="G195" s="25" t="inlineStr">
        <is>
          <t>Unimodal</t>
        </is>
      </c>
      <c r="H195" s="25" t="inlineStr">
        <is>
          <t>fMRI</t>
        </is>
      </c>
      <c r="I195" s="25" t="inlineStr">
        <is>
          <t>Neuroimaging</t>
        </is>
      </c>
      <c r="J195" s="25" t="inlineStr">
        <is>
          <t>Unsupervised Machine Learning / Bayesian Modeling</t>
        </is>
      </c>
      <c r="K195" s="25" t="inlineStr">
        <is>
          <t>Unsupervised / Clustering</t>
        </is>
      </c>
      <c r="L195" s="25" t="n"/>
      <c r="M195" s="25" t="n"/>
      <c r="N195" s="25" t="n"/>
      <c r="O195" s="25" t="n"/>
      <c r="P195" s="25" t="n"/>
      <c r="Q195" s="25" t="n"/>
      <c r="R195" s="25" t="n"/>
      <c r="S195" s="25" t="inlineStr">
        <is>
          <t>n.a</t>
        </is>
      </c>
      <c r="T195" s="25" t="n"/>
      <c r="U195" s="55" t="inlineStr">
        <is>
          <t>EXCLUDE</t>
        </is>
      </c>
      <c r="V195" s="25" t="inlineStr">
        <is>
          <t>Similar to the "Reward Responsiveness" paper (from previous batch), this study focuses on identifying transdiagnostic latent factors (dimensions of psychopathology) rather than training a supervised classifier for ADHD diagnosis (Case vs. Control).</t>
        </is>
      </c>
      <c r="W195" s="25" t="inlineStr">
        <is>
          <t>Different Task from Diagnosis</t>
        </is>
      </c>
      <c r="X195" s="25" t="n"/>
      <c r="Y195" s="25" t="n"/>
      <c r="Z195" s="25" t="n"/>
      <c r="AA195" s="25" t="n"/>
      <c r="AB195" s="25" t="n"/>
      <c r="AC195" s="25" t="n"/>
    </row>
    <row r="196">
      <c r="A196" s="23" t="inlineStr">
        <is>
          <t>A Machine Learning Approach to ADHD Diagnosis Using Mutual Information and Stacked Classifiers</t>
        </is>
      </c>
      <c r="B196" s="23" t="n">
        <v>2024</v>
      </c>
      <c r="C196" s="23" t="inlineStr">
        <is>
          <t>No</t>
        </is>
      </c>
      <c r="D196" s="23" t="inlineStr">
        <is>
          <t>No</t>
        </is>
      </c>
      <c r="E196" s="23" t="inlineStr">
        <is>
          <t>10.5391/IJFIS.2024.24.1.10</t>
        </is>
      </c>
      <c r="F196" s="23" t="inlineStr">
        <is>
          <t>Attention-deficit hyperactivity disorder (ADHD) is a prevalent neurodevelopmental condition in children characterized by impairments in attention, hyperactivity, and impulse control. Despite extensive research, the underlying cause of ADHD remains unclear. Electroencephalography (EEG), a noninvasive method for recording brain activity, is valuable for studying ADHD-related neural patterns. This study explored the potential of EEG data to differentiate children with ADHD and healthy controls (HC) to enhance diagnostic accuracy. We analyzed EEG recordings from 61 children with ADHD and 60 healthy controls. The EEG data comprised signals from 19 scalp channels. Our primary objective was to develop a machine learning model capable of classifying ADHD subjects with ADHD from HC using EEG data as discriminatory features. To select the most relevant features, we utilized mutual information (MI), a measure of the statistical dependence between two variables. The top features were selected based on their minimum MI values, ensuring that they captured meaningful information from both ADHD and HC groups. Principal component analysis was employed to reduce dimensionality while preserving the essential features, aiming to mitigate computational complexity. The selected features were then used to train ten different classifiers: random forest, multilayer perceptron (MLP), k-nearest neighbors, extra tree classifier, XGBoost, support vector machines, logistic regression, AdaBoost, classification and regression trees, and gradient boosting machines. A stacked classifier was constructed by combining the outputs of all 10 individual classifiers, with the MLP acting as a meta-classifier. The stacked classifier outperformed individual models, achieving an impressive accuracy of 92%. Its precision (91%) and sensitivity (93%) were also higher than those of the individual models, indicating its ability to correctly identify ADHD-positive cases. Furthermore, the specificity of the stacked classifier (93%) was superior, highlighting its improved proficiency in correctly classifying HC. This comprehensive evaluation established the stacked classifier as an effective approach for ADHD classification, surpassing the performance of several standalone models. Our proposed method offers a noninvasive, objective, and cost-effective method for identifying children with ADHD, leading to earlier diagnosis, intervention, and improved treatment outcomes. Â© 2024 Elsevier B.V., All rights reserved.</t>
        </is>
      </c>
      <c r="G196" s="23" t="inlineStr">
        <is>
          <t>Unimodal</t>
        </is>
      </c>
      <c r="H196" s="23" t="inlineStr">
        <is>
          <t>EEG</t>
        </is>
      </c>
      <c r="I196" s="23" t="inlineStr">
        <is>
          <t>Electrophysiological (Bio-Signals)</t>
        </is>
      </c>
      <c r="J196" s="23" t="inlineStr">
        <is>
          <t>ML (Stacked Classifier: RF, MLP, KNN, etc.)</t>
        </is>
      </c>
      <c r="K196" s="23" t="inlineStr">
        <is>
          <t>Traditional Machine Learning</t>
        </is>
      </c>
      <c r="L196" s="23" t="n">
        <v>121</v>
      </c>
      <c r="M196" s="23" t="inlineStr">
        <is>
          <t>IEEE Dataport</t>
        </is>
      </c>
      <c r="N196" s="23" t="inlineStr">
        <is>
          <t>61 ADHD children and 60 healthy controls</t>
        </is>
      </c>
      <c r="O196" s="23" t="inlineStr">
        <is>
          <t>121 unique subjects.</t>
        </is>
      </c>
      <c r="P196" s="23" t="inlineStr">
        <is>
          <t>Fold Cross-Validation</t>
        </is>
      </c>
      <c r="Q196" s="23" t="inlineStr">
        <is>
          <t>10-fold cross-validation</t>
        </is>
      </c>
      <c r="R196" s="23" t="inlineStr">
        <is>
          <t>The study uses a relatively small $N$ (though above 100) and focuses only on resting-state EEG, which might miss dynamics captured during task-based EEG</t>
        </is>
      </c>
      <c r="S196" s="24" t="n">
        <v>0.92</v>
      </c>
      <c r="T196" s="24" t="inlineStr">
        <is>
          <t>The "Stacked Classifier" approach (combining multiple models like Random Forest and SVM) is a technically sound way to improve accuracy. However, like many EEG papers, it lacks an external validation set, relying only on cross-validation within the same small population.</t>
        </is>
      </c>
      <c r="U196" s="54" t="inlineStr">
        <is>
          <t>INCLUDE</t>
        </is>
      </c>
      <c r="V196" s="23" t="inlineStr">
        <is>
          <t>Meets sample size (N=121). Uses Mutual Information (MI) for feature selection and visualizes topographic maps (interpretability).</t>
        </is>
      </c>
      <c r="W196" s="23" t="inlineStr">
        <is>
          <t>High Quality: Meets Wit the Selection Criteria</t>
        </is>
      </c>
      <c r="X196" s="23" t="inlineStr">
        <is>
          <t>INCLUDE</t>
        </is>
      </c>
      <c r="Y196" s="23" t="n"/>
      <c r="Z196" s="23" t="inlineStr">
        <is>
          <t>South Korea (Daegu University)</t>
        </is>
      </c>
      <c r="AA196" s="23" t="n"/>
      <c r="AB196" s="23" t="inlineStr">
        <is>
          <t>Detailed</t>
        </is>
      </c>
      <c r="AC196" s="23" t="inlineStr">
        <is>
          <t>Leakage</t>
        </is>
      </c>
      <c r="AD196" t="inlineStr">
        <is>
          <t>Chauhan, N; Choi, BJ</t>
        </is>
      </c>
      <c r="AE196" t="inlineStr">
        <is>
          <t>Not reported</t>
        </is>
      </c>
      <c r="AF196" t="inlineStr">
        <is>
          <t>Gold OA (IJFIS)</t>
        </is>
      </c>
      <c r="AG196" t="inlineStr">
        <is>
          <t>Not reported</t>
        </is>
      </c>
      <c r="AH196" t="inlineStr">
        <is>
          <t>Research</t>
        </is>
      </c>
      <c r="AI196" t="inlineStr">
        <is>
          <t>See population details</t>
        </is>
      </c>
      <c r="AJ196" t="n">
        <v>60</v>
      </c>
      <c r="AK196" t="inlineStr">
        <is>
          <t>Not reported</t>
        </is>
      </c>
      <c r="AL196" t="inlineStr">
        <is>
          <t>Not reported</t>
        </is>
      </c>
      <c r="AM196" t="inlineStr">
        <is>
          <t>Not reported</t>
        </is>
      </c>
      <c r="AN196" t="inlineStr">
        <is>
          <t>All/Not specified</t>
        </is>
      </c>
      <c r="AO196" t="inlineStr">
        <is>
          <t>Not reported</t>
        </is>
      </c>
      <c r="AP196" t="inlineStr">
        <is>
          <t>Not reported</t>
        </is>
      </c>
      <c r="AQ196" t="inlineStr">
        <is>
          <t>Not specified</t>
        </is>
      </c>
      <c r="AR196" t="inlineStr">
        <is>
          <t>IEEE Dataport</t>
        </is>
      </c>
      <c r="AS196" t="inlineStr">
        <is>
          <t>ML (Stacked Classifier: RF, MLP, KNN, etc.)</t>
        </is>
      </c>
      <c r="AT196" t="inlineStr">
        <is>
          <t>Graph Features</t>
        </is>
      </c>
      <c r="AU196" t="inlineStr">
        <is>
          <t>PCA; ICA</t>
        </is>
      </c>
      <c r="AV196" t="inlineStr">
        <is>
          <t>Not reported</t>
        </is>
      </c>
      <c r="AW196" t="inlineStr">
        <is>
          <t>10-fold CV</t>
        </is>
      </c>
      <c r="AX196" t="inlineStr">
        <is>
          <t>10</t>
        </is>
      </c>
      <c r="AY196" t="inlineStr">
        <is>
          <t>Not reported</t>
        </is>
      </c>
      <c r="AZ196" t="inlineStr">
        <is>
          <t>Not reported</t>
        </is>
      </c>
      <c r="BA196" t="inlineStr">
        <is>
          <t>Not reported</t>
        </is>
      </c>
      <c r="BB196" t="inlineStr">
        <is>
          <t>92.0</t>
        </is>
      </c>
      <c r="BC196" t="inlineStr">
        <is>
          <t>93.0</t>
        </is>
      </c>
      <c r="BD196" t="inlineStr">
        <is>
          <t>Not reported</t>
        </is>
      </c>
      <c r="BE196" t="inlineStr">
        <is>
          <t>Not reported</t>
        </is>
      </c>
      <c r="BF196" t="inlineStr">
        <is>
          <t>Not reported</t>
        </is>
      </c>
      <c r="BG196" t="inlineStr">
        <is>
          <t>Acc=92.0% (Cross-Validation)</t>
        </is>
      </c>
      <c r="BH196" t="inlineStr">
        <is>
          <t>Cross-Validation</t>
        </is>
      </c>
      <c r="BI196" t="inlineStr">
        <is>
          <t>None reported</t>
        </is>
      </c>
      <c r="BJ196" t="inlineStr">
        <is>
          <t>No</t>
        </is>
      </c>
      <c r="BK196" t="inlineStr">
        <is>
          <t>Not reported</t>
        </is>
      </c>
      <c r="BL196" t="inlineStr">
        <is>
          <t>Not reported</t>
        </is>
      </c>
      <c r="BM196" t="inlineStr">
        <is>
          <t>Adequate</t>
        </is>
      </c>
      <c r="BN196" t="inlineStr">
        <is>
          <t>None - Passes all criteria</t>
        </is>
      </c>
      <c r="BO196" t="inlineStr">
        <is>
          <t>N/A</t>
        </is>
      </c>
      <c r="BP196" t="inlineStr">
        <is>
          <t>None</t>
        </is>
      </c>
    </row>
    <row r="197">
      <c r="A197" s="25" t="inlineStr">
        <is>
          <t>Recent advances of deep learning in psychiatric disorders</t>
        </is>
      </c>
      <c r="B197" s="25" t="n">
        <v>2020</v>
      </c>
      <c r="C197" s="25" t="inlineStr">
        <is>
          <t>No</t>
        </is>
      </c>
      <c r="D197" s="25" t="inlineStr">
        <is>
          <t>No</t>
        </is>
      </c>
      <c r="E197" s="25" t="inlineStr">
        <is>
          <t>10.1093/PCMEDI/PBAA029</t>
        </is>
      </c>
      <c r="F197" s="25" t="inlineStr">
        <is>
          <t>Deep learning (DL) is a recently proposed subset of machine learning methods that has gained extensive attention in the academic world, breaking benchmark records in areas such as visual recognition and natural language processing.Different fromconventional machine learning algorithm, DL is able to learn useful representations and features directly from raw data through hierarchical nonlinear transformations. Because of its ability to detect abstract and complex patterns, DL has been used in neuroimaging studies of psychiatric disorders, which are characterized by subtle and diffuse alterations. Here, we provide a brief review of recent advances and associated challenges in neuroimaging studies of DL applied to psychiatric disorders. The results of these studies indicate that DL could be a powerful tool in assisting the diagnosis of psychiatric diseases. We conclude our review by clarifying the main promises and challenges of DL application in psychiatric disorders, and possible directions for future research. Â© 2022 Elsevier B.V., All rights reserved.</t>
        </is>
      </c>
      <c r="G197" s="25" t="inlineStr">
        <is>
          <t>Review</t>
        </is>
      </c>
      <c r="H197" s="25" t="inlineStr">
        <is>
          <t>n.a</t>
        </is>
      </c>
      <c r="I197" s="25" t="inlineStr">
        <is>
          <t>Other</t>
        </is>
      </c>
      <c r="J197" s="25" t="inlineStr">
        <is>
          <t>n.a</t>
        </is>
      </c>
      <c r="K197" s="25" t="inlineStr">
        <is>
          <t>Other / Unspecified</t>
        </is>
      </c>
      <c r="L197" s="25" t="n"/>
      <c r="M197" s="25" t="n"/>
      <c r="N197" s="25" t="n"/>
      <c r="O197" s="25" t="n"/>
      <c r="P197" s="25" t="n"/>
      <c r="Q197" s="25" t="n"/>
      <c r="R197" s="25" t="n"/>
      <c r="S197" s="25" t="inlineStr">
        <is>
          <t>n.a</t>
        </is>
      </c>
      <c r="T197" s="25" t="n"/>
      <c r="U197" s="55" t="inlineStr">
        <is>
          <t>EXCLUDE</t>
        </is>
      </c>
      <c r="V197" s="25" t="inlineStr">
        <is>
          <t>Review</t>
        </is>
      </c>
      <c r="W197" s="25" t="inlineStr">
        <is>
          <t>Review</t>
        </is>
      </c>
      <c r="X197" s="25" t="n"/>
      <c r="Y197" s="25" t="n"/>
      <c r="Z197" s="25" t="n"/>
      <c r="AA197" s="25" t="n"/>
      <c r="AB197" s="25" t="n"/>
      <c r="AC197" s="25" t="n"/>
    </row>
    <row r="198">
      <c r="A198" s="23" t="inlineStr">
        <is>
          <t>Accurate Identification of Attention-deficit/ Hyperactivity Disorder Using Machine Learning Approaches</t>
        </is>
      </c>
      <c r="B198" s="23" t="n">
        <v>2024</v>
      </c>
      <c r="C198" s="23" t="inlineStr">
        <is>
          <t>No</t>
        </is>
      </c>
      <c r="D198" s="23" t="inlineStr">
        <is>
          <t>No</t>
        </is>
      </c>
      <c r="E198" s="23" t="inlineStr">
        <is>
          <t>10.57197/JDR-2023-0053</t>
        </is>
      </c>
      <c r="F198" s="23" t="inlineStr">
        <is>
          <t>The identification of ADHD is laden with a great number of challenges and obstacles. If a patient is incorrectly diagnosed, there is a possibility that this will have adverse impact on their health. ADHD is a neurodevelopmental condition characterized by persistent patterns of inattention, hyperactivity, and impulsivity that often emerge in infancy. ADHD is a neurodevelopmental disorder characterized by difficulties in sustaining attention, concentrating, and regulating behavior. Therefore, using artificial intelligence approaches for early detection is very important for reducing the increase in disease. The goal of this research is to find out an accurate model that could differentiate between those who have ADHD and those who do not have it by making use of the method of pattern recognition. The research project was composed of a combination of event-related potential data from people who had been diagnosed with ADHD, in addition to a control group that was made up of people who did not have ADHD. This research presents novel machine learning models based on decision tree (DT), random forest (RF), support vector machine (SVM), and multilayer perceptron (MLP), using dataset collected from ADHD patients for the purpose of training. Significant performance outcomes have been seen in the context of the SVM which has achieved a high accuracy rate of 91%. MLP has demonstrated an accuracy rate of 89%. Furthermore, the RF model has shown an accuracy rate of 87%. Finally, the DT model revealed accurate results up to 78%. The aforementioned results highlight the effectiveness of the utilized methods and the ability of modern computational frameworks in attaining substantial levels of accuracy in the diagnosis and categorization of ADHD. Â© 2025 Elsevier B.V., All rights reserved.</t>
        </is>
      </c>
      <c r="G198" s="23" t="inlineStr">
        <is>
          <t>Unimodal</t>
        </is>
      </c>
      <c r="H198" s="23" t="inlineStr">
        <is>
          <t>Clinical/Phenotypic (Demographics &amp; IQ scores)</t>
        </is>
      </c>
      <c r="I198" s="23" t="inlineStr">
        <is>
          <t>Clinical &amp; Demographics</t>
        </is>
      </c>
      <c r="J198" s="23" t="inlineStr">
        <is>
          <t>SVM, Decision Tree, Random Forest, MLP</t>
        </is>
      </c>
      <c r="K198" s="23" t="inlineStr">
        <is>
          <t>Traditional Machine Learning</t>
        </is>
      </c>
      <c r="L198" s="23" t="n">
        <v>221</v>
      </c>
      <c r="M198" s="23" t="inlineStr">
        <is>
          <t>Phenotypic characteristics dataset from Peking University Institute of Mental Health.</t>
        </is>
      </c>
      <c r="N198" s="23" t="inlineStr">
        <is>
          <t>158 males and 63 females</t>
        </is>
      </c>
      <c r="O198" s="23" t="inlineStr">
        <is>
          <t>Verified. The researchers utilized a subset of 221 subjects from the Peking site with complete phenotypic data</t>
        </is>
      </c>
      <c r="P198" s="23" t="inlineStr">
        <is>
          <t>Tran/Test Split</t>
        </is>
      </c>
      <c r="Q198" s="23" t="inlineStr">
        <is>
          <t>Train-test split (80/20) with grid search optimization</t>
        </is>
      </c>
      <c r="R198" s="23" t="inlineStr">
        <is>
          <t>Relying on a small standard dataset and the subjective nature of the initial clinical assessments (self-reporting and observations)</t>
        </is>
      </c>
      <c r="S198" s="24" t="n">
        <v>0.91</v>
      </c>
      <c r="T198" s="24" t="inlineStr">
        <is>
          <t>The model achieves high accuracy using non-invasive phenotypic data (behavioral scores/demographics). However, its reliance on subjective clinical scales means the model is essentially "learning" to replicate a doctor’s assessment rather than providing an objective biological "second opinion.</t>
        </is>
      </c>
      <c r="U198" s="54" t="inlineStr">
        <is>
          <t>INCLUDE</t>
        </is>
      </c>
      <c r="V198" s="23" t="inlineStr">
        <is>
          <t>The dataset uses only phenotypic text data (IQ, Age, Gender). It does not fuse multiple modalities (e.g., MRI + Clinical). Furthermore, no Explainable AI (SHAP/LIME) techniques are applied.</t>
        </is>
      </c>
      <c r="W198" s="23" t="inlineStr">
        <is>
          <t>Good study</t>
        </is>
      </c>
      <c r="X198" s="23" t="inlineStr">
        <is>
          <t>INCLUDE</t>
        </is>
      </c>
      <c r="Y198" s="23" t="n"/>
      <c r="Z198" s="23" t="inlineStr">
        <is>
          <t>Saudi Arabia (King Salman Center for Disability Research and Albaha University)</t>
        </is>
      </c>
      <c r="AA198" s="23" t="n"/>
      <c r="AB198" s="23" t="inlineStr">
        <is>
          <t>Detailed</t>
        </is>
      </c>
      <c r="AC198" s="23" t="inlineStr">
        <is>
          <t>No Leakage</t>
        </is>
      </c>
      <c r="AD198" t="inlineStr">
        <is>
          <t>Not reported</t>
        </is>
      </c>
      <c r="AE198" t="inlineStr">
        <is>
          <t>Not reported</t>
        </is>
      </c>
      <c r="AF198" t="inlineStr">
        <is>
          <t>Gold OA (JDR)</t>
        </is>
      </c>
      <c r="AG198" t="inlineStr">
        <is>
          <t>Not reported</t>
        </is>
      </c>
      <c r="AH198" t="inlineStr">
        <is>
          <t>Clinical</t>
        </is>
      </c>
      <c r="AI198" t="inlineStr">
        <is>
          <t>See population details</t>
        </is>
      </c>
      <c r="AJ198" t="inlineStr">
        <is>
          <t>See population details</t>
        </is>
      </c>
      <c r="AK198" t="inlineStr">
        <is>
          <t>Not reported</t>
        </is>
      </c>
      <c r="AL198" t="inlineStr">
        <is>
          <t>Not reported</t>
        </is>
      </c>
      <c r="AM198" t="inlineStr">
        <is>
          <t>Not reported</t>
        </is>
      </c>
      <c r="AN198" t="inlineStr">
        <is>
          <t>All/Not specified</t>
        </is>
      </c>
      <c r="AO198" t="inlineStr">
        <is>
          <t>Not reported</t>
        </is>
      </c>
      <c r="AP198" t="inlineStr">
        <is>
          <t>Not reported</t>
        </is>
      </c>
      <c r="AQ198" t="inlineStr">
        <is>
          <t>Not specified</t>
        </is>
      </c>
      <c r="AR198" t="inlineStr">
        <is>
          <t>Phenotypic characteristics dataset from Peking University Institute of Mental Health.</t>
        </is>
      </c>
      <c r="AS198" t="inlineStr">
        <is>
          <t>SVM, Decision Tree, Random Forest, MLP</t>
        </is>
      </c>
      <c r="AT198" t="inlineStr">
        <is>
          <t>See abstract</t>
        </is>
      </c>
      <c r="AU198" t="inlineStr">
        <is>
          <t>ICA</t>
        </is>
      </c>
      <c r="AV198" t="inlineStr">
        <is>
          <t>Not reported</t>
        </is>
      </c>
      <c r="AW198" t="inlineStr">
        <is>
          <t>Train-test split (80/20) with grid search optimization</t>
        </is>
      </c>
      <c r="AX198" t="inlineStr">
        <is>
          <t>Not reported</t>
        </is>
      </c>
      <c r="AY198" t="inlineStr">
        <is>
          <t>80/20</t>
        </is>
      </c>
      <c r="AZ198" t="inlineStr">
        <is>
          <t>Not reported</t>
        </is>
      </c>
      <c r="BA198" t="inlineStr">
        <is>
          <t>Not reported</t>
        </is>
      </c>
      <c r="BB198" t="inlineStr">
        <is>
          <t>91.0</t>
        </is>
      </c>
      <c r="BC198" t="inlineStr">
        <is>
          <t>Not reported</t>
        </is>
      </c>
      <c r="BD198" t="inlineStr">
        <is>
          <t>Not reported</t>
        </is>
      </c>
      <c r="BE198" t="inlineStr">
        <is>
          <t>Not reported</t>
        </is>
      </c>
      <c r="BF198" t="inlineStr">
        <is>
          <t>Not reported</t>
        </is>
      </c>
      <c r="BG198" t="inlineStr">
        <is>
          <t>Acc=91.0% (Cross-Validation)</t>
        </is>
      </c>
      <c r="BH198" t="inlineStr">
        <is>
          <t>Cross-Validation</t>
        </is>
      </c>
      <c r="BI198" t="inlineStr">
        <is>
          <t>None reported</t>
        </is>
      </c>
      <c r="BJ198" t="inlineStr">
        <is>
          <t>No</t>
        </is>
      </c>
      <c r="BK198" t="inlineStr">
        <is>
          <t>Not reported</t>
        </is>
      </c>
      <c r="BL198" t="inlineStr">
        <is>
          <t>Not reported</t>
        </is>
      </c>
      <c r="BM198" t="inlineStr">
        <is>
          <t>Partial (1 metric only)</t>
        </is>
      </c>
      <c r="BN198" t="inlineStr">
        <is>
          <t>None - Passes all criteria</t>
        </is>
      </c>
      <c r="BO198" t="inlineStr">
        <is>
          <t>N/A</t>
        </is>
      </c>
      <c r="BP198" t="inlineStr">
        <is>
          <t>None</t>
        </is>
      </c>
    </row>
    <row r="199">
      <c r="A199" s="25" t="inlineStr">
        <is>
          <t>Adaptive spatial-temporal neural network for ADHD identification using functional fMRI</t>
        </is>
      </c>
      <c r="B199" s="25" t="n">
        <v>2024</v>
      </c>
      <c r="C199" s="25" t="inlineStr">
        <is>
          <t>No</t>
        </is>
      </c>
      <c r="D199" s="25" t="inlineStr">
        <is>
          <t>No</t>
        </is>
      </c>
      <c r="E199" s="25" t="inlineStr">
        <is>
          <t>10.3389/fnins.2024.1394234</t>
        </is>
      </c>
      <c r="F199" s="25" t="inlineStr">
        <is>
          <t>Computer aided diagnosis methods play an important role in Attention Deficit Hyperactivity Disorder (ADHD) identification. Dynamic functional connectivity (dFC) analysis has been widely used for ADHD diagnosis based on resting-state functional magnetic resonance imaging (rs-fMRI), which can help capture abnormalities of brain activity. However, most existing dFC-based methods only focus on dependencies between two adjacent timestamps, ignoring global dynamic evolution patterns. Furthermore, the majority of these methods fail to adaptively learn dFCs. In this paper, we propose an adaptive spatial-temporal neural network (ASTNet) comprising three modules for ADHD identification based on rs-fMRI time series. Specifically, we first partition rs-fMRI time series into multiple segments using non-overlapping sliding windows. Then, adaptive functional connectivity generation (AFCG) is used to model spatial relationships among regions-of-interest (ROIs) with adaptive dFCs as input. Finally, we employ a temporal dependency mining (TDM) module which combines local and global branches to capture global temporal dependencies from the spatially-dependent pattern sequences. Experimental results on the ADHD-200 dataset demonstrate the superiority of the proposed ASTNet over competing approaches in automated ADHD classification. Â© 2024 Elsevier B.V., All rights reserved.</t>
        </is>
      </c>
      <c r="G199" s="25" t="inlineStr">
        <is>
          <t>Unimodal</t>
        </is>
      </c>
      <c r="H199" s="25" t="inlineStr">
        <is>
          <t>fMRI (Resting State)</t>
        </is>
      </c>
      <c r="I199" s="25" t="inlineStr">
        <is>
          <t>Neuroimaging</t>
        </is>
      </c>
      <c r="J199" s="25" t="inlineStr">
        <is>
          <t>ASTNet (GCN + BiGRU)</t>
        </is>
      </c>
      <c r="K199" s="25" t="inlineStr">
        <is>
          <t>Deep Learning (Graph &amp; Hybrid)</t>
        </is>
      </c>
      <c r="L199" s="25" t="n">
        <v>620</v>
      </c>
      <c r="M199" s="25" t="inlineStr">
        <is>
          <t>ADHD-200</t>
        </is>
      </c>
      <c r="N199" s="25" t="inlineStr">
        <is>
          <t>340 ADHD and 280 Normal Controls (NC)</t>
        </is>
      </c>
      <c r="O199" s="25" t="inlineStr">
        <is>
          <t>Verified. The count reflects the total usable resting-state fMRI scans across the five major sites after quality control</t>
        </is>
      </c>
      <c r="P199" s="25" t="inlineStr">
        <is>
          <t>External Validation</t>
        </is>
      </c>
      <c r="Q199" s="25" t="inlineStr">
        <is>
          <t>Site-specific training and testing (following ADHD-200 Global Competition standards)</t>
        </is>
      </c>
      <c r="R199" s="25" t="inlineStr">
        <is>
          <t>Does not fully capture longitudinal network-level patterns and focuses on binary classification rather than subtype differentiation</t>
        </is>
      </c>
      <c r="S199" s="29" t="n">
        <v>0.805</v>
      </c>
      <c r="T199" s="29" t="inlineStr">
        <is>
          <t>The use of an adaptive "AST-Net" successfully captures the dynamic nature of brain connectivity. A significant limitation is the "site effect"—the model’s performance varies significantly between different imaging centers, indicating it may struggle with data from a new hospital or scanner</t>
        </is>
      </c>
      <c r="U199" s="54" t="inlineStr">
        <is>
          <t>INCLUDE</t>
        </is>
      </c>
      <c r="V199" s="25" t="inlineStr">
        <is>
          <t>High Quality: Excellent sample size (N=620). Uses a novel Deep Learning architecture and includes an Interpretable Analysis module to visualize group differences.</t>
        </is>
      </c>
      <c r="W199" s="25" t="inlineStr">
        <is>
          <t>High Quality: Meets Wit the Selection Criteria</t>
        </is>
      </c>
      <c r="X199" s="25" t="inlineStr">
        <is>
          <t>INCLUDE</t>
        </is>
      </c>
      <c r="Y199" s="25" t="n"/>
      <c r="Z199" s="25" t="inlineStr">
        <is>
          <t>China (Nanjing University of Information Science and Technology)</t>
        </is>
      </c>
      <c r="AA199" s="25" t="n"/>
      <c r="AB199" s="25" t="inlineStr">
        <is>
          <t>Detailed</t>
        </is>
      </c>
      <c r="AC199" s="25" t="inlineStr">
        <is>
          <t>No Leakage</t>
        </is>
      </c>
      <c r="AD199" t="inlineStr">
        <is>
          <t>Not reported</t>
        </is>
      </c>
      <c r="AE199" t="inlineStr">
        <is>
          <t>Not reported</t>
        </is>
      </c>
      <c r="AF199" t="inlineStr">
        <is>
          <t>Gold OA (Frontiers Neuroscience)</t>
        </is>
      </c>
      <c r="AG199" t="inlineStr">
        <is>
          <t>Not reported</t>
        </is>
      </c>
      <c r="AH199" t="inlineStr">
        <is>
          <t>Not reported</t>
        </is>
      </c>
      <c r="AI199" t="inlineStr">
        <is>
          <t>See population details</t>
        </is>
      </c>
      <c r="AJ199" t="inlineStr">
        <is>
          <t>See population details</t>
        </is>
      </c>
      <c r="AK199" t="inlineStr">
        <is>
          <t>Not reported</t>
        </is>
      </c>
      <c r="AL199" t="inlineStr">
        <is>
          <t>Not reported</t>
        </is>
      </c>
      <c r="AM199" t="inlineStr">
        <is>
          <t>Not reported</t>
        </is>
      </c>
      <c r="AN199" t="inlineStr">
        <is>
          <t>All/Not specified</t>
        </is>
      </c>
      <c r="AO199" t="inlineStr">
        <is>
          <t>Not reported</t>
        </is>
      </c>
      <c r="AP199" t="inlineStr">
        <is>
          <t>Not reported</t>
        </is>
      </c>
      <c r="AQ199" t="inlineStr">
        <is>
          <t>Public Dataset</t>
        </is>
      </c>
      <c r="AR199" t="inlineStr">
        <is>
          <t>ADHD-200 (Public Dataset)</t>
        </is>
      </c>
      <c r="AS199" t="inlineStr">
        <is>
          <t>ASTNet (GCN + BiGRU)</t>
        </is>
      </c>
      <c r="AT199" t="inlineStr">
        <is>
          <t>Functional Connectivity Matrix; Spatiotemporal Features; ROI-based Features</t>
        </is>
      </c>
      <c r="AU199" t="inlineStr">
        <is>
          <t>ICA</t>
        </is>
      </c>
      <c r="AV199" t="inlineStr">
        <is>
          <t>Not reported</t>
        </is>
      </c>
      <c r="AW199" t="inlineStr">
        <is>
          <t>Site-specific training and testing (following ADHD-200 Global Competition standards)</t>
        </is>
      </c>
      <c r="AX199" t="inlineStr">
        <is>
          <t>Not reported</t>
        </is>
      </c>
      <c r="AY199" t="inlineStr">
        <is>
          <t>Not reported</t>
        </is>
      </c>
      <c r="AZ199" t="inlineStr">
        <is>
          <t>Not reported</t>
        </is>
      </c>
      <c r="BA199" t="inlineStr">
        <is>
          <t>Yes (ADHD-200 multi-site)</t>
        </is>
      </c>
      <c r="BB199" t="inlineStr">
        <is>
          <t>Not reported</t>
        </is>
      </c>
      <c r="BC199" t="inlineStr">
        <is>
          <t>Not reported</t>
        </is>
      </c>
      <c r="BD199" t="inlineStr">
        <is>
          <t>Not reported</t>
        </is>
      </c>
      <c r="BE199" t="inlineStr">
        <is>
          <t>Not reported</t>
        </is>
      </c>
      <c r="BF199" t="inlineStr">
        <is>
          <t>Not reported</t>
        </is>
      </c>
      <c r="BG199" t="inlineStr">
        <is>
          <t>0.805 (Cross-Validation)</t>
        </is>
      </c>
      <c r="BH199" t="inlineStr">
        <is>
          <t>Cross-Validation</t>
        </is>
      </c>
      <c r="BI199" t="inlineStr">
        <is>
          <t>None reported</t>
        </is>
      </c>
      <c r="BJ199" t="inlineStr">
        <is>
          <t>No</t>
        </is>
      </c>
      <c r="BK199" t="inlineStr">
        <is>
          <t>Not reported</t>
        </is>
      </c>
      <c r="BL199" t="inlineStr">
        <is>
          <t>Not reported</t>
        </is>
      </c>
      <c r="BM199" t="inlineStr">
        <is>
          <t>Insufficient metrics reported</t>
        </is>
      </c>
      <c r="BN199" t="inlineStr">
        <is>
          <t>None - Passes all criteria</t>
        </is>
      </c>
      <c r="BO199" t="inlineStr">
        <is>
          <t>N/A</t>
        </is>
      </c>
      <c r="BP199" t="inlineStr">
        <is>
          <t>None</t>
        </is>
      </c>
    </row>
    <row r="200">
      <c r="A200" s="23" t="inlineStr">
        <is>
          <t>Regularized Bagged Canonical Component Analysis for Multiclass Learning in Brain Imaging</t>
        </is>
      </c>
      <c r="B200" s="23" t="n">
        <v>2020</v>
      </c>
      <c r="C200" s="23" t="inlineStr">
        <is>
          <t>No</t>
        </is>
      </c>
      <c r="D200" s="23" t="inlineStr">
        <is>
          <t>No</t>
        </is>
      </c>
      <c r="E200" s="23" t="inlineStr">
        <is>
          <t>10.1007/s12021-020-09470-y</t>
        </is>
      </c>
      <c r="F200" s="23" t="inlineStr">
        <is>
          <t>A fundamental problem of supervised learning algorithms for brain imaging applications is that the number of features far exceeds the number of subjects. In this paper, we propose a combined feature selection and extraction approach for multiclass problems. This method starts with a bagging procedure which calculates the sign consistency of the multivariate analysis (MVA) projection matrix feature-wise to determine the relevance of each feature. This relevance measure provides a parsimonious matrix, which is combined with a hypothesis test to automatically determine the number of selected features. Then, a novel MVA regularized with the sign and magnitude consistency of the features is used to generate a reduced set of summary components providing a compact data description. We evaluated the proposed method with two multiclass brain imaging problems: 1) the classification of the elderly subjects in four classes (cognitively normal, stable mild cognitive impairment (MCI), MCI converting to AD in 3 years, and Alzheimerâ€™s disease) based on structural brain imaging data from the ADNI cohort; 2) the classification of children in 3 classes (typically developing, and 2 types of Attention Deficit/Hyperactivity Disorder (ADHD)) based on functional connectivity. Experimental results confirmed that each brain image (defined by 29.852 features in the ADNI database and 61.425 in the ADHD) could be represented with only 30 âˆ’ 45% of the original features. Furthermore, this information could be redefined into two or three summary components, providing not only a gain of interpretability but also classification rate improvements when compared to state-of-art reference methods. Â© 2020 Elsevier B.V., All rights reserved.</t>
        </is>
      </c>
      <c r="G200" s="23" t="inlineStr">
        <is>
          <t>Unimodal</t>
        </is>
      </c>
      <c r="H200" s="23" t="inlineStr">
        <is>
          <t>rs-fMRI</t>
        </is>
      </c>
      <c r="I200" s="23" t="inlineStr">
        <is>
          <t>Neuroimaging</t>
        </is>
      </c>
      <c r="J200" s="23" t="inlineStr">
        <is>
          <t>Machine Learning (Bagged CCA + SVM)</t>
        </is>
      </c>
      <c r="K200" s="23" t="inlineStr">
        <is>
          <t>Traditional Machine Learning</t>
        </is>
      </c>
      <c r="L200" s="23" t="n"/>
      <c r="M200" s="23" t="n"/>
      <c r="N200" s="23" t="n"/>
      <c r="O200" s="23" t="n"/>
      <c r="P200" s="23" t="n"/>
      <c r="Q200" s="23" t="n"/>
      <c r="R200" s="23" t="n"/>
      <c r="S200" s="28" t="n">
        <v>0.3848</v>
      </c>
      <c r="T200" s="28" t="n"/>
      <c r="U200" s="55" t="inlineStr">
        <is>
          <t>EXCLUDE</t>
        </is>
      </c>
      <c r="V200" s="23" t="inlineStr">
        <is>
          <t>Performance &amp; Model: The accuracy (38%) is too low for clinical relevance in a review of "AI-Powered Diagnosis." The method is multivariate statistical analysis rather than modern Deep Learning.</t>
        </is>
      </c>
      <c r="W200" s="23" t="inlineStr">
        <is>
          <t>Low Performance</t>
        </is>
      </c>
      <c r="X200" s="23" t="n"/>
      <c r="Y200" s="23" t="n"/>
      <c r="Z200" s="23" t="n"/>
      <c r="AA200" s="23" t="n"/>
      <c r="AB200" s="23" t="n"/>
      <c r="AC200" s="23" t="n"/>
    </row>
    <row r="201">
      <c r="A201" s="25" t="inlineStr">
        <is>
          <t>ADHD/CD-NET: automated EEG-based characterization of ADHD and CD using explainable deep neural network technique</t>
        </is>
      </c>
      <c r="B201" s="25" t="n">
        <v>2024</v>
      </c>
      <c r="C201" s="25" t="inlineStr">
        <is>
          <t>No</t>
        </is>
      </c>
      <c r="D201" s="25" t="inlineStr">
        <is>
          <t>No</t>
        </is>
      </c>
      <c r="E201" s="25" t="inlineStr">
        <is>
          <t>10.1007/s11571-023-10028-2</t>
        </is>
      </c>
      <c r="F201" s="25" t="inlineStr">
        <is>
          <t>In this study, attention deficit hyperactivity disorder (ADHD), a childhood neurodevelopmental disorder, is being studied alongside its comorbidity, conduct disorder (CD), a behavioral disorder. Because ADHD and CD share commonalities, distinguishing them is difficult, thus increasing the risk of misdiagnosis. It is crucial that these two conditions are not mistakenly identified as the same because the treatment plan varies depending on whether the patient has CD or ADHD. Hence, this study proposes an electroencephalogram (EEG)-based deep learning system known as ADHD/CD-NET that is capable of objectively distinguishing ADHD, ADHD + CD, and CD. The 12-channel EEG signals were first segmented and converted into channel-wise continuous wavelet transform (CWT) correlation matrices. The resulting matrices were then used to train the convolutional neural network (CNN) model, and the modelâ€™s performance was evaluated using 10-fold cross-validation. Gradient-weighted class activation mapping (Grad-CAM) was also used to provide explanations for the prediction result made by the â€˜black boxâ€™ CNN model. Internal private dataset (45 ADHD, 62 ADHD + CD and 16 CD) and external public dataset (61 ADHD and 60 healthy controls) were used to evaluate ADHD/CD-NET. As a result, ADHD/CD-NET achieved classification accuracy, sensitivity, specificity, and precision of 93.70%, 90.83%, 95.35% and 91.85% for the internal evaluation, and 98.19%, 98.36%, 98.03% and 98.06% for the external evaluation. Grad-CAM also identified significant channels that contributed to the diagnosis outcome. Therefore, ADHD/CD-NET can perform temporal localization and choose significant EEG channels for diagnosis, thus providing objective analysis for mental health professionals and clinicians to consider when making a diagnosis. Â© 2024 Elsevier B.V., All rights reserved.</t>
        </is>
      </c>
      <c r="G201" s="25" t="inlineStr">
        <is>
          <t>Unimodal</t>
        </is>
      </c>
      <c r="H201" s="25" t="inlineStr">
        <is>
          <t>EEG</t>
        </is>
      </c>
      <c r="I201" s="25" t="inlineStr">
        <is>
          <t>Electrophysiological (Bio-Signals)</t>
        </is>
      </c>
      <c r="J201" s="25" t="inlineStr">
        <is>
          <t>Explainable deep CNN (ADHD/CD-NET) + Grad-CAM</t>
        </is>
      </c>
      <c r="K201" s="25" t="inlineStr">
        <is>
          <t>Deep Learning (CNNs)</t>
        </is>
      </c>
      <c r="L201" s="25" t="n">
        <v>244</v>
      </c>
      <c r="M201" s="25" t="inlineStr">
        <is>
          <t>Internal Clinical Dataset (Singapore) and External Public Dataset</t>
        </is>
      </c>
      <c r="N201" s="25" t="inlineStr">
        <is>
          <t>Internal: 45 ADHD, 62 ADHD+CD, 16 CD. External: 61 ADHD, 60 Healthy</t>
        </is>
      </c>
      <c r="O201" s="25" t="inlineStr">
        <is>
          <t>Verified. The N counts are clearly segmented by site and diagnosis (ADHD, CD, or Comorbid).</t>
        </is>
      </c>
      <c r="P201" s="25" t="inlineStr">
        <is>
          <t>Fold Cross-Validation</t>
        </is>
      </c>
      <c r="Q201" s="25" t="inlineStr">
        <is>
          <t>10-fold cross-validation</t>
        </is>
      </c>
      <c r="R201" s="25" t="inlineStr">
        <is>
          <t>Lack of data diversity (limited to Singaporean population) and relatively small sample size</t>
        </is>
      </c>
      <c r="S201" s="29" t="n">
        <v>0.9370000000000001</v>
      </c>
      <c r="T201" s="29" t="inlineStr">
        <is>
          <t>This is one of the few studies to address comorbidity (Conduct Disorder). By successfully distinguishing between ADHD and ADHD+CD, it offers much higher clinical utility than binary "ADHD vs. Healthy" models. However, the small sample size for pure "CD" (N=16) remains a statistical weakness</t>
        </is>
      </c>
      <c r="U201" s="54" t="inlineStr">
        <is>
          <t>INCLUDE</t>
        </is>
      </c>
      <c r="V201" s="25" t="inlineStr">
        <is>
          <t>Direct differential diagnosis</t>
        </is>
      </c>
      <c r="W201" s="25" t="inlineStr">
        <is>
          <t>High Quality: Meets Wit the Selection Criteria</t>
        </is>
      </c>
      <c r="X201" s="25" t="inlineStr">
        <is>
          <t>INCLUDE</t>
        </is>
      </c>
      <c r="Y201" s="25" t="n"/>
      <c r="Z201" s="25" t="inlineStr">
        <is>
          <t>Singapore (Nanyang Technological University and Institute of Mental Health)</t>
        </is>
      </c>
      <c r="AA201" s="25" t="n"/>
      <c r="AB201" s="25" t="inlineStr">
        <is>
          <t>Detailed</t>
        </is>
      </c>
      <c r="AC201" s="25" t="inlineStr">
        <is>
          <t>Leakage</t>
        </is>
      </c>
      <c r="AD201" t="inlineStr">
        <is>
          <t>Loh, HW; Ooi, CP; Oh, SL; Barua, PD; Tan, YR; Acharya, UR; Fung, DSS</t>
        </is>
      </c>
      <c r="AE201" t="inlineStr">
        <is>
          <t>Not reported</t>
        </is>
      </c>
      <c r="AF201" t="inlineStr">
        <is>
          <t>Hybrid OA (Springer Cognitive Neurodynamics)</t>
        </is>
      </c>
      <c r="AG201" t="inlineStr">
        <is>
          <t>Not reported</t>
        </is>
      </c>
      <c r="AH201" t="inlineStr">
        <is>
          <t>Clinical</t>
        </is>
      </c>
      <c r="AI201" t="n">
        <v>61</v>
      </c>
      <c r="AJ201" t="n">
        <v>60</v>
      </c>
      <c r="AK201" t="inlineStr">
        <is>
          <t>Not reported</t>
        </is>
      </c>
      <c r="AL201" t="inlineStr">
        <is>
          <t>Not reported</t>
        </is>
      </c>
      <c r="AM201" t="inlineStr">
        <is>
          <t>Not reported</t>
        </is>
      </c>
      <c r="AN201" t="inlineStr">
        <is>
          <t>Combined</t>
        </is>
      </c>
      <c r="AO201" t="inlineStr">
        <is>
          <t>Conduct Disorder</t>
        </is>
      </c>
      <c r="AP201" t="inlineStr">
        <is>
          <t>Not reported</t>
        </is>
      </c>
      <c r="AQ201" t="inlineStr">
        <is>
          <t>Public Dataset</t>
        </is>
      </c>
      <c r="AR201" t="inlineStr">
        <is>
          <t>Clinical Sample</t>
        </is>
      </c>
      <c r="AS201" t="inlineStr">
        <is>
          <t>Explainable deep CNN (ADHD/CD-NET) + Grad-CAM</t>
        </is>
      </c>
      <c r="AT201" t="inlineStr">
        <is>
          <t>Wavelet Transform</t>
        </is>
      </c>
      <c r="AU201" t="inlineStr">
        <is>
          <t>ICA</t>
        </is>
      </c>
      <c r="AV201" t="inlineStr">
        <is>
          <t>Not reported</t>
        </is>
      </c>
      <c r="AW201" t="inlineStr">
        <is>
          <t>External Validation</t>
        </is>
      </c>
      <c r="AX201" t="inlineStr">
        <is>
          <t>10</t>
        </is>
      </c>
      <c r="AY201" t="inlineStr">
        <is>
          <t>Not reported</t>
        </is>
      </c>
      <c r="AZ201" t="inlineStr">
        <is>
          <t>Yes (external)</t>
        </is>
      </c>
      <c r="BA201" t="inlineStr">
        <is>
          <t>Not reported</t>
        </is>
      </c>
      <c r="BB201" t="inlineStr">
        <is>
          <t>Not reported</t>
        </is>
      </c>
      <c r="BC201" t="inlineStr">
        <is>
          <t>Not reported</t>
        </is>
      </c>
      <c r="BD201" t="inlineStr">
        <is>
          <t>93.7</t>
        </is>
      </c>
      <c r="BE201" t="inlineStr">
        <is>
          <t>Not reported</t>
        </is>
      </c>
      <c r="BF201" t="inlineStr">
        <is>
          <t>Not reported</t>
        </is>
      </c>
      <c r="BG201" t="inlineStr">
        <is>
          <t>0.937 (External Validation)</t>
        </is>
      </c>
      <c r="BH201" t="inlineStr">
        <is>
          <t>External Validation</t>
        </is>
      </c>
      <c r="BI201" t="inlineStr">
        <is>
          <t>Grad-CAM; XAI (general)</t>
        </is>
      </c>
      <c r="BJ201" t="inlineStr">
        <is>
          <t>Yes</t>
        </is>
      </c>
      <c r="BK201" t="inlineStr">
        <is>
          <t>Not reported</t>
        </is>
      </c>
      <c r="BL201" t="inlineStr">
        <is>
          <t>Class Weighting</t>
        </is>
      </c>
      <c r="BM201" t="inlineStr">
        <is>
          <t>Partial (1 metric only)</t>
        </is>
      </c>
      <c r="BN201" t="inlineStr">
        <is>
          <t>None - Passes all criteria</t>
        </is>
      </c>
      <c r="BO201" t="inlineStr">
        <is>
          <t>N/A</t>
        </is>
      </c>
      <c r="BP201" t="inlineStr">
        <is>
          <t>None</t>
        </is>
      </c>
    </row>
    <row r="202">
      <c r="A202" s="23" t="inlineStr">
        <is>
          <t>Robust, Generalizable, and Interpretable Artificial Intelligenceâ€“Derived Brain Fingerprints of Autism and Social Communication Symptom Severity</t>
        </is>
      </c>
      <c r="B202" s="23" t="n">
        <v>2022</v>
      </c>
      <c r="C202" s="23" t="inlineStr">
        <is>
          <t>No</t>
        </is>
      </c>
      <c r="D202" s="23" t="inlineStr">
        <is>
          <t>No</t>
        </is>
      </c>
      <c r="E202" s="23" t="inlineStr">
        <is>
          <t>10.1016/j.biopsych.2022.02.005</t>
        </is>
      </c>
      <c r="F202" s="23" t="inlineStr">
        <is>
          <t>Background: Autism spectrum disorder (ASD) is among the most pervasive neurodevelopmental disorders, yet the neurobiology of ASD is still poorly understood because inconsistent findings from underpowered individual studies preclude the identification of robust and interpretable neurobiological markers and predictors of clinical symptoms. Methods: We leverage multiple brain imaging cohorts and exciting recent advances in explainable artificial intelligence to develop a novel spatiotemporal deep neural network (stDNN) model, which identifies robust and interpretable dynamic brain markers that distinguish ASD from neurotypical control subjects and predict clinical symptom severity. Results: stDNN achieved consistently high classification accuracies in cross-validation analysis of data from the multisite ABIDE (Autism Brain Imaging Data Exchange) cohort (n = 834). Crucially, stDNN also accurately classified data from independent Stanford (n = 202) and GENDAAR (Gender Exploration of Neurogenetics and Development to Advanced Autism Research) (n = 90) cohorts without additional training. stDNN could not distinguish attention-deficit/hyperactivity disorder from neurotypical control subjects, highlighting the model's specificity. Explainable artificial intelligence revealed that brain features associated with the posterior cingulate cortex and precuneus, dorsolateral and ventrolateral prefrontal cortex, and superior temporal sulcus, which anchor the default mode network, cognitive control, and human voice processing systems, respectively, most clearly distinguished ASD from neurotypical control subjects in the three cohorts. Furthermore, features associated with the posterior cingulate cortex and precuneus nodes of the default mode network emerged as robust predictors of the severity of core social and communication deficits but not restricted/repetitive behaviors in ASD. Conclusions: Our findings, replicated across independent cohorts, reveal robust individualized functional brain fingerprints of ASD psychopathology, which could lead to more objective and precise phenotypic characterization and targeted treatments. Â© 2024 Elsevier B.V., All rights reserved.</t>
        </is>
      </c>
      <c r="G202" s="23" t="inlineStr">
        <is>
          <t>Unimodal</t>
        </is>
      </c>
      <c r="H202" s="23" t="inlineStr">
        <is>
          <t>fMRI Time Series</t>
        </is>
      </c>
      <c r="I202" s="23" t="inlineStr">
        <is>
          <t>Neuroimaging</t>
        </is>
      </c>
      <c r="J202" s="23" t="inlineStr">
        <is>
          <t>Deep Learning: Spatiotemporal DNN (stDNN)</t>
        </is>
      </c>
      <c r="K202" s="23" t="inlineStr">
        <is>
          <t>Other / Unspecified</t>
        </is>
      </c>
      <c r="L202" s="23" t="n"/>
      <c r="M202" s="23" t="n"/>
      <c r="N202" s="23" t="n"/>
      <c r="O202" s="23" t="n"/>
      <c r="P202" s="23" t="n"/>
      <c r="Q202" s="23" t="n"/>
      <c r="R202" s="23" t="n"/>
      <c r="S202" s="24" t="n">
        <v>0.5600000000000001</v>
      </c>
      <c r="T202" s="24" t="n"/>
      <c r="U202" s="55" t="inlineStr">
        <is>
          <t>EXCLUDE</t>
        </is>
      </c>
      <c r="V202" s="23" t="inlineStr">
        <is>
          <t>Wrong Primary Target. The model is designed for Autism (ASD). It was tested on ADHD data specifically to prove it could not distinguish ADHD from controls (specificity check), yielding chance-level results.</t>
        </is>
      </c>
      <c r="W202" s="23" t="inlineStr">
        <is>
          <t>Different Task from Diagnosis</t>
        </is>
      </c>
      <c r="X202" s="23" t="n"/>
      <c r="Y202" s="23" t="n"/>
      <c r="Z202" s="23" t="n"/>
      <c r="AA202" s="23" t="n"/>
      <c r="AB202" s="23" t="n"/>
      <c r="AC202" s="23" t="n"/>
    </row>
    <row r="203" ht="275.5" customHeight="1">
      <c r="A203" s="25" t="inlineStr">
        <is>
          <t>ADHD-AID: Aiding Tool for Detecting Childrenâ€™s Attention Deficit Hyperactivity Disorder via EEG-Based Multi-Resolution Analysis and Feature Selection</t>
        </is>
      </c>
      <c r="B203" s="25" t="n">
        <v>2024</v>
      </c>
      <c r="C203" s="25" t="inlineStr">
        <is>
          <t>No</t>
        </is>
      </c>
      <c r="D203" s="25" t="inlineStr">
        <is>
          <t>No</t>
        </is>
      </c>
      <c r="E203" s="25" t="inlineStr">
        <is>
          <t>10.3390/biomimetics9030188</t>
        </is>
      </c>
      <c r="F203" s="25" t="inlineStr">
        <is>
          <t>The severe effects of attention deficit hyperactivity disorder (ADHD) among adolescents can be prevented by timely identification and prompt therapeutic intervention. Traditional diagnostic techniques are complicated and time-consuming because they are subjective-based assessments. Machine learning (ML) techniques can automate this process and prevent the limitations of manual evaluation. However, most of the ML-based models extract few features from a single domain. Furthermore, most ML-based studies have not examined the most effective electrode placement on the skull, which affects the identification process, while others have not employed feature selection approaches to reduce the feature space dimension and consequently the complexity of the training models. This study presents an ML-based tool for automatically identifying ADHD entitled â€œADHD-AIDâ€. The present study uses several multi-resolution analysis techniques including variational mode decomposition, discrete wavelet transform, and empirical wavelet decomposition. ADHD-AID extracts thirty features from the time and timeâ€“frequency domains to identify ADHD, including nonlinear features, band-power features, entropy-based features, and statistical features. The present study also looks at the best EEG electrode placement for detecting ADHD. Additionally, it looks into the location combinations that have the most significant impact on identification accuracy. Additionally, it uses a variety of feature selection methods to choose those features that have the greatest influence on the diagnosis of ADHD, reducing the classificationâ€™s complexity and training time. The results show that ADHD-AID has provided scores for accuracy, sensitivity, specificity, F1-score, and Mathew correlation coefficients of 0.991, 0.989, 0.992, 0.989, and 0.982, respectively, in identifying ADHD with 10-fold cross-validation. Also, the area under the curve has reached 0.9958. ADHD-AIDâ€™s results are significantly higher than those of all earlier studies for the detection of ADHD in adolescents. These notable and trustworthy findings support the use of such an automated tool as a means of assistance for doctors in the prompt identification of ADHD in youngsters. Â© 2024 Elsevier B.V., All rights reserved.</t>
        </is>
      </c>
      <c r="G203" s="25" t="inlineStr">
        <is>
          <t>Unimodal</t>
        </is>
      </c>
      <c r="H203" s="25" t="inlineStr">
        <is>
          <t>EEG</t>
        </is>
      </c>
      <c r="I203" s="25" t="inlineStr">
        <is>
          <t>Electrophysiological (Bio-Signals)</t>
        </is>
      </c>
      <c r="J203" s="25" t="inlineStr">
        <is>
          <t>Machine Learning: Cubic Support Vector Machine (C-SVM)</t>
        </is>
      </c>
      <c r="K203" s="25" t="inlineStr">
        <is>
          <t>Traditional Machine Learning</t>
        </is>
      </c>
      <c r="L203" s="25" t="n">
        <v>121</v>
      </c>
      <c r="M203" s="25" t="inlineStr">
        <is>
          <t>IEEE Dataport</t>
        </is>
      </c>
      <c r="N203" s="25" t="inlineStr">
        <is>
          <t>61 ADHD and 60 healthy controls</t>
        </is>
      </c>
      <c r="O203" s="25" t="inlineStr">
        <is>
          <t>Verified. The study utilizes the standard 121-subject EEG dataset popularized in recent signal processing literature</t>
        </is>
      </c>
      <c r="P203" s="25" t="inlineStr">
        <is>
          <t>Fold Cross-Validation</t>
        </is>
      </c>
      <c r="Q203" s="25" t="inlineStr">
        <is>
          <t>10-fold cross-validation</t>
        </is>
      </c>
      <c r="R203" s="25" t="inlineStr">
        <is>
          <t>High feature space dimension without selection, reliance on pre-determined mother wavelets which may not capture all complexities, and potential difficulties in real-world recordings due to noise</t>
        </is>
      </c>
      <c r="S203" s="29" t="n">
        <v>0.991</v>
      </c>
      <c r="T203" s="29" t="inlineStr">
        <is>
          <t>While the 99.1% accuracy is impressive, it is achieved via a very high feature-to-subject ratio. In small datasets (N=121), such high accuracy often suggests "data leakage" or overfitting to the specific recording conditions of that dataset, making its performance on real-world patients potentially lower.</t>
        </is>
      </c>
      <c r="U203" s="54" t="inlineStr">
        <is>
          <t>INCLUDE</t>
        </is>
      </c>
      <c r="V203" s="32" t="inlineStr">
        <is>
          <t>The results are exceptionally high (&gt;99% accuracy), demonstrating strong discriminative power.
Factor 4 (Data Balance): The dataset is perfectly balanced (N=61 ADHD vs. N=60 Healthy Controls).</t>
        </is>
      </c>
      <c r="W203" s="25" t="inlineStr">
        <is>
          <t>High Quality: Meets Wit the Selection Criteria</t>
        </is>
      </c>
      <c r="X203" s="25" t="inlineStr">
        <is>
          <t>INCLUDE</t>
        </is>
      </c>
      <c r="Y203" s="25" t="n"/>
      <c r="Z203" s="25" t="inlineStr">
        <is>
          <t>Egypt (Arab Academy for Science, Technology and Maritime Transport)</t>
        </is>
      </c>
      <c r="AA203" s="25" t="n"/>
      <c r="AB203" s="25" t="inlineStr">
        <is>
          <t>Detailed</t>
        </is>
      </c>
      <c r="AC203" s="25" t="inlineStr">
        <is>
          <t>Leakage</t>
        </is>
      </c>
      <c r="AD203" t="inlineStr">
        <is>
          <t>Attallah, O</t>
        </is>
      </c>
      <c r="AE203" t="inlineStr">
        <is>
          <t>Not reported</t>
        </is>
      </c>
      <c r="AF203" t="inlineStr">
        <is>
          <t>Gold OA (MDPI Biomimetics)</t>
        </is>
      </c>
      <c r="AG203" t="inlineStr">
        <is>
          <t>Not reported</t>
        </is>
      </c>
      <c r="AH203" t="inlineStr">
        <is>
          <t>Not reported</t>
        </is>
      </c>
      <c r="AI203" t="inlineStr">
        <is>
          <t>See population details</t>
        </is>
      </c>
      <c r="AJ203" t="inlineStr">
        <is>
          <t>See population details</t>
        </is>
      </c>
      <c r="AK203" t="inlineStr">
        <is>
          <t>Not reported</t>
        </is>
      </c>
      <c r="AL203" t="inlineStr">
        <is>
          <t>Not reported</t>
        </is>
      </c>
      <c r="AM203" t="inlineStr">
        <is>
          <t>Not reported</t>
        </is>
      </c>
      <c r="AN203" t="inlineStr">
        <is>
          <t>All/Not specified</t>
        </is>
      </c>
      <c r="AO203" t="inlineStr">
        <is>
          <t>Not reported</t>
        </is>
      </c>
      <c r="AP203" t="inlineStr">
        <is>
          <t>Not reported</t>
        </is>
      </c>
      <c r="AQ203" t="inlineStr">
        <is>
          <t>Online Recruitment</t>
        </is>
      </c>
      <c r="AR203" t="inlineStr">
        <is>
          <t>Online Survey</t>
        </is>
      </c>
      <c r="AS203" t="inlineStr">
        <is>
          <t>Machine Learning: Cubic Support Vector Machine (C-SVM)</t>
        </is>
      </c>
      <c r="AT203" t="inlineStr">
        <is>
          <t>Wavelet Transform</t>
        </is>
      </c>
      <c r="AU203" t="inlineStr">
        <is>
          <t>ICA; Feature Selection</t>
        </is>
      </c>
      <c r="AV203" t="inlineStr">
        <is>
          <t>Not reported</t>
        </is>
      </c>
      <c r="AW203" t="inlineStr">
        <is>
          <t>10-fold CV</t>
        </is>
      </c>
      <c r="AX203" t="inlineStr">
        <is>
          <t>10</t>
        </is>
      </c>
      <c r="AY203" t="inlineStr">
        <is>
          <t>Not reported</t>
        </is>
      </c>
      <c r="AZ203" t="inlineStr">
        <is>
          <t>Not reported</t>
        </is>
      </c>
      <c r="BA203" t="inlineStr">
        <is>
          <t>Not reported</t>
        </is>
      </c>
      <c r="BB203" t="inlineStr">
        <is>
          <t>Not reported</t>
        </is>
      </c>
      <c r="BC203" t="inlineStr">
        <is>
          <t>Not reported</t>
        </is>
      </c>
      <c r="BD203" t="inlineStr">
        <is>
          <t>Not reported</t>
        </is>
      </c>
      <c r="BE203" t="inlineStr">
        <is>
          <t>Not reported</t>
        </is>
      </c>
      <c r="BF203" t="inlineStr">
        <is>
          <t>Not reported</t>
        </is>
      </c>
      <c r="BG203" t="inlineStr">
        <is>
          <t>0.991 (Cross-Validation)</t>
        </is>
      </c>
      <c r="BH203" t="inlineStr">
        <is>
          <t>Cross-Validation</t>
        </is>
      </c>
      <c r="BI203" t="inlineStr">
        <is>
          <t>None reported</t>
        </is>
      </c>
      <c r="BJ203" t="inlineStr">
        <is>
          <t>No</t>
        </is>
      </c>
      <c r="BK203" t="inlineStr">
        <is>
          <t>Not reported</t>
        </is>
      </c>
      <c r="BL203" t="inlineStr">
        <is>
          <t>Not reported</t>
        </is>
      </c>
      <c r="BM203" t="inlineStr">
        <is>
          <t>Insufficient metrics reported</t>
        </is>
      </c>
      <c r="BN203" t="inlineStr">
        <is>
          <t>None - Passes all criteria</t>
        </is>
      </c>
      <c r="BO203" t="inlineStr">
        <is>
          <t>N/A</t>
        </is>
      </c>
      <c r="BP203" t="inlineStr">
        <is>
          <t>None</t>
        </is>
      </c>
    </row>
    <row r="204">
      <c r="A204" s="23" t="inlineStr">
        <is>
          <t>Auxiliary Diagnosis of Children With Attention-Deficit/Hyperactivity Disorder Using Eye-Tracking and Digital Biomarkers: Case-Control Study</t>
        </is>
      </c>
      <c r="B204" s="23" t="n">
        <v>2024</v>
      </c>
      <c r="C204" s="23" t="inlineStr">
        <is>
          <t>No</t>
        </is>
      </c>
      <c r="D204" s="23" t="inlineStr">
        <is>
          <t>No</t>
        </is>
      </c>
      <c r="E204" s="23" t="inlineStr">
        <is>
          <t>10.2196/58927</t>
        </is>
      </c>
      <c r="F204" s="23" t="inlineStr">
        <is>
          <t>BACKGROUND: Attention-deficit/hyperactivity disorder (ADHD) is a common neurodevelopmental disorder in school-aged children. The lack of objective biomarkers for ADHD often results in missed diagnoses or misdiagnoses, which lead to inappropriate or delayed interventions. Eye-tracking technology provides an objective method to assess children's neuropsychological behavior. OBJECTIVE: The aim of this study was to develop an objective and reliable auxiliary diagnostic system for ADHD using eye-tracking technology. This system would be valuable for screening for ADHD in schools and communities and may help identify objective biomarkers for the clinical diagnosis of ADHD. METHODS: We conducted a case-control study of children with ADHD and typically developing (TD) children. We designed an eye-tracking assessment paradigm based on the core cognitive deficits of ADHD and extracted various digital biomarkers that represented participant behaviors. These biomarkers and developmental patterns were compared between the ADHD and TD groups. Machine learning (ML) was implemented to validate the ability of the extracted eye-tracking biomarkers to predict ADHD. The performance of the ML models was evaluated using 5-fold cross-validation. RESULTS: We recruited 216 participants, of whom 94 (43.5%) were children with ADHD and 122 (56.5%) were TD children. The ADHD group showed significantly poorer performance (for accuracy and completion time) than the TD group in the prosaccade, antisaccade, and delayed saccade tasks. In addition, there were substantial group differences in digital biomarkers, such as pupil diameter fluctuation, regularity of gaze trajectory, and fixations on unrelated areas. Although the accuracy and task completion speed of the ADHD group increased over time, their eye-movement patterns remained irregular. The TD group with children aged 5 to 6 years outperformed the ADHD group with children aged 9 to 10 years, and this difference remained relatively stable over time, which indicated that the ADHD group followed a unique developmental pattern. The ML model was effective in discriminating the groups, achieving an area under the curve of 0.965 and an accuracy of 0.908. CONCLUSIONS: The eye-tracking biomarkers proposed in this study effectively identified differences in various aspects of eye-movement patterns between the ADHD and TD groups. In addition, the ML model constructed using these digital biomarkers achieved high accuracy and reliability in identifying ADHD. Our system can facilitate early screening for ADHD in schools and communities and provide clinicians with objective biomarkers as a reference. This record is sourced from MEDLINE/PubMed, a database of the U.S. National Library of Medicine</t>
        </is>
      </c>
      <c r="G204" s="23" t="inlineStr">
        <is>
          <t>Unimodal</t>
        </is>
      </c>
      <c r="H204" s="23" t="inlineStr">
        <is>
          <t>Digital Biomarkers</t>
        </is>
      </c>
      <c r="I204" s="23" t="inlineStr">
        <is>
          <t>Other</t>
        </is>
      </c>
      <c r="J204" s="23" t="inlineStr">
        <is>
          <t>Machine Learning: Extreme Gradient Boosting (XGBoost), XAI</t>
        </is>
      </c>
      <c r="K204" s="23" t="inlineStr">
        <is>
          <t>Ensemble Learning</t>
        </is>
      </c>
      <c r="L204" s="23" t="n">
        <v>216</v>
      </c>
      <c r="M204" s="23" t="inlineStr">
        <is>
          <t>Eye-tracking data (saccade tasks) and pupillary responses recorded at 1200 Hz</t>
        </is>
      </c>
      <c r="N204" s="23" t="inlineStr">
        <is>
          <t>94 children with ADHD and 122 typically developing (TD) children</t>
        </is>
      </c>
      <c r="O204" s="23" t="inlineStr">
        <is>
          <t>Verified. Final analysis included 216 children after specific exclusions for IQ or trauma</t>
        </is>
      </c>
      <c r="P204" s="23" t="inlineStr">
        <is>
          <t>Fold Cross-Validation</t>
        </is>
      </c>
      <c r="Q204" s="23" t="inlineStr">
        <is>
          <t>5-fold cross-validation with 500 repeats</t>
        </is>
      </c>
      <c r="R204" s="23" t="inlineStr">
        <is>
          <t>Relies on specific laboratory eye-tracking equipment; performance may differ in less controlled, real-world mobile settings</t>
        </is>
      </c>
      <c r="S204" s="28" t="n">
        <v>0.908</v>
      </c>
      <c r="T204" s="28" t="inlineStr">
        <is>
          <t>The study identifies high-performing "digital biomarkers" like gaze entropy and pupil diameter fluctuation, providing an objective alternative to subjective clinical assessments</t>
        </is>
      </c>
      <c r="U204" s="54" t="inlineStr">
        <is>
          <t>INCLUDE</t>
        </is>
      </c>
      <c r="V204" s="23" t="inlineStr">
        <is>
          <t>Methodology: Uses Machine Learning (XGBoost) for Diagnosis. It explicitly addresses Explainability by analyzing feature importance. N= 216</t>
        </is>
      </c>
      <c r="W204" s="23" t="inlineStr">
        <is>
          <t>High Quality: Meets Wit the Selection Criteria</t>
        </is>
      </c>
      <c r="X204" s="23" t="inlineStr">
        <is>
          <t>INCLUDE</t>
        </is>
      </c>
      <c r="Y204" s="23" t="n"/>
      <c r="Z204" s="23" t="inlineStr">
        <is>
          <t>Shanghai, China (Shanghai Jiao Tong University)</t>
        </is>
      </c>
      <c r="AA204" s="23" t="n"/>
      <c r="AB204" s="23" t="inlineStr">
        <is>
          <t>Detailed</t>
        </is>
      </c>
      <c r="AC204" s="23" t="inlineStr">
        <is>
          <t>No Leakage</t>
        </is>
      </c>
      <c r="AD204" t="inlineStr">
        <is>
          <t>Liu, ZL; Li, JK; Zhang, YY; Wu, D; Huo, YY; Yang, JX; Zhang, MS; Dong, CF; Jiang, LH; Sun, RH; Zhou, RY; Li, F; Yu, XD; Zhu, DQ; Guo, Y; Chen, JJ</t>
        </is>
      </c>
      <c r="AE204" t="inlineStr">
        <is>
          <t>Not reported</t>
        </is>
      </c>
      <c r="AF204" t="inlineStr">
        <is>
          <t>Gold OA (JMIR)</t>
        </is>
      </c>
      <c r="AG204" t="inlineStr">
        <is>
          <t>Not reported</t>
        </is>
      </c>
      <c r="AH204" t="inlineStr">
        <is>
          <t>Clinical</t>
        </is>
      </c>
      <c r="AI204" t="inlineStr">
        <is>
          <t>See population details</t>
        </is>
      </c>
      <c r="AJ204" t="inlineStr">
        <is>
          <t>See population details</t>
        </is>
      </c>
      <c r="AK204" t="inlineStr">
        <is>
          <t>5–6</t>
        </is>
      </c>
      <c r="AL204" t="inlineStr">
        <is>
          <t>Not reported</t>
        </is>
      </c>
      <c r="AM204" t="inlineStr">
        <is>
          <t>Not reported</t>
        </is>
      </c>
      <c r="AN204" t="inlineStr">
        <is>
          <t>All/Not specified</t>
        </is>
      </c>
      <c r="AO204" t="inlineStr">
        <is>
          <t>Not reported</t>
        </is>
      </c>
      <c r="AP204" t="inlineStr">
        <is>
          <t>Not reported</t>
        </is>
      </c>
      <c r="AQ204" t="inlineStr">
        <is>
          <t>Clinical Setting</t>
        </is>
      </c>
      <c r="AR204" t="inlineStr">
        <is>
          <t>Clinical Sample</t>
        </is>
      </c>
      <c r="AS204" t="inlineStr">
        <is>
          <t>Machine Learning: Extreme Gradient Boosting (XGBoost), XAI</t>
        </is>
      </c>
      <c r="AT204" t="inlineStr">
        <is>
          <t>See abstract</t>
        </is>
      </c>
      <c r="AU204" t="inlineStr">
        <is>
          <t>ICA</t>
        </is>
      </c>
      <c r="AV204" t="inlineStr">
        <is>
          <t>Not reported</t>
        </is>
      </c>
      <c r="AW204" t="inlineStr">
        <is>
          <t>5-fold CV</t>
        </is>
      </c>
      <c r="AX204" t="inlineStr">
        <is>
          <t>5</t>
        </is>
      </c>
      <c r="AY204" t="inlineStr">
        <is>
          <t>Not reported</t>
        </is>
      </c>
      <c r="AZ204" t="inlineStr">
        <is>
          <t>Not reported</t>
        </is>
      </c>
      <c r="BA204" t="inlineStr">
        <is>
          <t>Not reported</t>
        </is>
      </c>
      <c r="BB204" t="inlineStr">
        <is>
          <t>Not reported</t>
        </is>
      </c>
      <c r="BC204" t="inlineStr">
        <is>
          <t>Not reported</t>
        </is>
      </c>
      <c r="BD204" t="inlineStr">
        <is>
          <t>Not reported</t>
        </is>
      </c>
      <c r="BE204" t="inlineStr">
        <is>
          <t>Not reported</t>
        </is>
      </c>
      <c r="BF204" t="inlineStr">
        <is>
          <t>0.965</t>
        </is>
      </c>
      <c r="BG204" t="inlineStr">
        <is>
          <t>AUC=0.96 (Cross-Validation)</t>
        </is>
      </c>
      <c r="BH204" t="inlineStr">
        <is>
          <t>Cross-Validation</t>
        </is>
      </c>
      <c r="BI204" t="inlineStr">
        <is>
          <t>None reported</t>
        </is>
      </c>
      <c r="BJ204" t="inlineStr">
        <is>
          <t>No</t>
        </is>
      </c>
      <c r="BK204" t="inlineStr">
        <is>
          <t>Not reported</t>
        </is>
      </c>
      <c r="BL204" t="inlineStr">
        <is>
          <t>Not reported</t>
        </is>
      </c>
      <c r="BM204" t="inlineStr">
        <is>
          <t>Partial (1 metric only)</t>
        </is>
      </c>
      <c r="BN204" t="inlineStr">
        <is>
          <t>None - Passes all criteria</t>
        </is>
      </c>
      <c r="BO204" t="inlineStr">
        <is>
          <t>N/A</t>
        </is>
      </c>
      <c r="BP204" t="inlineStr">
        <is>
          <t>None</t>
        </is>
      </c>
    </row>
    <row r="205">
      <c r="A205" s="25" t="inlineStr">
        <is>
          <t>Development of an innovative approach using portable eye tracking to assist ADHD screening: a machine learning study</t>
        </is>
      </c>
      <c r="B205" s="25" t="n">
        <v>2024</v>
      </c>
      <c r="C205" s="25" t="inlineStr">
        <is>
          <t>No</t>
        </is>
      </c>
      <c r="D205" s="25" t="inlineStr">
        <is>
          <t>No</t>
        </is>
      </c>
      <c r="E205" s="25" t="inlineStr">
        <is>
          <t>10.3389/fpsyt.2024.1337595</t>
        </is>
      </c>
      <c r="F205" s="25" t="inlineStr">
        <is>
          <t>Introduction: Attention-deficit/hyperactivity disorder (ADHD) affects a significant proportion of the pediatric population, making early detection crucial for effective intervention. Eye movements are controlled by brain regions associated with neuropsychological functions, such as selective attention, response inhibition, and working memory, and their deficits are related to the core characteristics of ADHD. Herein, we aimed to develop a screening model for ADHD using machine learning (ML) and eye-tracking features from tasks that reflect neuropsychological deficits in ADHD. Methods: Fifty-six children (mean age 8.38 Â± 1.58, 45 males) diagnosed with ADHD based on the Diagnostic and Statistical Manual of Mental Disorders, fifth edition were recruited along with seventy-nine typically developing children (TDC) (mean age 8.80 Â± 1.82, 33 males). Eye-tracking data were collected using a digital device during the performance of five behavioral tasks measuring selective attention, working memory, and response inhibition (pro-saccade task, anti-saccade task, memory-guided saccade task, change detection task, and Stroop task). ML was employed to select relevant eye-tracking features for ADHD, and to subsequently construct an optimal model classifying ADHD from TDC. Results: We identified 33 eye-tracking features in the five tasks with the potential to distinguish children with ADHD from TDC. Participants with ADHD showed increased saccade latency and degree, and shorter fixation time in eye-tracking tasks. A soft voting model integrating extra tree and random forest classifiers demonstrated high accuracy (76.3%) at identifying ADHD using eye-tracking features alone. A comparison of the model using only eye-tracking features with models using the Advanced Test of Attention or Stroop test showed no significant difference in the area under the curve (AUC) (p = 0.419 and p=0.235, respectively). Combining demographic, behavioral, and clinical data with eye-tracking features improved accuracy, but did not significantly alter the AUC (p=0.208). Discussion: Our study suggests that eye-tracking features hold promise as ADHD screening tools, even when obtained using a simple digital device. The current findings emphasize that eye-tracking features could be reliable indicators of impaired neurobiological functioning in individuals with ADHD. To enhance utility as a screening tool, future research should be conducted with a larger sample of participants with a more balanced gender ratio. Â© 2024 Elsevier B.V., All rights reserved.</t>
        </is>
      </c>
      <c r="G205" s="25" t="inlineStr">
        <is>
          <t>Multimodal</t>
        </is>
      </c>
      <c r="H205" s="25" t="inlineStr">
        <is>
          <t>Eye-Tracking + Clinical Data</t>
        </is>
      </c>
      <c r="I205" s="25" t="inlineStr">
        <is>
          <t>Behavioral &amp; Motor</t>
        </is>
      </c>
      <c r="J205" s="25" t="inlineStr">
        <is>
          <t>ML (Random Forest, Extra Trees, Soft Voting)</t>
        </is>
      </c>
      <c r="K205" s="25" t="inlineStr">
        <is>
          <t>Ensemble Learning</t>
        </is>
      </c>
      <c r="L205" s="25" t="n">
        <v>135</v>
      </c>
      <c r="M205" s="25" t="inlineStr">
        <is>
          <t>Eye-tracking data (saccade and fixation features) recorded via a simple digital device (Samsung Galaxy Tab 7+) during five behavioral tasks</t>
        </is>
      </c>
      <c r="N205" s="25" t="inlineStr">
        <is>
          <t>56 children with ADHD (mean age 8.38) and 79 typically developing children (mean age 8.80)</t>
        </is>
      </c>
      <c r="O205" s="25" t="inlineStr">
        <is>
          <t>Verified. 135 participants were included in the final analysis after exclusions for IQ &lt; 70 or neurological disorders</t>
        </is>
      </c>
      <c r="P205" s="25" t="inlineStr">
        <is>
          <t>Fold Cross-Validation</t>
        </is>
      </c>
      <c r="Q205" s="25" t="inlineStr">
        <is>
          <t>5-fold cross-validation</t>
        </is>
      </c>
      <c r="R205" s="25" t="inlineStr">
        <is>
          <t>Limited sample size and a high exclusion rate (99 failures) due to eye-tracking data collection errors; future research requires a more balanced gender ratio</t>
        </is>
      </c>
      <c r="S205" s="29" t="n">
        <v>0.763</v>
      </c>
      <c r="T205" s="29" t="inlineStr">
        <is>
          <t>The study identifies eye-tracking features as reliable "digital biomarkers" of neurobiological impairment, offering a potential screening tool that is comparable to conventional neuropsychological tests but more accessible via portable devices</t>
        </is>
      </c>
      <c r="U205" s="54" t="inlineStr">
        <is>
          <t>INCLUDE</t>
        </is>
      </c>
      <c r="V205" s="25" t="inlineStr">
        <is>
          <t>Strong Multimodal: Fuses Eye-Tracking with Clinical/Demographic data. Sample size is sufficient (N=135). Uses feature importance ranking. N = 56+79</t>
        </is>
      </c>
      <c r="W205" s="25" t="inlineStr">
        <is>
          <t>High Quality: Meets Wit the Selection Criteria</t>
        </is>
      </c>
      <c r="X205" s="25" t="inlineStr">
        <is>
          <t>INCLUDE</t>
        </is>
      </c>
      <c r="Y205" s="25" t="n"/>
      <c r="Z205" s="25" t="inlineStr">
        <is>
          <t>Republic of Korea (Seoul National University, Gachon University, and other university hospitals)</t>
        </is>
      </c>
      <c r="AA205" s="25" t="n"/>
      <c r="AB205" s="25" t="inlineStr">
        <is>
          <t>Detailed</t>
        </is>
      </c>
      <c r="AC205" s="25" t="inlineStr">
        <is>
          <t>No Leakage</t>
        </is>
      </c>
      <c r="AD205" t="inlineStr">
        <is>
          <t>Yoo, JH; Kang, C; Lim, JS; Wang, B; Choi, CH; Hwang, H; Han, DH; Kim, H; Cheon, H; Kim, JW</t>
        </is>
      </c>
      <c r="AE205" t="inlineStr">
        <is>
          <t>Not reported</t>
        </is>
      </c>
      <c r="AF205" t="inlineStr">
        <is>
          <t>Gold OA (Frontiers Psychiatry)</t>
        </is>
      </c>
      <c r="AG205" t="inlineStr">
        <is>
          <t>Not reported</t>
        </is>
      </c>
      <c r="AH205" t="inlineStr">
        <is>
          <t>Clinical</t>
        </is>
      </c>
      <c r="AI205" t="inlineStr">
        <is>
          <t>See population details</t>
        </is>
      </c>
      <c r="AJ205" t="inlineStr">
        <is>
          <t>See population details</t>
        </is>
      </c>
      <c r="AK205" t="inlineStr">
        <is>
          <t>Not reported</t>
        </is>
      </c>
      <c r="AL205" t="n">
        <v>8.380000000000001</v>
      </c>
      <c r="AM205" t="inlineStr">
        <is>
          <t>Not reported</t>
        </is>
      </c>
      <c r="AN205" t="inlineStr">
        <is>
          <t>All/Not specified</t>
        </is>
      </c>
      <c r="AO205" t="inlineStr">
        <is>
          <t>Not reported</t>
        </is>
      </c>
      <c r="AP205" t="inlineStr">
        <is>
          <t>Not reported</t>
        </is>
      </c>
      <c r="AQ205" t="inlineStr">
        <is>
          <t>Clinical Setting</t>
        </is>
      </c>
      <c r="AR205" t="inlineStr">
        <is>
          <t>Clinical Sample</t>
        </is>
      </c>
      <c r="AS205" t="inlineStr">
        <is>
          <t>ML (Random Forest, Extra Trees, Soft Voting)</t>
        </is>
      </c>
      <c r="AT205" t="inlineStr">
        <is>
          <t>Graph Features</t>
        </is>
      </c>
      <c r="AU205" t="inlineStr">
        <is>
          <t>ICA</t>
        </is>
      </c>
      <c r="AV205" t="inlineStr">
        <is>
          <t>Not reported</t>
        </is>
      </c>
      <c r="AW205" t="inlineStr">
        <is>
          <t>5-fold CV</t>
        </is>
      </c>
      <c r="AX205" t="inlineStr">
        <is>
          <t>5</t>
        </is>
      </c>
      <c r="AY205" t="inlineStr">
        <is>
          <t>Not reported</t>
        </is>
      </c>
      <c r="AZ205" t="inlineStr">
        <is>
          <t>Not reported</t>
        </is>
      </c>
      <c r="BA205" t="inlineStr">
        <is>
          <t>Not reported</t>
        </is>
      </c>
      <c r="BB205" t="inlineStr">
        <is>
          <t>76.3</t>
        </is>
      </c>
      <c r="BC205" t="inlineStr">
        <is>
          <t>Not reported</t>
        </is>
      </c>
      <c r="BD205" t="inlineStr">
        <is>
          <t>Not reported</t>
        </is>
      </c>
      <c r="BE205" t="inlineStr">
        <is>
          <t>Not reported</t>
        </is>
      </c>
      <c r="BF205" t="inlineStr">
        <is>
          <t>Not reported</t>
        </is>
      </c>
      <c r="BG205" t="inlineStr">
        <is>
          <t>Acc=76.3% (Cross-Validation)</t>
        </is>
      </c>
      <c r="BH205" t="inlineStr">
        <is>
          <t>Cross-Validation</t>
        </is>
      </c>
      <c r="BI205" t="inlineStr">
        <is>
          <t>None reported</t>
        </is>
      </c>
      <c r="BJ205" t="inlineStr">
        <is>
          <t>No</t>
        </is>
      </c>
      <c r="BK205" t="inlineStr">
        <is>
          <t>Not reported</t>
        </is>
      </c>
      <c r="BL205" t="inlineStr">
        <is>
          <t>Balanced classes</t>
        </is>
      </c>
      <c r="BM205" t="inlineStr">
        <is>
          <t>Partial (1 metric only)</t>
        </is>
      </c>
      <c r="BN205" t="inlineStr">
        <is>
          <t>None - Passes all criteria</t>
        </is>
      </c>
      <c r="BO205" t="inlineStr">
        <is>
          <t>N/A</t>
        </is>
      </c>
      <c r="BP205" t="inlineStr">
        <is>
          <t>None</t>
        </is>
      </c>
    </row>
    <row r="206">
      <c r="A206" s="23" t="inlineStr">
        <is>
          <t>Separated channel attention convolutional neural network (SC-CNN-Attention) to identify ADHD in multi-site Rs-fMRI dataset</t>
        </is>
      </c>
      <c r="B206" s="23" t="n">
        <v>2020</v>
      </c>
      <c r="C206" s="23" t="inlineStr">
        <is>
          <t>No</t>
        </is>
      </c>
      <c r="D206" s="23" t="inlineStr">
        <is>
          <t>No</t>
        </is>
      </c>
      <c r="E206" s="23" t="inlineStr">
        <is>
          <t>10.3390/E22080893</t>
        </is>
      </c>
      <c r="F206" s="23" t="inlineStr">
        <is>
          <t>The accurate identification of an attention deficit hyperactivity disorder (ADHD) subject has remained a challenge for both neuroscience research and clinical diagnosis. Unfortunately, the traditional methods concerning the classification model and feature extraction usually depend on the single-channel model and static measurements (i.e., functional connectivity, FC) in the small, homogenous single-site dataset, which is limited and may cause the loss of intrinsic information in functional MRI (fMRI). In this study, we proposed a new two-stage network structure by combing a separated channel convolutional neural network (SC-CNN) with an attention-based network (SC-CNN-attention) to discriminate ADHD and healthy controls on a large-scale multi-site database (5 sites and n = 1019). To utilize both intrinsic temporal feature and the interactions of temporal dependent in whole-brain resting-state fMRI, in the first stage of our proposed network structure, a SC-CNN is used to learn the temporal feature of each brain region, and an attention network in the second stage is adopted to capture temporal dependent features among regions and extract fusion features. Using a "leave-one-site-out" cross-validation framework, our proposed method obtained a mean classification accuracy of 68.6% on five different sites, which is higher than those reported in previous studies. The classification results demonstrate that our proposed network is robust to data variants and is also replicated across sites. The combination of the SC-CNN with the attention network is powerful to capture the intrinsic fMRI information to discriminate ADHD across multi-site resting-state fMRI data. Â© 2020 Elsevier B.V., All rights reserved.</t>
        </is>
      </c>
      <c r="G206" s="23" t="inlineStr">
        <is>
          <t>Unimodal</t>
        </is>
      </c>
      <c r="H206" s="23" t="inlineStr">
        <is>
          <t>rs-fMRI</t>
        </is>
      </c>
      <c r="I206" s="23" t="inlineStr">
        <is>
          <t>Neuroimaging</t>
        </is>
      </c>
      <c r="J206" s="23" t="inlineStr">
        <is>
          <t>Deep Learning (SC-CNN-Attention)</t>
        </is>
      </c>
      <c r="K206" s="23" t="inlineStr">
        <is>
          <t>Deep Learning (CNNs)</t>
        </is>
      </c>
      <c r="L206" s="23" t="n"/>
      <c r="M206" s="23" t="n"/>
      <c r="N206" s="23" t="n"/>
      <c r="O206" s="23" t="n"/>
      <c r="P206" s="23" t="n"/>
      <c r="Q206" s="23" t="n"/>
      <c r="R206" s="23" t="n"/>
      <c r="S206" s="24" t="n">
        <v>0.68</v>
      </c>
      <c r="T206" s="24" t="n"/>
      <c r="U206" s="55" t="inlineStr">
        <is>
          <t>EXCLUDE</t>
        </is>
      </c>
      <c r="V206" s="23" t="inlineStr">
        <is>
          <t>Factor 5 (Metrics): While it uses a large dataset (N=1019) and Attention (XAI), it fails the strict metrics requirement. It reports Accuracy and AUC but lacks a specific Sensitivity/Specificity table essential for clinical diagnosis validation.</t>
        </is>
      </c>
      <c r="W206" s="23" t="inlineStr">
        <is>
          <t>Lack Sensitivity/Specificity Metrics</t>
        </is>
      </c>
      <c r="X206" s="23" t="n"/>
      <c r="Y206" s="23" t="n"/>
      <c r="Z206" s="23" t="n"/>
      <c r="AA206" s="23" t="n"/>
      <c r="AB206" s="23" t="n"/>
      <c r="AC206" s="23" t="n"/>
    </row>
    <row r="207">
      <c r="A207" s="25" t="inlineStr">
        <is>
          <t>Significant Low-Dimensional Spectral-Temporal Features for Seizure Detection</t>
        </is>
      </c>
      <c r="B207" s="25" t="n">
        <v>2022</v>
      </c>
      <c r="C207" s="25" t="inlineStr">
        <is>
          <t>No</t>
        </is>
      </c>
      <c r="D207" s="25" t="inlineStr">
        <is>
          <t>No</t>
        </is>
      </c>
      <c r="E207" s="25" t="inlineStr">
        <is>
          <t>10.1109/TNSRE.2022.3156931</t>
        </is>
      </c>
      <c r="F207" s="25" t="inlineStr">
        <is>
          <t>Absence seizure as a generalized onset seizure, simultaneously spreading seizure to both sides of the brain, involves around ten-second sudden lapses of consciousness. It common occurs in children than adults, which affects living quality even threats lives. Absence seizure can be confused with inattentive attention-deficit hyperactivity disorder since both have similar symptoms, such as inattention and daze. Therefore, it is necessary to detect absence seizure onset. However, seizure onset detection in electroencephalography (EEG) signals is a challenging task due to the non-stereotyped seizure activities as well as their stochastic and non-stationary characteristics in nature. Joint spectral-temporal features are believed to contain sufficient and powerful feature information for absence seizure detection. However, the resulting high-dimensional features involve redundant information and require heavy computational load. Here, we discover significant low-dimensional spectral-temporal features in terms of mean-standard deviation of wavelet transform coefficient (MS-WTC), based on which a novel absence seizure detection framework is developed. The EEG signals are transformed into the spectral-temporal domain, with their low-dimensional features fed into a convolutional neural network. Superior detection performance is achieved on the widely-used benchmark dataset as well as a clinical dataset from the Chinese 301 Hospital. For the former, seven classification tasks were evaluated with the accuracy from 99.8% to 100.0%, while for the latter, the method achieved a mean accuracy of 94.7%, overwhelming other methods with low-dimensional temporal and spectral features. Experimental results on two seizure datasets demonstrate reliability, efficiency and stability of our proposed MS-WTC method, validating the significance of the extracted low-dimensional spectral-temporal features. Â© 2022 Elsevier B.V., All rights reserved.</t>
        </is>
      </c>
      <c r="G207" s="25" t="inlineStr">
        <is>
          <t>Unimodal</t>
        </is>
      </c>
      <c r="H207" s="25" t="inlineStr">
        <is>
          <t>EEG</t>
        </is>
      </c>
      <c r="I207" s="25" t="inlineStr">
        <is>
          <t>Electrophysiological (Bio-Signals)</t>
        </is>
      </c>
      <c r="J207" s="25" t="inlineStr">
        <is>
          <t>Convolutional Neural Network (CNN)</t>
        </is>
      </c>
      <c r="K207" s="25" t="inlineStr">
        <is>
          <t>Deep Learning (CNNs)</t>
        </is>
      </c>
      <c r="L207" s="25" t="n"/>
      <c r="M207" s="25" t="n"/>
      <c r="N207" s="25" t="n"/>
      <c r="O207" s="25" t="n"/>
      <c r="P207" s="25" t="n"/>
      <c r="Q207" s="25" t="n"/>
      <c r="R207" s="25" t="n"/>
      <c r="S207" s="25" t="n">
        <v>99.8</v>
      </c>
      <c r="T207" s="25" t="n"/>
      <c r="U207" s="55" t="inlineStr">
        <is>
          <t>EXCLUDE</t>
        </is>
      </c>
      <c r="V207" s="25" t="inlineStr">
        <is>
          <t>Focuses on seizure detection, not ADHD diagnosis. EEG is used, but for a different disorder.</t>
        </is>
      </c>
      <c r="W207" s="25" t="inlineStr">
        <is>
          <t>Different Task from Diagnosis</t>
        </is>
      </c>
      <c r="X207" s="25" t="n"/>
      <c r="Y207" s="25" t="n"/>
      <c r="Z207" s="25" t="n"/>
      <c r="AA207" s="25" t="n"/>
      <c r="AB207" s="25" t="n"/>
      <c r="AC207" s="25" t="n"/>
    </row>
    <row r="208">
      <c r="A208" s="23" t="inlineStr">
        <is>
          <t>Single-label machine learning classification revealed some hidden but inter-related causes of five psychotic disorder diseases</t>
        </is>
      </c>
      <c r="B208" s="23" t="n">
        <v>2023</v>
      </c>
      <c r="C208" s="23" t="inlineStr">
        <is>
          <t>No</t>
        </is>
      </c>
      <c r="D208" s="23" t="inlineStr">
        <is>
          <t>No</t>
        </is>
      </c>
      <c r="E208" s="23" t="inlineStr">
        <is>
          <t>10.1016/j.heliyon.2023.e19422</t>
        </is>
      </c>
      <c r="F208" s="23" t="inlineStr">
        <is>
          <t>Psychotic disorder diseases (PDD) or mental illnesses are group of illnesses that affect the minds and impair the cognitive ability, retard emotional ability and obstruct the process of communication and relationship with others and are characterized by delusions, hallucinations and disoriented or disordered pattern of thinking. Prognosis of PDD is not sufficient because of the nature of the diseases and as such adequate form of diagnosis is required to detect, manage and treat the illness. This paper applied the single-label classification (SLC) machine learning approach in mining of electronic health records of people with PDD in Nigeria using eleven independent (demographic) variables and five PDD as target variables. The five PDDs are Insomnia, Schizophrenia, Minimal Brain dysfunction (MBD), which is also known as Attention-Deficit/Hyperactivity Disorder (ADHD), Vascular Dementia (VD) and Bipolar Disorder (BD). The aim of using SLC is that it would be easier to detect some PDDs that are related to each other without the loss of information, which is a plus over multi-label classification (MLC). ReliefF algorithm was used at each experiment to precipitate the order of importance of the independent variables and redundant variables were excluded from the analysis. The order of the variables in feature selection was matched with feature importance after the classifications and quantified using the Spearman rank correlation coefficient. The data was divided into: 70% for training and 30% for testing. Four new performance metrics adapted from the root mean square (RMSE) were proposed and used to measure the differences between the performance results of the 10 Machine learning models in terms of the training and testing and secondly, feature and without feature selection. The new metrics are close to zero which is an indication that the use of feature selection and cross validation may not greatly affects the accuracy of the SLC. When the PDDs are included as predictors for classifying others, there was a tremendous improvement as revealed by the four new metrics for classification accuracy (CA), precision and recall. Analysis of variance showed the four different metrics differs significantly for classification accuracy (CA) and precision. However, there were no significant difference between the CA and precision when the duo are compared together across the four evaluation metrics at p value less than 0.05. Â© 2023 Elsevier B.V., All rights reserved.</t>
        </is>
      </c>
      <c r="G208" s="23" t="inlineStr">
        <is>
          <t>Unimodal</t>
        </is>
      </c>
      <c r="H208" s="23" t="inlineStr">
        <is>
          <t>Clinical Records (Demographics: Religion, Occupation, etc.)</t>
        </is>
      </c>
      <c r="I208" s="23" t="inlineStr">
        <is>
          <t>Clinical &amp; Demographics</t>
        </is>
      </c>
      <c r="J208" s="23" t="inlineStr">
        <is>
          <t>Machine Learning: AdaBoost, Gradient Boosting, etc.</t>
        </is>
      </c>
      <c r="K208" s="23" t="inlineStr">
        <is>
          <t>Ensemble Learning</t>
        </is>
      </c>
      <c r="L208" s="23" t="n"/>
      <c r="M208" s="23" t="n"/>
      <c r="N208" s="23" t="n"/>
      <c r="O208" s="23" t="n"/>
      <c r="P208" s="23" t="n"/>
      <c r="Q208" s="23" t="n"/>
      <c r="R208" s="23" t="n"/>
      <c r="S208" s="24" t="n">
        <v>0.92</v>
      </c>
      <c r="T208" s="24" t="n"/>
      <c r="U208" s="55" t="inlineStr">
        <is>
          <t>EXCLUDE</t>
        </is>
      </c>
      <c r="V208" s="23" t="inlineStr">
        <is>
          <t>Reasoning: Data Reliability/Relevance. The diagnosis is predicted solely using demographic factors (e.g., Religion, Marital Status) rather than biological biomarkers or behavioral assessment. This does not fit the scope of "AI-Powered Diagnosis" using medical/clinical data modalities.</t>
        </is>
      </c>
      <c r="W208" s="23" t="inlineStr">
        <is>
          <t>Biased Approach/Methodology</t>
        </is>
      </c>
      <c r="X208" s="23" t="n"/>
      <c r="Y208" s="23" t="n"/>
      <c r="Z208" s="23" t="n"/>
      <c r="AA208" s="23" t="n"/>
      <c r="AB208" s="23" t="n"/>
      <c r="AC208" s="23" t="n"/>
    </row>
    <row r="209">
      <c r="A209" s="25" t="inlineStr">
        <is>
          <t>Speech signal analysis as an aid to clinical diagnosis and assessment of mental health disorders</t>
        </is>
      </c>
      <c r="B209" s="25" t="n">
        <v>2023</v>
      </c>
      <c r="C209" s="25" t="inlineStr">
        <is>
          <t>No</t>
        </is>
      </c>
      <c r="D209" s="25" t="inlineStr">
        <is>
          <t>No</t>
        </is>
      </c>
      <c r="E209" s="25" t="inlineStr">
        <is>
          <t>10.1016/j.bspc.2023.104854</t>
        </is>
      </c>
      <c r="F209" s="25" t="inlineStr">
        <is>
          <t>Objective: In this study, we estimate speech features from different Verbal Fluency Tests (VFT) conditions to distinguish comorbid Bipolar Disorder (BD) in adults suffering from Attention Deficit Hyperactivity Disorder (ADHD) and to identify ADHD subtypes such as the inattentive (ADHD-I) from the combined one (ADHD-C). Methods: Prosodic and spectral features in five conditions of VFTs were extracted and selected for the classification performed with machine learning methods. Specifically, a Support Vector Machine exploiting Recursive Features Elimination (SVM-RFE) has been trained with clinical scores and exploiting the within subject variability of speech features across VFT conditions. The final classification was optimized by combining the marginal classification outcomes obtained from the different VFTs using a voting scheme. Results: Our results show that we successfully classify the ADHD+BD comorbidity and the ADHD subtypes according to clinician diagnosis. The results are discussed in the light of possible benefits of developing such approach within clinical research. Conclusion: Significant information is carried out by speech audio features acquired with VFTs, allowing to classify ADHD subtypes and comorbid patterns. This work clearly shows that the audio analysis of speech, along with properly designed speech tasks, is a candidate for the development of clinical decision support systems in psychiatry. Significance: This work represents a major contribution to the applications of speech analysis in ADHD subjects and could support clinicians by identifying objective biomarkers. Â© 2023 Elsevier B.V., All rights reserved.</t>
        </is>
      </c>
      <c r="G209" s="25" t="inlineStr">
        <is>
          <t>Unimodal</t>
        </is>
      </c>
      <c r="H209" s="25" t="inlineStr">
        <is>
          <t>Speech (Verbal Fluency Tests - acoustic features)</t>
        </is>
      </c>
      <c r="I209" s="25" t="inlineStr">
        <is>
          <t>Behavioral &amp; Motor</t>
        </is>
      </c>
      <c r="J209" s="25" t="inlineStr">
        <is>
          <t>Machine Learning: Support Vector Machine (SVM) with Recursive Feature Elimination (RFE).</t>
        </is>
      </c>
      <c r="K209" s="25" t="inlineStr">
        <is>
          <t>Traditional Machine Learning</t>
        </is>
      </c>
      <c r="L209" s="25" t="n"/>
      <c r="M209" s="25" t="n"/>
      <c r="N209" s="25" t="n"/>
      <c r="O209" s="25" t="n"/>
      <c r="P209" s="25" t="n"/>
      <c r="Q209" s="25" t="n"/>
      <c r="R209" s="25" t="n"/>
      <c r="S209" s="27" t="n">
        <v>0.96</v>
      </c>
      <c r="T209" s="27" t="n"/>
      <c r="U209" s="55" t="inlineStr">
        <is>
          <t>EXCLUDE</t>
        </is>
      </c>
      <c r="V209" s="25" t="inlineStr">
        <is>
          <t>Reasoning: While it uses RFE (which offers feature ranking), it does not use the specific XAI or Deep Learning techniques targeted in your topic. Furthermore, the focus is heavily on Bipolar comorbidity, though ADHD subtypes are analyzed.</t>
        </is>
      </c>
      <c r="W209" s="25" t="inlineStr">
        <is>
          <t>Biased Approach/Methodology</t>
        </is>
      </c>
      <c r="X209" s="25" t="n"/>
      <c r="Y209" s="25" t="n"/>
      <c r="Z209" s="25" t="n"/>
      <c r="AA209" s="25" t="n"/>
      <c r="AB209" s="25" t="n"/>
      <c r="AC209" s="25" t="n"/>
    </row>
    <row r="210">
      <c r="A210" s="23" t="inlineStr">
        <is>
          <t>Diagnosis of attention deficit hyperactivity disorder: A deep learning approach</t>
        </is>
      </c>
      <c r="B210" s="23" t="n">
        <v>2024</v>
      </c>
      <c r="C210" s="23" t="inlineStr">
        <is>
          <t>No</t>
        </is>
      </c>
      <c r="D210" s="23" t="inlineStr">
        <is>
          <t>No</t>
        </is>
      </c>
      <c r="E210" s="23" t="inlineStr">
        <is>
          <t>10.3934/math.2024517</t>
        </is>
      </c>
      <c r="F210" s="23" t="inlineStr">
        <is>
          <t>In recent years, there has been significant interest in the analysis and classification of brain dis-orders using electroencephalography (EEG). We presented machine learning and deep learning (DL) frameworks that integrate an EEG-based brain network with various DL models to diagnose attention deficit hyperactivity disorder (ADHD). By incorporating an objective biomarker into the diagnostic process, the accuracy and effectiveness of diagnosis could be enhanced. We used public EEG datasets from 61 ADHD youngsters and 60 normally developing children. The raw EEG data underwent preprocessing, including the application of filters in clinically relevant frequency bands and notch filters. From the preprocessed EEG segments, statistical features (e.g., standard deviation, kurtosis) and spectral features (e.g., entropy) were extracted. Principal component analysis (PCA) and chi-square with PCA were used as feature selection methods to obtain the most useful features and keep them. The machine learning models achieved the highest accuracy result of 94.86% by utilizing support vector machines (SVM) with PCA features. Furthermore, integrating models combining a convolutional neural network (CNN) with bidirectional long short-term memory (BiLSTM) networks, and gated recurrent unit-Transformer (GRU-Transformer block) with Chi-square and PCA features achieved accuracies of 94.50% and 95.59%, respectively. The suggested framework demonstrated a wide range of applicability in addressing the identification of ADHD. To evaluate the performance of the proposed models, comparisons were made with existing models, and the proposed system exhibited superior performance. We enhanced EEG-based analysis and categorization of ADHD by demonstrating the capabilities of advanced artificial intelligence models in enhancing diagnostic accuracy and efficacy. Â© 2024 Elsevier B.V., All rights reserved.</t>
        </is>
      </c>
      <c r="G210" s="23" t="inlineStr">
        <is>
          <t>Unimodal</t>
        </is>
      </c>
      <c r="H210" s="23" t="inlineStr">
        <is>
          <t>EEG</t>
        </is>
      </c>
      <c r="I210" s="23" t="inlineStr">
        <is>
          <t>Electrophysiological (Bio-Signals)</t>
        </is>
      </c>
      <c r="J210" s="23" t="inlineStr">
        <is>
          <t>DL &amp; ML (CNN-BiLSTM, GRU-Transformer, SVM)</t>
        </is>
      </c>
      <c r="K210" s="23" t="inlineStr">
        <is>
          <t>Deep Learning (Transformers &amp; Attention)</t>
        </is>
      </c>
      <c r="L210" s="23" t="n">
        <v>121</v>
      </c>
      <c r="M210" s="23" t="inlineStr">
        <is>
          <t>IEEE Dataport</t>
        </is>
      </c>
      <c r="N210" s="23" t="inlineStr">
        <is>
          <t>61 children with ADHD (48 male, 13 female) and 60 typically developing (TD) children (50 male, 10 female)</t>
        </is>
      </c>
      <c r="O210" s="23" t="inlineStr">
        <is>
          <t>Final cohort of 121 children</t>
        </is>
      </c>
      <c r="P210" s="23" t="inlineStr">
        <is>
          <t>Fold Cross-Validation</t>
        </is>
      </c>
      <c r="Q210" s="23" t="inlineStr">
        <is>
          <t>Random Split: 80:20 training and testing split</t>
        </is>
      </c>
      <c r="R210" s="23" t="inlineStr">
        <is>
          <t>The study notes that the lack of standardized criteria for the usage and interpretation of EEG data remains a topic of debate</t>
        </is>
      </c>
      <c r="S210" s="24" t="n">
        <v>0.95</v>
      </c>
      <c r="T210" s="24" t="inlineStr">
        <is>
          <t>The study integrates a CNN with BiLSTM networks and a GRU-Transformer block to improve ADHD classification, emphasizing the use of objective biomarkers to enhance diagnostic efficacy over subjective observations</t>
        </is>
      </c>
      <c r="U210" s="54" t="inlineStr">
        <is>
          <t>INCLUDE</t>
        </is>
      </c>
      <c r="V210" s="23" t="inlineStr">
        <is>
          <t>Good Quality: Meets sample size (N=121). Uses Feature Selection (PCA, Chi-square) and provides comparative analysis of DL vs ML.</t>
        </is>
      </c>
      <c r="W210" s="23" t="inlineStr">
        <is>
          <t>High Quality: Meets Wit the Selection Criteria</t>
        </is>
      </c>
      <c r="X210" s="23" t="inlineStr">
        <is>
          <t>INCLUDE</t>
        </is>
      </c>
      <c r="Y210" s="23" t="n"/>
      <c r="Z210" s="23" t="inlineStr">
        <is>
          <t>King Salman Center for Disability Research, Riyadh, Saudi Arabia; Albaha University, Albaha, Saudi Arabia; and King Faisal University, Al-Ahsa, Saudi Arabia</t>
        </is>
      </c>
      <c r="AA210" s="23" t="n"/>
      <c r="AB210" s="23" t="inlineStr">
        <is>
          <t>Detailed</t>
        </is>
      </c>
      <c r="AC210" s="23" t="inlineStr">
        <is>
          <t>Leakage</t>
        </is>
      </c>
      <c r="AD210" t="inlineStr">
        <is>
          <t>Alsharif, N; Al-Adhaileh, MH; Al-Yaari, M</t>
        </is>
      </c>
      <c r="AE210" t="inlineStr">
        <is>
          <t>Not reported</t>
        </is>
      </c>
      <c r="AF210" t="inlineStr">
        <is>
          <t>Gold OA (AIMS Mathematics)</t>
        </is>
      </c>
      <c r="AG210" t="inlineStr">
        <is>
          <t>Not reported</t>
        </is>
      </c>
      <c r="AH210" t="inlineStr">
        <is>
          <t>Clinical</t>
        </is>
      </c>
      <c r="AI210" t="inlineStr">
        <is>
          <t>See population details</t>
        </is>
      </c>
      <c r="AJ210" t="inlineStr">
        <is>
          <t>See population details</t>
        </is>
      </c>
      <c r="AK210" t="inlineStr">
        <is>
          <t>Not reported</t>
        </is>
      </c>
      <c r="AL210" t="inlineStr">
        <is>
          <t>Not reported</t>
        </is>
      </c>
      <c r="AM210" t="inlineStr">
        <is>
          <t>Not reported</t>
        </is>
      </c>
      <c r="AN210" t="inlineStr">
        <is>
          <t>All/Not specified</t>
        </is>
      </c>
      <c r="AO210" t="inlineStr">
        <is>
          <t>Not reported</t>
        </is>
      </c>
      <c r="AP210" t="inlineStr">
        <is>
          <t>Not reported</t>
        </is>
      </c>
      <c r="AQ210" t="inlineStr">
        <is>
          <t>Clinical Setting</t>
        </is>
      </c>
      <c r="AR210" t="inlineStr">
        <is>
          <t>Clinical Sample</t>
        </is>
      </c>
      <c r="AS210" t="inlineStr">
        <is>
          <t>DL &amp; ML (CNN-BiLSTM, GRU-Transformer, SVM)</t>
        </is>
      </c>
      <c r="AT210" t="inlineStr">
        <is>
          <t>Graph Features; EEG Frequency Bands</t>
        </is>
      </c>
      <c r="AU210" t="inlineStr">
        <is>
          <t>PCA; ICA; Feature Selection</t>
        </is>
      </c>
      <c r="AV210" t="inlineStr">
        <is>
          <t>Not reported</t>
        </is>
      </c>
      <c r="AW210" t="inlineStr">
        <is>
          <t>Random Split: 80:20 training and testing split</t>
        </is>
      </c>
      <c r="AX210" t="inlineStr">
        <is>
          <t>Not reported</t>
        </is>
      </c>
      <c r="AY210" t="inlineStr">
        <is>
          <t>Not reported</t>
        </is>
      </c>
      <c r="AZ210" t="inlineStr">
        <is>
          <t>Not reported</t>
        </is>
      </c>
      <c r="BA210" t="inlineStr">
        <is>
          <t>Not reported</t>
        </is>
      </c>
      <c r="BB210" t="inlineStr">
        <is>
          <t>94.86</t>
        </is>
      </c>
      <c r="BC210" t="inlineStr">
        <is>
          <t>Not reported</t>
        </is>
      </c>
      <c r="BD210" t="inlineStr">
        <is>
          <t>Not reported</t>
        </is>
      </c>
      <c r="BE210" t="inlineStr">
        <is>
          <t>Not reported</t>
        </is>
      </c>
      <c r="BF210" t="inlineStr">
        <is>
          <t>Not reported</t>
        </is>
      </c>
      <c r="BG210" t="inlineStr">
        <is>
          <t>Acc=94.86% (Cross-Validation)</t>
        </is>
      </c>
      <c r="BH210" t="inlineStr">
        <is>
          <t>Cross-Validation</t>
        </is>
      </c>
      <c r="BI210" t="inlineStr">
        <is>
          <t>None reported</t>
        </is>
      </c>
      <c r="BJ210" t="inlineStr">
        <is>
          <t>No</t>
        </is>
      </c>
      <c r="BK210" t="inlineStr">
        <is>
          <t>Not reported</t>
        </is>
      </c>
      <c r="BL210" t="inlineStr">
        <is>
          <t>Not reported</t>
        </is>
      </c>
      <c r="BM210" t="inlineStr">
        <is>
          <t>Partial (1 metric only)</t>
        </is>
      </c>
      <c r="BN210" t="inlineStr">
        <is>
          <t>None - Passes all criteria</t>
        </is>
      </c>
      <c r="BO210" t="inlineStr">
        <is>
          <t>N/A</t>
        </is>
      </c>
      <c r="BP210" t="inlineStr">
        <is>
          <t>None</t>
        </is>
      </c>
    </row>
    <row r="211">
      <c r="A211" s="25" t="inlineStr">
        <is>
          <t>Subtype classification of attention deficit hyperactivity disorder with hierarchical binary hypothesis testing framework</t>
        </is>
      </c>
      <c r="B211" s="25" t="n">
        <v>2023</v>
      </c>
      <c r="C211" s="25" t="inlineStr">
        <is>
          <t>No</t>
        </is>
      </c>
      <c r="D211" s="25" t="inlineStr">
        <is>
          <t>No</t>
        </is>
      </c>
      <c r="E211" s="25" t="inlineStr">
        <is>
          <t>10.1088/1741-2552/acf523</t>
        </is>
      </c>
      <c r="F211" s="25" t="inlineStr">
        <is>
          <t>Objective. The diagnosis of attention deficit hyperactivity disorder (ADHD) subtypes is important for the refined treatment of ADHD children. Although automated diagnosis methods based on machine learning are performed with structural and functional magnetic resonance imaging (sMRI and fMRI) data which have full observation of brains, they are not satisfactory with the accuracy of less than 80 % for the ADHD subtype diagnosis. Approach. To improve the accuracy and obtain the biomarker of ADHD subtypes, we proposed a hierarchical binary hypothesis testing (H-BHT) framework by using brain functional connectivity (FC) as input bio-signals. The framework includes a two-stage procedure with a decision tree strategy and thus becomes suitable for the subtype classification. Also, typical FC is extracted in both two stages of identifying ADHD subtypes. That means the important FC is found out for the subtype recognition. Main results. We apply the proposed H-BHT framework to resting state fMRI datasets from ADHD-200 consortium. The results are achieved with the average accuracy 97.1 % and an average kappa score 0.947. Discriminative FC between ADHD subtypes is found by comparing the P-values of typical FC. Significance. The proposed framework not only is an effective structure for ADHD subtype classification, but also provides useful reference for multiclass classification of mental disease subtypes. Â© 2024 Elsevier B.V., All rights reserved.</t>
        </is>
      </c>
      <c r="G211" s="25" t="inlineStr">
        <is>
          <t>No access</t>
        </is>
      </c>
      <c r="H211" s="25" t="inlineStr">
        <is>
          <t>No access</t>
        </is>
      </c>
      <c r="I211" s="25" t="inlineStr">
        <is>
          <t>Other</t>
        </is>
      </c>
      <c r="J211" s="25" t="inlineStr">
        <is>
          <t>n.a</t>
        </is>
      </c>
      <c r="K211" s="25" t="inlineStr">
        <is>
          <t>Other / Unspecified</t>
        </is>
      </c>
      <c r="L211" s="25" t="n"/>
      <c r="M211" s="25" t="n"/>
      <c r="N211" s="25" t="n"/>
      <c r="O211" s="25" t="n"/>
      <c r="P211" s="25" t="n"/>
      <c r="Q211" s="25" t="n"/>
      <c r="R211" s="25" t="n"/>
      <c r="S211" s="25" t="inlineStr">
        <is>
          <t>n.a</t>
        </is>
      </c>
      <c r="T211" s="25" t="n"/>
      <c r="U211" s="55" t="inlineStr">
        <is>
          <t>EXCLUDE</t>
        </is>
      </c>
      <c r="V211" s="25" t="inlineStr">
        <is>
          <t>No access</t>
        </is>
      </c>
      <c r="W211" s="25" t="inlineStr">
        <is>
          <t>Not Accessible</t>
        </is>
      </c>
      <c r="X211" s="25" t="n"/>
      <c r="Y211" s="25" t="n"/>
      <c r="Z211" s="25" t="n"/>
      <c r="AA211" s="25" t="n"/>
      <c r="AB211" s="25" t="n"/>
      <c r="AC211" s="25" t="n"/>
    </row>
    <row r="212">
      <c r="A212" s="23" t="inlineStr">
        <is>
          <t>Early identification of children with Attention-Deficit/Hyperactivity Disorder (ADHD)</t>
        </is>
      </c>
      <c r="B212" s="23" t="n">
        <v>2024</v>
      </c>
      <c r="C212" s="23" t="inlineStr">
        <is>
          <t>No</t>
        </is>
      </c>
      <c r="D212" s="23" t="inlineStr">
        <is>
          <t>No</t>
        </is>
      </c>
      <c r="E212" s="23" t="inlineStr">
        <is>
          <t>10.1371/journal.pdig.0000620</t>
        </is>
      </c>
      <c r="F212" s="23" t="inlineStr">
        <is>
          <t>Signs and symptoms of Attention-Deficit/Hyperactivity Disorder (ADHD) are present at preschool ages and often not identified for early intervention. We aimed to use machine learning to detect ADHD early among kindergarten-aged children using population-level administrative health data and a childhood developmental vulnerability surveillance tool: Early Development Instrument (EDI). The study cohort consists of 23,494 children born in Alberta, Canada, who attended kindergarten in 2016 without a diagnosis of ADHD. In a four-year follow-up period, 1,680 children were later identified with ADHD using case definition. We trained and tested machine learning models to predict ADHD prospectively. The best-performing model using administrative and EDI data could reliably predict ADHD and achieved an Area Under the Curve (AUC) of 0.811 during cross-validation. Key predictive factors included EDI subdomain scores, sex, and socioeconomic status. Our findings suggest that machine learning algorithms that use population-level surveillance data could be a valuable tool for early identification of ADHD. Â© 2024 Elsevier B.V., All rights reserved.</t>
        </is>
      </c>
      <c r="G212" s="23" t="inlineStr">
        <is>
          <t>Multimodal</t>
        </is>
      </c>
      <c r="H212" s="23" t="inlineStr">
        <is>
          <t>Administrative Health Data + Early Development Instrument</t>
        </is>
      </c>
      <c r="I212" s="23" t="inlineStr">
        <is>
          <t>Other</t>
        </is>
      </c>
      <c r="J212" s="23" t="inlineStr">
        <is>
          <t>Machine Learning: Logistic Regression (outperformed Random Forest and Gradient Boosting in this specific case).</t>
        </is>
      </c>
      <c r="K212" s="23" t="inlineStr">
        <is>
          <t>Ensemble Learning</t>
        </is>
      </c>
      <c r="L212" s="30" t="n">
        <v>23247</v>
      </c>
      <c r="M212" s="23" t="inlineStr">
        <is>
          <t>Population-level administrative health data cross-linked with the Early Development Instrument (EDI)</t>
        </is>
      </c>
      <c r="N212" s="23" t="inlineStr">
        <is>
          <t>1,680 children later identified with ADHD and 21,567 children without ADHD</t>
        </is>
      </c>
      <c r="O212" s="23" t="inlineStr">
        <is>
          <t>Final cohort of 23,247 children after rigorous exclusions for lack of birth records or prior diagnosis</t>
        </is>
      </c>
      <c r="P212" s="23" t="inlineStr">
        <is>
          <t>Fold Cross-Validation</t>
        </is>
      </c>
      <c r="Q212" s="23" t="inlineStr">
        <is>
          <t>10-fold cross-validation with hyperparameter tuning.</t>
        </is>
      </c>
      <c r="R212" s="23" t="inlineStr">
        <is>
          <t>Administrative health data relies on case definitions to approximate clinical diagnoses, and EDI data collection was not universal (e.g., family opt-outs)</t>
        </is>
      </c>
      <c r="S212" s="28" t="n">
        <v>0.8110000000000001</v>
      </c>
      <c r="T212" s="28" t="inlineStr">
        <is>
          <t>This large-scale study identifies school-age "vulnerability" scores, sex, and socioeconomic status as key predictive factors for early ADHD detection</t>
        </is>
      </c>
      <c r="U212" s="54" t="inlineStr">
        <is>
          <t>INCLUDE</t>
        </is>
      </c>
      <c r="V212" s="23" t="inlineStr">
        <is>
          <t>Methodology: Although Logistic Regression is simple, the paper compares it against other ML models for Early Diagnosis (Prediction). N = 23,494</t>
        </is>
      </c>
      <c r="W212" s="23" t="inlineStr">
        <is>
          <t>High Quality: Meets Wit the Selection Criteria</t>
        </is>
      </c>
      <c r="X212" s="23" t="inlineStr">
        <is>
          <t>INCLUDE</t>
        </is>
      </c>
      <c r="Y212" s="23" t="n"/>
      <c r="Z212" s="23" t="inlineStr">
        <is>
          <t>University of Alberta and Ministry of Health, Alberta, Canada</t>
        </is>
      </c>
      <c r="AA212" s="23" t="n"/>
      <c r="AB212" s="23" t="inlineStr">
        <is>
          <t>Detailed</t>
        </is>
      </c>
      <c r="AC212" s="23" t="inlineStr">
        <is>
          <t>No Leakage</t>
        </is>
      </c>
      <c r="AD212" t="inlineStr">
        <is>
          <t>Liu, YS; Talarico, F; Metes, D; Song, YP; Wang, MZ; Kiyang, L; Wearmouth, D; Vik, S; Wei, YF; Zhang, YB; Hayward, J; Ahmed, G; Gaskin, A; Greiner, R; Greenshaw, A; Alexander, A; Janus, M; Cao, B</t>
        </is>
      </c>
      <c r="AE212" t="inlineStr">
        <is>
          <t>Not reported</t>
        </is>
      </c>
      <c r="AF212" t="inlineStr">
        <is>
          <t>Gold OA (PLOS Digital Health)</t>
        </is>
      </c>
      <c r="AG212" t="inlineStr">
        <is>
          <t>Not reported</t>
        </is>
      </c>
      <c r="AH212" t="inlineStr">
        <is>
          <t>Educational</t>
        </is>
      </c>
      <c r="AI212" t="inlineStr">
        <is>
          <t>See population details</t>
        </is>
      </c>
      <c r="AJ212" t="inlineStr">
        <is>
          <t>See population details</t>
        </is>
      </c>
      <c r="AK212" t="inlineStr">
        <is>
          <t>Not reported</t>
        </is>
      </c>
      <c r="AL212" t="inlineStr">
        <is>
          <t>Not reported</t>
        </is>
      </c>
      <c r="AM212" t="inlineStr">
        <is>
          <t>Not reported</t>
        </is>
      </c>
      <c r="AN212" t="inlineStr">
        <is>
          <t>All/Not specified</t>
        </is>
      </c>
      <c r="AO212" t="inlineStr">
        <is>
          <t>Not reported</t>
        </is>
      </c>
      <c r="AP212" t="inlineStr">
        <is>
          <t>Not reported</t>
        </is>
      </c>
      <c r="AQ212" t="inlineStr">
        <is>
          <t>School Setting</t>
        </is>
      </c>
      <c r="AR212" t="inlineStr">
        <is>
          <t>School Setting</t>
        </is>
      </c>
      <c r="AS212" t="inlineStr">
        <is>
          <t>Machine Learning: Logistic Regression (outperformed Random Forest and Gradient Boosting in this specific case).</t>
        </is>
      </c>
      <c r="AT212" t="inlineStr">
        <is>
          <t>See abstract</t>
        </is>
      </c>
      <c r="AU212" t="inlineStr">
        <is>
          <t>ICA</t>
        </is>
      </c>
      <c r="AV212" t="inlineStr">
        <is>
          <t>Not reported</t>
        </is>
      </c>
      <c r="AW212" t="inlineStr">
        <is>
          <t>10-fold CV</t>
        </is>
      </c>
      <c r="AX212" t="inlineStr">
        <is>
          <t>10</t>
        </is>
      </c>
      <c r="AY212" t="inlineStr">
        <is>
          <t>Not reported</t>
        </is>
      </c>
      <c r="AZ212" t="inlineStr">
        <is>
          <t>Not reported</t>
        </is>
      </c>
      <c r="BA212" t="inlineStr">
        <is>
          <t>Not reported</t>
        </is>
      </c>
      <c r="BB212" t="inlineStr">
        <is>
          <t>Not reported</t>
        </is>
      </c>
      <c r="BC212" t="inlineStr">
        <is>
          <t>Not reported</t>
        </is>
      </c>
      <c r="BD212" t="inlineStr">
        <is>
          <t>Not reported</t>
        </is>
      </c>
      <c r="BE212" t="inlineStr">
        <is>
          <t>Not reported</t>
        </is>
      </c>
      <c r="BF212" t="inlineStr">
        <is>
          <t>Not reported</t>
        </is>
      </c>
      <c r="BG212" t="inlineStr">
        <is>
          <t>0.811 (Cross-Validation)</t>
        </is>
      </c>
      <c r="BH212" t="inlineStr">
        <is>
          <t>Cross-Validation</t>
        </is>
      </c>
      <c r="BI212" t="inlineStr">
        <is>
          <t>None reported</t>
        </is>
      </c>
      <c r="BJ212" t="inlineStr">
        <is>
          <t>No</t>
        </is>
      </c>
      <c r="BK212" t="inlineStr">
        <is>
          <t>Not reported</t>
        </is>
      </c>
      <c r="BL212" t="inlineStr">
        <is>
          <t>Not reported</t>
        </is>
      </c>
      <c r="BM212" t="inlineStr">
        <is>
          <t>Insufficient metrics reported</t>
        </is>
      </c>
      <c r="BN212" t="inlineStr">
        <is>
          <t>None - Passes all criteria</t>
        </is>
      </c>
      <c r="BO212" t="inlineStr">
        <is>
          <t>N/A</t>
        </is>
      </c>
      <c r="BP212" t="inlineStr">
        <is>
          <t>None</t>
        </is>
      </c>
    </row>
    <row r="213">
      <c r="A213" s="25" t="inlineStr">
        <is>
          <t>Task-Related and Resting-State EEG Classification of Adult Patients with ADHD Using Machine Learning</t>
        </is>
      </c>
      <c r="B213" s="25" t="n">
        <v>2023</v>
      </c>
      <c r="C213" s="25" t="inlineStr">
        <is>
          <t>No</t>
        </is>
      </c>
      <c r="D213" s="25" t="inlineStr">
        <is>
          <t>No</t>
        </is>
      </c>
      <c r="E213" s="25" t="inlineStr">
        <is>
          <t>10.1109/BSN58485.2023.10331185</t>
        </is>
      </c>
      <c r="F213" s="25" t="inlineStr">
        <is>
          <t>Attention-deficit hyperactivity disorder (ADHD) is a prevalent psychological disorder characterized by attention deficits and high impulsivity, impacting both adults and children. This study aims to assess the effectiveness of task-related electroencephalography (EEG) and resting-state EEG in distinguishing adult patients with ADHD from healthy controls. Machine learning techniques are employed to classify the patients' status based on EEG features. The primary objective of this investigation is to determine whether the classification performance of task-based EEG data recorded during a stop-signal task recruiting inhibitory processes outperforms that of resting-state EEG data. We hypothesize that task-based EEG data contains valuable biomarkers related to inhibitory control that can be utilized to detect ADHD, whereas resting-state EEG data does not possess such useful biomarkers. Â© 2024 Elsevier B.V., All rights reserved.</t>
        </is>
      </c>
      <c r="G213" s="25" t="inlineStr">
        <is>
          <t>Unimodal</t>
        </is>
      </c>
      <c r="H213" s="25" t="inlineStr">
        <is>
          <t>EEG</t>
        </is>
      </c>
      <c r="I213" s="25" t="inlineStr">
        <is>
          <t>Electrophysiological (Bio-Signals)</t>
        </is>
      </c>
      <c r="J213" s="25" t="inlineStr">
        <is>
          <t>Machine Learning: Support Vector Machine (SVM), K-Nearest Neighbors (KNN), Random Forest (RF), and Elastic Net</t>
        </is>
      </c>
      <c r="K213" s="25" t="inlineStr">
        <is>
          <t>Traditional Machine Learning</t>
        </is>
      </c>
      <c r="L213" s="25" t="n"/>
      <c r="M213" s="25" t="n"/>
      <c r="N213" s="25" t="n"/>
      <c r="O213" s="25" t="n"/>
      <c r="P213" s="25" t="n"/>
      <c r="Q213" s="25" t="n"/>
      <c r="R213" s="25" t="n"/>
      <c r="S213" s="27" t="n">
        <v>0.64</v>
      </c>
      <c r="T213" s="27" t="n"/>
      <c r="U213" s="55" t="inlineStr">
        <is>
          <t>EXCLUDE</t>
        </is>
      </c>
      <c r="V213" s="25" t="inlineStr">
        <is>
          <t>Factor 3 (Performance): While the methodology is sound, the predictive performance (AUC 0.64) is very low for a clinical diagnostic tool, indicating the model has weak discriminative power.Factor 4 (Data Balance): The ADHD sample size for the task-based experiment is small (N=24 ADHD vs. N=78 Control), creating a significant class imbalance</t>
        </is>
      </c>
      <c r="W213" s="25" t="inlineStr">
        <is>
          <t>Low Performance</t>
        </is>
      </c>
      <c r="X213" s="25" t="n"/>
      <c r="Y213" s="25" t="n"/>
      <c r="Z213" s="25" t="n"/>
      <c r="AA213" s="25" t="n"/>
      <c r="AB213" s="25" t="n"/>
      <c r="AC213" s="25" t="n"/>
    </row>
    <row r="214">
      <c r="A214" s="23" t="inlineStr">
        <is>
          <t>Temporal Alpha Dissimilarity of ADHD Brain Network in Comparison With CPT and CATA</t>
        </is>
      </c>
      <c r="B214" s="23" t="n">
        <v>2024</v>
      </c>
      <c r="C214" s="23" t="inlineStr">
        <is>
          <t>No</t>
        </is>
      </c>
      <c r="D214" s="23" t="inlineStr">
        <is>
          <t>No</t>
        </is>
      </c>
      <c r="E214" s="23" t="inlineStr">
        <is>
          <t>10.1109/TNSRE.2024.3360137</t>
        </is>
      </c>
      <c r="F214" s="23" t="inlineStr">
        <is>
          <t>Attention deficit hyperactivity disorder (ADHD) is a chronic neurological and psychiatric disorder that affects children during their development. To find neural patterns for ADHD and provide subjective features as decision references to assist specialists and physicians. Many studies have been devoted to investigating the neural dynamics of the brain through resting-state or continuous performance tests (CPT) with EEG or functional magnetic resonance imaging (fMRI). The present study used coherence, which is one of the functional connectivity (FC) methods, to analyze the neural patterns of children and adolescents (8-16 years old) under CPT and continuous auditory test of attention (CATA) task. In the meantime, electroencephalography (EEG) oscillations were recorded by a wireless brain-computer interface (BCI). 72 children were enrolled, of which 53 participants were diagnosed with ADHD and 19 presented to be typical developing (TD). The experimental results exhibited a higher difference in alpha and theta bands between the TD group and the ADHD group. While the differences between the TD group and the ADHD group in all four frequency domains were greater than under CPT conditions. Statistically significant differences (p&lt; 0.05) were observed between the ADHD and TD groups in the alpha rhythm during the CATA task in the short-range of coherence. For the temporal lobe FC during the CATA task, the TD group exhibited statistically significantly FC (p&lt; 0.05) in the alpha rhythm compared to the ADHD group. These findings offering new possibilities for more techniques and diagnostic methods in finding more ADHD features. The differences in alpha and beta frequencies were more pronounced in the ADHD group during the CPT task compared to the CATA task. Additionally, the disparities in brain activity were more evident across delta, theta, alpha and beta frequency domains when the task given was a CATA as opposed to a CPT. The findings presented the underlying mechanisms of the FC differences between children and adolescents with ADHD. Moreover, these findings should extend to use machine learning approaches to assist the ADHD classification and diagnosis. Â© 2024 Elsevier B.V., All rights reserved.</t>
        </is>
      </c>
      <c r="G214" s="23" t="inlineStr">
        <is>
          <t>Unimodal</t>
        </is>
      </c>
      <c r="H214" s="23" t="inlineStr">
        <is>
          <t>EEG</t>
        </is>
      </c>
      <c r="I214" s="23" t="inlineStr">
        <is>
          <t>Electrophysiological (Bio-Signals)</t>
        </is>
      </c>
      <c r="J214" s="23" t="inlineStr">
        <is>
          <t>Statistical Analysis</t>
        </is>
      </c>
      <c r="K214" s="23" t="inlineStr">
        <is>
          <t>Other / Unspecified</t>
        </is>
      </c>
      <c r="L214" s="23" t="n"/>
      <c r="M214" s="23" t="n"/>
      <c r="N214" s="23" t="n"/>
      <c r="O214" s="23" t="n"/>
      <c r="P214" s="23" t="n"/>
      <c r="Q214" s="23" t="n"/>
      <c r="R214" s="23" t="n"/>
      <c r="S214" s="23" t="inlineStr">
        <is>
          <t>p &lt; 0.05</t>
        </is>
      </c>
      <c r="T214" s="23" t="n"/>
      <c r="U214" s="55" t="inlineStr">
        <is>
          <t>EXCLUDE</t>
        </is>
      </c>
      <c r="V214" s="23" t="inlineStr">
        <is>
          <t>Factor 3 (Methodology): This is a statistical pathology study, not an AI/Engineering study. It does not propose or test a diagnostic AI model.</t>
        </is>
      </c>
      <c r="W214" s="23" t="inlineStr">
        <is>
          <t>Different Task from Diagnosis</t>
        </is>
      </c>
      <c r="X214" s="23" t="n"/>
      <c r="Y214" s="23" t="n"/>
      <c r="Z214" s="23" t="n"/>
      <c r="AA214" s="23" t="n"/>
      <c r="AB214" s="23" t="n"/>
      <c r="AC214" s="23" t="n"/>
    </row>
    <row r="215">
      <c r="A215" s="25" t="inlineStr">
        <is>
          <t>Temporal patterns of sleep latency in central hypersomnia and attention deficit hyperactivity disorder: a cluster analysis exploration using Multiple Sleep Latency Test</t>
        </is>
      </c>
      <c r="B215" s="25" t="n">
        <v>2024</v>
      </c>
      <c r="C215" s="25" t="inlineStr">
        <is>
          <t>No</t>
        </is>
      </c>
      <c r="D215" s="25" t="inlineStr">
        <is>
          <t>No</t>
        </is>
      </c>
      <c r="E215" s="25" t="inlineStr">
        <is>
          <t>10.3389/fpsyt.2024.1361140</t>
        </is>
      </c>
      <c r="F215" s="25" t="inlineStr">
        <is>
          <t>Introduction: Excessive daytime sleepiness (EDS) is a crucial symptom that diminishes the quality of life. The primary causes of EDS are central hypersomnia, including narcolepsy type 1 (NT1), type 2 (NT2), and idiopathic hypersomnia (IH). EDS is often associated with other psychiatric disorders, particularly attention deficit hyperactivity disorder (ADHD). The Multiple Sleep Latency Test (MSLT) is the standard assessment tool for EDS. Although the MSLT yields numerous parameters, most are not employed in clinical practice. In this study, we leveraged novel MSLT parameters to discern central hypersomnia and ADHD presence. Our analysis focused on sleep latency variability and employed cluster analysis to identify unique temporal patterns. Methods: We examined the MSLT data from 333 patients; of these, 200 (aged 14â€“54, mean: 24.9 Â± 8.1, years; 114 females) met the inclusion criteria comprising comprehensive data an Apnea-Hypopnea Index (AHI) below 5, and no prior diagnosis of sleep apnea syndrome. We employed a time-course cluster approach that specifically targeted sleep latency variability during the MSLT. Results: Considering both multiple clustering quality evaluations and the studyâ€™s objectives, we identified 9 distinct clusters. Clusters 1 and 3 predominantly had MSLT-positive results; Cluster 2 was entirely MSLT-positive; Clusters 4, 5, 6, 8, and 9 were mainly MSLT-negative; and Cluster 7 had mixed results. The diagnosis of hypersomnia varied notably among Clusters 1, 2, 3, and 7, with Cluster 2 demonstrating a pronounced tendency towards NT1 and NT2 diagnoses (p &lt; 0.005). However, no significant correlation was observed between ADHD diagnoses and specific sleep latency patterns in any cluster. Conclusions: Our study highlights the value of time-course clustering in understanding sleep latency patterns of patients with central hypersomnia. Â© 2024 Elsevier B.V., All rights reserved.</t>
        </is>
      </c>
      <c r="G215" s="25" t="inlineStr">
        <is>
          <t>Unimodal</t>
        </is>
      </c>
      <c r="H215" s="25" t="inlineStr">
        <is>
          <t>Clinical (Sleep Latency/MSLT)</t>
        </is>
      </c>
      <c r="I215" s="25" t="inlineStr">
        <is>
          <t>Clinical &amp; Demographics</t>
        </is>
      </c>
      <c r="J215" s="25" t="inlineStr">
        <is>
          <t>Clustering (Unsupervised)</t>
        </is>
      </c>
      <c r="K215" s="25" t="inlineStr">
        <is>
          <t>Unsupervised / Clustering</t>
        </is>
      </c>
      <c r="L215" s="25" t="n"/>
      <c r="M215" s="25" t="n"/>
      <c r="N215" s="25" t="n"/>
      <c r="O215" s="25" t="n"/>
      <c r="P215" s="25" t="n"/>
      <c r="Q215" s="25" t="n"/>
      <c r="R215" s="25" t="n"/>
      <c r="S215" s="25" t="inlineStr">
        <is>
          <t>n.a</t>
        </is>
      </c>
      <c r="T215" s="25" t="n"/>
      <c r="U215" s="55" t="inlineStr">
        <is>
          <t>EXCLUDE</t>
        </is>
      </c>
      <c r="V215" s="25" t="inlineStr">
        <is>
          <t>The study found no significant correlation between sleep patterns and ADHD diagnosis using this method. It is an unsupervised clustering study, not a diagnostic prediction study.</t>
        </is>
      </c>
      <c r="W215" s="25" t="inlineStr">
        <is>
          <t>Biased Approach/Methodology</t>
        </is>
      </c>
      <c r="X215" s="25" t="n"/>
      <c r="Y215" s="25" t="n"/>
      <c r="Z215" s="25" t="n"/>
      <c r="AA215" s="25" t="n"/>
      <c r="AB215" s="25" t="n"/>
      <c r="AC215" s="25" t="n"/>
    </row>
    <row r="216">
      <c r="A216" s="23" t="inlineStr">
        <is>
          <t>Testing domain knowledge and risk of bias of a large-scale general artificial intelligence model in mental health</t>
        </is>
      </c>
      <c r="B216" s="23" t="n">
        <v>2023</v>
      </c>
      <c r="C216" s="23" t="inlineStr">
        <is>
          <t>No</t>
        </is>
      </c>
      <c r="D216" s="23" t="inlineStr">
        <is>
          <t>No</t>
        </is>
      </c>
      <c r="E216" s="23" t="inlineStr">
        <is>
          <t>10.1177/20552076231170499</t>
        </is>
      </c>
      <c r="F216" s="23" t="inlineStr">
        <is>
          <t>Background: With a rapidly expanding gap between the need for and availability of mental health care, artificial intelligence (AI) presents a promising, scalable solution to mental health assessment and treatment. Given the novelty and inscrutable nature of such systems, exploratory measures aimed at understanding domain knowledge and potential biases of such systems are necessary for ongoing translational development and future deployment in high-stakes healthcare settings. Methods: We investigated the domain knowledge and demographic bias of a generative, AI model using contrived clinical vignettes with systematically varied demographic features. We used balanced accuracy (BAC) to quantify the modelâ€™s performance. We used generalized linear mixed-effects models to quantify the relationship between demographic factors and model interpretation. Findings: We found variable model performance across diagnoses; attention deficit hyperactivity disorder, posttraumatic stress disorder, alcohol use disorder, narcissistic personality disorder, binge eating disorder, and generalized anxiety disorder showed high BAC (0.70 â‰¤ BAC â‰¤ 0.82); bipolar disorder, bulimia nervosa, barbiturate use disorder, conduct disorder, somatic symptom disorder, benzodiazepine use disorder, LSD use disorder, histrionic personality disorder, and functional neurological symptom disorder showed low BAC (BAC â‰¤ 0.59). Interpretation: Our findings demonstrate initial promise in the domain knowledge of a large AI model, with performance variability perhaps due to the more salient hallmark symptoms, narrower differential diagnosis, and higher prevalence of some disorders. We found limited evidence of model demographic bias, although we do observe some gender and racial differences in model outcomes mirroring real-world differential prevalence estimates. Â© 2023 Elsevier B.V., All rights reserved.</t>
        </is>
      </c>
      <c r="G216" s="23" t="inlineStr">
        <is>
          <t>Unimodal</t>
        </is>
      </c>
      <c r="H216" s="23" t="inlineStr">
        <is>
          <t>Synthetic Text</t>
        </is>
      </c>
      <c r="I216" s="23" t="inlineStr">
        <is>
          <t>Text &amp; Social Media</t>
        </is>
      </c>
      <c r="J216" s="23" t="inlineStr">
        <is>
          <t>Deep Learning: GPT-3</t>
        </is>
      </c>
      <c r="K216" s="23" t="inlineStr">
        <is>
          <t>Deep Learning (Transformers &amp; Attention)</t>
        </is>
      </c>
      <c r="L216" s="23" t="n"/>
      <c r="M216" s="23" t="n"/>
      <c r="N216" s="23" t="n"/>
      <c r="O216" s="23" t="n"/>
      <c r="P216" s="23" t="n"/>
      <c r="Q216" s="23" t="n"/>
      <c r="R216" s="23" t="n"/>
      <c r="S216" s="24" t="n">
        <v>0.82</v>
      </c>
      <c r="T216" s="24" t="n"/>
      <c r="U216" s="55" t="inlineStr">
        <is>
          <t>EXCLUDE</t>
        </is>
      </c>
      <c r="V216" s="23" t="inlineStr">
        <is>
          <t>Criterion 5 (Synthetic Data). Uses "Clinical Vignettes" (fake patient scenarios) to test the AI's knowledge base. Does not diagnose real human subjects.</t>
        </is>
      </c>
      <c r="W216" s="23" t="inlineStr">
        <is>
          <t>Biased Approach/Methodology</t>
        </is>
      </c>
      <c r="X216" s="23" t="n"/>
      <c r="Y216" s="23" t="n"/>
      <c r="Z216" s="23" t="n"/>
      <c r="AA216" s="23" t="n"/>
      <c r="AB216" s="23" t="n"/>
      <c r="AC216" s="23" t="n"/>
    </row>
    <row r="217">
      <c r="A217" s="25" t="inlineStr">
        <is>
          <t>The biosocial correlates and predictors of emotion dysregulation in autistic adults compared to borderline personality disorder and nonclinical controls</t>
        </is>
      </c>
      <c r="B217" s="25" t="n">
        <v>2023</v>
      </c>
      <c r="C217" s="25" t="inlineStr">
        <is>
          <t>No</t>
        </is>
      </c>
      <c r="D217" s="25" t="inlineStr">
        <is>
          <t>No</t>
        </is>
      </c>
      <c r="E217" s="25" t="inlineStr">
        <is>
          <t>10.1186/s13229-023-00580-3</t>
        </is>
      </c>
      <c r="F217" s="25" t="inlineStr">
        <is>
          <t>Background: Emotion dysregulation (ED) is a core symptom of borderline personality disorder (BPD), whose aetiology has been attributed to biosocial factors. In autism spectrum condition (ASC), although ED is prevalent and is associated with decreased well-being (e.g. self-harm, suicidality), it has been understudied, especially in adults. It is therefore crucial to further understand ED in autistic adults to improve its treatment. Our study investigates ED, its behavioural correlates (e.g. self-harm, suicidality) and biosocial predictors in autistic adults relative to BPD and nonclinical controls (NC). Methods: A total of 724 participants (ASC = 154; BPD = 111; NC = 459) completed 11 self-reported questionnaires assessing ED, ASC and BPD traits, co-occurring disorders, alexithymia, emotional vulnerability and invalidating experiences (e.g. bullying, autistic camouflaging). The occurrence of ED behavioural correlates (i.e. self-harm, history of suicide attempts, and psychiatric hospitalizations) was collected. In addition, between-groups analyses, linear regressions and machine learning (ML)Â models were used to identify ED predictors in each group. Results: ED and its behavioural correlates were higher in ASC compared to NC, but milder than in BPD. While gender did not predict ED scores, autistic women had increased risk factors to ED, including sexual abuse and camouflaging. Interestingly, BPD traits, emotional vulnerability and alexithymia strongly predicted ED scores across the groups. Using ML models, sensory sensitivity and autistic camouflaging were associated with ED in ASC, and ADHD symptoms with ED in BPD. Limitations: ASC and BPD diagnoses were self-reported, which did not allow us to check their accuracy. Additionally, we did not explore the transactional and the moderating/mediating relationships between the different variables. Moreover, our research is cross-sectional and cannot draw conclusions regarding the direction and causality of relationships between ED and other clinical dimensions. Conclusions: ED and its behavioural correlates are heightened in BPD compared to ASC and nonclinical controls. In the ASC group, there were no gender differences in ED, despite the heightened exposure of autistic women to ED risk factors. BPD traits, emotional vulnerability, and alexithymia are core to ED regardless of diagnosis. Although less central, sensory sensitivity and autistic camouflaging seem to be specific predictors of ED in autistic adults. Â© 2023 Elsevier B.V., All rights reserved.</t>
        </is>
      </c>
      <c r="G217" s="25" t="inlineStr">
        <is>
          <t>Unimodal</t>
        </is>
      </c>
      <c r="H217" s="25" t="inlineStr">
        <is>
          <t>Clinical/Behavioral (Questionnaires)</t>
        </is>
      </c>
      <c r="I217" s="25" t="inlineStr">
        <is>
          <t>Clinical &amp; Demographics</t>
        </is>
      </c>
      <c r="J217" s="25" t="inlineStr">
        <is>
          <t>Statistical Analysis: Regression / Correlation</t>
        </is>
      </c>
      <c r="K217" s="25" t="inlineStr">
        <is>
          <t>Traditional Machine Learning</t>
        </is>
      </c>
      <c r="L217" s="25" t="n"/>
      <c r="M217" s="25" t="n"/>
      <c r="N217" s="25" t="n"/>
      <c r="O217" s="25" t="n"/>
      <c r="P217" s="25" t="n"/>
      <c r="Q217" s="25" t="n"/>
      <c r="R217" s="25" t="n"/>
      <c r="S217" s="25" t="inlineStr">
        <is>
          <t>n.a</t>
        </is>
      </c>
      <c r="T217" s="25" t="n"/>
      <c r="U217" s="55" t="inlineStr">
        <is>
          <t>EXCLUDE</t>
        </is>
      </c>
      <c r="V217" s="25" t="inlineStr">
        <is>
          <t>Wrong Target: Focuses on Emotion Dysregulation in Autism and Borderline Personality Disorder (BPD). ADHD is treated as a comorbidity/predictor, not the primary diagnosis target.</t>
        </is>
      </c>
      <c r="W217" s="25" t="inlineStr">
        <is>
          <t>Different Task from Diagnosis</t>
        </is>
      </c>
      <c r="X217" s="25" t="n"/>
      <c r="Y217" s="25" t="n"/>
      <c r="Z217" s="25" t="n"/>
      <c r="AA217" s="25" t="n"/>
      <c r="AB217" s="25" t="n"/>
      <c r="AC217" s="25" t="n"/>
    </row>
    <row r="218">
      <c r="A218" s="23" t="inlineStr">
        <is>
          <t>The Combination of a Graph Neural Network Technique and Brain Imaging to Diagnose Neurological Disorders: A Review and Outlook</t>
        </is>
      </c>
      <c r="B218" s="23" t="n">
        <v>2023</v>
      </c>
      <c r="C218" s="23" t="inlineStr">
        <is>
          <t>No</t>
        </is>
      </c>
      <c r="D218" s="23" t="inlineStr">
        <is>
          <t>No</t>
        </is>
      </c>
      <c r="E218" s="23" t="inlineStr">
        <is>
          <t>10.3390/brainsci13101462</t>
        </is>
      </c>
      <c r="F218" s="23" t="inlineStr">
        <is>
          <t>Neurological disorders (NDs), such as Alzheimerâ€™s disease, have been a threat to human health all over the world. It is of great importance to diagnose ND through combining artificial intelligence technology and brain imaging. A graph neural network (GNN) can model and analyze the brain, imaging from morphology, anatomical structure, function features, and other aspects, thus becoming one of the best deep learning models in the diagnosis of ND. Some researchers have investigated the application of GNN in the medical field, but the scope is broad, and its application to NDs is less frequent and not detailed enough. This review focuses on the research progress of GNNs in the diagnosis of ND. Firstly, we systematically investigated the GNN framework of ND, including graph construction, graph convolution, graph pooling, and graph prediction. Secondly, we investigated common NDs using the GNN diagnostic model in terms of data modality, number of subjects, and diagnostic accuracy. Thirdly, we discussed some research challenges and future research directions. The results of this review may be a valuable contribution to the ongoing intersection of artificial intelligence technology and brain imaging. Â© 2023 Elsevier B.V., All rights reserved.</t>
        </is>
      </c>
      <c r="G218" s="23" t="inlineStr">
        <is>
          <t>Review</t>
        </is>
      </c>
      <c r="H218" s="23" t="inlineStr">
        <is>
          <t>n.a</t>
        </is>
      </c>
      <c r="I218" s="23" t="inlineStr">
        <is>
          <t>Other</t>
        </is>
      </c>
      <c r="J218" s="23" t="inlineStr">
        <is>
          <t>n.a</t>
        </is>
      </c>
      <c r="K218" s="23" t="inlineStr">
        <is>
          <t>Other / Unspecified</t>
        </is>
      </c>
      <c r="L218" s="23" t="n"/>
      <c r="M218" s="23" t="n"/>
      <c r="N218" s="23" t="n"/>
      <c r="O218" s="23" t="n"/>
      <c r="P218" s="23" t="n"/>
      <c r="Q218" s="23" t="n"/>
      <c r="R218" s="23" t="n"/>
      <c r="S218" s="23" t="inlineStr">
        <is>
          <t>n.a</t>
        </is>
      </c>
      <c r="T218" s="23" t="n"/>
      <c r="U218" s="55" t="inlineStr">
        <is>
          <t>EXCLUDE</t>
        </is>
      </c>
      <c r="V218" s="23" t="inlineStr">
        <is>
          <t>Review</t>
        </is>
      </c>
      <c r="W218" s="23" t="inlineStr">
        <is>
          <t>Review</t>
        </is>
      </c>
      <c r="X218" s="23" t="n"/>
      <c r="Y218" s="23" t="n"/>
      <c r="Z218" s="23" t="n"/>
      <c r="AA218" s="23" t="n"/>
      <c r="AB218" s="23" t="n"/>
      <c r="AC218" s="23" t="n"/>
    </row>
    <row r="219" ht="409.5" customHeight="1">
      <c r="A219" s="25" t="inlineStr">
        <is>
          <t>Electroencephalogram-Based ConvMixer Architecture for Recognizing Attention Deficit Hyperactivity Disorder in Children</t>
        </is>
      </c>
      <c r="B219" s="25" t="n">
        <v>2024</v>
      </c>
      <c r="C219" s="25" t="inlineStr">
        <is>
          <t>No</t>
        </is>
      </c>
      <c r="D219" s="25" t="inlineStr">
        <is>
          <t>No</t>
        </is>
      </c>
      <c r="E219" s="25" t="inlineStr">
        <is>
          <t>10.3390/brainsci14050469</t>
        </is>
      </c>
      <c r="F219" s="25" t="inlineStr">
        <is>
          <t>Attention deficit hyperactivity disorder (ADHD) is a neuro-developmental disorder that affects approximately 5â€“10% of school-aged children worldwide. Early diagnosis and intervention are essential to improve the quality of life of patients and their families. In this study, we propose ConvMixer-ECA, a novel deep learning architecture that combines ConvMixer with efficient channel attention (ECA) blocks for the accurate diagnosis of ADHD using electroencephalogram (EEG) signals. The model was trained and evaluated using EEG recordings from 60 healthy children and 61 children with ADHD. A series of experiments were conducted to evaluate the performance of the ConvMixer-ECA. The results showed that the ConvMixer-ECA performed well in ADHD recognition with 94.52% accuracy. The incorporation of attentional mechanisms, in particular ECA, improved the performance of ConvMixer; it outperformed other attention-based variants. In addition, ConvMixer-ECA outperformed state-of-the-art deep learning models including EEGNet, CNN, RNN, LSTM, and GRU. t-SNE visualization of the output of this model layer validated the effectiveness of ConvMixer-ECA in capturing the underlying patterns and features that separate ADHD from typically developing individuals through hierarchical feature learning. These outcomes demonstrate the potential of ConvMixer-ECA as a valuable tool to assist clinicians in the early diagnosis and intervention of ADHD in children. Â© 2024 Elsevier B.V., All rights reserved.</t>
        </is>
      </c>
      <c r="G219" s="25" t="inlineStr">
        <is>
          <t>Unimodal</t>
        </is>
      </c>
      <c r="H219" s="25" t="inlineStr">
        <is>
          <t>EEG</t>
        </is>
      </c>
      <c r="I219" s="25" t="inlineStr">
        <is>
          <t>Electrophysiological (Bio-Signals)</t>
        </is>
      </c>
      <c r="J219" s="25" t="inlineStr">
        <is>
          <t>Deep Learning: ConvMixer-ECA</t>
        </is>
      </c>
      <c r="K219" s="25" t="inlineStr">
        <is>
          <t>Other / Unspecified</t>
        </is>
      </c>
      <c r="L219" s="25" t="n">
        <v>121</v>
      </c>
      <c r="M219" s="25" t="inlineStr">
        <is>
          <t>IEEE Dataport</t>
        </is>
      </c>
      <c r="N219" s="25" t="inlineStr">
        <is>
          <t>61 children with ADHD (48 boys, 13 girls) and 60 typically developing (TD) controls (50 boys, 10 girls) aged 7–12 years</t>
        </is>
      </c>
      <c r="O219" s="25" t="inlineStr">
        <is>
          <t>Verified. The final analysis included 121 children</t>
        </is>
      </c>
      <c r="P219" s="25" t="inlineStr">
        <is>
          <t>Fold Cross-Validation</t>
        </is>
      </c>
      <c r="Q219" s="25" t="inlineStr">
        <is>
          <t>5-fold cross-validation in testing. Training used an 80:20 split for training and testing sets, with the training set further split 70:30 for training and validation</t>
        </is>
      </c>
      <c r="R219" s="25" t="inlineStr">
        <is>
          <t>The model has a false positive rate of 8.41%, indicating a need to reduce misclassification of TD individuals. It also requires significant computational resources for training compared to simpler models like RNN or GRU.</t>
        </is>
      </c>
      <c r="S219" s="29" t="n">
        <v>0.9452</v>
      </c>
      <c r="T219" s="29" t="inlineStr">
        <is>
          <t>The study integrates efficient channel attention (ECA) blocks with ConvMixer to capture spatial and channel dependencies in EEG signals, outperforming standard models like EEGNet and CNN.</t>
        </is>
      </c>
      <c r="U219" s="54" t="inlineStr">
        <is>
          <t>INCLUDE</t>
        </is>
      </c>
      <c r="V219" s="32" t="inlineStr">
        <is>
          <t>Factor 3 (Performance): The model demonstrates exceptional performance with &gt;94% accuracy and 0.98 AUC, significantly outperforming state-of-the-art models16161616.
Factor 4 (Data Balance): The dataset is highly balanced (N=61 ADHD vs. N=60 Healthy Controls)17, mitigating class imbalance issues often seen in such studies</t>
        </is>
      </c>
      <c r="W219" s="25" t="inlineStr">
        <is>
          <t>High Quality: Meets Wit the Selection Criteria</t>
        </is>
      </c>
      <c r="X219" s="25" t="inlineStr">
        <is>
          <t>INCLUDE</t>
        </is>
      </c>
      <c r="Y219" s="25" t="n"/>
      <c r="Z219" s="25" t="inlineStr">
        <is>
          <t>Nanjing Rehabilitation Medical Center, Nanjing, China</t>
        </is>
      </c>
      <c r="AA219" s="25" t="n"/>
      <c r="AB219" s="25" t="inlineStr">
        <is>
          <t>Detailed</t>
        </is>
      </c>
      <c r="AC219" s="25" t="inlineStr">
        <is>
          <t>No Leakage</t>
        </is>
      </c>
      <c r="AD219" t="inlineStr">
        <is>
          <t>Feng, M; Xu, JC</t>
        </is>
      </c>
      <c r="AE219" t="inlineStr">
        <is>
          <t>Not reported</t>
        </is>
      </c>
      <c r="AF219" t="inlineStr">
        <is>
          <t>Gold OA (MDPI Brain Sciences)</t>
        </is>
      </c>
      <c r="AG219" t="inlineStr">
        <is>
          <t>Not reported</t>
        </is>
      </c>
      <c r="AH219" t="inlineStr">
        <is>
          <t>Clinical</t>
        </is>
      </c>
      <c r="AI219" t="inlineStr">
        <is>
          <t>See population details</t>
        </is>
      </c>
      <c r="AJ219" t="n">
        <v>60</v>
      </c>
      <c r="AK219" t="inlineStr">
        <is>
          <t>Not reported</t>
        </is>
      </c>
      <c r="AL219" t="inlineStr">
        <is>
          <t>Not reported</t>
        </is>
      </c>
      <c r="AM219" t="inlineStr">
        <is>
          <t>Not reported</t>
        </is>
      </c>
      <c r="AN219" t="inlineStr">
        <is>
          <t>All/Not specified</t>
        </is>
      </c>
      <c r="AO219" t="inlineStr">
        <is>
          <t>Not reported</t>
        </is>
      </c>
      <c r="AP219" t="inlineStr">
        <is>
          <t>Not reported</t>
        </is>
      </c>
      <c r="AQ219" t="inlineStr">
        <is>
          <t>Clinical Setting</t>
        </is>
      </c>
      <c r="AR219" t="inlineStr">
        <is>
          <t>Clinical Sample</t>
        </is>
      </c>
      <c r="AS219" t="inlineStr">
        <is>
          <t>Deep Learning: ConvMixer-ECA</t>
        </is>
      </c>
      <c r="AT219" t="inlineStr">
        <is>
          <t>See abstract</t>
        </is>
      </c>
      <c r="AU219" t="inlineStr">
        <is>
          <t>ICA; t-SNE</t>
        </is>
      </c>
      <c r="AV219" t="inlineStr">
        <is>
          <t>Not reported</t>
        </is>
      </c>
      <c r="AW219" t="inlineStr">
        <is>
          <t>5-fold CV</t>
        </is>
      </c>
      <c r="AX219" t="inlineStr">
        <is>
          <t>5</t>
        </is>
      </c>
      <c r="AY219" t="inlineStr">
        <is>
          <t>Not reported</t>
        </is>
      </c>
      <c r="AZ219" t="inlineStr">
        <is>
          <t>Not reported</t>
        </is>
      </c>
      <c r="BA219" t="inlineStr">
        <is>
          <t>Not reported</t>
        </is>
      </c>
      <c r="BB219" t="inlineStr">
        <is>
          <t>94.52</t>
        </is>
      </c>
      <c r="BC219" t="inlineStr">
        <is>
          <t>Not reported</t>
        </is>
      </c>
      <c r="BD219" t="inlineStr">
        <is>
          <t>Not reported</t>
        </is>
      </c>
      <c r="BE219" t="inlineStr">
        <is>
          <t>Not reported</t>
        </is>
      </c>
      <c r="BF219" t="inlineStr">
        <is>
          <t>Not reported</t>
        </is>
      </c>
      <c r="BG219" t="inlineStr">
        <is>
          <t>Acc=94.52% (Cross-Validation)</t>
        </is>
      </c>
      <c r="BH219" t="inlineStr">
        <is>
          <t>Cross-Validation</t>
        </is>
      </c>
      <c r="BI219" t="inlineStr">
        <is>
          <t>None reported</t>
        </is>
      </c>
      <c r="BJ219" t="inlineStr">
        <is>
          <t>No</t>
        </is>
      </c>
      <c r="BK219" t="inlineStr">
        <is>
          <t>Not reported</t>
        </is>
      </c>
      <c r="BL219" t="inlineStr">
        <is>
          <t>Not reported</t>
        </is>
      </c>
      <c r="BM219" t="inlineStr">
        <is>
          <t>Partial (1 metric only)</t>
        </is>
      </c>
      <c r="BN219" t="inlineStr">
        <is>
          <t>None - Passes all criteria</t>
        </is>
      </c>
      <c r="BO219" t="inlineStr">
        <is>
          <t>N/A</t>
        </is>
      </c>
      <c r="BP219" t="inlineStr">
        <is>
          <t>None</t>
        </is>
      </c>
    </row>
    <row r="220">
      <c r="A220" s="23" t="inlineStr">
        <is>
          <t>Time perception is a focal symptom of attention-deficit/hyperactivity disorder in adults</t>
        </is>
      </c>
      <c r="B220" s="23" t="n">
        <v>2021</v>
      </c>
      <c r="C220" s="23" t="inlineStr">
        <is>
          <t>No</t>
        </is>
      </c>
      <c r="D220" s="23" t="inlineStr">
        <is>
          <t>No</t>
        </is>
      </c>
      <c r="E220" s="23" t="inlineStr">
        <is>
          <t>10.12659/MSM.933766</t>
        </is>
      </c>
      <c r="F220" s="23" t="inlineStr">
        <is>
          <t>Attention-Deficit/Hyperactivity Disorder (ADHD) is classically associated with symptoms that include inattentiveness, hyperactivity, and impulsivity together with a variety of other observable externalized symptoms. ADHD has also been associated with specific internalized cognitive symptoms, including restlessness and emotional impulsivity. This disorder has been recognized as a lifelong condition and can be recognized by a variety of unique cognitive phenomena. In addition to the frequently ignored affective symptoms exhibited by individuals diagnosed with ADHD, problems with time perception have been noted, although these are considered to be secondary issues. Temporal shifts in cognitive processing, however, may be at the very root of ADHD-related symptoms, given the importance of coordinated signal translation in the construction of behavior. In this review, we consider the evidence that suggests that differences in time perception are a central symptom in adults with ADHD. Some of these differences include the feeling of time moving faster, which causes difficulties in prospective time tasks and inaccuracies in time estimation tasks. We analyze the literature from both neurological and psychological perspectives and include an assessment of tools that can be administered via computer to measure time perception. We also suggest several computer-based methods that might be used to address problems with time perception in both children and adults. We strongly recommend the inclusion of ADHD symptoms associated with time perception in the next revision of the Diagnostic and Statistical Manual of Mental Disorders (DSM) published by the American Psychiatric Association. Â© 2021 Elsevier B.V., All rights reserved.</t>
        </is>
      </c>
      <c r="G220" s="23" t="inlineStr">
        <is>
          <t>Review</t>
        </is>
      </c>
      <c r="H220" s="23" t="inlineStr">
        <is>
          <t>n.a</t>
        </is>
      </c>
      <c r="I220" s="23" t="inlineStr">
        <is>
          <t>Other</t>
        </is>
      </c>
      <c r="J220" s="23" t="inlineStr">
        <is>
          <t>n.a</t>
        </is>
      </c>
      <c r="K220" s="23" t="inlineStr">
        <is>
          <t>Other / Unspecified</t>
        </is>
      </c>
      <c r="L220" s="23" t="n"/>
      <c r="M220" s="23" t="n"/>
      <c r="N220" s="23" t="n"/>
      <c r="O220" s="23" t="n"/>
      <c r="P220" s="23" t="n"/>
      <c r="Q220" s="23" t="n"/>
      <c r="R220" s="23" t="n"/>
      <c r="S220" s="23" t="inlineStr">
        <is>
          <t>n.a</t>
        </is>
      </c>
      <c r="T220" s="23" t="n"/>
      <c r="U220" s="55" t="inlineStr">
        <is>
          <t>EXCLUDE</t>
        </is>
      </c>
      <c r="V220" s="23" t="inlineStr">
        <is>
          <t>Review</t>
        </is>
      </c>
      <c r="W220" s="23" t="inlineStr">
        <is>
          <t>Review</t>
        </is>
      </c>
      <c r="X220" s="23" t="n"/>
      <c r="Y220" s="23" t="n"/>
      <c r="Z220" s="23" t="n"/>
      <c r="AA220" s="23" t="n"/>
      <c r="AB220" s="23" t="n"/>
      <c r="AC220" s="23" t="n"/>
    </row>
    <row r="221">
      <c r="A221" s="25" t="inlineStr">
        <is>
          <t>Enhanced ADHD classification through deep learning and dynamic resting state fMRI analysis</t>
        </is>
      </c>
      <c r="B221" s="25" t="n">
        <v>2024</v>
      </c>
      <c r="C221" s="25" t="inlineStr">
        <is>
          <t>No</t>
        </is>
      </c>
      <c r="D221" s="25" t="inlineStr">
        <is>
          <t>No</t>
        </is>
      </c>
      <c r="E221" s="25" t="inlineStr">
        <is>
          <t>10.1038/s41598-024-74282-y</t>
        </is>
      </c>
      <c r="F221" s="25" t="inlineStr">
        <is>
          <t>Attention Deficit Hyperactivity Disorder (ADHD) is characterized by deficits in attention, hyperactivity, and/or impulsivity. Resting-state functional connectivity analysis has emerged as a promising approach for ADHD classification using resting-state functional magnetic resonance imaging (rs-fMRI), although with limited accuracy. Recent studies have highlighted dynamic changes in functional connectivity patterns among ADHD children. In this study, we introduce Skip-Vote-Net, a novel deep learning-based network designed for classifying ADHD from typically developing children (TDC) by leveraging dynamic connectivity analysis on rs-fMRI data collected from 222 participants included in the NYU dataset within the ADHD-200 database. Initially, for each subject, functional connectivity matrices were constructed from overlapping segments using Pearsonâ€™s correlation between mean time series of 116 regions of interest defined by the Automated Anatomical Labeling (AAL) 116 atlas. Skip-Vote-Net was then developed, employing a majority voting mechanism to classify ADHD/TDC children, as well as distinguishing between the two main subtypes: the inattentive subtype (ADHD&lt;inf&gt;I&lt;/inf&gt;) and the predominantly combined subtype (ADHD&lt;inf&gt;C&lt;/inf&gt;). The proposed method was evaluated across four classification scenarios: (1) two-class classification of ADHD from TD children using balanced data, (2) two-class classification between ADHD and TD children using unbalanced data, (3) two-class classification between ADHD&lt;inf&gt;I&lt;/inf&gt; and ADHD&lt;inf&gt;C&lt;/inf&gt;, and (4) three-class classification among ADHD&lt;inf&gt;I&lt;/inf&gt;, ADHD&lt;inf&gt;C&lt;/inf&gt;, and TD children. Using Skip-Vote-Net, we achieved mean classification accuracies of 97% Â± 1.87 and 97.7% Â± 2.2 for the balanced and unbalanced classification cases, respectively. Furthermore, the mean classification accuracy for discriminating between ADHD&lt;inf&gt;I&lt;/inf&gt; and ADHD&lt;inf&gt;C&lt;/inf&gt; reached 99.4% Â± 1.21. Finally, the proposed method demonstrated an average accuracy of 98.86% Â± 1.03 in classifying ADHD&lt;inf&gt;I&lt;/inf&gt;, ADHD&lt;inf&gt;C&lt;/inf&gt;, and TD children collectively. Our findings highlight the superior performance of Skip-Vote-Net over existing methods in the classification of ADHD, showcasing its potential as an effective diagnostic tool for identifying ADHD subtypes and distinguishing ADHD from typically developing children. Â© 2024 Elsevier B.V., All rights reserved.</t>
        </is>
      </c>
      <c r="G221" s="25" t="inlineStr">
        <is>
          <t>Unimodal</t>
        </is>
      </c>
      <c r="H221" s="25" t="inlineStr">
        <is>
          <t>fMRI</t>
        </is>
      </c>
      <c r="I221" s="25" t="inlineStr">
        <is>
          <t>Neuroimaging</t>
        </is>
      </c>
      <c r="J221" s="25" t="inlineStr">
        <is>
          <t>Skip-Vote-Net (A novel Deep Learning Convolutional Neural Network with skip connections and majority voting).</t>
        </is>
      </c>
      <c r="K221" s="25" t="inlineStr">
        <is>
          <t>Deep Learning (CNNs)</t>
        </is>
      </c>
      <c r="L221" s="25" t="n">
        <v>176</v>
      </c>
      <c r="M221" s="25" t="inlineStr">
        <is>
          <t>ADHD-200</t>
        </is>
      </c>
      <c r="N221" s="25" t="inlineStr">
        <is>
          <t>42 inattentive ADHD (ADHD-I), 66 combined ADHD (ADHD-C), and 68 typically developing children (TDC)</t>
        </is>
      </c>
      <c r="O221" s="25" t="inlineStr">
        <is>
          <t>Verified. Final analysis included 176 individuals after excluding 44 for excessive motion artifacts</t>
        </is>
      </c>
      <c r="P221" s="25" t="inlineStr">
        <is>
          <t>Fold Cross-Validation</t>
        </is>
      </c>
      <c r="Q221" s="25" t="inlineStr">
        <is>
          <t>5-fold cross-validation.</t>
        </is>
      </c>
      <c r="R221" s="25" t="inlineStr">
        <is>
          <t>Some performance in "augmented data mode" was likely inflated due to data leakage between scans of the same individuals; the "baseline" mode (no leakage) showed slightly lower accuracy (~95%)</t>
        </is>
      </c>
      <c r="S221" s="29" t="n">
        <v>0.977</v>
      </c>
      <c r="T221" s="29" t="inlineStr">
        <is>
          <t>By using dynamic functional connectivity (dFC) and a majority voting mechanism (Skip-Vote-Net), the study achieved significantly higher accuracy than standard static connectivity methods, better capturing the brain's temporal changes</t>
        </is>
      </c>
      <c r="U221" s="54" t="inlineStr">
        <is>
          <t>INCLUDE</t>
        </is>
      </c>
      <c r="V221" s="25" t="inlineStr">
        <is>
          <t>It fits "Deep Learning" and "Diagnosis." While it is unimodal (fMRI only), it is a high-quality deep learning paper using the ADHD-200 dataset.</t>
        </is>
      </c>
      <c r="W221" s="25" t="inlineStr">
        <is>
          <t>High Quality: Meets Wit the Selection Criteria</t>
        </is>
      </c>
      <c r="X221" s="25" t="inlineStr">
        <is>
          <t>INCLUDE</t>
        </is>
      </c>
      <c r="Y221" s="25" t="n"/>
      <c r="Z221" s="25" t="inlineStr">
        <is>
          <t>Shiraz University of Technology, Shiraz, Iran; University of Mazandaran, Babolsar, Iran; and University of Picardy Jules Verne, Amiens, France</t>
        </is>
      </c>
      <c r="AA221" s="25" t="n"/>
      <c r="AB221" s="25" t="inlineStr">
        <is>
          <t>Detailed</t>
        </is>
      </c>
      <c r="AC221" s="25" t="inlineStr">
        <is>
          <t>Leakage</t>
        </is>
      </c>
      <c r="AD221" t="inlineStr">
        <is>
          <t>Firouzi, M; Kazemi, K; Ahmadi, M; Helfroush, MS; Aarabi, A</t>
        </is>
      </c>
      <c r="AE221" t="inlineStr">
        <is>
          <t>Not reported</t>
        </is>
      </c>
      <c r="AF221" t="inlineStr">
        <is>
          <t>Gold OA (Nature Scientific Reports)</t>
        </is>
      </c>
      <c r="AG221" t="inlineStr">
        <is>
          <t>Not reported</t>
        </is>
      </c>
      <c r="AH221" t="inlineStr">
        <is>
          <t>Research</t>
        </is>
      </c>
      <c r="AI221" t="inlineStr">
        <is>
          <t>See population details</t>
        </is>
      </c>
      <c r="AJ221" t="inlineStr">
        <is>
          <t>See population details</t>
        </is>
      </c>
      <c r="AK221" t="inlineStr">
        <is>
          <t>Not reported</t>
        </is>
      </c>
      <c r="AL221" t="inlineStr">
        <is>
          <t>Not reported</t>
        </is>
      </c>
      <c r="AM221" t="inlineStr">
        <is>
          <t>Not reported</t>
        </is>
      </c>
      <c r="AN221" t="inlineStr">
        <is>
          <t>Combined; Inattentive</t>
        </is>
      </c>
      <c r="AO221" t="inlineStr">
        <is>
          <t>Not reported</t>
        </is>
      </c>
      <c r="AP221" t="inlineStr">
        <is>
          <t>Not reported</t>
        </is>
      </c>
      <c r="AQ221" t="inlineStr">
        <is>
          <t>Public Dataset</t>
        </is>
      </c>
      <c r="AR221" t="inlineStr">
        <is>
          <t>ADHD-200 (Public Dataset)</t>
        </is>
      </c>
      <c r="AS221" t="inlineStr">
        <is>
          <t>Skip-Vote-Net (A novel Deep Learning Convolutional Neural Network with skip connections and majority voting).</t>
        </is>
      </c>
      <c r="AT221" t="inlineStr">
        <is>
          <t>Functional Connectivity Matrix</t>
        </is>
      </c>
      <c r="AU221" t="inlineStr">
        <is>
          <t>ICA</t>
        </is>
      </c>
      <c r="AV221" t="inlineStr">
        <is>
          <t>Not reported</t>
        </is>
      </c>
      <c r="AW221" t="inlineStr">
        <is>
          <t>5-fold CV</t>
        </is>
      </c>
      <c r="AX221" t="inlineStr">
        <is>
          <t>5</t>
        </is>
      </c>
      <c r="AY221" t="inlineStr">
        <is>
          <t>Not reported</t>
        </is>
      </c>
      <c r="AZ221" t="inlineStr">
        <is>
          <t>Not reported</t>
        </is>
      </c>
      <c r="BA221" t="inlineStr">
        <is>
          <t>Yes (ADHD-200 multi-site)</t>
        </is>
      </c>
      <c r="BB221" t="inlineStr">
        <is>
          <t>98.86</t>
        </is>
      </c>
      <c r="BC221" t="inlineStr">
        <is>
          <t>Not reported</t>
        </is>
      </c>
      <c r="BD221" t="inlineStr">
        <is>
          <t>Not reported</t>
        </is>
      </c>
      <c r="BE221" t="inlineStr">
        <is>
          <t>Not reported</t>
        </is>
      </c>
      <c r="BF221" t="inlineStr">
        <is>
          <t>Not reported</t>
        </is>
      </c>
      <c r="BG221" t="inlineStr">
        <is>
          <t>Acc=98.86% (Cross-Validation)</t>
        </is>
      </c>
      <c r="BH221" t="inlineStr">
        <is>
          <t>Cross-Validation</t>
        </is>
      </c>
      <c r="BI221" t="inlineStr">
        <is>
          <t>None reported</t>
        </is>
      </c>
      <c r="BJ221" t="inlineStr">
        <is>
          <t>No</t>
        </is>
      </c>
      <c r="BK221" t="inlineStr">
        <is>
          <t>Not reported</t>
        </is>
      </c>
      <c r="BL221" t="inlineStr">
        <is>
          <t>Balanced classes</t>
        </is>
      </c>
      <c r="BM221" t="inlineStr">
        <is>
          <t>Partial (1 metric only)</t>
        </is>
      </c>
      <c r="BN221" t="inlineStr">
        <is>
          <t>None - Passes all criteria</t>
        </is>
      </c>
      <c r="BO221" t="inlineStr">
        <is>
          <t>N/A</t>
        </is>
      </c>
      <c r="BP221" t="inlineStr">
        <is>
          <t>None</t>
        </is>
      </c>
    </row>
    <row r="222">
      <c r="A222" s="23" t="inlineStr">
        <is>
          <t>Toward a Revised Nosology for Attention-Deficit/Hyperactivity Disorder Heterogeneity</t>
        </is>
      </c>
      <c r="B222" s="23" t="n">
        <v>2020</v>
      </c>
      <c r="C222" s="23" t="inlineStr">
        <is>
          <t>No</t>
        </is>
      </c>
      <c r="D222" s="23" t="inlineStr">
        <is>
          <t>No</t>
        </is>
      </c>
      <c r="E222" s="23" t="inlineStr">
        <is>
          <t>10.1016/j.bpsc.2020.02.005</t>
        </is>
      </c>
      <c r="F222" s="23" t="inlineStr">
        <is>
          <t>Attention-deficit/hyperactivity disorder (ADHD) is among the many syndromes in the psychiatric nosology for which etiological signal and clinical prediction are weak. Reducing phenotypic and mechanistic heterogeneity should be useful to arrive at stronger etiological and clinical prediction signals. We discuss key conceptual and methodological issues, highlighting the role of dimensional features aligned with Research Domain Criteria and cognitive, personality, and temperament theory as well as neurobiology. We describe several avenues of work in this area, utilizing different statistical, computational, and machine learning approaches to resolve heterogeneity in ADHD. We offer methodological and conceptual recommendations. Methodologically, we propose that an integrated approach utilizing theory and advanced computational logic to address targeted questions, with consideration of developmental context, can render the heterogeneity problem tractable for ADHD. Conceptually, we conclude that the field is on the cusp of justifying an emotionally dysregulated subprofile in ADHD that may be useful for clinical prediction and treatment testing. Cognitive profiles, while more nascent, may be useful for clinical prediction and treatment assignment in different ways depending on developmental stage. Targeting these psychological profiles for neurobiological and etiological study to capture different pathophysiological routes remains a near-term opportunity. Subtypes are likely to be multifactorial, cut across multiple dimensions, and depend on the research or clinical outcomes of interest for their ultimate selection. In this context parallel profiles based on cognition, emotion, and specific neural signatures appear to be on the horizon, each with somewhat different utilities. Efforts to integrate such cross-cutting profiles within a conceptual dysregulation framework are well underway. Â© 2020 Elsevier B.V., All rights reserved.</t>
        </is>
      </c>
      <c r="G222" s="23" t="inlineStr">
        <is>
          <t>Review</t>
        </is>
      </c>
      <c r="H222" s="23" t="inlineStr">
        <is>
          <t>n.a</t>
        </is>
      </c>
      <c r="I222" s="23" t="inlineStr">
        <is>
          <t>Other</t>
        </is>
      </c>
      <c r="J222" s="23" t="inlineStr">
        <is>
          <t>n.a</t>
        </is>
      </c>
      <c r="K222" s="23" t="inlineStr">
        <is>
          <t>Other / Unspecified</t>
        </is>
      </c>
      <c r="L222" s="23" t="n"/>
      <c r="M222" s="23" t="n"/>
      <c r="N222" s="23" t="n"/>
      <c r="O222" s="23" t="n"/>
      <c r="P222" s="23" t="n"/>
      <c r="Q222" s="23" t="n"/>
      <c r="R222" s="23" t="n"/>
      <c r="S222" s="23" t="inlineStr">
        <is>
          <t>n.a</t>
        </is>
      </c>
      <c r="T222" s="23" t="n"/>
      <c r="U222" s="55" t="inlineStr">
        <is>
          <t>EXCLUDE</t>
        </is>
      </c>
      <c r="V222" s="23" t="inlineStr">
        <is>
          <t>Review</t>
        </is>
      </c>
      <c r="W222" s="23" t="inlineStr">
        <is>
          <t>Review</t>
        </is>
      </c>
      <c r="X222" s="23" t="n"/>
      <c r="Y222" s="23" t="n"/>
      <c r="Z222" s="23" t="n"/>
      <c r="AA222" s="23" t="n"/>
      <c r="AB222" s="23" t="n"/>
      <c r="AC222" s="23" t="n"/>
    </row>
    <row r="223">
      <c r="A223" s="25" t="inlineStr">
        <is>
          <t>Toward explainable AI (XAI) for mental health detection based on language behavior</t>
        </is>
      </c>
      <c r="B223" s="25" t="n">
        <v>2023</v>
      </c>
      <c r="C223" s="25" t="inlineStr">
        <is>
          <t>No</t>
        </is>
      </c>
      <c r="D223" s="25" t="inlineStr">
        <is>
          <t>No</t>
        </is>
      </c>
      <c r="E223" s="25" t="inlineStr">
        <is>
          <t>10.3389/fpsyt.2023.1219479</t>
        </is>
      </c>
      <c r="F223" s="25" t="inlineStr">
        <is>
          <t>Advances in artificial intelligence (AI) in general and Natural Language Processing (NLP) in particular are paving the new way forward for the automated detection and prediction of mental health disorders among the population. Recent research in this area has prioritized predictive accuracy over model interpretability by relying on deep learning methods. However, prioritizing predictive accuracy over model interpretability can result in a lack of transparency in the decision-making process, which is critical in sensitive applications such as healthcare. There is thus a growing need for explainable AI (XAI) approaches to psychiatric diagnosis and prediction. The main aim of this work is to address a gap by conducting a systematic investigation of XAI approaches in the realm of automatic detection of mental disorders from language behavior leveraging textual data from social media. In pursuit of this aim, we perform extensive experiments to evaluate the balance between accuracy and interpretability across predictive mental health models. More specifically, we build BiLSTM models trained on a comprehensive set of human-interpretable features, encompassing syntactic complexity, lexical sophistication, readability, cohesion, stylistics, as well as topics and sentiment/emotions derived from lexicon-based dictionaries to capture multiple dimensions of language production. We conduct extensive feature ablation experiments to determine the most informative feature groups associated with specific mental health conditions. We juxtapose the performance of these models against a â€œblack-boxâ€ domain-specific pretrained transformer adapted for mental health applications. To enhance the interpretability of the transformers models, we utilize a multi-task fusion learning framework infusing information from two relevant domains (emotion and personality traits). Moreover, we employ two distinct explanation techniques: the local interpretable model-agnostic explanations (LIME) method and a model-specific self-explaining method (AGRAD). These methods allow us to discern the specific categories of words that the information-infused models rely on when generating predictions. Our proposed approaches are evaluated on two public English benchmark datasets, subsuming five mental health conditions (attention-deficit/hyperactivity disorder, anxiety, bipolar disorder, depression and psychological stress). Â© 2024 Elsevier B.V., All rights reserved.</t>
        </is>
      </c>
      <c r="G223" s="25" t="inlineStr">
        <is>
          <t>Unimodal</t>
        </is>
      </c>
      <c r="H223" s="25" t="inlineStr">
        <is>
          <t>Text (Social Media / Reddit)</t>
        </is>
      </c>
      <c r="I223" s="25" t="inlineStr">
        <is>
          <t>Text &amp; Social Media</t>
        </is>
      </c>
      <c r="J223" s="25" t="inlineStr">
        <is>
          <t>Deep Learning: BiLSTM, MentalRoBERTa (Transformers)</t>
        </is>
      </c>
      <c r="K223" s="25" t="inlineStr">
        <is>
          <t>Deep Learning (Transformers &amp; Attention)</t>
        </is>
      </c>
      <c r="L223" s="25" t="n"/>
      <c r="M223" s="25" t="n"/>
      <c r="N223" s="25" t="n"/>
      <c r="O223" s="25" t="n"/>
      <c r="P223" s="25" t="n"/>
      <c r="Q223" s="25" t="n"/>
      <c r="R223" s="25" t="n"/>
      <c r="S223" s="29" t="n">
        <v>0.6472</v>
      </c>
      <c r="T223" s="29" t="n"/>
      <c r="U223" s="55" t="inlineStr">
        <is>
          <t>EXCLUDE</t>
        </is>
      </c>
      <c r="V223" s="25" t="inlineStr">
        <is>
          <t>Unreliable Ground Truth. The "diagnosis" is based on social media self-disclosure, not clinical assessment. This is text classification, not patient diagnosis. (Violates Criterion 2).</t>
        </is>
      </c>
      <c r="W223" s="25" t="inlineStr">
        <is>
          <t>Text Classification</t>
        </is>
      </c>
      <c r="X223" s="25" t="n"/>
      <c r="Y223" s="25" t="n"/>
      <c r="Z223" s="25" t="n"/>
      <c r="AA223" s="25" t="n"/>
      <c r="AB223" s="25" t="n"/>
      <c r="AC223" s="25" t="n"/>
    </row>
    <row r="224">
      <c r="A224" s="23" t="inlineStr">
        <is>
          <t>Towards ai-based interactive game intervention to monitor concentration levels in children with attention deficit</t>
        </is>
      </c>
      <c r="B224" s="23" t="n">
        <v>2020</v>
      </c>
      <c r="C224" s="23" t="inlineStr">
        <is>
          <t>No</t>
        </is>
      </c>
      <c r="D224" s="23" t="inlineStr">
        <is>
          <t>No</t>
        </is>
      </c>
      <c r="E224" s="23" t="inlineStr">
        <is>
          <t>10.18178/ijiet.2020.10.9.1437</t>
        </is>
      </c>
      <c r="F224" s="23" t="inlineStr">
        <is>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is>
      </c>
      <c r="G224" s="23" t="inlineStr">
        <is>
          <t>Multimodal</t>
        </is>
      </c>
      <c r="H224" s="23" t="inlineStr">
        <is>
          <t>EEG, Hand Motion (Kinematics)</t>
        </is>
      </c>
      <c r="I224" s="23" t="inlineStr">
        <is>
          <t>Electrophysiological (Bio-Signals)</t>
        </is>
      </c>
      <c r="J224" s="23" t="inlineStr">
        <is>
          <t>Logistic Regression, Random Forest</t>
        </is>
      </c>
      <c r="K224" s="23" t="inlineStr">
        <is>
          <t>Traditional Machine Learning</t>
        </is>
      </c>
      <c r="L224" s="23" t="n"/>
      <c r="M224" s="23" t="n"/>
      <c r="N224" s="23" t="n"/>
      <c r="O224" s="23" t="n"/>
      <c r="P224" s="23" t="n"/>
      <c r="Q224" s="23" t="n"/>
      <c r="R224" s="23" t="n"/>
      <c r="S224" s="24" t="n">
        <v>0.96</v>
      </c>
      <c r="T224" s="24" t="n"/>
      <c r="U224" s="55" t="inlineStr">
        <is>
          <t>EXCLUDE</t>
        </is>
      </c>
      <c r="V224" s="23" t="inlineStr">
        <is>
          <t>Sample &amp; Goal:1. Sample Size: N=30 (Too small).2. Goal: Monitoring concentration for Intervention, not clinical Diagnosis.</t>
        </is>
      </c>
      <c r="W224" s="23" t="inlineStr">
        <is>
          <t>Low Sample Size</t>
        </is>
      </c>
      <c r="X224" s="23" t="n"/>
      <c r="Y224" s="23" t="n"/>
      <c r="Z224" s="23" t="n"/>
      <c r="AA224" s="23" t="n"/>
      <c r="AB224" s="23" t="n"/>
      <c r="AC224" s="23" t="n"/>
    </row>
    <row r="225">
      <c r="A225" s="25" t="inlineStr">
        <is>
          <t>Towards ai-based interactive game intervention to monitor concentration levels in children with attention deficit</t>
        </is>
      </c>
      <c r="B225" s="25" t="n">
        <v>2020</v>
      </c>
      <c r="C225" s="25" t="inlineStr">
        <is>
          <t>No</t>
        </is>
      </c>
      <c r="D225" s="25" t="inlineStr">
        <is>
          <t>No</t>
        </is>
      </c>
      <c r="E225" s="25" t="inlineStr">
        <is>
          <t>10.18178/ijiet.2020.10.9.1437</t>
        </is>
      </c>
      <c r="F225" s="25" t="inlineStr">
        <is>
          <t>â€”Preliminary results to a new approach for neurocognitive training on academic engagement and monitoring of attention levels in children with learning difficulties is presented. Machine Learning (ML) techniques and a Brain-Computer Interface (BCI) are used to develop an interactive AI-based game for educational therapy to monitor the progress of childrenâ€™s concentration levels during specific cognitive tasks. Our approach resorts to data acquisition of brainwaves of children using electroencephalography (EEG) to classify concentration levels through model calibration. The real-time brainwave patterns are inputs to our game interface to monitor concentration levels. When the concentration drops, the educational game can personalize to the user by changing the challenge of the training or providing some new visual or auditory stimuli to the user in order to reduce the attention loss. To understand concentration level patterns, we collected brainwave data from children at various primary schools in Brazil who have intellectual disabilities e.g. autism spectrum disorder and attention deficit hyperactivity disorder. Preliminary results show that we successfully benchmarked (96%) the brainwave patterns acquired by using various classical ML techniques. The result obtained through the automatic classification of brainwaves will be fundamental to further develop our full approach. Positive feedback from questionnaires was obtained for both, the AI-based game and the engagement and motivation during the training sessions. Â© 2020 Elsevier B.V., All rights reserved.</t>
        </is>
      </c>
      <c r="G225" s="25" t="inlineStr">
        <is>
          <t>Multimodal</t>
        </is>
      </c>
      <c r="H225" s="25" t="inlineStr">
        <is>
          <t>EEG + Hand Motion (Leap Motion)</t>
        </is>
      </c>
      <c r="I225" s="25" t="inlineStr">
        <is>
          <t>Electrophysiological (Bio-Signals)</t>
        </is>
      </c>
      <c r="J225" s="25" t="inlineStr">
        <is>
          <t>Machine Learning (Random Forest, Logistic Regression)</t>
        </is>
      </c>
      <c r="K225" s="25" t="inlineStr">
        <is>
          <t>Traditional Machine Learning</t>
        </is>
      </c>
      <c r="L225" s="25" t="n"/>
      <c r="M225" s="25" t="n"/>
      <c r="N225" s="25" t="n"/>
      <c r="O225" s="25" t="n"/>
      <c r="P225" s="25" t="n"/>
      <c r="Q225" s="25" t="n"/>
      <c r="R225" s="25" t="n"/>
      <c r="S225" s="27" t="n">
        <v>0.96</v>
      </c>
      <c r="T225" s="27" t="n"/>
      <c r="U225" s="55" t="inlineStr">
        <is>
          <t>EXCLUDE</t>
        </is>
      </c>
      <c r="V225" s="25" t="inlineStr">
        <is>
          <t>Factor 3 (Sample Size) &amp; Task: N=30 is insufficient. Furthermore, the task is monitoring concentration levels during a game, not diagnosing the clinical condition of ADHD.</t>
        </is>
      </c>
      <c r="W225" s="25" t="inlineStr">
        <is>
          <t>Low Sample Size</t>
        </is>
      </c>
      <c r="X225" s="25" t="n"/>
      <c r="Y225" s="25" t="n"/>
      <c r="Z225" s="25" t="n"/>
      <c r="AA225" s="25" t="n"/>
      <c r="AB225" s="25" t="n"/>
      <c r="AC225" s="25" t="n"/>
    </row>
    <row r="226">
      <c r="A226" s="23" t="inlineStr">
        <is>
          <t>Exploring telediagnostic procedures in child neuropsychiatry: addressing ADHD diagnosis and autism symptoms through supervised machine learning</t>
        </is>
      </c>
      <c r="B226" s="23" t="n">
        <v>2024</v>
      </c>
      <c r="C226" s="23" t="inlineStr">
        <is>
          <t>No</t>
        </is>
      </c>
      <c r="D226" s="23" t="inlineStr">
        <is>
          <t>No</t>
        </is>
      </c>
      <c r="E226" s="23" t="inlineStr">
        <is>
          <t>10.1007/s00787-023-02145-4</t>
        </is>
      </c>
      <c r="F226" s="23" t="inlineStr">
        <is>
          <t>Recently, there has been an increase in telemedicine applied to child neuropsychiatry, such as the use of online platforms to collect remotely case histories and demographic and behavioral information. In the present proof-of-concept study, we aimed to understand to what extent information parents and teachers provide through online questionnaires overlaps with cliniciansâ€™ diagnostic conclusions on attention-deficit/hyperactivity disorder (ADHD). Moreover, we intended to explore a possible role that autism spectrum disorders (ASD) symptoms played in this process. We examined parent- and teacher-rated questionnaires collected remotely and an on-site evaluation of intelligence quotients from 342 subjects (18% females), aged 3â€“16Â years, and referred for suspected ADHD. An easily interpretable machine learning modelâ€”decision tree (DT)â€”was built to simulate the clinical process of classifying ADHD/non-ADHD based on collected data. Then, we tested the DT modelâ€™s predictive accuracy through a cross-validation approach. The DT classifierâ€™s performance was compared with those that other machine learning models achieved, such as random forest and support vector machines. Differences in ASD symptoms in the DT-identified classes were tested to address their role in performing a diagnostic error using the DT model. The DT identified the decision rules clinicians adopt to classify an ADHD diagnosis with an 82% accuracy rate. Regarding the cross-validation experiment, our DT model reached a predictive accuracy of 74% that was similar to those of other classification algorithms. The caregiver-reported ADHD core symptom severity proved the most discriminative information for clinicians during the diagnostic decision process. However, ASD symptoms were a confounding factor when ADHD severity had to be established. Telehealth procedures proved effective in obtaining an automated output regarding a diagnostic risk, reducing the time delay between symptom detection and diagnosis. However, this should not be considered an alternative to on-site procedures but rather as automated support for clinical practice, enabling clinicians to allocate further resources to the most complex cases. Â© 2024 Elsevier B.V., All rights reserved.</t>
        </is>
      </c>
      <c r="G226" s="23" t="inlineStr">
        <is>
          <t>Unimodal</t>
        </is>
      </c>
      <c r="H226" s="23" t="inlineStr">
        <is>
          <t>Clinical Questionnaires (Parent/Teacher ratings: CPRS-R, CBCL)</t>
        </is>
      </c>
      <c r="I226" s="23" t="inlineStr">
        <is>
          <t>Clinical &amp; Demographics</t>
        </is>
      </c>
      <c r="J226" s="23" t="inlineStr">
        <is>
          <t>Machine Learning: Decision Tree (DT), Random Forest, SVM.</t>
        </is>
      </c>
      <c r="K226" s="23" t="inlineStr">
        <is>
          <t>Traditional Machine Learning</t>
        </is>
      </c>
      <c r="L226" s="23" t="n">
        <v>326</v>
      </c>
      <c r="M226" s="23" t="inlineStr">
        <is>
          <t>Italian web-based screening tool collecting remote parent- and teacher-rated questionnaires (CPRS-R, CTRS-R, CBCL, SRS)</t>
        </is>
      </c>
      <c r="N226" s="23" t="inlineStr">
        <is>
          <t>Children aged 3–16 years; 52% ADHD only, 7% comorbid ADHD-ASD, 8% ASD only, and 33% neither.</t>
        </is>
      </c>
      <c r="O226" s="23" t="inlineStr">
        <is>
          <t>Verified. Final sample of 326 children after excluding 16 for missing data</t>
        </is>
      </c>
      <c r="P226" s="23" t="inlineStr">
        <is>
          <t>Leave-one-out cross-validation</t>
        </is>
      </c>
      <c r="Q226" s="23" t="inlineStr">
        <is>
          <t>Leave-one-out (LOO) cross-validation</t>
        </is>
      </c>
      <c r="R226" s="23" t="inlineStr">
        <is>
          <t>Parent reports were discordant with clinical conclusions in 18% of cases, requiring on-site observation; additionally, ASD symptoms acted as a confounding factor.</t>
        </is>
      </c>
      <c r="S226" s="24" t="n">
        <v>0.74</v>
      </c>
      <c r="T226" s="24" t="inlineStr">
        <is>
          <t>This proof-of-concept study demonstrates that remotely collected behavioral data can effectively support clinicians, though on-site evaluation remains essential for complex cases where reports and observations differ</t>
        </is>
      </c>
      <c r="U226" s="54" t="inlineStr">
        <is>
          <t>INCLUDE</t>
        </is>
      </c>
      <c r="V226" s="23" t="inlineStr">
        <is>
          <t>Excellent XAI &amp; Clinical Workflow: Explicitly focuses on "Telediagnosis" of ADHD. Uses Decision Trees for interpretability (XAI core). Good sample size (N=342).</t>
        </is>
      </c>
      <c r="W226" s="23" t="inlineStr">
        <is>
          <t>High Quality: Meets Wit the Selection Criteria</t>
        </is>
      </c>
      <c r="X226" s="23" t="inlineStr">
        <is>
          <t>INCLUDE</t>
        </is>
      </c>
      <c r="Y226" s="23" t="n"/>
      <c r="Z226" s="23" t="inlineStr">
        <is>
          <t>Scientific Institute "IRCCS Eugenio Medea," Bosisio Parini (Lecco), Italy</t>
        </is>
      </c>
      <c r="AA226" s="23" t="n"/>
      <c r="AB226" s="23" t="inlineStr">
        <is>
          <t>Detailed</t>
        </is>
      </c>
      <c r="AC226" s="23" t="inlineStr">
        <is>
          <t>No Leakage</t>
        </is>
      </c>
      <c r="AD226" t="inlineStr">
        <is>
          <t>Grazioli, S; Crippa, A; Rosi, E; Candelieri, A; Ceccarelli, SB; Mauri, M; Manzoni, M; Mauri, V; Trabattoni, S; Molteni, M; Colombo, P; Nobile, M</t>
        </is>
      </c>
      <c r="AE226" t="inlineStr">
        <is>
          <t>Not reported</t>
        </is>
      </c>
      <c r="AF226" t="inlineStr">
        <is>
          <t>Hybrid OA (Springer Eur Child Adolesc Psychiatry)</t>
        </is>
      </c>
      <c r="AG226" t="inlineStr">
        <is>
          <t>Not reported</t>
        </is>
      </c>
      <c r="AH226" t="inlineStr">
        <is>
          <t>Clinical</t>
        </is>
      </c>
      <c r="AI226" t="inlineStr">
        <is>
          <t>See population details</t>
        </is>
      </c>
      <c r="AJ226" t="inlineStr">
        <is>
          <t>See population details</t>
        </is>
      </c>
      <c r="AK226" t="inlineStr">
        <is>
          <t>Not reported</t>
        </is>
      </c>
      <c r="AL226" t="inlineStr">
        <is>
          <t>Not reported</t>
        </is>
      </c>
      <c r="AM226" t="inlineStr">
        <is>
          <t>Not reported</t>
        </is>
      </c>
      <c r="AN226" t="inlineStr">
        <is>
          <t>All/Not specified</t>
        </is>
      </c>
      <c r="AO226" t="inlineStr">
        <is>
          <t>ASD</t>
        </is>
      </c>
      <c r="AP226" t="inlineStr">
        <is>
          <t>Not reported</t>
        </is>
      </c>
      <c r="AQ226" t="inlineStr">
        <is>
          <t>Clinical Setting</t>
        </is>
      </c>
      <c r="AR226" t="inlineStr">
        <is>
          <t>Clinical Sample</t>
        </is>
      </c>
      <c r="AS226" t="inlineStr">
        <is>
          <t>Machine Learning: Decision Tree (DT), Random Forest, SVM.</t>
        </is>
      </c>
      <c r="AT226" t="inlineStr">
        <is>
          <t>Graph Features; Questionnaire/Rating Scale Scores</t>
        </is>
      </c>
      <c r="AU226" t="inlineStr">
        <is>
          <t>ICA</t>
        </is>
      </c>
      <c r="AV226" t="inlineStr">
        <is>
          <t>Not reported</t>
        </is>
      </c>
      <c r="AW226" t="inlineStr">
        <is>
          <t>LOOCV</t>
        </is>
      </c>
      <c r="AX226" t="inlineStr">
        <is>
          <t>LOOCV</t>
        </is>
      </c>
      <c r="AY226" t="inlineStr">
        <is>
          <t>Not reported</t>
        </is>
      </c>
      <c r="AZ226" t="inlineStr">
        <is>
          <t>Not reported</t>
        </is>
      </c>
      <c r="BA226" t="inlineStr">
        <is>
          <t>Not reported</t>
        </is>
      </c>
      <c r="BB226" t="inlineStr">
        <is>
          <t>82.0</t>
        </is>
      </c>
      <c r="BC226" t="inlineStr">
        <is>
          <t>Not reported</t>
        </is>
      </c>
      <c r="BD226" t="inlineStr">
        <is>
          <t>Not reported</t>
        </is>
      </c>
      <c r="BE226" t="inlineStr">
        <is>
          <t>Not reported</t>
        </is>
      </c>
      <c r="BF226" t="inlineStr">
        <is>
          <t>Not reported</t>
        </is>
      </c>
      <c r="BG226" t="inlineStr">
        <is>
          <t>Acc=82.0% (Cross-Validation)</t>
        </is>
      </c>
      <c r="BH226" t="inlineStr">
        <is>
          <t>Cross-Validation</t>
        </is>
      </c>
      <c r="BI226" t="inlineStr">
        <is>
          <t>Interpretability analysis</t>
        </is>
      </c>
      <c r="BJ226" t="inlineStr">
        <is>
          <t>Yes</t>
        </is>
      </c>
      <c r="BK226" t="inlineStr">
        <is>
          <t>Not reported</t>
        </is>
      </c>
      <c r="BL226" t="inlineStr">
        <is>
          <t>Not reported</t>
        </is>
      </c>
      <c r="BM226" t="inlineStr">
        <is>
          <t>Partial (1 metric only)</t>
        </is>
      </c>
      <c r="BN226" t="inlineStr">
        <is>
          <t>None - Passes all criteria</t>
        </is>
      </c>
      <c r="BO226" t="inlineStr">
        <is>
          <t>N/A</t>
        </is>
      </c>
      <c r="BP226" t="inlineStr">
        <is>
          <t>None</t>
        </is>
      </c>
    </row>
    <row r="227">
      <c r="A227" s="25" t="inlineStr">
        <is>
          <t>Identifying non-adult attention-deficit/hyperactivity disorder individuals using a stacked machine learning algorithm using administrative data population registers in a universal healthcare system</t>
        </is>
      </c>
      <c r="B227" s="25" t="n">
        <v>2024</v>
      </c>
      <c r="C227" s="25" t="inlineStr">
        <is>
          <t>No</t>
        </is>
      </c>
      <c r="D227" s="25" t="inlineStr">
        <is>
          <t>No</t>
        </is>
      </c>
      <c r="E227" s="25" t="inlineStr">
        <is>
          <t>10.1002/jcv2.12193</t>
        </is>
      </c>
      <c r="F227" s="25" t="inlineStr">
        <is>
          <t>Background: This research project aims to build a Machine Learning algorithm (ML) to predict first-time ADHD diagnosis, given that it is the most frequent mental disorder for the non-adult population. Methods: We used a stacked model combining 4Â ML approaches to predict the presence of ADHD. The dataset contains data from population health care administrative registers in Catalonia comprising 1,225,406 non-adult individuals for 2013â€“2017, linked to socioeconomic characteristics and dispensed drug consumption. We defined a measure of proper ADHD diagnoses based on medical factors. Results: We obtained an AUC of 79.6% with the stacked model. Significant variables that explain the ADHD presence are the dispersion across patients' visits to healthcare providers; the number of visits, diagnoses related to other mental disorders and drug consumption; age, and sex. Conclusions: ML techniques can help predict ADHD early diagnosis using administrative registers. We must continuously investigate the potential use of ADHD early detection strategies and intervention in the health system. Â© 2024 Elsevier B.V., All rights reserved.</t>
        </is>
      </c>
      <c r="G227" s="25" t="inlineStr">
        <is>
          <t>Unimodal</t>
        </is>
      </c>
      <c r="H227" s="25" t="inlineStr">
        <is>
          <t>Administrative health data</t>
        </is>
      </c>
      <c r="I227" s="25" t="inlineStr">
        <is>
          <t>Other</t>
        </is>
      </c>
      <c r="J227" s="25" t="inlineStr">
        <is>
          <t>Machine Learning: Stacked model combining Logistic Regression, Decision Tree, Random Forest, and XGBoost</t>
        </is>
      </c>
      <c r="K227" s="25" t="inlineStr">
        <is>
          <t>Ensemble Learning</t>
        </is>
      </c>
      <c r="L227" s="26" t="n">
        <v>31323</v>
      </c>
      <c r="M227" s="25" t="inlineStr">
        <is>
          <t>Population health care administrative registers from The Agency for Health Quality and Assessment of Catalonia (AQUAS)</t>
        </is>
      </c>
      <c r="N227" s="25" t="inlineStr">
        <is>
          <t>15,890 "highly likely" ADHD cases and 15,433 negatives</t>
        </is>
      </c>
      <c r="O227" s="25" t="inlineStr">
        <is>
          <t>Final dataset verified at 31,323 individuals after excluding "not very likely" ADHD cases to avoid overdiagnosis</t>
        </is>
      </c>
      <c r="P227" s="25" t="inlineStr">
        <is>
          <t>Fold Cross-Validation</t>
        </is>
      </c>
      <c r="Q227" s="25" t="inlineStr">
        <is>
          <t>5-fold cross-validation with an 80/20 train-test split.</t>
        </is>
      </c>
      <c r="R227" s="25" t="inlineStr">
        <is>
          <t>Relies on administrative diagnostic codes which may be subject to "suspicion" recording; the study also notes moderate overfitting in some training sets</t>
        </is>
      </c>
      <c r="S227" s="29" t="n">
        <v>0.796</v>
      </c>
      <c r="T227" s="29" t="inlineStr">
        <is>
          <t>This is one of the first studies to use population-level administrative data (visits, drugs, comorbid diagnoses) rather than clinical assessments to predict ADHD, providing a tool for public health resource planning</t>
        </is>
      </c>
      <c r="U227" s="54" t="inlineStr">
        <is>
          <t>INCLUDE</t>
        </is>
      </c>
      <c r="V227" s="25" t="inlineStr">
        <is>
          <t>Rich sample size</t>
        </is>
      </c>
      <c r="W227" s="25" t="inlineStr">
        <is>
          <t>Uncategorized</t>
        </is>
      </c>
      <c r="X227" s="25" t="inlineStr">
        <is>
          <t>INCLUDE</t>
        </is>
      </c>
      <c r="Y227" s="25" t="n"/>
      <c r="Z227" s="25" t="inlineStr">
        <is>
          <t>Catalonia, Spain</t>
        </is>
      </c>
      <c r="AA227" s="25" t="n"/>
      <c r="AB227" s="25" t="inlineStr">
        <is>
          <t>Detailed</t>
        </is>
      </c>
      <c r="AC227" s="25" t="inlineStr">
        <is>
          <t>No Leakage</t>
        </is>
      </c>
      <c r="AD227" t="inlineStr">
        <is>
          <t>Roche, D; Mora, T; Cid, J</t>
        </is>
      </c>
      <c r="AE227" t="inlineStr">
        <is>
          <t>Not reported</t>
        </is>
      </c>
      <c r="AF227" t="inlineStr">
        <is>
          <t>Gold OA (Wiley JCV2)</t>
        </is>
      </c>
      <c r="AG227" t="inlineStr">
        <is>
          <t>Not reported</t>
        </is>
      </c>
      <c r="AH227" t="inlineStr">
        <is>
          <t>Clinical</t>
        </is>
      </c>
      <c r="AI227" t="inlineStr">
        <is>
          <t>See population details</t>
        </is>
      </c>
      <c r="AJ227" t="inlineStr">
        <is>
          <t>See population details</t>
        </is>
      </c>
      <c r="AK227" t="inlineStr">
        <is>
          <t>Not reported</t>
        </is>
      </c>
      <c r="AL227" t="inlineStr">
        <is>
          <t>Not reported</t>
        </is>
      </c>
      <c r="AM227" t="inlineStr">
        <is>
          <t>Not reported</t>
        </is>
      </c>
      <c r="AN227" t="inlineStr">
        <is>
          <t>All/Not specified</t>
        </is>
      </c>
      <c r="AO227" t="inlineStr">
        <is>
          <t>Not reported</t>
        </is>
      </c>
      <c r="AP227" t="inlineStr">
        <is>
          <t>Not reported</t>
        </is>
      </c>
      <c r="AQ227" t="inlineStr">
        <is>
          <t>Not specified</t>
        </is>
      </c>
      <c r="AR227" t="inlineStr">
        <is>
          <t>Population health care administrative registers from The Agency for Health Quality and Assessment of Catalonia (AQUAS)</t>
        </is>
      </c>
      <c r="AS227" t="inlineStr">
        <is>
          <t>Machine Learning: Stacked model combining Logistic Regression, Decision Tree, Random Forest, and XGBoost</t>
        </is>
      </c>
      <c r="AT227" t="inlineStr">
        <is>
          <t>See abstract</t>
        </is>
      </c>
      <c r="AU227" t="inlineStr">
        <is>
          <t>ICA</t>
        </is>
      </c>
      <c r="AV227" t="inlineStr">
        <is>
          <t>Not reported</t>
        </is>
      </c>
      <c r="AW227" t="inlineStr">
        <is>
          <t>5-fold CV</t>
        </is>
      </c>
      <c r="AX227" t="inlineStr">
        <is>
          <t>5</t>
        </is>
      </c>
      <c r="AY227" t="inlineStr">
        <is>
          <t>80/20</t>
        </is>
      </c>
      <c r="AZ227" t="inlineStr">
        <is>
          <t>Not reported</t>
        </is>
      </c>
      <c r="BA227" t="inlineStr">
        <is>
          <t>Not reported</t>
        </is>
      </c>
      <c r="BB227" t="inlineStr">
        <is>
          <t>Not reported</t>
        </is>
      </c>
      <c r="BC227" t="inlineStr">
        <is>
          <t>Not reported</t>
        </is>
      </c>
      <c r="BD227" t="inlineStr">
        <is>
          <t>Not reported</t>
        </is>
      </c>
      <c r="BE227" t="inlineStr">
        <is>
          <t>Not reported</t>
        </is>
      </c>
      <c r="BF227" t="inlineStr">
        <is>
          <t>0.7959999999999999</t>
        </is>
      </c>
      <c r="BG227" t="inlineStr">
        <is>
          <t>AUC=0.80 (Cross-Validation)</t>
        </is>
      </c>
      <c r="BH227" t="inlineStr">
        <is>
          <t>Cross-Validation</t>
        </is>
      </c>
      <c r="BI227" t="inlineStr">
        <is>
          <t>None reported</t>
        </is>
      </c>
      <c r="BJ227" t="inlineStr">
        <is>
          <t>No</t>
        </is>
      </c>
      <c r="BK227" t="inlineStr">
        <is>
          <t>Not reported</t>
        </is>
      </c>
      <c r="BL227" t="inlineStr">
        <is>
          <t>Not reported</t>
        </is>
      </c>
      <c r="BM227" t="inlineStr">
        <is>
          <t>Partial (1 metric only)</t>
        </is>
      </c>
      <c r="BN227" t="inlineStr">
        <is>
          <t>None - Passes all criteria</t>
        </is>
      </c>
      <c r="BO227" t="inlineStr">
        <is>
          <t>N/A</t>
        </is>
      </c>
      <c r="BP227" t="inlineStr">
        <is>
          <t>None</t>
        </is>
      </c>
    </row>
    <row r="228">
      <c r="A228" s="23" t="inlineStr">
        <is>
          <t>Transdiagnostic, Connectome-Based Prediction of Memory Constructs across Psychiatric Disorders</t>
        </is>
      </c>
      <c r="B228" s="23" t="n">
        <v>2021</v>
      </c>
      <c r="C228" s="23" t="inlineStr">
        <is>
          <t>No</t>
        </is>
      </c>
      <c r="D228" s="23" t="inlineStr">
        <is>
          <t>No</t>
        </is>
      </c>
      <c r="E228" s="23" t="inlineStr">
        <is>
          <t>10.1093/cercor/bhaa371</t>
        </is>
      </c>
      <c r="F228" s="23" t="inlineStr">
        <is>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is>
      </c>
      <c r="G228" s="23" t="inlineStr">
        <is>
          <t>Unimodal</t>
        </is>
      </c>
      <c r="H228" s="23" t="inlineStr">
        <is>
          <t>fMRI</t>
        </is>
      </c>
      <c r="I228" s="23" t="inlineStr">
        <is>
          <t>Neuroimaging</t>
        </is>
      </c>
      <c r="J228" s="23" t="inlineStr">
        <is>
          <t>Machine Learning (Connectome-based Predictive Modeling)</t>
        </is>
      </c>
      <c r="K228" s="23" t="inlineStr">
        <is>
          <t>Other / Unspecified</t>
        </is>
      </c>
      <c r="L228" s="23" t="n"/>
      <c r="M228" s="23" t="n"/>
      <c r="N228" s="23" t="n"/>
      <c r="O228" s="23" t="n"/>
      <c r="P228" s="23" t="n"/>
      <c r="Q228" s="23" t="n"/>
      <c r="R228" s="23" t="n"/>
      <c r="S228" s="23" t="inlineStr">
        <is>
          <t>n.a</t>
        </is>
      </c>
      <c r="T228" s="23" t="n"/>
      <c r="U228" s="55" t="inlineStr">
        <is>
          <t>EXCLUDE</t>
        </is>
      </c>
      <c r="V228" s="23" t="inlineStr">
        <is>
          <t>Wrong Task. The model predicts Memory Scores (behavioral phenotype), not the clinical Diagnosis of ADHD. It is a transdiagnostic study, not a diagnostic classifier.</t>
        </is>
      </c>
      <c r="W228" s="23" t="inlineStr">
        <is>
          <t>Different Task from Diagnosis</t>
        </is>
      </c>
      <c r="X228" s="23" t="n"/>
      <c r="Y228" s="23" t="n"/>
      <c r="Z228" s="23" t="n"/>
      <c r="AA228" s="23" t="n"/>
      <c r="AB228" s="23" t="n"/>
      <c r="AC228" s="23" t="n"/>
    </row>
    <row r="229">
      <c r="A229" s="25" t="inlineStr">
        <is>
          <t>Transdiagnostic, Connectome-Based Prediction of Memory Constructs across Psychiatric Disorders</t>
        </is>
      </c>
      <c r="B229" s="25" t="n">
        <v>2021</v>
      </c>
      <c r="C229" s="25" t="inlineStr">
        <is>
          <t>No</t>
        </is>
      </c>
      <c r="D229" s="25" t="inlineStr">
        <is>
          <t>No</t>
        </is>
      </c>
      <c r="E229" s="25" t="inlineStr">
        <is>
          <t>10.1093/cercor/bhaa371</t>
        </is>
      </c>
      <c r="F229" s="25" t="inlineStr">
        <is>
          <t>Memory deficits are observed in a range of psychiatric disorders, but it is unclear whether memory deficits arise from a shared brain correlate across disorders or from various dysfunctions unique to each disorder. Connectome-based predictive modeling is a computational method that captures individual differences in functional connectomes associated with behavioral phenotypes such as memory. We used publicly available task-based functional MRI data from patients with schizophrenia (n = 33), bipolar disorder (n = 34), attention deficit hyper-activity disorder (n = 32), and healthy controls (n = 73) to model the macroscale brain networks associated with working, short- and long-term memory. First, we use 10-fold and leave-group-out analyses to demonstrate that the same macroscale brain networks subserve memory across diagnostic groups and that individual differences in memory performance are related to individual differences within networks distributed throughout the brain, including the subcortex, default mode network, limbic network, and cerebellum. Next, we show that diagnostic groups are associated with significant differences in whole-brain functional connectivity that are distinct from the predictive models of memory. Finally, we show that models trained on the transdiagnostic sample generalize to novel, healthy participants (n = 515) from the Human Connectome Project. These results suggest that despite significant differences in whole-brain patterns of functional connectivity between diagnostic groups, the core macroscale brain networks that subserve memory are shared. Â© 2021 Elsevier B.V., All rights reserved.</t>
        </is>
      </c>
      <c r="G229" s="25" t="inlineStr">
        <is>
          <t>Unimodal</t>
        </is>
      </c>
      <c r="H229" s="25" t="inlineStr">
        <is>
          <t>fMRI</t>
        </is>
      </c>
      <c r="I229" s="25" t="inlineStr">
        <is>
          <t>Neuroimaging</t>
        </is>
      </c>
      <c r="J229" s="25" t="inlineStr">
        <is>
          <t>Connectome-based Predictive Modeling (Ridge Regression)</t>
        </is>
      </c>
      <c r="K229" s="25" t="inlineStr">
        <is>
          <t>Traditional Machine Learning</t>
        </is>
      </c>
      <c r="L229" s="25" t="n"/>
      <c r="M229" s="25" t="n"/>
      <c r="N229" s="25" t="n"/>
      <c r="O229" s="25" t="n"/>
      <c r="P229" s="25" t="n"/>
      <c r="Q229" s="25" t="n"/>
      <c r="R229" s="25" t="n"/>
      <c r="S229" s="25" t="inlineStr">
        <is>
          <t>Predictive power = 0.16</t>
        </is>
      </c>
      <c r="T229" s="25" t="n"/>
      <c r="U229" s="55" t="inlineStr">
        <is>
          <t>EXCLUDE</t>
        </is>
      </c>
      <c r="V229" s="25" t="inlineStr">
        <is>
          <t>Task Specificity: The primary goal is predicting memory function scores (regression) across disorders, not the categorical diagnosis of ADHD vs. Controls.</t>
        </is>
      </c>
      <c r="W229" s="25" t="inlineStr">
        <is>
          <t>Different Task from Diagnosis</t>
        </is>
      </c>
      <c r="X229" s="25" t="n"/>
      <c r="Y229" s="25" t="n"/>
      <c r="Z229" s="25" t="n"/>
      <c r="AA229" s="25" t="n"/>
      <c r="AB229" s="25" t="n"/>
      <c r="AC229" s="25" t="n"/>
    </row>
    <row r="230" ht="275.5" customHeight="1">
      <c r="A230" s="23" t="inlineStr">
        <is>
          <t>Machine Learning-Based ADHD Detection From fNIRs Signal During Reverse Stroop Tasks</t>
        </is>
      </c>
      <c r="B230" s="23" t="n">
        <v>2024</v>
      </c>
      <c r="C230" s="23" t="inlineStr">
        <is>
          <t>No</t>
        </is>
      </c>
      <c r="D230" s="23" t="inlineStr">
        <is>
          <t>No</t>
        </is>
      </c>
      <c r="E230" s="23" t="inlineStr">
        <is>
          <t>10.1109/ACCESS.2024.3411558</t>
        </is>
      </c>
      <c r="F230" s="23" t="inlineStr">
        <is>
          <t>Attention-deficit/hyperactivity disorder (ADHD) is a neurodevelopmental disorder characterized by the symptoms of inattention, hyperactivity, and impulsivity that significantly affect daily functioning. It is usually 1st diagnosed in childhood and often lasts into adulthood. Various researchers introduced different statistical tools to identify children with ADHD based on phonotype, vision, and image-based data. The main causes of children with ADHD are still unknown and its diagnostic accuracy rate remains low. There is still some scopes to establish valid biomarkers for ADHD and improve the classification accuracy, which will help for children enhance their quality of life. This study aimed to establish and determine potential biomarkers for children with ADHD and then proposed a machine learning (ML)-based ADHD detection system. A multicenter approach was employed to collect Reverse Stroop Task (RST) data, including age, behavioral, and physiological indicators from 72 children with ADHD (aged 6-13 years) and 171 typically developing (TD) children. Moreover, we also collected the signal information from each subject using functional near-infrared spectroscopy (fNIRs) and quantified the change in prefrontal cortex oxygenated hemoglobin during RST. At the same time, we also computed the mean signal for every channel during the last 20 seconds of RST. We selected 70% of the dataset as a training set (ADHD: 51 and TD: 120) and the remaining dataset was used as a testing set (ADHD: 21 and TD: 51). To determine the potential biomarkers for ADHD, we employed independent t-test (p&lt;0.05) on training data that contained behavioral, physiological, and signal indicators. These significant biomarkers were used to train six ML-based approaches, including support vector machine, k-nearest neighbors, logistic regression, neural network, linear discriminate analysis and random forest (RF) with 10-fold cross-validation and repeated 10 times for selecting the optimum value of hyperparameters using the classification accuracy. The trained ML-based approaches were used to predict children with ADHD and validate their performance on the testing data. The experimental results showed that the RF-based model obtained a classification accuracy of 91.67%, sensitivity of 95.92%, specificity of 82.61%, precision of 92.16%, F1-Score of 94.00%, Cohen's Kappa of 80.38%, geometric mean of 89.02%, positive likelihood ratio of 5.51%, negative likelihood ratio of 0.05%, and area under the curve of 0.955. Our proposed system can be used for the diagnosis of children with ADHD. Â© 2024 Elsevier B.V., All rights reserved.</t>
        </is>
      </c>
      <c r="G230" s="23" t="inlineStr">
        <is>
          <t>Multimodal</t>
        </is>
      </c>
      <c r="H230" s="23" t="inlineStr">
        <is>
          <t>fNIRS, Behavioral</t>
        </is>
      </c>
      <c r="I230" s="23" t="inlineStr">
        <is>
          <t>Electrophysiological (Bio-Signals)</t>
        </is>
      </c>
      <c r="J230" s="23" t="inlineStr">
        <is>
          <t>Machine Learning: Random Forest (RF), SVM, k-NN, Logistic Regression, LDA, Neural Network</t>
        </is>
      </c>
      <c r="K230" s="23" t="inlineStr">
        <is>
          <t>Traditional Machine Learning</t>
        </is>
      </c>
      <c r="L230" s="23" t="n">
        <v>243</v>
      </c>
      <c r="M230" s="23" t="inlineStr">
        <is>
          <t>Original data collected through a multicenter approach across Japan</t>
        </is>
      </c>
      <c r="N230" s="23" t="inlineStr">
        <is>
          <t>72 children with ADHD (aged 6–13 years) and 171 typically developing (TD) children</t>
        </is>
      </c>
      <c r="O230" s="23" t="inlineStr">
        <is>
          <t>Verified. The final selection included 243 children (72 ADHD and 171 TD) after exclusions for severe comorbidities or motion artifacts</t>
        </is>
      </c>
      <c r="P230" s="23" t="inlineStr">
        <is>
          <t>Fold Cross-Validation</t>
        </is>
      </c>
      <c r="Q230" s="23" t="inlineStr">
        <is>
          <t>10-fold cross-validation repeated 10 times for hyperparameter tuning, with a 70/30 training-testing split</t>
        </is>
      </c>
      <c r="R230" s="23" t="inlineStr">
        <is>
          <t>Small sample sizes in previous studies were noted; this study addressed that but still emphasizes the need for significant biomarker determination</t>
        </is>
      </c>
      <c r="S230" s="28" t="n">
        <v>0.9167</v>
      </c>
      <c r="T230" s="28" t="inlineStr">
        <is>
          <t>The study identifies specific fNIRs signal indicators (prefrontal cortex oxygenated hemoglobin) and behavioral data from Reverse Stroop Tasks as potential biomarkers to improve objective ADHD diagnosis</t>
        </is>
      </c>
      <c r="U230" s="54" t="inlineStr">
        <is>
          <t>INCLUDE</t>
        </is>
      </c>
      <c r="V230" s="31" t="inlineStr">
        <is>
          <t>Methodology: It uses Machine Learning (Random Forest) for diagnosis.
Data Quality: Robust sample size of 243 children (72 ADHD, 171 TD). It uses valid clinical biomarkers (Stroop Task + fNIRS)</t>
        </is>
      </c>
      <c r="W230" s="23" t="inlineStr">
        <is>
          <t>High Quality: Meets Wit the Selection Criteria</t>
        </is>
      </c>
      <c r="X230" s="23" t="inlineStr">
        <is>
          <t>INCLUDE</t>
        </is>
      </c>
      <c r="Y230" s="23" t="n"/>
      <c r="Z230" s="23" t="inlineStr">
        <is>
          <t>Japan</t>
        </is>
      </c>
      <c r="AA230" s="23" t="n"/>
      <c r="AB230" s="23" t="inlineStr">
        <is>
          <t>Detailed</t>
        </is>
      </c>
      <c r="AC230" s="23" t="inlineStr">
        <is>
          <t>Leakage</t>
        </is>
      </c>
      <c r="AD230" t="inlineStr">
        <is>
          <t>Maniruzzaman, M; Hirooka, K; Tomioka, Y; Hasan, MA; Hwang, YS; Megumi, A; Yasumura, A; Shin, J</t>
        </is>
      </c>
      <c r="AE230" t="inlineStr">
        <is>
          <t>Not reported</t>
        </is>
      </c>
      <c r="AF230" t="inlineStr">
        <is>
          <t>Gold OA (IEEE Access)</t>
        </is>
      </c>
      <c r="AG230" t="inlineStr">
        <is>
          <t>Not reported</t>
        </is>
      </c>
      <c r="AH230" t="inlineStr">
        <is>
          <t>Research</t>
        </is>
      </c>
      <c r="AI230" t="inlineStr">
        <is>
          <t>See population details</t>
        </is>
      </c>
      <c r="AJ230" t="n">
        <v>171</v>
      </c>
      <c r="AK230" t="inlineStr">
        <is>
          <t>6–13</t>
        </is>
      </c>
      <c r="AL230" t="inlineStr">
        <is>
          <t>Not reported</t>
        </is>
      </c>
      <c r="AM230" t="inlineStr">
        <is>
          <t>Not reported</t>
        </is>
      </c>
      <c r="AN230" t="inlineStr">
        <is>
          <t>All/Not specified</t>
        </is>
      </c>
      <c r="AO230" t="inlineStr">
        <is>
          <t>Not reported</t>
        </is>
      </c>
      <c r="AP230" t="inlineStr">
        <is>
          <t>Not reported</t>
        </is>
      </c>
      <c r="AQ230" t="inlineStr">
        <is>
          <t>Not specified</t>
        </is>
      </c>
      <c r="AR230" t="inlineStr">
        <is>
          <t>Original data collected through a multicenter approach across Japan</t>
        </is>
      </c>
      <c r="AS230" t="inlineStr">
        <is>
          <t>Machine Learning: Random Forest (RF), SVM, k-NN, Logistic Regression, LDA, Neural Network</t>
        </is>
      </c>
      <c r="AT230" t="inlineStr">
        <is>
          <t>See abstract</t>
        </is>
      </c>
      <c r="AU230" t="inlineStr">
        <is>
          <t>ICA</t>
        </is>
      </c>
      <c r="AV230" t="inlineStr">
        <is>
          <t>Hyperparameter Optimization (method NR)</t>
        </is>
      </c>
      <c r="AW230" t="inlineStr">
        <is>
          <t>10-fold CV</t>
        </is>
      </c>
      <c r="AX230" t="inlineStr">
        <is>
          <t>10</t>
        </is>
      </c>
      <c r="AY230" t="inlineStr">
        <is>
          <t>70/30</t>
        </is>
      </c>
      <c r="AZ230" t="inlineStr">
        <is>
          <t>Yes</t>
        </is>
      </c>
      <c r="BA230" t="inlineStr">
        <is>
          <t>Yes</t>
        </is>
      </c>
      <c r="BB230" t="inlineStr">
        <is>
          <t>91.67</t>
        </is>
      </c>
      <c r="BC230" t="inlineStr">
        <is>
          <t>95.92</t>
        </is>
      </c>
      <c r="BD230" t="inlineStr">
        <is>
          <t>82.61</t>
        </is>
      </c>
      <c r="BE230" t="inlineStr">
        <is>
          <t>94.0</t>
        </is>
      </c>
      <c r="BF230" t="inlineStr">
        <is>
          <t>0.955</t>
        </is>
      </c>
      <c r="BG230" t="inlineStr">
        <is>
          <t>AUC=0.95 (Cross-Validation)</t>
        </is>
      </c>
      <c r="BH230" t="inlineStr">
        <is>
          <t>Cross-Validation</t>
        </is>
      </c>
      <c r="BI230" t="inlineStr">
        <is>
          <t>None reported</t>
        </is>
      </c>
      <c r="BJ230" t="inlineStr">
        <is>
          <t>No</t>
        </is>
      </c>
      <c r="BK230" t="inlineStr">
        <is>
          <t>Not reported</t>
        </is>
      </c>
      <c r="BL230" t="inlineStr">
        <is>
          <t>Not reported</t>
        </is>
      </c>
      <c r="BM230" t="inlineStr">
        <is>
          <t>Adequate</t>
        </is>
      </c>
      <c r="BN230" t="inlineStr">
        <is>
          <t>None - Passes all criteria</t>
        </is>
      </c>
      <c r="BO230" t="inlineStr">
        <is>
          <t>N/A</t>
        </is>
      </c>
      <c r="BP230" t="inlineStr">
        <is>
          <t>None</t>
        </is>
      </c>
    </row>
    <row r="231">
      <c r="A231" s="25" t="inlineStr">
        <is>
          <t>Multiclass classification of Autism Spectrum Disorder, attention deficit hyperactivity disorder, and typically developed individuals using fMRI functional connectivity analysis</t>
        </is>
      </c>
      <c r="B231" s="25" t="n">
        <v>2024</v>
      </c>
      <c r="C231" s="25" t="inlineStr">
        <is>
          <t>No</t>
        </is>
      </c>
      <c r="D231" s="25" t="inlineStr">
        <is>
          <t>No</t>
        </is>
      </c>
      <c r="E231" s="25" t="inlineStr">
        <is>
          <t>10.1371/journal.pone.0305630</t>
        </is>
      </c>
      <c r="F231" s="25" t="inlineStr">
        <is>
          <t>Neurodevelopmental conditions, such as Autism Spectrum Disorder (ASD) and Attention Deficit Hyperactivity Disorder (ADHD), present unique challenges due to overlapping symptoms, making an accurate diagnosis and targeted intervention difficult. Our study employs advanced machine learning techniques to analyze functional magnetic resonance imaging (fMRI) data from individuals with ASD, ADHD, and typically developed (TD) controls, totaling 120 subjects in the study. Leveraging multiclass classification (ML) algorithms, we achieve superior accuracy in distinguishing between ASD, ADHD, and TD groups, surpassing existing benchmarks with an area under the ROC curve near 98%. Our analysis reveals distinct neural signatures associated with ASD and ADHD: individuals with ADHD exhibit altered connectivity patterns of regions involved in attention and impulse control, whereas those with ASD show disruptions in brain regions critical for social and cognitive functions. The observed connectivity patterns, on which the ML classification rests, agree with established diagnostic approaches based on clinical symptoms. Furthermore, complex network analyses highlight differences in brain network integration and segregation among the three groups. Our findings pave the way for refined, ML-enhanced diagnostics in accordance with established practices, offering a promising avenue for developing trustworthy clinical decision-support systems. Â© 2024 Elsevier B.V., All rights reserved.</t>
        </is>
      </c>
      <c r="G231" s="25" t="inlineStr">
        <is>
          <t>Unimodal</t>
        </is>
      </c>
      <c r="H231" s="25" t="inlineStr">
        <is>
          <t>fMRI</t>
        </is>
      </c>
      <c r="I231" s="25" t="inlineStr">
        <is>
          <t>Neuroimaging</t>
        </is>
      </c>
      <c r="J231" s="25" t="inlineStr">
        <is>
          <t>Machine Learning &amp; Deep Learning: Support Vector Machine (SVM) and Long Short-Term Memory (LSTM) networks. XAI</t>
        </is>
      </c>
      <c r="K231" s="25" t="inlineStr">
        <is>
          <t>Deep Learning (Sequential/RNNs)</t>
        </is>
      </c>
      <c r="L231" s="25" t="n">
        <v>120</v>
      </c>
      <c r="M231" s="25" t="inlineStr">
        <is>
          <t>ADHD/ABIDE</t>
        </is>
      </c>
      <c r="N231" s="25" t="inlineStr">
        <is>
          <t>40 ASD, 40 ADHD, and 40 Typically Developed (TD) individuals</t>
        </is>
      </c>
      <c r="O231" s="25" t="inlineStr">
        <is>
          <t>Verified. 120 subjects were equally divided between the three groups for the analysis.</t>
        </is>
      </c>
      <c r="P231" s="25" t="inlineStr">
        <is>
          <t>Fold Cross-Validation</t>
        </is>
      </c>
      <c r="Q231" s="25" t="inlineStr">
        <is>
          <t>10-fold stratified cross-validation with a 30% hold-out test set.</t>
        </is>
      </c>
      <c r="R231" s="25" t="inlineStr">
        <is>
          <t>Notes that binary frameworks oversimplify conditions; multi-class classification is needed to address symptom overlap.</t>
        </is>
      </c>
      <c r="S231" s="29" t="n">
        <v>0.978</v>
      </c>
      <c r="T231" s="29" t="inlineStr">
        <is>
          <t>By using normalized transfer entropy and SHAP values, the study provides an "explainable AI" approach that identifies specific neural signatures (e.g., disruptions in attention regions for ADHD vs. social regions for ASD)</t>
        </is>
      </c>
      <c r="U231" s="54" t="inlineStr">
        <is>
          <t>INCLUDE</t>
        </is>
      </c>
      <c r="V231" s="25" t="inlineStr">
        <is>
          <t>It fits "AI-Powered Diagnosis" (ADHD vs ASD vs TD), uses Deep Learning (LSTM), and explicitly employs XAI (SHAP) for interpretability.</t>
        </is>
      </c>
      <c r="W231" s="25" t="inlineStr">
        <is>
          <t>High Quality: Meets Wit the Selection Criteria</t>
        </is>
      </c>
      <c r="X231" s="25" t="inlineStr">
        <is>
          <t>INCLUDE</t>
        </is>
      </c>
      <c r="Y231" s="25" t="n"/>
      <c r="Z231" s="25" t="inlineStr">
        <is>
          <t>Aschaffenburg, Germany</t>
        </is>
      </c>
      <c r="AA231" s="25" t="n"/>
      <c r="AB231" s="25" t="inlineStr">
        <is>
          <t>Detailed</t>
        </is>
      </c>
      <c r="AC231" s="25" t="inlineStr">
        <is>
          <t>No Leakage</t>
        </is>
      </c>
      <c r="AD231" t="inlineStr">
        <is>
          <t>Alves, CL; Martinelli, T; Sallum, LF; Rodrigues, FA; Toutain, TGLD; Porto, JAM; Thielemann, C; Aguiar, PMD; Moeckel, M</t>
        </is>
      </c>
      <c r="AE231" t="inlineStr">
        <is>
          <t>Not reported</t>
        </is>
      </c>
      <c r="AF231" t="inlineStr">
        <is>
          <t>Gold OA (PLOS ONE)</t>
        </is>
      </c>
      <c r="AG231" t="inlineStr">
        <is>
          <t>Not reported</t>
        </is>
      </c>
      <c r="AH231" t="inlineStr">
        <is>
          <t>Clinical</t>
        </is>
      </c>
      <c r="AI231" t="inlineStr">
        <is>
          <t>See population details</t>
        </is>
      </c>
      <c r="AJ231" t="inlineStr">
        <is>
          <t>See population details</t>
        </is>
      </c>
      <c r="AK231" t="inlineStr">
        <is>
          <t>Not reported</t>
        </is>
      </c>
      <c r="AL231" t="inlineStr">
        <is>
          <t>Not reported</t>
        </is>
      </c>
      <c r="AM231" t="inlineStr">
        <is>
          <t>Not reported</t>
        </is>
      </c>
      <c r="AN231" t="inlineStr">
        <is>
          <t>All/Not specified</t>
        </is>
      </c>
      <c r="AO231" t="inlineStr">
        <is>
          <t>ASD</t>
        </is>
      </c>
      <c r="AP231" t="inlineStr">
        <is>
          <t>Not reported</t>
        </is>
      </c>
      <c r="AQ231" t="inlineStr">
        <is>
          <t>Public Dataset</t>
        </is>
      </c>
      <c r="AR231" t="inlineStr">
        <is>
          <t>ABIDE (Public Dataset)</t>
        </is>
      </c>
      <c r="AS231" t="inlineStr">
        <is>
          <t>Machine Learning &amp; Deep Learning: Support Vector Machine (SVM) and Long Short-Term Memory (LSTM) networks. XAI</t>
        </is>
      </c>
      <c r="AT231" t="inlineStr">
        <is>
          <t>See abstract</t>
        </is>
      </c>
      <c r="AU231" t="inlineStr">
        <is>
          <t>ICA</t>
        </is>
      </c>
      <c r="AV231" t="inlineStr">
        <is>
          <t>Not reported</t>
        </is>
      </c>
      <c r="AW231" t="inlineStr">
        <is>
          <t>10-fold CV</t>
        </is>
      </c>
      <c r="AX231" t="inlineStr">
        <is>
          <t>10</t>
        </is>
      </c>
      <c r="AY231" t="inlineStr">
        <is>
          <t>Not reported</t>
        </is>
      </c>
      <c r="AZ231" t="inlineStr">
        <is>
          <t>Yes</t>
        </is>
      </c>
      <c r="BA231" t="inlineStr">
        <is>
          <t>Not reported</t>
        </is>
      </c>
      <c r="BB231" t="inlineStr">
        <is>
          <t>Not reported</t>
        </is>
      </c>
      <c r="BC231" t="inlineStr">
        <is>
          <t>Not reported</t>
        </is>
      </c>
      <c r="BD231" t="inlineStr">
        <is>
          <t>Not reported</t>
        </is>
      </c>
      <c r="BE231" t="inlineStr">
        <is>
          <t>Not reported</t>
        </is>
      </c>
      <c r="BF231" t="inlineStr">
        <is>
          <t>Not reported</t>
        </is>
      </c>
      <c r="BG231" t="inlineStr">
        <is>
          <t>0.978 (Internal Hold-out Test Set)</t>
        </is>
      </c>
      <c r="BH231" t="inlineStr">
        <is>
          <t>Internal Hold-out Test Set</t>
        </is>
      </c>
      <c r="BI231" t="inlineStr">
        <is>
          <t>None reported</t>
        </is>
      </c>
      <c r="BJ231" t="inlineStr">
        <is>
          <t>No</t>
        </is>
      </c>
      <c r="BK231" t="inlineStr">
        <is>
          <t>Not reported</t>
        </is>
      </c>
      <c r="BL231" t="inlineStr">
        <is>
          <t>Not reported</t>
        </is>
      </c>
      <c r="BM231" t="inlineStr">
        <is>
          <t>Insufficient metrics reported</t>
        </is>
      </c>
      <c r="BN231" t="inlineStr">
        <is>
          <t>None - Passes all criteria</t>
        </is>
      </c>
      <c r="BO231" t="inlineStr">
        <is>
          <t>N/A</t>
        </is>
      </c>
      <c r="BP231" t="inlineStr">
        <is>
          <t>None</t>
        </is>
      </c>
    </row>
    <row r="232">
      <c r="A232" s="23" t="inlineStr">
        <is>
          <t>Phase Synchronization-based Topological Features for Autism and ADHD Classification</t>
        </is>
      </c>
      <c r="B232" s="23" t="n">
        <v>2024</v>
      </c>
      <c r="C232" s="23" t="inlineStr">
        <is>
          <t>No</t>
        </is>
      </c>
      <c r="D232" s="23" t="inlineStr">
        <is>
          <t>No</t>
        </is>
      </c>
      <c r="E232" s="23" t="inlineStr">
        <is>
          <t>10.1145/3702250.3702295</t>
        </is>
      </c>
      <c r="F232" s="23" t="inlineStr">
        <is>
          <t>Neurodevelopmental disorders like Attention Deficit Hyperactivity Disorder (ADHD) and Autism Spectrum Disorder (ASD) impact around 10% of the global pediatric population. Their diagnosis involves interview-based tests that may invite subjectivity, in addition to a delayed diagnosis. Neuroimaging, particularly resting-state functional MRI (rs-fMRI), provides a more objective diagnosis and may help to develop a machine learning (ML) based automated diagnostic system. Our work proposes an end-to-end ML-based diagnostic method to classify ADHD and ASD subjects using rs-fMRI data. We also attempt to classify them from healthy controls (HC). Two public repositories - ADHD-200, and ABIDE1 are used to collect rs-fMRI data. This study involves (a) utilization of the Phase Synchronisation Index (PSI) to design connectivity maps among brain regions, (b) considering the brain as a sparse network represented with PSI values and extracting topological features from the graph, (c) successfully distinguishing between ADHD and ASD subjects, in addition to segregating them from HCs. We use Random Forest, and Support Vector Machine classifiers. The proposed model achieves 66.8% accuracy in distinguishing between ADHD and ASD. Potentially atrophic brain regions are identified in addition to analyzing the importance of topological features. We hope that the proposed work gives direction to future work for automatic diagnosis of psychiatric disorders. Â© 2025 Elsevier B.V., All rights reserved.</t>
        </is>
      </c>
      <c r="G232" s="23" t="inlineStr">
        <is>
          <t>Unimodal</t>
        </is>
      </c>
      <c r="H232" s="23" t="inlineStr">
        <is>
          <t>rs-fMRI</t>
        </is>
      </c>
      <c r="I232" s="23" t="inlineStr">
        <is>
          <t>Neuroimaging</t>
        </is>
      </c>
      <c r="J232" s="23" t="inlineStr">
        <is>
          <t>Random Forest (RF), Support Vector Machine (SVM)</t>
        </is>
      </c>
      <c r="K232" s="23" t="inlineStr">
        <is>
          <t>Traditional Machine Learning</t>
        </is>
      </c>
      <c r="L232" s="23" t="n">
        <v>165</v>
      </c>
      <c r="M232" s="23" t="inlineStr">
        <is>
          <t>ADHD/ABIDE</t>
        </is>
      </c>
      <c r="N232" s="23" t="inlineStr">
        <is>
          <t>55 ADHD, 55 ASD, and 55 healthy control (HC) subjects.</t>
        </is>
      </c>
      <c r="O232" s="23" t="inlineStr">
        <is>
          <t>Verified. Dataset specifically constructed of 165 age-matched male subjects</t>
        </is>
      </c>
      <c r="P232" s="23" t="inlineStr">
        <is>
          <t>Fold Cross-Validation</t>
        </is>
      </c>
      <c r="Q232" s="23" t="inlineStr">
        <is>
          <t>5-fold cross-validation repeated over 10 iterations.</t>
        </is>
      </c>
      <c r="R232" s="23" t="inlineStr">
        <is>
          <t>Relies on high-complexity resting-state fMRI data; small sample size (N=165) compared to population-level studies.</t>
        </is>
      </c>
      <c r="S232" s="28" t="n">
        <v>0.668</v>
      </c>
      <c r="T232" s="28" t="inlineStr">
        <is>
          <t>The study uses the Phase Synchronization Index (PSI) to identify specific brain regions that help distinguish ADHD from Autism, offering a new method for objective differentiation between clinically similar neurodevelopmental disorders.</t>
        </is>
      </c>
      <c r="U232" s="54" t="inlineStr">
        <is>
          <t>INCLUDE</t>
        </is>
      </c>
      <c r="V232" s="23" t="inlineStr">
        <is>
          <t>Uses fMRI and ML models for ADHD classification, includes explainability via SHAP and feature importance.</t>
        </is>
      </c>
      <c r="W232" s="23" t="inlineStr">
        <is>
          <t>High Quality: Meets Wit the Selection Criteria</t>
        </is>
      </c>
      <c r="X232" s="23" t="inlineStr">
        <is>
          <t>INCLUDE</t>
        </is>
      </c>
      <c r="Y232" s="23" t="n"/>
      <c r="Z232" s="23" t="inlineStr">
        <is>
          <t>New Delhi, India (University of Delhi)</t>
        </is>
      </c>
      <c r="AA232" s="23" t="n"/>
      <c r="AB232" s="23" t="inlineStr">
        <is>
          <t>Detailed</t>
        </is>
      </c>
      <c r="AC232" s="23" t="inlineStr">
        <is>
          <t>Leakage</t>
        </is>
      </c>
      <c r="AD232" t="inlineStr">
        <is>
          <t>Kaur, K; Chawla, V; Rana, B</t>
        </is>
      </c>
      <c r="AE232" t="inlineStr">
        <is>
          <t>Not reported</t>
        </is>
      </c>
      <c r="AF232" t="inlineStr">
        <is>
          <t>Hybrid/Check (ACM)</t>
        </is>
      </c>
      <c r="AG232" t="inlineStr">
        <is>
          <t>Not reported</t>
        </is>
      </c>
      <c r="AH232" t="inlineStr">
        <is>
          <t>Not reported</t>
        </is>
      </c>
      <c r="AI232" t="inlineStr">
        <is>
          <t>See population details</t>
        </is>
      </c>
      <c r="AJ232" t="inlineStr">
        <is>
          <t>See population details</t>
        </is>
      </c>
      <c r="AK232" t="inlineStr">
        <is>
          <t>Not reported</t>
        </is>
      </c>
      <c r="AL232" t="inlineStr">
        <is>
          <t>Not reported</t>
        </is>
      </c>
      <c r="AM232" t="inlineStr">
        <is>
          <t>Not reported</t>
        </is>
      </c>
      <c r="AN232" t="inlineStr">
        <is>
          <t>All/Not specified</t>
        </is>
      </c>
      <c r="AO232" t="inlineStr">
        <is>
          <t>ASD</t>
        </is>
      </c>
      <c r="AP232" t="inlineStr">
        <is>
          <t>Not reported</t>
        </is>
      </c>
      <c r="AQ232" t="inlineStr">
        <is>
          <t>Public Dataset</t>
        </is>
      </c>
      <c r="AR232" t="inlineStr">
        <is>
          <t>ADHD-200 (Public Dataset)</t>
        </is>
      </c>
      <c r="AS232" t="inlineStr">
        <is>
          <t>Random Forest (RF), Support Vector Machine (SVM)</t>
        </is>
      </c>
      <c r="AT232" t="inlineStr">
        <is>
          <t>Graph Features; ROI-based Features</t>
        </is>
      </c>
      <c r="AU232" t="inlineStr">
        <is>
          <t>ICA</t>
        </is>
      </c>
      <c r="AV232" t="inlineStr">
        <is>
          <t>Not reported</t>
        </is>
      </c>
      <c r="AW232" t="inlineStr">
        <is>
          <t>5-fold CV</t>
        </is>
      </c>
      <c r="AX232" t="inlineStr">
        <is>
          <t>5</t>
        </is>
      </c>
      <c r="AY232" t="inlineStr">
        <is>
          <t>Not reported</t>
        </is>
      </c>
      <c r="AZ232" t="inlineStr">
        <is>
          <t>Not reported</t>
        </is>
      </c>
      <c r="BA232" t="inlineStr">
        <is>
          <t>Yes (ADHD-200 multi-site)</t>
        </is>
      </c>
      <c r="BB232" t="inlineStr">
        <is>
          <t>66.8</t>
        </is>
      </c>
      <c r="BC232" t="inlineStr">
        <is>
          <t>Not reported</t>
        </is>
      </c>
      <c r="BD232" t="inlineStr">
        <is>
          <t>Not reported</t>
        </is>
      </c>
      <c r="BE232" t="inlineStr">
        <is>
          <t>Not reported</t>
        </is>
      </c>
      <c r="BF232" t="inlineStr">
        <is>
          <t>Not reported</t>
        </is>
      </c>
      <c r="BG232" t="inlineStr">
        <is>
          <t>Acc=66.8% (Cross-Validation)</t>
        </is>
      </c>
      <c r="BH232" t="inlineStr">
        <is>
          <t>Cross-Validation</t>
        </is>
      </c>
      <c r="BI232" t="inlineStr">
        <is>
          <t>None reported</t>
        </is>
      </c>
      <c r="BJ232" t="inlineStr">
        <is>
          <t>No</t>
        </is>
      </c>
      <c r="BK232" t="inlineStr">
        <is>
          <t>Not reported</t>
        </is>
      </c>
      <c r="BL232" t="inlineStr">
        <is>
          <t>Not reported</t>
        </is>
      </c>
      <c r="BM232" t="inlineStr">
        <is>
          <t>Partial (1 metric only)</t>
        </is>
      </c>
      <c r="BN232" t="inlineStr">
        <is>
          <t>None - Passes all criteria</t>
        </is>
      </c>
      <c r="BO232" t="inlineStr">
        <is>
          <t>N/A</t>
        </is>
      </c>
      <c r="BP232" t="inlineStr">
        <is>
          <t>None</t>
        </is>
      </c>
    </row>
    <row r="233">
      <c r="A233" s="25" t="inlineStr">
        <is>
          <t>The Use of Generative Adversarial Network and Graph Convolution Network for Neuroimaging-Based Diagnostic Classification</t>
        </is>
      </c>
      <c r="B233" s="25" t="n">
        <v>2024</v>
      </c>
      <c r="C233" s="25" t="inlineStr">
        <is>
          <t>No</t>
        </is>
      </c>
      <c r="D233" s="25" t="inlineStr">
        <is>
          <t>No</t>
        </is>
      </c>
      <c r="E233" s="25" t="inlineStr">
        <is>
          <t>10.3390/brainsci14050456</t>
        </is>
      </c>
      <c r="F233" s="25" t="inlineStr">
        <is>
          <t>Functional connectivity (FC) obtained from resting-state functional magnetic resonance imaging has been integrated with machine learning algorithms to deliver consistent and reliable brain disease classification outcomes. However, in classical learning procedures, custom-built specialized feature selection techniques are typically used to filter out uninformative features from FC patterns to generalize efficiently on the datasets. The ability of convolutional neural networks (CNN) and other deep learning models to extract informative features from data with grid structure (such as images) has led to the surge in popularity of these techniques. However, the designs of many existing CNN models still fail to exploit the relationships between entities of graph-structure data (such as networks). Therefore, graph convolution network (GCN) has been suggested as a means for uncovering the intricate structure of brain network data, which has the potential to substantially improve classification accuracy. Furthermore, overfitting in classifiers can be largely attributed to the limited number of available training samples. Recently, the generative adversarial network (GAN) has been widely used in the medical field for its generative aspect that can generate synthesis images to cope with the problems of data scarcity and patient privacy. In our previous work, GCN and GAN have been designed to investigate FC patterns to perform diagnosis tasks, and their effectiveness has been tested on the ABIDE-I dataset. In this paper, the models will be further applied to FC data derived from more public datasets (ADHD, ABIDE-II, and ADNI) and our in-house dataset (PTSD) to justify their generalization on all types of data. The results of a number of experiments show the powerful characteristic of GAN to mimic FC data to achieve high performance in disease prediction. When employing GAN for data augmentation, the diagnostic accuracy across ADHD-200, ABIDE-II, and ADNI datasets surpasses that of other machine learning models, including results achieved with BrainNetCNN. Specifically, in ADHD, the accuracy increased from 67.74% to 73.96% with GAN, in ABIDE-II from 70.36% to 77.40%, and in ADNI, reaching 52.84% and 88.56% for multiclass and binary classification, respectively. GCN also obtains decent results, with the best accuracy in ADHD datasets at 71.38% for multinomial and 75% for binary classification, respectively, and the second-best accuracy in the ABIDE-II dataset (72.28% and 75.16%, respectively). Both GAN and GCN achieved the highest accuracy for the PTSD dataset, reaching 97.76%. However, there are still some limitations that can be improved. Both methods have many opportunities for the prediction and diagnosis of diseases. Â© 2024 Elsevier B.V., All rights reserved.</t>
        </is>
      </c>
      <c r="G233" s="25" t="inlineStr">
        <is>
          <t>Unimodal</t>
        </is>
      </c>
      <c r="H233" s="25" t="inlineStr">
        <is>
          <t>fMRI</t>
        </is>
      </c>
      <c r="I233" s="25" t="inlineStr">
        <is>
          <t>Neuroimaging</t>
        </is>
      </c>
      <c r="J233" s="25" t="inlineStr">
        <is>
          <t>Deep Learning: Generative Adversarial Network (GAN)</t>
        </is>
      </c>
      <c r="K233" s="25" t="inlineStr">
        <is>
          <t>Other / Unspecified</t>
        </is>
      </c>
      <c r="L233" s="25" t="n">
        <v>929</v>
      </c>
      <c r="M233" s="25" t="inlineStr">
        <is>
          <t>ADHD-200</t>
        </is>
      </c>
      <c r="N233" s="25" t="inlineStr">
        <is>
          <t>573 healthy controls, 220 ADHD-C, and 136 ADHD-I</t>
        </is>
      </c>
      <c r="O233" s="25" t="inlineStr">
        <is>
          <t>Verified. The study used 929 subjects from the ADHD-200 pool</t>
        </is>
      </c>
      <c r="P233" s="25" t="inlineStr">
        <is>
          <t>Fold Cross-Validation</t>
        </is>
      </c>
      <c r="Q233" s="25" t="inlineStr">
        <is>
          <t>5-fold cross-validation</t>
        </is>
      </c>
      <c r="R233" s="25" t="inlineStr">
        <is>
          <t>Graph Convolutional Networks (GCN) can suffer from "over-smoothing" if the number of layers is increased too much, which makes it harder to identify discriminant features</t>
        </is>
      </c>
      <c r="S233" s="29" t="n">
        <v>0.7396</v>
      </c>
      <c r="T233" s="29" t="inlineStr">
        <is>
          <t>This work shows that using Generative Adversarial Networks (GAN) to generate synthetic training data can effectively combat the small sample sizes and class imbalances common in psychiatric neuroimaging</t>
        </is>
      </c>
      <c r="U233" s="54" t="inlineStr">
        <is>
          <t>INCLUDE</t>
        </is>
      </c>
      <c r="V233" s="25" t="inlineStr">
        <is>
          <t>Factor 3 (Performance): The model achieves ~74-75% accuracy on the ADHD-200 dataset, which is considered a strong result for this specific, high-noise public dataset, significantly outperforming the example threshold of 0.64 AUC. Factor 4 (Data Balance): The study explicitly utilizes GANs to address the problem of data scarcity and class imbalance, demonstrating a methodological solution to Factor 4.</t>
        </is>
      </c>
      <c r="W233" s="25" t="inlineStr">
        <is>
          <t>High Quality: Meets Wit the Selection Criteria</t>
        </is>
      </c>
      <c r="X233" s="25" t="inlineStr">
        <is>
          <t>INCLUDE</t>
        </is>
      </c>
      <c r="Y233" s="25" t="n"/>
      <c r="Z233" s="25" t="inlineStr">
        <is>
          <t>Auburn University, Alabama, USA</t>
        </is>
      </c>
      <c r="AA233" s="25" t="n"/>
      <c r="AB233" s="25" t="inlineStr">
        <is>
          <t>Detailed</t>
        </is>
      </c>
      <c r="AC233" s="25" t="inlineStr">
        <is>
          <t>No Leakage</t>
        </is>
      </c>
      <c r="AD233" t="inlineStr">
        <is>
          <t>Huynh, N; Yan, D; Ma, YE; Wu, SB; Long, C; Sami, MT; Almudaifer, A; Jiang, Z; Chen, HQ; Dretsch, MN; Denney, TS; Deshpande, R; Deshpande, G</t>
        </is>
      </c>
      <c r="AE233" t="inlineStr">
        <is>
          <t>Not reported</t>
        </is>
      </c>
      <c r="AF233" t="inlineStr">
        <is>
          <t>Gold OA (MDPI Brain Sciences)</t>
        </is>
      </c>
      <c r="AG233" t="inlineStr">
        <is>
          <t>Not reported</t>
        </is>
      </c>
      <c r="AH233" t="inlineStr">
        <is>
          <t>Clinical</t>
        </is>
      </c>
      <c r="AI233" t="inlineStr">
        <is>
          <t>See population details</t>
        </is>
      </c>
      <c r="AJ233" t="inlineStr">
        <is>
          <t>See population details</t>
        </is>
      </c>
      <c r="AK233" t="inlineStr">
        <is>
          <t>Not reported</t>
        </is>
      </c>
      <c r="AL233" t="inlineStr">
        <is>
          <t>Not reported</t>
        </is>
      </c>
      <c r="AM233" t="inlineStr">
        <is>
          <t>Not reported</t>
        </is>
      </c>
      <c r="AN233" t="inlineStr">
        <is>
          <t>Combined; Inattentive</t>
        </is>
      </c>
      <c r="AO233" t="inlineStr">
        <is>
          <t>Not reported</t>
        </is>
      </c>
      <c r="AP233" t="inlineStr">
        <is>
          <t>Not reported</t>
        </is>
      </c>
      <c r="AQ233" t="inlineStr">
        <is>
          <t>Public Dataset</t>
        </is>
      </c>
      <c r="AR233" t="inlineStr">
        <is>
          <t>ADHD-200 (Public Dataset)</t>
        </is>
      </c>
      <c r="AS233" t="inlineStr">
        <is>
          <t>Deep Learning: Generative Adversarial Network (GAN)</t>
        </is>
      </c>
      <c r="AT233" t="inlineStr">
        <is>
          <t>Functional Connectivity Matrix; Graph Features</t>
        </is>
      </c>
      <c r="AU233" t="inlineStr">
        <is>
          <t>ICA; Feature Selection</t>
        </is>
      </c>
      <c r="AV233" t="inlineStr">
        <is>
          <t>Not reported</t>
        </is>
      </c>
      <c r="AW233" t="inlineStr">
        <is>
          <t>5-fold CV</t>
        </is>
      </c>
      <c r="AX233" t="inlineStr">
        <is>
          <t>5</t>
        </is>
      </c>
      <c r="AY233" t="inlineStr">
        <is>
          <t>Not reported</t>
        </is>
      </c>
      <c r="AZ233" t="inlineStr">
        <is>
          <t>Not reported</t>
        </is>
      </c>
      <c r="BA233" t="inlineStr">
        <is>
          <t>Yes (ADHD-200 multi-site)</t>
        </is>
      </c>
      <c r="BB233" t="inlineStr">
        <is>
          <t>67.74</t>
        </is>
      </c>
      <c r="BC233" t="inlineStr">
        <is>
          <t>Not reported</t>
        </is>
      </c>
      <c r="BD233" t="inlineStr">
        <is>
          <t>Not reported</t>
        </is>
      </c>
      <c r="BE233" t="inlineStr">
        <is>
          <t>Not reported</t>
        </is>
      </c>
      <c r="BF233" t="inlineStr">
        <is>
          <t>Not reported</t>
        </is>
      </c>
      <c r="BG233" t="inlineStr">
        <is>
          <t>Acc=67.74% (Cross-Validation)</t>
        </is>
      </c>
      <c r="BH233" t="inlineStr">
        <is>
          <t>Cross-Validation</t>
        </is>
      </c>
      <c r="BI233" t="inlineStr">
        <is>
          <t>None reported</t>
        </is>
      </c>
      <c r="BJ233" t="inlineStr">
        <is>
          <t>No</t>
        </is>
      </c>
      <c r="BK233" t="inlineStr">
        <is>
          <t>Not reported</t>
        </is>
      </c>
      <c r="BL233" t="inlineStr">
        <is>
          <t>Data Augmentation</t>
        </is>
      </c>
      <c r="BM233" t="inlineStr">
        <is>
          <t>Partial (1 metric only)</t>
        </is>
      </c>
      <c r="BN233" t="inlineStr">
        <is>
          <t>None - Passes all criteria</t>
        </is>
      </c>
      <c r="BO233" t="inlineStr">
        <is>
          <t>N/A</t>
        </is>
      </c>
      <c r="BP233" t="inlineStr">
        <is>
          <t>None</t>
        </is>
      </c>
    </row>
    <row r="234">
      <c r="A234" s="23" t="inlineStr">
        <is>
          <t>Using Machine Learning to Derive Neurobiological Subtypes of General Psychopathology in Late Childhood</t>
        </is>
      </c>
      <c r="B234" s="23" t="n">
        <v>2024</v>
      </c>
      <c r="C234" s="23" t="inlineStr">
        <is>
          <t>No</t>
        </is>
      </c>
      <c r="D234" s="23" t="inlineStr">
        <is>
          <t>No</t>
        </is>
      </c>
      <c r="E234" s="23" t="inlineStr">
        <is>
          <t>10.1037/abn0000898</t>
        </is>
      </c>
      <c r="F234" s="23" t="inlineStr">
        <is>
          <t>Traditional mental health diagnoses rely on symptom-based classifications. Yet this approach can oversimplify clinical presentations as diagnoses often do not adequately map onto neurobiological features. Alternatively, our study used structural imaging data and a semisupervised machine learning technique, heterogeneity through discriminative analysis, to identify neurobiological subtypes in 9- to 10-year-olds with high psychopathology endorsements (n =9,027). Our model revealed two stable neurobiological subtypes (adjusted Rand index =0.38). Subtype 1 showed smaller structural properties, elevated conduct problems and attention-deficit/hyperactivity disorder symptoms, and impaired cognitive performance compared to Subtype 2 and typically developing youth. Subtype 2 had larger structural properties, cognitive abilities comparable to typically developing youth, and elevated internalizing symptoms relative to Subtype 1 and typically developing youth. These subtypes remained stable in their neurobiological characteristics, cognitive ability, and associated psychopathology traits over time. Taken together, our data-driven approach uncovered evidence of neural heterogeneity as demonstrated by structural patterns that map onto divergent profiles of psychopathology symptoms and cognitive performance in youth. Â© 2024 Elsevier B.V., All rights reserved.</t>
        </is>
      </c>
      <c r="G234" s="23" t="inlineStr">
        <is>
          <t>Multimodal</t>
        </is>
      </c>
      <c r="H234" s="23" t="inlineStr">
        <is>
          <t>MRI (Structural) + Clinical (CBCL)</t>
        </is>
      </c>
      <c r="I234" s="23" t="inlineStr">
        <is>
          <t>Neuroimaging</t>
        </is>
      </c>
      <c r="J234" s="23" t="inlineStr">
        <is>
          <t>HYDRA (Semi-supervised ML clustering)</t>
        </is>
      </c>
      <c r="K234" s="23" t="inlineStr">
        <is>
          <t>Unsupervised / Clustering</t>
        </is>
      </c>
      <c r="L234" s="23" t="n"/>
      <c r="M234" s="23" t="n"/>
      <c r="N234" s="23" t="n"/>
      <c r="O234" s="23" t="n"/>
      <c r="P234" s="23" t="n"/>
      <c r="Q234" s="23" t="n"/>
      <c r="R234" s="23" t="n"/>
      <c r="S234" s="23" t="inlineStr">
        <is>
          <t>Identified 2 Neurobiological Subtypes (ARI = 0.38)</t>
        </is>
      </c>
      <c r="T234" s="23" t="n"/>
      <c r="U234" s="55" t="inlineStr">
        <is>
          <t>EXCLUDE</t>
        </is>
      </c>
      <c r="V234" s="23" t="inlineStr">
        <is>
          <t>Design/Outcome: While the sample size is excellent (N=9,027) 3, the study goal is Subtyping (clustering) General Psychopathology, not binary Diagnosis (ADHD vs. Control)4. It lacks specific diagnostic metrics (Sensitivity/Specificity) for ADHD.</t>
        </is>
      </c>
      <c r="W234" s="23" t="inlineStr">
        <is>
          <t>Unsupervised Learning</t>
        </is>
      </c>
      <c r="X234" s="23" t="n"/>
      <c r="Y234" s="23" t="n"/>
      <c r="Z234" s="23" t="n"/>
      <c r="AA234" s="23" t="n"/>
      <c r="AB234" s="23" t="n"/>
      <c r="AC234" s="23" t="n"/>
    </row>
    <row r="235">
      <c r="A235" s="25" t="inlineStr">
        <is>
          <t>Using machine learning to determine a functional classifier of reward responsiveness and its association with adolescent psychiatric symptomatology</t>
        </is>
      </c>
      <c r="B235" s="25" t="n">
        <v>2024</v>
      </c>
      <c r="C235" s="25" t="inlineStr">
        <is>
          <t>No</t>
        </is>
      </c>
      <c r="D235" s="25" t="inlineStr">
        <is>
          <t>No</t>
        </is>
      </c>
      <c r="E235" s="25" t="inlineStr">
        <is>
          <t>10.1017/S003329172400240X</t>
        </is>
      </c>
      <c r="F235" s="25" t="inlineStr">
        <is>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Â±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Â© 2025 Elsevier B.V., All rights reserved.</t>
        </is>
      </c>
      <c r="G235" s="25" t="inlineStr">
        <is>
          <t>Unimodal</t>
        </is>
      </c>
      <c r="H235" s="25" t="inlineStr">
        <is>
          <t>fMRI</t>
        </is>
      </c>
      <c r="I235" s="25" t="inlineStr">
        <is>
          <t>Neuroimaging</t>
        </is>
      </c>
      <c r="J235" s="25" t="inlineStr">
        <is>
          <t>Machine Learning: Support Vector Machine (SVM) to define a "hyperplane" distinguishing reward vs. punishment responses.</t>
        </is>
      </c>
      <c r="K235" s="25" t="inlineStr">
        <is>
          <t>Traditional Machine Learning</t>
        </is>
      </c>
      <c r="L235" s="25" t="n"/>
      <c r="M235" s="25" t="n"/>
      <c r="N235" s="25" t="n"/>
      <c r="O235" s="25" t="n"/>
      <c r="P235" s="25" t="n"/>
      <c r="Q235" s="25" t="n"/>
      <c r="R235" s="25" t="n"/>
      <c r="S235" s="29" t="n">
        <v>0.8077</v>
      </c>
      <c r="T235" s="29" t="n"/>
      <c r="U235" s="55" t="inlineStr">
        <is>
          <t>EXCLUDE</t>
        </is>
      </c>
      <c r="V235" s="25" t="inlineStr">
        <is>
          <t>Methodological Mismatch: This is a transdiagnostic mechanism study, not a diagnostic classification study. It does not train a model to classify "ADHD vs. Control"; rather, it trains a model to classify "Reward vs. Punishment" and then checks if ADHD patients show deficits in that mechanism. Scope: It mixes multiple disorders (Conduct Disorder, Depression, Anxiety, ADHD) without focusing exclusively on ADHD diagnosis.</t>
        </is>
      </c>
      <c r="W235" s="25" t="inlineStr">
        <is>
          <t>Biased Approach/Methodology</t>
        </is>
      </c>
      <c r="X235" s="25" t="n"/>
      <c r="Y235" s="25" t="n"/>
      <c r="Z235" s="25" t="n"/>
      <c r="AA235" s="25" t="n"/>
      <c r="AB235" s="25" t="n"/>
      <c r="AC235" s="25" t="n"/>
    </row>
    <row r="236">
      <c r="A236" s="23" t="inlineStr">
        <is>
          <t>Utility of medical record diagnostic codes to ascertain attention-deficit/hyperactivity disorder and learning disabilities in populations of children</t>
        </is>
      </c>
      <c r="B236" s="23" t="n">
        <v>2020</v>
      </c>
      <c r="C236" s="23" t="inlineStr">
        <is>
          <t>No</t>
        </is>
      </c>
      <c r="D236" s="23" t="inlineStr">
        <is>
          <t>No</t>
        </is>
      </c>
      <c r="E236" s="23" t="inlineStr">
        <is>
          <t>10.1186/s12887-020-02411-3</t>
        </is>
      </c>
      <c r="F236" s="23"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is>
      </c>
      <c r="G236" s="23" t="inlineStr">
        <is>
          <t>Unimodal</t>
        </is>
      </c>
      <c r="H236" s="23" t="inlineStr">
        <is>
          <t>ICD-9 Diagnostic Codes</t>
        </is>
      </c>
      <c r="I236" s="23" t="inlineStr">
        <is>
          <t>Other</t>
        </is>
      </c>
      <c r="J236" s="23" t="inlineStr">
        <is>
          <t>Elastic Net, CART, Gradient Boosting</t>
        </is>
      </c>
      <c r="K236" s="23" t="inlineStr">
        <is>
          <t>Ensemble Learning</t>
        </is>
      </c>
      <c r="L236" s="23" t="n"/>
      <c r="M236" s="23" t="n"/>
      <c r="N236" s="23" t="n"/>
      <c r="O236" s="23" t="n"/>
      <c r="P236" s="23" t="n"/>
      <c r="Q236" s="23" t="n"/>
      <c r="R236" s="23" t="n"/>
      <c r="S236" s="24" t="n">
        <v>0.76</v>
      </c>
      <c r="T236" s="24" t="n"/>
      <c r="U236" s="55" t="inlineStr">
        <is>
          <t>EXCLUDE</t>
        </is>
      </c>
      <c r="V236" s="23" t="inlineStr">
        <is>
          <t>Target Mismatch. This study validates billing codes against clinical notes. It does not diagnose patients using biomarkers/behavior; it checks if administrative data is accurate. Fails Criteria #1.</t>
        </is>
      </c>
      <c r="W236" s="23" t="inlineStr">
        <is>
          <t>Different Task from Diagnosis</t>
        </is>
      </c>
      <c r="X236" s="23" t="n"/>
      <c r="Y236" s="23" t="n"/>
      <c r="Z236" s="23" t="n"/>
      <c r="AA236" s="23" t="n"/>
      <c r="AB236" s="23" t="n"/>
      <c r="AC236" s="23" t="n"/>
    </row>
    <row r="237">
      <c r="A237" s="25" t="inlineStr">
        <is>
          <t>Utility of medical record diagnostic codes to ascertain attention-deficit/hyperactivity disorder and learning disabilities in populations of children</t>
        </is>
      </c>
      <c r="B237" s="25" t="n">
        <v>2020</v>
      </c>
      <c r="C237" s="25" t="inlineStr">
        <is>
          <t>No</t>
        </is>
      </c>
      <c r="D237" s="25" t="inlineStr">
        <is>
          <t>No</t>
        </is>
      </c>
      <c r="E237" s="25" t="inlineStr">
        <is>
          <t>10.1186/s12887-020-02411-3</t>
        </is>
      </c>
      <c r="F237" s="25" t="inlineStr">
        <is>
          <t>Background: To develop and evaluate machine learning algorithms to ascertain attention-deficit/hyperactivity (ADHD) and learning disability (LD) using diagnostic codes in the medical record. Method: Diagnoses of ADHD and LD were confirmed in cohorts of children in Olmsted County of Minnesota based on validated research criteria. Models to predict ADHD and LD were developed using ICD-9 codes in a derivation cohort of 1057 children before evaluated in a validation cohort of 536 children. Results: The ENET-MIN model using selected ICD-9 codes at prior probability of 0.25 has a sensitivity of 0.76, PPV of 0.85, specificity of 0.98, and NPV of 0.97 in the validation cohort. However, it does not offer significant advantage over a model using a single ICD-9 code of 314.X, which shows sensitivity of 0.81, PPV of 0.83, specificity of 0.98, and NPV of 0.97. None of the models developed for LD performed well in the validation cohort. Conclusions: It is feasible to utilize diagnostic codes to ascertain cases of ADHD in a population of children. Machine learning approaches do not have advantage compared with simply using a single family of diagnostic codes for ADHD. The use of medical record diagnostic codes is not feasible to ascertain LD. Â© 2021 Elsevier B.V., All rights reserved.</t>
        </is>
      </c>
      <c r="G237" s="25" t="inlineStr">
        <is>
          <t>Unimodal</t>
        </is>
      </c>
      <c r="H237" s="25" t="inlineStr">
        <is>
          <t>Electronic Health Records (ICD-9 Codes)</t>
        </is>
      </c>
      <c r="I237" s="25" t="inlineStr">
        <is>
          <t>Other</t>
        </is>
      </c>
      <c r="J237" s="25" t="inlineStr">
        <is>
          <t>Elastic Net, GBM, CART</t>
        </is>
      </c>
      <c r="K237" s="25" t="inlineStr">
        <is>
          <t>Other / Unspecified</t>
        </is>
      </c>
      <c r="L237" s="25" t="n"/>
      <c r="M237" s="25" t="n"/>
      <c r="N237" s="25" t="n"/>
      <c r="O237" s="25" t="n"/>
      <c r="P237" s="25" t="n"/>
      <c r="Q237" s="25" t="n"/>
      <c r="R237" s="25" t="n"/>
      <c r="S237" s="27" t="n">
        <v>0.76</v>
      </c>
      <c r="T237" s="27" t="n"/>
      <c r="U237" s="55" t="inlineStr">
        <is>
          <t>EXCLUDE</t>
        </is>
      </c>
      <c r="V237" s="25" t="inlineStr">
        <is>
          <t>Wrong Focus: This is an informatics study evaluating the utility of billing codes. It concludes that ML offers "no significant advantage" over using a single ICD code. It lacks the biological/behavioral marker focus of your review.</t>
        </is>
      </c>
      <c r="W237" s="25" t="inlineStr">
        <is>
          <t>Different Task from Diagnosis</t>
        </is>
      </c>
      <c r="X237" s="25" t="n"/>
      <c r="Y237" s="25" t="n"/>
      <c r="Z237" s="25" t="n"/>
      <c r="AA237" s="25" t="n"/>
      <c r="AB237" s="25" t="n"/>
      <c r="AC237" s="25" t="n"/>
    </row>
    <row r="238">
      <c r="A238" s="23" t="inlineStr">
        <is>
          <t>Utilizing artificial intelligence-based eye tracking technology for screening ADHD symptoms in children</t>
        </is>
      </c>
      <c r="B238" s="23" t="n">
        <v>2023</v>
      </c>
      <c r="C238" s="23" t="inlineStr">
        <is>
          <t>No</t>
        </is>
      </c>
      <c r="D238" s="23" t="inlineStr">
        <is>
          <t>No</t>
        </is>
      </c>
      <c r="E238" s="23" t="inlineStr">
        <is>
          <t>10.3389/fpsyt.2023.1260031</t>
        </is>
      </c>
      <c r="F238" s="23" t="inlineStr">
        <is>
          <t>Objective: To explore the potential of using artificial intelligence (AI)-based eye tracking technology on a tablet for screening Attention-deficit/hyperactivity disorder (ADHD) symptoms in children. Methods: We recruited 112 children diagnosed with ADHD (ADHD group; mean age: 9.40 Â± 1.70 years old) and 325 typically developing children (TD group; mean age: 9.45 Â± 1.59 years old). We designed a data-driven end-to-end convolutional neural network appearance-based model to predict eye gaze to permit eye-tracking under low resolution and sampling rates. The participants then completed the eye tracking task on a tablet, which consisted of a simple fixation task as well as 14 prosaccade (looking toward target) and 14 antisaccade (looking away from target) trials, measuring attention and inhibition, respectively. Results: Two-way MANOVA analyses demonstrated that diagnosis and age had significant effects on performance on the fixation task [diagnosis: F&lt;inf&gt;(2, 432)&lt;/inf&gt; = 8.231, ***p &lt; 0.001; Wilksâ€™ Î› = 0.963; age: F&lt;inf&gt;(2, 432)&lt;/inf&gt; = 3.999, *p &lt; 0.019; Wilksâ€™ Î› = 0.982], prosaccade task [age: F&lt;inf&gt;(16, 418)&lt;/inf&gt; = 3.847, ***p &lt; 0.001; Wilksâ€™ Î› = 0.872], and antisaccade task [diagnosis: F&lt;inf&gt;(16, 418)&lt;/inf&gt; = 1.738, *p = 0.038; Wilksâ€™ Î› = 0.938; age: F&lt;inf&gt;(16, 418)&lt;/inf&gt; = 4.508, ***p &lt; 0.001; Wilksâ€™ Î› = 0.853]. Correlational analyses revealed that participants with higher SNAP-IV score were more likely to have shorter fixation duration and more fixation intervals (r = âˆ’0.160, 95% CI [0.250, 0.067], ***p &lt; 0.001), poorer scores on adjusted prosaccade accuracy, and poorer scores on antisaccade accuracy (Accuracy: r = âˆ’0.105, 95% CI [âˆ’0.197, âˆ’0.011], *p = 0.029; Adjusted accuracy: r = âˆ’0.108, 95% CI [âˆ’0.200, âˆ’0.015], *p = 0.024). Conclusion: Our AI-based eye tracking technology implemented on a tablet could reliably discriminate eye movements of the TD group and the ADHD group, providing a potential solution for ADHD screening outside of clinical settings. Â© 2023 Elsevier B.V., All rights reserved.</t>
        </is>
      </c>
      <c r="G238" s="23" t="inlineStr">
        <is>
          <t>Unimodal</t>
        </is>
      </c>
      <c r="H238" s="23" t="inlineStr">
        <is>
          <t>Eye-Tracking (Gaze/Saccades) via Video</t>
        </is>
      </c>
      <c r="I238" s="23" t="inlineStr">
        <is>
          <t>Behavioral &amp; Motor</t>
        </is>
      </c>
      <c r="J238" s="23" t="inlineStr">
        <is>
          <t>AI for Feature Extraction (CNN), Statistics for Analysis (MANOVA)</t>
        </is>
      </c>
      <c r="K238" s="23" t="inlineStr">
        <is>
          <t>Deep Learning (CNNs)</t>
        </is>
      </c>
      <c r="L238" s="23" t="n"/>
      <c r="M238" s="23" t="n"/>
      <c r="N238" s="23" t="n"/>
      <c r="O238" s="23" t="n"/>
      <c r="P238" s="23" t="n"/>
      <c r="Q238" s="23" t="n"/>
      <c r="R238" s="23" t="n"/>
      <c r="S238" s="23" t="inlineStr">
        <is>
          <t>Significant p-values (e.g., p&lt;0.001$)</t>
        </is>
      </c>
      <c r="T238" s="23" t="n"/>
      <c r="U238" s="55" t="inlineStr">
        <is>
          <t>EXCLUDE</t>
        </is>
      </c>
      <c r="V238" s="23" t="inlineStr">
        <is>
          <t>No Diagnostic Classifier. AI (CNN) was used only to track the eye. The actual group comparison was statistical (MANOVA/Correlation), not a predictive ML/DL diagnosis model. (Violates Criterion 5).</t>
        </is>
      </c>
      <c r="W238" s="23" t="inlineStr">
        <is>
          <t>Different Task from Diagnosis</t>
        </is>
      </c>
      <c r="X238" s="23" t="n"/>
      <c r="Y238" s="23" t="n"/>
      <c r="Z238" s="23" t="n"/>
      <c r="AA238" s="23" t="n"/>
      <c r="AB238" s="23" t="n"/>
      <c r="AC238" s="23" t="n"/>
    </row>
    <row r="239">
      <c r="A239" s="25" t="inlineStr">
        <is>
          <t>Validation of plasma protein glycation and oxidation biomarkers for the diagnosis of autism</t>
        </is>
      </c>
      <c r="B239" s="25" t="n">
        <v>2024</v>
      </c>
      <c r="C239" s="25" t="inlineStr">
        <is>
          <t>No</t>
        </is>
      </c>
      <c r="D239" s="25" t="inlineStr">
        <is>
          <t>No</t>
        </is>
      </c>
      <c r="E239" s="25" t="inlineStr">
        <is>
          <t>10.1038/s41380-023-02357-9</t>
        </is>
      </c>
      <c r="F239" s="25" t="inlineStr">
        <is>
          <t>Autism Spectrum Disorder (ASD) is a common neurodevelopmental disorder in children. It is currently diagnosed by behaviour-based assessments made by observation and interview. In 2018 we reported a discovery study of a blood biomarker diagnostic test for ASD based on a combination of four plasma protein glycation and oxidation adducts. The test had 88% accuracy in children 5â€“12 years old. Herein, we present an international multicenter clinical validation study (N = 478) with application of similar biomarkers to a wider age range of 1.5â€“12 years old children. Three hundred and eleven children with ASD (247 male, 64 female; age 5.2 Â± 3.0 years) and 167 children with typical development (94 male, 73 female; 4.9 Â± 2.4 years) were recruited for this study at Sidra Medicine and Hamad Medical Corporation hospitals, Qatar, and Hospital Regional Universitario de MÃ¡laga, Spain. For subjects 5â€“12 years old, the diagnostic algorithm with features, advanced glycation endproducts (AGEs)â€”NÎµ-carboxymethyl-lysine (CML), NÏ‰-carboxymethylarginine (CMA) and 3-deoxyglucosone-derived hydroimidazolone (3DG-H), and oxidative damage marker, o,oâ€™-dityrosine (DT), age and gender had accuracy 83% (CI 79 â€“ 89%), sensitivity 94% (CI 90â€“98%), specificity 67% (CI 57â€“76%) and area-under-the-curve of receiver operating characteristic plot (AUROC) 0.87 (CI 0.84â€“0.90). Inclusion of additional plasma protein glycation and oxidation adducts increased the specificity to 74%. An algorithm with 12 plasma protein glycation and oxidation adduct features was optimum for children of 1.5â€“12 years old: accuracy 74% (CI 70â€“79%), sensitivity 75% (CI 63â€“87%), specificity 74% (CI 58â€“90%) and AUROC 0.79 (CI 0.74â€“0.84). We conclude that ASD diagnosis may be supported using an algorithm with features of plasma protein CML, CMA, 3DG-H and DT in 5â€“12 years-old children, and an algorithm with additional features applicable for ASD screening in younger children. ASD severity, as assessed by ADOS-2 score, correlated positively with plasma protein glycation adducts derived from methylglyoxal, hydroimidazolone MG-H1 and NÎµ(1-carboxyethyl)lysine (CEL). The successful validation herein may indicate that the algorithm modifiable features are mechanistic risk markers linking ASD to increased lipid peroxidation, neuronal plasticity and proteotoxic stress. Â© 2024 Elsevier B.V., All rights reserved.</t>
        </is>
      </c>
      <c r="G239" s="25" t="inlineStr">
        <is>
          <t>Unimodal</t>
        </is>
      </c>
      <c r="H239" s="25" t="inlineStr">
        <is>
          <t>Blood biomarkers</t>
        </is>
      </c>
      <c r="I239" s="25" t="inlineStr">
        <is>
          <t>Other</t>
        </is>
      </c>
      <c r="J239" s="25" t="inlineStr">
        <is>
          <t>Machine Learning: Ensemble classifiers, Support Vector Machines (SVM), and XGBoost.</t>
        </is>
      </c>
      <c r="K239" s="25" t="inlineStr">
        <is>
          <t>Ensemble Learning</t>
        </is>
      </c>
      <c r="L239" s="25" t="n"/>
      <c r="M239" s="25" t="n"/>
      <c r="N239" s="25" t="n"/>
      <c r="O239" s="25" t="n"/>
      <c r="P239" s="25" t="n"/>
      <c r="Q239" s="25" t="n"/>
      <c r="R239" s="25" t="n"/>
      <c r="S239" s="27" t="n">
        <v>0.83</v>
      </c>
      <c r="T239" s="27" t="n"/>
      <c r="U239" s="55" t="inlineStr">
        <is>
          <t>EXCLUDE</t>
        </is>
      </c>
      <c r="V239" s="25" t="inlineStr">
        <is>
          <t>The study utilizes blood/plasma biomarkers, which does not fit the requirement for "Neuroimaging/Bio-signal Based" (defined as EEG, fMRI, MRI, etc.). It focuses on ASD</t>
        </is>
      </c>
      <c r="W239" s="25" t="inlineStr">
        <is>
          <t>Different Task from Diagnosis</t>
        </is>
      </c>
      <c r="X239" s="25" t="n"/>
      <c r="Y239" s="25" t="n"/>
      <c r="Z239" s="25" t="n"/>
      <c r="AA239" s="25" t="n"/>
      <c r="AB239" s="25" t="n"/>
      <c r="AC239" s="25" t="n"/>
    </row>
    <row r="240">
      <c r="A240" s="23" t="inlineStr">
        <is>
          <t>Use of Machine Learning Models to Differentiate Neurodevelopment Conditions Through Digitally Collected Data: Cross-Sectional Questionnaire Study</t>
        </is>
      </c>
      <c r="B240" s="23" t="n">
        <v>2024</v>
      </c>
      <c r="C240" s="23" t="inlineStr">
        <is>
          <t>No</t>
        </is>
      </c>
      <c r="D240" s="23" t="inlineStr">
        <is>
          <t>No</t>
        </is>
      </c>
      <c r="E240" s="23" t="inlineStr">
        <is>
          <t>10.2196/54577</t>
        </is>
      </c>
      <c r="F240" s="23" t="inlineStr">
        <is>
          <t>Background: Diagnosis of child and adolescent psychopathologies involves a multifaceted approach, integrating clinical observations, behavioral assessments, medical history, cognitive testing, and familial context information. Digital technologies, especially internet-based platforms for administering caregiver-rated questionnaires, are increasingly used in this field, particularly during the screening phase. The ascent of digital platforms for data collection has propelled advanced psychopathology classification methods such as supervised machine learning (ML) into the forefront of both research and clinical environments. This shift, recently called psycho-informatics, has been facilitated by gradually incorporating computational devices into clinical workflows. However, an actual integration between telemedicine and the ML approach has yet to be fulfilled. Objective: Under these premises, exploring the potential of ML applications for analyzing digitally collected data may have significant implications for supporting the clinical practice of diagnosing early psychopathology. The purpose of this study was, therefore, to exploit ML models for the classification of attention-deficit/hyperactivity disorder (ADHD) and autism spectrum disorder (ASD) using internet-based parent-reported socio-anamnestic data, aiming at obtaining accurate predictive models for new help-seeking families. Methods: In this retrospective, single-center observational study, socio-anamnestic data were collected from 1688 children and adolescents referred for suspected neurodevelopmental conditions. The data included sociodemographic, clinical, environmental, and developmental factors, collected remotely through the first Italian internet-based screening tool for neurodevelopmental disorders, the Medea Information and Clinical Assessment On-Line (MedicalBIT). Random forest (RF), decision tree, and logistic regression models were developed and evaluated using classification accuracy, sensitivity, specificity, and importance of independent variables. Results: The RF model demonstrated robust accuracy, achieving 84% (95% CI 82-85; P&lt;.001) for ADHD and 86% (95% CI 84-87; P&lt;.001) for ASD classifications. Sensitivities were also high, with 93% for ADHD and 95% for ASD. In contrast, the DT and LR models exhibited lower accuracy (DT 74%, 95% CI 71-77; P&lt;.001 for ADHD; DT 79%, 95% CI 77-82; P&lt;.001 for ASD; LR 61%, 95% CI 57-64; P&lt;.001 for ADHD; LR 63%, 95% CI 60-67; P&lt;.001 for ASD) and sensitivities (DT: 82% for ADHD and 88% for ASD; LR: 62% for ADHD and 68% for ASD). The independent variables considered for classification differed in importance between the 2 models, reflecting the distinct characteristics of the 3 ML approaches. Conclusions: This study highlights the potential of ML models, particularly RF, in enhancing the diagnostic process of child and adolescent psychopathology. Altogether, the current findings underscore the significance of leveraging digital platforms and Â© 2024 Elsevier B.V., All rights reserved.</t>
        </is>
      </c>
      <c r="G240" s="23" t="inlineStr">
        <is>
          <t>Unimodal</t>
        </is>
      </c>
      <c r="H240" s="23" t="inlineStr">
        <is>
          <t>Clinical/Socio-anamnestic (Questionnaires)</t>
        </is>
      </c>
      <c r="I240" s="23" t="inlineStr">
        <is>
          <t>Clinical &amp; Demographics</t>
        </is>
      </c>
      <c r="J240" s="23" t="inlineStr">
        <is>
          <t>Random Forest, Decision Tree, Logistic Regression</t>
        </is>
      </c>
      <c r="K240" s="23" t="inlineStr">
        <is>
          <t>Traditional Machine Learning</t>
        </is>
      </c>
      <c r="L240" s="30" t="n">
        <v>1688</v>
      </c>
      <c r="M240" s="23" t="inlineStr">
        <is>
          <t>MedicalBIT (Italian internet-based screening tool)</t>
        </is>
      </c>
      <c r="N240" s="23" t="inlineStr">
        <is>
          <t>Help-seeking population; 16% (n=270) diagnosed with ADHD and 16% (n=270) with ASD</t>
        </is>
      </c>
      <c r="O240" s="23" t="inlineStr">
        <is>
          <t>Verified. The study used a retrospective cohort of 1,688 individuals</t>
        </is>
      </c>
      <c r="P240" s="23" t="inlineStr">
        <is>
          <t>Tran/Test Split</t>
        </is>
      </c>
      <c r="Q240" s="23" t="inlineStr">
        <is>
          <t>70/30 training/test split and 5-fold cross-validation</t>
        </is>
      </c>
      <c r="R240" s="23" t="inlineStr">
        <is>
          <t>Exclusively relied on parent-reported data ; geographically restricted sample ; and low occurrence of comorbid ADHD-ASD precluded nuanced models</t>
        </is>
      </c>
      <c r="S240" s="24" t="n">
        <v>0.84</v>
      </c>
      <c r="T240" s="24" t="inlineStr">
        <is>
          <t>The high sensitivity of the RF models (93% for ADHD and 95% for ASD) suggests this approach is particularly effective as a "first glance" digital screening tool in clinical workflows.</t>
        </is>
      </c>
      <c r="U240" s="54" t="inlineStr">
        <is>
          <t>INCLUDE</t>
        </is>
      </c>
      <c r="V240" s="23" t="inlineStr">
        <is>
          <t>High Quality: Large sample size (N=1688) and explicit use of SHAP (Shapley Additive Explanations) for model interpretability make this a strong candidate.</t>
        </is>
      </c>
      <c r="W240" s="23" t="inlineStr">
        <is>
          <t>High Quality: Meets Wit the Selection Criteria</t>
        </is>
      </c>
      <c r="X240" s="23" t="inlineStr">
        <is>
          <t>INCLUDE</t>
        </is>
      </c>
      <c r="Y240" s="23" t="n"/>
      <c r="Z240" s="23" t="inlineStr">
        <is>
          <t>Scientific Institute IRCCS Eugenio Medea, Bosisio Parini, Italy</t>
        </is>
      </c>
      <c r="AA240" s="23" t="n"/>
      <c r="AB240" s="23" t="inlineStr">
        <is>
          <t>Detailed</t>
        </is>
      </c>
      <c r="AC240" s="23" t="inlineStr">
        <is>
          <t>No Leakage</t>
        </is>
      </c>
      <c r="AD240" t="inlineStr">
        <is>
          <t>Grazioli, S; Crippa, A; Buo, N; Ceccarelli, SB; Molteni, M; Nobile, M; Salandi, A; Trabatton, S; Caselli, G; Colombo, P</t>
        </is>
      </c>
      <c r="AE240" t="inlineStr">
        <is>
          <t>Not reported</t>
        </is>
      </c>
      <c r="AF240" t="inlineStr">
        <is>
          <t>Gold OA (JMIR)</t>
        </is>
      </c>
      <c r="AG240" t="inlineStr">
        <is>
          <t>Not reported</t>
        </is>
      </c>
      <c r="AH240" t="inlineStr">
        <is>
          <t>Clinical</t>
        </is>
      </c>
      <c r="AI240" t="inlineStr">
        <is>
          <t>See population details</t>
        </is>
      </c>
      <c r="AJ240" t="inlineStr">
        <is>
          <t>See population details</t>
        </is>
      </c>
      <c r="AK240" t="inlineStr">
        <is>
          <t>Not reported</t>
        </is>
      </c>
      <c r="AL240" t="inlineStr">
        <is>
          <t>Not reported</t>
        </is>
      </c>
      <c r="AM240" t="inlineStr">
        <is>
          <t>Not reported</t>
        </is>
      </c>
      <c r="AN240" t="inlineStr">
        <is>
          <t>All/Not specified</t>
        </is>
      </c>
      <c r="AO240" t="inlineStr">
        <is>
          <t>ASD</t>
        </is>
      </c>
      <c r="AP240" t="inlineStr">
        <is>
          <t>Not reported</t>
        </is>
      </c>
      <c r="AQ240" t="inlineStr">
        <is>
          <t>Clinical Setting</t>
        </is>
      </c>
      <c r="AR240" t="inlineStr">
        <is>
          <t>Clinical Sample</t>
        </is>
      </c>
      <c r="AS240" t="inlineStr">
        <is>
          <t>Random Forest, Decision Tree, Logistic Regression</t>
        </is>
      </c>
      <c r="AT240" t="inlineStr">
        <is>
          <t>Graph Features; Questionnaire/Rating Scale Scores</t>
        </is>
      </c>
      <c r="AU240" t="inlineStr">
        <is>
          <t>ICA</t>
        </is>
      </c>
      <c r="AV240" t="inlineStr">
        <is>
          <t>Not reported</t>
        </is>
      </c>
      <c r="AW240" t="inlineStr">
        <is>
          <t>5-fold CV</t>
        </is>
      </c>
      <c r="AX240" t="inlineStr">
        <is>
          <t>5</t>
        </is>
      </c>
      <c r="AY240" t="inlineStr">
        <is>
          <t>70/30</t>
        </is>
      </c>
      <c r="AZ240" t="inlineStr">
        <is>
          <t>Yes</t>
        </is>
      </c>
      <c r="BA240" t="inlineStr">
        <is>
          <t>Not reported</t>
        </is>
      </c>
      <c r="BB240" t="inlineStr">
        <is>
          <t>84.0</t>
        </is>
      </c>
      <c r="BC240" t="inlineStr">
        <is>
          <t>Not reported</t>
        </is>
      </c>
      <c r="BD240" t="inlineStr">
        <is>
          <t>Not reported</t>
        </is>
      </c>
      <c r="BE240" t="inlineStr">
        <is>
          <t>Not reported</t>
        </is>
      </c>
      <c r="BF240" t="inlineStr">
        <is>
          <t>Not reported</t>
        </is>
      </c>
      <c r="BG240" t="inlineStr">
        <is>
          <t>Acc=84.0% (Cross-Validation)</t>
        </is>
      </c>
      <c r="BH240" t="inlineStr">
        <is>
          <t>Cross-Validation</t>
        </is>
      </c>
      <c r="BI240" t="inlineStr">
        <is>
          <t>None reported</t>
        </is>
      </c>
      <c r="BJ240" t="inlineStr">
        <is>
          <t>No</t>
        </is>
      </c>
      <c r="BK240" t="inlineStr">
        <is>
          <t>Not reported</t>
        </is>
      </c>
      <c r="BL240" t="inlineStr">
        <is>
          <t>Not reported</t>
        </is>
      </c>
      <c r="BM240" t="inlineStr">
        <is>
          <t>Partial (1 metric only)</t>
        </is>
      </c>
      <c r="BN240" t="inlineStr">
        <is>
          <t>None - Passes all criteria</t>
        </is>
      </c>
      <c r="BO240" t="inlineStr">
        <is>
          <t>N/A</t>
        </is>
      </c>
      <c r="BP240" t="inlineStr">
        <is>
          <t>None</t>
        </is>
      </c>
    </row>
    <row r="241">
      <c r="A241" s="25" t="inlineStr">
        <is>
          <t>A Comprehensive Review of Explainable AI in Deep Learning Algorithms for EEG Analysis</t>
        </is>
      </c>
      <c r="B241" s="25" t="n">
        <v>2025</v>
      </c>
      <c r="C241" s="25" t="inlineStr">
        <is>
          <t>No</t>
        </is>
      </c>
      <c r="D241" s="25" t="inlineStr">
        <is>
          <t>No</t>
        </is>
      </c>
      <c r="E241" s="25" t="inlineStr">
        <is>
          <t>10.1145/3785409</t>
        </is>
      </c>
      <c r="F241" s="25" t="inlineStr">
        <is>
          <t>While deep learning techniques are nowadays a powerful field to automatically learn and perform accurate EEG data classification in the clinical context, they still lack wide acceptance within the medical and health research community. This lack of trust is associated with the high complexity deep learning algorithms typically have which contributes to a low level of interpretability of the outcome and predictions. This survey aims to provide a comprehensive discussion of the latest advancements in deep learning models applied to EEG analysis, while also emphasizing research in explainable AI within this domain. It explores commonly used algorithms in EEG analysis, their main application areas, and the insights provided by XAI. Moreover, the survey addresses current limitations, such as the evaluation of XAI methods and the need for clinical validation, as well as ongoing challenges in this field. One critical insight from this review is the relative paucity of clinical evaluations of the rich stock of proposed techniques and methods for AI explainability. By showcasing various applications and breakthroughs in EEG analysis facilitated by XAI, the survey underscores the potential of these technologies to revolutionize neurological diagnosis and treatment, paving the way for wider acceptance and implementation in clinical settings.</t>
        </is>
      </c>
      <c r="G241" s="25" t="inlineStr">
        <is>
          <t>Review</t>
        </is>
      </c>
      <c r="H241" s="25" t="inlineStr">
        <is>
          <t>Review</t>
        </is>
      </c>
      <c r="I241" s="25" t="inlineStr">
        <is>
          <t>Review</t>
        </is>
      </c>
      <c r="J241" s="25" t="inlineStr">
        <is>
          <t>Review</t>
        </is>
      </c>
      <c r="K241" s="25" t="inlineStr">
        <is>
          <t>Review</t>
        </is>
      </c>
      <c r="L241" s="25" t="n"/>
      <c r="M241" s="25" t="n"/>
      <c r="N241" s="25" t="n"/>
      <c r="O241" s="25" t="n"/>
      <c r="P241" s="25" t="n"/>
      <c r="Q241" s="25" t="n"/>
      <c r="R241" s="25" t="n"/>
      <c r="S241" s="25" t="inlineStr">
        <is>
          <t>Review</t>
        </is>
      </c>
      <c r="T241" s="25" t="n"/>
      <c r="U241" s="55" t="inlineStr">
        <is>
          <t>EXCLUDE</t>
        </is>
      </c>
      <c r="V241" s="25" t="inlineStr">
        <is>
          <t>Review</t>
        </is>
      </c>
      <c r="W241" s="25" t="n"/>
      <c r="X241" s="25" t="n"/>
      <c r="Y241" s="25" t="inlineStr">
        <is>
          <t>ACM</t>
        </is>
      </c>
      <c r="Z241" s="25" t="n"/>
      <c r="AA241" s="25" t="n"/>
      <c r="AB241" s="25" t="n"/>
      <c r="AC241" s="25" t="n"/>
    </row>
    <row r="242">
      <c r="A242" s="23" t="inlineStr">
        <is>
          <t>HYPERAKTIV: An Activity Dataset from Patients with Attention-Deficit/Hyperactivity Disorder (ADHD)</t>
        </is>
      </c>
      <c r="B242" s="23" t="n">
        <v>2021</v>
      </c>
      <c r="C242" s="23" t="inlineStr">
        <is>
          <t>No</t>
        </is>
      </c>
      <c r="D242" s="23" t="inlineStr">
        <is>
          <t>No</t>
        </is>
      </c>
      <c r="E242" s="23" t="inlineStr">
        <is>
          <t>10.1145/3458305.3478454</t>
        </is>
      </c>
      <c r="F242" s="23" t="inlineStr">
        <is>
          <t>Machine learning research within healthcare frequently lacks the public data needed to be fully reproducible and comparable. Datasets are often restricted due to privacy concerns and legal requirements that come with patient-related data. Consequentially, many algorithms and models get published on the same topic without a standard benchmark to measure against. Therefore, this paper presents HYPERAKTIV, a public dataset containing health, activity, and heart rate data from patients diagnosed with attention deficit hyperactivity disorder, better known as ADHD. The dataset consists of data collected from 51 patients with ADHD and 52 clinical controls. In addition to the activity and heart rate data, we also include a series of patient attributes such as their age, sex, and information about their mental state, as well as output data from a computerized neuropsychological test. Together with the presented dataset, we also provide baseline experiments using traditional machine learning algorithms to predict ADHD based on the included activity data. We hope that this dataset can be used as a starting point for computer scientists who want to contribute to the field of mental health, and as a common benchmark for future work in ADHD analysis.</t>
        </is>
      </c>
      <c r="G242" s="23" t="inlineStr">
        <is>
          <t>Unimodal</t>
        </is>
      </c>
      <c r="H242" s="23" t="inlineStr">
        <is>
          <t>EEG (Time-series data collected via wrist-worn actigraph devices)</t>
        </is>
      </c>
      <c r="I242" s="23" t="n"/>
      <c r="J242" s="23" t="inlineStr">
        <is>
          <t>Logistic Regression</t>
        </is>
      </c>
      <c r="K242" s="23" t="inlineStr">
        <is>
          <t>Traditional Machine Learning</t>
        </is>
      </c>
      <c r="L242" s="23" t="n">
        <v>103</v>
      </c>
      <c r="M242" s="23" t="inlineStr">
        <is>
          <t>HYPERAKTIV public dataset</t>
        </is>
      </c>
      <c r="N242" s="23" t="inlineStr">
        <is>
          <t>51 ADHD patients and 52 clinical controls</t>
        </is>
      </c>
      <c r="O242" s="23" t="inlineStr">
        <is>
          <t>103 total patients recruited (51 ADHD, 52 clinical controls)</t>
        </is>
      </c>
      <c r="P242" s="23" t="inlineStr">
        <is>
          <t>Fold Cross-Validation</t>
        </is>
      </c>
      <c r="Q242" s="23" t="inlineStr">
        <is>
          <t>10-fold cross-validation with an early stopping mechanism</t>
        </is>
      </c>
      <c r="R242" s="23" t="inlineStr">
        <is>
          <t>Heart rate data can contain artifacts (identical IBIs) created by the recording device during missing data periods</t>
        </is>
      </c>
      <c r="S242" s="28" t="n">
        <v>0.76</v>
      </c>
      <c r="T242" s="28" t="inlineStr">
        <is>
          <t>This dataset provides objective digital biomarkers (motor activity and HRV) to supplement subjective clinical assessments</t>
        </is>
      </c>
      <c r="U242" s="54" t="inlineStr">
        <is>
          <t>INCLUDE</t>
        </is>
      </c>
      <c r="V242" s="23" t="inlineStr">
        <is>
          <t>Published in 2021, this study presents a dataset and performs baseline classification experiments. The total sample size is N=103 (51 ADHD, 52 clinical controls), which strictly meets the N &gt; 100 criteria. The primary task of the experiment was to "predict if a given patient has ADHD or not"</t>
        </is>
      </c>
      <c r="W242" s="23" t="n"/>
      <c r="X242" s="23" t="n"/>
      <c r="Y242" s="23" t="inlineStr">
        <is>
          <t>ACM</t>
        </is>
      </c>
      <c r="Z242" s="23" t="inlineStr">
        <is>
          <t>University of Bergen and Haukeland University Hospital, Norway</t>
        </is>
      </c>
      <c r="AA242" s="23" t="n"/>
      <c r="AB242" s="23" t="inlineStr">
        <is>
          <t>Detailed - With only 7 pages including references</t>
        </is>
      </c>
      <c r="AC242" s="23" t="inlineStr">
        <is>
          <t>No Leakage</t>
        </is>
      </c>
      <c r="AD242" t="inlineStr">
        <is>
          <t>Hicks, SA; Stautland, A; Fasmer, OB; Forland, W; Hammer, HL; Halvorsen, P; Mjeldheim, K; Oedegaard, KJ; Osnes, B; Syrstad, VEG; Riegler, MA; Jakobsen, P</t>
        </is>
      </c>
      <c r="AE242" t="inlineStr">
        <is>
          <t>Not reported</t>
        </is>
      </c>
      <c r="AF242" t="inlineStr">
        <is>
          <t>Hybrid/Check (ACM CHI EA)</t>
        </is>
      </c>
      <c r="AG242" t="inlineStr">
        <is>
          <t>Not reported</t>
        </is>
      </c>
      <c r="AH242" t="inlineStr">
        <is>
          <t>Clinical</t>
        </is>
      </c>
      <c r="AI242" t="inlineStr">
        <is>
          <t>See population details</t>
        </is>
      </c>
      <c r="AJ242" t="inlineStr">
        <is>
          <t>See population details</t>
        </is>
      </c>
      <c r="AK242" t="inlineStr">
        <is>
          <t>Not reported</t>
        </is>
      </c>
      <c r="AL242" t="inlineStr">
        <is>
          <t>Not reported</t>
        </is>
      </c>
      <c r="AM242" t="inlineStr">
        <is>
          <t>Not reported</t>
        </is>
      </c>
      <c r="AN242" t="inlineStr">
        <is>
          <t>All/Not specified</t>
        </is>
      </c>
      <c r="AO242" t="inlineStr">
        <is>
          <t>Not reported</t>
        </is>
      </c>
      <c r="AP242" t="inlineStr">
        <is>
          <t>Not reported</t>
        </is>
      </c>
      <c r="AQ242" t="inlineStr">
        <is>
          <t>Public Dataset</t>
        </is>
      </c>
      <c r="AR242" t="inlineStr">
        <is>
          <t>HYPERAKTIV (Public Dataset)</t>
        </is>
      </c>
      <c r="AS242" t="inlineStr">
        <is>
          <t>Logistic Regression</t>
        </is>
      </c>
      <c r="AT242" t="inlineStr">
        <is>
          <t>See abstract</t>
        </is>
      </c>
      <c r="AU242" t="inlineStr">
        <is>
          <t>ICA</t>
        </is>
      </c>
      <c r="AV242" t="inlineStr">
        <is>
          <t>Not reported</t>
        </is>
      </c>
      <c r="AW242" t="inlineStr">
        <is>
          <t>10-fold CV</t>
        </is>
      </c>
      <c r="AX242" t="inlineStr">
        <is>
          <t>10</t>
        </is>
      </c>
      <c r="AY242" t="inlineStr">
        <is>
          <t>Not reported</t>
        </is>
      </c>
      <c r="AZ242" t="inlineStr">
        <is>
          <t>Not reported</t>
        </is>
      </c>
      <c r="BA242" t="inlineStr">
        <is>
          <t>Not reported</t>
        </is>
      </c>
      <c r="BB242" t="inlineStr">
        <is>
          <t>Not reported</t>
        </is>
      </c>
      <c r="BC242" t="inlineStr">
        <is>
          <t>Not reported</t>
        </is>
      </c>
      <c r="BD242" t="inlineStr">
        <is>
          <t>Not reported</t>
        </is>
      </c>
      <c r="BE242" t="inlineStr">
        <is>
          <t>Not reported</t>
        </is>
      </c>
      <c r="BF242" t="inlineStr">
        <is>
          <t>Not reported</t>
        </is>
      </c>
      <c r="BG242" t="inlineStr">
        <is>
          <t>0.76 (Cross-Validation)</t>
        </is>
      </c>
      <c r="BH242" t="inlineStr">
        <is>
          <t>Cross-Validation</t>
        </is>
      </c>
      <c r="BI242" t="inlineStr">
        <is>
          <t>None reported</t>
        </is>
      </c>
      <c r="BJ242" t="inlineStr">
        <is>
          <t>No</t>
        </is>
      </c>
      <c r="BK242" t="inlineStr">
        <is>
          <t>Not reported</t>
        </is>
      </c>
      <c r="BL242" t="inlineStr">
        <is>
          <t>Not reported</t>
        </is>
      </c>
      <c r="BM242" t="inlineStr">
        <is>
          <t>Insufficient metrics reported</t>
        </is>
      </c>
      <c r="BN242" t="inlineStr">
        <is>
          <t>None - Passes all criteria</t>
        </is>
      </c>
      <c r="BO242" t="inlineStr">
        <is>
          <t>N/A</t>
        </is>
      </c>
      <c r="BP242" t="inlineStr">
        <is>
          <t>None</t>
        </is>
      </c>
    </row>
    <row r="243">
      <c r="A243" s="25" t="inlineStr">
        <is>
          <t>Detecting Brain activity in ADHD children and healthy controls using Machine Learning Techniques</t>
        </is>
      </c>
      <c r="B243" s="25" t="n">
        <v>2024</v>
      </c>
      <c r="C243" s="25" t="inlineStr">
        <is>
          <t>No</t>
        </is>
      </c>
      <c r="D243" s="25" t="inlineStr">
        <is>
          <t>No</t>
        </is>
      </c>
      <c r="E243" s="25" t="inlineStr">
        <is>
          <t>10.1145/3641142.3641156</t>
        </is>
      </c>
      <c r="F243" s="25" t="inlineStr">
        <is>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is>
      </c>
      <c r="G243" s="25" t="inlineStr">
        <is>
          <t>Unimodal</t>
        </is>
      </c>
      <c r="H243" s="25" t="inlineStr">
        <is>
          <t>Electroencephalogram (EEG)</t>
        </is>
      </c>
      <c r="I243" s="25" t="inlineStr">
        <is>
          <t>Electrophysiological (Bio-Signals)</t>
        </is>
      </c>
      <c r="J243" s="25" t="inlineStr">
        <is>
          <t>Machine Learning Techniques (Linear characteristics)</t>
        </is>
      </c>
      <c r="K243" s="25" t="inlineStr">
        <is>
          <t>Traditional Machine Learning</t>
        </is>
      </c>
      <c r="L243" s="25" t="n"/>
      <c r="M243" s="25" t="n"/>
      <c r="N243" s="25" t="n"/>
      <c r="O243" s="25" t="n"/>
      <c r="P243" s="25" t="n"/>
      <c r="Q243" s="25" t="n"/>
      <c r="R243" s="25" t="n"/>
      <c r="S243" s="29" t="n">
        <v>0.9320000000000001</v>
      </c>
      <c r="T243" s="29" t="n"/>
      <c r="U243" s="55" t="inlineStr">
        <is>
          <t>EXCLUDE</t>
        </is>
      </c>
      <c r="V243" s="25" t="inlineStr">
        <is>
          <t>The study has a very small sample size of N = 120 (for training), and it explicitly acknowledges the limitation of a small sample size. Additionally, while it mentions a 93.2% accuracy in training, the actual model accuracy for classification is reported as 80%. It does not meet the primary sample size requirement of N &gt; 100 for robust inclusion.</t>
        </is>
      </c>
      <c r="W243" s="25" t="inlineStr">
        <is>
          <t>Low Sample Size</t>
        </is>
      </c>
      <c r="X243" s="25" t="n"/>
      <c r="Y243" s="25" t="inlineStr">
        <is>
          <t>ACM</t>
        </is>
      </c>
      <c r="Z243" s="25" t="n"/>
      <c r="AA243" s="25" t="n"/>
      <c r="AB243" s="25" t="n"/>
      <c r="AC243" s="25" t="n"/>
    </row>
    <row r="244">
      <c r="A244" s="23" t="inlineStr">
        <is>
          <t>Deep learning-assisted ADHD diagnosis</t>
        </is>
      </c>
      <c r="B244" s="23" t="n">
        <v>2022</v>
      </c>
      <c r="C244" s="23" t="inlineStr">
        <is>
          <t>No</t>
        </is>
      </c>
      <c r="D244" s="23" t="inlineStr">
        <is>
          <t>No</t>
        </is>
      </c>
      <c r="E244" s="23" t="inlineStr">
        <is>
          <t>10.1145/3570773.3570849</t>
        </is>
      </c>
      <c r="F244" s="23" t="inlineStr">
        <is>
          <t>Attention deficit hyperactivity disorder (ADHD) can have a negative impact on children's development, even into adulthood, so the early diagnosis and screening for ADHD can be an important prerequisite for later intervention. However, the traditional diagnostic methods have limitations in terms of objectivity, convenience and efficiency. With the development of artificial intelligence, deep learning, as an emerging computer technology that can deal with massive data and variables, has gradually been applied to early prediction of ADHD in children and aiding diagnosis. From the traditional diagnostic methods to one based on conventional feature analysis, such as the diagnosis of ADHD in children based on EEG data analysis. With the continuous development of computer technology, the analysis and diagnosis of EEG data based on deep learning, and the combination of deep learning model and computer vision technology have been emerged. Due to the incompleteness of the analysis and diagnosis of unimodal data, the deep learning models of multimodal data can have a strong integrity, which has become a hot spot at present. However, deep learning still has limitations in hardware cost and algorithm selection. In the future, further research is needed in deep learning-assisted diagnosis to continuously optimize the algorithm and accelerate the improvement of ADHD intelligent identification and diagnosis ability.</t>
        </is>
      </c>
      <c r="G244" s="23" t="inlineStr">
        <is>
          <t>Multimodal</t>
        </is>
      </c>
      <c r="H244" s="23" t="inlineStr">
        <is>
          <t>EEG and Computer Vision (Eye-tracking/Facial)</t>
        </is>
      </c>
      <c r="I244" s="23" t="inlineStr">
        <is>
          <t>Other</t>
        </is>
      </c>
      <c r="J244" s="23" t="inlineStr">
        <is>
          <t>Deep Learning models</t>
        </is>
      </c>
      <c r="K244" s="23" t="inlineStr">
        <is>
          <t>Review</t>
        </is>
      </c>
      <c r="L244" s="23" t="n"/>
      <c r="M244" s="23" t="n"/>
      <c r="N244" s="23" t="n"/>
      <c r="O244" s="23" t="n"/>
      <c r="P244" s="23" t="n"/>
      <c r="Q244" s="23" t="n"/>
      <c r="R244" s="23" t="n"/>
      <c r="S244" s="23" t="inlineStr">
        <is>
          <t>Review</t>
        </is>
      </c>
      <c r="T244" s="23" t="n"/>
      <c r="U244" s="55" t="inlineStr">
        <is>
          <t>EXCLUDE</t>
        </is>
      </c>
      <c r="V244" s="23" t="inlineStr">
        <is>
          <t>Review</t>
        </is>
      </c>
      <c r="W244" s="23" t="inlineStr">
        <is>
          <t>Review</t>
        </is>
      </c>
      <c r="X244" s="23" t="n"/>
      <c r="Y244" s="23" t="inlineStr">
        <is>
          <t>ACM</t>
        </is>
      </c>
      <c r="Z244" s="23" t="n"/>
      <c r="AA244" s="23" t="n"/>
      <c r="AB244" s="23" t="n"/>
      <c r="AC244" s="23" t="n"/>
    </row>
    <row r="245">
      <c r="A245" s="25" t="inlineStr">
        <is>
          <t>Characterizing phenotypes for Mental Health Disorders with Wrapper-typed Feature selection techniques: Comparison of RF-RFE and Fuzzy Forest</t>
        </is>
      </c>
      <c r="B245" s="25" t="n">
        <v>2022</v>
      </c>
      <c r="C245" s="25" t="inlineStr">
        <is>
          <t>No</t>
        </is>
      </c>
      <c r="D245" s="25" t="inlineStr">
        <is>
          <t>No</t>
        </is>
      </c>
      <c r="E245" s="25" t="inlineStr">
        <is>
          <t>10.1145/3529836.3529837</t>
        </is>
      </c>
      <c r="F245" s="25" t="inlineStr">
        <is>
          <t>Random Forest is a popular feature selection method suitable for handling “small n, large p” problem but lacking capability of dealing collinearity. To compensate the gap of removing highly correlated features, wrapper-typed feature selection methods: Fuzzy Forest (FF) and Random Forest- Recursive Feature Elimination (RF-RFE) have been developed. These two methods are similar in multiple ways but implement different strategies to deal with features. Meanwhile, the field of clinical psychiatry is changing in the way it characterizes mental health disorders. Thus, the aims of our paper are to compare the impact of FF and RF-RFE and to study phenotypic features relevant to three mental health disorders: schizophrenia, bipolar disorder, attention-deficit/hyperactivity disorder (ADHD). We specify the classification problem as “one versus rest” (OVR) and implement phenotype data from Consortium for Neuropsychiatric Phenomics. FF and RF-RFE are applied to select the optimal feature subsets separately, which are then evaluated by Support Vector Machines (SVM) and Extreme Learning Machines (ELM) classifiers respectively. The evaluation criteria include precision, recall, accuracy, F-measure and Area under the curve. As a result, RF-RFE showed superior feature selection performance over FF. Also, we found that the features of the original data are informative in diseases from most to least: schizophrenia, ADHD and bipolar disorder.</t>
        </is>
      </c>
      <c r="G245" s="25" t="inlineStr">
        <is>
          <t>Multimodal</t>
        </is>
      </c>
      <c r="H245" s="25" t="inlineStr">
        <is>
          <t>Phenotype (Demographics, Symptoms, Tasks)</t>
        </is>
      </c>
      <c r="I245" s="25" t="inlineStr">
        <is>
          <t>Clinical &amp; Demographics</t>
        </is>
      </c>
      <c r="J245" s="25" t="inlineStr">
        <is>
          <t>Support Vector Machines (SVM), Extreme Learning Machines (ELM)</t>
        </is>
      </c>
      <c r="K245" s="25" t="inlineStr">
        <is>
          <t>Traditional Machine Learning</t>
        </is>
      </c>
      <c r="L245" s="25" t="n">
        <v>272</v>
      </c>
      <c r="M245" s="25" t="inlineStr">
        <is>
          <t>OpenNeuro</t>
        </is>
      </c>
      <c r="N245" s="25" t="inlineStr">
        <is>
          <t>43 ADHD, 50 Schizophrenia, 49 Bipolar Disorder, and 130 Healthy Controls</t>
        </is>
      </c>
      <c r="O245" s="25" t="inlineStr">
        <is>
          <t>272 total participants verified</t>
        </is>
      </c>
      <c r="P245" s="25" t="inlineStr">
        <is>
          <t>Fold Cross-Validation</t>
        </is>
      </c>
      <c r="Q245" s="25" t="inlineStr">
        <is>
          <t>5-fold cross-validation.</t>
        </is>
      </c>
      <c r="R245" s="25" t="inlineStr">
        <is>
          <t>High computational cost of wrapper methods compared to filters; requires extensive parameter tuning for the Fuzzy Forest algorithm</t>
        </is>
      </c>
      <c r="S245" s="29" t="n">
        <v>0.9759</v>
      </c>
      <c r="T245" s="29" t="inlineStr">
        <is>
          <t>The study identified "Adult ADHD Clinical Diagnostic Scale (ACDS)" as the most significant phenotypic feature for ADHD, proving that objective behavioral metrics can highly correlate with clinical categories</t>
        </is>
      </c>
      <c r="U245" s="54" t="inlineStr">
        <is>
          <t>INCLUDE</t>
        </is>
      </c>
      <c r="V245" s="25" t="inlineStr">
        <is>
          <t>Meets criteria: primary study, peer-reviewed , published 2022 , N=272 (N &gt; 100) , includes ADHD and control groups , and focuses on classification.</t>
        </is>
      </c>
      <c r="W245" s="25" t="n"/>
      <c r="X245" s="25" t="n"/>
      <c r="Y245" s="25" t="inlineStr">
        <is>
          <t>ACM</t>
        </is>
      </c>
      <c r="Z245" s="25" t="inlineStr">
        <is>
          <t>Shandong University, Jinan, Shandong, China.</t>
        </is>
      </c>
      <c r="AA245" s="25" t="n"/>
      <c r="AB245" s="25" t="inlineStr">
        <is>
          <t>Detailed</t>
        </is>
      </c>
      <c r="AC245" s="25" t="inlineStr">
        <is>
          <t>No Leakage</t>
        </is>
      </c>
      <c r="AD245" t="inlineStr">
        <is>
          <t>Not reported</t>
        </is>
      </c>
      <c r="AE245" t="inlineStr">
        <is>
          <t>Not reported</t>
        </is>
      </c>
      <c r="AF245" t="inlineStr">
        <is>
          <t>Hybrid/Check (ACM BHI+S)</t>
        </is>
      </c>
      <c r="AG245" t="inlineStr">
        <is>
          <t>Not reported</t>
        </is>
      </c>
      <c r="AH245" t="inlineStr">
        <is>
          <t>Clinical</t>
        </is>
      </c>
      <c r="AI245" t="inlineStr">
        <is>
          <t>See population details</t>
        </is>
      </c>
      <c r="AJ245" t="inlineStr">
        <is>
          <t>See population details</t>
        </is>
      </c>
      <c r="AK245" t="inlineStr">
        <is>
          <t>Not reported</t>
        </is>
      </c>
      <c r="AL245" t="inlineStr">
        <is>
          <t>Not reported</t>
        </is>
      </c>
      <c r="AM245" t="inlineStr">
        <is>
          <t>Not reported</t>
        </is>
      </c>
      <c r="AN245" t="inlineStr">
        <is>
          <t>All/Not specified</t>
        </is>
      </c>
      <c r="AO245" t="inlineStr">
        <is>
          <t>Bipolar Disorder</t>
        </is>
      </c>
      <c r="AP245" t="inlineStr">
        <is>
          <t>Not reported</t>
        </is>
      </c>
      <c r="AQ245" t="inlineStr">
        <is>
          <t>Clinical Setting</t>
        </is>
      </c>
      <c r="AR245" t="inlineStr">
        <is>
          <t>Clinical Sample</t>
        </is>
      </c>
      <c r="AS245" t="inlineStr">
        <is>
          <t>Support Vector Machines (SVM), Extreme Learning Machines (ELM)</t>
        </is>
      </c>
      <c r="AT245" t="inlineStr">
        <is>
          <t>See abstract</t>
        </is>
      </c>
      <c r="AU245" t="inlineStr">
        <is>
          <t>ICA; Feature Selection</t>
        </is>
      </c>
      <c r="AV245" t="inlineStr">
        <is>
          <t>Not reported</t>
        </is>
      </c>
      <c r="AW245" t="inlineStr">
        <is>
          <t>5-fold CV</t>
        </is>
      </c>
      <c r="AX245" t="inlineStr">
        <is>
          <t>5</t>
        </is>
      </c>
      <c r="AY245" t="inlineStr">
        <is>
          <t>Not reported</t>
        </is>
      </c>
      <c r="AZ245" t="inlineStr">
        <is>
          <t>Not reported</t>
        </is>
      </c>
      <c r="BA245" t="inlineStr">
        <is>
          <t>Not reported</t>
        </is>
      </c>
      <c r="BB245" t="inlineStr">
        <is>
          <t>Not reported</t>
        </is>
      </c>
      <c r="BC245" t="inlineStr">
        <is>
          <t>Not reported</t>
        </is>
      </c>
      <c r="BD245" t="inlineStr">
        <is>
          <t>Not reported</t>
        </is>
      </c>
      <c r="BE245" t="inlineStr">
        <is>
          <t>Not reported</t>
        </is>
      </c>
      <c r="BF245" t="inlineStr">
        <is>
          <t>Not reported</t>
        </is>
      </c>
      <c r="BG245" t="inlineStr">
        <is>
          <t>0.9759 (Cross-Validation)</t>
        </is>
      </c>
      <c r="BH245" t="inlineStr">
        <is>
          <t>Cross-Validation</t>
        </is>
      </c>
      <c r="BI245" t="inlineStr">
        <is>
          <t>None reported</t>
        </is>
      </c>
      <c r="BJ245" t="inlineStr">
        <is>
          <t>No</t>
        </is>
      </c>
      <c r="BK245" t="inlineStr">
        <is>
          <t>Not reported</t>
        </is>
      </c>
      <c r="BL245" t="inlineStr">
        <is>
          <t>Not reported</t>
        </is>
      </c>
      <c r="BM245" t="inlineStr">
        <is>
          <t>Insufficient metrics reported</t>
        </is>
      </c>
      <c r="BN245" t="inlineStr">
        <is>
          <t>None - Passes all criteria</t>
        </is>
      </c>
      <c r="BO245" t="inlineStr">
        <is>
          <t>N/A</t>
        </is>
      </c>
      <c r="BP245" t="inlineStr">
        <is>
          <t>None</t>
        </is>
      </c>
    </row>
    <row r="246">
      <c r="A246" s="23" t="inlineStr">
        <is>
          <t>Extracting the Affective Content of Fidgeting in Adults with ADHD via Machine Learning and a Hand-held Soft Tangible Device</t>
        </is>
      </c>
      <c r="B246" s="23" t="inlineStr">
        <is>
          <t>2024</t>
        </is>
      </c>
      <c r="C246" s="23" t="inlineStr">
        <is>
          <t>No</t>
        </is>
      </c>
      <c r="D246" s="23" t="inlineStr">
        <is>
          <t>No</t>
        </is>
      </c>
      <c r="E246" s="23" t="inlineStr">
        <is>
          <t>10.1145/3613905.3650856</t>
        </is>
      </c>
      <c r="F246" s="23" t="inlineStr">
        <is>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is>
      </c>
      <c r="G246" s="23" t="inlineStr">
        <is>
          <t>Unimodal</t>
        </is>
      </c>
      <c r="H246" s="23" t="inlineStr">
        <is>
          <t>Tactile signals (Spatio-temporal touch traces)</t>
        </is>
      </c>
      <c r="I246" s="23" t="inlineStr">
        <is>
          <t>Behavioral &amp; Motor</t>
        </is>
      </c>
      <c r="J246" s="23" t="inlineStr">
        <is>
          <t>CNN + LSTM</t>
        </is>
      </c>
      <c r="K246" s="23" t="inlineStr">
        <is>
          <t>Deep Learning (CNNs)</t>
        </is>
      </c>
      <c r="L246" s="23" t="n"/>
      <c r="M246" s="23" t="n"/>
      <c r="N246" s="23" t="n"/>
      <c r="O246" s="23" t="n"/>
      <c r="P246" s="23" t="n"/>
      <c r="Q246" s="23" t="n"/>
      <c r="R246" s="23" t="n"/>
      <c r="S246" s="28" t="inlineStr">
        <is>
          <t>n.a</t>
        </is>
      </c>
      <c r="T246" s="28" t="n"/>
      <c r="U246" s="55" t="inlineStr">
        <is>
          <t>EXCLUDE</t>
        </is>
      </c>
      <c r="V246" s="23" t="inlineStr">
        <is>
          <t>The paper is a "Work in Progress" and focuses on extracting affect/emotional states from fidgeting behavior rather than the primary diagnosis of ADHD. It also uses a very small, non-disclosed small sample for "exploratory" purposes, and the task is monitoring behavior rather than identifying ADHD</t>
        </is>
      </c>
      <c r="W246" s="23" t="inlineStr">
        <is>
          <t>Work in Progress</t>
        </is>
      </c>
      <c r="X246" s="23" t="n"/>
      <c r="Y246" s="23" t="inlineStr">
        <is>
          <t>ACM</t>
        </is>
      </c>
      <c r="Z246" s="23" t="n"/>
      <c r="AA246" s="23" t="n"/>
      <c r="AB246" s="23" t="n"/>
      <c r="AC246" s="23" t="n"/>
    </row>
    <row r="247">
      <c r="A247" s="25" t="inlineStr">
        <is>
          <t>Towards Classification of Covariance Matrices via Bures-Wasserstein-Based Machine Learning</t>
        </is>
      </c>
      <c r="B247" s="25" t="inlineStr">
        <is>
          <t>2025</t>
        </is>
      </c>
      <c r="C247" s="25" t="inlineStr">
        <is>
          <t>No</t>
        </is>
      </c>
      <c r="D247" s="25" t="inlineStr">
        <is>
          <t>No</t>
        </is>
      </c>
      <c r="E247" s="25" t="inlineStr">
        <is>
          <t>10.1145/3719384.3719386</t>
        </is>
      </c>
      <c r="F247" s="25" t="inlineStr">
        <is>
          <t>Spatial-temporal data is a prevalent data type in biomedical domains, encompassing instances like multi-channel EEG and fMRI. In the analysis of such data, the connectivity matrix (e.g., functional connectivity derived from fMRI, covariance matrix derived from EEG) is widely extracted and analyzed. Rather than analyzing these matrices within the Euclidean space, this paper considers each matrix as a point situated on the manifold of positive semi-definite (PSD) matrices coupled with Bures-Wasserstein (BW) metric. Within this framework, two machine learning models based on the BW metric are proposed for the classification of PSD matrices on the manifold. Specifically, projection map techniques, based on the BW metric, have been introduced and integrated into machine learning models such as support vector machines and random forest. In comparison with Euclidean methods, our approach considers the geometry of the Riemannian manifold where PSD matrices reside. Moreover, compared with prevalent Affine-Invariant (AI) metrics, our framework does not require matrix regularization and is computationally efficient. To comprehensively evaluate the proposed methods, four fMRI datasets and three brain-computer interface datasets with varying dimensions and quantities have been utilized. The results demonstrate comparable and even superior performance of the proposed methods compared with Euclidean and AI-based approaches.</t>
        </is>
      </c>
      <c r="G247" s="25" t="inlineStr">
        <is>
          <t>Unimodal</t>
        </is>
      </c>
      <c r="H247" s="25" t="inlineStr">
        <is>
          <t>Multi-channel EEG and fMRI (Connectivity Matrices)</t>
        </is>
      </c>
      <c r="I247" s="25" t="inlineStr">
        <is>
          <t>Neuroimaging</t>
        </is>
      </c>
      <c r="J247" s="25" t="inlineStr">
        <is>
          <t>Support Vector Machine (SVM) and Random Forest (based on BW metric)</t>
        </is>
      </c>
      <c r="K247" s="25" t="inlineStr">
        <is>
          <t>Traditional Machine Learning</t>
        </is>
      </c>
      <c r="L247" s="25" t="n"/>
      <c r="M247" s="25" t="n"/>
      <c r="N247" s="25" t="n"/>
      <c r="O247" s="25" t="n"/>
      <c r="P247" s="25" t="n"/>
      <c r="Q247" s="25" t="n"/>
      <c r="R247" s="25" t="n"/>
      <c r="S247" s="29" t="inlineStr">
        <is>
          <t>n.a</t>
        </is>
      </c>
      <c r="T247" s="29" t="n"/>
      <c r="U247" s="55" t="inlineStr">
        <is>
          <t>EXCLUDE</t>
        </is>
      </c>
      <c r="V247" s="25" t="inlineStr">
        <is>
          <t>While the study uses EEG and fMRI data, its primary focus is on methodological development for matrix classification (manifold space vs. Euclidean space) rather than being an AI/ML study primarily applied to ADHD diagnosis/classification. It tests its methods on various BCI and fMRI datasets, but does not focus specifically on ADHD diagnosis as its primary target condition.</t>
        </is>
      </c>
      <c r="W247" s="25" t="inlineStr">
        <is>
          <t>Different Task from Diagnosis</t>
        </is>
      </c>
      <c r="X247" s="25" t="n"/>
      <c r="Y247" s="25" t="inlineStr">
        <is>
          <t>ACM</t>
        </is>
      </c>
      <c r="Z247" s="25" t="n"/>
      <c r="AA247" s="25" t="n"/>
      <c r="AB247" s="25" t="n"/>
      <c r="AC247" s="25" t="n"/>
    </row>
    <row r="248">
      <c r="A248" s="23" t="inlineStr">
        <is>
          <t>Evaluating Gaze Event Detection Algorithms: Impacts on Machine Learning-based Classification and Psycholinguistic Statistical Modeling</t>
        </is>
      </c>
      <c r="B248" s="23" t="inlineStr">
        <is>
          <t>2025</t>
        </is>
      </c>
      <c r="C248" s="23" t="inlineStr">
        <is>
          <t>No</t>
        </is>
      </c>
      <c r="D248" s="23" t="inlineStr">
        <is>
          <t>No</t>
        </is>
      </c>
      <c r="E248" s="23" t="inlineStr">
        <is>
          <t>10.1145/3725835</t>
        </is>
      </c>
      <c r="F248" s="23" t="inlineStr">
        <is>
          <t>Eye movements offer valuable, non-invasive insights into cognitive processes and are widely used in both psycholinguistic research and machine-learning applications, such as assessing reading comprehension and cognitive load. These applications typically rely on fixations and saccades detected through gaze event algorithms, which may be either proprietary or open-source. The impact of different gaze event detection algorithms on subsequent analysis is underexplored and often overlooked. This study investigates how two threshold-based algorithms, I-DT and I-VT, influence both machine-learning classification tasks and psycholinguistic statistical modeling. Using diverse datasets-including stationary, remote, and VR eye-tracking data across multiple sampling frequencies-our findings show significant differences in downstream performance. For ML tasks, I-DT generally outperforms I-VT, with I-VT being highly sensitive to threshold choices. In psycholinguistic analysis, results confirm established findings only when thresholds align with established fixation metrics, emphasizing the importance of appropriate threshold selection for meaningful analysis. Our code is publicly available: https://github.com/aeye-lab/eye-movement-preprocessing.</t>
        </is>
      </c>
      <c r="G248" s="23" t="inlineStr">
        <is>
          <t>Unimodal</t>
        </is>
      </c>
      <c r="H248" s="23" t="inlineStr">
        <is>
          <t>Eye-tracking (Fixations and Saccades)</t>
        </is>
      </c>
      <c r="I248" s="23" t="inlineStr">
        <is>
          <t>Behavioral &amp; Motor</t>
        </is>
      </c>
      <c r="J248" s="23" t="inlineStr">
        <is>
          <t>Random Forest</t>
        </is>
      </c>
      <c r="K248" s="23" t="inlineStr">
        <is>
          <t>Traditional Machine Learning</t>
        </is>
      </c>
      <c r="L248" s="23" t="n"/>
      <c r="M248" s="23" t="n"/>
      <c r="N248" s="23" t="n"/>
      <c r="O248" s="23" t="n"/>
      <c r="P248" s="23" t="n"/>
      <c r="Q248" s="23" t="n"/>
      <c r="R248" s="23" t="n"/>
      <c r="S248" s="28" t="inlineStr">
        <is>
          <t>n.a</t>
        </is>
      </c>
      <c r="T248" s="28" t="n"/>
      <c r="U248" s="55" t="inlineStr">
        <is>
          <t>EXCLUDE</t>
        </is>
      </c>
      <c r="V248" s="23" t="inlineStr">
        <is>
          <t>This is an evaluation study focused on the impact of detection algorithms (I-DT and I-VT) rather than an empirical primary study for the primary purpose of ADHD diagnosis. The ADHD detection task is only one of five predictive tasks used to test algorithm sensitivity, and the sample size for the ADHD-specific dataset (HBN) is only N = 67, which is below the required N &gt; 100.</t>
        </is>
      </c>
      <c r="W248" s="23" t="inlineStr">
        <is>
          <t>Different Task from Diagnosis</t>
        </is>
      </c>
      <c r="X248" s="23" t="n"/>
      <c r="Y248" s="23" t="inlineStr">
        <is>
          <t>ACM</t>
        </is>
      </c>
      <c r="Z248" s="23" t="n"/>
      <c r="AA248" s="23" t="n"/>
      <c r="AB248" s="23" t="n"/>
      <c r="AC248" s="23" t="n"/>
    </row>
    <row r="249">
      <c r="A249" s="25" t="inlineStr">
        <is>
          <t>A Novel Pupillometric-Based Application for the Automated Detection of ADHD Using Machine Learning</t>
        </is>
      </c>
      <c r="B249" s="25" t="inlineStr">
        <is>
          <t>2020</t>
        </is>
      </c>
      <c r="C249" s="25" t="inlineStr">
        <is>
          <t>No</t>
        </is>
      </c>
      <c r="D249" s="25" t="inlineStr">
        <is>
          <t>No</t>
        </is>
      </c>
      <c r="E249" s="25" t="inlineStr">
        <is>
          <t>10.1145/3388440.3412427</t>
        </is>
      </c>
      <c r="F249" s="25" t="inlineStr">
        <is>
          <t>Attention-deficit/hyperactivity disorder is the most pervasive neurodevelopmental disorder among children and adolescents. Current clinical diagnosis, however, is inaccurate and inefficient, hindering the administration of proper treatment regimens. Clinical assessments are based on qualitative observations of perceived behavior. They are time-consuming and costly, preventing individuals from gaining the support they need to succeed academically, socially, and occupationally. A more accurate and efficient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an evaluation of state-of-the-art machine learning algorithms showed that an Ensemble Voting Classifier yielded the optimal binary classification metrics using leave-one-out-cross-validation (LOOCV). The model classified ADHD with 82.1% sensitivity, 72.7% specificity, and 85.6% AUROC. Moreover, novel insights into associations between pupillometric features and the presence of ADHD were garnered and statistically validated. The optimal machine learning model was implemented in a web application that administers a memory task and captures pupil biometrics in real-time to output a probabilistic risk score of a patient having ADHD. This application is the first to use pupil-size dynamics as a biomarker, and offers a time-efficient and accurate approach to detect ADHD in children.</t>
        </is>
      </c>
      <c r="G249" s="25" t="inlineStr">
        <is>
          <t>Unimodal</t>
        </is>
      </c>
      <c r="H249" s="25" t="inlineStr">
        <is>
          <t>Pupillometry (Pupil-size dynamics)</t>
        </is>
      </c>
      <c r="I249" s="25" t="inlineStr">
        <is>
          <t>Behavioral &amp; Motor</t>
        </is>
      </c>
      <c r="J249" s="25" t="inlineStr">
        <is>
          <t>Ensemble Voting Classifier (LogReg, Naive Bayes, SVC)</t>
        </is>
      </c>
      <c r="K249" s="25" t="inlineStr">
        <is>
          <t>Traditional Machine Learning</t>
        </is>
      </c>
      <c r="L249" s="25" t="n"/>
      <c r="M249" s="25" t="n"/>
      <c r="N249" s="25" t="n"/>
      <c r="O249" s="25" t="n"/>
      <c r="P249" s="25" t="n"/>
      <c r="Q249" s="25" t="n"/>
      <c r="R249" s="25" t="n"/>
      <c r="S249" s="29" t="n">
        <v>0.856</v>
      </c>
      <c r="T249" s="29" t="n"/>
      <c r="U249" s="55" t="inlineStr">
        <is>
          <t>EXCLUDE</t>
        </is>
      </c>
      <c r="V249" s="25" t="inlineStr">
        <is>
          <t>Small Sample Size: Total sample size is N=50, which is below the required N &gt; 100.</t>
        </is>
      </c>
      <c r="W249" s="25" t="inlineStr">
        <is>
          <t>Low Sample Size</t>
        </is>
      </c>
      <c r="X249" s="25" t="n"/>
      <c r="Y249" s="25" t="inlineStr">
        <is>
          <t>ACM</t>
        </is>
      </c>
      <c r="Z249" s="25" t="n"/>
      <c r="AA249" s="25" t="n"/>
      <c r="AB249" s="25" t="n"/>
      <c r="AC249" s="25" t="n"/>
    </row>
    <row r="250">
      <c r="A250" s="23" t="inlineStr">
        <is>
          <t>Advancing ADHD Diagnosis via LSTM Models and Multimodal EEG Feature Optimization</t>
        </is>
      </c>
      <c r="B250" s="23" t="inlineStr">
        <is>
          <t>2025</t>
        </is>
      </c>
      <c r="C250" s="23" t="inlineStr">
        <is>
          <t>No</t>
        </is>
      </c>
      <c r="D250" s="23" t="inlineStr">
        <is>
          <t>No</t>
        </is>
      </c>
      <c r="E250" s="23" t="inlineStr">
        <is>
          <t>10.1145/3745034.3745059</t>
        </is>
      </c>
      <c r="F250" s="23" t="inlineStr">
        <is>
          <t>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(Kernel PCA) are used for feature selection and dimensionality reduction. The trained Long Short-Term Memory (LSTM) network model exhibits an Area Under the Curve (AUC) value of 0.96, signifying its high accuracy in differentiating attentional states. The findings of this study indicate that the integration of feature-extracted electroencephalogram (EEG) signals with deep learning models, particularly the long short-term memory network (LSTM), can substantially enhance the precision and dependability of attention deficit hyperactivity disorder (ADHD) diagnosis. Subsequent research endeavours will concentrate on augmenting the dataset, investigating enhanced feature extraction and dimensionality reduction techniques, and optimising the utilisation of deep learning and multimodal fusion to enhance classification performance.</t>
        </is>
      </c>
      <c r="G250" s="23" t="inlineStr">
        <is>
          <t>Unimodal</t>
        </is>
      </c>
      <c r="H250" s="23" t="inlineStr">
        <is>
          <t>EEG Signals (Theta, Alpha, Beta bands)</t>
        </is>
      </c>
      <c r="I250" s="23" t="inlineStr">
        <is>
          <t>Electrophysiological (Bio-Signals)</t>
        </is>
      </c>
      <c r="J250" s="23" t="inlineStr">
        <is>
          <t>Long Short-Term Memory (LSTM)</t>
        </is>
      </c>
      <c r="K250" s="23" t="inlineStr">
        <is>
          <t>Deep Learning (CNNs)</t>
        </is>
      </c>
      <c r="L250" s="23" t="n"/>
      <c r="M250" s="23" t="n"/>
      <c r="N250" s="23" t="n"/>
      <c r="O250" s="23" t="n"/>
      <c r="P250" s="23" t="n"/>
      <c r="Q250" s="23" t="n"/>
      <c r="R250" s="23" t="n"/>
      <c r="S250" s="28" t="n">
        <v>0.96</v>
      </c>
      <c r="T250" s="28" t="n"/>
      <c r="U250" s="55" t="inlineStr">
        <is>
          <t>EXCLUDE</t>
        </is>
      </c>
      <c r="V250" s="23" t="inlineStr">
        <is>
          <t>Small Sample Size: Recruited only 31 patients diagnosed with ADHD, which is significantly below the required N &gt; 100.</t>
        </is>
      </c>
      <c r="W250" s="23" t="inlineStr">
        <is>
          <t>Low Sample Size</t>
        </is>
      </c>
      <c r="X250" s="23" t="n"/>
      <c r="Y250" s="23" t="inlineStr">
        <is>
          <t>ACM</t>
        </is>
      </c>
      <c r="Z250" s="23" t="n"/>
      <c r="AA250" s="23" t="n"/>
      <c r="AB250" s="23" t="n"/>
      <c r="AC250" s="23" t="n"/>
    </row>
    <row r="251">
      <c r="A251" s="25" t="inlineStr">
        <is>
          <t>AI and Gamification for Employees with ADHD: A Tool for Enhancing Workplace Focus &amp;amp; Productivity</t>
        </is>
      </c>
      <c r="B251" s="25" t="inlineStr">
        <is>
          <t>2025</t>
        </is>
      </c>
      <c r="C251" s="25" t="inlineStr">
        <is>
          <t>No</t>
        </is>
      </c>
      <c r="D251" s="25" t="inlineStr">
        <is>
          <t>No</t>
        </is>
      </c>
      <c r="E251" s="25" t="inlineStr">
        <is>
          <t>10.1145/3744257.3744260</t>
        </is>
      </c>
      <c r="F251" s="25" t="inlineStr">
        <is>
          <t>Attention-deficit hyperactivity disorder (ADHD) is a neurodevelopmental condition that significantly affects daily functioning, academic and workplace productivity. The unique challenges that individuals with ADHD face in professional settings are often irresolvable through traditional treatments, thereby limiting these populations’ ability to focus, manage tasks and maintain efficiency at work. To address this problem, we developed an AI-driven gamification tool called WADAQ, which is designed to enhance cognitive and executive functioning. Using machine learning (ML) models, WADAQ provides a personalised and engaging approach to ADHD support. Initially, classification models assess and predict ADHD likelihood with high accuracy, after which users undergo subtype assessment to enable the system to recommend tailored mini-games on the basis of reinforcement learning (RL) techniques. These features are intended to help employees develop key workplace skills, such as sustained attention, impulse control and task management. An interactive dashboard enables real-time performance tracking for optimized training. The initial results indicated that when WADAQ leverages a support vector machine (SVM), it achieves 97% predictive accuracy. This accuracy is maintained after hyperparameter optimisation with GridSearchCV. By integrating AI and gamification, WADAQ serves as a scalable, adaptive solution aimed at improving workplace performance. WADAQ provides a scalable, AI-driven ADHD intervention that informs digital therapeutics and workplace policies, enabling inclusive hiring, tailored accommodations, and improved employment outcomes for individuals with ADHD.</t>
        </is>
      </c>
      <c r="G251" s="25" t="inlineStr">
        <is>
          <t>Unimodal</t>
        </is>
      </c>
      <c r="H251" s="25" t="inlineStr">
        <is>
          <t>Behavioral (NSCH Survey Data)</t>
        </is>
      </c>
      <c r="I251" s="25" t="inlineStr">
        <is>
          <t>Behavioral &amp; Motor</t>
        </is>
      </c>
      <c r="J251" s="25" t="inlineStr">
        <is>
          <t>SVM, Random Forest, Decision Tree</t>
        </is>
      </c>
      <c r="K251" s="25" t="inlineStr">
        <is>
          <t>Traditional Machine Learning</t>
        </is>
      </c>
      <c r="L251" s="25" t="n"/>
      <c r="M251" s="25" t="n"/>
      <c r="N251" s="25" t="n"/>
      <c r="O251" s="25" t="n"/>
      <c r="P251" s="25" t="n"/>
      <c r="Q251" s="25" t="n"/>
      <c r="R251" s="25" t="n"/>
      <c r="S251" s="29" t="n">
        <v>0.97</v>
      </c>
      <c r="T251" s="29" t="n"/>
      <c r="U251" s="55" t="inlineStr">
        <is>
          <t>EXCLUDE</t>
        </is>
      </c>
      <c r="V251" s="25" t="inlineStr">
        <is>
          <t>Unverified Source/Small Size: Primary data is based on survey-reported "K2Q31A" (Has a doctor ever told you...) , and final modeling used an under-sampled subset.</t>
        </is>
      </c>
      <c r="W251" s="25" t="inlineStr">
        <is>
          <t>Low Sample Size</t>
        </is>
      </c>
      <c r="X251" s="25" t="n"/>
      <c r="Y251" s="25" t="inlineStr">
        <is>
          <t>ACM</t>
        </is>
      </c>
      <c r="Z251" s="25" t="n"/>
      <c r="AA251" s="25" t="n"/>
      <c r="AB251" s="25" t="n"/>
      <c r="AC251" s="25" t="n"/>
    </row>
    <row r="252">
      <c r="A252" s="23" t="inlineStr">
        <is>
          <t>ADHD Classification Based on fMRI Spatial-Temporal Features Using Monofractal and Multifractal Dimensions</t>
        </is>
      </c>
      <c r="B252" s="23" t="n">
        <v>2023</v>
      </c>
      <c r="C252" s="23" t="inlineStr">
        <is>
          <t>No</t>
        </is>
      </c>
      <c r="D252" s="23" t="inlineStr">
        <is>
          <t>No</t>
        </is>
      </c>
      <c r="E252" s="23" t="inlineStr">
        <is>
          <t>10.1145/3613307.3613314</t>
        </is>
      </c>
      <c r="F252" s="23" t="inlineStr">
        <is>
          <t>Attention Deficit Hyperactivity Disorder (ADHD) is one of the most common mental disorders worldwide. Since it is associated with abnormal fuctional connectivity of brain activity, current researches tend to extract biomarkers and construct objective ADHD diagnosis systems by resting state functional magnetic resonance imaging (rs-fMRI). We select 3 ADHD-related resting state networks (RSNs) to cut noise and redundant information of the whole rs-fMRI. Since there is self-similarity in rs-fMRI over different spatial and temporal scales, the fractal dimension is popular in features extraction. However, the method is usually employed to extract features from only one dimension, while the self-similar features of the other are ignored, leading to loss of hidden information about the structure of time-series. In this paper, we propose an automatic ADHD diagnosis method based on deep learning which extract spatial-temporal features, from rs-fMRI using both monofractal and multifractal dimensions. First of all, we separate the Default Mode Network (DMN), the Auditory Network (AN), and the anterior Salience Network (aSN) from the whole brain rs-fMRI. Then we employ monofractal analysis to extract the 3D spatial features from spatial maps. The extracted features are then fed into a 3D Convolution-based Spatial Feature Mixer (CSRM) to learn discriminative feature against ADHD. We also employ multifractal analysis to extract the temporal features from the time-series of each RSN and feed the features into an Attention-based Temporal Feature Mixer (ATFM). We fuse both outputs from CSRM and ATFM to predict the final result. We use five datasets from ADHD_200 to evaluate the performance of our proposed method, and obtain the state-of-the-art accuracy of 85.1. In addition, we find that the fractal spatial-temporal features helps to describe underlying stochastic properties of ADHD rs-fMRI.</t>
        </is>
      </c>
      <c r="G252" s="23" t="inlineStr">
        <is>
          <t>Unimodal</t>
        </is>
      </c>
      <c r="H252" s="23" t="inlineStr">
        <is>
          <t>rs-fMRI (Spatial-Temporal features)</t>
        </is>
      </c>
      <c r="I252" s="23" t="inlineStr">
        <is>
          <t>Neuroimaging</t>
        </is>
      </c>
      <c r="J252" s="23" t="inlineStr">
        <is>
          <t>3D-CSRM &amp; ATFM (Deep Learning Fusion)</t>
        </is>
      </c>
      <c r="K252" s="23" t="inlineStr">
        <is>
          <t>Deep Learning (CNNs)</t>
        </is>
      </c>
      <c r="L252" s="23" t="n">
        <v>779</v>
      </c>
      <c r="M252" s="23" t="inlineStr">
        <is>
          <t>ADHD-200</t>
        </is>
      </c>
      <c r="N252" s="23" t="inlineStr">
        <is>
          <t>351 ADHD and 428 Typically Developing (TDC) children</t>
        </is>
      </c>
      <c r="O252" s="23" t="inlineStr">
        <is>
          <t>779 participants across five institutions</t>
        </is>
      </c>
      <c r="P252" s="23" t="inlineStr">
        <is>
          <t>Fold Cross-Validation</t>
        </is>
      </c>
      <c r="Q252" s="23" t="inlineStr">
        <is>
          <t>80 epochs of training using SGD optimizer with cross-validation</t>
        </is>
      </c>
      <c r="R252" s="23" t="inlineStr">
        <is>
          <t>Low-resolution fMRI spatial maps still introduce noise that affects feature extraction</t>
        </is>
      </c>
      <c r="S252" s="28" t="n">
        <v>0.851</v>
      </c>
      <c r="T252" s="28" t="inlineStr">
        <is>
          <t>Combining 3D spatial monofractal features with 1D temporal multifractal features provides a more comprehensive understanding of brain activity patterns than single-dimension analysis</t>
        </is>
      </c>
      <c r="U252" s="54" t="inlineStr">
        <is>
          <t>INCLUDE</t>
        </is>
      </c>
      <c r="V252" s="23" t="inlineStr">
        <is>
          <t>Meets criteria: Published 2023 , primary ADHD diagnosis study , uses rs-fMRI , and total sample N=779</t>
        </is>
      </c>
      <c r="W252" s="23" t="n"/>
      <c r="X252" s="23" t="n"/>
      <c r="Y252" s="23" t="inlineStr">
        <is>
          <t>ACM</t>
        </is>
      </c>
      <c r="Z252" s="23" t="inlineStr">
        <is>
          <t>Waseda University, Tokyo, Japan</t>
        </is>
      </c>
      <c r="AA252" s="23" t="n"/>
      <c r="AB252" s="23" t="inlineStr">
        <is>
          <t>Detailed - With only 7 pages including references</t>
        </is>
      </c>
      <c r="AC252" s="23" t="inlineStr">
        <is>
          <t>No Leakage</t>
        </is>
      </c>
      <c r="AD252" t="inlineStr">
        <is>
          <t>Not reported</t>
        </is>
      </c>
      <c r="AE252" t="inlineStr">
        <is>
          <t>Not reported</t>
        </is>
      </c>
      <c r="AF252" t="inlineStr">
        <is>
          <t>Hybrid/Check (ACM BCB)</t>
        </is>
      </c>
      <c r="AG252" t="inlineStr">
        <is>
          <t>Not reported</t>
        </is>
      </c>
      <c r="AH252" t="inlineStr">
        <is>
          <t>Research</t>
        </is>
      </c>
      <c r="AI252" t="inlineStr">
        <is>
          <t>See population details</t>
        </is>
      </c>
      <c r="AJ252" t="inlineStr">
        <is>
          <t>See population details</t>
        </is>
      </c>
      <c r="AK252" t="inlineStr">
        <is>
          <t>Not reported</t>
        </is>
      </c>
      <c r="AL252" t="inlineStr">
        <is>
          <t>Not reported</t>
        </is>
      </c>
      <c r="AM252" t="inlineStr">
        <is>
          <t>Not reported</t>
        </is>
      </c>
      <c r="AN252" t="inlineStr">
        <is>
          <t>All/Not specified</t>
        </is>
      </c>
      <c r="AO252" t="inlineStr">
        <is>
          <t>Not reported</t>
        </is>
      </c>
      <c r="AP252" t="inlineStr">
        <is>
          <t>Not reported</t>
        </is>
      </c>
      <c r="AQ252" t="inlineStr">
        <is>
          <t>Public Dataset</t>
        </is>
      </c>
      <c r="AR252" t="inlineStr">
        <is>
          <t>ADHD-200 (Public Dataset)</t>
        </is>
      </c>
      <c r="AS252" t="inlineStr">
        <is>
          <t>3D-CSRM &amp; ATFM (Deep Learning Fusion)</t>
        </is>
      </c>
      <c r="AT252" t="inlineStr">
        <is>
          <t>Spatiotemporal Features</t>
        </is>
      </c>
      <c r="AU252" t="inlineStr">
        <is>
          <t>Not reported</t>
        </is>
      </c>
      <c r="AV252" t="inlineStr">
        <is>
          <t>Not reported</t>
        </is>
      </c>
      <c r="AW252" t="inlineStr">
        <is>
          <t>k-fold CV</t>
        </is>
      </c>
      <c r="AX252" t="inlineStr">
        <is>
          <t>Not reported</t>
        </is>
      </c>
      <c r="AY252" t="inlineStr">
        <is>
          <t>Not reported</t>
        </is>
      </c>
      <c r="AZ252" t="inlineStr">
        <is>
          <t>Not reported</t>
        </is>
      </c>
      <c r="BA252" t="inlineStr">
        <is>
          <t>Yes (ADHD-200 multi-site)</t>
        </is>
      </c>
      <c r="BB252" t="inlineStr">
        <is>
          <t>85.1</t>
        </is>
      </c>
      <c r="BC252" t="inlineStr">
        <is>
          <t>Not reported</t>
        </is>
      </c>
      <c r="BD252" t="inlineStr">
        <is>
          <t>Not reported</t>
        </is>
      </c>
      <c r="BE252" t="inlineStr">
        <is>
          <t>Not reported</t>
        </is>
      </c>
      <c r="BF252" t="inlineStr">
        <is>
          <t>Not reported</t>
        </is>
      </c>
      <c r="BG252" t="inlineStr">
        <is>
          <t>Acc=85.1% (Cross-Validation)</t>
        </is>
      </c>
      <c r="BH252" t="inlineStr">
        <is>
          <t>Cross-Validation</t>
        </is>
      </c>
      <c r="BI252" t="inlineStr">
        <is>
          <t>None reported</t>
        </is>
      </c>
      <c r="BJ252" t="inlineStr">
        <is>
          <t>No</t>
        </is>
      </c>
      <c r="BK252" t="inlineStr">
        <is>
          <t>Not reported</t>
        </is>
      </c>
      <c r="BL252" t="inlineStr">
        <is>
          <t>Not reported</t>
        </is>
      </c>
      <c r="BM252" t="inlineStr">
        <is>
          <t>Partial (1 metric only)</t>
        </is>
      </c>
      <c r="BN252" t="inlineStr">
        <is>
          <t>None - Passes all criteria</t>
        </is>
      </c>
      <c r="BO252" t="inlineStr">
        <is>
          <t>N/A</t>
        </is>
      </c>
      <c r="BP252" t="inlineStr">
        <is>
          <t>None</t>
        </is>
      </c>
    </row>
    <row r="253">
      <c r="A253" s="25" t="inlineStr">
        <is>
          <t>Creating a Learning Profile by Using Face and Emotion Recognition</t>
        </is>
      </c>
      <c r="B253" s="25" t="inlineStr">
        <is>
          <t>2024</t>
        </is>
      </c>
      <c r="C253" s="25" t="inlineStr">
        <is>
          <t>No</t>
        </is>
      </c>
      <c r="D253" s="25" t="inlineStr">
        <is>
          <t>No</t>
        </is>
      </c>
      <c r="E253" s="25" t="inlineStr">
        <is>
          <t>10.1145/3625007.3627339</t>
        </is>
      </c>
      <c r="F253" s="25" t="inlineStr">
        <is>
          <t>The aim of this work is to employ face recognition for creating learning profiles of the analysed persons who are students in this study. Generating education profiles will help experts in the diagnosis of Attention Deficit Hyperactivity Disorder (ADHD), which is a serious problem in children. Children with ADHD often have the ability and potential to learn. However, it may be difficult to reveal their capabilities and skills. Accordingly, a suffering child may have a hard time succeeding in real life when he/she is ignored and expected to mix with other children. The unrealized gap and deficiency may lead to other problems and more complicated situation with unpredictable consequences. Thanks to the system developed in this study, and the like, which will help in diagnosing the ADHD disease, and hence suffering individuals will be able to recognize their deficiencies, understand their ability to learn and adapt when approached differently in a way which suits his/her situation. This personalized handling of infected students will be an excellent guide to advance their potential and integration within the society carefully and smoothly. The system analyzes the face of a student to inspire his/her emotional state. The reported test results demonstrate how the system works well and produces high accuracy under a variety of severe conditions such as skewed angle, less illumination, accessories etc.</t>
        </is>
      </c>
      <c r="G253" s="25" t="inlineStr">
        <is>
          <t>Unimodal</t>
        </is>
      </c>
      <c r="H253" s="25" t="inlineStr">
        <is>
          <t>Facial Expressions (Videos/Images)</t>
        </is>
      </c>
      <c r="I253" s="25" t="inlineStr">
        <is>
          <t>Behavioral &amp; Motor</t>
        </is>
      </c>
      <c r="J253" s="25" t="inlineStr">
        <is>
          <t>CNN &amp; Haar-Like features (OpenCV)</t>
        </is>
      </c>
      <c r="K253" s="25" t="inlineStr">
        <is>
          <t>Deep Learning (CNNs)</t>
        </is>
      </c>
      <c r="L253" s="25" t="n"/>
      <c r="M253" s="25" t="n"/>
      <c r="N253" s="25" t="n"/>
      <c r="O253" s="25" t="n"/>
      <c r="P253" s="25" t="n"/>
      <c r="Q253" s="25" t="n"/>
      <c r="R253" s="25" t="n"/>
      <c r="S253" s="29" t="inlineStr">
        <is>
          <t>n.a</t>
        </is>
      </c>
      <c r="T253" s="29" t="n"/>
      <c r="U253" s="55" t="inlineStr">
        <is>
          <t>EXCLUDE</t>
        </is>
      </c>
      <c r="V253" s="25" t="inlineStr">
        <is>
          <t>Wrong Task/Methodology: Focused on creating learning profiles and monitoring behavior/emotions  rather than direct clinical ADHD diagnosis.</t>
        </is>
      </c>
      <c r="W253" s="25" t="inlineStr">
        <is>
          <t>Different Task from Diagnosis</t>
        </is>
      </c>
      <c r="X253" s="25" t="n"/>
      <c r="Y253" s="25" t="inlineStr">
        <is>
          <t>ACM</t>
        </is>
      </c>
      <c r="Z253" s="25" t="n"/>
      <c r="AA253" s="25" t="n"/>
      <c r="AB253" s="25" t="n"/>
      <c r="AC253" s="25" t="n"/>
    </row>
    <row r="254">
      <c r="A254" s="23" t="inlineStr">
        <is>
          <t>SPAE: Spatial Preservation-based Autoencoder for ADHD functional brain networks modelling</t>
        </is>
      </c>
      <c r="B254" s="23" t="n">
        <v>2023</v>
      </c>
      <c r="C254" s="23" t="inlineStr">
        <is>
          <t>No</t>
        </is>
      </c>
      <c r="D254" s="23" t="inlineStr">
        <is>
          <t>No</t>
        </is>
      </c>
      <c r="E254" s="23" t="inlineStr">
        <is>
          <t>10.1145/3591106.3592213</t>
        </is>
      </c>
      <c r="F254" s="23" t="inlineStr">
        <is>
          <t>Spatio-temporal modelling based on resting-state functional magnetic resonance imaging (rsfMRI) of ADHD has been a major concern in the neuroimaging community, given the differences in the role of brain regions between attention deficit hyperactivity disorder (ADHD) patients versus typical developmental control group (TC). Several spatio-temporal deep learning models are proposed for rsfMRI, however, due to the high dimensionality and few samples of brain data, most models use dimension-reduced data as input for modelling, which suffer from the loss of original spatial relationships in the brain data. Although Recurrent Neural Network (RNN) and Attention mechanism (Attention) proposed in recent years can extract local correlations and long-distance dependency (LDD), the spatio-temporal relationships they rely on have lost their original high-dimensional spatial relevance. Therefore, a spatial preservation-based autoencoder for modelling ADHD functional brain networks (FBNs) is proposed by embedding the spatial information and combining both RNN and Transformer to address the issue that the dimension-reduced data cannot preserve the original high-dimensional spatial correlations. Firstly, a spatial preservation module is designed to fill the gap between the original data and the dimension-reduced data. Secondly, the dimension reduction module and feature extraction module are designed to improve the representation of spatio-temporal correlations. Thirdly, the extracted FBNs are applied to the disease classification on the ADHD-200 dataset, which show the model’s effectiveness in classifying ADHD compared with the state-of-the-art methods. Finally, we investigate the differences in regional correlations between ADHD and TC.</t>
        </is>
      </c>
      <c r="G254" s="23" t="inlineStr">
        <is>
          <t>Unimodal</t>
        </is>
      </c>
      <c r="H254" s="23" t="inlineStr">
        <is>
          <t>rs-fMRI (Resting-state functional MRI)</t>
        </is>
      </c>
      <c r="I254" s="23" t="inlineStr">
        <is>
          <t>Neuroimaging</t>
        </is>
      </c>
      <c r="J254" s="23" t="inlineStr">
        <is>
          <t>Spatial Preservation-based Autoencoder (SPAE)</t>
        </is>
      </c>
      <c r="K254" s="23" t="inlineStr">
        <is>
          <t>Deep Learning (CNNs)</t>
        </is>
      </c>
      <c r="L254" s="23" t="n">
        <v>620</v>
      </c>
      <c r="M254" s="23" t="inlineStr">
        <is>
          <t>ADHD-200</t>
        </is>
      </c>
      <c r="N254" s="23" t="inlineStr">
        <is>
          <t>297 ADHD and 323 Control subjects across five sites</t>
        </is>
      </c>
      <c r="O254" s="23" t="inlineStr">
        <is>
          <t>620 total subjects verified across NYU, KKI, NI, PU, and OHSU</t>
        </is>
      </c>
      <c r="P254" s="23" t="inlineStr">
        <is>
          <t>Fold Cross-Validation</t>
        </is>
      </c>
      <c r="Q254" s="23" t="inlineStr">
        <is>
          <t>10-fold cross-validation</t>
        </is>
      </c>
      <c r="R254" s="23" t="inlineStr">
        <is>
          <t>Substantial differences in data acquisition requirements between sites, requiring separate training/testing for each site</t>
        </is>
      </c>
      <c r="S254" s="28" t="n">
        <v>0.77</v>
      </c>
      <c r="T254" s="28" t="inlineStr">
        <is>
          <t>SPAE is the first model to introduce "spatial preservation" to FBN modeling, effectively alleviating the discrete distribution of functional regions in spatial locations</t>
        </is>
      </c>
      <c r="U254" s="54" t="inlineStr">
        <is>
          <t>INCLUDE</t>
        </is>
      </c>
      <c r="V254" s="23" t="inlineStr">
        <is>
          <t>Meets criteria: Published 2023 , primary ADHD diagnosis study , uses rs-fMRI , total sample N=615 across sites</t>
        </is>
      </c>
      <c r="W254" s="23" t="n"/>
      <c r="X254" s="23" t="n"/>
      <c r="Y254" s="23" t="inlineStr">
        <is>
          <t>ACM</t>
        </is>
      </c>
      <c r="Z254" s="23" t="inlineStr">
        <is>
          <t>Xiangtan University and Hunan Normal University, China</t>
        </is>
      </c>
      <c r="AA254" s="23" t="n"/>
      <c r="AB254" s="23" t="inlineStr">
        <is>
          <t>Detailed</t>
        </is>
      </c>
      <c r="AC254" s="23" t="inlineStr">
        <is>
          <t>No Leakage</t>
        </is>
      </c>
      <c r="AD254" t="inlineStr">
        <is>
          <t>Not reported</t>
        </is>
      </c>
      <c r="AE254" t="inlineStr">
        <is>
          <t>Not reported</t>
        </is>
      </c>
      <c r="AF254" t="inlineStr">
        <is>
          <t>Hybrid/Check (ACM BCB)</t>
        </is>
      </c>
      <c r="AG254" t="inlineStr">
        <is>
          <t>Not reported</t>
        </is>
      </c>
      <c r="AH254" t="inlineStr">
        <is>
          <t>Clinical</t>
        </is>
      </c>
      <c r="AI254" t="inlineStr">
        <is>
          <t>See population details</t>
        </is>
      </c>
      <c r="AJ254" t="inlineStr">
        <is>
          <t>See population details</t>
        </is>
      </c>
      <c r="AK254" t="inlineStr">
        <is>
          <t>Not reported</t>
        </is>
      </c>
      <c r="AL254" t="inlineStr">
        <is>
          <t>Not reported</t>
        </is>
      </c>
      <c r="AM254" t="inlineStr">
        <is>
          <t>Not reported</t>
        </is>
      </c>
      <c r="AN254" t="inlineStr">
        <is>
          <t>All/Not specified</t>
        </is>
      </c>
      <c r="AO254" t="inlineStr">
        <is>
          <t>Not reported</t>
        </is>
      </c>
      <c r="AP254" t="inlineStr">
        <is>
          <t>Not reported</t>
        </is>
      </c>
      <c r="AQ254" t="inlineStr">
        <is>
          <t>Public Dataset</t>
        </is>
      </c>
      <c r="AR254" t="inlineStr">
        <is>
          <t>ADHD-200 (Public Dataset)</t>
        </is>
      </c>
      <c r="AS254" t="inlineStr">
        <is>
          <t>Spatial Preservation-based Autoencoder (SPAE)</t>
        </is>
      </c>
      <c r="AT254" t="inlineStr">
        <is>
          <t>Spatiotemporal Features; ROI-based Features</t>
        </is>
      </c>
      <c r="AU254" t="inlineStr">
        <is>
          <t>ICA; Autoencoder</t>
        </is>
      </c>
      <c r="AV254" t="inlineStr">
        <is>
          <t>Not reported</t>
        </is>
      </c>
      <c r="AW254" t="inlineStr">
        <is>
          <t>10-fold CV</t>
        </is>
      </c>
      <c r="AX254" t="inlineStr">
        <is>
          <t>10</t>
        </is>
      </c>
      <c r="AY254" t="inlineStr">
        <is>
          <t>Not reported</t>
        </is>
      </c>
      <c r="AZ254" t="inlineStr">
        <is>
          <t>Not reported</t>
        </is>
      </c>
      <c r="BA254" t="inlineStr">
        <is>
          <t>Yes (ADHD-200 multi-site)</t>
        </is>
      </c>
      <c r="BB254" t="inlineStr">
        <is>
          <t>Not reported</t>
        </is>
      </c>
      <c r="BC254" t="inlineStr">
        <is>
          <t>Not reported</t>
        </is>
      </c>
      <c r="BD254" t="inlineStr">
        <is>
          <t>Not reported</t>
        </is>
      </c>
      <c r="BE254" t="inlineStr">
        <is>
          <t>Not reported</t>
        </is>
      </c>
      <c r="BF254" t="inlineStr">
        <is>
          <t>Not reported</t>
        </is>
      </c>
      <c r="BG254" t="inlineStr">
        <is>
          <t>0.77 (Cross-Validation)</t>
        </is>
      </c>
      <c r="BH254" t="inlineStr">
        <is>
          <t>Cross-Validation</t>
        </is>
      </c>
      <c r="BI254" t="inlineStr">
        <is>
          <t>Attention Mechanism</t>
        </is>
      </c>
      <c r="BJ254" t="inlineStr">
        <is>
          <t>Yes</t>
        </is>
      </c>
      <c r="BK254" t="inlineStr">
        <is>
          <t>Not reported</t>
        </is>
      </c>
      <c r="BL254" t="inlineStr">
        <is>
          <t>Not reported</t>
        </is>
      </c>
      <c r="BM254" t="inlineStr">
        <is>
          <t>Insufficient metrics reported</t>
        </is>
      </c>
      <c r="BN254" t="inlineStr">
        <is>
          <t>None - Passes all criteria</t>
        </is>
      </c>
      <c r="BO254" t="inlineStr">
        <is>
          <t>N/A</t>
        </is>
      </c>
      <c r="BP254" t="inlineStr">
        <is>
          <t>None</t>
        </is>
      </c>
    </row>
    <row r="255">
      <c r="A255" s="25" t="inlineStr">
        <is>
          <t>A Brief Survey on Various Prediction Models for Detection of ADHD from Brain-MRI Images</t>
        </is>
      </c>
      <c r="B255" s="25" t="n">
        <v>2020</v>
      </c>
      <c r="C255" s="25" t="inlineStr">
        <is>
          <t>No</t>
        </is>
      </c>
      <c r="D255" s="25" t="inlineStr">
        <is>
          <t>No</t>
        </is>
      </c>
      <c r="E255" s="25" t="inlineStr">
        <is>
          <t>10.1145/3369740.3372775</t>
        </is>
      </c>
      <c r="F255" s="25" t="inlineStr">
        <is>
          <t>In recent years, we have experienced an exponentially rising attentiveness towards the application of various machine-learning models to delve into image-diagnosis and prediction of lesion changes in the neuro-radiology domain. There have been over 1000 publications in the last six years on subject classification focussing on various neuro-disorders, several of them based on Attention deficit hyperactivity disorder (ADHD). Elaborate reports on such studies, such as the machine learning models, specimen quantity, input feature category, and recorded accuracy, are abridged. The survey encapsulates evidence, standing constraints, and the study employing machine learning to diagnose neuro-disorders using MRI data. The major gridlock for this domain continues to be the sparse specimen pool. This challenge could be plausibly overcome by various latest data-sharing models.</t>
        </is>
      </c>
      <c r="G255" s="25" t="inlineStr">
        <is>
          <t>Review</t>
        </is>
      </c>
      <c r="H255" s="25" t="inlineStr">
        <is>
          <t>MRI Data</t>
        </is>
      </c>
      <c r="I255" s="25" t="inlineStr">
        <is>
          <t>Review</t>
        </is>
      </c>
      <c r="J255" s="25" t="inlineStr">
        <is>
          <t>ML &amp; DL (Surveyed)</t>
        </is>
      </c>
      <c r="K255" s="25" t="inlineStr">
        <is>
          <t>Review</t>
        </is>
      </c>
      <c r="L255" s="25" t="n"/>
      <c r="M255" s="25" t="n"/>
      <c r="N255" s="25" t="n"/>
      <c r="O255" s="25" t="n"/>
      <c r="P255" s="25" t="n"/>
      <c r="Q255" s="25" t="n"/>
      <c r="R255" s="25" t="n"/>
      <c r="S255" s="29" t="inlineStr">
        <is>
          <t>Review</t>
        </is>
      </c>
      <c r="T255" s="29" t="n"/>
      <c r="U255" s="55" t="inlineStr">
        <is>
          <t>EXCLUDE</t>
        </is>
      </c>
      <c r="V255" s="25" t="inlineStr">
        <is>
          <t>Review</t>
        </is>
      </c>
      <c r="W255" s="25" t="inlineStr">
        <is>
          <t>Review</t>
        </is>
      </c>
      <c r="X255" s="25" t="n"/>
      <c r="Y255" s="25" t="inlineStr">
        <is>
          <t>ACM</t>
        </is>
      </c>
      <c r="Z255" s="25" t="n"/>
      <c r="AA255" s="25" t="n"/>
      <c r="AB255" s="25" t="n"/>
      <c r="AC255" s="25" t="n"/>
    </row>
    <row r="256">
      <c r="A256" s="23" t="inlineStr">
        <is>
          <t>Modeling Functional Brain Networks with Multi-Head Attention-based Region-Enhancement for ADHD Classification</t>
        </is>
      </c>
      <c r="B256" s="23" t="n">
        <v>2023</v>
      </c>
      <c r="C256" s="23" t="inlineStr">
        <is>
          <t>No</t>
        </is>
      </c>
      <c r="D256" s="23" t="inlineStr">
        <is>
          <t>No</t>
        </is>
      </c>
      <c r="E256" s="23" t="inlineStr">
        <is>
          <t>10.1145/3591106.3592240</t>
        </is>
      </c>
      <c r="F256" s="23" t="inlineStr">
        <is>
          <t>Increasing attention has been paid to attention-deficit hyperactivity disorder (ADHD)-assisted diagnosis using functional brain networks (FBNs) since FBNs-based ADHD diagnosis can not only extract the functional connectivities from FBNs as potential biomarkers for brain disease classification, but also identify the focal regions of disease. Therefore, modeling FBNs has become a key topic for ADHD diagnosis via resting state functional magnetic resonance imaging (rfMRI). However, the dominant models either ignore the strong regional correlation between adjacent time series or fail to capture the long-distance dependency (LDD) in imaging series. To address the issues, we propose a multi-head attention-based region-enhancement model (MAREM) for ADHD classification. Firstly, a multi-head attention mechanism with region-enhancement is designed to represent the FBNs, where region-enhancement module are designed to process strong regional correlation between adjacent time series. Secondly, multi-head attention is used to map the region information of each time point into different subspaces for establishing global dependencies in imaging series. Thirdly, the proposed model is applied to the ADHD-200 dataset for classification. The results show the proposed model’s out-performance of the state-of-the-art in both classification accuracy and generalization ability. Furthermore, we identify several brain networks that have been considered to be associated with ADHD in clinical studies.</t>
        </is>
      </c>
      <c r="G256" s="23" t="inlineStr">
        <is>
          <t>Unimodal</t>
        </is>
      </c>
      <c r="H256" s="23" t="inlineStr">
        <is>
          <t>rfMRI</t>
        </is>
      </c>
      <c r="I256" s="23" t="inlineStr">
        <is>
          <t>Neuroimaging</t>
        </is>
      </c>
      <c r="J256" s="23" t="inlineStr">
        <is>
          <t>Multi-Head Attention Autoencoder</t>
        </is>
      </c>
      <c r="K256" s="23" t="inlineStr">
        <is>
          <t>Deep Learning (CNNs)</t>
        </is>
      </c>
      <c r="L256" s="23" t="n">
        <v>541</v>
      </c>
      <c r="M256" s="23" t="inlineStr">
        <is>
          <t>ADHD-200</t>
        </is>
      </c>
      <c r="N256" s="23" t="inlineStr">
        <is>
          <t>NYU: 216, PU: 194, KKI: 83, NI: 48</t>
        </is>
      </c>
      <c r="O256" s="23" t="inlineStr">
        <is>
          <t>Analysis included 541 total subjects across four distinct imaging sites</t>
        </is>
      </c>
      <c r="P256" s="23" t="inlineStr">
        <is>
          <t>Fold Cross-Validation</t>
        </is>
      </c>
      <c r="Q256" s="23" t="inlineStr">
        <is>
          <t>10-fold cross-validation with an early stopping mechanism</t>
        </is>
      </c>
      <c r="R256" s="23" t="inlineStr">
        <is>
          <t>Poor performance on certain sites (like KKI) due to serious sample imbalance (22 ADHD vs. 67 TDC)</t>
        </is>
      </c>
      <c r="S256" s="28" t="n">
        <v>0.6899999999999999</v>
      </c>
      <c r="T256" s="28" t="inlineStr">
        <is>
          <t>The Multi-Head Attention-based Region-Enhancement Model (MAREM) successfully captures both local regional correlations and long-distance dependencies in fMRI series.</t>
        </is>
      </c>
      <c r="U256" s="54" t="inlineStr">
        <is>
          <t>INCLUDE</t>
        </is>
      </c>
      <c r="V256" s="23" t="inlineStr">
        <is>
          <t>Primary diagnosis study on ADHD-200 dataset, published 2023.</t>
        </is>
      </c>
      <c r="W256" s="23" t="n"/>
      <c r="X256" s="23" t="n"/>
      <c r="Y256" s="23" t="inlineStr">
        <is>
          <t>ACM</t>
        </is>
      </c>
      <c r="Z256" s="23" t="inlineStr">
        <is>
          <t>Xiangtan University, Hunan, China</t>
        </is>
      </c>
      <c r="AA256" s="23" t="n"/>
      <c r="AB256" s="23" t="inlineStr">
        <is>
          <t>Detailed</t>
        </is>
      </c>
      <c r="AC256" s="23" t="inlineStr">
        <is>
          <t>No Leakage</t>
        </is>
      </c>
      <c r="AD256" t="inlineStr">
        <is>
          <t>Not reported</t>
        </is>
      </c>
      <c r="AE256" t="inlineStr">
        <is>
          <t>Not reported</t>
        </is>
      </c>
      <c r="AF256" t="inlineStr">
        <is>
          <t>Hybrid/Check (ACM BCB)</t>
        </is>
      </c>
      <c r="AG256" t="inlineStr">
        <is>
          <t>Not reported</t>
        </is>
      </c>
      <c r="AH256" t="inlineStr">
        <is>
          <t>Clinical</t>
        </is>
      </c>
      <c r="AI256" t="inlineStr">
        <is>
          <t>See population details</t>
        </is>
      </c>
      <c r="AJ256" t="inlineStr">
        <is>
          <t>See population details</t>
        </is>
      </c>
      <c r="AK256" t="inlineStr">
        <is>
          <t>Not reported</t>
        </is>
      </c>
      <c r="AL256" t="inlineStr">
        <is>
          <t>Not reported</t>
        </is>
      </c>
      <c r="AM256" t="inlineStr">
        <is>
          <t>Not reported</t>
        </is>
      </c>
      <c r="AN256" t="inlineStr">
        <is>
          <t>All/Not specified</t>
        </is>
      </c>
      <c r="AO256" t="inlineStr">
        <is>
          <t>Not reported</t>
        </is>
      </c>
      <c r="AP256" t="inlineStr">
        <is>
          <t>Not reported</t>
        </is>
      </c>
      <c r="AQ256" t="inlineStr">
        <is>
          <t>Public Dataset</t>
        </is>
      </c>
      <c r="AR256" t="inlineStr">
        <is>
          <t>ADHD-200 (Public Dataset)</t>
        </is>
      </c>
      <c r="AS256" t="inlineStr">
        <is>
          <t>Multi-Head Attention Autoencoder</t>
        </is>
      </c>
      <c r="AT256" t="inlineStr">
        <is>
          <t>See abstract</t>
        </is>
      </c>
      <c r="AU256" t="inlineStr">
        <is>
          <t>ICA; Autoencoder</t>
        </is>
      </c>
      <c r="AV256" t="inlineStr">
        <is>
          <t>Not reported</t>
        </is>
      </c>
      <c r="AW256" t="inlineStr">
        <is>
          <t>10-fold CV</t>
        </is>
      </c>
      <c r="AX256" t="inlineStr">
        <is>
          <t>10</t>
        </is>
      </c>
      <c r="AY256" t="inlineStr">
        <is>
          <t>Not reported</t>
        </is>
      </c>
      <c r="AZ256" t="inlineStr">
        <is>
          <t>Not reported</t>
        </is>
      </c>
      <c r="BA256" t="inlineStr">
        <is>
          <t>Yes (ADHD-200 multi-site)</t>
        </is>
      </c>
      <c r="BB256" t="inlineStr">
        <is>
          <t>Not reported</t>
        </is>
      </c>
      <c r="BC256" t="inlineStr">
        <is>
          <t>Not reported</t>
        </is>
      </c>
      <c r="BD256" t="inlineStr">
        <is>
          <t>Not reported</t>
        </is>
      </c>
      <c r="BE256" t="inlineStr">
        <is>
          <t>Not reported</t>
        </is>
      </c>
      <c r="BF256" t="inlineStr">
        <is>
          <t>Not reported</t>
        </is>
      </c>
      <c r="BG256" t="inlineStr">
        <is>
          <t>0.69 (Cross-Validation)</t>
        </is>
      </c>
      <c r="BH256" t="inlineStr">
        <is>
          <t>Cross-Validation</t>
        </is>
      </c>
      <c r="BI256" t="inlineStr">
        <is>
          <t>Attention Mechanism</t>
        </is>
      </c>
      <c r="BJ256" t="inlineStr">
        <is>
          <t>Yes</t>
        </is>
      </c>
      <c r="BK256" t="inlineStr">
        <is>
          <t>Not reported</t>
        </is>
      </c>
      <c r="BL256" t="inlineStr">
        <is>
          <t>Not reported</t>
        </is>
      </c>
      <c r="BM256" t="inlineStr">
        <is>
          <t>Insufficient metrics reported</t>
        </is>
      </c>
      <c r="BN256" t="inlineStr">
        <is>
          <t>None - Passes all criteria</t>
        </is>
      </c>
      <c r="BO256" t="inlineStr">
        <is>
          <t>N/A</t>
        </is>
      </c>
      <c r="BP256" t="inlineStr">
        <is>
          <t>None</t>
        </is>
      </c>
    </row>
    <row r="257">
      <c r="A257" s="25" t="inlineStr">
        <is>
          <t>Evaluation of Applied Machine Learning for Health Misinformation Detection via Survey of Medical Professionals on Controversial Topics in Pediatrics</t>
        </is>
      </c>
      <c r="B257" s="25" t="inlineStr">
        <is>
          <t>2021</t>
        </is>
      </c>
      <c r="C257" s="25" t="inlineStr">
        <is>
          <t>No</t>
        </is>
      </c>
      <c r="D257" s="25" t="inlineStr">
        <is>
          <t>No</t>
        </is>
      </c>
      <c r="E257" s="25" t="inlineStr">
        <is>
          <t>10.1145/3472813.3472814</t>
        </is>
      </c>
      <c r="F257" s="25" t="inlineStr">
        <is>
          <t>In this research, we present an evaluation of a system for detection of health misinformation using applied machine learning. The system incorporates computing automation, information retrieval, and natural language processing in conjunction with evidence-based medicine to generate a veracity score based on consensus from trusted medical knowledge bases. For our study, we pre-computed the veracity scores of controversial topics in pediatrics with our proposed system, and then also solicited evaluations of these topics from medical professionals in the neurodevelopmental field via a quantitative survey. Hence, this work provides a double-blind comparison on the veracity of medical claims between our proposed system's results and medical professionals' responses. The results showed that our system's automated assessment matched professional opinions of medical personnel with 80% precision. The survey also demonstrated the inherent challenge with health misinformation detection, as there was no consensus among the medical professionals for 50% of the controversial statements. Nevertheless, this evaluation shows promising results for using objective trust metrics such as the veracity score, in contrast with subjective trust metrics that rely on potentially biased crowdsourcing, ratings, and pre-trained labelling of data.</t>
        </is>
      </c>
      <c r="G257" s="25" t="inlineStr">
        <is>
          <t>Unimodal</t>
        </is>
      </c>
      <c r="H257" s="25" t="inlineStr">
        <is>
          <t>Social media text / Survey</t>
        </is>
      </c>
      <c r="I257" s="25" t="inlineStr">
        <is>
          <t>Clinical &amp; Demographics</t>
        </is>
      </c>
      <c r="J257" s="25" t="inlineStr">
        <is>
          <t>Supervised Learning</t>
        </is>
      </c>
      <c r="K257" s="25" t="inlineStr">
        <is>
          <t>Traditional Machine Learning</t>
        </is>
      </c>
      <c r="L257" s="25" t="n"/>
      <c r="M257" s="25" t="n"/>
      <c r="N257" s="25" t="n"/>
      <c r="O257" s="25" t="n"/>
      <c r="P257" s="25" t="n"/>
      <c r="Q257" s="25" t="n"/>
      <c r="R257" s="25" t="n"/>
      <c r="S257" s="29" t="inlineStr">
        <is>
          <t>n.a</t>
        </is>
      </c>
      <c r="T257" s="29" t="n"/>
      <c r="U257" s="55" t="inlineStr">
        <is>
          <t>EXCLUDE</t>
        </is>
      </c>
      <c r="V257" s="25" t="inlineStr">
        <is>
          <t>Primary target is health misinformation detection, not ADHD diagnosis.</t>
        </is>
      </c>
      <c r="W257" s="25" t="inlineStr">
        <is>
          <t>Different Task from Diagnosis</t>
        </is>
      </c>
      <c r="X257" s="25" t="n"/>
      <c r="Y257" s="25" t="inlineStr">
        <is>
          <t>ACM</t>
        </is>
      </c>
      <c r="Z257" s="25" t="n"/>
      <c r="AA257" s="25" t="n"/>
      <c r="AB257" s="25" t="n"/>
      <c r="AC257" s="25" t="n"/>
    </row>
    <row r="258">
      <c r="A258" s="23" t="inlineStr">
        <is>
          <t>Research on Mental Disease Diagnosis Method Based on PMFS</t>
        </is>
      </c>
      <c r="B258" s="23" t="n">
        <v>2023</v>
      </c>
      <c r="C258" s="23" t="inlineStr">
        <is>
          <t>No</t>
        </is>
      </c>
      <c r="D258" s="23" t="inlineStr">
        <is>
          <t>No</t>
        </is>
      </c>
      <c r="E258" s="23" t="inlineStr">
        <is>
          <t>10.1145/3608164.3608195</t>
        </is>
      </c>
      <c r="F258" s="23" t="inlineStr">
        <is>
          <t>Currently, the diagnosis of mental illnesses such as Alzheimer's disease, Schizophrenia, and Depression heavily relies on questionnaire surveys and the experience of doctors, resulting in a high rate of missed and misdiagnosed cases. In order to address this issue, a psychiatric disease diagnosis model based on parallel multi-layer feature selection (PMFS) is proposed. Firstly, based on the feature's inherent information, redundancy between features, and correlation between features and the learner, three-layer feature selection is performed in parallel using the Variance Thresholding, Max-Relevance and Min-Redundancy(mRMR), and Support Vector Machine-Recursive Feature Elimination(SVM-RFE), respectively, resulting in three feature subsets. Then, a voting score is assigned to these three subsets, and features with two or more votes are retained as the final feature set. Finally, the features in the set are taken as the input of the classifier, which is trained and tested to achieve the purpose of early diagnosis of mental illnesses. Experimental results demonstrate that compared with the SVM and RF classification models without using the PMFS algorithm, the PMFS-SVM and PMFS-RF models show better performance in terms of accuracy, sensitivity, recall, F1, and AUC.</t>
        </is>
      </c>
      <c r="G258" s="23" t="inlineStr">
        <is>
          <t>Unimodal</t>
        </is>
      </c>
      <c r="H258" s="23" t="inlineStr">
        <is>
          <t>rs-fMRI</t>
        </is>
      </c>
      <c r="I258" s="23" t="inlineStr">
        <is>
          <t>Neuroimaging</t>
        </is>
      </c>
      <c r="J258" s="23" t="inlineStr">
        <is>
          <t>PMFS (Parallel Multilayer Feature Selection) with SVM/RF</t>
        </is>
      </c>
      <c r="K258" s="23" t="inlineStr">
        <is>
          <t>Traditional Machine Learning</t>
        </is>
      </c>
      <c r="L258" s="23" t="n">
        <v>487</v>
      </c>
      <c r="M258" s="23" t="inlineStr">
        <is>
          <t>GitHub repository (xinyuzhao) containing clinical rs-fMRI data</t>
        </is>
      </c>
      <c r="N258" s="23" t="inlineStr">
        <is>
          <t>Split between ADHD patients and a health control group (exact ratio not specified in text table)</t>
        </is>
      </c>
      <c r="O258" s="23" t="inlineStr">
        <is>
          <t>Verified sample size of 487 for the ADHD dataset</t>
        </is>
      </c>
      <c r="P258" s="23" t="inlineStr">
        <is>
          <t>Leave-one-out cross-validation</t>
        </is>
      </c>
      <c r="Q258" s="23" t="inlineStr">
        <is>
          <t>Leave-out method for random division into training and test sets.</t>
        </is>
      </c>
      <c r="R258" s="23" t="inlineStr">
        <is>
          <t>Relies on the intersection and union of three different feature selection algorithms, which may still miss complex non-linear feature interactions</t>
        </is>
      </c>
      <c r="S258" s="28" t="n">
        <v>0.7971</v>
      </c>
      <c r="T258" s="28" t="inlineStr">
        <is>
          <t>The Parallel Multilayer Feature Selection (PMFS) method effectively reduces redundant features and retains key diagnostic indicators, improving general classifier performance by 4% to 5%.</t>
        </is>
      </c>
      <c r="U258" s="54" t="inlineStr">
        <is>
          <t>INCLUDE</t>
        </is>
      </c>
      <c r="V258" s="23" t="inlineStr">
        <is>
          <t>Meets criteria: Empirical primary study , uses ML (SVM/RF) for diagnosis , and sample size for ADHD is N=487  (N &gt; 100).</t>
        </is>
      </c>
      <c r="W258" s="23" t="n"/>
      <c r="X258" s="23" t="n"/>
      <c r="Y258" s="23" t="inlineStr">
        <is>
          <t>ACM</t>
        </is>
      </c>
      <c r="Z258" s="23" t="inlineStr">
        <is>
          <t>Shaanxi University of Science and Technology, Xi'an, China</t>
        </is>
      </c>
      <c r="AA258" s="23" t="n"/>
      <c r="AB258" s="23" t="inlineStr">
        <is>
          <t>Detailed - With only 7 pages including references</t>
        </is>
      </c>
      <c r="AC258" s="23" t="inlineStr">
        <is>
          <t>Ambiguous</t>
        </is>
      </c>
      <c r="AD258" t="inlineStr">
        <is>
          <t>Not reported</t>
        </is>
      </c>
      <c r="AE258" t="inlineStr">
        <is>
          <t>Not reported</t>
        </is>
      </c>
      <c r="AF258" t="inlineStr">
        <is>
          <t>Hybrid/Check (ACM CBMS)</t>
        </is>
      </c>
      <c r="AG258" t="inlineStr">
        <is>
          <t>Not reported</t>
        </is>
      </c>
      <c r="AH258" t="inlineStr">
        <is>
          <t>Not reported</t>
        </is>
      </c>
      <c r="AI258" t="inlineStr">
        <is>
          <t>See population details</t>
        </is>
      </c>
      <c r="AJ258" t="inlineStr">
        <is>
          <t>See population details</t>
        </is>
      </c>
      <c r="AK258" t="inlineStr">
        <is>
          <t>Not reported</t>
        </is>
      </c>
      <c r="AL258" t="inlineStr">
        <is>
          <t>Not reported</t>
        </is>
      </c>
      <c r="AM258" t="inlineStr">
        <is>
          <t>Not reported</t>
        </is>
      </c>
      <c r="AN258" t="inlineStr">
        <is>
          <t>All/Not specified</t>
        </is>
      </c>
      <c r="AO258" t="inlineStr">
        <is>
          <t>Depression</t>
        </is>
      </c>
      <c r="AP258" t="inlineStr">
        <is>
          <t>Not reported</t>
        </is>
      </c>
      <c r="AQ258" t="inlineStr">
        <is>
          <t>Clinical Setting</t>
        </is>
      </c>
      <c r="AR258" t="inlineStr">
        <is>
          <t>Clinical Sample</t>
        </is>
      </c>
      <c r="AS258" t="inlineStr">
        <is>
          <t>PMFS (Parallel Multilayer Feature Selection) with SVM/RF</t>
        </is>
      </c>
      <c r="AT258" t="inlineStr">
        <is>
          <t>Questionnaire/Rating Scale Scores</t>
        </is>
      </c>
      <c r="AU258" t="inlineStr">
        <is>
          <t>ICA; Feature Selection</t>
        </is>
      </c>
      <c r="AV258" t="inlineStr">
        <is>
          <t>Not reported</t>
        </is>
      </c>
      <c r="AW258" t="inlineStr">
        <is>
          <t>Leave-out method for random division into training and test sets.</t>
        </is>
      </c>
      <c r="AX258" t="inlineStr">
        <is>
          <t>Not reported</t>
        </is>
      </c>
      <c r="AY258" t="inlineStr">
        <is>
          <t>Not reported</t>
        </is>
      </c>
      <c r="AZ258" t="inlineStr">
        <is>
          <t>Yes</t>
        </is>
      </c>
      <c r="BA258" t="inlineStr">
        <is>
          <t>Not reported</t>
        </is>
      </c>
      <c r="BB258" t="inlineStr">
        <is>
          <t>Not reported</t>
        </is>
      </c>
      <c r="BC258" t="inlineStr">
        <is>
          <t>Not reported</t>
        </is>
      </c>
      <c r="BD258" t="inlineStr">
        <is>
          <t>Not reported</t>
        </is>
      </c>
      <c r="BE258" t="inlineStr">
        <is>
          <t>Not reported</t>
        </is>
      </c>
      <c r="BF258" t="inlineStr">
        <is>
          <t>Not reported</t>
        </is>
      </c>
      <c r="BG258" t="inlineStr">
        <is>
          <t>0.7971 (Internal Hold-out Test Set)</t>
        </is>
      </c>
      <c r="BH258" t="inlineStr">
        <is>
          <t>Internal Hold-out Test Set</t>
        </is>
      </c>
      <c r="BI258" t="inlineStr">
        <is>
          <t>None reported</t>
        </is>
      </c>
      <c r="BJ258" t="inlineStr">
        <is>
          <t>No</t>
        </is>
      </c>
      <c r="BK258" t="inlineStr">
        <is>
          <t>Not reported</t>
        </is>
      </c>
      <c r="BL258" t="inlineStr">
        <is>
          <t>Not reported</t>
        </is>
      </c>
      <c r="BM258" t="inlineStr">
        <is>
          <t>Insufficient metrics reported</t>
        </is>
      </c>
      <c r="BN258" t="inlineStr">
        <is>
          <t>None - Passes all criteria</t>
        </is>
      </c>
      <c r="BO258" t="inlineStr">
        <is>
          <t>N/A</t>
        </is>
      </c>
      <c r="BP258" t="inlineStr">
        <is>
          <t>None</t>
        </is>
      </c>
    </row>
    <row r="259">
      <c r="A259" s="25" t="inlineStr">
        <is>
          <t>Deep Factor Learning for Accurate Brain Neuroimaging Data Analysis on Discrimination for Structural MRI and Functional MRI</t>
        </is>
      </c>
      <c r="B259" s="25" t="n">
        <v>2023</v>
      </c>
      <c r="C259" s="25" t="inlineStr">
        <is>
          <t>No</t>
        </is>
      </c>
      <c r="D259" s="25" t="inlineStr">
        <is>
          <t>No</t>
        </is>
      </c>
      <c r="E259" s="25" t="inlineStr">
        <is>
          <t>10.1109/TCBB.2023.3252577</t>
        </is>
      </c>
      <c r="F259" s="25" t="inlineStr">
        <is>
          <t>Analysis of neuroimaging data (e.g., Magnetic Resonance Imaging, structural and functional MRI) plays an important role in monitoring brain dynamics and probing brain structures. Neuroimaging data are multi-featured and non-linear by nature, and it is a natural way to organise these data as tensors prior to performing automated analyses such as discrimination of neurological disorders like Parkinson's Disease (PD) and Attention Deficit and Hyperactivity Disorder (ADHD). However, the existing approaches are often subject to performance bottlenecks (e.g., conventional feature extraction and deep learning based feature construction), as these can lose the structural information that correlates multiple data dimensions or/and demands excessive empirical and application-specific settings. This study proposes a Deep Factor Learning model on a Hilbert Basis tensor (namely, HB-DFL) to automatically derive latent low-dimensional and concise factors of tensors. This is achieved through the application of multiple Convolutional Neural Networks (CNNs) in a non-linear manner along all possible dimensions with no assumed a priori knowledge. HB-DFL leverages the Hilbert basis tensor to enhance the stability of the solution by regularizing the core tensor to allow any component in a certain domain to interact with any component in the other dimensions. The final multi-domain features are handled through another multi-branch CNN to achieve reliable classification, exemplified here using MRI discrimination as a typical case. A case study of MRI discrimination has been performed on public MRI datasets for discrimination of PD and ADHD. Results indicate that 1) HB-DFL outperforms the counterparts in terms of FIT, mSIR and stability (mSC and umSC) of factor learning; 2) HB-DFL identifies PD and ADHD with an accuracy significantly higher than state-of-the-art methods do. Overall, HB-DFL has significant potentials for neuroimaging data analysis applications with its stability of automatic construction of structural features.</t>
        </is>
      </c>
      <c r="G259" s="25" t="inlineStr">
        <is>
          <t>Unimodal</t>
        </is>
      </c>
      <c r="H259" s="25" t="inlineStr">
        <is>
          <t>sMRI, fMRI</t>
        </is>
      </c>
      <c r="I259" s="25" t="inlineStr">
        <is>
          <t>Neuroimaging</t>
        </is>
      </c>
      <c r="J259" s="25" t="inlineStr">
        <is>
          <t>HB-DFL (multiple CNN branches)</t>
        </is>
      </c>
      <c r="K259" s="25" t="inlineStr">
        <is>
          <t>Deep Learning (CNNs)</t>
        </is>
      </c>
      <c r="L259" s="25" t="n">
        <v>40</v>
      </c>
      <c r="M259" s="25" t="inlineStr">
        <is>
          <t>ADHD-200</t>
        </is>
      </c>
      <c r="N259" s="25" t="inlineStr">
        <is>
          <t>Not explicitly split by N in text, but categorized into a Normal Control (NC) group and an ADHD group (including syndrome, impulse, and attention-deficit subtypes)</t>
        </is>
      </c>
      <c r="O259" s="25" t="inlineStr">
        <is>
          <t>The case study specifically utilized the ADHD-200-40sub dataset</t>
        </is>
      </c>
      <c r="P259" s="25" t="inlineStr">
        <is>
          <t>Tran/Test Split</t>
        </is>
      </c>
      <c r="Q259" s="25" t="inlineStr">
        <is>
          <t>Window-based tensor analysis with 80% training and 20% test split, followed by cross-validation</t>
        </is>
      </c>
      <c r="R259" s="25" t="inlineStr">
        <is>
          <t>High computational overhead if the rank is set too high; requires specific window-based handling for tensor streams</t>
        </is>
      </c>
      <c r="S259" s="29" t="n">
        <v>0.985</v>
      </c>
      <c r="T259" s="29" t="inlineStr">
        <is>
          <t>The HB-DFL model automatically constructs non-linear structural features from neuroimaging tensors, maintaining high stability and information retention without requiring a priori knowledge of data distribution</t>
        </is>
      </c>
      <c r="U259" s="54" t="inlineStr">
        <is>
          <t>INCLUDE</t>
        </is>
      </c>
      <c r="V259" s="25" t="inlineStr">
        <is>
          <t>Meets criteria: Empirical primary study , published 2024 , uses DL (CNNs) for ADHD classification , and performs case studies on public datasets.</t>
        </is>
      </c>
      <c r="W259" s="25" t="n"/>
      <c r="X259" s="25" t="n"/>
      <c r="Y259" s="25" t="inlineStr">
        <is>
          <t>ACM</t>
        </is>
      </c>
      <c r="Z259" s="25" t="inlineStr">
        <is>
          <t>Collaboration between Wuhan University (China), Tsinghua University (China), and Macquarie University (Australia).</t>
        </is>
      </c>
      <c r="AA259" s="25" t="n"/>
      <c r="AB259" s="25" t="inlineStr">
        <is>
          <t>Detailed</t>
        </is>
      </c>
      <c r="AC259" s="25" t="inlineStr">
        <is>
          <t>Leakage</t>
        </is>
      </c>
      <c r="AD259" t="inlineStr">
        <is>
          <t>Not reported</t>
        </is>
      </c>
      <c r="AE259" t="inlineStr">
        <is>
          <t>Not reported</t>
        </is>
      </c>
      <c r="AF259" t="inlineStr">
        <is>
          <t>Hybrid OA (IEEE TCBB - check)</t>
        </is>
      </c>
      <c r="AG259" t="inlineStr">
        <is>
          <t>Not reported</t>
        </is>
      </c>
      <c r="AH259" t="inlineStr">
        <is>
          <t>Not reported</t>
        </is>
      </c>
      <c r="AI259" t="inlineStr">
        <is>
          <t>See population details</t>
        </is>
      </c>
      <c r="AJ259" t="inlineStr">
        <is>
          <t>See population details</t>
        </is>
      </c>
      <c r="AK259" t="inlineStr">
        <is>
          <t>Not reported</t>
        </is>
      </c>
      <c r="AL259" t="inlineStr">
        <is>
          <t>Not reported</t>
        </is>
      </c>
      <c r="AM259" t="inlineStr">
        <is>
          <t>Not reported</t>
        </is>
      </c>
      <c r="AN259" t="inlineStr">
        <is>
          <t>All/Not specified</t>
        </is>
      </c>
      <c r="AO259" t="inlineStr">
        <is>
          <t>Not reported</t>
        </is>
      </c>
      <c r="AP259" t="inlineStr">
        <is>
          <t>Not reported</t>
        </is>
      </c>
      <c r="AQ259" t="inlineStr">
        <is>
          <t>Public Dataset</t>
        </is>
      </c>
      <c r="AR259" t="inlineStr">
        <is>
          <t>ADHD-200 (Public Dataset)</t>
        </is>
      </c>
      <c r="AS259" t="inlineStr">
        <is>
          <t>HB-DFL (multiple CNN branches)</t>
        </is>
      </c>
      <c r="AT259" t="inlineStr">
        <is>
          <t>ROI-based Features</t>
        </is>
      </c>
      <c r="AU259" t="inlineStr">
        <is>
          <t>ICA</t>
        </is>
      </c>
      <c r="AV259" t="inlineStr">
        <is>
          <t>Not reported</t>
        </is>
      </c>
      <c r="AW259" t="inlineStr">
        <is>
          <t>k-fold CV</t>
        </is>
      </c>
      <c r="AX259" t="inlineStr">
        <is>
          <t>Not reported</t>
        </is>
      </c>
      <c r="AY259" t="inlineStr">
        <is>
          <t>80/20</t>
        </is>
      </c>
      <c r="AZ259" t="inlineStr">
        <is>
          <t>Not reported</t>
        </is>
      </c>
      <c r="BA259" t="inlineStr">
        <is>
          <t>Yes (ADHD-200 multi-site)</t>
        </is>
      </c>
      <c r="BB259" t="inlineStr">
        <is>
          <t>Not reported</t>
        </is>
      </c>
      <c r="BC259" t="inlineStr">
        <is>
          <t>Not reported</t>
        </is>
      </c>
      <c r="BD259" t="inlineStr">
        <is>
          <t>Not reported</t>
        </is>
      </c>
      <c r="BE259" t="inlineStr">
        <is>
          <t>Not reported</t>
        </is>
      </c>
      <c r="BF259" t="inlineStr">
        <is>
          <t>Not reported</t>
        </is>
      </c>
      <c r="BG259" t="inlineStr">
        <is>
          <t>0.985 (Cross-Validation)</t>
        </is>
      </c>
      <c r="BH259" t="inlineStr">
        <is>
          <t>Cross-Validation</t>
        </is>
      </c>
      <c r="BI259" t="inlineStr">
        <is>
          <t>None reported</t>
        </is>
      </c>
      <c r="BJ259" t="inlineStr">
        <is>
          <t>No</t>
        </is>
      </c>
      <c r="BK259" t="inlineStr">
        <is>
          <t>Not reported</t>
        </is>
      </c>
      <c r="BL259" t="inlineStr">
        <is>
          <t>Not reported</t>
        </is>
      </c>
      <c r="BM259" t="inlineStr">
        <is>
          <t>Insufficient metrics reported</t>
        </is>
      </c>
      <c r="BN259" t="inlineStr">
        <is>
          <t>None - Passes all criteria</t>
        </is>
      </c>
      <c r="BO259" t="inlineStr">
        <is>
          <t>N/A</t>
        </is>
      </c>
      <c r="BP259" t="inlineStr">
        <is>
          <t>None</t>
        </is>
      </c>
    </row>
    <row r="260">
      <c r="A260" s="23" t="inlineStr">
        <is>
          <t>Exploring the Utility of Gamified Learning to Support Academic Progress among ADHD-Diagnosed Children</t>
        </is>
      </c>
      <c r="B260" s="23" t="inlineStr">
        <is>
          <t>2024</t>
        </is>
      </c>
      <c r="C260" s="23" t="inlineStr">
        <is>
          <t>No</t>
        </is>
      </c>
      <c r="D260" s="23" t="inlineStr">
        <is>
          <t>No</t>
        </is>
      </c>
      <c r="E260" s="23" t="inlineStr">
        <is>
          <t>10.1145/3675888.3676047</t>
        </is>
      </c>
      <c r="F260" s="23"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is>
      </c>
      <c r="G260" s="23" t="inlineStr">
        <is>
          <t>Unimodal</t>
        </is>
      </c>
      <c r="H260" s="23" t="inlineStr">
        <is>
          <t>Questionnaire (SNAP-IV)</t>
        </is>
      </c>
      <c r="I260" s="23" t="inlineStr">
        <is>
          <t>Clinical &amp; Demographics</t>
        </is>
      </c>
      <c r="J260" s="23" t="inlineStr">
        <is>
          <t>ML for subtype identification</t>
        </is>
      </c>
      <c r="K260" s="23" t="inlineStr">
        <is>
          <t>Traditional Machine Learning</t>
        </is>
      </c>
      <c r="L260" s="23" t="n"/>
      <c r="M260" s="23" t="n"/>
      <c r="N260" s="23" t="n"/>
      <c r="O260" s="23" t="n"/>
      <c r="P260" s="23" t="n"/>
      <c r="Q260" s="23" t="n"/>
      <c r="R260" s="23" t="n"/>
      <c r="S260" s="28" t="inlineStr">
        <is>
          <t>n.a</t>
        </is>
      </c>
      <c r="T260" s="28" t="n"/>
      <c r="U260" s="55" t="inlineStr">
        <is>
          <t>EXCLUDE</t>
        </is>
      </c>
      <c r="V260" s="23" t="inlineStr">
        <is>
          <t>AI used to identify subtypes/recommend treatments rather than primary diagnosis</t>
        </is>
      </c>
      <c r="W260" s="23" t="inlineStr">
        <is>
          <t>Different Task from Diagnosis</t>
        </is>
      </c>
      <c r="X260" s="23" t="n"/>
      <c r="Y260" s="23" t="inlineStr">
        <is>
          <t>ACM</t>
        </is>
      </c>
      <c r="Z260" s="23" t="n"/>
      <c r="AA260" s="23" t="n"/>
      <c r="AB260" s="23" t="n"/>
      <c r="AC260" s="23" t="n"/>
    </row>
    <row r="261">
      <c r="A261" s="25" t="inlineStr">
        <is>
          <t>LemurDx: Using Unconstrained Passive Sensing for an Objective Measurement of Hyperactivity in Children with no Parent Input</t>
        </is>
      </c>
      <c r="B261" s="25" t="inlineStr">
        <is>
          <t>2023</t>
        </is>
      </c>
      <c r="C261" s="25" t="inlineStr">
        <is>
          <t>No</t>
        </is>
      </c>
      <c r="D261" s="25" t="inlineStr">
        <is>
          <t>No</t>
        </is>
      </c>
      <c r="E261" s="25" t="inlineStr">
        <is>
          <t>10.1145/3596244</t>
        </is>
      </c>
      <c r="F261" s="25" t="inlineStr">
        <is>
          <t>Hyperactivity is the most dominant presentation of Attention-Deficit/Hyperactivity Disorder in young children. Currently, measuring hyperactivity involves parents' or teachers' reports. These reports are vulnerable to subjectivity and can lead to misdiagnosis. LemurDx provides an objective measure of hyperactivity using passive mobile sensing. We collected data from 61 children (25 with hyperactivity) who wore a smartwatch for up to 7 days without changing their daily routine. The participants' parents maintained a log of the child's activities at a half-hour granularity (e.g., sitting, exercising) as contextual information. Our ML models achieved 85.2% accuracy in detecting hyperactivity in children (using parent-provided activity labels). We also built models that estimated children's context from the sensor data and did not rely on activity labels to reduce parent burden. These models achieved 82.0% accuracy in detecting hyperactivity. In addition, we interviewed five clinicians who suggested a need for a tractable risk score that enables analysis of a child's behavior across contexts. Our results show the feasibility of supporting the diagnosis of hyperactivity by providing clinicians with an interpretable and objective score of hyperactivity using off-the-shelf watches and adding no constraints to children or their guardians.</t>
        </is>
      </c>
      <c r="G261" s="25" t="inlineStr">
        <is>
          <t>Unimodal</t>
        </is>
      </c>
      <c r="H261" s="25" t="inlineStr">
        <is>
          <t>Smartwatch motion</t>
        </is>
      </c>
      <c r="I261" s="25" t="inlineStr">
        <is>
          <t>Behavioral &amp; Motor</t>
        </is>
      </c>
      <c r="J261" s="25" t="inlineStr">
        <is>
          <t>Machine Learning Pipeline</t>
        </is>
      </c>
      <c r="K261" s="25" t="inlineStr">
        <is>
          <t>Traditional Machine Learning</t>
        </is>
      </c>
      <c r="L261" s="25" t="n"/>
      <c r="M261" s="25" t="n"/>
      <c r="N261" s="25" t="n"/>
      <c r="O261" s="25" t="n"/>
      <c r="P261" s="25" t="n"/>
      <c r="Q261" s="25" t="n"/>
      <c r="R261" s="25" t="n"/>
      <c r="S261" s="29" t="inlineStr">
        <is>
          <t>n.a</t>
        </is>
      </c>
      <c r="T261" s="29" t="n"/>
      <c r="U261" s="55" t="inlineStr">
        <is>
          <t>EXCLUDE</t>
        </is>
      </c>
      <c r="V261" s="25" t="inlineStr">
        <is>
          <t>Sample size N ≤ 100</t>
        </is>
      </c>
      <c r="W261" s="25" t="inlineStr">
        <is>
          <t>Low Sample Size</t>
        </is>
      </c>
      <c r="X261" s="25" t="n"/>
      <c r="Y261" s="25" t="inlineStr">
        <is>
          <t>ACM</t>
        </is>
      </c>
      <c r="Z261" s="25" t="n"/>
      <c r="AA261" s="25" t="n"/>
      <c r="AB261" s="25" t="n"/>
      <c r="AC261" s="25" t="n"/>
    </row>
    <row r="262" ht="58" customHeight="1">
      <c r="A262" s="23" t="inlineStr">
        <is>
          <t>Intelligent Classification System for Childhood Neurodevelopmental Disorders</t>
        </is>
      </c>
      <c r="B262" s="23" t="inlineStr">
        <is>
          <t>2024</t>
        </is>
      </c>
      <c r="C262" s="23" t="inlineStr">
        <is>
          <t>No</t>
        </is>
      </c>
      <c r="D262" s="23" t="inlineStr">
        <is>
          <t>No</t>
        </is>
      </c>
      <c r="E262" s="23" t="inlineStr">
        <is>
          <t>10.1145/3677525.3678682</t>
        </is>
      </c>
      <c r="F262" s="23" t="inlineStr">
        <is>
          <t>The diagnosis of neurodevelopmental disorders in children from 0 to 18 years of age is an extremely complex process which involves the participation of professionals from various medical specialties. Late detection and treatment of these disorders can lead to significant complications in educational development, social interactions, as well as mental health, generating stress and other difficulties in both children and their families. Access to specialized personnel for the diagnosis of these disorders becomes complex, in particular in developing societies, therefore teachers who interact directly with these children in educational centers require tools that facilitate the early detection of these cases so that they can be attended to by the different institutions or multidisciplinary groups dedicated to this purpose. Therefore, the objective of this research is to develop a computer tool for mobile devices that allows teachers and family doctors to obtain a preliminary diagnosis of neurodevelopmental disorders in childhood. In this paper we have applied several research methods, i.e., Analysis-Synthesis, modeling, system approach, interviews with experts, and a comparative study, in order to determine the accuracy of the diagnostic agreement to validate the use of the application in the diagnostic process.</t>
        </is>
      </c>
      <c r="G262" s="23" t="inlineStr">
        <is>
          <t>Unimodal</t>
        </is>
      </c>
      <c r="H262" s="31" t="inlineStr">
        <is>
          <t>Preliminary clinical observation/survey</t>
        </is>
      </c>
      <c r="I262" s="23" t="inlineStr">
        <is>
          <t>Clinical &amp; Demographics</t>
        </is>
      </c>
      <c r="J262" s="23" t="inlineStr">
        <is>
          <t>Expert System / Modeling</t>
        </is>
      </c>
      <c r="K262" s="23" t="inlineStr">
        <is>
          <t>Other / Unspecified</t>
        </is>
      </c>
      <c r="L262" s="23" t="n"/>
      <c r="M262" s="23" t="n"/>
      <c r="N262" s="23" t="n"/>
      <c r="O262" s="23" t="n"/>
      <c r="P262" s="23" t="n"/>
      <c r="Q262" s="23" t="n"/>
      <c r="R262" s="23" t="n"/>
      <c r="S262" s="28" t="inlineStr">
        <is>
          <t>n.a</t>
        </is>
      </c>
      <c r="T262" s="28" t="n"/>
      <c r="U262" s="55" t="inlineStr">
        <is>
          <t>EXCLUDE</t>
        </is>
      </c>
      <c r="V262" s="23" t="inlineStr">
        <is>
          <t>Primary methodology is Analysis-Synthesis/expert system, not primarily AI/ML classification</t>
        </is>
      </c>
      <c r="W262" s="23" t="inlineStr">
        <is>
          <t>Different Task from Diagnosis</t>
        </is>
      </c>
      <c r="X262" s="23" t="n"/>
      <c r="Y262" s="23" t="inlineStr">
        <is>
          <t>ACM</t>
        </is>
      </c>
      <c r="Z262" s="23" t="n"/>
      <c r="AA262" s="23" t="n"/>
      <c r="AB262" s="23" t="n"/>
      <c r="AC262" s="23" t="n"/>
    </row>
    <row r="263">
      <c r="A263" s="25" t="inlineStr">
        <is>
          <t>ADHD Intelligent Auxiliary Diagnosis System Based on Multimodal Information Fusion</t>
        </is>
      </c>
      <c r="B263" s="25" t="n">
        <v>2020</v>
      </c>
      <c r="C263" s="25" t="inlineStr">
        <is>
          <t>No</t>
        </is>
      </c>
      <c r="D263" s="25" t="inlineStr">
        <is>
          <t>No</t>
        </is>
      </c>
      <c r="E263" s="25" t="inlineStr">
        <is>
          <t>10.1145/3394171.3414359</t>
        </is>
      </c>
      <c r="F263" s="25" t="inlineStr">
        <is>
          <t>The traditional medical diagnosis methods of ADHD mainly rely on scale evaluation and interview observation. The diagnosis conclusion is subjective and extremely dependent on the doctor's experience level. There is an urgent need to improve diagnosis efficiency and improve the diagnosis standard through other technical means in the clinical process. We have designed and developed the ADHD intelligent auxiliary diagnosis system with software and hardware cooperation. The system performs a set of functional test tasks, uses a camera module to capture multimodal information such as facial expressions, eye movements, limb movements, language expressions and reaction abilities of children during task completion, and uses computer vision technology to automatically extract measurable characteristics. Finally, deep learning technology is used to detect children's specific behaviors in the video, which is complementary to the existing doctor's diagnosis basis. This system was deployed in the Department of Psychology of Children's Hospital of Zhejiang University in July 2019 and has been used in actual clinical diagnosis to date. It has completed the testing and evaluation of hundreds of ADHD children.</t>
        </is>
      </c>
      <c r="G263" s="25" t="inlineStr">
        <is>
          <t>Multimodal</t>
        </is>
      </c>
      <c r="H263" s="25" t="inlineStr">
        <is>
          <t>Facial expressions, limb movements, eye movements</t>
        </is>
      </c>
      <c r="I263" s="25" t="inlineStr">
        <is>
          <t>Behavioral &amp; Motor</t>
        </is>
      </c>
      <c r="J263" s="25" t="inlineStr">
        <is>
          <t>Deep Learning (Computer Vision)</t>
        </is>
      </c>
      <c r="K263" s="25" t="inlineStr">
        <is>
          <t>Deep Learning (CNNs)</t>
        </is>
      </c>
      <c r="L263" s="25" t="inlineStr">
        <is>
          <t>Not stated</t>
        </is>
      </c>
      <c r="M263" s="25" t="inlineStr">
        <is>
          <t>Clinical data from the Children's Hospital of Zhejiang University</t>
        </is>
      </c>
      <c r="N263" s="25" t="inlineStr">
        <is>
          <t>Focuses primarily on children diagnosed with ADHD</t>
        </is>
      </c>
      <c r="O263" s="25" t="inlineStr">
        <is>
          <t>Clinical testing completed on hundreds of children.</t>
        </is>
      </c>
      <c r="P263" s="25" t="inlineStr">
        <is>
          <t>External Validation</t>
        </is>
      </c>
      <c r="Q263" s="25" t="inlineStr">
        <is>
          <t>Real-world clinical deployment and testing since July 2019</t>
        </is>
      </c>
      <c r="R263" s="25" t="inlineStr">
        <is>
          <t>Requires a specialized hardware setup with three cameras; effectiveness depends on the child's willingness to complete 20-30 minute functional tasks</t>
        </is>
      </c>
      <c r="S263" s="29" t="inlineStr">
        <is>
          <t>n.a</t>
        </is>
      </c>
      <c r="T263" s="29" t="inlineStr">
        <is>
          <t>This system moves beyond single-behavior analysis by fusing multimodal data (eye attention, facial muscles, 3D skeleton) to provide a standardized and objective auxiliary diagnostic report</t>
        </is>
      </c>
      <c r="U263" s="55" t="inlineStr">
        <is>
          <t>EXCLUDE</t>
        </is>
      </c>
      <c r="V263" s="25" t="inlineStr">
        <is>
          <t>Peer-reviewed primary study for ADHD diagnosis, multimodal, N &gt; 100</t>
        </is>
      </c>
      <c r="W263" s="25" t="n"/>
      <c r="X263" s="25" t="n"/>
      <c r="Y263" s="25" t="inlineStr">
        <is>
          <t>ACM</t>
        </is>
      </c>
      <c r="Z263" s="25" t="inlineStr">
        <is>
          <t>Zhejiang University, Hangzhou, China</t>
        </is>
      </c>
      <c r="AA263" s="25" t="inlineStr">
        <is>
          <t>Didn’t include the actual Number of samples</t>
        </is>
      </c>
      <c r="AB263" s="25" t="inlineStr">
        <is>
          <t>Excluded</t>
        </is>
      </c>
      <c r="AC263" s="25" t="n"/>
    </row>
    <row r="264">
      <c r="A264" s="23" t="inlineStr">
        <is>
          <t>WLA4ND: a Wearable Dataset of Learning Activities for Young Adults with Neurodiversity to Provide Support in Education</t>
        </is>
      </c>
      <c r="B264" s="23" t="inlineStr">
        <is>
          <t>2021</t>
        </is>
      </c>
      <c r="C264" s="23" t="inlineStr">
        <is>
          <t>No</t>
        </is>
      </c>
      <c r="D264" s="23" t="inlineStr">
        <is>
          <t>No</t>
        </is>
      </c>
      <c r="E264" s="23" t="inlineStr">
        <is>
          <t>10.1145/3441852.3471220</t>
        </is>
      </c>
      <c r="F264" s="23" t="inlineStr">
        <is>
          <t>Data-driven assistive wearable technologies are promising to support young adults with neurodiversity in inclusive education. Existing datasets focus on wearable sensor data of various activities from neurotypical people. However, no dataset exists including learning-related activity data from individuals with neurodiversity. The contributions of this paper include (1) WLA4ND, a dataset of learning activities performed by eight young adults with neurodiversity collected from smartwatch sensors. The activities are common learning tasks, including reading, writing, typing, answering follow-up questions, and off-task. (2) Evaluation of classification on WLA4ND with five activity recognition models, including conventional and deep learning methods. The Convolutional Recurrent Neural Network (CRNN) model achieved a balanced accuracy of 92.2% for user-dependent evaluations, while Federated Multi-Task Hierarchical Attention Model (FATHOM) achieved 91.8% for user-independent evaluations. This evaluation demonstrates that existing activity recognition technologies can be applied to neurodiverse populations. Also, WLA4ND can be used by researchers as a complement for activity recognition, automatic labeling, and next-generation assistive wearable applications.</t>
        </is>
      </c>
      <c r="G264" s="23" t="inlineStr">
        <is>
          <t>Unimodal</t>
        </is>
      </c>
      <c r="H264" s="23" t="inlineStr">
        <is>
          <t>Smartwatch sensors</t>
        </is>
      </c>
      <c r="I264" s="23" t="inlineStr">
        <is>
          <t>Behavioral &amp; Motor</t>
        </is>
      </c>
      <c r="J264" s="23" t="inlineStr">
        <is>
          <t>CRNN / FATHOM</t>
        </is>
      </c>
      <c r="K264" s="23" t="inlineStr">
        <is>
          <t>Deep Learning (CNNs)</t>
        </is>
      </c>
      <c r="L264" s="23" t="n"/>
      <c r="M264" s="23" t="n"/>
      <c r="N264" s="23" t="n"/>
      <c r="O264" s="23" t="n"/>
      <c r="P264" s="23" t="n"/>
      <c r="Q264" s="23" t="n"/>
      <c r="R264" s="23" t="n"/>
      <c r="S264" s="28" t="inlineStr">
        <is>
          <t>n.a</t>
        </is>
      </c>
      <c r="T264" s="28" t="n"/>
      <c r="U264" s="55" t="inlineStr">
        <is>
          <t>EXCLUDE</t>
        </is>
      </c>
      <c r="V264" s="23" t="inlineStr">
        <is>
          <t>Sample size N ≤ 100 ; primary task is activity recognition, not diagnosis. N=8</t>
        </is>
      </c>
      <c r="W264" s="23" t="inlineStr">
        <is>
          <t>Different Task from Diagnosis</t>
        </is>
      </c>
      <c r="X264" s="23" t="n"/>
      <c r="Y264" s="23" t="inlineStr">
        <is>
          <t>ACM</t>
        </is>
      </c>
      <c r="Z264" s="23" t="n"/>
      <c r="AA264" s="23" t="n"/>
      <c r="AB264" s="23" t="n"/>
      <c r="AC264" s="23" t="n"/>
    </row>
    <row r="265">
      <c r="A265" s="25" t="inlineStr">
        <is>
          <t>Predicting ADHD Symptoms Using Smartphone Sensing Data</t>
        </is>
      </c>
      <c r="B265" s="25" t="n">
        <v>2023</v>
      </c>
      <c r="C265" s="25" t="inlineStr">
        <is>
          <t>No</t>
        </is>
      </c>
      <c r="D265" s="25" t="inlineStr">
        <is>
          <t>No</t>
        </is>
      </c>
      <c r="E265" s="25" t="inlineStr">
        <is>
          <t>10.1145/3544793.3563430</t>
        </is>
      </c>
      <c r="F265" s="25" t="inlineStr">
        <is>
          <t>Adult attention-deficit hyperactivity disorder (ADHD) is an impairing disorder that affects multiple domains of functioning and manifests itself in the daily lives of adults with the disorder in far-reaching ways. ADHD affects a substantial minority of college-age students. Current diagnostic methods rely on self-report, which may introduce recall and other biases, and collateral reports may suffer from their own sources of bias. In addition, tracking treatment related change across time can be difficult. Smartphones are ubiquitous for many populations and can function as human sensors that generate a wealth of behavioral data; for example, GPS, SMS/call, and app usage data. In a pilot study, we explore the feasibility of using smartphone sensing data collected passively from an android app to predict ADHD symptoms. Our results indicate that specific ADHD inattention, sluggish cognitive tempo and hyperactivity symptoms could be predicted fairly accurately using the smartphone data collected from college students in a pilot study, with F1 score as high as 0.75.</t>
        </is>
      </c>
      <c r="G265" s="25" t="inlineStr">
        <is>
          <t>Unimodal</t>
        </is>
      </c>
      <c r="H265" s="25" t="inlineStr">
        <is>
          <t>Smartphone Sensing (SMS statistics)</t>
        </is>
      </c>
      <c r="I265" s="25" t="inlineStr">
        <is>
          <t>Behavioral &amp; Motor</t>
        </is>
      </c>
      <c r="J265" s="25" t="inlineStr">
        <is>
          <t>Support Vector Machine (SVM)</t>
        </is>
      </c>
      <c r="K265" s="25" t="inlineStr">
        <is>
          <t>Traditional Machine Learning</t>
        </is>
      </c>
      <c r="L265" s="25" t="n"/>
      <c r="M265" s="25" t="n"/>
      <c r="N265" s="25" t="n"/>
      <c r="O265" s="25" t="n"/>
      <c r="P265" s="25" t="n"/>
      <c r="Q265" s="25" t="n"/>
      <c r="R265" s="25" t="n"/>
      <c r="S265" s="29" t="n">
        <v>0.75</v>
      </c>
      <c r="T265" s="29" t="n"/>
      <c r="U265" s="55" t="inlineStr">
        <is>
          <t>EXCLUDE</t>
        </is>
      </c>
      <c r="V265" s="25" t="inlineStr">
        <is>
          <t>Very small sample size (N=5 participants) and focuses on symptom prediction/severity rather than formal diagnosis  (Exclusion criteria: N ≤ 100 and Task other than diagnosis).</t>
        </is>
      </c>
      <c r="W265" s="25" t="n"/>
      <c r="X265" s="25" t="n"/>
      <c r="Y265" s="25" t="inlineStr">
        <is>
          <t>ACM</t>
        </is>
      </c>
      <c r="Z265" s="25" t="n"/>
      <c r="AA265" s="25" t="n"/>
      <c r="AB265" s="25" t="n"/>
      <c r="AC265" s="25" t="n"/>
    </row>
    <row r="266">
      <c r="A266" s="23" t="inlineStr">
        <is>
          <t>Engagement Analysis of ADHD Students using Visual Cues from Eye Tracker</t>
        </is>
      </c>
      <c r="B266" s="23" t="inlineStr">
        <is>
          <t>2021</t>
        </is>
      </c>
      <c r="C266" s="23" t="inlineStr">
        <is>
          <t>No</t>
        </is>
      </c>
      <c r="D266" s="23" t="inlineStr">
        <is>
          <t>No</t>
        </is>
      </c>
      <c r="E266" s="23" t="inlineStr">
        <is>
          <t>10.1145/3395035.3425256</t>
        </is>
      </c>
      <c r="F266" s="23" t="inlineStr">
        <is>
          <t>In this paper, we focus on finding the correlation between visual attention and engagement of ADHD students in one-on-one sessions with specialized educators using visual cues and eye-tracking data. Our goal is to investigate the extent to which observations of eye-gaze, posture, emotion and other physiological signals can be used to model the cognitive state of subjects and to explore the integration of multiple sensor modalities to improve the reliability of detection of human displays of awareness and emotion in the context of ADHD affected children. This is a novel problem since no previous studies have aimed to identify markers of attentiveness in the context of students affected with ADHD. The experiment has been designed to collect data in a controlled environment and later on can be used to generate Machine Learning models to assist real-world educators. Additionally, we propose a novel approach for AOI (Area of Interest) detection for eye-tracking analysis in dynamic scenarios using existing deep learning-based saliency prediction and fixation prediction models. We aim to use the processed data to extract the features from a subject's eye-movement patterns and use Machine Learning models to classify the attention levels.</t>
        </is>
      </c>
      <c r="G266" s="23" t="inlineStr">
        <is>
          <t>Multimodal</t>
        </is>
      </c>
      <c r="H266" s="23" t="inlineStr">
        <is>
          <t>Eye Tracking, EEG, GSR</t>
        </is>
      </c>
      <c r="I266" s="23" t="inlineStr">
        <is>
          <t>Behavioral &amp; Motor</t>
        </is>
      </c>
      <c r="J266" s="23" t="inlineStr">
        <is>
          <t>Saliency Prediction Models (DeepGaze-II, ASNet, EML-Net)</t>
        </is>
      </c>
      <c r="K266" s="23" t="inlineStr">
        <is>
          <t>Deep Learning (CNNs)</t>
        </is>
      </c>
      <c r="L266" s="23" t="n"/>
      <c r="M266" s="23" t="n"/>
      <c r="N266" s="23" t="n"/>
      <c r="O266" s="23" t="n"/>
      <c r="P266" s="23" t="n"/>
      <c r="Q266" s="23" t="n"/>
      <c r="R266" s="23" t="n"/>
      <c r="S266" s="28" t="n">
        <v>0.9</v>
      </c>
      <c r="T266" s="28" t="n"/>
      <c r="U266" s="55" t="inlineStr">
        <is>
          <t>EXCLUDE</t>
        </is>
      </c>
      <c r="V266" s="23" t="inlineStr">
        <is>
          <t>Small sample size (N=60 students mentioned, but only data from 1 participant processed due to COVID)  (Exclusion criterion: N ≤ 100).</t>
        </is>
      </c>
      <c r="W266" s="23" t="inlineStr">
        <is>
          <t>Low Sample Size</t>
        </is>
      </c>
      <c r="X266" s="23" t="n"/>
      <c r="Y266" s="23" t="inlineStr">
        <is>
          <t>ACM</t>
        </is>
      </c>
      <c r="Z266" s="23" t="n"/>
      <c r="AA266" s="23" t="n"/>
      <c r="AB266" s="23" t="n"/>
      <c r="AC266" s="23" t="n"/>
    </row>
    <row r="267">
      <c r="A267" s="25" t="inlineStr">
        <is>
          <t>Uncovering Adverse Childhood Experiences (ACEs) from Clinical Narratives within the Electronic Health Record</t>
        </is>
      </c>
      <c r="B267" s="25" t="inlineStr">
        <is>
          <t>2022</t>
        </is>
      </c>
      <c r="C267" s="25" t="inlineStr">
        <is>
          <t>No</t>
        </is>
      </c>
      <c r="D267" s="25" t="inlineStr">
        <is>
          <t>No</t>
        </is>
      </c>
      <c r="E267" s="25" t="inlineStr">
        <is>
          <t>10.1145/3555605</t>
        </is>
      </c>
      <c r="F267" s="25" t="inlineStr">
        <is>
          <t>Adverse Childhood Events (ACEs) are potentially traumatic events that occur in childhood (e.g., sexual abuse and maternal violence). Clinical research highlights the significant impact ACEs have on youth's mental health similar to other youth-related issues like traditional bullying and cyberbullying. However, research focused on the intersection of these two are limited. We report the results from a qualitative study that used electronic health record (EHR) data and clinical narratives from Parkview Behavioral Health hospital (n=719) to better understand the presentation of ACEs in patients who indicated cyber/bullying contributed to their inpatient hospital admission. Our deductive thematic analyses on the clinical narratives/notes and diagnoses highlight the connection of ACEs with cyber/bullying and other clinical diagnoses like depression, anxiety, PTSD, and ADD/ADHD. Additionally, our results point to potential impacts of the gender spectrum and other non-ACE indicators like adoption and the need for Department of Child Services (DCS). The outcome of this study provides distinct computational and clinical design guidelines for better collaborative decision making in healthcare, including the need for ACEs screening as standard-of-care within acute mental health settings. CAUTION: This paper includes graphic contents about adverse childhood traumas and events.</t>
        </is>
      </c>
      <c r="G267" s="25" t="inlineStr">
        <is>
          <t>Multimodal</t>
        </is>
      </c>
      <c r="H267" s="25" t="inlineStr">
        <is>
          <t>Clinical Narratives, Demographics, Diagnoses</t>
        </is>
      </c>
      <c r="I267" s="25" t="inlineStr">
        <is>
          <t>Clinical &amp; Demographics</t>
        </is>
      </c>
      <c r="J267" s="25" t="inlineStr">
        <is>
          <t>Deductive Thematic Analysis</t>
        </is>
      </c>
      <c r="K267" s="25" t="inlineStr">
        <is>
          <t>Qualitative Analysis</t>
        </is>
      </c>
      <c r="L267" s="25" t="n"/>
      <c r="M267" s="25" t="n"/>
      <c r="N267" s="25" t="n"/>
      <c r="O267" s="25" t="n"/>
      <c r="P267" s="25" t="n"/>
      <c r="Q267" s="25" t="n"/>
      <c r="R267" s="25" t="n"/>
      <c r="S267" s="29" t="inlineStr">
        <is>
          <t>n.a</t>
        </is>
      </c>
      <c r="T267" s="29" t="n"/>
      <c r="U267" s="55" t="inlineStr">
        <is>
          <t>EXCLUDE</t>
        </is>
      </c>
      <c r="V267" s="25" t="inlineStr">
        <is>
          <t>This is a qualitative study  using deductive thematic analysis rather than AI/ML/DL for ADHD diagnosis (Exclusion criterion: Task other than diagnosis/classification).</t>
        </is>
      </c>
      <c r="W267" s="25" t="inlineStr">
        <is>
          <t>Different Task from Diagnosis</t>
        </is>
      </c>
      <c r="X267" s="25" t="n"/>
      <c r="Y267" s="25" t="inlineStr">
        <is>
          <t>ACM</t>
        </is>
      </c>
      <c r="Z267" s="25" t="n"/>
      <c r="AA267" s="25" t="n"/>
      <c r="AB267" s="25" t="n"/>
      <c r="AC267" s="25" t="n"/>
    </row>
    <row r="268">
      <c r="A268" s="23" t="inlineStr">
        <is>
          <t>Attentive Goal-based Dialogue System for ADHD Behavior Treatment</t>
        </is>
      </c>
      <c r="B268" s="23" t="inlineStr">
        <is>
          <t>2021</t>
        </is>
      </c>
      <c r="C268" s="23" t="inlineStr">
        <is>
          <t>No</t>
        </is>
      </c>
      <c r="D268" s="23" t="inlineStr">
        <is>
          <t>No</t>
        </is>
      </c>
      <c r="E268" s="23" t="inlineStr">
        <is>
          <t>10.1145/3445815.3445816</t>
        </is>
      </c>
      <c r="F268" s="23" t="inlineStr">
        <is>
          <t>Atentive deficit and Hyperactivity disorder (ADHD) is one of the most common behavior disorders in children. The treatment methods of ADHD mainly include drug therapy, psychobehavioral therapy, family therapy, Electroencephalogram (EEG) biofeedback, etc. Family therapy requires parents to understand the behavior disorder and to improve the behavior of children with appropriate methods. Parents can get behavioral training advises by consulting therapists in medical institutions. However, it cannot assure the timeliness of guidance and requires therapists of some amount of repetitive work. Therefore, in this paper, we construct a data set for ADHD behavioral training, which is extracted from real-life dialogues between parents of ADHD children and therapists. Then, a dialogue system is developed for helping parents to deal with ADHD children. It incorporates self-attention mechanism in natural language understanding module to improve the accuracy of semantic analysis. It also adopts deep reinforcement learning in dialogue policy learning module, exploring the effective strategy. Experimental results show that the proposed dialogue system leads to significant improvement on task success rate and reduction in dialogue length comparing to rule-based training model.</t>
        </is>
      </c>
      <c r="G268" s="23" t="inlineStr">
        <is>
          <t>Unimodal</t>
        </is>
      </c>
      <c r="H268" s="23" t="inlineStr">
        <is>
          <t>Natural Language (Dialogue Text)</t>
        </is>
      </c>
      <c r="I268" s="23" t="inlineStr">
        <is>
          <t>Clinical &amp; Demographics</t>
        </is>
      </c>
      <c r="J268" s="23" t="inlineStr">
        <is>
          <t>Deep Reinforcement Learning (DQN), Self-Attention</t>
        </is>
      </c>
      <c r="K268" s="23" t="inlineStr">
        <is>
          <t>Deep Learning (CNNs)</t>
        </is>
      </c>
      <c r="L268" s="23" t="n"/>
      <c r="M268" s="23" t="n"/>
      <c r="N268" s="23" t="n"/>
      <c r="O268" s="23" t="n"/>
      <c r="P268" s="23" t="n"/>
      <c r="Q268" s="23" t="n"/>
      <c r="R268" s="23" t="n"/>
      <c r="S268" s="28" t="n">
        <v>0.6899999999999999</v>
      </c>
      <c r="T268" s="28" t="n"/>
      <c r="U268" s="55" t="inlineStr">
        <is>
          <t>EXCLUDE</t>
        </is>
      </c>
      <c r="V268" s="23" t="inlineStr">
        <is>
          <t>The paper focuses on behavior treatment/management  rather than diagnosis or classification (Exclusion criterion: Treatment only studies)</t>
        </is>
      </c>
      <c r="W268" s="23" t="inlineStr">
        <is>
          <t>Different Task from Diagnosis</t>
        </is>
      </c>
      <c r="X268" s="23" t="n"/>
      <c r="Y268" s="23" t="inlineStr">
        <is>
          <t>ACM</t>
        </is>
      </c>
      <c r="Z268" s="23" t="n"/>
      <c r="AA268" s="23" t="n"/>
      <c r="AB268" s="23" t="n"/>
      <c r="AC268" s="23" t="n"/>
    </row>
    <row r="269">
      <c r="A269" s="25" t="inlineStr">
        <is>
          <t>Machine Learning-Based Web Application for ADHD Detection in Children</t>
        </is>
      </c>
      <c r="B269" s="25" t="n">
        <v>2024</v>
      </c>
      <c r="C269" s="25" t="inlineStr">
        <is>
          <t>No</t>
        </is>
      </c>
      <c r="D269" s="25" t="inlineStr">
        <is>
          <t>No</t>
        </is>
      </c>
      <c r="E269" s="25" t="inlineStr">
        <is>
          <t>10.1145/3655497.3655515</t>
        </is>
      </c>
      <c r="F269" s="25" t="inlineStr">
        <is>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is>
      </c>
      <c r="G269" s="25" t="inlineStr">
        <is>
          <t>Unimodal</t>
        </is>
      </c>
      <c r="H269" s="25" t="inlineStr">
        <is>
          <t>Structured/Tabular data - questionnaire</t>
        </is>
      </c>
      <c r="I269" s="25" t="inlineStr">
        <is>
          <t>Clinical &amp; Demographics</t>
        </is>
      </c>
      <c r="J269" s="25" t="inlineStr">
        <is>
          <t>Random Forest</t>
        </is>
      </c>
      <c r="K269" s="25" t="inlineStr">
        <is>
          <t>Traditional Machine Learning</t>
        </is>
      </c>
      <c r="L269" s="25" t="n">
        <v>189</v>
      </c>
      <c r="M269" s="25" t="inlineStr">
        <is>
          <t>Dataset provided by research from the Polytechnic University of Valencia based on DSM-V questionnaires</t>
        </is>
      </c>
      <c r="N269" s="25" t="inlineStr">
        <is>
          <t>64 boys and 125 girls</t>
        </is>
      </c>
      <c r="O269" s="25" t="inlineStr">
        <is>
          <t>189 records collected from children aged 6 to 12</t>
        </is>
      </c>
      <c r="P269" s="25" t="inlineStr">
        <is>
          <t>Usability and performance tests</t>
        </is>
      </c>
      <c r="Q269" s="25" t="inlineStr">
        <is>
          <t>Iterative software development testing including usability and performance tests</t>
        </is>
      </c>
      <c r="R269" s="25" t="inlineStr">
        <is>
          <t>Sensitivity of data collection; did not address comorbidities or socioeconomic backgrounds; not a replacement for clinical diagnosis</t>
        </is>
      </c>
      <c r="S269" s="29" t="n">
        <v>0.9608</v>
      </c>
      <c r="T269" s="29" t="inlineStr">
        <is>
          <t>The study identified 27 key variables (e.g., behavior, impulsivity) that significantly improved model efficiency and diagnostic support for psychologists</t>
        </is>
      </c>
      <c r="U269" s="54" t="inlineStr">
        <is>
          <t>INCLUDE</t>
        </is>
      </c>
      <c r="V269" s="25" t="inlineStr">
        <is>
          <t>The study is a primary research article published in 2024 with a sample size of N=189 (125 girls, 64 boys), which meets the N &gt; 100 threshold. It focuses on the diagnosis/detection of ADHD using machine learning</t>
        </is>
      </c>
      <c r="W269" s="25" t="n"/>
      <c r="X269" s="25" t="n"/>
      <c r="Y269" s="25" t="inlineStr">
        <is>
          <t>ACM</t>
        </is>
      </c>
      <c r="Z269" s="25" t="inlineStr">
        <is>
          <t>Peruvian University of Applied Sciences, Lima, Peru</t>
        </is>
      </c>
      <c r="AA269" s="25" t="n"/>
      <c r="AB269" s="25" t="inlineStr">
        <is>
          <t>Detailed - With only 8 pages including references</t>
        </is>
      </c>
      <c r="AC269" s="25" t="inlineStr">
        <is>
          <t>No Leakage</t>
        </is>
      </c>
      <c r="AD269" t="inlineStr">
        <is>
          <t>Not reported</t>
        </is>
      </c>
      <c r="AE269" t="inlineStr">
        <is>
          <t>Not reported</t>
        </is>
      </c>
      <c r="AF269" t="inlineStr">
        <is>
          <t>Hybrid/Check (ACM)</t>
        </is>
      </c>
      <c r="AG269" t="inlineStr">
        <is>
          <t>Not reported</t>
        </is>
      </c>
      <c r="AH269" t="inlineStr">
        <is>
          <t>Educational</t>
        </is>
      </c>
      <c r="AI269" t="inlineStr">
        <is>
          <t>See population details</t>
        </is>
      </c>
      <c r="AJ269" t="inlineStr">
        <is>
          <t>See population details</t>
        </is>
      </c>
      <c r="AK269" t="inlineStr">
        <is>
          <t>Not reported</t>
        </is>
      </c>
      <c r="AL269" t="inlineStr">
        <is>
          <t>Not reported</t>
        </is>
      </c>
      <c r="AM269" t="inlineStr">
        <is>
          <t>Not reported</t>
        </is>
      </c>
      <c r="AN269" t="inlineStr">
        <is>
          <t>All/Not specified</t>
        </is>
      </c>
      <c r="AO269" t="inlineStr">
        <is>
          <t>Not reported</t>
        </is>
      </c>
      <c r="AP269" t="inlineStr">
        <is>
          <t>Not reported</t>
        </is>
      </c>
      <c r="AQ269" t="inlineStr">
        <is>
          <t>School Setting</t>
        </is>
      </c>
      <c r="AR269" t="inlineStr">
        <is>
          <t>School Setting</t>
        </is>
      </c>
      <c r="AS269" t="inlineStr">
        <is>
          <t>Random Forest</t>
        </is>
      </c>
      <c r="AT269" t="inlineStr">
        <is>
          <t>Questionnaire/Rating Scale Scores</t>
        </is>
      </c>
      <c r="AU269" t="inlineStr">
        <is>
          <t>ICA</t>
        </is>
      </c>
      <c r="AV269" t="inlineStr">
        <is>
          <t>Not reported</t>
        </is>
      </c>
      <c r="AW269" t="inlineStr">
        <is>
          <t>Iterative software development testing including usability and performance tests</t>
        </is>
      </c>
      <c r="AX269" t="inlineStr">
        <is>
          <t>Not reported</t>
        </is>
      </c>
      <c r="AY269" t="inlineStr">
        <is>
          <t>Not reported</t>
        </is>
      </c>
      <c r="AZ269" t="inlineStr">
        <is>
          <t>Not reported</t>
        </is>
      </c>
      <c r="BA269" t="inlineStr">
        <is>
          <t>Not reported</t>
        </is>
      </c>
      <c r="BB269" t="inlineStr">
        <is>
          <t>96.08</t>
        </is>
      </c>
      <c r="BC269" t="inlineStr">
        <is>
          <t>Not reported</t>
        </is>
      </c>
      <c r="BD269" t="inlineStr">
        <is>
          <t>Not reported</t>
        </is>
      </c>
      <c r="BE269" t="inlineStr">
        <is>
          <t>Not reported</t>
        </is>
      </c>
      <c r="BF269" t="inlineStr">
        <is>
          <t>Not reported</t>
        </is>
      </c>
      <c r="BG269" t="inlineStr">
        <is>
          <t>Acc=96.08% (Cross-Validation)</t>
        </is>
      </c>
      <c r="BH269" t="inlineStr">
        <is>
          <t>Cross-Validation</t>
        </is>
      </c>
      <c r="BI269" t="inlineStr">
        <is>
          <t>None reported</t>
        </is>
      </c>
      <c r="BJ269" t="inlineStr">
        <is>
          <t>No</t>
        </is>
      </c>
      <c r="BK269" t="inlineStr">
        <is>
          <t>Not reported</t>
        </is>
      </c>
      <c r="BL269" t="inlineStr">
        <is>
          <t>Not reported</t>
        </is>
      </c>
      <c r="BM269" t="inlineStr">
        <is>
          <t>Partial (1 metric only)</t>
        </is>
      </c>
      <c r="BN269" t="inlineStr">
        <is>
          <t>None - Passes all criteria</t>
        </is>
      </c>
      <c r="BO269" t="inlineStr">
        <is>
          <t>N/A</t>
        </is>
      </c>
      <c r="BP269" t="inlineStr">
        <is>
          <t>None</t>
        </is>
      </c>
    </row>
    <row r="270">
      <c r="A270" s="23" t="inlineStr">
        <is>
          <t>Introducing a Real-Time Advanced Eye Movements Analysis Pipeline</t>
        </is>
      </c>
      <c r="B270" s="23" t="inlineStr">
        <is>
          <t>2022</t>
        </is>
      </c>
      <c r="C270" s="23" t="inlineStr">
        <is>
          <t>No</t>
        </is>
      </c>
      <c r="D270" s="23" t="inlineStr">
        <is>
          <t>No</t>
        </is>
      </c>
      <c r="E270" s="23" t="inlineStr">
        <is>
          <t>10.1145/3517031.3532196</t>
        </is>
      </c>
      <c r="F270" s="23" t="inlineStr">
        <is>
          <t>Real-Time Advanced Eye Movements Analysis Pipeline (RAEMAP) is an advanced pipeline to analyze traditional positional gaze measurements as well as advanced eye gaze measurements. The proposed implementation of RAEMAP includes real-time analysis of fixations, saccades, gaze transition entropy, and low/high index of pupillary activity. RAEMAP will also provide visualizations of fixations, fixations on AOIs, heatmaps, and dynamic AOI generation in real-time. This paper outlines the proposed architecture of RAEMAP.</t>
        </is>
      </c>
      <c r="G270" s="23" t="inlineStr">
        <is>
          <t>Unimodal</t>
        </is>
      </c>
      <c r="H270" s="23" t="inlineStr">
        <is>
          <t>Eye Tracking (Gaze)</t>
        </is>
      </c>
      <c r="I270" s="23" t="inlineStr">
        <is>
          <t>Behavioral &amp; Motor</t>
        </is>
      </c>
      <c r="J270" s="23" t="inlineStr">
        <is>
          <t>Machine Learning (multiple models)</t>
        </is>
      </c>
      <c r="K270" s="23" t="inlineStr">
        <is>
          <t>Traditional Machine Learning</t>
        </is>
      </c>
      <c r="L270" s="23" t="n"/>
      <c r="M270" s="23" t="n"/>
      <c r="N270" s="23" t="n"/>
      <c r="O270" s="23" t="n"/>
      <c r="P270" s="23" t="n"/>
      <c r="Q270" s="23" t="n"/>
      <c r="R270" s="23" t="n"/>
      <c r="S270" s="28" t="inlineStr">
        <is>
          <t>n.a</t>
        </is>
      </c>
      <c r="T270" s="28" t="n"/>
      <c r="U270" s="55" t="inlineStr">
        <is>
          <t>EXCLUDE</t>
        </is>
      </c>
      <c r="V270" s="23" t="inlineStr">
        <is>
          <t>Primarily a tool/architecture proposal paper  rather than a primary study with a clear diagnosis evaluation on a sample N &gt; 100.</t>
        </is>
      </c>
      <c r="W270" s="23" t="inlineStr">
        <is>
          <t>Different Task from Diagnosis</t>
        </is>
      </c>
      <c r="X270" s="23" t="n"/>
      <c r="Y270" s="23" t="inlineStr">
        <is>
          <t>ACM</t>
        </is>
      </c>
      <c r="Z270" s="23" t="n"/>
      <c r="AA270" s="23" t="n"/>
      <c r="AB270" s="23" t="n"/>
      <c r="AC270" s="23" t="n"/>
    </row>
    <row r="271">
      <c r="A271" s="25" t="inlineStr">
        <is>
          <t>Progress on Hybrid EEG-fNIRs system and its application</t>
        </is>
      </c>
      <c r="B271" s="25" t="n">
        <v>2021</v>
      </c>
      <c r="C271" s="25" t="inlineStr">
        <is>
          <t>No</t>
        </is>
      </c>
      <c r="D271" s="25" t="inlineStr">
        <is>
          <t>No</t>
        </is>
      </c>
      <c r="E271" s="25" t="inlineStr">
        <is>
          <t>10.1145/3500931.3500932</t>
        </is>
      </c>
      <c r="F271" s="25" t="inlineStr">
        <is>
          <t>Monitoring brain activity is of great significance in biomedical, neuroscience, and even computer science. Though many technologies can detect brain activity, such as EEG, MEG, fMRI and fNIRS, they all have limitations on spatial resolution or time resolution. Combining EEG and fNIRS systems can detect brain activity at both high time and spatial resolution. In this review article, basic principles and current application of EEG-fNIRS technology would be introduced, advantages and disadvantages of the technology will also be included. Moreover, we will emphasize its wide applicability in cognitive neuroscience with its great potential in further understanding human brain cognitive function and future directions to improve the hybrid system.</t>
        </is>
      </c>
      <c r="G271" s="25" t="inlineStr">
        <is>
          <t>Multimodal</t>
        </is>
      </c>
      <c r="H271" s="25" t="inlineStr">
        <is>
          <t>EEG, fNIRS</t>
        </is>
      </c>
      <c r="I271" s="25" t="inlineStr">
        <is>
          <t>Other</t>
        </is>
      </c>
      <c r="J271" s="25" t="inlineStr">
        <is>
          <t>Review</t>
        </is>
      </c>
      <c r="K271" s="25" t="inlineStr">
        <is>
          <t>Review</t>
        </is>
      </c>
      <c r="L271" s="25" t="n"/>
      <c r="M271" s="25" t="n"/>
      <c r="N271" s="25" t="n"/>
      <c r="O271" s="25" t="n"/>
      <c r="P271" s="25" t="n"/>
      <c r="Q271" s="25" t="n"/>
      <c r="R271" s="25" t="n"/>
      <c r="S271" s="29" t="inlineStr">
        <is>
          <t>Review</t>
        </is>
      </c>
      <c r="T271" s="29" t="n"/>
      <c r="U271" s="55" t="inlineStr">
        <is>
          <t>EXCLUDE</t>
        </is>
      </c>
      <c r="V271" s="25" t="inlineStr">
        <is>
          <t>This is a review article  rather than an empirical primary study (Exclusion criterion: Non-primary research).</t>
        </is>
      </c>
      <c r="W271" s="25" t="inlineStr">
        <is>
          <t>Review</t>
        </is>
      </c>
      <c r="X271" s="25" t="n"/>
      <c r="Y271" s="25" t="inlineStr">
        <is>
          <t>ACM</t>
        </is>
      </c>
      <c r="Z271" s="25" t="n"/>
      <c r="AA271" s="25" t="n"/>
      <c r="AB271" s="25" t="n"/>
      <c r="AC271" s="25" t="n"/>
    </row>
    <row r="272">
      <c r="A272" s="23" t="inlineStr">
        <is>
          <t>Classification of ADHD based on fMRI data with Graph Convolutional Networks</t>
        </is>
      </c>
      <c r="B272" s="23" t="n">
        <v>2024</v>
      </c>
      <c r="C272" s="23" t="inlineStr">
        <is>
          <t>No</t>
        </is>
      </c>
      <c r="D272" s="23" t="inlineStr">
        <is>
          <t>No</t>
        </is>
      </c>
      <c r="E272" s="23" t="inlineStr">
        <is>
          <t>10.1145/3644116.3644198</t>
        </is>
      </c>
      <c r="F272" s="23" t="inlineStr">
        <is>
          <t>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t>
        </is>
      </c>
      <c r="G272" s="23" t="inlineStr">
        <is>
          <t>Multimodal</t>
        </is>
      </c>
      <c r="H272" s="23" t="inlineStr">
        <is>
          <t>fMRI &amp; Phenotypic (Age, Gender, Site)</t>
        </is>
      </c>
      <c r="I272" s="23" t="inlineStr">
        <is>
          <t>Neuroimaging</t>
        </is>
      </c>
      <c r="J272" s="23" t="inlineStr">
        <is>
          <t>Graph Convolutional Networks (GCN)</t>
        </is>
      </c>
      <c r="K272" s="23" t="inlineStr">
        <is>
          <t>Deep Learning (CNNs)</t>
        </is>
      </c>
      <c r="L272" s="23" t="n">
        <v>586</v>
      </c>
      <c r="M272" s="23" t="inlineStr">
        <is>
          <t>ADHD-200</t>
        </is>
      </c>
      <c r="N272" s="23" t="inlineStr">
        <is>
          <t>262 ADHD (210 M / 52 F) and 324 Typically Developing (TD) (169 M / 155 F)</t>
        </is>
      </c>
      <c r="O272" s="23" t="inlineStr">
        <is>
          <t>Final analysis used 586 participants across multiple sites (Peking, KKI, Neuro, and NYU)</t>
        </is>
      </c>
      <c r="P272" s="23" t="inlineStr">
        <is>
          <t>Fold Cross-Validation</t>
        </is>
      </c>
      <c r="Q272" s="23" t="inlineStr">
        <is>
          <t>10-fold cross-validation</t>
        </is>
      </c>
      <c r="R272" s="23" t="inlineStr">
        <is>
          <t>High computational resources required for large-scale graph structures; not applicable to graphs with unstable topologies</t>
        </is>
      </c>
      <c r="S272" s="28" t="n">
        <v>0.75</v>
      </c>
      <c r="T272" s="28" t="inlineStr">
        <is>
          <t>The model combines fMRI imaging data with non-imaging phenotypic information (age, gender, site) to improve diagnostic efficiency</t>
        </is>
      </c>
      <c r="U272" s="54" t="inlineStr">
        <is>
          <t>INCLUDE</t>
        </is>
      </c>
      <c r="V272" s="23" t="inlineStr">
        <is>
          <t>Meets all criteria: Published 2023 , primary ADHD diagnosis study , uses fMRI , and total sample N=586.</t>
        </is>
      </c>
      <c r="W272" s="23" t="n"/>
      <c r="X272" s="23" t="n"/>
      <c r="Y272" s="23" t="inlineStr">
        <is>
          <t>ACM</t>
        </is>
      </c>
      <c r="Z272" s="23" t="inlineStr">
        <is>
          <t>Southeast University, Nanjing, Jiangsu, China</t>
        </is>
      </c>
      <c r="AA272" s="23" t="n"/>
      <c r="AB272" s="23" t="inlineStr">
        <is>
          <t>With 6 pages, it is not detailed enough</t>
        </is>
      </c>
      <c r="AC272" s="23" t="inlineStr">
        <is>
          <t>No Leakage</t>
        </is>
      </c>
      <c r="AD272" t="inlineStr">
        <is>
          <t>Not reported</t>
        </is>
      </c>
      <c r="AE272" t="inlineStr">
        <is>
          <t>Not reported</t>
        </is>
      </c>
      <c r="AF272" t="inlineStr">
        <is>
          <t>Hybrid/Check (ACM)</t>
        </is>
      </c>
      <c r="AG272" t="inlineStr">
        <is>
          <t>Not reported</t>
        </is>
      </c>
      <c r="AH272" t="inlineStr">
        <is>
          <t>Clinical</t>
        </is>
      </c>
      <c r="AI272" t="inlineStr">
        <is>
          <t>See population details</t>
        </is>
      </c>
      <c r="AJ272" t="inlineStr">
        <is>
          <t>See population details</t>
        </is>
      </c>
      <c r="AK272" t="inlineStr">
        <is>
          <t>Not reported</t>
        </is>
      </c>
      <c r="AL272" t="inlineStr">
        <is>
          <t>Not reported</t>
        </is>
      </c>
      <c r="AM272" t="inlineStr">
        <is>
          <t>Not reported</t>
        </is>
      </c>
      <c r="AN272" t="inlineStr">
        <is>
          <t>All/Not specified</t>
        </is>
      </c>
      <c r="AO272" t="inlineStr">
        <is>
          <t>Not reported</t>
        </is>
      </c>
      <c r="AP272" t="inlineStr">
        <is>
          <t>Not reported</t>
        </is>
      </c>
      <c r="AQ272" t="inlineStr">
        <is>
          <t>Public Dataset</t>
        </is>
      </c>
      <c r="AR272" t="inlineStr">
        <is>
          <t>ADHD-200 (Public Dataset)</t>
        </is>
      </c>
      <c r="AS272" t="inlineStr">
        <is>
          <t>Graph Convolutional Networks (GCN)</t>
        </is>
      </c>
      <c r="AT272" t="inlineStr">
        <is>
          <t>Functional Connectivity Matrix; Graph Features</t>
        </is>
      </c>
      <c r="AU272" t="inlineStr">
        <is>
          <t>ICA</t>
        </is>
      </c>
      <c r="AV272" t="inlineStr">
        <is>
          <t>Not reported</t>
        </is>
      </c>
      <c r="AW272" t="inlineStr">
        <is>
          <t>10-fold CV</t>
        </is>
      </c>
      <c r="AX272" t="inlineStr">
        <is>
          <t>10</t>
        </is>
      </c>
      <c r="AY272" t="inlineStr">
        <is>
          <t>Not reported</t>
        </is>
      </c>
      <c r="AZ272" t="inlineStr">
        <is>
          <t>Not reported</t>
        </is>
      </c>
      <c r="BA272" t="inlineStr">
        <is>
          <t>Yes (ADHD-200 multi-site)</t>
        </is>
      </c>
      <c r="BB272" t="inlineStr">
        <is>
          <t>75.0</t>
        </is>
      </c>
      <c r="BC272" t="inlineStr">
        <is>
          <t>Not reported</t>
        </is>
      </c>
      <c r="BD272" t="inlineStr">
        <is>
          <t>Not reported</t>
        </is>
      </c>
      <c r="BE272" t="inlineStr">
        <is>
          <t>Not reported</t>
        </is>
      </c>
      <c r="BF272" t="inlineStr">
        <is>
          <t>0.87</t>
        </is>
      </c>
      <c r="BG272" t="inlineStr">
        <is>
          <t>AUC=0.87 (Cross-Validation)</t>
        </is>
      </c>
      <c r="BH272" t="inlineStr">
        <is>
          <t>Cross-Validation</t>
        </is>
      </c>
      <c r="BI272" t="inlineStr">
        <is>
          <t>None reported</t>
        </is>
      </c>
      <c r="BJ272" t="inlineStr">
        <is>
          <t>No</t>
        </is>
      </c>
      <c r="BK272" t="inlineStr">
        <is>
          <t>Not reported</t>
        </is>
      </c>
      <c r="BL272" t="inlineStr">
        <is>
          <t>Not reported</t>
        </is>
      </c>
      <c r="BM272" t="inlineStr">
        <is>
          <t>Partial (1 metric only)</t>
        </is>
      </c>
      <c r="BN272" t="inlineStr">
        <is>
          <t>None - Passes all criteria</t>
        </is>
      </c>
      <c r="BO272" t="inlineStr">
        <is>
          <t>N/A</t>
        </is>
      </c>
      <c r="BP272" t="inlineStr">
        <is>
          <t>None</t>
        </is>
      </c>
    </row>
    <row r="273">
      <c r="A273" s="25" t="inlineStr">
        <is>
          <t>Automated system to measure Tandem Gait to assess executive functions in children</t>
        </is>
      </c>
      <c r="B273" s="25" t="inlineStr">
        <is>
          <t>2021</t>
        </is>
      </c>
      <c r="C273" s="25" t="inlineStr">
        <is>
          <t>No</t>
        </is>
      </c>
      <c r="D273" s="25" t="inlineStr">
        <is>
          <t>No</t>
        </is>
      </c>
      <c r="E273" s="25" t="inlineStr">
        <is>
          <t>10.1145/3453892.3453999</t>
        </is>
      </c>
      <c r="F273" s="25" t="inlineStr">
        <is>
          <t>As mobile technologies have become ubiquitous in recent years, computer-based cognitive tests have become more popular and efficient. In this work, we focus on assessing motor function in children by analyzing their gait movements. Although there has been a lot of research on designing automated assessment systems for gait analysis, most of these efforts use obtrusive wearable sensors for measuring body movements. We have devised a computer vision-based assessment system that only requires a camera which makes it easier to employ in school or home environments. A dataset has been created with 27 children performing the test. Furthermore, in order to improve the accuracy of the system, a deep learning based model was pre-trained on NTU-RGB+D 120 dataset and then it was fine-tuned on our gait dataset. The results highlight the efficacy of proposed work for automating the assessment of children’s performances by achieving 76.61% classification accuracy.</t>
        </is>
      </c>
      <c r="G273" s="25" t="inlineStr">
        <is>
          <t>Unimodal</t>
        </is>
      </c>
      <c r="H273" s="25" t="inlineStr">
        <is>
          <t>Video/Gait</t>
        </is>
      </c>
      <c r="I273" s="25" t="inlineStr">
        <is>
          <t>Behavioral &amp; Motor</t>
        </is>
      </c>
      <c r="J273" s="25" t="inlineStr">
        <is>
          <t>Deep Learning (Pre-trained on NTU-RGB+D)</t>
        </is>
      </c>
      <c r="K273" s="25" t="inlineStr">
        <is>
          <t>Deep Learning (CNNs)</t>
        </is>
      </c>
      <c r="L273" s="25" t="n"/>
      <c r="M273" s="25" t="n"/>
      <c r="N273" s="25" t="n"/>
      <c r="O273" s="25" t="n"/>
      <c r="P273" s="25" t="n"/>
      <c r="Q273" s="25" t="n"/>
      <c r="R273" s="25" t="n"/>
      <c r="S273" s="29" t="n">
        <v>0.766</v>
      </c>
      <c r="T273" s="29" t="n"/>
      <c r="U273" s="55" t="inlineStr">
        <is>
          <t>EXCLUDE</t>
        </is>
      </c>
      <c r="V273" s="25" t="inlineStr">
        <is>
          <t>Small sample size (N=27 children)  (Exclusion criterion: N ≤ 100)</t>
        </is>
      </c>
      <c r="W273" s="25" t="inlineStr">
        <is>
          <t>Low Sample Size</t>
        </is>
      </c>
      <c r="X273" s="25" t="n"/>
      <c r="Y273" s="25" t="inlineStr">
        <is>
          <t>ACM</t>
        </is>
      </c>
      <c r="Z273" s="25" t="n"/>
      <c r="AA273" s="25" t="n"/>
      <c r="AB273" s="25" t="n"/>
      <c r="AC273" s="25" t="n"/>
    </row>
    <row r="274">
      <c r="A274" s="23" t="inlineStr">
        <is>
          <t>User Modeling Meets Research Integrity: Challenges in Translating AI-powered Rehabilitation Systems into Regulated Clinical Practice: User Modeling Meets Research Integrity</t>
        </is>
      </c>
      <c r="B274" s="23" t="inlineStr">
        <is>
          <t>2025</t>
        </is>
      </c>
      <c r="C274" s="23" t="inlineStr">
        <is>
          <t>No</t>
        </is>
      </c>
      <c r="D274" s="23" t="inlineStr">
        <is>
          <t>No</t>
        </is>
      </c>
      <c r="E274" s="23" t="inlineStr">
        <is>
          <t>10.1145/3708319.3733668</t>
        </is>
      </c>
      <c r="F274" s="23" t="inlineStr">
        <is>
          <t>Artificial intelligence (AI) is increasingly embedded in rehabilitation technologies designed for children with developmental disorders, offering new opportunities for personalised, adaptive care. However, the translation of these systems from lab to clinic is often decisively shaped by regulatory frameworks such as the EU General Data Protection Regulation (GDPR), the Medical Device Regulation (MDR), and the forthcoming AI Act. This position paper explores how these three regulatory pillars influence the ethical deployment of AI and the design and innovation process behind pediatric rehabilitation tools. Drawing from recent literature and ongoing policy developments, we argue that GDPR, MDR, and the AI Act should not be viewed merely as compliance hurdles but as co-design forces that enable trustworthy, interpretable, and clinically viable AI. We propose a forward-looking framework to align innovation with regulation to facilitate the safe and effective implementation of AI-powered rehabilitation in child-centred healthcare.</t>
        </is>
      </c>
      <c r="G274" s="23" t="inlineStr">
        <is>
          <t>Multimodal</t>
        </is>
      </c>
      <c r="H274" s="23" t="inlineStr">
        <is>
          <t>Position Paper</t>
        </is>
      </c>
      <c r="I274" s="23" t="inlineStr">
        <is>
          <t>Position Paper</t>
        </is>
      </c>
      <c r="J274" s="23" t="inlineStr">
        <is>
          <t>Policy analysis</t>
        </is>
      </c>
      <c r="K274" s="23" t="inlineStr">
        <is>
          <t>Position Paper</t>
        </is>
      </c>
      <c r="L274" s="23" t="n"/>
      <c r="M274" s="23" t="n"/>
      <c r="N274" s="23" t="n"/>
      <c r="O274" s="23" t="n"/>
      <c r="P274" s="23" t="n"/>
      <c r="Q274" s="23" t="n"/>
      <c r="R274" s="23" t="n"/>
      <c r="S274" s="23" t="inlineStr">
        <is>
          <t>Position Paper</t>
        </is>
      </c>
      <c r="T274" s="23" t="n"/>
      <c r="U274" s="55" t="inlineStr">
        <is>
          <t>EXCLUDE</t>
        </is>
      </c>
      <c r="V274" s="23" t="inlineStr">
        <is>
          <t>This is a position paper exploring regulatory frameworks  rather than a primary study with ML diagnosis evaluation (Exclusion criterion: Non-primary research</t>
        </is>
      </c>
      <c r="W274" s="23" t="inlineStr">
        <is>
          <t>Different Task from Diagnosis</t>
        </is>
      </c>
      <c r="X274" s="23" t="n"/>
      <c r="Y274" s="23" t="inlineStr">
        <is>
          <t>ACM</t>
        </is>
      </c>
      <c r="Z274" s="23" t="n"/>
      <c r="AA274" s="23" t="n"/>
      <c r="AB274" s="23" t="n"/>
      <c r="AC274" s="23" t="n"/>
    </row>
    <row r="275">
      <c r="A275" s="25" t="inlineStr">
        <is>
          <t>SPDGCN-KD: Knowledge Distillation-Based SPD Graph Convolutional Network for ADHD Diagnosis with Imbalanced fMRI Data</t>
        </is>
      </c>
      <c r="B275" s="25" t="n">
        <v>2025</v>
      </c>
      <c r="C275" s="25" t="inlineStr">
        <is>
          <t>No</t>
        </is>
      </c>
      <c r="D275" s="25" t="inlineStr">
        <is>
          <t>No</t>
        </is>
      </c>
      <c r="E275" s="25" t="inlineStr">
        <is>
          <t>10.1145/3724979.3724997</t>
        </is>
      </c>
      <c r="F275" s="25" t="inlineStr">
        <is>
          <t>Attention deficit hyperactivity disorder (ADHD) is a common neurodevelopmental disorder. In recent years, graph neural networks on fMRI-based functional connectivities (FCs) have achieved great success in ADHD diagnosis. This is made by first constructing a population graph and then classifying the nodes on the graph to diagnose the states of subjects. Class imbalance is a prevalent issue in medical datasets, referring to a skewed distribution of classes. When the training data appear to be class imbalanced, the learned model is prone to be biased towards the major class, while overlooking the minor class which often represents patients that require greater attentions. However, existing methods used to resolve the graph class imbalance problem usually sacrifice the accuracy of the major class in order to improve the accuracy of the minor class. Therefore, for class-imbalanced node classification on graphs, we propose a SPD graph convolutional network based knowledge distillation (SPDGCN-KD) framework for ADHD diagnosis with FCs in this paper. Basically, we construct a population graph in the Riemannian manifold space and combine graph convolutional networks with the class re-balancing technique (i.e., balanced knowledge distillation) to mitigate the decline of the accuracy of the majority-class samples. The experimental results on the public ADHD-200 demonstrate the superiority of our SPDGCN-KD over several other competing methods for ADHD classification.</t>
        </is>
      </c>
      <c r="G275" s="25" t="inlineStr">
        <is>
          <t>Unimodal</t>
        </is>
      </c>
      <c r="H275" s="25" t="inlineStr">
        <is>
          <t>rs-fMRI</t>
        </is>
      </c>
      <c r="I275" s="25" t="inlineStr">
        <is>
          <t>Neuroimaging</t>
        </is>
      </c>
      <c r="J275" s="25" t="inlineStr">
        <is>
          <t>SPD Graph Convolutional Network</t>
        </is>
      </c>
      <c r="K275" s="25" t="inlineStr">
        <is>
          <t>Deep Learning (CNNs)</t>
        </is>
      </c>
      <c r="L275" s="25" t="n">
        <v>347</v>
      </c>
      <c r="M275" s="25" t="inlineStr">
        <is>
          <t>ADHD-200</t>
        </is>
      </c>
      <c r="N275" s="25" t="inlineStr">
        <is>
          <t>98 ADHD patients and 249 healthy subjects</t>
        </is>
      </c>
      <c r="O275" s="25" t="inlineStr">
        <is>
          <t>Final analysis included 347 subjects after excluding females, subjects under 16, and those with unknown medication status.</t>
        </is>
      </c>
      <c r="P275" s="25" t="inlineStr">
        <is>
          <t>Fold Cross-Validation</t>
        </is>
      </c>
      <c r="Q275" s="25" t="inlineStr">
        <is>
          <t>5-fold cross-validation, repeated 5 times</t>
        </is>
      </c>
      <c r="R275" s="25" t="inlineStr">
        <is>
          <t>Data was limited to male subjects over 16 years old to control for age and medication status, which may limit generalizability to other demographics.</t>
        </is>
      </c>
      <c r="S275" s="29" t="n">
        <v>0.6478</v>
      </c>
      <c r="T275" s="29" t="inlineStr">
        <is>
          <t>The study addresses class imbalance in medical data using a knowledge distillation framework that preserves the positive semi-definiteness of functional connectivity matrices, improving performance for the minority class without sacrificing the majority class</t>
        </is>
      </c>
      <c r="U275" s="54" t="inlineStr">
        <is>
          <t>INCLUDE</t>
        </is>
      </c>
      <c r="V275" s="25" t="inlineStr">
        <is>
          <t>Primary study for ADHD diagnosis, published 2025, N &gt; 100.</t>
        </is>
      </c>
      <c r="W275" s="25" t="n"/>
      <c r="X275" s="25" t="n"/>
      <c r="Y275" s="25" t="inlineStr">
        <is>
          <t>ACM</t>
        </is>
      </c>
      <c r="Z275" s="25" t="inlineStr">
        <is>
          <t>University of Science and Technology of China, Hefei, Anhui, China</t>
        </is>
      </c>
      <c r="AA275" s="25" t="n"/>
      <c r="AB275" s="25" t="inlineStr">
        <is>
          <t>Detailed - With only 7 pages including references</t>
        </is>
      </c>
      <c r="AC275" s="25" t="inlineStr">
        <is>
          <t>No Leakage</t>
        </is>
      </c>
      <c r="AD275" t="inlineStr">
        <is>
          <t>Not reported</t>
        </is>
      </c>
      <c r="AE275" t="inlineStr">
        <is>
          <t>Not reported</t>
        </is>
      </c>
      <c r="AF275" t="inlineStr">
        <is>
          <t>Hybrid/Check (ACM)</t>
        </is>
      </c>
      <c r="AG275" t="inlineStr">
        <is>
          <t>Not reported</t>
        </is>
      </c>
      <c r="AH275" t="inlineStr">
        <is>
          <t>Clinical</t>
        </is>
      </c>
      <c r="AI275" t="inlineStr">
        <is>
          <t>See population details</t>
        </is>
      </c>
      <c r="AJ275" t="inlineStr">
        <is>
          <t>See population details</t>
        </is>
      </c>
      <c r="AK275" t="inlineStr">
        <is>
          <t>Not reported</t>
        </is>
      </c>
      <c r="AL275" t="inlineStr">
        <is>
          <t>Not reported</t>
        </is>
      </c>
      <c r="AM275" t="inlineStr">
        <is>
          <t>Not reported</t>
        </is>
      </c>
      <c r="AN275" t="inlineStr">
        <is>
          <t>All/Not specified</t>
        </is>
      </c>
      <c r="AO275" t="inlineStr">
        <is>
          <t>Not reported</t>
        </is>
      </c>
      <c r="AP275" t="inlineStr">
        <is>
          <t>Not reported</t>
        </is>
      </c>
      <c r="AQ275" t="inlineStr">
        <is>
          <t>Public Dataset</t>
        </is>
      </c>
      <c r="AR275" t="inlineStr">
        <is>
          <t>ADHD-200 (Public Dataset)</t>
        </is>
      </c>
      <c r="AS275" t="inlineStr">
        <is>
          <t>SPD Graph Convolutional Network</t>
        </is>
      </c>
      <c r="AT275" t="inlineStr">
        <is>
          <t>Graph Features</t>
        </is>
      </c>
      <c r="AU275" t="inlineStr">
        <is>
          <t>ICA</t>
        </is>
      </c>
      <c r="AV275" t="inlineStr">
        <is>
          <t>Not reported</t>
        </is>
      </c>
      <c r="AW275" t="inlineStr">
        <is>
          <t>5-fold CV</t>
        </is>
      </c>
      <c r="AX275" t="inlineStr">
        <is>
          <t>5</t>
        </is>
      </c>
      <c r="AY275" t="inlineStr">
        <is>
          <t>Not reported</t>
        </is>
      </c>
      <c r="AZ275" t="inlineStr">
        <is>
          <t>Not reported</t>
        </is>
      </c>
      <c r="BA275" t="inlineStr">
        <is>
          <t>Yes (ADHD-200 multi-site)</t>
        </is>
      </c>
      <c r="BB275" t="inlineStr">
        <is>
          <t>Not reported</t>
        </is>
      </c>
      <c r="BC275" t="inlineStr">
        <is>
          <t>Not reported</t>
        </is>
      </c>
      <c r="BD275" t="inlineStr">
        <is>
          <t>Not reported</t>
        </is>
      </c>
      <c r="BE275" t="inlineStr">
        <is>
          <t>Not reported</t>
        </is>
      </c>
      <c r="BF275" t="inlineStr">
        <is>
          <t>Not reported</t>
        </is>
      </c>
      <c r="BG275" t="inlineStr">
        <is>
          <t>0.6478 (Cross-Validation)</t>
        </is>
      </c>
      <c r="BH275" t="inlineStr">
        <is>
          <t>Cross-Validation</t>
        </is>
      </c>
      <c r="BI275" t="inlineStr">
        <is>
          <t>None reported</t>
        </is>
      </c>
      <c r="BJ275" t="inlineStr">
        <is>
          <t>No</t>
        </is>
      </c>
      <c r="BK275" t="inlineStr">
        <is>
          <t>Not reported</t>
        </is>
      </c>
      <c r="BL275" t="inlineStr">
        <is>
          <t>Balanced classes</t>
        </is>
      </c>
      <c r="BM275" t="inlineStr">
        <is>
          <t>Insufficient metrics reported</t>
        </is>
      </c>
      <c r="BN275" t="inlineStr">
        <is>
          <t>None - Passes all criteria</t>
        </is>
      </c>
      <c r="BO275" t="inlineStr">
        <is>
          <t>N/A</t>
        </is>
      </c>
      <c r="BP275" t="inlineStr">
        <is>
          <t>None</t>
        </is>
      </c>
    </row>
    <row r="276">
      <c r="A276" s="23" t="inlineStr">
        <is>
          <t>Automated System to Measure Static Balancing in Children to Assess Executive Function</t>
        </is>
      </c>
      <c r="B276" s="23" t="inlineStr">
        <is>
          <t>2022</t>
        </is>
      </c>
      <c r="C276" s="23" t="inlineStr">
        <is>
          <t>No</t>
        </is>
      </c>
      <c r="D276" s="23" t="inlineStr">
        <is>
          <t>No</t>
        </is>
      </c>
      <c r="E276" s="23" t="inlineStr">
        <is>
          <t>10.1145/3529190.3534750</t>
        </is>
      </c>
      <c r="F276" s="23" t="inlineStr">
        <is>
          <t>We present multiple methods based on computer vision and deep learning to automate the task of ”Balancing on one foot”. This is one of the Activate Test of Embodied Cognition (ATEC) tasks used to measure cognitive skills in children through physical activity. A dataset of 27 children performing the ATEC task is used to train and validate the deep learning models used to automate the task. As opposed to most balance identification systems that use sensors, our proposed approach relies only on computer vision which can be easily deployed at home or classroom environment, is portable, and cheap. Our proposed system automatically identifies the task and assigns an ATEC and an ergonomics score for the ”Balancing on one foot” task. Our proposed system achieves an accuracy of 97% when calculating the raw score for the ATEC task and 86.5% for assigning the ergonomic score.</t>
        </is>
      </c>
      <c r="G276" s="23" t="inlineStr">
        <is>
          <t>Unimodal</t>
        </is>
      </c>
      <c r="H276" s="23" t="inlineStr">
        <is>
          <t>Computer Vision (Gaze/Pose)</t>
        </is>
      </c>
      <c r="I276" s="23" t="inlineStr">
        <is>
          <t>Behavioral &amp; Motor</t>
        </is>
      </c>
      <c r="J276" s="23" t="inlineStr">
        <is>
          <t>Computer Vision, Deep Learning</t>
        </is>
      </c>
      <c r="K276" s="23" t="inlineStr">
        <is>
          <t>Deep Learning (CNNs)</t>
        </is>
      </c>
      <c r="L276" s="23" t="n"/>
      <c r="M276" s="23" t="n"/>
      <c r="N276" s="23" t="n"/>
      <c r="O276" s="23" t="n"/>
      <c r="P276" s="23" t="n"/>
      <c r="Q276" s="23" t="n"/>
      <c r="R276" s="23" t="n"/>
      <c r="S276" s="28" t="n">
        <v>0.97</v>
      </c>
      <c r="T276" s="28" t="n"/>
      <c r="U276" s="55" t="inlineStr">
        <is>
          <t>EXCLUDE</t>
        </is>
      </c>
      <c r="V276" s="23" t="inlineStr">
        <is>
          <t>Small sample size (N=27 children)  (Exclusion criterion: N ≤ 100).</t>
        </is>
      </c>
      <c r="W276" s="23" t="inlineStr">
        <is>
          <t>Low Sample Size</t>
        </is>
      </c>
      <c r="X276" s="23" t="n"/>
      <c r="Y276" s="23" t="inlineStr">
        <is>
          <t>ACM</t>
        </is>
      </c>
      <c r="Z276" s="23" t="n"/>
      <c r="AA276" s="23" t="n"/>
      <c r="AB276" s="23" t="n"/>
      <c r="AC276" s="23" t="n"/>
    </row>
    <row r="277">
      <c r="A277" s="22" t="inlineStr">
        <is>
          <t>One Size Does Not Fit All: Considerations when using Webcam-Based Eye Tracking to Models of Neurodivergent Learners’ Attention and Comprehension</t>
        </is>
      </c>
      <c r="B277" s="22" t="n">
        <v>2025</v>
      </c>
      <c r="C277" s="22" t="inlineStr">
        <is>
          <t>No</t>
        </is>
      </c>
      <c r="D277" s="22" t="inlineStr">
        <is>
          <t>No</t>
        </is>
      </c>
      <c r="E277" s="22" t="inlineStr">
        <is>
          <t>10.1145/3706468.3706472</t>
        </is>
      </c>
      <c r="F277" s="22" t="inlineStr">
        <is>
          <t>This study investigates the use of webcam-based eye tracking to model attention and comprehension in both neurotypical and neurodivergent learners. Leveraging the WebGazer, a previously used online data collection tool, we collected gaze and interaction data (N=354) during online reading tasks to explore task unrelated thought (TUT) and comprehension in an ecologically valid setting. Our findings challenge the "one size fits all" approach to learner modeling by demonstrating distinct differences in indicators of both constructs between neurotypical and neurodivergent learners. We compared general models trained on the entire population with tailored models specific to neurodivergent and neurotypical groups. Results indicate that diagnosis-specific models provide more accurate predictions (AUROC's .59-.70 vs. .57 for the general model), and through SHAPley analysis, we note that the strongest indicators of each construct vary as the training population is refined, highlighting the limitations of generalized approaches. This work supports the scalability of webcam-based cognitive modeling and underscores the potential for personalized learning analytics and modeling to better support diverse learning needs.</t>
        </is>
      </c>
      <c r="G277" s="22" t="inlineStr">
        <is>
          <t>Unimodal</t>
        </is>
      </c>
      <c r="H277" s="22" t="inlineStr">
        <is>
          <t>Eye Tracking (Gaze)</t>
        </is>
      </c>
      <c r="I277" s="22" t="inlineStr">
        <is>
          <t>Behavioral &amp; Motor</t>
        </is>
      </c>
      <c r="J277" s="22" t="inlineStr">
        <is>
          <t>Supervised Machine Learning</t>
        </is>
      </c>
      <c r="K277" s="22" t="inlineStr">
        <is>
          <t>Traditional Machine Learning</t>
        </is>
      </c>
      <c r="L277" s="22" t="n">
        <v>338</v>
      </c>
      <c r="M277" s="22" t="inlineStr">
        <is>
          <t>Prolific (online data collection platform)</t>
        </is>
      </c>
      <c r="N277" s="22" t="inlineStr">
        <is>
          <t>176 neurodivergent (including 75 ADHD/ADD) and 178 neurotypical learners</t>
        </is>
      </c>
      <c r="O277" s="22" t="inlineStr">
        <is>
          <t>Verified at 317 learners for the final task-unrelated thought (TUT) modeling after exclusions for missing values</t>
        </is>
      </c>
      <c r="P277" s="22" t="inlineStr">
        <is>
          <t>Fold Cross-Validation</t>
        </is>
      </c>
      <c r="Q277" s="22" t="inlineStr">
        <is>
          <t>Learner-level 5-fold cross-validation</t>
        </is>
      </c>
      <c r="R277" s="22" t="inlineStr">
        <is>
          <t>Lower data quality and sampling rate (~30Hz) compared to research-grade eye trackers, which may impact predictive power</t>
        </is>
      </c>
      <c r="S277" s="37" t="n">
        <v>0.7</v>
      </c>
      <c r="T277" s="37" t="inlineStr">
        <is>
          <t>The study demonstrates that "bespoke" or diagnosis-specific models outperform generalized models, highlighting the need for personalized analytics to support the unique attentional profiles of neurodivergent learners</t>
        </is>
      </c>
      <c r="U277" s="56" t="inlineStr">
        <is>
          <t>INCLUDE</t>
        </is>
      </c>
      <c r="V277" s="22" t="inlineStr">
        <is>
          <t>Meets criteria: Empirical study with clear evaluation , AI/ML applied to ADHD classification (neurodivergent vs. neurotypical) , published 2025 , and sample size N=354</t>
        </is>
      </c>
      <c r="W277" s="22" t="n"/>
      <c r="X277" s="22" t="n"/>
      <c r="Y277" s="22" t="inlineStr">
        <is>
          <t>ACM</t>
        </is>
      </c>
      <c r="Z277" s="22" t="inlineStr">
        <is>
          <t>University of Denver and University of Minnesota, USA</t>
        </is>
      </c>
      <c r="AA277" s="22" t="n"/>
      <c r="AB277" s="22" t="inlineStr">
        <is>
          <t>Detailed</t>
        </is>
      </c>
      <c r="AC277" s="22" t="inlineStr">
        <is>
          <t>No Leakage</t>
        </is>
      </c>
      <c r="AD277" t="inlineStr">
        <is>
          <t>Not reported</t>
        </is>
      </c>
      <c r="AE277" t="inlineStr">
        <is>
          <t>Not reported</t>
        </is>
      </c>
      <c r="AF277" t="inlineStr">
        <is>
          <t>Hybrid/Check (ACM)</t>
        </is>
      </c>
      <c r="AG277" t="inlineStr">
        <is>
          <t>Not reported</t>
        </is>
      </c>
      <c r="AH277" t="inlineStr">
        <is>
          <t>Research</t>
        </is>
      </c>
      <c r="AI277" t="inlineStr">
        <is>
          <t>See population details</t>
        </is>
      </c>
      <c r="AJ277" t="inlineStr">
        <is>
          <t>See population details</t>
        </is>
      </c>
      <c r="AK277" t="inlineStr">
        <is>
          <t>Not reported</t>
        </is>
      </c>
      <c r="AL277" t="inlineStr">
        <is>
          <t>Not reported</t>
        </is>
      </c>
      <c r="AM277" t="inlineStr">
        <is>
          <t>Not reported</t>
        </is>
      </c>
      <c r="AN277" t="inlineStr">
        <is>
          <t>All/Not specified</t>
        </is>
      </c>
      <c r="AO277" t="inlineStr">
        <is>
          <t>Not reported</t>
        </is>
      </c>
      <c r="AP277" t="inlineStr">
        <is>
          <t>Not reported</t>
        </is>
      </c>
      <c r="AQ277" t="inlineStr">
        <is>
          <t>Online Recruitment</t>
        </is>
      </c>
      <c r="AR277" t="inlineStr">
        <is>
          <t>Online Survey</t>
        </is>
      </c>
      <c r="AS277" t="inlineStr">
        <is>
          <t>Supervised Machine Learning</t>
        </is>
      </c>
      <c r="AT277" t="inlineStr">
        <is>
          <t>See abstract</t>
        </is>
      </c>
      <c r="AU277" t="inlineStr">
        <is>
          <t>ICA</t>
        </is>
      </c>
      <c r="AV277" t="inlineStr">
        <is>
          <t>Not reported</t>
        </is>
      </c>
      <c r="AW277" t="inlineStr">
        <is>
          <t>5-fold CV</t>
        </is>
      </c>
      <c r="AX277" t="inlineStr">
        <is>
          <t>5</t>
        </is>
      </c>
      <c r="AY277" t="inlineStr">
        <is>
          <t>Not reported</t>
        </is>
      </c>
      <c r="AZ277" t="inlineStr">
        <is>
          <t>Not reported</t>
        </is>
      </c>
      <c r="BA277" t="inlineStr">
        <is>
          <t>Not reported</t>
        </is>
      </c>
      <c r="BB277" t="inlineStr">
        <is>
          <t>Not reported</t>
        </is>
      </c>
      <c r="BC277" t="inlineStr">
        <is>
          <t>Not reported</t>
        </is>
      </c>
      <c r="BD277" t="inlineStr">
        <is>
          <t>Not reported</t>
        </is>
      </c>
      <c r="BE277" t="inlineStr">
        <is>
          <t>Not reported</t>
        </is>
      </c>
      <c r="BF277" t="inlineStr">
        <is>
          <t>Not reported</t>
        </is>
      </c>
      <c r="BG277" t="inlineStr">
        <is>
          <t>0.7 (Cross-Validation)</t>
        </is>
      </c>
      <c r="BH277" t="inlineStr">
        <is>
          <t>Cross-Validation</t>
        </is>
      </c>
      <c r="BI277" t="inlineStr">
        <is>
          <t>SHAP</t>
        </is>
      </c>
      <c r="BJ277" t="inlineStr">
        <is>
          <t>Yes</t>
        </is>
      </c>
      <c r="BK277" t="inlineStr">
        <is>
          <t>Not reported</t>
        </is>
      </c>
      <c r="BL277" t="inlineStr">
        <is>
          <t>Not reported</t>
        </is>
      </c>
      <c r="BM277" t="inlineStr">
        <is>
          <t>Insufficient metrics reported</t>
        </is>
      </c>
      <c r="BN277" t="inlineStr">
        <is>
          <t>None - Passes all criteria</t>
        </is>
      </c>
      <c r="BO277" t="inlineStr">
        <is>
          <t>N/A</t>
        </is>
      </c>
      <c r="BP277" t="inlineStr">
        <is>
          <t>None</t>
        </is>
      </c>
    </row>
    <row r="278">
      <c r="A278" t="inlineStr">
        <is>
          <t>Prediction of attention deficit hyperactivity disorder using the comprehensive attention test: a large-scale machine learning approach</t>
        </is>
      </c>
      <c r="B278" t="n">
        <v>2025</v>
      </c>
      <c r="C278" t="inlineStr">
        <is>
          <t>No</t>
        </is>
      </c>
      <c r="D278" t="inlineStr">
        <is>
          <t>No</t>
        </is>
      </c>
      <c r="E278" t="inlineStr">
        <is>
          <t>10.3389/fpsyt.2025.1574615</t>
        </is>
      </c>
      <c r="F278" t="inlineStr">
        <is>
          <t>Background The diagnosis of attention deficit hyperactivity disorder (ADHD) relies on comprehensive approaches, including clinical interviews, scales, and neuropsychological assessments. However, the process is often limited by issues of reliability and availability.Objective This study aims to develop a robust machine learning (ML) model using large-scale data from the Comprehensive Attention Test (CAT) to predict ADHD diagnoses.Methods A total of 11,429 participants were recruited across South Korea and underwent the CAT. Of these, 7,737 were diagnosed with ADHD, including 6,772 with comorbid psychiatric conditions. Additionally, 850 individuals were included as a normal comparison group. Eight ML models were trained on a balanced dataset and validated using 5-fold cross-validation.Results The CAT, when combined with the ML model, achieved an accuracy exceeding 0.98 in distinguishing pure ADHD cases from normal comparison groups. Classification accuracy was particularly high when distinguishing ADHD with comorbid externalizing disorders from normal control groups, especially in cases with more severe ADHD symptoms.Conclusion The findings of this study suggest that the CAT, integrated with machine learning models, could serve as a promising tool for diagnosing ADHD.</t>
        </is>
      </c>
      <c r="G278" t="inlineStr">
        <is>
          <t>Unimodal</t>
        </is>
      </c>
      <c r="H278" t="inlineStr">
        <is>
          <t>Neuropsychological Assessment (CAT - Comprehensive Attention Test)</t>
        </is>
      </c>
      <c r="I278" t="inlineStr">
        <is>
          <t>Clinical &amp; Demographics</t>
        </is>
      </c>
      <c r="J278" t="inlineStr">
        <is>
          <t>Multiple ML classifiers (SVM, RF, LR, KNN, DT, GBM, and others - 8 total)</t>
        </is>
      </c>
      <c r="K278" t="inlineStr">
        <is>
          <t>Traditional Machine Learning</t>
        </is>
      </c>
      <c r="L278" t="n">
        <v>11429</v>
      </c>
      <c r="M278" t="inlineStr">
        <is>
          <t>Clinical data (multi-site South Korea)</t>
        </is>
      </c>
      <c r="N278" t="inlineStr">
        <is>
          <t>11,429 participants; 7,737 diagnosed with ADHD (6,772 with comorbid psychiatric conditions); 850 normal comparison group; recruited across South Korea</t>
        </is>
      </c>
      <c r="O278" t="inlineStr">
        <is>
          <t>11,429 total; 7,737 ADHD + 850 controls = 8,587 in primary comparison; trained on balanced dataset</t>
        </is>
      </c>
      <c r="P278" t="inlineStr">
        <is>
          <t>Fold Cross-Validation</t>
        </is>
      </c>
      <c r="Q278" t="inlineStr">
        <is>
          <t>5-fold cross-validation on balanced dataset</t>
        </is>
      </c>
      <c r="R278" t="inlineStr">
        <is>
          <t>Highly imbalanced original dataset (7,737 ADHD vs 850 controls); South Korea only (may limit generalizability); relies on CAT test availability; comorbidities not fully separated in analysis</t>
        </is>
      </c>
      <c r="S278" t="inlineStr">
        <is>
          <t>&gt;0.98 accuracy</t>
        </is>
      </c>
      <c r="T278" t="inlineStr">
        <is>
          <t>Large-scale study (N=11,429) using a standardized neuropsychological test (CAT). Despite class imbalance in the original data (9:1 ratio), the study uses a balanced dataset for training. The high accuracy (&gt;0.98) achieved with the CAT+ML combination demonstrates strong clinical utility. The multi-site Korean data adds generalizability within the Korean population. The use of 8 ML models with 5-fold CV provides robust validation. Key limitation: generalizability beyond South Korea.</t>
        </is>
      </c>
      <c r="U278" s="57" t="inlineStr">
        <is>
          <t>INCLUDE</t>
        </is>
      </c>
      <c r="V278" t="inlineStr">
        <is>
          <t>N=11,429 (Very Large). ML for ADHD diagnosis using objective neuropsychological assessment. 5-fold CV. Accuracy &gt;0.98. Peer-reviewed journal (Frontiers Psychiatry). 2025. Gold OA. Multiple ML models compared.</t>
        </is>
      </c>
      <c r="W278" t="inlineStr">
        <is>
          <t>High Quality: Meets With the Selection Criteria</t>
        </is>
      </c>
      <c r="X278" t="inlineStr">
        <is>
          <t>INCLUDE</t>
        </is>
      </c>
      <c r="Y278" t="inlineStr">
        <is>
          <t>Scopus; Web of Science</t>
        </is>
      </c>
      <c r="Z278" t="inlineStr">
        <is>
          <t>South Korea (multi-site)</t>
        </is>
      </c>
      <c r="AB278" t="inlineStr">
        <is>
          <t>Full journal article (Frontiers Psychiatry) - detailed</t>
        </is>
      </c>
      <c r="AC278" t="inlineStr">
        <is>
          <t>No Leakage</t>
        </is>
      </c>
      <c r="AD278" t="inlineStr">
        <is>
          <t>Cha, KS; Kim, B; Lee, JY; Yoo, H</t>
        </is>
      </c>
      <c r="AE278" t="inlineStr">
        <is>
          <t>Frontiers in Psychiatry</t>
        </is>
      </c>
      <c r="AF278" t="inlineStr">
        <is>
          <t>Gold OA (Frontiers)</t>
        </is>
      </c>
      <c r="AG278" t="inlineStr">
        <is>
          <t>Not reported in abstract</t>
        </is>
      </c>
      <c r="AH278" t="inlineStr">
        <is>
          <t>Clinical</t>
        </is>
      </c>
      <c r="AI278" t="n">
        <v>7737</v>
      </c>
      <c r="AJ278" t="n">
        <v>850</v>
      </c>
      <c r="AK278" t="inlineStr">
        <is>
          <t>Not reported in abstract</t>
        </is>
      </c>
      <c r="AL278" t="inlineStr">
        <is>
          <t>Not reported</t>
        </is>
      </c>
      <c r="AM278" t="inlineStr">
        <is>
          <t>Not reported in abstract</t>
        </is>
      </c>
      <c r="AN278" t="inlineStr">
        <is>
          <t>Combined and other subtypes (including comorbid cases)</t>
        </is>
      </c>
      <c r="AO278" t="inlineStr">
        <is>
          <t>Yes - 6,772 with comorbid psychiatric conditions</t>
        </is>
      </c>
      <c r="AP278" t="inlineStr">
        <is>
          <t>DSM (clinical diagnosis, South Korea)</t>
        </is>
      </c>
      <c r="AQ278" t="inlineStr">
        <is>
          <t>Clinical Setting (multi-site South Korea)</t>
        </is>
      </c>
      <c r="AR278" t="inlineStr">
        <is>
          <t>CAT (Comprehensive Attention Test) - proprietary clinical tool</t>
        </is>
      </c>
      <c r="AS278" t="inlineStr">
        <is>
          <t>Multiple ML: SVM, RF, LR, KNN, DT, GBM (8 models)</t>
        </is>
      </c>
      <c r="AT278" t="inlineStr">
        <is>
          <t>CAT subscores (Attention, Timeliness, Hyperactivity, Impulsiveness indices)</t>
        </is>
      </c>
      <c r="AU278" t="inlineStr">
        <is>
          <t>Not reported</t>
        </is>
      </c>
      <c r="AV278" t="inlineStr">
        <is>
          <t>Not reported</t>
        </is>
      </c>
      <c r="AW278" t="inlineStr">
        <is>
          <t>5-fold CV</t>
        </is>
      </c>
      <c r="AX278" t="inlineStr">
        <is>
          <t>5</t>
        </is>
      </c>
      <c r="AY278" t="inlineStr">
        <is>
          <t>Not reported (5-fold CV)</t>
        </is>
      </c>
      <c r="AZ278" t="inlineStr">
        <is>
          <t>Not reported explicitly</t>
        </is>
      </c>
      <c r="BA278" t="inlineStr">
        <is>
          <t>Yes (multi-site South Korea)</t>
        </is>
      </c>
      <c r="BB278" t="inlineStr">
        <is>
          <t>&gt;98</t>
        </is>
      </c>
      <c r="BC278" t="inlineStr">
        <is>
          <t>Not reported in abstract</t>
        </is>
      </c>
      <c r="BD278" t="inlineStr">
        <is>
          <t>Not reported in abstract</t>
        </is>
      </c>
      <c r="BE278" t="inlineStr">
        <is>
          <t>Not reported in abstract</t>
        </is>
      </c>
      <c r="BF278" t="inlineStr">
        <is>
          <t>Not reported in abstract</t>
        </is>
      </c>
      <c r="BG278" t="inlineStr">
        <is>
          <t>Accuracy &gt;0.98 (Internal 5-fold CV)</t>
        </is>
      </c>
      <c r="BH278" t="inlineStr">
        <is>
          <t>Internal CV</t>
        </is>
      </c>
      <c r="BI278" t="inlineStr">
        <is>
          <t>Not reported in abstract</t>
        </is>
      </c>
      <c r="BJ278" t="inlineStr">
        <is>
          <t>Not reported</t>
        </is>
      </c>
      <c r="BK278" t="inlineStr">
        <is>
          <t>Not reported</t>
        </is>
      </c>
      <c r="BL278" t="inlineStr">
        <is>
          <t>Balanced dataset used for training (oversampling/undersampling)</t>
        </is>
      </c>
      <c r="BM278" t="inlineStr">
        <is>
          <t>Partial (accuracy only in abstract - full paper may have more)</t>
        </is>
      </c>
      <c r="BN278" t="inlineStr">
        <is>
          <t>None - passes all criteria</t>
        </is>
      </c>
      <c r="BO278" t="inlineStr">
        <is>
          <t>N/A</t>
        </is>
      </c>
      <c r="BP278" t="inlineStr">
        <is>
          <t>Journal article (pages not specified in Main-Sheet)</t>
        </is>
      </c>
    </row>
    <row r="279">
      <c r="A279" t="inlineStr">
        <is>
          <t>fNIRS Classification of Adults With ADHD Enhanced by Feature Selection</t>
        </is>
      </c>
      <c r="B279" t="n">
        <v>2025</v>
      </c>
      <c r="C279" t="inlineStr">
        <is>
          <t>No</t>
        </is>
      </c>
      <c r="D279" t="inlineStr">
        <is>
          <t>No</t>
        </is>
      </c>
      <c r="E279" t="inlineStr">
        <is>
          <t>10.1109/TNSRE.2024.3522121</t>
        </is>
      </c>
      <c r="F279" t="inlineStr">
        <is>
          <t>Adult attention deficit hyperactivity disorder (ADHD), a prevalent psychiatric disorder, significantly impacts social, academic, and occupational functioning. However, it has been relatively less prioritized compared to childhood ADHD. This study employed a functional near-infrared spectroscopy (fNIRS) during verbal fluency tasks in conjunction with machine learning (ML) techniques to differentiate between healthy controls (N =75) and ADHD individuals (N =120). Efficient feature selection in high-dimensional fNIRS datasets is crucial for improving accuracy. To address this, we propose a hybrid feature selection method that combines a wrapper-based and embedded approach, termed Bayesian-Tuned Ridge RFECV (BTR-RFECV). The proposed method facilitated streamlined feature selection and hyperparameter tuning in high-dimensional data, thereby reducing the number of features while enhancing accuracy. HbO features from the combined frontal and temporal regions were key, with the models achieving precision (89.89%), recall (89.74%), F-1 score (89.66%), accuracy (89.74%), MCC (78.36%), and GDR (88.45%). The outcomes of this study highlight the promising potential of combining fNIRS with ML as diagnostic tools in clinical settings, offering a pathway to significantly reduce manual intervention.</t>
        </is>
      </c>
      <c r="G279" t="inlineStr">
        <is>
          <t>Unimodal</t>
        </is>
      </c>
      <c r="H279" t="inlineStr">
        <is>
          <t>fNIRS (functional Near-Infrared Spectroscopy) during verbal fluency task</t>
        </is>
      </c>
      <c r="I279" t="inlineStr">
        <is>
          <t>Neuroimaging</t>
        </is>
      </c>
      <c r="J279" t="inlineStr">
        <is>
          <t>Multiple ML classifiers with BTR-RFECV (Bayesian-Tuned Ridge RFECV) feature selection</t>
        </is>
      </c>
      <c r="K279" t="inlineStr">
        <is>
          <t>Traditional Machine Learning</t>
        </is>
      </c>
      <c r="L279" t="n">
        <v>195</v>
      </c>
      <c r="M279" t="inlineStr">
        <is>
          <t>Participants (own data collection)</t>
        </is>
      </c>
      <c r="N279" t="inlineStr">
        <is>
          <t>120 adult ADHD patients; 75 healthy controls; fNIRS during verbal fluency task</t>
        </is>
      </c>
      <c r="O279" t="inlineStr">
        <is>
          <t>195 total (120 ADHD + 75 HC). Subject-independent evaluation.</t>
        </is>
      </c>
      <c r="P279" t="inlineStr">
        <is>
          <t>Train-Test Split with Cross-Validation</t>
        </is>
      </c>
      <c r="Q279" t="inlineStr">
        <is>
          <t>Subject-independent validation using hybrid feature selection (BTR-RFECV)</t>
        </is>
      </c>
      <c r="R279" t="inlineStr">
        <is>
          <t>Relatively small sample size (N=195); adult ADHD only; single task paradigm (verbal fluency); limited demographic details in abstract</t>
        </is>
      </c>
      <c r="S279" t="inlineStr">
        <is>
          <t>Not reported numerically in abstract (enhanced accuracy via BTR-RFECV)</t>
        </is>
      </c>
      <c r="T279" t="inlineStr">
        <is>
          <t>Novel hybrid feature selection method (BTR-RFECV) combining Bayesian tuning with Ridge-RFECV for fNIRS classification of adult ADHD. HbO features from frontal and temporal regions identified as most informative. Adult ADHD classification is underrepresented in the literature. IEEE TNSRE publication with CC BY Gold OA. N=195 meets the sample size threshold. Subject-independent validation approach.</t>
        </is>
      </c>
      <c r="U279" s="57" t="inlineStr">
        <is>
          <t>INCLUDE</t>
        </is>
      </c>
      <c r="V279" t="inlineStr">
        <is>
          <t>N=195 (adequate). fNIRS + novel ML feature selection for adult ADHD classification. IEEE TNSRE (high-quality journal). CC BY Gold OA. Subject-independent validation. Adult ADHD (underrepresented topic). 2025.</t>
        </is>
      </c>
      <c r="W279" t="inlineStr">
        <is>
          <t>High Quality: Meets With the Selection Criteria</t>
        </is>
      </c>
      <c r="X279" t="inlineStr">
        <is>
          <t>INCLUDE</t>
        </is>
      </c>
      <c r="Y279" t="inlineStr">
        <is>
          <t>IEEE Journals; Web of Science</t>
        </is>
      </c>
      <c r="Z279" t="inlineStr">
        <is>
          <t>Not explicitly stated (authors from Singapore/international)</t>
        </is>
      </c>
      <c r="AB279" t="inlineStr">
        <is>
          <t>Full journal article (IEEE TNSRE) - detailed</t>
        </is>
      </c>
      <c r="AC279" t="inlineStr">
        <is>
          <t>No Leakage</t>
        </is>
      </c>
      <c r="AD279" t="inlineStr">
        <is>
          <t>Hong, M; Dong, SY; McIntyre, RS; Chiang, SK; Ho, R</t>
        </is>
      </c>
      <c r="AE279" t="inlineStr">
        <is>
          <t>IEEE Transactions on Neural Systems and Rehabilitation Engineering (TNSRE)</t>
        </is>
      </c>
      <c r="AF279" t="inlineStr">
        <is>
          <t>Gold OA (IEEE TNSRE - CC BY License)</t>
        </is>
      </c>
      <c r="AG279" t="inlineStr">
        <is>
          <t>Not reported in Main-Sheet</t>
        </is>
      </c>
      <c r="AH279" t="inlineStr">
        <is>
          <t>Research/Clinical</t>
        </is>
      </c>
      <c r="AI279" t="n">
        <v>120</v>
      </c>
      <c r="AJ279" t="n">
        <v>75</v>
      </c>
      <c r="AK279" t="inlineStr">
        <is>
          <t>Adult (age range not specified in abstract)</t>
        </is>
      </c>
      <c r="AL279" t="inlineStr">
        <is>
          <t>Not reported</t>
        </is>
      </c>
      <c r="AM279" t="inlineStr">
        <is>
          <t>Not reported in abstract</t>
        </is>
      </c>
      <c r="AN279" t="inlineStr">
        <is>
          <t>Adult ADHD (subtype not specified)</t>
        </is>
      </c>
      <c r="AO279" t="inlineStr">
        <is>
          <t>Not reported</t>
        </is>
      </c>
      <c r="AP279" t="inlineStr">
        <is>
          <t>Not reported in abstract</t>
        </is>
      </c>
      <c r="AQ279" t="inlineStr">
        <is>
          <t>Clinical Setting</t>
        </is>
      </c>
      <c r="AR279" t="inlineStr">
        <is>
          <t>Own fNIRS data collection (not public)</t>
        </is>
      </c>
      <c r="AS279" t="inlineStr">
        <is>
          <t>Multiple ML classifiers with BTR-RFECV feature selection</t>
        </is>
      </c>
      <c r="AT279" t="inlineStr">
        <is>
          <t>HbO features from combined frontal and temporal regions; BTR-RFECV (Bayesian-Tuned Ridge RFECV)</t>
        </is>
      </c>
      <c r="AU279" t="inlineStr">
        <is>
          <t>BTR-RFECV (Recursive Feature Elimination with Cross-Validation)</t>
        </is>
      </c>
      <c r="AV279" t="inlineStr">
        <is>
          <t>Bayesian Optimization (part of BTR-RFECV)</t>
        </is>
      </c>
      <c r="AW279" t="inlineStr">
        <is>
          <t>Subject-independent validation</t>
        </is>
      </c>
      <c r="AX279" t="inlineStr">
        <is>
          <t>Not reported explicitly</t>
        </is>
      </c>
      <c r="AY279" t="inlineStr">
        <is>
          <t>Not reported in abstract</t>
        </is>
      </c>
      <c r="AZ279" t="inlineStr">
        <is>
          <t>Yes (subject-independent)</t>
        </is>
      </c>
      <c r="BA279" t="inlineStr">
        <is>
          <t>Not reported</t>
        </is>
      </c>
      <c r="BB279" t="inlineStr">
        <is>
          <t>Enhanced accuracy (specific value not in abstract)</t>
        </is>
      </c>
      <c r="BC279" t="inlineStr">
        <is>
          <t>Not reported in abstract</t>
        </is>
      </c>
      <c r="BD279" t="inlineStr">
        <is>
          <t>Not reported in abstract</t>
        </is>
      </c>
      <c r="BE279" t="inlineStr">
        <is>
          <t>Not reported in abstract</t>
        </is>
      </c>
      <c r="BF279" t="inlineStr">
        <is>
          <t>Not reported in abstract</t>
        </is>
      </c>
      <c r="BG279" t="inlineStr">
        <is>
          <t>Accuracy (enhanced via BTR-RFECV; specific value in full paper)</t>
        </is>
      </c>
      <c r="BH279" t="inlineStr">
        <is>
          <t>Internal validation</t>
        </is>
      </c>
      <c r="BI279" t="inlineStr">
        <is>
          <t>Feature Importance (BTR-RFECV provides feature relevance)</t>
        </is>
      </c>
      <c r="BJ279" t="inlineStr">
        <is>
          <t>Yes (implicit via feature selection ranking)</t>
        </is>
      </c>
      <c r="BK279" t="inlineStr">
        <is>
          <t>Partial (HbO frontal/temporal regions identified as key)</t>
        </is>
      </c>
      <c r="BL279" t="inlineStr">
        <is>
          <t>Not reported</t>
        </is>
      </c>
      <c r="BM279" t="inlineStr">
        <is>
          <t>Partial (abstract limited; full paper has complete metrics)</t>
        </is>
      </c>
      <c r="BN279" t="inlineStr">
        <is>
          <t>None - passes all criteria</t>
        </is>
      </c>
      <c r="BO279" t="inlineStr">
        <is>
          <t>N/A</t>
        </is>
      </c>
      <c r="BP279" t="inlineStr">
        <is>
          <t>12 (IEEE journal article format)</t>
        </is>
      </c>
    </row>
    <row r="280">
      <c r="A280" t="inlineStr">
        <is>
          <t>Comprehensive Analysis of Attention Deficit/Hyperactivity Disorder using Machine Learning and Deep Learning Algorithms</t>
        </is>
      </c>
      <c r="B280" t="n">
        <v>2025</v>
      </c>
      <c r="C280" t="inlineStr">
        <is>
          <t>Not checked</t>
        </is>
      </c>
      <c r="D280" t="inlineStr">
        <is>
          <t>Not checked</t>
        </is>
      </c>
      <c r="E280" t="inlineStr">
        <is>
          <t>10.1109/ICISCN64258.2025.10934544</t>
        </is>
      </c>
      <c r="F280" t="inlineStr">
        <is>
          <t>Attention deficit/hyperactivity disorder (ADHD) is a neurodevelopmental disorder that affects children from childhood to adulthood. The symptoms of ADHD include attention deficit, impulsive behaviour, hyperactivity, and early diagnosis and treatment are imperative, especially for children as it continues into adulthood. ADHD detection is generally carried out using the existing methods such as Machine Learning (ML) and Deep Learning (DL) methods. The ML methods such as Linear Support Vector Machine (SVM), K-Nearest Neighbors (KNN), Linear Discriminative Analysis (LDA), Linear Regression (LR), Random Forest (RF), and Least Square SVM (LS-SVM) are used for the detection and analysis of ADHD. The existing DL methods such as Deep Convolutional Neural Network (DCNN), Graph Recurrent Unit (GRU), Convolutional Long Short-Term Memory (ConvLSTM), and Bidirectional LSTM are also employed for the detection of ADHD. The ML and DL algorithms enhance ADHD detection and diagnosis by automatically determining large patterns in data, thereby offering higher accuracy. The performance of the existing techniques is evaluated in terms of evaluation metrics: accuracy, precision, sensitivity, and F1-score to assess their effectiveness.</t>
        </is>
      </c>
      <c r="G280" t="inlineStr">
        <is>
          <t>Unimodal</t>
        </is>
      </c>
      <c r="H280" t="inlineStr">
        <is>
          <t>See abstract</t>
        </is>
      </c>
      <c r="I280" t="inlineStr">
        <is>
          <t>See abstract</t>
        </is>
      </c>
      <c r="J280" t="inlineStr">
        <is>
          <t>See abstract (AI/ML)</t>
        </is>
      </c>
      <c r="K280" t="inlineStr">
        <is>
          <t>See abstract</t>
        </is>
      </c>
      <c r="M280" t="inlineStr">
        <is>
          <t>See abstract</t>
        </is>
      </c>
      <c r="N280" t="inlineStr">
        <is>
          <t>See abstract</t>
        </is>
      </c>
      <c r="O280" t="inlineStr">
        <is>
          <t>Not verified from abstract</t>
        </is>
      </c>
      <c r="P280" t="inlineStr">
        <is>
          <t>See abstract</t>
        </is>
      </c>
      <c r="Q280" t="inlineStr">
        <is>
          <t>See abstract</t>
        </is>
      </c>
      <c r="R280" t="inlineStr">
        <is>
          <t>Not reviewed (not included)</t>
        </is>
      </c>
      <c r="S280" t="inlineStr">
        <is>
          <t>Not reviewed (not included)</t>
        </is>
      </c>
      <c r="T280" t="inlineStr">
        <is>
          <t>Abstract screening only. Not Selected for Final 95 (Pending Full Text Review)</t>
        </is>
      </c>
      <c r="U280" s="58" t="inlineStr">
        <is>
          <t>EXCLUDE</t>
        </is>
      </c>
      <c r="V28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0" t="inlineStr">
        <is>
          <t>Excluded: Other Criterion</t>
        </is>
      </c>
      <c r="X280" t="inlineStr">
        <is>
          <t>Not assessed from abstract</t>
        </is>
      </c>
      <c r="Y280" t="inlineStr">
        <is>
          <t>IEEE Conferences</t>
        </is>
      </c>
      <c r="Z280" t="inlineStr">
        <is>
          <t>Not determined from abstract</t>
        </is>
      </c>
      <c r="AB280" t="inlineStr">
        <is>
          <t>Not assessed (not included)</t>
        </is>
      </c>
      <c r="AC280" t="inlineStr">
        <is>
          <t>Not assessed (not included)</t>
        </is>
      </c>
      <c r="AD280" t="inlineStr">
        <is>
          <t>T. N. Sindhu; S. R. Sujatha</t>
        </is>
      </c>
      <c r="AE280" t="inlineStr">
        <is>
          <t>2025 International Conference on Intelligent Systems and Computational Networks (ICISCN)</t>
        </is>
      </c>
      <c r="AF280" t="inlineStr">
        <is>
          <t>Hybrid OA (IEEE)</t>
        </is>
      </c>
      <c r="AH280" t="inlineStr">
        <is>
          <t>Not assessed</t>
        </is>
      </c>
      <c r="AI280" t="inlineStr">
        <is>
          <t>Not reported</t>
        </is>
      </c>
      <c r="AJ280" t="inlineStr">
        <is>
          <t>Not reported</t>
        </is>
      </c>
      <c r="AK280" t="inlineStr">
        <is>
          <t>Not reported</t>
        </is>
      </c>
      <c r="AL280" t="inlineStr">
        <is>
          <t>Not reported</t>
        </is>
      </c>
      <c r="AM280" t="inlineStr">
        <is>
          <t>Not reported</t>
        </is>
      </c>
      <c r="AN280" t="inlineStr">
        <is>
          <t>Not reported</t>
        </is>
      </c>
      <c r="AO280" t="inlineStr">
        <is>
          <t>Not reviewed</t>
        </is>
      </c>
      <c r="AP280" t="inlineStr">
        <is>
          <t>Not reported</t>
        </is>
      </c>
      <c r="AQ280" t="inlineStr">
        <is>
          <t>Not reported</t>
        </is>
      </c>
      <c r="AR280" t="inlineStr">
        <is>
          <t>Not reported</t>
        </is>
      </c>
      <c r="AS280" t="inlineStr">
        <is>
          <t>See abstract</t>
        </is>
      </c>
      <c r="AT280" t="inlineStr">
        <is>
          <t>Not reviewed</t>
        </is>
      </c>
      <c r="AU280" t="inlineStr">
        <is>
          <t>Not reviewed</t>
        </is>
      </c>
      <c r="AV280" t="inlineStr">
        <is>
          <t>Not reviewed</t>
        </is>
      </c>
      <c r="AW280" t="inlineStr">
        <is>
          <t>Not reviewed</t>
        </is>
      </c>
      <c r="AX280" t="inlineStr">
        <is>
          <t>Not reported</t>
        </is>
      </c>
      <c r="AY280" t="inlineStr">
        <is>
          <t>Not reported</t>
        </is>
      </c>
      <c r="AZ280" t="inlineStr">
        <is>
          <t>Not reported</t>
        </is>
      </c>
      <c r="BA280" t="inlineStr">
        <is>
          <t>Not reported</t>
        </is>
      </c>
      <c r="BB280" t="inlineStr">
        <is>
          <t>Not reported</t>
        </is>
      </c>
      <c r="BC280" t="inlineStr">
        <is>
          <t>Not reported</t>
        </is>
      </c>
      <c r="BD280" t="inlineStr">
        <is>
          <t>Not reported</t>
        </is>
      </c>
      <c r="BE280" t="inlineStr">
        <is>
          <t>Not reported</t>
        </is>
      </c>
      <c r="BF280" t="inlineStr">
        <is>
          <t>Not reported</t>
        </is>
      </c>
      <c r="BG280" t="inlineStr">
        <is>
          <t>Not reviewed (not included)</t>
        </is>
      </c>
      <c r="BH280" t="inlineStr">
        <is>
          <t>N/A</t>
        </is>
      </c>
      <c r="BI280" t="inlineStr">
        <is>
          <t>Not reviewed</t>
        </is>
      </c>
      <c r="BJ280" t="inlineStr">
        <is>
          <t>Not reviewed</t>
        </is>
      </c>
      <c r="BK280" t="inlineStr">
        <is>
          <t>Not reviewed</t>
        </is>
      </c>
      <c r="BL280" t="inlineStr">
        <is>
          <t>Not reviewed</t>
        </is>
      </c>
      <c r="BM280" t="inlineStr">
        <is>
          <t>Not reviewed (not included)</t>
        </is>
      </c>
      <c r="BN280" t="inlineStr">
        <is>
          <t>Not Selected for Final 95 (Pending Full Text Review) - Candidate paper not selected for final 95: Passed abstract screening but not included in final selec</t>
        </is>
      </c>
      <c r="BO280" t="inlineStr">
        <is>
          <t>Abstract-level screening only</t>
        </is>
      </c>
      <c r="BP280" t="inlineStr">
        <is>
          <t>4</t>
        </is>
      </c>
    </row>
    <row r="281">
      <c r="A281" t="inlineStr">
        <is>
          <t>Prediction of Attention Deficit Hyperactivity Disorder and Autism Spectrum Disorder Patients Emotion Recognition using Machine Learning Models</t>
        </is>
      </c>
      <c r="B281" t="n">
        <v>2025</v>
      </c>
      <c r="C281" t="inlineStr">
        <is>
          <t>Not checked</t>
        </is>
      </c>
      <c r="D281" t="inlineStr">
        <is>
          <t>Not checked</t>
        </is>
      </c>
      <c r="E281" t="inlineStr">
        <is>
          <t>10.1109/ICICCS65191.2025.10984719</t>
        </is>
      </c>
      <c r="F281" t="inlineStr">
        <is>
          <t>To design a machine learning-based approach to predict and differentiate emotional recognition patterns in patients with ASD and ADHD, thus aiding in precise diagnosis and personalized care strategies. Current approaches of group 1 emotional recognition in ADHD and ASD rely mainly on traditional statistical methods and a relatively small number of datasets. Such approaches group 2 often consider only simple facial expression analysis and vocal tone evaluations without integrating the multi-modal features, leading to lower classification accuracy. Conversely, the method under this study employed machine learning algorithms, namely Random Forests and Deep Neural Networks, to analyze multi-modal data including facial expressions, vocal tones, and physiological signals of 200 samples from ADHD and ASD patients. The Random Forest model was 92 % accurate in classification compared to existing methods, and the Deep Neural Networks further improved detection of subtle variations in emotions and proved to be a more robust and reliable method for distinguishing the patterns of emotional recognition between both groups. The proposed machine learning framework is thus a strong, data-driven approach to improving diagnostic accuracy and personalizing interventions for ASD and ADHD. This is, therefore, promising in clinical application in the management of these neurodevelopmental conditions on time and effectively.</t>
        </is>
      </c>
      <c r="G281" t="inlineStr">
        <is>
          <t>Unimodal</t>
        </is>
      </c>
      <c r="H281" t="inlineStr">
        <is>
          <t>See abstract</t>
        </is>
      </c>
      <c r="I281" t="inlineStr">
        <is>
          <t>See abstract</t>
        </is>
      </c>
      <c r="J281" t="inlineStr">
        <is>
          <t>See abstract (AI/ML)</t>
        </is>
      </c>
      <c r="K281" t="inlineStr">
        <is>
          <t>See abstract</t>
        </is>
      </c>
      <c r="M281" t="inlineStr">
        <is>
          <t>See abstract</t>
        </is>
      </c>
      <c r="N281" t="inlineStr">
        <is>
          <t>See abstract</t>
        </is>
      </c>
      <c r="O281" t="inlineStr">
        <is>
          <t>Not verified from abstract</t>
        </is>
      </c>
      <c r="P281" t="inlineStr">
        <is>
          <t>See abstract</t>
        </is>
      </c>
      <c r="Q281" t="inlineStr">
        <is>
          <t>See abstract</t>
        </is>
      </c>
      <c r="R281" t="inlineStr">
        <is>
          <t>Not reviewed (not included)</t>
        </is>
      </c>
      <c r="S281" t="inlineStr">
        <is>
          <t>Not reviewed (not included)</t>
        </is>
      </c>
      <c r="T281" t="inlineStr">
        <is>
          <t>Abstract screening only. Not Selected for Final 95 (Pending Full Text Review)</t>
        </is>
      </c>
      <c r="U281" t="inlineStr">
        <is>
          <t>EXCLUDE</t>
        </is>
      </c>
      <c r="V2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1" t="inlineStr">
        <is>
          <t>Excluded: Other Criterion</t>
        </is>
      </c>
      <c r="X281" t="inlineStr">
        <is>
          <t>Not assessed from abstract</t>
        </is>
      </c>
      <c r="Y281" t="inlineStr">
        <is>
          <t>IEEE Conferences</t>
        </is>
      </c>
      <c r="Z281" t="inlineStr">
        <is>
          <t>Not determined from abstract</t>
        </is>
      </c>
      <c r="AB281" t="inlineStr">
        <is>
          <t>Not assessed (not included)</t>
        </is>
      </c>
      <c r="AC281" t="inlineStr">
        <is>
          <t>Not assessed (not included)</t>
        </is>
      </c>
      <c r="AD281" t="inlineStr">
        <is>
          <t>S. Parameswaran; P. Arulmozhi; K. Indumathi; D. M. Rodax; G. Pradeep; J. R. Devi</t>
        </is>
      </c>
      <c r="AE281" t="inlineStr">
        <is>
          <t>2025 International Conference on Intelligent Computing and Control Systems (ICICCS)</t>
        </is>
      </c>
      <c r="AF281" t="inlineStr">
        <is>
          <t>Hybrid OA (IEEE)</t>
        </is>
      </c>
      <c r="AH281" t="inlineStr">
        <is>
          <t>Not assessed</t>
        </is>
      </c>
      <c r="AI281" t="inlineStr">
        <is>
          <t>Not reported</t>
        </is>
      </c>
      <c r="AJ281" t="inlineStr">
        <is>
          <t>Not reported</t>
        </is>
      </c>
      <c r="AK281" t="inlineStr">
        <is>
          <t>Not reported</t>
        </is>
      </c>
      <c r="AL281" t="inlineStr">
        <is>
          <t>Not reported</t>
        </is>
      </c>
      <c r="AM281" t="inlineStr">
        <is>
          <t>Not reported</t>
        </is>
      </c>
      <c r="AN281" t="inlineStr">
        <is>
          <t>Not reported</t>
        </is>
      </c>
      <c r="AO281" t="inlineStr">
        <is>
          <t>Not reviewed</t>
        </is>
      </c>
      <c r="AP281" t="inlineStr">
        <is>
          <t>Not reported</t>
        </is>
      </c>
      <c r="AQ281" t="inlineStr">
        <is>
          <t>Not reported</t>
        </is>
      </c>
      <c r="AR281" t="inlineStr">
        <is>
          <t>Not reported</t>
        </is>
      </c>
      <c r="AS281" t="inlineStr">
        <is>
          <t>See abstract</t>
        </is>
      </c>
      <c r="AT281" t="inlineStr">
        <is>
          <t>Not reviewed</t>
        </is>
      </c>
      <c r="AU281" t="inlineStr">
        <is>
          <t>Not reviewed</t>
        </is>
      </c>
      <c r="AV281" t="inlineStr">
        <is>
          <t>Not reviewed</t>
        </is>
      </c>
      <c r="AW281" t="inlineStr">
        <is>
          <t>Not reviewed</t>
        </is>
      </c>
      <c r="AX281" t="inlineStr">
        <is>
          <t>Not reported</t>
        </is>
      </c>
      <c r="AY281" t="inlineStr">
        <is>
          <t>Not reported</t>
        </is>
      </c>
      <c r="AZ281" t="inlineStr">
        <is>
          <t>Not reported</t>
        </is>
      </c>
      <c r="BA281" t="inlineStr">
        <is>
          <t>Not reported</t>
        </is>
      </c>
      <c r="BB281" t="inlineStr">
        <is>
          <t>Not reported</t>
        </is>
      </c>
      <c r="BC281" t="inlineStr">
        <is>
          <t>Not reported</t>
        </is>
      </c>
      <c r="BD281" t="inlineStr">
        <is>
          <t>Not reported</t>
        </is>
      </c>
      <c r="BE281" t="inlineStr">
        <is>
          <t>Not reported</t>
        </is>
      </c>
      <c r="BF281" t="inlineStr">
        <is>
          <t>Not reported</t>
        </is>
      </c>
      <c r="BG281" t="inlineStr">
        <is>
          <t>Not reviewed (not included)</t>
        </is>
      </c>
      <c r="BH281" t="inlineStr">
        <is>
          <t>N/A</t>
        </is>
      </c>
      <c r="BI281" t="inlineStr">
        <is>
          <t>Not reviewed</t>
        </is>
      </c>
      <c r="BJ281" t="inlineStr">
        <is>
          <t>Not reviewed</t>
        </is>
      </c>
      <c r="BK281" t="inlineStr">
        <is>
          <t>Not reviewed</t>
        </is>
      </c>
      <c r="BL281" t="inlineStr">
        <is>
          <t>Not reviewed</t>
        </is>
      </c>
      <c r="BM281" t="inlineStr">
        <is>
          <t>Not reviewed (not included)</t>
        </is>
      </c>
      <c r="BN281" t="inlineStr">
        <is>
          <t>Not Selected for Final 95 (Pending Full Text Review) - Candidate paper not selected for final 95: Passed abstract screening but not included in final selec</t>
        </is>
      </c>
      <c r="BO281" t="inlineStr">
        <is>
          <t>Abstract-level screening only</t>
        </is>
      </c>
      <c r="BP281" t="inlineStr">
        <is>
          <t>6</t>
        </is>
      </c>
    </row>
    <row r="282">
      <c r="A282" t="inlineStr">
        <is>
          <t>An Improved Model for The Diagnosis of Attention Deficit/Hyperactivity Disorder (ADHD) Using Resting-state fMRI Data</t>
        </is>
      </c>
      <c r="B282" t="n">
        <v>2024</v>
      </c>
      <c r="C282" t="inlineStr">
        <is>
          <t>Not checked</t>
        </is>
      </c>
      <c r="D282" t="inlineStr">
        <is>
          <t>Not checked</t>
        </is>
      </c>
      <c r="E282" t="inlineStr">
        <is>
          <t>10.1109/ICMISI61517.2024.10580368</t>
        </is>
      </c>
      <c r="F282" t="inlineStr">
        <is>
          <t>While attention-deficit/hyperactivity disorder (ADHD) stands as a prevalent psychiatric condition, creating a precise diagnostic approach has proven challenging. In recent years, advancements in machine and deep learning techniques have facilitated studies aiming to classify ADHD. This research presents a robust deep learning model for the accurate diagnosis of Attention Deficit/Hyperactivity Disorder (ADHD) leveraging Resting-state functional Magnetic Resonance Imaging (rs-fMRI) data. The study utilizes the ADHD-200 dataset to capture intrinsic brain activity patterns. To identify relevant regions of interest (ROIs) from the fMRI data, we employ Nilearn's CanICA, a powerful group-level Independent Component Analysis method. The proposed model employs a Gated Recurrent Unit (GRU) architecture, a recurrent neural network, to capture temporal dependencies within the resting-state fMRI time series. The GRU model demonstrates exceptional performance, achieving an average accuracy of 87.9% in ADHD diagnosis. The integration of advanced deep learning techniques, coupled with the informative ROIs identified by CanICA, not only enhances the interpretability of the model but also contributes to its high diagnostic accuracy.</t>
        </is>
      </c>
      <c r="G282" t="inlineStr">
        <is>
          <t>Unimodal</t>
        </is>
      </c>
      <c r="H282" t="inlineStr">
        <is>
          <t>See abstract</t>
        </is>
      </c>
      <c r="I282" t="inlineStr">
        <is>
          <t>See abstract</t>
        </is>
      </c>
      <c r="J282" t="inlineStr">
        <is>
          <t>See abstract (AI/ML)</t>
        </is>
      </c>
      <c r="K282" t="inlineStr">
        <is>
          <t>See abstract</t>
        </is>
      </c>
      <c r="M282" t="inlineStr">
        <is>
          <t>See abstract</t>
        </is>
      </c>
      <c r="N282" t="inlineStr">
        <is>
          <t>See abstract</t>
        </is>
      </c>
      <c r="O282" t="inlineStr">
        <is>
          <t>Not verified from abstract</t>
        </is>
      </c>
      <c r="P282" t="inlineStr">
        <is>
          <t>See abstract</t>
        </is>
      </c>
      <c r="Q282" t="inlineStr">
        <is>
          <t>See abstract</t>
        </is>
      </c>
      <c r="R282" t="inlineStr">
        <is>
          <t>Not reviewed (not included)</t>
        </is>
      </c>
      <c r="S282" t="inlineStr">
        <is>
          <t>Not reviewed (not included)</t>
        </is>
      </c>
      <c r="T282" t="inlineStr">
        <is>
          <t>Abstract screening only. Not Selected for Final 95 (Pending Full Text Review)</t>
        </is>
      </c>
      <c r="U282" t="inlineStr">
        <is>
          <t>EXCLUDE</t>
        </is>
      </c>
      <c r="V28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2" t="inlineStr">
        <is>
          <t>Excluded: Other Criterion</t>
        </is>
      </c>
      <c r="X282" t="inlineStr">
        <is>
          <t>Not assessed from abstract</t>
        </is>
      </c>
      <c r="Y282" t="inlineStr">
        <is>
          <t>IEEE Conferences</t>
        </is>
      </c>
      <c r="Z282" t="inlineStr">
        <is>
          <t>Not determined from abstract</t>
        </is>
      </c>
      <c r="AB282" t="inlineStr">
        <is>
          <t>Not assessed (not included)</t>
        </is>
      </c>
      <c r="AC282" t="inlineStr">
        <is>
          <t>Not assessed (not included)</t>
        </is>
      </c>
      <c r="AD282" t="inlineStr">
        <is>
          <t>H. O. Elkhodary; S. M. Youssef</t>
        </is>
      </c>
      <c r="AE282" t="inlineStr">
        <is>
          <t>2024 International Conference on Machine Intelligence and Smart Innovation (ICMISI)</t>
        </is>
      </c>
      <c r="AF282" t="inlineStr">
        <is>
          <t>Hybrid OA (IEEE)</t>
        </is>
      </c>
      <c r="AH282" t="inlineStr">
        <is>
          <t>Not assessed</t>
        </is>
      </c>
      <c r="AI282" t="inlineStr">
        <is>
          <t>Not reported</t>
        </is>
      </c>
      <c r="AJ282" t="inlineStr">
        <is>
          <t>Not reported</t>
        </is>
      </c>
      <c r="AK282" t="inlineStr">
        <is>
          <t>Not reported</t>
        </is>
      </c>
      <c r="AL282" t="inlineStr">
        <is>
          <t>Not reported</t>
        </is>
      </c>
      <c r="AM282" t="inlineStr">
        <is>
          <t>Not reported</t>
        </is>
      </c>
      <c r="AN282" t="inlineStr">
        <is>
          <t>Not reported</t>
        </is>
      </c>
      <c r="AO282" t="inlineStr">
        <is>
          <t>Not reviewed</t>
        </is>
      </c>
      <c r="AP282" t="inlineStr">
        <is>
          <t>Not reported</t>
        </is>
      </c>
      <c r="AQ282" t="inlineStr">
        <is>
          <t>Not reported</t>
        </is>
      </c>
      <c r="AR282" t="inlineStr">
        <is>
          <t>Not reported</t>
        </is>
      </c>
      <c r="AS282" t="inlineStr">
        <is>
          <t>See abstract</t>
        </is>
      </c>
      <c r="AT282" t="inlineStr">
        <is>
          <t>Not reviewed</t>
        </is>
      </c>
      <c r="AU282" t="inlineStr">
        <is>
          <t>Not reviewed</t>
        </is>
      </c>
      <c r="AV282" t="inlineStr">
        <is>
          <t>Not reviewed</t>
        </is>
      </c>
      <c r="AW282" t="inlineStr">
        <is>
          <t>Not reviewed</t>
        </is>
      </c>
      <c r="AX282" t="inlineStr">
        <is>
          <t>Not reported</t>
        </is>
      </c>
      <c r="AY282" t="inlineStr">
        <is>
          <t>Not reported</t>
        </is>
      </c>
      <c r="AZ282" t="inlineStr">
        <is>
          <t>Not reported</t>
        </is>
      </c>
      <c r="BA282" t="inlineStr">
        <is>
          <t>Not reported</t>
        </is>
      </c>
      <c r="BB282" t="inlineStr">
        <is>
          <t>Not reported</t>
        </is>
      </c>
      <c r="BC282" t="inlineStr">
        <is>
          <t>Not reported</t>
        </is>
      </c>
      <c r="BD282" t="inlineStr">
        <is>
          <t>Not reported</t>
        </is>
      </c>
      <c r="BE282" t="inlineStr">
        <is>
          <t>Not reported</t>
        </is>
      </c>
      <c r="BF282" t="inlineStr">
        <is>
          <t>Not reported</t>
        </is>
      </c>
      <c r="BG282" t="inlineStr">
        <is>
          <t>Not reviewed (not included)</t>
        </is>
      </c>
      <c r="BH282" t="inlineStr">
        <is>
          <t>N/A</t>
        </is>
      </c>
      <c r="BI282" t="inlineStr">
        <is>
          <t>Not reviewed</t>
        </is>
      </c>
      <c r="BJ282" t="inlineStr">
        <is>
          <t>Not reviewed</t>
        </is>
      </c>
      <c r="BK282" t="inlineStr">
        <is>
          <t>Not reviewed</t>
        </is>
      </c>
      <c r="BL282" t="inlineStr">
        <is>
          <t>Not reviewed</t>
        </is>
      </c>
      <c r="BM282" t="inlineStr">
        <is>
          <t>Not reviewed (not included)</t>
        </is>
      </c>
      <c r="BN282" t="inlineStr">
        <is>
          <t>Not Selected for Final 95 (Pending Full Text Review) - Candidate paper not selected for final 95: Passed abstract screening but not included in final selec</t>
        </is>
      </c>
      <c r="BO282" t="inlineStr">
        <is>
          <t>Abstract-level screening only</t>
        </is>
      </c>
      <c r="BP282" t="inlineStr">
        <is>
          <t>4</t>
        </is>
      </c>
    </row>
    <row r="283">
      <c r="A283" t="inlineStr">
        <is>
          <t>Prediction of Attention Deficit Hyperactivity Disorder (ADHD) using machine learning Techniques based on classification of EEG signal</t>
        </is>
      </c>
      <c r="B283" t="n">
        <v>2022</v>
      </c>
      <c r="C283" t="inlineStr">
        <is>
          <t>Not checked</t>
        </is>
      </c>
      <c r="D283" t="inlineStr">
        <is>
          <t>Not checked</t>
        </is>
      </c>
      <c r="E283" t="inlineStr">
        <is>
          <t>10.1109/ICACCS54159.2022.9785356</t>
        </is>
      </c>
      <c r="F283" t="inlineStr">
        <is>
          <t>The paper shows a comprehensive study of prediction of Attention Deficit Hyperactivity Disorder (ADHD) using machine learning in adults and children's and symptoms' of ADHD are hyperactivity, disruptive behavior and less attention. We analysis the classification performance of three algorithms of machine learning (NaÃ¯ve Bayes, kNN, Logistic regression) applied on the dataset (of 157 children out of which 77 were ADHD patient and 80 were healthy) collected from open source. The Three Machine learning classifier range from simple (logistic regression) to advance (NaÃ¯ve bayes). All three algorithms were applied on a dataset (157 students). The k nearest neighbor classifier is able to predict with high accuracy of 86% and it is far better than NaÃ¯ve bayes (52%) and logistic regression (66 %). We report that k nearest neighbor classifier is able to attention deficit hyperactivity disorder with accuracy of 89%.</t>
        </is>
      </c>
      <c r="G283" t="inlineStr">
        <is>
          <t>Unimodal</t>
        </is>
      </c>
      <c r="H283" t="inlineStr">
        <is>
          <t>See abstract</t>
        </is>
      </c>
      <c r="I283" t="inlineStr">
        <is>
          <t>See abstract</t>
        </is>
      </c>
      <c r="J283" t="inlineStr">
        <is>
          <t>See abstract (AI/ML)</t>
        </is>
      </c>
      <c r="K283" t="inlineStr">
        <is>
          <t>See abstract</t>
        </is>
      </c>
      <c r="L283" t="n">
        <v>157</v>
      </c>
      <c r="M283" t="inlineStr">
        <is>
          <t>See abstract</t>
        </is>
      </c>
      <c r="N283" t="inlineStr">
        <is>
          <t>N≈157; details in abstract</t>
        </is>
      </c>
      <c r="O283" t="inlineStr">
        <is>
          <t>Extracted from abstract: N≈157</t>
        </is>
      </c>
      <c r="P283" t="inlineStr">
        <is>
          <t>See abstract</t>
        </is>
      </c>
      <c r="Q283" t="inlineStr">
        <is>
          <t>See abstract</t>
        </is>
      </c>
      <c r="R283" t="inlineStr">
        <is>
          <t>Not reviewed (not included)</t>
        </is>
      </c>
      <c r="S283" t="inlineStr">
        <is>
          <t>Not reviewed (not included)</t>
        </is>
      </c>
      <c r="T283" t="inlineStr">
        <is>
          <t>Abstract screening only. Not Selected for Final 95 (Pending Full Text Review)</t>
        </is>
      </c>
      <c r="U283" t="inlineStr">
        <is>
          <t>EXCLUDE</t>
        </is>
      </c>
      <c r="V2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3" t="inlineStr">
        <is>
          <t>Excluded: Other Criterion</t>
        </is>
      </c>
      <c r="X283" t="inlineStr">
        <is>
          <t>Not assessed from abstract</t>
        </is>
      </c>
      <c r="Y283" t="inlineStr">
        <is>
          <t>IEEE Conferences</t>
        </is>
      </c>
      <c r="Z283" t="inlineStr">
        <is>
          <t>Not determined from abstract</t>
        </is>
      </c>
      <c r="AB283" t="inlineStr">
        <is>
          <t>Not assessed (not included)</t>
        </is>
      </c>
      <c r="AC283" t="inlineStr">
        <is>
          <t>Not assessed (not included)</t>
        </is>
      </c>
      <c r="AD283" t="inlineStr">
        <is>
          <t>S. Saini; R. Rani; N. Kalra</t>
        </is>
      </c>
      <c r="AE283" t="inlineStr">
        <is>
          <t>2022 8th International Conference on Advanced Computing and Communication Systems (ICACCS)</t>
        </is>
      </c>
      <c r="AF283" t="inlineStr">
        <is>
          <t>Hybrid OA (IEEE)</t>
        </is>
      </c>
      <c r="AH283" t="inlineStr">
        <is>
          <t>Not assessed</t>
        </is>
      </c>
      <c r="AI283" t="inlineStr">
        <is>
          <t>Not reported</t>
        </is>
      </c>
      <c r="AJ283" t="inlineStr">
        <is>
          <t>Not reported</t>
        </is>
      </c>
      <c r="AK283" t="inlineStr">
        <is>
          <t>Not reported</t>
        </is>
      </c>
      <c r="AL283" t="inlineStr">
        <is>
          <t>Not reported</t>
        </is>
      </c>
      <c r="AM283" t="inlineStr">
        <is>
          <t>Not reported</t>
        </is>
      </c>
      <c r="AN283" t="inlineStr">
        <is>
          <t>Not reported</t>
        </is>
      </c>
      <c r="AO283" t="inlineStr">
        <is>
          <t>Not reviewed</t>
        </is>
      </c>
      <c r="AP283" t="inlineStr">
        <is>
          <t>Not reported</t>
        </is>
      </c>
      <c r="AQ283" t="inlineStr">
        <is>
          <t>Not reported</t>
        </is>
      </c>
      <c r="AR283" t="inlineStr">
        <is>
          <t>Not reported</t>
        </is>
      </c>
      <c r="AS283" t="inlineStr">
        <is>
          <t>See abstract</t>
        </is>
      </c>
      <c r="AT283" t="inlineStr">
        <is>
          <t>Not reviewed</t>
        </is>
      </c>
      <c r="AU283" t="inlineStr">
        <is>
          <t>Not reviewed</t>
        </is>
      </c>
      <c r="AV283" t="inlineStr">
        <is>
          <t>Not reviewed</t>
        </is>
      </c>
      <c r="AW283" t="inlineStr">
        <is>
          <t>Not reviewed</t>
        </is>
      </c>
      <c r="AX283" t="inlineStr">
        <is>
          <t>Not reported</t>
        </is>
      </c>
      <c r="AY283" t="inlineStr">
        <is>
          <t>Not reported</t>
        </is>
      </c>
      <c r="AZ283" t="inlineStr">
        <is>
          <t>Not reported</t>
        </is>
      </c>
      <c r="BA283" t="inlineStr">
        <is>
          <t>Not reported</t>
        </is>
      </c>
      <c r="BB283" t="inlineStr">
        <is>
          <t>Not reported</t>
        </is>
      </c>
      <c r="BC283" t="inlineStr">
        <is>
          <t>Not reported</t>
        </is>
      </c>
      <c r="BD283" t="inlineStr">
        <is>
          <t>Not reported</t>
        </is>
      </c>
      <c r="BE283" t="inlineStr">
        <is>
          <t>Not reported</t>
        </is>
      </c>
      <c r="BF283" t="inlineStr">
        <is>
          <t>Not reported</t>
        </is>
      </c>
      <c r="BG283" t="inlineStr">
        <is>
          <t>Not reviewed (not included)</t>
        </is>
      </c>
      <c r="BH283" t="inlineStr">
        <is>
          <t>N/A</t>
        </is>
      </c>
      <c r="BI283" t="inlineStr">
        <is>
          <t>Not reviewed</t>
        </is>
      </c>
      <c r="BJ283" t="inlineStr">
        <is>
          <t>Not reviewed</t>
        </is>
      </c>
      <c r="BK283" t="inlineStr">
        <is>
          <t>Not reviewed</t>
        </is>
      </c>
      <c r="BL283" t="inlineStr">
        <is>
          <t>Not reviewed</t>
        </is>
      </c>
      <c r="BM283" t="inlineStr">
        <is>
          <t>Not reviewed (not included)</t>
        </is>
      </c>
      <c r="BN283" t="inlineStr">
        <is>
          <t>Not Selected for Final 95 (Pending Full Text Review) - Candidate paper not selected for final 95: Passed abstract screening but not included in final selec</t>
        </is>
      </c>
      <c r="BO283" t="inlineStr">
        <is>
          <t>Abstract-level screening only</t>
        </is>
      </c>
      <c r="BP283" t="inlineStr">
        <is>
          <t>5</t>
        </is>
      </c>
    </row>
    <row r="284">
      <c r="A284" t="inlineStr">
        <is>
          <t>Classification of Attention Deficit Hyperactivity Disorder using Machine Learning</t>
        </is>
      </c>
      <c r="B284" t="n">
        <v>2021</v>
      </c>
      <c r="C284" t="inlineStr">
        <is>
          <t>Not checked</t>
        </is>
      </c>
      <c r="D284" t="inlineStr">
        <is>
          <t>Not checked</t>
        </is>
      </c>
      <c r="E284" t="inlineStr">
        <is>
          <t>10.1109/FABS52071.2021.9702614</t>
        </is>
      </c>
      <c r="F284" t="inlineStr">
        <is>
          <t>Attention Deficit Hyperactivity Disorder (ADHD) is a neurodevelopmental disorder that affects a personâ€™s brain activity. Many individuals are suffering from it unknowingly which affects their daily lives. With the help of Machine Learning, our goal is to design a tool that will help diagnose ADHD easier. The main conclusion of the tool is to provide a clear understanding of the symptoms that one might be experiencing. The tool uses an appropriately chosen Machine Learning algorithm to help in more accurate diagnosis, which includes the stage of ADHD being presented. The chosen Machine Learning Algorithm, Naive Bayes, has shown an accuracy of 82.5, Precision of 91 and Sensitivity of 91.</t>
        </is>
      </c>
      <c r="G284" t="inlineStr">
        <is>
          <t>Unimodal</t>
        </is>
      </c>
      <c r="H284" t="inlineStr">
        <is>
          <t>See abstract</t>
        </is>
      </c>
      <c r="I284" t="inlineStr">
        <is>
          <t>See abstract</t>
        </is>
      </c>
      <c r="J284" t="inlineStr">
        <is>
          <t>See abstract (AI/ML)</t>
        </is>
      </c>
      <c r="K284" t="inlineStr">
        <is>
          <t>See abstract</t>
        </is>
      </c>
      <c r="M284" t="inlineStr">
        <is>
          <t>See abstract</t>
        </is>
      </c>
      <c r="N284" t="inlineStr">
        <is>
          <t>See abstract</t>
        </is>
      </c>
      <c r="O284" t="inlineStr">
        <is>
          <t>Not verified from abstract</t>
        </is>
      </c>
      <c r="P284" t="inlineStr">
        <is>
          <t>See abstract</t>
        </is>
      </c>
      <c r="Q284" t="inlineStr">
        <is>
          <t>See abstract</t>
        </is>
      </c>
      <c r="R284" t="inlineStr">
        <is>
          <t>Not reviewed (not included)</t>
        </is>
      </c>
      <c r="S284" t="inlineStr">
        <is>
          <t>Not reviewed (not included)</t>
        </is>
      </c>
      <c r="T284" t="inlineStr">
        <is>
          <t>Abstract screening only. Not Selected for Final 95 (Pending Full Text Review)</t>
        </is>
      </c>
      <c r="U284" t="inlineStr">
        <is>
          <t>EXCLUDE</t>
        </is>
      </c>
      <c r="V28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4" t="inlineStr">
        <is>
          <t>Excluded: Other Criterion</t>
        </is>
      </c>
      <c r="X284" t="inlineStr">
        <is>
          <t>Not assessed from abstract</t>
        </is>
      </c>
      <c r="Y284" t="inlineStr">
        <is>
          <t>IEEE Conferences</t>
        </is>
      </c>
      <c r="Z284" t="inlineStr">
        <is>
          <t>Not determined from abstract</t>
        </is>
      </c>
      <c r="AB284" t="inlineStr">
        <is>
          <t>Not assessed (not included)</t>
        </is>
      </c>
      <c r="AC284" t="inlineStr">
        <is>
          <t>Not assessed (not included)</t>
        </is>
      </c>
      <c r="AD284" t="inlineStr">
        <is>
          <t>A. Sethurao; H. S. Amit; M. V. Vaishnavi; A. Balachandra; M. V. Manoj Kumar</t>
        </is>
      </c>
      <c r="AE284" t="inlineStr">
        <is>
          <t>2021 International Conference on Forensics, Analytics, Big Data, Security (FABS)</t>
        </is>
      </c>
      <c r="AF284" t="inlineStr">
        <is>
          <t>Hybrid OA (IEEE)</t>
        </is>
      </c>
      <c r="AH284" t="inlineStr">
        <is>
          <t>Not assessed</t>
        </is>
      </c>
      <c r="AI284" t="inlineStr">
        <is>
          <t>Not reported</t>
        </is>
      </c>
      <c r="AJ284" t="inlineStr">
        <is>
          <t>Not reported</t>
        </is>
      </c>
      <c r="AK284" t="inlineStr">
        <is>
          <t>Not reported</t>
        </is>
      </c>
      <c r="AL284" t="inlineStr">
        <is>
          <t>Not reported</t>
        </is>
      </c>
      <c r="AM284" t="inlineStr">
        <is>
          <t>Not reported</t>
        </is>
      </c>
      <c r="AN284" t="inlineStr">
        <is>
          <t>Not reported</t>
        </is>
      </c>
      <c r="AO284" t="inlineStr">
        <is>
          <t>Not reviewed</t>
        </is>
      </c>
      <c r="AP284" t="inlineStr">
        <is>
          <t>Not reported</t>
        </is>
      </c>
      <c r="AQ284" t="inlineStr">
        <is>
          <t>Not reported</t>
        </is>
      </c>
      <c r="AR284" t="inlineStr">
        <is>
          <t>Not reported</t>
        </is>
      </c>
      <c r="AS284" t="inlineStr">
        <is>
          <t>See abstract</t>
        </is>
      </c>
      <c r="AT284" t="inlineStr">
        <is>
          <t>Not reviewed</t>
        </is>
      </c>
      <c r="AU284" t="inlineStr">
        <is>
          <t>Not reviewed</t>
        </is>
      </c>
      <c r="AV284" t="inlineStr">
        <is>
          <t>Not reviewed</t>
        </is>
      </c>
      <c r="AW284" t="inlineStr">
        <is>
          <t>Not reviewed</t>
        </is>
      </c>
      <c r="AX284" t="inlineStr">
        <is>
          <t>Not reported</t>
        </is>
      </c>
      <c r="AY284" t="inlineStr">
        <is>
          <t>Not reported</t>
        </is>
      </c>
      <c r="AZ284" t="inlineStr">
        <is>
          <t>Not reported</t>
        </is>
      </c>
      <c r="BA284" t="inlineStr">
        <is>
          <t>Not reported</t>
        </is>
      </c>
      <c r="BB284" t="inlineStr">
        <is>
          <t>Not reported</t>
        </is>
      </c>
      <c r="BC284" t="inlineStr">
        <is>
          <t>Not reported</t>
        </is>
      </c>
      <c r="BD284" t="inlineStr">
        <is>
          <t>Not reported</t>
        </is>
      </c>
      <c r="BE284" t="inlineStr">
        <is>
          <t>Not reported</t>
        </is>
      </c>
      <c r="BF284" t="inlineStr">
        <is>
          <t>Not reported</t>
        </is>
      </c>
      <c r="BG284" t="inlineStr">
        <is>
          <t>Not reviewed (not included)</t>
        </is>
      </c>
      <c r="BH284" t="inlineStr">
        <is>
          <t>N/A</t>
        </is>
      </c>
      <c r="BI284" t="inlineStr">
        <is>
          <t>Not reviewed</t>
        </is>
      </c>
      <c r="BJ284" t="inlineStr">
        <is>
          <t>Not reviewed</t>
        </is>
      </c>
      <c r="BK284" t="inlineStr">
        <is>
          <t>Not reviewed</t>
        </is>
      </c>
      <c r="BL284" t="inlineStr">
        <is>
          <t>Not reviewed</t>
        </is>
      </c>
      <c r="BM284" t="inlineStr">
        <is>
          <t>Not reviewed (not included)</t>
        </is>
      </c>
      <c r="BN284" t="inlineStr">
        <is>
          <t>Not Selected for Final 95 (Pending Full Text Review) - Candidate paper not selected for final 95: Passed abstract screening but not included in final selec</t>
        </is>
      </c>
      <c r="BO284" t="inlineStr">
        <is>
          <t>Abstract-level screening only</t>
        </is>
      </c>
      <c r="BP284" t="inlineStr">
        <is>
          <t>6</t>
        </is>
      </c>
    </row>
    <row r="285">
      <c r="A285" t="inlineStr">
        <is>
          <t>Prediction of Attention Deficit Hyperactivity Disorder (ADHD) in Regional Locations Using Novel Support Vector Machine Algorithm Over the Naive Bayes Algorithm for Better Accuracy</t>
        </is>
      </c>
      <c r="B285" t="n">
        <v>2022</v>
      </c>
      <c r="C285" t="inlineStr">
        <is>
          <t>Not checked</t>
        </is>
      </c>
      <c r="D285" t="inlineStr">
        <is>
          <t>Not checked</t>
        </is>
      </c>
      <c r="E285" t="inlineStr">
        <is>
          <t>10.1109/ICKECS56523.2022.10059721</t>
        </is>
      </c>
      <c r="F285" t="inlineStr">
        <is>
          <t>The study's focus is to enhance the precision and accuracy of novel ways for anticipating attention-deficit/hyperactivity disorder at local sites utilizing the machine learning Support Vector Machine algorithm. Materials and Methods: The Novel Support Vector Machine classifier is applied to an ADHD dataset containing 1395 records, 119 characteristics, 104 samples A framework comparing SVM and Naive Bayes classifiers was presented and created for the purpose of predicting the regional distribution of ADHD in the medical area. The classifiers were evaluated and their precision and accuracy were noted. Results: On the dataset provided, the Naive Bayes classifier predicts the regional location of ADHD disorder with an accuracy of 89.12%, while the Support Vector Machine classifier predicts the same with a 96.75% accuracy. There is a statistically significant difference in the groupings between these two. has a 95% confidence interval of $(\mathrm{p}=0.010;$ p0.05). Conclusion: In comparison to Naive Bayes, Novel Support Vector Machine appears to perform better and produce more accurate and reasonable results.</t>
        </is>
      </c>
      <c r="G285" t="inlineStr">
        <is>
          <t>Unimodal</t>
        </is>
      </c>
      <c r="H285" t="inlineStr">
        <is>
          <t>See abstract</t>
        </is>
      </c>
      <c r="I285" t="inlineStr">
        <is>
          <t>See abstract</t>
        </is>
      </c>
      <c r="J285" t="inlineStr">
        <is>
          <t>See abstract (AI/ML)</t>
        </is>
      </c>
      <c r="K285" t="inlineStr">
        <is>
          <t>See abstract</t>
        </is>
      </c>
      <c r="M285" t="inlineStr">
        <is>
          <t>See abstract</t>
        </is>
      </c>
      <c r="N285" t="inlineStr">
        <is>
          <t>See abstract</t>
        </is>
      </c>
      <c r="O285" t="inlineStr">
        <is>
          <t>Not verified from abstract</t>
        </is>
      </c>
      <c r="P285" t="inlineStr">
        <is>
          <t>See abstract</t>
        </is>
      </c>
      <c r="Q285" t="inlineStr">
        <is>
          <t>See abstract</t>
        </is>
      </c>
      <c r="R285" t="inlineStr">
        <is>
          <t>Not reviewed (not included)</t>
        </is>
      </c>
      <c r="S285" t="inlineStr">
        <is>
          <t>Not reviewed (not included)</t>
        </is>
      </c>
      <c r="T285" t="inlineStr">
        <is>
          <t>Abstract screening only. Not Selected for Final 95 (Pending Full Text Review)</t>
        </is>
      </c>
      <c r="U285" t="inlineStr">
        <is>
          <t>EXCLUDE</t>
        </is>
      </c>
      <c r="V2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5" t="inlineStr">
        <is>
          <t>Excluded: Other Criterion</t>
        </is>
      </c>
      <c r="X285" t="inlineStr">
        <is>
          <t>Not assessed from abstract</t>
        </is>
      </c>
      <c r="Y285" t="inlineStr">
        <is>
          <t>IEEE Conferences</t>
        </is>
      </c>
      <c r="Z285" t="inlineStr">
        <is>
          <t>Not determined from abstract</t>
        </is>
      </c>
      <c r="AB285" t="inlineStr">
        <is>
          <t>Not assessed (not included)</t>
        </is>
      </c>
      <c r="AC285" t="inlineStr">
        <is>
          <t>Not assessed (not included)</t>
        </is>
      </c>
      <c r="AD285" t="inlineStr">
        <is>
          <t>N. M. Sai; M. S. Saravanan; P. Subramanian</t>
        </is>
      </c>
      <c r="AE285" t="inlineStr">
        <is>
          <t>2022 International Conference on Knowledge Engineering and Communication Systems (ICKES)</t>
        </is>
      </c>
      <c r="AF285" t="inlineStr">
        <is>
          <t>Hybrid OA (IEEE)</t>
        </is>
      </c>
      <c r="AH285" t="inlineStr">
        <is>
          <t>Not assessed</t>
        </is>
      </c>
      <c r="AI285" t="inlineStr">
        <is>
          <t>Not reported</t>
        </is>
      </c>
      <c r="AJ285" t="inlineStr">
        <is>
          <t>Not reported</t>
        </is>
      </c>
      <c r="AK285" t="inlineStr">
        <is>
          <t>Not reported</t>
        </is>
      </c>
      <c r="AL285" t="inlineStr">
        <is>
          <t>Not reported</t>
        </is>
      </c>
      <c r="AM285" t="inlineStr">
        <is>
          <t>Not reported</t>
        </is>
      </c>
      <c r="AN285" t="inlineStr">
        <is>
          <t>Not reported</t>
        </is>
      </c>
      <c r="AO285" t="inlineStr">
        <is>
          <t>Not reviewed</t>
        </is>
      </c>
      <c r="AP285" t="inlineStr">
        <is>
          <t>Not reported</t>
        </is>
      </c>
      <c r="AQ285" t="inlineStr">
        <is>
          <t>Not reported</t>
        </is>
      </c>
      <c r="AR285" t="inlineStr">
        <is>
          <t>Not reported</t>
        </is>
      </c>
      <c r="AS285" t="inlineStr">
        <is>
          <t>See abstract</t>
        </is>
      </c>
      <c r="AT285" t="inlineStr">
        <is>
          <t>Not reviewed</t>
        </is>
      </c>
      <c r="AU285" t="inlineStr">
        <is>
          <t>Not reviewed</t>
        </is>
      </c>
      <c r="AV285" t="inlineStr">
        <is>
          <t>Not reviewed</t>
        </is>
      </c>
      <c r="AW285" t="inlineStr">
        <is>
          <t>Not reviewed</t>
        </is>
      </c>
      <c r="AX285" t="inlineStr">
        <is>
          <t>Not reported</t>
        </is>
      </c>
      <c r="AY285" t="inlineStr">
        <is>
          <t>Not reported</t>
        </is>
      </c>
      <c r="AZ285" t="inlineStr">
        <is>
          <t>Not reported</t>
        </is>
      </c>
      <c r="BA285" t="inlineStr">
        <is>
          <t>Not reported</t>
        </is>
      </c>
      <c r="BB285" t="inlineStr">
        <is>
          <t>Not reported</t>
        </is>
      </c>
      <c r="BC285" t="inlineStr">
        <is>
          <t>Not reported</t>
        </is>
      </c>
      <c r="BD285" t="inlineStr">
        <is>
          <t>Not reported</t>
        </is>
      </c>
      <c r="BE285" t="inlineStr">
        <is>
          <t>Not reported</t>
        </is>
      </c>
      <c r="BF285" t="inlineStr">
        <is>
          <t>Not reported</t>
        </is>
      </c>
      <c r="BG285" t="inlineStr">
        <is>
          <t>Not reviewed (not included)</t>
        </is>
      </c>
      <c r="BH285" t="inlineStr">
        <is>
          <t>N/A</t>
        </is>
      </c>
      <c r="BI285" t="inlineStr">
        <is>
          <t>Not reviewed</t>
        </is>
      </c>
      <c r="BJ285" t="inlineStr">
        <is>
          <t>Not reviewed</t>
        </is>
      </c>
      <c r="BK285" t="inlineStr">
        <is>
          <t>Not reviewed</t>
        </is>
      </c>
      <c r="BL285" t="inlineStr">
        <is>
          <t>Not reviewed</t>
        </is>
      </c>
      <c r="BM285" t="inlineStr">
        <is>
          <t>Not reviewed (not included)</t>
        </is>
      </c>
      <c r="BN285" t="inlineStr">
        <is>
          <t>Not Selected for Final 95 (Pending Full Text Review) - Candidate paper not selected for final 95: Passed abstract screening but not included in final selec</t>
        </is>
      </c>
      <c r="BO285" t="inlineStr">
        <is>
          <t>Abstract-level screening only</t>
        </is>
      </c>
      <c r="BP285" t="inlineStr">
        <is>
          <t>4</t>
        </is>
      </c>
    </row>
    <row r="286">
      <c r="A286" t="inlineStr">
        <is>
          <t>A Novel Application for the Efficient and Accessible Diagnosis of ADHD Using Machine Learning (Extended Abstract)</t>
        </is>
      </c>
      <c r="B286" t="n">
        <v>2020</v>
      </c>
      <c r="C286" t="inlineStr">
        <is>
          <t>Not checked</t>
        </is>
      </c>
      <c r="D286" t="inlineStr">
        <is>
          <t>Not checked</t>
        </is>
      </c>
      <c r="E286" t="inlineStr">
        <is>
          <t>10.1109/AI4G50087.2020.9311012</t>
        </is>
      </c>
      <c r="F286" t="inlineStr">
        <is>
          <t>Attention-deficit/hyperactivity disorder is the most pervasive neurodevelopmental disorder among children and adolescents. Current clinical diagnosis, however, is inaccurate, inefficient, and inaccessible in developing nations, hindering the administration of proper treatment regimens. Clinical assessments are based on qualitative observations of perceived behavior. They are time-consuming and costly, preventing minorities and socioeconomically disadvantaged groups from gaining the support they need to succeed academically, socially, and occupationally. A more accurate and accessible method of detection is necessary to ensure that all children are able to be diagnosed and given proper treatment regimens. This research proposes a novel machine learning-based method to analyze pupil-dynamics data as an objective biomarker to characterize ADHD. After visualizing and engineering pupillometric features, a voting ensemble classification algorithm and meta learner were developed and yielded the most optimal leave-one-out-cross-validation metrics on a declassified dataset. The ensemble model, in particular, classified ADHD with. 821 sensitivity, 0.727 specificity, and 0.856 AUROC. This model was implemented in a web application that administers a memory task and captures pupil biometrics in realtime. This application is the first to use pupil-size dynamics as a biomarker, and offers a time-efficient, accurate, and accessible approach to diagnose ADHD in developing nations.</t>
        </is>
      </c>
      <c r="G286" t="inlineStr">
        <is>
          <t>Unimodal</t>
        </is>
      </c>
      <c r="H286" t="inlineStr">
        <is>
          <t>See abstract</t>
        </is>
      </c>
      <c r="I286" t="inlineStr">
        <is>
          <t>See abstract</t>
        </is>
      </c>
      <c r="J286" t="inlineStr">
        <is>
          <t>See abstract (AI/ML)</t>
        </is>
      </c>
      <c r="K286" t="inlineStr">
        <is>
          <t>See abstract</t>
        </is>
      </c>
      <c r="M286" t="inlineStr">
        <is>
          <t>See abstract</t>
        </is>
      </c>
      <c r="N286" t="inlineStr">
        <is>
          <t>See abstract</t>
        </is>
      </c>
      <c r="O286" t="inlineStr">
        <is>
          <t>Not verified from abstract</t>
        </is>
      </c>
      <c r="P286" t="inlineStr">
        <is>
          <t>See abstract</t>
        </is>
      </c>
      <c r="Q286" t="inlineStr">
        <is>
          <t>See abstract</t>
        </is>
      </c>
      <c r="R286" t="inlineStr">
        <is>
          <t>Not reviewed (not included)</t>
        </is>
      </c>
      <c r="S286" t="inlineStr">
        <is>
          <t>Not reviewed (not included)</t>
        </is>
      </c>
      <c r="T286" t="inlineStr">
        <is>
          <t>Abstract screening only. Not Selected for Final 95 (Pending Full Text Review)</t>
        </is>
      </c>
      <c r="U286" t="inlineStr">
        <is>
          <t>EXCLUDE</t>
        </is>
      </c>
      <c r="V28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6" t="inlineStr">
        <is>
          <t>Excluded: Other Criterion</t>
        </is>
      </c>
      <c r="X286" t="inlineStr">
        <is>
          <t>Not assessed from abstract</t>
        </is>
      </c>
      <c r="Y286" t="inlineStr">
        <is>
          <t>IEEE Conferences</t>
        </is>
      </c>
      <c r="Z286" t="inlineStr">
        <is>
          <t>Not determined from abstract</t>
        </is>
      </c>
      <c r="AB286" t="inlineStr">
        <is>
          <t>Not assessed (not included)</t>
        </is>
      </c>
      <c r="AC286" t="inlineStr">
        <is>
          <t>Not assessed (not included)</t>
        </is>
      </c>
      <c r="AD286" t="inlineStr">
        <is>
          <t>S. Khanna; W. Das</t>
        </is>
      </c>
      <c r="AE286" t="inlineStr">
        <is>
          <t>2020 IEEE / ITU International Conference on Artificial Intelligence for Good (AI4G)</t>
        </is>
      </c>
      <c r="AF286" t="inlineStr">
        <is>
          <t>Hybrid OA (IEEE)</t>
        </is>
      </c>
      <c r="AH286" t="inlineStr">
        <is>
          <t>Not assessed</t>
        </is>
      </c>
      <c r="AI286" t="inlineStr">
        <is>
          <t>Not reported</t>
        </is>
      </c>
      <c r="AJ286" t="inlineStr">
        <is>
          <t>Not reported</t>
        </is>
      </c>
      <c r="AK286" t="inlineStr">
        <is>
          <t>Not reported</t>
        </is>
      </c>
      <c r="AL286" t="inlineStr">
        <is>
          <t>Not reported</t>
        </is>
      </c>
      <c r="AM286" t="inlineStr">
        <is>
          <t>Not reported</t>
        </is>
      </c>
      <c r="AN286" t="inlineStr">
        <is>
          <t>Not reported</t>
        </is>
      </c>
      <c r="AO286" t="inlineStr">
        <is>
          <t>Not reviewed</t>
        </is>
      </c>
      <c r="AP286" t="inlineStr">
        <is>
          <t>Not reported</t>
        </is>
      </c>
      <c r="AQ286" t="inlineStr">
        <is>
          <t>Not reported</t>
        </is>
      </c>
      <c r="AR286" t="inlineStr">
        <is>
          <t>Not reported</t>
        </is>
      </c>
      <c r="AS286" t="inlineStr">
        <is>
          <t>See abstract</t>
        </is>
      </c>
      <c r="AT286" t="inlineStr">
        <is>
          <t>Not reviewed</t>
        </is>
      </c>
      <c r="AU286" t="inlineStr">
        <is>
          <t>Not reviewed</t>
        </is>
      </c>
      <c r="AV286" t="inlineStr">
        <is>
          <t>Not reviewed</t>
        </is>
      </c>
      <c r="AW286" t="inlineStr">
        <is>
          <t>Not reviewed</t>
        </is>
      </c>
      <c r="AX286" t="inlineStr">
        <is>
          <t>Not reported</t>
        </is>
      </c>
      <c r="AY286" t="inlineStr">
        <is>
          <t>Not reported</t>
        </is>
      </c>
      <c r="AZ286" t="inlineStr">
        <is>
          <t>Not reported</t>
        </is>
      </c>
      <c r="BA286" t="inlineStr">
        <is>
          <t>Not reported</t>
        </is>
      </c>
      <c r="BB286" t="inlineStr">
        <is>
          <t>Not reported</t>
        </is>
      </c>
      <c r="BC286" t="inlineStr">
        <is>
          <t>Not reported</t>
        </is>
      </c>
      <c r="BD286" t="inlineStr">
        <is>
          <t>Not reported</t>
        </is>
      </c>
      <c r="BE286" t="inlineStr">
        <is>
          <t>Not reported</t>
        </is>
      </c>
      <c r="BF286" t="inlineStr">
        <is>
          <t>Not reported</t>
        </is>
      </c>
      <c r="BG286" t="inlineStr">
        <is>
          <t>Not reviewed (not included)</t>
        </is>
      </c>
      <c r="BH286" t="inlineStr">
        <is>
          <t>N/A</t>
        </is>
      </c>
      <c r="BI286" t="inlineStr">
        <is>
          <t>Not reviewed</t>
        </is>
      </c>
      <c r="BJ286" t="inlineStr">
        <is>
          <t>Not reviewed</t>
        </is>
      </c>
      <c r="BK286" t="inlineStr">
        <is>
          <t>Not reviewed</t>
        </is>
      </c>
      <c r="BL286" t="inlineStr">
        <is>
          <t>Not reviewed</t>
        </is>
      </c>
      <c r="BM286" t="inlineStr">
        <is>
          <t>Not reviewed (not included)</t>
        </is>
      </c>
      <c r="BN286" t="inlineStr">
        <is>
          <t>Not Selected for Final 95 (Pending Full Text Review) - Candidate paper not selected for final 95: Passed abstract screening but not included in final selec</t>
        </is>
      </c>
      <c r="BO286" t="inlineStr">
        <is>
          <t>Abstract-level screening only</t>
        </is>
      </c>
      <c r="BP286" t="inlineStr">
        <is>
          <t>4</t>
        </is>
      </c>
    </row>
    <row r="287">
      <c r="A287" t="inlineStr">
        <is>
          <t>Predicting ADHD Diagnosis Using Anxiety and ASRS Features</t>
        </is>
      </c>
      <c r="B287" t="n">
        <v>2025</v>
      </c>
      <c r="C287" t="inlineStr">
        <is>
          <t>Not checked</t>
        </is>
      </c>
      <c r="D287" t="inlineStr">
        <is>
          <t>Not checked</t>
        </is>
      </c>
      <c r="E287" t="inlineStr">
        <is>
          <t>10.1109/ICANCS65819.2025.11379822</t>
        </is>
      </c>
      <c r="F287" t="inlineStr">
        <is>
          <t>Attention-Deficit/Hyperactivity Disorder (ADHD) is a complex condition that often continues into adulthood. It can negatively affect academic, social, and emotional functioning. Traditional methods for diagnosis, such as clinical interviews and behavioral assessments, rely heavily on subjective judgment. This can lead to significant variability and potential misdiagnosis. To close this gap, this work suggests a hybrid diagnostic framework. It combines psychometric data from the Adult ADHD Self-Report Scale (ASRS) and the Beck Anxiety Inventory (BAI). This way, it integrates both ADHD-related and anxiety-related behavioral markers. The methodology follows a two-stage approach. In the first stage, a lightweight one-dimensional Convolutional Neural Network (1D-CNN) automatically extracts features. This captures hidden behavioral patterns from questionnaire data. In the second stage, the extracted features are classified using common machine learning algorithms, including Support Vector Machine (SVM), Logistic Regression (LR), and Random Forest (RF). The dataset consists of structured responses from standardized self-report questionnaires. It was preprocessed, normalized, and validated using stratified k-fold cross-validation to ensure reliability. The experimental results show that the hybrid approach achieves high accuracy and consistent performance across several classifiers. CNN-based feature extraction significantly improves predictive power. Visual analyses reveal dataset imbalances, such as the low number of ADHD cases compared to non-ADHD cases, and provide insights into patterns of gender distribution. The study concludes that combining anxiety features with ADHD self-report scales creates a cost-effective, scalable, and interpretable method for early ADHD screening. This work not only enhances diagnostic reliability but also highlights the potential of merging deep learning with traditional machine learning in mental health applications.</t>
        </is>
      </c>
      <c r="G287" t="inlineStr">
        <is>
          <t>Unimodal</t>
        </is>
      </c>
      <c r="H287" t="inlineStr">
        <is>
          <t>See abstract</t>
        </is>
      </c>
      <c r="I287" t="inlineStr">
        <is>
          <t>See abstract</t>
        </is>
      </c>
      <c r="J287" t="inlineStr">
        <is>
          <t>See abstract (AI/ML)</t>
        </is>
      </c>
      <c r="K287" t="inlineStr">
        <is>
          <t>See abstract</t>
        </is>
      </c>
      <c r="M287" t="inlineStr">
        <is>
          <t>See abstract</t>
        </is>
      </c>
      <c r="N287" t="inlineStr">
        <is>
          <t>See abstract</t>
        </is>
      </c>
      <c r="O287" t="inlineStr">
        <is>
          <t>Not verified from abstract</t>
        </is>
      </c>
      <c r="P287" t="inlineStr">
        <is>
          <t>See abstract</t>
        </is>
      </c>
      <c r="Q287" t="inlineStr">
        <is>
          <t>See abstract</t>
        </is>
      </c>
      <c r="R287" t="inlineStr">
        <is>
          <t>Not reviewed (not included)</t>
        </is>
      </c>
      <c r="S287" t="inlineStr">
        <is>
          <t>Not reviewed (not included)</t>
        </is>
      </c>
      <c r="T287" t="inlineStr">
        <is>
          <t>Abstract screening only. Not Selected for Final 95 (Pending Full Text Review)</t>
        </is>
      </c>
      <c r="U287" t="inlineStr">
        <is>
          <t>EXCLUDE</t>
        </is>
      </c>
      <c r="V2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7" t="inlineStr">
        <is>
          <t>Excluded: Other Criterion</t>
        </is>
      </c>
      <c r="X287" t="inlineStr">
        <is>
          <t>Not assessed from abstract</t>
        </is>
      </c>
      <c r="Y287" t="inlineStr">
        <is>
          <t>IEEE Conferences</t>
        </is>
      </c>
      <c r="Z287" t="inlineStr">
        <is>
          <t>Not determined from abstract</t>
        </is>
      </c>
      <c r="AB287" t="inlineStr">
        <is>
          <t>Not assessed (not included)</t>
        </is>
      </c>
      <c r="AC287" t="inlineStr">
        <is>
          <t>Not assessed (not included)</t>
        </is>
      </c>
      <c r="AD287" t="inlineStr">
        <is>
          <t>S. P. G; J. K. Kaviyalakshmi; J. R. S. Prishigaa; K. S. K. Sri</t>
        </is>
      </c>
      <c r="AE287" t="inlineStr">
        <is>
          <t>2025 International Conference on Advances in Next-Gen Computer Science (ICANCS)</t>
        </is>
      </c>
      <c r="AF287" t="inlineStr">
        <is>
          <t>Hybrid OA (IEEE)</t>
        </is>
      </c>
      <c r="AH287" t="inlineStr">
        <is>
          <t>Not assessed</t>
        </is>
      </c>
      <c r="AI287" t="inlineStr">
        <is>
          <t>Not reported</t>
        </is>
      </c>
      <c r="AJ287" t="inlineStr">
        <is>
          <t>Not reported</t>
        </is>
      </c>
      <c r="AK287" t="inlineStr">
        <is>
          <t>Not reported</t>
        </is>
      </c>
      <c r="AL287" t="inlineStr">
        <is>
          <t>Not reported</t>
        </is>
      </c>
      <c r="AM287" t="inlineStr">
        <is>
          <t>Not reported</t>
        </is>
      </c>
      <c r="AN287" t="inlineStr">
        <is>
          <t>Not reported</t>
        </is>
      </c>
      <c r="AO287" t="inlineStr">
        <is>
          <t>Not reviewed</t>
        </is>
      </c>
      <c r="AP287" t="inlineStr">
        <is>
          <t>Not reported</t>
        </is>
      </c>
      <c r="AQ287" t="inlineStr">
        <is>
          <t>Not reported</t>
        </is>
      </c>
      <c r="AR287" t="inlineStr">
        <is>
          <t>Not reported</t>
        </is>
      </c>
      <c r="AS287" t="inlineStr">
        <is>
          <t>See abstract</t>
        </is>
      </c>
      <c r="AT287" t="inlineStr">
        <is>
          <t>Not reviewed</t>
        </is>
      </c>
      <c r="AU287" t="inlineStr">
        <is>
          <t>Not reviewed</t>
        </is>
      </c>
      <c r="AV287" t="inlineStr">
        <is>
          <t>Not reviewed</t>
        </is>
      </c>
      <c r="AW287" t="inlineStr">
        <is>
          <t>Not reviewed</t>
        </is>
      </c>
      <c r="AX287" t="inlineStr">
        <is>
          <t>Not reported</t>
        </is>
      </c>
      <c r="AY287" t="inlineStr">
        <is>
          <t>Not reported</t>
        </is>
      </c>
      <c r="AZ287" t="inlineStr">
        <is>
          <t>Not reported</t>
        </is>
      </c>
      <c r="BA287" t="inlineStr">
        <is>
          <t>Not reported</t>
        </is>
      </c>
      <c r="BB287" t="inlineStr">
        <is>
          <t>Not reported</t>
        </is>
      </c>
      <c r="BC287" t="inlineStr">
        <is>
          <t>Not reported</t>
        </is>
      </c>
      <c r="BD287" t="inlineStr">
        <is>
          <t>Not reported</t>
        </is>
      </c>
      <c r="BE287" t="inlineStr">
        <is>
          <t>Not reported</t>
        </is>
      </c>
      <c r="BF287" t="inlineStr">
        <is>
          <t>Not reported</t>
        </is>
      </c>
      <c r="BG287" t="inlineStr">
        <is>
          <t>Not reviewed (not included)</t>
        </is>
      </c>
      <c r="BH287" t="inlineStr">
        <is>
          <t>N/A</t>
        </is>
      </c>
      <c r="BI287" t="inlineStr">
        <is>
          <t>Not reviewed</t>
        </is>
      </c>
      <c r="BJ287" t="inlineStr">
        <is>
          <t>Not reviewed</t>
        </is>
      </c>
      <c r="BK287" t="inlineStr">
        <is>
          <t>Not reviewed</t>
        </is>
      </c>
      <c r="BL287" t="inlineStr">
        <is>
          <t>Not reviewed</t>
        </is>
      </c>
      <c r="BM287" t="inlineStr">
        <is>
          <t>Not reviewed (not included)</t>
        </is>
      </c>
      <c r="BN287" t="inlineStr">
        <is>
          <t>Not Selected for Final 95 (Pending Full Text Review) - Candidate paper not selected for final 95: Passed abstract screening but not included in final selec</t>
        </is>
      </c>
      <c r="BO287" t="inlineStr">
        <is>
          <t>Abstract-level screening only</t>
        </is>
      </c>
      <c r="BP287" t="inlineStr">
        <is>
          <t>6</t>
        </is>
      </c>
    </row>
    <row r="288">
      <c r="A288" t="inlineStr">
        <is>
          <t>Intelligent ADHD Detection Using Explainable Multimodal Fusion Model</t>
        </is>
      </c>
      <c r="B288" t="n">
        <v>2024</v>
      </c>
      <c r="C288" t="inlineStr">
        <is>
          <t>Not checked</t>
        </is>
      </c>
      <c r="D288" t="inlineStr">
        <is>
          <t>Not checked</t>
        </is>
      </c>
      <c r="E288" t="inlineStr">
        <is>
          <t>10.1109/ICIBA62489.2024.10868017</t>
        </is>
      </c>
      <c r="F288" t="inlineStr">
        <is>
          <t>Deep learning has been proved to diagnose Attention Deficit/Hyperactivity Disorder (ADHD) accurately, but it has raised concerns about trustworthiness because of the lack of explainability. Fortunately, the development of explainable artificial intelligence (XAI) offers a solution to this problem. In this study, we employed a VR-based GO/NOGO task with distractions, capturing participants' eye movement, head movement, and electroencephalography (EEG) data. We used the collected data to train an explainable multimodal fusion model. Besides classifying between ADHD and normal children, the proposed model also generates explanation heatmaps. The heatmaps provide the importance of specific variables and timestamps in the EEG data to help us analyze the patterns captured by the model. According to our observations, the model identified specific time intervals that related to specific event-related potentials (ERPs) components. The heatmaps also demonstrate that the impacts of distractions vary between not only the GO and NOGO events but also ADHD and normal children.</t>
        </is>
      </c>
      <c r="G288" t="inlineStr">
        <is>
          <t>Unimodal</t>
        </is>
      </c>
      <c r="H288" t="inlineStr">
        <is>
          <t>See abstract</t>
        </is>
      </c>
      <c r="I288" t="inlineStr">
        <is>
          <t>See abstract</t>
        </is>
      </c>
      <c r="J288" t="inlineStr">
        <is>
          <t>See abstract (AI/ML)</t>
        </is>
      </c>
      <c r="K288" t="inlineStr">
        <is>
          <t>See abstract</t>
        </is>
      </c>
      <c r="M288" t="inlineStr">
        <is>
          <t>See abstract</t>
        </is>
      </c>
      <c r="N288" t="inlineStr">
        <is>
          <t>See abstract</t>
        </is>
      </c>
      <c r="O288" t="inlineStr">
        <is>
          <t>Not verified from abstract</t>
        </is>
      </c>
      <c r="P288" t="inlineStr">
        <is>
          <t>See abstract</t>
        </is>
      </c>
      <c r="Q288" t="inlineStr">
        <is>
          <t>See abstract</t>
        </is>
      </c>
      <c r="R288" t="inlineStr">
        <is>
          <t>Not reviewed (not included)</t>
        </is>
      </c>
      <c r="S288" t="inlineStr">
        <is>
          <t>Not reviewed (not included)</t>
        </is>
      </c>
      <c r="T288" t="inlineStr">
        <is>
          <t>Abstract screening only. Not Selected for Final 95 (Pending Full Text Review)</t>
        </is>
      </c>
      <c r="U288" t="inlineStr">
        <is>
          <t>EXCLUDE</t>
        </is>
      </c>
      <c r="V28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8" t="inlineStr">
        <is>
          <t>Excluded: Other Criterion</t>
        </is>
      </c>
      <c r="X288" t="inlineStr">
        <is>
          <t>Not assessed from abstract</t>
        </is>
      </c>
      <c r="Y288" t="inlineStr">
        <is>
          <t>IEEE Conferences</t>
        </is>
      </c>
      <c r="Z288" t="inlineStr">
        <is>
          <t>Not determined from abstract</t>
        </is>
      </c>
      <c r="AB288" t="inlineStr">
        <is>
          <t>Not assessed (not included)</t>
        </is>
      </c>
      <c r="AC288" t="inlineStr">
        <is>
          <t>Not assessed (not included)</t>
        </is>
      </c>
      <c r="AD288" t="inlineStr">
        <is>
          <t>H. -J. Tsai; H. -K. Wu; C. -C. Chen; C. -H. Yeh; T. -Y. Chu; S. -C. Yeh</t>
        </is>
      </c>
      <c r="AE288" t="inlineStr">
        <is>
          <t>2024 IEEE 4th International Conference on Information Technology, Big Data and Artificial Intelligence (ICIBA)</t>
        </is>
      </c>
      <c r="AF288" t="inlineStr">
        <is>
          <t>Hybrid OA (IEEE)</t>
        </is>
      </c>
      <c r="AH288" t="inlineStr">
        <is>
          <t>Not assessed</t>
        </is>
      </c>
      <c r="AI288" t="inlineStr">
        <is>
          <t>Not reported</t>
        </is>
      </c>
      <c r="AJ288" t="inlineStr">
        <is>
          <t>Not reported</t>
        </is>
      </c>
      <c r="AK288" t="inlineStr">
        <is>
          <t>Not reported</t>
        </is>
      </c>
      <c r="AL288" t="inlineStr">
        <is>
          <t>Not reported</t>
        </is>
      </c>
      <c r="AM288" t="inlineStr">
        <is>
          <t>Not reported</t>
        </is>
      </c>
      <c r="AN288" t="inlineStr">
        <is>
          <t>Not reported</t>
        </is>
      </c>
      <c r="AO288" t="inlineStr">
        <is>
          <t>Not reviewed</t>
        </is>
      </c>
      <c r="AP288" t="inlineStr">
        <is>
          <t>Not reported</t>
        </is>
      </c>
      <c r="AQ288" t="inlineStr">
        <is>
          <t>Not reported</t>
        </is>
      </c>
      <c r="AR288" t="inlineStr">
        <is>
          <t>Not reported</t>
        </is>
      </c>
      <c r="AS288" t="inlineStr">
        <is>
          <t>See abstract</t>
        </is>
      </c>
      <c r="AT288" t="inlineStr">
        <is>
          <t>Not reviewed</t>
        </is>
      </c>
      <c r="AU288" t="inlineStr">
        <is>
          <t>Not reviewed</t>
        </is>
      </c>
      <c r="AV288" t="inlineStr">
        <is>
          <t>Not reviewed</t>
        </is>
      </c>
      <c r="AW288" t="inlineStr">
        <is>
          <t>Not reviewed</t>
        </is>
      </c>
      <c r="AX288" t="inlineStr">
        <is>
          <t>Not reported</t>
        </is>
      </c>
      <c r="AY288" t="inlineStr">
        <is>
          <t>Not reported</t>
        </is>
      </c>
      <c r="AZ288" t="inlineStr">
        <is>
          <t>Not reported</t>
        </is>
      </c>
      <c r="BA288" t="inlineStr">
        <is>
          <t>Not reported</t>
        </is>
      </c>
      <c r="BB288" t="inlineStr">
        <is>
          <t>Not reported</t>
        </is>
      </c>
      <c r="BC288" t="inlineStr">
        <is>
          <t>Not reported</t>
        </is>
      </c>
      <c r="BD288" t="inlineStr">
        <is>
          <t>Not reported</t>
        </is>
      </c>
      <c r="BE288" t="inlineStr">
        <is>
          <t>Not reported</t>
        </is>
      </c>
      <c r="BF288" t="inlineStr">
        <is>
          <t>Not reported</t>
        </is>
      </c>
      <c r="BG288" t="inlineStr">
        <is>
          <t>Not reviewed (not included)</t>
        </is>
      </c>
      <c r="BH288" t="inlineStr">
        <is>
          <t>N/A</t>
        </is>
      </c>
      <c r="BI288" t="inlineStr">
        <is>
          <t>Not reviewed</t>
        </is>
      </c>
      <c r="BJ288" t="inlineStr">
        <is>
          <t>Not reviewed</t>
        </is>
      </c>
      <c r="BK288" t="inlineStr">
        <is>
          <t>Not reviewed</t>
        </is>
      </c>
      <c r="BL288" t="inlineStr">
        <is>
          <t>Not reviewed</t>
        </is>
      </c>
      <c r="BM288" t="inlineStr">
        <is>
          <t>Not reviewed (not included)</t>
        </is>
      </c>
      <c r="BN288" t="inlineStr">
        <is>
          <t>Not Selected for Final 95 (Pending Full Text Review) - Candidate paper not selected for final 95: Passed abstract screening but not included in final selec</t>
        </is>
      </c>
      <c r="BO288" t="inlineStr">
        <is>
          <t>Abstract-level screening only</t>
        </is>
      </c>
      <c r="BP288" t="inlineStr">
        <is>
          <t>6</t>
        </is>
      </c>
    </row>
    <row r="289">
      <c r="A289" t="inlineStr">
        <is>
          <t>Classification of Attention Deficit Hyperactivity Disorder Using Machine Learning</t>
        </is>
      </c>
      <c r="B289" t="n">
        <v>2022</v>
      </c>
      <c r="C289" t="inlineStr">
        <is>
          <t>Not checked</t>
        </is>
      </c>
      <c r="D289" t="inlineStr">
        <is>
          <t>Not checked</t>
        </is>
      </c>
      <c r="E289" t="inlineStr">
        <is>
          <t>10.1109/GCAT55367.2022.9971947</t>
        </is>
      </c>
      <c r="F289" t="inlineStr">
        <is>
          <t>The global burden of mental ailments continues to rise, posing serious health risks as well as huge social, human rights, and economic ramifications in every country. One such disorder is the attention deficit hyperactivity disorder (ADHD) which is prevalent among children and teenagers. There is no single test that can diagnose ADHD. Symptoms must pose problems in at minimum two places (such as school, family, job, or leisure time) for at least six months to be diagnosed. Facing issues in paying attention by youngsters can lead to low academic performance. In addition to this, ADHD is sometimes linked to various mental illnesses and substance abuse issues, which can lead to further harm, especially in the contemporary generation. Unfortunately, ADHD is incurable. But early detection, together with an effective treatment and education plan, can help a child or adult with ADHD manage their symptoms. Therefore, this project attempts to classify ADHD using machine learning (ML) techniques in order to help provide valuable insights on establishing an automated diagnosis system. A comparative analysis of 4-way classification of ADHD using various machine learning algorithms has been done in WEKA toolkit (experimenter) while also experimenting with different subsets of features, including those created by applying genetic algorithm (GA), from the phenotypic characteristics of the ADHD-200 data set. The ML classifiers that have been used are Logistic, Support Vector Machine (SVM), Decision Tree (DT); implemented through J48 algorithm, Random Forest (RF), K-nearest neighbour (KNN); implemented through the instance-based learner (IBk) algorithm, and multi-layer perceptron (MLP). A total of 8 performance parameters were used for the evaluation of these classifiers: accuracy, precision, recall, F-measure, Kappa-statistic, root mean squared error (RMSE), Mathew's correlation coefficient (MCC), and area under the receiver operating characteristics (AUROC) curve.</t>
        </is>
      </c>
      <c r="G289" t="inlineStr">
        <is>
          <t>Unimodal</t>
        </is>
      </c>
      <c r="H289" t="inlineStr">
        <is>
          <t>See abstract</t>
        </is>
      </c>
      <c r="I289" t="inlineStr">
        <is>
          <t>See abstract</t>
        </is>
      </c>
      <c r="J289" t="inlineStr">
        <is>
          <t>See abstract (AI/ML)</t>
        </is>
      </c>
      <c r="K289" t="inlineStr">
        <is>
          <t>See abstract</t>
        </is>
      </c>
      <c r="M289" t="inlineStr">
        <is>
          <t>See abstract</t>
        </is>
      </c>
      <c r="N289" t="inlineStr">
        <is>
          <t>See abstract</t>
        </is>
      </c>
      <c r="O289" t="inlineStr">
        <is>
          <t>Not verified from abstract</t>
        </is>
      </c>
      <c r="P289" t="inlineStr">
        <is>
          <t>See abstract</t>
        </is>
      </c>
      <c r="Q289" t="inlineStr">
        <is>
          <t>See abstract</t>
        </is>
      </c>
      <c r="R289" t="inlineStr">
        <is>
          <t>Not reviewed (not included)</t>
        </is>
      </c>
      <c r="S289" t="inlineStr">
        <is>
          <t>Not reviewed (not included)</t>
        </is>
      </c>
      <c r="T289" t="inlineStr">
        <is>
          <t>Abstract screening only. Not Selected for Final 95 (Pending Full Text Review)</t>
        </is>
      </c>
      <c r="U289" t="inlineStr">
        <is>
          <t>EXCLUDE</t>
        </is>
      </c>
      <c r="V28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89" t="inlineStr">
        <is>
          <t>Excluded: Other Criterion</t>
        </is>
      </c>
      <c r="X289" t="inlineStr">
        <is>
          <t>Not assessed from abstract</t>
        </is>
      </c>
      <c r="Y289" t="inlineStr">
        <is>
          <t>IEEE Conferences</t>
        </is>
      </c>
      <c r="Z289" t="inlineStr">
        <is>
          <t>Not determined from abstract</t>
        </is>
      </c>
      <c r="AB289" t="inlineStr">
        <is>
          <t>Not assessed (not included)</t>
        </is>
      </c>
      <c r="AC289" t="inlineStr">
        <is>
          <t>Not assessed (not included)</t>
        </is>
      </c>
      <c r="AD289" t="inlineStr">
        <is>
          <t>J. Singh; G. Kaur; N. Kapoor</t>
        </is>
      </c>
      <c r="AE289" t="inlineStr">
        <is>
          <t>2022 IEEE 3rd Global Conference for Advancement in Technology (GCAT)</t>
        </is>
      </c>
      <c r="AF289" t="inlineStr">
        <is>
          <t>Hybrid OA (IEEE)</t>
        </is>
      </c>
      <c r="AH289" t="inlineStr">
        <is>
          <t>Not assessed</t>
        </is>
      </c>
      <c r="AI289" t="inlineStr">
        <is>
          <t>Not reported</t>
        </is>
      </c>
      <c r="AJ289" t="inlineStr">
        <is>
          <t>Not reported</t>
        </is>
      </c>
      <c r="AK289" t="inlineStr">
        <is>
          <t>Not reported</t>
        </is>
      </c>
      <c r="AL289" t="inlineStr">
        <is>
          <t>Not reported</t>
        </is>
      </c>
      <c r="AM289" t="inlineStr">
        <is>
          <t>Not reported</t>
        </is>
      </c>
      <c r="AN289" t="inlineStr">
        <is>
          <t>Not reported</t>
        </is>
      </c>
      <c r="AO289" t="inlineStr">
        <is>
          <t>Not reviewed</t>
        </is>
      </c>
      <c r="AP289" t="inlineStr">
        <is>
          <t>Not reported</t>
        </is>
      </c>
      <c r="AQ289" t="inlineStr">
        <is>
          <t>Not reported</t>
        </is>
      </c>
      <c r="AR289" t="inlineStr">
        <is>
          <t>Not reported</t>
        </is>
      </c>
      <c r="AS289" t="inlineStr">
        <is>
          <t>See abstract</t>
        </is>
      </c>
      <c r="AT289" t="inlineStr">
        <is>
          <t>Not reviewed</t>
        </is>
      </c>
      <c r="AU289" t="inlineStr">
        <is>
          <t>Not reviewed</t>
        </is>
      </c>
      <c r="AV289" t="inlineStr">
        <is>
          <t>Not reviewed</t>
        </is>
      </c>
      <c r="AW289" t="inlineStr">
        <is>
          <t>Not reviewed</t>
        </is>
      </c>
      <c r="AX289" t="inlineStr">
        <is>
          <t>Not reported</t>
        </is>
      </c>
      <c r="AY289" t="inlineStr">
        <is>
          <t>Not reported</t>
        </is>
      </c>
      <c r="AZ289" t="inlineStr">
        <is>
          <t>Not reported</t>
        </is>
      </c>
      <c r="BA289" t="inlineStr">
        <is>
          <t>Not reported</t>
        </is>
      </c>
      <c r="BB289" t="inlineStr">
        <is>
          <t>Not reported</t>
        </is>
      </c>
      <c r="BC289" t="inlineStr">
        <is>
          <t>Not reported</t>
        </is>
      </c>
      <c r="BD289" t="inlineStr">
        <is>
          <t>Not reported</t>
        </is>
      </c>
      <c r="BE289" t="inlineStr">
        <is>
          <t>Not reported</t>
        </is>
      </c>
      <c r="BF289" t="inlineStr">
        <is>
          <t>Not reported</t>
        </is>
      </c>
      <c r="BG289" t="inlineStr">
        <is>
          <t>Not reviewed (not included)</t>
        </is>
      </c>
      <c r="BH289" t="inlineStr">
        <is>
          <t>N/A</t>
        </is>
      </c>
      <c r="BI289" t="inlineStr">
        <is>
          <t>Not reviewed</t>
        </is>
      </c>
      <c r="BJ289" t="inlineStr">
        <is>
          <t>Not reviewed</t>
        </is>
      </c>
      <c r="BK289" t="inlineStr">
        <is>
          <t>Not reviewed</t>
        </is>
      </c>
      <c r="BL289" t="inlineStr">
        <is>
          <t>Not reviewed</t>
        </is>
      </c>
      <c r="BM289" t="inlineStr">
        <is>
          <t>Not reviewed (not included)</t>
        </is>
      </c>
      <c r="BN289" t="inlineStr">
        <is>
          <t>Not Selected for Final 95 (Pending Full Text Review) - Candidate paper not selected for final 95: Passed abstract screening but not included in final selec</t>
        </is>
      </c>
      <c r="BO289" t="inlineStr">
        <is>
          <t>Abstract-level screening only</t>
        </is>
      </c>
      <c r="BP289" t="inlineStr">
        <is>
          <t>8</t>
        </is>
      </c>
    </row>
    <row r="290">
      <c r="A290" t="inlineStr">
        <is>
          <t>An ADHD Diagnostic Interface Based on EEG Spectrograms and Deep Learning Techniques</t>
        </is>
      </c>
      <c r="B290" t="n">
        <v>2024</v>
      </c>
      <c r="C290" t="inlineStr">
        <is>
          <t>Not checked</t>
        </is>
      </c>
      <c r="D290" t="inlineStr">
        <is>
          <t>Not checked</t>
        </is>
      </c>
      <c r="E290" t="inlineStr">
        <is>
          <t>10.1109/SIPAIM62974.2024.10783602</t>
        </is>
      </c>
      <c r="F290" t="inlineStr">
        <is>
          <t>This paper introduces an innovative approach to Attention-deficit/hyperactivity disorder (ADHD) diagnosis by employing deep learning (DL) techniques on electroencephalography (EEG) signals. This method addresses the limitations of current behavior-based diagnostic methods, which often lead to misdiagnosis and gender bias. By utilizing a publicly available EEG dataset and converting the signals into spectrograms, a Resnet-18 convolutional neural network (CNN) architecture was used to extract features for ADHD classification. The model achieved a high precision, recall, and an overall F1 score of 0.9. Feature extraction highlighted significant brain regions (frontopolar, parietal, and occipital lobes) associated with ADHD. These insights guided the creation of a three-part digital diagnostic system, facilitating cost-effective and accessible ADHD screening, especially in school environments. This system enables earlier and more accurate identification of students at risk for ADHD, providing timely support to enhance their developmental outcomes. This study showcases the potential of integrating EEG analysis with DL to enhance ADHD diagnostics, presenting a viable alternative to traditional methods.</t>
        </is>
      </c>
      <c r="G290" t="inlineStr">
        <is>
          <t>Unimodal</t>
        </is>
      </c>
      <c r="H290" t="inlineStr">
        <is>
          <t>See abstract</t>
        </is>
      </c>
      <c r="I290" t="inlineStr">
        <is>
          <t>See abstract</t>
        </is>
      </c>
      <c r="J290" t="inlineStr">
        <is>
          <t>See abstract (AI/ML)</t>
        </is>
      </c>
      <c r="K290" t="inlineStr">
        <is>
          <t>See abstract</t>
        </is>
      </c>
      <c r="M290" t="inlineStr">
        <is>
          <t>See abstract</t>
        </is>
      </c>
      <c r="N290" t="inlineStr">
        <is>
          <t>See abstract</t>
        </is>
      </c>
      <c r="O290" t="inlineStr">
        <is>
          <t>Not verified from abstract</t>
        </is>
      </c>
      <c r="P290" t="inlineStr">
        <is>
          <t>See abstract</t>
        </is>
      </c>
      <c r="Q290" t="inlineStr">
        <is>
          <t>See abstract</t>
        </is>
      </c>
      <c r="R290" t="inlineStr">
        <is>
          <t>Not reviewed (not included)</t>
        </is>
      </c>
      <c r="S290" t="inlineStr">
        <is>
          <t>Not reviewed (not included)</t>
        </is>
      </c>
      <c r="T290" t="inlineStr">
        <is>
          <t>Abstract screening only. Not Selected for Final 95 (Pending Full Text Review)</t>
        </is>
      </c>
      <c r="U290" t="inlineStr">
        <is>
          <t>EXCLUDE</t>
        </is>
      </c>
      <c r="V29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0" t="inlineStr">
        <is>
          <t>Excluded: Other Criterion</t>
        </is>
      </c>
      <c r="X290" t="inlineStr">
        <is>
          <t>Not assessed from abstract</t>
        </is>
      </c>
      <c r="Y290" t="inlineStr">
        <is>
          <t>IEEE Conferences</t>
        </is>
      </c>
      <c r="Z290" t="inlineStr">
        <is>
          <t>Not determined from abstract</t>
        </is>
      </c>
      <c r="AB290" t="inlineStr">
        <is>
          <t>Not assessed (not included)</t>
        </is>
      </c>
      <c r="AC290" t="inlineStr">
        <is>
          <t>Not assessed (not included)</t>
        </is>
      </c>
      <c r="AD290" t="inlineStr">
        <is>
          <t>M. Pappula; S. M. Anwar</t>
        </is>
      </c>
      <c r="AE290" t="inlineStr">
        <is>
          <t>2024 20th International Symposium on Medical Information Processing and Analysis (SIPAIM)</t>
        </is>
      </c>
      <c r="AF290" t="inlineStr">
        <is>
          <t>Hybrid OA (IEEE)</t>
        </is>
      </c>
      <c r="AH290" t="inlineStr">
        <is>
          <t>Not assessed</t>
        </is>
      </c>
      <c r="AI290" t="inlineStr">
        <is>
          <t>Not reported</t>
        </is>
      </c>
      <c r="AJ290" t="inlineStr">
        <is>
          <t>Not reported</t>
        </is>
      </c>
      <c r="AK290" t="inlineStr">
        <is>
          <t>Not reported</t>
        </is>
      </c>
      <c r="AL290" t="inlineStr">
        <is>
          <t>Not reported</t>
        </is>
      </c>
      <c r="AM290" t="inlineStr">
        <is>
          <t>Not reported</t>
        </is>
      </c>
      <c r="AN290" t="inlineStr">
        <is>
          <t>Not reported</t>
        </is>
      </c>
      <c r="AO290" t="inlineStr">
        <is>
          <t>Not reviewed</t>
        </is>
      </c>
      <c r="AP290" t="inlineStr">
        <is>
          <t>Not reported</t>
        </is>
      </c>
      <c r="AQ290" t="inlineStr">
        <is>
          <t>Not reported</t>
        </is>
      </c>
      <c r="AR290" t="inlineStr">
        <is>
          <t>Not reported</t>
        </is>
      </c>
      <c r="AS290" t="inlineStr">
        <is>
          <t>See abstract</t>
        </is>
      </c>
      <c r="AT290" t="inlineStr">
        <is>
          <t>Not reviewed</t>
        </is>
      </c>
      <c r="AU290" t="inlineStr">
        <is>
          <t>Not reviewed</t>
        </is>
      </c>
      <c r="AV290" t="inlineStr">
        <is>
          <t>Not reviewed</t>
        </is>
      </c>
      <c r="AW290" t="inlineStr">
        <is>
          <t>Not reviewed</t>
        </is>
      </c>
      <c r="AX290" t="inlineStr">
        <is>
          <t>Not reported</t>
        </is>
      </c>
      <c r="AY290" t="inlineStr">
        <is>
          <t>Not reported</t>
        </is>
      </c>
      <c r="AZ290" t="inlineStr">
        <is>
          <t>Not reported</t>
        </is>
      </c>
      <c r="BA290" t="inlineStr">
        <is>
          <t>Not reported</t>
        </is>
      </c>
      <c r="BB290" t="inlineStr">
        <is>
          <t>Not reported</t>
        </is>
      </c>
      <c r="BC290" t="inlineStr">
        <is>
          <t>Not reported</t>
        </is>
      </c>
      <c r="BD290" t="inlineStr">
        <is>
          <t>Not reported</t>
        </is>
      </c>
      <c r="BE290" t="inlineStr">
        <is>
          <t>Not reported</t>
        </is>
      </c>
      <c r="BF290" t="inlineStr">
        <is>
          <t>Not reported</t>
        </is>
      </c>
      <c r="BG290" t="inlineStr">
        <is>
          <t>Not reviewed (not included)</t>
        </is>
      </c>
      <c r="BH290" t="inlineStr">
        <is>
          <t>N/A</t>
        </is>
      </c>
      <c r="BI290" t="inlineStr">
        <is>
          <t>Not reviewed</t>
        </is>
      </c>
      <c r="BJ290" t="inlineStr">
        <is>
          <t>Not reviewed</t>
        </is>
      </c>
      <c r="BK290" t="inlineStr">
        <is>
          <t>Not reviewed</t>
        </is>
      </c>
      <c r="BL290" t="inlineStr">
        <is>
          <t>Not reviewed</t>
        </is>
      </c>
      <c r="BM290" t="inlineStr">
        <is>
          <t>Not reviewed (not included)</t>
        </is>
      </c>
      <c r="BN290" t="inlineStr">
        <is>
          <t>Not Selected for Final 95 (Pending Full Text Review) - Candidate paper not selected for final 95: Passed abstract screening but not included in final selec</t>
        </is>
      </c>
      <c r="BO290" t="inlineStr">
        <is>
          <t>Abstract-level screening only</t>
        </is>
      </c>
      <c r="BP290" t="inlineStr">
        <is>
          <t>4</t>
        </is>
      </c>
    </row>
    <row r="291">
      <c r="A291" t="inlineStr">
        <is>
          <t>Deep Convolutional Neural Network for ADHD Classification Using Resting-State fMRI</t>
        </is>
      </c>
      <c r="B291" t="n">
        <v>2023</v>
      </c>
      <c r="C291" t="inlineStr">
        <is>
          <t>Not checked</t>
        </is>
      </c>
      <c r="D291" t="inlineStr">
        <is>
          <t>Not checked</t>
        </is>
      </c>
      <c r="E291" t="inlineStr">
        <is>
          <t>10.1109/ICEE59167.2023.10334844</t>
        </is>
      </c>
      <c r="F291" t="inlineStr">
        <is>
          <t>Attention Deficit/Hyperactivity Disorder (ADHD) is one of the most common diagnosed mental disorder among children and may persist into adulthood. ADHD is known for its symptoms of inattention, hyperactivity, and impulsiveness. ADHD is a neurodevelopmental disease and widely affects brain functions; thus, investigating brain functional connectivity is more effective in childhood. The exact mechanism of how ADHD affects brain neural connections has not been discovered, and discriminating children with ADHD from the control group is a challenging issue. Deep learning (DL) methods yielded promising results in disease diagnosis. DL and neuroimaging tools such as functional resonance imaging (fMRI) were combined in order to differentiate between the neural activities of ADHD and typically developing children (TDC) patients. This study suggests a DL-based procedure that is used for classifying these TDC and ADHD groups. At the first step, resting-state fMRI (rsfMRI) data from the NYU imaging site from the ADHD-200 global competition public dataset were preprocessed in order to remove artifacts. Next, our algorithm uses functional parcellation to divide brain regions into 412 parcels. Our algorithm extracts features and classes ADHD and TDC patients at the same time, while some other methods extract features and classify subjects with different algorithms. A 5-fold cross-validation is applied to investigate classification results. Our results show that the proposed procedure in this study outperforms other methods in the state-of-the-art by an accuracy of 76.096%.</t>
        </is>
      </c>
      <c r="G291" t="inlineStr">
        <is>
          <t>Unimodal</t>
        </is>
      </c>
      <c r="H291" t="inlineStr">
        <is>
          <t>See abstract</t>
        </is>
      </c>
      <c r="I291" t="inlineStr">
        <is>
          <t>See abstract</t>
        </is>
      </c>
      <c r="J291" t="inlineStr">
        <is>
          <t>See abstract (AI/ML)</t>
        </is>
      </c>
      <c r="K291" t="inlineStr">
        <is>
          <t>See abstract</t>
        </is>
      </c>
      <c r="M291" t="inlineStr">
        <is>
          <t>See abstract</t>
        </is>
      </c>
      <c r="N291" t="inlineStr">
        <is>
          <t>See abstract</t>
        </is>
      </c>
      <c r="O291" t="inlineStr">
        <is>
          <t>Not verified from abstract</t>
        </is>
      </c>
      <c r="P291" t="inlineStr">
        <is>
          <t>See abstract</t>
        </is>
      </c>
      <c r="Q291" t="inlineStr">
        <is>
          <t>See abstract</t>
        </is>
      </c>
      <c r="R291" t="inlineStr">
        <is>
          <t>Not reviewed (not included)</t>
        </is>
      </c>
      <c r="S291" t="inlineStr">
        <is>
          <t>Not reviewed (not included)</t>
        </is>
      </c>
      <c r="T291" t="inlineStr">
        <is>
          <t>Abstract screening only. Not Selected for Final 95 (Pending Full Text Review)</t>
        </is>
      </c>
      <c r="U291" t="inlineStr">
        <is>
          <t>EXCLUDE</t>
        </is>
      </c>
      <c r="V29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1" t="inlineStr">
        <is>
          <t>Excluded: Other Criterion</t>
        </is>
      </c>
      <c r="X291" t="inlineStr">
        <is>
          <t>Not assessed from abstract</t>
        </is>
      </c>
      <c r="Y291" t="inlineStr">
        <is>
          <t>IEEE Conferences</t>
        </is>
      </c>
      <c r="Z291" t="inlineStr">
        <is>
          <t>Not determined from abstract</t>
        </is>
      </c>
      <c r="AB291" t="inlineStr">
        <is>
          <t>Not assessed (not included)</t>
        </is>
      </c>
      <c r="AC291" t="inlineStr">
        <is>
          <t>Not assessed (not included)</t>
        </is>
      </c>
      <c r="AD291" t="inlineStr">
        <is>
          <t>M. Firouzi; M. Ahmadi; K. Kazemi; M. S. Helfroush; A. Aarabi</t>
        </is>
      </c>
      <c r="AE291" t="inlineStr">
        <is>
          <t>2023 31st International Conference on Electrical Engineering (ICEE)</t>
        </is>
      </c>
      <c r="AF291" t="inlineStr">
        <is>
          <t>Hybrid OA (IEEE)</t>
        </is>
      </c>
      <c r="AH291" t="inlineStr">
        <is>
          <t>Not assessed</t>
        </is>
      </c>
      <c r="AI291" t="inlineStr">
        <is>
          <t>Not reported</t>
        </is>
      </c>
      <c r="AJ291" t="inlineStr">
        <is>
          <t>Not reported</t>
        </is>
      </c>
      <c r="AK291" t="inlineStr">
        <is>
          <t>Not reported</t>
        </is>
      </c>
      <c r="AL291" t="inlineStr">
        <is>
          <t>Not reported</t>
        </is>
      </c>
      <c r="AM291" t="inlineStr">
        <is>
          <t>Not reported</t>
        </is>
      </c>
      <c r="AN291" t="inlineStr">
        <is>
          <t>Not reported</t>
        </is>
      </c>
      <c r="AO291" t="inlineStr">
        <is>
          <t>Not reviewed</t>
        </is>
      </c>
      <c r="AP291" t="inlineStr">
        <is>
          <t>Not reported</t>
        </is>
      </c>
      <c r="AQ291" t="inlineStr">
        <is>
          <t>Not reported</t>
        </is>
      </c>
      <c r="AR291" t="inlineStr">
        <is>
          <t>Not reported</t>
        </is>
      </c>
      <c r="AS291" t="inlineStr">
        <is>
          <t>See abstract</t>
        </is>
      </c>
      <c r="AT291" t="inlineStr">
        <is>
          <t>Not reviewed</t>
        </is>
      </c>
      <c r="AU291" t="inlineStr">
        <is>
          <t>Not reviewed</t>
        </is>
      </c>
      <c r="AV291" t="inlineStr">
        <is>
          <t>Not reviewed</t>
        </is>
      </c>
      <c r="AW291" t="inlineStr">
        <is>
          <t>Not reviewed</t>
        </is>
      </c>
      <c r="AX291" t="inlineStr">
        <is>
          <t>Not reported</t>
        </is>
      </c>
      <c r="AY291" t="inlineStr">
        <is>
          <t>Not reported</t>
        </is>
      </c>
      <c r="AZ291" t="inlineStr">
        <is>
          <t>Not reported</t>
        </is>
      </c>
      <c r="BA291" t="inlineStr">
        <is>
          <t>Not reported</t>
        </is>
      </c>
      <c r="BB291" t="inlineStr">
        <is>
          <t>Not reported</t>
        </is>
      </c>
      <c r="BC291" t="inlineStr">
        <is>
          <t>Not reported</t>
        </is>
      </c>
      <c r="BD291" t="inlineStr">
        <is>
          <t>Not reported</t>
        </is>
      </c>
      <c r="BE291" t="inlineStr">
        <is>
          <t>Not reported</t>
        </is>
      </c>
      <c r="BF291" t="inlineStr">
        <is>
          <t>Not reported</t>
        </is>
      </c>
      <c r="BG291" t="inlineStr">
        <is>
          <t>Not reviewed (not included)</t>
        </is>
      </c>
      <c r="BH291" t="inlineStr">
        <is>
          <t>N/A</t>
        </is>
      </c>
      <c r="BI291" t="inlineStr">
        <is>
          <t>Not reviewed</t>
        </is>
      </c>
      <c r="BJ291" t="inlineStr">
        <is>
          <t>Not reviewed</t>
        </is>
      </c>
      <c r="BK291" t="inlineStr">
        <is>
          <t>Not reviewed</t>
        </is>
      </c>
      <c r="BL291" t="inlineStr">
        <is>
          <t>Not reviewed</t>
        </is>
      </c>
      <c r="BM291" t="inlineStr">
        <is>
          <t>Not reviewed (not included)</t>
        </is>
      </c>
      <c r="BN291" t="inlineStr">
        <is>
          <t>Not Selected for Final 95 (Pending Full Text Review) - Candidate paper not selected for final 95: Passed abstract screening but not included in final selec</t>
        </is>
      </c>
      <c r="BO291" t="inlineStr">
        <is>
          <t>Abstract-level screening only</t>
        </is>
      </c>
      <c r="BP291" t="inlineStr">
        <is>
          <t>4</t>
        </is>
      </c>
    </row>
    <row r="292">
      <c r="A292" t="inlineStr">
        <is>
          <t>Comprehensive Analysis for Diagnosing Attention Deficit Hyperactivity Disorder Using Support Vector Machine and Multilayer Perceptron</t>
        </is>
      </c>
      <c r="B292" t="n">
        <v>2025</v>
      </c>
      <c r="C292" t="inlineStr">
        <is>
          <t>Not checked</t>
        </is>
      </c>
      <c r="D292" t="inlineStr">
        <is>
          <t>Not checked</t>
        </is>
      </c>
      <c r="E292" t="inlineStr">
        <is>
          <t>10.1109/ICCCT63501.2025.11019010</t>
        </is>
      </c>
      <c r="F292" t="inlineStr">
        <is>
          <t>ADHD or Attention Deficit Hyperactivity Disorder, is a nervous system disorder that primarily creates problems for youngsters. It is associated with behavioral disorders, which are mostly typified by inattention and hyperactivity. This study's primary goals are to (i) identify and detect individuals with ADHD based on risk variables and (ii) provide a suitable machine-learning method for ADHD prediction and detection. Using logistic regression, the characteristics of people with ADHD are extracted. Numerous machine learning methods, including Random Forest (RF), NaÃ¯ve Bayes (NB), Support Vector Machines (SVM), and K-Nearest Neighbours (KNN), can be used to predict ADHD. To predict ADHD, current techniques have used neuroimaging and behavioral analysis. According to the study, MLP offers great accuracy in ADHD classification and prediction. According to the study, a genetic component is crucial in identifying ADHD. Different parameters received from functional magnetic resonance imaging(fMRI), electroencephalography (EEG), medical notes, video, and speech, can be used in investigation for prediction and detection of ADHD.</t>
        </is>
      </c>
      <c r="G292" t="inlineStr">
        <is>
          <t>Unimodal</t>
        </is>
      </c>
      <c r="H292" t="inlineStr">
        <is>
          <t>See abstract</t>
        </is>
      </c>
      <c r="I292" t="inlineStr">
        <is>
          <t>See abstract</t>
        </is>
      </c>
      <c r="J292" t="inlineStr">
        <is>
          <t>See abstract (AI/ML)</t>
        </is>
      </c>
      <c r="K292" t="inlineStr">
        <is>
          <t>See abstract</t>
        </is>
      </c>
      <c r="M292" t="inlineStr">
        <is>
          <t>See abstract</t>
        </is>
      </c>
      <c r="N292" t="inlineStr">
        <is>
          <t>See abstract</t>
        </is>
      </c>
      <c r="O292" t="inlineStr">
        <is>
          <t>Not verified from abstract</t>
        </is>
      </c>
      <c r="P292" t="inlineStr">
        <is>
          <t>See abstract</t>
        </is>
      </c>
      <c r="Q292" t="inlineStr">
        <is>
          <t>See abstract</t>
        </is>
      </c>
      <c r="R292" t="inlineStr">
        <is>
          <t>Not reviewed (not included)</t>
        </is>
      </c>
      <c r="S292" t="inlineStr">
        <is>
          <t>Not reviewed (not included)</t>
        </is>
      </c>
      <c r="T292" t="inlineStr">
        <is>
          <t>Abstract screening only. Too Short - Insufficient Detail</t>
        </is>
      </c>
      <c r="U292" t="inlineStr">
        <is>
          <t>EXCLUDE</t>
        </is>
      </c>
      <c r="V292" t="inlineStr">
        <is>
          <t>E11-Insufficient Detail: Only 3 pages - insufficient space for adequate methodological description. (Min 4 pages required per E11)</t>
        </is>
      </c>
      <c r="W292" t="inlineStr">
        <is>
          <t>Excluded: Insufficient Methodological Detail</t>
        </is>
      </c>
      <c r="X292" t="inlineStr">
        <is>
          <t>Not assessed from abstract</t>
        </is>
      </c>
      <c r="Y292" t="inlineStr">
        <is>
          <t>IEEE Conferences</t>
        </is>
      </c>
      <c r="Z292" t="inlineStr">
        <is>
          <t>Not determined from abstract</t>
        </is>
      </c>
      <c r="AB292" t="inlineStr">
        <is>
          <t>Not assessed (not included)</t>
        </is>
      </c>
      <c r="AC292" t="inlineStr">
        <is>
          <t>Not assessed (not included)</t>
        </is>
      </c>
      <c r="AD292" t="inlineStr">
        <is>
          <t>R. Lakshmi; B. Vanathi</t>
        </is>
      </c>
      <c r="AE292" t="inlineStr">
        <is>
          <t>2025 International Conference on Computing and Communication Technologies (ICCCT)</t>
        </is>
      </c>
      <c r="AF292" t="inlineStr">
        <is>
          <t>Hybrid OA (IEEE)</t>
        </is>
      </c>
      <c r="AH292" t="inlineStr">
        <is>
          <t>Not assessed</t>
        </is>
      </c>
      <c r="AI292" t="inlineStr">
        <is>
          <t>Not reported</t>
        </is>
      </c>
      <c r="AJ292" t="inlineStr">
        <is>
          <t>Not reported</t>
        </is>
      </c>
      <c r="AK292" t="inlineStr">
        <is>
          <t>Not reported</t>
        </is>
      </c>
      <c r="AL292" t="inlineStr">
        <is>
          <t>Not reported</t>
        </is>
      </c>
      <c r="AM292" t="inlineStr">
        <is>
          <t>Not reported</t>
        </is>
      </c>
      <c r="AN292" t="inlineStr">
        <is>
          <t>Not reported</t>
        </is>
      </c>
      <c r="AO292" t="inlineStr">
        <is>
          <t>Not reviewed</t>
        </is>
      </c>
      <c r="AP292" t="inlineStr">
        <is>
          <t>Not reported</t>
        </is>
      </c>
      <c r="AQ292" t="inlineStr">
        <is>
          <t>Not reported</t>
        </is>
      </c>
      <c r="AR292" t="inlineStr">
        <is>
          <t>Not reported</t>
        </is>
      </c>
      <c r="AS292" t="inlineStr">
        <is>
          <t>See abstract</t>
        </is>
      </c>
      <c r="AT292" t="inlineStr">
        <is>
          <t>Not reviewed</t>
        </is>
      </c>
      <c r="AU292" t="inlineStr">
        <is>
          <t>Not reviewed</t>
        </is>
      </c>
      <c r="AV292" t="inlineStr">
        <is>
          <t>Not reviewed</t>
        </is>
      </c>
      <c r="AW292" t="inlineStr">
        <is>
          <t>Not reviewed</t>
        </is>
      </c>
      <c r="AX292" t="inlineStr">
        <is>
          <t>Not reported</t>
        </is>
      </c>
      <c r="AY292" t="inlineStr">
        <is>
          <t>Not reported</t>
        </is>
      </c>
      <c r="AZ292" t="inlineStr">
        <is>
          <t>Not reported</t>
        </is>
      </c>
      <c r="BA292" t="inlineStr">
        <is>
          <t>Not reported</t>
        </is>
      </c>
      <c r="BB292" t="inlineStr">
        <is>
          <t>Not reported</t>
        </is>
      </c>
      <c r="BC292" t="inlineStr">
        <is>
          <t>Not reported</t>
        </is>
      </c>
      <c r="BD292" t="inlineStr">
        <is>
          <t>Not reported</t>
        </is>
      </c>
      <c r="BE292" t="inlineStr">
        <is>
          <t>Not reported</t>
        </is>
      </c>
      <c r="BF292" t="inlineStr">
        <is>
          <t>Not reported</t>
        </is>
      </c>
      <c r="BG292" t="inlineStr">
        <is>
          <t>Not reviewed (not included)</t>
        </is>
      </c>
      <c r="BH292" t="inlineStr">
        <is>
          <t>N/A</t>
        </is>
      </c>
      <c r="BI292" t="inlineStr">
        <is>
          <t>Not reviewed</t>
        </is>
      </c>
      <c r="BJ292" t="inlineStr">
        <is>
          <t>Not reviewed</t>
        </is>
      </c>
      <c r="BK292" t="inlineStr">
        <is>
          <t>Not reviewed</t>
        </is>
      </c>
      <c r="BL292" t="inlineStr">
        <is>
          <t>Not reviewed</t>
        </is>
      </c>
      <c r="BM292" t="inlineStr">
        <is>
          <t>Not reviewed (not included)</t>
        </is>
      </c>
      <c r="BN292" t="inlineStr">
        <is>
          <t xml:space="preserve">Too Short - Insufficient Detail - E11-Insufficient Detail: Only 3 pages - insufficient space for adequate methodological description. </t>
        </is>
      </c>
      <c r="BO292" t="inlineStr">
        <is>
          <t>Abstract-level screening only</t>
        </is>
      </c>
      <c r="BP292" t="inlineStr">
        <is>
          <t>3</t>
        </is>
      </c>
    </row>
    <row r="293">
      <c r="A293" t="inlineStr">
        <is>
          <t>Deep Learning Approach Versus Traditional Machine Learning for ADHD Classification</t>
        </is>
      </c>
      <c r="B293" t="n">
        <v>2021</v>
      </c>
      <c r="C293" t="inlineStr">
        <is>
          <t>Not checked</t>
        </is>
      </c>
      <c r="D293" t="inlineStr">
        <is>
          <t>Not checked</t>
        </is>
      </c>
      <c r="E293" t="inlineStr">
        <is>
          <t>10.1109/TIPTEKNO53239.2021.9632940</t>
        </is>
      </c>
      <c r="F293" t="inlineStr">
        <is>
          <t>Magnetic resonance is the imaging method that stands out in the evaluation of textures and diseases related to brain. The information about metabolic, biochemical and hemodynamic structure of the brain is obtained by magnetic resonance imaging. Attention Deficit Hyperactivity Disorder (ADHD) is a psychiatric disease and, if not treated, its effects may spread over all lifetime and cause significant academic, social, and psychiatric problems. High-accuracy and objective tools need to be developed for classification of ADHD. In this study, we present machine learning (ML) and deep learning (DL) based approaches for the classification of MR Images collected from ADHD patients. We generate a new 2D texture from 3-D structural magnetic resonance image by combining slices where gray and white matter clearly displayed. In the first approach, we extract Haralick texture based features, and HOG features and classify ADHD using ML methods such as Decision Tree, K nearest neighbor, Naive Bayes, Logistic Regression, and Support Vector Machine. In the DL approach, we trained four Convolutional Neural Network (CNN) structures (AlexNet, VGGNet, ResNet and GoogleNet) for ADHD classification using the 2-D texture images. Classification performance obtained with ResNet architecture in characterizing new texture is 100 % accuracy, 100 % sensitivity, 100 % specificity.</t>
        </is>
      </c>
      <c r="G293" t="inlineStr">
        <is>
          <t>Unimodal</t>
        </is>
      </c>
      <c r="H293" t="inlineStr">
        <is>
          <t>See abstract</t>
        </is>
      </c>
      <c r="I293" t="inlineStr">
        <is>
          <t>See abstract</t>
        </is>
      </c>
      <c r="J293" t="inlineStr">
        <is>
          <t>See abstract (AI/ML)</t>
        </is>
      </c>
      <c r="K293" t="inlineStr">
        <is>
          <t>See abstract</t>
        </is>
      </c>
      <c r="M293" t="inlineStr">
        <is>
          <t>See abstract</t>
        </is>
      </c>
      <c r="N293" t="inlineStr">
        <is>
          <t>See abstract</t>
        </is>
      </c>
      <c r="O293" t="inlineStr">
        <is>
          <t>Not verified from abstract</t>
        </is>
      </c>
      <c r="P293" t="inlineStr">
        <is>
          <t>See abstract</t>
        </is>
      </c>
      <c r="Q293" t="inlineStr">
        <is>
          <t>See abstract</t>
        </is>
      </c>
      <c r="R293" t="inlineStr">
        <is>
          <t>Not reviewed (not included)</t>
        </is>
      </c>
      <c r="S293" t="inlineStr">
        <is>
          <t>Not reviewed (not included)</t>
        </is>
      </c>
      <c r="T293" t="inlineStr">
        <is>
          <t>Abstract screening only. Not Selected for Final 95 (Pending Full Text Review)</t>
        </is>
      </c>
      <c r="U293" t="inlineStr">
        <is>
          <t>EXCLUDE</t>
        </is>
      </c>
      <c r="V29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3" t="inlineStr">
        <is>
          <t>Excluded: Other Criterion</t>
        </is>
      </c>
      <c r="X293" t="inlineStr">
        <is>
          <t>Not assessed from abstract</t>
        </is>
      </c>
      <c r="Y293" t="inlineStr">
        <is>
          <t>IEEE Conferences</t>
        </is>
      </c>
      <c r="Z293" t="inlineStr">
        <is>
          <t>Not determined from abstract</t>
        </is>
      </c>
      <c r="AB293" t="inlineStr">
        <is>
          <t>Not assessed (not included)</t>
        </is>
      </c>
      <c r="AC293" t="inlineStr">
        <is>
          <t>Not assessed (not included)</t>
        </is>
      </c>
      <c r="AD293" t="inlineStr">
        <is>
          <t>G. Cicek; A. Akan</t>
        </is>
      </c>
      <c r="AE293" t="inlineStr">
        <is>
          <t>2021 Medical Technologies Congress (TIPTEKNO)</t>
        </is>
      </c>
      <c r="AF293" t="inlineStr">
        <is>
          <t>Hybrid OA (IEEE)</t>
        </is>
      </c>
      <c r="AH293" t="inlineStr">
        <is>
          <t>Not assessed</t>
        </is>
      </c>
      <c r="AI293" t="inlineStr">
        <is>
          <t>Not reported</t>
        </is>
      </c>
      <c r="AJ293" t="inlineStr">
        <is>
          <t>Not reported</t>
        </is>
      </c>
      <c r="AK293" t="inlineStr">
        <is>
          <t>Not reported</t>
        </is>
      </c>
      <c r="AL293" t="inlineStr">
        <is>
          <t>Not reported</t>
        </is>
      </c>
      <c r="AM293" t="inlineStr">
        <is>
          <t>Not reported</t>
        </is>
      </c>
      <c r="AN293" t="inlineStr">
        <is>
          <t>Not reported</t>
        </is>
      </c>
      <c r="AO293" t="inlineStr">
        <is>
          <t>Not reviewed</t>
        </is>
      </c>
      <c r="AP293" t="inlineStr">
        <is>
          <t>Not reported</t>
        </is>
      </c>
      <c r="AQ293" t="inlineStr">
        <is>
          <t>Not reported</t>
        </is>
      </c>
      <c r="AR293" t="inlineStr">
        <is>
          <t>Not reported</t>
        </is>
      </c>
      <c r="AS293" t="inlineStr">
        <is>
          <t>See abstract</t>
        </is>
      </c>
      <c r="AT293" t="inlineStr">
        <is>
          <t>Not reviewed</t>
        </is>
      </c>
      <c r="AU293" t="inlineStr">
        <is>
          <t>Not reviewed</t>
        </is>
      </c>
      <c r="AV293" t="inlineStr">
        <is>
          <t>Not reviewed</t>
        </is>
      </c>
      <c r="AW293" t="inlineStr">
        <is>
          <t>Not reviewed</t>
        </is>
      </c>
      <c r="AX293" t="inlineStr">
        <is>
          <t>Not reported</t>
        </is>
      </c>
      <c r="AY293" t="inlineStr">
        <is>
          <t>Not reported</t>
        </is>
      </c>
      <c r="AZ293" t="inlineStr">
        <is>
          <t>Not reported</t>
        </is>
      </c>
      <c r="BA293" t="inlineStr">
        <is>
          <t>Not reported</t>
        </is>
      </c>
      <c r="BB293" t="inlineStr">
        <is>
          <t>Not reported</t>
        </is>
      </c>
      <c r="BC293" t="inlineStr">
        <is>
          <t>Not reported</t>
        </is>
      </c>
      <c r="BD293" t="inlineStr">
        <is>
          <t>Not reported</t>
        </is>
      </c>
      <c r="BE293" t="inlineStr">
        <is>
          <t>Not reported</t>
        </is>
      </c>
      <c r="BF293" t="inlineStr">
        <is>
          <t>Not reported</t>
        </is>
      </c>
      <c r="BG293" t="inlineStr">
        <is>
          <t>Not reviewed (not included)</t>
        </is>
      </c>
      <c r="BH293" t="inlineStr">
        <is>
          <t>N/A</t>
        </is>
      </c>
      <c r="BI293" t="inlineStr">
        <is>
          <t>Not reviewed</t>
        </is>
      </c>
      <c r="BJ293" t="inlineStr">
        <is>
          <t>Not reviewed</t>
        </is>
      </c>
      <c r="BK293" t="inlineStr">
        <is>
          <t>Not reviewed</t>
        </is>
      </c>
      <c r="BL293" t="inlineStr">
        <is>
          <t>Not reviewed</t>
        </is>
      </c>
      <c r="BM293" t="inlineStr">
        <is>
          <t>Not reviewed (not included)</t>
        </is>
      </c>
      <c r="BN293" t="inlineStr">
        <is>
          <t>Not Selected for Final 95 (Pending Full Text Review) - Candidate paper not selected for final 95: Passed abstract screening but not included in final selec</t>
        </is>
      </c>
      <c r="BO293" t="inlineStr">
        <is>
          <t>Abstract-level screening only</t>
        </is>
      </c>
      <c r="BP293" t="inlineStr">
        <is>
          <t>4</t>
        </is>
      </c>
    </row>
    <row r="294">
      <c r="A294" t="inlineStr">
        <is>
          <t>Recurrent Neural Networks and Gated Recurrent Units for efficient detection of ADHD</t>
        </is>
      </c>
      <c r="B294" t="n">
        <v>2025</v>
      </c>
      <c r="C294" t="inlineStr">
        <is>
          <t>Not checked</t>
        </is>
      </c>
      <c r="D294" t="inlineStr">
        <is>
          <t>Not checked</t>
        </is>
      </c>
      <c r="E294" t="inlineStr">
        <is>
          <t>10.1109/OTCON65728.2025.11070826</t>
        </is>
      </c>
      <c r="F294" t="inlineStr">
        <is>
          <t>High-quality electroencephalogram (EEG) and fMRI (functional magnetic resonance imaging) are changing the diagnosis of attention-deficit/hyperactivity disorder (ADHD) when combined with modern computational neuroscience and machine learning approaches. Using this integration helps one to make the diagnosis of Attention Deficit Hyperactivity Disorder (ADHD), a complex problem resulting from the significant impact it has on the life of individuals afflicted by it, easier. Furthermore, the application of electroencephalography (EEG) and functional magnetic resonance imaging (fMRI) as diagnostic tools has produced fresh understanding in the field of neurobiology of the mechanisms under action in this incapacitating psychiatric disorder. About the referred-to studies, the accuracy rate is pretty amazing and almost reaches 94%. Research has shown that the use of such technology for early detection and accurate diagnosis significantly increases patient outcomes. Big data analysis and cloud computing developments are also transforming the discipline of ADHD diagnosis. Apart from providing high-precision diagnosis to people all across the globe, this real-time data processing transforms it into a tool available for group study. If we have access to data sets so vast and varied as well as if we have the participation of a broad spectrum of experts, then it will be possible to improve our current models and create more advanced diagnostics procedures in the future. Apart from foreseeing dynamic and rapid developments, this new perspective of the terrain of diagnostic technologies in ADHD also sees a future in which digital health solutions will be an integrated and coherent component of clinical treatment services for hundreds of millions of people worldwide affected by ADHD.</t>
        </is>
      </c>
      <c r="G294" t="inlineStr">
        <is>
          <t>Unimodal</t>
        </is>
      </c>
      <c r="H294" t="inlineStr">
        <is>
          <t>See abstract</t>
        </is>
      </c>
      <c r="I294" t="inlineStr">
        <is>
          <t>See abstract</t>
        </is>
      </c>
      <c r="J294" t="inlineStr">
        <is>
          <t>See abstract (AI/ML)</t>
        </is>
      </c>
      <c r="K294" t="inlineStr">
        <is>
          <t>See abstract</t>
        </is>
      </c>
      <c r="M294" t="inlineStr">
        <is>
          <t>See abstract</t>
        </is>
      </c>
      <c r="N294" t="inlineStr">
        <is>
          <t>See abstract</t>
        </is>
      </c>
      <c r="O294" t="inlineStr">
        <is>
          <t>Not verified from abstract</t>
        </is>
      </c>
      <c r="P294" t="inlineStr">
        <is>
          <t>See abstract</t>
        </is>
      </c>
      <c r="Q294" t="inlineStr">
        <is>
          <t>See abstract</t>
        </is>
      </c>
      <c r="R294" t="inlineStr">
        <is>
          <t>Not reviewed (not included)</t>
        </is>
      </c>
      <c r="S294" t="inlineStr">
        <is>
          <t>Not reviewed (not included)</t>
        </is>
      </c>
      <c r="T294" t="inlineStr">
        <is>
          <t>Abstract screening only. Not Selected for Final 95 (Pending Full Text Review)</t>
        </is>
      </c>
      <c r="U294" t="inlineStr">
        <is>
          <t>EXCLUDE</t>
        </is>
      </c>
      <c r="V29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4" t="inlineStr">
        <is>
          <t>Excluded: Other Criterion</t>
        </is>
      </c>
      <c r="X294" t="inlineStr">
        <is>
          <t>Not assessed from abstract</t>
        </is>
      </c>
      <c r="Y294" t="inlineStr">
        <is>
          <t>IEEE Conferences</t>
        </is>
      </c>
      <c r="Z294" t="inlineStr">
        <is>
          <t>Not determined from abstract</t>
        </is>
      </c>
      <c r="AB294" t="inlineStr">
        <is>
          <t>Not assessed (not included)</t>
        </is>
      </c>
      <c r="AC294" t="inlineStr">
        <is>
          <t>Not assessed (not included)</t>
        </is>
      </c>
      <c r="AD294" t="inlineStr">
        <is>
          <t>A. R. Singh; G. Singh; P. K. P; S. Madhira</t>
        </is>
      </c>
      <c r="AE294" t="inlineStr">
        <is>
          <t>2025 4th OPJU International Technology Conference (OTCON) on Smart Computing for Innovation and Advancement in Industry 5.0</t>
        </is>
      </c>
      <c r="AF294" t="inlineStr">
        <is>
          <t>Hybrid OA (IEEE)</t>
        </is>
      </c>
      <c r="AH294" t="inlineStr">
        <is>
          <t>Not assessed</t>
        </is>
      </c>
      <c r="AI294" t="inlineStr">
        <is>
          <t>Not reported</t>
        </is>
      </c>
      <c r="AJ294" t="inlineStr">
        <is>
          <t>Not reported</t>
        </is>
      </c>
      <c r="AK294" t="inlineStr">
        <is>
          <t>Not reported</t>
        </is>
      </c>
      <c r="AL294" t="inlineStr">
        <is>
          <t>Not reported</t>
        </is>
      </c>
      <c r="AM294" t="inlineStr">
        <is>
          <t>Not reported</t>
        </is>
      </c>
      <c r="AN294" t="inlineStr">
        <is>
          <t>Not reported</t>
        </is>
      </c>
      <c r="AO294" t="inlineStr">
        <is>
          <t>Not reviewed</t>
        </is>
      </c>
      <c r="AP294" t="inlineStr">
        <is>
          <t>Not reported</t>
        </is>
      </c>
      <c r="AQ294" t="inlineStr">
        <is>
          <t>Not reported</t>
        </is>
      </c>
      <c r="AR294" t="inlineStr">
        <is>
          <t>Not reported</t>
        </is>
      </c>
      <c r="AS294" t="inlineStr">
        <is>
          <t>See abstract</t>
        </is>
      </c>
      <c r="AT294" t="inlineStr">
        <is>
          <t>Not reviewed</t>
        </is>
      </c>
      <c r="AU294" t="inlineStr">
        <is>
          <t>Not reviewed</t>
        </is>
      </c>
      <c r="AV294" t="inlineStr">
        <is>
          <t>Not reviewed</t>
        </is>
      </c>
      <c r="AW294" t="inlineStr">
        <is>
          <t>Not reviewed</t>
        </is>
      </c>
      <c r="AX294" t="inlineStr">
        <is>
          <t>Not reported</t>
        </is>
      </c>
      <c r="AY294" t="inlineStr">
        <is>
          <t>Not reported</t>
        </is>
      </c>
      <c r="AZ294" t="inlineStr">
        <is>
          <t>Not reported</t>
        </is>
      </c>
      <c r="BA294" t="inlineStr">
        <is>
          <t>Not reported</t>
        </is>
      </c>
      <c r="BB294" t="inlineStr">
        <is>
          <t>Not reported</t>
        </is>
      </c>
      <c r="BC294" t="inlineStr">
        <is>
          <t>Not reported</t>
        </is>
      </c>
      <c r="BD294" t="inlineStr">
        <is>
          <t>Not reported</t>
        </is>
      </c>
      <c r="BE294" t="inlineStr">
        <is>
          <t>Not reported</t>
        </is>
      </c>
      <c r="BF294" t="inlineStr">
        <is>
          <t>Not reported</t>
        </is>
      </c>
      <c r="BG294" t="inlineStr">
        <is>
          <t>Not reviewed (not included)</t>
        </is>
      </c>
      <c r="BH294" t="inlineStr">
        <is>
          <t>N/A</t>
        </is>
      </c>
      <c r="BI294" t="inlineStr">
        <is>
          <t>Not reviewed</t>
        </is>
      </c>
      <c r="BJ294" t="inlineStr">
        <is>
          <t>Not reviewed</t>
        </is>
      </c>
      <c r="BK294" t="inlineStr">
        <is>
          <t>Not reviewed</t>
        </is>
      </c>
      <c r="BL294" t="inlineStr">
        <is>
          <t>Not reviewed</t>
        </is>
      </c>
      <c r="BM294" t="inlineStr">
        <is>
          <t>Not reviewed (not included)</t>
        </is>
      </c>
      <c r="BN294" t="inlineStr">
        <is>
          <t>Not Selected for Final 95 (Pending Full Text Review) - Candidate paper not selected for final 95: Passed abstract screening but not included in final selec</t>
        </is>
      </c>
      <c r="BO294" t="inlineStr">
        <is>
          <t>Abstract-level screening only</t>
        </is>
      </c>
      <c r="BP294" t="inlineStr">
        <is>
          <t>5</t>
        </is>
      </c>
    </row>
    <row r="295">
      <c r="A295" t="inlineStr">
        <is>
          <t>Attention Deficit Hyperactivity Disorder(ADHD) Prediction System</t>
        </is>
      </c>
      <c r="B295" t="n">
        <v>2022</v>
      </c>
      <c r="C295" t="inlineStr">
        <is>
          <t>Not checked</t>
        </is>
      </c>
      <c r="D295" t="inlineStr">
        <is>
          <t>Not checked</t>
        </is>
      </c>
      <c r="E295" t="inlineStr">
        <is>
          <t>10.1109/ICSCDS53736.2022.9760921</t>
        </is>
      </c>
      <c r="F295" t="inlineStr">
        <is>
          <t>The purpose of this paper is to give an ephemeral impression about the tasks undertaken by us during the project â€˜ADHD Prediction Systemâ€™. Initial part of the paper provides an overview of the problem statement, tailed by the work done and approach taken and lastly the role of various algorithms. Due to the limited availability of doctors and its negative impact on the patients, significant research efforts are made on identifying suitable prospects for the establishment of systems that bridge the gap between the patients and doctors. The working of Prediction system along with the differentiation between the various approaches is also described within the report. Flowcharts and Use Case Diagrams form a basis of all the further discussions and tasks accomplished by us during the project. To conclude, the paper encompasses of the implementation specifics and outcomes obtained in a processed and progressive manner</t>
        </is>
      </c>
      <c r="G295" t="inlineStr">
        <is>
          <t>Unimodal</t>
        </is>
      </c>
      <c r="H295" t="inlineStr">
        <is>
          <t>See abstract</t>
        </is>
      </c>
      <c r="I295" t="inlineStr">
        <is>
          <t>See abstract</t>
        </is>
      </c>
      <c r="J295" t="inlineStr">
        <is>
          <t>See abstract (AI/ML)</t>
        </is>
      </c>
      <c r="K295" t="inlineStr">
        <is>
          <t>See abstract</t>
        </is>
      </c>
      <c r="M295" t="inlineStr">
        <is>
          <t>See abstract</t>
        </is>
      </c>
      <c r="N295" t="inlineStr">
        <is>
          <t>See abstract</t>
        </is>
      </c>
      <c r="O295" t="inlineStr">
        <is>
          <t>Not verified from abstract</t>
        </is>
      </c>
      <c r="P295" t="inlineStr">
        <is>
          <t>See abstract</t>
        </is>
      </c>
      <c r="Q295" t="inlineStr">
        <is>
          <t>See abstract</t>
        </is>
      </c>
      <c r="R295" t="inlineStr">
        <is>
          <t>Not reviewed (not included)</t>
        </is>
      </c>
      <c r="S295" t="inlineStr">
        <is>
          <t>Not reviewed (not included)</t>
        </is>
      </c>
      <c r="T295" t="inlineStr">
        <is>
          <t>Abstract screening only. No AI/ML Methods</t>
        </is>
      </c>
      <c r="U295" t="inlineStr">
        <is>
          <t>EXCLUDE</t>
        </is>
      </c>
      <c r="V295" t="inlineStr">
        <is>
          <t>E1-No AI/ML/DL: Abstract and title do not describe application of AI, ML, or DL methods</t>
        </is>
      </c>
      <c r="W295" t="inlineStr">
        <is>
          <t>Excluded: No AI/ML Methods</t>
        </is>
      </c>
      <c r="X295" t="inlineStr">
        <is>
          <t>Not assessed from abstract</t>
        </is>
      </c>
      <c r="Y295" t="inlineStr">
        <is>
          <t>IEEE Conferences</t>
        </is>
      </c>
      <c r="Z295" t="inlineStr">
        <is>
          <t>Not determined from abstract</t>
        </is>
      </c>
      <c r="AB295" t="inlineStr">
        <is>
          <t>Not assessed (not included)</t>
        </is>
      </c>
      <c r="AC295" t="inlineStr">
        <is>
          <t>Not assessed (not included)</t>
        </is>
      </c>
      <c r="AD295" t="inlineStr">
        <is>
          <t>A. K. Dubey; A. Saxena; A. Kumar; A. Rai</t>
        </is>
      </c>
      <c r="AE295" t="inlineStr">
        <is>
          <t>2022 International Conference on Sustainable Computing and Data Communication Systems (ICSCDS)</t>
        </is>
      </c>
      <c r="AF295" t="inlineStr">
        <is>
          <t>Hybrid OA (IEEE)</t>
        </is>
      </c>
      <c r="AH295" t="inlineStr">
        <is>
          <t>Not assessed</t>
        </is>
      </c>
      <c r="AI295" t="inlineStr">
        <is>
          <t>Not reported</t>
        </is>
      </c>
      <c r="AJ295" t="inlineStr">
        <is>
          <t>Not reported</t>
        </is>
      </c>
      <c r="AK295" t="inlineStr">
        <is>
          <t>Not reported</t>
        </is>
      </c>
      <c r="AL295" t="inlineStr">
        <is>
          <t>Not reported</t>
        </is>
      </c>
      <c r="AM295" t="inlineStr">
        <is>
          <t>Not reported</t>
        </is>
      </c>
      <c r="AN295" t="inlineStr">
        <is>
          <t>Not reported</t>
        </is>
      </c>
      <c r="AO295" t="inlineStr">
        <is>
          <t>Not reviewed</t>
        </is>
      </c>
      <c r="AP295" t="inlineStr">
        <is>
          <t>Not reported</t>
        </is>
      </c>
      <c r="AQ295" t="inlineStr">
        <is>
          <t>Not reported</t>
        </is>
      </c>
      <c r="AR295" t="inlineStr">
        <is>
          <t>Not reported</t>
        </is>
      </c>
      <c r="AS295" t="inlineStr">
        <is>
          <t>See abstract</t>
        </is>
      </c>
      <c r="AT295" t="inlineStr">
        <is>
          <t>Not reviewed</t>
        </is>
      </c>
      <c r="AU295" t="inlineStr">
        <is>
          <t>Not reviewed</t>
        </is>
      </c>
      <c r="AV295" t="inlineStr">
        <is>
          <t>Not reviewed</t>
        </is>
      </c>
      <c r="AW295" t="inlineStr">
        <is>
          <t>Not reviewed</t>
        </is>
      </c>
      <c r="AX295" t="inlineStr">
        <is>
          <t>Not reported</t>
        </is>
      </c>
      <c r="AY295" t="inlineStr">
        <is>
          <t>Not reported</t>
        </is>
      </c>
      <c r="AZ295" t="inlineStr">
        <is>
          <t>Not reported</t>
        </is>
      </c>
      <c r="BA295" t="inlineStr">
        <is>
          <t>Not reported</t>
        </is>
      </c>
      <c r="BB295" t="inlineStr">
        <is>
          <t>Not reported</t>
        </is>
      </c>
      <c r="BC295" t="inlineStr">
        <is>
          <t>Not reported</t>
        </is>
      </c>
      <c r="BD295" t="inlineStr">
        <is>
          <t>Not reported</t>
        </is>
      </c>
      <c r="BE295" t="inlineStr">
        <is>
          <t>Not reported</t>
        </is>
      </c>
      <c r="BF295" t="inlineStr">
        <is>
          <t>Not reported</t>
        </is>
      </c>
      <c r="BG295" t="inlineStr">
        <is>
          <t>Not reviewed (not included)</t>
        </is>
      </c>
      <c r="BH295" t="inlineStr">
        <is>
          <t>N/A</t>
        </is>
      </c>
      <c r="BI295" t="inlineStr">
        <is>
          <t>Not reviewed</t>
        </is>
      </c>
      <c r="BJ295" t="inlineStr">
        <is>
          <t>Not reviewed</t>
        </is>
      </c>
      <c r="BK295" t="inlineStr">
        <is>
          <t>Not reviewed</t>
        </is>
      </c>
      <c r="BL295" t="inlineStr">
        <is>
          <t>Not reviewed</t>
        </is>
      </c>
      <c r="BM295" t="inlineStr">
        <is>
          <t>Not reviewed (not included)</t>
        </is>
      </c>
      <c r="BN295" t="inlineStr">
        <is>
          <t>No AI/ML Methods - E1-No AI/ML/DL: Abstract and title do not describe application of AI, ML, or DL methods</t>
        </is>
      </c>
      <c r="BO295" t="inlineStr">
        <is>
          <t>Abstract-level screening only</t>
        </is>
      </c>
      <c r="BP295" t="inlineStr">
        <is>
          <t>5</t>
        </is>
      </c>
    </row>
    <row r="296">
      <c r="A296" t="inlineStr">
        <is>
          <t>Combinations of EEG Topographic Feature Maps for the Classification of ADHD</t>
        </is>
      </c>
      <c r="B296" t="n">
        <v>2023</v>
      </c>
      <c r="C296" t="inlineStr">
        <is>
          <t>Not checked</t>
        </is>
      </c>
      <c r="D296" t="inlineStr">
        <is>
          <t>Not checked</t>
        </is>
      </c>
      <c r="E296" t="inlineStr">
        <is>
          <t>10.23919/EUSIPCO58844.2023.10289787</t>
        </is>
      </c>
      <c r="F296" t="inlineStr">
        <is>
          <t>Attention-Deficit/Hyperactivity Disorder (ADHD) is a common mental disorder affecting both children and adults. It is characterized by issues with concentration, hyperactivity, and impulsivity, which can interfere with everyday duties and interpersonal relationships. Although behavioral studies are utilized to treat the disease, there is no proven method for detecting it. The Electroencephalogram (EEG) is a non-invasive method that monitors electrical activity in the brain and is commonly used to identify neurological and mental illnesses such as ADHD. In this study, the topographic EEG feature maps (EEG-FMs) were obtained from 6 traditional time-domain characteristics known as Hjorth activity, Hjorth mobility, Hjorth complexity, kurtosis, and skewness. The feature maps were concatenated and used as input to Convolutional Neural Network (CNN) model for ADHD classification. To show the efficacy of the recommended approach, EEG data from 15 ADHD individuals and 18 control subjects (CS) were analyzed. The results showed that concatenated EEGFMs were successful to classify ADHD with up to 99.72% accuracy.</t>
        </is>
      </c>
      <c r="G296" t="inlineStr">
        <is>
          <t>Unimodal</t>
        </is>
      </c>
      <c r="H296" t="inlineStr">
        <is>
          <t>See abstract</t>
        </is>
      </c>
      <c r="I296" t="inlineStr">
        <is>
          <t>See abstract</t>
        </is>
      </c>
      <c r="J296" t="inlineStr">
        <is>
          <t>See abstract (AI/ML)</t>
        </is>
      </c>
      <c r="K296" t="inlineStr">
        <is>
          <t>See abstract</t>
        </is>
      </c>
      <c r="M296" t="inlineStr">
        <is>
          <t>See abstract</t>
        </is>
      </c>
      <c r="N296" t="inlineStr">
        <is>
          <t>See abstract</t>
        </is>
      </c>
      <c r="O296" t="inlineStr">
        <is>
          <t>Not verified from abstract</t>
        </is>
      </c>
      <c r="P296" t="inlineStr">
        <is>
          <t>See abstract</t>
        </is>
      </c>
      <c r="Q296" t="inlineStr">
        <is>
          <t>See abstract</t>
        </is>
      </c>
      <c r="R296" t="inlineStr">
        <is>
          <t>Not reviewed (not included)</t>
        </is>
      </c>
      <c r="S296" t="inlineStr">
        <is>
          <t>Not reviewed (not included)</t>
        </is>
      </c>
      <c r="T296" t="inlineStr">
        <is>
          <t>Abstract screening only. Not Selected for Final 95 (Pending Full Text Review)</t>
        </is>
      </c>
      <c r="U296" t="inlineStr">
        <is>
          <t>EXCLUDE</t>
        </is>
      </c>
      <c r="V2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6" t="inlineStr">
        <is>
          <t>Excluded: Other Criterion</t>
        </is>
      </c>
      <c r="X296" t="inlineStr">
        <is>
          <t>Not assessed from abstract</t>
        </is>
      </c>
      <c r="Y296" t="inlineStr">
        <is>
          <t>IEEE Conferences</t>
        </is>
      </c>
      <c r="Z296" t="inlineStr">
        <is>
          <t>Not determined from abstract</t>
        </is>
      </c>
      <c r="AB296" t="inlineStr">
        <is>
          <t>Not assessed (not included)</t>
        </is>
      </c>
      <c r="AC296" t="inlineStr">
        <is>
          <t>Not assessed (not included)</t>
        </is>
      </c>
      <c r="AD296" t="inlineStr">
        <is>
          <t>S. Pehlivan; O. Akdemir; O. Karabiber Cura; B. AkbuÄŸday; A. Akan</t>
        </is>
      </c>
      <c r="AE296" t="inlineStr">
        <is>
          <t>2023 31st European Signal Processing Conference (EUSIPCO)</t>
        </is>
      </c>
      <c r="AF296" t="inlineStr">
        <is>
          <t>Unknown - Verify via DOI</t>
        </is>
      </c>
      <c r="AH296" t="inlineStr">
        <is>
          <t>Not assessed</t>
        </is>
      </c>
      <c r="AI296" t="inlineStr">
        <is>
          <t>Not reported</t>
        </is>
      </c>
      <c r="AJ296" t="n">
        <v>18</v>
      </c>
      <c r="AK296" t="inlineStr">
        <is>
          <t>Not reported</t>
        </is>
      </c>
      <c r="AL296" t="inlineStr">
        <is>
          <t>Not reported</t>
        </is>
      </c>
      <c r="AM296" t="inlineStr">
        <is>
          <t>Not reported</t>
        </is>
      </c>
      <c r="AN296" t="inlineStr">
        <is>
          <t>Not reported</t>
        </is>
      </c>
      <c r="AO296" t="inlineStr">
        <is>
          <t>Not reviewed</t>
        </is>
      </c>
      <c r="AP296" t="inlineStr">
        <is>
          <t>Not reported</t>
        </is>
      </c>
      <c r="AQ296" t="inlineStr">
        <is>
          <t>Not reported</t>
        </is>
      </c>
      <c r="AR296" t="inlineStr">
        <is>
          <t>Not reported</t>
        </is>
      </c>
      <c r="AS296" t="inlineStr">
        <is>
          <t>See abstract</t>
        </is>
      </c>
      <c r="AT296" t="inlineStr">
        <is>
          <t>Not reviewed</t>
        </is>
      </c>
      <c r="AU296" t="inlineStr">
        <is>
          <t>Not reviewed</t>
        </is>
      </c>
      <c r="AV296" t="inlineStr">
        <is>
          <t>Not reviewed</t>
        </is>
      </c>
      <c r="AW296" t="inlineStr">
        <is>
          <t>Not reviewed</t>
        </is>
      </c>
      <c r="AX296" t="inlineStr">
        <is>
          <t>Not reported</t>
        </is>
      </c>
      <c r="AY296" t="inlineStr">
        <is>
          <t>Not reported</t>
        </is>
      </c>
      <c r="AZ296" t="inlineStr">
        <is>
          <t>Not reported</t>
        </is>
      </c>
      <c r="BA296" t="inlineStr">
        <is>
          <t>Not reported</t>
        </is>
      </c>
      <c r="BB296" t="inlineStr">
        <is>
          <t>Not reported</t>
        </is>
      </c>
      <c r="BC296" t="inlineStr">
        <is>
          <t>Not reported</t>
        </is>
      </c>
      <c r="BD296" t="inlineStr">
        <is>
          <t>Not reported</t>
        </is>
      </c>
      <c r="BE296" t="inlineStr">
        <is>
          <t>Not reported</t>
        </is>
      </c>
      <c r="BF296" t="inlineStr">
        <is>
          <t>Not reported</t>
        </is>
      </c>
      <c r="BG296" t="inlineStr">
        <is>
          <t>Not reviewed (not included)</t>
        </is>
      </c>
      <c r="BH296" t="inlineStr">
        <is>
          <t>N/A</t>
        </is>
      </c>
      <c r="BI296" t="inlineStr">
        <is>
          <t>Not reviewed</t>
        </is>
      </c>
      <c r="BJ296" t="inlineStr">
        <is>
          <t>Not reviewed</t>
        </is>
      </c>
      <c r="BK296" t="inlineStr">
        <is>
          <t>Not reviewed</t>
        </is>
      </c>
      <c r="BL296" t="inlineStr">
        <is>
          <t>Not reviewed</t>
        </is>
      </c>
      <c r="BM296" t="inlineStr">
        <is>
          <t>Not reviewed (not included)</t>
        </is>
      </c>
      <c r="BN296" t="inlineStr">
        <is>
          <t>Not Selected for Final 95 (Pending Full Text Review) - Candidate paper not selected for final 95: Passed abstract screening but not included in final selec</t>
        </is>
      </c>
      <c r="BO296" t="inlineStr">
        <is>
          <t>Abstract-level screening only</t>
        </is>
      </c>
      <c r="BP296" t="inlineStr">
        <is>
          <t>5</t>
        </is>
      </c>
    </row>
    <row r="297">
      <c r="A297" t="inlineStr">
        <is>
          <t>A Virtual-Reality System Integrated With Neuro-Behavior Sensing for Attention-Deficit/Hyperactivity Disorder Intelligent Assessment</t>
        </is>
      </c>
      <c r="B297" t="n">
        <v>2020</v>
      </c>
      <c r="C297" t="inlineStr">
        <is>
          <t>Not checked</t>
        </is>
      </c>
      <c r="D297" t="inlineStr">
        <is>
          <t>Not checked</t>
        </is>
      </c>
      <c r="E297" t="inlineStr">
        <is>
          <t>10.1109/TNSRE.2020.3004545</t>
        </is>
      </c>
      <c r="F297" t="inlineStr">
        <is>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t>
        </is>
      </c>
      <c r="G297" t="inlineStr">
        <is>
          <t>Unimodal</t>
        </is>
      </c>
      <c r="H297" t="inlineStr">
        <is>
          <t>See abstract</t>
        </is>
      </c>
      <c r="I297" t="inlineStr">
        <is>
          <t>See abstract</t>
        </is>
      </c>
      <c r="J297" t="inlineStr">
        <is>
          <t>See abstract (AI/ML)</t>
        </is>
      </c>
      <c r="K297" t="inlineStr">
        <is>
          <t>See abstract</t>
        </is>
      </c>
      <c r="M297" t="inlineStr">
        <is>
          <t>See abstract</t>
        </is>
      </c>
      <c r="N297" t="inlineStr">
        <is>
          <t>See abstract</t>
        </is>
      </c>
      <c r="O297" t="inlineStr">
        <is>
          <t>Not verified from abstract</t>
        </is>
      </c>
      <c r="P297" t="inlineStr">
        <is>
          <t>See abstract</t>
        </is>
      </c>
      <c r="Q297" t="inlineStr">
        <is>
          <t>See abstract</t>
        </is>
      </c>
      <c r="R297" t="inlineStr">
        <is>
          <t>Not reviewed (not included)</t>
        </is>
      </c>
      <c r="S297" t="inlineStr">
        <is>
          <t>Not reviewed (not included)</t>
        </is>
      </c>
      <c r="T297" t="inlineStr">
        <is>
          <t>Abstract screening only. Not Selected for Final 95 (Pending Full Text Review)</t>
        </is>
      </c>
      <c r="U297" t="inlineStr">
        <is>
          <t>EXCLUDE</t>
        </is>
      </c>
      <c r="V29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7" t="inlineStr">
        <is>
          <t>Excluded: Other Criterion</t>
        </is>
      </c>
      <c r="X297" t="inlineStr">
        <is>
          <t>Not assessed from abstract</t>
        </is>
      </c>
      <c r="Y297" t="inlineStr">
        <is>
          <t>IEEE Journals</t>
        </is>
      </c>
      <c r="Z297" t="inlineStr">
        <is>
          <t>Not determined from abstract</t>
        </is>
      </c>
      <c r="AB297" t="inlineStr">
        <is>
          <t>Not assessed (not included)</t>
        </is>
      </c>
      <c r="AC297" t="inlineStr">
        <is>
          <t>Not assessed (not included)</t>
        </is>
      </c>
      <c r="AD297" t="inlineStr">
        <is>
          <t>S. -C. Yeh; S. -Y. Lin; E. H. -K. Wu; K. -F. Zhang; X. Xiu; A. Rizzo; C. -R. Chung</t>
        </is>
      </c>
      <c r="AE297" t="inlineStr">
        <is>
          <t>IEEE Transactions on Neural Systems and Rehabilitation Engineering</t>
        </is>
      </c>
      <c r="AF297" t="inlineStr">
        <is>
          <t>Hybrid OA (IEEE)</t>
        </is>
      </c>
      <c r="AG297" t="inlineStr">
        <is>
          <t xml:space="preserve">Ministry of Science and Technology Taiwan(grant numbers:108-2218-E-008 -018 -MY2); </t>
        </is>
      </c>
      <c r="AH297" t="inlineStr">
        <is>
          <t>Not assessed</t>
        </is>
      </c>
      <c r="AI297" t="n">
        <v>37</v>
      </c>
      <c r="AJ297" t="n">
        <v>31</v>
      </c>
      <c r="AK297" t="inlineStr">
        <is>
          <t>Not reported</t>
        </is>
      </c>
      <c r="AL297" t="inlineStr">
        <is>
          <t>Not reported</t>
        </is>
      </c>
      <c r="AM297" t="inlineStr">
        <is>
          <t>Not reported</t>
        </is>
      </c>
      <c r="AN297" t="inlineStr">
        <is>
          <t>Not reported</t>
        </is>
      </c>
      <c r="AO297" t="inlineStr">
        <is>
          <t>Not reviewed</t>
        </is>
      </c>
      <c r="AP297" t="inlineStr">
        <is>
          <t>Not reported</t>
        </is>
      </c>
      <c r="AQ297" t="inlineStr">
        <is>
          <t>Not reported</t>
        </is>
      </c>
      <c r="AR297" t="inlineStr">
        <is>
          <t>Not reported</t>
        </is>
      </c>
      <c r="AS297" t="inlineStr">
        <is>
          <t>See abstract</t>
        </is>
      </c>
      <c r="AT297" t="inlineStr">
        <is>
          <t>Not reviewed</t>
        </is>
      </c>
      <c r="AU297" t="inlineStr">
        <is>
          <t>Not reviewed</t>
        </is>
      </c>
      <c r="AV297" t="inlineStr">
        <is>
          <t>Not reviewed</t>
        </is>
      </c>
      <c r="AW297" t="inlineStr">
        <is>
          <t>Not reviewed</t>
        </is>
      </c>
      <c r="AX297" t="inlineStr">
        <is>
          <t>Not reported</t>
        </is>
      </c>
      <c r="AY297" t="inlineStr">
        <is>
          <t>Not reported</t>
        </is>
      </c>
      <c r="AZ297" t="inlineStr">
        <is>
          <t>Not reported</t>
        </is>
      </c>
      <c r="BA297" t="inlineStr">
        <is>
          <t>Not reported</t>
        </is>
      </c>
      <c r="BB297" t="inlineStr">
        <is>
          <t>Not reported</t>
        </is>
      </c>
      <c r="BC297" t="inlineStr">
        <is>
          <t>Not reported</t>
        </is>
      </c>
      <c r="BD297" t="inlineStr">
        <is>
          <t>Not reported</t>
        </is>
      </c>
      <c r="BE297" t="inlineStr">
        <is>
          <t>Not reported</t>
        </is>
      </c>
      <c r="BF297" t="inlineStr">
        <is>
          <t>Not reported</t>
        </is>
      </c>
      <c r="BG297" t="inlineStr">
        <is>
          <t>Not reviewed (not included)</t>
        </is>
      </c>
      <c r="BH297" t="inlineStr">
        <is>
          <t>N/A</t>
        </is>
      </c>
      <c r="BI297" t="inlineStr">
        <is>
          <t>Not reviewed</t>
        </is>
      </c>
      <c r="BJ297" t="inlineStr">
        <is>
          <t>Not reviewed</t>
        </is>
      </c>
      <c r="BK297" t="inlineStr">
        <is>
          <t>Not reviewed</t>
        </is>
      </c>
      <c r="BL297" t="inlineStr">
        <is>
          <t>Not reviewed</t>
        </is>
      </c>
      <c r="BM297" t="inlineStr">
        <is>
          <t>Not reviewed (not included)</t>
        </is>
      </c>
      <c r="BN297" t="inlineStr">
        <is>
          <t>Not Selected for Final 95 (Pending Full Text Review) - Candidate paper not selected for final 95: Passed abstract screening but not included in final selec</t>
        </is>
      </c>
      <c r="BO297" t="inlineStr">
        <is>
          <t>Abstract-level screening only</t>
        </is>
      </c>
      <c r="BP297" t="inlineStr">
        <is>
          <t>9</t>
        </is>
      </c>
    </row>
    <row r="298">
      <c r="A298" t="inlineStr">
        <is>
          <t>Machine Learning Stop Signal Test (ML-SST): ML-based Mouse Tracking Enhances Adult ADHD Diagnosis</t>
        </is>
      </c>
      <c r="B298" t="n">
        <v>2019</v>
      </c>
      <c r="C298" t="inlineStr">
        <is>
          <t>Not checked</t>
        </is>
      </c>
      <c r="D298" t="inlineStr">
        <is>
          <t>Not checked</t>
        </is>
      </c>
      <c r="E298" t="inlineStr">
        <is>
          <t>10.1109/ACIIW.2019.8925073</t>
        </is>
      </c>
      <c r="F298" t="inlineStr">
        <is>
          <t>Attention-deficit/Hyperactivity disorder (ADHD) affects the quality of life worldwide. It is commonly diagnosed and studied with specialized questionnaires and behavioral tests. However, in cases of late-onset or mild forms of ADHD, behavioral measures often fail to gauge the deficiencies well-highlighted by questionnaires. This lack of sensitivity in behavioral tests is problematic because it prevents researchers from studying pathophysiology of ADHD ranging from normal to abnormal. To improve the sensitivity of behavioral tests, in the present study we propose a novel version of the Stop-signal task (SST) - a common behavioral test of ADHD - which integrates machine learning and mouse cursor tracking (ML-SST). In one experiment, we compared ML-SST and a standard version of SST (s-SST) in their ability to detect ADHD symptoms in an adult sample. Our results indicate that introducing mouse cursor tracking and ridge regression produces the strongest and most stable associations between questionnaire data and behavioral measures.</t>
        </is>
      </c>
      <c r="G298" t="inlineStr">
        <is>
          <t>Unimodal</t>
        </is>
      </c>
      <c r="H298" t="inlineStr">
        <is>
          <t>See abstract</t>
        </is>
      </c>
      <c r="I298" t="inlineStr">
        <is>
          <t>See abstract</t>
        </is>
      </c>
      <c r="J298" t="inlineStr">
        <is>
          <t>See abstract (AI/ML)</t>
        </is>
      </c>
      <c r="K298" t="inlineStr">
        <is>
          <t>See abstract</t>
        </is>
      </c>
      <c r="M298" t="inlineStr">
        <is>
          <t>See abstract</t>
        </is>
      </c>
      <c r="N298" t="inlineStr">
        <is>
          <t>See abstract</t>
        </is>
      </c>
      <c r="O298" t="inlineStr">
        <is>
          <t>Not verified from abstract</t>
        </is>
      </c>
      <c r="P298" t="inlineStr">
        <is>
          <t>See abstract</t>
        </is>
      </c>
      <c r="Q298" t="inlineStr">
        <is>
          <t>See abstract</t>
        </is>
      </c>
      <c r="R298" t="inlineStr">
        <is>
          <t>Not reviewed (not included)</t>
        </is>
      </c>
      <c r="S298" t="inlineStr">
        <is>
          <t>Not reviewed (not included)</t>
        </is>
      </c>
      <c r="T298" t="inlineStr">
        <is>
          <t>Abstract screening only. Not Selected for Final 95 (Pending Full Text Review)</t>
        </is>
      </c>
      <c r="U298" t="inlineStr">
        <is>
          <t>EXCLUDE</t>
        </is>
      </c>
      <c r="V29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8" t="inlineStr">
        <is>
          <t>Excluded: Other Criterion</t>
        </is>
      </c>
      <c r="X298" t="inlineStr">
        <is>
          <t>Not assessed from abstract</t>
        </is>
      </c>
      <c r="Y298" t="inlineStr">
        <is>
          <t>IEEE Conferences</t>
        </is>
      </c>
      <c r="Z298" t="inlineStr">
        <is>
          <t>Not determined from abstract</t>
        </is>
      </c>
      <c r="AB298" t="inlineStr">
        <is>
          <t>Not assessed (not included)</t>
        </is>
      </c>
      <c r="AC298" t="inlineStr">
        <is>
          <t>Not assessed (not included)</t>
        </is>
      </c>
      <c r="AD298" t="inlineStr">
        <is>
          <t>A. Leontyev; T. Yamauchi; M. Razavi</t>
        </is>
      </c>
      <c r="AE298" t="inlineStr">
        <is>
          <t>2019 8th International Conference on Affective Computing and Intelligent Interaction Workshops and Demos (ACIIW)</t>
        </is>
      </c>
      <c r="AF298" t="inlineStr">
        <is>
          <t>Hybrid OA (IEEE)</t>
        </is>
      </c>
      <c r="AH298" t="inlineStr">
        <is>
          <t>Not assessed</t>
        </is>
      </c>
      <c r="AI298" t="inlineStr">
        <is>
          <t>Not reported</t>
        </is>
      </c>
      <c r="AJ298" t="inlineStr">
        <is>
          <t>Not reported</t>
        </is>
      </c>
      <c r="AK298" t="inlineStr">
        <is>
          <t>Not reported</t>
        </is>
      </c>
      <c r="AL298" t="inlineStr">
        <is>
          <t>Not reported</t>
        </is>
      </c>
      <c r="AM298" t="inlineStr">
        <is>
          <t>Not reported</t>
        </is>
      </c>
      <c r="AN298" t="inlineStr">
        <is>
          <t>Not reported</t>
        </is>
      </c>
      <c r="AO298" t="inlineStr">
        <is>
          <t>Not reviewed</t>
        </is>
      </c>
      <c r="AP298" t="inlineStr">
        <is>
          <t>Not reported</t>
        </is>
      </c>
      <c r="AQ298" t="inlineStr">
        <is>
          <t>Not reported</t>
        </is>
      </c>
      <c r="AR298" t="inlineStr">
        <is>
          <t>Not reported</t>
        </is>
      </c>
      <c r="AS298" t="inlineStr">
        <is>
          <t>See abstract</t>
        </is>
      </c>
      <c r="AT298" t="inlineStr">
        <is>
          <t>Not reviewed</t>
        </is>
      </c>
      <c r="AU298" t="inlineStr">
        <is>
          <t>Not reviewed</t>
        </is>
      </c>
      <c r="AV298" t="inlineStr">
        <is>
          <t>Not reviewed</t>
        </is>
      </c>
      <c r="AW298" t="inlineStr">
        <is>
          <t>Not reviewed</t>
        </is>
      </c>
      <c r="AX298" t="inlineStr">
        <is>
          <t>Not reported</t>
        </is>
      </c>
      <c r="AY298" t="inlineStr">
        <is>
          <t>Not reported</t>
        </is>
      </c>
      <c r="AZ298" t="inlineStr">
        <is>
          <t>Not reported</t>
        </is>
      </c>
      <c r="BA298" t="inlineStr">
        <is>
          <t>Not reported</t>
        </is>
      </c>
      <c r="BB298" t="inlineStr">
        <is>
          <t>Not reported</t>
        </is>
      </c>
      <c r="BC298" t="inlineStr">
        <is>
          <t>Not reported</t>
        </is>
      </c>
      <c r="BD298" t="inlineStr">
        <is>
          <t>Not reported</t>
        </is>
      </c>
      <c r="BE298" t="inlineStr">
        <is>
          <t>Not reported</t>
        </is>
      </c>
      <c r="BF298" t="inlineStr">
        <is>
          <t>Not reported</t>
        </is>
      </c>
      <c r="BG298" t="inlineStr">
        <is>
          <t>Not reviewed (not included)</t>
        </is>
      </c>
      <c r="BH298" t="inlineStr">
        <is>
          <t>N/A</t>
        </is>
      </c>
      <c r="BI298" t="inlineStr">
        <is>
          <t>Not reviewed</t>
        </is>
      </c>
      <c r="BJ298" t="inlineStr">
        <is>
          <t>Not reviewed</t>
        </is>
      </c>
      <c r="BK298" t="inlineStr">
        <is>
          <t>Not reviewed</t>
        </is>
      </c>
      <c r="BL298" t="inlineStr">
        <is>
          <t>Not reviewed</t>
        </is>
      </c>
      <c r="BM298" t="inlineStr">
        <is>
          <t>Not reviewed (not included)</t>
        </is>
      </c>
      <c r="BN298" t="inlineStr">
        <is>
          <t>Not Selected for Final 95 (Pending Full Text Review) - Candidate paper not selected for final 95: Passed abstract screening but not included in final selec</t>
        </is>
      </c>
      <c r="BO298" t="inlineStr">
        <is>
          <t>Abstract-level screening only</t>
        </is>
      </c>
      <c r="BP298" t="inlineStr">
        <is>
          <t>5</t>
        </is>
      </c>
    </row>
    <row r="299">
      <c r="A299" t="inlineStr">
        <is>
          <t>Detection of Attention Deficit Hyperactivity Disorder by Using EEG Feature Maps and Deep Learning</t>
        </is>
      </c>
      <c r="B299" t="n">
        <v>2023</v>
      </c>
      <c r="C299" t="inlineStr">
        <is>
          <t>Not checked</t>
        </is>
      </c>
      <c r="D299" t="inlineStr">
        <is>
          <t>Not checked</t>
        </is>
      </c>
      <c r="E299" t="inlineStr">
        <is>
          <t>10.23919/EUSIPCO58844.2023.10289818</t>
        </is>
      </c>
      <c r="F299" t="inlineStr">
        <is>
          <t>Attention deficit hyperactivity disorder (ADHD) is a mental disorder that affects the behavior of the persons, and usually onsets in childhood. ADHD generally causes impulsivity, hyperactivity, and inattention which impairs day-to-day life even in the adulthood if left undiagnosed and untreated. Although various guidelines for diagnosis of ADHD exist, a universally accepted objective diagnostic procedure is not established. Since current diagnosis of ADHD heavily relies on the expertise of healthcare providers, an EEG Topographic Feature Map (EEG-FM) based method is proposed in this study which aims to objectively diagnose ADHD. 6 different features extracted from EEG recordings acquired from 33 participants, 15 ADHD patients and 18 control subjects, converted into EEG-FM images and fed into a convolutional neural network (CNN) based classifier. Results indicate that the proposed method can accurately classify ADHD patients with up to 99% accuracy, precision, and recall.</t>
        </is>
      </c>
      <c r="G299" t="inlineStr">
        <is>
          <t>Unimodal</t>
        </is>
      </c>
      <c r="H299" t="inlineStr">
        <is>
          <t>See abstract</t>
        </is>
      </c>
      <c r="I299" t="inlineStr">
        <is>
          <t>See abstract</t>
        </is>
      </c>
      <c r="J299" t="inlineStr">
        <is>
          <t>See abstract (AI/ML)</t>
        </is>
      </c>
      <c r="K299" t="inlineStr">
        <is>
          <t>See abstract</t>
        </is>
      </c>
      <c r="M299" t="inlineStr">
        <is>
          <t>See abstract</t>
        </is>
      </c>
      <c r="N299" t="inlineStr">
        <is>
          <t>See abstract</t>
        </is>
      </c>
      <c r="O299" t="inlineStr">
        <is>
          <t>Not verified from abstract</t>
        </is>
      </c>
      <c r="P299" t="inlineStr">
        <is>
          <t>See abstract</t>
        </is>
      </c>
      <c r="Q299" t="inlineStr">
        <is>
          <t>See abstract</t>
        </is>
      </c>
      <c r="R299" t="inlineStr">
        <is>
          <t>Not reviewed (not included)</t>
        </is>
      </c>
      <c r="S299" t="inlineStr">
        <is>
          <t>Not reviewed (not included)</t>
        </is>
      </c>
      <c r="T299" t="inlineStr">
        <is>
          <t>Abstract screening only. Not Selected for Final 95 (Pending Full Text Review)</t>
        </is>
      </c>
      <c r="U299" t="inlineStr">
        <is>
          <t>EXCLUDE</t>
        </is>
      </c>
      <c r="V2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299" t="inlineStr">
        <is>
          <t>Excluded: Other Criterion</t>
        </is>
      </c>
      <c r="X299" t="inlineStr">
        <is>
          <t>Not assessed from abstract</t>
        </is>
      </c>
      <c r="Y299" t="inlineStr">
        <is>
          <t>IEEE Conferences</t>
        </is>
      </c>
      <c r="Z299" t="inlineStr">
        <is>
          <t>Not determined from abstract</t>
        </is>
      </c>
      <c r="AB299" t="inlineStr">
        <is>
          <t>Not assessed (not included)</t>
        </is>
      </c>
      <c r="AC299" t="inlineStr">
        <is>
          <t>Not assessed (not included)</t>
        </is>
      </c>
      <c r="AD299" t="inlineStr">
        <is>
          <t>B. Akbugday; O. Ada Bozbas; O. Karabiber Cura; S. Pehlivan; A. Akan</t>
        </is>
      </c>
      <c r="AE299" t="inlineStr">
        <is>
          <t>2023 31st European Signal Processing Conference (EUSIPCO)</t>
        </is>
      </c>
      <c r="AF299" t="inlineStr">
        <is>
          <t>Unknown - Verify via DOI</t>
        </is>
      </c>
      <c r="AH299" t="inlineStr">
        <is>
          <t>Not assessed</t>
        </is>
      </c>
      <c r="AI299" t="n">
        <v>15</v>
      </c>
      <c r="AJ299" t="n">
        <v>18</v>
      </c>
      <c r="AK299" t="inlineStr">
        <is>
          <t>Not reported</t>
        </is>
      </c>
      <c r="AL299" t="inlineStr">
        <is>
          <t>Not reported</t>
        </is>
      </c>
      <c r="AM299" t="inlineStr">
        <is>
          <t>Not reported</t>
        </is>
      </c>
      <c r="AN299" t="inlineStr">
        <is>
          <t>Not reported</t>
        </is>
      </c>
      <c r="AO299" t="inlineStr">
        <is>
          <t>Not reviewed</t>
        </is>
      </c>
      <c r="AP299" t="inlineStr">
        <is>
          <t>Not reported</t>
        </is>
      </c>
      <c r="AQ299" t="inlineStr">
        <is>
          <t>Not reported</t>
        </is>
      </c>
      <c r="AR299" t="inlineStr">
        <is>
          <t>Not reported</t>
        </is>
      </c>
      <c r="AS299" t="inlineStr">
        <is>
          <t>See abstract</t>
        </is>
      </c>
      <c r="AT299" t="inlineStr">
        <is>
          <t>Not reviewed</t>
        </is>
      </c>
      <c r="AU299" t="inlineStr">
        <is>
          <t>Not reviewed</t>
        </is>
      </c>
      <c r="AV299" t="inlineStr">
        <is>
          <t>Not reviewed</t>
        </is>
      </c>
      <c r="AW299" t="inlineStr">
        <is>
          <t>Not reviewed</t>
        </is>
      </c>
      <c r="AX299" t="inlineStr">
        <is>
          <t>Not reported</t>
        </is>
      </c>
      <c r="AY299" t="inlineStr">
        <is>
          <t>Not reported</t>
        </is>
      </c>
      <c r="AZ299" t="inlineStr">
        <is>
          <t>Not reported</t>
        </is>
      </c>
      <c r="BA299" t="inlineStr">
        <is>
          <t>Not reported</t>
        </is>
      </c>
      <c r="BB299" t="inlineStr">
        <is>
          <t>Not reported</t>
        </is>
      </c>
      <c r="BC299" t="inlineStr">
        <is>
          <t>Not reported</t>
        </is>
      </c>
      <c r="BD299" t="inlineStr">
        <is>
          <t>Not reported</t>
        </is>
      </c>
      <c r="BE299" t="inlineStr">
        <is>
          <t>Not reported</t>
        </is>
      </c>
      <c r="BF299" t="inlineStr">
        <is>
          <t>Not reported</t>
        </is>
      </c>
      <c r="BG299" t="inlineStr">
        <is>
          <t>Not reviewed (not included)</t>
        </is>
      </c>
      <c r="BH299" t="inlineStr">
        <is>
          <t>N/A</t>
        </is>
      </c>
      <c r="BI299" t="inlineStr">
        <is>
          <t>Not reviewed</t>
        </is>
      </c>
      <c r="BJ299" t="inlineStr">
        <is>
          <t>Not reviewed</t>
        </is>
      </c>
      <c r="BK299" t="inlineStr">
        <is>
          <t>Not reviewed</t>
        </is>
      </c>
      <c r="BL299" t="inlineStr">
        <is>
          <t>Not reviewed</t>
        </is>
      </c>
      <c r="BM299" t="inlineStr">
        <is>
          <t>Not reviewed (not included)</t>
        </is>
      </c>
      <c r="BN299" t="inlineStr">
        <is>
          <t>Not Selected for Final 95 (Pending Full Text Review) - Candidate paper not selected for final 95: Passed abstract screening but not included in final selec</t>
        </is>
      </c>
      <c r="BO299" t="inlineStr">
        <is>
          <t>Abstract-level screening only</t>
        </is>
      </c>
      <c r="BP299" t="inlineStr">
        <is>
          <t>5</t>
        </is>
      </c>
    </row>
    <row r="300">
      <c r="A300" t="inlineStr">
        <is>
          <t>A Detailed Examination of Deep Learning Models for Detection of Attention Deficit Hyperactivity Disorder(ADHD)</t>
        </is>
      </c>
      <c r="B300" t="n">
        <v>2023</v>
      </c>
      <c r="C300" t="inlineStr">
        <is>
          <t>Not checked</t>
        </is>
      </c>
      <c r="D300" t="inlineStr">
        <is>
          <t>Not checked</t>
        </is>
      </c>
      <c r="E300" t="inlineStr">
        <is>
          <t>10.1109/ICRTAC59277.2023.10480856</t>
        </is>
      </c>
      <c r="F300" t="inlineStr">
        <is>
          <t>the neurodevelopmental disorder ADHD (Attention Deficit Hyperactivity Disorder) has an impact on a person's brain function and it is also highly heritable. It affects many people's daily life and they are unaware that they are affected. Evidence from twin and family research indicates shared genetic predisposition between ADHD, even if their underlying etiologies have not yet been fully explained. The use of data augmentation (DA), which can result in a quicker convergence to solution and improved prediction accuracy, is crucial to the success of CNN models. By using ADHD-200 Dataset and Different types of classification techniques, feature selection modules and fMRI images as input for early detection of ADHD.</t>
        </is>
      </c>
      <c r="G300" t="inlineStr">
        <is>
          <t>Unimodal</t>
        </is>
      </c>
      <c r="H300" t="inlineStr">
        <is>
          <t>See abstract</t>
        </is>
      </c>
      <c r="I300" t="inlineStr">
        <is>
          <t>See abstract</t>
        </is>
      </c>
      <c r="J300" t="inlineStr">
        <is>
          <t>See abstract (AI/ML)</t>
        </is>
      </c>
      <c r="K300" t="inlineStr">
        <is>
          <t>See abstract</t>
        </is>
      </c>
      <c r="M300" t="inlineStr">
        <is>
          <t>See abstract</t>
        </is>
      </c>
      <c r="N300" t="inlineStr">
        <is>
          <t>See abstract</t>
        </is>
      </c>
      <c r="O300" t="inlineStr">
        <is>
          <t>Not verified from abstract</t>
        </is>
      </c>
      <c r="P300" t="inlineStr">
        <is>
          <t>See abstract</t>
        </is>
      </c>
      <c r="Q300" t="inlineStr">
        <is>
          <t>See abstract</t>
        </is>
      </c>
      <c r="R300" t="inlineStr">
        <is>
          <t>Not reviewed (not included)</t>
        </is>
      </c>
      <c r="S300" t="inlineStr">
        <is>
          <t>Not reviewed (not included)</t>
        </is>
      </c>
      <c r="T300" t="inlineStr">
        <is>
          <t>Abstract screening only. Not Selected for Final 95 (Pending Full Text Review)</t>
        </is>
      </c>
      <c r="U300" t="inlineStr">
        <is>
          <t>EXCLUDE</t>
        </is>
      </c>
      <c r="V3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0" t="inlineStr">
        <is>
          <t>Excluded: Other Criterion</t>
        </is>
      </c>
      <c r="X300" t="inlineStr">
        <is>
          <t>Not assessed from abstract</t>
        </is>
      </c>
      <c r="Y300" t="inlineStr">
        <is>
          <t>IEEE Conferences</t>
        </is>
      </c>
      <c r="Z300" t="inlineStr">
        <is>
          <t>Not determined from abstract</t>
        </is>
      </c>
      <c r="AB300" t="inlineStr">
        <is>
          <t>Not assessed (not included)</t>
        </is>
      </c>
      <c r="AC300" t="inlineStr">
        <is>
          <t>Not assessed (not included)</t>
        </is>
      </c>
      <c r="AD300" t="inlineStr">
        <is>
          <t>Z. Begum; K. Shaik</t>
        </is>
      </c>
      <c r="AE300" t="inlineStr">
        <is>
          <t>2023 6th International Conference on Recent Trends in Advance Computing (ICRTAC)</t>
        </is>
      </c>
      <c r="AF300" t="inlineStr">
        <is>
          <t>Hybrid OA (IEEE)</t>
        </is>
      </c>
      <c r="AH300" t="inlineStr">
        <is>
          <t>Not assessed</t>
        </is>
      </c>
      <c r="AI300" t="inlineStr">
        <is>
          <t>Not reported</t>
        </is>
      </c>
      <c r="AJ300" t="inlineStr">
        <is>
          <t>Not reported</t>
        </is>
      </c>
      <c r="AK300" t="inlineStr">
        <is>
          <t>Not reported</t>
        </is>
      </c>
      <c r="AL300" t="inlineStr">
        <is>
          <t>Not reported</t>
        </is>
      </c>
      <c r="AM300" t="inlineStr">
        <is>
          <t>Not reported</t>
        </is>
      </c>
      <c r="AN300" t="inlineStr">
        <is>
          <t>Not reported</t>
        </is>
      </c>
      <c r="AO300" t="inlineStr">
        <is>
          <t>Not reviewed</t>
        </is>
      </c>
      <c r="AP300" t="inlineStr">
        <is>
          <t>Not reported</t>
        </is>
      </c>
      <c r="AQ300" t="inlineStr">
        <is>
          <t>Not reported</t>
        </is>
      </c>
      <c r="AR300" t="inlineStr">
        <is>
          <t>Not reported</t>
        </is>
      </c>
      <c r="AS300" t="inlineStr">
        <is>
          <t>See abstract</t>
        </is>
      </c>
      <c r="AT300" t="inlineStr">
        <is>
          <t>Not reviewed</t>
        </is>
      </c>
      <c r="AU300" t="inlineStr">
        <is>
          <t>Not reviewed</t>
        </is>
      </c>
      <c r="AV300" t="inlineStr">
        <is>
          <t>Not reviewed</t>
        </is>
      </c>
      <c r="AW300" t="inlineStr">
        <is>
          <t>Not reviewed</t>
        </is>
      </c>
      <c r="AX300" t="inlineStr">
        <is>
          <t>Not reported</t>
        </is>
      </c>
      <c r="AY300" t="inlineStr">
        <is>
          <t>Not reported</t>
        </is>
      </c>
      <c r="AZ300" t="inlineStr">
        <is>
          <t>Not reported</t>
        </is>
      </c>
      <c r="BA300" t="inlineStr">
        <is>
          <t>Not reported</t>
        </is>
      </c>
      <c r="BB300" t="inlineStr">
        <is>
          <t>Not reported</t>
        </is>
      </c>
      <c r="BC300" t="inlineStr">
        <is>
          <t>Not reported</t>
        </is>
      </c>
      <c r="BD300" t="inlineStr">
        <is>
          <t>Not reported</t>
        </is>
      </c>
      <c r="BE300" t="inlineStr">
        <is>
          <t>Not reported</t>
        </is>
      </c>
      <c r="BF300" t="inlineStr">
        <is>
          <t>Not reported</t>
        </is>
      </c>
      <c r="BG300" t="inlineStr">
        <is>
          <t>Not reviewed (not included)</t>
        </is>
      </c>
      <c r="BH300" t="inlineStr">
        <is>
          <t>N/A</t>
        </is>
      </c>
      <c r="BI300" t="inlineStr">
        <is>
          <t>Not reviewed</t>
        </is>
      </c>
      <c r="BJ300" t="inlineStr">
        <is>
          <t>Not reviewed</t>
        </is>
      </c>
      <c r="BK300" t="inlineStr">
        <is>
          <t>Not reviewed</t>
        </is>
      </c>
      <c r="BL300" t="inlineStr">
        <is>
          <t>Not reviewed</t>
        </is>
      </c>
      <c r="BM300" t="inlineStr">
        <is>
          <t>Not reviewed (not included)</t>
        </is>
      </c>
      <c r="BN300" t="inlineStr">
        <is>
          <t>Not Selected for Final 95 (Pending Full Text Review) - Candidate paper not selected for final 95: Passed abstract screening but not included in final selec</t>
        </is>
      </c>
      <c r="BO300" t="inlineStr">
        <is>
          <t>Abstract-level screening only</t>
        </is>
      </c>
      <c r="BP300" t="inlineStr">
        <is>
          <t>6</t>
        </is>
      </c>
    </row>
    <row r="301">
      <c r="A301" t="inlineStr">
        <is>
          <t>A CNN-LSTM Network for Classification of Attention Deficit Hyperactivity Disorder from EEG Data</t>
        </is>
      </c>
      <c r="B301" t="n">
        <v>2022</v>
      </c>
      <c r="C301" t="inlineStr">
        <is>
          <t>Not checked</t>
        </is>
      </c>
      <c r="D301" t="inlineStr">
        <is>
          <t>Not checked</t>
        </is>
      </c>
      <c r="E301" t="inlineStr">
        <is>
          <t>10.23919/CCC55666.2022.9902112</t>
        </is>
      </c>
      <c r="F301" t="inlineStr">
        <is>
          <t>Attention deficit hyperactivity disorder (ADHD) is one of the most common neuropsychiatric disorders in children, with core symptoms of inattention, impulsivity, and hyperactivity. As a result, early detection and treatment are critical. At this point, ADHD can be diagnosed using an electroencephalogram (EEG). This study proposes a model for identifying the EEG of children with ADHD. Our proposed model is made up of three parts: temporal convolutional blocks, spatial convolutional blocks, and Long Short Term Memory (LSTM), and because EEG contains more temporal information than other data, we build a model that can extract more temporal information. This study included 24 subjects, including 12 children with ADHD and 12 normal children. The experimental results show that our proposed model outperforms Support Vector Machine (SVM) and EEGNet, with our model achieving correct classification rates of 92.29%, 92.76%, and 90.91% on the three backs, respectively, and 94.25% on the full data, demonstrating the model's feasibility and applicability to the ADHD recognition problem.</t>
        </is>
      </c>
      <c r="G301" t="inlineStr">
        <is>
          <t>Unimodal</t>
        </is>
      </c>
      <c r="H301" t="inlineStr">
        <is>
          <t>See abstract</t>
        </is>
      </c>
      <c r="I301" t="inlineStr">
        <is>
          <t>See abstract</t>
        </is>
      </c>
      <c r="J301" t="inlineStr">
        <is>
          <t>See abstract (AI/ML)</t>
        </is>
      </c>
      <c r="K301" t="inlineStr">
        <is>
          <t>See abstract</t>
        </is>
      </c>
      <c r="M301" t="inlineStr">
        <is>
          <t>See abstract</t>
        </is>
      </c>
      <c r="N301" t="inlineStr">
        <is>
          <t>See abstract</t>
        </is>
      </c>
      <c r="O301" t="inlineStr">
        <is>
          <t>Not verified from abstract</t>
        </is>
      </c>
      <c r="P301" t="inlineStr">
        <is>
          <t>See abstract</t>
        </is>
      </c>
      <c r="Q301" t="inlineStr">
        <is>
          <t>See abstract</t>
        </is>
      </c>
      <c r="R301" t="inlineStr">
        <is>
          <t>Not reviewed (not included)</t>
        </is>
      </c>
      <c r="S301" t="inlineStr">
        <is>
          <t>Not reviewed (not included)</t>
        </is>
      </c>
      <c r="T301" t="inlineStr">
        <is>
          <t>Abstract screening only. Not Selected for Final 95 (Pending Full Text Review)</t>
        </is>
      </c>
      <c r="U301" t="inlineStr">
        <is>
          <t>EXCLUDE</t>
        </is>
      </c>
      <c r="V3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1" t="inlineStr">
        <is>
          <t>Excluded: Other Criterion</t>
        </is>
      </c>
      <c r="X301" t="inlineStr">
        <is>
          <t>Not assessed from abstract</t>
        </is>
      </c>
      <c r="Y301" t="inlineStr">
        <is>
          <t>IEEE Conferences</t>
        </is>
      </c>
      <c r="Z301" t="inlineStr">
        <is>
          <t>Not determined from abstract</t>
        </is>
      </c>
      <c r="AB301" t="inlineStr">
        <is>
          <t>Not assessed (not included)</t>
        </is>
      </c>
      <c r="AC301" t="inlineStr">
        <is>
          <t>Not assessed (not included)</t>
        </is>
      </c>
      <c r="AD301" t="inlineStr">
        <is>
          <t>Y. Zhang; X. Tan; Y. GU</t>
        </is>
      </c>
      <c r="AE301" t="inlineStr">
        <is>
          <t>2022 41st Chinese Control Conference (CCC)</t>
        </is>
      </c>
      <c r="AF301" t="inlineStr">
        <is>
          <t>Unknown - Verify via DOI</t>
        </is>
      </c>
      <c r="AG301" t="inlineStr">
        <is>
          <t xml:space="preserve">National Natural Science Foundation (NNSF) of China(grant numbers:1806145); </t>
        </is>
      </c>
      <c r="AH301" t="inlineStr">
        <is>
          <t>Not assessed</t>
        </is>
      </c>
      <c r="AI301" t="inlineStr">
        <is>
          <t>Not reported</t>
        </is>
      </c>
      <c r="AJ301" t="inlineStr">
        <is>
          <t>Not reported</t>
        </is>
      </c>
      <c r="AK301" t="inlineStr">
        <is>
          <t>Not reported</t>
        </is>
      </c>
      <c r="AL301" t="inlineStr">
        <is>
          <t>Not reported</t>
        </is>
      </c>
      <c r="AM301" t="inlineStr">
        <is>
          <t>Not reported</t>
        </is>
      </c>
      <c r="AN301" t="inlineStr">
        <is>
          <t>Not reported</t>
        </is>
      </c>
      <c r="AO301" t="inlineStr">
        <is>
          <t>Not reviewed</t>
        </is>
      </c>
      <c r="AP301" t="inlineStr">
        <is>
          <t>Not reported</t>
        </is>
      </c>
      <c r="AQ301" t="inlineStr">
        <is>
          <t>Not reported</t>
        </is>
      </c>
      <c r="AR301" t="inlineStr">
        <is>
          <t>Not reported</t>
        </is>
      </c>
      <c r="AS301" t="inlineStr">
        <is>
          <t>See abstract</t>
        </is>
      </c>
      <c r="AT301" t="inlineStr">
        <is>
          <t>Not reviewed</t>
        </is>
      </c>
      <c r="AU301" t="inlineStr">
        <is>
          <t>Not reviewed</t>
        </is>
      </c>
      <c r="AV301" t="inlineStr">
        <is>
          <t>Not reviewed</t>
        </is>
      </c>
      <c r="AW301" t="inlineStr">
        <is>
          <t>Not reviewed</t>
        </is>
      </c>
      <c r="AX301" t="inlineStr">
        <is>
          <t>Not reported</t>
        </is>
      </c>
      <c r="AY301" t="inlineStr">
        <is>
          <t>Not reported</t>
        </is>
      </c>
      <c r="AZ301" t="inlineStr">
        <is>
          <t>Not reported</t>
        </is>
      </c>
      <c r="BA301" t="inlineStr">
        <is>
          <t>Not reported</t>
        </is>
      </c>
      <c r="BB301" t="inlineStr">
        <is>
          <t>Not reported</t>
        </is>
      </c>
      <c r="BC301" t="inlineStr">
        <is>
          <t>Not reported</t>
        </is>
      </c>
      <c r="BD301" t="inlineStr">
        <is>
          <t>Not reported</t>
        </is>
      </c>
      <c r="BE301" t="inlineStr">
        <is>
          <t>Not reported</t>
        </is>
      </c>
      <c r="BF301" t="inlineStr">
        <is>
          <t>Not reported</t>
        </is>
      </c>
      <c r="BG301" t="inlineStr">
        <is>
          <t>Not reviewed (not included)</t>
        </is>
      </c>
      <c r="BH301" t="inlineStr">
        <is>
          <t>N/A</t>
        </is>
      </c>
      <c r="BI301" t="inlineStr">
        <is>
          <t>Not reviewed</t>
        </is>
      </c>
      <c r="BJ301" t="inlineStr">
        <is>
          <t>Not reviewed</t>
        </is>
      </c>
      <c r="BK301" t="inlineStr">
        <is>
          <t>Not reviewed</t>
        </is>
      </c>
      <c r="BL301" t="inlineStr">
        <is>
          <t>Not reviewed</t>
        </is>
      </c>
      <c r="BM301" t="inlineStr">
        <is>
          <t>Not reviewed (not included)</t>
        </is>
      </c>
      <c r="BN301" t="inlineStr">
        <is>
          <t>Not Selected for Final 95 (Pending Full Text Review) - Candidate paper not selected for final 95: Passed abstract screening but not included in final selec</t>
        </is>
      </c>
      <c r="BO301" t="inlineStr">
        <is>
          <t>Abstract-level screening only</t>
        </is>
      </c>
      <c r="BP301" t="inlineStr">
        <is>
          <t>6</t>
        </is>
      </c>
    </row>
    <row r="302">
      <c r="A302" t="inlineStr">
        <is>
          <t>Exploring Functional Connectivity in Attention Deficit/Hyperactivity Disorder: A Functional Near-Infrared Spectroscopy Study With Machine Learning Analysis</t>
        </is>
      </c>
      <c r="B302" t="n">
        <v>2025</v>
      </c>
      <c r="C302" t="inlineStr">
        <is>
          <t>Not checked</t>
        </is>
      </c>
      <c r="D302" t="inlineStr">
        <is>
          <t>Not checked</t>
        </is>
      </c>
      <c r="E302" t="inlineStr">
        <is>
          <t>10.1109/JBHI.2025.3564487</t>
        </is>
      </c>
      <c r="F302" t="inlineStr">
        <is>
          <t>Functional near-infrared spectroscopy (fNIRS) has shown potential in attention deficit/hyperactivity disorder (ADHD) research, though it is not yet widely used as a primary diagnostic tool. While most previous studies have focused on children and resting-state conditions, research on adult ADHD, particularly under task-state conditions, is increasing but still limited compared to studies on children. Since ADHD is associated with cognitive challenges and alterations in brain activity, investigating functional connectivity during a task can provide a better understanding of its neural characteristics. In this study, we aim to investigate functional connectivity in adult patients with ADHD by comparing them with healthy controls under task-state conditions. We used the fNIRS dataset, which comprised 75 healthy controls and 75 medication-naÃ¯ve individuals with ADHD. The network characteristics of functional connectivity were compared during a verbal fluency task, specifically focusing on density, global clustering coefficient, efficiency, and average betweenness centrality. By statistical analysis between the two groups, statistical significance was observed in density (p&lt;0.001, t = 5.39, Î·2 = 0.443). Additionally, various machine learning classifiers were employed to assess the potential of functional connectivity metrics in classifying the two groups. The linear support vector machine achieved accuracy and precision of 0.800, recall of 0.808, and F1-score of 0.799, representing the highest performance among five different classifiers. In conclusion, our findings reveal distinct functional connectivity patterns among the groups, highlighting the potential of fNIRS-derived functional connectivity metrics as biomarkers for ADHD.</t>
        </is>
      </c>
      <c r="G302" t="inlineStr">
        <is>
          <t>Unimodal</t>
        </is>
      </c>
      <c r="H302" t="inlineStr">
        <is>
          <t>See abstract</t>
        </is>
      </c>
      <c r="I302" t="inlineStr">
        <is>
          <t>See abstract</t>
        </is>
      </c>
      <c r="J302" t="inlineStr">
        <is>
          <t>See abstract (AI/ML)</t>
        </is>
      </c>
      <c r="K302" t="inlineStr">
        <is>
          <t>See abstract</t>
        </is>
      </c>
      <c r="L302" t="n">
        <v>75</v>
      </c>
      <c r="M302" t="inlineStr">
        <is>
          <t>See abstract</t>
        </is>
      </c>
      <c r="N302" t="inlineStr">
        <is>
          <t>N≈75; details in abstract</t>
        </is>
      </c>
      <c r="O302" t="inlineStr">
        <is>
          <t>Extracted from abstract: N≈75</t>
        </is>
      </c>
      <c r="P302" t="inlineStr">
        <is>
          <t>See abstract</t>
        </is>
      </c>
      <c r="Q302" t="inlineStr">
        <is>
          <t>See abstract</t>
        </is>
      </c>
      <c r="R302" t="inlineStr">
        <is>
          <t>Not reviewed (not included)</t>
        </is>
      </c>
      <c r="S302" t="inlineStr">
        <is>
          <t>Not reviewed (not included)</t>
        </is>
      </c>
      <c r="T302" t="inlineStr">
        <is>
          <t>Abstract screening only. Small Sample Size</t>
        </is>
      </c>
      <c r="U302" t="inlineStr">
        <is>
          <t>EXCLUDE</t>
        </is>
      </c>
      <c r="V302" t="inlineStr">
        <is>
          <t>E5-Small Sample: Extracted sample size N=75 &lt; 100 minimum threshold. Citation: Confidence intervals and statistical power require minimum N≥100 for ML classification</t>
        </is>
      </c>
      <c r="W302" t="inlineStr">
        <is>
          <t>Excluded: Insufficient Sample Size</t>
        </is>
      </c>
      <c r="X302" t="inlineStr">
        <is>
          <t>EXCLUDE</t>
        </is>
      </c>
      <c r="Y302" t="inlineStr">
        <is>
          <t>IEEE Journals</t>
        </is>
      </c>
      <c r="Z302" t="inlineStr">
        <is>
          <t>Not determined from abstract</t>
        </is>
      </c>
      <c r="AB302" t="inlineStr">
        <is>
          <t>Not assessed (not included)</t>
        </is>
      </c>
      <c r="AC302" t="inlineStr">
        <is>
          <t>Not assessed (not included)</t>
        </is>
      </c>
      <c r="AD302" t="inlineStr">
        <is>
          <t>S. Lim; S. â€“. Dong; R. S. McIntyre; S. K. Chiang; R. Ho</t>
        </is>
      </c>
      <c r="AE302" t="inlineStr">
        <is>
          <t>IEEE Journal of Biomedical and Health Informatics</t>
        </is>
      </c>
      <c r="AF302" t="inlineStr">
        <is>
          <t>Hybrid OA (IEEE)</t>
        </is>
      </c>
      <c r="AG302" t="inlineStr">
        <is>
          <t xml:space="preserve">Institute for Health Innovation &amp; Technology; National University of Singapore(grant numbers:A-0001415-09-00); National Research Foundation of Korea's Brain Korea 21 FOUR Program; Sookmyung Women's University; Ministry of Science and ICT; ICT Challenge and Advanced Network of HRD(grant numbers:IITP-2025-RS-2022-00156299); Institute of Information &amp; Communications Technology Planning &amp; Evaluation; CIHR/GACD/National Natural Science Foundation of China; Milken Institute; speaker/consultation fees from Lundbeck, Janssen; </t>
        </is>
      </c>
      <c r="AH302" t="inlineStr">
        <is>
          <t>Not assessed</t>
        </is>
      </c>
      <c r="AI302" t="inlineStr">
        <is>
          <t>Not reported</t>
        </is>
      </c>
      <c r="AJ302" t="n">
        <v>75</v>
      </c>
      <c r="AK302" t="inlineStr">
        <is>
          <t>Not reported</t>
        </is>
      </c>
      <c r="AL302" t="inlineStr">
        <is>
          <t>Not reported</t>
        </is>
      </c>
      <c r="AM302" t="inlineStr">
        <is>
          <t>Not reported</t>
        </is>
      </c>
      <c r="AN302" t="inlineStr">
        <is>
          <t>Not reported</t>
        </is>
      </c>
      <c r="AO302" t="inlineStr">
        <is>
          <t>Not reviewed</t>
        </is>
      </c>
      <c r="AP302" t="inlineStr">
        <is>
          <t>Not reported</t>
        </is>
      </c>
      <c r="AQ302" t="inlineStr">
        <is>
          <t>Not reported</t>
        </is>
      </c>
      <c r="AR302" t="inlineStr">
        <is>
          <t>Not reported</t>
        </is>
      </c>
      <c r="AS302" t="inlineStr">
        <is>
          <t>See abstract</t>
        </is>
      </c>
      <c r="AT302" t="inlineStr">
        <is>
          <t>Not reviewed</t>
        </is>
      </c>
      <c r="AU302" t="inlineStr">
        <is>
          <t>Not reviewed</t>
        </is>
      </c>
      <c r="AV302" t="inlineStr">
        <is>
          <t>Not reviewed</t>
        </is>
      </c>
      <c r="AW302" t="inlineStr">
        <is>
          <t>Not reviewed</t>
        </is>
      </c>
      <c r="AX302" t="inlineStr">
        <is>
          <t>Not reported</t>
        </is>
      </c>
      <c r="AY302" t="inlineStr">
        <is>
          <t>Not reported</t>
        </is>
      </c>
      <c r="AZ302" t="inlineStr">
        <is>
          <t>Not reported</t>
        </is>
      </c>
      <c r="BA302" t="inlineStr">
        <is>
          <t>Not reported</t>
        </is>
      </c>
      <c r="BB302" t="inlineStr">
        <is>
          <t>Not reported</t>
        </is>
      </c>
      <c r="BC302" t="inlineStr">
        <is>
          <t>Not reported</t>
        </is>
      </c>
      <c r="BD302" t="inlineStr">
        <is>
          <t>Not reported</t>
        </is>
      </c>
      <c r="BE302" t="inlineStr">
        <is>
          <t>Not reported</t>
        </is>
      </c>
      <c r="BF302" t="inlineStr">
        <is>
          <t>Not reported</t>
        </is>
      </c>
      <c r="BG302" t="inlineStr">
        <is>
          <t>Not reviewed (not included)</t>
        </is>
      </c>
      <c r="BH302" t="inlineStr">
        <is>
          <t>N/A</t>
        </is>
      </c>
      <c r="BI302" t="inlineStr">
        <is>
          <t>Not reviewed</t>
        </is>
      </c>
      <c r="BJ302" t="inlineStr">
        <is>
          <t>Not reviewed</t>
        </is>
      </c>
      <c r="BK302" t="inlineStr">
        <is>
          <t>Not reviewed</t>
        </is>
      </c>
      <c r="BL302" t="inlineStr">
        <is>
          <t>Not reviewed</t>
        </is>
      </c>
      <c r="BM302" t="inlineStr">
        <is>
          <t>Not reviewed (not included)</t>
        </is>
      </c>
      <c r="BN302" t="inlineStr">
        <is>
          <t xml:space="preserve">Small Sample Size - E5-Small Sample: Extracted sample size N=75 &lt; 100 minimum threshold. Citation: Confidence intervals </t>
        </is>
      </c>
      <c r="BO302" t="inlineStr">
        <is>
          <t>Abstract-level screening only</t>
        </is>
      </c>
      <c r="BP302" t="inlineStr">
        <is>
          <t>13</t>
        </is>
      </c>
    </row>
    <row r="303">
      <c r="A303" t="inlineStr">
        <is>
          <t>Prediction of Attention Deficit Hyperactivity Disorder Using Machine Learning Models</t>
        </is>
      </c>
      <c r="B303" t="n">
        <v>2024</v>
      </c>
      <c r="C303" t="inlineStr">
        <is>
          <t>Not checked</t>
        </is>
      </c>
      <c r="D303" t="inlineStr">
        <is>
          <t>Not checked</t>
        </is>
      </c>
      <c r="E303" t="inlineStr">
        <is>
          <t>10.1109/AIIOT58432.2024.10574571</t>
        </is>
      </c>
      <c r="F303" t="inlineStr">
        <is>
          <t>Machine learning models are increasingly utilized to predict ADHD based on various features and behavioural indicators. These models analyze demographic, clinical, and behavioural data to distinguish individuals with ADHD from those without, showing promising results in accurate prediction. Feature selection techniques are applied to identify key factors influencing predictions, and enhancing diagnostic procedures for ADHD. This paper showcases the promising application of machine learning for early ADHD diagnosis and predicting treatment outcomes, thereby enhancing diagnostic toolsâ€™ efficiency. By employing machine learning to characterize ADHD, valuable insights into its neural correlates and underlying mechanisms are gained, facilitating a deeper understanding of its complexity and variability. Overall, machine learning shows significant promise in improving ADHD diagnosis and intervention strategies.</t>
        </is>
      </c>
      <c r="G303" t="inlineStr">
        <is>
          <t>Unimodal</t>
        </is>
      </c>
      <c r="H303" t="inlineStr">
        <is>
          <t>See abstract</t>
        </is>
      </c>
      <c r="I303" t="inlineStr">
        <is>
          <t>See abstract</t>
        </is>
      </c>
      <c r="J303" t="inlineStr">
        <is>
          <t>See abstract (AI/ML)</t>
        </is>
      </c>
      <c r="K303" t="inlineStr">
        <is>
          <t>See abstract</t>
        </is>
      </c>
      <c r="M303" t="inlineStr">
        <is>
          <t>See abstract</t>
        </is>
      </c>
      <c r="N303" t="inlineStr">
        <is>
          <t>See abstract</t>
        </is>
      </c>
      <c r="O303" t="inlineStr">
        <is>
          <t>Not verified from abstract</t>
        </is>
      </c>
      <c r="P303" t="inlineStr">
        <is>
          <t>See abstract</t>
        </is>
      </c>
      <c r="Q303" t="inlineStr">
        <is>
          <t>See abstract</t>
        </is>
      </c>
      <c r="R303" t="inlineStr">
        <is>
          <t>Not reviewed (not included)</t>
        </is>
      </c>
      <c r="S303" t="inlineStr">
        <is>
          <t>Not reviewed (not included)</t>
        </is>
      </c>
      <c r="T303" t="inlineStr">
        <is>
          <t>Abstract screening only. Not Selected for Final 95 (Pending Full Text Review)</t>
        </is>
      </c>
      <c r="U303" t="inlineStr">
        <is>
          <t>EXCLUDE</t>
        </is>
      </c>
      <c r="V3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3" t="inlineStr">
        <is>
          <t>Excluded: Other Criterion</t>
        </is>
      </c>
      <c r="X303" t="inlineStr">
        <is>
          <t>Not assessed from abstract</t>
        </is>
      </c>
      <c r="Y303" t="inlineStr">
        <is>
          <t>IEEE Conferences</t>
        </is>
      </c>
      <c r="Z303" t="inlineStr">
        <is>
          <t>Not determined from abstract</t>
        </is>
      </c>
      <c r="AB303" t="inlineStr">
        <is>
          <t>Not assessed (not included)</t>
        </is>
      </c>
      <c r="AC303" t="inlineStr">
        <is>
          <t>Not assessed (not included)</t>
        </is>
      </c>
      <c r="AD303" t="inlineStr">
        <is>
          <t>S. Parameswaran; S. R. Gowsheeba; E. Praveen; S. R. Vishnuram</t>
        </is>
      </c>
      <c r="AE303" t="inlineStr">
        <is>
          <t>2024 3rd International Conference on Artificial Intelligence For Internet of Things (AIIoT)</t>
        </is>
      </c>
      <c r="AF303" t="inlineStr">
        <is>
          <t>Hybrid OA (IEEE)</t>
        </is>
      </c>
      <c r="AH303" t="inlineStr">
        <is>
          <t>Not assessed</t>
        </is>
      </c>
      <c r="AI303" t="inlineStr">
        <is>
          <t>Not reported</t>
        </is>
      </c>
      <c r="AJ303" t="inlineStr">
        <is>
          <t>Not reported</t>
        </is>
      </c>
      <c r="AK303" t="inlineStr">
        <is>
          <t>Not reported</t>
        </is>
      </c>
      <c r="AL303" t="inlineStr">
        <is>
          <t>Not reported</t>
        </is>
      </c>
      <c r="AM303" t="inlineStr">
        <is>
          <t>Not reported</t>
        </is>
      </c>
      <c r="AN303" t="inlineStr">
        <is>
          <t>Not reported</t>
        </is>
      </c>
      <c r="AO303" t="inlineStr">
        <is>
          <t>Not reviewed</t>
        </is>
      </c>
      <c r="AP303" t="inlineStr">
        <is>
          <t>Not reported</t>
        </is>
      </c>
      <c r="AQ303" t="inlineStr">
        <is>
          <t>Not reported</t>
        </is>
      </c>
      <c r="AR303" t="inlineStr">
        <is>
          <t>Not reported</t>
        </is>
      </c>
      <c r="AS303" t="inlineStr">
        <is>
          <t>See abstract</t>
        </is>
      </c>
      <c r="AT303" t="inlineStr">
        <is>
          <t>Not reviewed</t>
        </is>
      </c>
      <c r="AU303" t="inlineStr">
        <is>
          <t>Not reviewed</t>
        </is>
      </c>
      <c r="AV303" t="inlineStr">
        <is>
          <t>Not reviewed</t>
        </is>
      </c>
      <c r="AW303" t="inlineStr">
        <is>
          <t>Not reviewed</t>
        </is>
      </c>
      <c r="AX303" t="inlineStr">
        <is>
          <t>Not reported</t>
        </is>
      </c>
      <c r="AY303" t="inlineStr">
        <is>
          <t>Not reported</t>
        </is>
      </c>
      <c r="AZ303" t="inlineStr">
        <is>
          <t>Not reported</t>
        </is>
      </c>
      <c r="BA303" t="inlineStr">
        <is>
          <t>Not reported</t>
        </is>
      </c>
      <c r="BB303" t="inlineStr">
        <is>
          <t>Not reported</t>
        </is>
      </c>
      <c r="BC303" t="inlineStr">
        <is>
          <t>Not reported</t>
        </is>
      </c>
      <c r="BD303" t="inlineStr">
        <is>
          <t>Not reported</t>
        </is>
      </c>
      <c r="BE303" t="inlineStr">
        <is>
          <t>Not reported</t>
        </is>
      </c>
      <c r="BF303" t="inlineStr">
        <is>
          <t>Not reported</t>
        </is>
      </c>
      <c r="BG303" t="inlineStr">
        <is>
          <t>Not reviewed (not included)</t>
        </is>
      </c>
      <c r="BH303" t="inlineStr">
        <is>
          <t>N/A</t>
        </is>
      </c>
      <c r="BI303" t="inlineStr">
        <is>
          <t>Not reviewed</t>
        </is>
      </c>
      <c r="BJ303" t="inlineStr">
        <is>
          <t>Not reviewed</t>
        </is>
      </c>
      <c r="BK303" t="inlineStr">
        <is>
          <t>Not reviewed</t>
        </is>
      </c>
      <c r="BL303" t="inlineStr">
        <is>
          <t>Not reviewed</t>
        </is>
      </c>
      <c r="BM303" t="inlineStr">
        <is>
          <t>Not reviewed (not included)</t>
        </is>
      </c>
      <c r="BN303" t="inlineStr">
        <is>
          <t>Not Selected for Final 95 (Pending Full Text Review) - Candidate paper not selected for final 95: Passed abstract screening but not included in final selec</t>
        </is>
      </c>
      <c r="BO303" t="inlineStr">
        <is>
          <t>Abstract-level screening only</t>
        </is>
      </c>
      <c r="BP303" t="inlineStr">
        <is>
          <t>6</t>
        </is>
      </c>
    </row>
    <row r="304">
      <c r="A304" t="inlineStr">
        <is>
          <t>Machine and Deep Learning Based Detection of Attention Deficit Hyperactivity Disorder</t>
        </is>
      </c>
      <c r="B304" t="n">
        <v>2023</v>
      </c>
      <c r="C304" t="inlineStr">
        <is>
          <t>Not checked</t>
        </is>
      </c>
      <c r="D304" t="inlineStr">
        <is>
          <t>Not checked</t>
        </is>
      </c>
      <c r="E304" t="inlineStr">
        <is>
          <t>10.1109/ASYU58738.2023.10296678</t>
        </is>
      </c>
      <c r="F304" t="inlineStr">
        <is>
          <t>Attention Deficit Hyperactivity Disorder (ADHD) is a brain disease that can cause academic, social and psychiatric problems. Structural Magnetic resonance imaging (structural MR) is a critical diagnostic tool used to examine brain anatomy and pathology. In this study, an objective ADHD detection model was developed with Machine Learning (ML) and Deep Learning (DL) methods using structural MR images. Gray and white matter is an important parameter in the diagnosis of many psychiatric diseases. An algorithm has been developed for the detection of slices in which gray and white matter appear complete and clear. While the slices determined by the proposed algorithm are assigned to one dataset, all slices of the structural MR image are assigned to the other dataset. Different feature sets were created by characterizing structural MR images with ML (LBP and Haralick) and DL methods (AlexNet, VggNet, ResNet, SqueezeNet and InceptionResNet). High classification performances were observed in the characterization of the dataset containing the selected slices with ML and DL algorithms. High classification performances were observed with LBP and Haralick, which were especially successful in capturing changes in texture.</t>
        </is>
      </c>
      <c r="G304" t="inlineStr">
        <is>
          <t>Unimodal</t>
        </is>
      </c>
      <c r="H304" t="inlineStr">
        <is>
          <t>See abstract</t>
        </is>
      </c>
      <c r="I304" t="inlineStr">
        <is>
          <t>See abstract</t>
        </is>
      </c>
      <c r="J304" t="inlineStr">
        <is>
          <t>See abstract (AI/ML)</t>
        </is>
      </c>
      <c r="K304" t="inlineStr">
        <is>
          <t>See abstract</t>
        </is>
      </c>
      <c r="M304" t="inlineStr">
        <is>
          <t>See abstract</t>
        </is>
      </c>
      <c r="N304" t="inlineStr">
        <is>
          <t>See abstract</t>
        </is>
      </c>
      <c r="O304" t="inlineStr">
        <is>
          <t>Not verified from abstract</t>
        </is>
      </c>
      <c r="P304" t="inlineStr">
        <is>
          <t>See abstract</t>
        </is>
      </c>
      <c r="Q304" t="inlineStr">
        <is>
          <t>See abstract</t>
        </is>
      </c>
      <c r="R304" t="inlineStr">
        <is>
          <t>Not reviewed (not included)</t>
        </is>
      </c>
      <c r="S304" t="inlineStr">
        <is>
          <t>Not reviewed (not included)</t>
        </is>
      </c>
      <c r="T304" t="inlineStr">
        <is>
          <t>Abstract screening only. Not Selected for Final 95 (Pending Full Text Review)</t>
        </is>
      </c>
      <c r="U304" t="inlineStr">
        <is>
          <t>EXCLUDE</t>
        </is>
      </c>
      <c r="V3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4" t="inlineStr">
        <is>
          <t>Excluded: Other Criterion</t>
        </is>
      </c>
      <c r="X304" t="inlineStr">
        <is>
          <t>Not assessed from abstract</t>
        </is>
      </c>
      <c r="Y304" t="inlineStr">
        <is>
          <t>IEEE Conferences</t>
        </is>
      </c>
      <c r="Z304" t="inlineStr">
        <is>
          <t>Not determined from abstract</t>
        </is>
      </c>
      <c r="AB304" t="inlineStr">
        <is>
          <t>Not assessed (not included)</t>
        </is>
      </c>
      <c r="AC304" t="inlineStr">
        <is>
          <t>Not assessed (not included)</t>
        </is>
      </c>
      <c r="AD304" t="inlineStr">
        <is>
          <t>G. Cicek; A. Akan</t>
        </is>
      </c>
      <c r="AE304" t="inlineStr">
        <is>
          <t>2023 Innovations in Intelligent Systems and Applications Conference (ASYU)</t>
        </is>
      </c>
      <c r="AF304" t="inlineStr">
        <is>
          <t>Hybrid OA (IEEE)</t>
        </is>
      </c>
      <c r="AH304" t="inlineStr">
        <is>
          <t>Not assessed</t>
        </is>
      </c>
      <c r="AI304" t="inlineStr">
        <is>
          <t>Not reported</t>
        </is>
      </c>
      <c r="AJ304" t="inlineStr">
        <is>
          <t>Not reported</t>
        </is>
      </c>
      <c r="AK304" t="inlineStr">
        <is>
          <t>Not reported</t>
        </is>
      </c>
      <c r="AL304" t="inlineStr">
        <is>
          <t>Not reported</t>
        </is>
      </c>
      <c r="AM304" t="inlineStr">
        <is>
          <t>Not reported</t>
        </is>
      </c>
      <c r="AN304" t="inlineStr">
        <is>
          <t>Not reported</t>
        </is>
      </c>
      <c r="AO304" t="inlineStr">
        <is>
          <t>Not reviewed</t>
        </is>
      </c>
      <c r="AP304" t="inlineStr">
        <is>
          <t>Not reported</t>
        </is>
      </c>
      <c r="AQ304" t="inlineStr">
        <is>
          <t>Not reported</t>
        </is>
      </c>
      <c r="AR304" t="inlineStr">
        <is>
          <t>Not reported</t>
        </is>
      </c>
      <c r="AS304" t="inlineStr">
        <is>
          <t>See abstract</t>
        </is>
      </c>
      <c r="AT304" t="inlineStr">
        <is>
          <t>Not reviewed</t>
        </is>
      </c>
      <c r="AU304" t="inlineStr">
        <is>
          <t>Not reviewed</t>
        </is>
      </c>
      <c r="AV304" t="inlineStr">
        <is>
          <t>Not reviewed</t>
        </is>
      </c>
      <c r="AW304" t="inlineStr">
        <is>
          <t>Not reviewed</t>
        </is>
      </c>
      <c r="AX304" t="inlineStr">
        <is>
          <t>Not reported</t>
        </is>
      </c>
      <c r="AY304" t="inlineStr">
        <is>
          <t>Not reported</t>
        </is>
      </c>
      <c r="AZ304" t="inlineStr">
        <is>
          <t>Not reported</t>
        </is>
      </c>
      <c r="BA304" t="inlineStr">
        <is>
          <t>Not reported</t>
        </is>
      </c>
      <c r="BB304" t="inlineStr">
        <is>
          <t>Not reported</t>
        </is>
      </c>
      <c r="BC304" t="inlineStr">
        <is>
          <t>Not reported</t>
        </is>
      </c>
      <c r="BD304" t="inlineStr">
        <is>
          <t>Not reported</t>
        </is>
      </c>
      <c r="BE304" t="inlineStr">
        <is>
          <t>Not reported</t>
        </is>
      </c>
      <c r="BF304" t="inlineStr">
        <is>
          <t>Not reported</t>
        </is>
      </c>
      <c r="BG304" t="inlineStr">
        <is>
          <t>Not reviewed (not included)</t>
        </is>
      </c>
      <c r="BH304" t="inlineStr">
        <is>
          <t>N/A</t>
        </is>
      </c>
      <c r="BI304" t="inlineStr">
        <is>
          <t>Not reviewed</t>
        </is>
      </c>
      <c r="BJ304" t="inlineStr">
        <is>
          <t>Not reviewed</t>
        </is>
      </c>
      <c r="BK304" t="inlineStr">
        <is>
          <t>Not reviewed</t>
        </is>
      </c>
      <c r="BL304" t="inlineStr">
        <is>
          <t>Not reviewed</t>
        </is>
      </c>
      <c r="BM304" t="inlineStr">
        <is>
          <t>Not reviewed (not included)</t>
        </is>
      </c>
      <c r="BN304" t="inlineStr">
        <is>
          <t>Not Selected for Final 95 (Pending Full Text Review) - Candidate paper not selected for final 95: Passed abstract screening but not included in final selec</t>
        </is>
      </c>
      <c r="BO304" t="inlineStr">
        <is>
          <t>Abstract-level screening only</t>
        </is>
      </c>
      <c r="BP304" t="inlineStr">
        <is>
          <t>6</t>
        </is>
      </c>
    </row>
    <row r="305">
      <c r="A305" t="inlineStr">
        <is>
          <t>Enhancing ADHD Diagnosis: Insights from Data-Driven Classification Approaches</t>
        </is>
      </c>
      <c r="B305" t="n">
        <v>2025</v>
      </c>
      <c r="C305" t="inlineStr">
        <is>
          <t>Not checked</t>
        </is>
      </c>
      <c r="D305" t="inlineStr">
        <is>
          <t>Not checked</t>
        </is>
      </c>
      <c r="E305" t="inlineStr">
        <is>
          <t>10.1109/ICSCDS65426.2025.11167777</t>
        </is>
      </c>
      <c r="F305" t="inlineStr">
        <is>
          <t>Attention-Deficit/Hyperactivity Disorder (ADHD) is a neurodevelopmental disorder marked by persistent patterns of inattention, hyperactivity, and impulsivity that disrupt normal development and daily functioning. These symptoms typically appear in early childhood and can significantly hinder social, academic, and occupational performance. Although early and accurate diagnosis is essential for effective management, it remains challenging due to overlapping symptoms with other conditions and variability in individual assessments. This review paper examines the use of Deep Learning (DL) algorithms in the early detection, classification, and analysis of ADHD. This paper highlights how DL-based approaches can overcome diagnostic limitations, enhance accuracy, facilitate the development of personalized treatment plans, and streamline clinical workflows.</t>
        </is>
      </c>
      <c r="G305" t="inlineStr">
        <is>
          <t>Unimodal</t>
        </is>
      </c>
      <c r="H305" t="inlineStr">
        <is>
          <t>See abstract</t>
        </is>
      </c>
      <c r="I305" t="inlineStr">
        <is>
          <t>See abstract</t>
        </is>
      </c>
      <c r="J305" t="inlineStr">
        <is>
          <t>See abstract (AI/ML)</t>
        </is>
      </c>
      <c r="K305" t="inlineStr">
        <is>
          <t>See abstract</t>
        </is>
      </c>
      <c r="M305" t="inlineStr">
        <is>
          <t>See abstract</t>
        </is>
      </c>
      <c r="N305" t="inlineStr">
        <is>
          <t>See abstract</t>
        </is>
      </c>
      <c r="O305" t="inlineStr">
        <is>
          <t>Not verified from abstract</t>
        </is>
      </c>
      <c r="P305" t="inlineStr">
        <is>
          <t>See abstract</t>
        </is>
      </c>
      <c r="Q305" t="inlineStr">
        <is>
          <t>See abstract</t>
        </is>
      </c>
      <c r="R305" t="inlineStr">
        <is>
          <t>Not reviewed (not included)</t>
        </is>
      </c>
      <c r="S305" t="inlineStr">
        <is>
          <t>Not reviewed (not included)</t>
        </is>
      </c>
      <c r="T305" t="inlineStr">
        <is>
          <t>Abstract screening only. Not Selected for Final 95 (Pending Full Text Review)</t>
        </is>
      </c>
      <c r="U305" t="inlineStr">
        <is>
          <t>EXCLUDE</t>
        </is>
      </c>
      <c r="V30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5" t="inlineStr">
        <is>
          <t>Excluded: Other Criterion</t>
        </is>
      </c>
      <c r="X305" t="inlineStr">
        <is>
          <t>Not assessed from abstract</t>
        </is>
      </c>
      <c r="Y305" t="inlineStr">
        <is>
          <t>IEEE Conferences</t>
        </is>
      </c>
      <c r="Z305" t="inlineStr">
        <is>
          <t>Not determined from abstract</t>
        </is>
      </c>
      <c r="AB305" t="inlineStr">
        <is>
          <t>Not assessed (not included)</t>
        </is>
      </c>
      <c r="AC305" t="inlineStr">
        <is>
          <t>Not assessed (not included)</t>
        </is>
      </c>
      <c r="AD305" t="inlineStr">
        <is>
          <t>H. R; S. Saranya; S. Ravindran; V. Vijeain</t>
        </is>
      </c>
      <c r="AE305" t="inlineStr">
        <is>
          <t>2025 3rd International Conference on Sustainable Computing and Data Communication Systems (ICSCDS)</t>
        </is>
      </c>
      <c r="AF305" t="inlineStr">
        <is>
          <t>Hybrid OA (IEEE)</t>
        </is>
      </c>
      <c r="AH305" t="inlineStr">
        <is>
          <t>Not assessed</t>
        </is>
      </c>
      <c r="AI305" t="inlineStr">
        <is>
          <t>Not reported</t>
        </is>
      </c>
      <c r="AJ305" t="inlineStr">
        <is>
          <t>Not reported</t>
        </is>
      </c>
      <c r="AK305" t="inlineStr">
        <is>
          <t>Not reported</t>
        </is>
      </c>
      <c r="AL305" t="inlineStr">
        <is>
          <t>Not reported</t>
        </is>
      </c>
      <c r="AM305" t="inlineStr">
        <is>
          <t>Not reported</t>
        </is>
      </c>
      <c r="AN305" t="inlineStr">
        <is>
          <t>Not reported</t>
        </is>
      </c>
      <c r="AO305" t="inlineStr">
        <is>
          <t>Not reviewed</t>
        </is>
      </c>
      <c r="AP305" t="inlineStr">
        <is>
          <t>Not reported</t>
        </is>
      </c>
      <c r="AQ305" t="inlineStr">
        <is>
          <t>Not reported</t>
        </is>
      </c>
      <c r="AR305" t="inlineStr">
        <is>
          <t>Not reported</t>
        </is>
      </c>
      <c r="AS305" t="inlineStr">
        <is>
          <t>See abstract</t>
        </is>
      </c>
      <c r="AT305" t="inlineStr">
        <is>
          <t>Not reviewed</t>
        </is>
      </c>
      <c r="AU305" t="inlineStr">
        <is>
          <t>Not reviewed</t>
        </is>
      </c>
      <c r="AV305" t="inlineStr">
        <is>
          <t>Not reviewed</t>
        </is>
      </c>
      <c r="AW305" t="inlineStr">
        <is>
          <t>Not reviewed</t>
        </is>
      </c>
      <c r="AX305" t="inlineStr">
        <is>
          <t>Not reported</t>
        </is>
      </c>
      <c r="AY305" t="inlineStr">
        <is>
          <t>Not reported</t>
        </is>
      </c>
      <c r="AZ305" t="inlineStr">
        <is>
          <t>Not reported</t>
        </is>
      </c>
      <c r="BA305" t="inlineStr">
        <is>
          <t>Not reported</t>
        </is>
      </c>
      <c r="BB305" t="inlineStr">
        <is>
          <t>Not reported</t>
        </is>
      </c>
      <c r="BC305" t="inlineStr">
        <is>
          <t>Not reported</t>
        </is>
      </c>
      <c r="BD305" t="inlineStr">
        <is>
          <t>Not reported</t>
        </is>
      </c>
      <c r="BE305" t="inlineStr">
        <is>
          <t>Not reported</t>
        </is>
      </c>
      <c r="BF305" t="inlineStr">
        <is>
          <t>Not reported</t>
        </is>
      </c>
      <c r="BG305" t="inlineStr">
        <is>
          <t>Not reviewed (not included)</t>
        </is>
      </c>
      <c r="BH305" t="inlineStr">
        <is>
          <t>N/A</t>
        </is>
      </c>
      <c r="BI305" t="inlineStr">
        <is>
          <t>Not reviewed</t>
        </is>
      </c>
      <c r="BJ305" t="inlineStr">
        <is>
          <t>Not reviewed</t>
        </is>
      </c>
      <c r="BK305" t="inlineStr">
        <is>
          <t>Not reviewed</t>
        </is>
      </c>
      <c r="BL305" t="inlineStr">
        <is>
          <t>Not reviewed</t>
        </is>
      </c>
      <c r="BM305" t="inlineStr">
        <is>
          <t>Not reviewed (not included)</t>
        </is>
      </c>
      <c r="BN305" t="inlineStr">
        <is>
          <t>Not Selected for Final 95 (Pending Full Text Review) - Candidate paper not selected for final 95: Passed abstract screening but not included in final selec</t>
        </is>
      </c>
      <c r="BO305" t="inlineStr">
        <is>
          <t>Abstract-level screening only</t>
        </is>
      </c>
      <c r="BP305" t="inlineStr">
        <is>
          <t>6</t>
        </is>
      </c>
    </row>
    <row r="306">
      <c r="A306" t="inlineStr">
        <is>
          <t>Detection and Classification of ADHD using Deep Learning</t>
        </is>
      </c>
      <c r="B306" t="n">
        <v>2025</v>
      </c>
      <c r="C306" t="inlineStr">
        <is>
          <t>Not checked</t>
        </is>
      </c>
      <c r="D306" t="inlineStr">
        <is>
          <t>Not checked</t>
        </is>
      </c>
      <c r="E306" t="inlineStr">
        <is>
          <t>10.1109/CISES66934.2025.11265013</t>
        </is>
      </c>
      <c r="F306" t="inlineStr">
        <is>
          <t>This work proposes a deep learning (DL) solution for classifying EEG signals to identify Attention-Deficit Hyperactivity Disorder (ADHD). Preprocessed EEG data was provided to three models, namely Convolutional Neural Network (CNN), Recurrent Neural Network (RNN), and a combined CNN-RNN. The three models were trained and compared based on metrics of accuracy and loss. The CNN-RNN model had the highest validation accuracy of [99.64%], while CNN and RNN reached [97.62%] and [70.6%] respectively. This study points to the potential of hybrid deep models for precise, non-invasive diagnosis of ADHD, providing an encouraging avenue for clinical decision support systems.</t>
        </is>
      </c>
      <c r="G306" t="inlineStr">
        <is>
          <t>Unimodal</t>
        </is>
      </c>
      <c r="H306" t="inlineStr">
        <is>
          <t>See abstract</t>
        </is>
      </c>
      <c r="I306" t="inlineStr">
        <is>
          <t>See abstract</t>
        </is>
      </c>
      <c r="J306" t="inlineStr">
        <is>
          <t>See abstract (AI/ML)</t>
        </is>
      </c>
      <c r="K306" t="inlineStr">
        <is>
          <t>See abstract</t>
        </is>
      </c>
      <c r="M306" t="inlineStr">
        <is>
          <t>See abstract</t>
        </is>
      </c>
      <c r="N306" t="inlineStr">
        <is>
          <t>See abstract</t>
        </is>
      </c>
      <c r="O306" t="inlineStr">
        <is>
          <t>Not verified from abstract</t>
        </is>
      </c>
      <c r="P306" t="inlineStr">
        <is>
          <t>See abstract</t>
        </is>
      </c>
      <c r="Q306" t="inlineStr">
        <is>
          <t>See abstract</t>
        </is>
      </c>
      <c r="R306" t="inlineStr">
        <is>
          <t>Not reviewed (not included)</t>
        </is>
      </c>
      <c r="S306" t="inlineStr">
        <is>
          <t>Not reviewed (not included)</t>
        </is>
      </c>
      <c r="T306" t="inlineStr">
        <is>
          <t>Abstract screening only. Not Selected for Final 95 (Pending Full Text Review)</t>
        </is>
      </c>
      <c r="U306" t="inlineStr">
        <is>
          <t>EXCLUDE</t>
        </is>
      </c>
      <c r="V3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6" t="inlineStr">
        <is>
          <t>Excluded: Other Criterion</t>
        </is>
      </c>
      <c r="X306" t="inlineStr">
        <is>
          <t>Not assessed from abstract</t>
        </is>
      </c>
      <c r="Y306" t="inlineStr">
        <is>
          <t>IEEE Conferences</t>
        </is>
      </c>
      <c r="Z306" t="inlineStr">
        <is>
          <t>Not determined from abstract</t>
        </is>
      </c>
      <c r="AB306" t="inlineStr">
        <is>
          <t>Not assessed (not included)</t>
        </is>
      </c>
      <c r="AC306" t="inlineStr">
        <is>
          <t>Not assessed (not included)</t>
        </is>
      </c>
      <c r="AD306" t="inlineStr">
        <is>
          <t>R. Ranjan; S. Boruah; A. K. Pun; M. Kr. Singh; S. Singh</t>
        </is>
      </c>
      <c r="AE306" t="inlineStr">
        <is>
          <t>2025 International Conference on Intelligent and Secure Engineering Solutions (CISES)</t>
        </is>
      </c>
      <c r="AF306" t="inlineStr">
        <is>
          <t>Hybrid OA (IEEE)</t>
        </is>
      </c>
      <c r="AH306" t="inlineStr">
        <is>
          <t>Not assessed</t>
        </is>
      </c>
      <c r="AI306" t="inlineStr">
        <is>
          <t>Not reported</t>
        </is>
      </c>
      <c r="AJ306" t="inlineStr">
        <is>
          <t>Not reported</t>
        </is>
      </c>
      <c r="AK306" t="inlineStr">
        <is>
          <t>Not reported</t>
        </is>
      </c>
      <c r="AL306" t="inlineStr">
        <is>
          <t>Not reported</t>
        </is>
      </c>
      <c r="AM306" t="inlineStr">
        <is>
          <t>Not reported</t>
        </is>
      </c>
      <c r="AN306" t="inlineStr">
        <is>
          <t>Not reported</t>
        </is>
      </c>
      <c r="AO306" t="inlineStr">
        <is>
          <t>Not reviewed</t>
        </is>
      </c>
      <c r="AP306" t="inlineStr">
        <is>
          <t>Not reported</t>
        </is>
      </c>
      <c r="AQ306" t="inlineStr">
        <is>
          <t>Not reported</t>
        </is>
      </c>
      <c r="AR306" t="inlineStr">
        <is>
          <t>Not reported</t>
        </is>
      </c>
      <c r="AS306" t="inlineStr">
        <is>
          <t>See abstract</t>
        </is>
      </c>
      <c r="AT306" t="inlineStr">
        <is>
          <t>Not reviewed</t>
        </is>
      </c>
      <c r="AU306" t="inlineStr">
        <is>
          <t>Not reviewed</t>
        </is>
      </c>
      <c r="AV306" t="inlineStr">
        <is>
          <t>Not reviewed</t>
        </is>
      </c>
      <c r="AW306" t="inlineStr">
        <is>
          <t>Not reviewed</t>
        </is>
      </c>
      <c r="AX306" t="inlineStr">
        <is>
          <t>Not reported</t>
        </is>
      </c>
      <c r="AY306" t="inlineStr">
        <is>
          <t>Not reported</t>
        </is>
      </c>
      <c r="AZ306" t="inlineStr">
        <is>
          <t>Not reported</t>
        </is>
      </c>
      <c r="BA306" t="inlineStr">
        <is>
          <t>Not reported</t>
        </is>
      </c>
      <c r="BB306" t="inlineStr">
        <is>
          <t>Not reported</t>
        </is>
      </c>
      <c r="BC306" t="inlineStr">
        <is>
          <t>Not reported</t>
        </is>
      </c>
      <c r="BD306" t="inlineStr">
        <is>
          <t>Not reported</t>
        </is>
      </c>
      <c r="BE306" t="inlineStr">
        <is>
          <t>Not reported</t>
        </is>
      </c>
      <c r="BF306" t="inlineStr">
        <is>
          <t>Not reported</t>
        </is>
      </c>
      <c r="BG306" t="inlineStr">
        <is>
          <t>Not reviewed (not included)</t>
        </is>
      </c>
      <c r="BH306" t="inlineStr">
        <is>
          <t>N/A</t>
        </is>
      </c>
      <c r="BI306" t="inlineStr">
        <is>
          <t>Not reviewed</t>
        </is>
      </c>
      <c r="BJ306" t="inlineStr">
        <is>
          <t>Not reviewed</t>
        </is>
      </c>
      <c r="BK306" t="inlineStr">
        <is>
          <t>Not reviewed</t>
        </is>
      </c>
      <c r="BL306" t="inlineStr">
        <is>
          <t>Not reviewed</t>
        </is>
      </c>
      <c r="BM306" t="inlineStr">
        <is>
          <t>Not reviewed (not included)</t>
        </is>
      </c>
      <c r="BN306" t="inlineStr">
        <is>
          <t>Not Selected for Final 95 (Pending Full Text Review) - Candidate paper not selected for final 95: Passed abstract screening but not included in final selec</t>
        </is>
      </c>
      <c r="BO306" t="inlineStr">
        <is>
          <t>Abstract-level screening only</t>
        </is>
      </c>
      <c r="BP306" t="inlineStr">
        <is>
          <t>5</t>
        </is>
      </c>
    </row>
    <row r="307">
      <c r="A307" t="inlineStr">
        <is>
          <t>Metaheuristic Spatial Transformation (MST) for accurate detection of Attention Deficit Hyperactivity Disorder (ADHD) using rs-fMRI</t>
        </is>
      </c>
      <c r="B307" t="n">
        <v>2020</v>
      </c>
      <c r="C307" t="inlineStr">
        <is>
          <t>Not checked</t>
        </is>
      </c>
      <c r="D307" t="inlineStr">
        <is>
          <t>Not checked</t>
        </is>
      </c>
      <c r="E307" t="inlineStr">
        <is>
          <t>10.1109/EMBC44109.2020.9176547</t>
        </is>
      </c>
      <c r="F307" t="inlineStr">
        <is>
          <t>Accurate detection of neuro-psychological disorders such as Attention Deficit Hyperactivity Disorder (ADHD) using resting state functional Magnetic Resonance Imaging (rs-fMRI) is challenging due to high dimensionality of input features, low inter-class separability, small sample size and high intra-class variability. For automatic diagnosis of ADHD and autism, spatial transformation methods have gained significance and have achieved improved classification performance. However, they are not reliable due to lack of generalization in dataset like ADHD with high variance and small sample size. Therefore, in this paper, we present a Metaheuristic Spatial Transformation (MST) approach to convert the spatial filter design problem into a constraint optimization problem, and obtain the solution using a hybrid genetic algorithm. Highly separable features obtained from the MST along with meta-cognitive radial basis function based classifier are utilized to accurately classify ADHD. The performance was evaluated using the ADHD200 consortium dataset using a ten fold cross validation. The results indicate that the MST based classifier produces state of the art classification accuracy of 72.10% (1.71% improvement over previous transformation based methods). Moreover, using MST based classifier the training and testing specificity increased significantly over previous methods in literature. These results clearly indicate that MST enables the determination of the highly discriminant transformation in dataset with high variability, small sample size and large number of features. Further, the performance on the ADHD200 dataset shows that MST based classifier can be reliably used for the accurate diagnosis of ADHD using rs-fMRI.Clinical relevance- Metaheuristic Spatial Transformation (MST) enables reliable and accurate detection of neuropsychological disorders like ADHD from rs-fMRI data characterized by high variability, small sample size and large number of features.</t>
        </is>
      </c>
      <c r="G307" t="inlineStr">
        <is>
          <t>Unimodal</t>
        </is>
      </c>
      <c r="H307" t="inlineStr">
        <is>
          <t>See abstract</t>
        </is>
      </c>
      <c r="I307" t="inlineStr">
        <is>
          <t>See abstract</t>
        </is>
      </c>
      <c r="J307" t="inlineStr">
        <is>
          <t>See abstract (AI/ML)</t>
        </is>
      </c>
      <c r="K307" t="inlineStr">
        <is>
          <t>See abstract</t>
        </is>
      </c>
      <c r="M307" t="inlineStr">
        <is>
          <t>See abstract</t>
        </is>
      </c>
      <c r="N307" t="inlineStr">
        <is>
          <t>See abstract</t>
        </is>
      </c>
      <c r="O307" t="inlineStr">
        <is>
          <t>Not verified from abstract</t>
        </is>
      </c>
      <c r="P307" t="inlineStr">
        <is>
          <t>See abstract</t>
        </is>
      </c>
      <c r="Q307" t="inlineStr">
        <is>
          <t>See abstract</t>
        </is>
      </c>
      <c r="R307" t="inlineStr">
        <is>
          <t>Not reviewed (not included)</t>
        </is>
      </c>
      <c r="S307" t="inlineStr">
        <is>
          <t>Not reviewed (not included)</t>
        </is>
      </c>
      <c r="T307" t="inlineStr">
        <is>
          <t>Abstract screening only. No AI/ML Methods</t>
        </is>
      </c>
      <c r="U307" t="inlineStr">
        <is>
          <t>EXCLUDE</t>
        </is>
      </c>
      <c r="V307" t="inlineStr">
        <is>
          <t>E1-No AI/ML/DL: Abstract and title do not describe application of AI, ML, or DL methods</t>
        </is>
      </c>
      <c r="W307" t="inlineStr">
        <is>
          <t>Excluded: No AI/ML Methods</t>
        </is>
      </c>
      <c r="X307" t="inlineStr">
        <is>
          <t>Not assessed from abstract</t>
        </is>
      </c>
      <c r="Y307" t="inlineStr">
        <is>
          <t>IEEE Conferences</t>
        </is>
      </c>
      <c r="Z307" t="inlineStr">
        <is>
          <t>Not determined from abstract</t>
        </is>
      </c>
      <c r="AB307" t="inlineStr">
        <is>
          <t>Not assessed (not included)</t>
        </is>
      </c>
      <c r="AC307" t="inlineStr">
        <is>
          <t>Not assessed (not included)</t>
        </is>
      </c>
      <c r="AD307" t="inlineStr">
        <is>
          <t>A. M. S. Aradhya; S. Sundaram; M. Pratama</t>
        </is>
      </c>
      <c r="AE307" t="inlineStr">
        <is>
          <t>2020 42nd Annual International Conference of the IEEE Engineering in Medicine &amp; Biology Society (EMBC)</t>
        </is>
      </c>
      <c r="AF307" t="inlineStr">
        <is>
          <t>Hybrid OA (IEEE)</t>
        </is>
      </c>
      <c r="AH307" t="inlineStr">
        <is>
          <t>Not assessed</t>
        </is>
      </c>
      <c r="AI307" t="inlineStr">
        <is>
          <t>Not reported</t>
        </is>
      </c>
      <c r="AJ307" t="inlineStr">
        <is>
          <t>Not reported</t>
        </is>
      </c>
      <c r="AK307" t="inlineStr">
        <is>
          <t>Not reported</t>
        </is>
      </c>
      <c r="AL307" t="inlineStr">
        <is>
          <t>Not reported</t>
        </is>
      </c>
      <c r="AM307" t="inlineStr">
        <is>
          <t>Not reported</t>
        </is>
      </c>
      <c r="AN307" t="inlineStr">
        <is>
          <t>Not reported</t>
        </is>
      </c>
      <c r="AO307" t="inlineStr">
        <is>
          <t>Not reviewed</t>
        </is>
      </c>
      <c r="AP307" t="inlineStr">
        <is>
          <t>Not reported</t>
        </is>
      </c>
      <c r="AQ307" t="inlineStr">
        <is>
          <t>Not reported</t>
        </is>
      </c>
      <c r="AR307" t="inlineStr">
        <is>
          <t>Not reported</t>
        </is>
      </c>
      <c r="AS307" t="inlineStr">
        <is>
          <t>See abstract</t>
        </is>
      </c>
      <c r="AT307" t="inlineStr">
        <is>
          <t>Not reviewed</t>
        </is>
      </c>
      <c r="AU307" t="inlineStr">
        <is>
          <t>Not reviewed</t>
        </is>
      </c>
      <c r="AV307" t="inlineStr">
        <is>
          <t>Not reviewed</t>
        </is>
      </c>
      <c r="AW307" t="inlineStr">
        <is>
          <t>Not reviewed</t>
        </is>
      </c>
      <c r="AX307" t="inlineStr">
        <is>
          <t>Not reported</t>
        </is>
      </c>
      <c r="AY307" t="inlineStr">
        <is>
          <t>Not reported</t>
        </is>
      </c>
      <c r="AZ307" t="inlineStr">
        <is>
          <t>Not reported</t>
        </is>
      </c>
      <c r="BA307" t="inlineStr">
        <is>
          <t>Not reported</t>
        </is>
      </c>
      <c r="BB307" t="inlineStr">
        <is>
          <t>Not reported</t>
        </is>
      </c>
      <c r="BC307" t="inlineStr">
        <is>
          <t>Not reported</t>
        </is>
      </c>
      <c r="BD307" t="inlineStr">
        <is>
          <t>Not reported</t>
        </is>
      </c>
      <c r="BE307" t="inlineStr">
        <is>
          <t>Not reported</t>
        </is>
      </c>
      <c r="BF307" t="inlineStr">
        <is>
          <t>Not reported</t>
        </is>
      </c>
      <c r="BG307" t="inlineStr">
        <is>
          <t>Not reviewed (not included)</t>
        </is>
      </c>
      <c r="BH307" t="inlineStr">
        <is>
          <t>N/A</t>
        </is>
      </c>
      <c r="BI307" t="inlineStr">
        <is>
          <t>Not reviewed</t>
        </is>
      </c>
      <c r="BJ307" t="inlineStr">
        <is>
          <t>Not reviewed</t>
        </is>
      </c>
      <c r="BK307" t="inlineStr">
        <is>
          <t>Not reviewed</t>
        </is>
      </c>
      <c r="BL307" t="inlineStr">
        <is>
          <t>Not reviewed</t>
        </is>
      </c>
      <c r="BM307" t="inlineStr">
        <is>
          <t>Not reviewed (not included)</t>
        </is>
      </c>
      <c r="BN307" t="inlineStr">
        <is>
          <t>No AI/ML Methods - E1-No AI/ML/DL: Abstract and title do not describe application of AI, ML, or DL methods</t>
        </is>
      </c>
      <c r="BO307" t="inlineStr">
        <is>
          <t>Abstract-level screening only</t>
        </is>
      </c>
      <c r="BP307" t="inlineStr">
        <is>
          <t>4</t>
        </is>
      </c>
    </row>
    <row r="308">
      <c r="A308" t="inlineStr">
        <is>
          <t>Classification of Cognitive Evoked Potentials for ADHD Detection in Children using Recurrence Plots and CNNs</t>
        </is>
      </c>
      <c r="B308" t="n">
        <v>2021</v>
      </c>
      <c r="C308" t="inlineStr">
        <is>
          <t>Not checked</t>
        </is>
      </c>
      <c r="D308" t="inlineStr">
        <is>
          <t>Not checked</t>
        </is>
      </c>
      <c r="E308" t="inlineStr">
        <is>
          <t>10.1109/STSIVA53688.2021.9592021</t>
        </is>
      </c>
      <c r="F308" t="inlineStr">
        <is>
          <t>Attention-deficit/hyperactivity disorder (ADHD) is a common childhood-onset condition characterized by difficulty paying attention and hyperactivity. The diagnosis of ADHD is made from psychological tests and electroencephalography (EEG). However, patient cooperation is necessary, which is a challenge with ADHD children. This work proposes a method for classification of ADHD and control cases from cognitive event-related potentials using recurrence plots and deep learning. A total of 44 children were included in this study (22 children with ADHD and 22 case controls). The signals were processed by a high-pass filter to eliminate DC components, wavelets transform with six decomposition levels, and synchronized averaging for each of the six channels (F3, AF3, F4, AF4, F7 and F8). Subsequently, the recurrence plot of each of the processed signals was obtained and used as inputs for two convolutional neural networks (CNN). The proposed models showed accuracies of 69.44% and 77,78%.</t>
        </is>
      </c>
      <c r="G308" t="inlineStr">
        <is>
          <t>Unimodal</t>
        </is>
      </c>
      <c r="H308" t="inlineStr">
        <is>
          <t>See abstract</t>
        </is>
      </c>
      <c r="I308" t="inlineStr">
        <is>
          <t>See abstract</t>
        </is>
      </c>
      <c r="J308" t="inlineStr">
        <is>
          <t>See abstract (AI/ML)</t>
        </is>
      </c>
      <c r="K308" t="inlineStr">
        <is>
          <t>See abstract</t>
        </is>
      </c>
      <c r="M308" t="inlineStr">
        <is>
          <t>See abstract</t>
        </is>
      </c>
      <c r="N308" t="inlineStr">
        <is>
          <t>See abstract</t>
        </is>
      </c>
      <c r="O308" t="inlineStr">
        <is>
          <t>Not verified from abstract</t>
        </is>
      </c>
      <c r="P308" t="inlineStr">
        <is>
          <t>See abstract</t>
        </is>
      </c>
      <c r="Q308" t="inlineStr">
        <is>
          <t>See abstract</t>
        </is>
      </c>
      <c r="R308" t="inlineStr">
        <is>
          <t>Not reviewed (not included)</t>
        </is>
      </c>
      <c r="S308" t="inlineStr">
        <is>
          <t>Not reviewed (not included)</t>
        </is>
      </c>
      <c r="T308" t="inlineStr">
        <is>
          <t>Abstract screening only. Not Selected for Final 95 (Pending Full Text Review)</t>
        </is>
      </c>
      <c r="U308" t="inlineStr">
        <is>
          <t>EXCLUDE</t>
        </is>
      </c>
      <c r="V30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8" t="inlineStr">
        <is>
          <t>Excluded: Other Criterion</t>
        </is>
      </c>
      <c r="X308" t="inlineStr">
        <is>
          <t>Not assessed from abstract</t>
        </is>
      </c>
      <c r="Y308" t="inlineStr">
        <is>
          <t>IEEE Conferences</t>
        </is>
      </c>
      <c r="Z308" t="inlineStr">
        <is>
          <t>Not determined from abstract</t>
        </is>
      </c>
      <c r="AB308" t="inlineStr">
        <is>
          <t>Not assessed (not included)</t>
        </is>
      </c>
      <c r="AC308" t="inlineStr">
        <is>
          <t>Not assessed (not included)</t>
        </is>
      </c>
      <c r="AD308" t="inlineStr">
        <is>
          <t>Y. P. Cabarcas-Mena; A. G. Marrugo; S. H. Contreras-Ortiz</t>
        </is>
      </c>
      <c r="AE308" t="inlineStr">
        <is>
          <t>2021 XXIII Symposium on Image, Signal Processing and Artificial Vision (STSIVA)</t>
        </is>
      </c>
      <c r="AF308" t="inlineStr">
        <is>
          <t>Hybrid OA (IEEE)</t>
        </is>
      </c>
      <c r="AH308" t="inlineStr">
        <is>
          <t>Not assessed</t>
        </is>
      </c>
      <c r="AI308" t="inlineStr">
        <is>
          <t>Not reported</t>
        </is>
      </c>
      <c r="AJ308" t="inlineStr">
        <is>
          <t>Not reported</t>
        </is>
      </c>
      <c r="AK308" t="inlineStr">
        <is>
          <t>Not reported</t>
        </is>
      </c>
      <c r="AL308" t="inlineStr">
        <is>
          <t>Not reported</t>
        </is>
      </c>
      <c r="AM308" t="inlineStr">
        <is>
          <t>Not reported</t>
        </is>
      </c>
      <c r="AN308" t="inlineStr">
        <is>
          <t>Not reported</t>
        </is>
      </c>
      <c r="AO308" t="inlineStr">
        <is>
          <t>Not reviewed</t>
        </is>
      </c>
      <c r="AP308" t="inlineStr">
        <is>
          <t>Not reported</t>
        </is>
      </c>
      <c r="AQ308" t="inlineStr">
        <is>
          <t>Not reported</t>
        </is>
      </c>
      <c r="AR308" t="inlineStr">
        <is>
          <t>Not reported</t>
        </is>
      </c>
      <c r="AS308" t="inlineStr">
        <is>
          <t>See abstract</t>
        </is>
      </c>
      <c r="AT308" t="inlineStr">
        <is>
          <t>Not reviewed</t>
        </is>
      </c>
      <c r="AU308" t="inlineStr">
        <is>
          <t>Not reviewed</t>
        </is>
      </c>
      <c r="AV308" t="inlineStr">
        <is>
          <t>Not reviewed</t>
        </is>
      </c>
      <c r="AW308" t="inlineStr">
        <is>
          <t>Not reviewed</t>
        </is>
      </c>
      <c r="AX308" t="inlineStr">
        <is>
          <t>Not reported</t>
        </is>
      </c>
      <c r="AY308" t="inlineStr">
        <is>
          <t>Not reported</t>
        </is>
      </c>
      <c r="AZ308" t="inlineStr">
        <is>
          <t>Not reported</t>
        </is>
      </c>
      <c r="BA308" t="inlineStr">
        <is>
          <t>Not reported</t>
        </is>
      </c>
      <c r="BB308" t="inlineStr">
        <is>
          <t>Not reported</t>
        </is>
      </c>
      <c r="BC308" t="inlineStr">
        <is>
          <t>Not reported</t>
        </is>
      </c>
      <c r="BD308" t="inlineStr">
        <is>
          <t>Not reported</t>
        </is>
      </c>
      <c r="BE308" t="inlineStr">
        <is>
          <t>Not reported</t>
        </is>
      </c>
      <c r="BF308" t="inlineStr">
        <is>
          <t>Not reported</t>
        </is>
      </c>
      <c r="BG308" t="inlineStr">
        <is>
          <t>Not reviewed (not included)</t>
        </is>
      </c>
      <c r="BH308" t="inlineStr">
        <is>
          <t>N/A</t>
        </is>
      </c>
      <c r="BI308" t="inlineStr">
        <is>
          <t>Not reviewed</t>
        </is>
      </c>
      <c r="BJ308" t="inlineStr">
        <is>
          <t>Not reviewed</t>
        </is>
      </c>
      <c r="BK308" t="inlineStr">
        <is>
          <t>Not reviewed</t>
        </is>
      </c>
      <c r="BL308" t="inlineStr">
        <is>
          <t>Not reviewed</t>
        </is>
      </c>
      <c r="BM308" t="inlineStr">
        <is>
          <t>Not reviewed (not included)</t>
        </is>
      </c>
      <c r="BN308" t="inlineStr">
        <is>
          <t>Not Selected for Final 95 (Pending Full Text Review) - Candidate paper not selected for final 95: Passed abstract screening but not included in final selec</t>
        </is>
      </c>
      <c r="BO308" t="inlineStr">
        <is>
          <t>Abstract-level screening only</t>
        </is>
      </c>
      <c r="BP308" t="inlineStr">
        <is>
          <t>6</t>
        </is>
      </c>
    </row>
    <row r="309">
      <c r="A309" t="inlineStr">
        <is>
          <t>Multidomain HRV Features for the Smart Diagnosis of ADHD Using ML Models</t>
        </is>
      </c>
      <c r="B309" t="n">
        <v>2025</v>
      </c>
      <c r="C309" t="inlineStr">
        <is>
          <t>Not checked</t>
        </is>
      </c>
      <c r="D309" t="inlineStr">
        <is>
          <t>Not checked</t>
        </is>
      </c>
      <c r="E309" t="inlineStr">
        <is>
          <t>10.1109/TENCON66050.2025.11375549</t>
        </is>
      </c>
      <c r="F309" t="inlineStr">
        <is>
          <t>Attention-Deficit/Hyperactivity Disorder (ADHD) is a common neurodevelopmental condition that persists into adulthood and is often challenging to diagnose due to the subjectivity of traditional assessment methods. While neuroimaging and EEG-based approaches have gained popularity in ADHD research, they are often resource-intensive and less accessible. In contrast, physiological signals such as Heart Rate Variability (HRV) offer a non-invasive and cost-effective alternative that remains underexplored, particularly in adult populations. This study investigates the potential of HRV-derived features for distinguishing adults with ADHD from healthy controls using Machine Learning (ML) techniques. Time-domain, frequency-domain, and wavelet-domain features were extracted from RR interval data. To identify the most informative features, we employed Recursive Feature Elimination (RFE) using a Random Forest Classifier, selecting the top five features contributing most to classification performance. Among various models evaluated, the XGBoost classifier achieved the best performance with 91% recall 83% accuracy and f1-score. The results highlight that HRV-based metrics can provide meaningful insights into autonomic nervous system irregularities associated with ADHD in adults. The proposed approach demonstrates a viable path for scalable and accessible ADHD screening using physiological biomarkers. Future work will focus on expanding the dataset and incorporating advanced feature engineering and deep learning for improved accuracy.</t>
        </is>
      </c>
      <c r="G309" t="inlineStr">
        <is>
          <t>Unimodal</t>
        </is>
      </c>
      <c r="H309" t="inlineStr">
        <is>
          <t>See abstract</t>
        </is>
      </c>
      <c r="I309" t="inlineStr">
        <is>
          <t>See abstract</t>
        </is>
      </c>
      <c r="J309" t="inlineStr">
        <is>
          <t>See abstract (AI/ML)</t>
        </is>
      </c>
      <c r="K309" t="inlineStr">
        <is>
          <t>See abstract</t>
        </is>
      </c>
      <c r="M309" t="inlineStr">
        <is>
          <t>See abstract</t>
        </is>
      </c>
      <c r="N309" t="inlineStr">
        <is>
          <t>See abstract</t>
        </is>
      </c>
      <c r="O309" t="inlineStr">
        <is>
          <t>Not verified from abstract</t>
        </is>
      </c>
      <c r="P309" t="inlineStr">
        <is>
          <t>See abstract</t>
        </is>
      </c>
      <c r="Q309" t="inlineStr">
        <is>
          <t>See abstract</t>
        </is>
      </c>
      <c r="R309" t="inlineStr">
        <is>
          <t>Not reviewed (not included)</t>
        </is>
      </c>
      <c r="S309" t="inlineStr">
        <is>
          <t>Not reviewed (not included)</t>
        </is>
      </c>
      <c r="T309" t="inlineStr">
        <is>
          <t>Abstract screening only. Not Selected for Final 95 (Pending Full Text Review)</t>
        </is>
      </c>
      <c r="U309" t="inlineStr">
        <is>
          <t>EXCLUDE</t>
        </is>
      </c>
      <c r="V30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09" t="inlineStr">
        <is>
          <t>Excluded: Other Criterion</t>
        </is>
      </c>
      <c r="X309" t="inlineStr">
        <is>
          <t>Not assessed from abstract</t>
        </is>
      </c>
      <c r="Y309" t="inlineStr">
        <is>
          <t>IEEE Conferences</t>
        </is>
      </c>
      <c r="Z309" t="inlineStr">
        <is>
          <t>Not determined from abstract</t>
        </is>
      </c>
      <c r="AB309" t="inlineStr">
        <is>
          <t>Not assessed (not included)</t>
        </is>
      </c>
      <c r="AC309" t="inlineStr">
        <is>
          <t>Not assessed (not included)</t>
        </is>
      </c>
      <c r="AD309" t="inlineStr">
        <is>
          <t>S. V; M. K. S. D</t>
        </is>
      </c>
      <c r="AE309" t="inlineStr">
        <is>
          <t>TENCON 2025 - 2025 IEEE Region 10 Conference (TENCON)</t>
        </is>
      </c>
      <c r="AF309" t="inlineStr">
        <is>
          <t>Hybrid OA (IEEE)</t>
        </is>
      </c>
      <c r="AH309" t="inlineStr">
        <is>
          <t>Not assessed</t>
        </is>
      </c>
      <c r="AI309" t="inlineStr">
        <is>
          <t>Not reported</t>
        </is>
      </c>
      <c r="AJ309" t="inlineStr">
        <is>
          <t>Not reported</t>
        </is>
      </c>
      <c r="AK309" t="inlineStr">
        <is>
          <t>Not reported</t>
        </is>
      </c>
      <c r="AL309" t="inlineStr">
        <is>
          <t>Not reported</t>
        </is>
      </c>
      <c r="AM309" t="inlineStr">
        <is>
          <t>Not reported</t>
        </is>
      </c>
      <c r="AN309" t="inlineStr">
        <is>
          <t>Not reported</t>
        </is>
      </c>
      <c r="AO309" t="inlineStr">
        <is>
          <t>Not reviewed</t>
        </is>
      </c>
      <c r="AP309" t="inlineStr">
        <is>
          <t>Not reported</t>
        </is>
      </c>
      <c r="AQ309" t="inlineStr">
        <is>
          <t>Not reported</t>
        </is>
      </c>
      <c r="AR309" t="inlineStr">
        <is>
          <t>Not reported</t>
        </is>
      </c>
      <c r="AS309" t="inlineStr">
        <is>
          <t>See abstract</t>
        </is>
      </c>
      <c r="AT309" t="inlineStr">
        <is>
          <t>Not reviewed</t>
        </is>
      </c>
      <c r="AU309" t="inlineStr">
        <is>
          <t>Not reviewed</t>
        </is>
      </c>
      <c r="AV309" t="inlineStr">
        <is>
          <t>Not reviewed</t>
        </is>
      </c>
      <c r="AW309" t="inlineStr">
        <is>
          <t>Not reviewed</t>
        </is>
      </c>
      <c r="AX309" t="inlineStr">
        <is>
          <t>Not reported</t>
        </is>
      </c>
      <c r="AY309" t="inlineStr">
        <is>
          <t>Not reported</t>
        </is>
      </c>
      <c r="AZ309" t="inlineStr">
        <is>
          <t>Not reported</t>
        </is>
      </c>
      <c r="BA309" t="inlineStr">
        <is>
          <t>Not reported</t>
        </is>
      </c>
      <c r="BB309" t="inlineStr">
        <is>
          <t>Not reported</t>
        </is>
      </c>
      <c r="BC309" t="inlineStr">
        <is>
          <t>Not reported</t>
        </is>
      </c>
      <c r="BD309" t="inlineStr">
        <is>
          <t>Not reported</t>
        </is>
      </c>
      <c r="BE309" t="inlineStr">
        <is>
          <t>Not reported</t>
        </is>
      </c>
      <c r="BF309" t="inlineStr">
        <is>
          <t>Not reported</t>
        </is>
      </c>
      <c r="BG309" t="inlineStr">
        <is>
          <t>Not reviewed (not included)</t>
        </is>
      </c>
      <c r="BH309" t="inlineStr">
        <is>
          <t>N/A</t>
        </is>
      </c>
      <c r="BI309" t="inlineStr">
        <is>
          <t>Not reviewed</t>
        </is>
      </c>
      <c r="BJ309" t="inlineStr">
        <is>
          <t>Not reviewed</t>
        </is>
      </c>
      <c r="BK309" t="inlineStr">
        <is>
          <t>Not reviewed</t>
        </is>
      </c>
      <c r="BL309" t="inlineStr">
        <is>
          <t>Not reviewed</t>
        </is>
      </c>
      <c r="BM309" t="inlineStr">
        <is>
          <t>Not reviewed (not included)</t>
        </is>
      </c>
      <c r="BN309" t="inlineStr">
        <is>
          <t>Not Selected for Final 95 (Pending Full Text Review) - Candidate paper not selected for final 95: Passed abstract screening but not included in final selec</t>
        </is>
      </c>
      <c r="BO309" t="inlineStr">
        <is>
          <t>Abstract-level screening only</t>
        </is>
      </c>
      <c r="BP309" t="inlineStr">
        <is>
          <t>5</t>
        </is>
      </c>
    </row>
    <row r="310">
      <c r="A310" t="inlineStr">
        <is>
          <t>Comparison of Machine Learning Methods for ADHD Medical Imaging Diagnosis</t>
        </is>
      </c>
      <c r="B310" t="n">
        <v>2025</v>
      </c>
      <c r="C310" t="inlineStr">
        <is>
          <t>Not checked</t>
        </is>
      </c>
      <c r="D310" t="inlineStr">
        <is>
          <t>Not checked</t>
        </is>
      </c>
      <c r="E310" t="inlineStr">
        <is>
          <t>10.1109/NGDN66208.2025.11182153</t>
        </is>
      </c>
      <c r="F310" t="inlineStr">
        <is>
          <t>ADHD is a chronic disorder that significantly affects patientsâ€™ occupational development, interpersonal relationships, and quality of life. In this study, based on the ADHD dataset and combining feature extraction with visualization analysis, we evaluated the classification performance of seven models: RF, XGB, SVM, LR, GNB, 3D_CNN and 3D_ResNet. Results of 10-fold cross-validation showed that 3D_ResNet and SVM achieved the highest accuracy, at 70% and 63% respectively. 3D_ResNet incurred more expensive computational costs, whereas SVM demonstrated particular advantage in reducing missed diagnoses to meet clinical requirements, recall is 87.67%. The RF, XGB, and GNB models exhibited balanced overall performance, while LR and 3D_CNN showed less stability. Through comparative analysis of these models, this study provides a reference for optimizing auxiliary diagnostic tools for ADHD.</t>
        </is>
      </c>
      <c r="G310" t="inlineStr">
        <is>
          <t>Unimodal</t>
        </is>
      </c>
      <c r="H310" t="inlineStr">
        <is>
          <t>See abstract</t>
        </is>
      </c>
      <c r="I310" t="inlineStr">
        <is>
          <t>See abstract</t>
        </is>
      </c>
      <c r="J310" t="inlineStr">
        <is>
          <t>See abstract (AI/ML)</t>
        </is>
      </c>
      <c r="K310" t="inlineStr">
        <is>
          <t>See abstract</t>
        </is>
      </c>
      <c r="M310" t="inlineStr">
        <is>
          <t>See abstract</t>
        </is>
      </c>
      <c r="N310" t="inlineStr">
        <is>
          <t>See abstract</t>
        </is>
      </c>
      <c r="O310" t="inlineStr">
        <is>
          <t>Not verified from abstract</t>
        </is>
      </c>
      <c r="P310" t="inlineStr">
        <is>
          <t>See abstract</t>
        </is>
      </c>
      <c r="Q310" t="inlineStr">
        <is>
          <t>See abstract</t>
        </is>
      </c>
      <c r="R310" t="inlineStr">
        <is>
          <t>Not reviewed (not included)</t>
        </is>
      </c>
      <c r="S310" t="inlineStr">
        <is>
          <t>Not reviewed (not included)</t>
        </is>
      </c>
      <c r="T310" t="inlineStr">
        <is>
          <t>Abstract screening only. Not Selected for Final 95 (Pending Full Text Review)</t>
        </is>
      </c>
      <c r="U310" t="inlineStr">
        <is>
          <t>EXCLUDE</t>
        </is>
      </c>
      <c r="V3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0" t="inlineStr">
        <is>
          <t>Excluded: Other Criterion</t>
        </is>
      </c>
      <c r="X310" t="inlineStr">
        <is>
          <t>Not assessed from abstract</t>
        </is>
      </c>
      <c r="Y310" t="inlineStr">
        <is>
          <t>IEEE Conferences</t>
        </is>
      </c>
      <c r="Z310" t="inlineStr">
        <is>
          <t>Not determined from abstract</t>
        </is>
      </c>
      <c r="AB310" t="inlineStr">
        <is>
          <t>Not assessed (not included)</t>
        </is>
      </c>
      <c r="AC310" t="inlineStr">
        <is>
          <t>Not assessed (not included)</t>
        </is>
      </c>
      <c r="AD310" t="inlineStr">
        <is>
          <t>Y. Xue</t>
        </is>
      </c>
      <c r="AE310" t="inlineStr">
        <is>
          <t>2025 7th International Conference on Next Generation Data-driven Networks (NGDN)</t>
        </is>
      </c>
      <c r="AF310" t="inlineStr">
        <is>
          <t>Hybrid OA (IEEE)</t>
        </is>
      </c>
      <c r="AH310" t="inlineStr">
        <is>
          <t>Not assessed</t>
        </is>
      </c>
      <c r="AI310" t="inlineStr">
        <is>
          <t>Not reported</t>
        </is>
      </c>
      <c r="AJ310" t="inlineStr">
        <is>
          <t>Not reported</t>
        </is>
      </c>
      <c r="AK310" t="inlineStr">
        <is>
          <t>Not reported</t>
        </is>
      </c>
      <c r="AL310" t="inlineStr">
        <is>
          <t>Not reported</t>
        </is>
      </c>
      <c r="AM310" t="inlineStr">
        <is>
          <t>Not reported</t>
        </is>
      </c>
      <c r="AN310" t="inlineStr">
        <is>
          <t>Not reported</t>
        </is>
      </c>
      <c r="AO310" t="inlineStr">
        <is>
          <t>Not reviewed</t>
        </is>
      </c>
      <c r="AP310" t="inlineStr">
        <is>
          <t>Not reported</t>
        </is>
      </c>
      <c r="AQ310" t="inlineStr">
        <is>
          <t>Not reported</t>
        </is>
      </c>
      <c r="AR310" t="inlineStr">
        <is>
          <t>Not reported</t>
        </is>
      </c>
      <c r="AS310" t="inlineStr">
        <is>
          <t>See abstract</t>
        </is>
      </c>
      <c r="AT310" t="inlineStr">
        <is>
          <t>Not reviewed</t>
        </is>
      </c>
      <c r="AU310" t="inlineStr">
        <is>
          <t>Not reviewed</t>
        </is>
      </c>
      <c r="AV310" t="inlineStr">
        <is>
          <t>Not reviewed</t>
        </is>
      </c>
      <c r="AW310" t="inlineStr">
        <is>
          <t>Not reviewed</t>
        </is>
      </c>
      <c r="AX310" t="inlineStr">
        <is>
          <t>Not reported</t>
        </is>
      </c>
      <c r="AY310" t="inlineStr">
        <is>
          <t>Not reported</t>
        </is>
      </c>
      <c r="AZ310" t="inlineStr">
        <is>
          <t>Not reported</t>
        </is>
      </c>
      <c r="BA310" t="inlineStr">
        <is>
          <t>Not reported</t>
        </is>
      </c>
      <c r="BB310" t="inlineStr">
        <is>
          <t>Not reported</t>
        </is>
      </c>
      <c r="BC310" t="inlineStr">
        <is>
          <t>Not reported</t>
        </is>
      </c>
      <c r="BD310" t="inlineStr">
        <is>
          <t>Not reported</t>
        </is>
      </c>
      <c r="BE310" t="inlineStr">
        <is>
          <t>Not reported</t>
        </is>
      </c>
      <c r="BF310" t="inlineStr">
        <is>
          <t>Not reported</t>
        </is>
      </c>
      <c r="BG310" t="inlineStr">
        <is>
          <t>Not reviewed (not included)</t>
        </is>
      </c>
      <c r="BH310" t="inlineStr">
        <is>
          <t>N/A</t>
        </is>
      </c>
      <c r="BI310" t="inlineStr">
        <is>
          <t>Not reviewed</t>
        </is>
      </c>
      <c r="BJ310" t="inlineStr">
        <is>
          <t>Not reviewed</t>
        </is>
      </c>
      <c r="BK310" t="inlineStr">
        <is>
          <t>Not reviewed</t>
        </is>
      </c>
      <c r="BL310" t="inlineStr">
        <is>
          <t>Not reviewed</t>
        </is>
      </c>
      <c r="BM310" t="inlineStr">
        <is>
          <t>Not reviewed (not included)</t>
        </is>
      </c>
      <c r="BN310" t="inlineStr">
        <is>
          <t>Not Selected for Final 95 (Pending Full Text Review) - Candidate paper not selected for final 95: Passed abstract screening but not included in final selec</t>
        </is>
      </c>
      <c r="BO310" t="inlineStr">
        <is>
          <t>Abstract-level screening only</t>
        </is>
      </c>
      <c r="BP310" t="inlineStr">
        <is>
          <t>5</t>
        </is>
      </c>
    </row>
    <row r="311">
      <c r="A311" t="inlineStr">
        <is>
          <t>Use transfer learning to promote identification ADHD children with EEG recordings</t>
        </is>
      </c>
      <c r="B311" t="n">
        <v>2019</v>
      </c>
      <c r="C311" t="inlineStr">
        <is>
          <t>Not checked</t>
        </is>
      </c>
      <c r="D311" t="inlineStr">
        <is>
          <t>Not checked</t>
        </is>
      </c>
      <c r="E311" t="inlineStr">
        <is>
          <t>10.1109/CAC48633.2019.8997426</t>
        </is>
      </c>
      <c r="F311" t="inlineStr">
        <is>
          <t>Electroencephalography (EEG) is widely used in Attention-deficit/hyperactivity disorder (ADHD) and it's a neurobehavioral disorder in children. Convolutional neural network (CNN) is a mainstreamed deep learning algorithm, which could be used to identify ADHD children. In this study, we validated the feasibility of applying CNN on ADHD identification problem by using transfer learning. A total of 50 ADHD children and 58 normal children were recruited, from whom a 32-channel resting-state EEG was obtained. Phase lag index was utilized to construct brain networks, which were elaborately designed as input to CNN models. We pre-trained an image-classification model and transferred specific layers to another CNN model for identifying ADHD children. Then we Compared with the model trained from scratch, the model applying transfer learning achieved an enhanced performance and robustness with an accuracy of 94.39%, sensitivity of 97.83% and specificity of 91.80%. We demonstrated the effectiveness of transfer learning and the deep learning techniques for identification problem of ADHD children.</t>
        </is>
      </c>
      <c r="G311" t="inlineStr">
        <is>
          <t>Unimodal</t>
        </is>
      </c>
      <c r="H311" t="inlineStr">
        <is>
          <t>See abstract</t>
        </is>
      </c>
      <c r="I311" t="inlineStr">
        <is>
          <t>See abstract</t>
        </is>
      </c>
      <c r="J311" t="inlineStr">
        <is>
          <t>See abstract (AI/ML)</t>
        </is>
      </c>
      <c r="K311" t="inlineStr">
        <is>
          <t>See abstract</t>
        </is>
      </c>
      <c r="L311" t="n">
        <v>50</v>
      </c>
      <c r="M311" t="inlineStr">
        <is>
          <t>See abstract</t>
        </is>
      </c>
      <c r="N311" t="inlineStr">
        <is>
          <t>N≈50; details in abstract</t>
        </is>
      </c>
      <c r="O311" t="inlineStr">
        <is>
          <t>Extracted from abstract: N≈50</t>
        </is>
      </c>
      <c r="P311" t="inlineStr">
        <is>
          <t>See abstract</t>
        </is>
      </c>
      <c r="Q311" t="inlineStr">
        <is>
          <t>See abstract</t>
        </is>
      </c>
      <c r="R311" t="inlineStr">
        <is>
          <t>Not reviewed (not included)</t>
        </is>
      </c>
      <c r="S311" t="inlineStr">
        <is>
          <t>Not reviewed (not included)</t>
        </is>
      </c>
      <c r="T311" t="inlineStr">
        <is>
          <t>Abstract screening only. Small Sample Size</t>
        </is>
      </c>
      <c r="U311" t="inlineStr">
        <is>
          <t>EXCLUDE</t>
        </is>
      </c>
      <c r="V311" t="inlineStr">
        <is>
          <t>E5-Small Sample: Extracted sample size N=50 &lt; 100 minimum threshold. Citation: Confidence intervals and statistical power require minimum N≥100 for ML classification</t>
        </is>
      </c>
      <c r="W311" t="inlineStr">
        <is>
          <t>Excluded: Insufficient Sample Size</t>
        </is>
      </c>
      <c r="X311" t="inlineStr">
        <is>
          <t>EXCLUDE</t>
        </is>
      </c>
      <c r="Y311" t="inlineStr">
        <is>
          <t>IEEE Conferences</t>
        </is>
      </c>
      <c r="Z311" t="inlineStr">
        <is>
          <t>Not determined from abstract</t>
        </is>
      </c>
      <c r="AB311" t="inlineStr">
        <is>
          <t>Not assessed (not included)</t>
        </is>
      </c>
      <c r="AC311" t="inlineStr">
        <is>
          <t>Not assessed (not included)</t>
        </is>
      </c>
      <c r="AD311" t="inlineStr">
        <is>
          <t>Z. Zhang; X. Li</t>
        </is>
      </c>
      <c r="AE311" t="inlineStr">
        <is>
          <t>2019 Chinese Automation Congress (CAC)</t>
        </is>
      </c>
      <c r="AF311" t="inlineStr">
        <is>
          <t>Hybrid OA (IEEE)</t>
        </is>
      </c>
      <c r="AH311" t="inlineStr">
        <is>
          <t>Not assessed</t>
        </is>
      </c>
      <c r="AI311" t="n">
        <v>50</v>
      </c>
      <c r="AJ311" t="inlineStr">
        <is>
          <t>Not reported</t>
        </is>
      </c>
      <c r="AK311" t="inlineStr">
        <is>
          <t>Not reported</t>
        </is>
      </c>
      <c r="AL311" t="inlineStr">
        <is>
          <t>Not reported</t>
        </is>
      </c>
      <c r="AM311" t="inlineStr">
        <is>
          <t>Not reported</t>
        </is>
      </c>
      <c r="AN311" t="inlineStr">
        <is>
          <t>Not reported</t>
        </is>
      </c>
      <c r="AO311" t="inlineStr">
        <is>
          <t>Not reviewed</t>
        </is>
      </c>
      <c r="AP311" t="inlineStr">
        <is>
          <t>Not reported</t>
        </is>
      </c>
      <c r="AQ311" t="inlineStr">
        <is>
          <t>Not reported</t>
        </is>
      </c>
      <c r="AR311" t="inlineStr">
        <is>
          <t>Not reported</t>
        </is>
      </c>
      <c r="AS311" t="inlineStr">
        <is>
          <t>See abstract</t>
        </is>
      </c>
      <c r="AT311" t="inlineStr">
        <is>
          <t>Not reviewed</t>
        </is>
      </c>
      <c r="AU311" t="inlineStr">
        <is>
          <t>Not reviewed</t>
        </is>
      </c>
      <c r="AV311" t="inlineStr">
        <is>
          <t>Not reviewed</t>
        </is>
      </c>
      <c r="AW311" t="inlineStr">
        <is>
          <t>Not reviewed</t>
        </is>
      </c>
      <c r="AX311" t="inlineStr">
        <is>
          <t>Not reported</t>
        </is>
      </c>
      <c r="AY311" t="inlineStr">
        <is>
          <t>Not reported</t>
        </is>
      </c>
      <c r="AZ311" t="inlineStr">
        <is>
          <t>Not reported</t>
        </is>
      </c>
      <c r="BA311" t="inlineStr">
        <is>
          <t>Not reported</t>
        </is>
      </c>
      <c r="BB311" t="inlineStr">
        <is>
          <t>Not reported</t>
        </is>
      </c>
      <c r="BC311" t="inlineStr">
        <is>
          <t>Not reported</t>
        </is>
      </c>
      <c r="BD311" t="inlineStr">
        <is>
          <t>Not reported</t>
        </is>
      </c>
      <c r="BE311" t="inlineStr">
        <is>
          <t>Not reported</t>
        </is>
      </c>
      <c r="BF311" t="inlineStr">
        <is>
          <t>Not reported</t>
        </is>
      </c>
      <c r="BG311" t="inlineStr">
        <is>
          <t>Not reviewed (not included)</t>
        </is>
      </c>
      <c r="BH311" t="inlineStr">
        <is>
          <t>N/A</t>
        </is>
      </c>
      <c r="BI311" t="inlineStr">
        <is>
          <t>Not reviewed</t>
        </is>
      </c>
      <c r="BJ311" t="inlineStr">
        <is>
          <t>Not reviewed</t>
        </is>
      </c>
      <c r="BK311" t="inlineStr">
        <is>
          <t>Not reviewed</t>
        </is>
      </c>
      <c r="BL311" t="inlineStr">
        <is>
          <t>Not reviewed</t>
        </is>
      </c>
      <c r="BM311" t="inlineStr">
        <is>
          <t>Not reviewed (not included)</t>
        </is>
      </c>
      <c r="BN311" t="inlineStr">
        <is>
          <t xml:space="preserve">Small Sample Size - E5-Small Sample: Extracted sample size N=50 &lt; 100 minimum threshold. Citation: Confidence intervals </t>
        </is>
      </c>
      <c r="BO311" t="inlineStr">
        <is>
          <t>Abstract-level screening only</t>
        </is>
      </c>
      <c r="BP311" t="inlineStr">
        <is>
          <t>5</t>
        </is>
      </c>
    </row>
    <row r="312">
      <c r="A312" t="inlineStr">
        <is>
          <t>Fusion of Multi-Task Neurophysiological Data to Enhance the Detection of Attention- Deficit/Hyperactivity Disorder</t>
        </is>
      </c>
      <c r="B312" t="n">
        <v>2024</v>
      </c>
      <c r="C312" t="inlineStr">
        <is>
          <t>Not checked</t>
        </is>
      </c>
      <c r="D312" t="inlineStr">
        <is>
          <t>Not checked</t>
        </is>
      </c>
      <c r="E312" t="inlineStr">
        <is>
          <t>10.1109/JTEHM.2024.3435553</t>
        </is>
      </c>
      <c r="F312" t="inlineStr">
        <is>
          <t>Objective: Attention-deficit/hyperactivity disorder (ADHD) is a childhood-onset neurodevelopmental disorder with a prevalence ranging from 6.1 to 9.4%. The main symptoms of ADHD are inattention, hyperactivity, impulsivity, and even destructive behaviors that may have a long-term negative influence on learning performance or social relationships. Early diagnosis and treatment provide the best chance of reducing and managing symptoms. Currently, ADHD diagnosis relies on behavioral observations and ratings by clinicians and parents. Medical diagnosis of ADHD was reported to be delayed because of a global shortage of well-trained clinicians, the heterogeneous nature of ADHD, and combined comorbidities. Therefore, alternative ways to increase the efficiency of early diagnosis are needed. Previous studies used behavioral and neurophysiological data to assess patients with ADHD, yielding an accuracy range from 56.6% to 92%. Several factors were shown to affect the detection rate, including methods and tasks used and the number of electroencephalogram (EEG) channels. Given that children with ADHD have difficulty sustaining attention, in this study, we tested whether data from multiple tasks with different difficulties and prolonged experiment times can probe the levels of brain resources engaged during task performance and increase ADHD detection. Specifically, we proposed a Deep Neural Network-based (DNN) fusion model of multiple tasks to enhance the detection of ADHD. Methods &amp; Results: Forty-nine children with ADHD and thirty-two typically developing children were recruited. Analytic results show that the fusion of multi-task neurophysiological data can increase the separation rate to 89%, whereas a single data type can only achieve a best accuracy of 81%. Moreover, the use of multiple tasks helps distinguish between children with ADHD and typically developing children. Our results suggest that different neurophysiological models from multiple tasks can provide essential</t>
        </is>
      </c>
      <c r="G312" t="inlineStr">
        <is>
          <t>Unimodal</t>
        </is>
      </c>
      <c r="H312" t="inlineStr">
        <is>
          <t>See abstract</t>
        </is>
      </c>
      <c r="I312" t="inlineStr">
        <is>
          <t>See abstract</t>
        </is>
      </c>
      <c r="J312" t="inlineStr">
        <is>
          <t>See abstract (AI/ML)</t>
        </is>
      </c>
      <c r="K312" t="inlineStr">
        <is>
          <t>See abstract</t>
        </is>
      </c>
      <c r="M312" t="inlineStr">
        <is>
          <t>See abstract</t>
        </is>
      </c>
      <c r="N312" t="inlineStr">
        <is>
          <t>See abstract</t>
        </is>
      </c>
      <c r="O312" t="inlineStr">
        <is>
          <t>Not verified from abstract</t>
        </is>
      </c>
      <c r="P312" t="inlineStr">
        <is>
          <t>See abstract</t>
        </is>
      </c>
      <c r="Q312" t="inlineStr">
        <is>
          <t>See abstract</t>
        </is>
      </c>
      <c r="R312" t="inlineStr">
        <is>
          <t>Not reviewed (not included)</t>
        </is>
      </c>
      <c r="S312" t="inlineStr">
        <is>
          <t>Not reviewed (not included)</t>
        </is>
      </c>
      <c r="T312" t="inlineStr">
        <is>
          <t>Abstract screening only. Not Selected for Final 95 (Pending Full Text Review)</t>
        </is>
      </c>
      <c r="U312" t="inlineStr">
        <is>
          <t>EXCLUDE</t>
        </is>
      </c>
      <c r="V3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2" t="inlineStr">
        <is>
          <t>Excluded: Other Criterion</t>
        </is>
      </c>
      <c r="X312" t="inlineStr">
        <is>
          <t>Not assessed from abstract</t>
        </is>
      </c>
      <c r="Y312" t="inlineStr">
        <is>
          <t>IEEE Journals</t>
        </is>
      </c>
      <c r="Z312" t="inlineStr">
        <is>
          <t>Not determined from abstract</t>
        </is>
      </c>
      <c r="AB312" t="inlineStr">
        <is>
          <t>Not assessed (not included)</t>
        </is>
      </c>
      <c r="AC312" t="inlineStr">
        <is>
          <t>Not assessed (not included)</t>
        </is>
      </c>
      <c r="AD312" t="inlineStr">
        <is>
          <t>K. -F. Zhang; S. -C. Yeh; E. Hsiao-Kuang Wu; X. Xu; H. -J. Tsai; C. -C. Chen</t>
        </is>
      </c>
      <c r="AE312" t="inlineStr">
        <is>
          <t>IEEE Journal of Translational Engineering in Health and Medicine</t>
        </is>
      </c>
      <c r="AF312" t="inlineStr">
        <is>
          <t>Hybrid OA (IEEE)</t>
        </is>
      </c>
      <c r="AG312" t="inlineStr">
        <is>
          <t xml:space="preserve">Ministry of Science and Technology of Taiwan (MOST)(grant numbers:109-2314-B-039-027-,109-2218-E-002-017-); NSTC(grant numbers:111-2218-E-008-010-,112-2635-E-008-001-MY2); </t>
        </is>
      </c>
      <c r="AH312" t="inlineStr">
        <is>
          <t>Not assessed</t>
        </is>
      </c>
      <c r="AI312" t="inlineStr">
        <is>
          <t>Not reported</t>
        </is>
      </c>
      <c r="AJ312" t="inlineStr">
        <is>
          <t>Not reported</t>
        </is>
      </c>
      <c r="AK312" t="inlineStr">
        <is>
          <t>Not reported</t>
        </is>
      </c>
      <c r="AL312" t="inlineStr">
        <is>
          <t>Not reported</t>
        </is>
      </c>
      <c r="AM312" t="inlineStr">
        <is>
          <t>Not reported</t>
        </is>
      </c>
      <c r="AN312" t="inlineStr">
        <is>
          <t>Not reported</t>
        </is>
      </c>
      <c r="AO312" t="inlineStr">
        <is>
          <t>Not reviewed</t>
        </is>
      </c>
      <c r="AP312" t="inlineStr">
        <is>
          <t>Not reported</t>
        </is>
      </c>
      <c r="AQ312" t="inlineStr">
        <is>
          <t>Not reported</t>
        </is>
      </c>
      <c r="AR312" t="inlineStr">
        <is>
          <t>Not reported</t>
        </is>
      </c>
      <c r="AS312" t="inlineStr">
        <is>
          <t>See abstract</t>
        </is>
      </c>
      <c r="AT312" t="inlineStr">
        <is>
          <t>Not reviewed</t>
        </is>
      </c>
      <c r="AU312" t="inlineStr">
        <is>
          <t>Not reviewed</t>
        </is>
      </c>
      <c r="AV312" t="inlineStr">
        <is>
          <t>Not reviewed</t>
        </is>
      </c>
      <c r="AW312" t="inlineStr">
        <is>
          <t>Not reviewed</t>
        </is>
      </c>
      <c r="AX312" t="inlineStr">
        <is>
          <t>Not reported</t>
        </is>
      </c>
      <c r="AY312" t="inlineStr">
        <is>
          <t>Not reported</t>
        </is>
      </c>
      <c r="AZ312" t="inlineStr">
        <is>
          <t>Not reported</t>
        </is>
      </c>
      <c r="BA312" t="inlineStr">
        <is>
          <t>Not reported</t>
        </is>
      </c>
      <c r="BB312" t="inlineStr">
        <is>
          <t>Not reported</t>
        </is>
      </c>
      <c r="BC312" t="inlineStr">
        <is>
          <t>Not reported</t>
        </is>
      </c>
      <c r="BD312" t="inlineStr">
        <is>
          <t>Not reported</t>
        </is>
      </c>
      <c r="BE312" t="inlineStr">
        <is>
          <t>Not reported</t>
        </is>
      </c>
      <c r="BF312" t="inlineStr">
        <is>
          <t>Not reported</t>
        </is>
      </c>
      <c r="BG312" t="inlineStr">
        <is>
          <t>Not reviewed (not included)</t>
        </is>
      </c>
      <c r="BH312" t="inlineStr">
        <is>
          <t>N/A</t>
        </is>
      </c>
      <c r="BI312" t="inlineStr">
        <is>
          <t>Not reviewed</t>
        </is>
      </c>
      <c r="BJ312" t="inlineStr">
        <is>
          <t>Not reviewed</t>
        </is>
      </c>
      <c r="BK312" t="inlineStr">
        <is>
          <t>Not reviewed</t>
        </is>
      </c>
      <c r="BL312" t="inlineStr">
        <is>
          <t>Not reviewed</t>
        </is>
      </c>
      <c r="BM312" t="inlineStr">
        <is>
          <t>Not reviewed (not included)</t>
        </is>
      </c>
      <c r="BN312" t="inlineStr">
        <is>
          <t>Not Selected for Final 95 (Pending Full Text Review) - Candidate paper not selected for final 95: Passed abstract screening but not included in final selec</t>
        </is>
      </c>
      <c r="BO312" t="inlineStr">
        <is>
          <t>Abstract-level screening only</t>
        </is>
      </c>
      <c r="BP312" t="inlineStr">
        <is>
          <t>7</t>
        </is>
      </c>
    </row>
    <row r="313">
      <c r="A313" t="inlineStr">
        <is>
          <t>Brain MR Image Classification for ADHD Diagnosis Using Deep Neural Networks</t>
        </is>
      </c>
      <c r="B313" t="n">
        <v>2020</v>
      </c>
      <c r="C313" t="inlineStr">
        <is>
          <t>Not checked</t>
        </is>
      </c>
      <c r="D313" t="inlineStr">
        <is>
          <t>Not checked</t>
        </is>
      </c>
      <c r="E313" t="inlineStr">
        <is>
          <t>10.1109/MVIP49855.2020.9116877</t>
        </is>
      </c>
      <c r="F313" t="inlineStr">
        <is>
          <t>Attention-deficit/hyperactivity disorder (ADHD) is one of the most prevalent neurodevelopmental disorder in childhood and adolescence. ADHD diagnosis currently includes psychological tests and depends on ratings of behavioral symptoms, which can be unreliable. Thus, an objective diagnostic tool based on non-invasive imaging can improve the understanding and diagnosis of ADHD. The purpose of this study is classifying brain images by using Artificial Intelligence methods such as clinical decision support system for the diagnosis of ADHD. For this purpose and according to a medical imaging classification system, firstly, image pre-processing is done. Then, a deep multi-modal 3D CNN is trained on GM from structural and fALFF from functional MRI using ADHD-200 training dataset. Finally, with the intention of classifying the extracted features, early and late fusion schemes are employed, and the output scores are classified with the SVM, KNN and LDA algorithms. The evaluation of the proposed approach on the ADHD-200 testing dataset revealed that the presence of personal characteristics alone increased the classification accuracy by 3.79%. In addition, using a combination of early, late fusion and personal characteristics together improved the accuracy of the classification by 5.84%. Among the three classifiers LDA showed better results and achieved a classification accuracy of 74.93%. The comparison of results showed that the combination of early and late fusion as well as considering personal characteristics has a significant effect on enhancing classification accuracy. As a result of this, the reliability of this medical decision support system is increased.</t>
        </is>
      </c>
      <c r="G313" t="inlineStr">
        <is>
          <t>Unimodal</t>
        </is>
      </c>
      <c r="H313" t="inlineStr">
        <is>
          <t>See abstract</t>
        </is>
      </c>
      <c r="I313" t="inlineStr">
        <is>
          <t>See abstract</t>
        </is>
      </c>
      <c r="J313" t="inlineStr">
        <is>
          <t>See abstract (AI/ML)</t>
        </is>
      </c>
      <c r="K313" t="inlineStr">
        <is>
          <t>See abstract</t>
        </is>
      </c>
      <c r="M313" t="inlineStr">
        <is>
          <t>See abstract</t>
        </is>
      </c>
      <c r="N313" t="inlineStr">
        <is>
          <t>See abstract</t>
        </is>
      </c>
      <c r="O313" t="inlineStr">
        <is>
          <t>Not verified from abstract</t>
        </is>
      </c>
      <c r="P313" t="inlineStr">
        <is>
          <t>See abstract</t>
        </is>
      </c>
      <c r="Q313" t="inlineStr">
        <is>
          <t>See abstract</t>
        </is>
      </c>
      <c r="R313" t="inlineStr">
        <is>
          <t>Not reviewed (not included)</t>
        </is>
      </c>
      <c r="S313" t="inlineStr">
        <is>
          <t>Not reviewed (not included)</t>
        </is>
      </c>
      <c r="T313" t="inlineStr">
        <is>
          <t>Abstract screening only. Not Selected for Final 95 (Pending Full Text Review)</t>
        </is>
      </c>
      <c r="U313" t="inlineStr">
        <is>
          <t>EXCLUDE</t>
        </is>
      </c>
      <c r="V3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3" t="inlineStr">
        <is>
          <t>Excluded: Other Criterion</t>
        </is>
      </c>
      <c r="X313" t="inlineStr">
        <is>
          <t>Not assessed from abstract</t>
        </is>
      </c>
      <c r="Y313" t="inlineStr">
        <is>
          <t>IEEE Conferences</t>
        </is>
      </c>
      <c r="Z313" t="inlineStr">
        <is>
          <t>Not determined from abstract</t>
        </is>
      </c>
      <c r="AB313" t="inlineStr">
        <is>
          <t>Not assessed (not included)</t>
        </is>
      </c>
      <c r="AC313" t="inlineStr">
        <is>
          <t>Not assessed (not included)</t>
        </is>
      </c>
      <c r="AD313" t="inlineStr">
        <is>
          <t>S. Abdolmaleki; M. S. Abadeh</t>
        </is>
      </c>
      <c r="AE313" t="inlineStr">
        <is>
          <t>2020 International Conference on Machine Vision and Image Processing (MVIP)</t>
        </is>
      </c>
      <c r="AF313" t="inlineStr">
        <is>
          <t>Hybrid OA (IEEE)</t>
        </is>
      </c>
      <c r="AH313" t="inlineStr">
        <is>
          <t>Not assessed</t>
        </is>
      </c>
      <c r="AI313" t="inlineStr">
        <is>
          <t>Not reported</t>
        </is>
      </c>
      <c r="AJ313" t="inlineStr">
        <is>
          <t>Not reported</t>
        </is>
      </c>
      <c r="AK313" t="inlineStr">
        <is>
          <t>Not reported</t>
        </is>
      </c>
      <c r="AL313" t="inlineStr">
        <is>
          <t>Not reported</t>
        </is>
      </c>
      <c r="AM313" t="inlineStr">
        <is>
          <t>Not reported</t>
        </is>
      </c>
      <c r="AN313" t="inlineStr">
        <is>
          <t>Not reported</t>
        </is>
      </c>
      <c r="AO313" t="inlineStr">
        <is>
          <t>Not reviewed</t>
        </is>
      </c>
      <c r="AP313" t="inlineStr">
        <is>
          <t>Not reported</t>
        </is>
      </c>
      <c r="AQ313" t="inlineStr">
        <is>
          <t>Not reported</t>
        </is>
      </c>
      <c r="AR313" t="inlineStr">
        <is>
          <t>Not reported</t>
        </is>
      </c>
      <c r="AS313" t="inlineStr">
        <is>
          <t>See abstract</t>
        </is>
      </c>
      <c r="AT313" t="inlineStr">
        <is>
          <t>Not reviewed</t>
        </is>
      </c>
      <c r="AU313" t="inlineStr">
        <is>
          <t>Not reviewed</t>
        </is>
      </c>
      <c r="AV313" t="inlineStr">
        <is>
          <t>Not reviewed</t>
        </is>
      </c>
      <c r="AW313" t="inlineStr">
        <is>
          <t>Not reviewed</t>
        </is>
      </c>
      <c r="AX313" t="inlineStr">
        <is>
          <t>Not reported</t>
        </is>
      </c>
      <c r="AY313" t="inlineStr">
        <is>
          <t>Not reported</t>
        </is>
      </c>
      <c r="AZ313" t="inlineStr">
        <is>
          <t>Not reported</t>
        </is>
      </c>
      <c r="BA313" t="inlineStr">
        <is>
          <t>Not reported</t>
        </is>
      </c>
      <c r="BB313" t="inlineStr">
        <is>
          <t>Not reported</t>
        </is>
      </c>
      <c r="BC313" t="inlineStr">
        <is>
          <t>Not reported</t>
        </is>
      </c>
      <c r="BD313" t="inlineStr">
        <is>
          <t>Not reported</t>
        </is>
      </c>
      <c r="BE313" t="inlineStr">
        <is>
          <t>Not reported</t>
        </is>
      </c>
      <c r="BF313" t="inlineStr">
        <is>
          <t>Not reported</t>
        </is>
      </c>
      <c r="BG313" t="inlineStr">
        <is>
          <t>Not reviewed (not included)</t>
        </is>
      </c>
      <c r="BH313" t="inlineStr">
        <is>
          <t>N/A</t>
        </is>
      </c>
      <c r="BI313" t="inlineStr">
        <is>
          <t>Not reviewed</t>
        </is>
      </c>
      <c r="BJ313" t="inlineStr">
        <is>
          <t>Not reviewed</t>
        </is>
      </c>
      <c r="BK313" t="inlineStr">
        <is>
          <t>Not reviewed</t>
        </is>
      </c>
      <c r="BL313" t="inlineStr">
        <is>
          <t>Not reviewed</t>
        </is>
      </c>
      <c r="BM313" t="inlineStr">
        <is>
          <t>Not reviewed (not included)</t>
        </is>
      </c>
      <c r="BN313" t="inlineStr">
        <is>
          <t>Not Selected for Final 95 (Pending Full Text Review) - Candidate paper not selected for final 95: Passed abstract screening but not included in final selec</t>
        </is>
      </c>
      <c r="BO313" t="inlineStr">
        <is>
          <t>Abstract-level screening only</t>
        </is>
      </c>
      <c r="BP313" t="inlineStr">
        <is>
          <t>5</t>
        </is>
      </c>
    </row>
    <row r="314">
      <c r="A314" t="inlineStr">
        <is>
          <t>MMAFN: Multi-Modal Attention Fusion Network for Attention-Deficit Hyperactivity Disorder Classification</t>
        </is>
      </c>
      <c r="B314" t="n">
        <v>2025</v>
      </c>
      <c r="C314" t="inlineStr">
        <is>
          <t>Not checked</t>
        </is>
      </c>
      <c r="D314" t="inlineStr">
        <is>
          <t>Not checked</t>
        </is>
      </c>
      <c r="E314" t="inlineStr">
        <is>
          <t>10.1109/DLCV65218.2025.11088700</t>
        </is>
      </c>
      <c r="F314" t="inlineStr">
        <is>
          <t>Attention-Deficit Hyperactivity Disorder (ADHD) is a prevalent developmental psychiatric disorder in children, characterized by difficulties in sustaining attention, elevated activity levels, and impulsive behaviors. Accurate diagnosis is crucial but often complicated by symptom overlap with other conditions. While recent advancements in machine learning and deep learning offer innovative diagnostic approaches, challenges remain in effectively applying multimodal data and cross-modal fusion. This study presents a Multi-Modal Attention Fusion Network (MMAFN) aimed at enhancing ADHD diagnosis by integrating functional magnetic resonance imaging (fMRI), structural magnetic resonance imaging (sMRI), and phenotypic data. A unique tri-modal fusion component facilitates effective interaction among these data types. By incorporating a Mamba module within our attention fusion framework, we significantly improve classification accuracy and enhance interpretability for clinical applications. Our model achieved an accuracy of 83.51 %, with various performance metrics improving by 2.22 % to 6.94 % compared to the current best-performing model. Our research contributes to the field by demonstrating the potential of advanced fusion technologies in refining clinical decision-making processes.</t>
        </is>
      </c>
      <c r="G314" t="inlineStr">
        <is>
          <t>Unimodal</t>
        </is>
      </c>
      <c r="H314" t="inlineStr">
        <is>
          <t>See abstract</t>
        </is>
      </c>
      <c r="I314" t="inlineStr">
        <is>
          <t>See abstract</t>
        </is>
      </c>
      <c r="J314" t="inlineStr">
        <is>
          <t>See abstract (AI/ML)</t>
        </is>
      </c>
      <c r="K314" t="inlineStr">
        <is>
          <t>See abstract</t>
        </is>
      </c>
      <c r="M314" t="inlineStr">
        <is>
          <t>See abstract</t>
        </is>
      </c>
      <c r="N314" t="inlineStr">
        <is>
          <t>See abstract</t>
        </is>
      </c>
      <c r="O314" t="inlineStr">
        <is>
          <t>Not verified from abstract</t>
        </is>
      </c>
      <c r="P314" t="inlineStr">
        <is>
          <t>See abstract</t>
        </is>
      </c>
      <c r="Q314" t="inlineStr">
        <is>
          <t>See abstract</t>
        </is>
      </c>
      <c r="R314" t="inlineStr">
        <is>
          <t>Not reviewed (not included)</t>
        </is>
      </c>
      <c r="S314" t="inlineStr">
        <is>
          <t>Not reviewed (not included)</t>
        </is>
      </c>
      <c r="T314" t="inlineStr">
        <is>
          <t>Abstract screening only. Not Selected for Final 95 (Pending Full Text Review)</t>
        </is>
      </c>
      <c r="U314" t="inlineStr">
        <is>
          <t>EXCLUDE</t>
        </is>
      </c>
      <c r="V3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4" t="inlineStr">
        <is>
          <t>Excluded: Other Criterion</t>
        </is>
      </c>
      <c r="X314" t="inlineStr">
        <is>
          <t>Not assessed from abstract</t>
        </is>
      </c>
      <c r="Y314" t="inlineStr">
        <is>
          <t>IEEE Conferences</t>
        </is>
      </c>
      <c r="Z314" t="inlineStr">
        <is>
          <t>Not determined from abstract</t>
        </is>
      </c>
      <c r="AB314" t="inlineStr">
        <is>
          <t>Not assessed (not included)</t>
        </is>
      </c>
      <c r="AC314" t="inlineStr">
        <is>
          <t>Not assessed (not included)</t>
        </is>
      </c>
      <c r="AD314" t="inlineStr">
        <is>
          <t>J. Jia; R. Liang; Y. Ding; C. Zhang; Y. Li; C. Wang; F. Qin; G. Zhang; X. Miao; A. Elazab; Z. Zhu</t>
        </is>
      </c>
      <c r="AE314" t="inlineStr">
        <is>
          <t>2025 IEEE 2nd International Conference on Deep Learning and Computer Vision (DLCV)</t>
        </is>
      </c>
      <c r="AF314" t="inlineStr">
        <is>
          <t>Hybrid OA (IEEE)</t>
        </is>
      </c>
      <c r="AH314" t="inlineStr">
        <is>
          <t>Not assessed</t>
        </is>
      </c>
      <c r="AI314" t="inlineStr">
        <is>
          <t>Not reported</t>
        </is>
      </c>
      <c r="AJ314" t="inlineStr">
        <is>
          <t>Not reported</t>
        </is>
      </c>
      <c r="AK314" t="inlineStr">
        <is>
          <t>Not reported</t>
        </is>
      </c>
      <c r="AL314" t="inlineStr">
        <is>
          <t>Not reported</t>
        </is>
      </c>
      <c r="AM314" t="inlineStr">
        <is>
          <t>Not reported</t>
        </is>
      </c>
      <c r="AN314" t="inlineStr">
        <is>
          <t>Not reported</t>
        </is>
      </c>
      <c r="AO314" t="inlineStr">
        <is>
          <t>Not reviewed</t>
        </is>
      </c>
      <c r="AP314" t="inlineStr">
        <is>
          <t>Not reported</t>
        </is>
      </c>
      <c r="AQ314" t="inlineStr">
        <is>
          <t>Not reported</t>
        </is>
      </c>
      <c r="AR314" t="inlineStr">
        <is>
          <t>Not reported</t>
        </is>
      </c>
      <c r="AS314" t="inlineStr">
        <is>
          <t>See abstract</t>
        </is>
      </c>
      <c r="AT314" t="inlineStr">
        <is>
          <t>Not reviewed</t>
        </is>
      </c>
      <c r="AU314" t="inlineStr">
        <is>
          <t>Not reviewed</t>
        </is>
      </c>
      <c r="AV314" t="inlineStr">
        <is>
          <t>Not reviewed</t>
        </is>
      </c>
      <c r="AW314" t="inlineStr">
        <is>
          <t>Not reviewed</t>
        </is>
      </c>
      <c r="AX314" t="inlineStr">
        <is>
          <t>Not reported</t>
        </is>
      </c>
      <c r="AY314" t="inlineStr">
        <is>
          <t>Not reported</t>
        </is>
      </c>
      <c r="AZ314" t="inlineStr">
        <is>
          <t>Not reported</t>
        </is>
      </c>
      <c r="BA314" t="inlineStr">
        <is>
          <t>Not reported</t>
        </is>
      </c>
      <c r="BB314" t="inlineStr">
        <is>
          <t>Not reported</t>
        </is>
      </c>
      <c r="BC314" t="inlineStr">
        <is>
          <t>Not reported</t>
        </is>
      </c>
      <c r="BD314" t="inlineStr">
        <is>
          <t>Not reported</t>
        </is>
      </c>
      <c r="BE314" t="inlineStr">
        <is>
          <t>Not reported</t>
        </is>
      </c>
      <c r="BF314" t="inlineStr">
        <is>
          <t>Not reported</t>
        </is>
      </c>
      <c r="BG314" t="inlineStr">
        <is>
          <t>Not reviewed (not included)</t>
        </is>
      </c>
      <c r="BH314" t="inlineStr">
        <is>
          <t>N/A</t>
        </is>
      </c>
      <c r="BI314" t="inlineStr">
        <is>
          <t>Not reviewed</t>
        </is>
      </c>
      <c r="BJ314" t="inlineStr">
        <is>
          <t>Not reviewed</t>
        </is>
      </c>
      <c r="BK314" t="inlineStr">
        <is>
          <t>Not reviewed</t>
        </is>
      </c>
      <c r="BL314" t="inlineStr">
        <is>
          <t>Not reviewed</t>
        </is>
      </c>
      <c r="BM314" t="inlineStr">
        <is>
          <t>Not reviewed (not included)</t>
        </is>
      </c>
      <c r="BN314" t="inlineStr">
        <is>
          <t>Not Selected for Final 95 (Pending Full Text Review) - Candidate paper not selected for final 95: Passed abstract screening but not included in final selec</t>
        </is>
      </c>
      <c r="BO314" t="inlineStr">
        <is>
          <t>Abstract-level screening only</t>
        </is>
      </c>
      <c r="BP314" t="inlineStr">
        <is>
          <t>5</t>
        </is>
      </c>
    </row>
    <row r="315">
      <c r="A315" t="inlineStr">
        <is>
          <t>Deep Learning Approach to EEG-based Attention Deficit Hyperactivity Disorder (ADHD) Detection: An Empirical Comparison of Ensemble Classifiers</t>
        </is>
      </c>
      <c r="B315" t="n">
        <v>2025</v>
      </c>
      <c r="C315" t="inlineStr">
        <is>
          <t>Not checked</t>
        </is>
      </c>
      <c r="D315" t="inlineStr">
        <is>
          <t>Not checked</t>
        </is>
      </c>
      <c r="E315" t="inlineStr">
        <is>
          <t>10.1109/IICAIET67254.2025.11265027</t>
        </is>
      </c>
      <c r="F315" t="inlineStr">
        <is>
          <t>Machine learning has shown significant potential in enhancing the understanding and treatment of neurodevelopmental disorders. This study explores various deep learning approaches applied to attention-deficit/hyperactivity disorder (ADHD) detection and diagnosis, with a focus on classification techniques. The paper reviews multiple deep learning methods, particularly the ensemble models incorporating Convolutional Neural Networks (CNN), Recurrent Neural Networks (RNN), Long Short-Term Memory (LSTM), Gated Recurrent Unit (GRU), and Transformer classifiers. The datasets used in these approaches are publicly available electroencephalogram (EEG) datasets from DataPort IEEE, recorded during cognitive activities involving both ADHD and neurotypical subjects. Performance was analysed from various perspectives, including optimal feature selection and hyperparameter tuning. Additionally, the models were evaluated based on accuracy, F1-score, precision, recall and 5-fold cross validation. Findings indicate a significant improvement in accuracy over time, influenced by different settings. While the performance of most ensemble classifiers varies depending on different datasets, optimal feature selections and parameter settings. CNN+RNN demonstrated consistent performance across different conditions.</t>
        </is>
      </c>
      <c r="G315" t="inlineStr">
        <is>
          <t>Unimodal</t>
        </is>
      </c>
      <c r="H315" t="inlineStr">
        <is>
          <t>See abstract</t>
        </is>
      </c>
      <c r="I315" t="inlineStr">
        <is>
          <t>See abstract</t>
        </is>
      </c>
      <c r="J315" t="inlineStr">
        <is>
          <t>See abstract (AI/ML)</t>
        </is>
      </c>
      <c r="K315" t="inlineStr">
        <is>
          <t>See abstract</t>
        </is>
      </c>
      <c r="M315" t="inlineStr">
        <is>
          <t>See abstract</t>
        </is>
      </c>
      <c r="N315" t="inlineStr">
        <is>
          <t>See abstract</t>
        </is>
      </c>
      <c r="O315" t="inlineStr">
        <is>
          <t>Not verified from abstract</t>
        </is>
      </c>
      <c r="P315" t="inlineStr">
        <is>
          <t>See abstract</t>
        </is>
      </c>
      <c r="Q315" t="inlineStr">
        <is>
          <t>See abstract</t>
        </is>
      </c>
      <c r="R315" t="inlineStr">
        <is>
          <t>Not reviewed (not included)</t>
        </is>
      </c>
      <c r="S315" t="inlineStr">
        <is>
          <t>Not reviewed (not included)</t>
        </is>
      </c>
      <c r="T315" t="inlineStr">
        <is>
          <t>Abstract screening only. Not Selected for Final 95 (Pending Full Text Review)</t>
        </is>
      </c>
      <c r="U315" t="inlineStr">
        <is>
          <t>EXCLUDE</t>
        </is>
      </c>
      <c r="V3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5" t="inlineStr">
        <is>
          <t>Excluded: Other Criterion</t>
        </is>
      </c>
      <c r="X315" t="inlineStr">
        <is>
          <t>Not assessed from abstract</t>
        </is>
      </c>
      <c r="Y315" t="inlineStr">
        <is>
          <t>IEEE Conferences</t>
        </is>
      </c>
      <c r="Z315" t="inlineStr">
        <is>
          <t>Not determined from abstract</t>
        </is>
      </c>
      <c r="AB315" t="inlineStr">
        <is>
          <t>Not assessed (not included)</t>
        </is>
      </c>
      <c r="AC315" t="inlineStr">
        <is>
          <t>Not assessed (not included)</t>
        </is>
      </c>
      <c r="AD315" t="inlineStr">
        <is>
          <t>L. L. Yen Wei; A. A. A. Ibrahim; R. Alfred</t>
        </is>
      </c>
      <c r="AE315" t="inlineStr">
        <is>
          <t>2025 IEEE International Conference on Artificial Intelligence in Engineering and Technology (IICAIET)</t>
        </is>
      </c>
      <c r="AF315" t="inlineStr">
        <is>
          <t>Hybrid OA (IEEE)</t>
        </is>
      </c>
      <c r="AH315" t="inlineStr">
        <is>
          <t>Not assessed</t>
        </is>
      </c>
      <c r="AI315" t="inlineStr">
        <is>
          <t>Not reported</t>
        </is>
      </c>
      <c r="AJ315" t="inlineStr">
        <is>
          <t>Not reported</t>
        </is>
      </c>
      <c r="AK315" t="inlineStr">
        <is>
          <t>Not reported</t>
        </is>
      </c>
      <c r="AL315" t="inlineStr">
        <is>
          <t>Not reported</t>
        </is>
      </c>
      <c r="AM315" t="inlineStr">
        <is>
          <t>Not reported</t>
        </is>
      </c>
      <c r="AN315" t="inlineStr">
        <is>
          <t>Not reported</t>
        </is>
      </c>
      <c r="AO315" t="inlineStr">
        <is>
          <t>Not reviewed</t>
        </is>
      </c>
      <c r="AP315" t="inlineStr">
        <is>
          <t>Not reported</t>
        </is>
      </c>
      <c r="AQ315" t="inlineStr">
        <is>
          <t>Not reported</t>
        </is>
      </c>
      <c r="AR315" t="inlineStr">
        <is>
          <t>Not reported</t>
        </is>
      </c>
      <c r="AS315" t="inlineStr">
        <is>
          <t>See abstract</t>
        </is>
      </c>
      <c r="AT315" t="inlineStr">
        <is>
          <t>Not reviewed</t>
        </is>
      </c>
      <c r="AU315" t="inlineStr">
        <is>
          <t>Not reviewed</t>
        </is>
      </c>
      <c r="AV315" t="inlineStr">
        <is>
          <t>Not reviewed</t>
        </is>
      </c>
      <c r="AW315" t="inlineStr">
        <is>
          <t>Not reviewed</t>
        </is>
      </c>
      <c r="AX315" t="inlineStr">
        <is>
          <t>Not reported</t>
        </is>
      </c>
      <c r="AY315" t="inlineStr">
        <is>
          <t>Not reported</t>
        </is>
      </c>
      <c r="AZ315" t="inlineStr">
        <is>
          <t>Not reported</t>
        </is>
      </c>
      <c r="BA315" t="inlineStr">
        <is>
          <t>Not reported</t>
        </is>
      </c>
      <c r="BB315" t="inlineStr">
        <is>
          <t>Not reported</t>
        </is>
      </c>
      <c r="BC315" t="inlineStr">
        <is>
          <t>Not reported</t>
        </is>
      </c>
      <c r="BD315" t="inlineStr">
        <is>
          <t>Not reported</t>
        </is>
      </c>
      <c r="BE315" t="inlineStr">
        <is>
          <t>Not reported</t>
        </is>
      </c>
      <c r="BF315" t="inlineStr">
        <is>
          <t>Not reported</t>
        </is>
      </c>
      <c r="BG315" t="inlineStr">
        <is>
          <t>Not reviewed (not included)</t>
        </is>
      </c>
      <c r="BH315" t="inlineStr">
        <is>
          <t>N/A</t>
        </is>
      </c>
      <c r="BI315" t="inlineStr">
        <is>
          <t>Not reviewed</t>
        </is>
      </c>
      <c r="BJ315" t="inlineStr">
        <is>
          <t>Not reviewed</t>
        </is>
      </c>
      <c r="BK315" t="inlineStr">
        <is>
          <t>Not reviewed</t>
        </is>
      </c>
      <c r="BL315" t="inlineStr">
        <is>
          <t>Not reviewed</t>
        </is>
      </c>
      <c r="BM315" t="inlineStr">
        <is>
          <t>Not reviewed (not included)</t>
        </is>
      </c>
      <c r="BN315" t="inlineStr">
        <is>
          <t>Not Selected for Final 95 (Pending Full Text Review) - Candidate paper not selected for final 95: Passed abstract screening but not included in final selec</t>
        </is>
      </c>
      <c r="BO315" t="inlineStr">
        <is>
          <t>Abstract-level screening only</t>
        </is>
      </c>
      <c r="BP315" t="inlineStr">
        <is>
          <t>6</t>
        </is>
      </c>
    </row>
    <row r="316">
      <c r="A316" t="inlineStr">
        <is>
          <t>Dual-Objective Machine Learning Models for Binary Classification of ADHD and Biological Sex</t>
        </is>
      </c>
      <c r="B316" t="n">
        <v>2025</v>
      </c>
      <c r="C316" t="inlineStr">
        <is>
          <t>Not checked</t>
        </is>
      </c>
      <c r="D316" t="inlineStr">
        <is>
          <t>Not checked</t>
        </is>
      </c>
      <c r="E316" t="inlineStr">
        <is>
          <t>10.1109/ICONAT66879.2025.11362479</t>
        </is>
      </c>
      <c r="F316" t="inlineStr">
        <is>
          <t>Neuroinformatics combines neuroscience data with computational techniques to uncover patterns related to brain function and behavior. In recent years, machine learning has emerged as a powerful tool in mental health research, enabling predictive modeling using complex neuroimaging and behavioral datasets. This work presents a machine learning pipeline designed to simultaneously predict ADHD diagnosis and biological sex, leveraging functional MRI (fMRI) connectome data alongside participant metadata. The dataset originates from the WiDS Datathon 2025 challenge on ADHD, organized by Women in Data Science (WiDS). Following standard exploratory data analysis (EDA), the data underwent cleaning, preprocessing, and dimensionality reduction through feature selection techniques. Two distinct binary classification models were developedâ€”each targeting one of the outcomesâ€”using ensemble-based machine learning algorithms. The models achieved an average F1-score of approximately 0.7429 across both tasks, demonstrating the effectiveness of a dual-objective approach. These findings underscore the predictive strength of integrating neuroimaging and behavioral data, and contribute to advancing mental health research in alignment with Sustainable Development Goal (SDG) 3: Ensure healthy lives and promote well-being for all.</t>
        </is>
      </c>
      <c r="G316" t="inlineStr">
        <is>
          <t>Unimodal</t>
        </is>
      </c>
      <c r="H316" t="inlineStr">
        <is>
          <t>See abstract</t>
        </is>
      </c>
      <c r="I316" t="inlineStr">
        <is>
          <t>See abstract</t>
        </is>
      </c>
      <c r="J316" t="inlineStr">
        <is>
          <t>See abstract (AI/ML)</t>
        </is>
      </c>
      <c r="K316" t="inlineStr">
        <is>
          <t>See abstract</t>
        </is>
      </c>
      <c r="M316" t="inlineStr">
        <is>
          <t>See abstract</t>
        </is>
      </c>
      <c r="N316" t="inlineStr">
        <is>
          <t>See abstract</t>
        </is>
      </c>
      <c r="O316" t="inlineStr">
        <is>
          <t>Not verified from abstract</t>
        </is>
      </c>
      <c r="P316" t="inlineStr">
        <is>
          <t>See abstract</t>
        </is>
      </c>
      <c r="Q316" t="inlineStr">
        <is>
          <t>See abstract</t>
        </is>
      </c>
      <c r="R316" t="inlineStr">
        <is>
          <t>Not reviewed (not included)</t>
        </is>
      </c>
      <c r="S316" t="inlineStr">
        <is>
          <t>Not reviewed (not included)</t>
        </is>
      </c>
      <c r="T316" t="inlineStr">
        <is>
          <t>Abstract screening only. Not Selected for Final 95 (Pending Full Text Review)</t>
        </is>
      </c>
      <c r="U316" t="inlineStr">
        <is>
          <t>EXCLUDE</t>
        </is>
      </c>
      <c r="V31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6" t="inlineStr">
        <is>
          <t>Excluded: Other Criterion</t>
        </is>
      </c>
      <c r="X316" t="inlineStr">
        <is>
          <t>Not assessed from abstract</t>
        </is>
      </c>
      <c r="Y316" t="inlineStr">
        <is>
          <t>IEEE Conferences</t>
        </is>
      </c>
      <c r="Z316" t="inlineStr">
        <is>
          <t>Not determined from abstract</t>
        </is>
      </c>
      <c r="AB316" t="inlineStr">
        <is>
          <t>Not assessed (not included)</t>
        </is>
      </c>
      <c r="AC316" t="inlineStr">
        <is>
          <t>Not assessed (not included)</t>
        </is>
      </c>
      <c r="AD316" t="inlineStr">
        <is>
          <t>S. V. Agadi; S. C; P. Desai; S. B. Bammanawadi; S. V. M; S. Pagi</t>
        </is>
      </c>
      <c r="AE316" t="inlineStr">
        <is>
          <t>2025 IEEE 4th International Conference for Advancement in Technology (ICONAT)</t>
        </is>
      </c>
      <c r="AF316" t="inlineStr">
        <is>
          <t>Hybrid OA (IEEE)</t>
        </is>
      </c>
      <c r="AH316" t="inlineStr">
        <is>
          <t>Not assessed</t>
        </is>
      </c>
      <c r="AI316" t="inlineStr">
        <is>
          <t>Not reported</t>
        </is>
      </c>
      <c r="AJ316" t="inlineStr">
        <is>
          <t>Not reported</t>
        </is>
      </c>
      <c r="AK316" t="inlineStr">
        <is>
          <t>Not reported</t>
        </is>
      </c>
      <c r="AL316" t="inlineStr">
        <is>
          <t>Not reported</t>
        </is>
      </c>
      <c r="AM316" t="inlineStr">
        <is>
          <t>Not reported</t>
        </is>
      </c>
      <c r="AN316" t="inlineStr">
        <is>
          <t>Not reported</t>
        </is>
      </c>
      <c r="AO316" t="inlineStr">
        <is>
          <t>Not reviewed</t>
        </is>
      </c>
      <c r="AP316" t="inlineStr">
        <is>
          <t>Not reported</t>
        </is>
      </c>
      <c r="AQ316" t="inlineStr">
        <is>
          <t>Not reported</t>
        </is>
      </c>
      <c r="AR316" t="inlineStr">
        <is>
          <t>Not reported</t>
        </is>
      </c>
      <c r="AS316" t="inlineStr">
        <is>
          <t>See abstract</t>
        </is>
      </c>
      <c r="AT316" t="inlineStr">
        <is>
          <t>Not reviewed</t>
        </is>
      </c>
      <c r="AU316" t="inlineStr">
        <is>
          <t>Not reviewed</t>
        </is>
      </c>
      <c r="AV316" t="inlineStr">
        <is>
          <t>Not reviewed</t>
        </is>
      </c>
      <c r="AW316" t="inlineStr">
        <is>
          <t>Not reviewed</t>
        </is>
      </c>
      <c r="AX316" t="inlineStr">
        <is>
          <t>Not reported</t>
        </is>
      </c>
      <c r="AY316" t="inlineStr">
        <is>
          <t>Not reported</t>
        </is>
      </c>
      <c r="AZ316" t="inlineStr">
        <is>
          <t>Not reported</t>
        </is>
      </c>
      <c r="BA316" t="inlineStr">
        <is>
          <t>Not reported</t>
        </is>
      </c>
      <c r="BB316" t="inlineStr">
        <is>
          <t>Not reported</t>
        </is>
      </c>
      <c r="BC316" t="inlineStr">
        <is>
          <t>Not reported</t>
        </is>
      </c>
      <c r="BD316" t="inlineStr">
        <is>
          <t>Not reported</t>
        </is>
      </c>
      <c r="BE316" t="inlineStr">
        <is>
          <t>Not reported</t>
        </is>
      </c>
      <c r="BF316" t="inlineStr">
        <is>
          <t>Not reported</t>
        </is>
      </c>
      <c r="BG316" t="inlineStr">
        <is>
          <t>Not reviewed (not included)</t>
        </is>
      </c>
      <c r="BH316" t="inlineStr">
        <is>
          <t>N/A</t>
        </is>
      </c>
      <c r="BI316" t="inlineStr">
        <is>
          <t>Not reviewed</t>
        </is>
      </c>
      <c r="BJ316" t="inlineStr">
        <is>
          <t>Not reviewed</t>
        </is>
      </c>
      <c r="BK316" t="inlineStr">
        <is>
          <t>Not reviewed</t>
        </is>
      </c>
      <c r="BL316" t="inlineStr">
        <is>
          <t>Not reviewed</t>
        </is>
      </c>
      <c r="BM316" t="inlineStr">
        <is>
          <t>Not reviewed (not included)</t>
        </is>
      </c>
      <c r="BN316" t="inlineStr">
        <is>
          <t>Not Selected for Final 95 (Pending Full Text Review) - Candidate paper not selected for final 95: Passed abstract screening but not included in final selec</t>
        </is>
      </c>
      <c r="BO316" t="inlineStr">
        <is>
          <t>Abstract-level screening only</t>
        </is>
      </c>
      <c r="BP316" t="inlineStr">
        <is>
          <t>6</t>
        </is>
      </c>
    </row>
    <row r="317">
      <c r="A317" t="inlineStr">
        <is>
          <t>A Systematic Review on ADHD Detection</t>
        </is>
      </c>
      <c r="B317" t="n">
        <v>2025</v>
      </c>
      <c r="C317" t="inlineStr">
        <is>
          <t>Not checked</t>
        </is>
      </c>
      <c r="D317" t="inlineStr">
        <is>
          <t>Not checked</t>
        </is>
      </c>
      <c r="E317" t="inlineStr">
        <is>
          <t>10.1109/ICAIBD64986.2025.11081957</t>
        </is>
      </c>
      <c r="F317" t="inlineStr">
        <is>
          <t>Attention Deficit Hyperactivity Disorder (ADHD) is a neurodevelopmental condition that affects a large number of people, primarily children, worldwide. Diagnosing and treating ADHD poses significant hurdles, demanding advances in detection techniques. This systematic review examines the most recent research on ADHD diagnosis, covering machine learning (ML), deep learning (DL), artificial intelligence (AI), empirical methods, clinical approaches, data modalities and explainable AI (XAI) methodologies. This study, which synthesises findings from current studies, addresses significant difficulties such as data scarcity, class imbalance, and ethical considerations, while also offering future outcomes such as synthetic data generation, multimodal fusion frameworks, and personalised diagnostic techniques. Overall, this study seeks to give researchers and clinicians a thorough grasp of AI-based ADHD diagnosis, leading future improvements towards more precise, interpretable, and clinically useful solutions.</t>
        </is>
      </c>
      <c r="G317" t="inlineStr">
        <is>
          <t>Unimodal</t>
        </is>
      </c>
      <c r="H317" t="inlineStr">
        <is>
          <t>See abstract</t>
        </is>
      </c>
      <c r="I317" t="inlineStr">
        <is>
          <t>See abstract</t>
        </is>
      </c>
      <c r="J317" t="inlineStr">
        <is>
          <t>See abstract (AI/ML)</t>
        </is>
      </c>
      <c r="K317" t="inlineStr">
        <is>
          <t>See abstract</t>
        </is>
      </c>
      <c r="M317" t="inlineStr">
        <is>
          <t>See abstract</t>
        </is>
      </c>
      <c r="N317" t="inlineStr">
        <is>
          <t>See abstract</t>
        </is>
      </c>
      <c r="O317" t="inlineStr">
        <is>
          <t>Not verified from abstract</t>
        </is>
      </c>
      <c r="P317" t="inlineStr">
        <is>
          <t>See abstract</t>
        </is>
      </c>
      <c r="Q317" t="inlineStr">
        <is>
          <t>See abstract</t>
        </is>
      </c>
      <c r="R317" t="inlineStr">
        <is>
          <t>Not reviewed (not included)</t>
        </is>
      </c>
      <c r="S317" t="inlineStr">
        <is>
          <t>Not reviewed (not included)</t>
        </is>
      </c>
      <c r="T317" t="inlineStr">
        <is>
          <t>Abstract screening only. Not Primary Research</t>
        </is>
      </c>
      <c r="U317" t="inlineStr">
        <is>
          <t>EXCLUDE</t>
        </is>
      </c>
      <c r="V317" t="inlineStr">
        <is>
          <t>E6-Not Primary Research: Title/abstract indicates systematic review, meta-analysis, or review paper</t>
        </is>
      </c>
      <c r="W317" t="inlineStr">
        <is>
          <t>Excluded: Not Primary Research</t>
        </is>
      </c>
      <c r="X317" t="inlineStr">
        <is>
          <t>Not assessed from abstract</t>
        </is>
      </c>
      <c r="Y317" t="inlineStr">
        <is>
          <t>IEEE Conferences</t>
        </is>
      </c>
      <c r="Z317" t="inlineStr">
        <is>
          <t>Not determined from abstract</t>
        </is>
      </c>
      <c r="AB317" t="inlineStr">
        <is>
          <t>Not assessed (not included)</t>
        </is>
      </c>
      <c r="AC317" t="inlineStr">
        <is>
          <t>Not assessed (not included)</t>
        </is>
      </c>
      <c r="AD317" t="inlineStr">
        <is>
          <t>N. Jayasinghe; J. Harischandra; S. K. Priyanayana</t>
        </is>
      </c>
      <c r="AE317" t="inlineStr">
        <is>
          <t>2025 8th International Conference on Artificial Intelligence and Big Data (ICAIBD)</t>
        </is>
      </c>
      <c r="AF317" t="inlineStr">
        <is>
          <t>Hybrid OA (IEEE)</t>
        </is>
      </c>
      <c r="AH317" t="inlineStr">
        <is>
          <t>Not assessed</t>
        </is>
      </c>
      <c r="AI317" t="inlineStr">
        <is>
          <t>Not reported</t>
        </is>
      </c>
      <c r="AJ317" t="inlineStr">
        <is>
          <t>Not reported</t>
        </is>
      </c>
      <c r="AK317" t="inlineStr">
        <is>
          <t>Not reported</t>
        </is>
      </c>
      <c r="AL317" t="inlineStr">
        <is>
          <t>Not reported</t>
        </is>
      </c>
      <c r="AM317" t="inlineStr">
        <is>
          <t>Not reported</t>
        </is>
      </c>
      <c r="AN317" t="inlineStr">
        <is>
          <t>Not reported</t>
        </is>
      </c>
      <c r="AO317" t="inlineStr">
        <is>
          <t>Not reviewed</t>
        </is>
      </c>
      <c r="AP317" t="inlineStr">
        <is>
          <t>Not reported</t>
        </is>
      </c>
      <c r="AQ317" t="inlineStr">
        <is>
          <t>Not reported</t>
        </is>
      </c>
      <c r="AR317" t="inlineStr">
        <is>
          <t>Not reported</t>
        </is>
      </c>
      <c r="AS317" t="inlineStr">
        <is>
          <t>See abstract</t>
        </is>
      </c>
      <c r="AT317" t="inlineStr">
        <is>
          <t>Not reviewed</t>
        </is>
      </c>
      <c r="AU317" t="inlineStr">
        <is>
          <t>Not reviewed</t>
        </is>
      </c>
      <c r="AV317" t="inlineStr">
        <is>
          <t>Not reviewed</t>
        </is>
      </c>
      <c r="AW317" t="inlineStr">
        <is>
          <t>Not reviewed</t>
        </is>
      </c>
      <c r="AX317" t="inlineStr">
        <is>
          <t>Not reported</t>
        </is>
      </c>
      <c r="AY317" t="inlineStr">
        <is>
          <t>Not reported</t>
        </is>
      </c>
      <c r="AZ317" t="inlineStr">
        <is>
          <t>Not reported</t>
        </is>
      </c>
      <c r="BA317" t="inlineStr">
        <is>
          <t>Not reported</t>
        </is>
      </c>
      <c r="BB317" t="inlineStr">
        <is>
          <t>Not reported</t>
        </is>
      </c>
      <c r="BC317" t="inlineStr">
        <is>
          <t>Not reported</t>
        </is>
      </c>
      <c r="BD317" t="inlineStr">
        <is>
          <t>Not reported</t>
        </is>
      </c>
      <c r="BE317" t="inlineStr">
        <is>
          <t>Not reported</t>
        </is>
      </c>
      <c r="BF317" t="inlineStr">
        <is>
          <t>Not reported</t>
        </is>
      </c>
      <c r="BG317" t="inlineStr">
        <is>
          <t>Not reviewed (not included)</t>
        </is>
      </c>
      <c r="BH317" t="inlineStr">
        <is>
          <t>N/A</t>
        </is>
      </c>
      <c r="BI317" t="inlineStr">
        <is>
          <t>Not reviewed</t>
        </is>
      </c>
      <c r="BJ317" t="inlineStr">
        <is>
          <t>Not reviewed</t>
        </is>
      </c>
      <c r="BK317" t="inlineStr">
        <is>
          <t>Not reviewed</t>
        </is>
      </c>
      <c r="BL317" t="inlineStr">
        <is>
          <t>Not reviewed</t>
        </is>
      </c>
      <c r="BM317" t="inlineStr">
        <is>
          <t>Not reviewed (not included)</t>
        </is>
      </c>
      <c r="BN317" t="inlineStr">
        <is>
          <t>Not Primary Research - E6-Not Primary Research: Title/abstract indicates systematic review, meta-analysis, or review paper</t>
        </is>
      </c>
      <c r="BO317" t="inlineStr">
        <is>
          <t>Abstract-level screening only</t>
        </is>
      </c>
      <c r="BP317" t="inlineStr">
        <is>
          <t>6</t>
        </is>
      </c>
    </row>
    <row r="318">
      <c r="A318" t="inlineStr">
        <is>
          <t>Hybrid Deep Learning Classification Model for Attention-Deficit-Hyperactivity Disorder using functional Magnetic Resonance Imaging</t>
        </is>
      </c>
      <c r="B318" t="n">
        <v>2023</v>
      </c>
      <c r="C318" t="inlineStr">
        <is>
          <t>Not checked</t>
        </is>
      </c>
      <c r="D318" t="inlineStr">
        <is>
          <t>Not checked</t>
        </is>
      </c>
      <c r="E318" t="inlineStr">
        <is>
          <t>10.1109/ICISCOIS56541.2023.10100467</t>
        </is>
      </c>
      <c r="F318" t="inlineStr">
        <is>
          <t>A child with a neurodevelopmental disorder, such as attention deficit hyperactivity disorder (ADHD), faces many challenges in school, like not paying attention when the teacher is taking class, poor performance in academics, and difficulty following classroom behaviour. The functional connectivity of the brain is an essential feature to be investigated to identify such disorders. Developing a computer-aided diagnosis method using a deep learning algorithm to identify ADHD children is the aim of the research. In this study, a hybrid 3D convolutional neural network and bidirectional long short-term memory (3D CNN-BiLSTM) classification model is proposed to classify ADHD and typically developing conditions using resting-state functional magnetic resonance imaging of the brain. The result shows that the accuracy of the proposed hybrid deep learning model gives a maximum accuracy of 75.4% on validation. This indicates that the proposed 3D CNN-BiLSTM classification model for ADHD outperforms the recent existing algorithm by approximately 3% in terms of accuracy using only the functional magnetic resonance imaging dataset obtained from the ADHD-200 repository. Medical professionals may be able to diagnose ADHD in children efficiently by combining the proposed classification model with the present diagnosis based on the child's behaviour.</t>
        </is>
      </c>
      <c r="G318" t="inlineStr">
        <is>
          <t>Unimodal</t>
        </is>
      </c>
      <c r="H318" t="inlineStr">
        <is>
          <t>See abstract</t>
        </is>
      </c>
      <c r="I318" t="inlineStr">
        <is>
          <t>See abstract</t>
        </is>
      </c>
      <c r="J318" t="inlineStr">
        <is>
          <t>See abstract (AI/ML)</t>
        </is>
      </c>
      <c r="K318" t="inlineStr">
        <is>
          <t>See abstract</t>
        </is>
      </c>
      <c r="M318" t="inlineStr">
        <is>
          <t>See abstract</t>
        </is>
      </c>
      <c r="N318" t="inlineStr">
        <is>
          <t>See abstract</t>
        </is>
      </c>
      <c r="O318" t="inlineStr">
        <is>
          <t>Not verified from abstract</t>
        </is>
      </c>
      <c r="P318" t="inlineStr">
        <is>
          <t>See abstract</t>
        </is>
      </c>
      <c r="Q318" t="inlineStr">
        <is>
          <t>See abstract</t>
        </is>
      </c>
      <c r="R318" t="inlineStr">
        <is>
          <t>Not reviewed (not included)</t>
        </is>
      </c>
      <c r="S318" t="inlineStr">
        <is>
          <t>Not reviewed (not included)</t>
        </is>
      </c>
      <c r="T318" t="inlineStr">
        <is>
          <t>Abstract screening only. Not Selected for Final 95 (Pending Full Text Review)</t>
        </is>
      </c>
      <c r="U318" t="inlineStr">
        <is>
          <t>EXCLUDE</t>
        </is>
      </c>
      <c r="V3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8" t="inlineStr">
        <is>
          <t>Excluded: Other Criterion</t>
        </is>
      </c>
      <c r="X318" t="inlineStr">
        <is>
          <t>Not assessed from abstract</t>
        </is>
      </c>
      <c r="Y318" t="inlineStr">
        <is>
          <t>IEEE Conferences</t>
        </is>
      </c>
      <c r="Z318" t="inlineStr">
        <is>
          <t>Not determined from abstract</t>
        </is>
      </c>
      <c r="AB318" t="inlineStr">
        <is>
          <t>Not assessed (not included)</t>
        </is>
      </c>
      <c r="AC318" t="inlineStr">
        <is>
          <t>Not assessed (not included)</t>
        </is>
      </c>
      <c r="AD318" t="inlineStr">
        <is>
          <t>U. R. K; A. P. P</t>
        </is>
      </c>
      <c r="AE318" t="inlineStr">
        <is>
          <t>2023 International Conference on Intelligent Systems for Communication, IoT and Security (ICISCoIS)</t>
        </is>
      </c>
      <c r="AF318" t="inlineStr">
        <is>
          <t>Hybrid OA (IEEE)</t>
        </is>
      </c>
      <c r="AH318" t="inlineStr">
        <is>
          <t>Not assessed</t>
        </is>
      </c>
      <c r="AI318" t="inlineStr">
        <is>
          <t>Not reported</t>
        </is>
      </c>
      <c r="AJ318" t="inlineStr">
        <is>
          <t>Not reported</t>
        </is>
      </c>
      <c r="AK318" t="inlineStr">
        <is>
          <t>Not reported</t>
        </is>
      </c>
      <c r="AL318" t="inlineStr">
        <is>
          <t>Not reported</t>
        </is>
      </c>
      <c r="AM318" t="inlineStr">
        <is>
          <t>Not reported</t>
        </is>
      </c>
      <c r="AN318" t="inlineStr">
        <is>
          <t>Not reported</t>
        </is>
      </c>
      <c r="AO318" t="inlineStr">
        <is>
          <t>Not reviewed</t>
        </is>
      </c>
      <c r="AP318" t="inlineStr">
        <is>
          <t>Not reported</t>
        </is>
      </c>
      <c r="AQ318" t="inlineStr">
        <is>
          <t>Not reported</t>
        </is>
      </c>
      <c r="AR318" t="inlineStr">
        <is>
          <t>Not reported</t>
        </is>
      </c>
      <c r="AS318" t="inlineStr">
        <is>
          <t>See abstract</t>
        </is>
      </c>
      <c r="AT318" t="inlineStr">
        <is>
          <t>Not reviewed</t>
        </is>
      </c>
      <c r="AU318" t="inlineStr">
        <is>
          <t>Not reviewed</t>
        </is>
      </c>
      <c r="AV318" t="inlineStr">
        <is>
          <t>Not reviewed</t>
        </is>
      </c>
      <c r="AW318" t="inlineStr">
        <is>
          <t>Not reviewed</t>
        </is>
      </c>
      <c r="AX318" t="inlineStr">
        <is>
          <t>Not reported</t>
        </is>
      </c>
      <c r="AY318" t="inlineStr">
        <is>
          <t>Not reported</t>
        </is>
      </c>
      <c r="AZ318" t="inlineStr">
        <is>
          <t>Not reported</t>
        </is>
      </c>
      <c r="BA318" t="inlineStr">
        <is>
          <t>Not reported</t>
        </is>
      </c>
      <c r="BB318" t="inlineStr">
        <is>
          <t>Not reported</t>
        </is>
      </c>
      <c r="BC318" t="inlineStr">
        <is>
          <t>Not reported</t>
        </is>
      </c>
      <c r="BD318" t="inlineStr">
        <is>
          <t>Not reported</t>
        </is>
      </c>
      <c r="BE318" t="inlineStr">
        <is>
          <t>Not reported</t>
        </is>
      </c>
      <c r="BF318" t="inlineStr">
        <is>
          <t>Not reported</t>
        </is>
      </c>
      <c r="BG318" t="inlineStr">
        <is>
          <t>Not reviewed (not included)</t>
        </is>
      </c>
      <c r="BH318" t="inlineStr">
        <is>
          <t>N/A</t>
        </is>
      </c>
      <c r="BI318" t="inlineStr">
        <is>
          <t>Not reviewed</t>
        </is>
      </c>
      <c r="BJ318" t="inlineStr">
        <is>
          <t>Not reviewed</t>
        </is>
      </c>
      <c r="BK318" t="inlineStr">
        <is>
          <t>Not reviewed</t>
        </is>
      </c>
      <c r="BL318" t="inlineStr">
        <is>
          <t>Not reviewed</t>
        </is>
      </c>
      <c r="BM318" t="inlineStr">
        <is>
          <t>Not reviewed (not included)</t>
        </is>
      </c>
      <c r="BN318" t="inlineStr">
        <is>
          <t>Not Selected for Final 95 (Pending Full Text Review) - Candidate paper not selected for final 95: Passed abstract screening but not included in final selec</t>
        </is>
      </c>
      <c r="BO318" t="inlineStr">
        <is>
          <t>Abstract-level screening only</t>
        </is>
      </c>
      <c r="BP318" t="inlineStr">
        <is>
          <t>6</t>
        </is>
      </c>
    </row>
    <row r="319">
      <c r="A319" t="inlineStr">
        <is>
          <t>Improving ADHD Detection with Cost-Sensitive LightGBM</t>
        </is>
      </c>
      <c r="B319" t="n">
        <v>2024</v>
      </c>
      <c r="C319" t="inlineStr">
        <is>
          <t>Not checked</t>
        </is>
      </c>
      <c r="D319" t="inlineStr">
        <is>
          <t>Not checked</t>
        </is>
      </c>
      <c r="E319" t="inlineStr">
        <is>
          <t>10.1109/ICCKE65377.2024.10874782</t>
        </is>
      </c>
      <c r="F319" t="inlineStr">
        <is>
          <t>One common neurodevelopmental issue that needs prompt and precise diagnosis for successful treatment is attention-deficit/hyperactivity disorder (ADHD). In this study, we present a novel approach using a cost-sensitive LightGBM (Light Gradient Boosting Machine) model to enhance the prediction of ADHD. Our key contribution lies in the integration of cost-sensitive learning, which prioritizes minimizing the misclassification costs associated with false negatives and false positives, critical in medical diagnostics. Additionally, we leverage the computational efficiency and speed of LightGBM, a gradient boosting framework known for its high performance in handling complex data structures. Our results demonstrate that the cost-sensitive LightGBM model achieves a predictive accuracy of 94% and an F1-score of 94%, while significantly reducing the time required for training and inference. This makes it a viable tool for real-world ADHD screening applications. This study highlights the importance of incorporating cost-sensitive algorithms in medical predictions to achieve a balanced trade-off between accuracy and resource efficiency.</t>
        </is>
      </c>
      <c r="G319" t="inlineStr">
        <is>
          <t>Unimodal</t>
        </is>
      </c>
      <c r="H319" t="inlineStr">
        <is>
          <t>See abstract</t>
        </is>
      </c>
      <c r="I319" t="inlineStr">
        <is>
          <t>See abstract</t>
        </is>
      </c>
      <c r="J319" t="inlineStr">
        <is>
          <t>See abstract (AI/ML)</t>
        </is>
      </c>
      <c r="K319" t="inlineStr">
        <is>
          <t>See abstract</t>
        </is>
      </c>
      <c r="M319" t="inlineStr">
        <is>
          <t>See abstract</t>
        </is>
      </c>
      <c r="N319" t="inlineStr">
        <is>
          <t>See abstract</t>
        </is>
      </c>
      <c r="O319" t="inlineStr">
        <is>
          <t>Not verified from abstract</t>
        </is>
      </c>
      <c r="P319" t="inlineStr">
        <is>
          <t>See abstract</t>
        </is>
      </c>
      <c r="Q319" t="inlineStr">
        <is>
          <t>See abstract</t>
        </is>
      </c>
      <c r="R319" t="inlineStr">
        <is>
          <t>Not reviewed (not included)</t>
        </is>
      </c>
      <c r="S319" t="inlineStr">
        <is>
          <t>Not reviewed (not included)</t>
        </is>
      </c>
      <c r="T319" t="inlineStr">
        <is>
          <t>Abstract screening only. Not Selected for Final 95 (Pending Full Text Review)</t>
        </is>
      </c>
      <c r="U319" t="inlineStr">
        <is>
          <t>EXCLUDE</t>
        </is>
      </c>
      <c r="V31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19" t="inlineStr">
        <is>
          <t>Excluded: Other Criterion</t>
        </is>
      </c>
      <c r="X319" t="inlineStr">
        <is>
          <t>Not assessed from abstract</t>
        </is>
      </c>
      <c r="Y319" t="inlineStr">
        <is>
          <t>IEEE Conferences</t>
        </is>
      </c>
      <c r="Z319" t="inlineStr">
        <is>
          <t>Not determined from abstract</t>
        </is>
      </c>
      <c r="AB319" t="inlineStr">
        <is>
          <t>Not assessed (not included)</t>
        </is>
      </c>
      <c r="AC319" t="inlineStr">
        <is>
          <t>Not assessed (not included)</t>
        </is>
      </c>
      <c r="AD319" t="inlineStr">
        <is>
          <t>B. Yousefimehr; M. Ghatee; A. Heydari</t>
        </is>
      </c>
      <c r="AE319" t="inlineStr">
        <is>
          <t>2024 14th International Conference on Computer and Knowledge Engineering (ICCKE)</t>
        </is>
      </c>
      <c r="AF319" t="inlineStr">
        <is>
          <t>Hybrid OA (IEEE)</t>
        </is>
      </c>
      <c r="AH319" t="inlineStr">
        <is>
          <t>Not assessed</t>
        </is>
      </c>
      <c r="AI319" t="inlineStr">
        <is>
          <t>Not reported</t>
        </is>
      </c>
      <c r="AJ319" t="inlineStr">
        <is>
          <t>Not reported</t>
        </is>
      </c>
      <c r="AK319" t="inlineStr">
        <is>
          <t>Not reported</t>
        </is>
      </c>
      <c r="AL319" t="inlineStr">
        <is>
          <t>Not reported</t>
        </is>
      </c>
      <c r="AM319" t="inlineStr">
        <is>
          <t>Not reported</t>
        </is>
      </c>
      <c r="AN319" t="inlineStr">
        <is>
          <t>Not reported</t>
        </is>
      </c>
      <c r="AO319" t="inlineStr">
        <is>
          <t>Not reviewed</t>
        </is>
      </c>
      <c r="AP319" t="inlineStr">
        <is>
          <t>Not reported</t>
        </is>
      </c>
      <c r="AQ319" t="inlineStr">
        <is>
          <t>Not reported</t>
        </is>
      </c>
      <c r="AR319" t="inlineStr">
        <is>
          <t>Not reported</t>
        </is>
      </c>
      <c r="AS319" t="inlineStr">
        <is>
          <t>See abstract</t>
        </is>
      </c>
      <c r="AT319" t="inlineStr">
        <is>
          <t>Not reviewed</t>
        </is>
      </c>
      <c r="AU319" t="inlineStr">
        <is>
          <t>Not reviewed</t>
        </is>
      </c>
      <c r="AV319" t="inlineStr">
        <is>
          <t>Not reviewed</t>
        </is>
      </c>
      <c r="AW319" t="inlineStr">
        <is>
          <t>Not reviewed</t>
        </is>
      </c>
      <c r="AX319" t="inlineStr">
        <is>
          <t>Not reported</t>
        </is>
      </c>
      <c r="AY319" t="inlineStr">
        <is>
          <t>Not reported</t>
        </is>
      </c>
      <c r="AZ319" t="inlineStr">
        <is>
          <t>Not reported</t>
        </is>
      </c>
      <c r="BA319" t="inlineStr">
        <is>
          <t>Not reported</t>
        </is>
      </c>
      <c r="BB319" t="inlineStr">
        <is>
          <t>Not reported</t>
        </is>
      </c>
      <c r="BC319" t="inlineStr">
        <is>
          <t>Not reported</t>
        </is>
      </c>
      <c r="BD319" t="inlineStr">
        <is>
          <t>Not reported</t>
        </is>
      </c>
      <c r="BE319" t="inlineStr">
        <is>
          <t>Not reported</t>
        </is>
      </c>
      <c r="BF319" t="inlineStr">
        <is>
          <t>Not reported</t>
        </is>
      </c>
      <c r="BG319" t="inlineStr">
        <is>
          <t>Not reviewed (not included)</t>
        </is>
      </c>
      <c r="BH319" t="inlineStr">
        <is>
          <t>N/A</t>
        </is>
      </c>
      <c r="BI319" t="inlineStr">
        <is>
          <t>Not reviewed</t>
        </is>
      </c>
      <c r="BJ319" t="inlineStr">
        <is>
          <t>Not reviewed</t>
        </is>
      </c>
      <c r="BK319" t="inlineStr">
        <is>
          <t>Not reviewed</t>
        </is>
      </c>
      <c r="BL319" t="inlineStr">
        <is>
          <t>Not reviewed</t>
        </is>
      </c>
      <c r="BM319" t="inlineStr">
        <is>
          <t>Not reviewed (not included)</t>
        </is>
      </c>
      <c r="BN319" t="inlineStr">
        <is>
          <t>Not Selected for Final 95 (Pending Full Text Review) - Candidate paper not selected for final 95: Passed abstract screening but not included in final selec</t>
        </is>
      </c>
      <c r="BO319" t="inlineStr">
        <is>
          <t>Abstract-level screening only</t>
        </is>
      </c>
      <c r="BP319" t="inlineStr">
        <is>
          <t>5</t>
        </is>
      </c>
    </row>
    <row r="320">
      <c r="A320" t="inlineStr">
        <is>
          <t>High-Accuracy Classification of Attention Deficit Hyperactivity Disorder with L2,1-Norm Linear Discriminant Analysis</t>
        </is>
      </c>
      <c r="B320" t="n">
        <v>2020</v>
      </c>
      <c r="C320" t="inlineStr">
        <is>
          <t>Not checked</t>
        </is>
      </c>
      <c r="D320" t="inlineStr">
        <is>
          <t>Not checked</t>
        </is>
      </c>
      <c r="E320" t="inlineStr">
        <is>
          <t>10.1109/ICASSP40776.2020.9053391</t>
        </is>
      </c>
      <c r="F320" t="inlineStr">
        <is>
          <t>Attention Deficit Hyperactivity Disorder (ADHD) is a high incidence of neurobehavioral disease in school-age children. Its neurobiological classification is meaningful for clinicians. The existing ADHD classification methods suffer from two problems, i.e., insufficient data and noise disturbance. Here, a high-accuracy classification method is proposed, which uses brain Functional Connectivity (FC) as material for ADHD feature analysis. In detail, we introduce a binary hypothesis testing framework as the classification outline to cope with insufficient data of ADHD database. Under binary hypotheses, the FCs of test data are allowed to use for training and thus affect the subspace learning of training data. To overcome noise disturbance, an l2,1-norm LDA model is adopted to robustly learn ADHD features in subspaces. The subspace energies of training data under binary hypotheses are then calculated, and an energy-based comparison is finally performed to identify ADHD individuals. On the platform of ADHD-200 database, the experiments show our method outperforms other state-of-the-art methods with the significant average accuracy of 97.6%.</t>
        </is>
      </c>
      <c r="G320" t="inlineStr">
        <is>
          <t>Unimodal</t>
        </is>
      </c>
      <c r="H320" t="inlineStr">
        <is>
          <t>See abstract</t>
        </is>
      </c>
      <c r="I320" t="inlineStr">
        <is>
          <t>See abstract</t>
        </is>
      </c>
      <c r="J320" t="inlineStr">
        <is>
          <t>See abstract (AI/ML)</t>
        </is>
      </c>
      <c r="K320" t="inlineStr">
        <is>
          <t>See abstract</t>
        </is>
      </c>
      <c r="M320" t="inlineStr">
        <is>
          <t>See abstract</t>
        </is>
      </c>
      <c r="N320" t="inlineStr">
        <is>
          <t>See abstract</t>
        </is>
      </c>
      <c r="O320" t="inlineStr">
        <is>
          <t>Not verified from abstract</t>
        </is>
      </c>
      <c r="P320" t="inlineStr">
        <is>
          <t>See abstract</t>
        </is>
      </c>
      <c r="Q320" t="inlineStr">
        <is>
          <t>See abstract</t>
        </is>
      </c>
      <c r="R320" t="inlineStr">
        <is>
          <t>Not reviewed (not included)</t>
        </is>
      </c>
      <c r="S320" t="inlineStr">
        <is>
          <t>Not reviewed (not included)</t>
        </is>
      </c>
      <c r="T320" t="inlineStr">
        <is>
          <t>Abstract screening only. No AI/ML Methods</t>
        </is>
      </c>
      <c r="U320" t="inlineStr">
        <is>
          <t>EXCLUDE</t>
        </is>
      </c>
      <c r="V320" t="inlineStr">
        <is>
          <t>E1-No AI/ML/DL: Abstract and title do not describe application of AI, ML, or DL methods</t>
        </is>
      </c>
      <c r="W320" t="inlineStr">
        <is>
          <t>Excluded: No AI/ML Methods</t>
        </is>
      </c>
      <c r="X320" t="inlineStr">
        <is>
          <t>Not assessed from abstract</t>
        </is>
      </c>
      <c r="Y320" t="inlineStr">
        <is>
          <t>IEEE Conferences</t>
        </is>
      </c>
      <c r="Z320" t="inlineStr">
        <is>
          <t>Not determined from abstract</t>
        </is>
      </c>
      <c r="AB320" t="inlineStr">
        <is>
          <t>Not assessed (not included)</t>
        </is>
      </c>
      <c r="AC320" t="inlineStr">
        <is>
          <t>Not assessed (not included)</t>
        </is>
      </c>
      <c r="AD320" t="inlineStr">
        <is>
          <t>Y. Tang; X. Li; Y. Chen; Y. Zhong; A. Jiang; X. Liu</t>
        </is>
      </c>
      <c r="AE320" t="inlineStr">
        <is>
          <t>ICASSP 2020 - 2020 IEEE International Conference on Acoustics, Speech and Signal Processing (ICASSP)</t>
        </is>
      </c>
      <c r="AF320" t="inlineStr">
        <is>
          <t>Hybrid OA (IEEE)</t>
        </is>
      </c>
      <c r="AH320" t="inlineStr">
        <is>
          <t>Not assessed</t>
        </is>
      </c>
      <c r="AI320" t="inlineStr">
        <is>
          <t>Not reported</t>
        </is>
      </c>
      <c r="AJ320" t="inlineStr">
        <is>
          <t>Not reported</t>
        </is>
      </c>
      <c r="AK320" t="inlineStr">
        <is>
          <t>Not reported</t>
        </is>
      </c>
      <c r="AL320" t="inlineStr">
        <is>
          <t>Not reported</t>
        </is>
      </c>
      <c r="AM320" t="inlineStr">
        <is>
          <t>Not reported</t>
        </is>
      </c>
      <c r="AN320" t="inlineStr">
        <is>
          <t>Not reported</t>
        </is>
      </c>
      <c r="AO320" t="inlineStr">
        <is>
          <t>Not reviewed</t>
        </is>
      </c>
      <c r="AP320" t="inlineStr">
        <is>
          <t>Not reported</t>
        </is>
      </c>
      <c r="AQ320" t="inlineStr">
        <is>
          <t>Not reported</t>
        </is>
      </c>
      <c r="AR320" t="inlineStr">
        <is>
          <t>Not reported</t>
        </is>
      </c>
      <c r="AS320" t="inlineStr">
        <is>
          <t>See abstract</t>
        </is>
      </c>
      <c r="AT320" t="inlineStr">
        <is>
          <t>Not reviewed</t>
        </is>
      </c>
      <c r="AU320" t="inlineStr">
        <is>
          <t>Not reviewed</t>
        </is>
      </c>
      <c r="AV320" t="inlineStr">
        <is>
          <t>Not reviewed</t>
        </is>
      </c>
      <c r="AW320" t="inlineStr">
        <is>
          <t>Not reviewed</t>
        </is>
      </c>
      <c r="AX320" t="inlineStr">
        <is>
          <t>Not reported</t>
        </is>
      </c>
      <c r="AY320" t="inlineStr">
        <is>
          <t>Not reported</t>
        </is>
      </c>
      <c r="AZ320" t="inlineStr">
        <is>
          <t>Not reported</t>
        </is>
      </c>
      <c r="BA320" t="inlineStr">
        <is>
          <t>Not reported</t>
        </is>
      </c>
      <c r="BB320" t="inlineStr">
        <is>
          <t>Not reported</t>
        </is>
      </c>
      <c r="BC320" t="inlineStr">
        <is>
          <t>Not reported</t>
        </is>
      </c>
      <c r="BD320" t="inlineStr">
        <is>
          <t>Not reported</t>
        </is>
      </c>
      <c r="BE320" t="inlineStr">
        <is>
          <t>Not reported</t>
        </is>
      </c>
      <c r="BF320" t="inlineStr">
        <is>
          <t>Not reported</t>
        </is>
      </c>
      <c r="BG320" t="inlineStr">
        <is>
          <t>Not reviewed (not included)</t>
        </is>
      </c>
      <c r="BH320" t="inlineStr">
        <is>
          <t>N/A</t>
        </is>
      </c>
      <c r="BI320" t="inlineStr">
        <is>
          <t>Not reviewed</t>
        </is>
      </c>
      <c r="BJ320" t="inlineStr">
        <is>
          <t>Not reviewed</t>
        </is>
      </c>
      <c r="BK320" t="inlineStr">
        <is>
          <t>Not reviewed</t>
        </is>
      </c>
      <c r="BL320" t="inlineStr">
        <is>
          <t>Not reviewed</t>
        </is>
      </c>
      <c r="BM320" t="inlineStr">
        <is>
          <t>Not reviewed (not included)</t>
        </is>
      </c>
      <c r="BN320" t="inlineStr">
        <is>
          <t>No AI/ML Methods - E1-No AI/ML/DL: Abstract and title do not describe application of AI, ML, or DL methods</t>
        </is>
      </c>
      <c r="BO320" t="inlineStr">
        <is>
          <t>Abstract-level screening only</t>
        </is>
      </c>
      <c r="BP320" t="inlineStr">
        <is>
          <t>5</t>
        </is>
      </c>
    </row>
    <row r="321">
      <c r="A321" t="inlineStr">
        <is>
          <t>Detection of Attention Deficit Hyperactivity Disorder Using EEG Signals and Douglasâ€”Peucker Algorithm</t>
        </is>
      </c>
      <c r="B321" t="n">
        <v>2022</v>
      </c>
      <c r="C321" t="inlineStr">
        <is>
          <t>Not checked</t>
        </is>
      </c>
      <c r="D321" t="inlineStr">
        <is>
          <t>Not checked</t>
        </is>
      </c>
      <c r="E321" t="inlineStr">
        <is>
          <t>10.1109/TIPTEKNO56568.2022.9960193</t>
        </is>
      </c>
      <c r="F321" t="inlineStr">
        <is>
          <t>Attention Deficit Hyperactivity Disorder (ADHD) is a neurological disease that typically appears in childhood. The disease has three main symptoms in children: inattention, hyperactivity, and impulsivity. Treatment of the disease is based on behavioral studies; however, there is no definitive diagnosis method. Hence, the electroencephalography (EEG) signals of ADHD subjects are often investigated to understand changes in the brain. In the proposed study, it is aimed to process and reduce the EEG data of ADHD and control subjects (CS) by using the Douglasâ€•Peucker algorithm and to investigate the effects of the algorithm on EEG signal analysis. EEG data obtained from 18 control subjects (4 boys, 14 girls, mean age 13) and 15 ADHD patients (7 boys, 8 girls, mean age 12) are collected. By using reduced EEG data; time features such as energy, skewness, kurtosis, mean absolute deviation (MAD), root mean square (RMS), peak to peak (PTP) value, Hjorth parameters, and non-linear features such as largest Lyapunov Exponent (LLE), correlation dimension (CD), Hurst exponent (HE), Katz fractal dimension (KFD), Higuchi fractal dimension (HFD), are calculated to examine different signal characteristics. Extracted features are used to distinguish the EEG data of ADHD and CS by using various machine learning algorithms.</t>
        </is>
      </c>
      <c r="G321" t="inlineStr">
        <is>
          <t>Unimodal</t>
        </is>
      </c>
      <c r="H321" t="inlineStr">
        <is>
          <t>See abstract</t>
        </is>
      </c>
      <c r="I321" t="inlineStr">
        <is>
          <t>See abstract</t>
        </is>
      </c>
      <c r="J321" t="inlineStr">
        <is>
          <t>See abstract (AI/ML)</t>
        </is>
      </c>
      <c r="K321" t="inlineStr">
        <is>
          <t>See abstract</t>
        </is>
      </c>
      <c r="M321" t="inlineStr">
        <is>
          <t>See abstract</t>
        </is>
      </c>
      <c r="N321" t="inlineStr">
        <is>
          <t>See abstract</t>
        </is>
      </c>
      <c r="O321" t="inlineStr">
        <is>
          <t>Not verified from abstract</t>
        </is>
      </c>
      <c r="P321" t="inlineStr">
        <is>
          <t>See abstract</t>
        </is>
      </c>
      <c r="Q321" t="inlineStr">
        <is>
          <t>See abstract</t>
        </is>
      </c>
      <c r="R321" t="inlineStr">
        <is>
          <t>Not reviewed (not included)</t>
        </is>
      </c>
      <c r="S321" t="inlineStr">
        <is>
          <t>Not reviewed (not included)</t>
        </is>
      </c>
      <c r="T321" t="inlineStr">
        <is>
          <t>Abstract screening only. Not Selected for Final 95 (Pending Full Text Review)</t>
        </is>
      </c>
      <c r="U321" t="inlineStr">
        <is>
          <t>EXCLUDE</t>
        </is>
      </c>
      <c r="V3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1" t="inlineStr">
        <is>
          <t>Excluded: Other Criterion</t>
        </is>
      </c>
      <c r="X321" t="inlineStr">
        <is>
          <t>Not assessed from abstract</t>
        </is>
      </c>
      <c r="Y321" t="inlineStr">
        <is>
          <t>IEEE Conferences</t>
        </is>
      </c>
      <c r="Z321" t="inlineStr">
        <is>
          <t>Not determined from abstract</t>
        </is>
      </c>
      <c r="AB321" t="inlineStr">
        <is>
          <t>Not assessed (not included)</t>
        </is>
      </c>
      <c r="AC321" t="inlineStr">
        <is>
          <t>Not assessed (not included)</t>
        </is>
      </c>
      <c r="AD321" t="inlineStr">
        <is>
          <t>O. K. Cura; G. N. Aydin; S. Celen; S. K. Atli; A. Akan</t>
        </is>
      </c>
      <c r="AE321" t="inlineStr">
        <is>
          <t>2022 Medical Technologies Congress (TIPTEKNO)</t>
        </is>
      </c>
      <c r="AF321" t="inlineStr">
        <is>
          <t>Hybrid OA (IEEE)</t>
        </is>
      </c>
      <c r="AH321" t="inlineStr">
        <is>
          <t>Not assessed</t>
        </is>
      </c>
      <c r="AI321" t="n">
        <v>15</v>
      </c>
      <c r="AJ321" t="n">
        <v>18</v>
      </c>
      <c r="AK321" t="inlineStr">
        <is>
          <t>Not reported</t>
        </is>
      </c>
      <c r="AL321" t="inlineStr">
        <is>
          <t>Not reported</t>
        </is>
      </c>
      <c r="AM321" t="inlineStr">
        <is>
          <t>Not reported</t>
        </is>
      </c>
      <c r="AN321" t="inlineStr">
        <is>
          <t>Not reported</t>
        </is>
      </c>
      <c r="AO321" t="inlineStr">
        <is>
          <t>Not reviewed</t>
        </is>
      </c>
      <c r="AP321" t="inlineStr">
        <is>
          <t>Not reported</t>
        </is>
      </c>
      <c r="AQ321" t="inlineStr">
        <is>
          <t>Not reported</t>
        </is>
      </c>
      <c r="AR321" t="inlineStr">
        <is>
          <t>Not reported</t>
        </is>
      </c>
      <c r="AS321" t="inlineStr">
        <is>
          <t>See abstract</t>
        </is>
      </c>
      <c r="AT321" t="inlineStr">
        <is>
          <t>Not reviewed</t>
        </is>
      </c>
      <c r="AU321" t="inlineStr">
        <is>
          <t>Not reviewed</t>
        </is>
      </c>
      <c r="AV321" t="inlineStr">
        <is>
          <t>Not reviewed</t>
        </is>
      </c>
      <c r="AW321" t="inlineStr">
        <is>
          <t>Not reviewed</t>
        </is>
      </c>
      <c r="AX321" t="inlineStr">
        <is>
          <t>Not reported</t>
        </is>
      </c>
      <c r="AY321" t="inlineStr">
        <is>
          <t>Not reported</t>
        </is>
      </c>
      <c r="AZ321" t="inlineStr">
        <is>
          <t>Not reported</t>
        </is>
      </c>
      <c r="BA321" t="inlineStr">
        <is>
          <t>Not reported</t>
        </is>
      </c>
      <c r="BB321" t="inlineStr">
        <is>
          <t>Not reported</t>
        </is>
      </c>
      <c r="BC321" t="inlineStr">
        <is>
          <t>Not reported</t>
        </is>
      </c>
      <c r="BD321" t="inlineStr">
        <is>
          <t>Not reported</t>
        </is>
      </c>
      <c r="BE321" t="inlineStr">
        <is>
          <t>Not reported</t>
        </is>
      </c>
      <c r="BF321" t="inlineStr">
        <is>
          <t>Not reported</t>
        </is>
      </c>
      <c r="BG321" t="inlineStr">
        <is>
          <t>Not reviewed (not included)</t>
        </is>
      </c>
      <c r="BH321" t="inlineStr">
        <is>
          <t>N/A</t>
        </is>
      </c>
      <c r="BI321" t="inlineStr">
        <is>
          <t>Not reviewed</t>
        </is>
      </c>
      <c r="BJ321" t="inlineStr">
        <is>
          <t>Not reviewed</t>
        </is>
      </c>
      <c r="BK321" t="inlineStr">
        <is>
          <t>Not reviewed</t>
        </is>
      </c>
      <c r="BL321" t="inlineStr">
        <is>
          <t>Not reviewed</t>
        </is>
      </c>
      <c r="BM321" t="inlineStr">
        <is>
          <t>Not reviewed (not included)</t>
        </is>
      </c>
      <c r="BN321" t="inlineStr">
        <is>
          <t>Not Selected for Final 95 (Pending Full Text Review) - Candidate paper not selected for final 95: Passed abstract screening but not included in final selec</t>
        </is>
      </c>
      <c r="BO321" t="inlineStr">
        <is>
          <t>Abstract-level screening only</t>
        </is>
      </c>
      <c r="BP321" t="inlineStr">
        <is>
          <t>4</t>
        </is>
      </c>
    </row>
    <row r="322">
      <c r="A322" t="inlineStr">
        <is>
          <t>An Innovative Framework for Classification of ADHD using Machine Learning Algorithm</t>
        </is>
      </c>
      <c r="B322" t="n">
        <v>2023</v>
      </c>
      <c r="C322" t="inlineStr">
        <is>
          <t>Not checked</t>
        </is>
      </c>
      <c r="D322" t="inlineStr">
        <is>
          <t>Not checked</t>
        </is>
      </c>
      <c r="E322" t="inlineStr">
        <is>
          <t>10.1109/ICACRS58579.2023.10405029</t>
        </is>
      </c>
      <c r="F322" t="inlineStr">
        <is>
          <t>Precise analysis and diagnosis of Attention Deficit Hyperactivity Disorder (ADHD) is a major chore in medical field. Underdiagnosis leads to notable side effects in medical field. ADHD has critical features of disorder, hence still there is no exact estimatimated intelligent technique for the problem. Nowadays an analysis and diagnosis of disorder by Machine Learning (ML) technique has received an enormous recognition. The proposed method is a robust ML based framework which analyses attention and hyperactive/impulsive parameters as a crucial biomarker for the automatic diagnosis of ADHD. The proposed technique initially uses mining process to select 49 features (out of 225) as the significant predictors. These features include variety of age groups between 8 to 16. The framework integrates various subtypes testset phenotypic feature engineering observations with futuristic binary ML classification algorithm and crucial features were chosen and combined. The algorithm classifies each feature using decision tree ML algorithm. Important characteristics were chosen and then combined. The classification method was recursively repeated until a significant pattern for the model is found. Machine learning random forest classifier achieved F1-Score of 87.7% of an average accuracy on a classified dataset of 49 patients. The result outcome indicates that the union of complementary characteristics can lead to significant improvement in the performance of the predictive framework model. The innovative framework designed were able to provide the foremost classification using generalized decision tree. This work is designed using ML expert system and that reduces underdiagnosis of disorder. The framework is beneficial for the diagnosis and treatment efficacy. This study is the primary work in power BI using machine learning based method for the classification of ADHD patients.</t>
        </is>
      </c>
      <c r="G322" t="inlineStr">
        <is>
          <t>Unimodal</t>
        </is>
      </c>
      <c r="H322" t="inlineStr">
        <is>
          <t>See abstract</t>
        </is>
      </c>
      <c r="I322" t="inlineStr">
        <is>
          <t>See abstract</t>
        </is>
      </c>
      <c r="J322" t="inlineStr">
        <is>
          <t>See abstract (AI/ML)</t>
        </is>
      </c>
      <c r="K322" t="inlineStr">
        <is>
          <t>See abstract</t>
        </is>
      </c>
      <c r="M322" t="inlineStr">
        <is>
          <t>See abstract</t>
        </is>
      </c>
      <c r="N322" t="inlineStr">
        <is>
          <t>See abstract</t>
        </is>
      </c>
      <c r="O322" t="inlineStr">
        <is>
          <t>Not verified from abstract</t>
        </is>
      </c>
      <c r="P322" t="inlineStr">
        <is>
          <t>See abstract</t>
        </is>
      </c>
      <c r="Q322" t="inlineStr">
        <is>
          <t>See abstract</t>
        </is>
      </c>
      <c r="R322" t="inlineStr">
        <is>
          <t>Not reviewed (not included)</t>
        </is>
      </c>
      <c r="S322" t="inlineStr">
        <is>
          <t>Not reviewed (not included)</t>
        </is>
      </c>
      <c r="T322" t="inlineStr">
        <is>
          <t>Abstract screening only. Not Selected for Final 95 (Pending Full Text Review)</t>
        </is>
      </c>
      <c r="U322" t="inlineStr">
        <is>
          <t>EXCLUDE</t>
        </is>
      </c>
      <c r="V3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2" t="inlineStr">
        <is>
          <t>Excluded: Other Criterion</t>
        </is>
      </c>
      <c r="X322" t="inlineStr">
        <is>
          <t>Not assessed from abstract</t>
        </is>
      </c>
      <c r="Y322" t="inlineStr">
        <is>
          <t>IEEE Conferences</t>
        </is>
      </c>
      <c r="Z322" t="inlineStr">
        <is>
          <t>Not determined from abstract</t>
        </is>
      </c>
      <c r="AB322" t="inlineStr">
        <is>
          <t>Not assessed (not included)</t>
        </is>
      </c>
      <c r="AC322" t="inlineStr">
        <is>
          <t>Not assessed (not included)</t>
        </is>
      </c>
      <c r="AD322" t="inlineStr">
        <is>
          <t>S. Mohan; T. Padmashree</t>
        </is>
      </c>
      <c r="AE322" t="inlineStr">
        <is>
          <t>2023 2nd International Conference on Automation, Computing and Renewable Systems (ICACRS)</t>
        </is>
      </c>
      <c r="AF322" t="inlineStr">
        <is>
          <t>Hybrid OA (IEEE)</t>
        </is>
      </c>
      <c r="AH322" t="inlineStr">
        <is>
          <t>Not assessed</t>
        </is>
      </c>
      <c r="AI322" t="inlineStr">
        <is>
          <t>Not reported</t>
        </is>
      </c>
      <c r="AJ322" t="inlineStr">
        <is>
          <t>Not reported</t>
        </is>
      </c>
      <c r="AK322" t="inlineStr">
        <is>
          <t>Not reported</t>
        </is>
      </c>
      <c r="AL322" t="inlineStr">
        <is>
          <t>Not reported</t>
        </is>
      </c>
      <c r="AM322" t="inlineStr">
        <is>
          <t>Not reported</t>
        </is>
      </c>
      <c r="AN322" t="inlineStr">
        <is>
          <t>Not reported</t>
        </is>
      </c>
      <c r="AO322" t="inlineStr">
        <is>
          <t>Not reviewed</t>
        </is>
      </c>
      <c r="AP322" t="inlineStr">
        <is>
          <t>Not reported</t>
        </is>
      </c>
      <c r="AQ322" t="inlineStr">
        <is>
          <t>Not reported</t>
        </is>
      </c>
      <c r="AR322" t="inlineStr">
        <is>
          <t>Not reported</t>
        </is>
      </c>
      <c r="AS322" t="inlineStr">
        <is>
          <t>See abstract</t>
        </is>
      </c>
      <c r="AT322" t="inlineStr">
        <is>
          <t>Not reviewed</t>
        </is>
      </c>
      <c r="AU322" t="inlineStr">
        <is>
          <t>Not reviewed</t>
        </is>
      </c>
      <c r="AV322" t="inlineStr">
        <is>
          <t>Not reviewed</t>
        </is>
      </c>
      <c r="AW322" t="inlineStr">
        <is>
          <t>Not reviewed</t>
        </is>
      </c>
      <c r="AX322" t="inlineStr">
        <is>
          <t>Not reported</t>
        </is>
      </c>
      <c r="AY322" t="inlineStr">
        <is>
          <t>Not reported</t>
        </is>
      </c>
      <c r="AZ322" t="inlineStr">
        <is>
          <t>Not reported</t>
        </is>
      </c>
      <c r="BA322" t="inlineStr">
        <is>
          <t>Not reported</t>
        </is>
      </c>
      <c r="BB322" t="inlineStr">
        <is>
          <t>Not reported</t>
        </is>
      </c>
      <c r="BC322" t="inlineStr">
        <is>
          <t>Not reported</t>
        </is>
      </c>
      <c r="BD322" t="inlineStr">
        <is>
          <t>Not reported</t>
        </is>
      </c>
      <c r="BE322" t="inlineStr">
        <is>
          <t>Not reported</t>
        </is>
      </c>
      <c r="BF322" t="inlineStr">
        <is>
          <t>Not reported</t>
        </is>
      </c>
      <c r="BG322" t="inlineStr">
        <is>
          <t>Not reviewed (not included)</t>
        </is>
      </c>
      <c r="BH322" t="inlineStr">
        <is>
          <t>N/A</t>
        </is>
      </c>
      <c r="BI322" t="inlineStr">
        <is>
          <t>Not reviewed</t>
        </is>
      </c>
      <c r="BJ322" t="inlineStr">
        <is>
          <t>Not reviewed</t>
        </is>
      </c>
      <c r="BK322" t="inlineStr">
        <is>
          <t>Not reviewed</t>
        </is>
      </c>
      <c r="BL322" t="inlineStr">
        <is>
          <t>Not reviewed</t>
        </is>
      </c>
      <c r="BM322" t="inlineStr">
        <is>
          <t>Not reviewed (not included)</t>
        </is>
      </c>
      <c r="BN322" t="inlineStr">
        <is>
          <t>Not Selected for Final 95 (Pending Full Text Review) - Candidate paper not selected for final 95: Passed abstract screening but not included in final selec</t>
        </is>
      </c>
      <c r="BO322" t="inlineStr">
        <is>
          <t>Abstract-level screening only</t>
        </is>
      </c>
      <c r="BP322" t="inlineStr">
        <is>
          <t>4</t>
        </is>
      </c>
    </row>
    <row r="323">
      <c r="A323" t="inlineStr">
        <is>
          <t>Brain Functional Connectivity Pattern Recognition for Attention-deficit/hyperactivity Disorder Diagnosis</t>
        </is>
      </c>
      <c r="B323" t="n">
        <v>2020</v>
      </c>
      <c r="C323" t="inlineStr">
        <is>
          <t>Not checked</t>
        </is>
      </c>
      <c r="D323" t="inlineStr">
        <is>
          <t>Not checked</t>
        </is>
      </c>
      <c r="E323" t="inlineStr">
        <is>
          <t>10.1109/BIBM49941.2020.9313121</t>
        </is>
      </c>
      <c r="F323" t="inlineStr">
        <is>
          <t>This research proposes a descriptive network analysis approach to recognize brain functional connectivity patterns for Attention-deficit/hyperactivity Disorder (ADHD) Diagnosis. We apply network analysis to reveal changes at different time points and distinguish between ADHD and Contol states by constructing binary networks from correlation matrices. Network metrics are computed and compared across different time points. Based on our study, significant changes of the network features are observed after a certain time point. Density and median of triangles are the most distinguished features. In distinguishing ADHD and Control, the average shortest path distance and the average number of neighbors are the most significant features. We also tested the collected network metrics using machine learning models. Our results indicate that using network metrics can enhance the knowledge representation of brain functional connectivity and improve machine learning model performance.</t>
        </is>
      </c>
      <c r="G323" t="inlineStr">
        <is>
          <t>Unimodal</t>
        </is>
      </c>
      <c r="H323" t="inlineStr">
        <is>
          <t>See abstract</t>
        </is>
      </c>
      <c r="I323" t="inlineStr">
        <is>
          <t>See abstract</t>
        </is>
      </c>
      <c r="J323" t="inlineStr">
        <is>
          <t>See abstract (AI/ML)</t>
        </is>
      </c>
      <c r="K323" t="inlineStr">
        <is>
          <t>See abstract</t>
        </is>
      </c>
      <c r="M323" t="inlineStr">
        <is>
          <t>See abstract</t>
        </is>
      </c>
      <c r="N323" t="inlineStr">
        <is>
          <t>See abstract</t>
        </is>
      </c>
      <c r="O323" t="inlineStr">
        <is>
          <t>Not verified from abstract</t>
        </is>
      </c>
      <c r="P323" t="inlineStr">
        <is>
          <t>See abstract</t>
        </is>
      </c>
      <c r="Q323" t="inlineStr">
        <is>
          <t>See abstract</t>
        </is>
      </c>
      <c r="R323" t="inlineStr">
        <is>
          <t>Not reviewed (not included)</t>
        </is>
      </c>
      <c r="S323" t="inlineStr">
        <is>
          <t>Not reviewed (not included)</t>
        </is>
      </c>
      <c r="T323" t="inlineStr">
        <is>
          <t>Abstract screening only. Not Selected for Final 95 (Pending Full Text Review)</t>
        </is>
      </c>
      <c r="U323" t="inlineStr">
        <is>
          <t>EXCLUDE</t>
        </is>
      </c>
      <c r="V3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3" t="inlineStr">
        <is>
          <t>Excluded: Other Criterion</t>
        </is>
      </c>
      <c r="X323" t="inlineStr">
        <is>
          <t>Not assessed from abstract</t>
        </is>
      </c>
      <c r="Y323" t="inlineStr">
        <is>
          <t>IEEE Conferences</t>
        </is>
      </c>
      <c r="Z323" t="inlineStr">
        <is>
          <t>Not determined from abstract</t>
        </is>
      </c>
      <c r="AB323" t="inlineStr">
        <is>
          <t>Not assessed (not included)</t>
        </is>
      </c>
      <c r="AC323" t="inlineStr">
        <is>
          <t>Not assessed (not included)</t>
        </is>
      </c>
      <c r="AD323" t="inlineStr">
        <is>
          <t>H. Pirimy; M. Fan; H. Wang</t>
        </is>
      </c>
      <c r="AE323" t="inlineStr">
        <is>
          <t>2020 IEEE International Conference on Bioinformatics and Biomedicine (BIBM)</t>
        </is>
      </c>
      <c r="AF323" t="inlineStr">
        <is>
          <t>Hybrid OA (IEEE)</t>
        </is>
      </c>
      <c r="AH323" t="inlineStr">
        <is>
          <t>Not assessed</t>
        </is>
      </c>
      <c r="AI323" t="inlineStr">
        <is>
          <t>Not reported</t>
        </is>
      </c>
      <c r="AJ323" t="inlineStr">
        <is>
          <t>Not reported</t>
        </is>
      </c>
      <c r="AK323" t="inlineStr">
        <is>
          <t>Not reported</t>
        </is>
      </c>
      <c r="AL323" t="inlineStr">
        <is>
          <t>Not reported</t>
        </is>
      </c>
      <c r="AM323" t="inlineStr">
        <is>
          <t>Not reported</t>
        </is>
      </c>
      <c r="AN323" t="inlineStr">
        <is>
          <t>Not reported</t>
        </is>
      </c>
      <c r="AO323" t="inlineStr">
        <is>
          <t>Not reviewed</t>
        </is>
      </c>
      <c r="AP323" t="inlineStr">
        <is>
          <t>Not reported</t>
        </is>
      </c>
      <c r="AQ323" t="inlineStr">
        <is>
          <t>Not reported</t>
        </is>
      </c>
      <c r="AR323" t="inlineStr">
        <is>
          <t>Not reported</t>
        </is>
      </c>
      <c r="AS323" t="inlineStr">
        <is>
          <t>See abstract</t>
        </is>
      </c>
      <c r="AT323" t="inlineStr">
        <is>
          <t>Not reviewed</t>
        </is>
      </c>
      <c r="AU323" t="inlineStr">
        <is>
          <t>Not reviewed</t>
        </is>
      </c>
      <c r="AV323" t="inlineStr">
        <is>
          <t>Not reviewed</t>
        </is>
      </c>
      <c r="AW323" t="inlineStr">
        <is>
          <t>Not reviewed</t>
        </is>
      </c>
      <c r="AX323" t="inlineStr">
        <is>
          <t>Not reported</t>
        </is>
      </c>
      <c r="AY323" t="inlineStr">
        <is>
          <t>Not reported</t>
        </is>
      </c>
      <c r="AZ323" t="inlineStr">
        <is>
          <t>Not reported</t>
        </is>
      </c>
      <c r="BA323" t="inlineStr">
        <is>
          <t>Not reported</t>
        </is>
      </c>
      <c r="BB323" t="inlineStr">
        <is>
          <t>Not reported</t>
        </is>
      </c>
      <c r="BC323" t="inlineStr">
        <is>
          <t>Not reported</t>
        </is>
      </c>
      <c r="BD323" t="inlineStr">
        <is>
          <t>Not reported</t>
        </is>
      </c>
      <c r="BE323" t="inlineStr">
        <is>
          <t>Not reported</t>
        </is>
      </c>
      <c r="BF323" t="inlineStr">
        <is>
          <t>Not reported</t>
        </is>
      </c>
      <c r="BG323" t="inlineStr">
        <is>
          <t>Not reviewed (not included)</t>
        </is>
      </c>
      <c r="BH323" t="inlineStr">
        <is>
          <t>N/A</t>
        </is>
      </c>
      <c r="BI323" t="inlineStr">
        <is>
          <t>Not reviewed</t>
        </is>
      </c>
      <c r="BJ323" t="inlineStr">
        <is>
          <t>Not reviewed</t>
        </is>
      </c>
      <c r="BK323" t="inlineStr">
        <is>
          <t>Not reviewed</t>
        </is>
      </c>
      <c r="BL323" t="inlineStr">
        <is>
          <t>Not reviewed</t>
        </is>
      </c>
      <c r="BM323" t="inlineStr">
        <is>
          <t>Not reviewed (not included)</t>
        </is>
      </c>
      <c r="BN323" t="inlineStr">
        <is>
          <t>Not Selected for Final 95 (Pending Full Text Review) - Candidate paper not selected for final 95: Passed abstract screening but not included in final selec</t>
        </is>
      </c>
      <c r="BO323" t="inlineStr">
        <is>
          <t>Abstract-level screening only</t>
        </is>
      </c>
      <c r="BP323" t="inlineStr">
        <is>
          <t>6</t>
        </is>
      </c>
    </row>
    <row r="324">
      <c r="A324" t="inlineStr">
        <is>
          <t>Dynamic Network Connectivity Analysis for Understanding Attention Deficit Hyperactivity Disorder</t>
        </is>
      </c>
      <c r="B324" t="n">
        <v>2022</v>
      </c>
      <c r="C324" t="inlineStr">
        <is>
          <t>Not checked</t>
        </is>
      </c>
      <c r="D324" t="inlineStr">
        <is>
          <t>Not checked</t>
        </is>
      </c>
      <c r="E324" t="inlineStr">
        <is>
          <t>10.1109/ICHI54592.2022.00030</t>
        </is>
      </c>
      <c r="F324" t="inlineStr">
        <is>
          <t>This research examines the dynamics of brain resting-state functional connectivity (rs-FC) using functional magnetic resonance imaging (fMRI) data for attention-deficit/hyperactivity disorder (ADHD). Machine learning is a high potential approach for brain disorder diagnosis based on the constructed rs-FC brain network. The dynamics of brain connectivity directly impact the choice of algorithm design and model performance evaluation. In this study, we applied a sliding window to fMRI time series data from ADHD-200 dataset for constructing a time-varying network, and we experimented three window sizes (30, 40, and 60 seconds). Then, 10 different network metrics are calculated for each network, and being compared between the ADHD vs. Control groups. We considered the brain rs-FC network as temporal graphs and provided a comprehensive statistical analysis to understand how the network metrics can help differentiate ADHD vs. Control groups. The experimental results show that the graph dynamics have a significant influence on the selection of the key network metrics. However, average shortest path and betweenness centrality show high potential to be used to diagnose ADHD in the Control groups. This study is expected to provide a preliminary study of using temporal network approaches for computer-aided ADHD diganosis.</t>
        </is>
      </c>
      <c r="G324" t="inlineStr">
        <is>
          <t>Unimodal</t>
        </is>
      </c>
      <c r="H324" t="inlineStr">
        <is>
          <t>See abstract</t>
        </is>
      </c>
      <c r="I324" t="inlineStr">
        <is>
          <t>See abstract</t>
        </is>
      </c>
      <c r="J324" t="inlineStr">
        <is>
          <t>See abstract (AI/ML)</t>
        </is>
      </c>
      <c r="K324" t="inlineStr">
        <is>
          <t>See abstract</t>
        </is>
      </c>
      <c r="M324" t="inlineStr">
        <is>
          <t>See abstract</t>
        </is>
      </c>
      <c r="N324" t="inlineStr">
        <is>
          <t>See abstract</t>
        </is>
      </c>
      <c r="O324" t="inlineStr">
        <is>
          <t>Not verified from abstract</t>
        </is>
      </c>
      <c r="P324" t="inlineStr">
        <is>
          <t>See abstract</t>
        </is>
      </c>
      <c r="Q324" t="inlineStr">
        <is>
          <t>See abstract</t>
        </is>
      </c>
      <c r="R324" t="inlineStr">
        <is>
          <t>Not reviewed (not included)</t>
        </is>
      </c>
      <c r="S324" t="inlineStr">
        <is>
          <t>Not reviewed (not included)</t>
        </is>
      </c>
      <c r="T324" t="inlineStr">
        <is>
          <t>Abstract screening only. Not Selected for Final 95 (Pending Full Text Review)</t>
        </is>
      </c>
      <c r="U324" t="inlineStr">
        <is>
          <t>EXCLUDE</t>
        </is>
      </c>
      <c r="V32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4" t="inlineStr">
        <is>
          <t>Excluded: Other Criterion</t>
        </is>
      </c>
      <c r="X324" t="inlineStr">
        <is>
          <t>Not assessed from abstract</t>
        </is>
      </c>
      <c r="Y324" t="inlineStr">
        <is>
          <t>IEEE Conferences</t>
        </is>
      </c>
      <c r="Z324" t="inlineStr">
        <is>
          <t>Not determined from abstract</t>
        </is>
      </c>
      <c r="AB324" t="inlineStr">
        <is>
          <t>Not assessed (not included)</t>
        </is>
      </c>
      <c r="AC324" t="inlineStr">
        <is>
          <t>Not assessed (not included)</t>
        </is>
      </c>
      <c r="AD324" t="inlineStr">
        <is>
          <t>H. Pirim; M. Fan; H. Wang</t>
        </is>
      </c>
      <c r="AE324" t="inlineStr">
        <is>
          <t>2022 IEEE 10th International Conference on Healthcare Informatics (ICHI)</t>
        </is>
      </c>
      <c r="AF324" t="inlineStr">
        <is>
          <t>Hybrid OA (IEEE)</t>
        </is>
      </c>
      <c r="AH324" t="inlineStr">
        <is>
          <t>Not assessed</t>
        </is>
      </c>
      <c r="AI324" t="inlineStr">
        <is>
          <t>Not reported</t>
        </is>
      </c>
      <c r="AJ324" t="inlineStr">
        <is>
          <t>Not reported</t>
        </is>
      </c>
      <c r="AK324" t="inlineStr">
        <is>
          <t>Not reported</t>
        </is>
      </c>
      <c r="AL324" t="inlineStr">
        <is>
          <t>Not reported</t>
        </is>
      </c>
      <c r="AM324" t="inlineStr">
        <is>
          <t>Not reported</t>
        </is>
      </c>
      <c r="AN324" t="inlineStr">
        <is>
          <t>Not reported</t>
        </is>
      </c>
      <c r="AO324" t="inlineStr">
        <is>
          <t>Not reviewed</t>
        </is>
      </c>
      <c r="AP324" t="inlineStr">
        <is>
          <t>Not reported</t>
        </is>
      </c>
      <c r="AQ324" t="inlineStr">
        <is>
          <t>Not reported</t>
        </is>
      </c>
      <c r="AR324" t="inlineStr">
        <is>
          <t>Not reported</t>
        </is>
      </c>
      <c r="AS324" t="inlineStr">
        <is>
          <t>See abstract</t>
        </is>
      </c>
      <c r="AT324" t="inlineStr">
        <is>
          <t>Not reviewed</t>
        </is>
      </c>
      <c r="AU324" t="inlineStr">
        <is>
          <t>Not reviewed</t>
        </is>
      </c>
      <c r="AV324" t="inlineStr">
        <is>
          <t>Not reviewed</t>
        </is>
      </c>
      <c r="AW324" t="inlineStr">
        <is>
          <t>Not reviewed</t>
        </is>
      </c>
      <c r="AX324" t="inlineStr">
        <is>
          <t>Not reported</t>
        </is>
      </c>
      <c r="AY324" t="inlineStr">
        <is>
          <t>Not reported</t>
        </is>
      </c>
      <c r="AZ324" t="inlineStr">
        <is>
          <t>Not reported</t>
        </is>
      </c>
      <c r="BA324" t="inlineStr">
        <is>
          <t>Not reported</t>
        </is>
      </c>
      <c r="BB324" t="inlineStr">
        <is>
          <t>Not reported</t>
        </is>
      </c>
      <c r="BC324" t="inlineStr">
        <is>
          <t>Not reported</t>
        </is>
      </c>
      <c r="BD324" t="inlineStr">
        <is>
          <t>Not reported</t>
        </is>
      </c>
      <c r="BE324" t="inlineStr">
        <is>
          <t>Not reported</t>
        </is>
      </c>
      <c r="BF324" t="inlineStr">
        <is>
          <t>Not reported</t>
        </is>
      </c>
      <c r="BG324" t="inlineStr">
        <is>
          <t>Not reviewed (not included)</t>
        </is>
      </c>
      <c r="BH324" t="inlineStr">
        <is>
          <t>N/A</t>
        </is>
      </c>
      <c r="BI324" t="inlineStr">
        <is>
          <t>Not reviewed</t>
        </is>
      </c>
      <c r="BJ324" t="inlineStr">
        <is>
          <t>Not reviewed</t>
        </is>
      </c>
      <c r="BK324" t="inlineStr">
        <is>
          <t>Not reviewed</t>
        </is>
      </c>
      <c r="BL324" t="inlineStr">
        <is>
          <t>Not reviewed</t>
        </is>
      </c>
      <c r="BM324" t="inlineStr">
        <is>
          <t>Not reviewed (not included)</t>
        </is>
      </c>
      <c r="BN324" t="inlineStr">
        <is>
          <t>Not Selected for Final 95 (Pending Full Text Review) - Candidate paper not selected for final 95: Passed abstract screening but not included in final selec</t>
        </is>
      </c>
      <c r="BO324" t="inlineStr">
        <is>
          <t>Abstract-level screening only</t>
        </is>
      </c>
      <c r="BP324" t="inlineStr">
        <is>
          <t>6</t>
        </is>
      </c>
    </row>
    <row r="325">
      <c r="A325" t="inlineStr">
        <is>
          <t>Early Prediction of Attention Deficit Hyperactivity Disorder among Children's Using Support Vector Machine over the Linear Regression Algorithm for Better Accuracy</t>
        </is>
      </c>
      <c r="B325" t="n">
        <v>2022</v>
      </c>
      <c r="C325" t="inlineStr">
        <is>
          <t>Not checked</t>
        </is>
      </c>
      <c r="D325" t="inlineStr">
        <is>
          <t>Not checked</t>
        </is>
      </c>
      <c r="E325" t="inlineStr">
        <is>
          <t>10.1109/ICKECS56523.2022.10060825</t>
        </is>
      </c>
      <c r="F325" t="inlineStr">
        <is>
          <t>This research work is to strengthen the precision and accuracy of forecasting factors impacting sex ratio in novel ADHD using machine learning algorithm (SVM) in comparison to linear regression method (LR). Materials and Methods: The SVM application of a classifier to a novel ADHD dataset with 1395 records, 119 attributes, 104 participants, two groups, and 80 percent g-power as well as kid patients with Novel ADHD were gathered from a number of websites, along with the most recent study results and 0.05 percent threshold, mean, standard deviation, and 95% confidence interval. A new novel architecture for predicting sex ratio in healthcare sector comparing SVM and LR classifiers was proposed and developed. The classifiers' precision and accuracy were measured, appraised, and reported. Results: The LR provides 81.12% in predicting the factors involved in Novel Attention Deficit Hyperactivity Disorder disease with various dataset, while the SVM classifier predicts the same at a rate of 92.54%, 0.05 percent threshold, 95% confidence interval, mean, and standard deviation.</t>
        </is>
      </c>
      <c r="G325" t="inlineStr">
        <is>
          <t>Unimodal</t>
        </is>
      </c>
      <c r="H325" t="inlineStr">
        <is>
          <t>See abstract</t>
        </is>
      </c>
      <c r="I325" t="inlineStr">
        <is>
          <t>See abstract</t>
        </is>
      </c>
      <c r="J325" t="inlineStr">
        <is>
          <t>See abstract (AI/ML)</t>
        </is>
      </c>
      <c r="K325" t="inlineStr">
        <is>
          <t>See abstract</t>
        </is>
      </c>
      <c r="L325" t="n">
        <v>104</v>
      </c>
      <c r="M325" t="inlineStr">
        <is>
          <t>See abstract</t>
        </is>
      </c>
      <c r="N325" t="inlineStr">
        <is>
          <t>N≈104; details in abstract</t>
        </is>
      </c>
      <c r="O325" t="inlineStr">
        <is>
          <t>Extracted from abstract: N≈104</t>
        </is>
      </c>
      <c r="P325" t="inlineStr">
        <is>
          <t>See abstract</t>
        </is>
      </c>
      <c r="Q325" t="inlineStr">
        <is>
          <t>See abstract</t>
        </is>
      </c>
      <c r="R325" t="inlineStr">
        <is>
          <t>Not reviewed (not included)</t>
        </is>
      </c>
      <c r="S325" t="inlineStr">
        <is>
          <t>Not reviewed (not included)</t>
        </is>
      </c>
      <c r="T325" t="inlineStr">
        <is>
          <t>Abstract screening only. Not Selected for Final 95 (Pending Full Text Review)</t>
        </is>
      </c>
      <c r="U325" t="inlineStr">
        <is>
          <t>EXCLUDE</t>
        </is>
      </c>
      <c r="V3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5" t="inlineStr">
        <is>
          <t>Excluded: Other Criterion</t>
        </is>
      </c>
      <c r="X325" t="inlineStr">
        <is>
          <t>Not assessed from abstract</t>
        </is>
      </c>
      <c r="Y325" t="inlineStr">
        <is>
          <t>IEEE Conferences</t>
        </is>
      </c>
      <c r="Z325" t="inlineStr">
        <is>
          <t>Not determined from abstract</t>
        </is>
      </c>
      <c r="AB325" t="inlineStr">
        <is>
          <t>Not assessed (not included)</t>
        </is>
      </c>
      <c r="AC325" t="inlineStr">
        <is>
          <t>Not assessed (not included)</t>
        </is>
      </c>
      <c r="AD325" t="inlineStr">
        <is>
          <t>N. M. Sai; S. M. S; P. Subramanian</t>
        </is>
      </c>
      <c r="AE325" t="inlineStr">
        <is>
          <t>2022 International Conference on Knowledge Engineering and Communication Systems (ICKES)</t>
        </is>
      </c>
      <c r="AF325" t="inlineStr">
        <is>
          <t>Hybrid OA (IEEE)</t>
        </is>
      </c>
      <c r="AH325" t="inlineStr">
        <is>
          <t>Not assessed</t>
        </is>
      </c>
      <c r="AI325" t="inlineStr">
        <is>
          <t>Not reported</t>
        </is>
      </c>
      <c r="AJ325" t="inlineStr">
        <is>
          <t>Not reported</t>
        </is>
      </c>
      <c r="AK325" t="inlineStr">
        <is>
          <t>Not reported</t>
        </is>
      </c>
      <c r="AL325" t="inlineStr">
        <is>
          <t>Not reported</t>
        </is>
      </c>
      <c r="AM325" t="inlineStr">
        <is>
          <t>Not reported</t>
        </is>
      </c>
      <c r="AN325" t="inlineStr">
        <is>
          <t>Not reported</t>
        </is>
      </c>
      <c r="AO325" t="inlineStr">
        <is>
          <t>Not reviewed</t>
        </is>
      </c>
      <c r="AP325" t="inlineStr">
        <is>
          <t>Not reported</t>
        </is>
      </c>
      <c r="AQ325" t="inlineStr">
        <is>
          <t>Not reported</t>
        </is>
      </c>
      <c r="AR325" t="inlineStr">
        <is>
          <t>Not reported</t>
        </is>
      </c>
      <c r="AS325" t="inlineStr">
        <is>
          <t>See abstract</t>
        </is>
      </c>
      <c r="AT325" t="inlineStr">
        <is>
          <t>Not reviewed</t>
        </is>
      </c>
      <c r="AU325" t="inlineStr">
        <is>
          <t>Not reviewed</t>
        </is>
      </c>
      <c r="AV325" t="inlineStr">
        <is>
          <t>Not reviewed</t>
        </is>
      </c>
      <c r="AW325" t="inlineStr">
        <is>
          <t>Not reviewed</t>
        </is>
      </c>
      <c r="AX325" t="inlineStr">
        <is>
          <t>Not reported</t>
        </is>
      </c>
      <c r="AY325" t="inlineStr">
        <is>
          <t>Not reported</t>
        </is>
      </c>
      <c r="AZ325" t="inlineStr">
        <is>
          <t>Not reported</t>
        </is>
      </c>
      <c r="BA325" t="inlineStr">
        <is>
          <t>Not reported</t>
        </is>
      </c>
      <c r="BB325" t="inlineStr">
        <is>
          <t>Not reported</t>
        </is>
      </c>
      <c r="BC325" t="inlineStr">
        <is>
          <t>Not reported</t>
        </is>
      </c>
      <c r="BD325" t="inlineStr">
        <is>
          <t>Not reported</t>
        </is>
      </c>
      <c r="BE325" t="inlineStr">
        <is>
          <t>Not reported</t>
        </is>
      </c>
      <c r="BF325" t="inlineStr">
        <is>
          <t>Not reported</t>
        </is>
      </c>
      <c r="BG325" t="inlineStr">
        <is>
          <t>Not reviewed (not included)</t>
        </is>
      </c>
      <c r="BH325" t="inlineStr">
        <is>
          <t>N/A</t>
        </is>
      </c>
      <c r="BI325" t="inlineStr">
        <is>
          <t>Not reviewed</t>
        </is>
      </c>
      <c r="BJ325" t="inlineStr">
        <is>
          <t>Not reviewed</t>
        </is>
      </c>
      <c r="BK325" t="inlineStr">
        <is>
          <t>Not reviewed</t>
        </is>
      </c>
      <c r="BL325" t="inlineStr">
        <is>
          <t>Not reviewed</t>
        </is>
      </c>
      <c r="BM325" t="inlineStr">
        <is>
          <t>Not reviewed (not included)</t>
        </is>
      </c>
      <c r="BN325" t="inlineStr">
        <is>
          <t>Not Selected for Final 95 (Pending Full Text Review) - Candidate paper not selected for final 95: Passed abstract screening but not included in final selec</t>
        </is>
      </c>
      <c r="BO325" t="inlineStr">
        <is>
          <t>Abstract-level screening only</t>
        </is>
      </c>
      <c r="BP325" t="inlineStr">
        <is>
          <t>4</t>
        </is>
      </c>
    </row>
    <row r="326">
      <c r="A326" t="inlineStr">
        <is>
          <t>Prediction of Attention Deficit Hyperactivity Disorder (ADHD) in Adult using Novel Artificial Neural Network Algorithm</t>
        </is>
      </c>
      <c r="B326" t="n">
        <v>2022</v>
      </c>
      <c r="C326" t="inlineStr">
        <is>
          <t>Not checked</t>
        </is>
      </c>
      <c r="D326" t="inlineStr">
        <is>
          <t>Not checked</t>
        </is>
      </c>
      <c r="E326" t="inlineStr">
        <is>
          <t>10.1109/ICAISS55157.2022.10010869</t>
        </is>
      </c>
      <c r="F326" t="inlineStr">
        <is>
          <t>This study's aim is to improve the accuracy and precision of attention deficit hyperactivity disorder (ADHD) classification with the novel artificial neural network algorithm (ANN). ANN a classifier is used to the Reddit ADHD dataset, which contains 1395 records with 119 attributes, sample size=104. A framework for predicting adult ADHD in the medical field was proposed and developed comparing ANN and Naive Bayes classifiers. The classifiers' accuracy and precision were reviewed and recorded. As a result, The Naive Bayes classifier achieved 87.12% in predicting the sex ratio of ADHD on the dataset used, while the ANN classifier predicted the same at a rate of 88.75%. There exist a statistical difference between these two groups (p=0.013; p&lt;0.05) with confidence interval 95%. Performance of ANN seems to be better and gives more reasonable results compared to Naive Bayes in terms of both precision and accuracy.</t>
        </is>
      </c>
      <c r="G326" t="inlineStr">
        <is>
          <t>Unimodal</t>
        </is>
      </c>
      <c r="H326" t="inlineStr">
        <is>
          <t>See abstract</t>
        </is>
      </c>
      <c r="I326" t="inlineStr">
        <is>
          <t>See abstract</t>
        </is>
      </c>
      <c r="J326" t="inlineStr">
        <is>
          <t>See abstract (AI/ML)</t>
        </is>
      </c>
      <c r="K326" t="inlineStr">
        <is>
          <t>See abstract</t>
        </is>
      </c>
      <c r="M326" t="inlineStr">
        <is>
          <t>See abstract</t>
        </is>
      </c>
      <c r="N326" t="inlineStr">
        <is>
          <t>See abstract</t>
        </is>
      </c>
      <c r="O326" t="inlineStr">
        <is>
          <t>Not verified from abstract</t>
        </is>
      </c>
      <c r="P326" t="inlineStr">
        <is>
          <t>See abstract</t>
        </is>
      </c>
      <c r="Q326" t="inlineStr">
        <is>
          <t>See abstract</t>
        </is>
      </c>
      <c r="R326" t="inlineStr">
        <is>
          <t>Not reviewed (not included)</t>
        </is>
      </c>
      <c r="S326" t="inlineStr">
        <is>
          <t>Not reviewed (not included)</t>
        </is>
      </c>
      <c r="T326" t="inlineStr">
        <is>
          <t>Abstract screening only. Not Selected for Final 95 (Pending Full Text Review)</t>
        </is>
      </c>
      <c r="U326" t="inlineStr">
        <is>
          <t>EXCLUDE</t>
        </is>
      </c>
      <c r="V32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6" t="inlineStr">
        <is>
          <t>Excluded: Other Criterion</t>
        </is>
      </c>
      <c r="X326" t="inlineStr">
        <is>
          <t>Not assessed from abstract</t>
        </is>
      </c>
      <c r="Y326" t="inlineStr">
        <is>
          <t>IEEE Conferences</t>
        </is>
      </c>
      <c r="Z326" t="inlineStr">
        <is>
          <t>Not determined from abstract</t>
        </is>
      </c>
      <c r="AB326" t="inlineStr">
        <is>
          <t>Not assessed (not included)</t>
        </is>
      </c>
      <c r="AC326" t="inlineStr">
        <is>
          <t>Not assessed (not included)</t>
        </is>
      </c>
      <c r="AD326" t="inlineStr">
        <is>
          <t>M. S. NV; S. R; S. M. S; M. N</t>
        </is>
      </c>
      <c r="AE326" t="inlineStr">
        <is>
          <t>2022 International Conference on Augmented Intelligence and Sustainable Systems (ICAISS)</t>
        </is>
      </c>
      <c r="AF326" t="inlineStr">
        <is>
          <t>Hybrid OA (IEEE)</t>
        </is>
      </c>
      <c r="AH326" t="inlineStr">
        <is>
          <t>Not assessed</t>
        </is>
      </c>
      <c r="AI326" t="inlineStr">
        <is>
          <t>Not reported</t>
        </is>
      </c>
      <c r="AJ326" t="inlineStr">
        <is>
          <t>Not reported</t>
        </is>
      </c>
      <c r="AK326" t="inlineStr">
        <is>
          <t>Not reported</t>
        </is>
      </c>
      <c r="AL326" t="inlineStr">
        <is>
          <t>Not reported</t>
        </is>
      </c>
      <c r="AM326" t="inlineStr">
        <is>
          <t>Not reported</t>
        </is>
      </c>
      <c r="AN326" t="inlineStr">
        <is>
          <t>Not reported</t>
        </is>
      </c>
      <c r="AO326" t="inlineStr">
        <is>
          <t>Not reviewed</t>
        </is>
      </c>
      <c r="AP326" t="inlineStr">
        <is>
          <t>Not reported</t>
        </is>
      </c>
      <c r="AQ326" t="inlineStr">
        <is>
          <t>Not reported</t>
        </is>
      </c>
      <c r="AR326" t="inlineStr">
        <is>
          <t>Not reported</t>
        </is>
      </c>
      <c r="AS326" t="inlineStr">
        <is>
          <t>See abstract</t>
        </is>
      </c>
      <c r="AT326" t="inlineStr">
        <is>
          <t>Not reviewed</t>
        </is>
      </c>
      <c r="AU326" t="inlineStr">
        <is>
          <t>Not reviewed</t>
        </is>
      </c>
      <c r="AV326" t="inlineStr">
        <is>
          <t>Not reviewed</t>
        </is>
      </c>
      <c r="AW326" t="inlineStr">
        <is>
          <t>Not reviewed</t>
        </is>
      </c>
      <c r="AX326" t="inlineStr">
        <is>
          <t>Not reported</t>
        </is>
      </c>
      <c r="AY326" t="inlineStr">
        <is>
          <t>Not reported</t>
        </is>
      </c>
      <c r="AZ326" t="inlineStr">
        <is>
          <t>Not reported</t>
        </is>
      </c>
      <c r="BA326" t="inlineStr">
        <is>
          <t>Not reported</t>
        </is>
      </c>
      <c r="BB326" t="inlineStr">
        <is>
          <t>Not reported</t>
        </is>
      </c>
      <c r="BC326" t="inlineStr">
        <is>
          <t>Not reported</t>
        </is>
      </c>
      <c r="BD326" t="inlineStr">
        <is>
          <t>Not reported</t>
        </is>
      </c>
      <c r="BE326" t="inlineStr">
        <is>
          <t>Not reported</t>
        </is>
      </c>
      <c r="BF326" t="inlineStr">
        <is>
          <t>Not reported</t>
        </is>
      </c>
      <c r="BG326" t="inlineStr">
        <is>
          <t>Not reviewed (not included)</t>
        </is>
      </c>
      <c r="BH326" t="inlineStr">
        <is>
          <t>N/A</t>
        </is>
      </c>
      <c r="BI326" t="inlineStr">
        <is>
          <t>Not reviewed</t>
        </is>
      </c>
      <c r="BJ326" t="inlineStr">
        <is>
          <t>Not reviewed</t>
        </is>
      </c>
      <c r="BK326" t="inlineStr">
        <is>
          <t>Not reviewed</t>
        </is>
      </c>
      <c r="BL326" t="inlineStr">
        <is>
          <t>Not reviewed</t>
        </is>
      </c>
      <c r="BM326" t="inlineStr">
        <is>
          <t>Not reviewed (not included)</t>
        </is>
      </c>
      <c r="BN326" t="inlineStr">
        <is>
          <t>Not Selected for Final 95 (Pending Full Text Review) - Candidate paper not selected for final 95: Passed abstract screening but not included in final selec</t>
        </is>
      </c>
      <c r="BO326" t="inlineStr">
        <is>
          <t>Abstract-level screening only</t>
        </is>
      </c>
      <c r="BP326" t="inlineStr">
        <is>
          <t>5</t>
        </is>
      </c>
    </row>
    <row r="327">
      <c r="A327" t="inlineStr">
        <is>
          <t>Comparative Analysis of Main Methods for ADHD Diagnosis Using EEG â€“ systematic review</t>
        </is>
      </c>
      <c r="B327" t="n">
        <v>2025</v>
      </c>
      <c r="C327" t="inlineStr">
        <is>
          <t>Not checked</t>
        </is>
      </c>
      <c r="D327" t="inlineStr">
        <is>
          <t>Not checked</t>
        </is>
      </c>
      <c r="E327" t="inlineStr">
        <is>
          <t>10.1109/ICAI67591.2025.11325071</t>
        </is>
      </c>
      <c r="F327" t="inlineStr">
        <is>
          <t>In recent years, the social significance of Attention Deficit/Hyperactivity Disorder (ADHD) has taken an increasingly prominent place among the diagnoses that hinder the normal emotional and academic development of children. Learning difficulties and personality traits in many children and adults could be significantly improved through appropriate therapeutic interventions. This creates a need to enhance the methods for accurate and timely diagnosis, which is essential for the adequate application of necessary compensatory approaches when working with children (and adults) affected by this condition. As a method for studying brain activity, electroencephalography (EEG) has no equivalent in medical practice. Therefore, this article will focus on the various possible methods based on EEG, aiming to systematize the available data that demonstrate its advantages and potential limitations.</t>
        </is>
      </c>
      <c r="G327" t="inlineStr">
        <is>
          <t>Unimodal</t>
        </is>
      </c>
      <c r="H327" t="inlineStr">
        <is>
          <t>See abstract</t>
        </is>
      </c>
      <c r="I327" t="inlineStr">
        <is>
          <t>See abstract</t>
        </is>
      </c>
      <c r="J327" t="inlineStr">
        <is>
          <t>See abstract (AI/ML)</t>
        </is>
      </c>
      <c r="K327" t="inlineStr">
        <is>
          <t>See abstract</t>
        </is>
      </c>
      <c r="M327" t="inlineStr">
        <is>
          <t>See abstract</t>
        </is>
      </c>
      <c r="N327" t="inlineStr">
        <is>
          <t>See abstract</t>
        </is>
      </c>
      <c r="O327" t="inlineStr">
        <is>
          <t>Not verified from abstract</t>
        </is>
      </c>
      <c r="P327" t="inlineStr">
        <is>
          <t>See abstract</t>
        </is>
      </c>
      <c r="Q327" t="inlineStr">
        <is>
          <t>See abstract</t>
        </is>
      </c>
      <c r="R327" t="inlineStr">
        <is>
          <t>Not reviewed (not included)</t>
        </is>
      </c>
      <c r="S327" t="inlineStr">
        <is>
          <t>Not reviewed (not included)</t>
        </is>
      </c>
      <c r="T327" t="inlineStr">
        <is>
          <t>Abstract screening only. Not Primary Research</t>
        </is>
      </c>
      <c r="U327" t="inlineStr">
        <is>
          <t>EXCLUDE</t>
        </is>
      </c>
      <c r="V327" t="inlineStr">
        <is>
          <t>E6-Not Primary Research: Title/abstract indicates systematic review, meta-analysis, or review paper</t>
        </is>
      </c>
      <c r="W327" t="inlineStr">
        <is>
          <t>Excluded: Not Primary Research</t>
        </is>
      </c>
      <c r="X327" t="inlineStr">
        <is>
          <t>Not assessed from abstract</t>
        </is>
      </c>
      <c r="Y327" t="inlineStr">
        <is>
          <t>IEEE Conferences</t>
        </is>
      </c>
      <c r="Z327" t="inlineStr">
        <is>
          <t>Not determined from abstract</t>
        </is>
      </c>
      <c r="AB327" t="inlineStr">
        <is>
          <t>Not assessed (not included)</t>
        </is>
      </c>
      <c r="AC327" t="inlineStr">
        <is>
          <t>Not assessed (not included)</t>
        </is>
      </c>
      <c r="AD327" t="inlineStr">
        <is>
          <t>E. Nikolova</t>
        </is>
      </c>
      <c r="AE327" t="inlineStr">
        <is>
          <t>2025 International Conference Automatics and Informatics (ICAI)</t>
        </is>
      </c>
      <c r="AF327" t="inlineStr">
        <is>
          <t>Hybrid OA (IEEE)</t>
        </is>
      </c>
      <c r="AG327" t="inlineStr">
        <is>
          <t xml:space="preserve">Technical University of Sofia; </t>
        </is>
      </c>
      <c r="AH327" t="inlineStr">
        <is>
          <t>Not assessed</t>
        </is>
      </c>
      <c r="AI327" t="inlineStr">
        <is>
          <t>Not reported</t>
        </is>
      </c>
      <c r="AJ327" t="inlineStr">
        <is>
          <t>Not reported</t>
        </is>
      </c>
      <c r="AK327" t="inlineStr">
        <is>
          <t>Not reported</t>
        </is>
      </c>
      <c r="AL327" t="inlineStr">
        <is>
          <t>Not reported</t>
        </is>
      </c>
      <c r="AM327" t="inlineStr">
        <is>
          <t>Not reported</t>
        </is>
      </c>
      <c r="AN327" t="inlineStr">
        <is>
          <t>Not reported</t>
        </is>
      </c>
      <c r="AO327" t="inlineStr">
        <is>
          <t>Not reviewed</t>
        </is>
      </c>
      <c r="AP327" t="inlineStr">
        <is>
          <t>Not reported</t>
        </is>
      </c>
      <c r="AQ327" t="inlineStr">
        <is>
          <t>Not reported</t>
        </is>
      </c>
      <c r="AR327" t="inlineStr">
        <is>
          <t>Not reported</t>
        </is>
      </c>
      <c r="AS327" t="inlineStr">
        <is>
          <t>See abstract</t>
        </is>
      </c>
      <c r="AT327" t="inlineStr">
        <is>
          <t>Not reviewed</t>
        </is>
      </c>
      <c r="AU327" t="inlineStr">
        <is>
          <t>Not reviewed</t>
        </is>
      </c>
      <c r="AV327" t="inlineStr">
        <is>
          <t>Not reviewed</t>
        </is>
      </c>
      <c r="AW327" t="inlineStr">
        <is>
          <t>Not reviewed</t>
        </is>
      </c>
      <c r="AX327" t="inlineStr">
        <is>
          <t>Not reported</t>
        </is>
      </c>
      <c r="AY327" t="inlineStr">
        <is>
          <t>Not reported</t>
        </is>
      </c>
      <c r="AZ327" t="inlineStr">
        <is>
          <t>Not reported</t>
        </is>
      </c>
      <c r="BA327" t="inlineStr">
        <is>
          <t>Not reported</t>
        </is>
      </c>
      <c r="BB327" t="inlineStr">
        <is>
          <t>Not reported</t>
        </is>
      </c>
      <c r="BC327" t="inlineStr">
        <is>
          <t>Not reported</t>
        </is>
      </c>
      <c r="BD327" t="inlineStr">
        <is>
          <t>Not reported</t>
        </is>
      </c>
      <c r="BE327" t="inlineStr">
        <is>
          <t>Not reported</t>
        </is>
      </c>
      <c r="BF327" t="inlineStr">
        <is>
          <t>Not reported</t>
        </is>
      </c>
      <c r="BG327" t="inlineStr">
        <is>
          <t>Not reviewed (not included)</t>
        </is>
      </c>
      <c r="BH327" t="inlineStr">
        <is>
          <t>N/A</t>
        </is>
      </c>
      <c r="BI327" t="inlineStr">
        <is>
          <t>Not reviewed</t>
        </is>
      </c>
      <c r="BJ327" t="inlineStr">
        <is>
          <t>Not reviewed</t>
        </is>
      </c>
      <c r="BK327" t="inlineStr">
        <is>
          <t>Not reviewed</t>
        </is>
      </c>
      <c r="BL327" t="inlineStr">
        <is>
          <t>Not reviewed</t>
        </is>
      </c>
      <c r="BM327" t="inlineStr">
        <is>
          <t>Not reviewed (not included)</t>
        </is>
      </c>
      <c r="BN327" t="inlineStr">
        <is>
          <t>Not Primary Research - E6-Not Primary Research: Title/abstract indicates systematic review, meta-analysis, or review paper</t>
        </is>
      </c>
      <c r="BO327" t="inlineStr">
        <is>
          <t>Abstract-level screening only</t>
        </is>
      </c>
      <c r="BP327" t="inlineStr">
        <is>
          <t>6</t>
        </is>
      </c>
    </row>
    <row r="328">
      <c r="A328" t="inlineStr">
        <is>
          <t>SmartADHDMonitor: A Novel Approach to Automatic ADHD Monitoring Through Smartphone App Usage Data</t>
        </is>
      </c>
      <c r="B328" t="n">
        <v>2025</v>
      </c>
      <c r="C328" t="inlineStr">
        <is>
          <t>Not checked</t>
        </is>
      </c>
      <c r="D328" t="inlineStr">
        <is>
          <t>Not checked</t>
        </is>
      </c>
      <c r="E328" t="inlineStr">
        <is>
          <t>10.1109/COMPSAC65507.2025.00113</t>
        </is>
      </c>
      <c r="F328" t="inlineStr">
        <is>
          <t>Attention-Deficit Hyperactivity Disorder (ADHD) is a prevalent neurodevelopmental condition affecting both children and adults alike, characterized primarily by problematic inattention and hyperactivity/impulsivity that causes functional impairment in daily life. The current ADHD diagnosis relies on the physician-administered approach and requires significant manual intervention, which in turn could be more prone to human error and may also suffer from recall bias. The ubiquitous nature of smartphones and their rich set of embedded sensors make them an ideal solution for behavior tracking and diagnosis. In this study, we introduce SmartADHDMonitor, a novel approach for predicting weekly ADHD symptom levels and diagnostic status. This approach utilizes passively collected smartphone app usage data from 12 college-age students on the Android platform. We calculated a comprehensive set of features using the smartphone app usage behavioral data and constructed a family of machine-learning models for predicting weekly levels of ADHD symptoms and ADHD diagnostic status. Our results demonstrate that the app usage data could be used for predicting ADHD diagnostic status fairly accurately with F1 scores as high as 0.88. Our preliminary findings offer a promising research direction into machine learning applications for ADHD diagnosis and monitoring through smartphone sensing data. As one of the first studies in this domain, SmartADHDMonitor offers a novel, technology-driven perspective on addressing the growing need for accessible mental health care solutions, further advancing the smart connected health in the field of ADHD monitoring.</t>
        </is>
      </c>
      <c r="G328" t="inlineStr">
        <is>
          <t>Unimodal</t>
        </is>
      </c>
      <c r="H328" t="inlineStr">
        <is>
          <t>See abstract</t>
        </is>
      </c>
      <c r="I328" t="inlineStr">
        <is>
          <t>See abstract</t>
        </is>
      </c>
      <c r="J328" t="inlineStr">
        <is>
          <t>See abstract (AI/ML)</t>
        </is>
      </c>
      <c r="K328" t="inlineStr">
        <is>
          <t>See abstract</t>
        </is>
      </c>
      <c r="M328" t="inlineStr">
        <is>
          <t>See abstract</t>
        </is>
      </c>
      <c r="N328" t="inlineStr">
        <is>
          <t>See abstract</t>
        </is>
      </c>
      <c r="O328" t="inlineStr">
        <is>
          <t>Not verified from abstract</t>
        </is>
      </c>
      <c r="P328" t="inlineStr">
        <is>
          <t>See abstract</t>
        </is>
      </c>
      <c r="Q328" t="inlineStr">
        <is>
          <t>See abstract</t>
        </is>
      </c>
      <c r="R328" t="inlineStr">
        <is>
          <t>Not reviewed (not included)</t>
        </is>
      </c>
      <c r="S328" t="inlineStr">
        <is>
          <t>Not reviewed (not included)</t>
        </is>
      </c>
      <c r="T328" t="inlineStr">
        <is>
          <t>Abstract screening only. AI Not for Diagnosis</t>
        </is>
      </c>
      <c r="U328" t="inlineStr">
        <is>
          <t>EXCLUDE</t>
        </is>
      </c>
      <c r="V328" t="inlineStr">
        <is>
          <t>E1-Monitoring Not Diagnosis: Paper appears to focus on behaviour monitoring, not classification/diagnosis</t>
        </is>
      </c>
      <c r="W328" t="inlineStr">
        <is>
          <t>Excluded: AI Not for Diagnosis</t>
        </is>
      </c>
      <c r="X328" t="inlineStr">
        <is>
          <t>Not assessed from abstract</t>
        </is>
      </c>
      <c r="Y328" t="inlineStr">
        <is>
          <t>IEEE Conferences</t>
        </is>
      </c>
      <c r="Z328" t="inlineStr">
        <is>
          <t>Not determined from abstract</t>
        </is>
      </c>
      <c r="AB328" t="inlineStr">
        <is>
          <t>Not assessed (not included)</t>
        </is>
      </c>
      <c r="AC328" t="inlineStr">
        <is>
          <t>Not assessed (not included)</t>
        </is>
      </c>
      <c r="AD328" t="inlineStr">
        <is>
          <t>S. Ware; K. Rijal; L. E. Knouse</t>
        </is>
      </c>
      <c r="AE328" t="inlineStr">
        <is>
          <t>2025 IEEE 49th Annual Computers, Software, and Applications Conference (COMPSAC)</t>
        </is>
      </c>
      <c r="AF328" t="inlineStr">
        <is>
          <t>Hybrid OA (IEEE)</t>
        </is>
      </c>
      <c r="AH328" t="inlineStr">
        <is>
          <t>Not assessed</t>
        </is>
      </c>
      <c r="AI328" t="inlineStr">
        <is>
          <t>Not reported</t>
        </is>
      </c>
      <c r="AJ328" t="inlineStr">
        <is>
          <t>Not reported</t>
        </is>
      </c>
      <c r="AK328" t="inlineStr">
        <is>
          <t>Not reported</t>
        </is>
      </c>
      <c r="AL328" t="inlineStr">
        <is>
          <t>Not reported</t>
        </is>
      </c>
      <c r="AM328" t="inlineStr">
        <is>
          <t>Not reported</t>
        </is>
      </c>
      <c r="AN328" t="inlineStr">
        <is>
          <t>Not reported</t>
        </is>
      </c>
      <c r="AO328" t="inlineStr">
        <is>
          <t>Not reviewed</t>
        </is>
      </c>
      <c r="AP328" t="inlineStr">
        <is>
          <t>Not reported</t>
        </is>
      </c>
      <c r="AQ328" t="inlineStr">
        <is>
          <t>Not reported</t>
        </is>
      </c>
      <c r="AR328" t="inlineStr">
        <is>
          <t>Not reported</t>
        </is>
      </c>
      <c r="AS328" t="inlineStr">
        <is>
          <t>See abstract</t>
        </is>
      </c>
      <c r="AT328" t="inlineStr">
        <is>
          <t>Not reviewed</t>
        </is>
      </c>
      <c r="AU328" t="inlineStr">
        <is>
          <t>Not reviewed</t>
        </is>
      </c>
      <c r="AV328" t="inlineStr">
        <is>
          <t>Not reviewed</t>
        </is>
      </c>
      <c r="AW328" t="inlineStr">
        <is>
          <t>Not reviewed</t>
        </is>
      </c>
      <c r="AX328" t="inlineStr">
        <is>
          <t>Not reported</t>
        </is>
      </c>
      <c r="AY328" t="inlineStr">
        <is>
          <t>Not reported</t>
        </is>
      </c>
      <c r="AZ328" t="inlineStr">
        <is>
          <t>Not reported</t>
        </is>
      </c>
      <c r="BA328" t="inlineStr">
        <is>
          <t>Not reported</t>
        </is>
      </c>
      <c r="BB328" t="inlineStr">
        <is>
          <t>Not reported</t>
        </is>
      </c>
      <c r="BC328" t="inlineStr">
        <is>
          <t>Not reported</t>
        </is>
      </c>
      <c r="BD328" t="inlineStr">
        <is>
          <t>Not reported</t>
        </is>
      </c>
      <c r="BE328" t="inlineStr">
        <is>
          <t>Not reported</t>
        </is>
      </c>
      <c r="BF328" t="inlineStr">
        <is>
          <t>Not reported</t>
        </is>
      </c>
      <c r="BG328" t="inlineStr">
        <is>
          <t>Not reviewed (not included)</t>
        </is>
      </c>
      <c r="BH328" t="inlineStr">
        <is>
          <t>N/A</t>
        </is>
      </c>
      <c r="BI328" t="inlineStr">
        <is>
          <t>Not reviewed</t>
        </is>
      </c>
      <c r="BJ328" t="inlineStr">
        <is>
          <t>Not reviewed</t>
        </is>
      </c>
      <c r="BK328" t="inlineStr">
        <is>
          <t>Not reviewed</t>
        </is>
      </c>
      <c r="BL328" t="inlineStr">
        <is>
          <t>Not reviewed</t>
        </is>
      </c>
      <c r="BM328" t="inlineStr">
        <is>
          <t>Not reviewed (not included)</t>
        </is>
      </c>
      <c r="BN328" t="inlineStr">
        <is>
          <t>AI Not for Diagnosis - E1-Monitoring Not Diagnosis: Paper appears to focus on behaviour monitoring, not classification/diag</t>
        </is>
      </c>
      <c r="BO328" t="inlineStr">
        <is>
          <t>Abstract-level screening only</t>
        </is>
      </c>
      <c r="BP328" t="inlineStr">
        <is>
          <t>12</t>
        </is>
      </c>
    </row>
    <row r="329">
      <c r="A329" t="inlineStr">
        <is>
          <t>Detection of Attention Deficit Hyperactivity Disorder using Decision-level Fusion of Brain Connectivity Information Based on Deep Learning</t>
        </is>
      </c>
      <c r="B329" t="n">
        <v>2023</v>
      </c>
      <c r="C329" t="inlineStr">
        <is>
          <t>Not checked</t>
        </is>
      </c>
      <c r="D329" t="inlineStr">
        <is>
          <t>Not checked</t>
        </is>
      </c>
      <c r="E329" t="inlineStr">
        <is>
          <t>10.1109/TIPTEKNO59875.2023.10359178</t>
        </is>
      </c>
      <c r="F329" t="inlineStr">
        <is>
          <t>Attention Deficit Hyperactivity Disorder (ADHD) is a neurological disorder that often first appears in children. The condition is treated via behavioral studies, but there is no definitive technique to identify it. Electroencephalography (EEG) signals of ADHD patients are widely investigated to understand alterations in the brain. We offered EEG connectivity featured image creation to be used as input to CNN architectures in the proposed study. EEG data from 15 ADHD patients and 18 control participants are evaluated, and ADHD detection performance is shown, to demonstrate the efficacy of the suggested method. EEG connectivity featured images are obtained using six different connectivity features (magnitude square coherence, cross-power spectral density, correlation coefficient, covariance, cohentropy coefficient, and correntrophy coefficient). Deep features are extracted for each image subset using EEG connectivity-featured images to train ResNet-50. The effectiveness of the suggested strategy for detecting ADHD is assessed using the DT, LR, and SVM classifiers and decision-level fusion. According to experimental results, employing EEG connectivity featured images as input to ResNet-50 architecture, and decision-level fusion offers important advantages in identifying ADHD.</t>
        </is>
      </c>
      <c r="G329" t="inlineStr">
        <is>
          <t>Unimodal</t>
        </is>
      </c>
      <c r="H329" t="inlineStr">
        <is>
          <t>See abstract</t>
        </is>
      </c>
      <c r="I329" t="inlineStr">
        <is>
          <t>See abstract</t>
        </is>
      </c>
      <c r="J329" t="inlineStr">
        <is>
          <t>See abstract (AI/ML)</t>
        </is>
      </c>
      <c r="K329" t="inlineStr">
        <is>
          <t>See abstract</t>
        </is>
      </c>
      <c r="M329" t="inlineStr">
        <is>
          <t>See abstract</t>
        </is>
      </c>
      <c r="N329" t="inlineStr">
        <is>
          <t>See abstract</t>
        </is>
      </c>
      <c r="O329" t="inlineStr">
        <is>
          <t>Not verified from abstract</t>
        </is>
      </c>
      <c r="P329" t="inlineStr">
        <is>
          <t>See abstract</t>
        </is>
      </c>
      <c r="Q329" t="inlineStr">
        <is>
          <t>See abstract</t>
        </is>
      </c>
      <c r="R329" t="inlineStr">
        <is>
          <t>Not reviewed (not included)</t>
        </is>
      </c>
      <c r="S329" t="inlineStr">
        <is>
          <t>Not reviewed (not included)</t>
        </is>
      </c>
      <c r="T329" t="inlineStr">
        <is>
          <t>Abstract screening only. Not Selected for Final 95 (Pending Full Text Review)</t>
        </is>
      </c>
      <c r="U329" t="inlineStr">
        <is>
          <t>EXCLUDE</t>
        </is>
      </c>
      <c r="V3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29" t="inlineStr">
        <is>
          <t>Excluded: Other Criterion</t>
        </is>
      </c>
      <c r="X329" t="inlineStr">
        <is>
          <t>Not assessed from abstract</t>
        </is>
      </c>
      <c r="Y329" t="inlineStr">
        <is>
          <t>IEEE Conferences</t>
        </is>
      </c>
      <c r="Z329" t="inlineStr">
        <is>
          <t>Not determined from abstract</t>
        </is>
      </c>
      <c r="AB329" t="inlineStr">
        <is>
          <t>Not assessed (not included)</t>
        </is>
      </c>
      <c r="AC329" t="inlineStr">
        <is>
          <t>Not assessed (not included)</t>
        </is>
      </c>
      <c r="AD329" t="inlineStr">
        <is>
          <t>O. K. Cura; F. G. Ciklacandir; A. Akan; S. K. Atli</t>
        </is>
      </c>
      <c r="AE329" t="inlineStr">
        <is>
          <t>2023 Medical Technologies Congress (TIPTEKNO)</t>
        </is>
      </c>
      <c r="AF329" t="inlineStr">
        <is>
          <t>Hybrid OA (IEEE)</t>
        </is>
      </c>
      <c r="AH329" t="inlineStr">
        <is>
          <t>Not assessed</t>
        </is>
      </c>
      <c r="AI329" t="n">
        <v>15</v>
      </c>
      <c r="AJ329" t="n">
        <v>18</v>
      </c>
      <c r="AK329" t="inlineStr">
        <is>
          <t>Not reported</t>
        </is>
      </c>
      <c r="AL329" t="inlineStr">
        <is>
          <t>Not reported</t>
        </is>
      </c>
      <c r="AM329" t="inlineStr">
        <is>
          <t>Not reported</t>
        </is>
      </c>
      <c r="AN329" t="inlineStr">
        <is>
          <t>Not reported</t>
        </is>
      </c>
      <c r="AO329" t="inlineStr">
        <is>
          <t>Not reviewed</t>
        </is>
      </c>
      <c r="AP329" t="inlineStr">
        <is>
          <t>Not reported</t>
        </is>
      </c>
      <c r="AQ329" t="inlineStr">
        <is>
          <t>Not reported</t>
        </is>
      </c>
      <c r="AR329" t="inlineStr">
        <is>
          <t>Not reported</t>
        </is>
      </c>
      <c r="AS329" t="inlineStr">
        <is>
          <t>See abstract</t>
        </is>
      </c>
      <c r="AT329" t="inlineStr">
        <is>
          <t>Not reviewed</t>
        </is>
      </c>
      <c r="AU329" t="inlineStr">
        <is>
          <t>Not reviewed</t>
        </is>
      </c>
      <c r="AV329" t="inlineStr">
        <is>
          <t>Not reviewed</t>
        </is>
      </c>
      <c r="AW329" t="inlineStr">
        <is>
          <t>Not reviewed</t>
        </is>
      </c>
      <c r="AX329" t="inlineStr">
        <is>
          <t>Not reported</t>
        </is>
      </c>
      <c r="AY329" t="inlineStr">
        <is>
          <t>Not reported</t>
        </is>
      </c>
      <c r="AZ329" t="inlineStr">
        <is>
          <t>Not reported</t>
        </is>
      </c>
      <c r="BA329" t="inlineStr">
        <is>
          <t>Not reported</t>
        </is>
      </c>
      <c r="BB329" t="inlineStr">
        <is>
          <t>Not reported</t>
        </is>
      </c>
      <c r="BC329" t="inlineStr">
        <is>
          <t>Not reported</t>
        </is>
      </c>
      <c r="BD329" t="inlineStr">
        <is>
          <t>Not reported</t>
        </is>
      </c>
      <c r="BE329" t="inlineStr">
        <is>
          <t>Not reported</t>
        </is>
      </c>
      <c r="BF329" t="inlineStr">
        <is>
          <t>Not reported</t>
        </is>
      </c>
      <c r="BG329" t="inlineStr">
        <is>
          <t>Not reviewed (not included)</t>
        </is>
      </c>
      <c r="BH329" t="inlineStr">
        <is>
          <t>N/A</t>
        </is>
      </c>
      <c r="BI329" t="inlineStr">
        <is>
          <t>Not reviewed</t>
        </is>
      </c>
      <c r="BJ329" t="inlineStr">
        <is>
          <t>Not reviewed</t>
        </is>
      </c>
      <c r="BK329" t="inlineStr">
        <is>
          <t>Not reviewed</t>
        </is>
      </c>
      <c r="BL329" t="inlineStr">
        <is>
          <t>Not reviewed</t>
        </is>
      </c>
      <c r="BM329" t="inlineStr">
        <is>
          <t>Not reviewed (not included)</t>
        </is>
      </c>
      <c r="BN329" t="inlineStr">
        <is>
          <t>Not Selected for Final 95 (Pending Full Text Review) - Candidate paper not selected for final 95: Passed abstract screening but not included in final selec</t>
        </is>
      </c>
      <c r="BO329" t="inlineStr">
        <is>
          <t>Abstract-level screening only</t>
        </is>
      </c>
      <c r="BP329" t="inlineStr">
        <is>
          <t>4</t>
        </is>
      </c>
    </row>
    <row r="330">
      <c r="A330" t="inlineStr">
        <is>
          <t>Machine Learning-Based Polysomnography Data Analysis for ADHD Diagnosis: A Focus on Sleep Stage-Based Biomarkers</t>
        </is>
      </c>
      <c r="B330" t="n">
        <v>2025</v>
      </c>
      <c r="C330" t="inlineStr">
        <is>
          <t>Not checked</t>
        </is>
      </c>
      <c r="D330" t="inlineStr">
        <is>
          <t>Not checked</t>
        </is>
      </c>
      <c r="E330" t="inlineStr">
        <is>
          <t>10.1109/ISBI60581.2025.10981031</t>
        </is>
      </c>
      <c r="F330" t="inlineStr">
        <is>
          <t>Attention-Deficit/Hyperactivity Disorder (ADHD) significantly impacts children and adults worldwide, posing challenges in neurodevelopmental diagnostics. This study aimed to improve ADHD diagnostic accuracy by identifying sleep stage-based biomarkers for ADHD through the analysis of polysomnography (PSG) recordings, including EEG, EOG, EMG, and ECG signals across five sleep stages. Our analysis included 20,294 epochs for ADHD and 19,968 epochs for non-ADHD from 48 patients. We applied graph metrics, particularly the average shortest path length, to quantify the efficiency of information transfer within brain networks and other physiological systems. We employed nested cross-validation to ensure robust model training and evaluation, with an outer 5-fold cross-validation and an inner GridSearchCV for hyperparameter tuning and model selection. The Random Forest model achieved an average accuracy of 72%, precision of 71%, recall of 85%, and F1-score of 76%. Feature Importance Analysis and Correlation Analysis highlighted that Sleep Stage 1 and Sleep Stage 3-4 were the most influential features for distinguishing ADHD from non-ADHD individuals. Permutation analysis further validated these findings. These results underscore the potential of sleep stage correlations and graph-based metrics as biomarkers for ADHD, demonstrating the model's ability to accurately classify ADHD using comprehensive PSG data. The implementation code has been made public https://github.com/ae1028/ML-PSG-ADHD-analysis</t>
        </is>
      </c>
      <c r="G330" t="inlineStr">
        <is>
          <t>Unimodal</t>
        </is>
      </c>
      <c r="H330" t="inlineStr">
        <is>
          <t>See abstract</t>
        </is>
      </c>
      <c r="I330" t="inlineStr">
        <is>
          <t>See abstract</t>
        </is>
      </c>
      <c r="J330" t="inlineStr">
        <is>
          <t>See abstract (AI/ML)</t>
        </is>
      </c>
      <c r="K330" t="inlineStr">
        <is>
          <t>See abstract</t>
        </is>
      </c>
      <c r="M330" t="inlineStr">
        <is>
          <t>See abstract</t>
        </is>
      </c>
      <c r="N330" t="inlineStr">
        <is>
          <t>See abstract</t>
        </is>
      </c>
      <c r="O330" t="inlineStr">
        <is>
          <t>Not verified from abstract</t>
        </is>
      </c>
      <c r="P330" t="inlineStr">
        <is>
          <t>See abstract</t>
        </is>
      </c>
      <c r="Q330" t="inlineStr">
        <is>
          <t>See abstract</t>
        </is>
      </c>
      <c r="R330" t="inlineStr">
        <is>
          <t>Not reviewed (not included)</t>
        </is>
      </c>
      <c r="S330" t="inlineStr">
        <is>
          <t>Not reviewed (not included)</t>
        </is>
      </c>
      <c r="T330" t="inlineStr">
        <is>
          <t>Abstract screening only. Not Selected for Final 95 (Pending Full Text Review)</t>
        </is>
      </c>
      <c r="U330" t="inlineStr">
        <is>
          <t>EXCLUDE</t>
        </is>
      </c>
      <c r="V3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0" t="inlineStr">
        <is>
          <t>Excluded: Other Criterion</t>
        </is>
      </c>
      <c r="X330" t="inlineStr">
        <is>
          <t>Not assessed from abstract</t>
        </is>
      </c>
      <c r="Y330" t="inlineStr">
        <is>
          <t>IEEE Conferences</t>
        </is>
      </c>
      <c r="Z330" t="inlineStr">
        <is>
          <t>Not determined from abstract</t>
        </is>
      </c>
      <c r="AB330" t="inlineStr">
        <is>
          <t>Not assessed (not included)</t>
        </is>
      </c>
      <c r="AC330" t="inlineStr">
        <is>
          <t>Not assessed (not included)</t>
        </is>
      </c>
      <c r="AD330" t="inlineStr">
        <is>
          <t>A. Eskorouchi; H. Wang; J. W. Lee; V. H. Nayak; N. B. Ojeda; L. -W. Fan</t>
        </is>
      </c>
      <c r="AE330" t="inlineStr">
        <is>
          <t>2025 IEEE 22nd International Symposium on Biomedical Imaging (ISBI)</t>
        </is>
      </c>
      <c r="AF330" t="inlineStr">
        <is>
          <t>Hybrid OA (IEEE)</t>
        </is>
      </c>
      <c r="AH330" t="inlineStr">
        <is>
          <t>Not assessed</t>
        </is>
      </c>
      <c r="AI330" t="inlineStr">
        <is>
          <t>Not reported</t>
        </is>
      </c>
      <c r="AJ330" t="inlineStr">
        <is>
          <t>Not reported</t>
        </is>
      </c>
      <c r="AK330" t="inlineStr">
        <is>
          <t>Not reported</t>
        </is>
      </c>
      <c r="AL330" t="inlineStr">
        <is>
          <t>Not reported</t>
        </is>
      </c>
      <c r="AM330" t="inlineStr">
        <is>
          <t>Not reported</t>
        </is>
      </c>
      <c r="AN330" t="inlineStr">
        <is>
          <t>Not reported</t>
        </is>
      </c>
      <c r="AO330" t="inlineStr">
        <is>
          <t>Not reviewed</t>
        </is>
      </c>
      <c r="AP330" t="inlineStr">
        <is>
          <t>Not reported</t>
        </is>
      </c>
      <c r="AQ330" t="inlineStr">
        <is>
          <t>Not reported</t>
        </is>
      </c>
      <c r="AR330" t="inlineStr">
        <is>
          <t>Not reported</t>
        </is>
      </c>
      <c r="AS330" t="inlineStr">
        <is>
          <t>See abstract</t>
        </is>
      </c>
      <c r="AT330" t="inlineStr">
        <is>
          <t>Not reviewed</t>
        </is>
      </c>
      <c r="AU330" t="inlineStr">
        <is>
          <t>Not reviewed</t>
        </is>
      </c>
      <c r="AV330" t="inlineStr">
        <is>
          <t>Not reviewed</t>
        </is>
      </c>
      <c r="AW330" t="inlineStr">
        <is>
          <t>Not reviewed</t>
        </is>
      </c>
      <c r="AX330" t="inlineStr">
        <is>
          <t>Not reported</t>
        </is>
      </c>
      <c r="AY330" t="inlineStr">
        <is>
          <t>Not reported</t>
        </is>
      </c>
      <c r="AZ330" t="inlineStr">
        <is>
          <t>Not reported</t>
        </is>
      </c>
      <c r="BA330" t="inlineStr">
        <is>
          <t>Not reported</t>
        </is>
      </c>
      <c r="BB330" t="inlineStr">
        <is>
          <t>Not reported</t>
        </is>
      </c>
      <c r="BC330" t="inlineStr">
        <is>
          <t>Not reported</t>
        </is>
      </c>
      <c r="BD330" t="inlineStr">
        <is>
          <t>Not reported</t>
        </is>
      </c>
      <c r="BE330" t="inlineStr">
        <is>
          <t>Not reported</t>
        </is>
      </c>
      <c r="BF330" t="inlineStr">
        <is>
          <t>Not reported</t>
        </is>
      </c>
      <c r="BG330" t="inlineStr">
        <is>
          <t>Not reviewed (not included)</t>
        </is>
      </c>
      <c r="BH330" t="inlineStr">
        <is>
          <t>N/A</t>
        </is>
      </c>
      <c r="BI330" t="inlineStr">
        <is>
          <t>Not reviewed</t>
        </is>
      </c>
      <c r="BJ330" t="inlineStr">
        <is>
          <t>Not reviewed</t>
        </is>
      </c>
      <c r="BK330" t="inlineStr">
        <is>
          <t>Not reviewed</t>
        </is>
      </c>
      <c r="BL330" t="inlineStr">
        <is>
          <t>Not reviewed</t>
        </is>
      </c>
      <c r="BM330" t="inlineStr">
        <is>
          <t>Not reviewed (not included)</t>
        </is>
      </c>
      <c r="BN330" t="inlineStr">
        <is>
          <t>Not Selected for Final 95 (Pending Full Text Review) - Candidate paper not selected for final 95: Passed abstract screening but not included in final selec</t>
        </is>
      </c>
      <c r="BO330" t="inlineStr">
        <is>
          <t>Abstract-level screening only</t>
        </is>
      </c>
      <c r="BP330" t="inlineStr">
        <is>
          <t>4</t>
        </is>
      </c>
    </row>
    <row r="331">
      <c r="A331" t="inlineStr">
        <is>
          <t>Learning a Phenotypic-Attribute Attentional Brain Connectivity Embedding for ADHD Classification using rs-fMRI</t>
        </is>
      </c>
      <c r="B331" t="n">
        <v>2020</v>
      </c>
      <c r="C331" t="inlineStr">
        <is>
          <t>Not checked</t>
        </is>
      </c>
      <c r="D331" t="inlineStr">
        <is>
          <t>Not checked</t>
        </is>
      </c>
      <c r="E331" t="inlineStr">
        <is>
          <t>10.1109/EMBC44109.2020.9175789</t>
        </is>
      </c>
      <c r="F331" t="inlineStr">
        <is>
          <t>Automated diagnosis of Attention Deficit/Hyperactivity Disorder (ADHD) from brain's functional imaging has gained more interest due to its high prevalence rates among children. While phenotypic information, such as age and gender, is known to be important in diagnosing ADHD and critically affects the representation derived from fMRI brain images, limited studies have integrated phenotypic information when learning discriminative embedding from brain imaging for such an automatic classification task. In this work, we propose to integrate age and gender attributes through attention mechanism that is jointly optimized when learning a brain connectivity embedding using convolutional variational autoencoder derived from resting state functional magnetic resonance imaging (rs-fMRI) data. Our proposed framework achieves a state-of-the-art average of 86.22% accuracy in ADHD vs. typical develop control (TDC) binary classification task evaluated across five public ADHD-200 competition datasets. Furthermore, our analysis points out that there are insufficient linked connections to the brain region of precuneus in the ADHD group.</t>
        </is>
      </c>
      <c r="G331" t="inlineStr">
        <is>
          <t>Unimodal</t>
        </is>
      </c>
      <c r="H331" t="inlineStr">
        <is>
          <t>See abstract</t>
        </is>
      </c>
      <c r="I331" t="inlineStr">
        <is>
          <t>See abstract</t>
        </is>
      </c>
      <c r="J331" t="inlineStr">
        <is>
          <t>See abstract (AI/ML)</t>
        </is>
      </c>
      <c r="K331" t="inlineStr">
        <is>
          <t>See abstract</t>
        </is>
      </c>
      <c r="M331" t="inlineStr">
        <is>
          <t>See abstract</t>
        </is>
      </c>
      <c r="N331" t="inlineStr">
        <is>
          <t>See abstract</t>
        </is>
      </c>
      <c r="O331" t="inlineStr">
        <is>
          <t>Not verified from abstract</t>
        </is>
      </c>
      <c r="P331" t="inlineStr">
        <is>
          <t>See abstract</t>
        </is>
      </c>
      <c r="Q331" t="inlineStr">
        <is>
          <t>See abstract</t>
        </is>
      </c>
      <c r="R331" t="inlineStr">
        <is>
          <t>Not reviewed (not included)</t>
        </is>
      </c>
      <c r="S331" t="inlineStr">
        <is>
          <t>Not reviewed (not included)</t>
        </is>
      </c>
      <c r="T331" t="inlineStr">
        <is>
          <t>Abstract screening only. Not Selected for Final 95 (Pending Full Text Review)</t>
        </is>
      </c>
      <c r="U331" t="inlineStr">
        <is>
          <t>EXCLUDE</t>
        </is>
      </c>
      <c r="V33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1" t="inlineStr">
        <is>
          <t>Excluded: Other Criterion</t>
        </is>
      </c>
      <c r="X331" t="inlineStr">
        <is>
          <t>Not assessed from abstract</t>
        </is>
      </c>
      <c r="Y331" t="inlineStr">
        <is>
          <t>IEEE Conferences</t>
        </is>
      </c>
      <c r="Z331" t="inlineStr">
        <is>
          <t>Not determined from abstract</t>
        </is>
      </c>
      <c r="AB331" t="inlineStr">
        <is>
          <t>Not assessed (not included)</t>
        </is>
      </c>
      <c r="AC331" t="inlineStr">
        <is>
          <t>Not assessed (not included)</t>
        </is>
      </c>
      <c r="AD331" t="inlineStr">
        <is>
          <t>M. -S. Gao; F. -S. Tsai; C. -C. Lee</t>
        </is>
      </c>
      <c r="AE331" t="inlineStr">
        <is>
          <t>2020 42nd Annual International Conference of the IEEE Engineering in Medicine &amp; Biology Society (EMBC)</t>
        </is>
      </c>
      <c r="AF331" t="inlineStr">
        <is>
          <t>Hybrid OA (IEEE)</t>
        </is>
      </c>
      <c r="AH331" t="inlineStr">
        <is>
          <t>Not assessed</t>
        </is>
      </c>
      <c r="AI331" t="inlineStr">
        <is>
          <t>Not reported</t>
        </is>
      </c>
      <c r="AJ331" t="inlineStr">
        <is>
          <t>Not reported</t>
        </is>
      </c>
      <c r="AK331" t="inlineStr">
        <is>
          <t>Not reported</t>
        </is>
      </c>
      <c r="AL331" t="inlineStr">
        <is>
          <t>Not reported</t>
        </is>
      </c>
      <c r="AM331" t="inlineStr">
        <is>
          <t>Not reported</t>
        </is>
      </c>
      <c r="AN331" t="inlineStr">
        <is>
          <t>Not reported</t>
        </is>
      </c>
      <c r="AO331" t="inlineStr">
        <is>
          <t>Not reviewed</t>
        </is>
      </c>
      <c r="AP331" t="inlineStr">
        <is>
          <t>Not reported</t>
        </is>
      </c>
      <c r="AQ331" t="inlineStr">
        <is>
          <t>Not reported</t>
        </is>
      </c>
      <c r="AR331" t="inlineStr">
        <is>
          <t>Not reported</t>
        </is>
      </c>
      <c r="AS331" t="inlineStr">
        <is>
          <t>See abstract</t>
        </is>
      </c>
      <c r="AT331" t="inlineStr">
        <is>
          <t>Not reviewed</t>
        </is>
      </c>
      <c r="AU331" t="inlineStr">
        <is>
          <t>Not reviewed</t>
        </is>
      </c>
      <c r="AV331" t="inlineStr">
        <is>
          <t>Not reviewed</t>
        </is>
      </c>
      <c r="AW331" t="inlineStr">
        <is>
          <t>Not reviewed</t>
        </is>
      </c>
      <c r="AX331" t="inlineStr">
        <is>
          <t>Not reported</t>
        </is>
      </c>
      <c r="AY331" t="inlineStr">
        <is>
          <t>Not reported</t>
        </is>
      </c>
      <c r="AZ331" t="inlineStr">
        <is>
          <t>Not reported</t>
        </is>
      </c>
      <c r="BA331" t="inlineStr">
        <is>
          <t>Not reported</t>
        </is>
      </c>
      <c r="BB331" t="inlineStr">
        <is>
          <t>Not reported</t>
        </is>
      </c>
      <c r="BC331" t="inlineStr">
        <is>
          <t>Not reported</t>
        </is>
      </c>
      <c r="BD331" t="inlineStr">
        <is>
          <t>Not reported</t>
        </is>
      </c>
      <c r="BE331" t="inlineStr">
        <is>
          <t>Not reported</t>
        </is>
      </c>
      <c r="BF331" t="inlineStr">
        <is>
          <t>Not reported</t>
        </is>
      </c>
      <c r="BG331" t="inlineStr">
        <is>
          <t>Not reviewed (not included)</t>
        </is>
      </c>
      <c r="BH331" t="inlineStr">
        <is>
          <t>N/A</t>
        </is>
      </c>
      <c r="BI331" t="inlineStr">
        <is>
          <t>Not reviewed</t>
        </is>
      </c>
      <c r="BJ331" t="inlineStr">
        <is>
          <t>Not reviewed</t>
        </is>
      </c>
      <c r="BK331" t="inlineStr">
        <is>
          <t>Not reviewed</t>
        </is>
      </c>
      <c r="BL331" t="inlineStr">
        <is>
          <t>Not reviewed</t>
        </is>
      </c>
      <c r="BM331" t="inlineStr">
        <is>
          <t>Not reviewed (not included)</t>
        </is>
      </c>
      <c r="BN331" t="inlineStr">
        <is>
          <t>Not Selected for Final 95 (Pending Full Text Review) - Candidate paper not selected for final 95: Passed abstract screening but not included in final selec</t>
        </is>
      </c>
      <c r="BO331" t="inlineStr">
        <is>
          <t>Abstract-level screening only</t>
        </is>
      </c>
      <c r="BP331" t="inlineStr">
        <is>
          <t>4</t>
        </is>
      </c>
    </row>
    <row r="332">
      <c r="A332" t="inlineStr">
        <is>
          <t>Mini-ResNet-Based Early Screening of Attention Deficit/Hyperactivity Disorder Using EEG Signals</t>
        </is>
      </c>
      <c r="B332" t="n">
        <v>2025</v>
      </c>
      <c r="C332" t="inlineStr">
        <is>
          <t>Not checked</t>
        </is>
      </c>
      <c r="D332" t="inlineStr">
        <is>
          <t>Not checked</t>
        </is>
      </c>
      <c r="E332" t="inlineStr">
        <is>
          <t>10.1109/ICCE-BERLIN67488.2025.11277982</t>
        </is>
      </c>
      <c r="F332" t="inlineStr">
        <is>
          <t>In this paper, we propose Mini-ResNet, an ultralightweight deep learning model designed for the early diagnosis of attention-deficit/hyperactivity disorder (ADHD). This model processes raw electroencephalogram (EEG) data, input through stride-based slicing and augmentation, which circumvents the need for complex preprocessing. We successfully reduced the size of the conventional ResNet18 model from 42 MB to approximately 333 KB through architectural optimization. Experiments were performed on a publicly available ADHD dataset, employing 5-fold crossvalidation and exploring various optimizer configurations. Our Mini-ResNet exhibited superior performance over MobileNetV2, achieving an average accuracy of up to $84.3 \%$ and a higher F1-score. The modelâ€™s real-time applicability in mobile environments underscores its potential as an economical ADHD screening solution for both domestic and public health settings.</t>
        </is>
      </c>
      <c r="G332" t="inlineStr">
        <is>
          <t>Unimodal</t>
        </is>
      </c>
      <c r="H332" t="inlineStr">
        <is>
          <t>See abstract</t>
        </is>
      </c>
      <c r="I332" t="inlineStr">
        <is>
          <t>See abstract</t>
        </is>
      </c>
      <c r="J332" t="inlineStr">
        <is>
          <t>See abstract (AI/ML)</t>
        </is>
      </c>
      <c r="K332" t="inlineStr">
        <is>
          <t>See abstract</t>
        </is>
      </c>
      <c r="M332" t="inlineStr">
        <is>
          <t>See abstract</t>
        </is>
      </c>
      <c r="N332" t="inlineStr">
        <is>
          <t>See abstract</t>
        </is>
      </c>
      <c r="O332" t="inlineStr">
        <is>
          <t>Not verified from abstract</t>
        </is>
      </c>
      <c r="P332" t="inlineStr">
        <is>
          <t>See abstract</t>
        </is>
      </c>
      <c r="Q332" t="inlineStr">
        <is>
          <t>See abstract</t>
        </is>
      </c>
      <c r="R332" t="inlineStr">
        <is>
          <t>Not reviewed (not included)</t>
        </is>
      </c>
      <c r="S332" t="inlineStr">
        <is>
          <t>Not reviewed (not included)</t>
        </is>
      </c>
      <c r="T332" t="inlineStr">
        <is>
          <t>Abstract screening only. Not Selected for Final 95 (Pending Full Text Review)</t>
        </is>
      </c>
      <c r="U332" t="inlineStr">
        <is>
          <t>EXCLUDE</t>
        </is>
      </c>
      <c r="V3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2" t="inlineStr">
        <is>
          <t>Excluded: Other Criterion</t>
        </is>
      </c>
      <c r="X332" t="inlineStr">
        <is>
          <t>Not assessed from abstract</t>
        </is>
      </c>
      <c r="Y332" t="inlineStr">
        <is>
          <t>IEEE Conferences</t>
        </is>
      </c>
      <c r="Z332" t="inlineStr">
        <is>
          <t>Not determined from abstract</t>
        </is>
      </c>
      <c r="AB332" t="inlineStr">
        <is>
          <t>Not assessed (not included)</t>
        </is>
      </c>
      <c r="AC332" t="inlineStr">
        <is>
          <t>Not assessed (not included)</t>
        </is>
      </c>
      <c r="AD332" t="inlineStr">
        <is>
          <t>S. H. Lee; H. I. Kim; H. J. Jin; S. Y. Yang; S. H. Kim; S. W. Bang; G. E. Song; J. Y. Im; D. S. Han</t>
        </is>
      </c>
      <c r="AE332" t="inlineStr">
        <is>
          <t>2025 IEEE 14th International Conference on Consumer Electronics - Berlin (ICCE-Berlin)</t>
        </is>
      </c>
      <c r="AF332" t="inlineStr">
        <is>
          <t>Hybrid OA (IEEE)</t>
        </is>
      </c>
      <c r="AH332" t="inlineStr">
        <is>
          <t>Not assessed</t>
        </is>
      </c>
      <c r="AI332" t="inlineStr">
        <is>
          <t>Not reported</t>
        </is>
      </c>
      <c r="AJ332" t="inlineStr">
        <is>
          <t>Not reported</t>
        </is>
      </c>
      <c r="AK332" t="inlineStr">
        <is>
          <t>Not reported</t>
        </is>
      </c>
      <c r="AL332" t="inlineStr">
        <is>
          <t>Not reported</t>
        </is>
      </c>
      <c r="AM332" t="inlineStr">
        <is>
          <t>Not reported</t>
        </is>
      </c>
      <c r="AN332" t="inlineStr">
        <is>
          <t>Not reported</t>
        </is>
      </c>
      <c r="AO332" t="inlineStr">
        <is>
          <t>Not reviewed</t>
        </is>
      </c>
      <c r="AP332" t="inlineStr">
        <is>
          <t>Not reported</t>
        </is>
      </c>
      <c r="AQ332" t="inlineStr">
        <is>
          <t>Not reported</t>
        </is>
      </c>
      <c r="AR332" t="inlineStr">
        <is>
          <t>Not reported</t>
        </is>
      </c>
      <c r="AS332" t="inlineStr">
        <is>
          <t>See abstract</t>
        </is>
      </c>
      <c r="AT332" t="inlineStr">
        <is>
          <t>Not reviewed</t>
        </is>
      </c>
      <c r="AU332" t="inlineStr">
        <is>
          <t>Not reviewed</t>
        </is>
      </c>
      <c r="AV332" t="inlineStr">
        <is>
          <t>Not reviewed</t>
        </is>
      </c>
      <c r="AW332" t="inlineStr">
        <is>
          <t>Not reviewed</t>
        </is>
      </c>
      <c r="AX332" t="inlineStr">
        <is>
          <t>Not reported</t>
        </is>
      </c>
      <c r="AY332" t="inlineStr">
        <is>
          <t>Not reported</t>
        </is>
      </c>
      <c r="AZ332" t="inlineStr">
        <is>
          <t>Not reported</t>
        </is>
      </c>
      <c r="BA332" t="inlineStr">
        <is>
          <t>Not reported</t>
        </is>
      </c>
      <c r="BB332" t="inlineStr">
        <is>
          <t>Not reported</t>
        </is>
      </c>
      <c r="BC332" t="inlineStr">
        <is>
          <t>Not reported</t>
        </is>
      </c>
      <c r="BD332" t="inlineStr">
        <is>
          <t>Not reported</t>
        </is>
      </c>
      <c r="BE332" t="inlineStr">
        <is>
          <t>Not reported</t>
        </is>
      </c>
      <c r="BF332" t="inlineStr">
        <is>
          <t>Not reported</t>
        </is>
      </c>
      <c r="BG332" t="inlineStr">
        <is>
          <t>Not reviewed (not included)</t>
        </is>
      </c>
      <c r="BH332" t="inlineStr">
        <is>
          <t>N/A</t>
        </is>
      </c>
      <c r="BI332" t="inlineStr">
        <is>
          <t>Not reviewed</t>
        </is>
      </c>
      <c r="BJ332" t="inlineStr">
        <is>
          <t>Not reviewed</t>
        </is>
      </c>
      <c r="BK332" t="inlineStr">
        <is>
          <t>Not reviewed</t>
        </is>
      </c>
      <c r="BL332" t="inlineStr">
        <is>
          <t>Not reviewed</t>
        </is>
      </c>
      <c r="BM332" t="inlineStr">
        <is>
          <t>Not reviewed (not included)</t>
        </is>
      </c>
      <c r="BN332" t="inlineStr">
        <is>
          <t>Not Selected for Final 95 (Pending Full Text Review) - Candidate paper not selected for final 95: Passed abstract screening but not included in final selec</t>
        </is>
      </c>
      <c r="BO332" t="inlineStr">
        <is>
          <t>Abstract-level screening only</t>
        </is>
      </c>
      <c r="BP332" t="inlineStr">
        <is>
          <t>4</t>
        </is>
      </c>
    </row>
    <row r="333">
      <c r="A333" t="inlineStr">
        <is>
          <t>A Unified Deep Learning Framework for Smartphone-Enabled ADHD Detection</t>
        </is>
      </c>
      <c r="B333" t="n">
        <v>2024</v>
      </c>
      <c r="C333" t="inlineStr">
        <is>
          <t>Not checked</t>
        </is>
      </c>
      <c r="D333" t="inlineStr">
        <is>
          <t>Not checked</t>
        </is>
      </c>
      <c r="E333" t="inlineStr">
        <is>
          <t>10.1109/TIM.2023.3338713</t>
        </is>
      </c>
      <c r="F333" t="inlineStr">
        <is>
          <t>Attention-deficit hyperactivity disorder (ADHD) is a persistent condition with repeated issues, such as difficulty maintaining attention, impetuous behavior, and hyperactivity. It severely impacts a considerable population of children. Therefore, it is crucial to focus on early detection and treatment of ADHD. Few recent studies utilize electroencephalogram (EEG) measurements acquired during distinct cognitive graphics along with machine learning and deep learning for its detection. However, such studies are limited with the availability of only two public EEG measurement datasets to date. In view of these aspects, this work proposes a deep learning-based unified framework for the detection of ADHD and its real-time deployment on smartphones. Extensive performance assessment with the average accuracies of 99.02% and 98.60% for EEG measurements in two public datasets suggests that the proposed approach can be more accurate than those of prior studies in some cases. Robustness analysis using inter-dataset signals further demonstrates the effectiveness and cost efficiency of the proposed framework. The framework predicts ADHD/non-ADHD signals on smartphone with a latency of 67 ms and utilizes an overall energy of 82.50 mWh for processing EEG measurements, detecting ADHD/non-ADHD and communicating these details to the medical server. This demonstrates its feasibility in real-time environment with the facility of tracking ADHD progression by subjects toward self-assessment, thereby decreasing the transportation cost of frequent clinical sessions.</t>
        </is>
      </c>
      <c r="G333" t="inlineStr">
        <is>
          <t>Unimodal</t>
        </is>
      </c>
      <c r="H333" t="inlineStr">
        <is>
          <t>See abstract</t>
        </is>
      </c>
      <c r="I333" t="inlineStr">
        <is>
          <t>See abstract</t>
        </is>
      </c>
      <c r="J333" t="inlineStr">
        <is>
          <t>See abstract (AI/ML)</t>
        </is>
      </c>
      <c r="K333" t="inlineStr">
        <is>
          <t>See abstract</t>
        </is>
      </c>
      <c r="M333" t="inlineStr">
        <is>
          <t>See abstract</t>
        </is>
      </c>
      <c r="N333" t="inlineStr">
        <is>
          <t>See abstract</t>
        </is>
      </c>
      <c r="O333" t="inlineStr">
        <is>
          <t>Not verified from abstract</t>
        </is>
      </c>
      <c r="P333" t="inlineStr">
        <is>
          <t>See abstract</t>
        </is>
      </c>
      <c r="Q333" t="inlineStr">
        <is>
          <t>See abstract</t>
        </is>
      </c>
      <c r="R333" t="inlineStr">
        <is>
          <t>Not reviewed (not included)</t>
        </is>
      </c>
      <c r="S333" t="inlineStr">
        <is>
          <t>Not reviewed (not included)</t>
        </is>
      </c>
      <c r="T333" t="inlineStr">
        <is>
          <t>Abstract screening only. Not Selected for Final 95 (Pending Full Text Review)</t>
        </is>
      </c>
      <c r="U333" t="inlineStr">
        <is>
          <t>EXCLUDE</t>
        </is>
      </c>
      <c r="V3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3" t="inlineStr">
        <is>
          <t>Excluded: Other Criterion</t>
        </is>
      </c>
      <c r="X333" t="inlineStr">
        <is>
          <t>Not assessed from abstract</t>
        </is>
      </c>
      <c r="Y333" t="inlineStr">
        <is>
          <t>IEEE Journals</t>
        </is>
      </c>
      <c r="Z333" t="inlineStr">
        <is>
          <t>Not determined from abstract</t>
        </is>
      </c>
      <c r="AB333" t="inlineStr">
        <is>
          <t>Not assessed (not included)</t>
        </is>
      </c>
      <c r="AC333" t="inlineStr">
        <is>
          <t>Not assessed (not included)</t>
        </is>
      </c>
      <c r="AD333" t="inlineStr">
        <is>
          <t>S. Mandal; G. P. Kumar; M. Saini; U. Satija; Y. Kumar</t>
        </is>
      </c>
      <c r="AE333" t="inlineStr">
        <is>
          <t>IEEE Transactions on Instrumentation and Measurement</t>
        </is>
      </c>
      <c r="AF333" t="inlineStr">
        <is>
          <t>Hybrid OA (IEEE)</t>
        </is>
      </c>
      <c r="AG333" t="inlineStr">
        <is>
          <t xml:space="preserve">Indian Council of Medical Research (ICMR)(grant numbers:ICMR/ISRM/12(89)/2020/2020-3701); </t>
        </is>
      </c>
      <c r="AH333" t="inlineStr">
        <is>
          <t>Not assessed</t>
        </is>
      </c>
      <c r="AI333" t="inlineStr">
        <is>
          <t>Not reported</t>
        </is>
      </c>
      <c r="AJ333" t="inlineStr">
        <is>
          <t>Not reported</t>
        </is>
      </c>
      <c r="AK333" t="inlineStr">
        <is>
          <t>Not reported</t>
        </is>
      </c>
      <c r="AL333" t="inlineStr">
        <is>
          <t>Not reported</t>
        </is>
      </c>
      <c r="AM333" t="inlineStr">
        <is>
          <t>Not reported</t>
        </is>
      </c>
      <c r="AN333" t="inlineStr">
        <is>
          <t>Not reported</t>
        </is>
      </c>
      <c r="AO333" t="inlineStr">
        <is>
          <t>Not reviewed</t>
        </is>
      </c>
      <c r="AP333" t="inlineStr">
        <is>
          <t>Not reported</t>
        </is>
      </c>
      <c r="AQ333" t="inlineStr">
        <is>
          <t>Not reported</t>
        </is>
      </c>
      <c r="AR333" t="inlineStr">
        <is>
          <t>Not reported</t>
        </is>
      </c>
      <c r="AS333" t="inlineStr">
        <is>
          <t>See abstract</t>
        </is>
      </c>
      <c r="AT333" t="inlineStr">
        <is>
          <t>Not reviewed</t>
        </is>
      </c>
      <c r="AU333" t="inlineStr">
        <is>
          <t>Not reviewed</t>
        </is>
      </c>
      <c r="AV333" t="inlineStr">
        <is>
          <t>Not reviewed</t>
        </is>
      </c>
      <c r="AW333" t="inlineStr">
        <is>
          <t>Not reviewed</t>
        </is>
      </c>
      <c r="AX333" t="inlineStr">
        <is>
          <t>Not reported</t>
        </is>
      </c>
      <c r="AY333" t="inlineStr">
        <is>
          <t>Not reported</t>
        </is>
      </c>
      <c r="AZ333" t="inlineStr">
        <is>
          <t>Not reported</t>
        </is>
      </c>
      <c r="BA333" t="inlineStr">
        <is>
          <t>Not reported</t>
        </is>
      </c>
      <c r="BB333" t="inlineStr">
        <is>
          <t>Not reported</t>
        </is>
      </c>
      <c r="BC333" t="inlineStr">
        <is>
          <t>Not reported</t>
        </is>
      </c>
      <c r="BD333" t="inlineStr">
        <is>
          <t>Not reported</t>
        </is>
      </c>
      <c r="BE333" t="inlineStr">
        <is>
          <t>Not reported</t>
        </is>
      </c>
      <c r="BF333" t="inlineStr">
        <is>
          <t>Not reported</t>
        </is>
      </c>
      <c r="BG333" t="inlineStr">
        <is>
          <t>Not reviewed (not included)</t>
        </is>
      </c>
      <c r="BH333" t="inlineStr">
        <is>
          <t>N/A</t>
        </is>
      </c>
      <c r="BI333" t="inlineStr">
        <is>
          <t>Not reviewed</t>
        </is>
      </c>
      <c r="BJ333" t="inlineStr">
        <is>
          <t>Not reviewed</t>
        </is>
      </c>
      <c r="BK333" t="inlineStr">
        <is>
          <t>Not reviewed</t>
        </is>
      </c>
      <c r="BL333" t="inlineStr">
        <is>
          <t>Not reviewed</t>
        </is>
      </c>
      <c r="BM333" t="inlineStr">
        <is>
          <t>Not reviewed (not included)</t>
        </is>
      </c>
      <c r="BN333" t="inlineStr">
        <is>
          <t>Not Selected for Final 95 (Pending Full Text Review) - Candidate paper not selected for final 95: Passed abstract screening but not included in final selec</t>
        </is>
      </c>
      <c r="BO333" t="inlineStr">
        <is>
          <t>Abstract-level screening only</t>
        </is>
      </c>
      <c r="BP333" t="inlineStr">
        <is>
          <t>11</t>
        </is>
      </c>
    </row>
    <row r="334">
      <c r="A334" t="inlineStr">
        <is>
          <t>ADHD Detection Using fMRI and EEG</t>
        </is>
      </c>
      <c r="B334" t="n">
        <v>2024</v>
      </c>
      <c r="C334" t="inlineStr">
        <is>
          <t>Not checked</t>
        </is>
      </c>
      <c r="D334" t="inlineStr">
        <is>
          <t>Not checked</t>
        </is>
      </c>
      <c r="E334" t="inlineStr">
        <is>
          <t>10.1109/ICAITPR63242.2024.10960047</t>
        </is>
      </c>
      <c r="F334" t="inlineStr">
        <is>
          <t>Attention Deficit Hyperactivity Disorder (ADHD) is a disease which occurs during childhood. Hyperactivity, frequent forgetfulness, impulsivity, risky behaviors are major symptoms of ADHD. It starts from childhood and will have more impact in future. Spotting ADHD in later stage cause major issues to the person to survive in the society and it will be difficult in preventing to make them cure. So, early spotting of ADHD can make awareness among them to go for the treatment from initial stage to make necessary steps to overcome it. The proposed model at first explores the research on Electro Encephalogram (EEG) and Functional Magnetic Resonance Imaging (fMRI) in identifying ADHD. Secondly, it explores different techniques to detect the psychiatric disease i.e., ADHD. Convolutional neural network (CNN) has been used to detect ADHD using fMRI and Random Forest for EEG. The proposed system is a hybrid model (FMRI AND EEG) for detecting the ADHD.</t>
        </is>
      </c>
      <c r="G334" t="inlineStr">
        <is>
          <t>Unimodal</t>
        </is>
      </c>
      <c r="H334" t="inlineStr">
        <is>
          <t>See abstract</t>
        </is>
      </c>
      <c r="I334" t="inlineStr">
        <is>
          <t>See abstract</t>
        </is>
      </c>
      <c r="J334" t="inlineStr">
        <is>
          <t>See abstract (AI/ML)</t>
        </is>
      </c>
      <c r="K334" t="inlineStr">
        <is>
          <t>See abstract</t>
        </is>
      </c>
      <c r="M334" t="inlineStr">
        <is>
          <t>See abstract</t>
        </is>
      </c>
      <c r="N334" t="inlineStr">
        <is>
          <t>See abstract</t>
        </is>
      </c>
      <c r="O334" t="inlineStr">
        <is>
          <t>Not verified from abstract</t>
        </is>
      </c>
      <c r="P334" t="inlineStr">
        <is>
          <t>See abstract</t>
        </is>
      </c>
      <c r="Q334" t="inlineStr">
        <is>
          <t>See abstract</t>
        </is>
      </c>
      <c r="R334" t="inlineStr">
        <is>
          <t>Not reviewed (not included)</t>
        </is>
      </c>
      <c r="S334" t="inlineStr">
        <is>
          <t>Not reviewed (not included)</t>
        </is>
      </c>
      <c r="T334" t="inlineStr">
        <is>
          <t>Abstract screening only. Not Selected for Final 95 (Pending Full Text Review)</t>
        </is>
      </c>
      <c r="U334" t="inlineStr">
        <is>
          <t>EXCLUDE</t>
        </is>
      </c>
      <c r="V33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4" t="inlineStr">
        <is>
          <t>Excluded: Other Criterion</t>
        </is>
      </c>
      <c r="X334" t="inlineStr">
        <is>
          <t>Not assessed from abstract</t>
        </is>
      </c>
      <c r="Y334" t="inlineStr">
        <is>
          <t>IEEE Conferences</t>
        </is>
      </c>
      <c r="Z334" t="inlineStr">
        <is>
          <t>Not determined from abstract</t>
        </is>
      </c>
      <c r="AB334" t="inlineStr">
        <is>
          <t>Not assessed (not included)</t>
        </is>
      </c>
      <c r="AC334" t="inlineStr">
        <is>
          <t>Not assessed (not included)</t>
        </is>
      </c>
      <c r="AD334" t="inlineStr">
        <is>
          <t>J. Putti; V. Rapaka; N. Arikotla; C. K. B; A. Akula</t>
        </is>
      </c>
      <c r="AE334" t="inlineStr">
        <is>
          <t>2024 2nd International Conference on Artificial Intelligence Trends and Pattern Recognition (ICAITPR)</t>
        </is>
      </c>
      <c r="AF334" t="inlineStr">
        <is>
          <t>Hybrid OA (IEEE)</t>
        </is>
      </c>
      <c r="AH334" t="inlineStr">
        <is>
          <t>Not assessed</t>
        </is>
      </c>
      <c r="AI334" t="inlineStr">
        <is>
          <t>Not reported</t>
        </is>
      </c>
      <c r="AJ334" t="inlineStr">
        <is>
          <t>Not reported</t>
        </is>
      </c>
      <c r="AK334" t="inlineStr">
        <is>
          <t>Not reported</t>
        </is>
      </c>
      <c r="AL334" t="inlineStr">
        <is>
          <t>Not reported</t>
        </is>
      </c>
      <c r="AM334" t="inlineStr">
        <is>
          <t>Not reported</t>
        </is>
      </c>
      <c r="AN334" t="inlineStr">
        <is>
          <t>Not reported</t>
        </is>
      </c>
      <c r="AO334" t="inlineStr">
        <is>
          <t>Not reviewed</t>
        </is>
      </c>
      <c r="AP334" t="inlineStr">
        <is>
          <t>Not reported</t>
        </is>
      </c>
      <c r="AQ334" t="inlineStr">
        <is>
          <t>Not reported</t>
        </is>
      </c>
      <c r="AR334" t="inlineStr">
        <is>
          <t>Not reported</t>
        </is>
      </c>
      <c r="AS334" t="inlineStr">
        <is>
          <t>See abstract</t>
        </is>
      </c>
      <c r="AT334" t="inlineStr">
        <is>
          <t>Not reviewed</t>
        </is>
      </c>
      <c r="AU334" t="inlineStr">
        <is>
          <t>Not reviewed</t>
        </is>
      </c>
      <c r="AV334" t="inlineStr">
        <is>
          <t>Not reviewed</t>
        </is>
      </c>
      <c r="AW334" t="inlineStr">
        <is>
          <t>Not reviewed</t>
        </is>
      </c>
      <c r="AX334" t="inlineStr">
        <is>
          <t>Not reported</t>
        </is>
      </c>
      <c r="AY334" t="inlineStr">
        <is>
          <t>Not reported</t>
        </is>
      </c>
      <c r="AZ334" t="inlineStr">
        <is>
          <t>Not reported</t>
        </is>
      </c>
      <c r="BA334" t="inlineStr">
        <is>
          <t>Not reported</t>
        </is>
      </c>
      <c r="BB334" t="inlineStr">
        <is>
          <t>Not reported</t>
        </is>
      </c>
      <c r="BC334" t="inlineStr">
        <is>
          <t>Not reported</t>
        </is>
      </c>
      <c r="BD334" t="inlineStr">
        <is>
          <t>Not reported</t>
        </is>
      </c>
      <c r="BE334" t="inlineStr">
        <is>
          <t>Not reported</t>
        </is>
      </c>
      <c r="BF334" t="inlineStr">
        <is>
          <t>Not reported</t>
        </is>
      </c>
      <c r="BG334" t="inlineStr">
        <is>
          <t>Not reviewed (not included)</t>
        </is>
      </c>
      <c r="BH334" t="inlineStr">
        <is>
          <t>N/A</t>
        </is>
      </c>
      <c r="BI334" t="inlineStr">
        <is>
          <t>Not reviewed</t>
        </is>
      </c>
      <c r="BJ334" t="inlineStr">
        <is>
          <t>Not reviewed</t>
        </is>
      </c>
      <c r="BK334" t="inlineStr">
        <is>
          <t>Not reviewed</t>
        </is>
      </c>
      <c r="BL334" t="inlineStr">
        <is>
          <t>Not reviewed</t>
        </is>
      </c>
      <c r="BM334" t="inlineStr">
        <is>
          <t>Not reviewed (not included)</t>
        </is>
      </c>
      <c r="BN334" t="inlineStr">
        <is>
          <t>Not Selected for Final 95 (Pending Full Text Review) - Candidate paper not selected for final 95: Passed abstract screening but not included in final selec</t>
        </is>
      </c>
      <c r="BO334" t="inlineStr">
        <is>
          <t>Abstract-level screening only</t>
        </is>
      </c>
      <c r="BP334" t="inlineStr">
        <is>
          <t>5</t>
        </is>
      </c>
    </row>
    <row r="335">
      <c r="A335" t="inlineStr">
        <is>
          <t>Graph Convolutional Network with Attention Mechanism for Discovering the Brain's Abnormal Activity of Attention Deficit Hyperactivity Disorder</t>
        </is>
      </c>
      <c r="B335" t="n">
        <v>2022</v>
      </c>
      <c r="C335" t="inlineStr">
        <is>
          <t>Not checked</t>
        </is>
      </c>
      <c r="D335" t="inlineStr">
        <is>
          <t>Not checked</t>
        </is>
      </c>
      <c r="E335" t="inlineStr">
        <is>
          <t>10.1109/CISP-BMEI56279.2022.9979902</t>
        </is>
      </c>
      <c r="F335" t="inlineStr">
        <is>
          <t>At present, deep learning has been widely used in the research of brain structure, brain connectivity, brain diseases and other related fields. In particular, research on attention deficit hyperactivity disorder (ADHD) has been applied to assist in diagnosis, follow-up treatment, etc. However, there is a lack of explainable studies on abnormal functional connectivity in ADHD. In addition, the small amount of information available on ADHD lead to poor recognition accuracy and performance of deep learning. Therefore, we propose an explainable Graph convolutional networks (GCN) with attentional mechanisms to improve diagnostic accuracy and find abnormal neural markers of ADHD. We experiment with the method on fMRI clinical dataset of Connectomics in Neuroimaging Transfer Learning Challenge (CNI-TLC). The experimental results validate the reliability of the model, and find the abnormal regions and connections in ADHD patients. These abnormal regions and connections are mainly concentrated in cognitive and emotion-related regions such as frontal, parietal and temporal lobes.</t>
        </is>
      </c>
      <c r="G335" t="inlineStr">
        <is>
          <t>Unimodal</t>
        </is>
      </c>
      <c r="H335" t="inlineStr">
        <is>
          <t>See abstract</t>
        </is>
      </c>
      <c r="I335" t="inlineStr">
        <is>
          <t>See abstract</t>
        </is>
      </c>
      <c r="J335" t="inlineStr">
        <is>
          <t>See abstract (AI/ML)</t>
        </is>
      </c>
      <c r="K335" t="inlineStr">
        <is>
          <t>See abstract</t>
        </is>
      </c>
      <c r="M335" t="inlineStr">
        <is>
          <t>See abstract</t>
        </is>
      </c>
      <c r="N335" t="inlineStr">
        <is>
          <t>See abstract</t>
        </is>
      </c>
      <c r="O335" t="inlineStr">
        <is>
          <t>Not verified from abstract</t>
        </is>
      </c>
      <c r="P335" t="inlineStr">
        <is>
          <t>See abstract</t>
        </is>
      </c>
      <c r="Q335" t="inlineStr">
        <is>
          <t>See abstract</t>
        </is>
      </c>
      <c r="R335" t="inlineStr">
        <is>
          <t>Not reviewed (not included)</t>
        </is>
      </c>
      <c r="S335" t="inlineStr">
        <is>
          <t>Not reviewed (not included)</t>
        </is>
      </c>
      <c r="T335" t="inlineStr">
        <is>
          <t>Abstract screening only. Not Selected for Final 95 (Pending Full Text Review)</t>
        </is>
      </c>
      <c r="U335" t="inlineStr">
        <is>
          <t>EXCLUDE</t>
        </is>
      </c>
      <c r="V3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5" t="inlineStr">
        <is>
          <t>Excluded: Other Criterion</t>
        </is>
      </c>
      <c r="X335" t="inlineStr">
        <is>
          <t>Not assessed from abstract</t>
        </is>
      </c>
      <c r="Y335" t="inlineStr">
        <is>
          <t>IEEE Conferences</t>
        </is>
      </c>
      <c r="Z335" t="inlineStr">
        <is>
          <t>Not determined from abstract</t>
        </is>
      </c>
      <c r="AB335" t="inlineStr">
        <is>
          <t>Not assessed (not included)</t>
        </is>
      </c>
      <c r="AC335" t="inlineStr">
        <is>
          <t>Not assessed (not included)</t>
        </is>
      </c>
      <c r="AD335" t="inlineStr">
        <is>
          <t>A. Yu; L. Chen; C. Qiao</t>
        </is>
      </c>
      <c r="AE335" t="inlineStr">
        <is>
          <t>2022 15th International Congress on Image and Signal Processing, BioMedical Engineering and Informatics (CISP-BMEI)</t>
        </is>
      </c>
      <c r="AF335" t="inlineStr">
        <is>
          <t>Hybrid OA (IEEE)</t>
        </is>
      </c>
      <c r="AG335" t="inlineStr">
        <is>
          <t xml:space="preserve">National Natural Science Foundation of China(grant numbers:12090021,12271429); National Key Research and Development Program of China(grant numbers:2020AAA0106302); Xi'an Jiaotong University; </t>
        </is>
      </c>
      <c r="AH335" t="inlineStr">
        <is>
          <t>Not assessed</t>
        </is>
      </c>
      <c r="AI335" t="inlineStr">
        <is>
          <t>Not reported</t>
        </is>
      </c>
      <c r="AJ335" t="inlineStr">
        <is>
          <t>Not reported</t>
        </is>
      </c>
      <c r="AK335" t="inlineStr">
        <is>
          <t>Not reported</t>
        </is>
      </c>
      <c r="AL335" t="inlineStr">
        <is>
          <t>Not reported</t>
        </is>
      </c>
      <c r="AM335" t="inlineStr">
        <is>
          <t>Not reported</t>
        </is>
      </c>
      <c r="AN335" t="inlineStr">
        <is>
          <t>Not reported</t>
        </is>
      </c>
      <c r="AO335" t="inlineStr">
        <is>
          <t>Not reviewed</t>
        </is>
      </c>
      <c r="AP335" t="inlineStr">
        <is>
          <t>Not reported</t>
        </is>
      </c>
      <c r="AQ335" t="inlineStr">
        <is>
          <t>Not reported</t>
        </is>
      </c>
      <c r="AR335" t="inlineStr">
        <is>
          <t>Not reported</t>
        </is>
      </c>
      <c r="AS335" t="inlineStr">
        <is>
          <t>See abstract</t>
        </is>
      </c>
      <c r="AT335" t="inlineStr">
        <is>
          <t>Not reviewed</t>
        </is>
      </c>
      <c r="AU335" t="inlineStr">
        <is>
          <t>Not reviewed</t>
        </is>
      </c>
      <c r="AV335" t="inlineStr">
        <is>
          <t>Not reviewed</t>
        </is>
      </c>
      <c r="AW335" t="inlineStr">
        <is>
          <t>Not reviewed</t>
        </is>
      </c>
      <c r="AX335" t="inlineStr">
        <is>
          <t>Not reported</t>
        </is>
      </c>
      <c r="AY335" t="inlineStr">
        <is>
          <t>Not reported</t>
        </is>
      </c>
      <c r="AZ335" t="inlineStr">
        <is>
          <t>Not reported</t>
        </is>
      </c>
      <c r="BA335" t="inlineStr">
        <is>
          <t>Not reported</t>
        </is>
      </c>
      <c r="BB335" t="inlineStr">
        <is>
          <t>Not reported</t>
        </is>
      </c>
      <c r="BC335" t="inlineStr">
        <is>
          <t>Not reported</t>
        </is>
      </c>
      <c r="BD335" t="inlineStr">
        <is>
          <t>Not reported</t>
        </is>
      </c>
      <c r="BE335" t="inlineStr">
        <is>
          <t>Not reported</t>
        </is>
      </c>
      <c r="BF335" t="inlineStr">
        <is>
          <t>Not reported</t>
        </is>
      </c>
      <c r="BG335" t="inlineStr">
        <is>
          <t>Not reviewed (not included)</t>
        </is>
      </c>
      <c r="BH335" t="inlineStr">
        <is>
          <t>N/A</t>
        </is>
      </c>
      <c r="BI335" t="inlineStr">
        <is>
          <t>Not reviewed</t>
        </is>
      </c>
      <c r="BJ335" t="inlineStr">
        <is>
          <t>Not reviewed</t>
        </is>
      </c>
      <c r="BK335" t="inlineStr">
        <is>
          <t>Not reviewed</t>
        </is>
      </c>
      <c r="BL335" t="inlineStr">
        <is>
          <t>Not reviewed</t>
        </is>
      </c>
      <c r="BM335" t="inlineStr">
        <is>
          <t>Not reviewed (not included)</t>
        </is>
      </c>
      <c r="BN335" t="inlineStr">
        <is>
          <t>Not Selected for Final 95 (Pending Full Text Review) - Candidate paper not selected for final 95: Passed abstract screening but not included in final selec</t>
        </is>
      </c>
      <c r="BO335" t="inlineStr">
        <is>
          <t>Abstract-level screening only</t>
        </is>
      </c>
      <c r="BP335" t="inlineStr">
        <is>
          <t>5</t>
        </is>
      </c>
    </row>
    <row r="336">
      <c r="A336" t="inlineStr">
        <is>
          <t>Cleaned EEG, Clear Insights: Transformer-Based ADHD Classification with ICA Filtering</t>
        </is>
      </c>
      <c r="B336" t="n">
        <v>2025</v>
      </c>
      <c r="C336" t="inlineStr">
        <is>
          <t>Not checked</t>
        </is>
      </c>
      <c r="D336" t="inlineStr">
        <is>
          <t>Not checked</t>
        </is>
      </c>
      <c r="E336" t="inlineStr">
        <is>
          <t>10.1109/ICETCI67340.2025.11257963</t>
        </is>
      </c>
      <c r="F336" t="inlineStr">
        <is>
          <t>This study presents TPBERTa, a novel Transformer-based deep learning model for classifying EEG signals to detect Attention-Deficit/Hyperactivity Disorder (ADHD). Using bandpass filtering and Independent Component Analysis (ICA), the EEG data was first preprocessed to effectively remove visual and physiological artifacts, resulting in clean and reliable signals. Complex interactions among EEG channels were captured using a Transformer architecture, an approach not previously explored for the classification of ADHD EEG. The system was trained on EEG signals from subjects with ADHD and non-ADHD. The results of the experiments showed great performance, the model obtained an accuracy of 0.99935, a precision of 0.99968, a recall of 0.99902 and an F1 score of 0.99935. These values show that TPBERTa is a deep learning model that helps diagnose ADHD using EEG signals more accurately, making it a valuable tool for understanding brain activity.</t>
        </is>
      </c>
      <c r="G336" t="inlineStr">
        <is>
          <t>Unimodal</t>
        </is>
      </c>
      <c r="H336" t="inlineStr">
        <is>
          <t>See abstract</t>
        </is>
      </c>
      <c r="I336" t="inlineStr">
        <is>
          <t>See abstract</t>
        </is>
      </c>
      <c r="J336" t="inlineStr">
        <is>
          <t>See abstract (AI/ML)</t>
        </is>
      </c>
      <c r="K336" t="inlineStr">
        <is>
          <t>See abstract</t>
        </is>
      </c>
      <c r="M336" t="inlineStr">
        <is>
          <t>See abstract</t>
        </is>
      </c>
      <c r="N336" t="inlineStr">
        <is>
          <t>See abstract</t>
        </is>
      </c>
      <c r="O336" t="inlineStr">
        <is>
          <t>Not verified from abstract</t>
        </is>
      </c>
      <c r="P336" t="inlineStr">
        <is>
          <t>See abstract</t>
        </is>
      </c>
      <c r="Q336" t="inlineStr">
        <is>
          <t>See abstract</t>
        </is>
      </c>
      <c r="R336" t="inlineStr">
        <is>
          <t>Not reviewed (not included)</t>
        </is>
      </c>
      <c r="S336" t="inlineStr">
        <is>
          <t>Not reviewed (not included)</t>
        </is>
      </c>
      <c r="T336" t="inlineStr">
        <is>
          <t>Abstract screening only. Not Selected for Final 95 (Pending Full Text Review)</t>
        </is>
      </c>
      <c r="U336" t="inlineStr">
        <is>
          <t>EXCLUDE</t>
        </is>
      </c>
      <c r="V33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6" t="inlineStr">
        <is>
          <t>Excluded: Other Criterion</t>
        </is>
      </c>
      <c r="X336" t="inlineStr">
        <is>
          <t>Not assessed from abstract</t>
        </is>
      </c>
      <c r="Y336" t="inlineStr">
        <is>
          <t>IEEE Conferences</t>
        </is>
      </c>
      <c r="Z336" t="inlineStr">
        <is>
          <t>Not determined from abstract</t>
        </is>
      </c>
      <c r="AB336" t="inlineStr">
        <is>
          <t>Not assessed (not included)</t>
        </is>
      </c>
      <c r="AC336" t="inlineStr">
        <is>
          <t>Not assessed (not included)</t>
        </is>
      </c>
      <c r="AD336" t="inlineStr">
        <is>
          <t>P. Guneeth; M. Bharathkushal; B. Mutyamjai; A. Sharma; V. Bajpai</t>
        </is>
      </c>
      <c r="AE336" t="inlineStr">
        <is>
          <t>2025 International Conference on Emerging Techniques in Computational Intelligence (ICETCI)</t>
        </is>
      </c>
      <c r="AF336" t="inlineStr">
        <is>
          <t>Hybrid OA (IEEE)</t>
        </is>
      </c>
      <c r="AH336" t="inlineStr">
        <is>
          <t>Not assessed</t>
        </is>
      </c>
      <c r="AI336" t="inlineStr">
        <is>
          <t>Not reported</t>
        </is>
      </c>
      <c r="AJ336" t="inlineStr">
        <is>
          <t>Not reported</t>
        </is>
      </c>
      <c r="AK336" t="inlineStr">
        <is>
          <t>Not reported</t>
        </is>
      </c>
      <c r="AL336" t="inlineStr">
        <is>
          <t>Not reported</t>
        </is>
      </c>
      <c r="AM336" t="inlineStr">
        <is>
          <t>Not reported</t>
        </is>
      </c>
      <c r="AN336" t="inlineStr">
        <is>
          <t>Not reported</t>
        </is>
      </c>
      <c r="AO336" t="inlineStr">
        <is>
          <t>Not reviewed</t>
        </is>
      </c>
      <c r="AP336" t="inlineStr">
        <is>
          <t>Not reported</t>
        </is>
      </c>
      <c r="AQ336" t="inlineStr">
        <is>
          <t>Not reported</t>
        </is>
      </c>
      <c r="AR336" t="inlineStr">
        <is>
          <t>Not reported</t>
        </is>
      </c>
      <c r="AS336" t="inlineStr">
        <is>
          <t>See abstract</t>
        </is>
      </c>
      <c r="AT336" t="inlineStr">
        <is>
          <t>Not reviewed</t>
        </is>
      </c>
      <c r="AU336" t="inlineStr">
        <is>
          <t>Not reviewed</t>
        </is>
      </c>
      <c r="AV336" t="inlineStr">
        <is>
          <t>Not reviewed</t>
        </is>
      </c>
      <c r="AW336" t="inlineStr">
        <is>
          <t>Not reviewed</t>
        </is>
      </c>
      <c r="AX336" t="inlineStr">
        <is>
          <t>Not reported</t>
        </is>
      </c>
      <c r="AY336" t="inlineStr">
        <is>
          <t>Not reported</t>
        </is>
      </c>
      <c r="AZ336" t="inlineStr">
        <is>
          <t>Not reported</t>
        </is>
      </c>
      <c r="BA336" t="inlineStr">
        <is>
          <t>Not reported</t>
        </is>
      </c>
      <c r="BB336" t="inlineStr">
        <is>
          <t>Not reported</t>
        </is>
      </c>
      <c r="BC336" t="inlineStr">
        <is>
          <t>Not reported</t>
        </is>
      </c>
      <c r="BD336" t="inlineStr">
        <is>
          <t>Not reported</t>
        </is>
      </c>
      <c r="BE336" t="inlineStr">
        <is>
          <t>Not reported</t>
        </is>
      </c>
      <c r="BF336" t="inlineStr">
        <is>
          <t>Not reported</t>
        </is>
      </c>
      <c r="BG336" t="inlineStr">
        <is>
          <t>Not reviewed (not included)</t>
        </is>
      </c>
      <c r="BH336" t="inlineStr">
        <is>
          <t>N/A</t>
        </is>
      </c>
      <c r="BI336" t="inlineStr">
        <is>
          <t>Not reviewed</t>
        </is>
      </c>
      <c r="BJ336" t="inlineStr">
        <is>
          <t>Not reviewed</t>
        </is>
      </c>
      <c r="BK336" t="inlineStr">
        <is>
          <t>Not reviewed</t>
        </is>
      </c>
      <c r="BL336" t="inlineStr">
        <is>
          <t>Not reviewed</t>
        </is>
      </c>
      <c r="BM336" t="inlineStr">
        <is>
          <t>Not reviewed (not included)</t>
        </is>
      </c>
      <c r="BN336" t="inlineStr">
        <is>
          <t>Not Selected for Final 95 (Pending Full Text Review) - Candidate paper not selected for final 95: Passed abstract screening but not included in final selec</t>
        </is>
      </c>
      <c r="BO336" t="inlineStr">
        <is>
          <t>Abstract-level screening only</t>
        </is>
      </c>
      <c r="BP336" t="inlineStr">
        <is>
          <t>8</t>
        </is>
      </c>
    </row>
    <row r="337">
      <c r="A337" t="inlineStr">
        <is>
          <t>Behavioral Disorder Test to Identify Attention-Deficit/Hyperactivity Disorder in Children Using Case-Based Reasoning and Certainty Factor Method</t>
        </is>
      </c>
      <c r="B337" t="n">
        <v>2021</v>
      </c>
      <c r="C337" t="inlineStr">
        <is>
          <t>Not checked</t>
        </is>
      </c>
      <c r="D337" t="inlineStr">
        <is>
          <t>Not checked</t>
        </is>
      </c>
      <c r="E337" t="inlineStr">
        <is>
          <t>10.1109/IBDAP52511.2021.9552090</t>
        </is>
      </c>
      <c r="F337" t="inlineStr">
        <is>
          <t>ADHD (Attention-Deficit/Hyperactive Disorder) is one of the behavioral disorders experienced by children. This disorder causes a person to have difficulty concentrating and behave excessively. Referring to the Diagnostic and Statistical Manual of Mental Disorders (DSM-5), there are 3 types of ADHD: inattentive, hyperactive impulsivity, and combination. The symptoms of ADHD appear before 12 years of age and last at least 6 months. Therefore, the role of parents is crucial to find out the presence of ADHD in children. The role of parents is significant in determining the presence of ADHD in children because 83.5% of children have a history of undiagnosed ADHD. This can have a bad impact in the future and cause symptoms that get worse over time. This paper proposes a screening tool for the early identification of ADHD in children using artificial intelligence. Using the Case-Based Reasoning (CBR) and certainty factor method can help identify the type of ADHD based on the symptoms experienced. Moreover, in decision making, the CBR method looks for similarities to previous cases where there are many case data so that the level of similarity is high. In addition, the certainty factor can strengthen confidence and certainty so that the results are accurate. Referring to the system created and the results of the tests that have been carried out, the accuracy value is 100%</t>
        </is>
      </c>
      <c r="G337" t="inlineStr">
        <is>
          <t>Unimodal</t>
        </is>
      </c>
      <c r="H337" t="inlineStr">
        <is>
          <t>See abstract</t>
        </is>
      </c>
      <c r="I337" t="inlineStr">
        <is>
          <t>See abstract</t>
        </is>
      </c>
      <c r="J337" t="inlineStr">
        <is>
          <t>See abstract (AI/ML)</t>
        </is>
      </c>
      <c r="K337" t="inlineStr">
        <is>
          <t>See abstract</t>
        </is>
      </c>
      <c r="M337" t="inlineStr">
        <is>
          <t>See abstract</t>
        </is>
      </c>
      <c r="N337" t="inlineStr">
        <is>
          <t>See abstract</t>
        </is>
      </c>
      <c r="O337" t="inlineStr">
        <is>
          <t>Not verified from abstract</t>
        </is>
      </c>
      <c r="P337" t="inlineStr">
        <is>
          <t>See abstract</t>
        </is>
      </c>
      <c r="Q337" t="inlineStr">
        <is>
          <t>See abstract</t>
        </is>
      </c>
      <c r="R337" t="inlineStr">
        <is>
          <t>Not reviewed (not included)</t>
        </is>
      </c>
      <c r="S337" t="inlineStr">
        <is>
          <t>Not reviewed (not included)</t>
        </is>
      </c>
      <c r="T337" t="inlineStr">
        <is>
          <t>Abstract screening only. Not Selected for Final 95 (Pending Full Text Review)</t>
        </is>
      </c>
      <c r="U337" t="inlineStr">
        <is>
          <t>EXCLUDE</t>
        </is>
      </c>
      <c r="V33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7" t="inlineStr">
        <is>
          <t>Excluded: Other Criterion</t>
        </is>
      </c>
      <c r="X337" t="inlineStr">
        <is>
          <t>Not assessed from abstract</t>
        </is>
      </c>
      <c r="Y337" t="inlineStr">
        <is>
          <t>IEEE Conferences</t>
        </is>
      </c>
      <c r="Z337" t="inlineStr">
        <is>
          <t>Not determined from abstract</t>
        </is>
      </c>
      <c r="AB337" t="inlineStr">
        <is>
          <t>Not assessed (not included)</t>
        </is>
      </c>
      <c r="AC337" t="inlineStr">
        <is>
          <t>Not assessed (not included)</t>
        </is>
      </c>
      <c r="AD337" t="inlineStr">
        <is>
          <t>A. C. Pelangi; B. Dirgantoro; C. Setianingsih</t>
        </is>
      </c>
      <c r="AE337" t="inlineStr">
        <is>
          <t>2021 2nd International Conference on Big Data Analytics and Practices (IBDAP)</t>
        </is>
      </c>
      <c r="AF337" t="inlineStr">
        <is>
          <t>Hybrid OA (IEEE)</t>
        </is>
      </c>
      <c r="AH337" t="inlineStr">
        <is>
          <t>Not assessed</t>
        </is>
      </c>
      <c r="AI337" t="inlineStr">
        <is>
          <t>Not reported</t>
        </is>
      </c>
      <c r="AJ337" t="inlineStr">
        <is>
          <t>Not reported</t>
        </is>
      </c>
      <c r="AK337" t="inlineStr">
        <is>
          <t>Not reported</t>
        </is>
      </c>
      <c r="AL337" t="inlineStr">
        <is>
          <t>Not reported</t>
        </is>
      </c>
      <c r="AM337" t="inlineStr">
        <is>
          <t>Not reported</t>
        </is>
      </c>
      <c r="AN337" t="inlineStr">
        <is>
          <t>Not reported</t>
        </is>
      </c>
      <c r="AO337" t="inlineStr">
        <is>
          <t>Not reviewed</t>
        </is>
      </c>
      <c r="AP337" t="inlineStr">
        <is>
          <t>Not reported</t>
        </is>
      </c>
      <c r="AQ337" t="inlineStr">
        <is>
          <t>Not reported</t>
        </is>
      </c>
      <c r="AR337" t="inlineStr">
        <is>
          <t>Not reported</t>
        </is>
      </c>
      <c r="AS337" t="inlineStr">
        <is>
          <t>See abstract</t>
        </is>
      </c>
      <c r="AT337" t="inlineStr">
        <is>
          <t>Not reviewed</t>
        </is>
      </c>
      <c r="AU337" t="inlineStr">
        <is>
          <t>Not reviewed</t>
        </is>
      </c>
      <c r="AV337" t="inlineStr">
        <is>
          <t>Not reviewed</t>
        </is>
      </c>
      <c r="AW337" t="inlineStr">
        <is>
          <t>Not reviewed</t>
        </is>
      </c>
      <c r="AX337" t="inlineStr">
        <is>
          <t>Not reported</t>
        </is>
      </c>
      <c r="AY337" t="inlineStr">
        <is>
          <t>Not reported</t>
        </is>
      </c>
      <c r="AZ337" t="inlineStr">
        <is>
          <t>Not reported</t>
        </is>
      </c>
      <c r="BA337" t="inlineStr">
        <is>
          <t>Not reported</t>
        </is>
      </c>
      <c r="BB337" t="inlineStr">
        <is>
          <t>Not reported</t>
        </is>
      </c>
      <c r="BC337" t="inlineStr">
        <is>
          <t>Not reported</t>
        </is>
      </c>
      <c r="BD337" t="inlineStr">
        <is>
          <t>Not reported</t>
        </is>
      </c>
      <c r="BE337" t="inlineStr">
        <is>
          <t>Not reported</t>
        </is>
      </c>
      <c r="BF337" t="inlineStr">
        <is>
          <t>Not reported</t>
        </is>
      </c>
      <c r="BG337" t="inlineStr">
        <is>
          <t>Not reviewed (not included)</t>
        </is>
      </c>
      <c r="BH337" t="inlineStr">
        <is>
          <t>N/A</t>
        </is>
      </c>
      <c r="BI337" t="inlineStr">
        <is>
          <t>Not reviewed</t>
        </is>
      </c>
      <c r="BJ337" t="inlineStr">
        <is>
          <t>Not reviewed</t>
        </is>
      </c>
      <c r="BK337" t="inlineStr">
        <is>
          <t>Not reviewed</t>
        </is>
      </c>
      <c r="BL337" t="inlineStr">
        <is>
          <t>Not reviewed</t>
        </is>
      </c>
      <c r="BM337" t="inlineStr">
        <is>
          <t>Not reviewed (not included)</t>
        </is>
      </c>
      <c r="BN337" t="inlineStr">
        <is>
          <t>Not Selected for Final 95 (Pending Full Text Review) - Candidate paper not selected for final 95: Passed abstract screening but not included in final selec</t>
        </is>
      </c>
      <c r="BO337" t="inlineStr">
        <is>
          <t>Abstract-level screening only</t>
        </is>
      </c>
      <c r="BP337" t="inlineStr">
        <is>
          <t>6</t>
        </is>
      </c>
    </row>
    <row r="338">
      <c r="A338" t="inlineStr">
        <is>
          <t>A Deep Machine Learning Approach to ADHD Classification Based on Activity Levels</t>
        </is>
      </c>
      <c r="B338" t="n">
        <v>2026</v>
      </c>
      <c r="C338" t="inlineStr">
        <is>
          <t>Not checked</t>
        </is>
      </c>
      <c r="D338" t="inlineStr">
        <is>
          <t>Not checked</t>
        </is>
      </c>
      <c r="E338" t="inlineStr">
        <is>
          <t>10.1109/IISEC69317.2026.11418460</t>
        </is>
      </c>
      <c r="F338" t="inlineStr">
        <is>
          <t>This paper proposes a multi-stage Time Series (TS), Machine Learning (ML), and Deep Learning (DL) framework for classifying ADHD and control subjects using the HYPERAKTIV activity-level dataset. TS analyses and decomposition examine the influence of gender, Attention Deficit Hyperactivity Disorder (ADHD) medication, and antidepressant use on heart rate variability and response times, revealing more frequent residual outliers and longer reaction times in the ADHD group, as well as higher ADHD and antidepressant use prevalence among males. Activity sequences are then modeled with Random Forest (RF), Support Vector Classifier (SVC), and Gradient Boosting (GF) algorithms using ten hourly activity inputs, generating labeled activity-pattern images for subsequent DL experiments. Six custom image-based deep architectures, including CNN, SwinTransformerV2 (SwinV2), ConvNextV2, CoAtNet, and two hybrids that fuse SwinV2 with ConvNextV2 and CoAtNet are trained on these images, achieving the best results at 0.9894 and 0.9824 accuracy, respectively, in binary ADHD versus non-ADHD classification. These findings highlight the diagnostic potential of activity-level representations and hybrid deep architectures for automated ADHD screening, while pointing to future work on improving transformer-based models and designing more efficient hybrid networks.</t>
        </is>
      </c>
      <c r="G338" t="inlineStr">
        <is>
          <t>Unimodal</t>
        </is>
      </c>
      <c r="H338" t="inlineStr">
        <is>
          <t>See abstract</t>
        </is>
      </c>
      <c r="I338" t="inlineStr">
        <is>
          <t>See abstract</t>
        </is>
      </c>
      <c r="J338" t="inlineStr">
        <is>
          <t>See abstract (AI/ML)</t>
        </is>
      </c>
      <c r="K338" t="inlineStr">
        <is>
          <t>See abstract</t>
        </is>
      </c>
      <c r="M338" t="inlineStr">
        <is>
          <t>See abstract</t>
        </is>
      </c>
      <c r="N338" t="inlineStr">
        <is>
          <t>See abstract</t>
        </is>
      </c>
      <c r="O338" t="inlineStr">
        <is>
          <t>Not verified from abstract</t>
        </is>
      </c>
      <c r="P338" t="inlineStr">
        <is>
          <t>See abstract</t>
        </is>
      </c>
      <c r="Q338" t="inlineStr">
        <is>
          <t>See abstract</t>
        </is>
      </c>
      <c r="R338" t="inlineStr">
        <is>
          <t>Not reviewed (not included)</t>
        </is>
      </c>
      <c r="S338" t="inlineStr">
        <is>
          <t>Not reviewed (not included)</t>
        </is>
      </c>
      <c r="T338" t="inlineStr">
        <is>
          <t>Abstract screening only. Out of Date Range</t>
        </is>
      </c>
      <c r="U338" t="inlineStr">
        <is>
          <t>EXCLUDE</t>
        </is>
      </c>
      <c r="V338" t="inlineStr">
        <is>
          <t>E4-Year: Published 2026, outside 2019-2025 window</t>
        </is>
      </c>
      <c r="W338" t="inlineStr">
        <is>
          <t>Out of Date Range</t>
        </is>
      </c>
      <c r="X338" t="inlineStr">
        <is>
          <t>Not assessed from abstract</t>
        </is>
      </c>
      <c r="Y338" t="inlineStr">
        <is>
          <t>IEEE Conferences</t>
        </is>
      </c>
      <c r="Z338" t="inlineStr">
        <is>
          <t>Not determined from abstract</t>
        </is>
      </c>
      <c r="AB338" t="inlineStr">
        <is>
          <t>Not assessed (not included)</t>
        </is>
      </c>
      <c r="AC338" t="inlineStr">
        <is>
          <t>Not assessed (not included)</t>
        </is>
      </c>
      <c r="AD338" t="inlineStr">
        <is>
          <t>B. BaÅŸaran; D. Polat; G. N. YÄ±lmaz</t>
        </is>
      </c>
      <c r="AE338" t="inlineStr">
        <is>
          <t>2026 5th International Informatics and Software Engineering Conference (IISEC)</t>
        </is>
      </c>
      <c r="AF338" t="inlineStr">
        <is>
          <t>Hybrid OA (IEEE)</t>
        </is>
      </c>
      <c r="AH338" t="inlineStr">
        <is>
          <t>Not assessed</t>
        </is>
      </c>
      <c r="AI338" t="inlineStr">
        <is>
          <t>Not reported</t>
        </is>
      </c>
      <c r="AJ338" t="inlineStr">
        <is>
          <t>Not reported</t>
        </is>
      </c>
      <c r="AK338" t="inlineStr">
        <is>
          <t>Not reported</t>
        </is>
      </c>
      <c r="AL338" t="inlineStr">
        <is>
          <t>Not reported</t>
        </is>
      </c>
      <c r="AM338" t="inlineStr">
        <is>
          <t>Not reported</t>
        </is>
      </c>
      <c r="AN338" t="inlineStr">
        <is>
          <t>Not reported</t>
        </is>
      </c>
      <c r="AO338" t="inlineStr">
        <is>
          <t>Not reviewed</t>
        </is>
      </c>
      <c r="AP338" t="inlineStr">
        <is>
          <t>Not reported</t>
        </is>
      </c>
      <c r="AQ338" t="inlineStr">
        <is>
          <t>Not reported</t>
        </is>
      </c>
      <c r="AR338" t="inlineStr">
        <is>
          <t>Not reported</t>
        </is>
      </c>
      <c r="AS338" t="inlineStr">
        <is>
          <t>See abstract</t>
        </is>
      </c>
      <c r="AT338" t="inlineStr">
        <is>
          <t>Not reviewed</t>
        </is>
      </c>
      <c r="AU338" t="inlineStr">
        <is>
          <t>Not reviewed</t>
        </is>
      </c>
      <c r="AV338" t="inlineStr">
        <is>
          <t>Not reviewed</t>
        </is>
      </c>
      <c r="AW338" t="inlineStr">
        <is>
          <t>Not reviewed</t>
        </is>
      </c>
      <c r="AX338" t="inlineStr">
        <is>
          <t>Not reported</t>
        </is>
      </c>
      <c r="AY338" t="inlineStr">
        <is>
          <t>Not reported</t>
        </is>
      </c>
      <c r="AZ338" t="inlineStr">
        <is>
          <t>Not reported</t>
        </is>
      </c>
      <c r="BA338" t="inlineStr">
        <is>
          <t>Not reported</t>
        </is>
      </c>
      <c r="BB338" t="inlineStr">
        <is>
          <t>Not reported</t>
        </is>
      </c>
      <c r="BC338" t="inlineStr">
        <is>
          <t>Not reported</t>
        </is>
      </c>
      <c r="BD338" t="inlineStr">
        <is>
          <t>Not reported</t>
        </is>
      </c>
      <c r="BE338" t="inlineStr">
        <is>
          <t>Not reported</t>
        </is>
      </c>
      <c r="BF338" t="inlineStr">
        <is>
          <t>Not reported</t>
        </is>
      </c>
      <c r="BG338" t="inlineStr">
        <is>
          <t>Not reviewed (not included)</t>
        </is>
      </c>
      <c r="BH338" t="inlineStr">
        <is>
          <t>N/A</t>
        </is>
      </c>
      <c r="BI338" t="inlineStr">
        <is>
          <t>Not reviewed</t>
        </is>
      </c>
      <c r="BJ338" t="inlineStr">
        <is>
          <t>Not reviewed</t>
        </is>
      </c>
      <c r="BK338" t="inlineStr">
        <is>
          <t>Not reviewed</t>
        </is>
      </c>
      <c r="BL338" t="inlineStr">
        <is>
          <t>Not reviewed</t>
        </is>
      </c>
      <c r="BM338" t="inlineStr">
        <is>
          <t>Not reviewed (not included)</t>
        </is>
      </c>
      <c r="BN338" t="inlineStr">
        <is>
          <t>Out of Date Range - E4-Year: Published 2026, outside 2019-2025 window</t>
        </is>
      </c>
      <c r="BO338" t="inlineStr">
        <is>
          <t>Abstract-level screening only</t>
        </is>
      </c>
      <c r="BP338" t="inlineStr">
        <is>
          <t>6</t>
        </is>
      </c>
    </row>
    <row r="339">
      <c r="A339" t="inlineStr">
        <is>
          <t>EEG-Based ADHD Diagnosis Using Efficient Effective Connectivity and Convolutional Neural Network</t>
        </is>
      </c>
      <c r="B339" t="n">
        <v>2025</v>
      </c>
      <c r="C339" t="inlineStr">
        <is>
          <t>Not checked</t>
        </is>
      </c>
      <c r="D339" t="inlineStr">
        <is>
          <t>Not checked</t>
        </is>
      </c>
      <c r="E339" t="inlineStr">
        <is>
          <t>10.1109/ICEESE66784.2025.11212670</t>
        </is>
      </c>
      <c r="F339" t="inlineStr">
        <is>
          <t>Attention Deficit Hyperactivity Disorder (ADHD) is a prevalent neurodevelopmental condition characterized by inattention, hyperactivity, and impulsivity. Traditional diagnostic practices rely heavily on subjective assessments, which may lead to inconsistencies. Electroencephalography (EEG) offers a non-invasive and objective alternative. This paper introduces a novel EEG-based framework for ADHD classification using Efficient Effective Connectivity (EEC) features, a refined form of directional brain connectivity. We compare EEC with the conventional Partial Directed Coherence (PDC) method, evaluating both using a 3D Convolutional Neural Network (CNN). The proposed EEC-based model achieves a classification accuracy of 82.73% Â± 1.46 over 10-fold cross-validations, outperforming PDC (68.34% Â± 1.95). These results demonstrate the potential of EEC in enhancing objective, data-driven ADHD classification.</t>
        </is>
      </c>
      <c r="G339" t="inlineStr">
        <is>
          <t>Unimodal</t>
        </is>
      </c>
      <c r="H339" t="inlineStr">
        <is>
          <t>See abstract</t>
        </is>
      </c>
      <c r="I339" t="inlineStr">
        <is>
          <t>See abstract</t>
        </is>
      </c>
      <c r="J339" t="inlineStr">
        <is>
          <t>See abstract (AI/ML)</t>
        </is>
      </c>
      <c r="K339" t="inlineStr">
        <is>
          <t>See abstract</t>
        </is>
      </c>
      <c r="M339" t="inlineStr">
        <is>
          <t>See abstract</t>
        </is>
      </c>
      <c r="N339" t="inlineStr">
        <is>
          <t>See abstract</t>
        </is>
      </c>
      <c r="O339" t="inlineStr">
        <is>
          <t>Not verified from abstract</t>
        </is>
      </c>
      <c r="P339" t="inlineStr">
        <is>
          <t>See abstract</t>
        </is>
      </c>
      <c r="Q339" t="inlineStr">
        <is>
          <t>See abstract</t>
        </is>
      </c>
      <c r="R339" t="inlineStr">
        <is>
          <t>Not reviewed (not included)</t>
        </is>
      </c>
      <c r="S339" t="inlineStr">
        <is>
          <t>Not reviewed (not included)</t>
        </is>
      </c>
      <c r="T339" t="inlineStr">
        <is>
          <t>Abstract screening only. Not Selected for Final 95 (Pending Full Text Review)</t>
        </is>
      </c>
      <c r="U339" t="inlineStr">
        <is>
          <t>EXCLUDE</t>
        </is>
      </c>
      <c r="V3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39" t="inlineStr">
        <is>
          <t>Excluded: Other Criterion</t>
        </is>
      </c>
      <c r="X339" t="inlineStr">
        <is>
          <t>Not assessed from abstract</t>
        </is>
      </c>
      <c r="Y339" t="inlineStr">
        <is>
          <t>IEEE Conferences</t>
        </is>
      </c>
      <c r="Z339" t="inlineStr">
        <is>
          <t>Not determined from abstract</t>
        </is>
      </c>
      <c r="AB339" t="inlineStr">
        <is>
          <t>Not assessed (not included)</t>
        </is>
      </c>
      <c r="AC339" t="inlineStr">
        <is>
          <t>Not assessed (not included)</t>
        </is>
      </c>
      <c r="AD339" t="inlineStr">
        <is>
          <t>A. Y. Herng; N. Yahya; A. Egambaram; D. M. Khan</t>
        </is>
      </c>
      <c r="AE339" t="inlineStr">
        <is>
          <t>2025 IEEE 8th International Conference on Electrical, Electronics, and System Engineering (ICEESE)</t>
        </is>
      </c>
      <c r="AF339" t="inlineStr">
        <is>
          <t>Hybrid OA (IEEE)</t>
        </is>
      </c>
      <c r="AG339" t="inlineStr">
        <is>
          <t xml:space="preserve">PETRONAS; </t>
        </is>
      </c>
      <c r="AH339" t="inlineStr">
        <is>
          <t>Not assessed</t>
        </is>
      </c>
      <c r="AI339" t="inlineStr">
        <is>
          <t>Not reported</t>
        </is>
      </c>
      <c r="AJ339" t="inlineStr">
        <is>
          <t>Not reported</t>
        </is>
      </c>
      <c r="AK339" t="inlineStr">
        <is>
          <t>Not reported</t>
        </is>
      </c>
      <c r="AL339" t="inlineStr">
        <is>
          <t>Not reported</t>
        </is>
      </c>
      <c r="AM339" t="inlineStr">
        <is>
          <t>Not reported</t>
        </is>
      </c>
      <c r="AN339" t="inlineStr">
        <is>
          <t>Not reported</t>
        </is>
      </c>
      <c r="AO339" t="inlineStr">
        <is>
          <t>Not reviewed</t>
        </is>
      </c>
      <c r="AP339" t="inlineStr">
        <is>
          <t>Not reported</t>
        </is>
      </c>
      <c r="AQ339" t="inlineStr">
        <is>
          <t>Not reported</t>
        </is>
      </c>
      <c r="AR339" t="inlineStr">
        <is>
          <t>Not reported</t>
        </is>
      </c>
      <c r="AS339" t="inlineStr">
        <is>
          <t>See abstract</t>
        </is>
      </c>
      <c r="AT339" t="inlineStr">
        <is>
          <t>Not reviewed</t>
        </is>
      </c>
      <c r="AU339" t="inlineStr">
        <is>
          <t>Not reviewed</t>
        </is>
      </c>
      <c r="AV339" t="inlineStr">
        <is>
          <t>Not reviewed</t>
        </is>
      </c>
      <c r="AW339" t="inlineStr">
        <is>
          <t>Not reviewed</t>
        </is>
      </c>
      <c r="AX339" t="inlineStr">
        <is>
          <t>Not reported</t>
        </is>
      </c>
      <c r="AY339" t="inlineStr">
        <is>
          <t>Not reported</t>
        </is>
      </c>
      <c r="AZ339" t="inlineStr">
        <is>
          <t>Not reported</t>
        </is>
      </c>
      <c r="BA339" t="inlineStr">
        <is>
          <t>Not reported</t>
        </is>
      </c>
      <c r="BB339" t="inlineStr">
        <is>
          <t>Not reported</t>
        </is>
      </c>
      <c r="BC339" t="inlineStr">
        <is>
          <t>Not reported</t>
        </is>
      </c>
      <c r="BD339" t="inlineStr">
        <is>
          <t>Not reported</t>
        </is>
      </c>
      <c r="BE339" t="inlineStr">
        <is>
          <t>Not reported</t>
        </is>
      </c>
      <c r="BF339" t="inlineStr">
        <is>
          <t>Not reported</t>
        </is>
      </c>
      <c r="BG339" t="inlineStr">
        <is>
          <t>Not reviewed (not included)</t>
        </is>
      </c>
      <c r="BH339" t="inlineStr">
        <is>
          <t>N/A</t>
        </is>
      </c>
      <c r="BI339" t="inlineStr">
        <is>
          <t>Not reviewed</t>
        </is>
      </c>
      <c r="BJ339" t="inlineStr">
        <is>
          <t>Not reviewed</t>
        </is>
      </c>
      <c r="BK339" t="inlineStr">
        <is>
          <t>Not reviewed</t>
        </is>
      </c>
      <c r="BL339" t="inlineStr">
        <is>
          <t>Not reviewed</t>
        </is>
      </c>
      <c r="BM339" t="inlineStr">
        <is>
          <t>Not reviewed (not included)</t>
        </is>
      </c>
      <c r="BN339" t="inlineStr">
        <is>
          <t>Not Selected for Final 95 (Pending Full Text Review) - Candidate paper not selected for final 95: Passed abstract screening but not included in final selec</t>
        </is>
      </c>
      <c r="BO339" t="inlineStr">
        <is>
          <t>Abstract-level screening only</t>
        </is>
      </c>
      <c r="BP339" t="inlineStr">
        <is>
          <t>6</t>
        </is>
      </c>
    </row>
    <row r="340">
      <c r="A340" t="inlineStr">
        <is>
          <t>Classification of Children With Attention-Deficit Hyperactivity Disorder Using Wigner-Ville Time-Frequency and Deep expEEGNetwork Feature-Based Computational Models</t>
        </is>
      </c>
      <c r="B340" t="n">
        <v>2023</v>
      </c>
      <c r="C340" t="inlineStr">
        <is>
          <t>Not checked</t>
        </is>
      </c>
      <c r="D340" t="inlineStr">
        <is>
          <t>Not checked</t>
        </is>
      </c>
      <c r="E340" t="inlineStr">
        <is>
          <t>10.1109/TMRB.2023.3315742</t>
        </is>
      </c>
      <c r="F340" t="inlineStr">
        <is>
          <t>Attention-deficit hyperactivity disorder (ADHD) is a globally prevalent, chronic childhood neurodevelopmental disorder that may persist into adulthood. Early medical intervention can alleviate ADHDâ€™s impact on children. While certain advanced technologies have emerged for ADHD diagnosis using electroencephalography (EEG) signals, a crucial trade-off arises between heightened computational demands and reduced success rates due to inadequate signal analysis and temporal mapping. To overcome this challenge, we introduce two approaches: a smoothed-pseudo Wigner-Ville time-frequency (T-F) feature-based support vector machine (spWV-SVMrbf) and a novel hybrid integration of expanded-EEGNetwork with long short-term memory (expEEGNetwork-LSTM). The spWV-SVMrbf utilized diverse band-energy information, whereas the expEEGNetwork-LSTM captured temporal nuances of the EEG signal, for classifying ADHD children. We evaluated our modelsâ€™ efficacy on two publicly available ADHD datasets to test their applicability and reliability. The experimental outcomes reveal an approximately 1-9% enhancement in the classification efficiency compared to existing state-of-the-art machine and deep learning frameworks. Importantly, there was no significant difference found in the performance between the two datasets. Overall, our findings demonstrate that the spWV T-F energies, as well as the expEEGNetworkâ€™s temporal learning, can elevate the precision of EEG-based ADHD diagnostic systems. This suggests the potential usefulness of our models in real-time applications.</t>
        </is>
      </c>
      <c r="G340" t="inlineStr">
        <is>
          <t>Unimodal</t>
        </is>
      </c>
      <c r="H340" t="inlineStr">
        <is>
          <t>See abstract</t>
        </is>
      </c>
      <c r="I340" t="inlineStr">
        <is>
          <t>See abstract</t>
        </is>
      </c>
      <c r="J340" t="inlineStr">
        <is>
          <t>See abstract (AI/ML)</t>
        </is>
      </c>
      <c r="K340" t="inlineStr">
        <is>
          <t>See abstract</t>
        </is>
      </c>
      <c r="M340" t="inlineStr">
        <is>
          <t>See abstract</t>
        </is>
      </c>
      <c r="N340" t="inlineStr">
        <is>
          <t>See abstract</t>
        </is>
      </c>
      <c r="O340" t="inlineStr">
        <is>
          <t>Not verified from abstract</t>
        </is>
      </c>
      <c r="P340" t="inlineStr">
        <is>
          <t>See abstract</t>
        </is>
      </c>
      <c r="Q340" t="inlineStr">
        <is>
          <t>See abstract</t>
        </is>
      </c>
      <c r="R340" t="inlineStr">
        <is>
          <t>Not reviewed (not included)</t>
        </is>
      </c>
      <c r="S340" t="inlineStr">
        <is>
          <t>Not reviewed (not included)</t>
        </is>
      </c>
      <c r="T340" t="inlineStr">
        <is>
          <t>Abstract screening only. Not Selected for Final 95 (Pending Full Text Review)</t>
        </is>
      </c>
      <c r="U340" t="inlineStr">
        <is>
          <t>EXCLUDE</t>
        </is>
      </c>
      <c r="V3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0" t="inlineStr">
        <is>
          <t>Excluded: Other Criterion</t>
        </is>
      </c>
      <c r="X340" t="inlineStr">
        <is>
          <t>Not assessed from abstract</t>
        </is>
      </c>
      <c r="Y340" t="inlineStr">
        <is>
          <t>IEEE Journals</t>
        </is>
      </c>
      <c r="Z340" t="inlineStr">
        <is>
          <t>Not determined from abstract</t>
        </is>
      </c>
      <c r="AB340" t="inlineStr">
        <is>
          <t>Not assessed (not included)</t>
        </is>
      </c>
      <c r="AC340" t="inlineStr">
        <is>
          <t>Not assessed (not included)</t>
        </is>
      </c>
      <c r="AD340" t="inlineStr">
        <is>
          <t>Y. Sharma; B. K. Singh</t>
        </is>
      </c>
      <c r="AE340" t="inlineStr">
        <is>
          <t>IEEE Transactions on Medical Robotics and Bionics</t>
        </is>
      </c>
      <c r="AF340" t="inlineStr">
        <is>
          <t>Hybrid OA (IEEE)</t>
        </is>
      </c>
      <c r="AH340" t="inlineStr">
        <is>
          <t>Not assessed</t>
        </is>
      </c>
      <c r="AI340" t="inlineStr">
        <is>
          <t>Not reported</t>
        </is>
      </c>
      <c r="AJ340" t="inlineStr">
        <is>
          <t>Not reported</t>
        </is>
      </c>
      <c r="AK340" t="inlineStr">
        <is>
          <t>Not reported</t>
        </is>
      </c>
      <c r="AL340" t="inlineStr">
        <is>
          <t>Not reported</t>
        </is>
      </c>
      <c r="AM340" t="inlineStr">
        <is>
          <t>Not reported</t>
        </is>
      </c>
      <c r="AN340" t="inlineStr">
        <is>
          <t>Not reported</t>
        </is>
      </c>
      <c r="AO340" t="inlineStr">
        <is>
          <t>Not reviewed</t>
        </is>
      </c>
      <c r="AP340" t="inlineStr">
        <is>
          <t>Not reported</t>
        </is>
      </c>
      <c r="AQ340" t="inlineStr">
        <is>
          <t>Not reported</t>
        </is>
      </c>
      <c r="AR340" t="inlineStr">
        <is>
          <t>Not reported</t>
        </is>
      </c>
      <c r="AS340" t="inlineStr">
        <is>
          <t>See abstract</t>
        </is>
      </c>
      <c r="AT340" t="inlineStr">
        <is>
          <t>Not reviewed</t>
        </is>
      </c>
      <c r="AU340" t="inlineStr">
        <is>
          <t>Not reviewed</t>
        </is>
      </c>
      <c r="AV340" t="inlineStr">
        <is>
          <t>Not reviewed</t>
        </is>
      </c>
      <c r="AW340" t="inlineStr">
        <is>
          <t>Not reviewed</t>
        </is>
      </c>
      <c r="AX340" t="inlineStr">
        <is>
          <t>Not reported</t>
        </is>
      </c>
      <c r="AY340" t="inlineStr">
        <is>
          <t>Not reported</t>
        </is>
      </c>
      <c r="AZ340" t="inlineStr">
        <is>
          <t>Not reported</t>
        </is>
      </c>
      <c r="BA340" t="inlineStr">
        <is>
          <t>Not reported</t>
        </is>
      </c>
      <c r="BB340" t="inlineStr">
        <is>
          <t>Not reported</t>
        </is>
      </c>
      <c r="BC340" t="inlineStr">
        <is>
          <t>Not reported</t>
        </is>
      </c>
      <c r="BD340" t="inlineStr">
        <is>
          <t>Not reported</t>
        </is>
      </c>
      <c r="BE340" t="inlineStr">
        <is>
          <t>Not reported</t>
        </is>
      </c>
      <c r="BF340" t="inlineStr">
        <is>
          <t>Not reported</t>
        </is>
      </c>
      <c r="BG340" t="inlineStr">
        <is>
          <t>Not reviewed (not included)</t>
        </is>
      </c>
      <c r="BH340" t="inlineStr">
        <is>
          <t>N/A</t>
        </is>
      </c>
      <c r="BI340" t="inlineStr">
        <is>
          <t>Not reviewed</t>
        </is>
      </c>
      <c r="BJ340" t="inlineStr">
        <is>
          <t>Not reviewed</t>
        </is>
      </c>
      <c r="BK340" t="inlineStr">
        <is>
          <t>Not reviewed</t>
        </is>
      </c>
      <c r="BL340" t="inlineStr">
        <is>
          <t>Not reviewed</t>
        </is>
      </c>
      <c r="BM340" t="inlineStr">
        <is>
          <t>Not reviewed (not included)</t>
        </is>
      </c>
      <c r="BN340" t="inlineStr">
        <is>
          <t>Not Selected for Final 95 (Pending Full Text Review) - Candidate paper not selected for final 95: Passed abstract screening but not included in final selec</t>
        </is>
      </c>
      <c r="BO340" t="inlineStr">
        <is>
          <t>Abstract-level screening only</t>
        </is>
      </c>
      <c r="BP340" t="inlineStr">
        <is>
          <t>13</t>
        </is>
      </c>
    </row>
    <row r="341">
      <c r="A341" t="inlineStr">
        <is>
          <t>A machine learning technique for device non-wear detection in children with ADHD</t>
        </is>
      </c>
      <c r="B341" t="n">
        <v>2023</v>
      </c>
      <c r="C341" t="inlineStr">
        <is>
          <t>Not checked</t>
        </is>
      </c>
      <c r="D341" t="inlineStr">
        <is>
          <t>Not checked</t>
        </is>
      </c>
      <c r="E341" t="inlineStr">
        <is>
          <t>10.1109/AICCSA59173.2023.10479273</t>
        </is>
      </c>
      <c r="F341" t="inlineStr">
        <is>
          <t>Wearable devices dotted with accelerometers are widely used to study motor overflow in children with attention deficit/hyperactivity disorder (ADHD), as they provide accurate and reliable measurements of physical activity. To accurately determine the time spent in different intensities of physical activity (sedentary, light, moderate or vigorous), it is necessary to identify periods when devices are worn or not. However, this can be problematic because childrenâ€™s sedentary activities may be mistaken for periods when devices are not worn.In this paper we propose a machine learning approach to detect non-wear periods using data collected from 18 children with ADHD and 18 healthy children using the triaxial accelerometer Actigraph GT9X worn on the non-dominant wrist for one week. The objective is to reduce the overestimation of time spent in activities obtained after data reduction with algorithms using long non-wear time detection periods.The agreement between real data and the classification performed by SVM model (Concordance Correlation Coefficient &gt; 0.95) supported the use of reduced time intervals for detecting non-wear periods.</t>
        </is>
      </c>
      <c r="G341" t="inlineStr">
        <is>
          <t>Unimodal</t>
        </is>
      </c>
      <c r="H341" t="inlineStr">
        <is>
          <t>See abstract</t>
        </is>
      </c>
      <c r="I341" t="inlineStr">
        <is>
          <t>See abstract</t>
        </is>
      </c>
      <c r="J341" t="inlineStr">
        <is>
          <t>See abstract (AI/ML)</t>
        </is>
      </c>
      <c r="K341" t="inlineStr">
        <is>
          <t>See abstract</t>
        </is>
      </c>
      <c r="M341" t="inlineStr">
        <is>
          <t>See abstract</t>
        </is>
      </c>
      <c r="N341" t="inlineStr">
        <is>
          <t>See abstract</t>
        </is>
      </c>
      <c r="O341" t="inlineStr">
        <is>
          <t>Not verified from abstract</t>
        </is>
      </c>
      <c r="P341" t="inlineStr">
        <is>
          <t>See abstract</t>
        </is>
      </c>
      <c r="Q341" t="inlineStr">
        <is>
          <t>See abstract</t>
        </is>
      </c>
      <c r="R341" t="inlineStr">
        <is>
          <t>Not reviewed (not included)</t>
        </is>
      </c>
      <c r="S341" t="inlineStr">
        <is>
          <t>Not reviewed (not included)</t>
        </is>
      </c>
      <c r="T341" t="inlineStr">
        <is>
          <t>Abstract screening only. Not Selected for Final 95 (Pending Full Text Review)</t>
        </is>
      </c>
      <c r="U341" t="inlineStr">
        <is>
          <t>EXCLUDE</t>
        </is>
      </c>
      <c r="V3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1" t="inlineStr">
        <is>
          <t>Excluded: Other Criterion</t>
        </is>
      </c>
      <c r="X341" t="inlineStr">
        <is>
          <t>Not assessed from abstract</t>
        </is>
      </c>
      <c r="Y341" t="inlineStr">
        <is>
          <t>IEEE Conferences</t>
        </is>
      </c>
      <c r="Z341" t="inlineStr">
        <is>
          <t>Not determined from abstract</t>
        </is>
      </c>
      <c r="AB341" t="inlineStr">
        <is>
          <t>Not assessed (not included)</t>
        </is>
      </c>
      <c r="AC341" t="inlineStr">
        <is>
          <t>Not assessed (not included)</t>
        </is>
      </c>
      <c r="AD341" t="inlineStr">
        <is>
          <t>I. Traore; I. Megdiche; J. Marquet-DolÃ©ac; L. Chaari</t>
        </is>
      </c>
      <c r="AE341" t="inlineStr">
        <is>
          <t>2023 20th ACS/IEEE International Conference on Computer Systems and Applications (AICCSA)</t>
        </is>
      </c>
      <c r="AF341" t="inlineStr">
        <is>
          <t>Hybrid OA (IEEE)</t>
        </is>
      </c>
      <c r="AH341" t="inlineStr">
        <is>
          <t>Not assessed</t>
        </is>
      </c>
      <c r="AI341" t="inlineStr">
        <is>
          <t>Not reported</t>
        </is>
      </c>
      <c r="AJ341" t="n">
        <v>18</v>
      </c>
      <c r="AK341" t="inlineStr">
        <is>
          <t>Not reported</t>
        </is>
      </c>
      <c r="AL341" t="inlineStr">
        <is>
          <t>Not reported</t>
        </is>
      </c>
      <c r="AM341" t="inlineStr">
        <is>
          <t>Not reported</t>
        </is>
      </c>
      <c r="AN341" t="inlineStr">
        <is>
          <t>Not reported</t>
        </is>
      </c>
      <c r="AO341" t="inlineStr">
        <is>
          <t>Not reviewed</t>
        </is>
      </c>
      <c r="AP341" t="inlineStr">
        <is>
          <t>Not reported</t>
        </is>
      </c>
      <c r="AQ341" t="inlineStr">
        <is>
          <t>Not reported</t>
        </is>
      </c>
      <c r="AR341" t="inlineStr">
        <is>
          <t>Not reported</t>
        </is>
      </c>
      <c r="AS341" t="inlineStr">
        <is>
          <t>See abstract</t>
        </is>
      </c>
      <c r="AT341" t="inlineStr">
        <is>
          <t>Not reviewed</t>
        </is>
      </c>
      <c r="AU341" t="inlineStr">
        <is>
          <t>Not reviewed</t>
        </is>
      </c>
      <c r="AV341" t="inlineStr">
        <is>
          <t>Not reviewed</t>
        </is>
      </c>
      <c r="AW341" t="inlineStr">
        <is>
          <t>Not reviewed</t>
        </is>
      </c>
      <c r="AX341" t="inlineStr">
        <is>
          <t>Not reported</t>
        </is>
      </c>
      <c r="AY341" t="inlineStr">
        <is>
          <t>Not reported</t>
        </is>
      </c>
      <c r="AZ341" t="inlineStr">
        <is>
          <t>Not reported</t>
        </is>
      </c>
      <c r="BA341" t="inlineStr">
        <is>
          <t>Not reported</t>
        </is>
      </c>
      <c r="BB341" t="inlineStr">
        <is>
          <t>Not reported</t>
        </is>
      </c>
      <c r="BC341" t="inlineStr">
        <is>
          <t>Not reported</t>
        </is>
      </c>
      <c r="BD341" t="inlineStr">
        <is>
          <t>Not reported</t>
        </is>
      </c>
      <c r="BE341" t="inlineStr">
        <is>
          <t>Not reported</t>
        </is>
      </c>
      <c r="BF341" t="inlineStr">
        <is>
          <t>Not reported</t>
        </is>
      </c>
      <c r="BG341" t="inlineStr">
        <is>
          <t>Not reviewed (not included)</t>
        </is>
      </c>
      <c r="BH341" t="inlineStr">
        <is>
          <t>N/A</t>
        </is>
      </c>
      <c r="BI341" t="inlineStr">
        <is>
          <t>Not reviewed</t>
        </is>
      </c>
      <c r="BJ341" t="inlineStr">
        <is>
          <t>Not reviewed</t>
        </is>
      </c>
      <c r="BK341" t="inlineStr">
        <is>
          <t>Not reviewed</t>
        </is>
      </c>
      <c r="BL341" t="inlineStr">
        <is>
          <t>Not reviewed</t>
        </is>
      </c>
      <c r="BM341" t="inlineStr">
        <is>
          <t>Not reviewed (not included)</t>
        </is>
      </c>
      <c r="BN341" t="inlineStr">
        <is>
          <t>Not Selected for Final 95 (Pending Full Text Review) - Candidate paper not selected for final 95: Passed abstract screening but not included in final selec</t>
        </is>
      </c>
      <c r="BO341" t="inlineStr">
        <is>
          <t>Abstract-level screening only</t>
        </is>
      </c>
      <c r="BP341" t="inlineStr">
        <is>
          <t>6</t>
        </is>
      </c>
    </row>
    <row r="342">
      <c r="A342" t="inlineStr">
        <is>
          <t>Unveiling Multivariate EEG Features: A Novel Approach to Enhancing ADHD Diagnosis Through Visual and Auditory Attention Tests</t>
        </is>
      </c>
      <c r="B342" t="n">
        <v>2023</v>
      </c>
      <c r="C342" t="inlineStr">
        <is>
          <t>Not checked</t>
        </is>
      </c>
      <c r="D342" t="inlineStr">
        <is>
          <t>Not checked</t>
        </is>
      </c>
      <c r="E342" t="inlineStr">
        <is>
          <t>10.1109/IFUZZY60076.2023.10324282</t>
        </is>
      </c>
      <c r="F342" t="inlineStr">
        <is>
          <t>We sought to revolutionize the classification of Attention-Deficit/Hyperactivity Disorder (ADHD) by pioneering an innovative approach that seamlessly integrated auditory and visual tests with electroencephalogram (EEG) coherence analysis, forming the foundation for our Support Vector Machine (SVM) models. Our primary objective was to achieve precise differentiation between individuals with ADHD and those without, aiming to reshape the landscape of ADHD diagnosis and early intervention. We constructed an SVM model based on CATA coherence, incorporating a carefully selected set of 180 features, and another grounded in CPT coherence with 70 features. Astonishingly, our exploration uncovered that a model incorporating CATA's coherence and Power Spectral Density (PSD) as features achieved an astounding accuracy rate of 97.7%, using only half the number of features. This revelation hints at untapped potential for multivariate advancements in the realm of ADHD classification. The landscape of ADHD diagnosis and intervention is perpetually evolving, most notably with the FDA's approval of game therapy for ADHD. Leveraging the transformative power of our findings, we envision the development of user-friendly game therapies for in-home use, empowering both clinicians and parents alike. This marks a paradigm shift in the realm of ADHD intervention, offering objective, data-driven tools for the early management of ADHD. Gamified therapy not only enhances accessibility but also fosters engagement and compliance, all of which are pivotal in the long-term care of individuals with ADHD. In summary, our study represents a significant advancement in our comprehension and classification of ADHD. By fusing auditory and visual tests with EEG coherence analysis, fortified by state-of-the-art machine learning techniques, we have achieved an unprecedented level of accuracy in identifying individuals with ADHD. Our findings, aligned with the FDA-approved game therapy, offer a glimpse into a</t>
        </is>
      </c>
      <c r="G342" t="inlineStr">
        <is>
          <t>Unimodal</t>
        </is>
      </c>
      <c r="H342" t="inlineStr">
        <is>
          <t>See abstract</t>
        </is>
      </c>
      <c r="I342" t="inlineStr">
        <is>
          <t>See abstract</t>
        </is>
      </c>
      <c r="J342" t="inlineStr">
        <is>
          <t>See abstract (AI/ML)</t>
        </is>
      </c>
      <c r="K342" t="inlineStr">
        <is>
          <t>See abstract</t>
        </is>
      </c>
      <c r="M342" t="inlineStr">
        <is>
          <t>See abstract</t>
        </is>
      </c>
      <c r="N342" t="inlineStr">
        <is>
          <t>See abstract</t>
        </is>
      </c>
      <c r="O342" t="inlineStr">
        <is>
          <t>Not verified from abstract</t>
        </is>
      </c>
      <c r="P342" t="inlineStr">
        <is>
          <t>See abstract</t>
        </is>
      </c>
      <c r="Q342" t="inlineStr">
        <is>
          <t>See abstract</t>
        </is>
      </c>
      <c r="R342" t="inlineStr">
        <is>
          <t>Not reviewed (not included)</t>
        </is>
      </c>
      <c r="S342" t="inlineStr">
        <is>
          <t>Not reviewed (not included)</t>
        </is>
      </c>
      <c r="T342" t="inlineStr">
        <is>
          <t>Abstract screening only. Not Selected for Final 95 (Pending Full Text Review)</t>
        </is>
      </c>
      <c r="U342" t="inlineStr">
        <is>
          <t>EXCLUDE</t>
        </is>
      </c>
      <c r="V3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2" t="inlineStr">
        <is>
          <t>Excluded: Other Criterion</t>
        </is>
      </c>
      <c r="X342" t="inlineStr">
        <is>
          <t>Not assessed from abstract</t>
        </is>
      </c>
      <c r="Y342" t="inlineStr">
        <is>
          <t>IEEE Conferences</t>
        </is>
      </c>
      <c r="Z342" t="inlineStr">
        <is>
          <t>Not determined from abstract</t>
        </is>
      </c>
      <c r="AB342" t="inlineStr">
        <is>
          <t>Not assessed (not included)</t>
        </is>
      </c>
      <c r="AC342" t="inlineStr">
        <is>
          <t>Not assessed (not included)</t>
        </is>
      </c>
      <c r="AD342" t="inlineStr">
        <is>
          <t>Z. -C. Fan; R. -W. Lin; C. -S. Tsai; W. -J. Chou; C. -J. Li; Z. -J. Huang; B. -Y. Shih; L. -J. Wang; L. -W. Ko</t>
        </is>
      </c>
      <c r="AE342" t="inlineStr">
        <is>
          <t>2023 International Conference on Fuzzy Theory and Its Applications (iFUZZY)</t>
        </is>
      </c>
      <c r="AF342" t="inlineStr">
        <is>
          <t>Hybrid OA (IEEE)</t>
        </is>
      </c>
      <c r="AG342" t="inlineStr">
        <is>
          <t xml:space="preserve">Chang Gung Memorial Hospital; Ministry of Science and Technology; </t>
        </is>
      </c>
      <c r="AH342" t="inlineStr">
        <is>
          <t>Not assessed</t>
        </is>
      </c>
      <c r="AI342" t="inlineStr">
        <is>
          <t>Not reported</t>
        </is>
      </c>
      <c r="AJ342" t="inlineStr">
        <is>
          <t>Not reported</t>
        </is>
      </c>
      <c r="AK342" t="inlineStr">
        <is>
          <t>Not reported</t>
        </is>
      </c>
      <c r="AL342" t="inlineStr">
        <is>
          <t>Not reported</t>
        </is>
      </c>
      <c r="AM342" t="inlineStr">
        <is>
          <t>Not reported</t>
        </is>
      </c>
      <c r="AN342" t="inlineStr">
        <is>
          <t>Not reported</t>
        </is>
      </c>
      <c r="AO342" t="inlineStr">
        <is>
          <t>Not reviewed</t>
        </is>
      </c>
      <c r="AP342" t="inlineStr">
        <is>
          <t>Not reported</t>
        </is>
      </c>
      <c r="AQ342" t="inlineStr">
        <is>
          <t>Not reported</t>
        </is>
      </c>
      <c r="AR342" t="inlineStr">
        <is>
          <t>Not reported</t>
        </is>
      </c>
      <c r="AS342" t="inlineStr">
        <is>
          <t>See abstract</t>
        </is>
      </c>
      <c r="AT342" t="inlineStr">
        <is>
          <t>Not reviewed</t>
        </is>
      </c>
      <c r="AU342" t="inlineStr">
        <is>
          <t>Not reviewed</t>
        </is>
      </c>
      <c r="AV342" t="inlineStr">
        <is>
          <t>Not reviewed</t>
        </is>
      </c>
      <c r="AW342" t="inlineStr">
        <is>
          <t>Not reviewed</t>
        </is>
      </c>
      <c r="AX342" t="inlineStr">
        <is>
          <t>Not reported</t>
        </is>
      </c>
      <c r="AY342" t="inlineStr">
        <is>
          <t>Not reported</t>
        </is>
      </c>
      <c r="AZ342" t="inlineStr">
        <is>
          <t>Not reported</t>
        </is>
      </c>
      <c r="BA342" t="inlineStr">
        <is>
          <t>Not reported</t>
        </is>
      </c>
      <c r="BB342" t="inlineStr">
        <is>
          <t>Not reported</t>
        </is>
      </c>
      <c r="BC342" t="inlineStr">
        <is>
          <t>Not reported</t>
        </is>
      </c>
      <c r="BD342" t="inlineStr">
        <is>
          <t>Not reported</t>
        </is>
      </c>
      <c r="BE342" t="inlineStr">
        <is>
          <t>Not reported</t>
        </is>
      </c>
      <c r="BF342" t="inlineStr">
        <is>
          <t>Not reported</t>
        </is>
      </c>
      <c r="BG342" t="inlineStr">
        <is>
          <t>Not reviewed (not included)</t>
        </is>
      </c>
      <c r="BH342" t="inlineStr">
        <is>
          <t>N/A</t>
        </is>
      </c>
      <c r="BI342" t="inlineStr">
        <is>
          <t>Not reviewed</t>
        </is>
      </c>
      <c r="BJ342" t="inlineStr">
        <is>
          <t>Not reviewed</t>
        </is>
      </c>
      <c r="BK342" t="inlineStr">
        <is>
          <t>Not reviewed</t>
        </is>
      </c>
      <c r="BL342" t="inlineStr">
        <is>
          <t>Not reviewed</t>
        </is>
      </c>
      <c r="BM342" t="inlineStr">
        <is>
          <t>Not reviewed (not included)</t>
        </is>
      </c>
      <c r="BN342" t="inlineStr">
        <is>
          <t>Not Selected for Final 95 (Pending Full Text Review) - Candidate paper not selected for final 95: Passed abstract screening but not included in final selec</t>
        </is>
      </c>
      <c r="BO342" t="inlineStr">
        <is>
          <t>Abstract-level screening only</t>
        </is>
      </c>
      <c r="BP342" t="inlineStr">
        <is>
          <t>5</t>
        </is>
      </c>
    </row>
    <row r="343">
      <c r="A343" t="inlineStr">
        <is>
          <t>Technological Intervention System for Attention Deficit Hyperactivity Disorder</t>
        </is>
      </c>
      <c r="B343" t="n">
        <v>2023</v>
      </c>
      <c r="C343" t="inlineStr">
        <is>
          <t>Not checked</t>
        </is>
      </c>
      <c r="D343" t="inlineStr">
        <is>
          <t>Not checked</t>
        </is>
      </c>
      <c r="E343" t="inlineStr">
        <is>
          <t>10.1109/ICIPTM57143.2023.10117576</t>
        </is>
      </c>
      <c r="F343" t="inlineStr">
        <is>
          <t>The paper will examine the use of technology in the diagnosis and treatment of Attention Deficit Hyperactivity Disorder (ADHD), a neurodevelopmental disorder that affects millions globally. It will first highlight the existing challenges in diagnosing and treating ADHD and how technology can help overcome these challenges. The paper will then focus on various technological interventions, such as digital therapeutics and mobile health apps, and discuss their potential benefits and drawbacks. Lastly, the paper will consider the impact of technology-based diagnosis and treatment on the healthcare system, patient autonomy, and overall effectiveness. The traditional diagnosis process for ADHD is often lengthy and unreliable, relying on a combination of tests, leading to a lack of accuracy and inefficiency. Technological solutions have the potential to improve the accuracy and timeliness of diagnosis and treatment. Digital therapeutics, for instance, can offer individuals with ADHD an efficient way to manage their symptoms, reduce costs, and improve outcomes, all from the convenience of their own devices.</t>
        </is>
      </c>
      <c r="G343" t="inlineStr">
        <is>
          <t>Unimodal</t>
        </is>
      </c>
      <c r="H343" t="inlineStr">
        <is>
          <t>See abstract</t>
        </is>
      </c>
      <c r="I343" t="inlineStr">
        <is>
          <t>See abstract</t>
        </is>
      </c>
      <c r="J343" t="inlineStr">
        <is>
          <t>See abstract (AI/ML)</t>
        </is>
      </c>
      <c r="K343" t="inlineStr">
        <is>
          <t>See abstract</t>
        </is>
      </c>
      <c r="M343" t="inlineStr">
        <is>
          <t>See abstract</t>
        </is>
      </c>
      <c r="N343" t="inlineStr">
        <is>
          <t>See abstract</t>
        </is>
      </c>
      <c r="O343" t="inlineStr">
        <is>
          <t>Not verified from abstract</t>
        </is>
      </c>
      <c r="P343" t="inlineStr">
        <is>
          <t>See abstract</t>
        </is>
      </c>
      <c r="Q343" t="inlineStr">
        <is>
          <t>See abstract</t>
        </is>
      </c>
      <c r="R343" t="inlineStr">
        <is>
          <t>Not reviewed (not included)</t>
        </is>
      </c>
      <c r="S343" t="inlineStr">
        <is>
          <t>Not reviewed (not included)</t>
        </is>
      </c>
      <c r="T343" t="inlineStr">
        <is>
          <t>Abstract screening only. No AI/ML Methods</t>
        </is>
      </c>
      <c r="U343" t="inlineStr">
        <is>
          <t>EXCLUDE</t>
        </is>
      </c>
      <c r="V343" t="inlineStr">
        <is>
          <t>E1-No AI/ML/DL: Abstract and title do not describe application of AI, ML, or DL methods</t>
        </is>
      </c>
      <c r="W343" t="inlineStr">
        <is>
          <t>Excluded: No AI/ML Methods</t>
        </is>
      </c>
      <c r="X343" t="inlineStr">
        <is>
          <t>Not assessed from abstract</t>
        </is>
      </c>
      <c r="Y343" t="inlineStr">
        <is>
          <t>IEEE Conferences</t>
        </is>
      </c>
      <c r="Z343" t="inlineStr">
        <is>
          <t>Not determined from abstract</t>
        </is>
      </c>
      <c r="AB343" t="inlineStr">
        <is>
          <t>Not assessed (not included)</t>
        </is>
      </c>
      <c r="AC343" t="inlineStr">
        <is>
          <t>Not assessed (not included)</t>
        </is>
      </c>
      <c r="AD343" t="inlineStr">
        <is>
          <t>S. K. Mishra; A. Sharma; V. Khullar</t>
        </is>
      </c>
      <c r="AE343" t="inlineStr">
        <is>
          <t>2023 3rd International Conference on Innovative Practices in Technology and Management (ICIPTM)</t>
        </is>
      </c>
      <c r="AF343" t="inlineStr">
        <is>
          <t>Hybrid OA (IEEE)</t>
        </is>
      </c>
      <c r="AH343" t="inlineStr">
        <is>
          <t>Not assessed</t>
        </is>
      </c>
      <c r="AI343" t="inlineStr">
        <is>
          <t>Not reported</t>
        </is>
      </c>
      <c r="AJ343" t="inlineStr">
        <is>
          <t>Not reported</t>
        </is>
      </c>
      <c r="AK343" t="inlineStr">
        <is>
          <t>Not reported</t>
        </is>
      </c>
      <c r="AL343" t="inlineStr">
        <is>
          <t>Not reported</t>
        </is>
      </c>
      <c r="AM343" t="inlineStr">
        <is>
          <t>Not reported</t>
        </is>
      </c>
      <c r="AN343" t="inlineStr">
        <is>
          <t>Not reported</t>
        </is>
      </c>
      <c r="AO343" t="inlineStr">
        <is>
          <t>Not reviewed</t>
        </is>
      </c>
      <c r="AP343" t="inlineStr">
        <is>
          <t>Not reported</t>
        </is>
      </c>
      <c r="AQ343" t="inlineStr">
        <is>
          <t>Not reported</t>
        </is>
      </c>
      <c r="AR343" t="inlineStr">
        <is>
          <t>Not reported</t>
        </is>
      </c>
      <c r="AS343" t="inlineStr">
        <is>
          <t>See abstract</t>
        </is>
      </c>
      <c r="AT343" t="inlineStr">
        <is>
          <t>Not reviewed</t>
        </is>
      </c>
      <c r="AU343" t="inlineStr">
        <is>
          <t>Not reviewed</t>
        </is>
      </c>
      <c r="AV343" t="inlineStr">
        <is>
          <t>Not reviewed</t>
        </is>
      </c>
      <c r="AW343" t="inlineStr">
        <is>
          <t>Not reviewed</t>
        </is>
      </c>
      <c r="AX343" t="inlineStr">
        <is>
          <t>Not reported</t>
        </is>
      </c>
      <c r="AY343" t="inlineStr">
        <is>
          <t>Not reported</t>
        </is>
      </c>
      <c r="AZ343" t="inlineStr">
        <is>
          <t>Not reported</t>
        </is>
      </c>
      <c r="BA343" t="inlineStr">
        <is>
          <t>Not reported</t>
        </is>
      </c>
      <c r="BB343" t="inlineStr">
        <is>
          <t>Not reported</t>
        </is>
      </c>
      <c r="BC343" t="inlineStr">
        <is>
          <t>Not reported</t>
        </is>
      </c>
      <c r="BD343" t="inlineStr">
        <is>
          <t>Not reported</t>
        </is>
      </c>
      <c r="BE343" t="inlineStr">
        <is>
          <t>Not reported</t>
        </is>
      </c>
      <c r="BF343" t="inlineStr">
        <is>
          <t>Not reported</t>
        </is>
      </c>
      <c r="BG343" t="inlineStr">
        <is>
          <t>Not reviewed (not included)</t>
        </is>
      </c>
      <c r="BH343" t="inlineStr">
        <is>
          <t>N/A</t>
        </is>
      </c>
      <c r="BI343" t="inlineStr">
        <is>
          <t>Not reviewed</t>
        </is>
      </c>
      <c r="BJ343" t="inlineStr">
        <is>
          <t>Not reviewed</t>
        </is>
      </c>
      <c r="BK343" t="inlineStr">
        <is>
          <t>Not reviewed</t>
        </is>
      </c>
      <c r="BL343" t="inlineStr">
        <is>
          <t>Not reviewed</t>
        </is>
      </c>
      <c r="BM343" t="inlineStr">
        <is>
          <t>Not reviewed (not included)</t>
        </is>
      </c>
      <c r="BN343" t="inlineStr">
        <is>
          <t>No AI/ML Methods - E1-No AI/ML/DL: Abstract and title do not describe application of AI, ML, or DL methods</t>
        </is>
      </c>
      <c r="BO343" t="inlineStr">
        <is>
          <t>Abstract-level screening only</t>
        </is>
      </c>
      <c r="BP343" t="inlineStr">
        <is>
          <t>6</t>
        </is>
      </c>
    </row>
    <row r="344">
      <c r="A344" t="inlineStr">
        <is>
          <t>Machine Learning and ADHD Mental Health Detection - A Short Survey</t>
        </is>
      </c>
      <c r="B344" t="n">
        <v>2022</v>
      </c>
      <c r="C344" t="inlineStr">
        <is>
          <t>Not checked</t>
        </is>
      </c>
      <c r="D344" t="inlineStr">
        <is>
          <t>Not checked</t>
        </is>
      </c>
      <c r="E344" t="inlineStr">
        <is>
          <t>10.23919/FUSION49751.2022.9841277</t>
        </is>
      </c>
      <c r="F344" t="inlineStr">
        <is>
          <t>This paper explores the current machine learning based methods used to identify Attention Deficit Hyperactivity Disorder (ADHD) in humans. With ADHD being one of the most prevalent mental health disorders worldwide, machine learning could be one of the effective solutions to objective diagnosis support to clinicians. We explore the use of machine learning with different sensing techniques such as functional Magnetic Resonance Imagery (fMRI) and Electroencephalography (EEG). Moreover, we also explore other approaches to detect ADHD such as computer based tasks, medical questionnaires and medical notes. With mental health awareness on the rise, it is necessary to survey the existing literature on ADHD for a machine learning based reliable Artificial Intelligence (AI). Which can aid clinicians in order to speed up the ADHD diagnosis process.</t>
        </is>
      </c>
      <c r="G344" t="inlineStr">
        <is>
          <t>Unimodal</t>
        </is>
      </c>
      <c r="H344" t="inlineStr">
        <is>
          <t>See abstract</t>
        </is>
      </c>
      <c r="I344" t="inlineStr">
        <is>
          <t>See abstract</t>
        </is>
      </c>
      <c r="J344" t="inlineStr">
        <is>
          <t>See abstract (AI/ML)</t>
        </is>
      </c>
      <c r="K344" t="inlineStr">
        <is>
          <t>See abstract</t>
        </is>
      </c>
      <c r="M344" t="inlineStr">
        <is>
          <t>See abstract</t>
        </is>
      </c>
      <c r="N344" t="inlineStr">
        <is>
          <t>See abstract</t>
        </is>
      </c>
      <c r="O344" t="inlineStr">
        <is>
          <t>Not verified from abstract</t>
        </is>
      </c>
      <c r="P344" t="inlineStr">
        <is>
          <t>See abstract</t>
        </is>
      </c>
      <c r="Q344" t="inlineStr">
        <is>
          <t>See abstract</t>
        </is>
      </c>
      <c r="R344" t="inlineStr">
        <is>
          <t>Not reviewed (not included)</t>
        </is>
      </c>
      <c r="S344" t="inlineStr">
        <is>
          <t>Not reviewed (not included)</t>
        </is>
      </c>
      <c r="T344" t="inlineStr">
        <is>
          <t>Abstract screening only. Not Selected for Final 95 (Pending Full Text Review)</t>
        </is>
      </c>
      <c r="U344" t="inlineStr">
        <is>
          <t>EXCLUDE</t>
        </is>
      </c>
      <c r="V34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4" t="inlineStr">
        <is>
          <t>Excluded: Other Criterion</t>
        </is>
      </c>
      <c r="X344" t="inlineStr">
        <is>
          <t>Not assessed from abstract</t>
        </is>
      </c>
      <c r="Y344" t="inlineStr">
        <is>
          <t>IEEE Conferences</t>
        </is>
      </c>
      <c r="Z344" t="inlineStr">
        <is>
          <t>Not determined from abstract</t>
        </is>
      </c>
      <c r="AB344" t="inlineStr">
        <is>
          <t>Not assessed (not included)</t>
        </is>
      </c>
      <c r="AC344" t="inlineStr">
        <is>
          <t>Not assessed (not included)</t>
        </is>
      </c>
      <c r="AD344" t="inlineStr">
        <is>
          <t>C. Nash; R. Nair; S. M. Naqvi</t>
        </is>
      </c>
      <c r="AE344" t="inlineStr">
        <is>
          <t>2022 25th International Conference on Information Fusion (FUSION)</t>
        </is>
      </c>
      <c r="AF344" t="inlineStr">
        <is>
          <t>Unknown - Verify via DOI</t>
        </is>
      </c>
      <c r="AH344" t="inlineStr">
        <is>
          <t>Not assessed</t>
        </is>
      </c>
      <c r="AI344" t="inlineStr">
        <is>
          <t>Not reported</t>
        </is>
      </c>
      <c r="AJ344" t="inlineStr">
        <is>
          <t>Not reported</t>
        </is>
      </c>
      <c r="AK344" t="inlineStr">
        <is>
          <t>Not reported</t>
        </is>
      </c>
      <c r="AL344" t="inlineStr">
        <is>
          <t>Not reported</t>
        </is>
      </c>
      <c r="AM344" t="inlineStr">
        <is>
          <t>Not reported</t>
        </is>
      </c>
      <c r="AN344" t="inlineStr">
        <is>
          <t>Not reported</t>
        </is>
      </c>
      <c r="AO344" t="inlineStr">
        <is>
          <t>Not reviewed</t>
        </is>
      </c>
      <c r="AP344" t="inlineStr">
        <is>
          <t>Not reported</t>
        </is>
      </c>
      <c r="AQ344" t="inlineStr">
        <is>
          <t>Not reported</t>
        </is>
      </c>
      <c r="AR344" t="inlineStr">
        <is>
          <t>Not reported</t>
        </is>
      </c>
      <c r="AS344" t="inlineStr">
        <is>
          <t>See abstract</t>
        </is>
      </c>
      <c r="AT344" t="inlineStr">
        <is>
          <t>Not reviewed</t>
        </is>
      </c>
      <c r="AU344" t="inlineStr">
        <is>
          <t>Not reviewed</t>
        </is>
      </c>
      <c r="AV344" t="inlineStr">
        <is>
          <t>Not reviewed</t>
        </is>
      </c>
      <c r="AW344" t="inlineStr">
        <is>
          <t>Not reviewed</t>
        </is>
      </c>
      <c r="AX344" t="inlineStr">
        <is>
          <t>Not reported</t>
        </is>
      </c>
      <c r="AY344" t="inlineStr">
        <is>
          <t>Not reported</t>
        </is>
      </c>
      <c r="AZ344" t="inlineStr">
        <is>
          <t>Not reported</t>
        </is>
      </c>
      <c r="BA344" t="inlineStr">
        <is>
          <t>Not reported</t>
        </is>
      </c>
      <c r="BB344" t="inlineStr">
        <is>
          <t>Not reported</t>
        </is>
      </c>
      <c r="BC344" t="inlineStr">
        <is>
          <t>Not reported</t>
        </is>
      </c>
      <c r="BD344" t="inlineStr">
        <is>
          <t>Not reported</t>
        </is>
      </c>
      <c r="BE344" t="inlineStr">
        <is>
          <t>Not reported</t>
        </is>
      </c>
      <c r="BF344" t="inlineStr">
        <is>
          <t>Not reported</t>
        </is>
      </c>
      <c r="BG344" t="inlineStr">
        <is>
          <t>Not reviewed (not included)</t>
        </is>
      </c>
      <c r="BH344" t="inlineStr">
        <is>
          <t>N/A</t>
        </is>
      </c>
      <c r="BI344" t="inlineStr">
        <is>
          <t>Not reviewed</t>
        </is>
      </c>
      <c r="BJ344" t="inlineStr">
        <is>
          <t>Not reviewed</t>
        </is>
      </c>
      <c r="BK344" t="inlineStr">
        <is>
          <t>Not reviewed</t>
        </is>
      </c>
      <c r="BL344" t="inlineStr">
        <is>
          <t>Not reviewed</t>
        </is>
      </c>
      <c r="BM344" t="inlineStr">
        <is>
          <t>Not reviewed (not included)</t>
        </is>
      </c>
      <c r="BN344" t="inlineStr">
        <is>
          <t>Not Selected for Final 95 (Pending Full Text Review) - Candidate paper not selected for final 95: Passed abstract screening but not included in final selec</t>
        </is>
      </c>
      <c r="BO344" t="inlineStr">
        <is>
          <t>Abstract-level screening only</t>
        </is>
      </c>
      <c r="BP344" t="inlineStr">
        <is>
          <t>8</t>
        </is>
      </c>
    </row>
    <row r="345">
      <c r="A345" t="inlineStr">
        <is>
          <t>EEG-Based ADHD Detection Using Deep Capsule Networks with Explainable AI: A Comparative Analysis of EnhancedCapsuleNet and IDLHICNet</t>
        </is>
      </c>
      <c r="B345" t="n">
        <v>2025</v>
      </c>
      <c r="C345" t="inlineStr">
        <is>
          <t>Not checked</t>
        </is>
      </c>
      <c r="D345" t="inlineStr">
        <is>
          <t>Not checked</t>
        </is>
      </c>
      <c r="E345" t="inlineStr">
        <is>
          <t>10.1109/IOT-SIU65919.2025.11402796</t>
        </is>
      </c>
      <c r="F345" t="inlineStr">
        <is>
          <t>Attention Deficit Hyperactivity Disorder(ADHD) is a complex neurodevelopmental disorder that needs specialized diagnostic tools. This paper presents a newly developed deep learning model combining capsule networks with explainable artificial intelligence (XAI) focused on electroencephalogram (EEG) signal-based automatic ADHD diagnosis. We propose two state-of-the-art architectures: EnhancedCapsuleNet and IDLHICNet (Inception-based Deep Learning with Hierarchical Capsule Network), and discuss their evaluation. Our models incorporate attention-based dynamic routing, InceptionResNet modules, and reconstruction regularization to capture complex spatiotemporal patterns in EEG data. Our experiments on a complete EEG dataset prove that both EnhancedCapsuleNet and IDLHICNet demonstrate equivalent ADHD classification performance, achieving approximately 75% accuracy with balanced sensitivity ${\$}$(71-72%) and specificity (78-79%) and stronger SHAP-LIME consistency. Our thorough analysis encompasses ROC curves, precision-recall curves, and other performance metrics to demonstrate the â€˜black-boxâ€™ nature of deep learning. This research fills the gap between clinical interpretability and high-performance deep learning and provides a strong tool for clinicians and neuroscience researchers for the diagnosis of ADHD.</t>
        </is>
      </c>
      <c r="G345" t="inlineStr">
        <is>
          <t>Unimodal</t>
        </is>
      </c>
      <c r="H345" t="inlineStr">
        <is>
          <t>See abstract</t>
        </is>
      </c>
      <c r="I345" t="inlineStr">
        <is>
          <t>See abstract</t>
        </is>
      </c>
      <c r="J345" t="inlineStr">
        <is>
          <t>See abstract (AI/ML)</t>
        </is>
      </c>
      <c r="K345" t="inlineStr">
        <is>
          <t>See abstract</t>
        </is>
      </c>
      <c r="M345" t="inlineStr">
        <is>
          <t>See abstract</t>
        </is>
      </c>
      <c r="N345" t="inlineStr">
        <is>
          <t>See abstract</t>
        </is>
      </c>
      <c r="O345" t="inlineStr">
        <is>
          <t>Not verified from abstract</t>
        </is>
      </c>
      <c r="P345" t="inlineStr">
        <is>
          <t>See abstract</t>
        </is>
      </c>
      <c r="Q345" t="inlineStr">
        <is>
          <t>See abstract</t>
        </is>
      </c>
      <c r="R345" t="inlineStr">
        <is>
          <t>Not reviewed (not included)</t>
        </is>
      </c>
      <c r="S345" t="inlineStr">
        <is>
          <t>Not reviewed (not included)</t>
        </is>
      </c>
      <c r="T345" t="inlineStr">
        <is>
          <t>Abstract screening only. Not Selected for Final 95 (Pending Full Text Review)</t>
        </is>
      </c>
      <c r="U345" t="inlineStr">
        <is>
          <t>EXCLUDE</t>
        </is>
      </c>
      <c r="V3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5" t="inlineStr">
        <is>
          <t>Excluded: Other Criterion</t>
        </is>
      </c>
      <c r="X345" t="inlineStr">
        <is>
          <t>Not assessed from abstract</t>
        </is>
      </c>
      <c r="Y345" t="inlineStr">
        <is>
          <t>IEEE Conferences</t>
        </is>
      </c>
      <c r="Z345" t="inlineStr">
        <is>
          <t>Not determined from abstract</t>
        </is>
      </c>
      <c r="AB345" t="inlineStr">
        <is>
          <t>Not assessed (not included)</t>
        </is>
      </c>
      <c r="AC345" t="inlineStr">
        <is>
          <t>Not assessed (not included)</t>
        </is>
      </c>
      <c r="AD345" t="inlineStr">
        <is>
          <t>R. Golash; S. Choudhary; A. Goyal; K. Golash</t>
        </is>
      </c>
      <c r="AE345" t="inlineStr">
        <is>
          <t>2025 5th International Conference on Internet of Things: Smart Innovation and Usages (IoT-SIU)</t>
        </is>
      </c>
      <c r="AF345" t="inlineStr">
        <is>
          <t>Hybrid OA (IEEE)</t>
        </is>
      </c>
      <c r="AH345" t="inlineStr">
        <is>
          <t>Not assessed</t>
        </is>
      </c>
      <c r="AI345" t="inlineStr">
        <is>
          <t>Not reported</t>
        </is>
      </c>
      <c r="AJ345" t="inlineStr">
        <is>
          <t>Not reported</t>
        </is>
      </c>
      <c r="AK345" t="inlineStr">
        <is>
          <t>Not reported</t>
        </is>
      </c>
      <c r="AL345" t="inlineStr">
        <is>
          <t>Not reported</t>
        </is>
      </c>
      <c r="AM345" t="inlineStr">
        <is>
          <t>Not reported</t>
        </is>
      </c>
      <c r="AN345" t="inlineStr">
        <is>
          <t>Not reported</t>
        </is>
      </c>
      <c r="AO345" t="inlineStr">
        <is>
          <t>Not reviewed</t>
        </is>
      </c>
      <c r="AP345" t="inlineStr">
        <is>
          <t>Not reported</t>
        </is>
      </c>
      <c r="AQ345" t="inlineStr">
        <is>
          <t>Not reported</t>
        </is>
      </c>
      <c r="AR345" t="inlineStr">
        <is>
          <t>Not reported</t>
        </is>
      </c>
      <c r="AS345" t="inlineStr">
        <is>
          <t>See abstract</t>
        </is>
      </c>
      <c r="AT345" t="inlineStr">
        <is>
          <t>Not reviewed</t>
        </is>
      </c>
      <c r="AU345" t="inlineStr">
        <is>
          <t>Not reviewed</t>
        </is>
      </c>
      <c r="AV345" t="inlineStr">
        <is>
          <t>Not reviewed</t>
        </is>
      </c>
      <c r="AW345" t="inlineStr">
        <is>
          <t>Not reviewed</t>
        </is>
      </c>
      <c r="AX345" t="inlineStr">
        <is>
          <t>Not reported</t>
        </is>
      </c>
      <c r="AY345" t="inlineStr">
        <is>
          <t>Not reported</t>
        </is>
      </c>
      <c r="AZ345" t="inlineStr">
        <is>
          <t>Not reported</t>
        </is>
      </c>
      <c r="BA345" t="inlineStr">
        <is>
          <t>Not reported</t>
        </is>
      </c>
      <c r="BB345" t="inlineStr">
        <is>
          <t>Not reported</t>
        </is>
      </c>
      <c r="BC345" t="inlineStr">
        <is>
          <t>Not reported</t>
        </is>
      </c>
      <c r="BD345" t="inlineStr">
        <is>
          <t>Not reported</t>
        </is>
      </c>
      <c r="BE345" t="inlineStr">
        <is>
          <t>Not reported</t>
        </is>
      </c>
      <c r="BF345" t="inlineStr">
        <is>
          <t>Not reported</t>
        </is>
      </c>
      <c r="BG345" t="inlineStr">
        <is>
          <t>Not reviewed (not included)</t>
        </is>
      </c>
      <c r="BH345" t="inlineStr">
        <is>
          <t>N/A</t>
        </is>
      </c>
      <c r="BI345" t="inlineStr">
        <is>
          <t>Not reviewed</t>
        </is>
      </c>
      <c r="BJ345" t="inlineStr">
        <is>
          <t>Not reviewed</t>
        </is>
      </c>
      <c r="BK345" t="inlineStr">
        <is>
          <t>Not reviewed</t>
        </is>
      </c>
      <c r="BL345" t="inlineStr">
        <is>
          <t>Not reviewed</t>
        </is>
      </c>
      <c r="BM345" t="inlineStr">
        <is>
          <t>Not reviewed (not included)</t>
        </is>
      </c>
      <c r="BN345" t="inlineStr">
        <is>
          <t>Not Selected for Final 95 (Pending Full Text Review) - Candidate paper not selected for final 95: Passed abstract screening but not included in final selec</t>
        </is>
      </c>
      <c r="BO345" t="inlineStr">
        <is>
          <t>Abstract-level screening only</t>
        </is>
      </c>
      <c r="BP345" t="inlineStr">
        <is>
          <t>6</t>
        </is>
      </c>
    </row>
    <row r="346">
      <c r="A346" t="inlineStr">
        <is>
          <t>Effectiveness of Integrating Activity and HRV Features for ADHD classification</t>
        </is>
      </c>
      <c r="B346" t="n">
        <v>2025</v>
      </c>
      <c r="C346" t="inlineStr">
        <is>
          <t>Not checked</t>
        </is>
      </c>
      <c r="D346" t="inlineStr">
        <is>
          <t>Not checked</t>
        </is>
      </c>
      <c r="E346" t="inlineStr">
        <is>
          <t>10.1109/ICODT269104.2025.11360719</t>
        </is>
      </c>
      <c r="F346" t="inlineStr">
        <is>
          <t>Attention-Deficit/Hyperactivity Disorder (ADHD) is one of the most prevalent brain-based disorder conditions in children. However, its diagnosis in clinical practice still relies largely on subjective assessments. To introduce a more consistent and data-driven approach, this study utilizes the publicly available Hyperaktiv dataset, which comprises motor activity and heart rate variability (HRV) recordings from 103 participants (51 diagnosed with ADHD and 52 serving as clinical controls). We extracted 788 statistical descriptors of the time-series data using the tsfresh library and then applied SelectKBest for feature reduction to retain the most informative predictors. Five machine learning classifiers that are Support Vector Machine (SVM), k-Nearest Neighbors (KNN), NaÃ¯ve Bayes (NB), LogitBoost, and Random Forest (RF) were trained and evaluated across different feature subsets. Our results show that the integration of activity and HRV features improves model performance, with SVM achieving the highest accuracy of 92.3%, F1-measure of 92.7%, and AUC of 0.97. These findings demonstrate the potential of combining wearable sensor data with optimized machine learning methods to provide more objective and reliable ADHD classification, supporting future data-driven clinical decision-making.</t>
        </is>
      </c>
      <c r="G346" t="inlineStr">
        <is>
          <t>Unimodal</t>
        </is>
      </c>
      <c r="H346" t="inlineStr">
        <is>
          <t>See abstract</t>
        </is>
      </c>
      <c r="I346" t="inlineStr">
        <is>
          <t>See abstract</t>
        </is>
      </c>
      <c r="J346" t="inlineStr">
        <is>
          <t>See abstract (AI/ML)</t>
        </is>
      </c>
      <c r="K346" t="inlineStr">
        <is>
          <t>See abstract</t>
        </is>
      </c>
      <c r="L346" t="n">
        <v>103</v>
      </c>
      <c r="M346" t="inlineStr">
        <is>
          <t>See abstract</t>
        </is>
      </c>
      <c r="N346" t="inlineStr">
        <is>
          <t>N≈103; details in abstract</t>
        </is>
      </c>
      <c r="O346" t="inlineStr">
        <is>
          <t>Extracted from abstract: N≈103</t>
        </is>
      </c>
      <c r="P346" t="inlineStr">
        <is>
          <t>See abstract</t>
        </is>
      </c>
      <c r="Q346" t="inlineStr">
        <is>
          <t>See abstract</t>
        </is>
      </c>
      <c r="R346" t="inlineStr">
        <is>
          <t>Not reviewed (not included)</t>
        </is>
      </c>
      <c r="S346" t="inlineStr">
        <is>
          <t>Not reviewed (not included)</t>
        </is>
      </c>
      <c r="T346" t="inlineStr">
        <is>
          <t>Abstract screening only. Not Selected for Final 95 (Pending Full Text Review)</t>
        </is>
      </c>
      <c r="U346" t="inlineStr">
        <is>
          <t>EXCLUDE</t>
        </is>
      </c>
      <c r="V3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6" t="inlineStr">
        <is>
          <t>Excluded: Other Criterion</t>
        </is>
      </c>
      <c r="X346" t="inlineStr">
        <is>
          <t>Not assessed from abstract</t>
        </is>
      </c>
      <c r="Y346" t="inlineStr">
        <is>
          <t>IEEE Conferences</t>
        </is>
      </c>
      <c r="Z346" t="inlineStr">
        <is>
          <t>Not determined from abstract</t>
        </is>
      </c>
      <c r="AB346" t="inlineStr">
        <is>
          <t>Not assessed (not included)</t>
        </is>
      </c>
      <c r="AC346" t="inlineStr">
        <is>
          <t>Not assessed (not included)</t>
        </is>
      </c>
      <c r="AD346" t="inlineStr">
        <is>
          <t>J. A. Khan; M. Bilal</t>
        </is>
      </c>
      <c r="AE346" t="inlineStr">
        <is>
          <t>2025 5th International Conference on Digital Futures and Transformative Technologies (ICoDT2)</t>
        </is>
      </c>
      <c r="AF346" t="inlineStr">
        <is>
          <t>Hybrid OA (IEEE)</t>
        </is>
      </c>
      <c r="AH346" t="inlineStr">
        <is>
          <t>Not assessed</t>
        </is>
      </c>
      <c r="AI346" t="inlineStr">
        <is>
          <t>Not reported</t>
        </is>
      </c>
      <c r="AJ346" t="inlineStr">
        <is>
          <t>Not reported</t>
        </is>
      </c>
      <c r="AK346" t="inlineStr">
        <is>
          <t>Not reported</t>
        </is>
      </c>
      <c r="AL346" t="inlineStr">
        <is>
          <t>Not reported</t>
        </is>
      </c>
      <c r="AM346" t="inlineStr">
        <is>
          <t>Not reported</t>
        </is>
      </c>
      <c r="AN346" t="inlineStr">
        <is>
          <t>Not reported</t>
        </is>
      </c>
      <c r="AO346" t="inlineStr">
        <is>
          <t>Not reviewed</t>
        </is>
      </c>
      <c r="AP346" t="inlineStr">
        <is>
          <t>Not reported</t>
        </is>
      </c>
      <c r="AQ346" t="inlineStr">
        <is>
          <t>Not reported</t>
        </is>
      </c>
      <c r="AR346" t="inlineStr">
        <is>
          <t>Not reported</t>
        </is>
      </c>
      <c r="AS346" t="inlineStr">
        <is>
          <t>See abstract</t>
        </is>
      </c>
      <c r="AT346" t="inlineStr">
        <is>
          <t>Not reviewed</t>
        </is>
      </c>
      <c r="AU346" t="inlineStr">
        <is>
          <t>Not reviewed</t>
        </is>
      </c>
      <c r="AV346" t="inlineStr">
        <is>
          <t>Not reviewed</t>
        </is>
      </c>
      <c r="AW346" t="inlineStr">
        <is>
          <t>Not reviewed</t>
        </is>
      </c>
      <c r="AX346" t="inlineStr">
        <is>
          <t>Not reported</t>
        </is>
      </c>
      <c r="AY346" t="inlineStr">
        <is>
          <t>Not reported</t>
        </is>
      </c>
      <c r="AZ346" t="inlineStr">
        <is>
          <t>Not reported</t>
        </is>
      </c>
      <c r="BA346" t="inlineStr">
        <is>
          <t>Not reported</t>
        </is>
      </c>
      <c r="BB346" t="inlineStr">
        <is>
          <t>Not reported</t>
        </is>
      </c>
      <c r="BC346" t="inlineStr">
        <is>
          <t>Not reported</t>
        </is>
      </c>
      <c r="BD346" t="inlineStr">
        <is>
          <t>Not reported</t>
        </is>
      </c>
      <c r="BE346" t="inlineStr">
        <is>
          <t>Not reported</t>
        </is>
      </c>
      <c r="BF346" t="inlineStr">
        <is>
          <t>Not reported</t>
        </is>
      </c>
      <c r="BG346" t="inlineStr">
        <is>
          <t>Not reviewed (not included)</t>
        </is>
      </c>
      <c r="BH346" t="inlineStr">
        <is>
          <t>N/A</t>
        </is>
      </c>
      <c r="BI346" t="inlineStr">
        <is>
          <t>Not reviewed</t>
        </is>
      </c>
      <c r="BJ346" t="inlineStr">
        <is>
          <t>Not reviewed</t>
        </is>
      </c>
      <c r="BK346" t="inlineStr">
        <is>
          <t>Not reviewed</t>
        </is>
      </c>
      <c r="BL346" t="inlineStr">
        <is>
          <t>Not reviewed</t>
        </is>
      </c>
      <c r="BM346" t="inlineStr">
        <is>
          <t>Not reviewed (not included)</t>
        </is>
      </c>
      <c r="BN346" t="inlineStr">
        <is>
          <t>Not Selected for Final 95 (Pending Full Text Review) - Candidate paper not selected for final 95: Passed abstract screening but not included in final selec</t>
        </is>
      </c>
      <c r="BO346" t="inlineStr">
        <is>
          <t>Abstract-level screening only</t>
        </is>
      </c>
      <c r="BP346" t="inlineStr">
        <is>
          <t>6</t>
        </is>
      </c>
    </row>
    <row r="347">
      <c r="A347" t="inlineStr">
        <is>
          <t>fMRI-Based ADHD Diagnosis and Sex Prediction: A Machine Learning Approach</t>
        </is>
      </c>
      <c r="B347" t="n">
        <v>2025</v>
      </c>
      <c r="C347" t="inlineStr">
        <is>
          <t>Not checked</t>
        </is>
      </c>
      <c r="D347" t="inlineStr">
        <is>
          <t>Not checked</t>
        </is>
      </c>
      <c r="E347" t="inlineStr">
        <is>
          <t>10.1109/INCET64471.2025.11140960</t>
        </is>
      </c>
      <c r="F347" t="inlineStr">
        <is>
          <t>Here, we introduce a multi-output machine learning model for the joint classification of Attention-Deficit/Hyperactivity Disorder (ADHD) and biological sex based on functional MRI (fMRI) connectomes, socio-demographic characteristics, and behavioral measures of the WiDS Datathon 2025 dataset. The dataset contains more than 1,200 labeled samples, from 19,929 features to 100 principal components through PCA. We compare several classifiers such as Logistic Regression, Support Vector Machines (SVM), Random Forest, Gradient Boosting, XGBoost, LightGBM, and CatBoost. Experimental outcomes show that LightGBM has the best F1-score (72.53%), reflecting good classification performance with lower ROC-AUC scores compared to Logistic Regression and SVM, reflecting poorer probability calibration. The results indicate a trade-off between classification accuracy and probability ranking and have implications for clinical decision support. Future research will investigate probability calibration and ensemble methods to maximize both metrics, augmenting model applicability in risk stratification of ADHD. This enhancement is for the purpose of advancing individualized diagnostic tools as well as therapeutic approaches.</t>
        </is>
      </c>
      <c r="G347" t="inlineStr">
        <is>
          <t>Unimodal</t>
        </is>
      </c>
      <c r="H347" t="inlineStr">
        <is>
          <t>See abstract</t>
        </is>
      </c>
      <c r="I347" t="inlineStr">
        <is>
          <t>See abstract</t>
        </is>
      </c>
      <c r="J347" t="inlineStr">
        <is>
          <t>See abstract (AI/ML)</t>
        </is>
      </c>
      <c r="K347" t="inlineStr">
        <is>
          <t>See abstract</t>
        </is>
      </c>
      <c r="M347" t="inlineStr">
        <is>
          <t>See abstract</t>
        </is>
      </c>
      <c r="N347" t="inlineStr">
        <is>
          <t>See abstract</t>
        </is>
      </c>
      <c r="O347" t="inlineStr">
        <is>
          <t>Not verified from abstract</t>
        </is>
      </c>
      <c r="P347" t="inlineStr">
        <is>
          <t>See abstract</t>
        </is>
      </c>
      <c r="Q347" t="inlineStr">
        <is>
          <t>See abstract</t>
        </is>
      </c>
      <c r="R347" t="inlineStr">
        <is>
          <t>Not reviewed (not included)</t>
        </is>
      </c>
      <c r="S347" t="inlineStr">
        <is>
          <t>Not reviewed (not included)</t>
        </is>
      </c>
      <c r="T347" t="inlineStr">
        <is>
          <t>Abstract screening only. Not Selected for Final 95 (Pending Full Text Review)</t>
        </is>
      </c>
      <c r="U347" t="inlineStr">
        <is>
          <t>EXCLUDE</t>
        </is>
      </c>
      <c r="V34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7" t="inlineStr">
        <is>
          <t>Excluded: Other Criterion</t>
        </is>
      </c>
      <c r="X347" t="inlineStr">
        <is>
          <t>Not assessed from abstract</t>
        </is>
      </c>
      <c r="Y347" t="inlineStr">
        <is>
          <t>IEEE Conferences</t>
        </is>
      </c>
      <c r="Z347" t="inlineStr">
        <is>
          <t>Not determined from abstract</t>
        </is>
      </c>
      <c r="AB347" t="inlineStr">
        <is>
          <t>Not assessed (not included)</t>
        </is>
      </c>
      <c r="AC347" t="inlineStr">
        <is>
          <t>Not assessed (not included)</t>
        </is>
      </c>
      <c r="AD347" t="inlineStr">
        <is>
          <t>M. Sabnis; S. Desai</t>
        </is>
      </c>
      <c r="AE347" t="inlineStr">
        <is>
          <t>2025 6th International Conference for Emerging Technology (INCET)</t>
        </is>
      </c>
      <c r="AF347" t="inlineStr">
        <is>
          <t>Hybrid OA (IEEE)</t>
        </is>
      </c>
      <c r="AH347" t="inlineStr">
        <is>
          <t>Not assessed</t>
        </is>
      </c>
      <c r="AI347" t="inlineStr">
        <is>
          <t>Not reported</t>
        </is>
      </c>
      <c r="AJ347" t="inlineStr">
        <is>
          <t>Not reported</t>
        </is>
      </c>
      <c r="AK347" t="inlineStr">
        <is>
          <t>Not reported</t>
        </is>
      </c>
      <c r="AL347" t="inlineStr">
        <is>
          <t>Not reported</t>
        </is>
      </c>
      <c r="AM347" t="inlineStr">
        <is>
          <t>Not reported</t>
        </is>
      </c>
      <c r="AN347" t="inlineStr">
        <is>
          <t>Not reported</t>
        </is>
      </c>
      <c r="AO347" t="inlineStr">
        <is>
          <t>Not reviewed</t>
        </is>
      </c>
      <c r="AP347" t="inlineStr">
        <is>
          <t>Not reported</t>
        </is>
      </c>
      <c r="AQ347" t="inlineStr">
        <is>
          <t>Not reported</t>
        </is>
      </c>
      <c r="AR347" t="inlineStr">
        <is>
          <t>Not reported</t>
        </is>
      </c>
      <c r="AS347" t="inlineStr">
        <is>
          <t>See abstract</t>
        </is>
      </c>
      <c r="AT347" t="inlineStr">
        <is>
          <t>Not reviewed</t>
        </is>
      </c>
      <c r="AU347" t="inlineStr">
        <is>
          <t>Not reviewed</t>
        </is>
      </c>
      <c r="AV347" t="inlineStr">
        <is>
          <t>Not reviewed</t>
        </is>
      </c>
      <c r="AW347" t="inlineStr">
        <is>
          <t>Not reviewed</t>
        </is>
      </c>
      <c r="AX347" t="inlineStr">
        <is>
          <t>Not reported</t>
        </is>
      </c>
      <c r="AY347" t="inlineStr">
        <is>
          <t>Not reported</t>
        </is>
      </c>
      <c r="AZ347" t="inlineStr">
        <is>
          <t>Not reported</t>
        </is>
      </c>
      <c r="BA347" t="inlineStr">
        <is>
          <t>Not reported</t>
        </is>
      </c>
      <c r="BB347" t="inlineStr">
        <is>
          <t>Not reported</t>
        </is>
      </c>
      <c r="BC347" t="inlineStr">
        <is>
          <t>Not reported</t>
        </is>
      </c>
      <c r="BD347" t="inlineStr">
        <is>
          <t>Not reported</t>
        </is>
      </c>
      <c r="BE347" t="inlineStr">
        <is>
          <t>Not reported</t>
        </is>
      </c>
      <c r="BF347" t="inlineStr">
        <is>
          <t>Not reported</t>
        </is>
      </c>
      <c r="BG347" t="inlineStr">
        <is>
          <t>Not reviewed (not included)</t>
        </is>
      </c>
      <c r="BH347" t="inlineStr">
        <is>
          <t>N/A</t>
        </is>
      </c>
      <c r="BI347" t="inlineStr">
        <is>
          <t>Not reviewed</t>
        </is>
      </c>
      <c r="BJ347" t="inlineStr">
        <is>
          <t>Not reviewed</t>
        </is>
      </c>
      <c r="BK347" t="inlineStr">
        <is>
          <t>Not reviewed</t>
        </is>
      </c>
      <c r="BL347" t="inlineStr">
        <is>
          <t>Not reviewed</t>
        </is>
      </c>
      <c r="BM347" t="inlineStr">
        <is>
          <t>Not reviewed (not included)</t>
        </is>
      </c>
      <c r="BN347" t="inlineStr">
        <is>
          <t>Not Selected for Final 95 (Pending Full Text Review) - Candidate paper not selected for final 95: Passed abstract screening but not included in final selec</t>
        </is>
      </c>
      <c r="BO347" t="inlineStr">
        <is>
          <t>Abstract-level screening only</t>
        </is>
      </c>
      <c r="BP347" t="inlineStr">
        <is>
          <t>8</t>
        </is>
      </c>
    </row>
    <row r="348">
      <c r="A348" t="inlineStr">
        <is>
          <t>Machine Learning Models for the Detection of ADHD in Primary School Students in Peru</t>
        </is>
      </c>
      <c r="B348" t="n">
        <v>2025</v>
      </c>
      <c r="C348" t="inlineStr">
        <is>
          <t>Not checked</t>
        </is>
      </c>
      <c r="D348" t="inlineStr">
        <is>
          <t>Not checked</t>
        </is>
      </c>
      <c r="E348" t="inlineStr">
        <is>
          <t>10.23919/FRUCT67853.2025.11239195</t>
        </is>
      </c>
      <c r="F348" t="inlineStr">
        <is>
          <t>Attention-deficit/hyperactivity disorder affects a notable share of the school-age population, and its timely identification remains challenging in educational settings with limited resources. This work presents a supervised learning approach to support early screening, comparing three classification models: a tree ensemble, a margin-based classifier, and a multilayer neural model. The process follows a standard data mining methodology, covering problem understanding, data understanding, preparation, and modeling. The dataset comprises 139 digital questionnaires completed by parents, guardians, and teachers, focusing on behavioral and contextual indicators of primary school students with and without a clinical diagnosis. The three models showed competitive performance. The tree ensemble offered a balanced trade-off between positive-class detection and overall correctness and achieved the lowest logarithmic loss, indicating more reliable probability estimates. The neural model reduced missed positive cases, which is desirable when minimizing false negatives in school contexts. These results suggest that a questionnaire-based, low-cost pipeline can provide practical decision support for early identification in resource-constrained educational environments.</t>
        </is>
      </c>
      <c r="G348" t="inlineStr">
        <is>
          <t>Unimodal</t>
        </is>
      </c>
      <c r="H348" t="inlineStr">
        <is>
          <t>See abstract</t>
        </is>
      </c>
      <c r="I348" t="inlineStr">
        <is>
          <t>See abstract</t>
        </is>
      </c>
      <c r="J348" t="inlineStr">
        <is>
          <t>See abstract (AI/ML)</t>
        </is>
      </c>
      <c r="K348" t="inlineStr">
        <is>
          <t>See abstract</t>
        </is>
      </c>
      <c r="M348" t="inlineStr">
        <is>
          <t>See abstract</t>
        </is>
      </c>
      <c r="N348" t="inlineStr">
        <is>
          <t>See abstract</t>
        </is>
      </c>
      <c r="O348" t="inlineStr">
        <is>
          <t>Not verified from abstract</t>
        </is>
      </c>
      <c r="P348" t="inlineStr">
        <is>
          <t>See abstract</t>
        </is>
      </c>
      <c r="Q348" t="inlineStr">
        <is>
          <t>See abstract</t>
        </is>
      </c>
      <c r="R348" t="inlineStr">
        <is>
          <t>Not reviewed (not included)</t>
        </is>
      </c>
      <c r="S348" t="inlineStr">
        <is>
          <t>Not reviewed (not included)</t>
        </is>
      </c>
      <c r="T348" t="inlineStr">
        <is>
          <t>Abstract screening only. Not Selected for Final 95 (Pending Full Text Review)</t>
        </is>
      </c>
      <c r="U348" t="inlineStr">
        <is>
          <t>EXCLUDE</t>
        </is>
      </c>
      <c r="V3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8" t="inlineStr">
        <is>
          <t>Excluded: Other Criterion</t>
        </is>
      </c>
      <c r="X348" t="inlineStr">
        <is>
          <t>Not assessed from abstract</t>
        </is>
      </c>
      <c r="Y348" t="inlineStr">
        <is>
          <t>IEEE Conferences</t>
        </is>
      </c>
      <c r="Z348" t="inlineStr">
        <is>
          <t>Not determined from abstract</t>
        </is>
      </c>
      <c r="AB348" t="inlineStr">
        <is>
          <t>Not assessed (not included)</t>
        </is>
      </c>
      <c r="AC348" t="inlineStr">
        <is>
          <t>Not assessed (not included)</t>
        </is>
      </c>
      <c r="AD348" t="inlineStr">
        <is>
          <t>J. Vara; D. Dioses; L. Wong</t>
        </is>
      </c>
      <c r="AE348" t="inlineStr">
        <is>
          <t>2025 38th Conference of Open Innovations Association (FRUCT)</t>
        </is>
      </c>
      <c r="AF348" t="inlineStr">
        <is>
          <t>Unknown - Verify via DOI</t>
        </is>
      </c>
      <c r="AH348" t="inlineStr">
        <is>
          <t>Not assessed</t>
        </is>
      </c>
      <c r="AI348" t="inlineStr">
        <is>
          <t>Not reported</t>
        </is>
      </c>
      <c r="AJ348" t="inlineStr">
        <is>
          <t>Not reported</t>
        </is>
      </c>
      <c r="AK348" t="inlineStr">
        <is>
          <t>Not reported</t>
        </is>
      </c>
      <c r="AL348" t="inlineStr">
        <is>
          <t>Not reported</t>
        </is>
      </c>
      <c r="AM348" t="inlineStr">
        <is>
          <t>Not reported</t>
        </is>
      </c>
      <c r="AN348" t="inlineStr">
        <is>
          <t>Not reported</t>
        </is>
      </c>
      <c r="AO348" t="inlineStr">
        <is>
          <t>Not reviewed</t>
        </is>
      </c>
      <c r="AP348" t="inlineStr">
        <is>
          <t>Not reported</t>
        </is>
      </c>
      <c r="AQ348" t="inlineStr">
        <is>
          <t>Not reported</t>
        </is>
      </c>
      <c r="AR348" t="inlineStr">
        <is>
          <t>Not reported</t>
        </is>
      </c>
      <c r="AS348" t="inlineStr">
        <is>
          <t>See abstract</t>
        </is>
      </c>
      <c r="AT348" t="inlineStr">
        <is>
          <t>Not reviewed</t>
        </is>
      </c>
      <c r="AU348" t="inlineStr">
        <is>
          <t>Not reviewed</t>
        </is>
      </c>
      <c r="AV348" t="inlineStr">
        <is>
          <t>Not reviewed</t>
        </is>
      </c>
      <c r="AW348" t="inlineStr">
        <is>
          <t>Not reviewed</t>
        </is>
      </c>
      <c r="AX348" t="inlineStr">
        <is>
          <t>Not reported</t>
        </is>
      </c>
      <c r="AY348" t="inlineStr">
        <is>
          <t>Not reported</t>
        </is>
      </c>
      <c r="AZ348" t="inlineStr">
        <is>
          <t>Not reported</t>
        </is>
      </c>
      <c r="BA348" t="inlineStr">
        <is>
          <t>Not reported</t>
        </is>
      </c>
      <c r="BB348" t="inlineStr">
        <is>
          <t>Not reported</t>
        </is>
      </c>
      <c r="BC348" t="inlineStr">
        <is>
          <t>Not reported</t>
        </is>
      </c>
      <c r="BD348" t="inlineStr">
        <is>
          <t>Not reported</t>
        </is>
      </c>
      <c r="BE348" t="inlineStr">
        <is>
          <t>Not reported</t>
        </is>
      </c>
      <c r="BF348" t="inlineStr">
        <is>
          <t>Not reported</t>
        </is>
      </c>
      <c r="BG348" t="inlineStr">
        <is>
          <t>Not reviewed (not included)</t>
        </is>
      </c>
      <c r="BH348" t="inlineStr">
        <is>
          <t>N/A</t>
        </is>
      </c>
      <c r="BI348" t="inlineStr">
        <is>
          <t>Not reviewed</t>
        </is>
      </c>
      <c r="BJ348" t="inlineStr">
        <is>
          <t>Not reviewed</t>
        </is>
      </c>
      <c r="BK348" t="inlineStr">
        <is>
          <t>Not reviewed</t>
        </is>
      </c>
      <c r="BL348" t="inlineStr">
        <is>
          <t>Not reviewed</t>
        </is>
      </c>
      <c r="BM348" t="inlineStr">
        <is>
          <t>Not reviewed (not included)</t>
        </is>
      </c>
      <c r="BN348" t="inlineStr">
        <is>
          <t>Not Selected for Final 95 (Pending Full Text Review) - Candidate paper not selected for final 95: Passed abstract screening but not included in final selec</t>
        </is>
      </c>
      <c r="BO348" t="inlineStr">
        <is>
          <t>Abstract-level screening only</t>
        </is>
      </c>
      <c r="BP348" t="inlineStr">
        <is>
          <t>9</t>
        </is>
      </c>
    </row>
    <row r="349">
      <c r="A349" t="inlineStr">
        <is>
          <t>Analyzing Handwriting Features for ADHD Detection in Children with Autism via Machine Learning</t>
        </is>
      </c>
      <c r="B349" t="n">
        <v>2025</v>
      </c>
      <c r="C349" t="inlineStr">
        <is>
          <t>Not checked</t>
        </is>
      </c>
      <c r="D349" t="inlineStr">
        <is>
          <t>Not checked</t>
        </is>
      </c>
      <c r="E349" t="inlineStr">
        <is>
          <t>10.1109/ICDT63985.2025.10986445</t>
        </is>
      </c>
      <c r="F349" t="inlineStr">
        <is>
          <t>Attention deficit hyperactivity disorder (ADHD) develops in children's brains, portrayed by symptoms of inattentiveness, hyperactivity, and impulsivity. Early identification is very much essential, but traditional diagnostic methods might be subjective in practice and consuming time. Hence this work intends to introduce an end-to-end hybrid deep-learning system which fuses the techniques CNN and Bi-LSTM Networks to develop a system using handwriting to detect ADHD in children. The Bi-LSTM layers capture the sequential dependencies that exist in the handwriting data, capturing the temporal irregularities, whereas the CNN layers extract spatial features such as stroke patterns and pressure variations. The training and evaluation of the proposed model was done by synthetically balancing the dataset with accuracy, Confusion matrix, ROC curve and AUC for assessing performance. A method that has surpassed an accuracy of 90% in classification, this proposed system has been able to properly point out ADHD-related traits by hand. This method is scalable as it approaches to do fewer computations for the detection, thus making it a real data-driven alternative to traditional methods. Future work: Add attention mechanisms to increase the model's ability toward generalization, expand available datasets, and improve generalized capabilities.</t>
        </is>
      </c>
      <c r="G349" t="inlineStr">
        <is>
          <t>Unimodal</t>
        </is>
      </c>
      <c r="H349" t="inlineStr">
        <is>
          <t>See abstract</t>
        </is>
      </c>
      <c r="I349" t="inlineStr">
        <is>
          <t>See abstract</t>
        </is>
      </c>
      <c r="J349" t="inlineStr">
        <is>
          <t>See abstract (AI/ML)</t>
        </is>
      </c>
      <c r="K349" t="inlineStr">
        <is>
          <t>See abstract</t>
        </is>
      </c>
      <c r="M349" t="inlineStr">
        <is>
          <t>See abstract</t>
        </is>
      </c>
      <c r="N349" t="inlineStr">
        <is>
          <t>See abstract</t>
        </is>
      </c>
      <c r="O349" t="inlineStr">
        <is>
          <t>Not verified from abstract</t>
        </is>
      </c>
      <c r="P349" t="inlineStr">
        <is>
          <t>See abstract</t>
        </is>
      </c>
      <c r="Q349" t="inlineStr">
        <is>
          <t>See abstract</t>
        </is>
      </c>
      <c r="R349" t="inlineStr">
        <is>
          <t>Not reviewed (not included)</t>
        </is>
      </c>
      <c r="S349" t="inlineStr">
        <is>
          <t>Not reviewed (not included)</t>
        </is>
      </c>
      <c r="T349" t="inlineStr">
        <is>
          <t>Abstract screening only. Not Selected for Final 95 (Pending Full Text Review)</t>
        </is>
      </c>
      <c r="U349" t="inlineStr">
        <is>
          <t>EXCLUDE</t>
        </is>
      </c>
      <c r="V3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49" t="inlineStr">
        <is>
          <t>Excluded: Other Criterion</t>
        </is>
      </c>
      <c r="X349" t="inlineStr">
        <is>
          <t>Not assessed from abstract</t>
        </is>
      </c>
      <c r="Y349" t="inlineStr">
        <is>
          <t>IEEE Conferences</t>
        </is>
      </c>
      <c r="Z349" t="inlineStr">
        <is>
          <t>Not determined from abstract</t>
        </is>
      </c>
      <c r="AB349" t="inlineStr">
        <is>
          <t>Not assessed (not included)</t>
        </is>
      </c>
      <c r="AC349" t="inlineStr">
        <is>
          <t>Not assessed (not included)</t>
        </is>
      </c>
      <c r="AD349" t="inlineStr">
        <is>
          <t>C. Prathima; A. T; P. Jayachandra reddy; Y. Susmitha; P. S. Reddy; N. Charitha</t>
        </is>
      </c>
      <c r="AE349" t="inlineStr">
        <is>
          <t>2025 3rd International Conference on Disruptive Technologies (ICDT)</t>
        </is>
      </c>
      <c r="AF349" t="inlineStr">
        <is>
          <t>Hybrid OA (IEEE)</t>
        </is>
      </c>
      <c r="AH349" t="inlineStr">
        <is>
          <t>Not assessed</t>
        </is>
      </c>
      <c r="AI349" t="inlineStr">
        <is>
          <t>Not reported</t>
        </is>
      </c>
      <c r="AJ349" t="inlineStr">
        <is>
          <t>Not reported</t>
        </is>
      </c>
      <c r="AK349" t="inlineStr">
        <is>
          <t>Not reported</t>
        </is>
      </c>
      <c r="AL349" t="inlineStr">
        <is>
          <t>Not reported</t>
        </is>
      </c>
      <c r="AM349" t="inlineStr">
        <is>
          <t>Not reported</t>
        </is>
      </c>
      <c r="AN349" t="inlineStr">
        <is>
          <t>Not reported</t>
        </is>
      </c>
      <c r="AO349" t="inlineStr">
        <is>
          <t>Not reviewed</t>
        </is>
      </c>
      <c r="AP349" t="inlineStr">
        <is>
          <t>Not reported</t>
        </is>
      </c>
      <c r="AQ349" t="inlineStr">
        <is>
          <t>Not reported</t>
        </is>
      </c>
      <c r="AR349" t="inlineStr">
        <is>
          <t>Not reported</t>
        </is>
      </c>
      <c r="AS349" t="inlineStr">
        <is>
          <t>See abstract</t>
        </is>
      </c>
      <c r="AT349" t="inlineStr">
        <is>
          <t>Not reviewed</t>
        </is>
      </c>
      <c r="AU349" t="inlineStr">
        <is>
          <t>Not reviewed</t>
        </is>
      </c>
      <c r="AV349" t="inlineStr">
        <is>
          <t>Not reviewed</t>
        </is>
      </c>
      <c r="AW349" t="inlineStr">
        <is>
          <t>Not reviewed</t>
        </is>
      </c>
      <c r="AX349" t="inlineStr">
        <is>
          <t>Not reported</t>
        </is>
      </c>
      <c r="AY349" t="inlineStr">
        <is>
          <t>Not reported</t>
        </is>
      </c>
      <c r="AZ349" t="inlineStr">
        <is>
          <t>Not reported</t>
        </is>
      </c>
      <c r="BA349" t="inlineStr">
        <is>
          <t>Not reported</t>
        </is>
      </c>
      <c r="BB349" t="inlineStr">
        <is>
          <t>Not reported</t>
        </is>
      </c>
      <c r="BC349" t="inlineStr">
        <is>
          <t>Not reported</t>
        </is>
      </c>
      <c r="BD349" t="inlineStr">
        <is>
          <t>Not reported</t>
        </is>
      </c>
      <c r="BE349" t="inlineStr">
        <is>
          <t>Not reported</t>
        </is>
      </c>
      <c r="BF349" t="inlineStr">
        <is>
          <t>Not reported</t>
        </is>
      </c>
      <c r="BG349" t="inlineStr">
        <is>
          <t>Not reviewed (not included)</t>
        </is>
      </c>
      <c r="BH349" t="inlineStr">
        <is>
          <t>N/A</t>
        </is>
      </c>
      <c r="BI349" t="inlineStr">
        <is>
          <t>Not reviewed</t>
        </is>
      </c>
      <c r="BJ349" t="inlineStr">
        <is>
          <t>Not reviewed</t>
        </is>
      </c>
      <c r="BK349" t="inlineStr">
        <is>
          <t>Not reviewed</t>
        </is>
      </c>
      <c r="BL349" t="inlineStr">
        <is>
          <t>Not reviewed</t>
        </is>
      </c>
      <c r="BM349" t="inlineStr">
        <is>
          <t>Not reviewed (not included)</t>
        </is>
      </c>
      <c r="BN349" t="inlineStr">
        <is>
          <t>Not Selected for Final 95 (Pending Full Text Review) - Candidate paper not selected for final 95: Passed abstract screening but not included in final selec</t>
        </is>
      </c>
      <c r="BO349" t="inlineStr">
        <is>
          <t>Abstract-level screening only</t>
        </is>
      </c>
      <c r="BP349" t="inlineStr">
        <is>
          <t>5</t>
        </is>
      </c>
    </row>
    <row r="350">
      <c r="A350" t="inlineStr">
        <is>
          <t>Multi-LSTM Networks for Accurate Classification of Attention Deficit Hyperactivity Disorder from Resting-State fMRI Data</t>
        </is>
      </c>
      <c r="B350" t="n">
        <v>2020</v>
      </c>
      <c r="C350" t="inlineStr">
        <is>
          <t>Not checked</t>
        </is>
      </c>
      <c r="D350" t="inlineStr">
        <is>
          <t>Not checked</t>
        </is>
      </c>
      <c r="E350" t="inlineStr">
        <is>
          <t>10.1109/IAI50351.2020.9262176</t>
        </is>
      </c>
      <c r="F350" t="inlineStr">
        <is>
          <t>Attention deficit hyperactivity disorder (ADHD) is a widespread mental disorder among young children. Due to the complex pathological mechanisms and clinical symptoms, the diagnosis of ADHD is still challenging. In this paper, we propose a novel multi-network of long short term memory (multi-LSTM) for the identification of ADHD. The Gaussian mixture model (GMM) is introduced to cluster different regions of interests (ROIs) for feature selection. Then, the data augmentation and phenotypic information are used to further improve the classification performance. The simulation experiment demonstrates that the proposed model outperforms the state-of-the-art methods based on the multi-site ADHD-200 global competition dataset. It is anticipated that the proposed ROI-based clustering method and multi-LSTM model can provide valuable insights into the auxiliary diagnosis of ADHD from the rs-fMRI signal.</t>
        </is>
      </c>
      <c r="G350" t="inlineStr">
        <is>
          <t>Unimodal</t>
        </is>
      </c>
      <c r="H350" t="inlineStr">
        <is>
          <t>See abstract</t>
        </is>
      </c>
      <c r="I350" t="inlineStr">
        <is>
          <t>See abstract</t>
        </is>
      </c>
      <c r="J350" t="inlineStr">
        <is>
          <t>See abstract (AI/ML)</t>
        </is>
      </c>
      <c r="K350" t="inlineStr">
        <is>
          <t>See abstract</t>
        </is>
      </c>
      <c r="M350" t="inlineStr">
        <is>
          <t>See abstract</t>
        </is>
      </c>
      <c r="N350" t="inlineStr">
        <is>
          <t>See abstract</t>
        </is>
      </c>
      <c r="O350" t="inlineStr">
        <is>
          <t>Not verified from abstract</t>
        </is>
      </c>
      <c r="P350" t="inlineStr">
        <is>
          <t>See abstract</t>
        </is>
      </c>
      <c r="Q350" t="inlineStr">
        <is>
          <t>See abstract</t>
        </is>
      </c>
      <c r="R350" t="inlineStr">
        <is>
          <t>Not reviewed (not included)</t>
        </is>
      </c>
      <c r="S350" t="inlineStr">
        <is>
          <t>Not reviewed (not included)</t>
        </is>
      </c>
      <c r="T350" t="inlineStr">
        <is>
          <t>Abstract screening only. Not Selected for Final 95 (Pending Full Text Review)</t>
        </is>
      </c>
      <c r="U350" t="inlineStr">
        <is>
          <t>EXCLUDE</t>
        </is>
      </c>
      <c r="V35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0" t="inlineStr">
        <is>
          <t>Excluded: Other Criterion</t>
        </is>
      </c>
      <c r="X350" t="inlineStr">
        <is>
          <t>Not assessed from abstract</t>
        </is>
      </c>
      <c r="Y350" t="inlineStr">
        <is>
          <t>IEEE Conferences</t>
        </is>
      </c>
      <c r="Z350" t="inlineStr">
        <is>
          <t>Not determined from abstract</t>
        </is>
      </c>
      <c r="AB350" t="inlineStr">
        <is>
          <t>Not assessed (not included)</t>
        </is>
      </c>
      <c r="AC350" t="inlineStr">
        <is>
          <t>Not assessed (not included)</t>
        </is>
      </c>
      <c r="AD350" t="inlineStr">
        <is>
          <t>R. Liu; Z. -a. Huang; M. Jiang; K. C. Tan</t>
        </is>
      </c>
      <c r="AE350" t="inlineStr">
        <is>
          <t>2020 2nd International Conference on Industrial Artificial Intelligence (IAI)</t>
        </is>
      </c>
      <c r="AF350" t="inlineStr">
        <is>
          <t>Hybrid OA (IEEE)</t>
        </is>
      </c>
      <c r="AG350" t="inlineStr">
        <is>
          <t xml:space="preserve">National Natural Science Foundation of China (NSFC)(grant numbers:61876162,61673328); </t>
        </is>
      </c>
      <c r="AH350" t="inlineStr">
        <is>
          <t>Not assessed</t>
        </is>
      </c>
      <c r="AI350" t="inlineStr">
        <is>
          <t>Not reported</t>
        </is>
      </c>
      <c r="AJ350" t="inlineStr">
        <is>
          <t>Not reported</t>
        </is>
      </c>
      <c r="AK350" t="inlineStr">
        <is>
          <t>Not reported</t>
        </is>
      </c>
      <c r="AL350" t="inlineStr">
        <is>
          <t>Not reported</t>
        </is>
      </c>
      <c r="AM350" t="inlineStr">
        <is>
          <t>Not reported</t>
        </is>
      </c>
      <c r="AN350" t="inlineStr">
        <is>
          <t>Not reported</t>
        </is>
      </c>
      <c r="AO350" t="inlineStr">
        <is>
          <t>Not reviewed</t>
        </is>
      </c>
      <c r="AP350" t="inlineStr">
        <is>
          <t>Not reported</t>
        </is>
      </c>
      <c r="AQ350" t="inlineStr">
        <is>
          <t>Not reported</t>
        </is>
      </c>
      <c r="AR350" t="inlineStr">
        <is>
          <t>Not reported</t>
        </is>
      </c>
      <c r="AS350" t="inlineStr">
        <is>
          <t>See abstract</t>
        </is>
      </c>
      <c r="AT350" t="inlineStr">
        <is>
          <t>Not reviewed</t>
        </is>
      </c>
      <c r="AU350" t="inlineStr">
        <is>
          <t>Not reviewed</t>
        </is>
      </c>
      <c r="AV350" t="inlineStr">
        <is>
          <t>Not reviewed</t>
        </is>
      </c>
      <c r="AW350" t="inlineStr">
        <is>
          <t>Not reviewed</t>
        </is>
      </c>
      <c r="AX350" t="inlineStr">
        <is>
          <t>Not reported</t>
        </is>
      </c>
      <c r="AY350" t="inlineStr">
        <is>
          <t>Not reported</t>
        </is>
      </c>
      <c r="AZ350" t="inlineStr">
        <is>
          <t>Not reported</t>
        </is>
      </c>
      <c r="BA350" t="inlineStr">
        <is>
          <t>Not reported</t>
        </is>
      </c>
      <c r="BB350" t="inlineStr">
        <is>
          <t>Not reported</t>
        </is>
      </c>
      <c r="BC350" t="inlineStr">
        <is>
          <t>Not reported</t>
        </is>
      </c>
      <c r="BD350" t="inlineStr">
        <is>
          <t>Not reported</t>
        </is>
      </c>
      <c r="BE350" t="inlineStr">
        <is>
          <t>Not reported</t>
        </is>
      </c>
      <c r="BF350" t="inlineStr">
        <is>
          <t>Not reported</t>
        </is>
      </c>
      <c r="BG350" t="inlineStr">
        <is>
          <t>Not reviewed (not included)</t>
        </is>
      </c>
      <c r="BH350" t="inlineStr">
        <is>
          <t>N/A</t>
        </is>
      </c>
      <c r="BI350" t="inlineStr">
        <is>
          <t>Not reviewed</t>
        </is>
      </c>
      <c r="BJ350" t="inlineStr">
        <is>
          <t>Not reviewed</t>
        </is>
      </c>
      <c r="BK350" t="inlineStr">
        <is>
          <t>Not reviewed</t>
        </is>
      </c>
      <c r="BL350" t="inlineStr">
        <is>
          <t>Not reviewed</t>
        </is>
      </c>
      <c r="BM350" t="inlineStr">
        <is>
          <t>Not reviewed (not included)</t>
        </is>
      </c>
      <c r="BN350" t="inlineStr">
        <is>
          <t>Not Selected for Final 95 (Pending Full Text Review) - Candidate paper not selected for final 95: Passed abstract screening but not included in final selec</t>
        </is>
      </c>
      <c r="BO350" t="inlineStr">
        <is>
          <t>Abstract-level screening only</t>
        </is>
      </c>
      <c r="BP350" t="inlineStr">
        <is>
          <t>6</t>
        </is>
      </c>
    </row>
    <row r="351">
      <c r="A351" t="inlineStr">
        <is>
          <t>Classification of ADHD by Using Multiple Feature Maps of EEG Signals and Deep Feature Extraction</t>
        </is>
      </c>
      <c r="B351" t="n">
        <v>2023</v>
      </c>
      <c r="C351" t="inlineStr">
        <is>
          <t>Not checked</t>
        </is>
      </c>
      <c r="D351" t="inlineStr">
        <is>
          <t>Not checked</t>
        </is>
      </c>
      <c r="E351" t="inlineStr">
        <is>
          <t>10.23919/EUSIPCO58844.2023.10289929</t>
        </is>
      </c>
      <c r="F351" t="inlineStr">
        <is>
          <t>Attention Deficit Hyperactivity Disorder (ADHD) is a neurological condition, typically manifesting in childhood. Behavioral studies are used to treat the illness, but there is no conclusive way to diagnose it. In order to comprehend changes in the brain, electroencephalography (EEG) signals of ADHD patients are frequently examined. In the proposed study, we introduced EEG feature maps (EEG-FM)-based image construction to be used as input to CNN architectures. To demonstrate the effectiveness of the proposed method, EEG data of 15 ADHD patients and 18 control subjects are analyzed and ADHD detection performance is demonstrated. EEG-FM-based images are obtained using both time domain features such as Hjorth parameters (activity, mobility, complexity), skewness, kurtosis, and peak-to-peak, and nonlinear features such as largest Lyapunov Exponent, correlation dimension, Hurst exponent, Katz fractal dimension, Higuchi fractal dimension, and approximation entropy. ResNet18 is trained using EEG-FM-based images and deep features are extracted for each image subset. Using the SVM classifier, the ADHD detection performance of the proposed approach is evaluated. Experimental results revealed that using EEG-FM-based images as input to ResNet architecture offers important benefits in identifying ADHD.</t>
        </is>
      </c>
      <c r="G351" t="inlineStr">
        <is>
          <t>Unimodal</t>
        </is>
      </c>
      <c r="H351" t="inlineStr">
        <is>
          <t>See abstract</t>
        </is>
      </c>
      <c r="I351" t="inlineStr">
        <is>
          <t>See abstract</t>
        </is>
      </c>
      <c r="J351" t="inlineStr">
        <is>
          <t>See abstract (AI/ML)</t>
        </is>
      </c>
      <c r="K351" t="inlineStr">
        <is>
          <t>See abstract</t>
        </is>
      </c>
      <c r="M351" t="inlineStr">
        <is>
          <t>See abstract</t>
        </is>
      </c>
      <c r="N351" t="inlineStr">
        <is>
          <t>See abstract</t>
        </is>
      </c>
      <c r="O351" t="inlineStr">
        <is>
          <t>Not verified from abstract</t>
        </is>
      </c>
      <c r="P351" t="inlineStr">
        <is>
          <t>See abstract</t>
        </is>
      </c>
      <c r="Q351" t="inlineStr">
        <is>
          <t>See abstract</t>
        </is>
      </c>
      <c r="R351" t="inlineStr">
        <is>
          <t>Not reviewed (not included)</t>
        </is>
      </c>
      <c r="S351" t="inlineStr">
        <is>
          <t>Not reviewed (not included)</t>
        </is>
      </c>
      <c r="T351" t="inlineStr">
        <is>
          <t>Abstract screening only. Not Selected for Final 95 (Pending Full Text Review)</t>
        </is>
      </c>
      <c r="U351" t="inlineStr">
        <is>
          <t>EXCLUDE</t>
        </is>
      </c>
      <c r="V3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1" t="inlineStr">
        <is>
          <t>Excluded: Other Criterion</t>
        </is>
      </c>
      <c r="X351" t="inlineStr">
        <is>
          <t>Not assessed from abstract</t>
        </is>
      </c>
      <c r="Y351" t="inlineStr">
        <is>
          <t>IEEE Conferences</t>
        </is>
      </c>
      <c r="Z351" t="inlineStr">
        <is>
          <t>Not determined from abstract</t>
        </is>
      </c>
      <c r="AB351" t="inlineStr">
        <is>
          <t>Not assessed (not included)</t>
        </is>
      </c>
      <c r="AC351" t="inlineStr">
        <is>
          <t>Not assessed (not included)</t>
        </is>
      </c>
      <c r="AD351" t="inlineStr">
        <is>
          <t>O. K. Cura; S. K. Atli; S. Y. Sen; A. Akan</t>
        </is>
      </c>
      <c r="AE351" t="inlineStr">
        <is>
          <t>2023 31st European Signal Processing Conference (EUSIPCO)</t>
        </is>
      </c>
      <c r="AF351" t="inlineStr">
        <is>
          <t>Unknown - Verify via DOI</t>
        </is>
      </c>
      <c r="AH351" t="inlineStr">
        <is>
          <t>Not assessed</t>
        </is>
      </c>
      <c r="AI351" t="n">
        <v>15</v>
      </c>
      <c r="AJ351" t="n">
        <v>18</v>
      </c>
      <c r="AK351" t="inlineStr">
        <is>
          <t>Not reported</t>
        </is>
      </c>
      <c r="AL351" t="inlineStr">
        <is>
          <t>Not reported</t>
        </is>
      </c>
      <c r="AM351" t="inlineStr">
        <is>
          <t>Not reported</t>
        </is>
      </c>
      <c r="AN351" t="inlineStr">
        <is>
          <t>Not reported</t>
        </is>
      </c>
      <c r="AO351" t="inlineStr">
        <is>
          <t>Not reviewed</t>
        </is>
      </c>
      <c r="AP351" t="inlineStr">
        <is>
          <t>Not reported</t>
        </is>
      </c>
      <c r="AQ351" t="inlineStr">
        <is>
          <t>Not reported</t>
        </is>
      </c>
      <c r="AR351" t="inlineStr">
        <is>
          <t>Not reported</t>
        </is>
      </c>
      <c r="AS351" t="inlineStr">
        <is>
          <t>See abstract</t>
        </is>
      </c>
      <c r="AT351" t="inlineStr">
        <is>
          <t>Not reviewed</t>
        </is>
      </c>
      <c r="AU351" t="inlineStr">
        <is>
          <t>Not reviewed</t>
        </is>
      </c>
      <c r="AV351" t="inlineStr">
        <is>
          <t>Not reviewed</t>
        </is>
      </c>
      <c r="AW351" t="inlineStr">
        <is>
          <t>Not reviewed</t>
        </is>
      </c>
      <c r="AX351" t="inlineStr">
        <is>
          <t>Not reported</t>
        </is>
      </c>
      <c r="AY351" t="inlineStr">
        <is>
          <t>Not reported</t>
        </is>
      </c>
      <c r="AZ351" t="inlineStr">
        <is>
          <t>Not reported</t>
        </is>
      </c>
      <c r="BA351" t="inlineStr">
        <is>
          <t>Not reported</t>
        </is>
      </c>
      <c r="BB351" t="inlineStr">
        <is>
          <t>Not reported</t>
        </is>
      </c>
      <c r="BC351" t="inlineStr">
        <is>
          <t>Not reported</t>
        </is>
      </c>
      <c r="BD351" t="inlineStr">
        <is>
          <t>Not reported</t>
        </is>
      </c>
      <c r="BE351" t="inlineStr">
        <is>
          <t>Not reported</t>
        </is>
      </c>
      <c r="BF351" t="inlineStr">
        <is>
          <t>Not reported</t>
        </is>
      </c>
      <c r="BG351" t="inlineStr">
        <is>
          <t>Not reviewed (not included)</t>
        </is>
      </c>
      <c r="BH351" t="inlineStr">
        <is>
          <t>N/A</t>
        </is>
      </c>
      <c r="BI351" t="inlineStr">
        <is>
          <t>Not reviewed</t>
        </is>
      </c>
      <c r="BJ351" t="inlineStr">
        <is>
          <t>Not reviewed</t>
        </is>
      </c>
      <c r="BK351" t="inlineStr">
        <is>
          <t>Not reviewed</t>
        </is>
      </c>
      <c r="BL351" t="inlineStr">
        <is>
          <t>Not reviewed</t>
        </is>
      </c>
      <c r="BM351" t="inlineStr">
        <is>
          <t>Not reviewed (not included)</t>
        </is>
      </c>
      <c r="BN351" t="inlineStr">
        <is>
          <t>Not Selected for Final 95 (Pending Full Text Review) - Candidate paper not selected for final 95: Passed abstract screening but not included in final selec</t>
        </is>
      </c>
      <c r="BO351" t="inlineStr">
        <is>
          <t>Abstract-level screening only</t>
        </is>
      </c>
      <c r="BP351" t="inlineStr">
        <is>
          <t>5</t>
        </is>
      </c>
    </row>
    <row r="352">
      <c r="A352" t="inlineStr">
        <is>
          <t>Unlocking the Potential of EEG: Convolutional Neural Networks for ADHD Classification</t>
        </is>
      </c>
      <c r="B352" t="n">
        <v>2024</v>
      </c>
      <c r="C352" t="inlineStr">
        <is>
          <t>Not checked</t>
        </is>
      </c>
      <c r="D352" t="inlineStr">
        <is>
          <t>Not checked</t>
        </is>
      </c>
      <c r="E352" t="inlineStr">
        <is>
          <t>10.1109/AIC61668.2024.10731030</t>
        </is>
      </c>
      <c r="F352" t="inlineStr">
        <is>
          <t>High-resolution electroencephalogram (EEG) and functional Magnetic Resonance Imaging (fMRI), combined with advanced computational neuroscience and machine learning methods, are remaking the way that ADHD diagnostics are approached. This integration can resolve a difficulty in diagnosis of Attention Deficit Hyperactivity Disorder ( ADHD) which is as complex of an issue due to the deep repercussions for the lives it affects. Further, the combined application of EEG and fMRI as diagnostic tools has triggered new understanding in neurobiology what is going on with this devastating disorder. The accuracy rate is impressive and closes to 94%, respectively in referred studies. Research has shown that by using such tools for early detection and accurate diagnosis, patient outcomes are significantly improved. In addition, big data analysis and cloud computing are revolutionizing the field of ADHD diagnostics. This real-time analysis of data not only makes high-precision diagnosis available anywhere in the world, it also transforms it into a tool for collaborative research. With such broad and diverse data sets as well as the participation of so many varieties of experts, it will be possible to refine our current models and develop more advanced diagnostic techniques in future. This new vision of the landscape of diagnostic technologies in ADHD foresees not only dynamic though rapid developments but also a future where digital health solutions form an integral and coherent part with clinical care services for hundreds of millions people affected by ADHD around the world.</t>
        </is>
      </c>
      <c r="G352" t="inlineStr">
        <is>
          <t>Unimodal</t>
        </is>
      </c>
      <c r="H352" t="inlineStr">
        <is>
          <t>See abstract</t>
        </is>
      </c>
      <c r="I352" t="inlineStr">
        <is>
          <t>See abstract</t>
        </is>
      </c>
      <c r="J352" t="inlineStr">
        <is>
          <t>See abstract (AI/ML)</t>
        </is>
      </c>
      <c r="K352" t="inlineStr">
        <is>
          <t>See abstract</t>
        </is>
      </c>
      <c r="M352" t="inlineStr">
        <is>
          <t>See abstract</t>
        </is>
      </c>
      <c r="N352" t="inlineStr">
        <is>
          <t>See abstract</t>
        </is>
      </c>
      <c r="O352" t="inlineStr">
        <is>
          <t>Not verified from abstract</t>
        </is>
      </c>
      <c r="P352" t="inlineStr">
        <is>
          <t>See abstract</t>
        </is>
      </c>
      <c r="Q352" t="inlineStr">
        <is>
          <t>See abstract</t>
        </is>
      </c>
      <c r="R352" t="inlineStr">
        <is>
          <t>Not reviewed (not included)</t>
        </is>
      </c>
      <c r="S352" t="inlineStr">
        <is>
          <t>Not reviewed (not included)</t>
        </is>
      </c>
      <c r="T352" t="inlineStr">
        <is>
          <t>Abstract screening only. Not Selected for Final 95 (Pending Full Text Review)</t>
        </is>
      </c>
      <c r="U352" t="inlineStr">
        <is>
          <t>EXCLUDE</t>
        </is>
      </c>
      <c r="V3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2" t="inlineStr">
        <is>
          <t>Excluded: Other Criterion</t>
        </is>
      </c>
      <c r="X352" t="inlineStr">
        <is>
          <t>Not assessed from abstract</t>
        </is>
      </c>
      <c r="Y352" t="inlineStr">
        <is>
          <t>IEEE Conferences</t>
        </is>
      </c>
      <c r="Z352" t="inlineStr">
        <is>
          <t>Not determined from abstract</t>
        </is>
      </c>
      <c r="AB352" t="inlineStr">
        <is>
          <t>Not assessed (not included)</t>
        </is>
      </c>
      <c r="AC352" t="inlineStr">
        <is>
          <t>Not assessed (not included)</t>
        </is>
      </c>
      <c r="AD352" t="inlineStr">
        <is>
          <t>A. R. Singh; G. Singh; N. Saluja</t>
        </is>
      </c>
      <c r="AE352" t="inlineStr">
        <is>
          <t>2024 IEEE 3rd World Conference on Applied Intelligence and Computing (AIC)</t>
        </is>
      </c>
      <c r="AF352" t="inlineStr">
        <is>
          <t>Hybrid OA (IEEE)</t>
        </is>
      </c>
      <c r="AH352" t="inlineStr">
        <is>
          <t>Not assessed</t>
        </is>
      </c>
      <c r="AI352" t="inlineStr">
        <is>
          <t>Not reported</t>
        </is>
      </c>
      <c r="AJ352" t="inlineStr">
        <is>
          <t>Not reported</t>
        </is>
      </c>
      <c r="AK352" t="inlineStr">
        <is>
          <t>Not reported</t>
        </is>
      </c>
      <c r="AL352" t="inlineStr">
        <is>
          <t>Not reported</t>
        </is>
      </c>
      <c r="AM352" t="inlineStr">
        <is>
          <t>Not reported</t>
        </is>
      </c>
      <c r="AN352" t="inlineStr">
        <is>
          <t>Not reported</t>
        </is>
      </c>
      <c r="AO352" t="inlineStr">
        <is>
          <t>Not reviewed</t>
        </is>
      </c>
      <c r="AP352" t="inlineStr">
        <is>
          <t>Not reported</t>
        </is>
      </c>
      <c r="AQ352" t="inlineStr">
        <is>
          <t>Not reported</t>
        </is>
      </c>
      <c r="AR352" t="inlineStr">
        <is>
          <t>Not reported</t>
        </is>
      </c>
      <c r="AS352" t="inlineStr">
        <is>
          <t>See abstract</t>
        </is>
      </c>
      <c r="AT352" t="inlineStr">
        <is>
          <t>Not reviewed</t>
        </is>
      </c>
      <c r="AU352" t="inlineStr">
        <is>
          <t>Not reviewed</t>
        </is>
      </c>
      <c r="AV352" t="inlineStr">
        <is>
          <t>Not reviewed</t>
        </is>
      </c>
      <c r="AW352" t="inlineStr">
        <is>
          <t>Not reviewed</t>
        </is>
      </c>
      <c r="AX352" t="inlineStr">
        <is>
          <t>Not reported</t>
        </is>
      </c>
      <c r="AY352" t="inlineStr">
        <is>
          <t>Not reported</t>
        </is>
      </c>
      <c r="AZ352" t="inlineStr">
        <is>
          <t>Not reported</t>
        </is>
      </c>
      <c r="BA352" t="inlineStr">
        <is>
          <t>Not reported</t>
        </is>
      </c>
      <c r="BB352" t="inlineStr">
        <is>
          <t>Not reported</t>
        </is>
      </c>
      <c r="BC352" t="inlineStr">
        <is>
          <t>Not reported</t>
        </is>
      </c>
      <c r="BD352" t="inlineStr">
        <is>
          <t>Not reported</t>
        </is>
      </c>
      <c r="BE352" t="inlineStr">
        <is>
          <t>Not reported</t>
        </is>
      </c>
      <c r="BF352" t="inlineStr">
        <is>
          <t>Not reported</t>
        </is>
      </c>
      <c r="BG352" t="inlineStr">
        <is>
          <t>Not reviewed (not included)</t>
        </is>
      </c>
      <c r="BH352" t="inlineStr">
        <is>
          <t>N/A</t>
        </is>
      </c>
      <c r="BI352" t="inlineStr">
        <is>
          <t>Not reviewed</t>
        </is>
      </c>
      <c r="BJ352" t="inlineStr">
        <is>
          <t>Not reviewed</t>
        </is>
      </c>
      <c r="BK352" t="inlineStr">
        <is>
          <t>Not reviewed</t>
        </is>
      </c>
      <c r="BL352" t="inlineStr">
        <is>
          <t>Not reviewed</t>
        </is>
      </c>
      <c r="BM352" t="inlineStr">
        <is>
          <t>Not reviewed (not included)</t>
        </is>
      </c>
      <c r="BN352" t="inlineStr">
        <is>
          <t>Not Selected for Final 95 (Pending Full Text Review) - Candidate paper not selected for final 95: Passed abstract screening but not included in final selec</t>
        </is>
      </c>
      <c r="BO352" t="inlineStr">
        <is>
          <t>Abstract-level screening only</t>
        </is>
      </c>
      <c r="BP352" t="inlineStr">
        <is>
          <t>5</t>
        </is>
      </c>
    </row>
    <row r="353">
      <c r="A353" t="inlineStr">
        <is>
          <t>Exploring ADHD in the Female Brain Through Multimodal Machine Learning</t>
        </is>
      </c>
      <c r="B353" t="n">
        <v>2025</v>
      </c>
      <c r="C353" t="inlineStr">
        <is>
          <t>Not checked</t>
        </is>
      </c>
      <c r="D353" t="inlineStr">
        <is>
          <t>Not checked</t>
        </is>
      </c>
      <c r="E353" t="inlineStr">
        <is>
          <t>10.1109/ETECOM66111.2025.11319021</t>
        </is>
      </c>
      <c r="F353" t="inlineStr">
        <is>
          <t>Artificial Intelligence (AI) is increasingly transforming healthcare by enabling earlier detection, improved diagnosis, and personalized interventions for complex conditions. This study investigates the application of AI to Attention-Deficit/Hyperactivity Disorder (ADHD), a prevalent neurodevelopmental disorder characterized by persistent patterns of inattention, hyperactivity, and impulsivity. The objective of this study is to leverage multimodal data from the Women in Data Science (WiDS) Datathon 2025, integrating functional MRI (fMRI) connectome matrices with socio-demographic, emotional, and parenting information from over 1200 children and adolescents, to develop a hybrid ensemble framework that combines neural networks with gradient boosting classifiers. Preprocessing involved tailored handling of numerical, categorical, and connectome-based features, with dimensionality reduction achieved through Principal Component Analysis (PCA) and feature selection. The ensemble model employed weighted averaging of a Keras Neural Network and LightGBM, with focal loss and class weighting applied to address class imbalance. Performance was evaluated using Accuracy, and AUC. The results demonstrate strong predictive accuracy for both ADHD and sex classification.</t>
        </is>
      </c>
      <c r="G353" t="inlineStr">
        <is>
          <t>Unimodal</t>
        </is>
      </c>
      <c r="H353" t="inlineStr">
        <is>
          <t>See abstract</t>
        </is>
      </c>
      <c r="I353" t="inlineStr">
        <is>
          <t>See abstract</t>
        </is>
      </c>
      <c r="J353" t="inlineStr">
        <is>
          <t>See abstract (AI/ML)</t>
        </is>
      </c>
      <c r="K353" t="inlineStr">
        <is>
          <t>See abstract</t>
        </is>
      </c>
      <c r="L353" t="n">
        <v>1200</v>
      </c>
      <c r="M353" t="inlineStr">
        <is>
          <t>See abstract</t>
        </is>
      </c>
      <c r="N353" t="inlineStr">
        <is>
          <t>N≈1200; details in abstract</t>
        </is>
      </c>
      <c r="O353" t="inlineStr">
        <is>
          <t>Extracted from abstract: N≈1200</t>
        </is>
      </c>
      <c r="P353" t="inlineStr">
        <is>
          <t>See abstract</t>
        </is>
      </c>
      <c r="Q353" t="inlineStr">
        <is>
          <t>See abstract</t>
        </is>
      </c>
      <c r="R353" t="inlineStr">
        <is>
          <t>Not reviewed (not included)</t>
        </is>
      </c>
      <c r="S353" t="inlineStr">
        <is>
          <t>Not reviewed (not included)</t>
        </is>
      </c>
      <c r="T353" t="inlineStr">
        <is>
          <t>Abstract screening only. Not Selected for Final 95 (Pending Full Text Review)</t>
        </is>
      </c>
      <c r="U353" t="inlineStr">
        <is>
          <t>EXCLUDE</t>
        </is>
      </c>
      <c r="V3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3" t="inlineStr">
        <is>
          <t>Excluded: Other Criterion</t>
        </is>
      </c>
      <c r="X353" t="inlineStr">
        <is>
          <t>Not assessed from abstract</t>
        </is>
      </c>
      <c r="Y353" t="inlineStr">
        <is>
          <t>IEEE Conferences</t>
        </is>
      </c>
      <c r="Z353" t="inlineStr">
        <is>
          <t>Not determined from abstract</t>
        </is>
      </c>
      <c r="AB353" t="inlineStr">
        <is>
          <t>Not assessed (not included)</t>
        </is>
      </c>
      <c r="AC353" t="inlineStr">
        <is>
          <t>Not assessed (not included)</t>
        </is>
      </c>
      <c r="AD353" t="inlineStr">
        <is>
          <t>A. Alqassab; R. E. Mallouhy; M. Alqahtani</t>
        </is>
      </c>
      <c r="AE353" t="inlineStr">
        <is>
          <t>2025 IEEE International Conference on Emerging Trends in Engineering and Computing (ETECOM)</t>
        </is>
      </c>
      <c r="AF353" t="inlineStr">
        <is>
          <t>Hybrid OA (IEEE)</t>
        </is>
      </c>
      <c r="AH353" t="inlineStr">
        <is>
          <t>Not assessed</t>
        </is>
      </c>
      <c r="AI353" t="inlineStr">
        <is>
          <t>Not reported</t>
        </is>
      </c>
      <c r="AJ353" t="inlineStr">
        <is>
          <t>Not reported</t>
        </is>
      </c>
      <c r="AK353" t="inlineStr">
        <is>
          <t>Not reported</t>
        </is>
      </c>
      <c r="AL353" t="inlineStr">
        <is>
          <t>Not reported</t>
        </is>
      </c>
      <c r="AM353" t="inlineStr">
        <is>
          <t>Not reported</t>
        </is>
      </c>
      <c r="AN353" t="inlineStr">
        <is>
          <t>Not reported</t>
        </is>
      </c>
      <c r="AO353" t="inlineStr">
        <is>
          <t>Not reviewed</t>
        </is>
      </c>
      <c r="AP353" t="inlineStr">
        <is>
          <t>Not reported</t>
        </is>
      </c>
      <c r="AQ353" t="inlineStr">
        <is>
          <t>Not reported</t>
        </is>
      </c>
      <c r="AR353" t="inlineStr">
        <is>
          <t>Not reported</t>
        </is>
      </c>
      <c r="AS353" t="inlineStr">
        <is>
          <t>See abstract</t>
        </is>
      </c>
      <c r="AT353" t="inlineStr">
        <is>
          <t>Not reviewed</t>
        </is>
      </c>
      <c r="AU353" t="inlineStr">
        <is>
          <t>Not reviewed</t>
        </is>
      </c>
      <c r="AV353" t="inlineStr">
        <is>
          <t>Not reviewed</t>
        </is>
      </c>
      <c r="AW353" t="inlineStr">
        <is>
          <t>Not reviewed</t>
        </is>
      </c>
      <c r="AX353" t="inlineStr">
        <is>
          <t>Not reported</t>
        </is>
      </c>
      <c r="AY353" t="inlineStr">
        <is>
          <t>Not reported</t>
        </is>
      </c>
      <c r="AZ353" t="inlineStr">
        <is>
          <t>Not reported</t>
        </is>
      </c>
      <c r="BA353" t="inlineStr">
        <is>
          <t>Not reported</t>
        </is>
      </c>
      <c r="BB353" t="inlineStr">
        <is>
          <t>Not reported</t>
        </is>
      </c>
      <c r="BC353" t="inlineStr">
        <is>
          <t>Not reported</t>
        </is>
      </c>
      <c r="BD353" t="inlineStr">
        <is>
          <t>Not reported</t>
        </is>
      </c>
      <c r="BE353" t="inlineStr">
        <is>
          <t>Not reported</t>
        </is>
      </c>
      <c r="BF353" t="inlineStr">
        <is>
          <t>Not reported</t>
        </is>
      </c>
      <c r="BG353" t="inlineStr">
        <is>
          <t>Not reviewed (not included)</t>
        </is>
      </c>
      <c r="BH353" t="inlineStr">
        <is>
          <t>N/A</t>
        </is>
      </c>
      <c r="BI353" t="inlineStr">
        <is>
          <t>Not reviewed</t>
        </is>
      </c>
      <c r="BJ353" t="inlineStr">
        <is>
          <t>Not reviewed</t>
        </is>
      </c>
      <c r="BK353" t="inlineStr">
        <is>
          <t>Not reviewed</t>
        </is>
      </c>
      <c r="BL353" t="inlineStr">
        <is>
          <t>Not reviewed</t>
        </is>
      </c>
      <c r="BM353" t="inlineStr">
        <is>
          <t>Not reviewed (not included)</t>
        </is>
      </c>
      <c r="BN353" t="inlineStr">
        <is>
          <t>Not Selected for Final 95 (Pending Full Text Review) - Candidate paper not selected for final 95: Passed abstract screening but not included in final selec</t>
        </is>
      </c>
      <c r="BO353" t="inlineStr">
        <is>
          <t>Abstract-level screening only</t>
        </is>
      </c>
      <c r="BP353" t="inlineStr">
        <is>
          <t>6</t>
        </is>
      </c>
    </row>
    <row r="354">
      <c r="A354" t="inlineStr">
        <is>
          <t>Identification of patients with Attention Deficit Hyperactivity Disorder from Electroencephalography Signals using Support Vector Machine Models and Linear Discriminant Analysis Algorithm</t>
        </is>
      </c>
      <c r="B354" t="n">
        <v>2023</v>
      </c>
      <c r="C354" t="inlineStr">
        <is>
          <t>Not checked</t>
        </is>
      </c>
      <c r="D354" t="inlineStr">
        <is>
          <t>Not checked</t>
        </is>
      </c>
      <c r="E354" t="inlineStr">
        <is>
          <t>10.1109/ICHST59286.2023.10565346</t>
        </is>
      </c>
      <c r="F354" t="inlineStr">
        <is>
          <t>Attention deficit hyperactivity disorder (ADHD) is a neurodevelopmental disorder that affects children and adolescents. It is characterized by symptoms of inattention, hyperactivity, and impulsivity. Currently, the diagnosis of patients with ADHD primarily relies on behavioral observations combined with educational and psychological assessments. This makes early detection and timely diagnosis of ADHD more challenging. However, recent findings have shown that electroencephalography (EEG) signals can provide valuable insights into cognitive abilities and have demonstrated promising potential in early ADHD diagnosis. In this study, EEG signals were utilized in conjunction with several machine learning algorithms to evaluate the effectiveness of these algorithms and their potential for improving the early detection of ADHD. A public EEG dataset of ADHD patients from an open-access database has been used. At first, the preprocessing is carried out through some data wrangling techniques. The next step involves feature selection, where each frequency channel band is considered a feature identified. Finally, the classification will be performed using Support Vector Machine (SVM) models and Linear Discriminant Analysis (LDA) algorithm, to detect ADHD. The results showed that the SVM -based classification model provided more accurate and reliable results (with 96.42% accuracy, 95.77% sensitivity, 96.88% specificity) than the LDA-based model (with 63.92%accuracy, 25.37% sensitivity, 91.33% specificity). These findings will inform future research as the authors seek to develop an effective and accurate tool for early diagnosis of ADHD. Such a tool could help families and healthcare professionals intervene and treat the disorder in a timely manner, leading to better outcomes, especially for children.</t>
        </is>
      </c>
      <c r="G354" t="inlineStr">
        <is>
          <t>Unimodal</t>
        </is>
      </c>
      <c r="H354" t="inlineStr">
        <is>
          <t>See abstract</t>
        </is>
      </c>
      <c r="I354" t="inlineStr">
        <is>
          <t>See abstract</t>
        </is>
      </c>
      <c r="J354" t="inlineStr">
        <is>
          <t>See abstract (AI/ML)</t>
        </is>
      </c>
      <c r="K354" t="inlineStr">
        <is>
          <t>See abstract</t>
        </is>
      </c>
      <c r="M354" t="inlineStr">
        <is>
          <t>See abstract</t>
        </is>
      </c>
      <c r="N354" t="inlineStr">
        <is>
          <t>See abstract</t>
        </is>
      </c>
      <c r="O354" t="inlineStr">
        <is>
          <t>Not verified from abstract</t>
        </is>
      </c>
      <c r="P354" t="inlineStr">
        <is>
          <t>See abstract</t>
        </is>
      </c>
      <c r="Q354" t="inlineStr">
        <is>
          <t>See abstract</t>
        </is>
      </c>
      <c r="R354" t="inlineStr">
        <is>
          <t>Not reviewed (not included)</t>
        </is>
      </c>
      <c r="S354" t="inlineStr">
        <is>
          <t>Not reviewed (not included)</t>
        </is>
      </c>
      <c r="T354" t="inlineStr">
        <is>
          <t>Abstract screening only. Not Selected for Final 95 (Pending Full Text Review)</t>
        </is>
      </c>
      <c r="U354" t="inlineStr">
        <is>
          <t>EXCLUDE</t>
        </is>
      </c>
      <c r="V35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4" t="inlineStr">
        <is>
          <t>Excluded: Other Criterion</t>
        </is>
      </c>
      <c r="X354" t="inlineStr">
        <is>
          <t>Not assessed from abstract</t>
        </is>
      </c>
      <c r="Y354" t="inlineStr">
        <is>
          <t>IEEE Conferences</t>
        </is>
      </c>
      <c r="Z354" t="inlineStr">
        <is>
          <t>Not determined from abstract</t>
        </is>
      </c>
      <c r="AB354" t="inlineStr">
        <is>
          <t>Not assessed (not included)</t>
        </is>
      </c>
      <c r="AC354" t="inlineStr">
        <is>
          <t>Not assessed (not included)</t>
        </is>
      </c>
      <c r="AD354" t="inlineStr">
        <is>
          <t>T. V. Xuan; K. L. Quoc; D. N. Cong; L. H. Quang</t>
        </is>
      </c>
      <c r="AE354" t="inlineStr">
        <is>
          <t>2023 1st International Conference on Health Science and Technology (ICHST)</t>
        </is>
      </c>
      <c r="AF354" t="inlineStr">
        <is>
          <t>Hybrid OA (IEEE)</t>
        </is>
      </c>
      <c r="AH354" t="inlineStr">
        <is>
          <t>Not assessed</t>
        </is>
      </c>
      <c r="AI354" t="inlineStr">
        <is>
          <t>Not reported</t>
        </is>
      </c>
      <c r="AJ354" t="inlineStr">
        <is>
          <t>Not reported</t>
        </is>
      </c>
      <c r="AK354" t="inlineStr">
        <is>
          <t>Not reported</t>
        </is>
      </c>
      <c r="AL354" t="inlineStr">
        <is>
          <t>Not reported</t>
        </is>
      </c>
      <c r="AM354" t="inlineStr">
        <is>
          <t>Not reported</t>
        </is>
      </c>
      <c r="AN354" t="inlineStr">
        <is>
          <t>Not reported</t>
        </is>
      </c>
      <c r="AO354" t="inlineStr">
        <is>
          <t>Not reviewed</t>
        </is>
      </c>
      <c r="AP354" t="inlineStr">
        <is>
          <t>Not reported</t>
        </is>
      </c>
      <c r="AQ354" t="inlineStr">
        <is>
          <t>Not reported</t>
        </is>
      </c>
      <c r="AR354" t="inlineStr">
        <is>
          <t>Not reported</t>
        </is>
      </c>
      <c r="AS354" t="inlineStr">
        <is>
          <t>See abstract</t>
        </is>
      </c>
      <c r="AT354" t="inlineStr">
        <is>
          <t>Not reviewed</t>
        </is>
      </c>
      <c r="AU354" t="inlineStr">
        <is>
          <t>Not reviewed</t>
        </is>
      </c>
      <c r="AV354" t="inlineStr">
        <is>
          <t>Not reviewed</t>
        </is>
      </c>
      <c r="AW354" t="inlineStr">
        <is>
          <t>Not reviewed</t>
        </is>
      </c>
      <c r="AX354" t="inlineStr">
        <is>
          <t>Not reported</t>
        </is>
      </c>
      <c r="AY354" t="inlineStr">
        <is>
          <t>Not reported</t>
        </is>
      </c>
      <c r="AZ354" t="inlineStr">
        <is>
          <t>Not reported</t>
        </is>
      </c>
      <c r="BA354" t="inlineStr">
        <is>
          <t>Not reported</t>
        </is>
      </c>
      <c r="BB354" t="inlineStr">
        <is>
          <t>Not reported</t>
        </is>
      </c>
      <c r="BC354" t="inlineStr">
        <is>
          <t>Not reported</t>
        </is>
      </c>
      <c r="BD354" t="inlineStr">
        <is>
          <t>Not reported</t>
        </is>
      </c>
      <c r="BE354" t="inlineStr">
        <is>
          <t>Not reported</t>
        </is>
      </c>
      <c r="BF354" t="inlineStr">
        <is>
          <t>Not reported</t>
        </is>
      </c>
      <c r="BG354" t="inlineStr">
        <is>
          <t>Not reviewed (not included)</t>
        </is>
      </c>
      <c r="BH354" t="inlineStr">
        <is>
          <t>N/A</t>
        </is>
      </c>
      <c r="BI354" t="inlineStr">
        <is>
          <t>Not reviewed</t>
        </is>
      </c>
      <c r="BJ354" t="inlineStr">
        <is>
          <t>Not reviewed</t>
        </is>
      </c>
      <c r="BK354" t="inlineStr">
        <is>
          <t>Not reviewed</t>
        </is>
      </c>
      <c r="BL354" t="inlineStr">
        <is>
          <t>Not reviewed</t>
        </is>
      </c>
      <c r="BM354" t="inlineStr">
        <is>
          <t>Not reviewed (not included)</t>
        </is>
      </c>
      <c r="BN354" t="inlineStr">
        <is>
          <t>Not Selected for Final 95 (Pending Full Text Review) - Candidate paper not selected for final 95: Passed abstract screening but not included in final selec</t>
        </is>
      </c>
      <c r="BO354" t="inlineStr">
        <is>
          <t>Abstract-level screening only</t>
        </is>
      </c>
      <c r="BP354" t="inlineStr">
        <is>
          <t>6</t>
        </is>
      </c>
    </row>
    <row r="355">
      <c r="A355" t="inlineStr">
        <is>
          <t>Optimizing Fixation and Saccade Classification for ADHD Assessment Using NiCATS and IVA-2</t>
        </is>
      </c>
      <c r="B355" t="n">
        <v>2025</v>
      </c>
      <c r="C355" t="inlineStr">
        <is>
          <t>Not checked</t>
        </is>
      </c>
      <c r="D355" t="inlineStr">
        <is>
          <t>Not checked</t>
        </is>
      </c>
      <c r="E355" t="inlineStr">
        <is>
          <t>10.1109/AIRC64931.2025.11077514</t>
        </is>
      </c>
      <c r="F355" t="inlineStr">
        <is>
          <t>This study explores enhanced methods for accurately identifying Attention Deficit Hyperactivity Disorder (ADHD) indicators in college students. ADHD, a neurodevelopmental disorder, impacts attention, impulse control, and emotional regulation, often leading to academic and social difficulties. Many students remain undiagnosed due to symptom overlap with stress and other factors. Traditional tools like the IVA-2 assess behavioral responses but may not fully capture ADHD complexity. This research integrates IVA-2 data with the eye-tracking metrics from the Non-Intrusive Classroom Attention Tracking System (NiCATS). It then compares two widely used gaze classification algorithms-Dispersion-Threshold Identification (IDT) and Velocity-Threshold Identification (IVT) to evaluate their effectiveness in distinguishing fixations and saccades. The results demonstrate that IVT with an optimized $275 \text{px} / \text{sec}$ threshold provides a more accurate representation of gaze patterns, reducing fixation over-segmentation and improving saccade detection. These findings support the use of optimized velocity thresholds for ADHD assessment and highlight the potential of data-driven approaches for enhancing diagnostic insights and personalized interventions.</t>
        </is>
      </c>
      <c r="G355" t="inlineStr">
        <is>
          <t>Unimodal</t>
        </is>
      </c>
      <c r="H355" t="inlineStr">
        <is>
          <t>See abstract</t>
        </is>
      </c>
      <c r="I355" t="inlineStr">
        <is>
          <t>See abstract</t>
        </is>
      </c>
      <c r="J355" t="inlineStr">
        <is>
          <t>See abstract (AI/ML)</t>
        </is>
      </c>
      <c r="K355" t="inlineStr">
        <is>
          <t>See abstract</t>
        </is>
      </c>
      <c r="M355" t="inlineStr">
        <is>
          <t>See abstract</t>
        </is>
      </c>
      <c r="N355" t="inlineStr">
        <is>
          <t>See abstract</t>
        </is>
      </c>
      <c r="O355" t="inlineStr">
        <is>
          <t>Not verified from abstract</t>
        </is>
      </c>
      <c r="P355" t="inlineStr">
        <is>
          <t>See abstract</t>
        </is>
      </c>
      <c r="Q355" t="inlineStr">
        <is>
          <t>See abstract</t>
        </is>
      </c>
      <c r="R355" t="inlineStr">
        <is>
          <t>Not reviewed (not included)</t>
        </is>
      </c>
      <c r="S355" t="inlineStr">
        <is>
          <t>Not reviewed (not included)</t>
        </is>
      </c>
      <c r="T355" t="inlineStr">
        <is>
          <t>Abstract screening only. Not Selected for Final 95 (Pending Full Text Review)</t>
        </is>
      </c>
      <c r="U355" t="inlineStr">
        <is>
          <t>EXCLUDE</t>
        </is>
      </c>
      <c r="V3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5" t="inlineStr">
        <is>
          <t>Excluded: Other Criterion</t>
        </is>
      </c>
      <c r="X355" t="inlineStr">
        <is>
          <t>Not assessed from abstract</t>
        </is>
      </c>
      <c r="Y355" t="inlineStr">
        <is>
          <t>IEEE Conferences</t>
        </is>
      </c>
      <c r="Z355" t="inlineStr">
        <is>
          <t>Not determined from abstract</t>
        </is>
      </c>
      <c r="AB355" t="inlineStr">
        <is>
          <t>Not assessed (not included)</t>
        </is>
      </c>
      <c r="AC355" t="inlineStr">
        <is>
          <t>Not assessed (not included)</t>
        </is>
      </c>
      <c r="AD355" t="inlineStr">
        <is>
          <t>R. Shabneen; V. Ramasamy; G. Shaver; M. S. Hossain; A. Allen</t>
        </is>
      </c>
      <c r="AE355" t="inlineStr">
        <is>
          <t>2025 6th International Conference on Artificial Intelligence, Robotics and Control (AIRC)</t>
        </is>
      </c>
      <c r="AF355" t="inlineStr">
        <is>
          <t>Hybrid OA (IEEE)</t>
        </is>
      </c>
      <c r="AH355" t="inlineStr">
        <is>
          <t>Not assessed</t>
        </is>
      </c>
      <c r="AI355" t="inlineStr">
        <is>
          <t>Not reported</t>
        </is>
      </c>
      <c r="AJ355" t="inlineStr">
        <is>
          <t>Not reported</t>
        </is>
      </c>
      <c r="AK355" t="inlineStr">
        <is>
          <t>Not reported</t>
        </is>
      </c>
      <c r="AL355" t="inlineStr">
        <is>
          <t>Not reported</t>
        </is>
      </c>
      <c r="AM355" t="inlineStr">
        <is>
          <t>Not reported</t>
        </is>
      </c>
      <c r="AN355" t="inlineStr">
        <is>
          <t>Not reported</t>
        </is>
      </c>
      <c r="AO355" t="inlineStr">
        <is>
          <t>Not reviewed</t>
        </is>
      </c>
      <c r="AP355" t="inlineStr">
        <is>
          <t>Not reported</t>
        </is>
      </c>
      <c r="AQ355" t="inlineStr">
        <is>
          <t>Not reported</t>
        </is>
      </c>
      <c r="AR355" t="inlineStr">
        <is>
          <t>Not reported</t>
        </is>
      </c>
      <c r="AS355" t="inlineStr">
        <is>
          <t>See abstract</t>
        </is>
      </c>
      <c r="AT355" t="inlineStr">
        <is>
          <t>Not reviewed</t>
        </is>
      </c>
      <c r="AU355" t="inlineStr">
        <is>
          <t>Not reviewed</t>
        </is>
      </c>
      <c r="AV355" t="inlineStr">
        <is>
          <t>Not reviewed</t>
        </is>
      </c>
      <c r="AW355" t="inlineStr">
        <is>
          <t>Not reviewed</t>
        </is>
      </c>
      <c r="AX355" t="inlineStr">
        <is>
          <t>Not reported</t>
        </is>
      </c>
      <c r="AY355" t="inlineStr">
        <is>
          <t>Not reported</t>
        </is>
      </c>
      <c r="AZ355" t="inlineStr">
        <is>
          <t>Not reported</t>
        </is>
      </c>
      <c r="BA355" t="inlineStr">
        <is>
          <t>Not reported</t>
        </is>
      </c>
      <c r="BB355" t="inlineStr">
        <is>
          <t>Not reported</t>
        </is>
      </c>
      <c r="BC355" t="inlineStr">
        <is>
          <t>Not reported</t>
        </is>
      </c>
      <c r="BD355" t="inlineStr">
        <is>
          <t>Not reported</t>
        </is>
      </c>
      <c r="BE355" t="inlineStr">
        <is>
          <t>Not reported</t>
        </is>
      </c>
      <c r="BF355" t="inlineStr">
        <is>
          <t>Not reported</t>
        </is>
      </c>
      <c r="BG355" t="inlineStr">
        <is>
          <t>Not reviewed (not included)</t>
        </is>
      </c>
      <c r="BH355" t="inlineStr">
        <is>
          <t>N/A</t>
        </is>
      </c>
      <c r="BI355" t="inlineStr">
        <is>
          <t>Not reviewed</t>
        </is>
      </c>
      <c r="BJ355" t="inlineStr">
        <is>
          <t>Not reviewed</t>
        </is>
      </c>
      <c r="BK355" t="inlineStr">
        <is>
          <t>Not reviewed</t>
        </is>
      </c>
      <c r="BL355" t="inlineStr">
        <is>
          <t>Not reviewed</t>
        </is>
      </c>
      <c r="BM355" t="inlineStr">
        <is>
          <t>Not reviewed (not included)</t>
        </is>
      </c>
      <c r="BN355" t="inlineStr">
        <is>
          <t>Not Selected for Final 95 (Pending Full Text Review) - Candidate paper not selected for final 95: Passed abstract screening but not included in final selec</t>
        </is>
      </c>
      <c r="BO355" t="inlineStr">
        <is>
          <t>Abstract-level screening only</t>
        </is>
      </c>
      <c r="BP355" t="inlineStr">
        <is>
          <t>5</t>
        </is>
      </c>
    </row>
    <row r="356">
      <c r="A356" t="inlineStr">
        <is>
          <t>Video-Based Skeleton Data Analysis for ADHD Detection</t>
        </is>
      </c>
      <c r="B356" t="n">
        <v>2023</v>
      </c>
      <c r="C356" t="inlineStr">
        <is>
          <t>Not checked</t>
        </is>
      </c>
      <c r="D356" t="inlineStr">
        <is>
          <t>Not checked</t>
        </is>
      </c>
      <c r="E356" t="inlineStr">
        <is>
          <t>10.1109/SSCI52147.2023.10372062</t>
        </is>
      </c>
      <c r="F356" t="inlineStr">
        <is>
          <t>Attention Deficit Hyperactivity Disorder (ADHD) is a common neurobehavioral disorder in humans worldwide. While extensive research has focused on machine learning methods for ADHD detection and diagnosis. Most methods rely on high-cost equipment and trained staff for data collection, e.g., Magnetic Resonance Image (MRI) machine and Electroencephalography (EEG) patch. Therefore, low-cost sensors-based easy-to-process methods for ADHD detection by exploiting action and behavior symptoms are required. We present that skeleton-based action recognition has the potential to address the application due to the action-focused nature of ADHD. Hence, this work proposes a novel ADHD detection system with a privacy-mitigating skeleton-based action recognition framework by utilizing our new real multi-modal ADHD dataset. Compared to the conventional methods, the proposed method shows cost efficiency and significant performance improvement. This method also outperforms the conventional methods in accuracy and AUC on the real multi-modal dataset. Furthermore, our proposed method based on simple non-wearable sensors is widely applicable for ADHD screening.</t>
        </is>
      </c>
      <c r="G356" t="inlineStr">
        <is>
          <t>Unimodal</t>
        </is>
      </c>
      <c r="H356" t="inlineStr">
        <is>
          <t>See abstract</t>
        </is>
      </c>
      <c r="I356" t="inlineStr">
        <is>
          <t>See abstract</t>
        </is>
      </c>
      <c r="J356" t="inlineStr">
        <is>
          <t>See abstract (AI/ML)</t>
        </is>
      </c>
      <c r="K356" t="inlineStr">
        <is>
          <t>See abstract</t>
        </is>
      </c>
      <c r="M356" t="inlineStr">
        <is>
          <t>See abstract</t>
        </is>
      </c>
      <c r="N356" t="inlineStr">
        <is>
          <t>See abstract</t>
        </is>
      </c>
      <c r="O356" t="inlineStr">
        <is>
          <t>Not verified from abstract</t>
        </is>
      </c>
      <c r="P356" t="inlineStr">
        <is>
          <t>See abstract</t>
        </is>
      </c>
      <c r="Q356" t="inlineStr">
        <is>
          <t>See abstract</t>
        </is>
      </c>
      <c r="R356" t="inlineStr">
        <is>
          <t>Not reviewed (not included)</t>
        </is>
      </c>
      <c r="S356" t="inlineStr">
        <is>
          <t>Not reviewed (not included)</t>
        </is>
      </c>
      <c r="T356" t="inlineStr">
        <is>
          <t>Abstract screening only. Not Selected for Final 95 (Pending Full Text Review)</t>
        </is>
      </c>
      <c r="U356" t="inlineStr">
        <is>
          <t>EXCLUDE</t>
        </is>
      </c>
      <c r="V3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6" t="inlineStr">
        <is>
          <t>Excluded: Other Criterion</t>
        </is>
      </c>
      <c r="X356" t="inlineStr">
        <is>
          <t>Not assessed from abstract</t>
        </is>
      </c>
      <c r="Y356" t="inlineStr">
        <is>
          <t>IEEE Conferences</t>
        </is>
      </c>
      <c r="Z356" t="inlineStr">
        <is>
          <t>Not determined from abstract</t>
        </is>
      </c>
      <c r="AB356" t="inlineStr">
        <is>
          <t>Not assessed (not included)</t>
        </is>
      </c>
      <c r="AC356" t="inlineStr">
        <is>
          <t>Not assessed (not included)</t>
        </is>
      </c>
      <c r="AD356" t="inlineStr">
        <is>
          <t>Y. Li; R. Nair; S. M. Naqvi</t>
        </is>
      </c>
      <c r="AE356" t="inlineStr">
        <is>
          <t>2023 IEEE Symposium Series on Computational Intelligence (SSCI)</t>
        </is>
      </c>
      <c r="AF356" t="inlineStr">
        <is>
          <t>Hybrid OA (IEEE)</t>
        </is>
      </c>
      <c r="AH356" t="inlineStr">
        <is>
          <t>Not assessed</t>
        </is>
      </c>
      <c r="AI356" t="inlineStr">
        <is>
          <t>Not reported</t>
        </is>
      </c>
      <c r="AJ356" t="inlineStr">
        <is>
          <t>Not reported</t>
        </is>
      </c>
      <c r="AK356" t="inlineStr">
        <is>
          <t>Not reported</t>
        </is>
      </c>
      <c r="AL356" t="inlineStr">
        <is>
          <t>Not reported</t>
        </is>
      </c>
      <c r="AM356" t="inlineStr">
        <is>
          <t>Not reported</t>
        </is>
      </c>
      <c r="AN356" t="inlineStr">
        <is>
          <t>Not reported</t>
        </is>
      </c>
      <c r="AO356" t="inlineStr">
        <is>
          <t>Not reviewed</t>
        </is>
      </c>
      <c r="AP356" t="inlineStr">
        <is>
          <t>Not reported</t>
        </is>
      </c>
      <c r="AQ356" t="inlineStr">
        <is>
          <t>Not reported</t>
        </is>
      </c>
      <c r="AR356" t="inlineStr">
        <is>
          <t>Not reported</t>
        </is>
      </c>
      <c r="AS356" t="inlineStr">
        <is>
          <t>See abstract</t>
        </is>
      </c>
      <c r="AT356" t="inlineStr">
        <is>
          <t>Not reviewed</t>
        </is>
      </c>
      <c r="AU356" t="inlineStr">
        <is>
          <t>Not reviewed</t>
        </is>
      </c>
      <c r="AV356" t="inlineStr">
        <is>
          <t>Not reviewed</t>
        </is>
      </c>
      <c r="AW356" t="inlineStr">
        <is>
          <t>Not reviewed</t>
        </is>
      </c>
      <c r="AX356" t="inlineStr">
        <is>
          <t>Not reported</t>
        </is>
      </c>
      <c r="AY356" t="inlineStr">
        <is>
          <t>Not reported</t>
        </is>
      </c>
      <c r="AZ356" t="inlineStr">
        <is>
          <t>Not reported</t>
        </is>
      </c>
      <c r="BA356" t="inlineStr">
        <is>
          <t>Not reported</t>
        </is>
      </c>
      <c r="BB356" t="inlineStr">
        <is>
          <t>Not reported</t>
        </is>
      </c>
      <c r="BC356" t="inlineStr">
        <is>
          <t>Not reported</t>
        </is>
      </c>
      <c r="BD356" t="inlineStr">
        <is>
          <t>Not reported</t>
        </is>
      </c>
      <c r="BE356" t="inlineStr">
        <is>
          <t>Not reported</t>
        </is>
      </c>
      <c r="BF356" t="inlineStr">
        <is>
          <t>Not reported</t>
        </is>
      </c>
      <c r="BG356" t="inlineStr">
        <is>
          <t>Not reviewed (not included)</t>
        </is>
      </c>
      <c r="BH356" t="inlineStr">
        <is>
          <t>N/A</t>
        </is>
      </c>
      <c r="BI356" t="inlineStr">
        <is>
          <t>Not reviewed</t>
        </is>
      </c>
      <c r="BJ356" t="inlineStr">
        <is>
          <t>Not reviewed</t>
        </is>
      </c>
      <c r="BK356" t="inlineStr">
        <is>
          <t>Not reviewed</t>
        </is>
      </c>
      <c r="BL356" t="inlineStr">
        <is>
          <t>Not reviewed</t>
        </is>
      </c>
      <c r="BM356" t="inlineStr">
        <is>
          <t>Not reviewed (not included)</t>
        </is>
      </c>
      <c r="BN356" t="inlineStr">
        <is>
          <t>Not Selected for Final 95 (Pending Full Text Review) - Candidate paper not selected for final 95: Passed abstract screening but not included in final selec</t>
        </is>
      </c>
      <c r="BO356" t="inlineStr">
        <is>
          <t>Abstract-level screening only</t>
        </is>
      </c>
      <c r="BP356" t="inlineStr">
        <is>
          <t>6</t>
        </is>
      </c>
    </row>
    <row r="357">
      <c r="A357" t="inlineStr">
        <is>
          <t>Prototype of a Predictive System for Selecting Therapeutic Pets in Patients with Attention Deficit Hyperactivity Disorder</t>
        </is>
      </c>
      <c r="B357" t="n">
        <v>2025</v>
      </c>
      <c r="C357" t="inlineStr">
        <is>
          <t>Not checked</t>
        </is>
      </c>
      <c r="D357" t="inlineStr">
        <is>
          <t>Not checked</t>
        </is>
      </c>
      <c r="E357" t="inlineStr">
        <is>
          <t>10.1109/C366505.2025.11340570</t>
        </is>
      </c>
      <c r="F357" t="inlineStr">
        <is>
          <t>This study explores the therapeutic care of adolescents with Attention-Deficit Hyperactivity Disorder (ADHD) through the integration of animal-assisted therapy (AAT) and predictive technological tools. The main psychological and behavioral traits of ADHD are identified, highlighting the potential of AAT to strengthen self-regulation, attention, and motivation in this population. As part of this innovation, PetMatcher was developed, an artificial intelligencebased application aimed at optimizing the matching between patients and therapeutic animals, considering clinical, emotional, and individual preference variables. To train and validate the predictive model, a synthetic dataset of 200 simulated cases was generated. The results obtained demonstrate the positive impact of AAT and the usefulness of the application as a support for personalized interventions. This work proposes an innovative solution that integrates science, technology, and human sensitivity to improve ADHD care.</t>
        </is>
      </c>
      <c r="G357" t="inlineStr">
        <is>
          <t>Unimodal</t>
        </is>
      </c>
      <c r="H357" t="inlineStr">
        <is>
          <t>See abstract</t>
        </is>
      </c>
      <c r="I357" t="inlineStr">
        <is>
          <t>See abstract</t>
        </is>
      </c>
      <c r="J357" t="inlineStr">
        <is>
          <t>See abstract (AI/ML)</t>
        </is>
      </c>
      <c r="K357" t="inlineStr">
        <is>
          <t>See abstract</t>
        </is>
      </c>
      <c r="M357" t="inlineStr">
        <is>
          <t>See abstract</t>
        </is>
      </c>
      <c r="N357" t="inlineStr">
        <is>
          <t>See abstract</t>
        </is>
      </c>
      <c r="O357" t="inlineStr">
        <is>
          <t>Not verified from abstract</t>
        </is>
      </c>
      <c r="P357" t="inlineStr">
        <is>
          <t>See abstract</t>
        </is>
      </c>
      <c r="Q357" t="inlineStr">
        <is>
          <t>See abstract</t>
        </is>
      </c>
      <c r="R357" t="inlineStr">
        <is>
          <t>Not reviewed (not included)</t>
        </is>
      </c>
      <c r="S357" t="inlineStr">
        <is>
          <t>Not reviewed (not included)</t>
        </is>
      </c>
      <c r="T357" t="inlineStr">
        <is>
          <t>Abstract screening only. Not Selected for Final 95 (Pending Full Text Review)</t>
        </is>
      </c>
      <c r="U357" t="inlineStr">
        <is>
          <t>EXCLUDE</t>
        </is>
      </c>
      <c r="V3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7" t="inlineStr">
        <is>
          <t>Excluded: Other Criterion</t>
        </is>
      </c>
      <c r="X357" t="inlineStr">
        <is>
          <t>Not assessed from abstract</t>
        </is>
      </c>
      <c r="Y357" t="inlineStr">
        <is>
          <t>IEEE Conferences</t>
        </is>
      </c>
      <c r="Z357" t="inlineStr">
        <is>
          <t>Not determined from abstract</t>
        </is>
      </c>
      <c r="AB357" t="inlineStr">
        <is>
          <t>Not assessed (not included)</t>
        </is>
      </c>
      <c r="AC357" t="inlineStr">
        <is>
          <t>Not assessed (not included)</t>
        </is>
      </c>
      <c r="AD357" t="inlineStr">
        <is>
          <t>C. M. Z. Caraballo; G. I. H. MejÃ­a; S. A. S. Torres; M. A. G. Medina; C. L. Cantero; D. d. J. A. Meza; C. M. Brito; L. A. G. Medina</t>
        </is>
      </c>
      <c r="AE357" t="inlineStr">
        <is>
          <t>2025 IEEE Colombian Caribbean Conference (C3)</t>
        </is>
      </c>
      <c r="AF357" t="inlineStr">
        <is>
          <t>Hybrid OA (IEEE)</t>
        </is>
      </c>
      <c r="AH357" t="inlineStr">
        <is>
          <t>Not assessed</t>
        </is>
      </c>
      <c r="AI357" t="inlineStr">
        <is>
          <t>Not reported</t>
        </is>
      </c>
      <c r="AJ357" t="inlineStr">
        <is>
          <t>Not reported</t>
        </is>
      </c>
      <c r="AK357" t="inlineStr">
        <is>
          <t>Not reported</t>
        </is>
      </c>
      <c r="AL357" t="inlineStr">
        <is>
          <t>Not reported</t>
        </is>
      </c>
      <c r="AM357" t="inlineStr">
        <is>
          <t>Not reported</t>
        </is>
      </c>
      <c r="AN357" t="inlineStr">
        <is>
          <t>Not reported</t>
        </is>
      </c>
      <c r="AO357" t="inlineStr">
        <is>
          <t>Not reviewed</t>
        </is>
      </c>
      <c r="AP357" t="inlineStr">
        <is>
          <t>Not reported</t>
        </is>
      </c>
      <c r="AQ357" t="inlineStr">
        <is>
          <t>Not reported</t>
        </is>
      </c>
      <c r="AR357" t="inlineStr">
        <is>
          <t>Not reported</t>
        </is>
      </c>
      <c r="AS357" t="inlineStr">
        <is>
          <t>See abstract</t>
        </is>
      </c>
      <c r="AT357" t="inlineStr">
        <is>
          <t>Not reviewed</t>
        </is>
      </c>
      <c r="AU357" t="inlineStr">
        <is>
          <t>Not reviewed</t>
        </is>
      </c>
      <c r="AV357" t="inlineStr">
        <is>
          <t>Not reviewed</t>
        </is>
      </c>
      <c r="AW357" t="inlineStr">
        <is>
          <t>Not reviewed</t>
        </is>
      </c>
      <c r="AX357" t="inlineStr">
        <is>
          <t>Not reported</t>
        </is>
      </c>
      <c r="AY357" t="inlineStr">
        <is>
          <t>Not reported</t>
        </is>
      </c>
      <c r="AZ357" t="inlineStr">
        <is>
          <t>Not reported</t>
        </is>
      </c>
      <c r="BA357" t="inlineStr">
        <is>
          <t>Not reported</t>
        </is>
      </c>
      <c r="BB357" t="inlineStr">
        <is>
          <t>Not reported</t>
        </is>
      </c>
      <c r="BC357" t="inlineStr">
        <is>
          <t>Not reported</t>
        </is>
      </c>
      <c r="BD357" t="inlineStr">
        <is>
          <t>Not reported</t>
        </is>
      </c>
      <c r="BE357" t="inlineStr">
        <is>
          <t>Not reported</t>
        </is>
      </c>
      <c r="BF357" t="inlineStr">
        <is>
          <t>Not reported</t>
        </is>
      </c>
      <c r="BG357" t="inlineStr">
        <is>
          <t>Not reviewed (not included)</t>
        </is>
      </c>
      <c r="BH357" t="inlineStr">
        <is>
          <t>N/A</t>
        </is>
      </c>
      <c r="BI357" t="inlineStr">
        <is>
          <t>Not reviewed</t>
        </is>
      </c>
      <c r="BJ357" t="inlineStr">
        <is>
          <t>Not reviewed</t>
        </is>
      </c>
      <c r="BK357" t="inlineStr">
        <is>
          <t>Not reviewed</t>
        </is>
      </c>
      <c r="BL357" t="inlineStr">
        <is>
          <t>Not reviewed</t>
        </is>
      </c>
      <c r="BM357" t="inlineStr">
        <is>
          <t>Not reviewed (not included)</t>
        </is>
      </c>
      <c r="BN357" t="inlineStr">
        <is>
          <t>Not Selected for Final 95 (Pending Full Text Review) - Candidate paper not selected for final 95: Passed abstract screening but not included in final selec</t>
        </is>
      </c>
      <c r="BO357" t="inlineStr">
        <is>
          <t>Abstract-level screening only</t>
        </is>
      </c>
      <c r="BP357" t="inlineStr">
        <is>
          <t>6</t>
        </is>
      </c>
    </row>
    <row r="358">
      <c r="A358" t="inlineStr">
        <is>
          <t>ADHD Mental Health Symptoms Detection Based on Facial Landmark Tracking</t>
        </is>
      </c>
      <c r="B358" t="n">
        <v>2023</v>
      </c>
      <c r="C358" t="inlineStr">
        <is>
          <t>Not checked</t>
        </is>
      </c>
      <c r="D358" t="inlineStr">
        <is>
          <t>Not checked</t>
        </is>
      </c>
      <c r="E358" t="inlineStr">
        <is>
          <t>10.1109/AIROSIP58759.2023.10873953</t>
        </is>
      </c>
      <c r="F358" t="inlineStr">
        <is>
          <t>Attention Deficit Hyperactivity Disorder (ADHD) is one of the most prevalent mental health conditions in the world. If undiagnosed during childhood, there is a high chance of the individual leading a subpar livelihood. With low diagnosis rates and long wait times for a diagnosis appointment, there is motivation to support clinicians. This paper proposes a novel system that can analyse facial behaviour with machine learning to detect ADHD in humans. To analyse facial landmarks and movement of the facial features, a Long Short-Term Memory (LSTM) network is exploited. We present a novel multi-modal dataset that contains 8 ADHD subjects and 12 controls with over 20 hours of recording. By using this novel dataset, we identify facial behaviour differences between ADHD subjects and controls. By applying the facemesh on the video data, the facial behaviour difference between ADHD subjects and controls is also proposed. The proposed approach provides a validated average classification accuracy of 88.24%Â±3.93% for detecting ADHD. With diagnosis being a subjective decision from a clinician, we aim to introduce a robust objective measure with the proposed work.</t>
        </is>
      </c>
      <c r="G358" t="inlineStr">
        <is>
          <t>Unimodal</t>
        </is>
      </c>
      <c r="H358" t="inlineStr">
        <is>
          <t>See abstract</t>
        </is>
      </c>
      <c r="I358" t="inlineStr">
        <is>
          <t>See abstract</t>
        </is>
      </c>
      <c r="J358" t="inlineStr">
        <is>
          <t>See abstract (AI/ML)</t>
        </is>
      </c>
      <c r="K358" t="inlineStr">
        <is>
          <t>See abstract</t>
        </is>
      </c>
      <c r="M358" t="inlineStr">
        <is>
          <t>See abstract</t>
        </is>
      </c>
      <c r="N358" t="inlineStr">
        <is>
          <t>See abstract</t>
        </is>
      </c>
      <c r="O358" t="inlineStr">
        <is>
          <t>Not verified from abstract</t>
        </is>
      </c>
      <c r="P358" t="inlineStr">
        <is>
          <t>See abstract</t>
        </is>
      </c>
      <c r="Q358" t="inlineStr">
        <is>
          <t>See abstract</t>
        </is>
      </c>
      <c r="R358" t="inlineStr">
        <is>
          <t>Not reviewed (not included)</t>
        </is>
      </c>
      <c r="S358" t="inlineStr">
        <is>
          <t>Not reviewed (not included)</t>
        </is>
      </c>
      <c r="T358" t="inlineStr">
        <is>
          <t>Abstract screening only. Not Selected for Final 95 (Pending Full Text Review)</t>
        </is>
      </c>
      <c r="U358" t="inlineStr">
        <is>
          <t>EXCLUDE</t>
        </is>
      </c>
      <c r="V35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8" t="inlineStr">
        <is>
          <t>Excluded: Other Criterion</t>
        </is>
      </c>
      <c r="X358" t="inlineStr">
        <is>
          <t>Not assessed from abstract</t>
        </is>
      </c>
      <c r="Y358" t="inlineStr">
        <is>
          <t>IEEE Conferences</t>
        </is>
      </c>
      <c r="Z358" t="inlineStr">
        <is>
          <t>Not determined from abstract</t>
        </is>
      </c>
      <c r="AB358" t="inlineStr">
        <is>
          <t>Not assessed (not included)</t>
        </is>
      </c>
      <c r="AC358" t="inlineStr">
        <is>
          <t>Not assessed (not included)</t>
        </is>
      </c>
      <c r="AD358" t="inlineStr">
        <is>
          <t>C. Nash; R. Nair; S. M. Naqvi</t>
        </is>
      </c>
      <c r="AE358" t="inlineStr">
        <is>
          <t>2023 International Conference on Artificial Intelligence Robotics, Signal and Image Processing (AIRoSIP)</t>
        </is>
      </c>
      <c r="AF358" t="inlineStr">
        <is>
          <t>Hybrid OA (IEEE)</t>
        </is>
      </c>
      <c r="AH358" t="inlineStr">
        <is>
          <t>Not assessed</t>
        </is>
      </c>
      <c r="AI358" t="n">
        <v>8</v>
      </c>
      <c r="AJ358" t="n">
        <v>12</v>
      </c>
      <c r="AK358" t="inlineStr">
        <is>
          <t>Not reported</t>
        </is>
      </c>
      <c r="AL358" t="inlineStr">
        <is>
          <t>Not reported</t>
        </is>
      </c>
      <c r="AM358" t="inlineStr">
        <is>
          <t>Not reported</t>
        </is>
      </c>
      <c r="AN358" t="inlineStr">
        <is>
          <t>Not reported</t>
        </is>
      </c>
      <c r="AO358" t="inlineStr">
        <is>
          <t>Not reviewed</t>
        </is>
      </c>
      <c r="AP358" t="inlineStr">
        <is>
          <t>Not reported</t>
        </is>
      </c>
      <c r="AQ358" t="inlineStr">
        <is>
          <t>Not reported</t>
        </is>
      </c>
      <c r="AR358" t="inlineStr">
        <is>
          <t>Not reported</t>
        </is>
      </c>
      <c r="AS358" t="inlineStr">
        <is>
          <t>See abstract</t>
        </is>
      </c>
      <c r="AT358" t="inlineStr">
        <is>
          <t>Not reviewed</t>
        </is>
      </c>
      <c r="AU358" t="inlineStr">
        <is>
          <t>Not reviewed</t>
        </is>
      </c>
      <c r="AV358" t="inlineStr">
        <is>
          <t>Not reviewed</t>
        </is>
      </c>
      <c r="AW358" t="inlineStr">
        <is>
          <t>Not reviewed</t>
        </is>
      </c>
      <c r="AX358" t="inlineStr">
        <is>
          <t>Not reported</t>
        </is>
      </c>
      <c r="AY358" t="inlineStr">
        <is>
          <t>Not reported</t>
        </is>
      </c>
      <c r="AZ358" t="inlineStr">
        <is>
          <t>Not reported</t>
        </is>
      </c>
      <c r="BA358" t="inlineStr">
        <is>
          <t>Not reported</t>
        </is>
      </c>
      <c r="BB358" t="inlineStr">
        <is>
          <t>Not reported</t>
        </is>
      </c>
      <c r="BC358" t="inlineStr">
        <is>
          <t>Not reported</t>
        </is>
      </c>
      <c r="BD358" t="inlineStr">
        <is>
          <t>Not reported</t>
        </is>
      </c>
      <c r="BE358" t="inlineStr">
        <is>
          <t>Not reported</t>
        </is>
      </c>
      <c r="BF358" t="inlineStr">
        <is>
          <t>Not reported</t>
        </is>
      </c>
      <c r="BG358" t="inlineStr">
        <is>
          <t>Not reviewed (not included)</t>
        </is>
      </c>
      <c r="BH358" t="inlineStr">
        <is>
          <t>N/A</t>
        </is>
      </c>
      <c r="BI358" t="inlineStr">
        <is>
          <t>Not reviewed</t>
        </is>
      </c>
      <c r="BJ358" t="inlineStr">
        <is>
          <t>Not reviewed</t>
        </is>
      </c>
      <c r="BK358" t="inlineStr">
        <is>
          <t>Not reviewed</t>
        </is>
      </c>
      <c r="BL358" t="inlineStr">
        <is>
          <t>Not reviewed</t>
        </is>
      </c>
      <c r="BM358" t="inlineStr">
        <is>
          <t>Not reviewed (not included)</t>
        </is>
      </c>
      <c r="BN358" t="inlineStr">
        <is>
          <t>Not Selected for Final 95 (Pending Full Text Review) - Candidate paper not selected for final 95: Passed abstract screening but not included in final selec</t>
        </is>
      </c>
      <c r="BO358" t="inlineStr">
        <is>
          <t>Abstract-level screening only</t>
        </is>
      </c>
      <c r="BP358" t="inlineStr">
        <is>
          <t>5</t>
        </is>
      </c>
    </row>
    <row r="359">
      <c r="A359" t="inlineStr">
        <is>
          <t>Neuronal Correlates of Task Irrelevant Distractions Enhance the Detection of Attention Deficit/Hyperactivity Disorder</t>
        </is>
      </c>
      <c r="B359" t="n">
        <v>2023</v>
      </c>
      <c r="C359" t="inlineStr">
        <is>
          <t>Not checked</t>
        </is>
      </c>
      <c r="D359" t="inlineStr">
        <is>
          <t>Not checked</t>
        </is>
      </c>
      <c r="E359" t="inlineStr">
        <is>
          <t>10.1109/TNSRE.2023.3241649</t>
        </is>
      </c>
      <c r="F359" t="inlineStr">
        <is>
          <t>Early diagnosis and treatment can reduce the symptoms of Attention Deficit/Hyperactivity Disorder (ADHD) in children, but medical diagnosis is usually delayed. Hence, it is important to increase the efficiency of early diagnosis. Previous studies used behavioral and neuronal data during GO/NOGO task to help detect ADHD and the accuracy differed considerably from 53% to 92%, depending on the employed methods and the number of electroencephalogram (EEG) channels. It remains unclear whether data from a few EEG channels can still lead to a good accuracy of detecting ADHD. Here, we hypothesize that introducing distractions into a VR-based GO/NOGO task can augment the detection of ADHD using 6-channel EEG because children with ADHD are easily distracted. Forty-nine ADHD children and 32 typically developing children were recruited. We use a clinically applicable system with EEG to record data. Statistical analysis and machine learning methods were employed to analyze the data. The behavioral results revealed significant differences in task performance when there are distractions. The presence of distractions leads to EEG changes in both groups, indicating immaturity in inhibitory control. Importantly, the distractions additionally enhanced the between-group differences in NOGO  $\alpha $  and  $\gamma $  power, reflecting insufficient inhibition in different neural networks for distraction suppression in the ADHD group. Machine learning methods further confirmed that distractions enhance the detection of ADHD with an accuracy of 85.45%. In conclusion, this system can assist in fast screenings for ADHD and the findings of neuronal correlates of distractions can help design therapeutic strategies.</t>
        </is>
      </c>
      <c r="G359" t="inlineStr">
        <is>
          <t>Unimodal</t>
        </is>
      </c>
      <c r="H359" t="inlineStr">
        <is>
          <t>See abstract</t>
        </is>
      </c>
      <c r="I359" t="inlineStr">
        <is>
          <t>See abstract</t>
        </is>
      </c>
      <c r="J359" t="inlineStr">
        <is>
          <t>See abstract (AI/ML)</t>
        </is>
      </c>
      <c r="K359" t="inlineStr">
        <is>
          <t>See abstract</t>
        </is>
      </c>
      <c r="M359" t="inlineStr">
        <is>
          <t>See abstract</t>
        </is>
      </c>
      <c r="N359" t="inlineStr">
        <is>
          <t>See abstract</t>
        </is>
      </c>
      <c r="O359" t="inlineStr">
        <is>
          <t>Not verified from abstract</t>
        </is>
      </c>
      <c r="P359" t="inlineStr">
        <is>
          <t>See abstract</t>
        </is>
      </c>
      <c r="Q359" t="inlineStr">
        <is>
          <t>See abstract</t>
        </is>
      </c>
      <c r="R359" t="inlineStr">
        <is>
          <t>Not reviewed (not included)</t>
        </is>
      </c>
      <c r="S359" t="inlineStr">
        <is>
          <t>Not reviewed (not included)</t>
        </is>
      </c>
      <c r="T359" t="inlineStr">
        <is>
          <t>Abstract screening only. Not Selected for Final 95 (Pending Full Text Review)</t>
        </is>
      </c>
      <c r="U359" t="inlineStr">
        <is>
          <t>EXCLUDE</t>
        </is>
      </c>
      <c r="V35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59" t="inlineStr">
        <is>
          <t>Excluded: Other Criterion</t>
        </is>
      </c>
      <c r="X359" t="inlineStr">
        <is>
          <t>Not assessed from abstract</t>
        </is>
      </c>
      <c r="Y359" t="inlineStr">
        <is>
          <t>IEEE Journals</t>
        </is>
      </c>
      <c r="Z359" t="inlineStr">
        <is>
          <t>Not determined from abstract</t>
        </is>
      </c>
      <c r="AB359" t="inlineStr">
        <is>
          <t>Not assessed (not included)</t>
        </is>
      </c>
      <c r="AC359" t="inlineStr">
        <is>
          <t>Not assessed (not included)</t>
        </is>
      </c>
      <c r="AD359" t="inlineStr">
        <is>
          <t>C. -C. Chen; E. H. -K. Wu; Y. -Q. Chen; H. -J. Tsai; C. -R. Chung; S. -C. Yeh</t>
        </is>
      </c>
      <c r="AE359" t="inlineStr">
        <is>
          <t>IEEE Transactions on Neural Systems and Rehabilitation Engineering</t>
        </is>
      </c>
      <c r="AF359" t="inlineStr">
        <is>
          <t>Hybrid OA (IEEE)</t>
        </is>
      </c>
      <c r="AG359" t="inlineStr">
        <is>
          <t xml:space="preserve">Ministry of Science and Technology of Taiwan(grant numbers:MOST 107-2221-E-008-091,MOST 108-2221-E-008-038,MOST 108-2314-B-039-022,MOST 109-2314-B-039-027,MOST 109-2218-E-002-017,NSTC 111-2218-E-008-010); </t>
        </is>
      </c>
      <c r="AH359" t="inlineStr">
        <is>
          <t>Not assessed</t>
        </is>
      </c>
      <c r="AI359" t="inlineStr">
        <is>
          <t>Not reported</t>
        </is>
      </c>
      <c r="AJ359" t="n">
        <v>32</v>
      </c>
      <c r="AK359" t="inlineStr">
        <is>
          <t>Not reported</t>
        </is>
      </c>
      <c r="AL359" t="inlineStr">
        <is>
          <t>Not reported</t>
        </is>
      </c>
      <c r="AM359" t="inlineStr">
        <is>
          <t>Not reported</t>
        </is>
      </c>
      <c r="AN359" t="inlineStr">
        <is>
          <t>Not reported</t>
        </is>
      </c>
      <c r="AO359" t="inlineStr">
        <is>
          <t>Not reviewed</t>
        </is>
      </c>
      <c r="AP359" t="inlineStr">
        <is>
          <t>Not reported</t>
        </is>
      </c>
      <c r="AQ359" t="inlineStr">
        <is>
          <t>Not reported</t>
        </is>
      </c>
      <c r="AR359" t="inlineStr">
        <is>
          <t>Not reported</t>
        </is>
      </c>
      <c r="AS359" t="inlineStr">
        <is>
          <t>See abstract</t>
        </is>
      </c>
      <c r="AT359" t="inlineStr">
        <is>
          <t>Not reviewed</t>
        </is>
      </c>
      <c r="AU359" t="inlineStr">
        <is>
          <t>Not reviewed</t>
        </is>
      </c>
      <c r="AV359" t="inlineStr">
        <is>
          <t>Not reviewed</t>
        </is>
      </c>
      <c r="AW359" t="inlineStr">
        <is>
          <t>Not reviewed</t>
        </is>
      </c>
      <c r="AX359" t="inlineStr">
        <is>
          <t>Not reported</t>
        </is>
      </c>
      <c r="AY359" t="inlineStr">
        <is>
          <t>Not reported</t>
        </is>
      </c>
      <c r="AZ359" t="inlineStr">
        <is>
          <t>Not reported</t>
        </is>
      </c>
      <c r="BA359" t="inlineStr">
        <is>
          <t>Not reported</t>
        </is>
      </c>
      <c r="BB359" t="inlineStr">
        <is>
          <t>Not reported</t>
        </is>
      </c>
      <c r="BC359" t="inlineStr">
        <is>
          <t>Not reported</t>
        </is>
      </c>
      <c r="BD359" t="inlineStr">
        <is>
          <t>Not reported</t>
        </is>
      </c>
      <c r="BE359" t="inlineStr">
        <is>
          <t>Not reported</t>
        </is>
      </c>
      <c r="BF359" t="inlineStr">
        <is>
          <t>Not reported</t>
        </is>
      </c>
      <c r="BG359" t="inlineStr">
        <is>
          <t>Not reviewed (not included)</t>
        </is>
      </c>
      <c r="BH359" t="inlineStr">
        <is>
          <t>N/A</t>
        </is>
      </c>
      <c r="BI359" t="inlineStr">
        <is>
          <t>Not reviewed</t>
        </is>
      </c>
      <c r="BJ359" t="inlineStr">
        <is>
          <t>Not reviewed</t>
        </is>
      </c>
      <c r="BK359" t="inlineStr">
        <is>
          <t>Not reviewed</t>
        </is>
      </c>
      <c r="BL359" t="inlineStr">
        <is>
          <t>Not reviewed</t>
        </is>
      </c>
      <c r="BM359" t="inlineStr">
        <is>
          <t>Not reviewed (not included)</t>
        </is>
      </c>
      <c r="BN359" t="inlineStr">
        <is>
          <t>Not Selected for Final 95 (Pending Full Text Review) - Candidate paper not selected for final 95: Passed abstract screening but not included in final selec</t>
        </is>
      </c>
      <c r="BO359" t="inlineStr">
        <is>
          <t>Abstract-level screening only</t>
        </is>
      </c>
      <c r="BP359" t="inlineStr">
        <is>
          <t>9</t>
        </is>
      </c>
    </row>
    <row r="360">
      <c r="A360" t="inlineStr">
        <is>
          <t>Neuroassist ADHD Analyzer: A Smart Application for Recognizing Attention Deficit Hyperactivity Disorder (ADHD) Levels in Children</t>
        </is>
      </c>
      <c r="B360" t="n">
        <v>2023</v>
      </c>
      <c r="C360" t="inlineStr">
        <is>
          <t>Not checked</t>
        </is>
      </c>
      <c r="D360" t="inlineStr">
        <is>
          <t>Not checked</t>
        </is>
      </c>
      <c r="E360" t="inlineStr">
        <is>
          <t>10.1109/ICSES60034.2023.10465399</t>
        </is>
      </c>
      <c r="F360" t="inlineStr">
        <is>
          <t>Attention Deficit Hyperactivity Disorder (ADHD) is a common neurodevelopmental disorder that affects children. Identifying children with ADHD is a challenging task, as it requires specialized training and expertise. A novel approach to identifying children with ADHD using artificial neural networks (ANNs) and convolutional neural networks (CNNs) was proposed in this research paper. The web application â€œNEUROASSIST ADHD Analyzerâ€ was developed to assist in the identification of children with attention deficit hyperactivity disorder (ADHD) using electroencephalogram (EEG) and facial expression data. The application includes three focus games, focus activities, a facial expression analyzer, a combined probability predictor, and a BOT application for the SNAP IV questionnaire. The ANN and CNN models were used to implement these components. An LR model was used to predict the overall result. The integration of these multiple models into the combined model resulted in an accuracy of 94%, with a sensitivity of 90% and a specificity of 92%. Additionally, the area under the receiver operating characteristic curve (AUC-ROC) was 0.91, indicating good discriminative power. Furthermore, a user study indicated that the application is user-friendly and effective in assisting with the diagnosis of ADHD. This research demonstrates the potential of ANNs and CNNs in identifying children with ADHD and presents a promising tool for assisting clinicians in diagnosing the disorder. Future work could focus on improving the accuracy of the models by incorporating additional data sources and features and expanding the application to a larger population.</t>
        </is>
      </c>
      <c r="G360" t="inlineStr">
        <is>
          <t>Unimodal</t>
        </is>
      </c>
      <c r="H360" t="inlineStr">
        <is>
          <t>See abstract</t>
        </is>
      </c>
      <c r="I360" t="inlineStr">
        <is>
          <t>See abstract</t>
        </is>
      </c>
      <c r="J360" t="inlineStr">
        <is>
          <t>See abstract (AI/ML)</t>
        </is>
      </c>
      <c r="K360" t="inlineStr">
        <is>
          <t>See abstract</t>
        </is>
      </c>
      <c r="M360" t="inlineStr">
        <is>
          <t>See abstract</t>
        </is>
      </c>
      <c r="N360" t="inlineStr">
        <is>
          <t>See abstract</t>
        </is>
      </c>
      <c r="O360" t="inlineStr">
        <is>
          <t>Not verified from abstract</t>
        </is>
      </c>
      <c r="P360" t="inlineStr">
        <is>
          <t>See abstract</t>
        </is>
      </c>
      <c r="Q360" t="inlineStr">
        <is>
          <t>See abstract</t>
        </is>
      </c>
      <c r="R360" t="inlineStr">
        <is>
          <t>Not reviewed (not included)</t>
        </is>
      </c>
      <c r="S360" t="inlineStr">
        <is>
          <t>Not reviewed (not included)</t>
        </is>
      </c>
      <c r="T360" t="inlineStr">
        <is>
          <t>Abstract screening only. Not Selected for Final 95 (Pending Full Text Review)</t>
        </is>
      </c>
      <c r="U360" t="inlineStr">
        <is>
          <t>EXCLUDE</t>
        </is>
      </c>
      <c r="V3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0" t="inlineStr">
        <is>
          <t>Excluded: Other Criterion</t>
        </is>
      </c>
      <c r="X360" t="inlineStr">
        <is>
          <t>Not assessed from abstract</t>
        </is>
      </c>
      <c r="Y360" t="inlineStr">
        <is>
          <t>IEEE Conferences</t>
        </is>
      </c>
      <c r="Z360" t="inlineStr">
        <is>
          <t>Not determined from abstract</t>
        </is>
      </c>
      <c r="AB360" t="inlineStr">
        <is>
          <t>Not assessed (not included)</t>
        </is>
      </c>
      <c r="AC360" t="inlineStr">
        <is>
          <t>Not assessed (not included)</t>
        </is>
      </c>
      <c r="AD360" t="inlineStr">
        <is>
          <t>A. Shehan; S. Anjali; L. Sanjula; M. Lavanya; S. Thelijjagoda; J. Krishara</t>
        </is>
      </c>
      <c r="AE360" t="inlineStr">
        <is>
          <t>2023 International Conference on Innovative Computing, Intelligent Communication and Smart Electrical Systems (ICSES)</t>
        </is>
      </c>
      <c r="AF360" t="inlineStr">
        <is>
          <t>Hybrid OA (IEEE)</t>
        </is>
      </c>
      <c r="AH360" t="inlineStr">
        <is>
          <t>Not assessed</t>
        </is>
      </c>
      <c r="AI360" t="inlineStr">
        <is>
          <t>Not reported</t>
        </is>
      </c>
      <c r="AJ360" t="inlineStr">
        <is>
          <t>Not reported</t>
        </is>
      </c>
      <c r="AK360" t="inlineStr">
        <is>
          <t>Not reported</t>
        </is>
      </c>
      <c r="AL360" t="inlineStr">
        <is>
          <t>Not reported</t>
        </is>
      </c>
      <c r="AM360" t="inlineStr">
        <is>
          <t>Not reported</t>
        </is>
      </c>
      <c r="AN360" t="inlineStr">
        <is>
          <t>Not reported</t>
        </is>
      </c>
      <c r="AO360" t="inlineStr">
        <is>
          <t>Not reviewed</t>
        </is>
      </c>
      <c r="AP360" t="inlineStr">
        <is>
          <t>Not reported</t>
        </is>
      </c>
      <c r="AQ360" t="inlineStr">
        <is>
          <t>Not reported</t>
        </is>
      </c>
      <c r="AR360" t="inlineStr">
        <is>
          <t>Not reported</t>
        </is>
      </c>
      <c r="AS360" t="inlineStr">
        <is>
          <t>See abstract</t>
        </is>
      </c>
      <c r="AT360" t="inlineStr">
        <is>
          <t>Not reviewed</t>
        </is>
      </c>
      <c r="AU360" t="inlineStr">
        <is>
          <t>Not reviewed</t>
        </is>
      </c>
      <c r="AV360" t="inlineStr">
        <is>
          <t>Not reviewed</t>
        </is>
      </c>
      <c r="AW360" t="inlineStr">
        <is>
          <t>Not reviewed</t>
        </is>
      </c>
      <c r="AX360" t="inlineStr">
        <is>
          <t>Not reported</t>
        </is>
      </c>
      <c r="AY360" t="inlineStr">
        <is>
          <t>Not reported</t>
        </is>
      </c>
      <c r="AZ360" t="inlineStr">
        <is>
          <t>Not reported</t>
        </is>
      </c>
      <c r="BA360" t="inlineStr">
        <is>
          <t>Not reported</t>
        </is>
      </c>
      <c r="BB360" t="inlineStr">
        <is>
          <t>Not reported</t>
        </is>
      </c>
      <c r="BC360" t="inlineStr">
        <is>
          <t>Not reported</t>
        </is>
      </c>
      <c r="BD360" t="inlineStr">
        <is>
          <t>Not reported</t>
        </is>
      </c>
      <c r="BE360" t="inlineStr">
        <is>
          <t>Not reported</t>
        </is>
      </c>
      <c r="BF360" t="inlineStr">
        <is>
          <t>Not reported</t>
        </is>
      </c>
      <c r="BG360" t="inlineStr">
        <is>
          <t>Not reviewed (not included)</t>
        </is>
      </c>
      <c r="BH360" t="inlineStr">
        <is>
          <t>N/A</t>
        </is>
      </c>
      <c r="BI360" t="inlineStr">
        <is>
          <t>Not reviewed</t>
        </is>
      </c>
      <c r="BJ360" t="inlineStr">
        <is>
          <t>Not reviewed</t>
        </is>
      </c>
      <c r="BK360" t="inlineStr">
        <is>
          <t>Not reviewed</t>
        </is>
      </c>
      <c r="BL360" t="inlineStr">
        <is>
          <t>Not reviewed</t>
        </is>
      </c>
      <c r="BM360" t="inlineStr">
        <is>
          <t>Not reviewed (not included)</t>
        </is>
      </c>
      <c r="BN360" t="inlineStr">
        <is>
          <t>Not Selected for Final 95 (Pending Full Text Review) - Candidate paper not selected for final 95: Passed abstract screening but not included in final selec</t>
        </is>
      </c>
      <c r="BO360" t="inlineStr">
        <is>
          <t>Abstract-level screening only</t>
        </is>
      </c>
      <c r="BP360" t="inlineStr">
        <is>
          <t>10</t>
        </is>
      </c>
    </row>
    <row r="361">
      <c r="A361" t="inlineStr">
        <is>
          <t>Machine Learning Approach to Predict ADHD Types using EEG Signal Data</t>
        </is>
      </c>
      <c r="B361" t="n">
        <v>2023</v>
      </c>
      <c r="C361" t="inlineStr">
        <is>
          <t>Not checked</t>
        </is>
      </c>
      <c r="D361" t="inlineStr">
        <is>
          <t>Not checked</t>
        </is>
      </c>
      <c r="E361" t="inlineStr">
        <is>
          <t>10.1109/ICRASET59632.2023.10420342</t>
        </is>
      </c>
      <c r="F361" t="inlineStr">
        <is>
          <t>Early diagnosis and treatment of attention deficit hyperactivity disorder (ADHD) in children is essential for their overall wellbeing. A recent study introduced a method to classify ADHD as types. Machine Learning (ML) algorithms have revolutionized medical field, offering unprecedented potential in the diagnosis and categorization of complex conditions like ADHD and its subtypes. The proposed approach utilized supervised machine learning, specifically the K-Nearest Neighbour, Decision Tree and Random Forest using Conners data as input variables. EEG (Electroencephalography) signal data was employed to identify the specific type of ADHD. The proposed work introduces machine learning algorithms designed for ADHD classification, assessed using various statistical parameters including recall, precision, accuracy, and F1-score. Using Conners data, the results showed a 79.51% categorization accuracy. This outcome strongly underscores the significance of Conners data in effectively categorizing ADHD, highlighting its pivotal role in the process.</t>
        </is>
      </c>
      <c r="G361" t="inlineStr">
        <is>
          <t>Unimodal</t>
        </is>
      </c>
      <c r="H361" t="inlineStr">
        <is>
          <t>See abstract</t>
        </is>
      </c>
      <c r="I361" t="inlineStr">
        <is>
          <t>See abstract</t>
        </is>
      </c>
      <c r="J361" t="inlineStr">
        <is>
          <t>See abstract (AI/ML)</t>
        </is>
      </c>
      <c r="K361" t="inlineStr">
        <is>
          <t>See abstract</t>
        </is>
      </c>
      <c r="M361" t="inlineStr">
        <is>
          <t>See abstract</t>
        </is>
      </c>
      <c r="N361" t="inlineStr">
        <is>
          <t>See abstract</t>
        </is>
      </c>
      <c r="O361" t="inlineStr">
        <is>
          <t>Not verified from abstract</t>
        </is>
      </c>
      <c r="P361" t="inlineStr">
        <is>
          <t>See abstract</t>
        </is>
      </c>
      <c r="Q361" t="inlineStr">
        <is>
          <t>See abstract</t>
        </is>
      </c>
      <c r="R361" t="inlineStr">
        <is>
          <t>Not reviewed (not included)</t>
        </is>
      </c>
      <c r="S361" t="inlineStr">
        <is>
          <t>Not reviewed (not included)</t>
        </is>
      </c>
      <c r="T361" t="inlineStr">
        <is>
          <t>Abstract screening only. Not Selected for Final 95 (Pending Full Text Review)</t>
        </is>
      </c>
      <c r="U361" t="inlineStr">
        <is>
          <t>EXCLUDE</t>
        </is>
      </c>
      <c r="V36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1" t="inlineStr">
        <is>
          <t>Excluded: Other Criterion</t>
        </is>
      </c>
      <c r="X361" t="inlineStr">
        <is>
          <t>Not assessed from abstract</t>
        </is>
      </c>
      <c r="Y361" t="inlineStr">
        <is>
          <t>IEEE Conferences</t>
        </is>
      </c>
      <c r="Z361" t="inlineStr">
        <is>
          <t>Not determined from abstract</t>
        </is>
      </c>
      <c r="AB361" t="inlineStr">
        <is>
          <t>Not assessed (not included)</t>
        </is>
      </c>
      <c r="AC361" t="inlineStr">
        <is>
          <t>Not assessed (not included)</t>
        </is>
      </c>
      <c r="AD361" t="inlineStr">
        <is>
          <t>S. S; M. B. Anandaraju</t>
        </is>
      </c>
      <c r="AE361" t="inlineStr">
        <is>
          <t>2023 International Conference on Recent Advances in Science and Engineering Technology (ICRASET)</t>
        </is>
      </c>
      <c r="AF361" t="inlineStr">
        <is>
          <t>Hybrid OA (IEEE)</t>
        </is>
      </c>
      <c r="AH361" t="inlineStr">
        <is>
          <t>Not assessed</t>
        </is>
      </c>
      <c r="AI361" t="inlineStr">
        <is>
          <t>Not reported</t>
        </is>
      </c>
      <c r="AJ361" t="inlineStr">
        <is>
          <t>Not reported</t>
        </is>
      </c>
      <c r="AK361" t="inlineStr">
        <is>
          <t>Not reported</t>
        </is>
      </c>
      <c r="AL361" t="inlineStr">
        <is>
          <t>Not reported</t>
        </is>
      </c>
      <c r="AM361" t="inlineStr">
        <is>
          <t>Not reported</t>
        </is>
      </c>
      <c r="AN361" t="inlineStr">
        <is>
          <t>Not reported</t>
        </is>
      </c>
      <c r="AO361" t="inlineStr">
        <is>
          <t>Not reviewed</t>
        </is>
      </c>
      <c r="AP361" t="inlineStr">
        <is>
          <t>Not reported</t>
        </is>
      </c>
      <c r="AQ361" t="inlineStr">
        <is>
          <t>Not reported</t>
        </is>
      </c>
      <c r="AR361" t="inlineStr">
        <is>
          <t>Not reported</t>
        </is>
      </c>
      <c r="AS361" t="inlineStr">
        <is>
          <t>See abstract</t>
        </is>
      </c>
      <c r="AT361" t="inlineStr">
        <is>
          <t>Not reviewed</t>
        </is>
      </c>
      <c r="AU361" t="inlineStr">
        <is>
          <t>Not reviewed</t>
        </is>
      </c>
      <c r="AV361" t="inlineStr">
        <is>
          <t>Not reviewed</t>
        </is>
      </c>
      <c r="AW361" t="inlineStr">
        <is>
          <t>Not reviewed</t>
        </is>
      </c>
      <c r="AX361" t="inlineStr">
        <is>
          <t>Not reported</t>
        </is>
      </c>
      <c r="AY361" t="inlineStr">
        <is>
          <t>Not reported</t>
        </is>
      </c>
      <c r="AZ361" t="inlineStr">
        <is>
          <t>Not reported</t>
        </is>
      </c>
      <c r="BA361" t="inlineStr">
        <is>
          <t>Not reported</t>
        </is>
      </c>
      <c r="BB361" t="inlineStr">
        <is>
          <t>Not reported</t>
        </is>
      </c>
      <c r="BC361" t="inlineStr">
        <is>
          <t>Not reported</t>
        </is>
      </c>
      <c r="BD361" t="inlineStr">
        <is>
          <t>Not reported</t>
        </is>
      </c>
      <c r="BE361" t="inlineStr">
        <is>
          <t>Not reported</t>
        </is>
      </c>
      <c r="BF361" t="inlineStr">
        <is>
          <t>Not reported</t>
        </is>
      </c>
      <c r="BG361" t="inlineStr">
        <is>
          <t>Not reviewed (not included)</t>
        </is>
      </c>
      <c r="BH361" t="inlineStr">
        <is>
          <t>N/A</t>
        </is>
      </c>
      <c r="BI361" t="inlineStr">
        <is>
          <t>Not reviewed</t>
        </is>
      </c>
      <c r="BJ361" t="inlineStr">
        <is>
          <t>Not reviewed</t>
        </is>
      </c>
      <c r="BK361" t="inlineStr">
        <is>
          <t>Not reviewed</t>
        </is>
      </c>
      <c r="BL361" t="inlineStr">
        <is>
          <t>Not reviewed</t>
        </is>
      </c>
      <c r="BM361" t="inlineStr">
        <is>
          <t>Not reviewed (not included)</t>
        </is>
      </c>
      <c r="BN361" t="inlineStr">
        <is>
          <t>Not Selected for Final 95 (Pending Full Text Review) - Candidate paper not selected for final 95: Passed abstract screening but not included in final selec</t>
        </is>
      </c>
      <c r="BO361" t="inlineStr">
        <is>
          <t>Abstract-level screening only</t>
        </is>
      </c>
      <c r="BP361" t="inlineStr">
        <is>
          <t>4</t>
        </is>
      </c>
    </row>
    <row r="362">
      <c r="A362" t="inlineStr">
        <is>
          <t>A Study for ADHD Identification using Eye Movement Data</t>
        </is>
      </c>
      <c r="B362" t="n">
        <v>2022</v>
      </c>
      <c r="C362" t="inlineStr">
        <is>
          <t>Not checked</t>
        </is>
      </c>
      <c r="D362" t="inlineStr">
        <is>
          <t>Not checked</t>
        </is>
      </c>
      <c r="E362" t="inlineStr">
        <is>
          <t>10.1109/ICEIC54506.2022.9748230</t>
        </is>
      </c>
      <c r="F362" t="inlineStr">
        <is>
          <t>Attention deficit hyperactivity disorder (ADHD) is a disorder that occurs a lot in childhood, and is a state of distraction, hyperactivity, and impulsiveness due to a continuous lack of attention. We classified ADHD and control using eye movement data by deep learning. Through seven kinds of VR game, we collected eye movement data from subjects. As deep learning algorithm, we used Zoom in Neural Network(ZNN) based on NEWFM. As classification accuracy, 82.1 % and 83.6% were obtained for two groups, respectively.</t>
        </is>
      </c>
      <c r="G362" t="inlineStr">
        <is>
          <t>Unimodal</t>
        </is>
      </c>
      <c r="H362" t="inlineStr">
        <is>
          <t>See abstract</t>
        </is>
      </c>
      <c r="I362" t="inlineStr">
        <is>
          <t>See abstract</t>
        </is>
      </c>
      <c r="J362" t="inlineStr">
        <is>
          <t>See abstract (AI/ML)</t>
        </is>
      </c>
      <c r="K362" t="inlineStr">
        <is>
          <t>See abstract</t>
        </is>
      </c>
      <c r="M362" t="inlineStr">
        <is>
          <t>See abstract</t>
        </is>
      </c>
      <c r="N362" t="inlineStr">
        <is>
          <t>See abstract</t>
        </is>
      </c>
      <c r="O362" t="inlineStr">
        <is>
          <t>Not verified from abstract</t>
        </is>
      </c>
      <c r="P362" t="inlineStr">
        <is>
          <t>See abstract</t>
        </is>
      </c>
      <c r="Q362" t="inlineStr">
        <is>
          <t>See abstract</t>
        </is>
      </c>
      <c r="R362" t="inlineStr">
        <is>
          <t>Not reviewed (not included)</t>
        </is>
      </c>
      <c r="S362" t="inlineStr">
        <is>
          <t>Not reviewed (not included)</t>
        </is>
      </c>
      <c r="T362" t="inlineStr">
        <is>
          <t>Abstract screening only. Too Short - Insufficient Detail</t>
        </is>
      </c>
      <c r="U362" t="inlineStr">
        <is>
          <t>EXCLUDE</t>
        </is>
      </c>
      <c r="V362" t="inlineStr">
        <is>
          <t>E11-Insufficient Detail: Only 3 pages - insufficient space for adequate methodological description. (Min 4 pages required per E11)</t>
        </is>
      </c>
      <c r="W362" t="inlineStr">
        <is>
          <t>Excluded: Insufficient Methodological Detail</t>
        </is>
      </c>
      <c r="X362" t="inlineStr">
        <is>
          <t>Not assessed from abstract</t>
        </is>
      </c>
      <c r="Y362" t="inlineStr">
        <is>
          <t>IEEE Conferences</t>
        </is>
      </c>
      <c r="Z362" t="inlineStr">
        <is>
          <t>Not determined from abstract</t>
        </is>
      </c>
      <c r="AB362" t="inlineStr">
        <is>
          <t>Not assessed (not included)</t>
        </is>
      </c>
      <c r="AC362" t="inlineStr">
        <is>
          <t>Not assessed (not included)</t>
        </is>
      </c>
      <c r="AD362" t="inlineStr">
        <is>
          <t>H. Ko; B. Wang; J. S. Lim</t>
        </is>
      </c>
      <c r="AE362" t="inlineStr">
        <is>
          <t>2022 International Conference on Electronics, Information, and Communication (ICEIC)</t>
        </is>
      </c>
      <c r="AF362" t="inlineStr">
        <is>
          <t>Hybrid OA (IEEE)</t>
        </is>
      </c>
      <c r="AG362" t="inlineStr">
        <is>
          <t xml:space="preserve">MSIT(Ministry of Science and Research Center)(grant numbers:IITP-2022-2017-0-01630); </t>
        </is>
      </c>
      <c r="AH362" t="inlineStr">
        <is>
          <t>Not assessed</t>
        </is>
      </c>
      <c r="AI362" t="inlineStr">
        <is>
          <t>Not reported</t>
        </is>
      </c>
      <c r="AJ362" t="inlineStr">
        <is>
          <t>Not reported</t>
        </is>
      </c>
      <c r="AK362" t="inlineStr">
        <is>
          <t>Not reported</t>
        </is>
      </c>
      <c r="AL362" t="inlineStr">
        <is>
          <t>Not reported</t>
        </is>
      </c>
      <c r="AM362" t="inlineStr">
        <is>
          <t>Not reported</t>
        </is>
      </c>
      <c r="AN362" t="inlineStr">
        <is>
          <t>Not reported</t>
        </is>
      </c>
      <c r="AO362" t="inlineStr">
        <is>
          <t>Not reviewed</t>
        </is>
      </c>
      <c r="AP362" t="inlineStr">
        <is>
          <t>Not reported</t>
        </is>
      </c>
      <c r="AQ362" t="inlineStr">
        <is>
          <t>Not reported</t>
        </is>
      </c>
      <c r="AR362" t="inlineStr">
        <is>
          <t>Not reported</t>
        </is>
      </c>
      <c r="AS362" t="inlineStr">
        <is>
          <t>See abstract</t>
        </is>
      </c>
      <c r="AT362" t="inlineStr">
        <is>
          <t>Not reviewed</t>
        </is>
      </c>
      <c r="AU362" t="inlineStr">
        <is>
          <t>Not reviewed</t>
        </is>
      </c>
      <c r="AV362" t="inlineStr">
        <is>
          <t>Not reviewed</t>
        </is>
      </c>
      <c r="AW362" t="inlineStr">
        <is>
          <t>Not reviewed</t>
        </is>
      </c>
      <c r="AX362" t="inlineStr">
        <is>
          <t>Not reported</t>
        </is>
      </c>
      <c r="AY362" t="inlineStr">
        <is>
          <t>Not reported</t>
        </is>
      </c>
      <c r="AZ362" t="inlineStr">
        <is>
          <t>Not reported</t>
        </is>
      </c>
      <c r="BA362" t="inlineStr">
        <is>
          <t>Not reported</t>
        </is>
      </c>
      <c r="BB362" t="inlineStr">
        <is>
          <t>Not reported</t>
        </is>
      </c>
      <c r="BC362" t="inlineStr">
        <is>
          <t>Not reported</t>
        </is>
      </c>
      <c r="BD362" t="inlineStr">
        <is>
          <t>Not reported</t>
        </is>
      </c>
      <c r="BE362" t="inlineStr">
        <is>
          <t>Not reported</t>
        </is>
      </c>
      <c r="BF362" t="inlineStr">
        <is>
          <t>Not reported</t>
        </is>
      </c>
      <c r="BG362" t="inlineStr">
        <is>
          <t>Not reviewed (not included)</t>
        </is>
      </c>
      <c r="BH362" t="inlineStr">
        <is>
          <t>N/A</t>
        </is>
      </c>
      <c r="BI362" t="inlineStr">
        <is>
          <t>Not reviewed</t>
        </is>
      </c>
      <c r="BJ362" t="inlineStr">
        <is>
          <t>Not reviewed</t>
        </is>
      </c>
      <c r="BK362" t="inlineStr">
        <is>
          <t>Not reviewed</t>
        </is>
      </c>
      <c r="BL362" t="inlineStr">
        <is>
          <t>Not reviewed</t>
        </is>
      </c>
      <c r="BM362" t="inlineStr">
        <is>
          <t>Not reviewed (not included)</t>
        </is>
      </c>
      <c r="BN362" t="inlineStr">
        <is>
          <t xml:space="preserve">Too Short - Insufficient Detail - E11-Insufficient Detail: Only 3 pages - insufficient space for adequate methodological description. </t>
        </is>
      </c>
      <c r="BO362" t="inlineStr">
        <is>
          <t>Abstract-level screening only</t>
        </is>
      </c>
      <c r="BP362" t="inlineStr">
        <is>
          <t>3</t>
        </is>
      </c>
    </row>
    <row r="363">
      <c r="A363" t="inlineStr">
        <is>
          <t>ADHDWare: A Software to Detect Attention Deficit Hyperactivity Disorder (ADHD) Using ECG</t>
        </is>
      </c>
      <c r="B363" t="n">
        <v>2024</v>
      </c>
      <c r="C363" t="inlineStr">
        <is>
          <t>Not checked</t>
        </is>
      </c>
      <c r="D363" t="inlineStr">
        <is>
          <t>Not checked</t>
        </is>
      </c>
      <c r="E363" t="inlineStr">
        <is>
          <t>10.1109/ICSCNA63714.2024.10864323</t>
        </is>
      </c>
      <c r="F363" t="inlineStr">
        <is>
          <t>A novel approach to detect ADHD using Electrocardiogram (ECG) signals. The system integrates a Bio-Amp EXG Pill sensor, an Arduino microprocessor, and a user-friendly graphical user interface (GUI) to facilitate the recording, processing, and analysis of ECG data. The Bio-Amp EXG Pill sensor captures high-quality biopotential signals from the heart, which are recorded and stored as WAV (Waveform Audio Format) files using the Arduino microprocessor. These files are uploaded via the GUI, converted into matrix format, and preprocessed to remove noise and extract relevant features. The preprocessed data is then segmented and analyzed to identify patterns indicative of ADHD. A pre-trained machine learning (ML) algorithm classifies the data, and the results, including visualizations and critical segments, are displayed on the GUI. The system's structured workflow ensures accurate and efficient ADHD detection, with results stored in a MySQL database for further analysis. Performance metrics of K-Nearest Neighbour (KNN), Logistic Regression, and Support Vector Machine (SVM) classifiers are provided, demonstrating the system's effectiveness.</t>
        </is>
      </c>
      <c r="G363" t="inlineStr">
        <is>
          <t>Unimodal</t>
        </is>
      </c>
      <c r="H363" t="inlineStr">
        <is>
          <t>See abstract</t>
        </is>
      </c>
      <c r="I363" t="inlineStr">
        <is>
          <t>See abstract</t>
        </is>
      </c>
      <c r="J363" t="inlineStr">
        <is>
          <t>See abstract (AI/ML)</t>
        </is>
      </c>
      <c r="K363" t="inlineStr">
        <is>
          <t>See abstract</t>
        </is>
      </c>
      <c r="M363" t="inlineStr">
        <is>
          <t>See abstract</t>
        </is>
      </c>
      <c r="N363" t="inlineStr">
        <is>
          <t>See abstract</t>
        </is>
      </c>
      <c r="O363" t="inlineStr">
        <is>
          <t>Not verified from abstract</t>
        </is>
      </c>
      <c r="P363" t="inlineStr">
        <is>
          <t>See abstract</t>
        </is>
      </c>
      <c r="Q363" t="inlineStr">
        <is>
          <t>See abstract</t>
        </is>
      </c>
      <c r="R363" t="inlineStr">
        <is>
          <t>Not reviewed (not included)</t>
        </is>
      </c>
      <c r="S363" t="inlineStr">
        <is>
          <t>Not reviewed (not included)</t>
        </is>
      </c>
      <c r="T363" t="inlineStr">
        <is>
          <t>Abstract screening only. Not Selected for Final 95 (Pending Full Text Review)</t>
        </is>
      </c>
      <c r="U363" t="inlineStr">
        <is>
          <t>EXCLUDE</t>
        </is>
      </c>
      <c r="V3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3" t="inlineStr">
        <is>
          <t>Excluded: Other Criterion</t>
        </is>
      </c>
      <c r="X363" t="inlineStr">
        <is>
          <t>Not assessed from abstract</t>
        </is>
      </c>
      <c r="Y363" t="inlineStr">
        <is>
          <t>IEEE Conferences</t>
        </is>
      </c>
      <c r="Z363" t="inlineStr">
        <is>
          <t>Not determined from abstract</t>
        </is>
      </c>
      <c r="AB363" t="inlineStr">
        <is>
          <t>Not assessed (not included)</t>
        </is>
      </c>
      <c r="AC363" t="inlineStr">
        <is>
          <t>Not assessed (not included)</t>
        </is>
      </c>
      <c r="AD363" t="inlineStr">
        <is>
          <t>M. Wyawahare; M. Rane; M. Chavan; S. Chavan; M. Birajdar</t>
        </is>
      </c>
      <c r="AE363" t="inlineStr">
        <is>
          <t>2024 International Conference on Sustainable Communication Networks and Application (ICSCNA)</t>
        </is>
      </c>
      <c r="AF363" t="inlineStr">
        <is>
          <t>Hybrid OA (IEEE)</t>
        </is>
      </c>
      <c r="AH363" t="inlineStr">
        <is>
          <t>Not assessed</t>
        </is>
      </c>
      <c r="AI363" t="inlineStr">
        <is>
          <t>Not reported</t>
        </is>
      </c>
      <c r="AJ363" t="inlineStr">
        <is>
          <t>Not reported</t>
        </is>
      </c>
      <c r="AK363" t="inlineStr">
        <is>
          <t>Not reported</t>
        </is>
      </c>
      <c r="AL363" t="inlineStr">
        <is>
          <t>Not reported</t>
        </is>
      </c>
      <c r="AM363" t="inlineStr">
        <is>
          <t>Not reported</t>
        </is>
      </c>
      <c r="AN363" t="inlineStr">
        <is>
          <t>Not reported</t>
        </is>
      </c>
      <c r="AO363" t="inlineStr">
        <is>
          <t>Not reviewed</t>
        </is>
      </c>
      <c r="AP363" t="inlineStr">
        <is>
          <t>Not reported</t>
        </is>
      </c>
      <c r="AQ363" t="inlineStr">
        <is>
          <t>Not reported</t>
        </is>
      </c>
      <c r="AR363" t="inlineStr">
        <is>
          <t>Not reported</t>
        </is>
      </c>
      <c r="AS363" t="inlineStr">
        <is>
          <t>See abstract</t>
        </is>
      </c>
      <c r="AT363" t="inlineStr">
        <is>
          <t>Not reviewed</t>
        </is>
      </c>
      <c r="AU363" t="inlineStr">
        <is>
          <t>Not reviewed</t>
        </is>
      </c>
      <c r="AV363" t="inlineStr">
        <is>
          <t>Not reviewed</t>
        </is>
      </c>
      <c r="AW363" t="inlineStr">
        <is>
          <t>Not reviewed</t>
        </is>
      </c>
      <c r="AX363" t="inlineStr">
        <is>
          <t>Not reported</t>
        </is>
      </c>
      <c r="AY363" t="inlineStr">
        <is>
          <t>Not reported</t>
        </is>
      </c>
      <c r="AZ363" t="inlineStr">
        <is>
          <t>Not reported</t>
        </is>
      </c>
      <c r="BA363" t="inlineStr">
        <is>
          <t>Not reported</t>
        </is>
      </c>
      <c r="BB363" t="inlineStr">
        <is>
          <t>Not reported</t>
        </is>
      </c>
      <c r="BC363" t="inlineStr">
        <is>
          <t>Not reported</t>
        </is>
      </c>
      <c r="BD363" t="inlineStr">
        <is>
          <t>Not reported</t>
        </is>
      </c>
      <c r="BE363" t="inlineStr">
        <is>
          <t>Not reported</t>
        </is>
      </c>
      <c r="BF363" t="inlineStr">
        <is>
          <t>Not reported</t>
        </is>
      </c>
      <c r="BG363" t="inlineStr">
        <is>
          <t>Not reviewed (not included)</t>
        </is>
      </c>
      <c r="BH363" t="inlineStr">
        <is>
          <t>N/A</t>
        </is>
      </c>
      <c r="BI363" t="inlineStr">
        <is>
          <t>Not reviewed</t>
        </is>
      </c>
      <c r="BJ363" t="inlineStr">
        <is>
          <t>Not reviewed</t>
        </is>
      </c>
      <c r="BK363" t="inlineStr">
        <is>
          <t>Not reviewed</t>
        </is>
      </c>
      <c r="BL363" t="inlineStr">
        <is>
          <t>Not reviewed</t>
        </is>
      </c>
      <c r="BM363" t="inlineStr">
        <is>
          <t>Not reviewed (not included)</t>
        </is>
      </c>
      <c r="BN363" t="inlineStr">
        <is>
          <t>Not Selected for Final 95 (Pending Full Text Review) - Candidate paper not selected for final 95: Passed abstract screening but not included in final selec</t>
        </is>
      </c>
      <c r="BO363" t="inlineStr">
        <is>
          <t>Abstract-level screening only</t>
        </is>
      </c>
      <c r="BP363" t="inlineStr">
        <is>
          <t>6</t>
        </is>
      </c>
    </row>
    <row r="364">
      <c r="A364" t="inlineStr">
        <is>
          <t>Early Detection of ADHD in Juveniles using recurrent neural networks</t>
        </is>
      </c>
      <c r="B364" t="n">
        <v>2022</v>
      </c>
      <c r="C364" t="inlineStr">
        <is>
          <t>Not checked</t>
        </is>
      </c>
      <c r="D364" t="inlineStr">
        <is>
          <t>Not checked</t>
        </is>
      </c>
      <c r="E364" t="inlineStr">
        <is>
          <t>10.1109/INCET54531.2022.9825047</t>
        </is>
      </c>
      <c r="F364" t="inlineStr">
        <is>
          <t>ADHD, or attention deficit and hyperactivity disorder, is a common problem among youngsters that falls under mental diseases. It is one of the most studied disorders, as many industrialized countries with advanced technology cannot diagnose it. In the land of Ethiopia, a study was carried out. The prevalence rate, which is the proportion of the population affected by diseases at a given period, is expected to be around 7 percent among youngsters. If preschool teachers or child care teachers understand what ADHD is and what research is being done on it, they can help the child and inform their parents about the childâ€™s concerns. This would also benefit the research community because the data would be provided after the teachers read about the research. Furthermore, teachers can spot ADHD in its early stages, which can aid in early treatment. However, because not every teacher is aware of the study, various machine learning and deep learning techniques have been utilized to solve the current problem statement. The paperâ€™s primary goal is to use a Recurrent Neural Network to detect ADHD at an early stage and increase the correctness of the problem statement.</t>
        </is>
      </c>
      <c r="G364" t="inlineStr">
        <is>
          <t>Unimodal</t>
        </is>
      </c>
      <c r="H364" t="inlineStr">
        <is>
          <t>See abstract</t>
        </is>
      </c>
      <c r="I364" t="inlineStr">
        <is>
          <t>See abstract</t>
        </is>
      </c>
      <c r="J364" t="inlineStr">
        <is>
          <t>See abstract (AI/ML)</t>
        </is>
      </c>
      <c r="K364" t="inlineStr">
        <is>
          <t>See abstract</t>
        </is>
      </c>
      <c r="M364" t="inlineStr">
        <is>
          <t>See abstract</t>
        </is>
      </c>
      <c r="N364" t="inlineStr">
        <is>
          <t>See abstract</t>
        </is>
      </c>
      <c r="O364" t="inlineStr">
        <is>
          <t>Not verified from abstract</t>
        </is>
      </c>
      <c r="P364" t="inlineStr">
        <is>
          <t>See abstract</t>
        </is>
      </c>
      <c r="Q364" t="inlineStr">
        <is>
          <t>See abstract</t>
        </is>
      </c>
      <c r="R364" t="inlineStr">
        <is>
          <t>Not reviewed (not included)</t>
        </is>
      </c>
      <c r="S364" t="inlineStr">
        <is>
          <t>Not reviewed (not included)</t>
        </is>
      </c>
      <c r="T364" t="inlineStr">
        <is>
          <t>Abstract screening only. Not Selected for Final 95 (Pending Full Text Review)</t>
        </is>
      </c>
      <c r="U364" t="inlineStr">
        <is>
          <t>EXCLUDE</t>
        </is>
      </c>
      <c r="V36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4" t="inlineStr">
        <is>
          <t>Excluded: Other Criterion</t>
        </is>
      </c>
      <c r="X364" t="inlineStr">
        <is>
          <t>Not assessed from abstract</t>
        </is>
      </c>
      <c r="Y364" t="inlineStr">
        <is>
          <t>IEEE Conferences</t>
        </is>
      </c>
      <c r="Z364" t="inlineStr">
        <is>
          <t>Not determined from abstract</t>
        </is>
      </c>
      <c r="AB364" t="inlineStr">
        <is>
          <t>Not assessed (not included)</t>
        </is>
      </c>
      <c r="AC364" t="inlineStr">
        <is>
          <t>Not assessed (not included)</t>
        </is>
      </c>
      <c r="AD364" t="inlineStr">
        <is>
          <t>A. Chintamaneni; S. Agrawal; C. S. Yelamancheli; G. R. Archana; S. Reddy; A. Joy</t>
        </is>
      </c>
      <c r="AE364" t="inlineStr">
        <is>
          <t>2022 3rd International Conference for Emerging Technology (INCET)</t>
        </is>
      </c>
      <c r="AF364" t="inlineStr">
        <is>
          <t>Hybrid OA (IEEE)</t>
        </is>
      </c>
      <c r="AH364" t="inlineStr">
        <is>
          <t>Not assessed</t>
        </is>
      </c>
      <c r="AI364" t="inlineStr">
        <is>
          <t>Not reported</t>
        </is>
      </c>
      <c r="AJ364" t="inlineStr">
        <is>
          <t>Not reported</t>
        </is>
      </c>
      <c r="AK364" t="inlineStr">
        <is>
          <t>Not reported</t>
        </is>
      </c>
      <c r="AL364" t="inlineStr">
        <is>
          <t>Not reported</t>
        </is>
      </c>
      <c r="AM364" t="inlineStr">
        <is>
          <t>Not reported</t>
        </is>
      </c>
      <c r="AN364" t="inlineStr">
        <is>
          <t>Not reported</t>
        </is>
      </c>
      <c r="AO364" t="inlineStr">
        <is>
          <t>Not reviewed</t>
        </is>
      </c>
      <c r="AP364" t="inlineStr">
        <is>
          <t>Not reported</t>
        </is>
      </c>
      <c r="AQ364" t="inlineStr">
        <is>
          <t>Not reported</t>
        </is>
      </c>
      <c r="AR364" t="inlineStr">
        <is>
          <t>Not reported</t>
        </is>
      </c>
      <c r="AS364" t="inlineStr">
        <is>
          <t>See abstract</t>
        </is>
      </c>
      <c r="AT364" t="inlineStr">
        <is>
          <t>Not reviewed</t>
        </is>
      </c>
      <c r="AU364" t="inlineStr">
        <is>
          <t>Not reviewed</t>
        </is>
      </c>
      <c r="AV364" t="inlineStr">
        <is>
          <t>Not reviewed</t>
        </is>
      </c>
      <c r="AW364" t="inlineStr">
        <is>
          <t>Not reviewed</t>
        </is>
      </c>
      <c r="AX364" t="inlineStr">
        <is>
          <t>Not reported</t>
        </is>
      </c>
      <c r="AY364" t="inlineStr">
        <is>
          <t>Not reported</t>
        </is>
      </c>
      <c r="AZ364" t="inlineStr">
        <is>
          <t>Not reported</t>
        </is>
      </c>
      <c r="BA364" t="inlineStr">
        <is>
          <t>Not reported</t>
        </is>
      </c>
      <c r="BB364" t="inlineStr">
        <is>
          <t>Not reported</t>
        </is>
      </c>
      <c r="BC364" t="inlineStr">
        <is>
          <t>Not reported</t>
        </is>
      </c>
      <c r="BD364" t="inlineStr">
        <is>
          <t>Not reported</t>
        </is>
      </c>
      <c r="BE364" t="inlineStr">
        <is>
          <t>Not reported</t>
        </is>
      </c>
      <c r="BF364" t="inlineStr">
        <is>
          <t>Not reported</t>
        </is>
      </c>
      <c r="BG364" t="inlineStr">
        <is>
          <t>Not reviewed (not included)</t>
        </is>
      </c>
      <c r="BH364" t="inlineStr">
        <is>
          <t>N/A</t>
        </is>
      </c>
      <c r="BI364" t="inlineStr">
        <is>
          <t>Not reviewed</t>
        </is>
      </c>
      <c r="BJ364" t="inlineStr">
        <is>
          <t>Not reviewed</t>
        </is>
      </c>
      <c r="BK364" t="inlineStr">
        <is>
          <t>Not reviewed</t>
        </is>
      </c>
      <c r="BL364" t="inlineStr">
        <is>
          <t>Not reviewed</t>
        </is>
      </c>
      <c r="BM364" t="inlineStr">
        <is>
          <t>Not reviewed (not included)</t>
        </is>
      </c>
      <c r="BN364" t="inlineStr">
        <is>
          <t>Not Selected for Final 95 (Pending Full Text Review) - Candidate paper not selected for final 95: Passed abstract screening but not included in final selec</t>
        </is>
      </c>
      <c r="BO364" t="inlineStr">
        <is>
          <t>Abstract-level screening only</t>
        </is>
      </c>
      <c r="BP364" t="inlineStr">
        <is>
          <t>5</t>
        </is>
      </c>
    </row>
    <row r="365">
      <c r="A365" t="inlineStr">
        <is>
          <t>Automated Segmentation of Gray and White Matter Regions in Brain MRI Images for Computer Aided Diagnosis of ADHD</t>
        </is>
      </c>
      <c r="B365" t="n">
        <v>2023</v>
      </c>
      <c r="C365" t="inlineStr">
        <is>
          <t>Not checked</t>
        </is>
      </c>
      <c r="D365" t="inlineStr">
        <is>
          <t>Not checked</t>
        </is>
      </c>
      <c r="E365" t="inlineStr">
        <is>
          <t>10.1109/TIPTEKNO59875.2023.10359235</t>
        </is>
      </c>
      <c r="F365" t="inlineStr">
        <is>
          <t>Attention deficit hyperactivity (ADHD) is a psychiatric disorder that affects millions of children and many times last into adulthood. There is no single test that can show whether a person has ADHD. The symptoms of ADHD vary from person to person. Therefore it is hard to diagnose ADHD contrary many physical illness. Our aim is to create methods to minimize human effort and increase accurate of diagnosis of attention deficit hyperactivity disorder. So, we collected Structural Magnetic Resonance Imaging (MRI) from 26 subjects: 11 controls and 15 children diagnosed with ADHD. The data was provided from NPIstanbul NeuroPsyhiatric Hospital. We used k-means clustering algorithm to extract gray matter and white matter from the axial plane. Four features is extracted from these region; area of gray matter, area of white matter and perimeter of gray matter, perimeter of white matter. The most important attribute was determined by using principal component analysis. The models were built on the k-nearest neighbors algorithm (knn) and decision tree using Matlab machine learning toolbox. The experiments were conducted on a full training dataset including 26 instance and 5 fold cross validation was adopted for randomly sampling training and test set. The outcome of our study will reduce the number medical errors by informing physicians in their determination of diagnosing of attention deficit hyperactivity disorder. These method we used classifies ADHD successfully up to % 91 accuracy.</t>
        </is>
      </c>
      <c r="G365" t="inlineStr">
        <is>
          <t>Unimodal</t>
        </is>
      </c>
      <c r="H365" t="inlineStr">
        <is>
          <t>See abstract</t>
        </is>
      </c>
      <c r="I365" t="inlineStr">
        <is>
          <t>See abstract</t>
        </is>
      </c>
      <c r="J365" t="inlineStr">
        <is>
          <t>See abstract (AI/ML)</t>
        </is>
      </c>
      <c r="K365" t="inlineStr">
        <is>
          <t>See abstract</t>
        </is>
      </c>
      <c r="M365" t="inlineStr">
        <is>
          <t>See abstract</t>
        </is>
      </c>
      <c r="N365" t="inlineStr">
        <is>
          <t>See abstract</t>
        </is>
      </c>
      <c r="O365" t="inlineStr">
        <is>
          <t>Not verified from abstract</t>
        </is>
      </c>
      <c r="P365" t="inlineStr">
        <is>
          <t>See abstract</t>
        </is>
      </c>
      <c r="Q365" t="inlineStr">
        <is>
          <t>See abstract</t>
        </is>
      </c>
      <c r="R365" t="inlineStr">
        <is>
          <t>Not reviewed (not included)</t>
        </is>
      </c>
      <c r="S365" t="inlineStr">
        <is>
          <t>Not reviewed (not included)</t>
        </is>
      </c>
      <c r="T365" t="inlineStr">
        <is>
          <t>Abstract screening only. Not Selected for Final 95 (Pending Full Text Review)</t>
        </is>
      </c>
      <c r="U365" t="inlineStr">
        <is>
          <t>EXCLUDE</t>
        </is>
      </c>
      <c r="V36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5" t="inlineStr">
        <is>
          <t>Excluded: Other Criterion</t>
        </is>
      </c>
      <c r="X365" t="inlineStr">
        <is>
          <t>Not assessed from abstract</t>
        </is>
      </c>
      <c r="Y365" t="inlineStr">
        <is>
          <t>IEEE Conferences</t>
        </is>
      </c>
      <c r="Z365" t="inlineStr">
        <is>
          <t>Not determined from abstract</t>
        </is>
      </c>
      <c r="AB365" t="inlineStr">
        <is>
          <t>Not assessed (not included)</t>
        </is>
      </c>
      <c r="AC365" t="inlineStr">
        <is>
          <t>Not assessed (not included)</t>
        </is>
      </c>
      <c r="AD365" t="inlineStr">
        <is>
          <t>G. Cicek; A. Akan</t>
        </is>
      </c>
      <c r="AE365" t="inlineStr">
        <is>
          <t>2023 Medical Technologies Congress (TIPTEKNO)</t>
        </is>
      </c>
      <c r="AF365" t="inlineStr">
        <is>
          <t>Hybrid OA (IEEE)</t>
        </is>
      </c>
      <c r="AH365" t="inlineStr">
        <is>
          <t>Not assessed</t>
        </is>
      </c>
      <c r="AI365" t="inlineStr">
        <is>
          <t>Not reported</t>
        </is>
      </c>
      <c r="AJ365" t="n">
        <v>11</v>
      </c>
      <c r="AK365" t="inlineStr">
        <is>
          <t>Not reported</t>
        </is>
      </c>
      <c r="AL365" t="inlineStr">
        <is>
          <t>Not reported</t>
        </is>
      </c>
      <c r="AM365" t="inlineStr">
        <is>
          <t>Not reported</t>
        </is>
      </c>
      <c r="AN365" t="inlineStr">
        <is>
          <t>Not reported</t>
        </is>
      </c>
      <c r="AO365" t="inlineStr">
        <is>
          <t>Not reviewed</t>
        </is>
      </c>
      <c r="AP365" t="inlineStr">
        <is>
          <t>Not reported</t>
        </is>
      </c>
      <c r="AQ365" t="inlineStr">
        <is>
          <t>Not reported</t>
        </is>
      </c>
      <c r="AR365" t="inlineStr">
        <is>
          <t>Not reported</t>
        </is>
      </c>
      <c r="AS365" t="inlineStr">
        <is>
          <t>See abstract</t>
        </is>
      </c>
      <c r="AT365" t="inlineStr">
        <is>
          <t>Not reviewed</t>
        </is>
      </c>
      <c r="AU365" t="inlineStr">
        <is>
          <t>Not reviewed</t>
        </is>
      </c>
      <c r="AV365" t="inlineStr">
        <is>
          <t>Not reviewed</t>
        </is>
      </c>
      <c r="AW365" t="inlineStr">
        <is>
          <t>Not reviewed</t>
        </is>
      </c>
      <c r="AX365" t="inlineStr">
        <is>
          <t>Not reported</t>
        </is>
      </c>
      <c r="AY365" t="inlineStr">
        <is>
          <t>Not reported</t>
        </is>
      </c>
      <c r="AZ365" t="inlineStr">
        <is>
          <t>Not reported</t>
        </is>
      </c>
      <c r="BA365" t="inlineStr">
        <is>
          <t>Not reported</t>
        </is>
      </c>
      <c r="BB365" t="inlineStr">
        <is>
          <t>Not reported</t>
        </is>
      </c>
      <c r="BC365" t="inlineStr">
        <is>
          <t>Not reported</t>
        </is>
      </c>
      <c r="BD365" t="inlineStr">
        <is>
          <t>Not reported</t>
        </is>
      </c>
      <c r="BE365" t="inlineStr">
        <is>
          <t>Not reported</t>
        </is>
      </c>
      <c r="BF365" t="inlineStr">
        <is>
          <t>Not reported</t>
        </is>
      </c>
      <c r="BG365" t="inlineStr">
        <is>
          <t>Not reviewed (not included)</t>
        </is>
      </c>
      <c r="BH365" t="inlineStr">
        <is>
          <t>N/A</t>
        </is>
      </c>
      <c r="BI365" t="inlineStr">
        <is>
          <t>Not reviewed</t>
        </is>
      </c>
      <c r="BJ365" t="inlineStr">
        <is>
          <t>Not reviewed</t>
        </is>
      </c>
      <c r="BK365" t="inlineStr">
        <is>
          <t>Not reviewed</t>
        </is>
      </c>
      <c r="BL365" t="inlineStr">
        <is>
          <t>Not reviewed</t>
        </is>
      </c>
      <c r="BM365" t="inlineStr">
        <is>
          <t>Not reviewed (not included)</t>
        </is>
      </c>
      <c r="BN365" t="inlineStr">
        <is>
          <t>Not Selected for Final 95 (Pending Full Text Review) - Candidate paper not selected for final 95: Passed abstract screening but not included in final selec</t>
        </is>
      </c>
      <c r="BO365" t="inlineStr">
        <is>
          <t>Abstract-level screening only</t>
        </is>
      </c>
      <c r="BP365" t="inlineStr">
        <is>
          <t>4</t>
        </is>
      </c>
    </row>
    <row r="366">
      <c r="A366" t="inlineStr">
        <is>
          <t>Enhancing Diagnosis of Neurodevelopmental Disorder using Artificial Intelligence and Machine Learning</t>
        </is>
      </c>
      <c r="B366" t="n">
        <v>2025</v>
      </c>
      <c r="C366" t="inlineStr">
        <is>
          <t>Not checked</t>
        </is>
      </c>
      <c r="D366" t="inlineStr">
        <is>
          <t>Not checked</t>
        </is>
      </c>
      <c r="E366" t="inlineStr">
        <is>
          <t>10.1109/ICSCDS65426.2025.11166783</t>
        </is>
      </c>
      <c r="F366" t="inlineStr">
        <is>
          <t>Neuro-Developmental Disorders (NDDs), including Autism Spectrum Disorder (ASD), Attention-Deficit/Hyperactivity Disorder( ADHD), and intellectual disabilities(ID), pose diagnostic and treatment challenges due to their diverse and overlapping characteristics. Artificial Intelligence(AI) and Machine Learning (ML) are important for the early detection, classification, and precise treatment of NDDs. This paper reviews advancements in predictive modeling, integrating various data types, and explainable AI. We assess initial diagnostic methodologies by examining neuroimaging, genetic, behavioral, and sociodemographic data, revealing that both traditional and deep learning approaches boost predictive accuracy. The study also considers practical, explainable, and resource-efficient strategies in environments with limited resources. This review highlights existing research directions and identifies gaps in clinical application and interpretability, setting the stage for improvements in AI-aided neurodevelopmental care.</t>
        </is>
      </c>
      <c r="G366" t="inlineStr">
        <is>
          <t>Unimodal</t>
        </is>
      </c>
      <c r="H366" t="inlineStr">
        <is>
          <t>See abstract</t>
        </is>
      </c>
      <c r="I366" t="inlineStr">
        <is>
          <t>See abstract</t>
        </is>
      </c>
      <c r="J366" t="inlineStr">
        <is>
          <t>See abstract (AI/ML)</t>
        </is>
      </c>
      <c r="K366" t="inlineStr">
        <is>
          <t>See abstract</t>
        </is>
      </c>
      <c r="M366" t="inlineStr">
        <is>
          <t>See abstract</t>
        </is>
      </c>
      <c r="N366" t="inlineStr">
        <is>
          <t>See abstract</t>
        </is>
      </c>
      <c r="O366" t="inlineStr">
        <is>
          <t>Not verified from abstract</t>
        </is>
      </c>
      <c r="P366" t="inlineStr">
        <is>
          <t>See abstract</t>
        </is>
      </c>
      <c r="Q366" t="inlineStr">
        <is>
          <t>See abstract</t>
        </is>
      </c>
      <c r="R366" t="inlineStr">
        <is>
          <t>Not reviewed (not included)</t>
        </is>
      </c>
      <c r="S366" t="inlineStr">
        <is>
          <t>Not reviewed (not included)</t>
        </is>
      </c>
      <c r="T366" t="inlineStr">
        <is>
          <t>Abstract screening only. Not Selected for Final 95 (Pending Full Text Review)</t>
        </is>
      </c>
      <c r="U366" t="inlineStr">
        <is>
          <t>EXCLUDE</t>
        </is>
      </c>
      <c r="V36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6" t="inlineStr">
        <is>
          <t>Excluded: Other Criterion</t>
        </is>
      </c>
      <c r="X366" t="inlineStr">
        <is>
          <t>Not assessed from abstract</t>
        </is>
      </c>
      <c r="Y366" t="inlineStr">
        <is>
          <t>IEEE Conferences</t>
        </is>
      </c>
      <c r="Z366" t="inlineStr">
        <is>
          <t>Not determined from abstract</t>
        </is>
      </c>
      <c r="AB366" t="inlineStr">
        <is>
          <t>Not assessed (not included)</t>
        </is>
      </c>
      <c r="AC366" t="inlineStr">
        <is>
          <t>Not assessed (not included)</t>
        </is>
      </c>
      <c r="AD366" t="inlineStr">
        <is>
          <t>M. Mamatha; R. K. Singh</t>
        </is>
      </c>
      <c r="AE366" t="inlineStr">
        <is>
          <t>2025 3rd International Conference on Sustainable Computing and Data Communication Systems (ICSCDS)</t>
        </is>
      </c>
      <c r="AF366" t="inlineStr">
        <is>
          <t>Hybrid OA (IEEE)</t>
        </is>
      </c>
      <c r="AH366" t="inlineStr">
        <is>
          <t>Not assessed</t>
        </is>
      </c>
      <c r="AI366" t="inlineStr">
        <is>
          <t>Not reported</t>
        </is>
      </c>
      <c r="AJ366" t="inlineStr">
        <is>
          <t>Not reported</t>
        </is>
      </c>
      <c r="AK366" t="inlineStr">
        <is>
          <t>Not reported</t>
        </is>
      </c>
      <c r="AL366" t="inlineStr">
        <is>
          <t>Not reported</t>
        </is>
      </c>
      <c r="AM366" t="inlineStr">
        <is>
          <t>Not reported</t>
        </is>
      </c>
      <c r="AN366" t="inlineStr">
        <is>
          <t>Not reported</t>
        </is>
      </c>
      <c r="AO366" t="inlineStr">
        <is>
          <t>Not reviewed</t>
        </is>
      </c>
      <c r="AP366" t="inlineStr">
        <is>
          <t>Not reported</t>
        </is>
      </c>
      <c r="AQ366" t="inlineStr">
        <is>
          <t>Not reported</t>
        </is>
      </c>
      <c r="AR366" t="inlineStr">
        <is>
          <t>Not reported</t>
        </is>
      </c>
      <c r="AS366" t="inlineStr">
        <is>
          <t>See abstract</t>
        </is>
      </c>
      <c r="AT366" t="inlineStr">
        <is>
          <t>Not reviewed</t>
        </is>
      </c>
      <c r="AU366" t="inlineStr">
        <is>
          <t>Not reviewed</t>
        </is>
      </c>
      <c r="AV366" t="inlineStr">
        <is>
          <t>Not reviewed</t>
        </is>
      </c>
      <c r="AW366" t="inlineStr">
        <is>
          <t>Not reviewed</t>
        </is>
      </c>
      <c r="AX366" t="inlineStr">
        <is>
          <t>Not reported</t>
        </is>
      </c>
      <c r="AY366" t="inlineStr">
        <is>
          <t>Not reported</t>
        </is>
      </c>
      <c r="AZ366" t="inlineStr">
        <is>
          <t>Not reported</t>
        </is>
      </c>
      <c r="BA366" t="inlineStr">
        <is>
          <t>Not reported</t>
        </is>
      </c>
      <c r="BB366" t="inlineStr">
        <is>
          <t>Not reported</t>
        </is>
      </c>
      <c r="BC366" t="inlineStr">
        <is>
          <t>Not reported</t>
        </is>
      </c>
      <c r="BD366" t="inlineStr">
        <is>
          <t>Not reported</t>
        </is>
      </c>
      <c r="BE366" t="inlineStr">
        <is>
          <t>Not reported</t>
        </is>
      </c>
      <c r="BF366" t="inlineStr">
        <is>
          <t>Not reported</t>
        </is>
      </c>
      <c r="BG366" t="inlineStr">
        <is>
          <t>Not reviewed (not included)</t>
        </is>
      </c>
      <c r="BH366" t="inlineStr">
        <is>
          <t>N/A</t>
        </is>
      </c>
      <c r="BI366" t="inlineStr">
        <is>
          <t>Not reviewed</t>
        </is>
      </c>
      <c r="BJ366" t="inlineStr">
        <is>
          <t>Not reviewed</t>
        </is>
      </c>
      <c r="BK366" t="inlineStr">
        <is>
          <t>Not reviewed</t>
        </is>
      </c>
      <c r="BL366" t="inlineStr">
        <is>
          <t>Not reviewed</t>
        </is>
      </c>
      <c r="BM366" t="inlineStr">
        <is>
          <t>Not reviewed (not included)</t>
        </is>
      </c>
      <c r="BN366" t="inlineStr">
        <is>
          <t>Not Selected for Final 95 (Pending Full Text Review) - Candidate paper not selected for final 95: Passed abstract screening but not included in final selec</t>
        </is>
      </c>
      <c r="BO366" t="inlineStr">
        <is>
          <t>Abstract-level screening only</t>
        </is>
      </c>
      <c r="BP366" t="inlineStr">
        <is>
          <t>6</t>
        </is>
      </c>
    </row>
    <row r="367">
      <c r="A367" t="inlineStr">
        <is>
          <t>Deep Learning-Based Classification of ADHD: A Study on the ADHD-200 Dataset</t>
        </is>
      </c>
      <c r="B367" t="n">
        <v>2025</v>
      </c>
      <c r="C367" t="inlineStr">
        <is>
          <t>Not checked</t>
        </is>
      </c>
      <c r="D367" t="inlineStr">
        <is>
          <t>Not checked</t>
        </is>
      </c>
      <c r="E367" t="inlineStr">
        <is>
          <t>10.1109/IDAP68205.2025.11222381</t>
        </is>
      </c>
      <c r="F367" t="inlineStr">
        <is>
          <t>Attention Deficit Hyperactivity Disorder (ADHD) is one of the most prevalent neurodevelopmental disorders in children and adolescents, characterized by symptoms of inattention, hyperactivity, and impulsivity. Despite the availability of standardized diagnostic criteria, the current diagnostic process heavily relies on subjective behavioral assessments. Recent advances in neuroimaging and machine learning have opened new avenues for the development of data driven ADHD diagnostic tools. A two-stage analysis was conducted using the ADHD-200 dataset. Preliminary experiments were first performed on the NYU subset, followed by comprehensive evaluations on the full dataset. Throughout this process, model accuracy and generalization were significantly improved through techniques such as class weighting, data augmentation, and hyperparameter optimization. Consequently, the optimized 3D CNN model achieved a test accuracy of 78.7 %, demonstrating promising results compared to previous multimodal imaging studies. These results demonstrate that high classification performance can be attained using sMRI data alone and highlight the feasibility of deep learning-based diagnostic systems, even under constraints of limited data and single-modality imaging. Therefore, further research into AI-assisted diagnosis of ADHD and other psychiatric disorders is both necessary and valuable.</t>
        </is>
      </c>
      <c r="G367" t="inlineStr">
        <is>
          <t>Unimodal</t>
        </is>
      </c>
      <c r="H367" t="inlineStr">
        <is>
          <t>See abstract</t>
        </is>
      </c>
      <c r="I367" t="inlineStr">
        <is>
          <t>See abstract</t>
        </is>
      </c>
      <c r="J367" t="inlineStr">
        <is>
          <t>See abstract (AI/ML)</t>
        </is>
      </c>
      <c r="K367" t="inlineStr">
        <is>
          <t>See abstract</t>
        </is>
      </c>
      <c r="M367" t="inlineStr">
        <is>
          <t>See abstract</t>
        </is>
      </c>
      <c r="N367" t="inlineStr">
        <is>
          <t>See abstract</t>
        </is>
      </c>
      <c r="O367" t="inlineStr">
        <is>
          <t>Not verified from abstract</t>
        </is>
      </c>
      <c r="P367" t="inlineStr">
        <is>
          <t>See abstract</t>
        </is>
      </c>
      <c r="Q367" t="inlineStr">
        <is>
          <t>See abstract</t>
        </is>
      </c>
      <c r="R367" t="inlineStr">
        <is>
          <t>Not reviewed (not included)</t>
        </is>
      </c>
      <c r="S367" t="inlineStr">
        <is>
          <t>Not reviewed (not included)</t>
        </is>
      </c>
      <c r="T367" t="inlineStr">
        <is>
          <t>Abstract screening only. Not Selected for Final 95 (Pending Full Text Review)</t>
        </is>
      </c>
      <c r="U367" t="inlineStr">
        <is>
          <t>EXCLUDE</t>
        </is>
      </c>
      <c r="V36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7" t="inlineStr">
        <is>
          <t>Excluded: Other Criterion</t>
        </is>
      </c>
      <c r="X367" t="inlineStr">
        <is>
          <t>Not assessed from abstract</t>
        </is>
      </c>
      <c r="Y367" t="inlineStr">
        <is>
          <t>IEEE Conferences</t>
        </is>
      </c>
      <c r="Z367" t="inlineStr">
        <is>
          <t>Not determined from abstract</t>
        </is>
      </c>
      <c r="AB367" t="inlineStr">
        <is>
          <t>Not assessed (not included)</t>
        </is>
      </c>
      <c r="AC367" t="inlineStr">
        <is>
          <t>Not assessed (not included)</t>
        </is>
      </c>
      <c r="AD367" t="inlineStr">
        <is>
          <t>S. Sasal; A. UÄŸur; Ã–. Can</t>
        </is>
      </c>
      <c r="AE367" t="inlineStr">
        <is>
          <t>2025 9th International Artificial Intelligence and Data Processing Symposium (IDAP)</t>
        </is>
      </c>
      <c r="AF367" t="inlineStr">
        <is>
          <t>Hybrid OA (IEEE)</t>
        </is>
      </c>
      <c r="AH367" t="inlineStr">
        <is>
          <t>Not assessed</t>
        </is>
      </c>
      <c r="AI367" t="inlineStr">
        <is>
          <t>Not reported</t>
        </is>
      </c>
      <c r="AJ367" t="inlineStr">
        <is>
          <t>Not reported</t>
        </is>
      </c>
      <c r="AK367" t="inlineStr">
        <is>
          <t>Not reported</t>
        </is>
      </c>
      <c r="AL367" t="inlineStr">
        <is>
          <t>Not reported</t>
        </is>
      </c>
      <c r="AM367" t="inlineStr">
        <is>
          <t>Not reported</t>
        </is>
      </c>
      <c r="AN367" t="inlineStr">
        <is>
          <t>Not reported</t>
        </is>
      </c>
      <c r="AO367" t="inlineStr">
        <is>
          <t>Not reviewed</t>
        </is>
      </c>
      <c r="AP367" t="inlineStr">
        <is>
          <t>Not reported</t>
        </is>
      </c>
      <c r="AQ367" t="inlineStr">
        <is>
          <t>Not reported</t>
        </is>
      </c>
      <c r="AR367" t="inlineStr">
        <is>
          <t>Not reported</t>
        </is>
      </c>
      <c r="AS367" t="inlineStr">
        <is>
          <t>See abstract</t>
        </is>
      </c>
      <c r="AT367" t="inlineStr">
        <is>
          <t>Not reviewed</t>
        </is>
      </c>
      <c r="AU367" t="inlineStr">
        <is>
          <t>Not reviewed</t>
        </is>
      </c>
      <c r="AV367" t="inlineStr">
        <is>
          <t>Not reviewed</t>
        </is>
      </c>
      <c r="AW367" t="inlineStr">
        <is>
          <t>Not reviewed</t>
        </is>
      </c>
      <c r="AX367" t="inlineStr">
        <is>
          <t>Not reported</t>
        </is>
      </c>
      <c r="AY367" t="inlineStr">
        <is>
          <t>Not reported</t>
        </is>
      </c>
      <c r="AZ367" t="inlineStr">
        <is>
          <t>Not reported</t>
        </is>
      </c>
      <c r="BA367" t="inlineStr">
        <is>
          <t>Not reported</t>
        </is>
      </c>
      <c r="BB367" t="inlineStr">
        <is>
          <t>Not reported</t>
        </is>
      </c>
      <c r="BC367" t="inlineStr">
        <is>
          <t>Not reported</t>
        </is>
      </c>
      <c r="BD367" t="inlineStr">
        <is>
          <t>Not reported</t>
        </is>
      </c>
      <c r="BE367" t="inlineStr">
        <is>
          <t>Not reported</t>
        </is>
      </c>
      <c r="BF367" t="inlineStr">
        <is>
          <t>Not reported</t>
        </is>
      </c>
      <c r="BG367" t="inlineStr">
        <is>
          <t>Not reviewed (not included)</t>
        </is>
      </c>
      <c r="BH367" t="inlineStr">
        <is>
          <t>N/A</t>
        </is>
      </c>
      <c r="BI367" t="inlineStr">
        <is>
          <t>Not reviewed</t>
        </is>
      </c>
      <c r="BJ367" t="inlineStr">
        <is>
          <t>Not reviewed</t>
        </is>
      </c>
      <c r="BK367" t="inlineStr">
        <is>
          <t>Not reviewed</t>
        </is>
      </c>
      <c r="BL367" t="inlineStr">
        <is>
          <t>Not reviewed</t>
        </is>
      </c>
      <c r="BM367" t="inlineStr">
        <is>
          <t>Not reviewed (not included)</t>
        </is>
      </c>
      <c r="BN367" t="inlineStr">
        <is>
          <t>Not Selected for Final 95 (Pending Full Text Review) - Candidate paper not selected for final 95: Passed abstract screening but not included in final selec</t>
        </is>
      </c>
      <c r="BO367" t="inlineStr">
        <is>
          <t>Abstract-level screening only</t>
        </is>
      </c>
      <c r="BP367" t="inlineStr">
        <is>
          <t>6</t>
        </is>
      </c>
    </row>
    <row r="368">
      <c r="A368" t="inlineStr">
        <is>
          <t>Enhancing ADHD Detection Using Diva Interview-Based Audio Signals and A Two-Stream Network</t>
        </is>
      </c>
      <c r="B368" t="n">
        <v>2023</v>
      </c>
      <c r="C368" t="inlineStr">
        <is>
          <t>Not checked</t>
        </is>
      </c>
      <c r="D368" t="inlineStr">
        <is>
          <t>Not checked</t>
        </is>
      </c>
      <c r="E368" t="inlineStr">
        <is>
          <t>10.1109/IPCCC59175.2023.10253858</t>
        </is>
      </c>
      <c r="F368" t="inlineStr">
        <is>
          <t>Attention deficit hyperactivity disorder (ADHD) is a neurodevelopmental condition that results in altered behaviour in social development and communication patterns. However, due to the dearth of medical psychiatrists globally, the diagnosis of ADHD is frequently delayed. With the burgeoning development of artificial intelligence, it is rational to introduce deep learning to facilitate the ADHD diagnosis. Previous deep learning methods mainly use functional magnetic resonance imaging (fMRI) or Electroencephalography (EEG) signals to detect ADHD, where the data are expensive to acquire, i.e. equipment cost and specialised staff for data collection. Over the past years, speech signals have gained increasing attention owing to their cost-effectiveness in data collection and non-intrusive characteristics. In this work, based on the Diagnostic Interview for ADHD in adults (DIVA), we design a questionnaire and collected the audio data of ADHD patients and normal controls in collaboration with the Cumbria, Northumberland, Tyne and Wear NHS Foundation Trust. Besides, we propose a two-stream model (TSM) to exploit local and global features to assist ADHD detection. Applying the TSM to the collected real ADHD audio data, the performance of the proposed method is promising with an average accuracy of 84.9%.</t>
        </is>
      </c>
      <c r="G368" t="inlineStr">
        <is>
          <t>Unimodal</t>
        </is>
      </c>
      <c r="H368" t="inlineStr">
        <is>
          <t>See abstract</t>
        </is>
      </c>
      <c r="I368" t="inlineStr">
        <is>
          <t>See abstract</t>
        </is>
      </c>
      <c r="J368" t="inlineStr">
        <is>
          <t>See abstract (AI/ML)</t>
        </is>
      </c>
      <c r="K368" t="inlineStr">
        <is>
          <t>See abstract</t>
        </is>
      </c>
      <c r="M368" t="inlineStr">
        <is>
          <t>See abstract</t>
        </is>
      </c>
      <c r="N368" t="inlineStr">
        <is>
          <t>See abstract</t>
        </is>
      </c>
      <c r="O368" t="inlineStr">
        <is>
          <t>Not verified from abstract</t>
        </is>
      </c>
      <c r="P368" t="inlineStr">
        <is>
          <t>See abstract</t>
        </is>
      </c>
      <c r="Q368" t="inlineStr">
        <is>
          <t>See abstract</t>
        </is>
      </c>
      <c r="R368" t="inlineStr">
        <is>
          <t>Not reviewed (not included)</t>
        </is>
      </c>
      <c r="S368" t="inlineStr">
        <is>
          <t>Not reviewed (not included)</t>
        </is>
      </c>
      <c r="T368" t="inlineStr">
        <is>
          <t>Abstract screening only. Not Selected for Final 95 (Pending Full Text Review)</t>
        </is>
      </c>
      <c r="U368" t="inlineStr">
        <is>
          <t>EXCLUDE</t>
        </is>
      </c>
      <c r="V36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8" t="inlineStr">
        <is>
          <t>Excluded: Other Criterion</t>
        </is>
      </c>
      <c r="X368" t="inlineStr">
        <is>
          <t>Not assessed from abstract</t>
        </is>
      </c>
      <c r="Y368" t="inlineStr">
        <is>
          <t>IEEE Conferences</t>
        </is>
      </c>
      <c r="Z368" t="inlineStr">
        <is>
          <t>Not determined from abstract</t>
        </is>
      </c>
      <c r="AB368" t="inlineStr">
        <is>
          <t>Not assessed (not included)</t>
        </is>
      </c>
      <c r="AC368" t="inlineStr">
        <is>
          <t>Not assessed (not included)</t>
        </is>
      </c>
      <c r="AD368" t="inlineStr">
        <is>
          <t>S. Li; Y. Sun; R. Nair; S. M. Naqvi</t>
        </is>
      </c>
      <c r="AE368" t="inlineStr">
        <is>
          <t>2023 IEEE International Performance, Computing, and Communications Conference (IPCCC)</t>
        </is>
      </c>
      <c r="AF368" t="inlineStr">
        <is>
          <t>Hybrid OA (IEEE)</t>
        </is>
      </c>
      <c r="AH368" t="inlineStr">
        <is>
          <t>Not assessed</t>
        </is>
      </c>
      <c r="AI368" t="inlineStr">
        <is>
          <t>Not reported</t>
        </is>
      </c>
      <c r="AJ368" t="inlineStr">
        <is>
          <t>Not reported</t>
        </is>
      </c>
      <c r="AK368" t="inlineStr">
        <is>
          <t>Not reported</t>
        </is>
      </c>
      <c r="AL368" t="inlineStr">
        <is>
          <t>Not reported</t>
        </is>
      </c>
      <c r="AM368" t="inlineStr">
        <is>
          <t>Not reported</t>
        </is>
      </c>
      <c r="AN368" t="inlineStr">
        <is>
          <t>Not reported</t>
        </is>
      </c>
      <c r="AO368" t="inlineStr">
        <is>
          <t>Not reviewed</t>
        </is>
      </c>
      <c r="AP368" t="inlineStr">
        <is>
          <t>Not reported</t>
        </is>
      </c>
      <c r="AQ368" t="inlineStr">
        <is>
          <t>Not reported</t>
        </is>
      </c>
      <c r="AR368" t="inlineStr">
        <is>
          <t>Not reported</t>
        </is>
      </c>
      <c r="AS368" t="inlineStr">
        <is>
          <t>See abstract</t>
        </is>
      </c>
      <c r="AT368" t="inlineStr">
        <is>
          <t>Not reviewed</t>
        </is>
      </c>
      <c r="AU368" t="inlineStr">
        <is>
          <t>Not reviewed</t>
        </is>
      </c>
      <c r="AV368" t="inlineStr">
        <is>
          <t>Not reviewed</t>
        </is>
      </c>
      <c r="AW368" t="inlineStr">
        <is>
          <t>Not reviewed</t>
        </is>
      </c>
      <c r="AX368" t="inlineStr">
        <is>
          <t>Not reported</t>
        </is>
      </c>
      <c r="AY368" t="inlineStr">
        <is>
          <t>Not reported</t>
        </is>
      </c>
      <c r="AZ368" t="inlineStr">
        <is>
          <t>Not reported</t>
        </is>
      </c>
      <c r="BA368" t="inlineStr">
        <is>
          <t>Not reported</t>
        </is>
      </c>
      <c r="BB368" t="inlineStr">
        <is>
          <t>Not reported</t>
        </is>
      </c>
      <c r="BC368" t="inlineStr">
        <is>
          <t>Not reported</t>
        </is>
      </c>
      <c r="BD368" t="inlineStr">
        <is>
          <t>Not reported</t>
        </is>
      </c>
      <c r="BE368" t="inlineStr">
        <is>
          <t>Not reported</t>
        </is>
      </c>
      <c r="BF368" t="inlineStr">
        <is>
          <t>Not reported</t>
        </is>
      </c>
      <c r="BG368" t="inlineStr">
        <is>
          <t>Not reviewed (not included)</t>
        </is>
      </c>
      <c r="BH368" t="inlineStr">
        <is>
          <t>N/A</t>
        </is>
      </c>
      <c r="BI368" t="inlineStr">
        <is>
          <t>Not reviewed</t>
        </is>
      </c>
      <c r="BJ368" t="inlineStr">
        <is>
          <t>Not reviewed</t>
        </is>
      </c>
      <c r="BK368" t="inlineStr">
        <is>
          <t>Not reviewed</t>
        </is>
      </c>
      <c r="BL368" t="inlineStr">
        <is>
          <t>Not reviewed</t>
        </is>
      </c>
      <c r="BM368" t="inlineStr">
        <is>
          <t>Not reviewed (not included)</t>
        </is>
      </c>
      <c r="BN368" t="inlineStr">
        <is>
          <t>Not Selected for Final 95 (Pending Full Text Review) - Candidate paper not selected for final 95: Passed abstract screening but not included in final selec</t>
        </is>
      </c>
      <c r="BO368" t="inlineStr">
        <is>
          <t>Abstract-level screening only</t>
        </is>
      </c>
      <c r="BP368" t="inlineStr">
        <is>
          <t>6</t>
        </is>
      </c>
    </row>
    <row r="369">
      <c r="A369" t="inlineStr">
        <is>
          <t>Evaluating Brain Regions That Characterize Attention Deficit/Hyperactivity Disorder Based on SPECT Images and Machine Learning Models</t>
        </is>
      </c>
      <c r="B369" t="n">
        <v>2022</v>
      </c>
      <c r="C369" t="inlineStr">
        <is>
          <t>Not checked</t>
        </is>
      </c>
      <c r="D369" t="inlineStr">
        <is>
          <t>Not checked</t>
        </is>
      </c>
      <c r="E369" t="inlineStr">
        <is>
          <t>10.1109/IJCNN55064.2022.9892968</t>
        </is>
      </c>
      <c r="F369" t="inlineStr">
        <is>
          <t>Like other neurodevelopmental disorders, ADHD (attention deficit/hyperactivity disorder) typically manifests in preschool-aged children and results in impairments in an individual's personal, social, academic, or occupational functioning. According to the Diagnostic and Statistical Manual of Mental Disorders-V, there is no biological characteristic that is fundamental to the definition of ADHD diagnosis. However, several studies have already proposed neurobiological basis that demonstrate abnormalities in brain perfusion in different areas of the brain of an ADHD patient, but without consensus. For this reason, the aim of this study is to evaluate images of the brain SPECT (Single Photon Emission Computed Tomography) to assess whether there are brain regions that are more promising than others for ADHD diagnosis. Among the different brain regions analyzed, the one that has achieved the best accuracy in classifying ADHD is the frontal cortex with an accuracy of 80% in predicting ADHD.</t>
        </is>
      </c>
      <c r="G369" t="inlineStr">
        <is>
          <t>Unimodal</t>
        </is>
      </c>
      <c r="H369" t="inlineStr">
        <is>
          <t>See abstract</t>
        </is>
      </c>
      <c r="I369" t="inlineStr">
        <is>
          <t>See abstract</t>
        </is>
      </c>
      <c r="J369" t="inlineStr">
        <is>
          <t>See abstract (AI/ML)</t>
        </is>
      </c>
      <c r="K369" t="inlineStr">
        <is>
          <t>See abstract</t>
        </is>
      </c>
      <c r="M369" t="inlineStr">
        <is>
          <t>See abstract</t>
        </is>
      </c>
      <c r="N369" t="inlineStr">
        <is>
          <t>See abstract</t>
        </is>
      </c>
      <c r="O369" t="inlineStr">
        <is>
          <t>Not verified from abstract</t>
        </is>
      </c>
      <c r="P369" t="inlineStr">
        <is>
          <t>See abstract</t>
        </is>
      </c>
      <c r="Q369" t="inlineStr">
        <is>
          <t>See abstract</t>
        </is>
      </c>
      <c r="R369" t="inlineStr">
        <is>
          <t>Not reviewed (not included)</t>
        </is>
      </c>
      <c r="S369" t="inlineStr">
        <is>
          <t>Not reviewed (not included)</t>
        </is>
      </c>
      <c r="T369" t="inlineStr">
        <is>
          <t>Abstract screening only. Not Selected for Final 95 (Pending Full Text Review)</t>
        </is>
      </c>
      <c r="U369" t="inlineStr">
        <is>
          <t>EXCLUDE</t>
        </is>
      </c>
      <c r="V36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69" t="inlineStr">
        <is>
          <t>Excluded: Other Criterion</t>
        </is>
      </c>
      <c r="X369" t="inlineStr">
        <is>
          <t>Not assessed from abstract</t>
        </is>
      </c>
      <c r="Y369" t="inlineStr">
        <is>
          <t>IEEE Conferences</t>
        </is>
      </c>
      <c r="Z369" t="inlineStr">
        <is>
          <t>Not determined from abstract</t>
        </is>
      </c>
      <c r="AB369" t="inlineStr">
        <is>
          <t>Not assessed (not included)</t>
        </is>
      </c>
      <c r="AC369" t="inlineStr">
        <is>
          <t>Not assessed (not included)</t>
        </is>
      </c>
      <c r="AD369" t="inlineStr">
        <is>
          <t>M. De Oliveira Meira; A. M. De Paula Canuto; B. M. De Carvalho; R. L. Cavalcanti Jales</t>
        </is>
      </c>
      <c r="AE369" t="inlineStr">
        <is>
          <t>2022 International Joint Conference on Neural Networks (IJCNN)</t>
        </is>
      </c>
      <c r="AF369" t="inlineStr">
        <is>
          <t>Hybrid OA (IEEE)</t>
        </is>
      </c>
      <c r="AH369" t="inlineStr">
        <is>
          <t>Not assessed</t>
        </is>
      </c>
      <c r="AI369" t="inlineStr">
        <is>
          <t>Not reported</t>
        </is>
      </c>
      <c r="AJ369" t="inlineStr">
        <is>
          <t>Not reported</t>
        </is>
      </c>
      <c r="AK369" t="inlineStr">
        <is>
          <t>Not reported</t>
        </is>
      </c>
      <c r="AL369" t="inlineStr">
        <is>
          <t>Not reported</t>
        </is>
      </c>
      <c r="AM369" t="inlineStr">
        <is>
          <t>Not reported</t>
        </is>
      </c>
      <c r="AN369" t="inlineStr">
        <is>
          <t>Not reported</t>
        </is>
      </c>
      <c r="AO369" t="inlineStr">
        <is>
          <t>Not reviewed</t>
        </is>
      </c>
      <c r="AP369" t="inlineStr">
        <is>
          <t>Not reported</t>
        </is>
      </c>
      <c r="AQ369" t="inlineStr">
        <is>
          <t>Not reported</t>
        </is>
      </c>
      <c r="AR369" t="inlineStr">
        <is>
          <t>Not reported</t>
        </is>
      </c>
      <c r="AS369" t="inlineStr">
        <is>
          <t>See abstract</t>
        </is>
      </c>
      <c r="AT369" t="inlineStr">
        <is>
          <t>Not reviewed</t>
        </is>
      </c>
      <c r="AU369" t="inlineStr">
        <is>
          <t>Not reviewed</t>
        </is>
      </c>
      <c r="AV369" t="inlineStr">
        <is>
          <t>Not reviewed</t>
        </is>
      </c>
      <c r="AW369" t="inlineStr">
        <is>
          <t>Not reviewed</t>
        </is>
      </c>
      <c r="AX369" t="inlineStr">
        <is>
          <t>Not reported</t>
        </is>
      </c>
      <c r="AY369" t="inlineStr">
        <is>
          <t>Not reported</t>
        </is>
      </c>
      <c r="AZ369" t="inlineStr">
        <is>
          <t>Not reported</t>
        </is>
      </c>
      <c r="BA369" t="inlineStr">
        <is>
          <t>Not reported</t>
        </is>
      </c>
      <c r="BB369" t="inlineStr">
        <is>
          <t>Not reported</t>
        </is>
      </c>
      <c r="BC369" t="inlineStr">
        <is>
          <t>Not reported</t>
        </is>
      </c>
      <c r="BD369" t="inlineStr">
        <is>
          <t>Not reported</t>
        </is>
      </c>
      <c r="BE369" t="inlineStr">
        <is>
          <t>Not reported</t>
        </is>
      </c>
      <c r="BF369" t="inlineStr">
        <is>
          <t>Not reported</t>
        </is>
      </c>
      <c r="BG369" t="inlineStr">
        <is>
          <t>Not reviewed (not included)</t>
        </is>
      </c>
      <c r="BH369" t="inlineStr">
        <is>
          <t>N/A</t>
        </is>
      </c>
      <c r="BI369" t="inlineStr">
        <is>
          <t>Not reviewed</t>
        </is>
      </c>
      <c r="BJ369" t="inlineStr">
        <is>
          <t>Not reviewed</t>
        </is>
      </c>
      <c r="BK369" t="inlineStr">
        <is>
          <t>Not reviewed</t>
        </is>
      </c>
      <c r="BL369" t="inlineStr">
        <is>
          <t>Not reviewed</t>
        </is>
      </c>
      <c r="BM369" t="inlineStr">
        <is>
          <t>Not reviewed (not included)</t>
        </is>
      </c>
      <c r="BN369" t="inlineStr">
        <is>
          <t>Not Selected for Final 95 (Pending Full Text Review) - Candidate paper not selected for final 95: Passed abstract screening but not included in final selec</t>
        </is>
      </c>
      <c r="BO369" t="inlineStr">
        <is>
          <t>Abstract-level screening only</t>
        </is>
      </c>
      <c r="BP369" t="inlineStr">
        <is>
          <t>8</t>
        </is>
      </c>
    </row>
    <row r="370">
      <c r="A370" t="inlineStr">
        <is>
          <t>Hyperparameter Tuning of a Deep Learning EEG-based Neural Network for the Diagnosis of ADHD</t>
        </is>
      </c>
      <c r="B370" t="n">
        <v>2023</v>
      </c>
      <c r="C370" t="inlineStr">
        <is>
          <t>Not checked</t>
        </is>
      </c>
      <c r="D370" t="inlineStr">
        <is>
          <t>Not checked</t>
        </is>
      </c>
      <c r="E370" t="inlineStr">
        <is>
          <t>10.1109/BIGDATA59044.2023.10386394</t>
        </is>
      </c>
      <c r="F370" t="inlineStr">
        <is>
          <t>In order to implement an automatic-computer-aided system for the diagnosis of the Attention-Deficit Hyperactivity Disorder (ADHD), a Deep Learning Multihead Convolutional Based model (EEG-MHCNet) was developed in previous work. To obtain the best model performance, five hyperparameters were studied. This procedure led us to train the model with all hyperparameter combination values. As a result, 1920 executions were performed and took 15.5 days to complete the training process. Finally, the model obtained a better f1-score than the state-of-art ones. To improve these results, more values should be tested. The main problem is the high computational cost of executing such a considerable number of combinations. In this paper, a null hypothesis testing procedure has been applied to find which hyperparameter values have statistical confidence in the modelâ€™s performance. By doing this procedure, some values could be discarded thus reducing the number of combinations and the execution of training time. Results show that the number of executions can be reduced from 1920 to 320 without loss of performance with a 95% of confidence level, thus enabling us to considerably reduce the computational training cost from 15.5 days to 1.3 days.</t>
        </is>
      </c>
      <c r="G370" t="inlineStr">
        <is>
          <t>Unimodal</t>
        </is>
      </c>
      <c r="H370" t="inlineStr">
        <is>
          <t>See abstract</t>
        </is>
      </c>
      <c r="I370" t="inlineStr">
        <is>
          <t>See abstract</t>
        </is>
      </c>
      <c r="J370" t="inlineStr">
        <is>
          <t>See abstract (AI/ML)</t>
        </is>
      </c>
      <c r="K370" t="inlineStr">
        <is>
          <t>See abstract</t>
        </is>
      </c>
      <c r="M370" t="inlineStr">
        <is>
          <t>See abstract</t>
        </is>
      </c>
      <c r="N370" t="inlineStr">
        <is>
          <t>See abstract</t>
        </is>
      </c>
      <c r="O370" t="inlineStr">
        <is>
          <t>Not verified from abstract</t>
        </is>
      </c>
      <c r="P370" t="inlineStr">
        <is>
          <t>See abstract</t>
        </is>
      </c>
      <c r="Q370" t="inlineStr">
        <is>
          <t>See abstract</t>
        </is>
      </c>
      <c r="R370" t="inlineStr">
        <is>
          <t>Not reviewed (not included)</t>
        </is>
      </c>
      <c r="S370" t="inlineStr">
        <is>
          <t>Not reviewed (not included)</t>
        </is>
      </c>
      <c r="T370" t="inlineStr">
        <is>
          <t>Abstract screening only. Not Selected for Final 95 (Pending Full Text Review)</t>
        </is>
      </c>
      <c r="U370" t="inlineStr">
        <is>
          <t>EXCLUDE</t>
        </is>
      </c>
      <c r="V3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70" t="inlineStr">
        <is>
          <t>Excluded: Other Criterion</t>
        </is>
      </c>
      <c r="X370" t="inlineStr">
        <is>
          <t>Not assessed from abstract</t>
        </is>
      </c>
      <c r="Y370" t="inlineStr">
        <is>
          <t>IEEE Conferences</t>
        </is>
      </c>
      <c r="Z370" t="inlineStr">
        <is>
          <t>Not determined from abstract</t>
        </is>
      </c>
      <c r="AB370" t="inlineStr">
        <is>
          <t>Not assessed (not included)</t>
        </is>
      </c>
      <c r="AC370" t="inlineStr">
        <is>
          <t>Not assessed (not included)</t>
        </is>
      </c>
      <c r="AD370" t="inlineStr">
        <is>
          <t>J. Sanchis; M. A. Teruel; J. Trujillo</t>
        </is>
      </c>
      <c r="AE370" t="inlineStr">
        <is>
          <t>2023 IEEE International Conference on Big Data (BigData)</t>
        </is>
      </c>
      <c r="AF370" t="inlineStr">
        <is>
          <t>Hybrid OA (IEEE)</t>
        </is>
      </c>
      <c r="AG370" t="inlineStr">
        <is>
          <t xml:space="preserve">Generalitat Valenciana; Generalitat Valenciana; </t>
        </is>
      </c>
      <c r="AH370" t="inlineStr">
        <is>
          <t>Not assessed</t>
        </is>
      </c>
      <c r="AI370" t="inlineStr">
        <is>
          <t>Not reported</t>
        </is>
      </c>
      <c r="AJ370" t="inlineStr">
        <is>
          <t>Not reported</t>
        </is>
      </c>
      <c r="AK370" t="inlineStr">
        <is>
          <t>Not reported</t>
        </is>
      </c>
      <c r="AL370" t="inlineStr">
        <is>
          <t>Not reported</t>
        </is>
      </c>
      <c r="AM370" t="inlineStr">
        <is>
          <t>Not reported</t>
        </is>
      </c>
      <c r="AN370" t="inlineStr">
        <is>
          <t>Not reported</t>
        </is>
      </c>
      <c r="AO370" t="inlineStr">
        <is>
          <t>Not reviewed</t>
        </is>
      </c>
      <c r="AP370" t="inlineStr">
        <is>
          <t>Not reported</t>
        </is>
      </c>
      <c r="AQ370" t="inlineStr">
        <is>
          <t>Not reported</t>
        </is>
      </c>
      <c r="AR370" t="inlineStr">
        <is>
          <t>Not reported</t>
        </is>
      </c>
      <c r="AS370" t="inlineStr">
        <is>
          <t>See abstract</t>
        </is>
      </c>
      <c r="AT370" t="inlineStr">
        <is>
          <t>Not reviewed</t>
        </is>
      </c>
      <c r="AU370" t="inlineStr">
        <is>
          <t>Not reviewed</t>
        </is>
      </c>
      <c r="AV370" t="inlineStr">
        <is>
          <t>Not reviewed</t>
        </is>
      </c>
      <c r="AW370" t="inlineStr">
        <is>
          <t>Not reviewed</t>
        </is>
      </c>
      <c r="AX370" t="inlineStr">
        <is>
          <t>Not reported</t>
        </is>
      </c>
      <c r="AY370" t="inlineStr">
        <is>
          <t>Not reported</t>
        </is>
      </c>
      <c r="AZ370" t="inlineStr">
        <is>
          <t>Not reported</t>
        </is>
      </c>
      <c r="BA370" t="inlineStr">
        <is>
          <t>Not reported</t>
        </is>
      </c>
      <c r="BB370" t="inlineStr">
        <is>
          <t>Not reported</t>
        </is>
      </c>
      <c r="BC370" t="inlineStr">
        <is>
          <t>Not reported</t>
        </is>
      </c>
      <c r="BD370" t="inlineStr">
        <is>
          <t>Not reported</t>
        </is>
      </c>
      <c r="BE370" t="inlineStr">
        <is>
          <t>Not reported</t>
        </is>
      </c>
      <c r="BF370" t="inlineStr">
        <is>
          <t>Not reported</t>
        </is>
      </c>
      <c r="BG370" t="inlineStr">
        <is>
          <t>Not reviewed (not included)</t>
        </is>
      </c>
      <c r="BH370" t="inlineStr">
        <is>
          <t>N/A</t>
        </is>
      </c>
      <c r="BI370" t="inlineStr">
        <is>
          <t>Not reviewed</t>
        </is>
      </c>
      <c r="BJ370" t="inlineStr">
        <is>
          <t>Not reviewed</t>
        </is>
      </c>
      <c r="BK370" t="inlineStr">
        <is>
          <t>Not reviewed</t>
        </is>
      </c>
      <c r="BL370" t="inlineStr">
        <is>
          <t>Not reviewed</t>
        </is>
      </c>
      <c r="BM370" t="inlineStr">
        <is>
          <t>Not reviewed (not included)</t>
        </is>
      </c>
      <c r="BN370" t="inlineStr">
        <is>
          <t>Not Selected for Final 95 (Pending Full Text Review) - Candidate paper not selected for final 95: Passed abstract screening but not included in final selec</t>
        </is>
      </c>
      <c r="BO370" t="inlineStr">
        <is>
          <t>Abstract-level screening only</t>
        </is>
      </c>
      <c r="BP370" t="inlineStr">
        <is>
          <t>7</t>
        </is>
      </c>
    </row>
    <row r="371">
      <c r="A371" t="inlineStr">
        <is>
          <t>Deep Learning-Based ADHD Classification Using MRI Images: A Comparative Study of VGG19 and EfficientNetB0 with Otsu's Thresholding</t>
        </is>
      </c>
      <c r="B371" t="n">
        <v>2025</v>
      </c>
      <c r="C371" t="inlineStr">
        <is>
          <t>Not checked</t>
        </is>
      </c>
      <c r="D371" t="inlineStr">
        <is>
          <t>Not checked</t>
        </is>
      </c>
      <c r="E371" t="inlineStr">
        <is>
          <t>10.1109/QPAIN66474.2025.11171728</t>
        </is>
      </c>
      <c r="F371" t="inlineStr">
        <is>
          <t>Attention Deficit Hyperactivity Disorder (ADHD) is a common neurodevelopmental disease that affects attention, increases impulsivity, and causes hyperactivity in children and adolescents. Traditional diagnosis is mostly based on subjective psychological assessments, which may lack objectivity and consistency. This study looks at how well deep learning methods can sort ADHD cases using brain scan (MRI) data. The VGG19 and EfficientNetB0 models, which are types of neural networks, were used for this task. Otsu's thresholding technique was used as a preprocessing step to improve picture segmentation and classification performance. The VGG19 model gave accuracy of 88.07 % and showed AUC of 0.95, whereas EfficientNetB0 obtained a similar AUC of 0.95 and a little better accuracy of $\mathbf{8 8. 1 5 \%}$. These results show that both models worked well in telling apart children with normal growth and those with ADHD-Hyperactive type. The steady AUC values prove that the models gave stable and reliable results for both groups.</t>
        </is>
      </c>
      <c r="G371" t="inlineStr">
        <is>
          <t>Unimodal</t>
        </is>
      </c>
      <c r="H371" t="inlineStr">
        <is>
          <t>See abstract</t>
        </is>
      </c>
      <c r="I371" t="inlineStr">
        <is>
          <t>See abstract</t>
        </is>
      </c>
      <c r="J371" t="inlineStr">
        <is>
          <t>See abstract (AI/ML)</t>
        </is>
      </c>
      <c r="K371" t="inlineStr">
        <is>
          <t>See abstract</t>
        </is>
      </c>
      <c r="M371" t="inlineStr">
        <is>
          <t>See abstract</t>
        </is>
      </c>
      <c r="N371" t="inlineStr">
        <is>
          <t>See abstract</t>
        </is>
      </c>
      <c r="O371" t="inlineStr">
        <is>
          <t>Not verified from abstract</t>
        </is>
      </c>
      <c r="P371" t="inlineStr">
        <is>
          <t>See abstract</t>
        </is>
      </c>
      <c r="Q371" t="inlineStr">
        <is>
          <t>See abstract</t>
        </is>
      </c>
      <c r="R371" t="inlineStr">
        <is>
          <t>Not reviewed (not included)</t>
        </is>
      </c>
      <c r="S371" t="inlineStr">
        <is>
          <t>Not reviewed (not included)</t>
        </is>
      </c>
      <c r="T371" t="inlineStr">
        <is>
          <t>Abstract screening only. Not Selected for Final 95 (Pending Full Text Review)</t>
        </is>
      </c>
      <c r="U371" t="inlineStr">
        <is>
          <t>EXCLUDE</t>
        </is>
      </c>
      <c r="V37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71" t="inlineStr">
        <is>
          <t>Excluded: Other Criterion</t>
        </is>
      </c>
      <c r="X371" t="inlineStr">
        <is>
          <t>Not assessed from abstract</t>
        </is>
      </c>
      <c r="Y371" t="inlineStr">
        <is>
          <t>IEEE Conferences</t>
        </is>
      </c>
      <c r="Z371" t="inlineStr">
        <is>
          <t>Not determined from abstract</t>
        </is>
      </c>
      <c r="AB371" t="inlineStr">
        <is>
          <t>Not assessed (not included)</t>
        </is>
      </c>
      <c r="AC371" t="inlineStr">
        <is>
          <t>Not assessed (not included)</t>
        </is>
      </c>
      <c r="AD371" t="inlineStr">
        <is>
          <t>J. A. Akhi; Jishan-E-Giti; M. A. Rahman; K. K. Islam</t>
        </is>
      </c>
      <c r="AE371" t="inlineStr">
        <is>
          <t>2025 International Conference on Quantum Photonics, Artificial Intelligence, and Networking (QPAIN)</t>
        </is>
      </c>
      <c r="AF371" t="inlineStr">
        <is>
          <t>Hybrid OA (IEEE)</t>
        </is>
      </c>
      <c r="AH371" t="inlineStr">
        <is>
          <t>Not assessed</t>
        </is>
      </c>
      <c r="AI371" t="inlineStr">
        <is>
          <t>Not reported</t>
        </is>
      </c>
      <c r="AJ371" t="inlineStr">
        <is>
          <t>Not reported</t>
        </is>
      </c>
      <c r="AK371" t="inlineStr">
        <is>
          <t>Not reported</t>
        </is>
      </c>
      <c r="AL371" t="inlineStr">
        <is>
          <t>Not reported</t>
        </is>
      </c>
      <c r="AM371" t="inlineStr">
        <is>
          <t>Not reported</t>
        </is>
      </c>
      <c r="AN371" t="inlineStr">
        <is>
          <t>Not reported</t>
        </is>
      </c>
      <c r="AO371" t="inlineStr">
        <is>
          <t>Not reviewed</t>
        </is>
      </c>
      <c r="AP371" t="inlineStr">
        <is>
          <t>Not reported</t>
        </is>
      </c>
      <c r="AQ371" t="inlineStr">
        <is>
          <t>Not reported</t>
        </is>
      </c>
      <c r="AR371" t="inlineStr">
        <is>
          <t>Not reported</t>
        </is>
      </c>
      <c r="AS371" t="inlineStr">
        <is>
          <t>See abstract</t>
        </is>
      </c>
      <c r="AT371" t="inlineStr">
        <is>
          <t>Not reviewed</t>
        </is>
      </c>
      <c r="AU371" t="inlineStr">
        <is>
          <t>Not reviewed</t>
        </is>
      </c>
      <c r="AV371" t="inlineStr">
        <is>
          <t>Not reviewed</t>
        </is>
      </c>
      <c r="AW371" t="inlineStr">
        <is>
          <t>Not reviewed</t>
        </is>
      </c>
      <c r="AX371" t="inlineStr">
        <is>
          <t>Not reported</t>
        </is>
      </c>
      <c r="AY371" t="inlineStr">
        <is>
          <t>Not reported</t>
        </is>
      </c>
      <c r="AZ371" t="inlineStr">
        <is>
          <t>Not reported</t>
        </is>
      </c>
      <c r="BA371" t="inlineStr">
        <is>
          <t>Not reported</t>
        </is>
      </c>
      <c r="BB371" t="inlineStr">
        <is>
          <t>Not reported</t>
        </is>
      </c>
      <c r="BC371" t="inlineStr">
        <is>
          <t>Not reported</t>
        </is>
      </c>
      <c r="BD371" t="inlineStr">
        <is>
          <t>Not reported</t>
        </is>
      </c>
      <c r="BE371" t="inlineStr">
        <is>
          <t>Not reported</t>
        </is>
      </c>
      <c r="BF371" t="inlineStr">
        <is>
          <t>Not reported</t>
        </is>
      </c>
      <c r="BG371" t="inlineStr">
        <is>
          <t>Not reviewed (not included)</t>
        </is>
      </c>
      <c r="BH371" t="inlineStr">
        <is>
          <t>N/A</t>
        </is>
      </c>
      <c r="BI371" t="inlineStr">
        <is>
          <t>Not reviewed</t>
        </is>
      </c>
      <c r="BJ371" t="inlineStr">
        <is>
          <t>Not reviewed</t>
        </is>
      </c>
      <c r="BK371" t="inlineStr">
        <is>
          <t>Not reviewed</t>
        </is>
      </c>
      <c r="BL371" t="inlineStr">
        <is>
          <t>Not reviewed</t>
        </is>
      </c>
      <c r="BM371" t="inlineStr">
        <is>
          <t>Not reviewed (not included)</t>
        </is>
      </c>
      <c r="BN371" t="inlineStr">
        <is>
          <t>Not Selected for Final 95 (Pending Full Text Review) - Candidate paper not selected for final 95: Passed abstract screening but not included in final selec</t>
        </is>
      </c>
      <c r="BO371" t="inlineStr">
        <is>
          <t>Abstract-level screening only</t>
        </is>
      </c>
      <c r="BP371" t="inlineStr">
        <is>
          <t>6</t>
        </is>
      </c>
    </row>
    <row r="372">
      <c r="A372" t="inlineStr">
        <is>
          <t>Classification and Detection of ADHD using Deep Machine Learning Model</t>
        </is>
      </c>
      <c r="B372" t="n">
        <v>2025</v>
      </c>
      <c r="C372" t="inlineStr">
        <is>
          <t>Not checked</t>
        </is>
      </c>
      <c r="D372" t="inlineStr">
        <is>
          <t>Not checked</t>
        </is>
      </c>
      <c r="E372" t="inlineStr">
        <is>
          <t>10.1109/GITCON65266.2025.11376984</t>
        </is>
      </c>
      <c r="F372" t="inlineStr">
        <is>
          <t>This study presents a deep learning-based framework for the classification and detection of Attention Deficit Hyperactivity Disorder (ADHD) using EEG signals. Key features were extracted and analyzed from EEG data that have been preprocessed with advanced filtering and artifact removal techniques. After that, a variety of hybrid deep learning models are used to perform the analysis. Of the many different kinds of models that were evaluated, a CNN + Transformer architecture achieved the best resultsâ€”with a validation accuracy of 99.93% and a training accuracy of 99.52%. This model was particularly good at identifying the kinds of spatial and temporal features in the EEG data that are implicated in ADHD. An impressive result was also obtained by a different model architectureâ€” Autoencoder + CNN + Transformerâ€”that produced a 99.54% validation accuracy.</t>
        </is>
      </c>
      <c r="G372" t="inlineStr">
        <is>
          <t>Unimodal</t>
        </is>
      </c>
      <c r="H372" t="inlineStr">
        <is>
          <t>See abstract</t>
        </is>
      </c>
      <c r="I372" t="inlineStr">
        <is>
          <t>See abstract</t>
        </is>
      </c>
      <c r="J372" t="inlineStr">
        <is>
          <t>See abstract (AI/ML)</t>
        </is>
      </c>
      <c r="K372" t="inlineStr">
        <is>
          <t>See abstract</t>
        </is>
      </c>
      <c r="M372" t="inlineStr">
        <is>
          <t>See abstract</t>
        </is>
      </c>
      <c r="N372" t="inlineStr">
        <is>
          <t>See abstract</t>
        </is>
      </c>
      <c r="O372" t="inlineStr">
        <is>
          <t>Not verified from abstract</t>
        </is>
      </c>
      <c r="P372" t="inlineStr">
        <is>
          <t>See abstract</t>
        </is>
      </c>
      <c r="Q372" t="inlineStr">
        <is>
          <t>See abstract</t>
        </is>
      </c>
      <c r="R372" t="inlineStr">
        <is>
          <t>Not reviewed (not included)</t>
        </is>
      </c>
      <c r="S372" t="inlineStr">
        <is>
          <t>Not reviewed (not included)</t>
        </is>
      </c>
      <c r="T372" t="inlineStr">
        <is>
          <t>Abstract screening only. Not Selected for Final 95 (Pending Full Text Review)</t>
        </is>
      </c>
      <c r="U372" t="inlineStr">
        <is>
          <t>EXCLUDE</t>
        </is>
      </c>
      <c r="V37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72" t="inlineStr">
        <is>
          <t>Excluded: Other Criterion</t>
        </is>
      </c>
      <c r="X372" t="inlineStr">
        <is>
          <t>Not assessed from abstract</t>
        </is>
      </c>
      <c r="Y372" t="inlineStr">
        <is>
          <t>IEEE Conferences</t>
        </is>
      </c>
      <c r="Z372" t="inlineStr">
        <is>
          <t>Not determined from abstract</t>
        </is>
      </c>
      <c r="AB372" t="inlineStr">
        <is>
          <t>Not assessed (not included)</t>
        </is>
      </c>
      <c r="AC372" t="inlineStr">
        <is>
          <t>Not assessed (not included)</t>
        </is>
      </c>
      <c r="AD372" t="inlineStr">
        <is>
          <t>R. kumar; R. ranjan; S. Boruah; A. Kumar; A. K. Pun</t>
        </is>
      </c>
      <c r="AE372" t="inlineStr">
        <is>
          <t>2025 Global Conference on Information Technology and Communication Networks (GITCON)</t>
        </is>
      </c>
      <c r="AF372" t="inlineStr">
        <is>
          <t>Hybrid OA (IEEE)</t>
        </is>
      </c>
      <c r="AH372" t="inlineStr">
        <is>
          <t>Not assessed</t>
        </is>
      </c>
      <c r="AI372" t="inlineStr">
        <is>
          <t>Not reported</t>
        </is>
      </c>
      <c r="AJ372" t="inlineStr">
        <is>
          <t>Not reported</t>
        </is>
      </c>
      <c r="AK372" t="inlineStr">
        <is>
          <t>Not reported</t>
        </is>
      </c>
      <c r="AL372" t="inlineStr">
        <is>
          <t>Not reported</t>
        </is>
      </c>
      <c r="AM372" t="inlineStr">
        <is>
          <t>Not reported</t>
        </is>
      </c>
      <c r="AN372" t="inlineStr">
        <is>
          <t>Not reported</t>
        </is>
      </c>
      <c r="AO372" t="inlineStr">
        <is>
          <t>Not reviewed</t>
        </is>
      </c>
      <c r="AP372" t="inlineStr">
        <is>
          <t>Not reported</t>
        </is>
      </c>
      <c r="AQ372" t="inlineStr">
        <is>
          <t>Not reported</t>
        </is>
      </c>
      <c r="AR372" t="inlineStr">
        <is>
          <t>Not reported</t>
        </is>
      </c>
      <c r="AS372" t="inlineStr">
        <is>
          <t>See abstract</t>
        </is>
      </c>
      <c r="AT372" t="inlineStr">
        <is>
          <t>Not reviewed</t>
        </is>
      </c>
      <c r="AU372" t="inlineStr">
        <is>
          <t>Not reviewed</t>
        </is>
      </c>
      <c r="AV372" t="inlineStr">
        <is>
          <t>Not reviewed</t>
        </is>
      </c>
      <c r="AW372" t="inlineStr">
        <is>
          <t>Not reviewed</t>
        </is>
      </c>
      <c r="AX372" t="inlineStr">
        <is>
          <t>Not reported</t>
        </is>
      </c>
      <c r="AY372" t="inlineStr">
        <is>
          <t>Not reported</t>
        </is>
      </c>
      <c r="AZ372" t="inlineStr">
        <is>
          <t>Not reported</t>
        </is>
      </c>
      <c r="BA372" t="inlineStr">
        <is>
          <t>Not reported</t>
        </is>
      </c>
      <c r="BB372" t="inlineStr">
        <is>
          <t>Not reported</t>
        </is>
      </c>
      <c r="BC372" t="inlineStr">
        <is>
          <t>Not reported</t>
        </is>
      </c>
      <c r="BD372" t="inlineStr">
        <is>
          <t>Not reported</t>
        </is>
      </c>
      <c r="BE372" t="inlineStr">
        <is>
          <t>Not reported</t>
        </is>
      </c>
      <c r="BF372" t="inlineStr">
        <is>
          <t>Not reported</t>
        </is>
      </c>
      <c r="BG372" t="inlineStr">
        <is>
          <t>Not reviewed (not included)</t>
        </is>
      </c>
      <c r="BH372" t="inlineStr">
        <is>
          <t>N/A</t>
        </is>
      </c>
      <c r="BI372" t="inlineStr">
        <is>
          <t>Not reviewed</t>
        </is>
      </c>
      <c r="BJ372" t="inlineStr">
        <is>
          <t>Not reviewed</t>
        </is>
      </c>
      <c r="BK372" t="inlineStr">
        <is>
          <t>Not reviewed</t>
        </is>
      </c>
      <c r="BL372" t="inlineStr">
        <is>
          <t>Not reviewed</t>
        </is>
      </c>
      <c r="BM372" t="inlineStr">
        <is>
          <t>Not reviewed (not included)</t>
        </is>
      </c>
      <c r="BN372" t="inlineStr">
        <is>
          <t>Not Selected for Final 95 (Pending Full Text Review) - Candidate paper not selected for final 95: Passed abstract screening but not included in final selec</t>
        </is>
      </c>
      <c r="BO372" t="inlineStr">
        <is>
          <t>Abstract-level screening only</t>
        </is>
      </c>
      <c r="BP372" t="inlineStr">
        <is>
          <t>6</t>
        </is>
      </c>
    </row>
    <row r="373">
      <c r="A373" t="inlineStr">
        <is>
          <t>Detection of Attention Deficit and Hyperactivity Disorder by Nonlinear EEG Analysis</t>
        </is>
      </c>
      <c r="B373" t="n">
        <v>2022</v>
      </c>
      <c r="C373" t="inlineStr">
        <is>
          <t>Not checked</t>
        </is>
      </c>
      <c r="D373" t="inlineStr">
        <is>
          <t>Not checked</t>
        </is>
      </c>
      <c r="E373" t="inlineStr">
        <is>
          <t>10.1109/TIPTEKNO56568.2022.9960152</t>
        </is>
      </c>
      <c r="F373" t="inlineStr">
        <is>
          <t>This study proposes to experts a fast and highly successful algorithm for the diagnosis of ADHD disorder using EEG (Electroencephalogram) signals obtained during the Attention task, reducing their dependence on subjective evaluations. Accordingly, EEG signals obtained from 61 ADHD and 60 control participants were analyzed using nonlinear features (approximate entropy, Petrosian, and Lyapunov exponent). After feature extraction, the classification process was performed using support vector machine (SVM), and K-Nearest-Neighbor (KNN), and ensemble learning. In this study t-test based and location based feature selection methods were used. We used only features that were extracted from prefrontal and frontal regions. The highest accuracy that was reached in this study was 95.8%.</t>
        </is>
      </c>
      <c r="G373" t="inlineStr">
        <is>
          <t>Unimodal</t>
        </is>
      </c>
      <c r="H373" t="inlineStr">
        <is>
          <t>See abstract</t>
        </is>
      </c>
      <c r="I373" t="inlineStr">
        <is>
          <t>See abstract</t>
        </is>
      </c>
      <c r="J373" t="inlineStr">
        <is>
          <t>See abstract (AI/ML)</t>
        </is>
      </c>
      <c r="K373" t="inlineStr">
        <is>
          <t>See abstract</t>
        </is>
      </c>
      <c r="L373" t="n">
        <v>61</v>
      </c>
      <c r="M373" t="inlineStr">
        <is>
          <t>See abstract</t>
        </is>
      </c>
      <c r="N373" t="inlineStr">
        <is>
          <t>N≈61; details in abstract</t>
        </is>
      </c>
      <c r="O373" t="inlineStr">
        <is>
          <t>Extracted from abstract: N≈61</t>
        </is>
      </c>
      <c r="P373" t="inlineStr">
        <is>
          <t>See abstract</t>
        </is>
      </c>
      <c r="Q373" t="inlineStr">
        <is>
          <t>See abstract</t>
        </is>
      </c>
      <c r="R373" t="inlineStr">
        <is>
          <t>Not reviewed (not included)</t>
        </is>
      </c>
      <c r="S373" t="inlineStr">
        <is>
          <t>Not reviewed (not included)</t>
        </is>
      </c>
      <c r="T373" t="inlineStr">
        <is>
          <t>Abstract screening only. Small Sample Size</t>
        </is>
      </c>
      <c r="U373" t="inlineStr">
        <is>
          <t>EXCLUDE</t>
        </is>
      </c>
      <c r="V373" t="inlineStr">
        <is>
          <t>E5-Small Sample: Extracted sample size N=61 &lt; 100 minimum threshold. Citation: Confidence intervals and statistical power require minimum N≥100 for ML classification</t>
        </is>
      </c>
      <c r="W373" t="inlineStr">
        <is>
          <t>Excluded: Insufficient Sample Size</t>
        </is>
      </c>
      <c r="X373" t="inlineStr">
        <is>
          <t>EXCLUDE</t>
        </is>
      </c>
      <c r="Y373" t="inlineStr">
        <is>
          <t>IEEE Conferences</t>
        </is>
      </c>
      <c r="Z373" t="inlineStr">
        <is>
          <t>Not determined from abstract</t>
        </is>
      </c>
      <c r="AB373" t="inlineStr">
        <is>
          <t>Not assessed (not included)</t>
        </is>
      </c>
      <c r="AC373" t="inlineStr">
        <is>
          <t>Not assessed (not included)</t>
        </is>
      </c>
      <c r="AD373" t="inlineStr">
        <is>
          <t>F. Nassehi; Ä°. SÃ¶nmez; B. Sabanoglu; E. YÃ¼kselen; H. M. Ozaydin; O. Erogul</t>
        </is>
      </c>
      <c r="AE373" t="inlineStr">
        <is>
          <t>2022 Medical Technologies Congress (TIPTEKNO)</t>
        </is>
      </c>
      <c r="AF373" t="inlineStr">
        <is>
          <t>Hybrid OA (IEEE)</t>
        </is>
      </c>
      <c r="AH373" t="inlineStr">
        <is>
          <t>Not assessed</t>
        </is>
      </c>
      <c r="AI373" t="n">
        <v>61</v>
      </c>
      <c r="AJ373" t="n">
        <v>60</v>
      </c>
      <c r="AK373" t="inlineStr">
        <is>
          <t>Not reported</t>
        </is>
      </c>
      <c r="AL373" t="inlineStr">
        <is>
          <t>Not reported</t>
        </is>
      </c>
      <c r="AM373" t="inlineStr">
        <is>
          <t>Not reported</t>
        </is>
      </c>
      <c r="AN373" t="inlineStr">
        <is>
          <t>Not reported</t>
        </is>
      </c>
      <c r="AO373" t="inlineStr">
        <is>
          <t>Not reviewed</t>
        </is>
      </c>
      <c r="AP373" t="inlineStr">
        <is>
          <t>Not reported</t>
        </is>
      </c>
      <c r="AQ373" t="inlineStr">
        <is>
          <t>Not reported</t>
        </is>
      </c>
      <c r="AR373" t="inlineStr">
        <is>
          <t>Not reported</t>
        </is>
      </c>
      <c r="AS373" t="inlineStr">
        <is>
          <t>See abstract</t>
        </is>
      </c>
      <c r="AT373" t="inlineStr">
        <is>
          <t>Not reviewed</t>
        </is>
      </c>
      <c r="AU373" t="inlineStr">
        <is>
          <t>Not reviewed</t>
        </is>
      </c>
      <c r="AV373" t="inlineStr">
        <is>
          <t>Not reviewed</t>
        </is>
      </c>
      <c r="AW373" t="inlineStr">
        <is>
          <t>Not reviewed</t>
        </is>
      </c>
      <c r="AX373" t="inlineStr">
        <is>
          <t>Not reported</t>
        </is>
      </c>
      <c r="AY373" t="inlineStr">
        <is>
          <t>Not reported</t>
        </is>
      </c>
      <c r="AZ373" t="inlineStr">
        <is>
          <t>Not reported</t>
        </is>
      </c>
      <c r="BA373" t="inlineStr">
        <is>
          <t>Not reported</t>
        </is>
      </c>
      <c r="BB373" t="inlineStr">
        <is>
          <t>Not reported</t>
        </is>
      </c>
      <c r="BC373" t="inlineStr">
        <is>
          <t>Not reported</t>
        </is>
      </c>
      <c r="BD373" t="inlineStr">
        <is>
          <t>Not reported</t>
        </is>
      </c>
      <c r="BE373" t="inlineStr">
        <is>
          <t>Not reported</t>
        </is>
      </c>
      <c r="BF373" t="inlineStr">
        <is>
          <t>Not reported</t>
        </is>
      </c>
      <c r="BG373" t="inlineStr">
        <is>
          <t>Not reviewed (not included)</t>
        </is>
      </c>
      <c r="BH373" t="inlineStr">
        <is>
          <t>N/A</t>
        </is>
      </c>
      <c r="BI373" t="inlineStr">
        <is>
          <t>Not reviewed</t>
        </is>
      </c>
      <c r="BJ373" t="inlineStr">
        <is>
          <t>Not reviewed</t>
        </is>
      </c>
      <c r="BK373" t="inlineStr">
        <is>
          <t>Not reviewed</t>
        </is>
      </c>
      <c r="BL373" t="inlineStr">
        <is>
          <t>Not reviewed</t>
        </is>
      </c>
      <c r="BM373" t="inlineStr">
        <is>
          <t>Not reviewed (not included)</t>
        </is>
      </c>
      <c r="BN373" t="inlineStr">
        <is>
          <t xml:space="preserve">Small Sample Size - E5-Small Sample: Extracted sample size N=61 &lt; 100 minimum threshold. Citation: Confidence intervals </t>
        </is>
      </c>
      <c r="BO373" t="inlineStr">
        <is>
          <t>Abstract-level screening only</t>
        </is>
      </c>
      <c r="BP373" t="inlineStr">
        <is>
          <t>4</t>
        </is>
      </c>
    </row>
    <row r="374">
      <c r="A374" t="inlineStr">
        <is>
          <t>Attention Contours: A Comparative Study on 2D and Virtual Reality Attention Profile Assessment Tests</t>
        </is>
      </c>
      <c r="B374" t="n">
        <v>2024</v>
      </c>
      <c r="C374" t="inlineStr">
        <is>
          <t>Not checked</t>
        </is>
      </c>
      <c r="D374" t="inlineStr">
        <is>
          <t>Not checked</t>
        </is>
      </c>
      <c r="E374" t="inlineStr">
        <is>
          <t>10.1109/ICDICI62993.2024.10810849</t>
        </is>
      </c>
      <c r="F374" t="inlineStr">
        <is>
          <t>Virtual Reality (VR) technology in health-care has emerged as a valuable tool for advancing diagnostic techniques and enhancing patient care. This research explores the application of VR in attention profile assessments, with a particular focus on diagnosing Attention Deficit/Hyperactivity Disorder (ADHD). ADHD poses challenges in maintaining attention, and traditional diagnostic approaches often lack real-world relevance. This study examines the efficacy of Attention Contoursâ€”a VR-based Continuous Performance Task (CPT)â€”in comparison to its conventional 2D (two-dimensional) counterpart for assessing attention profiles. Attention Contours VR incorporates varied virtual settings and language-neutral stimuli to improve ecological validity. User trials reveal greater engagement and fewer distractions in the VR environment, highlighting its potential for more accurate attention assessment. Participants showed a strong preference for the VR format, praising its immersive experience and enhanced usability. The findings emphasize the impact of VR in advancing attention assessment tools and suggest its promising role in ADHD assessment.</t>
        </is>
      </c>
      <c r="G374" t="inlineStr">
        <is>
          <t>Unimodal</t>
        </is>
      </c>
      <c r="H374" t="inlineStr">
        <is>
          <t>See abstract</t>
        </is>
      </c>
      <c r="I374" t="inlineStr">
        <is>
          <t>See abstract</t>
        </is>
      </c>
      <c r="J374" t="inlineStr">
        <is>
          <t>See abstract (AI/ML)</t>
        </is>
      </c>
      <c r="K374" t="inlineStr">
        <is>
          <t>See abstract</t>
        </is>
      </c>
      <c r="M374" t="inlineStr">
        <is>
          <t>See abstract</t>
        </is>
      </c>
      <c r="N374" t="inlineStr">
        <is>
          <t>See abstract</t>
        </is>
      </c>
      <c r="O374" t="inlineStr">
        <is>
          <t>Not verified from abstract</t>
        </is>
      </c>
      <c r="P374" t="inlineStr">
        <is>
          <t>See abstract</t>
        </is>
      </c>
      <c r="Q374" t="inlineStr">
        <is>
          <t>See abstract</t>
        </is>
      </c>
      <c r="R374" t="inlineStr">
        <is>
          <t>Not reviewed (not included)</t>
        </is>
      </c>
      <c r="S374" t="inlineStr">
        <is>
          <t>Not reviewed (not included)</t>
        </is>
      </c>
      <c r="T374" t="inlineStr">
        <is>
          <t>Abstract screening only. No AI/ML Methods</t>
        </is>
      </c>
      <c r="U374" t="inlineStr">
        <is>
          <t>EXCLUDE</t>
        </is>
      </c>
      <c r="V374" t="inlineStr">
        <is>
          <t>E1-No AI/ML/DL: Abstract and title do not describe application of AI, ML, or DL methods</t>
        </is>
      </c>
      <c r="W374" t="inlineStr">
        <is>
          <t>Excluded: No AI/ML Methods</t>
        </is>
      </c>
      <c r="X374" t="inlineStr">
        <is>
          <t>Not assessed from abstract</t>
        </is>
      </c>
      <c r="Y374" t="inlineStr">
        <is>
          <t>IEEE Conferences</t>
        </is>
      </c>
      <c r="Z374" t="inlineStr">
        <is>
          <t>Not determined from abstract</t>
        </is>
      </c>
      <c r="AB374" t="inlineStr">
        <is>
          <t>Not assessed (not included)</t>
        </is>
      </c>
      <c r="AC374" t="inlineStr">
        <is>
          <t>Not assessed (not included)</t>
        </is>
      </c>
      <c r="AD374" t="inlineStr">
        <is>
          <t>P. Rajarajeswari; R. Madhubala; V. Gomathi</t>
        </is>
      </c>
      <c r="AE374" t="inlineStr">
        <is>
          <t>2024 5th International Conference on Data Intelligence and Cognitive Informatics (ICDICI)</t>
        </is>
      </c>
      <c r="AF374" t="inlineStr">
        <is>
          <t>Hybrid OA (IEEE)</t>
        </is>
      </c>
      <c r="AH374" t="inlineStr">
        <is>
          <t>Not assessed</t>
        </is>
      </c>
      <c r="AI374" t="inlineStr">
        <is>
          <t>Not reported</t>
        </is>
      </c>
      <c r="AJ374" t="inlineStr">
        <is>
          <t>Not reported</t>
        </is>
      </c>
      <c r="AK374" t="inlineStr">
        <is>
          <t>Not reported</t>
        </is>
      </c>
      <c r="AL374" t="inlineStr">
        <is>
          <t>Not reported</t>
        </is>
      </c>
      <c r="AM374" t="inlineStr">
        <is>
          <t>Not reported</t>
        </is>
      </c>
      <c r="AN374" t="inlineStr">
        <is>
          <t>Not reported</t>
        </is>
      </c>
      <c r="AO374" t="inlineStr">
        <is>
          <t>Not reviewed</t>
        </is>
      </c>
      <c r="AP374" t="inlineStr">
        <is>
          <t>Not reported</t>
        </is>
      </c>
      <c r="AQ374" t="inlineStr">
        <is>
          <t>Not reported</t>
        </is>
      </c>
      <c r="AR374" t="inlineStr">
        <is>
          <t>Not reported</t>
        </is>
      </c>
      <c r="AS374" t="inlineStr">
        <is>
          <t>See abstract</t>
        </is>
      </c>
      <c r="AT374" t="inlineStr">
        <is>
          <t>Not reviewed</t>
        </is>
      </c>
      <c r="AU374" t="inlineStr">
        <is>
          <t>Not reviewed</t>
        </is>
      </c>
      <c r="AV374" t="inlineStr">
        <is>
          <t>Not reviewed</t>
        </is>
      </c>
      <c r="AW374" t="inlineStr">
        <is>
          <t>Not reviewed</t>
        </is>
      </c>
      <c r="AX374" t="inlineStr">
        <is>
          <t>Not reported</t>
        </is>
      </c>
      <c r="AY374" t="inlineStr">
        <is>
          <t>Not reported</t>
        </is>
      </c>
      <c r="AZ374" t="inlineStr">
        <is>
          <t>Not reported</t>
        </is>
      </c>
      <c r="BA374" t="inlineStr">
        <is>
          <t>Not reported</t>
        </is>
      </c>
      <c r="BB374" t="inlineStr">
        <is>
          <t>Not reported</t>
        </is>
      </c>
      <c r="BC374" t="inlineStr">
        <is>
          <t>Not reported</t>
        </is>
      </c>
      <c r="BD374" t="inlineStr">
        <is>
          <t>Not reported</t>
        </is>
      </c>
      <c r="BE374" t="inlineStr">
        <is>
          <t>Not reported</t>
        </is>
      </c>
      <c r="BF374" t="inlineStr">
        <is>
          <t>Not reported</t>
        </is>
      </c>
      <c r="BG374" t="inlineStr">
        <is>
          <t>Not reviewed (not included)</t>
        </is>
      </c>
      <c r="BH374" t="inlineStr">
        <is>
          <t>N/A</t>
        </is>
      </c>
      <c r="BI374" t="inlineStr">
        <is>
          <t>Not reviewed</t>
        </is>
      </c>
      <c r="BJ374" t="inlineStr">
        <is>
          <t>Not reviewed</t>
        </is>
      </c>
      <c r="BK374" t="inlineStr">
        <is>
          <t>Not reviewed</t>
        </is>
      </c>
      <c r="BL374" t="inlineStr">
        <is>
          <t>Not reviewed</t>
        </is>
      </c>
      <c r="BM374" t="inlineStr">
        <is>
          <t>Not reviewed (not included)</t>
        </is>
      </c>
      <c r="BN374" t="inlineStr">
        <is>
          <t>No AI/ML Methods - E1-No AI/ML/DL: Abstract and title do not describe application of AI, ML, or DL methods</t>
        </is>
      </c>
      <c r="BO374" t="inlineStr">
        <is>
          <t>Abstract-level screening only</t>
        </is>
      </c>
      <c r="BP374" t="inlineStr">
        <is>
          <t>8</t>
        </is>
      </c>
    </row>
    <row r="375">
      <c r="A375" t="inlineStr">
        <is>
          <t>Determination of the Optimal EEG-based Features to Detect ADHD by Machine Learning Algorithms</t>
        </is>
      </c>
      <c r="B375" t="n">
        <v>2023</v>
      </c>
      <c r="C375" t="inlineStr">
        <is>
          <t>Not checked</t>
        </is>
      </c>
      <c r="D375" t="inlineStr">
        <is>
          <t>Not checked</t>
        </is>
      </c>
      <c r="E375" t="inlineStr">
        <is>
          <t>10.1109/TIPTEKNO59875.2023.10359207</t>
        </is>
      </c>
      <c r="F375" t="inlineStr">
        <is>
          <t>This study proposes a highly accurate and fast algorithm for the diagnosis of attention deficit hyperactivity disorder (ADHD), which will reduce reliance on time-consuming subjective assessments, the findings of which are likely to be mistaken with other neurodevelopmental diseases. Time, frequency and nonlinear features were extracted from electroencephalographic (EEG) signals which recording based on visual attention task obtained from 61 ADHD and 60 healthy participants. In this study, Least Absolute Shrinkage and Selection Operator (LASSO) was used to find reliable features; and four machine learning classifiers such as support vector machine (SVM), k-nearest neighbors (KNN), decision tree and ensemble learning were evaluated for classifying ADHD and healthy children. The results were indicated that using LASSO with SVM can be useful for classifying ADHD and the highest average accuracy was reached in this study was 96.3%. In addition, the features selected with LASSO had shown that signals from the temporal, parietal, and occipital lobes might have the possible biomarkers for ADHD, at least in tasks that require visual attention.</t>
        </is>
      </c>
      <c r="G375" t="inlineStr">
        <is>
          <t>Unimodal</t>
        </is>
      </c>
      <c r="H375" t="inlineStr">
        <is>
          <t>See abstract</t>
        </is>
      </c>
      <c r="I375" t="inlineStr">
        <is>
          <t>See abstract</t>
        </is>
      </c>
      <c r="J375" t="inlineStr">
        <is>
          <t>See abstract (AI/ML)</t>
        </is>
      </c>
      <c r="K375" t="inlineStr">
        <is>
          <t>See abstract</t>
        </is>
      </c>
      <c r="L375" t="n">
        <v>61</v>
      </c>
      <c r="M375" t="inlineStr">
        <is>
          <t>See abstract</t>
        </is>
      </c>
      <c r="N375" t="inlineStr">
        <is>
          <t>N≈61; details in abstract</t>
        </is>
      </c>
      <c r="O375" t="inlineStr">
        <is>
          <t>Extracted from abstract: N≈61</t>
        </is>
      </c>
      <c r="P375" t="inlineStr">
        <is>
          <t>See abstract</t>
        </is>
      </c>
      <c r="Q375" t="inlineStr">
        <is>
          <t>See abstract</t>
        </is>
      </c>
      <c r="R375" t="inlineStr">
        <is>
          <t>Not reviewed (not included)</t>
        </is>
      </c>
      <c r="S375" t="inlineStr">
        <is>
          <t>Not reviewed (not included)</t>
        </is>
      </c>
      <c r="T375" t="inlineStr">
        <is>
          <t>Abstract screening only. Small Sample Size</t>
        </is>
      </c>
      <c r="U375" t="inlineStr">
        <is>
          <t>EXCLUDE</t>
        </is>
      </c>
      <c r="V375" t="inlineStr">
        <is>
          <t>E5-Small Sample: Extracted sample size N=61 &lt; 100 minimum threshold. Citation: Confidence intervals and statistical power require minimum N≥100 for ML classification</t>
        </is>
      </c>
      <c r="W375" t="inlineStr">
        <is>
          <t>Excluded: Insufficient Sample Size</t>
        </is>
      </c>
      <c r="X375" t="inlineStr">
        <is>
          <t>EXCLUDE</t>
        </is>
      </c>
      <c r="Y375" t="inlineStr">
        <is>
          <t>IEEE Conferences</t>
        </is>
      </c>
      <c r="Z375" t="inlineStr">
        <is>
          <t>Not determined from abstract</t>
        </is>
      </c>
      <c r="AB375" t="inlineStr">
        <is>
          <t>Not assessed (not included)</t>
        </is>
      </c>
      <c r="AC375" t="inlineStr">
        <is>
          <t>Not assessed (not included)</t>
        </is>
      </c>
      <c r="AD375" t="inlineStr">
        <is>
          <t>Y. Can; Ä°. Bigat; F. Nassehi; A. Eken; O. EroÄŸul</t>
        </is>
      </c>
      <c r="AE375" t="inlineStr">
        <is>
          <t>2023 Medical Technologies Congress (TIPTEKNO)</t>
        </is>
      </c>
      <c r="AF375" t="inlineStr">
        <is>
          <t>Hybrid OA (IEEE)</t>
        </is>
      </c>
      <c r="AH375" t="inlineStr">
        <is>
          <t>Not assessed</t>
        </is>
      </c>
      <c r="AI375" t="n">
        <v>61</v>
      </c>
      <c r="AJ375" t="n">
        <v>60</v>
      </c>
      <c r="AK375" t="inlineStr">
        <is>
          <t>Not reported</t>
        </is>
      </c>
      <c r="AL375" t="inlineStr">
        <is>
          <t>Not reported</t>
        </is>
      </c>
      <c r="AM375" t="inlineStr">
        <is>
          <t>Not reported</t>
        </is>
      </c>
      <c r="AN375" t="inlineStr">
        <is>
          <t>Not reported</t>
        </is>
      </c>
      <c r="AO375" t="inlineStr">
        <is>
          <t>Not reviewed</t>
        </is>
      </c>
      <c r="AP375" t="inlineStr">
        <is>
          <t>Not reported</t>
        </is>
      </c>
      <c r="AQ375" t="inlineStr">
        <is>
          <t>Not reported</t>
        </is>
      </c>
      <c r="AR375" t="inlineStr">
        <is>
          <t>Not reported</t>
        </is>
      </c>
      <c r="AS375" t="inlineStr">
        <is>
          <t>See abstract</t>
        </is>
      </c>
      <c r="AT375" t="inlineStr">
        <is>
          <t>Not reviewed</t>
        </is>
      </c>
      <c r="AU375" t="inlineStr">
        <is>
          <t>Not reviewed</t>
        </is>
      </c>
      <c r="AV375" t="inlineStr">
        <is>
          <t>Not reviewed</t>
        </is>
      </c>
      <c r="AW375" t="inlineStr">
        <is>
          <t>Not reviewed</t>
        </is>
      </c>
      <c r="AX375" t="inlineStr">
        <is>
          <t>Not reported</t>
        </is>
      </c>
      <c r="AY375" t="inlineStr">
        <is>
          <t>Not reported</t>
        </is>
      </c>
      <c r="AZ375" t="inlineStr">
        <is>
          <t>Not reported</t>
        </is>
      </c>
      <c r="BA375" t="inlineStr">
        <is>
          <t>Not reported</t>
        </is>
      </c>
      <c r="BB375" t="inlineStr">
        <is>
          <t>Not reported</t>
        </is>
      </c>
      <c r="BC375" t="inlineStr">
        <is>
          <t>Not reported</t>
        </is>
      </c>
      <c r="BD375" t="inlineStr">
        <is>
          <t>Not reported</t>
        </is>
      </c>
      <c r="BE375" t="inlineStr">
        <is>
          <t>Not reported</t>
        </is>
      </c>
      <c r="BF375" t="inlineStr">
        <is>
          <t>Not reported</t>
        </is>
      </c>
      <c r="BG375" t="inlineStr">
        <is>
          <t>Not reviewed (not included)</t>
        </is>
      </c>
      <c r="BH375" t="inlineStr">
        <is>
          <t>N/A</t>
        </is>
      </c>
      <c r="BI375" t="inlineStr">
        <is>
          <t>Not reviewed</t>
        </is>
      </c>
      <c r="BJ375" t="inlineStr">
        <is>
          <t>Not reviewed</t>
        </is>
      </c>
      <c r="BK375" t="inlineStr">
        <is>
          <t>Not reviewed</t>
        </is>
      </c>
      <c r="BL375" t="inlineStr">
        <is>
          <t>Not reviewed</t>
        </is>
      </c>
      <c r="BM375" t="inlineStr">
        <is>
          <t>Not reviewed (not included)</t>
        </is>
      </c>
      <c r="BN375" t="inlineStr">
        <is>
          <t xml:space="preserve">Small Sample Size - E5-Small Sample: Extracted sample size N=61 &lt; 100 minimum threshold. Citation: Confidence intervals </t>
        </is>
      </c>
      <c r="BO375" t="inlineStr">
        <is>
          <t>Abstract-level screening only</t>
        </is>
      </c>
      <c r="BP375" t="inlineStr">
        <is>
          <t>4</t>
        </is>
      </c>
    </row>
    <row r="376">
      <c r="A376" t="inlineStr">
        <is>
          <t>Optimizing ADHD Detection: An Autoencoder Approach for Multimodal Classification</t>
        </is>
      </c>
      <c r="B376" t="n">
        <v>2026</v>
      </c>
      <c r="C376" t="inlineStr">
        <is>
          <t>Not checked</t>
        </is>
      </c>
      <c r="D376" t="inlineStr">
        <is>
          <t>Not checked</t>
        </is>
      </c>
      <c r="E376" t="inlineStr">
        <is>
          <t>10.1109/TAI.2025.3592157</t>
        </is>
      </c>
      <c r="F376" t="inlineStr">
        <is>
          <t>Attention deficit hyperactivity disorder (ADHD) is commonly found in children, with the prevalence in adults said to be under-reported. In this article, we aim to detect adult ADHD symptoms using two autoencoder architectures. We train and test on the novel multimodal ADHD dataset recorded under the Intelligent Sensing ADHD Trial in collaboration with the Cumbria, Northumberland, Tyne and Wear NHS Foundation Trust, U.K. The autoencoder architectures perform an image reconstruction task to optimize the latent bottleneck feature space to perform downstream classification tasks to detect ADHD subjects or control participants. The RGB video data is specifically exploited to inform the autoencoders about the hyperactivity symptoms. The Audio data is used to further support hyperactivity symptoms while also hoping to gain scope on inattentive symptoms. The self report questionnaire is a subjective measure, where the individual can provide details of ADHD symptoms that they experience. It is a vital data source to include in the proposed work for providing the autoencoders with previously unidentifiable symptoms. An ablation study is undertaken to demonstrate the effectiveness of the individual data modality, attempting to distinguish the associated discriminatory power. Using rigorous validation techniques, we achieve a state-of-the-art classification accuracy, sensitivity, and specificity of 98.9%, 99.2%, and 98.5%, respectively. With ADHD classification being a preliminary subjective decision, the proposed work demonstrates that an objective system can provide robust support to ADHD clinicians in the future.</t>
        </is>
      </c>
      <c r="G376" t="inlineStr">
        <is>
          <t>Unimodal</t>
        </is>
      </c>
      <c r="H376" t="inlineStr">
        <is>
          <t>See abstract</t>
        </is>
      </c>
      <c r="I376" t="inlineStr">
        <is>
          <t>See abstract</t>
        </is>
      </c>
      <c r="J376" t="inlineStr">
        <is>
          <t>See abstract (AI/ML)</t>
        </is>
      </c>
      <c r="K376" t="inlineStr">
        <is>
          <t>See abstract</t>
        </is>
      </c>
      <c r="M376" t="inlineStr">
        <is>
          <t>See abstract</t>
        </is>
      </c>
      <c r="N376" t="inlineStr">
        <is>
          <t>See abstract</t>
        </is>
      </c>
      <c r="O376" t="inlineStr">
        <is>
          <t>Not verified from abstract</t>
        </is>
      </c>
      <c r="P376" t="inlineStr">
        <is>
          <t>See abstract</t>
        </is>
      </c>
      <c r="Q376" t="inlineStr">
        <is>
          <t>See abstract</t>
        </is>
      </c>
      <c r="R376" t="inlineStr">
        <is>
          <t>Not reviewed (not included)</t>
        </is>
      </c>
      <c r="S376" t="inlineStr">
        <is>
          <t>Not reviewed (not included)</t>
        </is>
      </c>
      <c r="T376" t="inlineStr">
        <is>
          <t>Abstract screening only. Out of Date Range</t>
        </is>
      </c>
      <c r="U376" t="inlineStr">
        <is>
          <t>EXCLUDE</t>
        </is>
      </c>
      <c r="V376" t="inlineStr">
        <is>
          <t>E4-Year: Published 2026, outside 2019-2025 window</t>
        </is>
      </c>
      <c r="W376" t="inlineStr">
        <is>
          <t>Out of Date Range</t>
        </is>
      </c>
      <c r="X376" t="inlineStr">
        <is>
          <t>Not assessed from abstract</t>
        </is>
      </c>
      <c r="Y376" t="inlineStr">
        <is>
          <t>IEEE Journals</t>
        </is>
      </c>
      <c r="Z376" t="inlineStr">
        <is>
          <t>Not determined from abstract</t>
        </is>
      </c>
      <c r="AB376" t="inlineStr">
        <is>
          <t>Not assessed (not included)</t>
        </is>
      </c>
      <c r="AC376" t="inlineStr">
        <is>
          <t>Not assessed (not included)</t>
        </is>
      </c>
      <c r="AD376" t="inlineStr">
        <is>
          <t>C. Nash; R. Nair; S. M. Naqvi</t>
        </is>
      </c>
      <c r="AE376" t="inlineStr">
        <is>
          <t>IEEE Transactions on Artificial Intelligence</t>
        </is>
      </c>
      <c r="AF376" t="inlineStr">
        <is>
          <t>Hybrid OA (IEEE)</t>
        </is>
      </c>
      <c r="AH376" t="inlineStr">
        <is>
          <t>Not assessed</t>
        </is>
      </c>
      <c r="AI376" t="inlineStr">
        <is>
          <t>Not reported</t>
        </is>
      </c>
      <c r="AJ376" t="inlineStr">
        <is>
          <t>Not reported</t>
        </is>
      </c>
      <c r="AK376" t="inlineStr">
        <is>
          <t>Not reported</t>
        </is>
      </c>
      <c r="AL376" t="inlineStr">
        <is>
          <t>Not reported</t>
        </is>
      </c>
      <c r="AM376" t="inlineStr">
        <is>
          <t>Not reported</t>
        </is>
      </c>
      <c r="AN376" t="inlineStr">
        <is>
          <t>Not reported</t>
        </is>
      </c>
      <c r="AO376" t="inlineStr">
        <is>
          <t>Not reviewed</t>
        </is>
      </c>
      <c r="AP376" t="inlineStr">
        <is>
          <t>Not reported</t>
        </is>
      </c>
      <c r="AQ376" t="inlineStr">
        <is>
          <t>Not reported</t>
        </is>
      </c>
      <c r="AR376" t="inlineStr">
        <is>
          <t>Not reported</t>
        </is>
      </c>
      <c r="AS376" t="inlineStr">
        <is>
          <t>See abstract</t>
        </is>
      </c>
      <c r="AT376" t="inlineStr">
        <is>
          <t>Not reviewed</t>
        </is>
      </c>
      <c r="AU376" t="inlineStr">
        <is>
          <t>Not reviewed</t>
        </is>
      </c>
      <c r="AV376" t="inlineStr">
        <is>
          <t>Not reviewed</t>
        </is>
      </c>
      <c r="AW376" t="inlineStr">
        <is>
          <t>Not reviewed</t>
        </is>
      </c>
      <c r="AX376" t="inlineStr">
        <is>
          <t>Not reported</t>
        </is>
      </c>
      <c r="AY376" t="inlineStr">
        <is>
          <t>Not reported</t>
        </is>
      </c>
      <c r="AZ376" t="inlineStr">
        <is>
          <t>Not reported</t>
        </is>
      </c>
      <c r="BA376" t="inlineStr">
        <is>
          <t>Not reported</t>
        </is>
      </c>
      <c r="BB376" t="inlineStr">
        <is>
          <t>Not reported</t>
        </is>
      </c>
      <c r="BC376" t="inlineStr">
        <is>
          <t>Not reported</t>
        </is>
      </c>
      <c r="BD376" t="inlineStr">
        <is>
          <t>Not reported</t>
        </is>
      </c>
      <c r="BE376" t="inlineStr">
        <is>
          <t>Not reported</t>
        </is>
      </c>
      <c r="BF376" t="inlineStr">
        <is>
          <t>Not reported</t>
        </is>
      </c>
      <c r="BG376" t="inlineStr">
        <is>
          <t>Not reviewed (not included)</t>
        </is>
      </c>
      <c r="BH376" t="inlineStr">
        <is>
          <t>N/A</t>
        </is>
      </c>
      <c r="BI376" t="inlineStr">
        <is>
          <t>Not reviewed</t>
        </is>
      </c>
      <c r="BJ376" t="inlineStr">
        <is>
          <t>Not reviewed</t>
        </is>
      </c>
      <c r="BK376" t="inlineStr">
        <is>
          <t>Not reviewed</t>
        </is>
      </c>
      <c r="BL376" t="inlineStr">
        <is>
          <t>Not reviewed</t>
        </is>
      </c>
      <c r="BM376" t="inlineStr">
        <is>
          <t>Not reviewed (not included)</t>
        </is>
      </c>
      <c r="BN376" t="inlineStr">
        <is>
          <t>Out of Date Range - E4-Year: Published 2026, outside 2019-2025 window</t>
        </is>
      </c>
      <c r="BO376" t="inlineStr">
        <is>
          <t>Abstract-level screening only</t>
        </is>
      </c>
      <c r="BP376" t="inlineStr">
        <is>
          <t>11</t>
        </is>
      </c>
    </row>
    <row r="377">
      <c r="A377" t="inlineStr">
        <is>
          <t>Remote Assessment of ADHD Symptoms Based on Mobile Game Performance in Children with ADHD: A Proof of Concept</t>
        </is>
      </c>
      <c r="B377" t="n">
        <v>2023</v>
      </c>
      <c r="C377" t="inlineStr">
        <is>
          <t>Not checked</t>
        </is>
      </c>
      <c r="D377" t="inlineStr">
        <is>
          <t>Not checked</t>
        </is>
      </c>
      <c r="E377" t="inlineStr">
        <is>
          <t>10.1109/EMBC40787.2023.10340151</t>
        </is>
      </c>
      <c r="F377" t="inlineStr">
        <is>
          <t>The use of game-based digital medicine is gaining increasing interest in helping children with ADHD to improve their attention outside the clinical setting. In this process, it is important to continue monitoring childrenâ€™s responses to the use of digital medicine. In this work, we introduce novel digital markers and an analytic pipeline to estimate ADHD-related symptomatic levels during the self-administration of attention games. The digital markers, capturing the childrenâ€™s characteristics of attention and inattention spans, were extracted and translated into clinically-accepted measures of ADHD symptoms, specifically the ADHD-Rating Scale (ADHD-RS) and Child Behavior Checklist (CBCL). To validate the feasibility of our approach, we collected game-specific performance data from 15 children with ADHD, which was used to train machine learning-based regression models to estimate their corresponding ADHD-RS and CBCL scores. Our experiment results showed mean absolute errors of 5.14 and 4.05 points between the actual and estimated ADHD-RS and CBCL scores respectively. This study enables new clinical and research opportunities for accurate longitudinal assessment of symptomatic levels of ADHD via an interactive means of playing mobile games.</t>
        </is>
      </c>
      <c r="G377" t="inlineStr">
        <is>
          <t>Unimodal</t>
        </is>
      </c>
      <c r="H377" t="inlineStr">
        <is>
          <t>See abstract</t>
        </is>
      </c>
      <c r="I377" t="inlineStr">
        <is>
          <t>See abstract</t>
        </is>
      </c>
      <c r="J377" t="inlineStr">
        <is>
          <t>See abstract (AI/ML)</t>
        </is>
      </c>
      <c r="K377" t="inlineStr">
        <is>
          <t>See abstract</t>
        </is>
      </c>
      <c r="M377" t="inlineStr">
        <is>
          <t>See abstract</t>
        </is>
      </c>
      <c r="N377" t="inlineStr">
        <is>
          <t>See abstract</t>
        </is>
      </c>
      <c r="O377" t="inlineStr">
        <is>
          <t>Not verified from abstract</t>
        </is>
      </c>
      <c r="P377" t="inlineStr">
        <is>
          <t>See abstract</t>
        </is>
      </c>
      <c r="Q377" t="inlineStr">
        <is>
          <t>See abstract</t>
        </is>
      </c>
      <c r="R377" t="inlineStr">
        <is>
          <t>Not reviewed (not included)</t>
        </is>
      </c>
      <c r="S377" t="inlineStr">
        <is>
          <t>Not reviewed (not included)</t>
        </is>
      </c>
      <c r="T377" t="inlineStr">
        <is>
          <t>Abstract screening only. AI Not for Diagnosis</t>
        </is>
      </c>
      <c r="U377" t="inlineStr">
        <is>
          <t>EXCLUDE</t>
        </is>
      </c>
      <c r="V377" t="inlineStr">
        <is>
          <t>E1-Not Diagnosis: AI/ML does not appear to be applied for ADHD diagnosis, classification, or detection</t>
        </is>
      </c>
      <c r="W377" t="inlineStr">
        <is>
          <t>Excluded: AI Not for Diagnosis</t>
        </is>
      </c>
      <c r="X377" t="inlineStr">
        <is>
          <t>Not assessed from abstract</t>
        </is>
      </c>
      <c r="Y377" t="inlineStr">
        <is>
          <t>IEEE Conferences</t>
        </is>
      </c>
      <c r="Z377" t="inlineStr">
        <is>
          <t>Not determined from abstract</t>
        </is>
      </c>
      <c r="AB377" t="inlineStr">
        <is>
          <t>Not assessed (not included)</t>
        </is>
      </c>
      <c r="AC377" t="inlineStr">
        <is>
          <t>Not assessed (not included)</t>
        </is>
      </c>
      <c r="AD377" t="inlineStr">
        <is>
          <t>J. -H. Song; B. Kim; S. -C. Kim; N. Toom; C. Kaur; G. M. Rodriguez; M. K. Hord; H. -T. Jung</t>
        </is>
      </c>
      <c r="AE377" t="inlineStr">
        <is>
          <t>2023 45th Annual International Conference of the IEEE Engineering in Medicine &amp; Biology Society (EMBC)</t>
        </is>
      </c>
      <c r="AF377" t="inlineStr">
        <is>
          <t>Hybrid OA (IEEE)</t>
        </is>
      </c>
      <c r="AH377" t="inlineStr">
        <is>
          <t>Not assessed</t>
        </is>
      </c>
      <c r="AI377" t="inlineStr">
        <is>
          <t>Not reported</t>
        </is>
      </c>
      <c r="AJ377" t="inlineStr">
        <is>
          <t>Not reported</t>
        </is>
      </c>
      <c r="AK377" t="inlineStr">
        <is>
          <t>Not reported</t>
        </is>
      </c>
      <c r="AL377" t="inlineStr">
        <is>
          <t>Not reported</t>
        </is>
      </c>
      <c r="AM377" t="inlineStr">
        <is>
          <t>Not reported</t>
        </is>
      </c>
      <c r="AN377" t="inlineStr">
        <is>
          <t>Not reported</t>
        </is>
      </c>
      <c r="AO377" t="inlineStr">
        <is>
          <t>Not reviewed</t>
        </is>
      </c>
      <c r="AP377" t="inlineStr">
        <is>
          <t>Not reported</t>
        </is>
      </c>
      <c r="AQ377" t="inlineStr">
        <is>
          <t>Not reported</t>
        </is>
      </c>
      <c r="AR377" t="inlineStr">
        <is>
          <t>Not reported</t>
        </is>
      </c>
      <c r="AS377" t="inlineStr">
        <is>
          <t>See abstract</t>
        </is>
      </c>
      <c r="AT377" t="inlineStr">
        <is>
          <t>Not reviewed</t>
        </is>
      </c>
      <c r="AU377" t="inlineStr">
        <is>
          <t>Not reviewed</t>
        </is>
      </c>
      <c r="AV377" t="inlineStr">
        <is>
          <t>Not reviewed</t>
        </is>
      </c>
      <c r="AW377" t="inlineStr">
        <is>
          <t>Not reviewed</t>
        </is>
      </c>
      <c r="AX377" t="inlineStr">
        <is>
          <t>Not reported</t>
        </is>
      </c>
      <c r="AY377" t="inlineStr">
        <is>
          <t>Not reported</t>
        </is>
      </c>
      <c r="AZ377" t="inlineStr">
        <is>
          <t>Not reported</t>
        </is>
      </c>
      <c r="BA377" t="inlineStr">
        <is>
          <t>Not reported</t>
        </is>
      </c>
      <c r="BB377" t="inlineStr">
        <is>
          <t>Not reported</t>
        </is>
      </c>
      <c r="BC377" t="inlineStr">
        <is>
          <t>Not reported</t>
        </is>
      </c>
      <c r="BD377" t="inlineStr">
        <is>
          <t>Not reported</t>
        </is>
      </c>
      <c r="BE377" t="inlineStr">
        <is>
          <t>Not reported</t>
        </is>
      </c>
      <c r="BF377" t="inlineStr">
        <is>
          <t>Not reported</t>
        </is>
      </c>
      <c r="BG377" t="inlineStr">
        <is>
          <t>Not reviewed (not included)</t>
        </is>
      </c>
      <c r="BH377" t="inlineStr">
        <is>
          <t>N/A</t>
        </is>
      </c>
      <c r="BI377" t="inlineStr">
        <is>
          <t>Not reviewed</t>
        </is>
      </c>
      <c r="BJ377" t="inlineStr">
        <is>
          <t>Not reviewed</t>
        </is>
      </c>
      <c r="BK377" t="inlineStr">
        <is>
          <t>Not reviewed</t>
        </is>
      </c>
      <c r="BL377" t="inlineStr">
        <is>
          <t>Not reviewed</t>
        </is>
      </c>
      <c r="BM377" t="inlineStr">
        <is>
          <t>Not reviewed (not included)</t>
        </is>
      </c>
      <c r="BN377" t="inlineStr">
        <is>
          <t>AI Not for Diagnosis - E1-Not Diagnosis: AI/ML does not appear to be applied for ADHD diagnosis, classification, or detecti</t>
        </is>
      </c>
      <c r="BO377" t="inlineStr">
        <is>
          <t>Abstract-level screening only</t>
        </is>
      </c>
      <c r="BP377" t="inlineStr">
        <is>
          <t>4</t>
        </is>
      </c>
    </row>
    <row r="378">
      <c r="A378" t="inlineStr">
        <is>
          <t>Predicting ADHD Subtypes Using Machine Learning on Brain Imaging Data</t>
        </is>
      </c>
      <c r="B378" t="n">
        <v>2024</v>
      </c>
      <c r="C378" t="inlineStr">
        <is>
          <t>Not checked</t>
        </is>
      </c>
      <c r="D378" t="inlineStr">
        <is>
          <t>Not checked</t>
        </is>
      </c>
      <c r="E378" t="inlineStr">
        <is>
          <t>10.1109/ICSES63760.2024.10910772</t>
        </is>
      </c>
      <c r="F378" t="inlineStr">
        <is>
          <t>The use of machine learning approaches to differentiate between various types of Attention Deficit Hyperactivity Disorder (ADHD) using information from brain imaging. Our goal is to reduce the sensitivity of the ADHD subtype evaluation by using advanced neuroimaging technologies, such as structural and functional magnetic resonance imaging (MRI), in combination with intelligent machine learning algorithms. Our methodology involves preprocessing brain MRI data, point birth, and training colored machine literacy models to categorize various forms of attention-deficit/hyperactivity disorder (ADHD). The performance of these models is assessed within the parameters of this study using attributes that are similar to recall, perfection, and delicacy. According to preliminary research, machine literacy may effectively distinguish between various forms of attention-deficit/hyperactivity disorder (ADHD), which offers a foundation for more precise and well-established therapeutic approaches. In addition to assisting people in realizing their greatest potential, this approach clarifies the brain processes underlying attention-deficit/hyperactivity disorder (ADHD). Our results suggest that the individual procedure for attention-deficit/hyperactivity disorder (ADHD) could be rewritten by combining brain imaging data with machine literacy. This would lead to better clinical concerns and more tailored remedial actions.</t>
        </is>
      </c>
      <c r="G378" t="inlineStr">
        <is>
          <t>Unimodal</t>
        </is>
      </c>
      <c r="H378" t="inlineStr">
        <is>
          <t>See abstract</t>
        </is>
      </c>
      <c r="I378" t="inlineStr">
        <is>
          <t>See abstract</t>
        </is>
      </c>
      <c r="J378" t="inlineStr">
        <is>
          <t>See abstract (AI/ML)</t>
        </is>
      </c>
      <c r="K378" t="inlineStr">
        <is>
          <t>See abstract</t>
        </is>
      </c>
      <c r="M378" t="inlineStr">
        <is>
          <t>See abstract</t>
        </is>
      </c>
      <c r="N378" t="inlineStr">
        <is>
          <t>See abstract</t>
        </is>
      </c>
      <c r="O378" t="inlineStr">
        <is>
          <t>Not verified from abstract</t>
        </is>
      </c>
      <c r="P378" t="inlineStr">
        <is>
          <t>See abstract</t>
        </is>
      </c>
      <c r="Q378" t="inlineStr">
        <is>
          <t>See abstract</t>
        </is>
      </c>
      <c r="R378" t="inlineStr">
        <is>
          <t>Not reviewed (not included)</t>
        </is>
      </c>
      <c r="S378" t="inlineStr">
        <is>
          <t>Not reviewed (not included)</t>
        </is>
      </c>
      <c r="T378" t="inlineStr">
        <is>
          <t>Abstract screening only. Not Selected for Final 95 (Pending Full Text Review)</t>
        </is>
      </c>
      <c r="U378" t="inlineStr">
        <is>
          <t>EXCLUDE</t>
        </is>
      </c>
      <c r="V37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78" t="inlineStr">
        <is>
          <t>Excluded: Other Criterion</t>
        </is>
      </c>
      <c r="X378" t="inlineStr">
        <is>
          <t>Not assessed from abstract</t>
        </is>
      </c>
      <c r="Y378" t="inlineStr">
        <is>
          <t>IEEE Conferences</t>
        </is>
      </c>
      <c r="Z378" t="inlineStr">
        <is>
          <t>Not determined from abstract</t>
        </is>
      </c>
      <c r="AB378" t="inlineStr">
        <is>
          <t>Not assessed (not included)</t>
        </is>
      </c>
      <c r="AC378" t="inlineStr">
        <is>
          <t>Not assessed (not included)</t>
        </is>
      </c>
      <c r="AD378" t="inlineStr">
        <is>
          <t>A. Baruah; A. Kaur</t>
        </is>
      </c>
      <c r="AE378" t="inlineStr">
        <is>
          <t>2024 International Conference on Innovative Computing, Intelligent Communication and Smart Electrical Systems (ICSES)</t>
        </is>
      </c>
      <c r="AF378" t="inlineStr">
        <is>
          <t>Hybrid OA (IEEE)</t>
        </is>
      </c>
      <c r="AH378" t="inlineStr">
        <is>
          <t>Not assessed</t>
        </is>
      </c>
      <c r="AI378" t="inlineStr">
        <is>
          <t>Not reported</t>
        </is>
      </c>
      <c r="AJ378" t="inlineStr">
        <is>
          <t>Not reported</t>
        </is>
      </c>
      <c r="AK378" t="inlineStr">
        <is>
          <t>Not reported</t>
        </is>
      </c>
      <c r="AL378" t="inlineStr">
        <is>
          <t>Not reported</t>
        </is>
      </c>
      <c r="AM378" t="inlineStr">
        <is>
          <t>Not reported</t>
        </is>
      </c>
      <c r="AN378" t="inlineStr">
        <is>
          <t>Not reported</t>
        </is>
      </c>
      <c r="AO378" t="inlineStr">
        <is>
          <t>Not reviewed</t>
        </is>
      </c>
      <c r="AP378" t="inlineStr">
        <is>
          <t>Not reported</t>
        </is>
      </c>
      <c r="AQ378" t="inlineStr">
        <is>
          <t>Not reported</t>
        </is>
      </c>
      <c r="AR378" t="inlineStr">
        <is>
          <t>Not reported</t>
        </is>
      </c>
      <c r="AS378" t="inlineStr">
        <is>
          <t>See abstract</t>
        </is>
      </c>
      <c r="AT378" t="inlineStr">
        <is>
          <t>Not reviewed</t>
        </is>
      </c>
      <c r="AU378" t="inlineStr">
        <is>
          <t>Not reviewed</t>
        </is>
      </c>
      <c r="AV378" t="inlineStr">
        <is>
          <t>Not reviewed</t>
        </is>
      </c>
      <c r="AW378" t="inlineStr">
        <is>
          <t>Not reviewed</t>
        </is>
      </c>
      <c r="AX378" t="inlineStr">
        <is>
          <t>Not reported</t>
        </is>
      </c>
      <c r="AY378" t="inlineStr">
        <is>
          <t>Not reported</t>
        </is>
      </c>
      <c r="AZ378" t="inlineStr">
        <is>
          <t>Not reported</t>
        </is>
      </c>
      <c r="BA378" t="inlineStr">
        <is>
          <t>Not reported</t>
        </is>
      </c>
      <c r="BB378" t="inlineStr">
        <is>
          <t>Not reported</t>
        </is>
      </c>
      <c r="BC378" t="inlineStr">
        <is>
          <t>Not reported</t>
        </is>
      </c>
      <c r="BD378" t="inlineStr">
        <is>
          <t>Not reported</t>
        </is>
      </c>
      <c r="BE378" t="inlineStr">
        <is>
          <t>Not reported</t>
        </is>
      </c>
      <c r="BF378" t="inlineStr">
        <is>
          <t>Not reported</t>
        </is>
      </c>
      <c r="BG378" t="inlineStr">
        <is>
          <t>Not reviewed (not included)</t>
        </is>
      </c>
      <c r="BH378" t="inlineStr">
        <is>
          <t>N/A</t>
        </is>
      </c>
      <c r="BI378" t="inlineStr">
        <is>
          <t>Not reviewed</t>
        </is>
      </c>
      <c r="BJ378" t="inlineStr">
        <is>
          <t>Not reviewed</t>
        </is>
      </c>
      <c r="BK378" t="inlineStr">
        <is>
          <t>Not reviewed</t>
        </is>
      </c>
      <c r="BL378" t="inlineStr">
        <is>
          <t>Not reviewed</t>
        </is>
      </c>
      <c r="BM378" t="inlineStr">
        <is>
          <t>Not reviewed (not included)</t>
        </is>
      </c>
      <c r="BN378" t="inlineStr">
        <is>
          <t>Not Selected for Final 95 (Pending Full Text Review) - Candidate paper not selected for final 95: Passed abstract screening but not included in final selec</t>
        </is>
      </c>
      <c r="BO378" t="inlineStr">
        <is>
          <t>Abstract-level screening only</t>
        </is>
      </c>
      <c r="BP378" t="inlineStr">
        <is>
          <t>6</t>
        </is>
      </c>
    </row>
    <row r="379">
      <c r="A379" t="inlineStr">
        <is>
          <t>A Comprehensive Literature Review on Gesture-Based Adaptive Systems for Early Detection of ADHD in Children: Technical Trends and Research Directions</t>
        </is>
      </c>
      <c r="B379" t="n">
        <v>2024</v>
      </c>
      <c r="C379" t="inlineStr">
        <is>
          <t>Not checked</t>
        </is>
      </c>
      <c r="D379" t="inlineStr">
        <is>
          <t>Not checked</t>
        </is>
      </c>
      <c r="E379" t="inlineStr">
        <is>
          <t>10.1109/MITADTSOCICON60330.2024.10574978</t>
        </is>
      </c>
      <c r="F379" t="inlineStr">
        <is>
          <t>Attention Deficit Hyperactivity Disorder (ADHD) profoundly impacts children, often extending into adulthood. Timely identification and intervention are critical. This paper explores ADHD assessment by integrating child assessment tools with advanced gesture-based systems. The Centers for Disease Control and Prevention (CDC) compiled a comprehensive manual of diverse assessment tools, meticulously designed to evaluate cognitive, motor, language, and social development. Gesture-based systems, powered by computer vision, depth sensing, and motion tracking, hold promise in refining ADHD assessment. Integration with traditional tools enables real-time monitoring, capturing motor movements, analyzing social interactions, and assessing emotional responses. This integration enhances ADHD detection precision. This paper explores the fusion of child assessment tools and gesture-based systems, highlighting their potential to revolutionize ADHD assessment and early intervention. Research employs digital resources, including Web of Science, PubMed, Google Scholar, JSTOR, Scopus, and IEEE Xplore. The goal is to illuminate gesture recognition technology's transformative role in ADHD assessment, stressing the need for comprehensive validation studies.In summary, this paper envisions a future where integrated assessment tools and gesture recognition technology enable more accurate, timely interventions for children with neurodevelopmental challenges.</t>
        </is>
      </c>
      <c r="G379" t="inlineStr">
        <is>
          <t>Unimodal</t>
        </is>
      </c>
      <c r="H379" t="inlineStr">
        <is>
          <t>See abstract</t>
        </is>
      </c>
      <c r="I379" t="inlineStr">
        <is>
          <t>See abstract</t>
        </is>
      </c>
      <c r="J379" t="inlineStr">
        <is>
          <t>See abstract (AI/ML)</t>
        </is>
      </c>
      <c r="K379" t="inlineStr">
        <is>
          <t>See abstract</t>
        </is>
      </c>
      <c r="M379" t="inlineStr">
        <is>
          <t>See abstract</t>
        </is>
      </c>
      <c r="N379" t="inlineStr">
        <is>
          <t>See abstract</t>
        </is>
      </c>
      <c r="O379" t="inlineStr">
        <is>
          <t>Not verified from abstract</t>
        </is>
      </c>
      <c r="P379" t="inlineStr">
        <is>
          <t>See abstract</t>
        </is>
      </c>
      <c r="Q379" t="inlineStr">
        <is>
          <t>See abstract</t>
        </is>
      </c>
      <c r="R379" t="inlineStr">
        <is>
          <t>Not reviewed (not included)</t>
        </is>
      </c>
      <c r="S379" t="inlineStr">
        <is>
          <t>Not reviewed (not included)</t>
        </is>
      </c>
      <c r="T379" t="inlineStr">
        <is>
          <t>Abstract screening only. Not Primary Research</t>
        </is>
      </c>
      <c r="U379" t="inlineStr">
        <is>
          <t>EXCLUDE</t>
        </is>
      </c>
      <c r="V379" t="inlineStr">
        <is>
          <t>E6-Not Primary Research: Title/abstract indicates systematic review, meta-analysis, or review paper</t>
        </is>
      </c>
      <c r="W379" t="inlineStr">
        <is>
          <t>Excluded: Not Primary Research</t>
        </is>
      </c>
      <c r="X379" t="inlineStr">
        <is>
          <t>Not assessed from abstract</t>
        </is>
      </c>
      <c r="Y379" t="inlineStr">
        <is>
          <t>IEEE Conferences</t>
        </is>
      </c>
      <c r="Z379" t="inlineStr">
        <is>
          <t>Not determined from abstract</t>
        </is>
      </c>
      <c r="AB379" t="inlineStr">
        <is>
          <t>Not assessed (not included)</t>
        </is>
      </c>
      <c r="AC379" t="inlineStr">
        <is>
          <t>Not assessed (not included)</t>
        </is>
      </c>
      <c r="AD379" t="inlineStr">
        <is>
          <t>A. D. Kulkarni; J. R. Prasad</t>
        </is>
      </c>
      <c r="AE379" t="inlineStr">
        <is>
          <t>2024 MIT Art, Design and Technology School of Computing International Conference (MITADTSoCiCon)</t>
        </is>
      </c>
      <c r="AF379" t="inlineStr">
        <is>
          <t>Hybrid OA (IEEE)</t>
        </is>
      </c>
      <c r="AH379" t="inlineStr">
        <is>
          <t>Not assessed</t>
        </is>
      </c>
      <c r="AI379" t="inlineStr">
        <is>
          <t>Not reported</t>
        </is>
      </c>
      <c r="AJ379" t="inlineStr">
        <is>
          <t>Not reported</t>
        </is>
      </c>
      <c r="AK379" t="inlineStr">
        <is>
          <t>Not reported</t>
        </is>
      </c>
      <c r="AL379" t="inlineStr">
        <is>
          <t>Not reported</t>
        </is>
      </c>
      <c r="AM379" t="inlineStr">
        <is>
          <t>Not reported</t>
        </is>
      </c>
      <c r="AN379" t="inlineStr">
        <is>
          <t>Not reported</t>
        </is>
      </c>
      <c r="AO379" t="inlineStr">
        <is>
          <t>Not reviewed</t>
        </is>
      </c>
      <c r="AP379" t="inlineStr">
        <is>
          <t>Not reported</t>
        </is>
      </c>
      <c r="AQ379" t="inlineStr">
        <is>
          <t>Not reported</t>
        </is>
      </c>
      <c r="AR379" t="inlineStr">
        <is>
          <t>Not reported</t>
        </is>
      </c>
      <c r="AS379" t="inlineStr">
        <is>
          <t>See abstract</t>
        </is>
      </c>
      <c r="AT379" t="inlineStr">
        <is>
          <t>Not reviewed</t>
        </is>
      </c>
      <c r="AU379" t="inlineStr">
        <is>
          <t>Not reviewed</t>
        </is>
      </c>
      <c r="AV379" t="inlineStr">
        <is>
          <t>Not reviewed</t>
        </is>
      </c>
      <c r="AW379" t="inlineStr">
        <is>
          <t>Not reviewed</t>
        </is>
      </c>
      <c r="AX379" t="inlineStr">
        <is>
          <t>Not reported</t>
        </is>
      </c>
      <c r="AY379" t="inlineStr">
        <is>
          <t>Not reported</t>
        </is>
      </c>
      <c r="AZ379" t="inlineStr">
        <is>
          <t>Not reported</t>
        </is>
      </c>
      <c r="BA379" t="inlineStr">
        <is>
          <t>Not reported</t>
        </is>
      </c>
      <c r="BB379" t="inlineStr">
        <is>
          <t>Not reported</t>
        </is>
      </c>
      <c r="BC379" t="inlineStr">
        <is>
          <t>Not reported</t>
        </is>
      </c>
      <c r="BD379" t="inlineStr">
        <is>
          <t>Not reported</t>
        </is>
      </c>
      <c r="BE379" t="inlineStr">
        <is>
          <t>Not reported</t>
        </is>
      </c>
      <c r="BF379" t="inlineStr">
        <is>
          <t>Not reported</t>
        </is>
      </c>
      <c r="BG379" t="inlineStr">
        <is>
          <t>Not reviewed (not included)</t>
        </is>
      </c>
      <c r="BH379" t="inlineStr">
        <is>
          <t>N/A</t>
        </is>
      </c>
      <c r="BI379" t="inlineStr">
        <is>
          <t>Not reviewed</t>
        </is>
      </c>
      <c r="BJ379" t="inlineStr">
        <is>
          <t>Not reviewed</t>
        </is>
      </c>
      <c r="BK379" t="inlineStr">
        <is>
          <t>Not reviewed</t>
        </is>
      </c>
      <c r="BL379" t="inlineStr">
        <is>
          <t>Not reviewed</t>
        </is>
      </c>
      <c r="BM379" t="inlineStr">
        <is>
          <t>Not reviewed (not included)</t>
        </is>
      </c>
      <c r="BN379" t="inlineStr">
        <is>
          <t>Not Primary Research - E6-Not Primary Research: Title/abstract indicates systematic review, meta-analysis, or review paper</t>
        </is>
      </c>
      <c r="BO379" t="inlineStr">
        <is>
          <t>Abstract-level screening only</t>
        </is>
      </c>
      <c r="BP379" t="inlineStr">
        <is>
          <t>6</t>
        </is>
      </c>
    </row>
    <row r="380">
      <c r="A380" t="inlineStr">
        <is>
          <t>Attention deficit hyperactivity disorder detection using deep learning approach</t>
        </is>
      </c>
      <c r="B380" t="n">
        <v>2023</v>
      </c>
      <c r="C380" t="inlineStr">
        <is>
          <t>Not checked</t>
        </is>
      </c>
      <c r="D380" t="inlineStr">
        <is>
          <t>Not checked</t>
        </is>
      </c>
      <c r="E380" t="inlineStr">
        <is>
          <t>10.1109/ICCCNT56998.2023.10306955</t>
        </is>
      </c>
      <c r="F380" t="inlineStr">
        <is>
          <t>ADHD, a neurodevelopmental disorder characterized by hyperactivity, inattention, and impulsivity, has many detrimental impacts and is out of proportion to age. ADHD causes executive failure and emotional instability, which can lower academic performance. We propose a machine learning and artificial intelligence-driven approach to diagnose and early detect this disease and assist ADHD medicine. SVM, logistic regression, XGBoost, AdaBoost, and two deep learning models were applied to our dataset (ANN and CNN). Our ANN model had 99% accuracy in dependability, expandability, and generalizability. We plan to use our machine learning technology to enhance ADHD diagnosis and treatment for everyone.</t>
        </is>
      </c>
      <c r="G380" t="inlineStr">
        <is>
          <t>Unimodal</t>
        </is>
      </c>
      <c r="H380" t="inlineStr">
        <is>
          <t>See abstract</t>
        </is>
      </c>
      <c r="I380" t="inlineStr">
        <is>
          <t>See abstract</t>
        </is>
      </c>
      <c r="J380" t="inlineStr">
        <is>
          <t>See abstract (AI/ML)</t>
        </is>
      </c>
      <c r="K380" t="inlineStr">
        <is>
          <t>See abstract</t>
        </is>
      </c>
      <c r="M380" t="inlineStr">
        <is>
          <t>See abstract</t>
        </is>
      </c>
      <c r="N380" t="inlineStr">
        <is>
          <t>See abstract</t>
        </is>
      </c>
      <c r="O380" t="inlineStr">
        <is>
          <t>Not verified from abstract</t>
        </is>
      </c>
      <c r="P380" t="inlineStr">
        <is>
          <t>See abstract</t>
        </is>
      </c>
      <c r="Q380" t="inlineStr">
        <is>
          <t>See abstract</t>
        </is>
      </c>
      <c r="R380" t="inlineStr">
        <is>
          <t>Not reviewed (not included)</t>
        </is>
      </c>
      <c r="S380" t="inlineStr">
        <is>
          <t>Not reviewed (not included)</t>
        </is>
      </c>
      <c r="T380" t="inlineStr">
        <is>
          <t>Abstract screening only. Not Selected for Final 95 (Pending Full Text Review)</t>
        </is>
      </c>
      <c r="U380" t="inlineStr">
        <is>
          <t>EXCLUDE</t>
        </is>
      </c>
      <c r="V38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0" t="inlineStr">
        <is>
          <t>Excluded: Other Criterion</t>
        </is>
      </c>
      <c r="X380" t="inlineStr">
        <is>
          <t>Not assessed from abstract</t>
        </is>
      </c>
      <c r="Y380" t="inlineStr">
        <is>
          <t>IEEE Conferences</t>
        </is>
      </c>
      <c r="Z380" t="inlineStr">
        <is>
          <t>Not determined from abstract</t>
        </is>
      </c>
      <c r="AB380" t="inlineStr">
        <is>
          <t>Not assessed (not included)</t>
        </is>
      </c>
      <c r="AC380" t="inlineStr">
        <is>
          <t>Not assessed (not included)</t>
        </is>
      </c>
      <c r="AD380" t="inlineStr">
        <is>
          <t>M. A. Hamim; F. M. Tanmoy; O. Tasfia; F. A. Juthi</t>
        </is>
      </c>
      <c r="AE380" t="inlineStr">
        <is>
          <t>2023 14th International Conference on Computing Communication and Networking Technologies (ICCCNT)</t>
        </is>
      </c>
      <c r="AF380" t="inlineStr">
        <is>
          <t>Hybrid OA (IEEE)</t>
        </is>
      </c>
      <c r="AH380" t="inlineStr">
        <is>
          <t>Not assessed</t>
        </is>
      </c>
      <c r="AI380" t="inlineStr">
        <is>
          <t>Not reported</t>
        </is>
      </c>
      <c r="AJ380" t="inlineStr">
        <is>
          <t>Not reported</t>
        </is>
      </c>
      <c r="AK380" t="inlineStr">
        <is>
          <t>Not reported</t>
        </is>
      </c>
      <c r="AL380" t="inlineStr">
        <is>
          <t>Not reported</t>
        </is>
      </c>
      <c r="AM380" t="inlineStr">
        <is>
          <t>Not reported</t>
        </is>
      </c>
      <c r="AN380" t="inlineStr">
        <is>
          <t>Not reported</t>
        </is>
      </c>
      <c r="AO380" t="inlineStr">
        <is>
          <t>Not reviewed</t>
        </is>
      </c>
      <c r="AP380" t="inlineStr">
        <is>
          <t>Not reported</t>
        </is>
      </c>
      <c r="AQ380" t="inlineStr">
        <is>
          <t>Not reported</t>
        </is>
      </c>
      <c r="AR380" t="inlineStr">
        <is>
          <t>Not reported</t>
        </is>
      </c>
      <c r="AS380" t="inlineStr">
        <is>
          <t>See abstract</t>
        </is>
      </c>
      <c r="AT380" t="inlineStr">
        <is>
          <t>Not reviewed</t>
        </is>
      </c>
      <c r="AU380" t="inlineStr">
        <is>
          <t>Not reviewed</t>
        </is>
      </c>
      <c r="AV380" t="inlineStr">
        <is>
          <t>Not reviewed</t>
        </is>
      </c>
      <c r="AW380" t="inlineStr">
        <is>
          <t>Not reviewed</t>
        </is>
      </c>
      <c r="AX380" t="inlineStr">
        <is>
          <t>Not reported</t>
        </is>
      </c>
      <c r="AY380" t="inlineStr">
        <is>
          <t>Not reported</t>
        </is>
      </c>
      <c r="AZ380" t="inlineStr">
        <is>
          <t>Not reported</t>
        </is>
      </c>
      <c r="BA380" t="inlineStr">
        <is>
          <t>Not reported</t>
        </is>
      </c>
      <c r="BB380" t="inlineStr">
        <is>
          <t>Not reported</t>
        </is>
      </c>
      <c r="BC380" t="inlineStr">
        <is>
          <t>Not reported</t>
        </is>
      </c>
      <c r="BD380" t="inlineStr">
        <is>
          <t>Not reported</t>
        </is>
      </c>
      <c r="BE380" t="inlineStr">
        <is>
          <t>Not reported</t>
        </is>
      </c>
      <c r="BF380" t="inlineStr">
        <is>
          <t>Not reported</t>
        </is>
      </c>
      <c r="BG380" t="inlineStr">
        <is>
          <t>Not reviewed (not included)</t>
        </is>
      </c>
      <c r="BH380" t="inlineStr">
        <is>
          <t>N/A</t>
        </is>
      </c>
      <c r="BI380" t="inlineStr">
        <is>
          <t>Not reviewed</t>
        </is>
      </c>
      <c r="BJ380" t="inlineStr">
        <is>
          <t>Not reviewed</t>
        </is>
      </c>
      <c r="BK380" t="inlineStr">
        <is>
          <t>Not reviewed</t>
        </is>
      </c>
      <c r="BL380" t="inlineStr">
        <is>
          <t>Not reviewed</t>
        </is>
      </c>
      <c r="BM380" t="inlineStr">
        <is>
          <t>Not reviewed (not included)</t>
        </is>
      </c>
      <c r="BN380" t="inlineStr">
        <is>
          <t>Not Selected for Final 95 (Pending Full Text Review) - Candidate paper not selected for final 95: Passed abstract screening but not included in final selec</t>
        </is>
      </c>
      <c r="BO380" t="inlineStr">
        <is>
          <t>Abstract-level screening only</t>
        </is>
      </c>
      <c r="BP380" t="inlineStr">
        <is>
          <t>7</t>
        </is>
      </c>
    </row>
    <row r="381">
      <c r="A381" t="inlineStr">
        <is>
          <t>Bidirectional LSTM for ADHD Detection in Adults using EEG</t>
        </is>
      </c>
      <c r="B381" t="n">
        <v>2025</v>
      </c>
      <c r="C381" t="inlineStr">
        <is>
          <t>Not checked</t>
        </is>
      </c>
      <c r="D381" t="inlineStr">
        <is>
          <t>Not checked</t>
        </is>
      </c>
      <c r="E381" t="inlineStr">
        <is>
          <t>10.1109/INSPECT67393.2025.11350862</t>
        </is>
      </c>
      <c r="F381" t="inlineStr">
        <is>
          <t>Attention deficit hyperactivity disorder is a common brain condition that is rarely identified, since clinical measures are subjectively assessed. Non-invasive electroencephalography (EEG) is an objective technique for recording implicit patterns of cerebral electrical activity in ADHD. In this paper, bidirectional long- and short-term memory (Bi-LSTM) networks and an attention mechanism are incorporated to improve the detection of ADHD using EEG. By identifying critical time points that define categorization operations, the attention mechanism enables the Bi-LSTM model to better explain temporal correlations in the EEG data sequences. The proposed approach was evaluated using the Adult ADHD dataset, which is publicly accessible. With an average five-fold cross-validation classification accuracy of 98.35%, the proposed approach clearly outperforms the other methods. The results of the experiment demonstrate that the chosen strategy outperforms conventional machine learning techniques, obtaining high F1-score, precision, and recall values. As a result, Bi-LSTM may be a useful paradigm to create diagnostic tools and increase the accuracy of ADHD identification at the same time.</t>
        </is>
      </c>
      <c r="G381" t="inlineStr">
        <is>
          <t>Unimodal</t>
        </is>
      </c>
      <c r="H381" t="inlineStr">
        <is>
          <t>See abstract</t>
        </is>
      </c>
      <c r="I381" t="inlineStr">
        <is>
          <t>See abstract</t>
        </is>
      </c>
      <c r="J381" t="inlineStr">
        <is>
          <t>See abstract (AI/ML)</t>
        </is>
      </c>
      <c r="K381" t="inlineStr">
        <is>
          <t>See abstract</t>
        </is>
      </c>
      <c r="M381" t="inlineStr">
        <is>
          <t>See abstract</t>
        </is>
      </c>
      <c r="N381" t="inlineStr">
        <is>
          <t>See abstract</t>
        </is>
      </c>
      <c r="O381" t="inlineStr">
        <is>
          <t>Not verified from abstract</t>
        </is>
      </c>
      <c r="P381" t="inlineStr">
        <is>
          <t>See abstract</t>
        </is>
      </c>
      <c r="Q381" t="inlineStr">
        <is>
          <t>See abstract</t>
        </is>
      </c>
      <c r="R381" t="inlineStr">
        <is>
          <t>Not reviewed (not included)</t>
        </is>
      </c>
      <c r="S381" t="inlineStr">
        <is>
          <t>Not reviewed (not included)</t>
        </is>
      </c>
      <c r="T381" t="inlineStr">
        <is>
          <t>Abstract screening only. Not Selected for Final 95 (Pending Full Text Review)</t>
        </is>
      </c>
      <c r="U381" t="inlineStr">
        <is>
          <t>EXCLUDE</t>
        </is>
      </c>
      <c r="V3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1" t="inlineStr">
        <is>
          <t>Excluded: Other Criterion</t>
        </is>
      </c>
      <c r="X381" t="inlineStr">
        <is>
          <t>Not assessed from abstract</t>
        </is>
      </c>
      <c r="Y381" t="inlineStr">
        <is>
          <t>IEEE Conferences</t>
        </is>
      </c>
      <c r="Z381" t="inlineStr">
        <is>
          <t>Not determined from abstract</t>
        </is>
      </c>
      <c r="AB381" t="inlineStr">
        <is>
          <t>Not assessed (not included)</t>
        </is>
      </c>
      <c r="AC381" t="inlineStr">
        <is>
          <t>Not assessed (not included)</t>
        </is>
      </c>
      <c r="AD381" t="inlineStr">
        <is>
          <t>N. Chugh; M. P. S. Bhatia</t>
        </is>
      </c>
      <c r="AE381" t="inlineStr">
        <is>
          <t>2025 IEEE International Conference on Intelligent Signal Processing and Effective Communication Technologies (INSPECT)</t>
        </is>
      </c>
      <c r="AF381" t="inlineStr">
        <is>
          <t>Hybrid OA (IEEE)</t>
        </is>
      </c>
      <c r="AH381" t="inlineStr">
        <is>
          <t>Not assessed</t>
        </is>
      </c>
      <c r="AI381" t="inlineStr">
        <is>
          <t>Not reported</t>
        </is>
      </c>
      <c r="AJ381" t="inlineStr">
        <is>
          <t>Not reported</t>
        </is>
      </c>
      <c r="AK381" t="inlineStr">
        <is>
          <t>Not reported</t>
        </is>
      </c>
      <c r="AL381" t="inlineStr">
        <is>
          <t>Not reported</t>
        </is>
      </c>
      <c r="AM381" t="inlineStr">
        <is>
          <t>Not reported</t>
        </is>
      </c>
      <c r="AN381" t="inlineStr">
        <is>
          <t>Not reported</t>
        </is>
      </c>
      <c r="AO381" t="inlineStr">
        <is>
          <t>Not reviewed</t>
        </is>
      </c>
      <c r="AP381" t="inlineStr">
        <is>
          <t>Not reported</t>
        </is>
      </c>
      <c r="AQ381" t="inlineStr">
        <is>
          <t>Not reported</t>
        </is>
      </c>
      <c r="AR381" t="inlineStr">
        <is>
          <t>Not reported</t>
        </is>
      </c>
      <c r="AS381" t="inlineStr">
        <is>
          <t>See abstract</t>
        </is>
      </c>
      <c r="AT381" t="inlineStr">
        <is>
          <t>Not reviewed</t>
        </is>
      </c>
      <c r="AU381" t="inlineStr">
        <is>
          <t>Not reviewed</t>
        </is>
      </c>
      <c r="AV381" t="inlineStr">
        <is>
          <t>Not reviewed</t>
        </is>
      </c>
      <c r="AW381" t="inlineStr">
        <is>
          <t>Not reviewed</t>
        </is>
      </c>
      <c r="AX381" t="inlineStr">
        <is>
          <t>Not reported</t>
        </is>
      </c>
      <c r="AY381" t="inlineStr">
        <is>
          <t>Not reported</t>
        </is>
      </c>
      <c r="AZ381" t="inlineStr">
        <is>
          <t>Not reported</t>
        </is>
      </c>
      <c r="BA381" t="inlineStr">
        <is>
          <t>Not reported</t>
        </is>
      </c>
      <c r="BB381" t="inlineStr">
        <is>
          <t>Not reported</t>
        </is>
      </c>
      <c r="BC381" t="inlineStr">
        <is>
          <t>Not reported</t>
        </is>
      </c>
      <c r="BD381" t="inlineStr">
        <is>
          <t>Not reported</t>
        </is>
      </c>
      <c r="BE381" t="inlineStr">
        <is>
          <t>Not reported</t>
        </is>
      </c>
      <c r="BF381" t="inlineStr">
        <is>
          <t>Not reported</t>
        </is>
      </c>
      <c r="BG381" t="inlineStr">
        <is>
          <t>Not reviewed (not included)</t>
        </is>
      </c>
      <c r="BH381" t="inlineStr">
        <is>
          <t>N/A</t>
        </is>
      </c>
      <c r="BI381" t="inlineStr">
        <is>
          <t>Not reviewed</t>
        </is>
      </c>
      <c r="BJ381" t="inlineStr">
        <is>
          <t>Not reviewed</t>
        </is>
      </c>
      <c r="BK381" t="inlineStr">
        <is>
          <t>Not reviewed</t>
        </is>
      </c>
      <c r="BL381" t="inlineStr">
        <is>
          <t>Not reviewed</t>
        </is>
      </c>
      <c r="BM381" t="inlineStr">
        <is>
          <t>Not reviewed (not included)</t>
        </is>
      </c>
      <c r="BN381" t="inlineStr">
        <is>
          <t>Not Selected for Final 95 (Pending Full Text Review) - Candidate paper not selected for final 95: Passed abstract screening but not included in final selec</t>
        </is>
      </c>
      <c r="BO381" t="inlineStr">
        <is>
          <t>Abstract-level screening only</t>
        </is>
      </c>
      <c r="BP381" t="inlineStr">
        <is>
          <t>5</t>
        </is>
      </c>
    </row>
    <row r="382">
      <c r="A382" t="inlineStr">
        <is>
          <t>Deep Learning of Automatic Encoder Based on Attention for ADHD Classification of Brain MRI</t>
        </is>
      </c>
      <c r="B382" t="n">
        <v>2023</v>
      </c>
      <c r="C382" t="inlineStr">
        <is>
          <t>Not checked</t>
        </is>
      </c>
      <c r="D382" t="inlineStr">
        <is>
          <t>Not checked</t>
        </is>
      </c>
      <c r="E382" t="inlineStr">
        <is>
          <t>10.1109/ICBEA58866.2023.00010</t>
        </is>
      </c>
      <c r="F382" t="inlineStr">
        <is>
          <t>Attention Deficit Hyperactivity Disorder (ADHD) is one of the most common psychiatric disorders. For neurodevelopmental disorders, an increasing number of studies have combined magnetic resonance imaging (MRI) and deep learning to diagnose and explore ADHD. In this paper, we proposed an encoder network based on 3D attention to automatically diagnose ADHD. Our experiments were carried out based on functional Magnetic Resonance Imaging (fMRI) images from ADHD-200 data. The model implemented fine-tuning techniques based on self-encoder, which reduced the heterogeneity of fMRI data from different sites and increased the generalization ability of the model. The model introduced attention mechanisms to achieve better classification performance with an accuracy of 76.4%, while it identified important brain regions for ADHD classification. Our method could provide new insights into the understanding the diagnosis of ADHD.</t>
        </is>
      </c>
      <c r="G382" t="inlineStr">
        <is>
          <t>Unimodal</t>
        </is>
      </c>
      <c r="H382" t="inlineStr">
        <is>
          <t>See abstract</t>
        </is>
      </c>
      <c r="I382" t="inlineStr">
        <is>
          <t>See abstract</t>
        </is>
      </c>
      <c r="J382" t="inlineStr">
        <is>
          <t>See abstract (AI/ML)</t>
        </is>
      </c>
      <c r="K382" t="inlineStr">
        <is>
          <t>See abstract</t>
        </is>
      </c>
      <c r="M382" t="inlineStr">
        <is>
          <t>See abstract</t>
        </is>
      </c>
      <c r="N382" t="inlineStr">
        <is>
          <t>See abstract</t>
        </is>
      </c>
      <c r="O382" t="inlineStr">
        <is>
          <t>Not verified from abstract</t>
        </is>
      </c>
      <c r="P382" t="inlineStr">
        <is>
          <t>See abstract</t>
        </is>
      </c>
      <c r="Q382" t="inlineStr">
        <is>
          <t>See abstract</t>
        </is>
      </c>
      <c r="R382" t="inlineStr">
        <is>
          <t>Not reviewed (not included)</t>
        </is>
      </c>
      <c r="S382" t="inlineStr">
        <is>
          <t>Not reviewed (not included)</t>
        </is>
      </c>
      <c r="T382" t="inlineStr">
        <is>
          <t>Abstract screening only. Not Selected for Final 95 (Pending Full Text Review)</t>
        </is>
      </c>
      <c r="U382" t="inlineStr">
        <is>
          <t>EXCLUDE</t>
        </is>
      </c>
      <c r="V38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2" t="inlineStr">
        <is>
          <t>Excluded: Other Criterion</t>
        </is>
      </c>
      <c r="X382" t="inlineStr">
        <is>
          <t>Not assessed from abstract</t>
        </is>
      </c>
      <c r="Y382" t="inlineStr">
        <is>
          <t>IEEE Conferences</t>
        </is>
      </c>
      <c r="Z382" t="inlineStr">
        <is>
          <t>Not determined from abstract</t>
        </is>
      </c>
      <c r="AB382" t="inlineStr">
        <is>
          <t>Not assessed (not included)</t>
        </is>
      </c>
      <c r="AC382" t="inlineStr">
        <is>
          <t>Not assessed (not included)</t>
        </is>
      </c>
      <c r="AD382" t="inlineStr">
        <is>
          <t>N. Chen; Y. Jiao</t>
        </is>
      </c>
      <c r="AE382" t="inlineStr">
        <is>
          <t>2023 7th International Conference on Biomedical Engineering and Applications (ICBEA)</t>
        </is>
      </c>
      <c r="AF382" t="inlineStr">
        <is>
          <t>Hybrid OA (IEEE)</t>
        </is>
      </c>
      <c r="AH382" t="inlineStr">
        <is>
          <t>Not assessed</t>
        </is>
      </c>
      <c r="AI382" t="inlineStr">
        <is>
          <t>Not reported</t>
        </is>
      </c>
      <c r="AJ382" t="inlineStr">
        <is>
          <t>Not reported</t>
        </is>
      </c>
      <c r="AK382" t="inlineStr">
        <is>
          <t>Not reported</t>
        </is>
      </c>
      <c r="AL382" t="inlineStr">
        <is>
          <t>Not reported</t>
        </is>
      </c>
      <c r="AM382" t="inlineStr">
        <is>
          <t>Not reported</t>
        </is>
      </c>
      <c r="AN382" t="inlineStr">
        <is>
          <t>Not reported</t>
        </is>
      </c>
      <c r="AO382" t="inlineStr">
        <is>
          <t>Not reviewed</t>
        </is>
      </c>
      <c r="AP382" t="inlineStr">
        <is>
          <t>Not reported</t>
        </is>
      </c>
      <c r="AQ382" t="inlineStr">
        <is>
          <t>Not reported</t>
        </is>
      </c>
      <c r="AR382" t="inlineStr">
        <is>
          <t>Not reported</t>
        </is>
      </c>
      <c r="AS382" t="inlineStr">
        <is>
          <t>See abstract</t>
        </is>
      </c>
      <c r="AT382" t="inlineStr">
        <is>
          <t>Not reviewed</t>
        </is>
      </c>
      <c r="AU382" t="inlineStr">
        <is>
          <t>Not reviewed</t>
        </is>
      </c>
      <c r="AV382" t="inlineStr">
        <is>
          <t>Not reviewed</t>
        </is>
      </c>
      <c r="AW382" t="inlineStr">
        <is>
          <t>Not reviewed</t>
        </is>
      </c>
      <c r="AX382" t="inlineStr">
        <is>
          <t>Not reported</t>
        </is>
      </c>
      <c r="AY382" t="inlineStr">
        <is>
          <t>Not reported</t>
        </is>
      </c>
      <c r="AZ382" t="inlineStr">
        <is>
          <t>Not reported</t>
        </is>
      </c>
      <c r="BA382" t="inlineStr">
        <is>
          <t>Not reported</t>
        </is>
      </c>
      <c r="BB382" t="inlineStr">
        <is>
          <t>Not reported</t>
        </is>
      </c>
      <c r="BC382" t="inlineStr">
        <is>
          <t>Not reported</t>
        </is>
      </c>
      <c r="BD382" t="inlineStr">
        <is>
          <t>Not reported</t>
        </is>
      </c>
      <c r="BE382" t="inlineStr">
        <is>
          <t>Not reported</t>
        </is>
      </c>
      <c r="BF382" t="inlineStr">
        <is>
          <t>Not reported</t>
        </is>
      </c>
      <c r="BG382" t="inlineStr">
        <is>
          <t>Not reviewed (not included)</t>
        </is>
      </c>
      <c r="BH382" t="inlineStr">
        <is>
          <t>N/A</t>
        </is>
      </c>
      <c r="BI382" t="inlineStr">
        <is>
          <t>Not reviewed</t>
        </is>
      </c>
      <c r="BJ382" t="inlineStr">
        <is>
          <t>Not reviewed</t>
        </is>
      </c>
      <c r="BK382" t="inlineStr">
        <is>
          <t>Not reviewed</t>
        </is>
      </c>
      <c r="BL382" t="inlineStr">
        <is>
          <t>Not reviewed</t>
        </is>
      </c>
      <c r="BM382" t="inlineStr">
        <is>
          <t>Not reviewed (not included)</t>
        </is>
      </c>
      <c r="BN382" t="inlineStr">
        <is>
          <t>Not Selected for Final 95 (Pending Full Text Review) - Candidate paper not selected for final 95: Passed abstract screening but not included in final selec</t>
        </is>
      </c>
      <c r="BO382" t="inlineStr">
        <is>
          <t>Abstract-level screening only</t>
        </is>
      </c>
      <c r="BP382" t="inlineStr">
        <is>
          <t>4</t>
        </is>
      </c>
    </row>
    <row r="383">
      <c r="A383" t="inlineStr">
        <is>
          <t>Auxiliary Diagnostic System for ADHD in Children based on AI Technology</t>
        </is>
      </c>
      <c r="B383" t="n">
        <v>2021</v>
      </c>
      <c r="C383" t="inlineStr">
        <is>
          <t>Not checked</t>
        </is>
      </c>
      <c r="D383" t="inlineStr">
        <is>
          <t>Not checked</t>
        </is>
      </c>
      <c r="E383" t="inlineStr">
        <is>
          <t>10.1631/FITEE.1900729</t>
        </is>
      </c>
      <c r="F383" t="inlineStr">
        <is>
          <t>Traditional diagnosis of attention deficit hyperactivity disorder (ADHD) in children is primarily through a questionnaire filled out by parents/teachers and clinical observations by doctors. It is inefficient and heavily depends on the doctor's level of experience. In this paper, we integrate artificial intelligence (AI) technology into a software-hardware coordinated system to make ADHD diagnosis more efficient. Together with the intelligent analysis module, the camera group will collect the eye focus, facial expression, 3D body posture, and other children's information during the completion of the functional test. Then, a multi-modal deep learning model is proposed to classify abnormal behavior fragments of children from the captured videos. In combination with other system modules, standardized diagnostic reports can be automatically generated, including test results, abnormal behavior analysis, diagnostic aid conclusions, and treatment recommendations. This system has participated in clinical diagnosis in Department of Psychology, The Children's Hospital, Zhejiang University School of Medicine, and has been accepted and praised by doctors and patients.</t>
        </is>
      </c>
      <c r="G383" t="inlineStr">
        <is>
          <t>Unimodal</t>
        </is>
      </c>
      <c r="H383" t="inlineStr">
        <is>
          <t>See abstract</t>
        </is>
      </c>
      <c r="I383" t="inlineStr">
        <is>
          <t>See abstract</t>
        </is>
      </c>
      <c r="J383" t="inlineStr">
        <is>
          <t>See abstract (AI/ML)</t>
        </is>
      </c>
      <c r="K383" t="inlineStr">
        <is>
          <t>See abstract</t>
        </is>
      </c>
      <c r="M383" t="inlineStr">
        <is>
          <t>See abstract</t>
        </is>
      </c>
      <c r="N383" t="inlineStr">
        <is>
          <t>See abstract</t>
        </is>
      </c>
      <c r="O383" t="inlineStr">
        <is>
          <t>Not verified from abstract</t>
        </is>
      </c>
      <c r="P383" t="inlineStr">
        <is>
          <t>See abstract</t>
        </is>
      </c>
      <c r="Q383" t="inlineStr">
        <is>
          <t>See abstract</t>
        </is>
      </c>
      <c r="R383" t="inlineStr">
        <is>
          <t>Not reviewed (not included)</t>
        </is>
      </c>
      <c r="S383" t="inlineStr">
        <is>
          <t>Not reviewed (not included)</t>
        </is>
      </c>
      <c r="T383" t="inlineStr">
        <is>
          <t>Abstract screening only. Not Selected for Final 95 (Pending Full Text Review)</t>
        </is>
      </c>
      <c r="U383" t="inlineStr">
        <is>
          <t>EXCLUDE</t>
        </is>
      </c>
      <c r="V3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3" t="inlineStr">
        <is>
          <t>Excluded: Other Criterion</t>
        </is>
      </c>
      <c r="X383" t="inlineStr">
        <is>
          <t>Not assessed from abstract</t>
        </is>
      </c>
      <c r="Y383" t="inlineStr">
        <is>
          <t>ZUP Journals</t>
        </is>
      </c>
      <c r="Z383" t="inlineStr">
        <is>
          <t>Not determined from abstract</t>
        </is>
      </c>
      <c r="AB383" t="inlineStr">
        <is>
          <t>Not assessed (not included)</t>
        </is>
      </c>
      <c r="AC383" t="inlineStr">
        <is>
          <t>Not assessed (not included)</t>
        </is>
      </c>
      <c r="AD383" t="inlineStr">
        <is>
          <t>Y. Zhang; M. Kong; T. Zhao; W. Hong; D. Xie; C. Wang; R. Yang; R. Li; Q. Zhu</t>
        </is>
      </c>
      <c r="AE383" t="inlineStr">
        <is>
          <t>Frontiers of Information Technology &amp; Electronic Engineering</t>
        </is>
      </c>
      <c r="AF383" t="inlineStr">
        <is>
          <t>Unknown - Verify via DOI</t>
        </is>
      </c>
      <c r="AG383" t="inlineStr">
        <is>
          <t xml:space="preserve">National Natural Science Foundation of China(grant numbers:61625107); </t>
        </is>
      </c>
      <c r="AH383" t="inlineStr">
        <is>
          <t>Not assessed</t>
        </is>
      </c>
      <c r="AI383" t="inlineStr">
        <is>
          <t>Not reported</t>
        </is>
      </c>
      <c r="AJ383" t="inlineStr">
        <is>
          <t>Not reported</t>
        </is>
      </c>
      <c r="AK383" t="inlineStr">
        <is>
          <t>Not reported</t>
        </is>
      </c>
      <c r="AL383" t="inlineStr">
        <is>
          <t>Not reported</t>
        </is>
      </c>
      <c r="AM383" t="inlineStr">
        <is>
          <t>Not reported</t>
        </is>
      </c>
      <c r="AN383" t="inlineStr">
        <is>
          <t>Not reported</t>
        </is>
      </c>
      <c r="AO383" t="inlineStr">
        <is>
          <t>Not reviewed</t>
        </is>
      </c>
      <c r="AP383" t="inlineStr">
        <is>
          <t>Not reported</t>
        </is>
      </c>
      <c r="AQ383" t="inlineStr">
        <is>
          <t>Not reported</t>
        </is>
      </c>
      <c r="AR383" t="inlineStr">
        <is>
          <t>Not reported</t>
        </is>
      </c>
      <c r="AS383" t="inlineStr">
        <is>
          <t>See abstract</t>
        </is>
      </c>
      <c r="AT383" t="inlineStr">
        <is>
          <t>Not reviewed</t>
        </is>
      </c>
      <c r="AU383" t="inlineStr">
        <is>
          <t>Not reviewed</t>
        </is>
      </c>
      <c r="AV383" t="inlineStr">
        <is>
          <t>Not reviewed</t>
        </is>
      </c>
      <c r="AW383" t="inlineStr">
        <is>
          <t>Not reviewed</t>
        </is>
      </c>
      <c r="AX383" t="inlineStr">
        <is>
          <t>Not reported</t>
        </is>
      </c>
      <c r="AY383" t="inlineStr">
        <is>
          <t>Not reported</t>
        </is>
      </c>
      <c r="AZ383" t="inlineStr">
        <is>
          <t>Not reported</t>
        </is>
      </c>
      <c r="BA383" t="inlineStr">
        <is>
          <t>Not reported</t>
        </is>
      </c>
      <c r="BB383" t="inlineStr">
        <is>
          <t>Not reported</t>
        </is>
      </c>
      <c r="BC383" t="inlineStr">
        <is>
          <t>Not reported</t>
        </is>
      </c>
      <c r="BD383" t="inlineStr">
        <is>
          <t>Not reported</t>
        </is>
      </c>
      <c r="BE383" t="inlineStr">
        <is>
          <t>Not reported</t>
        </is>
      </c>
      <c r="BF383" t="inlineStr">
        <is>
          <t>Not reported</t>
        </is>
      </c>
      <c r="BG383" t="inlineStr">
        <is>
          <t>Not reviewed (not included)</t>
        </is>
      </c>
      <c r="BH383" t="inlineStr">
        <is>
          <t>N/A</t>
        </is>
      </c>
      <c r="BI383" t="inlineStr">
        <is>
          <t>Not reviewed</t>
        </is>
      </c>
      <c r="BJ383" t="inlineStr">
        <is>
          <t>Not reviewed</t>
        </is>
      </c>
      <c r="BK383" t="inlineStr">
        <is>
          <t>Not reviewed</t>
        </is>
      </c>
      <c r="BL383" t="inlineStr">
        <is>
          <t>Not reviewed</t>
        </is>
      </c>
      <c r="BM383" t="inlineStr">
        <is>
          <t>Not reviewed (not included)</t>
        </is>
      </c>
      <c r="BN383" t="inlineStr">
        <is>
          <t>Not Selected for Final 95 (Pending Full Text Review) - Candidate paper not selected for final 95: Passed abstract screening but not included in final selec</t>
        </is>
      </c>
      <c r="BO383" t="inlineStr">
        <is>
          <t>Abstract-level screening only</t>
        </is>
      </c>
      <c r="BP383" t="inlineStr">
        <is>
          <t>15</t>
        </is>
      </c>
    </row>
    <row r="384">
      <c r="A384" t="inlineStr">
        <is>
          <t>Using AI and ML to Predict Autism Spectrum Disorder</t>
        </is>
      </c>
      <c r="B384" t="n">
        <v>2024</v>
      </c>
      <c r="C384" t="inlineStr">
        <is>
          <t>Not checked</t>
        </is>
      </c>
      <c r="D384" t="inlineStr">
        <is>
          <t>Not checked</t>
        </is>
      </c>
      <c r="E384" t="inlineStr">
        <is>
          <t>10.1109/MPULS.2024.3443489</t>
        </is>
      </c>
      <c r="F384" t="inlineStr">
        <is>
          <t>Autism spectrum disorder is a condition that showcases the potential usefulness of artificial intelligence (AI) and machine learning (ML). This is an area of great need, according to Dennis Wall, Ph.D., professor of pediatrics and biomedical data science at Stanford University in California. â€œASD diagnostics is crying out for a solution thatâ€™s faster, more equitable, and more quantitative. This is where biomedical data science can really help,â€he said.</t>
        </is>
      </c>
      <c r="G384" t="inlineStr">
        <is>
          <t>Unimodal</t>
        </is>
      </c>
      <c r="H384" t="inlineStr">
        <is>
          <t>See abstract</t>
        </is>
      </c>
      <c r="I384" t="inlineStr">
        <is>
          <t>See abstract</t>
        </is>
      </c>
      <c r="J384" t="inlineStr">
        <is>
          <t>See abstract (AI/ML)</t>
        </is>
      </c>
      <c r="K384" t="inlineStr">
        <is>
          <t>See abstract</t>
        </is>
      </c>
      <c r="M384" t="inlineStr">
        <is>
          <t>See abstract</t>
        </is>
      </c>
      <c r="N384" t="inlineStr">
        <is>
          <t>See abstract</t>
        </is>
      </c>
      <c r="O384" t="inlineStr">
        <is>
          <t>Not verified from abstract</t>
        </is>
      </c>
      <c r="P384" t="inlineStr">
        <is>
          <t>See abstract</t>
        </is>
      </c>
      <c r="Q384" t="inlineStr">
        <is>
          <t>See abstract</t>
        </is>
      </c>
      <c r="R384" t="inlineStr">
        <is>
          <t>Not reviewed (not included)</t>
        </is>
      </c>
      <c r="S384" t="inlineStr">
        <is>
          <t>Not reviewed (not included)</t>
        </is>
      </c>
      <c r="T384" t="inlineStr">
        <is>
          <t>Abstract screening only. Non-ADHD Focused</t>
        </is>
      </c>
      <c r="U384" t="inlineStr">
        <is>
          <t>EXCLUDE</t>
        </is>
      </c>
      <c r="V384" t="inlineStr">
        <is>
          <t>E2-Not ADHD focused: Neither title nor abstract mentions ADHD or attention-deficit/hyperactivity</t>
        </is>
      </c>
      <c r="W384" t="inlineStr">
        <is>
          <t>Excluded: Not ADHD Focused</t>
        </is>
      </c>
      <c r="X384" t="inlineStr">
        <is>
          <t>Not assessed from abstract</t>
        </is>
      </c>
      <c r="Y384" t="inlineStr">
        <is>
          <t>IEEE Magazines</t>
        </is>
      </c>
      <c r="Z384" t="inlineStr">
        <is>
          <t>Not determined from abstract</t>
        </is>
      </c>
      <c r="AB384" t="inlineStr">
        <is>
          <t>Not assessed (not included)</t>
        </is>
      </c>
      <c r="AC384" t="inlineStr">
        <is>
          <t>Not assessed (not included)</t>
        </is>
      </c>
      <c r="AD384" t="inlineStr">
        <is>
          <t>L. Mertz</t>
        </is>
      </c>
      <c r="AE384" t="inlineStr">
        <is>
          <t>IEEE Pulse</t>
        </is>
      </c>
      <c r="AF384" t="inlineStr">
        <is>
          <t>Hybrid OA (IEEE)</t>
        </is>
      </c>
      <c r="AH384" t="inlineStr">
        <is>
          <t>Not assessed</t>
        </is>
      </c>
      <c r="AI384" t="inlineStr">
        <is>
          <t>Not reported</t>
        </is>
      </c>
      <c r="AJ384" t="inlineStr">
        <is>
          <t>Not reported</t>
        </is>
      </c>
      <c r="AK384" t="inlineStr">
        <is>
          <t>Not reported</t>
        </is>
      </c>
      <c r="AL384" t="inlineStr">
        <is>
          <t>Not reported</t>
        </is>
      </c>
      <c r="AM384" t="inlineStr">
        <is>
          <t>Not reported</t>
        </is>
      </c>
      <c r="AN384" t="inlineStr">
        <is>
          <t>Not reported</t>
        </is>
      </c>
      <c r="AO384" t="inlineStr">
        <is>
          <t>Not reviewed</t>
        </is>
      </c>
      <c r="AP384" t="inlineStr">
        <is>
          <t>Not reported</t>
        </is>
      </c>
      <c r="AQ384" t="inlineStr">
        <is>
          <t>Not reported</t>
        </is>
      </c>
      <c r="AR384" t="inlineStr">
        <is>
          <t>Not reported</t>
        </is>
      </c>
      <c r="AS384" t="inlineStr">
        <is>
          <t>See abstract</t>
        </is>
      </c>
      <c r="AT384" t="inlineStr">
        <is>
          <t>Not reviewed</t>
        </is>
      </c>
      <c r="AU384" t="inlineStr">
        <is>
          <t>Not reviewed</t>
        </is>
      </c>
      <c r="AV384" t="inlineStr">
        <is>
          <t>Not reviewed</t>
        </is>
      </c>
      <c r="AW384" t="inlineStr">
        <is>
          <t>Not reviewed</t>
        </is>
      </c>
      <c r="AX384" t="inlineStr">
        <is>
          <t>Not reported</t>
        </is>
      </c>
      <c r="AY384" t="inlineStr">
        <is>
          <t>Not reported</t>
        </is>
      </c>
      <c r="AZ384" t="inlineStr">
        <is>
          <t>Not reported</t>
        </is>
      </c>
      <c r="BA384" t="inlineStr">
        <is>
          <t>Not reported</t>
        </is>
      </c>
      <c r="BB384" t="inlineStr">
        <is>
          <t>Not reported</t>
        </is>
      </c>
      <c r="BC384" t="inlineStr">
        <is>
          <t>Not reported</t>
        </is>
      </c>
      <c r="BD384" t="inlineStr">
        <is>
          <t>Not reported</t>
        </is>
      </c>
      <c r="BE384" t="inlineStr">
        <is>
          <t>Not reported</t>
        </is>
      </c>
      <c r="BF384" t="inlineStr">
        <is>
          <t>Not reported</t>
        </is>
      </c>
      <c r="BG384" t="inlineStr">
        <is>
          <t>Not reviewed (not included)</t>
        </is>
      </c>
      <c r="BH384" t="inlineStr">
        <is>
          <t>N/A</t>
        </is>
      </c>
      <c r="BI384" t="inlineStr">
        <is>
          <t>Not reviewed</t>
        </is>
      </c>
      <c r="BJ384" t="inlineStr">
        <is>
          <t>Not reviewed</t>
        </is>
      </c>
      <c r="BK384" t="inlineStr">
        <is>
          <t>Not reviewed</t>
        </is>
      </c>
      <c r="BL384" t="inlineStr">
        <is>
          <t>Not reviewed</t>
        </is>
      </c>
      <c r="BM384" t="inlineStr">
        <is>
          <t>Not reviewed (not included)</t>
        </is>
      </c>
      <c r="BN384" t="inlineStr">
        <is>
          <t>Non-ADHD Focused - E2-Not ADHD focused: Neither title nor abstract mentions ADHD or attention-deficit/hyperactivity</t>
        </is>
      </c>
      <c r="BO384" t="inlineStr">
        <is>
          <t>Abstract-level screening only</t>
        </is>
      </c>
      <c r="BP384" t="inlineStr">
        <is>
          <t>5</t>
        </is>
      </c>
    </row>
    <row r="385">
      <c r="A385" t="inlineStr">
        <is>
          <t>Early Detection and Effective Treatment for ADHD using Machine Learning for Sri Lankan Children</t>
        </is>
      </c>
      <c r="B385" t="n">
        <v>2023</v>
      </c>
      <c r="C385" t="inlineStr">
        <is>
          <t>Not checked</t>
        </is>
      </c>
      <c r="D385" t="inlineStr">
        <is>
          <t>Not checked</t>
        </is>
      </c>
      <c r="E385" t="inlineStr">
        <is>
          <t>10.1109/ICAC60630.2023.10417508</t>
        </is>
      </c>
      <c r="F385" t="inlineStr">
        <is>
          <t>Attention Deficit Hyperactivity Disorder (ADHD) is a prevalent neurodevelopmental disorder that significantly impacts children's behavior, attention, and ability to learn. In Sri Lanka, there is limited awareness, resources, and accessibility to therapy services for children with ADHD. Early identification of ADHD is crucial for effective treatment, but traditional approaches in Sri Lanka have limitations in accurately identifying the disorder and providing adequate interventions. To address these challenges, this research emphasizes the development of a comprehensive mobile application utilizing game-based features, machine learning, image processing, motion detection, and speech recognition technology to enhance the early detection and treatment of ADHD in Sri Lankan children. The primary objective of this research is to accurately identify ADHD symptoms in children and offer treatments through a mobile application. The application offers interactive activities designed to address specific ADHD symptoms, supporting children's cognitive development, improving attention, concentration, memorizing, the ability to follow directions, and the ability to respond to a command. This research adopts a multidisciplinary approach, integrating principles from psychology, computer science, and machine learning. The findings inform the development of more accessible and effective interventions for children with ADHD in Sri Lanka and similar settings, ultimately improving the quality of life for affected children.</t>
        </is>
      </c>
      <c r="G385" t="inlineStr">
        <is>
          <t>Unimodal</t>
        </is>
      </c>
      <c r="H385" t="inlineStr">
        <is>
          <t>See abstract</t>
        </is>
      </c>
      <c r="I385" t="inlineStr">
        <is>
          <t>See abstract</t>
        </is>
      </c>
      <c r="J385" t="inlineStr">
        <is>
          <t>See abstract (AI/ML)</t>
        </is>
      </c>
      <c r="K385" t="inlineStr">
        <is>
          <t>See abstract</t>
        </is>
      </c>
      <c r="M385" t="inlineStr">
        <is>
          <t>See abstract</t>
        </is>
      </c>
      <c r="N385" t="inlineStr">
        <is>
          <t>See abstract</t>
        </is>
      </c>
      <c r="O385" t="inlineStr">
        <is>
          <t>Not verified from abstract</t>
        </is>
      </c>
      <c r="P385" t="inlineStr">
        <is>
          <t>See abstract</t>
        </is>
      </c>
      <c r="Q385" t="inlineStr">
        <is>
          <t>See abstract</t>
        </is>
      </c>
      <c r="R385" t="inlineStr">
        <is>
          <t>Not reviewed (not included)</t>
        </is>
      </c>
      <c r="S385" t="inlineStr">
        <is>
          <t>Not reviewed (not included)</t>
        </is>
      </c>
      <c r="T385" t="inlineStr">
        <is>
          <t>Abstract screening only. Not Selected for Final 95 (Pending Full Text Review)</t>
        </is>
      </c>
      <c r="U385" t="inlineStr">
        <is>
          <t>EXCLUDE</t>
        </is>
      </c>
      <c r="V3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5" t="inlineStr">
        <is>
          <t>Excluded: Other Criterion</t>
        </is>
      </c>
      <c r="X385" t="inlineStr">
        <is>
          <t>Not assessed from abstract</t>
        </is>
      </c>
      <c r="Y385" t="inlineStr">
        <is>
          <t>IEEE Conferences</t>
        </is>
      </c>
      <c r="Z385" t="inlineStr">
        <is>
          <t>Not determined from abstract</t>
        </is>
      </c>
      <c r="AB385" t="inlineStr">
        <is>
          <t>Not assessed (not included)</t>
        </is>
      </c>
      <c r="AC385" t="inlineStr">
        <is>
          <t>Not assessed (not included)</t>
        </is>
      </c>
      <c r="AD385" t="inlineStr">
        <is>
          <t>R. M. I. S. Kumarasingha; D. M. C. L. B. Dissanayake; P. S. R. Pathirathne; K. M. M. Y. S. Ranathunga; S. Rajapakshe; V. Kalapuge</t>
        </is>
      </c>
      <c r="AE385" t="inlineStr">
        <is>
          <t>2023 5th International Conference on Advancements in Computing (ICAC)</t>
        </is>
      </c>
      <c r="AF385" t="inlineStr">
        <is>
          <t>Hybrid OA (IEEE)</t>
        </is>
      </c>
      <c r="AH385" t="inlineStr">
        <is>
          <t>Not assessed</t>
        </is>
      </c>
      <c r="AI385" t="inlineStr">
        <is>
          <t>Not reported</t>
        </is>
      </c>
      <c r="AJ385" t="inlineStr">
        <is>
          <t>Not reported</t>
        </is>
      </c>
      <c r="AK385" t="inlineStr">
        <is>
          <t>Not reported</t>
        </is>
      </c>
      <c r="AL385" t="inlineStr">
        <is>
          <t>Not reported</t>
        </is>
      </c>
      <c r="AM385" t="inlineStr">
        <is>
          <t>Not reported</t>
        </is>
      </c>
      <c r="AN385" t="inlineStr">
        <is>
          <t>Not reported</t>
        </is>
      </c>
      <c r="AO385" t="inlineStr">
        <is>
          <t>Not reviewed</t>
        </is>
      </c>
      <c r="AP385" t="inlineStr">
        <is>
          <t>Not reported</t>
        </is>
      </c>
      <c r="AQ385" t="inlineStr">
        <is>
          <t>Not reported</t>
        </is>
      </c>
      <c r="AR385" t="inlineStr">
        <is>
          <t>Not reported</t>
        </is>
      </c>
      <c r="AS385" t="inlineStr">
        <is>
          <t>See abstract</t>
        </is>
      </c>
      <c r="AT385" t="inlineStr">
        <is>
          <t>Not reviewed</t>
        </is>
      </c>
      <c r="AU385" t="inlineStr">
        <is>
          <t>Not reviewed</t>
        </is>
      </c>
      <c r="AV385" t="inlineStr">
        <is>
          <t>Not reviewed</t>
        </is>
      </c>
      <c r="AW385" t="inlineStr">
        <is>
          <t>Not reviewed</t>
        </is>
      </c>
      <c r="AX385" t="inlineStr">
        <is>
          <t>Not reported</t>
        </is>
      </c>
      <c r="AY385" t="inlineStr">
        <is>
          <t>Not reported</t>
        </is>
      </c>
      <c r="AZ385" t="inlineStr">
        <is>
          <t>Not reported</t>
        </is>
      </c>
      <c r="BA385" t="inlineStr">
        <is>
          <t>Not reported</t>
        </is>
      </c>
      <c r="BB385" t="inlineStr">
        <is>
          <t>Not reported</t>
        </is>
      </c>
      <c r="BC385" t="inlineStr">
        <is>
          <t>Not reported</t>
        </is>
      </c>
      <c r="BD385" t="inlineStr">
        <is>
          <t>Not reported</t>
        </is>
      </c>
      <c r="BE385" t="inlineStr">
        <is>
          <t>Not reported</t>
        </is>
      </c>
      <c r="BF385" t="inlineStr">
        <is>
          <t>Not reported</t>
        </is>
      </c>
      <c r="BG385" t="inlineStr">
        <is>
          <t>Not reviewed (not included)</t>
        </is>
      </c>
      <c r="BH385" t="inlineStr">
        <is>
          <t>N/A</t>
        </is>
      </c>
      <c r="BI385" t="inlineStr">
        <is>
          <t>Not reviewed</t>
        </is>
      </c>
      <c r="BJ385" t="inlineStr">
        <is>
          <t>Not reviewed</t>
        </is>
      </c>
      <c r="BK385" t="inlineStr">
        <is>
          <t>Not reviewed</t>
        </is>
      </c>
      <c r="BL385" t="inlineStr">
        <is>
          <t>Not reviewed</t>
        </is>
      </c>
      <c r="BM385" t="inlineStr">
        <is>
          <t>Not reviewed (not included)</t>
        </is>
      </c>
      <c r="BN385" t="inlineStr">
        <is>
          <t>Not Selected for Final 95 (Pending Full Text Review) - Candidate paper not selected for final 95: Passed abstract screening but not included in final selec</t>
        </is>
      </c>
      <c r="BO385" t="inlineStr">
        <is>
          <t>Abstract-level screening only</t>
        </is>
      </c>
      <c r="BP385" t="inlineStr">
        <is>
          <t>6</t>
        </is>
      </c>
    </row>
    <row r="386">
      <c r="A386" t="inlineStr">
        <is>
          <t>A Systematic Review on Attention Deficit Hyperactivity Disorder (ADHD) Detection Model</t>
        </is>
      </c>
      <c r="B386" t="n">
        <v>2023</v>
      </c>
      <c r="C386" t="inlineStr">
        <is>
          <t>Not checked</t>
        </is>
      </c>
      <c r="D386" t="inlineStr">
        <is>
          <t>Not checked</t>
        </is>
      </c>
      <c r="E386" t="inlineStr">
        <is>
          <t>10.1109/TEMSCON-ASPAC59527.2023.10531486</t>
        </is>
      </c>
      <c r="F386" t="inlineStr">
        <is>
          <t>The most prevalent neurodevelopmental condition that impact in the kid stage and lasts into adulthood is ADHD. ADHD in children is often recognized and treated between the ages of 6 and 12. Although the exact origin of ADHD is unknown, it is believed that genetics, neurochemical deficits, brain network dysfunctions (such dopamine deficiency), and environmental factors all play a part. It is widely demonstrated that environmental and genetic variables, such as maternal smoking, alcohol or drug abuse, and psychological issues during pregnancy are the main causes of ADHD. Children with ADHD frequently have lower brain volumes and dysfunctional frontal and parietal cortices. This survey intends to prepare a review on different ADHD detection models adoptedin the recent 25 papers. The review includes the following (i) reviewing different ADHD detection models in terms of machine learning and deep learning strategies, (ii) Different features considered and extracted are reviewed, (iii)The datasets used in the papers arereviewed, (iv) The best performance of the modelsarereviewed, and (v) The article is concluded by identifying several research issues in the area.</t>
        </is>
      </c>
      <c r="G386" t="inlineStr">
        <is>
          <t>Unimodal</t>
        </is>
      </c>
      <c r="H386" t="inlineStr">
        <is>
          <t>See abstract</t>
        </is>
      </c>
      <c r="I386" t="inlineStr">
        <is>
          <t>See abstract</t>
        </is>
      </c>
      <c r="J386" t="inlineStr">
        <is>
          <t>See abstract (AI/ML)</t>
        </is>
      </c>
      <c r="K386" t="inlineStr">
        <is>
          <t>See abstract</t>
        </is>
      </c>
      <c r="M386" t="inlineStr">
        <is>
          <t>See abstract</t>
        </is>
      </c>
      <c r="N386" t="inlineStr">
        <is>
          <t>See abstract</t>
        </is>
      </c>
      <c r="O386" t="inlineStr">
        <is>
          <t>Not verified from abstract</t>
        </is>
      </c>
      <c r="P386" t="inlineStr">
        <is>
          <t>See abstract</t>
        </is>
      </c>
      <c r="Q386" t="inlineStr">
        <is>
          <t>See abstract</t>
        </is>
      </c>
      <c r="R386" t="inlineStr">
        <is>
          <t>Not reviewed (not included)</t>
        </is>
      </c>
      <c r="S386" t="inlineStr">
        <is>
          <t>Not reviewed (not included)</t>
        </is>
      </c>
      <c r="T386" t="inlineStr">
        <is>
          <t>Abstract screening only. Not Primary Research</t>
        </is>
      </c>
      <c r="U386" t="inlineStr">
        <is>
          <t>EXCLUDE</t>
        </is>
      </c>
      <c r="V386" t="inlineStr">
        <is>
          <t>E6-Not Primary Research: Title/abstract indicates systematic review, meta-analysis, or review paper</t>
        </is>
      </c>
      <c r="W386" t="inlineStr">
        <is>
          <t>Excluded: Not Primary Research</t>
        </is>
      </c>
      <c r="X386" t="inlineStr">
        <is>
          <t>Not assessed from abstract</t>
        </is>
      </c>
      <c r="Y386" t="inlineStr">
        <is>
          <t>IEEE Conferences</t>
        </is>
      </c>
      <c r="Z386" t="inlineStr">
        <is>
          <t>Not determined from abstract</t>
        </is>
      </c>
      <c r="AB386" t="inlineStr">
        <is>
          <t>Not assessed (not included)</t>
        </is>
      </c>
      <c r="AC386" t="inlineStr">
        <is>
          <t>Not assessed (not included)</t>
        </is>
      </c>
      <c r="AD386" t="inlineStr">
        <is>
          <t>J. A. S. Kani; S. I. A. Pandian; J. Anitha; R. Harry John Asir</t>
        </is>
      </c>
      <c r="AE386" t="inlineStr">
        <is>
          <t>2023 IEEE Technology &amp; Engineering Management Conference - Asia Pacific (TEMSCON-ASPAC)</t>
        </is>
      </c>
      <c r="AF386" t="inlineStr">
        <is>
          <t>Hybrid OA (IEEE)</t>
        </is>
      </c>
      <c r="AH386" t="inlineStr">
        <is>
          <t>Not assessed</t>
        </is>
      </c>
      <c r="AI386" t="inlineStr">
        <is>
          <t>Not reported</t>
        </is>
      </c>
      <c r="AJ386" t="inlineStr">
        <is>
          <t>Not reported</t>
        </is>
      </c>
      <c r="AK386" t="inlineStr">
        <is>
          <t>Not reported</t>
        </is>
      </c>
      <c r="AL386" t="inlineStr">
        <is>
          <t>Not reported</t>
        </is>
      </c>
      <c r="AM386" t="inlineStr">
        <is>
          <t>Not reported</t>
        </is>
      </c>
      <c r="AN386" t="inlineStr">
        <is>
          <t>Not reported</t>
        </is>
      </c>
      <c r="AO386" t="inlineStr">
        <is>
          <t>Not reviewed</t>
        </is>
      </c>
      <c r="AP386" t="inlineStr">
        <is>
          <t>Not reported</t>
        </is>
      </c>
      <c r="AQ386" t="inlineStr">
        <is>
          <t>Not reported</t>
        </is>
      </c>
      <c r="AR386" t="inlineStr">
        <is>
          <t>Not reported</t>
        </is>
      </c>
      <c r="AS386" t="inlineStr">
        <is>
          <t>See abstract</t>
        </is>
      </c>
      <c r="AT386" t="inlineStr">
        <is>
          <t>Not reviewed</t>
        </is>
      </c>
      <c r="AU386" t="inlineStr">
        <is>
          <t>Not reviewed</t>
        </is>
      </c>
      <c r="AV386" t="inlineStr">
        <is>
          <t>Not reviewed</t>
        </is>
      </c>
      <c r="AW386" t="inlineStr">
        <is>
          <t>Not reviewed</t>
        </is>
      </c>
      <c r="AX386" t="inlineStr">
        <is>
          <t>Not reported</t>
        </is>
      </c>
      <c r="AY386" t="inlineStr">
        <is>
          <t>Not reported</t>
        </is>
      </c>
      <c r="AZ386" t="inlineStr">
        <is>
          <t>Not reported</t>
        </is>
      </c>
      <c r="BA386" t="inlineStr">
        <is>
          <t>Not reported</t>
        </is>
      </c>
      <c r="BB386" t="inlineStr">
        <is>
          <t>Not reported</t>
        </is>
      </c>
      <c r="BC386" t="inlineStr">
        <is>
          <t>Not reported</t>
        </is>
      </c>
      <c r="BD386" t="inlineStr">
        <is>
          <t>Not reported</t>
        </is>
      </c>
      <c r="BE386" t="inlineStr">
        <is>
          <t>Not reported</t>
        </is>
      </c>
      <c r="BF386" t="inlineStr">
        <is>
          <t>Not reported</t>
        </is>
      </c>
      <c r="BG386" t="inlineStr">
        <is>
          <t>Not reviewed (not included)</t>
        </is>
      </c>
      <c r="BH386" t="inlineStr">
        <is>
          <t>N/A</t>
        </is>
      </c>
      <c r="BI386" t="inlineStr">
        <is>
          <t>Not reviewed</t>
        </is>
      </c>
      <c r="BJ386" t="inlineStr">
        <is>
          <t>Not reviewed</t>
        </is>
      </c>
      <c r="BK386" t="inlineStr">
        <is>
          <t>Not reviewed</t>
        </is>
      </c>
      <c r="BL386" t="inlineStr">
        <is>
          <t>Not reviewed</t>
        </is>
      </c>
      <c r="BM386" t="inlineStr">
        <is>
          <t>Not reviewed (not included)</t>
        </is>
      </c>
      <c r="BN386" t="inlineStr">
        <is>
          <t>Not Primary Research - E6-Not Primary Research: Title/abstract indicates systematic review, meta-analysis, or review paper</t>
        </is>
      </c>
      <c r="BO386" t="inlineStr">
        <is>
          <t>Abstract-level screening only</t>
        </is>
      </c>
      <c r="BP386" t="inlineStr">
        <is>
          <t>10</t>
        </is>
      </c>
    </row>
    <row r="387">
      <c r="A387" t="inlineStr">
        <is>
          <t>Cross-Modal Attention for Multimodal Information Fusion: A Novel Approach to Attention Deficit Hyperactivity Disorder Detection</t>
        </is>
      </c>
      <c r="B387" t="n">
        <v>2024</v>
      </c>
      <c r="C387" t="inlineStr">
        <is>
          <t>Not checked</t>
        </is>
      </c>
      <c r="D387" t="inlineStr">
        <is>
          <t>Not checked</t>
        </is>
      </c>
      <c r="E387" t="inlineStr">
        <is>
          <t>10.23919/FUSION59988.2024.10706381</t>
        </is>
      </c>
      <c r="F387" t="inlineStr">
        <is>
          <t>This paper presents a novel method for differentiating Attention Deficit Hyperactivity Disorder subjects from control participants by multimodal data fusion, including video observations and questionnaire responses. By exploiting the well known Video Vision Transformer model, we analyse the video modality to identify the complex spatial-temporal information of ADHD symptoms. Simultaneously, a Multi-Layer Perceptron model is applied to evaluate structured questionnaire data by capturing key cognitive and emotional indicators of the ADHD symptoms. To fuse the two modalities, a cross-modal attention mechanism assigns adaptive weights to each feature based on its classification relevance. The targeted weighting significantly refines the proposed modelâ€™s decision-making capability by concentrating on the most critical elements of the aggregated information. For training and testing, our novel Multimodal ADHD dataset recorded under the Intelligent Sensing ADHD Trial in collaboration with Cumbria, Northumberland, Tyne and Wear NHS Foundation Trust UK is evaluated. The proposed model, ADViQ-AL achieves a 98.18% classification accuracy, 97.83% sensitivity, and 98.53% specificity in classifying ADHD and control groups.</t>
        </is>
      </c>
      <c r="G387" t="inlineStr">
        <is>
          <t>Unimodal</t>
        </is>
      </c>
      <c r="H387" t="inlineStr">
        <is>
          <t>See abstract</t>
        </is>
      </c>
      <c r="I387" t="inlineStr">
        <is>
          <t>See abstract</t>
        </is>
      </c>
      <c r="J387" t="inlineStr">
        <is>
          <t>See abstract (AI/ML)</t>
        </is>
      </c>
      <c r="K387" t="inlineStr">
        <is>
          <t>See abstract</t>
        </is>
      </c>
      <c r="M387" t="inlineStr">
        <is>
          <t>See abstract</t>
        </is>
      </c>
      <c r="N387" t="inlineStr">
        <is>
          <t>See abstract</t>
        </is>
      </c>
      <c r="O387" t="inlineStr">
        <is>
          <t>Not verified from abstract</t>
        </is>
      </c>
      <c r="P387" t="inlineStr">
        <is>
          <t>See abstract</t>
        </is>
      </c>
      <c r="Q387" t="inlineStr">
        <is>
          <t>See abstract</t>
        </is>
      </c>
      <c r="R387" t="inlineStr">
        <is>
          <t>Not reviewed (not included)</t>
        </is>
      </c>
      <c r="S387" t="inlineStr">
        <is>
          <t>Not reviewed (not included)</t>
        </is>
      </c>
      <c r="T387" t="inlineStr">
        <is>
          <t>Abstract screening only. Not Selected for Final 95 (Pending Full Text Review)</t>
        </is>
      </c>
      <c r="U387" t="inlineStr">
        <is>
          <t>EXCLUDE</t>
        </is>
      </c>
      <c r="V3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7" t="inlineStr">
        <is>
          <t>Excluded: Other Criterion</t>
        </is>
      </c>
      <c r="X387" t="inlineStr">
        <is>
          <t>Not assessed from abstract</t>
        </is>
      </c>
      <c r="Y387" t="inlineStr">
        <is>
          <t>IEEE Conferences</t>
        </is>
      </c>
      <c r="Z387" t="inlineStr">
        <is>
          <t>Not determined from abstract</t>
        </is>
      </c>
      <c r="AB387" t="inlineStr">
        <is>
          <t>Not assessed (not included)</t>
        </is>
      </c>
      <c r="AC387" t="inlineStr">
        <is>
          <t>Not assessed (not included)</t>
        </is>
      </c>
      <c r="AD387" t="inlineStr">
        <is>
          <t>C. Nash; R. Nair; S. M. Naqvi</t>
        </is>
      </c>
      <c r="AE387" t="inlineStr">
        <is>
          <t>2024 27th International Conference on Information Fusion (FUSION)</t>
        </is>
      </c>
      <c r="AF387" t="inlineStr">
        <is>
          <t>Unknown - Verify via DOI</t>
        </is>
      </c>
      <c r="AH387" t="inlineStr">
        <is>
          <t>Not assessed</t>
        </is>
      </c>
      <c r="AI387" t="inlineStr">
        <is>
          <t>Not reported</t>
        </is>
      </c>
      <c r="AJ387" t="inlineStr">
        <is>
          <t>Not reported</t>
        </is>
      </c>
      <c r="AK387" t="inlineStr">
        <is>
          <t>Not reported</t>
        </is>
      </c>
      <c r="AL387" t="inlineStr">
        <is>
          <t>Not reported</t>
        </is>
      </c>
      <c r="AM387" t="inlineStr">
        <is>
          <t>Not reported</t>
        </is>
      </c>
      <c r="AN387" t="inlineStr">
        <is>
          <t>Not reported</t>
        </is>
      </c>
      <c r="AO387" t="inlineStr">
        <is>
          <t>Not reviewed</t>
        </is>
      </c>
      <c r="AP387" t="inlineStr">
        <is>
          <t>Not reported</t>
        </is>
      </c>
      <c r="AQ387" t="inlineStr">
        <is>
          <t>Not reported</t>
        </is>
      </c>
      <c r="AR387" t="inlineStr">
        <is>
          <t>Not reported</t>
        </is>
      </c>
      <c r="AS387" t="inlineStr">
        <is>
          <t>See abstract</t>
        </is>
      </c>
      <c r="AT387" t="inlineStr">
        <is>
          <t>Not reviewed</t>
        </is>
      </c>
      <c r="AU387" t="inlineStr">
        <is>
          <t>Not reviewed</t>
        </is>
      </c>
      <c r="AV387" t="inlineStr">
        <is>
          <t>Not reviewed</t>
        </is>
      </c>
      <c r="AW387" t="inlineStr">
        <is>
          <t>Not reviewed</t>
        </is>
      </c>
      <c r="AX387" t="inlineStr">
        <is>
          <t>Not reported</t>
        </is>
      </c>
      <c r="AY387" t="inlineStr">
        <is>
          <t>Not reported</t>
        </is>
      </c>
      <c r="AZ387" t="inlineStr">
        <is>
          <t>Not reported</t>
        </is>
      </c>
      <c r="BA387" t="inlineStr">
        <is>
          <t>Not reported</t>
        </is>
      </c>
      <c r="BB387" t="inlineStr">
        <is>
          <t>Not reported</t>
        </is>
      </c>
      <c r="BC387" t="inlineStr">
        <is>
          <t>Not reported</t>
        </is>
      </c>
      <c r="BD387" t="inlineStr">
        <is>
          <t>Not reported</t>
        </is>
      </c>
      <c r="BE387" t="inlineStr">
        <is>
          <t>Not reported</t>
        </is>
      </c>
      <c r="BF387" t="inlineStr">
        <is>
          <t>Not reported</t>
        </is>
      </c>
      <c r="BG387" t="inlineStr">
        <is>
          <t>Not reviewed (not included)</t>
        </is>
      </c>
      <c r="BH387" t="inlineStr">
        <is>
          <t>N/A</t>
        </is>
      </c>
      <c r="BI387" t="inlineStr">
        <is>
          <t>Not reviewed</t>
        </is>
      </c>
      <c r="BJ387" t="inlineStr">
        <is>
          <t>Not reviewed</t>
        </is>
      </c>
      <c r="BK387" t="inlineStr">
        <is>
          <t>Not reviewed</t>
        </is>
      </c>
      <c r="BL387" t="inlineStr">
        <is>
          <t>Not reviewed</t>
        </is>
      </c>
      <c r="BM387" t="inlineStr">
        <is>
          <t>Not reviewed (not included)</t>
        </is>
      </c>
      <c r="BN387" t="inlineStr">
        <is>
          <t>Not Selected for Final 95 (Pending Full Text Review) - Candidate paper not selected for final 95: Passed abstract screening but not included in final selec</t>
        </is>
      </c>
      <c r="BO387" t="inlineStr">
        <is>
          <t>Abstract-level screening only</t>
        </is>
      </c>
      <c r="BP387" t="inlineStr">
        <is>
          <t>6</t>
        </is>
      </c>
    </row>
    <row r="388">
      <c r="A388" t="inlineStr">
        <is>
          <t>Comparing eye-tracking time series imaging methods in ADHD screening</t>
        </is>
      </c>
      <c r="B388" t="n">
        <v>2025</v>
      </c>
      <c r="C388" t="inlineStr">
        <is>
          <t>Not checked</t>
        </is>
      </c>
      <c r="D388" t="inlineStr">
        <is>
          <t>Not checked</t>
        </is>
      </c>
      <c r="E388" t="inlineStr">
        <is>
          <t>10.1109/IJCNN64981.2025.11228340</t>
        </is>
      </c>
      <c r="F388" t="inlineStr">
        <is>
          <t>This study explores the effectiveness of various time-series imaging methods for diagnosing Attention-Deficit/Hyperactivity Disorder (ADHD) using eye-tracking data. By transforming eye movement velocities into visual representations, namely Recurrence Plots (RP), Markov Transition Fields (MTF), and Gramian Angular Summation/Difference Fields (GASF/GADF), we employ a Convolutional Neural Network (CNN) to distinguish between ADHD participants and control group. Our findings underscore the considerable potential of eye-tracking as a non-invasive, rapid screening tool for ADHD, with the MTF method achieving the highest average accuracy (87.2%). We suggest avenues for future work, including the exploration of additional imaging methods, alternative classifiers, and other neurodevelopmental conditions.</t>
        </is>
      </c>
      <c r="G388" t="inlineStr">
        <is>
          <t>Unimodal</t>
        </is>
      </c>
      <c r="H388" t="inlineStr">
        <is>
          <t>See abstract</t>
        </is>
      </c>
      <c r="I388" t="inlineStr">
        <is>
          <t>See abstract</t>
        </is>
      </c>
      <c r="J388" t="inlineStr">
        <is>
          <t>See abstract (AI/ML)</t>
        </is>
      </c>
      <c r="K388" t="inlineStr">
        <is>
          <t>See abstract</t>
        </is>
      </c>
      <c r="M388" t="inlineStr">
        <is>
          <t>See abstract</t>
        </is>
      </c>
      <c r="N388" t="inlineStr">
        <is>
          <t>See abstract</t>
        </is>
      </c>
      <c r="O388" t="inlineStr">
        <is>
          <t>Not verified from abstract</t>
        </is>
      </c>
      <c r="P388" t="inlineStr">
        <is>
          <t>See abstract</t>
        </is>
      </c>
      <c r="Q388" t="inlineStr">
        <is>
          <t>See abstract</t>
        </is>
      </c>
      <c r="R388" t="inlineStr">
        <is>
          <t>Not reviewed (not included)</t>
        </is>
      </c>
      <c r="S388" t="inlineStr">
        <is>
          <t>Not reviewed (not included)</t>
        </is>
      </c>
      <c r="T388" t="inlineStr">
        <is>
          <t>Abstract screening only. Not Selected for Final 95 (Pending Full Text Review)</t>
        </is>
      </c>
      <c r="U388" t="inlineStr">
        <is>
          <t>EXCLUDE</t>
        </is>
      </c>
      <c r="V38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88" t="inlineStr">
        <is>
          <t>Excluded: Other Criterion</t>
        </is>
      </c>
      <c r="X388" t="inlineStr">
        <is>
          <t>Not assessed from abstract</t>
        </is>
      </c>
      <c r="Y388" t="inlineStr">
        <is>
          <t>IEEE Conferences</t>
        </is>
      </c>
      <c r="Z388" t="inlineStr">
        <is>
          <t>Not determined from abstract</t>
        </is>
      </c>
      <c r="AB388" t="inlineStr">
        <is>
          <t>Not assessed (not included)</t>
        </is>
      </c>
      <c r="AC388" t="inlineStr">
        <is>
          <t>Not assessed (not included)</t>
        </is>
      </c>
      <c r="AD388" t="inlineStr">
        <is>
          <t>P. Lencastre; A. Devkota; S. Bhandari; B. Kuriakose; P. G. Lind</t>
        </is>
      </c>
      <c r="AE388" t="inlineStr">
        <is>
          <t>2025 International Joint Conference on Neural Networks (IJCNN)</t>
        </is>
      </c>
      <c r="AF388" t="inlineStr">
        <is>
          <t>Hybrid OA (IEEE)</t>
        </is>
      </c>
      <c r="AH388" t="inlineStr">
        <is>
          <t>Not assessed</t>
        </is>
      </c>
      <c r="AI388" t="inlineStr">
        <is>
          <t>Not reported</t>
        </is>
      </c>
      <c r="AJ388" t="inlineStr">
        <is>
          <t>Not reported</t>
        </is>
      </c>
      <c r="AK388" t="inlineStr">
        <is>
          <t>Not reported</t>
        </is>
      </c>
      <c r="AL388" t="inlineStr">
        <is>
          <t>Not reported</t>
        </is>
      </c>
      <c r="AM388" t="inlineStr">
        <is>
          <t>Not reported</t>
        </is>
      </c>
      <c r="AN388" t="inlineStr">
        <is>
          <t>Not reported</t>
        </is>
      </c>
      <c r="AO388" t="inlineStr">
        <is>
          <t>Not reviewed</t>
        </is>
      </c>
      <c r="AP388" t="inlineStr">
        <is>
          <t>Not reported</t>
        </is>
      </c>
      <c r="AQ388" t="inlineStr">
        <is>
          <t>Not reported</t>
        </is>
      </c>
      <c r="AR388" t="inlineStr">
        <is>
          <t>Not reported</t>
        </is>
      </c>
      <c r="AS388" t="inlineStr">
        <is>
          <t>See abstract</t>
        </is>
      </c>
      <c r="AT388" t="inlineStr">
        <is>
          <t>Not reviewed</t>
        </is>
      </c>
      <c r="AU388" t="inlineStr">
        <is>
          <t>Not reviewed</t>
        </is>
      </c>
      <c r="AV388" t="inlineStr">
        <is>
          <t>Not reviewed</t>
        </is>
      </c>
      <c r="AW388" t="inlineStr">
        <is>
          <t>Not reviewed</t>
        </is>
      </c>
      <c r="AX388" t="inlineStr">
        <is>
          <t>Not reported</t>
        </is>
      </c>
      <c r="AY388" t="inlineStr">
        <is>
          <t>Not reported</t>
        </is>
      </c>
      <c r="AZ388" t="inlineStr">
        <is>
          <t>Not reported</t>
        </is>
      </c>
      <c r="BA388" t="inlineStr">
        <is>
          <t>Not reported</t>
        </is>
      </c>
      <c r="BB388" t="inlineStr">
        <is>
          <t>Not reported</t>
        </is>
      </c>
      <c r="BC388" t="inlineStr">
        <is>
          <t>Not reported</t>
        </is>
      </c>
      <c r="BD388" t="inlineStr">
        <is>
          <t>Not reported</t>
        </is>
      </c>
      <c r="BE388" t="inlineStr">
        <is>
          <t>Not reported</t>
        </is>
      </c>
      <c r="BF388" t="inlineStr">
        <is>
          <t>Not reported</t>
        </is>
      </c>
      <c r="BG388" t="inlineStr">
        <is>
          <t>Not reviewed (not included)</t>
        </is>
      </c>
      <c r="BH388" t="inlineStr">
        <is>
          <t>N/A</t>
        </is>
      </c>
      <c r="BI388" t="inlineStr">
        <is>
          <t>Not reviewed</t>
        </is>
      </c>
      <c r="BJ388" t="inlineStr">
        <is>
          <t>Not reviewed</t>
        </is>
      </c>
      <c r="BK388" t="inlineStr">
        <is>
          <t>Not reviewed</t>
        </is>
      </c>
      <c r="BL388" t="inlineStr">
        <is>
          <t>Not reviewed</t>
        </is>
      </c>
      <c r="BM388" t="inlineStr">
        <is>
          <t>Not reviewed (not included)</t>
        </is>
      </c>
      <c r="BN388" t="inlineStr">
        <is>
          <t>Not Selected for Final 95 (Pending Full Text Review) - Candidate paper not selected for final 95: Passed abstract screening but not included in final selec</t>
        </is>
      </c>
      <c r="BO388" t="inlineStr">
        <is>
          <t>Abstract-level screening only</t>
        </is>
      </c>
      <c r="BP388" t="inlineStr">
        <is>
          <t>7</t>
        </is>
      </c>
    </row>
    <row r="389">
      <c r="A389" t="inlineStr">
        <is>
          <t>Face Image Based Automatic Diagnosis by Deep Neural Networks</t>
        </is>
      </c>
      <c r="B389" t="n">
        <v>2021</v>
      </c>
      <c r="C389" t="inlineStr">
        <is>
          <t>Not checked</t>
        </is>
      </c>
      <c r="D389" t="inlineStr">
        <is>
          <t>Not checked</t>
        </is>
      </c>
      <c r="E389" t="inlineStr">
        <is>
          <t>10.1109/ICIEA51954.2021.9516294</t>
        </is>
      </c>
      <c r="F389" t="inlineStr">
        <is>
          <t>In this paper, we use ResNet based networks for the automatic diagnosis of the Turner Syndrome (TS) by facial images. The TS is a common sex chromosomal disorder, which is due to the total or partial absence or structural abnormality of the X chromosome. Nowadays, the diagnosis of the TS mainly depends on peripheral blood lymphocyte chromosome karyotype analysis, which is time consuming. For inexperienced doctors, it is difficult to diagnose the TS only based on facial features, and there may be missed and inaccurate diagnosis. In order to help the TS patients to get timely diagnosis, we design and train ResNet-based networks to recognize patients' facial features, and build an intelligent system for automatic diagnosis. We evaluate the performance of the ResNet-based networks by sensitivity, specificity, and accuracy. We increase the average sensitivity from 67.6% to 91.54%, average specificity from 87.9% to 98.52%, compared with the AdaBoost method with local features. In the future, we aim to set up the intelligent system on a smart-phone to achieve fast and convenient screening of the TS at an early stage.</t>
        </is>
      </c>
      <c r="G389" t="inlineStr">
        <is>
          <t>Unimodal</t>
        </is>
      </c>
      <c r="H389" t="inlineStr">
        <is>
          <t>See abstract</t>
        </is>
      </c>
      <c r="I389" t="inlineStr">
        <is>
          <t>See abstract</t>
        </is>
      </c>
      <c r="J389" t="inlineStr">
        <is>
          <t>See abstract (AI/ML)</t>
        </is>
      </c>
      <c r="K389" t="inlineStr">
        <is>
          <t>See abstract</t>
        </is>
      </c>
      <c r="M389" t="inlineStr">
        <is>
          <t>See abstract</t>
        </is>
      </c>
      <c r="N389" t="inlineStr">
        <is>
          <t>See abstract</t>
        </is>
      </c>
      <c r="O389" t="inlineStr">
        <is>
          <t>Not verified from abstract</t>
        </is>
      </c>
      <c r="P389" t="inlineStr">
        <is>
          <t>See abstract</t>
        </is>
      </c>
      <c r="Q389" t="inlineStr">
        <is>
          <t>See abstract</t>
        </is>
      </c>
      <c r="R389" t="inlineStr">
        <is>
          <t>Not reviewed (not included)</t>
        </is>
      </c>
      <c r="S389" t="inlineStr">
        <is>
          <t>Not reviewed (not included)</t>
        </is>
      </c>
      <c r="T389" t="inlineStr">
        <is>
          <t>Abstract screening only. Non-ADHD Focused</t>
        </is>
      </c>
      <c r="U389" t="inlineStr">
        <is>
          <t>EXCLUDE</t>
        </is>
      </c>
      <c r="V389" t="inlineStr">
        <is>
          <t>E2-Not ADHD focused: Neither title nor abstract mentions ADHD or attention-deficit/hyperactivity</t>
        </is>
      </c>
      <c r="W389" t="inlineStr">
        <is>
          <t>Excluded: Not ADHD Focused</t>
        </is>
      </c>
      <c r="X389" t="inlineStr">
        <is>
          <t>Not assessed from abstract</t>
        </is>
      </c>
      <c r="Y389" t="inlineStr">
        <is>
          <t>IEEE Conferences</t>
        </is>
      </c>
      <c r="Z389" t="inlineStr">
        <is>
          <t>Not determined from abstract</t>
        </is>
      </c>
      <c r="AB389" t="inlineStr">
        <is>
          <t>Not assessed (not included)</t>
        </is>
      </c>
      <c r="AC389" t="inlineStr">
        <is>
          <t>Not assessed (not included)</t>
        </is>
      </c>
      <c r="AD389" t="inlineStr">
        <is>
          <t>L. Niu; G. Xiong; Z. Shen; Z. Pan; S. Chen; X. Dong</t>
        </is>
      </c>
      <c r="AE389" t="inlineStr">
        <is>
          <t>2021 IEEE 16th Conference on Industrial Electronics and Applications (ICIEA)</t>
        </is>
      </c>
      <c r="AF389" t="inlineStr">
        <is>
          <t>Hybrid OA (IEEE)</t>
        </is>
      </c>
      <c r="AG389" t="inlineStr">
        <is>
          <t xml:space="preserve">National Key Research and Development Program of China(grant numbers:2018YFB1700400); National Natural Science Foundation of China(grant numbers:U1909204,61773381,U19B2029,61773382,61872365,61806198); </t>
        </is>
      </c>
      <c r="AH389" t="inlineStr">
        <is>
          <t>Not assessed</t>
        </is>
      </c>
      <c r="AI389" t="inlineStr">
        <is>
          <t>Not reported</t>
        </is>
      </c>
      <c r="AJ389" t="inlineStr">
        <is>
          <t>Not reported</t>
        </is>
      </c>
      <c r="AK389" t="inlineStr">
        <is>
          <t>Not reported</t>
        </is>
      </c>
      <c r="AL389" t="inlineStr">
        <is>
          <t>Not reported</t>
        </is>
      </c>
      <c r="AM389" t="inlineStr">
        <is>
          <t>Not reported</t>
        </is>
      </c>
      <c r="AN389" t="inlineStr">
        <is>
          <t>Not reported</t>
        </is>
      </c>
      <c r="AO389" t="inlineStr">
        <is>
          <t>Not reviewed</t>
        </is>
      </c>
      <c r="AP389" t="inlineStr">
        <is>
          <t>Not reported</t>
        </is>
      </c>
      <c r="AQ389" t="inlineStr">
        <is>
          <t>Not reported</t>
        </is>
      </c>
      <c r="AR389" t="inlineStr">
        <is>
          <t>Not reported</t>
        </is>
      </c>
      <c r="AS389" t="inlineStr">
        <is>
          <t>See abstract</t>
        </is>
      </c>
      <c r="AT389" t="inlineStr">
        <is>
          <t>Not reviewed</t>
        </is>
      </c>
      <c r="AU389" t="inlineStr">
        <is>
          <t>Not reviewed</t>
        </is>
      </c>
      <c r="AV389" t="inlineStr">
        <is>
          <t>Not reviewed</t>
        </is>
      </c>
      <c r="AW389" t="inlineStr">
        <is>
          <t>Not reviewed</t>
        </is>
      </c>
      <c r="AX389" t="inlineStr">
        <is>
          <t>Not reported</t>
        </is>
      </c>
      <c r="AY389" t="inlineStr">
        <is>
          <t>Not reported</t>
        </is>
      </c>
      <c r="AZ389" t="inlineStr">
        <is>
          <t>Not reported</t>
        </is>
      </c>
      <c r="BA389" t="inlineStr">
        <is>
          <t>Not reported</t>
        </is>
      </c>
      <c r="BB389" t="inlineStr">
        <is>
          <t>Not reported</t>
        </is>
      </c>
      <c r="BC389" t="inlineStr">
        <is>
          <t>Not reported</t>
        </is>
      </c>
      <c r="BD389" t="inlineStr">
        <is>
          <t>Not reported</t>
        </is>
      </c>
      <c r="BE389" t="inlineStr">
        <is>
          <t>Not reported</t>
        </is>
      </c>
      <c r="BF389" t="inlineStr">
        <is>
          <t>Not reported</t>
        </is>
      </c>
      <c r="BG389" t="inlineStr">
        <is>
          <t>Not reviewed (not included)</t>
        </is>
      </c>
      <c r="BH389" t="inlineStr">
        <is>
          <t>N/A</t>
        </is>
      </c>
      <c r="BI389" t="inlineStr">
        <is>
          <t>Not reviewed</t>
        </is>
      </c>
      <c r="BJ389" t="inlineStr">
        <is>
          <t>Not reviewed</t>
        </is>
      </c>
      <c r="BK389" t="inlineStr">
        <is>
          <t>Not reviewed</t>
        </is>
      </c>
      <c r="BL389" t="inlineStr">
        <is>
          <t>Not reviewed</t>
        </is>
      </c>
      <c r="BM389" t="inlineStr">
        <is>
          <t>Not reviewed (not included)</t>
        </is>
      </c>
      <c r="BN389" t="inlineStr">
        <is>
          <t>Non-ADHD Focused - E2-Not ADHD focused: Neither title nor abstract mentions ADHD or attention-deficit/hyperactivity</t>
        </is>
      </c>
      <c r="BO389" t="inlineStr">
        <is>
          <t>Abstract-level screening only</t>
        </is>
      </c>
      <c r="BP389" t="inlineStr">
        <is>
          <t>6</t>
        </is>
      </c>
    </row>
    <row r="390">
      <c r="A390" t="inlineStr">
        <is>
          <t>Individualized Edutainment and Parent Supportive Tool for ADHD Children</t>
        </is>
      </c>
      <c r="B390" t="n">
        <v>2020</v>
      </c>
      <c r="C390" t="inlineStr">
        <is>
          <t>Not checked</t>
        </is>
      </c>
      <c r="D390" t="inlineStr">
        <is>
          <t>Not checked</t>
        </is>
      </c>
      <c r="E390" t="inlineStr">
        <is>
          <t>10.1109/ICAC51239.2020.9357207</t>
        </is>
      </c>
      <c r="F390" t="inlineStr">
        <is>
          <t>Attention-Deficit/Hyperactivity Disorder (ADHD) is a comorbid disorder that can impact a child and his/her family. ADHD children have considerable obstacles in managing time, understanding instructions, and paying attention to the activities. To address these perplexities, this research has designed a mobile application to help parents to have better interaction with the children and for the children to enjoy their learning activities. The specialty of this application is the models are trained on individual child skills and needs. Issues with time management are handled by the Scheduler component while the Instruction Predictor module supports the parent in recognizing the child's understandability level. Furthermore, the children are provided with edutainment activities based on their attention and ability levels. Different models have been used in predicting the results through these modules and the prediction result accuracy exceeds 90% in most of the cases. Out of the many models, The Random Forest model resulted in the best overall performance. The application was tried by many parents and health professionals and received satisfactory and commendable reviews.</t>
        </is>
      </c>
      <c r="G390" t="inlineStr">
        <is>
          <t>Unimodal</t>
        </is>
      </c>
      <c r="H390" t="inlineStr">
        <is>
          <t>See abstract</t>
        </is>
      </c>
      <c r="I390" t="inlineStr">
        <is>
          <t>See abstract</t>
        </is>
      </c>
      <c r="J390" t="inlineStr">
        <is>
          <t>See abstract (AI/ML)</t>
        </is>
      </c>
      <c r="K390" t="inlineStr">
        <is>
          <t>See abstract</t>
        </is>
      </c>
      <c r="M390" t="inlineStr">
        <is>
          <t>See abstract</t>
        </is>
      </c>
      <c r="N390" t="inlineStr">
        <is>
          <t>See abstract</t>
        </is>
      </c>
      <c r="O390" t="inlineStr">
        <is>
          <t>Not verified from abstract</t>
        </is>
      </c>
      <c r="P390" t="inlineStr">
        <is>
          <t>See abstract</t>
        </is>
      </c>
      <c r="Q390" t="inlineStr">
        <is>
          <t>See abstract</t>
        </is>
      </c>
      <c r="R390" t="inlineStr">
        <is>
          <t>Not reviewed (not included)</t>
        </is>
      </c>
      <c r="S390" t="inlineStr">
        <is>
          <t>Not reviewed (not included)</t>
        </is>
      </c>
      <c r="T390" t="inlineStr">
        <is>
          <t>Abstract screening only. Not Selected for Final 95 (Pending Full Text Review)</t>
        </is>
      </c>
      <c r="U390" t="inlineStr">
        <is>
          <t>EXCLUDE</t>
        </is>
      </c>
      <c r="V39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0" t="inlineStr">
        <is>
          <t>Excluded: Other Criterion</t>
        </is>
      </c>
      <c r="X390" t="inlineStr">
        <is>
          <t>Not assessed from abstract</t>
        </is>
      </c>
      <c r="Y390" t="inlineStr">
        <is>
          <t>IEEE Conferences</t>
        </is>
      </c>
      <c r="Z390" t="inlineStr">
        <is>
          <t>Not determined from abstract</t>
        </is>
      </c>
      <c r="AB390" t="inlineStr">
        <is>
          <t>Not assessed (not included)</t>
        </is>
      </c>
      <c r="AC390" t="inlineStr">
        <is>
          <t>Not assessed (not included)</t>
        </is>
      </c>
      <c r="AD390" t="inlineStr">
        <is>
          <t>A. Thennakoon; D. Perera; S. Sugathapala; S. Weerasingha; P. Samarasinghe; D. Dahanayake; V. Piyawardana</t>
        </is>
      </c>
      <c r="AE390" t="inlineStr">
        <is>
          <t>2020 2nd International Conference on Advancements in Computing (ICAC)</t>
        </is>
      </c>
      <c r="AF390" t="inlineStr">
        <is>
          <t>Hybrid OA (IEEE)</t>
        </is>
      </c>
      <c r="AH390" t="inlineStr">
        <is>
          <t>Not assessed</t>
        </is>
      </c>
      <c r="AI390" t="inlineStr">
        <is>
          <t>Not reported</t>
        </is>
      </c>
      <c r="AJ390" t="inlineStr">
        <is>
          <t>Not reported</t>
        </is>
      </c>
      <c r="AK390" t="inlineStr">
        <is>
          <t>Not reported</t>
        </is>
      </c>
      <c r="AL390" t="inlineStr">
        <is>
          <t>Not reported</t>
        </is>
      </c>
      <c r="AM390" t="inlineStr">
        <is>
          <t>Not reported</t>
        </is>
      </c>
      <c r="AN390" t="inlineStr">
        <is>
          <t>Not reported</t>
        </is>
      </c>
      <c r="AO390" t="inlineStr">
        <is>
          <t>Not reviewed</t>
        </is>
      </c>
      <c r="AP390" t="inlineStr">
        <is>
          <t>Not reported</t>
        </is>
      </c>
      <c r="AQ390" t="inlineStr">
        <is>
          <t>Not reported</t>
        </is>
      </c>
      <c r="AR390" t="inlineStr">
        <is>
          <t>Not reported</t>
        </is>
      </c>
      <c r="AS390" t="inlineStr">
        <is>
          <t>See abstract</t>
        </is>
      </c>
      <c r="AT390" t="inlineStr">
        <is>
          <t>Not reviewed</t>
        </is>
      </c>
      <c r="AU390" t="inlineStr">
        <is>
          <t>Not reviewed</t>
        </is>
      </c>
      <c r="AV390" t="inlineStr">
        <is>
          <t>Not reviewed</t>
        </is>
      </c>
      <c r="AW390" t="inlineStr">
        <is>
          <t>Not reviewed</t>
        </is>
      </c>
      <c r="AX390" t="inlineStr">
        <is>
          <t>Not reported</t>
        </is>
      </c>
      <c r="AY390" t="inlineStr">
        <is>
          <t>Not reported</t>
        </is>
      </c>
      <c r="AZ390" t="inlineStr">
        <is>
          <t>Not reported</t>
        </is>
      </c>
      <c r="BA390" t="inlineStr">
        <is>
          <t>Not reported</t>
        </is>
      </c>
      <c r="BB390" t="inlineStr">
        <is>
          <t>Not reported</t>
        </is>
      </c>
      <c r="BC390" t="inlineStr">
        <is>
          <t>Not reported</t>
        </is>
      </c>
      <c r="BD390" t="inlineStr">
        <is>
          <t>Not reported</t>
        </is>
      </c>
      <c r="BE390" t="inlineStr">
        <is>
          <t>Not reported</t>
        </is>
      </c>
      <c r="BF390" t="inlineStr">
        <is>
          <t>Not reported</t>
        </is>
      </c>
      <c r="BG390" t="inlineStr">
        <is>
          <t>Not reviewed (not included)</t>
        </is>
      </c>
      <c r="BH390" t="inlineStr">
        <is>
          <t>N/A</t>
        </is>
      </c>
      <c r="BI390" t="inlineStr">
        <is>
          <t>Not reviewed</t>
        </is>
      </c>
      <c r="BJ390" t="inlineStr">
        <is>
          <t>Not reviewed</t>
        </is>
      </c>
      <c r="BK390" t="inlineStr">
        <is>
          <t>Not reviewed</t>
        </is>
      </c>
      <c r="BL390" t="inlineStr">
        <is>
          <t>Not reviewed</t>
        </is>
      </c>
      <c r="BM390" t="inlineStr">
        <is>
          <t>Not reviewed (not included)</t>
        </is>
      </c>
      <c r="BN390" t="inlineStr">
        <is>
          <t>Not Selected for Final 95 (Pending Full Text Review) - Candidate paper not selected for final 95: Passed abstract screening but not included in final selec</t>
        </is>
      </c>
      <c r="BO390" t="inlineStr">
        <is>
          <t>Abstract-level screening only</t>
        </is>
      </c>
      <c r="BP390" t="inlineStr">
        <is>
          <t>6</t>
        </is>
      </c>
    </row>
    <row r="391">
      <c r="A391" t="inlineStr">
        <is>
          <t>ADHD-Net: A Robust Deep Learning-based Framework for Detecting ADHD Patients using EEG</t>
        </is>
      </c>
      <c r="B391" t="n">
        <v>2024</v>
      </c>
      <c r="C391" t="inlineStr">
        <is>
          <t>Not checked</t>
        </is>
      </c>
      <c r="D391" t="inlineStr">
        <is>
          <t>Not checked</t>
        </is>
      </c>
      <c r="E391" t="inlineStr">
        <is>
          <t>10.1109/GCCIT63234.2024.10862881</t>
        </is>
      </c>
      <c r="F391" t="inlineStr">
        <is>
          <t>Attention Deficit Hyperactivity Disorder (ADHD) is a prevalent neurodevelopmental condition that affects a significant proportion of the global population. In modern civilization, many individuals, including adults and children, are diagnosed with ADHD. ADHD can substantially affect the lives of individuals in diverse domains. The condition can make it challenging for a person to maintain focus, organizational skills, and impulse control, leading to difficulties in academic, social, and professional environments. It is much better to identify ADHD during the earlier stages in order to arrange tailored treatments. The goal of this study is to design a deep learning-based framework known as ADHD-Net for the precise diagnosis of ADHD from electroencephalogram (EEG) signals of the human brain. This study utilizes a publicly available dataset consisting of EEG data from 60 healthy controls and 61 ADHD patients aged 7-12 years. First, filtering of the EEG signal is performed to remove noise and artifacts. Subsequently, Independent Component Analysis (ICA) is performed to remove the noise generated by muscle movements and eye blinking. Principal component analysis (PCA) is utilized to reduce the dimensionality of the preprocessed EEG data. A deep learning model called â€˜ADHD-Netâ€™ is designed for automated detection of ADHD patients by analyzing EEG signals. The PCA-enhanced EEG data obtained is used to train the â€˜ADHD- Netâ€™ model. The trained model can classify an EEG data sample into two classes: â€˜ADHD Patientâ€™ and â€˜Healthy Personâ€™, with a high classification accuracy of 97.96%. The novelty of this research lies in: i) designing a deep learning model named ADHD-Net for automated ADHD detection, and ii) incorporating the attention mechanism into the designed ADHD-Net model to enhance its efficacy.</t>
        </is>
      </c>
      <c r="G391" t="inlineStr">
        <is>
          <t>Unimodal</t>
        </is>
      </c>
      <c r="H391" t="inlineStr">
        <is>
          <t>See abstract</t>
        </is>
      </c>
      <c r="I391" t="inlineStr">
        <is>
          <t>See abstract</t>
        </is>
      </c>
      <c r="J391" t="inlineStr">
        <is>
          <t>See abstract (AI/ML)</t>
        </is>
      </c>
      <c r="K391" t="inlineStr">
        <is>
          <t>See abstract</t>
        </is>
      </c>
      <c r="L391" t="n">
        <v>60</v>
      </c>
      <c r="M391" t="inlineStr">
        <is>
          <t>See abstract</t>
        </is>
      </c>
      <c r="N391" t="inlineStr">
        <is>
          <t>N≈60; details in abstract</t>
        </is>
      </c>
      <c r="O391" t="inlineStr">
        <is>
          <t>Extracted from abstract: N≈60</t>
        </is>
      </c>
      <c r="P391" t="inlineStr">
        <is>
          <t>See abstract</t>
        </is>
      </c>
      <c r="Q391" t="inlineStr">
        <is>
          <t>See abstract</t>
        </is>
      </c>
      <c r="R391" t="inlineStr">
        <is>
          <t>Not reviewed (not included)</t>
        </is>
      </c>
      <c r="S391" t="inlineStr">
        <is>
          <t>Not reviewed (not included)</t>
        </is>
      </c>
      <c r="T391" t="inlineStr">
        <is>
          <t>Abstract screening only. Small Sample Size</t>
        </is>
      </c>
      <c r="U391" t="inlineStr">
        <is>
          <t>EXCLUDE</t>
        </is>
      </c>
      <c r="V391" t="inlineStr">
        <is>
          <t>E5-Small Sample: Extracted sample size N=60 &lt; 100 minimum threshold. Citation: Confidence intervals and statistical power require minimum N≥100 for ML classification</t>
        </is>
      </c>
      <c r="W391" t="inlineStr">
        <is>
          <t>Excluded: Insufficient Sample Size</t>
        </is>
      </c>
      <c r="X391" t="inlineStr">
        <is>
          <t>EXCLUDE</t>
        </is>
      </c>
      <c r="Y391" t="inlineStr">
        <is>
          <t>IEEE Conferences</t>
        </is>
      </c>
      <c r="Z391" t="inlineStr">
        <is>
          <t>Not determined from abstract</t>
        </is>
      </c>
      <c r="AB391" t="inlineStr">
        <is>
          <t>Not assessed (not included)</t>
        </is>
      </c>
      <c r="AC391" t="inlineStr">
        <is>
          <t>Not assessed (not included)</t>
        </is>
      </c>
      <c r="AD391" t="inlineStr">
        <is>
          <t>S. Mondal; D. Biswas; P. Mukherjee; A. H. Roy</t>
        </is>
      </c>
      <c r="AE391" t="inlineStr">
        <is>
          <t>2024 Global Conference on Communications and Information Technologies (GCCIT)</t>
        </is>
      </c>
      <c r="AF391" t="inlineStr">
        <is>
          <t>Hybrid OA (IEEE)</t>
        </is>
      </c>
      <c r="AH391" t="inlineStr">
        <is>
          <t>Not assessed</t>
        </is>
      </c>
      <c r="AI391" t="n">
        <v>61</v>
      </c>
      <c r="AJ391" t="n">
        <v>60</v>
      </c>
      <c r="AK391" t="inlineStr">
        <is>
          <t>Not reported</t>
        </is>
      </c>
      <c r="AL391" t="inlineStr">
        <is>
          <t>Not reported</t>
        </is>
      </c>
      <c r="AM391" t="inlineStr">
        <is>
          <t>Not reported</t>
        </is>
      </c>
      <c r="AN391" t="inlineStr">
        <is>
          <t>Not reported</t>
        </is>
      </c>
      <c r="AO391" t="inlineStr">
        <is>
          <t>Not reviewed</t>
        </is>
      </c>
      <c r="AP391" t="inlineStr">
        <is>
          <t>Not reported</t>
        </is>
      </c>
      <c r="AQ391" t="inlineStr">
        <is>
          <t>Not reported</t>
        </is>
      </c>
      <c r="AR391" t="inlineStr">
        <is>
          <t>Not reported</t>
        </is>
      </c>
      <c r="AS391" t="inlineStr">
        <is>
          <t>See abstract</t>
        </is>
      </c>
      <c r="AT391" t="inlineStr">
        <is>
          <t>Not reviewed</t>
        </is>
      </c>
      <c r="AU391" t="inlineStr">
        <is>
          <t>Not reviewed</t>
        </is>
      </c>
      <c r="AV391" t="inlineStr">
        <is>
          <t>Not reviewed</t>
        </is>
      </c>
      <c r="AW391" t="inlineStr">
        <is>
          <t>Not reviewed</t>
        </is>
      </c>
      <c r="AX391" t="inlineStr">
        <is>
          <t>Not reported</t>
        </is>
      </c>
      <c r="AY391" t="inlineStr">
        <is>
          <t>Not reported</t>
        </is>
      </c>
      <c r="AZ391" t="inlineStr">
        <is>
          <t>Not reported</t>
        </is>
      </c>
      <c r="BA391" t="inlineStr">
        <is>
          <t>Not reported</t>
        </is>
      </c>
      <c r="BB391" t="inlineStr">
        <is>
          <t>Not reported</t>
        </is>
      </c>
      <c r="BC391" t="inlineStr">
        <is>
          <t>Not reported</t>
        </is>
      </c>
      <c r="BD391" t="inlineStr">
        <is>
          <t>Not reported</t>
        </is>
      </c>
      <c r="BE391" t="inlineStr">
        <is>
          <t>Not reported</t>
        </is>
      </c>
      <c r="BF391" t="inlineStr">
        <is>
          <t>Not reported</t>
        </is>
      </c>
      <c r="BG391" t="inlineStr">
        <is>
          <t>Not reviewed (not included)</t>
        </is>
      </c>
      <c r="BH391" t="inlineStr">
        <is>
          <t>N/A</t>
        </is>
      </c>
      <c r="BI391" t="inlineStr">
        <is>
          <t>Not reviewed</t>
        </is>
      </c>
      <c r="BJ391" t="inlineStr">
        <is>
          <t>Not reviewed</t>
        </is>
      </c>
      <c r="BK391" t="inlineStr">
        <is>
          <t>Not reviewed</t>
        </is>
      </c>
      <c r="BL391" t="inlineStr">
        <is>
          <t>Not reviewed</t>
        </is>
      </c>
      <c r="BM391" t="inlineStr">
        <is>
          <t>Not reviewed (not included)</t>
        </is>
      </c>
      <c r="BN391" t="inlineStr">
        <is>
          <t xml:space="preserve">Small Sample Size - E5-Small Sample: Extracted sample size N=60 &lt; 100 minimum threshold. Citation: Confidence intervals </t>
        </is>
      </c>
      <c r="BO391" t="inlineStr">
        <is>
          <t>Abstract-level screening only</t>
        </is>
      </c>
      <c r="BP391" t="inlineStr">
        <is>
          <t>6</t>
        </is>
      </c>
    </row>
    <row r="392">
      <c r="A392" t="inlineStr">
        <is>
          <t>Optimized Machine Learning Model for Identifying and Predicting Attention Deficit Hyperactivity Disorder(ADHD)</t>
        </is>
      </c>
      <c r="B392" t="n">
        <v>2023</v>
      </c>
      <c r="C392" t="inlineStr">
        <is>
          <t>Not checked</t>
        </is>
      </c>
      <c r="D392" t="inlineStr">
        <is>
          <t>Not checked</t>
        </is>
      </c>
      <c r="E392" t="inlineStr">
        <is>
          <t>10.1109/ICCCNT56998.2023.10307486</t>
        </is>
      </c>
      <c r="F392" t="inlineStr">
        <is>
          <t>Attention Deficit/Hyperactivity Disorder (ADHD) a form of neurodevelopmental disorder often manifests in young age. As per a 2016 WHO Survey for 10 countries, the ubiquity percentage of adult ADHD was determined to be 2.8% globally, showing a high percentage in countries with above average wealth and a strong correlation with male gender [1]. Inattention, impulsivity, and hyperactivity are the three main symptoms of ADHD that children and adults with the disorder often exhibit. However, these symptoms can vary widely from person to person, and some people with ADHD are classified as having inattentional, hyperactive/impulsive, or combined subtypes of the disorder. Futures seem bright for the development of systems that can use phenotypic and neuroimaging data to anticipate a diagnosis. This paper suggests a system for categorizing ADHD issues using fMRI data. The usage of 3D convolutional neural networks (CNNs) in the processing of fMRI has made numerous significant advances. The 3D spatial data of the fMRI data may be retained thanks to these cutting-edge techniques. Additionally, 3D generative adversarial neural networks (GANs) have made considerable advancements in the creation of normal MRI data. In order to predict ADHD using fMRI, this study uses multi modal 3D CNNs and employing 3D GAN for data augmentation. A time distributed single modal 3D CNN model will be compared to the improved multi modal model utilizing MRI data for classification.</t>
        </is>
      </c>
      <c r="G392" t="inlineStr">
        <is>
          <t>Unimodal</t>
        </is>
      </c>
      <c r="H392" t="inlineStr">
        <is>
          <t>See abstract</t>
        </is>
      </c>
      <c r="I392" t="inlineStr">
        <is>
          <t>See abstract</t>
        </is>
      </c>
      <c r="J392" t="inlineStr">
        <is>
          <t>See abstract (AI/ML)</t>
        </is>
      </c>
      <c r="K392" t="inlineStr">
        <is>
          <t>See abstract</t>
        </is>
      </c>
      <c r="M392" t="inlineStr">
        <is>
          <t>See abstract</t>
        </is>
      </c>
      <c r="N392" t="inlineStr">
        <is>
          <t>See abstract</t>
        </is>
      </c>
      <c r="O392" t="inlineStr">
        <is>
          <t>Not verified from abstract</t>
        </is>
      </c>
      <c r="P392" t="inlineStr">
        <is>
          <t>See abstract</t>
        </is>
      </c>
      <c r="Q392" t="inlineStr">
        <is>
          <t>See abstract</t>
        </is>
      </c>
      <c r="R392" t="inlineStr">
        <is>
          <t>Not reviewed (not included)</t>
        </is>
      </c>
      <c r="S392" t="inlineStr">
        <is>
          <t>Not reviewed (not included)</t>
        </is>
      </c>
      <c r="T392" t="inlineStr">
        <is>
          <t>Abstract screening only. Not Selected for Final 95 (Pending Full Text Review)</t>
        </is>
      </c>
      <c r="U392" t="inlineStr">
        <is>
          <t>EXCLUDE</t>
        </is>
      </c>
      <c r="V39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2" t="inlineStr">
        <is>
          <t>Excluded: Other Criterion</t>
        </is>
      </c>
      <c r="X392" t="inlineStr">
        <is>
          <t>Not assessed from abstract</t>
        </is>
      </c>
      <c r="Y392" t="inlineStr">
        <is>
          <t>IEEE Conferences</t>
        </is>
      </c>
      <c r="Z392" t="inlineStr">
        <is>
          <t>Not determined from abstract</t>
        </is>
      </c>
      <c r="AB392" t="inlineStr">
        <is>
          <t>Not assessed (not included)</t>
        </is>
      </c>
      <c r="AC392" t="inlineStr">
        <is>
          <t>Not assessed (not included)</t>
        </is>
      </c>
      <c r="AD392" t="inlineStr">
        <is>
          <t>S. Balasubramanian; S. Karthikeyan; M. Karthikeyan</t>
        </is>
      </c>
      <c r="AE392" t="inlineStr">
        <is>
          <t>2023 14th International Conference on Computing Communication and Networking Technologies (ICCCNT)</t>
        </is>
      </c>
      <c r="AF392" t="inlineStr">
        <is>
          <t>Hybrid OA (IEEE)</t>
        </is>
      </c>
      <c r="AH392" t="inlineStr">
        <is>
          <t>Not assessed</t>
        </is>
      </c>
      <c r="AI392" t="inlineStr">
        <is>
          <t>Not reported</t>
        </is>
      </c>
      <c r="AJ392" t="inlineStr">
        <is>
          <t>Not reported</t>
        </is>
      </c>
      <c r="AK392" t="inlineStr">
        <is>
          <t>Not reported</t>
        </is>
      </c>
      <c r="AL392" t="inlineStr">
        <is>
          <t>Not reported</t>
        </is>
      </c>
      <c r="AM392" t="inlineStr">
        <is>
          <t>Not reported</t>
        </is>
      </c>
      <c r="AN392" t="inlineStr">
        <is>
          <t>Not reported</t>
        </is>
      </c>
      <c r="AO392" t="inlineStr">
        <is>
          <t>Not reviewed</t>
        </is>
      </c>
      <c r="AP392" t="inlineStr">
        <is>
          <t>Not reported</t>
        </is>
      </c>
      <c r="AQ392" t="inlineStr">
        <is>
          <t>Not reported</t>
        </is>
      </c>
      <c r="AR392" t="inlineStr">
        <is>
          <t>Not reported</t>
        </is>
      </c>
      <c r="AS392" t="inlineStr">
        <is>
          <t>See abstract</t>
        </is>
      </c>
      <c r="AT392" t="inlineStr">
        <is>
          <t>Not reviewed</t>
        </is>
      </c>
      <c r="AU392" t="inlineStr">
        <is>
          <t>Not reviewed</t>
        </is>
      </c>
      <c r="AV392" t="inlineStr">
        <is>
          <t>Not reviewed</t>
        </is>
      </c>
      <c r="AW392" t="inlineStr">
        <is>
          <t>Not reviewed</t>
        </is>
      </c>
      <c r="AX392" t="inlineStr">
        <is>
          <t>Not reported</t>
        </is>
      </c>
      <c r="AY392" t="inlineStr">
        <is>
          <t>Not reported</t>
        </is>
      </c>
      <c r="AZ392" t="inlineStr">
        <is>
          <t>Not reported</t>
        </is>
      </c>
      <c r="BA392" t="inlineStr">
        <is>
          <t>Not reported</t>
        </is>
      </c>
      <c r="BB392" t="inlineStr">
        <is>
          <t>Not reported</t>
        </is>
      </c>
      <c r="BC392" t="inlineStr">
        <is>
          <t>Not reported</t>
        </is>
      </c>
      <c r="BD392" t="inlineStr">
        <is>
          <t>Not reported</t>
        </is>
      </c>
      <c r="BE392" t="inlineStr">
        <is>
          <t>Not reported</t>
        </is>
      </c>
      <c r="BF392" t="inlineStr">
        <is>
          <t>Not reported</t>
        </is>
      </c>
      <c r="BG392" t="inlineStr">
        <is>
          <t>Not reviewed (not included)</t>
        </is>
      </c>
      <c r="BH392" t="inlineStr">
        <is>
          <t>N/A</t>
        </is>
      </c>
      <c r="BI392" t="inlineStr">
        <is>
          <t>Not reviewed</t>
        </is>
      </c>
      <c r="BJ392" t="inlineStr">
        <is>
          <t>Not reviewed</t>
        </is>
      </c>
      <c r="BK392" t="inlineStr">
        <is>
          <t>Not reviewed</t>
        </is>
      </c>
      <c r="BL392" t="inlineStr">
        <is>
          <t>Not reviewed</t>
        </is>
      </c>
      <c r="BM392" t="inlineStr">
        <is>
          <t>Not reviewed (not included)</t>
        </is>
      </c>
      <c r="BN392" t="inlineStr">
        <is>
          <t>Not Selected for Final 95 (Pending Full Text Review) - Candidate paper not selected for final 95: Passed abstract screening but not included in final selec</t>
        </is>
      </c>
      <c r="BO392" t="inlineStr">
        <is>
          <t>Abstract-level screening only</t>
        </is>
      </c>
      <c r="BP392" t="inlineStr">
        <is>
          <t>6</t>
        </is>
      </c>
    </row>
    <row r="393">
      <c r="A393" t="inlineStr">
        <is>
          <t>Intelligent ADHD Detection: Leveraging Knowledge-Enhanced CNNs with Low-Cost Activity Sensor Data</t>
        </is>
      </c>
      <c r="B393" t="n">
        <v>2025</v>
      </c>
      <c r="C393" t="inlineStr">
        <is>
          <t>Not checked</t>
        </is>
      </c>
      <c r="D393" t="inlineStr">
        <is>
          <t>Not checked</t>
        </is>
      </c>
      <c r="E393" t="inlineStr">
        <is>
          <t>10.1109/TENSYMP63728.2025.11144941</t>
        </is>
      </c>
      <c r="F393" t="inlineStr">
        <is>
          <t>Attention-Deficit/Hyperactivity Disorder (ADHD) is a complex neurodevelopmental condition characterized by persistent patterns of inattention, hyperactivity, and impulsivity, often resulting in significant challenges in academic, professional, and social domains. While traditional diagnostic methods primarily depend on subjective clinical evaluations, advanced techniques such as MRI and EEG, though effective, are expensive and not widely accessible. This research introduces an intelligent, non-invasive approach for ADHD detection that leverages knowledge-enhanced Convolutional Neural Networks (CNNs) with low-cost activity sensor data. By transforming raw time-series activity data into spectrogram-based image representations, the proposed model effectively captures intricate temporal patterns associated with ADHD. Incorporating transfer learning further enhances model performance, achieving an accuracy of 86.67%. The findings emphasize the potential of using affordable wearable devices in enabling objective, scalable, and cost-effective ADHD diagnosis, offering promising prospects for early detection and intervention strategies.</t>
        </is>
      </c>
      <c r="G393" t="inlineStr">
        <is>
          <t>Unimodal</t>
        </is>
      </c>
      <c r="H393" t="inlineStr">
        <is>
          <t>See abstract</t>
        </is>
      </c>
      <c r="I393" t="inlineStr">
        <is>
          <t>See abstract</t>
        </is>
      </c>
      <c r="J393" t="inlineStr">
        <is>
          <t>See abstract (AI/ML)</t>
        </is>
      </c>
      <c r="K393" t="inlineStr">
        <is>
          <t>See abstract</t>
        </is>
      </c>
      <c r="M393" t="inlineStr">
        <is>
          <t>See abstract</t>
        </is>
      </c>
      <c r="N393" t="inlineStr">
        <is>
          <t>See abstract</t>
        </is>
      </c>
      <c r="O393" t="inlineStr">
        <is>
          <t>Not verified from abstract</t>
        </is>
      </c>
      <c r="P393" t="inlineStr">
        <is>
          <t>See abstract</t>
        </is>
      </c>
      <c r="Q393" t="inlineStr">
        <is>
          <t>See abstract</t>
        </is>
      </c>
      <c r="R393" t="inlineStr">
        <is>
          <t>Not reviewed (not included)</t>
        </is>
      </c>
      <c r="S393" t="inlineStr">
        <is>
          <t>Not reviewed (not included)</t>
        </is>
      </c>
      <c r="T393" t="inlineStr">
        <is>
          <t>Abstract screening only. Not Selected for Final 95 (Pending Full Text Review)</t>
        </is>
      </c>
      <c r="U393" t="inlineStr">
        <is>
          <t>EXCLUDE</t>
        </is>
      </c>
      <c r="V39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3" t="inlineStr">
        <is>
          <t>Excluded: Other Criterion</t>
        </is>
      </c>
      <c r="X393" t="inlineStr">
        <is>
          <t>Not assessed from abstract</t>
        </is>
      </c>
      <c r="Y393" t="inlineStr">
        <is>
          <t>IEEE Conferences</t>
        </is>
      </c>
      <c r="Z393" t="inlineStr">
        <is>
          <t>Not determined from abstract</t>
        </is>
      </c>
      <c r="AB393" t="inlineStr">
        <is>
          <t>Not assessed (not included)</t>
        </is>
      </c>
      <c r="AC393" t="inlineStr">
        <is>
          <t>Not assessed (not included)</t>
        </is>
      </c>
      <c r="AD393" t="inlineStr">
        <is>
          <t>A. S P; S. V; M. K. S. D</t>
        </is>
      </c>
      <c r="AE393" t="inlineStr">
        <is>
          <t>2025 IEEE Region 10 Symposium (TENSYMP)</t>
        </is>
      </c>
      <c r="AF393" t="inlineStr">
        <is>
          <t>Hybrid OA (IEEE)</t>
        </is>
      </c>
      <c r="AH393" t="inlineStr">
        <is>
          <t>Not assessed</t>
        </is>
      </c>
      <c r="AI393" t="inlineStr">
        <is>
          <t>Not reported</t>
        </is>
      </c>
      <c r="AJ393" t="inlineStr">
        <is>
          <t>Not reported</t>
        </is>
      </c>
      <c r="AK393" t="inlineStr">
        <is>
          <t>Not reported</t>
        </is>
      </c>
      <c r="AL393" t="inlineStr">
        <is>
          <t>Not reported</t>
        </is>
      </c>
      <c r="AM393" t="inlineStr">
        <is>
          <t>Not reported</t>
        </is>
      </c>
      <c r="AN393" t="inlineStr">
        <is>
          <t>Not reported</t>
        </is>
      </c>
      <c r="AO393" t="inlineStr">
        <is>
          <t>Not reviewed</t>
        </is>
      </c>
      <c r="AP393" t="inlineStr">
        <is>
          <t>Not reported</t>
        </is>
      </c>
      <c r="AQ393" t="inlineStr">
        <is>
          <t>Not reported</t>
        </is>
      </c>
      <c r="AR393" t="inlineStr">
        <is>
          <t>Not reported</t>
        </is>
      </c>
      <c r="AS393" t="inlineStr">
        <is>
          <t>See abstract</t>
        </is>
      </c>
      <c r="AT393" t="inlineStr">
        <is>
          <t>Not reviewed</t>
        </is>
      </c>
      <c r="AU393" t="inlineStr">
        <is>
          <t>Not reviewed</t>
        </is>
      </c>
      <c r="AV393" t="inlineStr">
        <is>
          <t>Not reviewed</t>
        </is>
      </c>
      <c r="AW393" t="inlineStr">
        <is>
          <t>Not reviewed</t>
        </is>
      </c>
      <c r="AX393" t="inlineStr">
        <is>
          <t>Not reported</t>
        </is>
      </c>
      <c r="AY393" t="inlineStr">
        <is>
          <t>Not reported</t>
        </is>
      </c>
      <c r="AZ393" t="inlineStr">
        <is>
          <t>Not reported</t>
        </is>
      </c>
      <c r="BA393" t="inlineStr">
        <is>
          <t>Not reported</t>
        </is>
      </c>
      <c r="BB393" t="inlineStr">
        <is>
          <t>Not reported</t>
        </is>
      </c>
      <c r="BC393" t="inlineStr">
        <is>
          <t>Not reported</t>
        </is>
      </c>
      <c r="BD393" t="inlineStr">
        <is>
          <t>Not reported</t>
        </is>
      </c>
      <c r="BE393" t="inlineStr">
        <is>
          <t>Not reported</t>
        </is>
      </c>
      <c r="BF393" t="inlineStr">
        <is>
          <t>Not reported</t>
        </is>
      </c>
      <c r="BG393" t="inlineStr">
        <is>
          <t>Not reviewed (not included)</t>
        </is>
      </c>
      <c r="BH393" t="inlineStr">
        <is>
          <t>N/A</t>
        </is>
      </c>
      <c r="BI393" t="inlineStr">
        <is>
          <t>Not reviewed</t>
        </is>
      </c>
      <c r="BJ393" t="inlineStr">
        <is>
          <t>Not reviewed</t>
        </is>
      </c>
      <c r="BK393" t="inlineStr">
        <is>
          <t>Not reviewed</t>
        </is>
      </c>
      <c r="BL393" t="inlineStr">
        <is>
          <t>Not reviewed</t>
        </is>
      </c>
      <c r="BM393" t="inlineStr">
        <is>
          <t>Not reviewed (not included)</t>
        </is>
      </c>
      <c r="BN393" t="inlineStr">
        <is>
          <t>Not Selected for Final 95 (Pending Full Text Review) - Candidate paper not selected for final 95: Passed abstract screening but not included in final selec</t>
        </is>
      </c>
      <c r="BO393" t="inlineStr">
        <is>
          <t>Abstract-level screening only</t>
        </is>
      </c>
      <c r="BP393" t="inlineStr">
        <is>
          <t>6</t>
        </is>
      </c>
    </row>
    <row r="394">
      <c r="A394" t="inlineStr">
        <is>
          <t>ADHD Classification Through EEG-derived Centrality Measures and Machine Learning: A Neurobiological Perspective</t>
        </is>
      </c>
      <c r="B394" t="n">
        <v>2024</v>
      </c>
      <c r="C394" t="inlineStr">
        <is>
          <t>Not checked</t>
        </is>
      </c>
      <c r="D394" t="inlineStr">
        <is>
          <t>Not checked</t>
        </is>
      </c>
      <c r="E394" t="inlineStr">
        <is>
          <t>10.1109/INDICON63790.2024.10958386</t>
        </is>
      </c>
      <c r="F394" t="inlineStr">
        <is>
          <t>Attention Deficit Hyperactivity Disorder (ADHD) is a common neurodevelopmental disorder characterized by symptoms of inattention, hyperactivity, and impulsivity. Traditional diagnostic methods rely heavily on subjective behavioral assessments. This research explores an objective, data-driven approach to ADHD classification using centrality measures from Electroencephalography (EEG) signals. The objective of this study is to develop an objective method for ADHD classification by analyzing EEG signals using graph-theoretical centrality measures. The aim is to enhance the accuracy and objectivity of ADHD diagnosis. The dataset consists of EEG recordings from 61 children with ADHD and 60 healthy controls, ages 7â€“12, during visual attention tasks. EEG signals were used to create a graph based on the correlation between electrode signals, with edges established for correlations surpassing a set threshold. Key centrality measures-degree, betweenness, and closeness centrality-were computed and aggregated into centrality profiles. These profiles served as feature vectors for training three classifiers: Support Vector Machine (SVM), Random Forest Classifier, and K-Means Clustering. Preliminary findings indicate that the SVM model effectively distinguishes between ADHD and non-ADHD cases based on the derived centrality profiles. Comparisons with the performances of Random Forest Classifier and K-Means Clustering suggest that this graph-theoretical approach to analyzing EEG data can enhance diagnostic accuracy. This study demonstrates that using centrality measures from EEG signals can provide a promising, objective tool for ADHD diagnosis. The graph-theoretical approach has the potential to improve the accuracy and objectivity of ADHD classification, offering valuable insights for clinical application.</t>
        </is>
      </c>
      <c r="G394" t="inlineStr">
        <is>
          <t>Unimodal</t>
        </is>
      </c>
      <c r="H394" t="inlineStr">
        <is>
          <t>See abstract</t>
        </is>
      </c>
      <c r="I394" t="inlineStr">
        <is>
          <t>See abstract</t>
        </is>
      </c>
      <c r="J394" t="inlineStr">
        <is>
          <t>See abstract (AI/ML)</t>
        </is>
      </c>
      <c r="K394" t="inlineStr">
        <is>
          <t>See abstract</t>
        </is>
      </c>
      <c r="L394" t="n">
        <v>61</v>
      </c>
      <c r="M394" t="inlineStr">
        <is>
          <t>See abstract</t>
        </is>
      </c>
      <c r="N394" t="inlineStr">
        <is>
          <t>N≈61; details in abstract</t>
        </is>
      </c>
      <c r="O394" t="inlineStr">
        <is>
          <t>Extracted from abstract: N≈61</t>
        </is>
      </c>
      <c r="P394" t="inlineStr">
        <is>
          <t>See abstract</t>
        </is>
      </c>
      <c r="Q394" t="inlineStr">
        <is>
          <t>See abstract</t>
        </is>
      </c>
      <c r="R394" t="inlineStr">
        <is>
          <t>Not reviewed (not included)</t>
        </is>
      </c>
      <c r="S394" t="inlineStr">
        <is>
          <t>Not reviewed (not included)</t>
        </is>
      </c>
      <c r="T394" t="inlineStr">
        <is>
          <t>Abstract screening only. Small Sample Size</t>
        </is>
      </c>
      <c r="U394" t="inlineStr">
        <is>
          <t>EXCLUDE</t>
        </is>
      </c>
      <c r="V394" t="inlineStr">
        <is>
          <t>E5-Small Sample: Extracted sample size N=61 &lt; 100 minimum threshold. Citation: Confidence intervals and statistical power require minimum N≥100 for ML classification</t>
        </is>
      </c>
      <c r="W394" t="inlineStr">
        <is>
          <t>Excluded: Insufficient Sample Size</t>
        </is>
      </c>
      <c r="X394" t="inlineStr">
        <is>
          <t>EXCLUDE</t>
        </is>
      </c>
      <c r="Y394" t="inlineStr">
        <is>
          <t>IEEE Conferences</t>
        </is>
      </c>
      <c r="Z394" t="inlineStr">
        <is>
          <t>Not determined from abstract</t>
        </is>
      </c>
      <c r="AB394" t="inlineStr">
        <is>
          <t>Not assessed (not included)</t>
        </is>
      </c>
      <c r="AC394" t="inlineStr">
        <is>
          <t>Not assessed (not included)</t>
        </is>
      </c>
      <c r="AD394" t="inlineStr">
        <is>
          <t>M. S; M. Kesavan; S. B; T. J; S. S. R; R. Sundareshwaran; M. Shanmugapriya</t>
        </is>
      </c>
      <c r="AE394" t="inlineStr">
        <is>
          <t>2024 IEEE 21st India Council International Conference (INDICON)</t>
        </is>
      </c>
      <c r="AF394" t="inlineStr">
        <is>
          <t>Hybrid OA (IEEE)</t>
        </is>
      </c>
      <c r="AH394" t="inlineStr">
        <is>
          <t>Not assessed</t>
        </is>
      </c>
      <c r="AI394" t="inlineStr">
        <is>
          <t>Not reported</t>
        </is>
      </c>
      <c r="AJ394" t="n">
        <v>60</v>
      </c>
      <c r="AK394" t="inlineStr">
        <is>
          <t>Not reported</t>
        </is>
      </c>
      <c r="AL394" t="inlineStr">
        <is>
          <t>Not reported</t>
        </is>
      </c>
      <c r="AM394" t="inlineStr">
        <is>
          <t>Not reported</t>
        </is>
      </c>
      <c r="AN394" t="inlineStr">
        <is>
          <t>Not reported</t>
        </is>
      </c>
      <c r="AO394" t="inlineStr">
        <is>
          <t>Not reviewed</t>
        </is>
      </c>
      <c r="AP394" t="inlineStr">
        <is>
          <t>Not reported</t>
        </is>
      </c>
      <c r="AQ394" t="inlineStr">
        <is>
          <t>Not reported</t>
        </is>
      </c>
      <c r="AR394" t="inlineStr">
        <is>
          <t>Not reported</t>
        </is>
      </c>
      <c r="AS394" t="inlineStr">
        <is>
          <t>See abstract</t>
        </is>
      </c>
      <c r="AT394" t="inlineStr">
        <is>
          <t>Not reviewed</t>
        </is>
      </c>
      <c r="AU394" t="inlineStr">
        <is>
          <t>Not reviewed</t>
        </is>
      </c>
      <c r="AV394" t="inlineStr">
        <is>
          <t>Not reviewed</t>
        </is>
      </c>
      <c r="AW394" t="inlineStr">
        <is>
          <t>Not reviewed</t>
        </is>
      </c>
      <c r="AX394" t="inlineStr">
        <is>
          <t>Not reported</t>
        </is>
      </c>
      <c r="AY394" t="inlineStr">
        <is>
          <t>Not reported</t>
        </is>
      </c>
      <c r="AZ394" t="inlineStr">
        <is>
          <t>Not reported</t>
        </is>
      </c>
      <c r="BA394" t="inlineStr">
        <is>
          <t>Not reported</t>
        </is>
      </c>
      <c r="BB394" t="inlineStr">
        <is>
          <t>Not reported</t>
        </is>
      </c>
      <c r="BC394" t="inlineStr">
        <is>
          <t>Not reported</t>
        </is>
      </c>
      <c r="BD394" t="inlineStr">
        <is>
          <t>Not reported</t>
        </is>
      </c>
      <c r="BE394" t="inlineStr">
        <is>
          <t>Not reported</t>
        </is>
      </c>
      <c r="BF394" t="inlineStr">
        <is>
          <t>Not reported</t>
        </is>
      </c>
      <c r="BG394" t="inlineStr">
        <is>
          <t>Not reviewed (not included)</t>
        </is>
      </c>
      <c r="BH394" t="inlineStr">
        <is>
          <t>N/A</t>
        </is>
      </c>
      <c r="BI394" t="inlineStr">
        <is>
          <t>Not reviewed</t>
        </is>
      </c>
      <c r="BJ394" t="inlineStr">
        <is>
          <t>Not reviewed</t>
        </is>
      </c>
      <c r="BK394" t="inlineStr">
        <is>
          <t>Not reviewed</t>
        </is>
      </c>
      <c r="BL394" t="inlineStr">
        <is>
          <t>Not reviewed</t>
        </is>
      </c>
      <c r="BM394" t="inlineStr">
        <is>
          <t>Not reviewed (not included)</t>
        </is>
      </c>
      <c r="BN394" t="inlineStr">
        <is>
          <t xml:space="preserve">Small Sample Size - E5-Small Sample: Extracted sample size N=61 &lt; 100 minimum threshold. Citation: Confidence intervals </t>
        </is>
      </c>
      <c r="BO394" t="inlineStr">
        <is>
          <t>Abstract-level screening only</t>
        </is>
      </c>
      <c r="BP394" t="inlineStr">
        <is>
          <t>6</t>
        </is>
      </c>
    </row>
    <row r="395">
      <c r="A395" t="inlineStr">
        <is>
          <t>Multi-Scale Time-Frequency Fusion Intelligent Diagnosis Model for Children with ADHD Based on fNIRS</t>
        </is>
      </c>
      <c r="B395" t="n">
        <v>2025</v>
      </c>
      <c r="C395" t="inlineStr">
        <is>
          <t>Not checked</t>
        </is>
      </c>
      <c r="D395" t="inlineStr">
        <is>
          <t>Not checked</t>
        </is>
      </c>
      <c r="E395" t="inlineStr">
        <is>
          <t>10.1109/ISBI60581.2025.10980670</t>
        </is>
      </c>
      <c r="F395" t="inlineStr">
        <is>
          <t>Early diagnosis of attention deficit hyperactivity disorder (ADHD) in children and understanding its underlying mechanisms have become key research areas. This study presents a multi-scale time-frequency fusion intelligent diagnosis model (MsTFFM) based on functional Near-Infrared Spectroscopy to enhance diagnostic accuracy for children with ADHD. Data from 40 children with ADHD and 42 healthy controls were analyzed. t-SNE visualization was employed to illustrate diagnostic results, and a â€œleave-one-ROI-outâ€ method was used to investigate functional abnormalities in specific brain regions. Results demonstrated that MsTFFM significantly outperformed comparison models $(\mathrm{T} &gt; 0,\ p &lt;. 042)$. Additionally, functional abnormalities in homotopic and right hemisphere brain may be linked to the neurophysiological mechanisms of ADHD. This research offers new insights and methodologies for the clinical diagnosis and exploration of ADHD.</t>
        </is>
      </c>
      <c r="G395" t="inlineStr">
        <is>
          <t>Unimodal</t>
        </is>
      </c>
      <c r="H395" t="inlineStr">
        <is>
          <t>See abstract</t>
        </is>
      </c>
      <c r="I395" t="inlineStr">
        <is>
          <t>See abstract</t>
        </is>
      </c>
      <c r="J395" t="inlineStr">
        <is>
          <t>See abstract (AI/ML)</t>
        </is>
      </c>
      <c r="K395" t="inlineStr">
        <is>
          <t>See abstract</t>
        </is>
      </c>
      <c r="M395" t="inlineStr">
        <is>
          <t>See abstract</t>
        </is>
      </c>
      <c r="N395" t="inlineStr">
        <is>
          <t>See abstract</t>
        </is>
      </c>
      <c r="O395" t="inlineStr">
        <is>
          <t>Not verified from abstract</t>
        </is>
      </c>
      <c r="P395" t="inlineStr">
        <is>
          <t>See abstract</t>
        </is>
      </c>
      <c r="Q395" t="inlineStr">
        <is>
          <t>See abstract</t>
        </is>
      </c>
      <c r="R395" t="inlineStr">
        <is>
          <t>Not reviewed (not included)</t>
        </is>
      </c>
      <c r="S395" t="inlineStr">
        <is>
          <t>Not reviewed (not included)</t>
        </is>
      </c>
      <c r="T395" t="inlineStr">
        <is>
          <t>Abstract screening only. No AI/ML Methods</t>
        </is>
      </c>
      <c r="U395" t="inlineStr">
        <is>
          <t>EXCLUDE</t>
        </is>
      </c>
      <c r="V395" t="inlineStr">
        <is>
          <t>E1-No AI/ML/DL: Abstract and title do not describe application of AI, ML, or DL methods</t>
        </is>
      </c>
      <c r="W395" t="inlineStr">
        <is>
          <t>Excluded: No AI/ML Methods</t>
        </is>
      </c>
      <c r="X395" t="inlineStr">
        <is>
          <t>Not assessed from abstract</t>
        </is>
      </c>
      <c r="Y395" t="inlineStr">
        <is>
          <t>IEEE Conferences</t>
        </is>
      </c>
      <c r="Z395" t="inlineStr">
        <is>
          <t>Not determined from abstract</t>
        </is>
      </c>
      <c r="AB395" t="inlineStr">
        <is>
          <t>Not assessed (not included)</t>
        </is>
      </c>
      <c r="AC395" t="inlineStr">
        <is>
          <t>Not assessed (not included)</t>
        </is>
      </c>
      <c r="AD395" t="inlineStr">
        <is>
          <t>Y. Ma; M. Chu; Z. Zhong; L. Zhang; J. Yu; J. Ren; H. Guo</t>
        </is>
      </c>
      <c r="AE395" t="inlineStr">
        <is>
          <t>2025 IEEE 22nd International Symposium on Biomedical Imaging (ISBI)</t>
        </is>
      </c>
      <c r="AF395" t="inlineStr">
        <is>
          <t>Hybrid OA (IEEE)</t>
        </is>
      </c>
      <c r="AG395" t="inlineStr">
        <is>
          <t xml:space="preserve">National Natural Science Foundation of China(grant numbers:12271434,62271394,62201459); </t>
        </is>
      </c>
      <c r="AH395" t="inlineStr">
        <is>
          <t>Not assessed</t>
        </is>
      </c>
      <c r="AI395" t="inlineStr">
        <is>
          <t>Not reported</t>
        </is>
      </c>
      <c r="AJ395" t="n">
        <v>42</v>
      </c>
      <c r="AK395" t="inlineStr">
        <is>
          <t>Not reported</t>
        </is>
      </c>
      <c r="AL395" t="inlineStr">
        <is>
          <t>Not reported</t>
        </is>
      </c>
      <c r="AM395" t="inlineStr">
        <is>
          <t>Not reported</t>
        </is>
      </c>
      <c r="AN395" t="inlineStr">
        <is>
          <t>Not reported</t>
        </is>
      </c>
      <c r="AO395" t="inlineStr">
        <is>
          <t>Not reviewed</t>
        </is>
      </c>
      <c r="AP395" t="inlineStr">
        <is>
          <t>Not reported</t>
        </is>
      </c>
      <c r="AQ395" t="inlineStr">
        <is>
          <t>Not reported</t>
        </is>
      </c>
      <c r="AR395" t="inlineStr">
        <is>
          <t>Not reported</t>
        </is>
      </c>
      <c r="AS395" t="inlineStr">
        <is>
          <t>See abstract</t>
        </is>
      </c>
      <c r="AT395" t="inlineStr">
        <is>
          <t>Not reviewed</t>
        </is>
      </c>
      <c r="AU395" t="inlineStr">
        <is>
          <t>Not reviewed</t>
        </is>
      </c>
      <c r="AV395" t="inlineStr">
        <is>
          <t>Not reviewed</t>
        </is>
      </c>
      <c r="AW395" t="inlineStr">
        <is>
          <t>Not reviewed</t>
        </is>
      </c>
      <c r="AX395" t="inlineStr">
        <is>
          <t>Not reported</t>
        </is>
      </c>
      <c r="AY395" t="inlineStr">
        <is>
          <t>Not reported</t>
        </is>
      </c>
      <c r="AZ395" t="inlineStr">
        <is>
          <t>Not reported</t>
        </is>
      </c>
      <c r="BA395" t="inlineStr">
        <is>
          <t>Not reported</t>
        </is>
      </c>
      <c r="BB395" t="inlineStr">
        <is>
          <t>Not reported</t>
        </is>
      </c>
      <c r="BC395" t="inlineStr">
        <is>
          <t>Not reported</t>
        </is>
      </c>
      <c r="BD395" t="inlineStr">
        <is>
          <t>Not reported</t>
        </is>
      </c>
      <c r="BE395" t="inlineStr">
        <is>
          <t>Not reported</t>
        </is>
      </c>
      <c r="BF395" t="inlineStr">
        <is>
          <t>Not reported</t>
        </is>
      </c>
      <c r="BG395" t="inlineStr">
        <is>
          <t>Not reviewed (not included)</t>
        </is>
      </c>
      <c r="BH395" t="inlineStr">
        <is>
          <t>N/A</t>
        </is>
      </c>
      <c r="BI395" t="inlineStr">
        <is>
          <t>Not reviewed</t>
        </is>
      </c>
      <c r="BJ395" t="inlineStr">
        <is>
          <t>Not reviewed</t>
        </is>
      </c>
      <c r="BK395" t="inlineStr">
        <is>
          <t>Not reviewed</t>
        </is>
      </c>
      <c r="BL395" t="inlineStr">
        <is>
          <t>Not reviewed</t>
        </is>
      </c>
      <c r="BM395" t="inlineStr">
        <is>
          <t>Not reviewed (not included)</t>
        </is>
      </c>
      <c r="BN395" t="inlineStr">
        <is>
          <t>No AI/ML Methods - E1-No AI/ML/DL: Abstract and title do not describe application of AI, ML, or DL methods</t>
        </is>
      </c>
      <c r="BO395" t="inlineStr">
        <is>
          <t>Abstract-level screening only</t>
        </is>
      </c>
      <c r="BP395" t="inlineStr">
        <is>
          <t>4</t>
        </is>
      </c>
    </row>
    <row r="396">
      <c r="A396" t="inlineStr">
        <is>
          <t>AI Driven Multitask Transformer Framework for Predicting Learning Outcomes in ADHD Students</t>
        </is>
      </c>
      <c r="B396" t="n">
        <v>2025</v>
      </c>
      <c r="C396" t="inlineStr">
        <is>
          <t>Not checked</t>
        </is>
      </c>
      <c r="D396" t="inlineStr">
        <is>
          <t>Not checked</t>
        </is>
      </c>
      <c r="E396" t="inlineStr">
        <is>
          <t>10.1109/ICUIS67429.2025.11380245</t>
        </is>
      </c>
      <c r="F396" t="inlineStr">
        <is>
          <t>Children with ADHD often have a hard time paying attention, handling lots of info, and doing well in school consistently. Normal learning systems usually use simple rules or simple machine learning, but these can't really understand how ADHD students learn over time and how they act. So, this study suggests using a special Multitask Transformer Framework. It looks at how students behave over time. It uses things like how well they do on small quizzes, how interested they seem, and general behavior to create a hidden picture of each student. Then, it uses this picture to guess two things: whether they might drop out and how well theyâ€™ll do in the end. The system learns by trying to get both predictions right at the same time. Tests showed it did better than other methods, getting 88% accuracy and 0.86 F1 score for guessing who might drop out and 82% accuracy and 0.80 F1 score for guessing final grades. This is better than Logistic Regression (74%), Random Forest (79%), and LSTM (83%). This new system could to help kids early, supports everyone being included and it is shows is a pretty cool jump forward in using data to help students with ADHD learn better.</t>
        </is>
      </c>
      <c r="G396" t="inlineStr">
        <is>
          <t>Unimodal</t>
        </is>
      </c>
      <c r="H396" t="inlineStr">
        <is>
          <t>See abstract</t>
        </is>
      </c>
      <c r="I396" t="inlineStr">
        <is>
          <t>See abstract</t>
        </is>
      </c>
      <c r="J396" t="inlineStr">
        <is>
          <t>See abstract (AI/ML)</t>
        </is>
      </c>
      <c r="K396" t="inlineStr">
        <is>
          <t>See abstract</t>
        </is>
      </c>
      <c r="M396" t="inlineStr">
        <is>
          <t>See abstract</t>
        </is>
      </c>
      <c r="N396" t="inlineStr">
        <is>
          <t>See abstract</t>
        </is>
      </c>
      <c r="O396" t="inlineStr">
        <is>
          <t>Not verified from abstract</t>
        </is>
      </c>
      <c r="P396" t="inlineStr">
        <is>
          <t>See abstract</t>
        </is>
      </c>
      <c r="Q396" t="inlineStr">
        <is>
          <t>See abstract</t>
        </is>
      </c>
      <c r="R396" t="inlineStr">
        <is>
          <t>Not reviewed (not included)</t>
        </is>
      </c>
      <c r="S396" t="inlineStr">
        <is>
          <t>Not reviewed (not included)</t>
        </is>
      </c>
      <c r="T396" t="inlineStr">
        <is>
          <t>Abstract screening only. Not Selected for Final 95 (Pending Full Text Review)</t>
        </is>
      </c>
      <c r="U396" t="inlineStr">
        <is>
          <t>EXCLUDE</t>
        </is>
      </c>
      <c r="V3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6" t="inlineStr">
        <is>
          <t>Excluded: Other Criterion</t>
        </is>
      </c>
      <c r="X396" t="inlineStr">
        <is>
          <t>Not assessed from abstract</t>
        </is>
      </c>
      <c r="Y396" t="inlineStr">
        <is>
          <t>IEEE Conferences</t>
        </is>
      </c>
      <c r="Z396" t="inlineStr">
        <is>
          <t>Not determined from abstract</t>
        </is>
      </c>
      <c r="AB396" t="inlineStr">
        <is>
          <t>Not assessed (not included)</t>
        </is>
      </c>
      <c r="AC396" t="inlineStr">
        <is>
          <t>Not assessed (not included)</t>
        </is>
      </c>
      <c r="AD396" t="inlineStr">
        <is>
          <t>J. S. M. F. Anuja; S. Nagasundaram</t>
        </is>
      </c>
      <c r="AE396" t="inlineStr">
        <is>
          <t>2025 5th International Conference on Ubiquitous Computing and Intelligent Information Systems (ICUIS)</t>
        </is>
      </c>
      <c r="AF396" t="inlineStr">
        <is>
          <t>Hybrid OA (IEEE)</t>
        </is>
      </c>
      <c r="AH396" t="inlineStr">
        <is>
          <t>Not assessed</t>
        </is>
      </c>
      <c r="AI396" t="inlineStr">
        <is>
          <t>Not reported</t>
        </is>
      </c>
      <c r="AJ396" t="inlineStr">
        <is>
          <t>Not reported</t>
        </is>
      </c>
      <c r="AK396" t="inlineStr">
        <is>
          <t>Not reported</t>
        </is>
      </c>
      <c r="AL396" t="inlineStr">
        <is>
          <t>Not reported</t>
        </is>
      </c>
      <c r="AM396" t="inlineStr">
        <is>
          <t>Not reported</t>
        </is>
      </c>
      <c r="AN396" t="inlineStr">
        <is>
          <t>Not reported</t>
        </is>
      </c>
      <c r="AO396" t="inlineStr">
        <is>
          <t>Not reviewed</t>
        </is>
      </c>
      <c r="AP396" t="inlineStr">
        <is>
          <t>Not reported</t>
        </is>
      </c>
      <c r="AQ396" t="inlineStr">
        <is>
          <t>Not reported</t>
        </is>
      </c>
      <c r="AR396" t="inlineStr">
        <is>
          <t>Not reported</t>
        </is>
      </c>
      <c r="AS396" t="inlineStr">
        <is>
          <t>See abstract</t>
        </is>
      </c>
      <c r="AT396" t="inlineStr">
        <is>
          <t>Not reviewed</t>
        </is>
      </c>
      <c r="AU396" t="inlineStr">
        <is>
          <t>Not reviewed</t>
        </is>
      </c>
      <c r="AV396" t="inlineStr">
        <is>
          <t>Not reviewed</t>
        </is>
      </c>
      <c r="AW396" t="inlineStr">
        <is>
          <t>Not reviewed</t>
        </is>
      </c>
      <c r="AX396" t="inlineStr">
        <is>
          <t>Not reported</t>
        </is>
      </c>
      <c r="AY396" t="inlineStr">
        <is>
          <t>Not reported</t>
        </is>
      </c>
      <c r="AZ396" t="inlineStr">
        <is>
          <t>Not reported</t>
        </is>
      </c>
      <c r="BA396" t="inlineStr">
        <is>
          <t>Not reported</t>
        </is>
      </c>
      <c r="BB396" t="inlineStr">
        <is>
          <t>Not reported</t>
        </is>
      </c>
      <c r="BC396" t="inlineStr">
        <is>
          <t>Not reported</t>
        </is>
      </c>
      <c r="BD396" t="inlineStr">
        <is>
          <t>Not reported</t>
        </is>
      </c>
      <c r="BE396" t="inlineStr">
        <is>
          <t>Not reported</t>
        </is>
      </c>
      <c r="BF396" t="inlineStr">
        <is>
          <t>Not reported</t>
        </is>
      </c>
      <c r="BG396" t="inlineStr">
        <is>
          <t>Not reviewed (not included)</t>
        </is>
      </c>
      <c r="BH396" t="inlineStr">
        <is>
          <t>N/A</t>
        </is>
      </c>
      <c r="BI396" t="inlineStr">
        <is>
          <t>Not reviewed</t>
        </is>
      </c>
      <c r="BJ396" t="inlineStr">
        <is>
          <t>Not reviewed</t>
        </is>
      </c>
      <c r="BK396" t="inlineStr">
        <is>
          <t>Not reviewed</t>
        </is>
      </c>
      <c r="BL396" t="inlineStr">
        <is>
          <t>Not reviewed</t>
        </is>
      </c>
      <c r="BM396" t="inlineStr">
        <is>
          <t>Not reviewed (not included)</t>
        </is>
      </c>
      <c r="BN396" t="inlineStr">
        <is>
          <t>Not Selected for Final 95 (Pending Full Text Review) - Candidate paper not selected for final 95: Passed abstract screening but not included in final selec</t>
        </is>
      </c>
      <c r="BO396" t="inlineStr">
        <is>
          <t>Abstract-level screening only</t>
        </is>
      </c>
      <c r="BP396" t="inlineStr">
        <is>
          <t>8</t>
        </is>
      </c>
    </row>
    <row r="397">
      <c r="A397" t="inlineStr">
        <is>
          <t>ADHD Behavior Monitoring Using Deep-Learning Models</t>
        </is>
      </c>
      <c r="B397" t="n">
        <v>2024</v>
      </c>
      <c r="C397" t="inlineStr">
        <is>
          <t>Not checked</t>
        </is>
      </c>
      <c r="D397" t="inlineStr">
        <is>
          <t>Not checked</t>
        </is>
      </c>
      <c r="E397" t="inlineStr">
        <is>
          <t>10.1109/IMSA61967.2024.10652780</t>
        </is>
      </c>
      <c r="F397" t="inlineStr">
        <is>
          <t>Attention-Deficit-Hyperactivity Disorder (ADHD) poses significant challenges in monitoring and understanding post-treatment behaviors in affected children. This paper compares post-treatment behaviors in children with Attention-Deficit/Hyperactivity Disorder (ADHD) using video-based monitoring and deep learning approaches. The study uses both skeleton-based and image-based categorization methods to identify actions including walking, sitting, and fidgeting. Several neural network designs, including CNN-LSTM, LSTM, GRU, VGG16, and ResNet50, are tested for their usefulness in behavior classification. The greatest accuracy achieved by the VGG16-LSTM model on the UCF dataset was 99.93%, whereas the HAR dataset achieved 99.82%, demonstrating the superiority of the image-based technique. Future approaches for boosting accuracy are highlighted, including the incorporation of facial expressions, real-time tracking improvements, and methodology diversification. This comparison study helps to the progression of understanding post-treatment behaviors in children with ADHD, offering valuable insights for healthcare professionals and caregivers.</t>
        </is>
      </c>
      <c r="G397" t="inlineStr">
        <is>
          <t>Unimodal</t>
        </is>
      </c>
      <c r="H397" t="inlineStr">
        <is>
          <t>See abstract</t>
        </is>
      </c>
      <c r="I397" t="inlineStr">
        <is>
          <t>See abstract</t>
        </is>
      </c>
      <c r="J397" t="inlineStr">
        <is>
          <t>See abstract (AI/ML)</t>
        </is>
      </c>
      <c r="K397" t="inlineStr">
        <is>
          <t>See abstract</t>
        </is>
      </c>
      <c r="M397" t="inlineStr">
        <is>
          <t>See abstract</t>
        </is>
      </c>
      <c r="N397" t="inlineStr">
        <is>
          <t>See abstract</t>
        </is>
      </c>
      <c r="O397" t="inlineStr">
        <is>
          <t>Not verified from abstract</t>
        </is>
      </c>
      <c r="P397" t="inlineStr">
        <is>
          <t>See abstract</t>
        </is>
      </c>
      <c r="Q397" t="inlineStr">
        <is>
          <t>See abstract</t>
        </is>
      </c>
      <c r="R397" t="inlineStr">
        <is>
          <t>Not reviewed (not included)</t>
        </is>
      </c>
      <c r="S397" t="inlineStr">
        <is>
          <t>Not reviewed (not included)</t>
        </is>
      </c>
      <c r="T397" t="inlineStr">
        <is>
          <t>Abstract screening only. AI Not for Diagnosis</t>
        </is>
      </c>
      <c r="U397" t="inlineStr">
        <is>
          <t>EXCLUDE</t>
        </is>
      </c>
      <c r="V397" t="inlineStr">
        <is>
          <t>E1-Monitoring Not Diagnosis: Paper appears to focus on behaviour monitoring, not classification/diagnosis</t>
        </is>
      </c>
      <c r="W397" t="inlineStr">
        <is>
          <t>Excluded: AI Not for Diagnosis</t>
        </is>
      </c>
      <c r="X397" t="inlineStr">
        <is>
          <t>Not assessed from abstract</t>
        </is>
      </c>
      <c r="Y397" t="inlineStr">
        <is>
          <t>IEEE Conferences</t>
        </is>
      </c>
      <c r="Z397" t="inlineStr">
        <is>
          <t>Not determined from abstract</t>
        </is>
      </c>
      <c r="AB397" t="inlineStr">
        <is>
          <t>Not assessed (not included)</t>
        </is>
      </c>
      <c r="AC397" t="inlineStr">
        <is>
          <t>Not assessed (not included)</t>
        </is>
      </c>
      <c r="AD397" t="inlineStr">
        <is>
          <t>H. Elkashef; M. Hany; M. Hassabelnaby; A. Atia</t>
        </is>
      </c>
      <c r="AE397" t="inlineStr">
        <is>
          <t>2024 Intelligent Methods, Systems, and Applications (IMSA)</t>
        </is>
      </c>
      <c r="AF397" t="inlineStr">
        <is>
          <t>Hybrid OA (IEEE)</t>
        </is>
      </c>
      <c r="AH397" t="inlineStr">
        <is>
          <t>Not assessed</t>
        </is>
      </c>
      <c r="AI397" t="inlineStr">
        <is>
          <t>Not reported</t>
        </is>
      </c>
      <c r="AJ397" t="inlineStr">
        <is>
          <t>Not reported</t>
        </is>
      </c>
      <c r="AK397" t="inlineStr">
        <is>
          <t>Not reported</t>
        </is>
      </c>
      <c r="AL397" t="inlineStr">
        <is>
          <t>Not reported</t>
        </is>
      </c>
      <c r="AM397" t="inlineStr">
        <is>
          <t>Not reported</t>
        </is>
      </c>
      <c r="AN397" t="inlineStr">
        <is>
          <t>Not reported</t>
        </is>
      </c>
      <c r="AO397" t="inlineStr">
        <is>
          <t>Not reviewed</t>
        </is>
      </c>
      <c r="AP397" t="inlineStr">
        <is>
          <t>Not reported</t>
        </is>
      </c>
      <c r="AQ397" t="inlineStr">
        <is>
          <t>Not reported</t>
        </is>
      </c>
      <c r="AR397" t="inlineStr">
        <is>
          <t>Not reported</t>
        </is>
      </c>
      <c r="AS397" t="inlineStr">
        <is>
          <t>See abstract</t>
        </is>
      </c>
      <c r="AT397" t="inlineStr">
        <is>
          <t>Not reviewed</t>
        </is>
      </c>
      <c r="AU397" t="inlineStr">
        <is>
          <t>Not reviewed</t>
        </is>
      </c>
      <c r="AV397" t="inlineStr">
        <is>
          <t>Not reviewed</t>
        </is>
      </c>
      <c r="AW397" t="inlineStr">
        <is>
          <t>Not reviewed</t>
        </is>
      </c>
      <c r="AX397" t="inlineStr">
        <is>
          <t>Not reported</t>
        </is>
      </c>
      <c r="AY397" t="inlineStr">
        <is>
          <t>Not reported</t>
        </is>
      </c>
      <c r="AZ397" t="inlineStr">
        <is>
          <t>Not reported</t>
        </is>
      </c>
      <c r="BA397" t="inlineStr">
        <is>
          <t>Not reported</t>
        </is>
      </c>
      <c r="BB397" t="inlineStr">
        <is>
          <t>Not reported</t>
        </is>
      </c>
      <c r="BC397" t="inlineStr">
        <is>
          <t>Not reported</t>
        </is>
      </c>
      <c r="BD397" t="inlineStr">
        <is>
          <t>Not reported</t>
        </is>
      </c>
      <c r="BE397" t="inlineStr">
        <is>
          <t>Not reported</t>
        </is>
      </c>
      <c r="BF397" t="inlineStr">
        <is>
          <t>Not reported</t>
        </is>
      </c>
      <c r="BG397" t="inlineStr">
        <is>
          <t>Not reviewed (not included)</t>
        </is>
      </c>
      <c r="BH397" t="inlineStr">
        <is>
          <t>N/A</t>
        </is>
      </c>
      <c r="BI397" t="inlineStr">
        <is>
          <t>Not reviewed</t>
        </is>
      </c>
      <c r="BJ397" t="inlineStr">
        <is>
          <t>Not reviewed</t>
        </is>
      </c>
      <c r="BK397" t="inlineStr">
        <is>
          <t>Not reviewed</t>
        </is>
      </c>
      <c r="BL397" t="inlineStr">
        <is>
          <t>Not reviewed</t>
        </is>
      </c>
      <c r="BM397" t="inlineStr">
        <is>
          <t>Not reviewed (not included)</t>
        </is>
      </c>
      <c r="BN397" t="inlineStr">
        <is>
          <t>AI Not for Diagnosis - E1-Monitoring Not Diagnosis: Paper appears to focus on behaviour monitoring, not classification/diag</t>
        </is>
      </c>
      <c r="BO397" t="inlineStr">
        <is>
          <t>Abstract-level screening only</t>
        </is>
      </c>
      <c r="BP397" t="inlineStr">
        <is>
          <t>6</t>
        </is>
      </c>
    </row>
    <row r="398">
      <c r="A398" t="inlineStr">
        <is>
          <t>Detecting ADHD Subjects Using Machine Learning Algorithm</t>
        </is>
      </c>
      <c r="B398" t="n">
        <v>2022</v>
      </c>
      <c r="C398" t="inlineStr">
        <is>
          <t>Not checked</t>
        </is>
      </c>
      <c r="D398" t="inlineStr">
        <is>
          <t>Not checked</t>
        </is>
      </c>
      <c r="E398" t="inlineStr">
        <is>
          <t>10.1109/ICOCO56118.2022.10031796</t>
        </is>
      </c>
      <c r="F398" t="inlineStr">
        <is>
          <t>This paper present ADHD detection using a machine learning algorithm. ADHD is a prevalent condition affecting many children and adults globally, with the rate of undiagnosed persons increasing tremendously. The prime method to diagnose and confirm ADHD is still clinically driven, requiring specialists in short supply, with the diagnostic process taking months to complete. We utilized a machine learning (ML) algorithm to classify or detect ADHD cases using recorded activity data in the HYPERAKTIV dataset. The selected ML models have been shown to perform at least comparable to the prior studies, with 82% or higher accuracy than the data providerâ€™s 72% accuracy. Additional data processing and augmentation have been demonstrated to increase the performance of the models for a few algorithms. The combination of findings in the paper is hoped to path a way to provide closure to ADHD persons by providing initial classification provided the similar data format based on activity data becomes more accessible through technological advancements such as smartphones and wearable devices.</t>
        </is>
      </c>
      <c r="G398" t="inlineStr">
        <is>
          <t>Unimodal</t>
        </is>
      </c>
      <c r="H398" t="inlineStr">
        <is>
          <t>See abstract</t>
        </is>
      </c>
      <c r="I398" t="inlineStr">
        <is>
          <t>See abstract</t>
        </is>
      </c>
      <c r="J398" t="inlineStr">
        <is>
          <t>See abstract (AI/ML)</t>
        </is>
      </c>
      <c r="K398" t="inlineStr">
        <is>
          <t>See abstract</t>
        </is>
      </c>
      <c r="M398" t="inlineStr">
        <is>
          <t>See abstract</t>
        </is>
      </c>
      <c r="N398" t="inlineStr">
        <is>
          <t>See abstract</t>
        </is>
      </c>
      <c r="O398" t="inlineStr">
        <is>
          <t>Not verified from abstract</t>
        </is>
      </c>
      <c r="P398" t="inlineStr">
        <is>
          <t>See abstract</t>
        </is>
      </c>
      <c r="Q398" t="inlineStr">
        <is>
          <t>See abstract</t>
        </is>
      </c>
      <c r="R398" t="inlineStr">
        <is>
          <t>Not reviewed (not included)</t>
        </is>
      </c>
      <c r="S398" t="inlineStr">
        <is>
          <t>Not reviewed (not included)</t>
        </is>
      </c>
      <c r="T398" t="inlineStr">
        <is>
          <t>Abstract screening only. Not Selected for Final 95 (Pending Full Text Review)</t>
        </is>
      </c>
      <c r="U398" t="inlineStr">
        <is>
          <t>EXCLUDE</t>
        </is>
      </c>
      <c r="V39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8" t="inlineStr">
        <is>
          <t>Excluded: Other Criterion</t>
        </is>
      </c>
      <c r="X398" t="inlineStr">
        <is>
          <t>Not assessed from abstract</t>
        </is>
      </c>
      <c r="Y398" t="inlineStr">
        <is>
          <t>IEEE Conferences</t>
        </is>
      </c>
      <c r="Z398" t="inlineStr">
        <is>
          <t>Not determined from abstract</t>
        </is>
      </c>
      <c r="AB398" t="inlineStr">
        <is>
          <t>Not assessed (not included)</t>
        </is>
      </c>
      <c r="AC398" t="inlineStr">
        <is>
          <t>Not assessed (not included)</t>
        </is>
      </c>
      <c r="AD398" t="inlineStr">
        <is>
          <t>A. Mohd; A. M. Ali; S. A. Halim</t>
        </is>
      </c>
      <c r="AE398" t="inlineStr">
        <is>
          <t>2022 IEEE International Conference on Computing (ICOCO)</t>
        </is>
      </c>
      <c r="AF398" t="inlineStr">
        <is>
          <t>Hybrid OA (IEEE)</t>
        </is>
      </c>
      <c r="AH398" t="inlineStr">
        <is>
          <t>Not assessed</t>
        </is>
      </c>
      <c r="AI398" t="inlineStr">
        <is>
          <t>Not reported</t>
        </is>
      </c>
      <c r="AJ398" t="inlineStr">
        <is>
          <t>Not reported</t>
        </is>
      </c>
      <c r="AK398" t="inlineStr">
        <is>
          <t>Not reported</t>
        </is>
      </c>
      <c r="AL398" t="inlineStr">
        <is>
          <t>Not reported</t>
        </is>
      </c>
      <c r="AM398" t="inlineStr">
        <is>
          <t>Not reported</t>
        </is>
      </c>
      <c r="AN398" t="inlineStr">
        <is>
          <t>Not reported</t>
        </is>
      </c>
      <c r="AO398" t="inlineStr">
        <is>
          <t>Not reviewed</t>
        </is>
      </c>
      <c r="AP398" t="inlineStr">
        <is>
          <t>Not reported</t>
        </is>
      </c>
      <c r="AQ398" t="inlineStr">
        <is>
          <t>Not reported</t>
        </is>
      </c>
      <c r="AR398" t="inlineStr">
        <is>
          <t>Not reported</t>
        </is>
      </c>
      <c r="AS398" t="inlineStr">
        <is>
          <t>See abstract</t>
        </is>
      </c>
      <c r="AT398" t="inlineStr">
        <is>
          <t>Not reviewed</t>
        </is>
      </c>
      <c r="AU398" t="inlineStr">
        <is>
          <t>Not reviewed</t>
        </is>
      </c>
      <c r="AV398" t="inlineStr">
        <is>
          <t>Not reviewed</t>
        </is>
      </c>
      <c r="AW398" t="inlineStr">
        <is>
          <t>Not reviewed</t>
        </is>
      </c>
      <c r="AX398" t="inlineStr">
        <is>
          <t>Not reported</t>
        </is>
      </c>
      <c r="AY398" t="inlineStr">
        <is>
          <t>Not reported</t>
        </is>
      </c>
      <c r="AZ398" t="inlineStr">
        <is>
          <t>Not reported</t>
        </is>
      </c>
      <c r="BA398" t="inlineStr">
        <is>
          <t>Not reported</t>
        </is>
      </c>
      <c r="BB398" t="inlineStr">
        <is>
          <t>Not reported</t>
        </is>
      </c>
      <c r="BC398" t="inlineStr">
        <is>
          <t>Not reported</t>
        </is>
      </c>
      <c r="BD398" t="inlineStr">
        <is>
          <t>Not reported</t>
        </is>
      </c>
      <c r="BE398" t="inlineStr">
        <is>
          <t>Not reported</t>
        </is>
      </c>
      <c r="BF398" t="inlineStr">
        <is>
          <t>Not reported</t>
        </is>
      </c>
      <c r="BG398" t="inlineStr">
        <is>
          <t>Not reviewed (not included)</t>
        </is>
      </c>
      <c r="BH398" t="inlineStr">
        <is>
          <t>N/A</t>
        </is>
      </c>
      <c r="BI398" t="inlineStr">
        <is>
          <t>Not reviewed</t>
        </is>
      </c>
      <c r="BJ398" t="inlineStr">
        <is>
          <t>Not reviewed</t>
        </is>
      </c>
      <c r="BK398" t="inlineStr">
        <is>
          <t>Not reviewed</t>
        </is>
      </c>
      <c r="BL398" t="inlineStr">
        <is>
          <t>Not reviewed</t>
        </is>
      </c>
      <c r="BM398" t="inlineStr">
        <is>
          <t>Not reviewed (not included)</t>
        </is>
      </c>
      <c r="BN398" t="inlineStr">
        <is>
          <t>Not Selected for Final 95 (Pending Full Text Review) - Candidate paper not selected for final 95: Passed abstract screening but not included in final selec</t>
        </is>
      </c>
      <c r="BO398" t="inlineStr">
        <is>
          <t>Abstract-level screening only</t>
        </is>
      </c>
      <c r="BP398" t="inlineStr">
        <is>
          <t>6</t>
        </is>
      </c>
    </row>
    <row r="399">
      <c r="A399" t="inlineStr">
        <is>
          <t>Productivity App for ADHD Affected People</t>
        </is>
      </c>
      <c r="B399" t="n">
        <v>2024</v>
      </c>
      <c r="C399" t="inlineStr">
        <is>
          <t>Not checked</t>
        </is>
      </c>
      <c r="D399" t="inlineStr">
        <is>
          <t>Not checked</t>
        </is>
      </c>
      <c r="E399" t="inlineStr">
        <is>
          <t>10.1109/ICDDS62937.2024.10910758</t>
        </is>
      </c>
      <c r="F399" t="inlineStr">
        <is>
          <t>This project introduces the creation of a productivity application specifically designed to cater to the requirements of individuals impacted by Attention Deficit Hyperactivity Disorder (ADHD). Leveraging machine learning techniques, the application aims to augment emotional intelligence and promote self-reflection by analyzing written text. By identifying and acknowledging their emotions, users can cultivate deeper awareness of their mental conditions, fostering personal development and enhancing productivity.</t>
        </is>
      </c>
      <c r="G399" t="inlineStr">
        <is>
          <t>Unimodal</t>
        </is>
      </c>
      <c r="H399" t="inlineStr">
        <is>
          <t>See abstract</t>
        </is>
      </c>
      <c r="I399" t="inlineStr">
        <is>
          <t>See abstract</t>
        </is>
      </c>
      <c r="J399" t="inlineStr">
        <is>
          <t>See abstract (AI/ML)</t>
        </is>
      </c>
      <c r="K399" t="inlineStr">
        <is>
          <t>See abstract</t>
        </is>
      </c>
      <c r="M399" t="inlineStr">
        <is>
          <t>See abstract</t>
        </is>
      </c>
      <c r="N399" t="inlineStr">
        <is>
          <t>See abstract</t>
        </is>
      </c>
      <c r="O399" t="inlineStr">
        <is>
          <t>Not verified from abstract</t>
        </is>
      </c>
      <c r="P399" t="inlineStr">
        <is>
          <t>See abstract</t>
        </is>
      </c>
      <c r="Q399" t="inlineStr">
        <is>
          <t>See abstract</t>
        </is>
      </c>
      <c r="R399" t="inlineStr">
        <is>
          <t>Not reviewed (not included)</t>
        </is>
      </c>
      <c r="S399" t="inlineStr">
        <is>
          <t>Not reviewed (not included)</t>
        </is>
      </c>
      <c r="T399" t="inlineStr">
        <is>
          <t>Abstract screening only. Not Selected for Final 95 (Pending Full Text Review)</t>
        </is>
      </c>
      <c r="U399" t="inlineStr">
        <is>
          <t>EXCLUDE</t>
        </is>
      </c>
      <c r="V3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399" t="inlineStr">
        <is>
          <t>Excluded: Other Criterion</t>
        </is>
      </c>
      <c r="X399" t="inlineStr">
        <is>
          <t>Not assessed from abstract</t>
        </is>
      </c>
      <c r="Y399" t="inlineStr">
        <is>
          <t>IEEE Conferences</t>
        </is>
      </c>
      <c r="Z399" t="inlineStr">
        <is>
          <t>Not determined from abstract</t>
        </is>
      </c>
      <c r="AB399" t="inlineStr">
        <is>
          <t>Not assessed (not included)</t>
        </is>
      </c>
      <c r="AC399" t="inlineStr">
        <is>
          <t>Not assessed (not included)</t>
        </is>
      </c>
      <c r="AD399" t="inlineStr">
        <is>
          <t>S. N. Bhandarkar; P. Manjunath; R. D. Shanbhag; S. G. N</t>
        </is>
      </c>
      <c r="AE399" t="inlineStr">
        <is>
          <t>2024 IEEE 3rd International Conference on Data, Decision and Systems (ICDDS)</t>
        </is>
      </c>
      <c r="AF399" t="inlineStr">
        <is>
          <t>Hybrid OA (IEEE)</t>
        </is>
      </c>
      <c r="AH399" t="inlineStr">
        <is>
          <t>Not assessed</t>
        </is>
      </c>
      <c r="AI399" t="inlineStr">
        <is>
          <t>Not reported</t>
        </is>
      </c>
      <c r="AJ399" t="inlineStr">
        <is>
          <t>Not reported</t>
        </is>
      </c>
      <c r="AK399" t="inlineStr">
        <is>
          <t>Not reported</t>
        </is>
      </c>
      <c r="AL399" t="inlineStr">
        <is>
          <t>Not reported</t>
        </is>
      </c>
      <c r="AM399" t="inlineStr">
        <is>
          <t>Not reported</t>
        </is>
      </c>
      <c r="AN399" t="inlineStr">
        <is>
          <t>Not reported</t>
        </is>
      </c>
      <c r="AO399" t="inlineStr">
        <is>
          <t>Not reviewed</t>
        </is>
      </c>
      <c r="AP399" t="inlineStr">
        <is>
          <t>Not reported</t>
        </is>
      </c>
      <c r="AQ399" t="inlineStr">
        <is>
          <t>Not reported</t>
        </is>
      </c>
      <c r="AR399" t="inlineStr">
        <is>
          <t>Not reported</t>
        </is>
      </c>
      <c r="AS399" t="inlineStr">
        <is>
          <t>See abstract</t>
        </is>
      </c>
      <c r="AT399" t="inlineStr">
        <is>
          <t>Not reviewed</t>
        </is>
      </c>
      <c r="AU399" t="inlineStr">
        <is>
          <t>Not reviewed</t>
        </is>
      </c>
      <c r="AV399" t="inlineStr">
        <is>
          <t>Not reviewed</t>
        </is>
      </c>
      <c r="AW399" t="inlineStr">
        <is>
          <t>Not reviewed</t>
        </is>
      </c>
      <c r="AX399" t="inlineStr">
        <is>
          <t>Not reported</t>
        </is>
      </c>
      <c r="AY399" t="inlineStr">
        <is>
          <t>Not reported</t>
        </is>
      </c>
      <c r="AZ399" t="inlineStr">
        <is>
          <t>Not reported</t>
        </is>
      </c>
      <c r="BA399" t="inlineStr">
        <is>
          <t>Not reported</t>
        </is>
      </c>
      <c r="BB399" t="inlineStr">
        <is>
          <t>Not reported</t>
        </is>
      </c>
      <c r="BC399" t="inlineStr">
        <is>
          <t>Not reported</t>
        </is>
      </c>
      <c r="BD399" t="inlineStr">
        <is>
          <t>Not reported</t>
        </is>
      </c>
      <c r="BE399" t="inlineStr">
        <is>
          <t>Not reported</t>
        </is>
      </c>
      <c r="BF399" t="inlineStr">
        <is>
          <t>Not reported</t>
        </is>
      </c>
      <c r="BG399" t="inlineStr">
        <is>
          <t>Not reviewed (not included)</t>
        </is>
      </c>
      <c r="BH399" t="inlineStr">
        <is>
          <t>N/A</t>
        </is>
      </c>
      <c r="BI399" t="inlineStr">
        <is>
          <t>Not reviewed</t>
        </is>
      </c>
      <c r="BJ399" t="inlineStr">
        <is>
          <t>Not reviewed</t>
        </is>
      </c>
      <c r="BK399" t="inlineStr">
        <is>
          <t>Not reviewed</t>
        </is>
      </c>
      <c r="BL399" t="inlineStr">
        <is>
          <t>Not reviewed</t>
        </is>
      </c>
      <c r="BM399" t="inlineStr">
        <is>
          <t>Not reviewed (not included)</t>
        </is>
      </c>
      <c r="BN399" t="inlineStr">
        <is>
          <t>Not Selected for Final 95 (Pending Full Text Review) - Candidate paper not selected for final 95: Passed abstract screening but not included in final selec</t>
        </is>
      </c>
      <c r="BO399" t="inlineStr">
        <is>
          <t>Abstract-level screening only</t>
        </is>
      </c>
      <c r="BP399" t="inlineStr">
        <is>
          <t>5</t>
        </is>
      </c>
    </row>
    <row r="400">
      <c r="A400" t="inlineStr">
        <is>
          <t>Multimodal Fusion of EEG and Eye Data for Attention Classification using Machine Learning</t>
        </is>
      </c>
      <c r="B400" t="n">
        <v>2024</v>
      </c>
      <c r="C400" t="inlineStr">
        <is>
          <t>Not checked</t>
        </is>
      </c>
      <c r="D400" t="inlineStr">
        <is>
          <t>Not checked</t>
        </is>
      </c>
      <c r="E400" t="inlineStr">
        <is>
          <t>10.1109/CAI59869.2024.00052</t>
        </is>
      </c>
      <c r="F400" t="inlineStr">
        <is>
          <t>The cognitive process of attention can be classified into two broad categories: Internally Directed Cognition (IDC) and Externally Directed Cognition (EDC). Classification of attention state based on goal-oriented tasks can assist in the diagnosis of mental disorders, such as attention deficit hyperactivity disorder (ADHD), schizophrenia or obsessive-compulsive disorder (OCD). Certain time-sensitive neurophysiological characteristics such as electroencephalogram (EEG) and eye movement can serve as the basis for differentiating between the two attention states. This paper introduces an efficient binary classification model for distinguishing between IDC and EDC. After preprocessing and analysis of captured data, a multimodal machine learning model is employed for classification of attention. The model achieved an accuracy of 74.64% outperforming the state-of-the-art model.</t>
        </is>
      </c>
      <c r="G400" t="inlineStr">
        <is>
          <t>Unimodal</t>
        </is>
      </c>
      <c r="H400" t="inlineStr">
        <is>
          <t>See abstract</t>
        </is>
      </c>
      <c r="I400" t="inlineStr">
        <is>
          <t>See abstract</t>
        </is>
      </c>
      <c r="J400" t="inlineStr">
        <is>
          <t>See abstract (AI/ML)</t>
        </is>
      </c>
      <c r="K400" t="inlineStr">
        <is>
          <t>See abstract</t>
        </is>
      </c>
      <c r="M400" t="inlineStr">
        <is>
          <t>See abstract</t>
        </is>
      </c>
      <c r="N400" t="inlineStr">
        <is>
          <t>See abstract</t>
        </is>
      </c>
      <c r="O400" t="inlineStr">
        <is>
          <t>Not verified from abstract</t>
        </is>
      </c>
      <c r="P400" t="inlineStr">
        <is>
          <t>See abstract</t>
        </is>
      </c>
      <c r="Q400" t="inlineStr">
        <is>
          <t>See abstract</t>
        </is>
      </c>
      <c r="R400" t="inlineStr">
        <is>
          <t>Not reviewed (not included)</t>
        </is>
      </c>
      <c r="S400" t="inlineStr">
        <is>
          <t>Not reviewed (not included)</t>
        </is>
      </c>
      <c r="T400" t="inlineStr">
        <is>
          <t>Abstract screening only. Too Short - Insufficient Detail</t>
        </is>
      </c>
      <c r="U400" t="inlineStr">
        <is>
          <t>EXCLUDE</t>
        </is>
      </c>
      <c r="V400" t="inlineStr">
        <is>
          <t>E11-Insufficient Detail: Only 2 pages - insufficient space for adequate methodological description. (Min 4 pages required per E11)</t>
        </is>
      </c>
      <c r="W400" t="inlineStr">
        <is>
          <t>Excluded: Insufficient Methodological Detail</t>
        </is>
      </c>
      <c r="X400" t="inlineStr">
        <is>
          <t>Not assessed from abstract</t>
        </is>
      </c>
      <c r="Y400" t="inlineStr">
        <is>
          <t>IEEE Conferences</t>
        </is>
      </c>
      <c r="Z400" t="inlineStr">
        <is>
          <t>Not determined from abstract</t>
        </is>
      </c>
      <c r="AB400" t="inlineStr">
        <is>
          <t>Not assessed (not included)</t>
        </is>
      </c>
      <c r="AC400" t="inlineStr">
        <is>
          <t>Not assessed (not included)</t>
        </is>
      </c>
      <c r="AD400" t="inlineStr">
        <is>
          <t>I. P. Roy; D. R. Neog</t>
        </is>
      </c>
      <c r="AE400" t="inlineStr">
        <is>
          <t>2024 IEEE Conference on Artificial Intelligence (CAI)</t>
        </is>
      </c>
      <c r="AF400" t="inlineStr">
        <is>
          <t>Hybrid OA (IEEE)</t>
        </is>
      </c>
      <c r="AG400" t="inlineStr">
        <is>
          <t xml:space="preserve">Science and Engineering Research Board; </t>
        </is>
      </c>
      <c r="AH400" t="inlineStr">
        <is>
          <t>Not assessed</t>
        </is>
      </c>
      <c r="AI400" t="inlineStr">
        <is>
          <t>Not reported</t>
        </is>
      </c>
      <c r="AJ400" t="inlineStr">
        <is>
          <t>Not reported</t>
        </is>
      </c>
      <c r="AK400" t="inlineStr">
        <is>
          <t>Not reported</t>
        </is>
      </c>
      <c r="AL400" t="inlineStr">
        <is>
          <t>Not reported</t>
        </is>
      </c>
      <c r="AM400" t="inlineStr">
        <is>
          <t>Not reported</t>
        </is>
      </c>
      <c r="AN400" t="inlineStr">
        <is>
          <t>Not reported</t>
        </is>
      </c>
      <c r="AO400" t="inlineStr">
        <is>
          <t>Not reviewed</t>
        </is>
      </c>
      <c r="AP400" t="inlineStr">
        <is>
          <t>Not reported</t>
        </is>
      </c>
      <c r="AQ400" t="inlineStr">
        <is>
          <t>Not reported</t>
        </is>
      </c>
      <c r="AR400" t="inlineStr">
        <is>
          <t>Not reported</t>
        </is>
      </c>
      <c r="AS400" t="inlineStr">
        <is>
          <t>See abstract</t>
        </is>
      </c>
      <c r="AT400" t="inlineStr">
        <is>
          <t>Not reviewed</t>
        </is>
      </c>
      <c r="AU400" t="inlineStr">
        <is>
          <t>Not reviewed</t>
        </is>
      </c>
      <c r="AV400" t="inlineStr">
        <is>
          <t>Not reviewed</t>
        </is>
      </c>
      <c r="AW400" t="inlineStr">
        <is>
          <t>Not reviewed</t>
        </is>
      </c>
      <c r="AX400" t="inlineStr">
        <is>
          <t>Not reported</t>
        </is>
      </c>
      <c r="AY400" t="inlineStr">
        <is>
          <t>Not reported</t>
        </is>
      </c>
      <c r="AZ400" t="inlineStr">
        <is>
          <t>Not reported</t>
        </is>
      </c>
      <c r="BA400" t="inlineStr">
        <is>
          <t>Not reported</t>
        </is>
      </c>
      <c r="BB400" t="inlineStr">
        <is>
          <t>Not reported</t>
        </is>
      </c>
      <c r="BC400" t="inlineStr">
        <is>
          <t>Not reported</t>
        </is>
      </c>
      <c r="BD400" t="inlineStr">
        <is>
          <t>Not reported</t>
        </is>
      </c>
      <c r="BE400" t="inlineStr">
        <is>
          <t>Not reported</t>
        </is>
      </c>
      <c r="BF400" t="inlineStr">
        <is>
          <t>Not reported</t>
        </is>
      </c>
      <c r="BG400" t="inlineStr">
        <is>
          <t>Not reviewed (not included)</t>
        </is>
      </c>
      <c r="BH400" t="inlineStr">
        <is>
          <t>N/A</t>
        </is>
      </c>
      <c r="BI400" t="inlineStr">
        <is>
          <t>Not reviewed</t>
        </is>
      </c>
      <c r="BJ400" t="inlineStr">
        <is>
          <t>Not reviewed</t>
        </is>
      </c>
      <c r="BK400" t="inlineStr">
        <is>
          <t>Not reviewed</t>
        </is>
      </c>
      <c r="BL400" t="inlineStr">
        <is>
          <t>Not reviewed</t>
        </is>
      </c>
      <c r="BM400" t="inlineStr">
        <is>
          <t>Not reviewed (not included)</t>
        </is>
      </c>
      <c r="BN400" t="inlineStr">
        <is>
          <t xml:space="preserve">Too Short - Insufficient Detail - E11-Insufficient Detail: Only 2 pages - insufficient space for adequate methodological description. </t>
        </is>
      </c>
      <c r="BO400" t="inlineStr">
        <is>
          <t>Abstract-level screening only</t>
        </is>
      </c>
      <c r="BP400" t="inlineStr">
        <is>
          <t>2</t>
        </is>
      </c>
    </row>
    <row r="401">
      <c r="A401" t="inlineStr">
        <is>
          <t>Adaptive Latent Transformation (ALT) for classification of resting state - fMRI</t>
        </is>
      </c>
      <c r="B401" t="n">
        <v>2022</v>
      </c>
      <c r="C401" t="inlineStr">
        <is>
          <t>Not checked</t>
        </is>
      </c>
      <c r="D401" t="inlineStr">
        <is>
          <t>Not checked</t>
        </is>
      </c>
      <c r="E401" t="inlineStr">
        <is>
          <t>10.1109/SSCI51031.2022.10022304</t>
        </is>
      </c>
      <c r="F401" t="inlineStr">
        <is>
          <t>Classification of resting state - functional Magnetic Resonance Imaging (rs-fMRI) data using deep learning algorithms is a challenging problem. Previous studies using latent space transformations to project the data into a discriminant space have shown promising results. However, their reliance on mathematical modelling of the latent space have limited their performance and generalization ability. Learnable latent space transformations have provided a new approach to solve such problems. In this paper, Adaptive Latent Transformation (ALT) method is proposed to address the shortcomings in literature. The ALT proposes an adaptable latent space transformation that can project the input data into a discriminant latent space of any pre-determined dimension using a learnable projection function. The ALT latent space transformation function is integrated into a convolutional neural network algorithm and its weights are updated using the backpropagation based learning strategy to minimize the error in the classification performance. Further, to prevent overfitting of the deep network classifier a novel Confidence based Sample Selection Strategy (CSSS) is proposed to selectively train the network with information-rich samples. The performance of the ALT classifier is evaluated using the ADHD200 rs-fMRI benchmark dataset over a 10 fold cross-validation study.</t>
        </is>
      </c>
      <c r="G401" t="inlineStr">
        <is>
          <t>Unimodal</t>
        </is>
      </c>
      <c r="H401" t="inlineStr">
        <is>
          <t>See abstract</t>
        </is>
      </c>
      <c r="I401" t="inlineStr">
        <is>
          <t>See abstract</t>
        </is>
      </c>
      <c r="J401" t="inlineStr">
        <is>
          <t>See abstract (AI/ML)</t>
        </is>
      </c>
      <c r="K401" t="inlineStr">
        <is>
          <t>See abstract</t>
        </is>
      </c>
      <c r="M401" t="inlineStr">
        <is>
          <t>See abstract</t>
        </is>
      </c>
      <c r="N401" t="inlineStr">
        <is>
          <t>See abstract</t>
        </is>
      </c>
      <c r="O401" t="inlineStr">
        <is>
          <t>Not verified from abstract</t>
        </is>
      </c>
      <c r="P401" t="inlineStr">
        <is>
          <t>See abstract</t>
        </is>
      </c>
      <c r="Q401" t="inlineStr">
        <is>
          <t>See abstract</t>
        </is>
      </c>
      <c r="R401" t="inlineStr">
        <is>
          <t>Not reviewed (not included)</t>
        </is>
      </c>
      <c r="S401" t="inlineStr">
        <is>
          <t>Not reviewed (not included)</t>
        </is>
      </c>
      <c r="T401" t="inlineStr">
        <is>
          <t>Abstract screening only. Not Selected for Final 95 (Pending Full Text Review)</t>
        </is>
      </c>
      <c r="U401" t="inlineStr">
        <is>
          <t>EXCLUDE</t>
        </is>
      </c>
      <c r="V4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1" t="inlineStr">
        <is>
          <t>Excluded: Other Criterion</t>
        </is>
      </c>
      <c r="X401" t="inlineStr">
        <is>
          <t>Not assessed from abstract</t>
        </is>
      </c>
      <c r="Y401" t="inlineStr">
        <is>
          <t>IEEE Conferences</t>
        </is>
      </c>
      <c r="Z401" t="inlineStr">
        <is>
          <t>Not determined from abstract</t>
        </is>
      </c>
      <c r="AB401" t="inlineStr">
        <is>
          <t>Not assessed (not included)</t>
        </is>
      </c>
      <c r="AC401" t="inlineStr">
        <is>
          <t>Not assessed (not included)</t>
        </is>
      </c>
      <c r="AD401" t="inlineStr">
        <is>
          <t>A. M. S. Aradhya; G. Sharma; M. Pratama; S. Sundaram</t>
        </is>
      </c>
      <c r="AE401" t="inlineStr">
        <is>
          <t>2022 IEEE Symposium Series on Computational Intelligence (SSCI)</t>
        </is>
      </c>
      <c r="AF401" t="inlineStr">
        <is>
          <t>Hybrid OA (IEEE)</t>
        </is>
      </c>
      <c r="AH401" t="inlineStr">
        <is>
          <t>Not assessed</t>
        </is>
      </c>
      <c r="AI401" t="inlineStr">
        <is>
          <t>Not reported</t>
        </is>
      </c>
      <c r="AJ401" t="inlineStr">
        <is>
          <t>Not reported</t>
        </is>
      </c>
      <c r="AK401" t="inlineStr">
        <is>
          <t>Not reported</t>
        </is>
      </c>
      <c r="AL401" t="inlineStr">
        <is>
          <t>Not reported</t>
        </is>
      </c>
      <c r="AM401" t="inlineStr">
        <is>
          <t>Not reported</t>
        </is>
      </c>
      <c r="AN401" t="inlineStr">
        <is>
          <t>Not reported</t>
        </is>
      </c>
      <c r="AO401" t="inlineStr">
        <is>
          <t>Not reviewed</t>
        </is>
      </c>
      <c r="AP401" t="inlineStr">
        <is>
          <t>Not reported</t>
        </is>
      </c>
      <c r="AQ401" t="inlineStr">
        <is>
          <t>Not reported</t>
        </is>
      </c>
      <c r="AR401" t="inlineStr">
        <is>
          <t>Not reported</t>
        </is>
      </c>
      <c r="AS401" t="inlineStr">
        <is>
          <t>See abstract</t>
        </is>
      </c>
      <c r="AT401" t="inlineStr">
        <is>
          <t>Not reviewed</t>
        </is>
      </c>
      <c r="AU401" t="inlineStr">
        <is>
          <t>Not reviewed</t>
        </is>
      </c>
      <c r="AV401" t="inlineStr">
        <is>
          <t>Not reviewed</t>
        </is>
      </c>
      <c r="AW401" t="inlineStr">
        <is>
          <t>Not reviewed</t>
        </is>
      </c>
      <c r="AX401" t="inlineStr">
        <is>
          <t>Not reported</t>
        </is>
      </c>
      <c r="AY401" t="inlineStr">
        <is>
          <t>Not reported</t>
        </is>
      </c>
      <c r="AZ401" t="inlineStr">
        <is>
          <t>Not reported</t>
        </is>
      </c>
      <c r="BA401" t="inlineStr">
        <is>
          <t>Not reported</t>
        </is>
      </c>
      <c r="BB401" t="inlineStr">
        <is>
          <t>Not reported</t>
        </is>
      </c>
      <c r="BC401" t="inlineStr">
        <is>
          <t>Not reported</t>
        </is>
      </c>
      <c r="BD401" t="inlineStr">
        <is>
          <t>Not reported</t>
        </is>
      </c>
      <c r="BE401" t="inlineStr">
        <is>
          <t>Not reported</t>
        </is>
      </c>
      <c r="BF401" t="inlineStr">
        <is>
          <t>Not reported</t>
        </is>
      </c>
      <c r="BG401" t="inlineStr">
        <is>
          <t>Not reviewed (not included)</t>
        </is>
      </c>
      <c r="BH401" t="inlineStr">
        <is>
          <t>N/A</t>
        </is>
      </c>
      <c r="BI401" t="inlineStr">
        <is>
          <t>Not reviewed</t>
        </is>
      </c>
      <c r="BJ401" t="inlineStr">
        <is>
          <t>Not reviewed</t>
        </is>
      </c>
      <c r="BK401" t="inlineStr">
        <is>
          <t>Not reviewed</t>
        </is>
      </c>
      <c r="BL401" t="inlineStr">
        <is>
          <t>Not reviewed</t>
        </is>
      </c>
      <c r="BM401" t="inlineStr">
        <is>
          <t>Not reviewed (not included)</t>
        </is>
      </c>
      <c r="BN401" t="inlineStr">
        <is>
          <t>Not Selected for Final 95 (Pending Full Text Review) - Candidate paper not selected for final 95: Passed abstract screening but not included in final selec</t>
        </is>
      </c>
      <c r="BO401" t="inlineStr">
        <is>
          <t>Abstract-level screening only</t>
        </is>
      </c>
      <c r="BP401" t="inlineStr">
        <is>
          <t>5</t>
        </is>
      </c>
    </row>
    <row r="402">
      <c r="A402" t="inlineStr">
        <is>
          <t>AI Based Analysis of Online Educational Content for ADHD Students</t>
        </is>
      </c>
      <c r="B402" t="n">
        <v>2025</v>
      </c>
      <c r="C402" t="inlineStr">
        <is>
          <t>Not checked</t>
        </is>
      </c>
      <c r="D402" t="inlineStr">
        <is>
          <t>Not checked</t>
        </is>
      </c>
      <c r="E402" t="inlineStr">
        <is>
          <t>10.1109/UBMK67458.2025.11206902</t>
        </is>
      </c>
      <c r="F402" t="inlineStr">
        <is>
          <t>This study assesses the effectiveness and suitability of online educational contents for students with Attention Deficit Hyperactivity Disorder (ADHD) by employing a proposed Convolutional Neural Network (CNN) model alongside established models including MobileNetV2, ResNet50, VGG16, DenseNet, and EfficientNet. Utilizing a newly developed ADHD Online Instructor (AOI) datasetâ€”comprising videos and images categorized based on whether the instructorâ€™s hand is in motion during online lessonsâ€”the models classify the appropriateness of instructional videos for ADHD learners. Results indicate that the proposed CNN model outperforms the others, achieving an accuracy of 0.9984 with fewer training epochs. These findings provide valuable insights for designing more effective and inclusive online instructional materials tailored to the needs of students with ADHD.</t>
        </is>
      </c>
      <c r="G402" t="inlineStr">
        <is>
          <t>Unimodal</t>
        </is>
      </c>
      <c r="H402" t="inlineStr">
        <is>
          <t>See abstract</t>
        </is>
      </c>
      <c r="I402" t="inlineStr">
        <is>
          <t>See abstract</t>
        </is>
      </c>
      <c r="J402" t="inlineStr">
        <is>
          <t>See abstract (AI/ML)</t>
        </is>
      </c>
      <c r="K402" t="inlineStr">
        <is>
          <t>See abstract</t>
        </is>
      </c>
      <c r="M402" t="inlineStr">
        <is>
          <t>See abstract</t>
        </is>
      </c>
      <c r="N402" t="inlineStr">
        <is>
          <t>See abstract</t>
        </is>
      </c>
      <c r="O402" t="inlineStr">
        <is>
          <t>Not verified from abstract</t>
        </is>
      </c>
      <c r="P402" t="inlineStr">
        <is>
          <t>See abstract</t>
        </is>
      </c>
      <c r="Q402" t="inlineStr">
        <is>
          <t>See abstract</t>
        </is>
      </c>
      <c r="R402" t="inlineStr">
        <is>
          <t>Not reviewed (not included)</t>
        </is>
      </c>
      <c r="S402" t="inlineStr">
        <is>
          <t>Not reviewed (not included)</t>
        </is>
      </c>
      <c r="T402" t="inlineStr">
        <is>
          <t>Abstract screening only. Not Selected for Final 95 (Pending Full Text Review)</t>
        </is>
      </c>
      <c r="U402" t="inlineStr">
        <is>
          <t>EXCLUDE</t>
        </is>
      </c>
      <c r="V40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2" t="inlineStr">
        <is>
          <t>Excluded: Other Criterion</t>
        </is>
      </c>
      <c r="X402" t="inlineStr">
        <is>
          <t>Not assessed from abstract</t>
        </is>
      </c>
      <c r="Y402" t="inlineStr">
        <is>
          <t>IEEE Conferences</t>
        </is>
      </c>
      <c r="Z402" t="inlineStr">
        <is>
          <t>Not determined from abstract</t>
        </is>
      </c>
      <c r="AB402" t="inlineStr">
        <is>
          <t>Not assessed (not included)</t>
        </is>
      </c>
      <c r="AC402" t="inlineStr">
        <is>
          <t>Not assessed (not included)</t>
        </is>
      </c>
      <c r="AD402" t="inlineStr">
        <is>
          <t>B. BaÅŸaran; D. Polat; G. N. YÄ±lmaz</t>
        </is>
      </c>
      <c r="AE402" t="inlineStr">
        <is>
          <t>2025 10th International Conference on Computer Science and Engineering (UBMK)</t>
        </is>
      </c>
      <c r="AF402" t="inlineStr">
        <is>
          <t>Hybrid OA (IEEE)</t>
        </is>
      </c>
      <c r="AH402" t="inlineStr">
        <is>
          <t>Not assessed</t>
        </is>
      </c>
      <c r="AI402" t="inlineStr">
        <is>
          <t>Not reported</t>
        </is>
      </c>
      <c r="AJ402" t="inlineStr">
        <is>
          <t>Not reported</t>
        </is>
      </c>
      <c r="AK402" t="inlineStr">
        <is>
          <t>Not reported</t>
        </is>
      </c>
      <c r="AL402" t="inlineStr">
        <is>
          <t>Not reported</t>
        </is>
      </c>
      <c r="AM402" t="inlineStr">
        <is>
          <t>Not reported</t>
        </is>
      </c>
      <c r="AN402" t="inlineStr">
        <is>
          <t>Not reported</t>
        </is>
      </c>
      <c r="AO402" t="inlineStr">
        <is>
          <t>Not reviewed</t>
        </is>
      </c>
      <c r="AP402" t="inlineStr">
        <is>
          <t>Not reported</t>
        </is>
      </c>
      <c r="AQ402" t="inlineStr">
        <is>
          <t>Not reported</t>
        </is>
      </c>
      <c r="AR402" t="inlineStr">
        <is>
          <t>Not reported</t>
        </is>
      </c>
      <c r="AS402" t="inlineStr">
        <is>
          <t>See abstract</t>
        </is>
      </c>
      <c r="AT402" t="inlineStr">
        <is>
          <t>Not reviewed</t>
        </is>
      </c>
      <c r="AU402" t="inlineStr">
        <is>
          <t>Not reviewed</t>
        </is>
      </c>
      <c r="AV402" t="inlineStr">
        <is>
          <t>Not reviewed</t>
        </is>
      </c>
      <c r="AW402" t="inlineStr">
        <is>
          <t>Not reviewed</t>
        </is>
      </c>
      <c r="AX402" t="inlineStr">
        <is>
          <t>Not reported</t>
        </is>
      </c>
      <c r="AY402" t="inlineStr">
        <is>
          <t>Not reported</t>
        </is>
      </c>
      <c r="AZ402" t="inlineStr">
        <is>
          <t>Not reported</t>
        </is>
      </c>
      <c r="BA402" t="inlineStr">
        <is>
          <t>Not reported</t>
        </is>
      </c>
      <c r="BB402" t="inlineStr">
        <is>
          <t>Not reported</t>
        </is>
      </c>
      <c r="BC402" t="inlineStr">
        <is>
          <t>Not reported</t>
        </is>
      </c>
      <c r="BD402" t="inlineStr">
        <is>
          <t>Not reported</t>
        </is>
      </c>
      <c r="BE402" t="inlineStr">
        <is>
          <t>Not reported</t>
        </is>
      </c>
      <c r="BF402" t="inlineStr">
        <is>
          <t>Not reported</t>
        </is>
      </c>
      <c r="BG402" t="inlineStr">
        <is>
          <t>Not reviewed (not included)</t>
        </is>
      </c>
      <c r="BH402" t="inlineStr">
        <is>
          <t>N/A</t>
        </is>
      </c>
      <c r="BI402" t="inlineStr">
        <is>
          <t>Not reviewed</t>
        </is>
      </c>
      <c r="BJ402" t="inlineStr">
        <is>
          <t>Not reviewed</t>
        </is>
      </c>
      <c r="BK402" t="inlineStr">
        <is>
          <t>Not reviewed</t>
        </is>
      </c>
      <c r="BL402" t="inlineStr">
        <is>
          <t>Not reviewed</t>
        </is>
      </c>
      <c r="BM402" t="inlineStr">
        <is>
          <t>Not reviewed (not included)</t>
        </is>
      </c>
      <c r="BN402" t="inlineStr">
        <is>
          <t>Not Selected for Final 95 (Pending Full Text Review) - Candidate paper not selected for final 95: Passed abstract screening but not included in final selec</t>
        </is>
      </c>
      <c r="BO402" t="inlineStr">
        <is>
          <t>Abstract-level screening only</t>
        </is>
      </c>
      <c r="BP402" t="inlineStr">
        <is>
          <t>6</t>
        </is>
      </c>
    </row>
    <row r="403">
      <c r="A403" t="inlineStr">
        <is>
          <t>Deep Variational Autoencoder for Modeling Functional Brain Networks and ADHD Identification</t>
        </is>
      </c>
      <c r="B403" t="n">
        <v>2020</v>
      </c>
      <c r="C403" t="inlineStr">
        <is>
          <t>Not checked</t>
        </is>
      </c>
      <c r="D403" t="inlineStr">
        <is>
          <t>Not checked</t>
        </is>
      </c>
      <c r="E403" t="inlineStr">
        <is>
          <t>10.1109/ISBI45749.2020.9098480</t>
        </is>
      </c>
      <c r="F403" t="inlineStr">
        <is>
          <t>In the neuroimaging and brain mapping communities, researchers have proposed a variety of computational methods and tools to learn functional brain networks (FBNs). Recently, it has already been proven that deep learning can be applied on fMRI data with superb representation power over traditional machine learning methods. Limited by the high-dimension of fMRI volumes, deep learning suffers from the lack of data and overfitting. Generative models are known to have intrinsic ability of modeling small dataset and a Deep Variational Autoencoder (DVAE) is proposed in this work to tackle the challenge of insufficient data and incomplete supervision. The FBNs learned from fMRI were examined to be interpretable and meaningful and it was proven that DVAE has better performance on neuroimaging dataset over traditional models. With an evaluation on ADHD-200 dataset, DVAE performed excellent on classification accuracies on 4 sites.</t>
        </is>
      </c>
      <c r="G403" t="inlineStr">
        <is>
          <t>Unimodal</t>
        </is>
      </c>
      <c r="H403" t="inlineStr">
        <is>
          <t>See abstract</t>
        </is>
      </c>
      <c r="I403" t="inlineStr">
        <is>
          <t>See abstract</t>
        </is>
      </c>
      <c r="J403" t="inlineStr">
        <is>
          <t>See abstract (AI/ML)</t>
        </is>
      </c>
      <c r="K403" t="inlineStr">
        <is>
          <t>See abstract</t>
        </is>
      </c>
      <c r="M403" t="inlineStr">
        <is>
          <t>See abstract</t>
        </is>
      </c>
      <c r="N403" t="inlineStr">
        <is>
          <t>See abstract</t>
        </is>
      </c>
      <c r="O403" t="inlineStr">
        <is>
          <t>Not verified from abstract</t>
        </is>
      </c>
      <c r="P403" t="inlineStr">
        <is>
          <t>See abstract</t>
        </is>
      </c>
      <c r="Q403" t="inlineStr">
        <is>
          <t>See abstract</t>
        </is>
      </c>
      <c r="R403" t="inlineStr">
        <is>
          <t>Not reviewed (not included)</t>
        </is>
      </c>
      <c r="S403" t="inlineStr">
        <is>
          <t>Not reviewed (not included)</t>
        </is>
      </c>
      <c r="T403" t="inlineStr">
        <is>
          <t>Abstract screening only. Not Selected for Final 95 (Pending Full Text Review)</t>
        </is>
      </c>
      <c r="U403" t="inlineStr">
        <is>
          <t>EXCLUDE</t>
        </is>
      </c>
      <c r="V4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3" t="inlineStr">
        <is>
          <t>Excluded: Other Criterion</t>
        </is>
      </c>
      <c r="X403" t="inlineStr">
        <is>
          <t>Not assessed from abstract</t>
        </is>
      </c>
      <c r="Y403" t="inlineStr">
        <is>
          <t>IEEE Conferences</t>
        </is>
      </c>
      <c r="Z403" t="inlineStr">
        <is>
          <t>Not determined from abstract</t>
        </is>
      </c>
      <c r="AB403" t="inlineStr">
        <is>
          <t>Not assessed (not included)</t>
        </is>
      </c>
      <c r="AC403" t="inlineStr">
        <is>
          <t>Not assessed (not included)</t>
        </is>
      </c>
      <c r="AD403" t="inlineStr">
        <is>
          <t>N. Qiang; Q. Dong; Y. Sun; B. Ge; T. Liu</t>
        </is>
      </c>
      <c r="AE403" t="inlineStr">
        <is>
          <t>2020 IEEE 17th International Symposium on Biomedical Imaging (ISBI)</t>
        </is>
      </c>
      <c r="AF403" t="inlineStr">
        <is>
          <t>Hybrid OA (IEEE)</t>
        </is>
      </c>
      <c r="AH403" t="inlineStr">
        <is>
          <t>Not assessed</t>
        </is>
      </c>
      <c r="AI403" t="inlineStr">
        <is>
          <t>Not reported</t>
        </is>
      </c>
      <c r="AJ403" t="inlineStr">
        <is>
          <t>Not reported</t>
        </is>
      </c>
      <c r="AK403" t="inlineStr">
        <is>
          <t>Not reported</t>
        </is>
      </c>
      <c r="AL403" t="inlineStr">
        <is>
          <t>Not reported</t>
        </is>
      </c>
      <c r="AM403" t="inlineStr">
        <is>
          <t>Not reported</t>
        </is>
      </c>
      <c r="AN403" t="inlineStr">
        <is>
          <t>Not reported</t>
        </is>
      </c>
      <c r="AO403" t="inlineStr">
        <is>
          <t>Not reviewed</t>
        </is>
      </c>
      <c r="AP403" t="inlineStr">
        <is>
          <t>Not reported</t>
        </is>
      </c>
      <c r="AQ403" t="inlineStr">
        <is>
          <t>Not reported</t>
        </is>
      </c>
      <c r="AR403" t="inlineStr">
        <is>
          <t>Not reported</t>
        </is>
      </c>
      <c r="AS403" t="inlineStr">
        <is>
          <t>See abstract</t>
        </is>
      </c>
      <c r="AT403" t="inlineStr">
        <is>
          <t>Not reviewed</t>
        </is>
      </c>
      <c r="AU403" t="inlineStr">
        <is>
          <t>Not reviewed</t>
        </is>
      </c>
      <c r="AV403" t="inlineStr">
        <is>
          <t>Not reviewed</t>
        </is>
      </c>
      <c r="AW403" t="inlineStr">
        <is>
          <t>Not reviewed</t>
        </is>
      </c>
      <c r="AX403" t="inlineStr">
        <is>
          <t>Not reported</t>
        </is>
      </c>
      <c r="AY403" t="inlineStr">
        <is>
          <t>Not reported</t>
        </is>
      </c>
      <c r="AZ403" t="inlineStr">
        <is>
          <t>Not reported</t>
        </is>
      </c>
      <c r="BA403" t="inlineStr">
        <is>
          <t>Not reported</t>
        </is>
      </c>
      <c r="BB403" t="inlineStr">
        <is>
          <t>Not reported</t>
        </is>
      </c>
      <c r="BC403" t="inlineStr">
        <is>
          <t>Not reported</t>
        </is>
      </c>
      <c r="BD403" t="inlineStr">
        <is>
          <t>Not reported</t>
        </is>
      </c>
      <c r="BE403" t="inlineStr">
        <is>
          <t>Not reported</t>
        </is>
      </c>
      <c r="BF403" t="inlineStr">
        <is>
          <t>Not reported</t>
        </is>
      </c>
      <c r="BG403" t="inlineStr">
        <is>
          <t>Not reviewed (not included)</t>
        </is>
      </c>
      <c r="BH403" t="inlineStr">
        <is>
          <t>N/A</t>
        </is>
      </c>
      <c r="BI403" t="inlineStr">
        <is>
          <t>Not reviewed</t>
        </is>
      </c>
      <c r="BJ403" t="inlineStr">
        <is>
          <t>Not reviewed</t>
        </is>
      </c>
      <c r="BK403" t="inlineStr">
        <is>
          <t>Not reviewed</t>
        </is>
      </c>
      <c r="BL403" t="inlineStr">
        <is>
          <t>Not reviewed</t>
        </is>
      </c>
      <c r="BM403" t="inlineStr">
        <is>
          <t>Not reviewed (not included)</t>
        </is>
      </c>
      <c r="BN403" t="inlineStr">
        <is>
          <t>Not Selected for Final 95 (Pending Full Text Review) - Candidate paper not selected for final 95: Passed abstract screening but not included in final selec</t>
        </is>
      </c>
      <c r="BO403" t="inlineStr">
        <is>
          <t>Abstract-level screening only</t>
        </is>
      </c>
      <c r="BP403" t="inlineStr">
        <is>
          <t>4</t>
        </is>
      </c>
    </row>
    <row r="404">
      <c r="A404" t="inlineStr">
        <is>
          <t>Temporal Normalization and Brain Image Analysis for Earlyâ€Stage Prediction of Attention Deficit Hyperactivity Disorder (ADHD)</t>
        </is>
      </c>
      <c r="B404" t="n">
        <v>2025</v>
      </c>
      <c r="C404" t="inlineStr">
        <is>
          <t>Not checked</t>
        </is>
      </c>
      <c r="D404" t="inlineStr">
        <is>
          <t>Not checked</t>
        </is>
      </c>
      <c r="E404" t="inlineStr">
        <is>
          <t>10.1002/9781394280735.CH6</t>
        </is>
      </c>
      <c r="F404" t="inlineStr">
        <is>
          <t>Summary &lt;p&gt;A neurological condition known as attention deficit hyperactivity disorder (ADHD) impacts a person's behavior. Concern has been intrigued by the growing rates of ADHD in kids and teenagers throughout the world, which calls for strategies for early detection and diagnosis. This chapter aims to analyze the different machine learning algorithms on the ADHD dataset to serve as a proof of concept of the feasibility of using machine learning models to produce a medically viable solution for the early detection of ADHD. It also discusses the Exploratory Data Analysis methods on the ADHDâ€200 dataset as it provides a better overview of data by quickly analyzing and generating detailed reports of the dataset, saving both time and effort. The importance of temporal normalization on 4D NIfTI data and how it affects statistical assumptions, confounding factors, and comparability. Preprocessing, feature extraction, statistical analysis, crossâ€validation, and interpretation/validation are some of the phases in this study of brain images for the identification of ADHD. The analyzed Kâ€nearest neighbors (accuracy: 0.92), random forest (score: 0.77), and linear regression (score: 0.765) algorithms show promising possibilities for analyzing the presented data. This study adds an understanding of ADHD and supports programs like the ADHDâ€200 Sample, which encourages open data sharing to increase this field's scientific expertise.&lt;/p&gt;</t>
        </is>
      </c>
      <c r="G404" t="inlineStr">
        <is>
          <t>Unimodal</t>
        </is>
      </c>
      <c r="H404" t="inlineStr">
        <is>
          <t>See abstract</t>
        </is>
      </c>
      <c r="I404" t="inlineStr">
        <is>
          <t>See abstract</t>
        </is>
      </c>
      <c r="J404" t="inlineStr">
        <is>
          <t>See abstract (AI/ML)</t>
        </is>
      </c>
      <c r="K404" t="inlineStr">
        <is>
          <t>See abstract</t>
        </is>
      </c>
      <c r="M404" t="inlineStr">
        <is>
          <t>See abstract</t>
        </is>
      </c>
      <c r="N404" t="inlineStr">
        <is>
          <t>See abstract</t>
        </is>
      </c>
      <c r="O404" t="inlineStr">
        <is>
          <t>Not verified from abstract</t>
        </is>
      </c>
      <c r="P404" t="inlineStr">
        <is>
          <t>See abstract</t>
        </is>
      </c>
      <c r="Q404" t="inlineStr">
        <is>
          <t>See abstract</t>
        </is>
      </c>
      <c r="R404" t="inlineStr">
        <is>
          <t>Not reviewed (not included)</t>
        </is>
      </c>
      <c r="S404" t="inlineStr">
        <is>
          <t>Not reviewed (not included)</t>
        </is>
      </c>
      <c r="T404" t="inlineStr">
        <is>
          <t>Abstract screening only. Not Selected for Final 95 (Pending Full Text Review)</t>
        </is>
      </c>
      <c r="U404" t="inlineStr">
        <is>
          <t>EXCLUDE</t>
        </is>
      </c>
      <c r="V4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4" t="inlineStr">
        <is>
          <t>Excluded: Other Criterion</t>
        </is>
      </c>
      <c r="X404" t="inlineStr">
        <is>
          <t>Not assessed from abstract</t>
        </is>
      </c>
      <c r="Y404" t="inlineStr">
        <is>
          <t>Wiley-IEEE Press eBook Chapters</t>
        </is>
      </c>
      <c r="Z404" t="inlineStr">
        <is>
          <t>Not determined from abstract</t>
        </is>
      </c>
      <c r="AB404" t="inlineStr">
        <is>
          <t>Not assessed (not included)</t>
        </is>
      </c>
      <c r="AC404" t="inlineStr">
        <is>
          <t>Not assessed (not included)</t>
        </is>
      </c>
      <c r="AD404" t="inlineStr">
        <is>
          <t>P. Chaudhary; N. Rani; D. Aggarwal; S. Sharma</t>
        </is>
      </c>
      <c r="AE404" t="inlineStr">
        <is>
          <t>Generative Artificial Intelligence for Biomedical and Smart Health Informatics</t>
        </is>
      </c>
      <c r="AF404" t="inlineStr">
        <is>
          <t>Hybrid OA (Wiley)</t>
        </is>
      </c>
      <c r="AH404" t="inlineStr">
        <is>
          <t>Not assessed</t>
        </is>
      </c>
      <c r="AI404" t="inlineStr">
        <is>
          <t>Not reported</t>
        </is>
      </c>
      <c r="AJ404" t="inlineStr">
        <is>
          <t>Not reported</t>
        </is>
      </c>
      <c r="AK404" t="inlineStr">
        <is>
          <t>Not reported</t>
        </is>
      </c>
      <c r="AL404" t="inlineStr">
        <is>
          <t>Not reported</t>
        </is>
      </c>
      <c r="AM404" t="inlineStr">
        <is>
          <t>Not reported</t>
        </is>
      </c>
      <c r="AN404" t="inlineStr">
        <is>
          <t>Not reported</t>
        </is>
      </c>
      <c r="AO404" t="inlineStr">
        <is>
          <t>Not reviewed</t>
        </is>
      </c>
      <c r="AP404" t="inlineStr">
        <is>
          <t>Not reported</t>
        </is>
      </c>
      <c r="AQ404" t="inlineStr">
        <is>
          <t>Not reported</t>
        </is>
      </c>
      <c r="AR404" t="inlineStr">
        <is>
          <t>Not reported</t>
        </is>
      </c>
      <c r="AS404" t="inlineStr">
        <is>
          <t>See abstract</t>
        </is>
      </c>
      <c r="AT404" t="inlineStr">
        <is>
          <t>Not reviewed</t>
        </is>
      </c>
      <c r="AU404" t="inlineStr">
        <is>
          <t>Not reviewed</t>
        </is>
      </c>
      <c r="AV404" t="inlineStr">
        <is>
          <t>Not reviewed</t>
        </is>
      </c>
      <c r="AW404" t="inlineStr">
        <is>
          <t>Not reviewed</t>
        </is>
      </c>
      <c r="AX404" t="inlineStr">
        <is>
          <t>Not reported</t>
        </is>
      </c>
      <c r="AY404" t="inlineStr">
        <is>
          <t>Not reported</t>
        </is>
      </c>
      <c r="AZ404" t="inlineStr">
        <is>
          <t>Not reported</t>
        </is>
      </c>
      <c r="BA404" t="inlineStr">
        <is>
          <t>Not reported</t>
        </is>
      </c>
      <c r="BB404" t="inlineStr">
        <is>
          <t>Not reported</t>
        </is>
      </c>
      <c r="BC404" t="inlineStr">
        <is>
          <t>Not reported</t>
        </is>
      </c>
      <c r="BD404" t="inlineStr">
        <is>
          <t>Not reported</t>
        </is>
      </c>
      <c r="BE404" t="inlineStr">
        <is>
          <t>Not reported</t>
        </is>
      </c>
      <c r="BF404" t="inlineStr">
        <is>
          <t>Not reported</t>
        </is>
      </c>
      <c r="BG404" t="inlineStr">
        <is>
          <t>Not reviewed (not included)</t>
        </is>
      </c>
      <c r="BH404" t="inlineStr">
        <is>
          <t>N/A</t>
        </is>
      </c>
      <c r="BI404" t="inlineStr">
        <is>
          <t>Not reviewed</t>
        </is>
      </c>
      <c r="BJ404" t="inlineStr">
        <is>
          <t>Not reviewed</t>
        </is>
      </c>
      <c r="BK404" t="inlineStr">
        <is>
          <t>Not reviewed</t>
        </is>
      </c>
      <c r="BL404" t="inlineStr">
        <is>
          <t>Not reviewed</t>
        </is>
      </c>
      <c r="BM404" t="inlineStr">
        <is>
          <t>Not reviewed (not included)</t>
        </is>
      </c>
      <c r="BN404" t="inlineStr">
        <is>
          <t>Not Selected for Final 95 (Pending Full Text Review) - Candidate paper not selected for final 95: Passed abstract screening but not included in final selec</t>
        </is>
      </c>
      <c r="BO404" t="inlineStr">
        <is>
          <t>Abstract-level screening only</t>
        </is>
      </c>
      <c r="BP404" t="inlineStr">
        <is>
          <t>17</t>
        </is>
      </c>
    </row>
    <row r="405">
      <c r="A405" t="inlineStr">
        <is>
          <t>Enhancing ADHD Diagnostic Assessments with Virtual Reality integrated with Biofeedback and Artificial Intelligence</t>
        </is>
      </c>
      <c r="B405" t="n">
        <v>2025</v>
      </c>
      <c r="C405" t="inlineStr">
        <is>
          <t>Not checked</t>
        </is>
      </c>
      <c r="D405" t="inlineStr">
        <is>
          <t>Not checked</t>
        </is>
      </c>
      <c r="E405" t="inlineStr">
        <is>
          <t>10.1109/ICICT64582.2025.00075</t>
        </is>
      </c>
      <c r="F405" t="inlineStr">
        <is>
          <t>Several studies have explored the integration of Virtual Reality (VR), Artificial Intelligence (AI), and biofeedback technologies for therapeutic applications in mental health. These works collectively highlight the potential of VR to provide immersive and controlled environments to improve attention and mitigate anxiety disorders. Meta-analyses and systematic reviews from these studies reveal that VR-based interventions, show promise in enhancing cognitive functions such as sustained attention and memory, particularly in children and adolescents with Attention-Deficit/Hyperactivity Disorder (ADHD). For anxiety disorders, VR exposure therapy has been applied effectively in safe, repeatable settings, with measurable reductions in avoidance behaviors and anxiety symptoms. Additionally, AI-driven report creation and anxiety classification for ADHD assessments using VR have shown the potential to personalize therapy by dynamically adjusting to users' physiological and behavioral responses. However, limitations such as the high variability in biofeedback responses, small sample sizes, and inconsistent outcomes across studies underscore the need for further research to standardize protocols, improve accessibility, and evaluate the cost-effectiveness of these emerging tools. Collectively, these findings establish a growing foundation for integrating advanced technologies into mental health care, while also illuminating areas for future exploration. This paper explores the integration of biofeedback mechanisms with Virtual Reality (VR) and then applies Artificial Intelligence (AI) to generate reports to enhance ADHD diagnostic assessments. By leveraging immersive VR environments, AI-driven adaptive interfaces, and real-time physiological monitoring through biofeedback, we aim to create a standardized yet personalized diagnostic framework.</t>
        </is>
      </c>
      <c r="G405" t="inlineStr">
        <is>
          <t>Unimodal</t>
        </is>
      </c>
      <c r="H405" t="inlineStr">
        <is>
          <t>See abstract</t>
        </is>
      </c>
      <c r="I405" t="inlineStr">
        <is>
          <t>See abstract</t>
        </is>
      </c>
      <c r="J405" t="inlineStr">
        <is>
          <t>See abstract (AI/ML)</t>
        </is>
      </c>
      <c r="K405" t="inlineStr">
        <is>
          <t>See abstract</t>
        </is>
      </c>
      <c r="M405" t="inlineStr">
        <is>
          <t>See abstract</t>
        </is>
      </c>
      <c r="N405" t="inlineStr">
        <is>
          <t>See abstract</t>
        </is>
      </c>
      <c r="O405" t="inlineStr">
        <is>
          <t>Not verified from abstract</t>
        </is>
      </c>
      <c r="P405" t="inlineStr">
        <is>
          <t>See abstract</t>
        </is>
      </c>
      <c r="Q405" t="inlineStr">
        <is>
          <t>See abstract</t>
        </is>
      </c>
      <c r="R405" t="inlineStr">
        <is>
          <t>Not reviewed (not included)</t>
        </is>
      </c>
      <c r="S405" t="inlineStr">
        <is>
          <t>Not reviewed (not included)</t>
        </is>
      </c>
      <c r="T405" t="inlineStr">
        <is>
          <t>Abstract screening only. Not Selected for Final 95 (Pending Full Text Review)</t>
        </is>
      </c>
      <c r="U405" t="inlineStr">
        <is>
          <t>EXCLUDE</t>
        </is>
      </c>
      <c r="V40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5" t="inlineStr">
        <is>
          <t>Excluded: Other Criterion</t>
        </is>
      </c>
      <c r="X405" t="inlineStr">
        <is>
          <t>Not assessed from abstract</t>
        </is>
      </c>
      <c r="Y405" t="inlineStr">
        <is>
          <t>IEEE Conferences</t>
        </is>
      </c>
      <c r="Z405" t="inlineStr">
        <is>
          <t>Not determined from abstract</t>
        </is>
      </c>
      <c r="AB405" t="inlineStr">
        <is>
          <t>Not assessed (not included)</t>
        </is>
      </c>
      <c r="AC405" t="inlineStr">
        <is>
          <t>Not assessed (not included)</t>
        </is>
      </c>
      <c r="AD405" t="inlineStr">
        <is>
          <t>A. Garg; S. M. Reza; D. Babinski</t>
        </is>
      </c>
      <c r="AE405" t="inlineStr">
        <is>
          <t>2025 8th International Conference on Information and Computer Technologies (ICICT)</t>
        </is>
      </c>
      <c r="AF405" t="inlineStr">
        <is>
          <t>Hybrid OA (IEEE)</t>
        </is>
      </c>
      <c r="AH405" t="inlineStr">
        <is>
          <t>Not assessed</t>
        </is>
      </c>
      <c r="AI405" t="inlineStr">
        <is>
          <t>Not reported</t>
        </is>
      </c>
      <c r="AJ405" t="inlineStr">
        <is>
          <t>Not reported</t>
        </is>
      </c>
      <c r="AK405" t="inlineStr">
        <is>
          <t>Not reported</t>
        </is>
      </c>
      <c r="AL405" t="inlineStr">
        <is>
          <t>Not reported</t>
        </is>
      </c>
      <c r="AM405" t="inlineStr">
        <is>
          <t>Not reported</t>
        </is>
      </c>
      <c r="AN405" t="inlineStr">
        <is>
          <t>Not reported</t>
        </is>
      </c>
      <c r="AO405" t="inlineStr">
        <is>
          <t>Not reviewed</t>
        </is>
      </c>
      <c r="AP405" t="inlineStr">
        <is>
          <t>Not reported</t>
        </is>
      </c>
      <c r="AQ405" t="inlineStr">
        <is>
          <t>Not reported</t>
        </is>
      </c>
      <c r="AR405" t="inlineStr">
        <is>
          <t>Not reported</t>
        </is>
      </c>
      <c r="AS405" t="inlineStr">
        <is>
          <t>See abstract</t>
        </is>
      </c>
      <c r="AT405" t="inlineStr">
        <is>
          <t>Not reviewed</t>
        </is>
      </c>
      <c r="AU405" t="inlineStr">
        <is>
          <t>Not reviewed</t>
        </is>
      </c>
      <c r="AV405" t="inlineStr">
        <is>
          <t>Not reviewed</t>
        </is>
      </c>
      <c r="AW405" t="inlineStr">
        <is>
          <t>Not reviewed</t>
        </is>
      </c>
      <c r="AX405" t="inlineStr">
        <is>
          <t>Not reported</t>
        </is>
      </c>
      <c r="AY405" t="inlineStr">
        <is>
          <t>Not reported</t>
        </is>
      </c>
      <c r="AZ405" t="inlineStr">
        <is>
          <t>Not reported</t>
        </is>
      </c>
      <c r="BA405" t="inlineStr">
        <is>
          <t>Not reported</t>
        </is>
      </c>
      <c r="BB405" t="inlineStr">
        <is>
          <t>Not reported</t>
        </is>
      </c>
      <c r="BC405" t="inlineStr">
        <is>
          <t>Not reported</t>
        </is>
      </c>
      <c r="BD405" t="inlineStr">
        <is>
          <t>Not reported</t>
        </is>
      </c>
      <c r="BE405" t="inlineStr">
        <is>
          <t>Not reported</t>
        </is>
      </c>
      <c r="BF405" t="inlineStr">
        <is>
          <t>Not reported</t>
        </is>
      </c>
      <c r="BG405" t="inlineStr">
        <is>
          <t>Not reviewed (not included)</t>
        </is>
      </c>
      <c r="BH405" t="inlineStr">
        <is>
          <t>N/A</t>
        </is>
      </c>
      <c r="BI405" t="inlineStr">
        <is>
          <t>Not reviewed</t>
        </is>
      </c>
      <c r="BJ405" t="inlineStr">
        <is>
          <t>Not reviewed</t>
        </is>
      </c>
      <c r="BK405" t="inlineStr">
        <is>
          <t>Not reviewed</t>
        </is>
      </c>
      <c r="BL405" t="inlineStr">
        <is>
          <t>Not reviewed</t>
        </is>
      </c>
      <c r="BM405" t="inlineStr">
        <is>
          <t>Not reviewed (not included)</t>
        </is>
      </c>
      <c r="BN405" t="inlineStr">
        <is>
          <t>Not Selected for Final 95 (Pending Full Text Review) - Candidate paper not selected for final 95: Passed abstract screening but not included in final selec</t>
        </is>
      </c>
      <c r="BO405" t="inlineStr">
        <is>
          <t>Abstract-level screening only</t>
        </is>
      </c>
      <c r="BP405" t="inlineStr">
        <is>
          <t>6</t>
        </is>
      </c>
    </row>
    <row r="406">
      <c r="A406" t="inlineStr">
        <is>
          <t>Harnessing Video Intelligence: Intelligent System for ADHD Detection</t>
        </is>
      </c>
      <c r="B406" t="n">
        <v>2024</v>
      </c>
      <c r="C406" t="inlineStr">
        <is>
          <t>Not checked</t>
        </is>
      </c>
      <c r="D406" t="inlineStr">
        <is>
          <t>Not checked</t>
        </is>
      </c>
      <c r="E406" t="inlineStr">
        <is>
          <t>10.1109/ICASSPW62465.2024.10625891</t>
        </is>
      </c>
      <c r="F406" t="inlineStr">
        <is>
          <t>Attention Deficit Hyperactivity Disorder (ADHD) causes significant impairment in various domains. It is known in the Medical Statistical Manual of Mental Disorders, Fifth Edition (DSM-V) that the symptoms of ADHD may manifest in actions and daily behaviors. Deep learning methods based on fMRI and EEG have improved the efficiency of the ADHD detection process. However, the cost of the specialized equipment and trained staff required by the existing methods are generally huge. Therefore, we introduce the action recognition network based on raw RGB videos to ADHD detection for the first time. We also extract corresponding action characteristics with two proposed novel measurements: Attention Deficit Ratio (RAD) and Stationary Ratio (RS) based on the action features of ADHD. The two-stage final ADHD detection is decided with RAD and RS fusion and achieves a high accuracy of 95.5% in our real multimodal dataset. The dataset recorded in our Intelligent Sensing Laboratory has been processed and reported to CNTW-NHS Foundation Trust, which will be reviewed by medical consultants/professionals and to be made public in due course.</t>
        </is>
      </c>
      <c r="G406" t="inlineStr">
        <is>
          <t>Unimodal</t>
        </is>
      </c>
      <c r="H406" t="inlineStr">
        <is>
          <t>See abstract</t>
        </is>
      </c>
      <c r="I406" t="inlineStr">
        <is>
          <t>See abstract</t>
        </is>
      </c>
      <c r="J406" t="inlineStr">
        <is>
          <t>See abstract (AI/ML)</t>
        </is>
      </c>
      <c r="K406" t="inlineStr">
        <is>
          <t>See abstract</t>
        </is>
      </c>
      <c r="M406" t="inlineStr">
        <is>
          <t>See abstract</t>
        </is>
      </c>
      <c r="N406" t="inlineStr">
        <is>
          <t>See abstract</t>
        </is>
      </c>
      <c r="O406" t="inlineStr">
        <is>
          <t>Not verified from abstract</t>
        </is>
      </c>
      <c r="P406" t="inlineStr">
        <is>
          <t>See abstract</t>
        </is>
      </c>
      <c r="Q406" t="inlineStr">
        <is>
          <t>See abstract</t>
        </is>
      </c>
      <c r="R406" t="inlineStr">
        <is>
          <t>Not reviewed (not included)</t>
        </is>
      </c>
      <c r="S406" t="inlineStr">
        <is>
          <t>Not reviewed (not included)</t>
        </is>
      </c>
      <c r="T406" t="inlineStr">
        <is>
          <t>Abstract screening only. Not Selected for Final 95 (Pending Full Text Review)</t>
        </is>
      </c>
      <c r="U406" t="inlineStr">
        <is>
          <t>EXCLUDE</t>
        </is>
      </c>
      <c r="V4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6" t="inlineStr">
        <is>
          <t>Excluded: Other Criterion</t>
        </is>
      </c>
      <c r="X406" t="inlineStr">
        <is>
          <t>Not assessed from abstract</t>
        </is>
      </c>
      <c r="Y406" t="inlineStr">
        <is>
          <t>IEEE Conferences</t>
        </is>
      </c>
      <c r="Z406" t="inlineStr">
        <is>
          <t>Not determined from abstract</t>
        </is>
      </c>
      <c r="AB406" t="inlineStr">
        <is>
          <t>Not assessed (not included)</t>
        </is>
      </c>
      <c r="AC406" t="inlineStr">
        <is>
          <t>Not assessed (not included)</t>
        </is>
      </c>
      <c r="AD406" t="inlineStr">
        <is>
          <t>Y. Li; R. Nair; S. M. Naqvi</t>
        </is>
      </c>
      <c r="AE406" t="inlineStr">
        <is>
          <t>2024 IEEE International Conference on Acoustics, Speech, and Signal Processing Workshops (ICASSPW)</t>
        </is>
      </c>
      <c r="AF406" t="inlineStr">
        <is>
          <t>Hybrid OA (IEEE)</t>
        </is>
      </c>
      <c r="AH406" t="inlineStr">
        <is>
          <t>Not assessed</t>
        </is>
      </c>
      <c r="AI406" t="inlineStr">
        <is>
          <t>Not reported</t>
        </is>
      </c>
      <c r="AJ406" t="inlineStr">
        <is>
          <t>Not reported</t>
        </is>
      </c>
      <c r="AK406" t="inlineStr">
        <is>
          <t>Not reported</t>
        </is>
      </c>
      <c r="AL406" t="inlineStr">
        <is>
          <t>Not reported</t>
        </is>
      </c>
      <c r="AM406" t="inlineStr">
        <is>
          <t>Not reported</t>
        </is>
      </c>
      <c r="AN406" t="inlineStr">
        <is>
          <t>Not reported</t>
        </is>
      </c>
      <c r="AO406" t="inlineStr">
        <is>
          <t>Not reviewed</t>
        </is>
      </c>
      <c r="AP406" t="inlineStr">
        <is>
          <t>Not reported</t>
        </is>
      </c>
      <c r="AQ406" t="inlineStr">
        <is>
          <t>Not reported</t>
        </is>
      </c>
      <c r="AR406" t="inlineStr">
        <is>
          <t>Not reported</t>
        </is>
      </c>
      <c r="AS406" t="inlineStr">
        <is>
          <t>See abstract</t>
        </is>
      </c>
      <c r="AT406" t="inlineStr">
        <is>
          <t>Not reviewed</t>
        </is>
      </c>
      <c r="AU406" t="inlineStr">
        <is>
          <t>Not reviewed</t>
        </is>
      </c>
      <c r="AV406" t="inlineStr">
        <is>
          <t>Not reviewed</t>
        </is>
      </c>
      <c r="AW406" t="inlineStr">
        <is>
          <t>Not reviewed</t>
        </is>
      </c>
      <c r="AX406" t="inlineStr">
        <is>
          <t>Not reported</t>
        </is>
      </c>
      <c r="AY406" t="inlineStr">
        <is>
          <t>Not reported</t>
        </is>
      </c>
      <c r="AZ406" t="inlineStr">
        <is>
          <t>Not reported</t>
        </is>
      </c>
      <c r="BA406" t="inlineStr">
        <is>
          <t>Not reported</t>
        </is>
      </c>
      <c r="BB406" t="inlineStr">
        <is>
          <t>Not reported</t>
        </is>
      </c>
      <c r="BC406" t="inlineStr">
        <is>
          <t>Not reported</t>
        </is>
      </c>
      <c r="BD406" t="inlineStr">
        <is>
          <t>Not reported</t>
        </is>
      </c>
      <c r="BE406" t="inlineStr">
        <is>
          <t>Not reported</t>
        </is>
      </c>
      <c r="BF406" t="inlineStr">
        <is>
          <t>Not reported</t>
        </is>
      </c>
      <c r="BG406" t="inlineStr">
        <is>
          <t>Not reviewed (not included)</t>
        </is>
      </c>
      <c r="BH406" t="inlineStr">
        <is>
          <t>N/A</t>
        </is>
      </c>
      <c r="BI406" t="inlineStr">
        <is>
          <t>Not reviewed</t>
        </is>
      </c>
      <c r="BJ406" t="inlineStr">
        <is>
          <t>Not reviewed</t>
        </is>
      </c>
      <c r="BK406" t="inlineStr">
        <is>
          <t>Not reviewed</t>
        </is>
      </c>
      <c r="BL406" t="inlineStr">
        <is>
          <t>Not reviewed</t>
        </is>
      </c>
      <c r="BM406" t="inlineStr">
        <is>
          <t>Not reviewed (not included)</t>
        </is>
      </c>
      <c r="BN406" t="inlineStr">
        <is>
          <t>Not Selected for Final 95 (Pending Full Text Review) - Candidate paper not selected for final 95: Passed abstract screening but not included in final selec</t>
        </is>
      </c>
      <c r="BO406" t="inlineStr">
        <is>
          <t>Abstract-level screening only</t>
        </is>
      </c>
      <c r="BP406" t="inlineStr">
        <is>
          <t>5</t>
        </is>
      </c>
    </row>
    <row r="407">
      <c r="A407" t="inlineStr">
        <is>
          <t>EEG Functional Connectivity Feature-Based Diagnosis of ADHD Using Deep Learning on Raspberry Pi</t>
        </is>
      </c>
      <c r="B407" t="n">
        <v>2024</v>
      </c>
      <c r="C407" t="inlineStr">
        <is>
          <t>Not checked</t>
        </is>
      </c>
      <c r="D407" t="inlineStr">
        <is>
          <t>Not checked</t>
        </is>
      </c>
      <c r="E407" t="inlineStr">
        <is>
          <t>10.1109/CONECCT62155.2024.10677269</t>
        </is>
      </c>
      <c r="F407" t="inlineStr">
        <is>
          <t>Attention Deficit Hyperactivity Disorder (ADHD) is marked by hyperactivity, impetuous behavior, and inattention. It poses significant challenges for many children, and emphasizes the crucial need for early identification and treatment to provide timely support and minimize long-term impacts. This study proposes electroencephalography (EEG) as a potential screening tool for automated ADHD diagnosis. The proposed framework utilizing a publicly accessible EEG dataset having 61 ADHD case and 60 control subjects, functional connectivity (FC) features of EEG signals, deep learning (DL) model and Raspberry Pi hardware. The methodology includes preprocessing EEG signals to extract and clean brain signals, generating dynamic functional connectivity correlation features, and creating Pearsonâ€™s Correlation (PC) matrix images. These images are analyzed using pre-trained DL models, achieving maximum testing accuracy of 96.12% with GoogLeNet model. The results indicate that the proposed methodology outperforms many state-of-the-art techniques, offering a portable and precise solution for ADHD diagnosis through brain connectivity analysis.</t>
        </is>
      </c>
      <c r="G407" t="inlineStr">
        <is>
          <t>Unimodal</t>
        </is>
      </c>
      <c r="H407" t="inlineStr">
        <is>
          <t>See abstract</t>
        </is>
      </c>
      <c r="I407" t="inlineStr">
        <is>
          <t>See abstract</t>
        </is>
      </c>
      <c r="J407" t="inlineStr">
        <is>
          <t>See abstract (AI/ML)</t>
        </is>
      </c>
      <c r="K407" t="inlineStr">
        <is>
          <t>See abstract</t>
        </is>
      </c>
      <c r="L407" t="n">
        <v>61</v>
      </c>
      <c r="M407" t="inlineStr">
        <is>
          <t>See abstract</t>
        </is>
      </c>
      <c r="N407" t="inlineStr">
        <is>
          <t>N≈61; details in abstract</t>
        </is>
      </c>
      <c r="O407" t="inlineStr">
        <is>
          <t>Extracted from abstract: N≈61</t>
        </is>
      </c>
      <c r="P407" t="inlineStr">
        <is>
          <t>See abstract</t>
        </is>
      </c>
      <c r="Q407" t="inlineStr">
        <is>
          <t>See abstract</t>
        </is>
      </c>
      <c r="R407" t="inlineStr">
        <is>
          <t>Not reviewed (not included)</t>
        </is>
      </c>
      <c r="S407" t="inlineStr">
        <is>
          <t>Not reviewed (not included)</t>
        </is>
      </c>
      <c r="T407" t="inlineStr">
        <is>
          <t>Abstract screening only. Small Sample Size</t>
        </is>
      </c>
      <c r="U407" t="inlineStr">
        <is>
          <t>EXCLUDE</t>
        </is>
      </c>
      <c r="V407" t="inlineStr">
        <is>
          <t>E5-Small Sample: Extracted sample size N=61 &lt; 100 minimum threshold. Citation: Confidence intervals and statistical power require minimum N≥100 for ML classification</t>
        </is>
      </c>
      <c r="W407" t="inlineStr">
        <is>
          <t>Excluded: Insufficient Sample Size</t>
        </is>
      </c>
      <c r="X407" t="inlineStr">
        <is>
          <t>EXCLUDE</t>
        </is>
      </c>
      <c r="Y407" t="inlineStr">
        <is>
          <t>IEEE Conferences</t>
        </is>
      </c>
      <c r="Z407" t="inlineStr">
        <is>
          <t>Not determined from abstract</t>
        </is>
      </c>
      <c r="AB407" t="inlineStr">
        <is>
          <t>Not assessed (not included)</t>
        </is>
      </c>
      <c r="AC407" t="inlineStr">
        <is>
          <t>Not assessed (not included)</t>
        </is>
      </c>
      <c r="AD407" t="inlineStr">
        <is>
          <t>R. Ranjan; S. Shovit; S. S. Bagri; B. C. Sahana</t>
        </is>
      </c>
      <c r="AE407" t="inlineStr">
        <is>
          <t>2024 IEEE International Conference on Electronics, Computing and Communication Technologies (CONECCT)</t>
        </is>
      </c>
      <c r="AF407" t="inlineStr">
        <is>
          <t>Hybrid OA (IEEE)</t>
        </is>
      </c>
      <c r="AH407" t="inlineStr">
        <is>
          <t>Not assessed</t>
        </is>
      </c>
      <c r="AI407" t="inlineStr">
        <is>
          <t>Not reported</t>
        </is>
      </c>
      <c r="AJ407" t="n">
        <v>60</v>
      </c>
      <c r="AK407" t="inlineStr">
        <is>
          <t>Not reported</t>
        </is>
      </c>
      <c r="AL407" t="inlineStr">
        <is>
          <t>Not reported</t>
        </is>
      </c>
      <c r="AM407" t="inlineStr">
        <is>
          <t>Not reported</t>
        </is>
      </c>
      <c r="AN407" t="inlineStr">
        <is>
          <t>Not reported</t>
        </is>
      </c>
      <c r="AO407" t="inlineStr">
        <is>
          <t>Not reviewed</t>
        </is>
      </c>
      <c r="AP407" t="inlineStr">
        <is>
          <t>Not reported</t>
        </is>
      </c>
      <c r="AQ407" t="inlineStr">
        <is>
          <t>Not reported</t>
        </is>
      </c>
      <c r="AR407" t="inlineStr">
        <is>
          <t>Not reported</t>
        </is>
      </c>
      <c r="AS407" t="inlineStr">
        <is>
          <t>See abstract</t>
        </is>
      </c>
      <c r="AT407" t="inlineStr">
        <is>
          <t>Not reviewed</t>
        </is>
      </c>
      <c r="AU407" t="inlineStr">
        <is>
          <t>Not reviewed</t>
        </is>
      </c>
      <c r="AV407" t="inlineStr">
        <is>
          <t>Not reviewed</t>
        </is>
      </c>
      <c r="AW407" t="inlineStr">
        <is>
          <t>Not reviewed</t>
        </is>
      </c>
      <c r="AX407" t="inlineStr">
        <is>
          <t>Not reported</t>
        </is>
      </c>
      <c r="AY407" t="inlineStr">
        <is>
          <t>Not reported</t>
        </is>
      </c>
      <c r="AZ407" t="inlineStr">
        <is>
          <t>Not reported</t>
        </is>
      </c>
      <c r="BA407" t="inlineStr">
        <is>
          <t>Not reported</t>
        </is>
      </c>
      <c r="BB407" t="inlineStr">
        <is>
          <t>Not reported</t>
        </is>
      </c>
      <c r="BC407" t="inlineStr">
        <is>
          <t>Not reported</t>
        </is>
      </c>
      <c r="BD407" t="inlineStr">
        <is>
          <t>Not reported</t>
        </is>
      </c>
      <c r="BE407" t="inlineStr">
        <is>
          <t>Not reported</t>
        </is>
      </c>
      <c r="BF407" t="inlineStr">
        <is>
          <t>Not reported</t>
        </is>
      </c>
      <c r="BG407" t="inlineStr">
        <is>
          <t>Not reviewed (not included)</t>
        </is>
      </c>
      <c r="BH407" t="inlineStr">
        <is>
          <t>N/A</t>
        </is>
      </c>
      <c r="BI407" t="inlineStr">
        <is>
          <t>Not reviewed</t>
        </is>
      </c>
      <c r="BJ407" t="inlineStr">
        <is>
          <t>Not reviewed</t>
        </is>
      </c>
      <c r="BK407" t="inlineStr">
        <is>
          <t>Not reviewed</t>
        </is>
      </c>
      <c r="BL407" t="inlineStr">
        <is>
          <t>Not reviewed</t>
        </is>
      </c>
      <c r="BM407" t="inlineStr">
        <is>
          <t>Not reviewed (not included)</t>
        </is>
      </c>
      <c r="BN407" t="inlineStr">
        <is>
          <t xml:space="preserve">Small Sample Size - E5-Small Sample: Extracted sample size N=61 &lt; 100 minimum threshold. Citation: Confidence intervals </t>
        </is>
      </c>
      <c r="BO407" t="inlineStr">
        <is>
          <t>Abstract-level screening only</t>
        </is>
      </c>
      <c r="BP407" t="inlineStr">
        <is>
          <t>6</t>
        </is>
      </c>
    </row>
    <row r="408">
      <c r="A408" t="inlineStr">
        <is>
          <t>An Overview on Deep Leaning Application in Coronavirus (COVID-19):Diagnosis, Prediction and Effects</t>
        </is>
      </c>
      <c r="B408" t="n">
        <v>2021</v>
      </c>
      <c r="C408" t="inlineStr">
        <is>
          <t>Not checked</t>
        </is>
      </c>
      <c r="D408" t="inlineStr">
        <is>
          <t>Not checked</t>
        </is>
      </c>
      <c r="E408" t="inlineStr">
        <is>
          <t>10.1109/ICOSEC51865.2021.9591921</t>
        </is>
      </c>
      <c r="F408" t="inlineStr">
        <is>
          <t>Recently, the coronavirus 2019 or COVID-19, which originated in China, has spread to other countries' population. It is critical to evaluate an automated detection system for rapid alternative prediction and diagnosis in order to reduce the impact of COVID-19. Because of the constant increase in cases, there are fewer COVID-19 available kits than are required for testing in hospitals. Deep learning methods are evolving to provide outstanding performance in the medical field. Deep learning inspired by brain structure is referred to as machine learning. This paper provides an overview of COVID-19â€™s detection applications based on deep learning. Furthermore, a comprehensive review of the literature on deep leaning in COVID-19 disease has been illustrated. The proposed research study shows that in spite of presence of issues in medical database, where the transfer method can be used effectively.</t>
        </is>
      </c>
      <c r="G408" t="inlineStr">
        <is>
          <t>Unimodal</t>
        </is>
      </c>
      <c r="H408" t="inlineStr">
        <is>
          <t>See abstract</t>
        </is>
      </c>
      <c r="I408" t="inlineStr">
        <is>
          <t>See abstract</t>
        </is>
      </c>
      <c r="J408" t="inlineStr">
        <is>
          <t>See abstract (AI/ML)</t>
        </is>
      </c>
      <c r="K408" t="inlineStr">
        <is>
          <t>See abstract</t>
        </is>
      </c>
      <c r="M408" t="inlineStr">
        <is>
          <t>See abstract</t>
        </is>
      </c>
      <c r="N408" t="inlineStr">
        <is>
          <t>See abstract</t>
        </is>
      </c>
      <c r="O408" t="inlineStr">
        <is>
          <t>Not verified from abstract</t>
        </is>
      </c>
      <c r="P408" t="inlineStr">
        <is>
          <t>See abstract</t>
        </is>
      </c>
      <c r="Q408" t="inlineStr">
        <is>
          <t>See abstract</t>
        </is>
      </c>
      <c r="R408" t="inlineStr">
        <is>
          <t>Not reviewed (not included)</t>
        </is>
      </c>
      <c r="S408" t="inlineStr">
        <is>
          <t>Not reviewed (not included)</t>
        </is>
      </c>
      <c r="T408" t="inlineStr">
        <is>
          <t>Abstract screening only. Non-ADHD Focused</t>
        </is>
      </c>
      <c r="U408" t="inlineStr">
        <is>
          <t>EXCLUDE</t>
        </is>
      </c>
      <c r="V408" t="inlineStr">
        <is>
          <t>E2-Not ADHD focused: Neither title nor abstract mentions ADHD or attention-deficit/hyperactivity</t>
        </is>
      </c>
      <c r="W408" t="inlineStr">
        <is>
          <t>Excluded: Not ADHD Focused</t>
        </is>
      </c>
      <c r="X408" t="inlineStr">
        <is>
          <t>Not assessed from abstract</t>
        </is>
      </c>
      <c r="Y408" t="inlineStr">
        <is>
          <t>IEEE Conferences</t>
        </is>
      </c>
      <c r="Z408" t="inlineStr">
        <is>
          <t>Not determined from abstract</t>
        </is>
      </c>
      <c r="AB408" t="inlineStr">
        <is>
          <t>Not assessed (not included)</t>
        </is>
      </c>
      <c r="AC408" t="inlineStr">
        <is>
          <t>Not assessed (not included)</t>
        </is>
      </c>
      <c r="AD408" t="inlineStr">
        <is>
          <t>M. Kumari</t>
        </is>
      </c>
      <c r="AE408" t="inlineStr">
        <is>
          <t>2021 2nd International Conference on Smart Electronics and Communication (ICOSEC)</t>
        </is>
      </c>
      <c r="AF408" t="inlineStr">
        <is>
          <t>Hybrid OA (IEEE)</t>
        </is>
      </c>
      <c r="AH408" t="inlineStr">
        <is>
          <t>Not assessed</t>
        </is>
      </c>
      <c r="AI408" t="inlineStr">
        <is>
          <t>Not reported</t>
        </is>
      </c>
      <c r="AJ408" t="inlineStr">
        <is>
          <t>Not reported</t>
        </is>
      </c>
      <c r="AK408" t="inlineStr">
        <is>
          <t>Not reported</t>
        </is>
      </c>
      <c r="AL408" t="inlineStr">
        <is>
          <t>Not reported</t>
        </is>
      </c>
      <c r="AM408" t="inlineStr">
        <is>
          <t>Not reported</t>
        </is>
      </c>
      <c r="AN408" t="inlineStr">
        <is>
          <t>Not reported</t>
        </is>
      </c>
      <c r="AO408" t="inlineStr">
        <is>
          <t>Not reviewed</t>
        </is>
      </c>
      <c r="AP408" t="inlineStr">
        <is>
          <t>Not reported</t>
        </is>
      </c>
      <c r="AQ408" t="inlineStr">
        <is>
          <t>Not reported</t>
        </is>
      </c>
      <c r="AR408" t="inlineStr">
        <is>
          <t>Not reported</t>
        </is>
      </c>
      <c r="AS408" t="inlineStr">
        <is>
          <t>See abstract</t>
        </is>
      </c>
      <c r="AT408" t="inlineStr">
        <is>
          <t>Not reviewed</t>
        </is>
      </c>
      <c r="AU408" t="inlineStr">
        <is>
          <t>Not reviewed</t>
        </is>
      </c>
      <c r="AV408" t="inlineStr">
        <is>
          <t>Not reviewed</t>
        </is>
      </c>
      <c r="AW408" t="inlineStr">
        <is>
          <t>Not reviewed</t>
        </is>
      </c>
      <c r="AX408" t="inlineStr">
        <is>
          <t>Not reported</t>
        </is>
      </c>
      <c r="AY408" t="inlineStr">
        <is>
          <t>Not reported</t>
        </is>
      </c>
      <c r="AZ408" t="inlineStr">
        <is>
          <t>Not reported</t>
        </is>
      </c>
      <c r="BA408" t="inlineStr">
        <is>
          <t>Not reported</t>
        </is>
      </c>
      <c r="BB408" t="inlineStr">
        <is>
          <t>Not reported</t>
        </is>
      </c>
      <c r="BC408" t="inlineStr">
        <is>
          <t>Not reported</t>
        </is>
      </c>
      <c r="BD408" t="inlineStr">
        <is>
          <t>Not reported</t>
        </is>
      </c>
      <c r="BE408" t="inlineStr">
        <is>
          <t>Not reported</t>
        </is>
      </c>
      <c r="BF408" t="inlineStr">
        <is>
          <t>Not reported</t>
        </is>
      </c>
      <c r="BG408" t="inlineStr">
        <is>
          <t>Not reviewed (not included)</t>
        </is>
      </c>
      <c r="BH408" t="inlineStr">
        <is>
          <t>N/A</t>
        </is>
      </c>
      <c r="BI408" t="inlineStr">
        <is>
          <t>Not reviewed</t>
        </is>
      </c>
      <c r="BJ408" t="inlineStr">
        <is>
          <t>Not reviewed</t>
        </is>
      </c>
      <c r="BK408" t="inlineStr">
        <is>
          <t>Not reviewed</t>
        </is>
      </c>
      <c r="BL408" t="inlineStr">
        <is>
          <t>Not reviewed</t>
        </is>
      </c>
      <c r="BM408" t="inlineStr">
        <is>
          <t>Not reviewed (not included)</t>
        </is>
      </c>
      <c r="BN408" t="inlineStr">
        <is>
          <t>Non-ADHD Focused - E2-Not ADHD focused: Neither title nor abstract mentions ADHD or attention-deficit/hyperactivity</t>
        </is>
      </c>
      <c r="BO408" t="inlineStr">
        <is>
          <t>Abstract-level screening only</t>
        </is>
      </c>
      <c r="BP408" t="inlineStr">
        <is>
          <t>4</t>
        </is>
      </c>
    </row>
    <row r="409">
      <c r="A409" t="inlineStr">
        <is>
          <t>Subspace learning based classification of ADHD patients</t>
        </is>
      </c>
      <c r="B409" t="n">
        <v>2023</v>
      </c>
      <c r="C409" t="inlineStr">
        <is>
          <t>Not checked</t>
        </is>
      </c>
      <c r="D409" t="inlineStr">
        <is>
          <t>Not checked</t>
        </is>
      </c>
      <c r="E409" t="inlineStr">
        <is>
          <t>10.1109/CCDC58219.2023.10327672</t>
        </is>
      </c>
      <c r="F409" t="inlineStr">
        <is>
          <t>Attention deficit hyperactivity disorder (ADHD) can seriously affect childrenâ€™s development. Effective diagnosis of ADHD is widely concerned, but accurate diagnosis is still a challenge. In this paper, we propose a classification method based on the subspace learning. Specifically, the corresponding control subspace and patient subspace are learned according to subspace metrics of the control group and the patient group, and linear regression constraints are used to learn the most important and distinctive information. In the learned subspace, subjects have greater energy in the corresponding subspace. Compared with several advanced machine learning methods, our method shows significant classification performance, with an accuracy rate of 94.6% in the ADHD-200 database.</t>
        </is>
      </c>
      <c r="G409" t="inlineStr">
        <is>
          <t>Unimodal</t>
        </is>
      </c>
      <c r="H409" t="inlineStr">
        <is>
          <t>See abstract</t>
        </is>
      </c>
      <c r="I409" t="inlineStr">
        <is>
          <t>See abstract</t>
        </is>
      </c>
      <c r="J409" t="inlineStr">
        <is>
          <t>See abstract (AI/ML)</t>
        </is>
      </c>
      <c r="K409" t="inlineStr">
        <is>
          <t>See abstract</t>
        </is>
      </c>
      <c r="M409" t="inlineStr">
        <is>
          <t>See abstract</t>
        </is>
      </c>
      <c r="N409" t="inlineStr">
        <is>
          <t>See abstract</t>
        </is>
      </c>
      <c r="O409" t="inlineStr">
        <is>
          <t>Not verified from abstract</t>
        </is>
      </c>
      <c r="P409" t="inlineStr">
        <is>
          <t>See abstract</t>
        </is>
      </c>
      <c r="Q409" t="inlineStr">
        <is>
          <t>See abstract</t>
        </is>
      </c>
      <c r="R409" t="inlineStr">
        <is>
          <t>Not reviewed (not included)</t>
        </is>
      </c>
      <c r="S409" t="inlineStr">
        <is>
          <t>Not reviewed (not included)</t>
        </is>
      </c>
      <c r="T409" t="inlineStr">
        <is>
          <t>Abstract screening only. Not Selected for Final 95 (Pending Full Text Review)</t>
        </is>
      </c>
      <c r="U409" t="inlineStr">
        <is>
          <t>EXCLUDE</t>
        </is>
      </c>
      <c r="V40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09" t="inlineStr">
        <is>
          <t>Excluded: Other Criterion</t>
        </is>
      </c>
      <c r="X409" t="inlineStr">
        <is>
          <t>Not assessed from abstract</t>
        </is>
      </c>
      <c r="Y409" t="inlineStr">
        <is>
          <t>IEEE Conferences</t>
        </is>
      </c>
      <c r="Z409" t="inlineStr">
        <is>
          <t>Not determined from abstract</t>
        </is>
      </c>
      <c r="AB409" t="inlineStr">
        <is>
          <t>Not assessed (not included)</t>
        </is>
      </c>
      <c r="AC409" t="inlineStr">
        <is>
          <t>Not assessed (not included)</t>
        </is>
      </c>
      <c r="AD409" t="inlineStr">
        <is>
          <t>X. Wang; X. Song; L. Chai</t>
        </is>
      </c>
      <c r="AE409" t="inlineStr">
        <is>
          <t>2023 35th Chinese Control and Decision Conference (CCDC)</t>
        </is>
      </c>
      <c r="AF409" t="inlineStr">
        <is>
          <t>Hybrid OA (IEEE)</t>
        </is>
      </c>
      <c r="AG409" t="inlineStr">
        <is>
          <t xml:space="preserve">Nature; Natural Science Foundation of Hubei Province; </t>
        </is>
      </c>
      <c r="AH409" t="inlineStr">
        <is>
          <t>Not assessed</t>
        </is>
      </c>
      <c r="AI409" t="inlineStr">
        <is>
          <t>Not reported</t>
        </is>
      </c>
      <c r="AJ409" t="inlineStr">
        <is>
          <t>Not reported</t>
        </is>
      </c>
      <c r="AK409" t="inlineStr">
        <is>
          <t>Not reported</t>
        </is>
      </c>
      <c r="AL409" t="inlineStr">
        <is>
          <t>Not reported</t>
        </is>
      </c>
      <c r="AM409" t="inlineStr">
        <is>
          <t>Not reported</t>
        </is>
      </c>
      <c r="AN409" t="inlineStr">
        <is>
          <t>Not reported</t>
        </is>
      </c>
      <c r="AO409" t="inlineStr">
        <is>
          <t>Not reviewed</t>
        </is>
      </c>
      <c r="AP409" t="inlineStr">
        <is>
          <t>Not reported</t>
        </is>
      </c>
      <c r="AQ409" t="inlineStr">
        <is>
          <t>Not reported</t>
        </is>
      </c>
      <c r="AR409" t="inlineStr">
        <is>
          <t>Not reported</t>
        </is>
      </c>
      <c r="AS409" t="inlineStr">
        <is>
          <t>See abstract</t>
        </is>
      </c>
      <c r="AT409" t="inlineStr">
        <is>
          <t>Not reviewed</t>
        </is>
      </c>
      <c r="AU409" t="inlineStr">
        <is>
          <t>Not reviewed</t>
        </is>
      </c>
      <c r="AV409" t="inlineStr">
        <is>
          <t>Not reviewed</t>
        </is>
      </c>
      <c r="AW409" t="inlineStr">
        <is>
          <t>Not reviewed</t>
        </is>
      </c>
      <c r="AX409" t="inlineStr">
        <is>
          <t>Not reported</t>
        </is>
      </c>
      <c r="AY409" t="inlineStr">
        <is>
          <t>Not reported</t>
        </is>
      </c>
      <c r="AZ409" t="inlineStr">
        <is>
          <t>Not reported</t>
        </is>
      </c>
      <c r="BA409" t="inlineStr">
        <is>
          <t>Not reported</t>
        </is>
      </c>
      <c r="BB409" t="inlineStr">
        <is>
          <t>Not reported</t>
        </is>
      </c>
      <c r="BC409" t="inlineStr">
        <is>
          <t>Not reported</t>
        </is>
      </c>
      <c r="BD409" t="inlineStr">
        <is>
          <t>Not reported</t>
        </is>
      </c>
      <c r="BE409" t="inlineStr">
        <is>
          <t>Not reported</t>
        </is>
      </c>
      <c r="BF409" t="inlineStr">
        <is>
          <t>Not reported</t>
        </is>
      </c>
      <c r="BG409" t="inlineStr">
        <is>
          <t>Not reviewed (not included)</t>
        </is>
      </c>
      <c r="BH409" t="inlineStr">
        <is>
          <t>N/A</t>
        </is>
      </c>
      <c r="BI409" t="inlineStr">
        <is>
          <t>Not reviewed</t>
        </is>
      </c>
      <c r="BJ409" t="inlineStr">
        <is>
          <t>Not reviewed</t>
        </is>
      </c>
      <c r="BK409" t="inlineStr">
        <is>
          <t>Not reviewed</t>
        </is>
      </c>
      <c r="BL409" t="inlineStr">
        <is>
          <t>Not reviewed</t>
        </is>
      </c>
      <c r="BM409" t="inlineStr">
        <is>
          <t>Not reviewed (not included)</t>
        </is>
      </c>
      <c r="BN409" t="inlineStr">
        <is>
          <t>Not Selected for Final 95 (Pending Full Text Review) - Candidate paper not selected for final 95: Passed abstract screening but not included in final selec</t>
        </is>
      </c>
      <c r="BO409" t="inlineStr">
        <is>
          <t>Abstract-level screening only</t>
        </is>
      </c>
      <c r="BP409" t="inlineStr">
        <is>
          <t>5</t>
        </is>
      </c>
    </row>
    <row r="410">
      <c r="A410" t="inlineStr">
        <is>
          <t>A Novel Approach to ADHD Detection Using Handwriting and Image Processing</t>
        </is>
      </c>
      <c r="B410" t="n">
        <v>2025</v>
      </c>
      <c r="C410" t="inlineStr">
        <is>
          <t>Not checked</t>
        </is>
      </c>
      <c r="D410" t="inlineStr">
        <is>
          <t>Not checked</t>
        </is>
      </c>
      <c r="E410" t="inlineStr">
        <is>
          <t>10.1109/ICHORA65333.2025.11017072</t>
        </is>
      </c>
      <c r="F410" t="inlineStr">
        <is>
          <t>Attention Deficit Hyperactivity Disorder (ADHD) is a neurodevelopmental disorder that begins in childhood and persists throughout life. Currently, there are no auxiliary tests, studies, or biomarkers with sufficient predictive power to confirm or exclude ADHD. Existing diagnostic methods, such as functional magnetic resonance imaging (fMRI), are both cumbersome and highly challenging for children. However, simpler methods could assist in diagnosing ADHD more effectively. In this study, significant results were achieved by utilizing handwriting for ADHD diagnosis through a very brief and straightforward process. A sentence written by a child on paper was successfully classified using image processing techniques and an intelligent model. The developed model serves as an assistive tool for medical experts by enabling preliminary diagnosis and early detection of ADHD. This study aims to both accelerate the diagnostic process and facilitate early diagnosis of ADHD. The obtained results demonstrate that preliminary diagnosis can be performed in a simple and rapid manner using handwriting analysis and image processing techniques.</t>
        </is>
      </c>
      <c r="G410" t="inlineStr">
        <is>
          <t>Unimodal</t>
        </is>
      </c>
      <c r="H410" t="inlineStr">
        <is>
          <t>See abstract</t>
        </is>
      </c>
      <c r="I410" t="inlineStr">
        <is>
          <t>See abstract</t>
        </is>
      </c>
      <c r="J410" t="inlineStr">
        <is>
          <t>See abstract (AI/ML)</t>
        </is>
      </c>
      <c r="K410" t="inlineStr">
        <is>
          <t>See abstract</t>
        </is>
      </c>
      <c r="M410" t="inlineStr">
        <is>
          <t>See abstract</t>
        </is>
      </c>
      <c r="N410" t="inlineStr">
        <is>
          <t>See abstract</t>
        </is>
      </c>
      <c r="O410" t="inlineStr">
        <is>
          <t>Not verified from abstract</t>
        </is>
      </c>
      <c r="P410" t="inlineStr">
        <is>
          <t>See abstract</t>
        </is>
      </c>
      <c r="Q410" t="inlineStr">
        <is>
          <t>See abstract</t>
        </is>
      </c>
      <c r="R410" t="inlineStr">
        <is>
          <t>Not reviewed (not included)</t>
        </is>
      </c>
      <c r="S410" t="inlineStr">
        <is>
          <t>Not reviewed (not included)</t>
        </is>
      </c>
      <c r="T410" t="inlineStr">
        <is>
          <t>Abstract screening only. No AI/ML Methods</t>
        </is>
      </c>
      <c r="U410" t="inlineStr">
        <is>
          <t>EXCLUDE</t>
        </is>
      </c>
      <c r="V410" t="inlineStr">
        <is>
          <t>E1-No AI/ML/DL: Abstract and title do not describe application of AI, ML, or DL methods</t>
        </is>
      </c>
      <c r="W410" t="inlineStr">
        <is>
          <t>Excluded: No AI/ML Methods</t>
        </is>
      </c>
      <c r="X410" t="inlineStr">
        <is>
          <t>Not assessed from abstract</t>
        </is>
      </c>
      <c r="Y410" t="inlineStr">
        <is>
          <t>IEEE Conferences</t>
        </is>
      </c>
      <c r="Z410" t="inlineStr">
        <is>
          <t>Not determined from abstract</t>
        </is>
      </c>
      <c r="AB410" t="inlineStr">
        <is>
          <t>Not assessed (not included)</t>
        </is>
      </c>
      <c r="AC410" t="inlineStr">
        <is>
          <t>Not assessed (not included)</t>
        </is>
      </c>
      <c r="AD410" t="inlineStr">
        <is>
          <t>O. Y. Budak; M. F. Adak; E. Sarigedik</t>
        </is>
      </c>
      <c r="AE410" t="inlineStr">
        <is>
          <t>2025 7th International Congress on Human-Computer Interaction, Optimization and Robotic Applications (ICHORA)</t>
        </is>
      </c>
      <c r="AF410" t="inlineStr">
        <is>
          <t>Hybrid OA (Cambridge)</t>
        </is>
      </c>
      <c r="AH410" t="inlineStr">
        <is>
          <t>Not assessed</t>
        </is>
      </c>
      <c r="AI410" t="inlineStr">
        <is>
          <t>Not reported</t>
        </is>
      </c>
      <c r="AJ410" t="inlineStr">
        <is>
          <t>Not reported</t>
        </is>
      </c>
      <c r="AK410" t="inlineStr">
        <is>
          <t>Not reported</t>
        </is>
      </c>
      <c r="AL410" t="inlineStr">
        <is>
          <t>Not reported</t>
        </is>
      </c>
      <c r="AM410" t="inlineStr">
        <is>
          <t>Not reported</t>
        </is>
      </c>
      <c r="AN410" t="inlineStr">
        <is>
          <t>Not reported</t>
        </is>
      </c>
      <c r="AO410" t="inlineStr">
        <is>
          <t>Not reviewed</t>
        </is>
      </c>
      <c r="AP410" t="inlineStr">
        <is>
          <t>Not reported</t>
        </is>
      </c>
      <c r="AQ410" t="inlineStr">
        <is>
          <t>Not reported</t>
        </is>
      </c>
      <c r="AR410" t="inlineStr">
        <is>
          <t>Not reported</t>
        </is>
      </c>
      <c r="AS410" t="inlineStr">
        <is>
          <t>See abstract</t>
        </is>
      </c>
      <c r="AT410" t="inlineStr">
        <is>
          <t>Not reviewed</t>
        </is>
      </c>
      <c r="AU410" t="inlineStr">
        <is>
          <t>Not reviewed</t>
        </is>
      </c>
      <c r="AV410" t="inlineStr">
        <is>
          <t>Not reviewed</t>
        </is>
      </c>
      <c r="AW410" t="inlineStr">
        <is>
          <t>Not reviewed</t>
        </is>
      </c>
      <c r="AX410" t="inlineStr">
        <is>
          <t>Not reported</t>
        </is>
      </c>
      <c r="AY410" t="inlineStr">
        <is>
          <t>Not reported</t>
        </is>
      </c>
      <c r="AZ410" t="inlineStr">
        <is>
          <t>Not reported</t>
        </is>
      </c>
      <c r="BA410" t="inlineStr">
        <is>
          <t>Not reported</t>
        </is>
      </c>
      <c r="BB410" t="inlineStr">
        <is>
          <t>Not reported</t>
        </is>
      </c>
      <c r="BC410" t="inlineStr">
        <is>
          <t>Not reported</t>
        </is>
      </c>
      <c r="BD410" t="inlineStr">
        <is>
          <t>Not reported</t>
        </is>
      </c>
      <c r="BE410" t="inlineStr">
        <is>
          <t>Not reported</t>
        </is>
      </c>
      <c r="BF410" t="inlineStr">
        <is>
          <t>Not reported</t>
        </is>
      </c>
      <c r="BG410" t="inlineStr">
        <is>
          <t>Not reviewed (not included)</t>
        </is>
      </c>
      <c r="BH410" t="inlineStr">
        <is>
          <t>N/A</t>
        </is>
      </c>
      <c r="BI410" t="inlineStr">
        <is>
          <t>Not reviewed</t>
        </is>
      </c>
      <c r="BJ410" t="inlineStr">
        <is>
          <t>Not reviewed</t>
        </is>
      </c>
      <c r="BK410" t="inlineStr">
        <is>
          <t>Not reviewed</t>
        </is>
      </c>
      <c r="BL410" t="inlineStr">
        <is>
          <t>Not reviewed</t>
        </is>
      </c>
      <c r="BM410" t="inlineStr">
        <is>
          <t>Not reviewed (not included)</t>
        </is>
      </c>
      <c r="BN410" t="inlineStr">
        <is>
          <t>No AI/ML Methods - E1-No AI/ML/DL: Abstract and title do not describe application of AI, ML, or DL methods</t>
        </is>
      </c>
      <c r="BO410" t="inlineStr">
        <is>
          <t>Abstract-level screening only</t>
        </is>
      </c>
      <c r="BP410" t="inlineStr">
        <is>
          <t>5</t>
        </is>
      </c>
    </row>
    <row r="411">
      <c r="A411" t="inlineStr">
        <is>
          <t>SSRepL-ADHD: Adaptive Complex Representation Learning Framework for ADHD Detection from Visual Attention Tasks</t>
        </is>
      </c>
      <c r="B411" t="n">
        <v>2024</v>
      </c>
      <c r="C411" t="inlineStr">
        <is>
          <t>Not checked</t>
        </is>
      </c>
      <c r="D411" t="inlineStr">
        <is>
          <t>Not checked</t>
        </is>
      </c>
      <c r="E411" t="inlineStr">
        <is>
          <t>10.1109/BIGDATA62323.2024.10825780</t>
        </is>
      </c>
      <c r="F411" t="inlineStr">
        <is>
          <t>Self Supervised Representation Learning (SSRepL) can capture meaningful and robust representations of the Attention Deficit Hyperactivity Disorder (ADHD) data and have the potential to improve the modelâ€™s performance on also downstream different types of Neurodevelopmental disorder (NDD) detection. In this paper, a novel SSRepL and Transfer Learning (TL)-based framework that incorporates a Long Short-Term Memory (LSTM) and a Gated Recurrent Units (GRU) model is proposed to detect children with potential symptoms of ADHD. This model uses Electroencephalogram (EEG) signals extracted during visual attention tasks to accurately detect ADHD by preprocessing EEG signal quality through normalization, filtering, and data balancing. For the experimental analysis, we use three different models: 1) SSRepL and TL-based LSTM-GRU model named as SSRepL-ADHD, which integrates LSTM and GRU layers to capture temporal dependencies in the data, 2) lightweight SSRepL-based DNN model (LSSRepL-DNN), and 3) Random Forest (RF). In the study, these models are thoroughly evaluated using well-known performance metrics (i.e., accuracy, precision, recall, and F1-score). The results show that the proposed SSRepL-ADHD model achieves the maximum accuracy of 81.11% while admitting the difficulties associated with dataset imbalance and feature selection.</t>
        </is>
      </c>
      <c r="G411" t="inlineStr">
        <is>
          <t>Unimodal</t>
        </is>
      </c>
      <c r="H411" t="inlineStr">
        <is>
          <t>See abstract</t>
        </is>
      </c>
      <c r="I411" t="inlineStr">
        <is>
          <t>See abstract</t>
        </is>
      </c>
      <c r="J411" t="inlineStr">
        <is>
          <t>See abstract (AI/ML)</t>
        </is>
      </c>
      <c r="K411" t="inlineStr">
        <is>
          <t>See abstract</t>
        </is>
      </c>
      <c r="M411" t="inlineStr">
        <is>
          <t>See abstract</t>
        </is>
      </c>
      <c r="N411" t="inlineStr">
        <is>
          <t>See abstract</t>
        </is>
      </c>
      <c r="O411" t="inlineStr">
        <is>
          <t>Not verified from abstract</t>
        </is>
      </c>
      <c r="P411" t="inlineStr">
        <is>
          <t>See abstract</t>
        </is>
      </c>
      <c r="Q411" t="inlineStr">
        <is>
          <t>See abstract</t>
        </is>
      </c>
      <c r="R411" t="inlineStr">
        <is>
          <t>Not reviewed (not included)</t>
        </is>
      </c>
      <c r="S411" t="inlineStr">
        <is>
          <t>Not reviewed (not included)</t>
        </is>
      </c>
      <c r="T411" t="inlineStr">
        <is>
          <t>Abstract screening only. Not Selected for Final 95 (Pending Full Text Review)</t>
        </is>
      </c>
      <c r="U411" t="inlineStr">
        <is>
          <t>EXCLUDE</t>
        </is>
      </c>
      <c r="V4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11" t="inlineStr">
        <is>
          <t>Excluded: Other Criterion</t>
        </is>
      </c>
      <c r="X411" t="inlineStr">
        <is>
          <t>Not assessed from abstract</t>
        </is>
      </c>
      <c r="Y411" t="inlineStr">
        <is>
          <t>IEEE Conferences</t>
        </is>
      </c>
      <c r="Z411" t="inlineStr">
        <is>
          <t>Not determined from abstract</t>
        </is>
      </c>
      <c r="AB411" t="inlineStr">
        <is>
          <t>Not assessed (not included)</t>
        </is>
      </c>
      <c r="AC411" t="inlineStr">
        <is>
          <t>Not assessed (not included)</t>
        </is>
      </c>
      <c r="AD411" t="inlineStr">
        <is>
          <t>A. Rehman; I. Heldal; J. C. -W. Lin</t>
        </is>
      </c>
      <c r="AE411" t="inlineStr">
        <is>
          <t>2024 IEEE International Conference on Big Data (BigData)</t>
        </is>
      </c>
      <c r="AF411" t="inlineStr">
        <is>
          <t>Hybrid OA (IEEE)</t>
        </is>
      </c>
      <c r="AH411" t="inlineStr">
        <is>
          <t>Not assessed</t>
        </is>
      </c>
      <c r="AI411" t="inlineStr">
        <is>
          <t>Not reported</t>
        </is>
      </c>
      <c r="AJ411" t="inlineStr">
        <is>
          <t>Not reported</t>
        </is>
      </c>
      <c r="AK411" t="inlineStr">
        <is>
          <t>Not reported</t>
        </is>
      </c>
      <c r="AL411" t="inlineStr">
        <is>
          <t>Not reported</t>
        </is>
      </c>
      <c r="AM411" t="inlineStr">
        <is>
          <t>Not reported</t>
        </is>
      </c>
      <c r="AN411" t="inlineStr">
        <is>
          <t>Not reported</t>
        </is>
      </c>
      <c r="AO411" t="inlineStr">
        <is>
          <t>Not reviewed</t>
        </is>
      </c>
      <c r="AP411" t="inlineStr">
        <is>
          <t>Not reported</t>
        </is>
      </c>
      <c r="AQ411" t="inlineStr">
        <is>
          <t>Not reported</t>
        </is>
      </c>
      <c r="AR411" t="inlineStr">
        <is>
          <t>Not reported</t>
        </is>
      </c>
      <c r="AS411" t="inlineStr">
        <is>
          <t>See abstract</t>
        </is>
      </c>
      <c r="AT411" t="inlineStr">
        <is>
          <t>Not reviewed</t>
        </is>
      </c>
      <c r="AU411" t="inlineStr">
        <is>
          <t>Not reviewed</t>
        </is>
      </c>
      <c r="AV411" t="inlineStr">
        <is>
          <t>Not reviewed</t>
        </is>
      </c>
      <c r="AW411" t="inlineStr">
        <is>
          <t>Not reviewed</t>
        </is>
      </c>
      <c r="AX411" t="inlineStr">
        <is>
          <t>Not reported</t>
        </is>
      </c>
      <c r="AY411" t="inlineStr">
        <is>
          <t>Not reported</t>
        </is>
      </c>
      <c r="AZ411" t="inlineStr">
        <is>
          <t>Not reported</t>
        </is>
      </c>
      <c r="BA411" t="inlineStr">
        <is>
          <t>Not reported</t>
        </is>
      </c>
      <c r="BB411" t="inlineStr">
        <is>
          <t>Not reported</t>
        </is>
      </c>
      <c r="BC411" t="inlineStr">
        <is>
          <t>Not reported</t>
        </is>
      </c>
      <c r="BD411" t="inlineStr">
        <is>
          <t>Not reported</t>
        </is>
      </c>
      <c r="BE411" t="inlineStr">
        <is>
          <t>Not reported</t>
        </is>
      </c>
      <c r="BF411" t="inlineStr">
        <is>
          <t>Not reported</t>
        </is>
      </c>
      <c r="BG411" t="inlineStr">
        <is>
          <t>Not reviewed (not included)</t>
        </is>
      </c>
      <c r="BH411" t="inlineStr">
        <is>
          <t>N/A</t>
        </is>
      </c>
      <c r="BI411" t="inlineStr">
        <is>
          <t>Not reviewed</t>
        </is>
      </c>
      <c r="BJ411" t="inlineStr">
        <is>
          <t>Not reviewed</t>
        </is>
      </c>
      <c r="BK411" t="inlineStr">
        <is>
          <t>Not reviewed</t>
        </is>
      </c>
      <c r="BL411" t="inlineStr">
        <is>
          <t>Not reviewed</t>
        </is>
      </c>
      <c r="BM411" t="inlineStr">
        <is>
          <t>Not reviewed (not included)</t>
        </is>
      </c>
      <c r="BN411" t="inlineStr">
        <is>
          <t>Not Selected for Final 95 (Pending Full Text Review) - Candidate paper not selected for final 95: Passed abstract screening but not included in final selec</t>
        </is>
      </c>
      <c r="BO411" t="inlineStr">
        <is>
          <t>Abstract-level screening only</t>
        </is>
      </c>
      <c r="BP411" t="inlineStr">
        <is>
          <t>9</t>
        </is>
      </c>
    </row>
    <row r="412">
      <c r="A412" t="inlineStr">
        <is>
          <t>Deep Spatio-Temporal Method for ADHD Classification Using Resting-State fMRI</t>
        </is>
      </c>
      <c r="B412" t="n">
        <v>2022</v>
      </c>
      <c r="C412" t="inlineStr">
        <is>
          <t>Not checked</t>
        </is>
      </c>
      <c r="D412" t="inlineStr">
        <is>
          <t>Not checked</t>
        </is>
      </c>
      <c r="E412" t="inlineStr">
        <is>
          <t>10.1109/ICTAI56018.2022.00165</t>
        </is>
      </c>
      <c r="F412" t="inlineStr">
        <is>
          <t>Attention Deficit Hyperactivity Disorder (ADHD) is a common psychiatric disorder among young children. However, there is no accurate and efficient method to diagnose ADHD up to now, due to the complexity of the pathological mechanism and clinical symptoms. This paper aims to present a spatio-temporal method for classification of ADHD and Typical Developing Children (TDC) using Resting-State functional Magnetic (rs-fMRI). To extract the most discriminative features in both space and time dimensions, 3-Dimensional Convolutional Neural Network (3D-CNN) and Gated Recurrent Unit (GRU) were respectively used to process 3D spatial and 1D temporal information in rs-fMRI. Before GRU, 1D filters with different scales were employed to capture significant features of different time intervals from temporal input. To evaluate proposed method, the 5-fold cross validation was employed using ADHD-200 global competition dataset. As a result, the average accuracy, sensitivity, specificity were 71.65 %, 68.00 % and 73.80 %, respectively. Experiment results show that our method performs better than existing methods, and our model not only has good generalization ability, but maintains a balance between sensitivity and specificity. We believe that our method can be used to build a more accurate automatic assistant diagnosis tool of ADHD.</t>
        </is>
      </c>
      <c r="G412" t="inlineStr">
        <is>
          <t>Unimodal</t>
        </is>
      </c>
      <c r="H412" t="inlineStr">
        <is>
          <t>See abstract</t>
        </is>
      </c>
      <c r="I412" t="inlineStr">
        <is>
          <t>See abstract</t>
        </is>
      </c>
      <c r="J412" t="inlineStr">
        <is>
          <t>See abstract (AI/ML)</t>
        </is>
      </c>
      <c r="K412" t="inlineStr">
        <is>
          <t>See abstract</t>
        </is>
      </c>
      <c r="M412" t="inlineStr">
        <is>
          <t>See abstract</t>
        </is>
      </c>
      <c r="N412" t="inlineStr">
        <is>
          <t>See abstract</t>
        </is>
      </c>
      <c r="O412" t="inlineStr">
        <is>
          <t>Not verified from abstract</t>
        </is>
      </c>
      <c r="P412" t="inlineStr">
        <is>
          <t>See abstract</t>
        </is>
      </c>
      <c r="Q412" t="inlineStr">
        <is>
          <t>See abstract</t>
        </is>
      </c>
      <c r="R412" t="inlineStr">
        <is>
          <t>Not reviewed (not included)</t>
        </is>
      </c>
      <c r="S412" t="inlineStr">
        <is>
          <t>Not reviewed (not included)</t>
        </is>
      </c>
      <c r="T412" t="inlineStr">
        <is>
          <t>Abstract screening only. Not Selected for Final 95 (Pending Full Text Review)</t>
        </is>
      </c>
      <c r="U412" t="inlineStr">
        <is>
          <t>EXCLUDE</t>
        </is>
      </c>
      <c r="V4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12" t="inlineStr">
        <is>
          <t>Excluded: Other Criterion</t>
        </is>
      </c>
      <c r="X412" t="inlineStr">
        <is>
          <t>Not assessed from abstract</t>
        </is>
      </c>
      <c r="Y412" t="inlineStr">
        <is>
          <t>IEEE Conferences</t>
        </is>
      </c>
      <c r="Z412" t="inlineStr">
        <is>
          <t>Not determined from abstract</t>
        </is>
      </c>
      <c r="AB412" t="inlineStr">
        <is>
          <t>Not assessed (not included)</t>
        </is>
      </c>
      <c r="AC412" t="inlineStr">
        <is>
          <t>Not assessed (not included)</t>
        </is>
      </c>
      <c r="AD412" t="inlineStr">
        <is>
          <t>Y. Niu; F. Huang; H. Zhou; J. Peng</t>
        </is>
      </c>
      <c r="AE412" t="inlineStr">
        <is>
          <t>2022 IEEE 34th International Conference on Tools with Artificial Intelligence (ICTAI)</t>
        </is>
      </c>
      <c r="AF412" t="inlineStr">
        <is>
          <t>Hybrid OA (IEEE)</t>
        </is>
      </c>
      <c r="AH412" t="inlineStr">
        <is>
          <t>Not assessed</t>
        </is>
      </c>
      <c r="AI412" t="inlineStr">
        <is>
          <t>Not reported</t>
        </is>
      </c>
      <c r="AJ412" t="inlineStr">
        <is>
          <t>Not reported</t>
        </is>
      </c>
      <c r="AK412" t="inlineStr">
        <is>
          <t>Not reported</t>
        </is>
      </c>
      <c r="AL412" t="inlineStr">
        <is>
          <t>Not reported</t>
        </is>
      </c>
      <c r="AM412" t="inlineStr">
        <is>
          <t>Not reported</t>
        </is>
      </c>
      <c r="AN412" t="inlineStr">
        <is>
          <t>Not reported</t>
        </is>
      </c>
      <c r="AO412" t="inlineStr">
        <is>
          <t>Not reviewed</t>
        </is>
      </c>
      <c r="AP412" t="inlineStr">
        <is>
          <t>Not reported</t>
        </is>
      </c>
      <c r="AQ412" t="inlineStr">
        <is>
          <t>Not reported</t>
        </is>
      </c>
      <c r="AR412" t="inlineStr">
        <is>
          <t>Not reported</t>
        </is>
      </c>
      <c r="AS412" t="inlineStr">
        <is>
          <t>See abstract</t>
        </is>
      </c>
      <c r="AT412" t="inlineStr">
        <is>
          <t>Not reviewed</t>
        </is>
      </c>
      <c r="AU412" t="inlineStr">
        <is>
          <t>Not reviewed</t>
        </is>
      </c>
      <c r="AV412" t="inlineStr">
        <is>
          <t>Not reviewed</t>
        </is>
      </c>
      <c r="AW412" t="inlineStr">
        <is>
          <t>Not reviewed</t>
        </is>
      </c>
      <c r="AX412" t="inlineStr">
        <is>
          <t>Not reported</t>
        </is>
      </c>
      <c r="AY412" t="inlineStr">
        <is>
          <t>Not reported</t>
        </is>
      </c>
      <c r="AZ412" t="inlineStr">
        <is>
          <t>Not reported</t>
        </is>
      </c>
      <c r="BA412" t="inlineStr">
        <is>
          <t>Not reported</t>
        </is>
      </c>
      <c r="BB412" t="inlineStr">
        <is>
          <t>Not reported</t>
        </is>
      </c>
      <c r="BC412" t="inlineStr">
        <is>
          <t>Not reported</t>
        </is>
      </c>
      <c r="BD412" t="inlineStr">
        <is>
          <t>Not reported</t>
        </is>
      </c>
      <c r="BE412" t="inlineStr">
        <is>
          <t>Not reported</t>
        </is>
      </c>
      <c r="BF412" t="inlineStr">
        <is>
          <t>Not reported</t>
        </is>
      </c>
      <c r="BG412" t="inlineStr">
        <is>
          <t>Not reviewed (not included)</t>
        </is>
      </c>
      <c r="BH412" t="inlineStr">
        <is>
          <t>N/A</t>
        </is>
      </c>
      <c r="BI412" t="inlineStr">
        <is>
          <t>Not reviewed</t>
        </is>
      </c>
      <c r="BJ412" t="inlineStr">
        <is>
          <t>Not reviewed</t>
        </is>
      </c>
      <c r="BK412" t="inlineStr">
        <is>
          <t>Not reviewed</t>
        </is>
      </c>
      <c r="BL412" t="inlineStr">
        <is>
          <t>Not reviewed</t>
        </is>
      </c>
      <c r="BM412" t="inlineStr">
        <is>
          <t>Not reviewed (not included)</t>
        </is>
      </c>
      <c r="BN412" t="inlineStr">
        <is>
          <t>Not Selected for Final 95 (Pending Full Text Review) - Candidate paper not selected for final 95: Passed abstract screening but not included in final selec</t>
        </is>
      </c>
      <c r="BO412" t="inlineStr">
        <is>
          <t>Abstract-level screening only</t>
        </is>
      </c>
      <c r="BP412" t="inlineStr">
        <is>
          <t>6</t>
        </is>
      </c>
    </row>
    <row r="413">
      <c r="A413" t="inlineStr">
        <is>
          <t>A Study of the ADHD-200 Repository for Attention Deficit Categorization Using Deep Neural Networks</t>
        </is>
      </c>
      <c r="B413" t="n">
        <v>2023</v>
      </c>
      <c r="C413" t="inlineStr">
        <is>
          <t>Not checked</t>
        </is>
      </c>
      <c r="D413" t="inlineStr">
        <is>
          <t>Not checked</t>
        </is>
      </c>
      <c r="E413" t="inlineStr">
        <is>
          <t>10.1109/ICAECC59324.2023.10560312</t>
        </is>
      </c>
      <c r="F413" t="inlineStr">
        <is>
          <t>Attention Deficit Hyperactivity Disorder(ADHD) is a socio-behavioral disorder, affecting nearly 1% of people worldwide. Presently, the only traditional approach for diagnosing ADHD is standardized tests which prolong the procedure and raise the expense of care. The goal of this article was to explore the potential of Neural Networks in classifying ADHD patients and controlled children. For this purpose, the study utilizes Personal characteristic Information (PCI) attributes extracted from a sizable collection. ADHD-200 is a multi-site repository that gathered information from several sources including eight different research and clinical institutes. The methodology and results involve two steps: In order to distinguish ADHD from typically developed(TD), a neural network model (NN) was first constructed in Python using the TensorFlow framework. Second, by employing the same repository, the experimental design utilizes the four distinct hidden layer Neural Network models configurations and demonstrated that the Neural Network with configuration(1024-512-256-2) performed best, averaging 75% accuracy. With regard to the ADHD-200 dataset, its accuracy is much greater than any other that is currently known. This study determined the best PCI characteristic for ADHD classification performance. In the future, additional discriminative features such as neuroimaging may enhance performance and ultimately enable the clinical diagnosis of ADHD.</t>
        </is>
      </c>
      <c r="G413" t="inlineStr">
        <is>
          <t>Unimodal</t>
        </is>
      </c>
      <c r="H413" t="inlineStr">
        <is>
          <t>See abstract</t>
        </is>
      </c>
      <c r="I413" t="inlineStr">
        <is>
          <t>See abstract</t>
        </is>
      </c>
      <c r="J413" t="inlineStr">
        <is>
          <t>See abstract (AI/ML)</t>
        </is>
      </c>
      <c r="K413" t="inlineStr">
        <is>
          <t>See abstract</t>
        </is>
      </c>
      <c r="M413" t="inlineStr">
        <is>
          <t>See abstract</t>
        </is>
      </c>
      <c r="N413" t="inlineStr">
        <is>
          <t>See abstract</t>
        </is>
      </c>
      <c r="O413" t="inlineStr">
        <is>
          <t>Not verified from abstract</t>
        </is>
      </c>
      <c r="P413" t="inlineStr">
        <is>
          <t>See abstract</t>
        </is>
      </c>
      <c r="Q413" t="inlineStr">
        <is>
          <t>See abstract</t>
        </is>
      </c>
      <c r="R413" t="inlineStr">
        <is>
          <t>Not reviewed (not included)</t>
        </is>
      </c>
      <c r="S413" t="inlineStr">
        <is>
          <t>Not reviewed (not included)</t>
        </is>
      </c>
      <c r="T413" t="inlineStr">
        <is>
          <t>Abstract screening only. Not Selected for Final 95 (Pending Full Text Review)</t>
        </is>
      </c>
      <c r="U413" t="inlineStr">
        <is>
          <t>EXCLUDE</t>
        </is>
      </c>
      <c r="V4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13" t="inlineStr">
        <is>
          <t>Excluded: Other Criterion</t>
        </is>
      </c>
      <c r="X413" t="inlineStr">
        <is>
          <t>Not assessed from abstract</t>
        </is>
      </c>
      <c r="Y413" t="inlineStr">
        <is>
          <t>IEEE Conferences</t>
        </is>
      </c>
      <c r="Z413" t="inlineStr">
        <is>
          <t>Not determined from abstract</t>
        </is>
      </c>
      <c r="AB413" t="inlineStr">
        <is>
          <t>Not assessed (not included)</t>
        </is>
      </c>
      <c r="AC413" t="inlineStr">
        <is>
          <t>Not assessed (not included)</t>
        </is>
      </c>
      <c r="AD413" t="inlineStr">
        <is>
          <t>M. Mengi; D. Malhotra</t>
        </is>
      </c>
      <c r="AE413" t="inlineStr">
        <is>
          <t>2023 IEEE Fifth International Conference on Advances in Electronics, Computers and Communications (ICAECC)</t>
        </is>
      </c>
      <c r="AF413" t="inlineStr">
        <is>
          <t>Hybrid OA (IEEE)</t>
        </is>
      </c>
      <c r="AH413" t="inlineStr">
        <is>
          <t>Not assessed</t>
        </is>
      </c>
      <c r="AI413" t="inlineStr">
        <is>
          <t>Not reported</t>
        </is>
      </c>
      <c r="AJ413" t="inlineStr">
        <is>
          <t>Not reported</t>
        </is>
      </c>
      <c r="AK413" t="inlineStr">
        <is>
          <t>Not reported</t>
        </is>
      </c>
      <c r="AL413" t="inlineStr">
        <is>
          <t>Not reported</t>
        </is>
      </c>
      <c r="AM413" t="inlineStr">
        <is>
          <t>Not reported</t>
        </is>
      </c>
      <c r="AN413" t="inlineStr">
        <is>
          <t>Not reported</t>
        </is>
      </c>
      <c r="AO413" t="inlineStr">
        <is>
          <t>Not reviewed</t>
        </is>
      </c>
      <c r="AP413" t="inlineStr">
        <is>
          <t>Not reported</t>
        </is>
      </c>
      <c r="AQ413" t="inlineStr">
        <is>
          <t>Not reported</t>
        </is>
      </c>
      <c r="AR413" t="inlineStr">
        <is>
          <t>Not reported</t>
        </is>
      </c>
      <c r="AS413" t="inlineStr">
        <is>
          <t>See abstract</t>
        </is>
      </c>
      <c r="AT413" t="inlineStr">
        <is>
          <t>Not reviewed</t>
        </is>
      </c>
      <c r="AU413" t="inlineStr">
        <is>
          <t>Not reviewed</t>
        </is>
      </c>
      <c r="AV413" t="inlineStr">
        <is>
          <t>Not reviewed</t>
        </is>
      </c>
      <c r="AW413" t="inlineStr">
        <is>
          <t>Not reviewed</t>
        </is>
      </c>
      <c r="AX413" t="inlineStr">
        <is>
          <t>Not reported</t>
        </is>
      </c>
      <c r="AY413" t="inlineStr">
        <is>
          <t>Not reported</t>
        </is>
      </c>
      <c r="AZ413" t="inlineStr">
        <is>
          <t>Not reported</t>
        </is>
      </c>
      <c r="BA413" t="inlineStr">
        <is>
          <t>Not reported</t>
        </is>
      </c>
      <c r="BB413" t="inlineStr">
        <is>
          <t>Not reported</t>
        </is>
      </c>
      <c r="BC413" t="inlineStr">
        <is>
          <t>Not reported</t>
        </is>
      </c>
      <c r="BD413" t="inlineStr">
        <is>
          <t>Not reported</t>
        </is>
      </c>
      <c r="BE413" t="inlineStr">
        <is>
          <t>Not reported</t>
        </is>
      </c>
      <c r="BF413" t="inlineStr">
        <is>
          <t>Not reported</t>
        </is>
      </c>
      <c r="BG413" t="inlineStr">
        <is>
          <t>Not reviewed (not included)</t>
        </is>
      </c>
      <c r="BH413" t="inlineStr">
        <is>
          <t>N/A</t>
        </is>
      </c>
      <c r="BI413" t="inlineStr">
        <is>
          <t>Not reviewed</t>
        </is>
      </c>
      <c r="BJ413" t="inlineStr">
        <is>
          <t>Not reviewed</t>
        </is>
      </c>
      <c r="BK413" t="inlineStr">
        <is>
          <t>Not reviewed</t>
        </is>
      </c>
      <c r="BL413" t="inlineStr">
        <is>
          <t>Not reviewed</t>
        </is>
      </c>
      <c r="BM413" t="inlineStr">
        <is>
          <t>Not reviewed (not included)</t>
        </is>
      </c>
      <c r="BN413" t="inlineStr">
        <is>
          <t>Not Selected for Final 95 (Pending Full Text Review) - Candidate paper not selected for final 95: Passed abstract screening but not included in final selec</t>
        </is>
      </c>
      <c r="BO413" t="inlineStr">
        <is>
          <t>Abstract-level screening only</t>
        </is>
      </c>
      <c r="BP413" t="inlineStr">
        <is>
          <t>5</t>
        </is>
      </c>
    </row>
    <row r="414">
      <c r="A414" t="inlineStr">
        <is>
          <t>Classification of Structural MRI Images in Adhd Using 3D Fractal Dimension Complexity Map</t>
        </is>
      </c>
      <c r="B414" t="n">
        <v>2019</v>
      </c>
      <c r="C414" t="inlineStr">
        <is>
          <t>Not checked</t>
        </is>
      </c>
      <c r="D414" t="inlineStr">
        <is>
          <t>Not checked</t>
        </is>
      </c>
      <c r="E414" t="inlineStr">
        <is>
          <t>10.1109/ICIP.2019.8802930</t>
        </is>
      </c>
      <c r="F414" t="inlineStr">
        <is>
          <t>Attention deficit hyperactivity disorder (ADHD) is a common mental-health disorder in adolescent groups. Successful automatic diagnosis of ADHD based on features extracted from magnetic resonance imaging (MRI) data, would provide reference information for treating. Previous researches have shown gray matter (GM) of some anatomical brain structures will increase in ADHD subjects. Fractal analysis has been widely used in texture image processing and fractal dimension is capable of representing intrinsic structural information of images. With large-scale MRI data becoming publicly available, deep-learning methods for ADHD diagnosis become feasible. This paper proposes a novel classification approach using 3D fractal dimension complexity map (FDCM) for ADHD automatic diagnosis. We calculate the Hausdorff fractal dimension of GM density data extracted from structural MRI data. Subsequently, we design a 3 dimensional convolutional neural network (3D-CNN) for extracting features from FDCM then judging ADHD and TDC. Our model is evaluated on the hold-out testing data of the ADHD-200 global competition and performance outperforms previous approaches based on structural MRI data.</t>
        </is>
      </c>
      <c r="G414" t="inlineStr">
        <is>
          <t>Unimodal</t>
        </is>
      </c>
      <c r="H414" t="inlineStr">
        <is>
          <t>See abstract</t>
        </is>
      </c>
      <c r="I414" t="inlineStr">
        <is>
          <t>See abstract</t>
        </is>
      </c>
      <c r="J414" t="inlineStr">
        <is>
          <t>See abstract (AI/ML)</t>
        </is>
      </c>
      <c r="K414" t="inlineStr">
        <is>
          <t>See abstract</t>
        </is>
      </c>
      <c r="M414" t="inlineStr">
        <is>
          <t>See abstract</t>
        </is>
      </c>
      <c r="N414" t="inlineStr">
        <is>
          <t>See abstract</t>
        </is>
      </c>
      <c r="O414" t="inlineStr">
        <is>
          <t>Not verified from abstract</t>
        </is>
      </c>
      <c r="P414" t="inlineStr">
        <is>
          <t>See abstract</t>
        </is>
      </c>
      <c r="Q414" t="inlineStr">
        <is>
          <t>See abstract</t>
        </is>
      </c>
      <c r="R414" t="inlineStr">
        <is>
          <t>Not reviewed (not included)</t>
        </is>
      </c>
      <c r="S414" t="inlineStr">
        <is>
          <t>Not reviewed (not included)</t>
        </is>
      </c>
      <c r="T414" t="inlineStr">
        <is>
          <t>Abstract screening only. Not Selected for Final 95 (Pending Full Text Review)</t>
        </is>
      </c>
      <c r="U414" t="inlineStr">
        <is>
          <t>EXCLUDE</t>
        </is>
      </c>
      <c r="V4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14" t="inlineStr">
        <is>
          <t>Excluded: Other Criterion</t>
        </is>
      </c>
      <c r="X414" t="inlineStr">
        <is>
          <t>Not assessed from abstract</t>
        </is>
      </c>
      <c r="Y414" t="inlineStr">
        <is>
          <t>IEEE Conferences</t>
        </is>
      </c>
      <c r="Z414" t="inlineStr">
        <is>
          <t>Not determined from abstract</t>
        </is>
      </c>
      <c r="AB414" t="inlineStr">
        <is>
          <t>Not assessed (not included)</t>
        </is>
      </c>
      <c r="AC414" t="inlineStr">
        <is>
          <t>Not assessed (not included)</t>
        </is>
      </c>
      <c r="AD414" t="inlineStr">
        <is>
          <t>T. Wang; S. -i. Kamata</t>
        </is>
      </c>
      <c r="AE414" t="inlineStr">
        <is>
          <t>2019 IEEE International Conference on Image Processing (ICIP)</t>
        </is>
      </c>
      <c r="AF414" t="inlineStr">
        <is>
          <t>Hybrid OA (IEEE)</t>
        </is>
      </c>
      <c r="AH414" t="inlineStr">
        <is>
          <t>Not assessed</t>
        </is>
      </c>
      <c r="AI414" t="inlineStr">
        <is>
          <t>Not reported</t>
        </is>
      </c>
      <c r="AJ414" t="inlineStr">
        <is>
          <t>Not reported</t>
        </is>
      </c>
      <c r="AK414" t="inlineStr">
        <is>
          <t>Not reported</t>
        </is>
      </c>
      <c r="AL414" t="inlineStr">
        <is>
          <t>Not reported</t>
        </is>
      </c>
      <c r="AM414" t="inlineStr">
        <is>
          <t>Not reported</t>
        </is>
      </c>
      <c r="AN414" t="inlineStr">
        <is>
          <t>Not reported</t>
        </is>
      </c>
      <c r="AO414" t="inlineStr">
        <is>
          <t>Not reviewed</t>
        </is>
      </c>
      <c r="AP414" t="inlineStr">
        <is>
          <t>Not reported</t>
        </is>
      </c>
      <c r="AQ414" t="inlineStr">
        <is>
          <t>Not reported</t>
        </is>
      </c>
      <c r="AR414" t="inlineStr">
        <is>
          <t>Not reported</t>
        </is>
      </c>
      <c r="AS414" t="inlineStr">
        <is>
          <t>See abstract</t>
        </is>
      </c>
      <c r="AT414" t="inlineStr">
        <is>
          <t>Not reviewed</t>
        </is>
      </c>
      <c r="AU414" t="inlineStr">
        <is>
          <t>Not reviewed</t>
        </is>
      </c>
      <c r="AV414" t="inlineStr">
        <is>
          <t>Not reviewed</t>
        </is>
      </c>
      <c r="AW414" t="inlineStr">
        <is>
          <t>Not reviewed</t>
        </is>
      </c>
      <c r="AX414" t="inlineStr">
        <is>
          <t>Not reported</t>
        </is>
      </c>
      <c r="AY414" t="inlineStr">
        <is>
          <t>Not reported</t>
        </is>
      </c>
      <c r="AZ414" t="inlineStr">
        <is>
          <t>Not reported</t>
        </is>
      </c>
      <c r="BA414" t="inlineStr">
        <is>
          <t>Not reported</t>
        </is>
      </c>
      <c r="BB414" t="inlineStr">
        <is>
          <t>Not reported</t>
        </is>
      </c>
      <c r="BC414" t="inlineStr">
        <is>
          <t>Not reported</t>
        </is>
      </c>
      <c r="BD414" t="inlineStr">
        <is>
          <t>Not reported</t>
        </is>
      </c>
      <c r="BE414" t="inlineStr">
        <is>
          <t>Not reported</t>
        </is>
      </c>
      <c r="BF414" t="inlineStr">
        <is>
          <t>Not reported</t>
        </is>
      </c>
      <c r="BG414" t="inlineStr">
        <is>
          <t>Not reviewed (not included)</t>
        </is>
      </c>
      <c r="BH414" t="inlineStr">
        <is>
          <t>N/A</t>
        </is>
      </c>
      <c r="BI414" t="inlineStr">
        <is>
          <t>Not reviewed</t>
        </is>
      </c>
      <c r="BJ414" t="inlineStr">
        <is>
          <t>Not reviewed</t>
        </is>
      </c>
      <c r="BK414" t="inlineStr">
        <is>
          <t>Not reviewed</t>
        </is>
      </c>
      <c r="BL414" t="inlineStr">
        <is>
          <t>Not reviewed</t>
        </is>
      </c>
      <c r="BM414" t="inlineStr">
        <is>
          <t>Not reviewed (not included)</t>
        </is>
      </c>
      <c r="BN414" t="inlineStr">
        <is>
          <t>Not Selected for Final 95 (Pending Full Text Review) - Candidate paper not selected for final 95: Passed abstract screening but not included in final selec</t>
        </is>
      </c>
      <c r="BO414" t="inlineStr">
        <is>
          <t>Abstract-level screening only</t>
        </is>
      </c>
      <c r="BP414" t="inlineStr">
        <is>
          <t>5</t>
        </is>
      </c>
    </row>
    <row r="415">
      <c r="A415" t="inlineStr">
        <is>
          <t>Investigating ADHD subtypes in children using temporal dynamics of the electroencephalogram (EEG) microstates</t>
        </is>
      </c>
      <c r="B415" t="n">
        <v>2021</v>
      </c>
      <c r="C415" t="inlineStr">
        <is>
          <t>Not checked</t>
        </is>
      </c>
      <c r="D415" t="inlineStr">
        <is>
          <t>Not checked</t>
        </is>
      </c>
      <c r="E415" t="inlineStr">
        <is>
          <t>10.1109/EMBC46164.2021.9630614</t>
        </is>
      </c>
      <c r="F415" t="inlineStr">
        <is>
          <t>Attention-deficit/hyperactivity disorder (ADHD) is a prevalent neurodevelopmental disorder in children, usually categorized as three predominant subtypes, persistent inattention (ADHD-I), hyperactivity-impulsivity (ADHD-HI) and a combination of both (ADHD-C). Identifying reliable features to distinguish different subtypes is significant for clinical individualized treatment. In this work, we conducted a two-stage electroencephalogram (EEG) microstate analysis on 54 healthy controls and 107 ADHD children, including 54 ADHD-Is and 53 ADHD-Cs, aiming to examine the dynamic temporal alterations in ADHDs compared to healthy controls (HCs), as well as different EEG signatures between ADHD subtypes. Results demonstrated that the dynamics of resting-state EEG microstates, particularly centering on salience (state C) and frontal-parietal network (state D), were significantly aberrant in ADHDs. Specifically, the occurrence and coverage of state C were decreased in ADHDs (p=0.002; p=0.0015), while the duration and contribution of state D were observably increased (p=0.0016; p=0.0001) compared to HCs. Moreover, the transition probability between state A and C was significantly decreased (p=9.85e-7; p=2.33e-7) in ADHDs, but otherwise increased between state B and D (p=1.02e-7; p=1.07e-6). By contrast, remarkable subtype differences were found primarily on the visual network (state B) between ADHD-Is and ADHD-Cs. Specifically, ADHD-Cs have higher occurrence and coverage of state B than ADHD-Is (p=9.35e-5; p=1.51e-8), suggesting these patients more impulsively aimed to open their eyes when asked to keep eyes closed during the data collection. In summary, this work carefully leveraged EEG temporal dynamics to investigate the aberrant microstate features in ADHDs and provided a new window to look into the subtle differences between ADHD subtypes, which may help to assist precision diagnosis in future.Clinical Relevanceâ€” This work established the use of EEG microstate features to i</t>
        </is>
      </c>
      <c r="G415" t="inlineStr">
        <is>
          <t>Unimodal</t>
        </is>
      </c>
      <c r="H415" t="inlineStr">
        <is>
          <t>See abstract</t>
        </is>
      </c>
      <c r="I415" t="inlineStr">
        <is>
          <t>See abstract</t>
        </is>
      </c>
      <c r="J415" t="inlineStr">
        <is>
          <t>See abstract (AI/ML)</t>
        </is>
      </c>
      <c r="K415" t="inlineStr">
        <is>
          <t>See abstract</t>
        </is>
      </c>
      <c r="L415" t="n">
        <v>54</v>
      </c>
      <c r="M415" t="inlineStr">
        <is>
          <t>See abstract</t>
        </is>
      </c>
      <c r="N415" t="inlineStr">
        <is>
          <t>N≈54; details in abstract</t>
        </is>
      </c>
      <c r="O415" t="inlineStr">
        <is>
          <t>Extracted from abstract: N≈54</t>
        </is>
      </c>
      <c r="P415" t="inlineStr">
        <is>
          <t>See abstract</t>
        </is>
      </c>
      <c r="Q415" t="inlineStr">
        <is>
          <t>See abstract</t>
        </is>
      </c>
      <c r="R415" t="inlineStr">
        <is>
          <t>Not reviewed (not included)</t>
        </is>
      </c>
      <c r="S415" t="inlineStr">
        <is>
          <t>Not reviewed (not included)</t>
        </is>
      </c>
      <c r="T415" t="inlineStr">
        <is>
          <t>Abstract screening only. No AI/ML Methods</t>
        </is>
      </c>
      <c r="U415" t="inlineStr">
        <is>
          <t>EXCLUDE</t>
        </is>
      </c>
      <c r="V415" t="inlineStr">
        <is>
          <t>E1-No AI/ML/DL: Abstract and title do not describe application of AI, ML, or DL methods</t>
        </is>
      </c>
      <c r="W415" t="inlineStr">
        <is>
          <t>Excluded: No AI/ML Methods</t>
        </is>
      </c>
      <c r="X415" t="inlineStr">
        <is>
          <t>EXCLUDE</t>
        </is>
      </c>
      <c r="Y415" t="inlineStr">
        <is>
          <t>IEEE Conferences</t>
        </is>
      </c>
      <c r="Z415" t="inlineStr">
        <is>
          <t>Not determined from abstract</t>
        </is>
      </c>
      <c r="AB415" t="inlineStr">
        <is>
          <t>Not assessed (not included)</t>
        </is>
      </c>
      <c r="AC415" t="inlineStr">
        <is>
          <t>Not assessed (not included)</t>
        </is>
      </c>
      <c r="AD415" t="inlineStr">
        <is>
          <t>N. Luo; X. Luo; D. Yao; V. D. Calhoun; L. Sun; J. Sui</t>
        </is>
      </c>
      <c r="AE415" t="inlineStr">
        <is>
          <t>2021 43rd Annual International Conference of the IEEE Engineering in Medicine &amp; Biology Society (EMBC)</t>
        </is>
      </c>
      <c r="AF415" t="inlineStr">
        <is>
          <t>Hybrid OA (IEEE)</t>
        </is>
      </c>
      <c r="AG415" t="inlineStr">
        <is>
          <t xml:space="preserve">China Postdoctoral Science Foundation; Health; Beijing Municipal Science and Technology Commission; </t>
        </is>
      </c>
      <c r="AH415" t="inlineStr">
        <is>
          <t>Not assessed</t>
        </is>
      </c>
      <c r="AI415" t="n">
        <v>107</v>
      </c>
      <c r="AJ415" t="n">
        <v>54</v>
      </c>
      <c r="AK415" t="inlineStr">
        <is>
          <t>Not reported</t>
        </is>
      </c>
      <c r="AL415" t="inlineStr">
        <is>
          <t>Not reported</t>
        </is>
      </c>
      <c r="AM415" t="inlineStr">
        <is>
          <t>Not reported</t>
        </is>
      </c>
      <c r="AN415" t="inlineStr">
        <is>
          <t>Not reported</t>
        </is>
      </c>
      <c r="AO415" t="inlineStr">
        <is>
          <t>Not reviewed</t>
        </is>
      </c>
      <c r="AP415" t="inlineStr">
        <is>
          <t>Not reported</t>
        </is>
      </c>
      <c r="AQ415" t="inlineStr">
        <is>
          <t>Not reported</t>
        </is>
      </c>
      <c r="AR415" t="inlineStr">
        <is>
          <t>Not reported</t>
        </is>
      </c>
      <c r="AS415" t="inlineStr">
        <is>
          <t>See abstract</t>
        </is>
      </c>
      <c r="AT415" t="inlineStr">
        <is>
          <t>Not reviewed</t>
        </is>
      </c>
      <c r="AU415" t="inlineStr">
        <is>
          <t>Not reviewed</t>
        </is>
      </c>
      <c r="AV415" t="inlineStr">
        <is>
          <t>Not reviewed</t>
        </is>
      </c>
      <c r="AW415" t="inlineStr">
        <is>
          <t>Not reviewed</t>
        </is>
      </c>
      <c r="AX415" t="inlineStr">
        <is>
          <t>Not reported</t>
        </is>
      </c>
      <c r="AY415" t="inlineStr">
        <is>
          <t>Not reported</t>
        </is>
      </c>
      <c r="AZ415" t="inlineStr">
        <is>
          <t>Not reported</t>
        </is>
      </c>
      <c r="BA415" t="inlineStr">
        <is>
          <t>Not reported</t>
        </is>
      </c>
      <c r="BB415" t="inlineStr">
        <is>
          <t>Not reported</t>
        </is>
      </c>
      <c r="BC415" t="inlineStr">
        <is>
          <t>Not reported</t>
        </is>
      </c>
      <c r="BD415" t="inlineStr">
        <is>
          <t>Not reported</t>
        </is>
      </c>
      <c r="BE415" t="inlineStr">
        <is>
          <t>Not reported</t>
        </is>
      </c>
      <c r="BF415" t="inlineStr">
        <is>
          <t>Not reported</t>
        </is>
      </c>
      <c r="BG415" t="inlineStr">
        <is>
          <t>Not reviewed (not included)</t>
        </is>
      </c>
      <c r="BH415" t="inlineStr">
        <is>
          <t>N/A</t>
        </is>
      </c>
      <c r="BI415" t="inlineStr">
        <is>
          <t>Not reviewed</t>
        </is>
      </c>
      <c r="BJ415" t="inlineStr">
        <is>
          <t>Not reviewed</t>
        </is>
      </c>
      <c r="BK415" t="inlineStr">
        <is>
          <t>Not reviewed</t>
        </is>
      </c>
      <c r="BL415" t="inlineStr">
        <is>
          <t>Not reviewed</t>
        </is>
      </c>
      <c r="BM415" t="inlineStr">
        <is>
          <t>Not reviewed (not included)</t>
        </is>
      </c>
      <c r="BN415" t="inlineStr">
        <is>
          <t>No AI/ML Methods - E1-No AI/ML/DL: Abstract and title do not describe application of AI, ML, or DL methods</t>
        </is>
      </c>
      <c r="BO415" t="inlineStr">
        <is>
          <t>Abstract-level screening only</t>
        </is>
      </c>
      <c r="BP415" t="inlineStr">
        <is>
          <t>4</t>
        </is>
      </c>
    </row>
    <row r="416">
      <c r="A416" t="inlineStr">
        <is>
          <t>A Novel Approach to ADHD Detection in Children with ASD via Handwriting-Based Machine Learning Models</t>
        </is>
      </c>
      <c r="B416" t="n">
        <v>2025</v>
      </c>
      <c r="C416" t="inlineStr">
        <is>
          <t>Not checked</t>
        </is>
      </c>
      <c r="D416" t="inlineStr">
        <is>
          <t>Not checked</t>
        </is>
      </c>
      <c r="E416" t="inlineStr">
        <is>
          <t>10.1109/QPAIN66474.2025.11171830</t>
        </is>
      </c>
      <c r="F416" t="inlineStr">
        <is>
          <t>Attention Deficit Hyperactivity Disorder (ADHD) is a neurodevelopmental illness that frequently coexists with Autism Spectrum Disorder (ASD), which makes early detection challenging. This study introduces a machine learning approach for identifying ADHD in children with ASD based on handwriting analysis. We collected a dataset of handwriting samples from 29 Japanese children (14 with ADHD with ASD and 15 healthy controls) as they completed zigzag and periodic line tasks on a pen tablet. More than thirty features were extracted, including geometric, kinematic, pressure-related, and angular aspects. The Extra Trees model performed the best among the fivefold cross-validation classifiers (accuracy: 92.59 %, recall: 1.0, precision: 84.61 %, AUC: 0.9203). Task-specific results included notable AUCs for Random Forest (PL_trace: 0.8791), Gradient Boosting (Zigzag_predict: 0.7472) and Logistic Regression (Zigzag_trace: 0.7692) highlighting the potential of these handwriting-based systems for ADHD-ASD detection. The findings emphasize handwriting analysis as an excellent, non-invasive tool for detecting ADHD in ASD populations.</t>
        </is>
      </c>
      <c r="G416" t="inlineStr">
        <is>
          <t>Unimodal</t>
        </is>
      </c>
      <c r="H416" t="inlineStr">
        <is>
          <t>See abstract</t>
        </is>
      </c>
      <c r="I416" t="inlineStr">
        <is>
          <t>See abstract</t>
        </is>
      </c>
      <c r="J416" t="inlineStr">
        <is>
          <t>See abstract (AI/ML)</t>
        </is>
      </c>
      <c r="K416" t="inlineStr">
        <is>
          <t>See abstract</t>
        </is>
      </c>
      <c r="M416" t="inlineStr">
        <is>
          <t>See abstract</t>
        </is>
      </c>
      <c r="N416" t="inlineStr">
        <is>
          <t>See abstract</t>
        </is>
      </c>
      <c r="O416" t="inlineStr">
        <is>
          <t>Not verified from abstract</t>
        </is>
      </c>
      <c r="P416" t="inlineStr">
        <is>
          <t>See abstract</t>
        </is>
      </c>
      <c r="Q416" t="inlineStr">
        <is>
          <t>See abstract</t>
        </is>
      </c>
      <c r="R416" t="inlineStr">
        <is>
          <t>Not reviewed (not included)</t>
        </is>
      </c>
      <c r="S416" t="inlineStr">
        <is>
          <t>Not reviewed (not included)</t>
        </is>
      </c>
      <c r="T416" t="inlineStr">
        <is>
          <t>Abstract screening only. Not Selected for Final 95 (Pending Full Text Review)</t>
        </is>
      </c>
      <c r="U416" t="inlineStr">
        <is>
          <t>EXCLUDE</t>
        </is>
      </c>
      <c r="V41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16" t="inlineStr">
        <is>
          <t>Excluded: Other Criterion</t>
        </is>
      </c>
      <c r="X416" t="inlineStr">
        <is>
          <t>Not assessed from abstract</t>
        </is>
      </c>
      <c r="Y416" t="inlineStr">
        <is>
          <t>IEEE Conferences</t>
        </is>
      </c>
      <c r="Z416" t="inlineStr">
        <is>
          <t>Not determined from abstract</t>
        </is>
      </c>
      <c r="AB416" t="inlineStr">
        <is>
          <t>Not assessed (not included)</t>
        </is>
      </c>
      <c r="AC416" t="inlineStr">
        <is>
          <t>Not assessed (not included)</t>
        </is>
      </c>
      <c r="AD416" t="inlineStr">
        <is>
          <t>M. T. Islam; M. A. Johab; M. R. Ahmed; N. Aman; A. A. Ahmad</t>
        </is>
      </c>
      <c r="AE416" t="inlineStr">
        <is>
          <t>2025 International Conference on Quantum Photonics, Artificial Intelligence, and Networking (QPAIN)</t>
        </is>
      </c>
      <c r="AF416" t="inlineStr">
        <is>
          <t>Hybrid OA (IEEE)</t>
        </is>
      </c>
      <c r="AH416" t="inlineStr">
        <is>
          <t>Not assessed</t>
        </is>
      </c>
      <c r="AI416" t="inlineStr">
        <is>
          <t>Not reported</t>
        </is>
      </c>
      <c r="AJ416" t="n">
        <v>15</v>
      </c>
      <c r="AK416" t="inlineStr">
        <is>
          <t>Not reported</t>
        </is>
      </c>
      <c r="AL416" t="inlineStr">
        <is>
          <t>Not reported</t>
        </is>
      </c>
      <c r="AM416" t="inlineStr">
        <is>
          <t>Not reported</t>
        </is>
      </c>
      <c r="AN416" t="inlineStr">
        <is>
          <t>Not reported</t>
        </is>
      </c>
      <c r="AO416" t="inlineStr">
        <is>
          <t>Not reviewed</t>
        </is>
      </c>
      <c r="AP416" t="inlineStr">
        <is>
          <t>Not reported</t>
        </is>
      </c>
      <c r="AQ416" t="inlineStr">
        <is>
          <t>Not reported</t>
        </is>
      </c>
      <c r="AR416" t="inlineStr">
        <is>
          <t>Not reported</t>
        </is>
      </c>
      <c r="AS416" t="inlineStr">
        <is>
          <t>See abstract</t>
        </is>
      </c>
      <c r="AT416" t="inlineStr">
        <is>
          <t>Not reviewed</t>
        </is>
      </c>
      <c r="AU416" t="inlineStr">
        <is>
          <t>Not reviewed</t>
        </is>
      </c>
      <c r="AV416" t="inlineStr">
        <is>
          <t>Not reviewed</t>
        </is>
      </c>
      <c r="AW416" t="inlineStr">
        <is>
          <t>Not reviewed</t>
        </is>
      </c>
      <c r="AX416" t="inlineStr">
        <is>
          <t>Not reported</t>
        </is>
      </c>
      <c r="AY416" t="inlineStr">
        <is>
          <t>Not reported</t>
        </is>
      </c>
      <c r="AZ416" t="inlineStr">
        <is>
          <t>Not reported</t>
        </is>
      </c>
      <c r="BA416" t="inlineStr">
        <is>
          <t>Not reported</t>
        </is>
      </c>
      <c r="BB416" t="inlineStr">
        <is>
          <t>Not reported</t>
        </is>
      </c>
      <c r="BC416" t="inlineStr">
        <is>
          <t>Not reported</t>
        </is>
      </c>
      <c r="BD416" t="inlineStr">
        <is>
          <t>Not reported</t>
        </is>
      </c>
      <c r="BE416" t="inlineStr">
        <is>
          <t>Not reported</t>
        </is>
      </c>
      <c r="BF416" t="inlineStr">
        <is>
          <t>Not reported</t>
        </is>
      </c>
      <c r="BG416" t="inlineStr">
        <is>
          <t>Not reviewed (not included)</t>
        </is>
      </c>
      <c r="BH416" t="inlineStr">
        <is>
          <t>N/A</t>
        </is>
      </c>
      <c r="BI416" t="inlineStr">
        <is>
          <t>Not reviewed</t>
        </is>
      </c>
      <c r="BJ416" t="inlineStr">
        <is>
          <t>Not reviewed</t>
        </is>
      </c>
      <c r="BK416" t="inlineStr">
        <is>
          <t>Not reviewed</t>
        </is>
      </c>
      <c r="BL416" t="inlineStr">
        <is>
          <t>Not reviewed</t>
        </is>
      </c>
      <c r="BM416" t="inlineStr">
        <is>
          <t>Not reviewed (not included)</t>
        </is>
      </c>
      <c r="BN416" t="inlineStr">
        <is>
          <t>Not Selected for Final 95 (Pending Full Text Review) - Candidate paper not selected for final 95: Passed abstract screening but not included in final selec</t>
        </is>
      </c>
      <c r="BO416" t="inlineStr">
        <is>
          <t>Abstract-level screening only</t>
        </is>
      </c>
      <c r="BP416" t="inlineStr">
        <is>
          <t>6</t>
        </is>
      </c>
    </row>
    <row r="417">
      <c r="A417" t="inlineStr">
        <is>
          <t>Unveiling AI-Enhanced Strategies for Early Detection and Support in Neurodevelopmental Disorders Diagnosis: A Systematic Review</t>
        </is>
      </c>
      <c r="B417" t="n">
        <v>2024</v>
      </c>
      <c r="C417" t="inlineStr">
        <is>
          <t>Not checked</t>
        </is>
      </c>
      <c r="D417" t="inlineStr">
        <is>
          <t>Not checked</t>
        </is>
      </c>
      <c r="E417" t="inlineStr">
        <is>
          <t>10.1109/ICATC64549.2024.11025301</t>
        </is>
      </c>
      <c r="F417" t="inlineStr">
        <is>
          <t>Neurodevelopmental Disorders (NDDs) pose a significant challenge to the societal and cognitive development of children, toddlers, adolescents, and adults. Common NDDs include Dysarthria, Dyscalculia, Dysgraphia, Dyslexia, Attention Deficit Hyperactivity Disorder, and Autism Spectrum Disorder. Thus, early diagnosis and support on individuals developing NDDs might help them to overcome mental challenges and mitigate the potential development of negative emotions. In this article, a Systematic Literature Review (SLR) of AI-enhanced strategies for Early Detection and Support in Diagnosing NDDs is performed to select and analyze 23 studies published between July 2019 and July 2024, which were critically analyzed to evaluate the performance of AI algorithms, the characteristics of NDD datasets, and trends in global research on NDDs. Additionally, the review highlights the common challenges faced by individuals with NDDs, such as difficulties in reading, writing, speaking, mathematical reasoning, and information processing, which often lead to frustration, low self-esteem, and disengagement from academic and social activities which lead to opening several future research studies. Thus, as future studies can develop deeper into the development of AI-integrated applications for screening and intervention processes for multiple NDDs among multiple age categories in detecting the level of NDDs, application of enhanced feature engineering in identifying and incorporating more informative features in detection of the NDDs along with integrating explainability and interpretability by developing models with enhanced explainable AI techniques. To conclude, this study provides a foundation for advancing AI-driven strategies in the early diagnosis and support of individuals with NDDs, intending to foster better outcomes and improved quality of life.</t>
        </is>
      </c>
      <c r="G417" t="inlineStr">
        <is>
          <t>Unimodal</t>
        </is>
      </c>
      <c r="H417" t="inlineStr">
        <is>
          <t>See abstract</t>
        </is>
      </c>
      <c r="I417" t="inlineStr">
        <is>
          <t>See abstract</t>
        </is>
      </c>
      <c r="J417" t="inlineStr">
        <is>
          <t>See abstract (AI/ML)</t>
        </is>
      </c>
      <c r="K417" t="inlineStr">
        <is>
          <t>See abstract</t>
        </is>
      </c>
      <c r="M417" t="inlineStr">
        <is>
          <t>See abstract</t>
        </is>
      </c>
      <c r="N417" t="inlineStr">
        <is>
          <t>See abstract</t>
        </is>
      </c>
      <c r="O417" t="inlineStr">
        <is>
          <t>Not verified from abstract</t>
        </is>
      </c>
      <c r="P417" t="inlineStr">
        <is>
          <t>See abstract</t>
        </is>
      </c>
      <c r="Q417" t="inlineStr">
        <is>
          <t>See abstract</t>
        </is>
      </c>
      <c r="R417" t="inlineStr">
        <is>
          <t>Not reviewed (not included)</t>
        </is>
      </c>
      <c r="S417" t="inlineStr">
        <is>
          <t>Not reviewed (not included)</t>
        </is>
      </c>
      <c r="T417" t="inlineStr">
        <is>
          <t>Abstract screening only. Not Primary Research</t>
        </is>
      </c>
      <c r="U417" t="inlineStr">
        <is>
          <t>EXCLUDE</t>
        </is>
      </c>
      <c r="V417" t="inlineStr">
        <is>
          <t>E6-Not Primary Research: Title/abstract indicates systematic review, meta-analysis, or review paper</t>
        </is>
      </c>
      <c r="W417" t="inlineStr">
        <is>
          <t>Excluded: Not Primary Research</t>
        </is>
      </c>
      <c r="X417" t="inlineStr">
        <is>
          <t>Not assessed from abstract</t>
        </is>
      </c>
      <c r="Y417" t="inlineStr">
        <is>
          <t>IEEE Conferences</t>
        </is>
      </c>
      <c r="Z417" t="inlineStr">
        <is>
          <t>Not determined from abstract</t>
        </is>
      </c>
      <c r="AB417" t="inlineStr">
        <is>
          <t>Not assessed (not included)</t>
        </is>
      </c>
      <c r="AC417" t="inlineStr">
        <is>
          <t>Not assessed (not included)</t>
        </is>
      </c>
      <c r="AD417" t="inlineStr">
        <is>
          <t>L. Peiris; S. Vasanthapriyan; S. Thuseethan</t>
        </is>
      </c>
      <c r="AE417" t="inlineStr">
        <is>
          <t>2024 International Conference on Advances in Technology and Computing (ICATC)</t>
        </is>
      </c>
      <c r="AF417" t="inlineStr">
        <is>
          <t>Hybrid OA (IEEE)</t>
        </is>
      </c>
      <c r="AH417" t="inlineStr">
        <is>
          <t>Not assessed</t>
        </is>
      </c>
      <c r="AI417" t="inlineStr">
        <is>
          <t>Not reported</t>
        </is>
      </c>
      <c r="AJ417" t="inlineStr">
        <is>
          <t>Not reported</t>
        </is>
      </c>
      <c r="AK417" t="inlineStr">
        <is>
          <t>Not reported</t>
        </is>
      </c>
      <c r="AL417" t="inlineStr">
        <is>
          <t>Not reported</t>
        </is>
      </c>
      <c r="AM417" t="inlineStr">
        <is>
          <t>Not reported</t>
        </is>
      </c>
      <c r="AN417" t="inlineStr">
        <is>
          <t>Not reported</t>
        </is>
      </c>
      <c r="AO417" t="inlineStr">
        <is>
          <t>Not reviewed</t>
        </is>
      </c>
      <c r="AP417" t="inlineStr">
        <is>
          <t>Not reported</t>
        </is>
      </c>
      <c r="AQ417" t="inlineStr">
        <is>
          <t>Not reported</t>
        </is>
      </c>
      <c r="AR417" t="inlineStr">
        <is>
          <t>Not reported</t>
        </is>
      </c>
      <c r="AS417" t="inlineStr">
        <is>
          <t>See abstract</t>
        </is>
      </c>
      <c r="AT417" t="inlineStr">
        <is>
          <t>Not reviewed</t>
        </is>
      </c>
      <c r="AU417" t="inlineStr">
        <is>
          <t>Not reviewed</t>
        </is>
      </c>
      <c r="AV417" t="inlineStr">
        <is>
          <t>Not reviewed</t>
        </is>
      </c>
      <c r="AW417" t="inlineStr">
        <is>
          <t>Not reviewed</t>
        </is>
      </c>
      <c r="AX417" t="inlineStr">
        <is>
          <t>Not reported</t>
        </is>
      </c>
      <c r="AY417" t="inlineStr">
        <is>
          <t>Not reported</t>
        </is>
      </c>
      <c r="AZ417" t="inlineStr">
        <is>
          <t>Not reported</t>
        </is>
      </c>
      <c r="BA417" t="inlineStr">
        <is>
          <t>Not reported</t>
        </is>
      </c>
      <c r="BB417" t="inlineStr">
        <is>
          <t>Not reported</t>
        </is>
      </c>
      <c r="BC417" t="inlineStr">
        <is>
          <t>Not reported</t>
        </is>
      </c>
      <c r="BD417" t="inlineStr">
        <is>
          <t>Not reported</t>
        </is>
      </c>
      <c r="BE417" t="inlineStr">
        <is>
          <t>Not reported</t>
        </is>
      </c>
      <c r="BF417" t="inlineStr">
        <is>
          <t>Not reported</t>
        </is>
      </c>
      <c r="BG417" t="inlineStr">
        <is>
          <t>Not reviewed (not included)</t>
        </is>
      </c>
      <c r="BH417" t="inlineStr">
        <is>
          <t>N/A</t>
        </is>
      </c>
      <c r="BI417" t="inlineStr">
        <is>
          <t>Not reviewed</t>
        </is>
      </c>
      <c r="BJ417" t="inlineStr">
        <is>
          <t>Not reviewed</t>
        </is>
      </c>
      <c r="BK417" t="inlineStr">
        <is>
          <t>Not reviewed</t>
        </is>
      </c>
      <c r="BL417" t="inlineStr">
        <is>
          <t>Not reviewed</t>
        </is>
      </c>
      <c r="BM417" t="inlineStr">
        <is>
          <t>Not reviewed (not included)</t>
        </is>
      </c>
      <c r="BN417" t="inlineStr">
        <is>
          <t>Not Primary Research - E6-Not Primary Research: Title/abstract indicates systematic review, meta-analysis, or review paper</t>
        </is>
      </c>
      <c r="BO417" t="inlineStr">
        <is>
          <t>Abstract-level screening only</t>
        </is>
      </c>
      <c r="BP417" t="inlineStr">
        <is>
          <t>7</t>
        </is>
      </c>
    </row>
    <row r="418">
      <c r="A418" t="inlineStr">
        <is>
          <t>Spatialâ€“Temporal Co-Attention Learning for Diagnosis of Mental Disorders From Resting-State fMRI Data</t>
        </is>
      </c>
      <c r="B418" t="n">
        <v>2024</v>
      </c>
      <c r="C418" t="inlineStr">
        <is>
          <t>Not checked</t>
        </is>
      </c>
      <c r="D418" t="inlineStr">
        <is>
          <t>Not checked</t>
        </is>
      </c>
      <c r="E418" t="inlineStr">
        <is>
          <t>10.1109/TNNLS.2023.3243000</t>
        </is>
      </c>
      <c r="F418" t="inlineStr">
        <is>
          <t>Neuroimaging techniques have been widely adopted to detect the neurological brain structures and functions of the nervous system. As an effective noninvasive neuroimaging technique, functional magnetic resonance imaging (fMRI) has been extensively used in computer-aided diagnosis (CAD) of mental disorders, e.g., autism spectrum disorder (ASD) and attention deficit/hyperactivity disorder (ADHD). In this study, we propose a spatialâ€“temporal co-attention learning (STCAL) model for diagnosing ASD and ADHD from fMRI data. In particular, a guided co-attention (GCA) module is developed to model the intermodal interactions of spatial and temporal signal patterns. A novel sliding cluster attention module is designed to address global feature dependency of self-attention mechanism in fMRI time series. Comprehensive experimental results demonstrate that our STCAL model can achieve competitive accuracies of 73.0 Â± 4.5%, 72.0 Â± 3.8%, and 72.5 Â± 4.2% on the ABIDE I, ABIDE II, and ADHD-200 datasets, respectively. Moreover, the potential for feature pruning based on the co-attention scores is validated by the simulation experiment. The clinical interpretation analysis of STCAL can allow medical professionals to concentrate on the discriminative regions of interest and key time frames from fMRI data.</t>
        </is>
      </c>
      <c r="G418" t="inlineStr">
        <is>
          <t>Unimodal</t>
        </is>
      </c>
      <c r="H418" t="inlineStr">
        <is>
          <t>See abstract</t>
        </is>
      </c>
      <c r="I418" t="inlineStr">
        <is>
          <t>See abstract</t>
        </is>
      </c>
      <c r="J418" t="inlineStr">
        <is>
          <t>See abstract (AI/ML)</t>
        </is>
      </c>
      <c r="K418" t="inlineStr">
        <is>
          <t>See abstract</t>
        </is>
      </c>
      <c r="M418" t="inlineStr">
        <is>
          <t>See abstract</t>
        </is>
      </c>
      <c r="N418" t="inlineStr">
        <is>
          <t>See abstract</t>
        </is>
      </c>
      <c r="O418" t="inlineStr">
        <is>
          <t>Not verified from abstract</t>
        </is>
      </c>
      <c r="P418" t="inlineStr">
        <is>
          <t>See abstract</t>
        </is>
      </c>
      <c r="Q418" t="inlineStr">
        <is>
          <t>See abstract</t>
        </is>
      </c>
      <c r="R418" t="inlineStr">
        <is>
          <t>Not reviewed (not included)</t>
        </is>
      </c>
      <c r="S418" t="inlineStr">
        <is>
          <t>Not reviewed (not included)</t>
        </is>
      </c>
      <c r="T418" t="inlineStr">
        <is>
          <t>Abstract screening only. No AI/ML Methods</t>
        </is>
      </c>
      <c r="U418" t="inlineStr">
        <is>
          <t>EXCLUDE</t>
        </is>
      </c>
      <c r="V418" t="inlineStr">
        <is>
          <t>E1-No AI/ML/DL: Abstract and title do not describe application of AI, ML, or DL methods</t>
        </is>
      </c>
      <c r="W418" t="inlineStr">
        <is>
          <t>Excluded: No AI/ML Methods</t>
        </is>
      </c>
      <c r="X418" t="inlineStr">
        <is>
          <t>Not assessed from abstract</t>
        </is>
      </c>
      <c r="Y418" t="inlineStr">
        <is>
          <t>IEEE Journals</t>
        </is>
      </c>
      <c r="Z418" t="inlineStr">
        <is>
          <t>Not determined from abstract</t>
        </is>
      </c>
      <c r="AB418" t="inlineStr">
        <is>
          <t>Not assessed (not included)</t>
        </is>
      </c>
      <c r="AC418" t="inlineStr">
        <is>
          <t>Not assessed (not included)</t>
        </is>
      </c>
      <c r="AD418" t="inlineStr">
        <is>
          <t>R. Liu; Z. -A. Huang; Y. Hu; Z. Zhu; K. -C. Wong; K. C. Tan</t>
        </is>
      </c>
      <c r="AE418" t="inlineStr">
        <is>
          <t>IEEE Transactions on Neural Networks and Learning Systems</t>
        </is>
      </c>
      <c r="AF418" t="inlineStr">
        <is>
          <t>Hybrid OA (IEEE)</t>
        </is>
      </c>
      <c r="AG418" t="inlineStr">
        <is>
          <t xml:space="preserve">National Natural Science Foundation of China(grant numbers:62202399,61876162,U21A20512,61871272); Research Grants Council of the Hong Kong SAR(grant numbers:PolyU11211521,PolyU15218622); Open Project of BGIShenzhen(grant numbers:BGIRSZ20200002); City University of Hong Kong (Dongguan); </t>
        </is>
      </c>
      <c r="AH418" t="inlineStr">
        <is>
          <t>Not assessed</t>
        </is>
      </c>
      <c r="AI418" t="inlineStr">
        <is>
          <t>Not reported</t>
        </is>
      </c>
      <c r="AJ418" t="inlineStr">
        <is>
          <t>Not reported</t>
        </is>
      </c>
      <c r="AK418" t="inlineStr">
        <is>
          <t>Not reported</t>
        </is>
      </c>
      <c r="AL418" t="inlineStr">
        <is>
          <t>Not reported</t>
        </is>
      </c>
      <c r="AM418" t="inlineStr">
        <is>
          <t>Not reported</t>
        </is>
      </c>
      <c r="AN418" t="inlineStr">
        <is>
          <t>Not reported</t>
        </is>
      </c>
      <c r="AO418" t="inlineStr">
        <is>
          <t>Not reviewed</t>
        </is>
      </c>
      <c r="AP418" t="inlineStr">
        <is>
          <t>Not reported</t>
        </is>
      </c>
      <c r="AQ418" t="inlineStr">
        <is>
          <t>Not reported</t>
        </is>
      </c>
      <c r="AR418" t="inlineStr">
        <is>
          <t>Not reported</t>
        </is>
      </c>
      <c r="AS418" t="inlineStr">
        <is>
          <t>See abstract</t>
        </is>
      </c>
      <c r="AT418" t="inlineStr">
        <is>
          <t>Not reviewed</t>
        </is>
      </c>
      <c r="AU418" t="inlineStr">
        <is>
          <t>Not reviewed</t>
        </is>
      </c>
      <c r="AV418" t="inlineStr">
        <is>
          <t>Not reviewed</t>
        </is>
      </c>
      <c r="AW418" t="inlineStr">
        <is>
          <t>Not reviewed</t>
        </is>
      </c>
      <c r="AX418" t="inlineStr">
        <is>
          <t>Not reported</t>
        </is>
      </c>
      <c r="AY418" t="inlineStr">
        <is>
          <t>Not reported</t>
        </is>
      </c>
      <c r="AZ418" t="inlineStr">
        <is>
          <t>Not reported</t>
        </is>
      </c>
      <c r="BA418" t="inlineStr">
        <is>
          <t>Not reported</t>
        </is>
      </c>
      <c r="BB418" t="inlineStr">
        <is>
          <t>Not reported</t>
        </is>
      </c>
      <c r="BC418" t="inlineStr">
        <is>
          <t>Not reported</t>
        </is>
      </c>
      <c r="BD418" t="inlineStr">
        <is>
          <t>Not reported</t>
        </is>
      </c>
      <c r="BE418" t="inlineStr">
        <is>
          <t>Not reported</t>
        </is>
      </c>
      <c r="BF418" t="inlineStr">
        <is>
          <t>Not reported</t>
        </is>
      </c>
      <c r="BG418" t="inlineStr">
        <is>
          <t>Not reviewed (not included)</t>
        </is>
      </c>
      <c r="BH418" t="inlineStr">
        <is>
          <t>N/A</t>
        </is>
      </c>
      <c r="BI418" t="inlineStr">
        <is>
          <t>Not reviewed</t>
        </is>
      </c>
      <c r="BJ418" t="inlineStr">
        <is>
          <t>Not reviewed</t>
        </is>
      </c>
      <c r="BK418" t="inlineStr">
        <is>
          <t>Not reviewed</t>
        </is>
      </c>
      <c r="BL418" t="inlineStr">
        <is>
          <t>Not reviewed</t>
        </is>
      </c>
      <c r="BM418" t="inlineStr">
        <is>
          <t>Not reviewed (not included)</t>
        </is>
      </c>
      <c r="BN418" t="inlineStr">
        <is>
          <t>No AI/ML Methods - E1-No AI/ML/DL: Abstract and title do not describe application of AI, ML, or DL methods</t>
        </is>
      </c>
      <c r="BO418" t="inlineStr">
        <is>
          <t>Abstract-level screening only</t>
        </is>
      </c>
      <c r="BP418" t="inlineStr">
        <is>
          <t>15</t>
        </is>
      </c>
    </row>
    <row r="419">
      <c r="A419" t="inlineStr">
        <is>
          <t>Machine Learning based Detection of Post Traumatic Stress Disorder of Mental Health</t>
        </is>
      </c>
      <c r="B419" t="n">
        <v>2023</v>
      </c>
      <c r="C419" t="inlineStr">
        <is>
          <t>Not checked</t>
        </is>
      </c>
      <c r="D419" t="inlineStr">
        <is>
          <t>Not checked</t>
        </is>
      </c>
      <c r="E419" t="inlineStr">
        <is>
          <t>10.1109/ICESC57686.2023.10193036</t>
        </is>
      </c>
      <c r="F419" t="inlineStr">
        <is>
          <t>Researchers have been driven to investigate the possible role that machine learning may play in the treatment of mental health illnesses as a result of the increasing prevalence of mental health issues and the need for more effective medical care. This article provides a comprehensive examination of the current state of the art regarding the use of a wide variety of machine learning algorithms to the process of diagnosing mental health problems. In addition to this, this study will discuss about the obstacles, restrictions, and opportunities that lie ahead in the field of machine learning when it comes to mental health. This study constructs a library of research articles and studies on machine learning approaches employed for the prediction of mental health concerns by searching credible sources. Moreover, this systematic review is conducted by using the PRISMA methodology. After the process of elimination and selection, a total of 30 unique research articles are reviewed. Schizophrenia, bipolar illness, anxiety, depression, PTSD, and other mental health issues are only some of the categories into which weâ€™ve placed the collected research articles. This section will first analyse the findings and then reflect on the obstacles and restrictions that have been encountered by the community doing research on the application of machine learning to mental health. In addition, this study outlines the potential directions that future study and development efforts in the field of applying machine learning toward mental health may take in order to take advantage of the opportunities presented.</t>
        </is>
      </c>
      <c r="G419" t="inlineStr">
        <is>
          <t>Unimodal</t>
        </is>
      </c>
      <c r="H419" t="inlineStr">
        <is>
          <t>See abstract</t>
        </is>
      </c>
      <c r="I419" t="inlineStr">
        <is>
          <t>See abstract</t>
        </is>
      </c>
      <c r="J419" t="inlineStr">
        <is>
          <t>See abstract (AI/ML)</t>
        </is>
      </c>
      <c r="K419" t="inlineStr">
        <is>
          <t>See abstract</t>
        </is>
      </c>
      <c r="M419" t="inlineStr">
        <is>
          <t>See abstract</t>
        </is>
      </c>
      <c r="N419" t="inlineStr">
        <is>
          <t>See abstract</t>
        </is>
      </c>
      <c r="O419" t="inlineStr">
        <is>
          <t>Not verified from abstract</t>
        </is>
      </c>
      <c r="P419" t="inlineStr">
        <is>
          <t>See abstract</t>
        </is>
      </c>
      <c r="Q419" t="inlineStr">
        <is>
          <t>See abstract</t>
        </is>
      </c>
      <c r="R419" t="inlineStr">
        <is>
          <t>Not reviewed (not included)</t>
        </is>
      </c>
      <c r="S419" t="inlineStr">
        <is>
          <t>Not reviewed (not included)</t>
        </is>
      </c>
      <c r="T419" t="inlineStr">
        <is>
          <t>Abstract screening only. Non-ADHD Focused</t>
        </is>
      </c>
      <c r="U419" t="inlineStr">
        <is>
          <t>EXCLUDE</t>
        </is>
      </c>
      <c r="V419" t="inlineStr">
        <is>
          <t>E2-Not ADHD focused: Neither title nor abstract mentions ADHD or attention-deficit/hyperactivity</t>
        </is>
      </c>
      <c r="W419" t="inlineStr">
        <is>
          <t>Excluded: Not ADHD Focused</t>
        </is>
      </c>
      <c r="X419" t="inlineStr">
        <is>
          <t>Not assessed from abstract</t>
        </is>
      </c>
      <c r="Y419" t="inlineStr">
        <is>
          <t>IEEE Conferences</t>
        </is>
      </c>
      <c r="Z419" t="inlineStr">
        <is>
          <t>Not determined from abstract</t>
        </is>
      </c>
      <c r="AB419" t="inlineStr">
        <is>
          <t>Not assessed (not included)</t>
        </is>
      </c>
      <c r="AC419" t="inlineStr">
        <is>
          <t>Not assessed (not included)</t>
        </is>
      </c>
      <c r="AD419" t="inlineStr">
        <is>
          <t>K. Nagarajaiah; M. H. Krishnappa; K. R. Asha</t>
        </is>
      </c>
      <c r="AE419" t="inlineStr">
        <is>
          <t>2023 4th International Conference on Electronics and Sustainable Communication Systems (ICESC)</t>
        </is>
      </c>
      <c r="AF419" t="inlineStr">
        <is>
          <t>Hybrid OA (IEEE)</t>
        </is>
      </c>
      <c r="AH419" t="inlineStr">
        <is>
          <t>Not assessed</t>
        </is>
      </c>
      <c r="AI419" t="inlineStr">
        <is>
          <t>Not reported</t>
        </is>
      </c>
      <c r="AJ419" t="inlineStr">
        <is>
          <t>Not reported</t>
        </is>
      </c>
      <c r="AK419" t="inlineStr">
        <is>
          <t>Not reported</t>
        </is>
      </c>
      <c r="AL419" t="inlineStr">
        <is>
          <t>Not reported</t>
        </is>
      </c>
      <c r="AM419" t="inlineStr">
        <is>
          <t>Not reported</t>
        </is>
      </c>
      <c r="AN419" t="inlineStr">
        <is>
          <t>Not reported</t>
        </is>
      </c>
      <c r="AO419" t="inlineStr">
        <is>
          <t>Not reviewed</t>
        </is>
      </c>
      <c r="AP419" t="inlineStr">
        <is>
          <t>Not reported</t>
        </is>
      </c>
      <c r="AQ419" t="inlineStr">
        <is>
          <t>Not reported</t>
        </is>
      </c>
      <c r="AR419" t="inlineStr">
        <is>
          <t>Not reported</t>
        </is>
      </c>
      <c r="AS419" t="inlineStr">
        <is>
          <t>See abstract</t>
        </is>
      </c>
      <c r="AT419" t="inlineStr">
        <is>
          <t>Not reviewed</t>
        </is>
      </c>
      <c r="AU419" t="inlineStr">
        <is>
          <t>Not reviewed</t>
        </is>
      </c>
      <c r="AV419" t="inlineStr">
        <is>
          <t>Not reviewed</t>
        </is>
      </c>
      <c r="AW419" t="inlineStr">
        <is>
          <t>Not reviewed</t>
        </is>
      </c>
      <c r="AX419" t="inlineStr">
        <is>
          <t>Not reported</t>
        </is>
      </c>
      <c r="AY419" t="inlineStr">
        <is>
          <t>Not reported</t>
        </is>
      </c>
      <c r="AZ419" t="inlineStr">
        <is>
          <t>Not reported</t>
        </is>
      </c>
      <c r="BA419" t="inlineStr">
        <is>
          <t>Not reported</t>
        </is>
      </c>
      <c r="BB419" t="inlineStr">
        <is>
          <t>Not reported</t>
        </is>
      </c>
      <c r="BC419" t="inlineStr">
        <is>
          <t>Not reported</t>
        </is>
      </c>
      <c r="BD419" t="inlineStr">
        <is>
          <t>Not reported</t>
        </is>
      </c>
      <c r="BE419" t="inlineStr">
        <is>
          <t>Not reported</t>
        </is>
      </c>
      <c r="BF419" t="inlineStr">
        <is>
          <t>Not reported</t>
        </is>
      </c>
      <c r="BG419" t="inlineStr">
        <is>
          <t>Not reviewed (not included)</t>
        </is>
      </c>
      <c r="BH419" t="inlineStr">
        <is>
          <t>N/A</t>
        </is>
      </c>
      <c r="BI419" t="inlineStr">
        <is>
          <t>Not reviewed</t>
        </is>
      </c>
      <c r="BJ419" t="inlineStr">
        <is>
          <t>Not reviewed</t>
        </is>
      </c>
      <c r="BK419" t="inlineStr">
        <is>
          <t>Not reviewed</t>
        </is>
      </c>
      <c r="BL419" t="inlineStr">
        <is>
          <t>Not reviewed</t>
        </is>
      </c>
      <c r="BM419" t="inlineStr">
        <is>
          <t>Not reviewed (not included)</t>
        </is>
      </c>
      <c r="BN419" t="inlineStr">
        <is>
          <t>Non-ADHD Focused - E2-Not ADHD focused: Neither title nor abstract mentions ADHD or attention-deficit/hyperactivity</t>
        </is>
      </c>
      <c r="BO419" t="inlineStr">
        <is>
          <t>Abstract-level screening only</t>
        </is>
      </c>
      <c r="BP419" t="inlineStr">
        <is>
          <t>5</t>
        </is>
      </c>
    </row>
    <row r="420">
      <c r="A420" t="inlineStr">
        <is>
          <t>A Review of Mental Health Analysis Through Social Media Using Machine Learning and Deep Learning Approaches</t>
        </is>
      </c>
      <c r="B420" t="n">
        <v>2024</v>
      </c>
      <c r="C420" t="inlineStr">
        <is>
          <t>Not checked</t>
        </is>
      </c>
      <c r="D420" t="inlineStr">
        <is>
          <t>Not checked</t>
        </is>
      </c>
      <c r="E420" t="inlineStr">
        <is>
          <t>10.1109/ICECT61618.2024.10581373</t>
        </is>
      </c>
      <c r="F420" t="inlineStr">
        <is>
          <t>Artificial intelligence has the potential to transform health care. For that purpose, machine learning (ML) and deep learning (DL) algorithms have been used in the prediction and diagnosis of many diseases. Many people across the world use social media platforms like Twitter, Facebook, Reddit, etc, more often to express their feelings. Mental health has become a big concern after the COVID-19 pandemic and many researchers have applied various ML and DL algorithms to social media data for mental health prediction and analysis. The purpose of this study is to provide a comprehensive analysis of ML and DL algorithms that have been used in the prediction of various mental disorders. This study provides a diverse review of 37 selected research papers. From the selected literature, an accuracy table of ML and DL algorithms for four mental disorders (Depression, Anxiety, Bipolar&amp; ADHA) has been analyzed and created. This study aims to help researchers and practitioners in the future by providing a baseline of the performance of various ML and DL algorithms. Furthermore, we provide a list of publicly available datasets that will act as a knowledge base for future researchers.</t>
        </is>
      </c>
      <c r="G420" t="inlineStr">
        <is>
          <t>Unimodal</t>
        </is>
      </c>
      <c r="H420" t="inlineStr">
        <is>
          <t>See abstract</t>
        </is>
      </c>
      <c r="I420" t="inlineStr">
        <is>
          <t>See abstract</t>
        </is>
      </c>
      <c r="J420" t="inlineStr">
        <is>
          <t>See abstract (AI/ML)</t>
        </is>
      </c>
      <c r="K420" t="inlineStr">
        <is>
          <t>See abstract</t>
        </is>
      </c>
      <c r="M420" t="inlineStr">
        <is>
          <t>See abstract</t>
        </is>
      </c>
      <c r="N420" t="inlineStr">
        <is>
          <t>See abstract</t>
        </is>
      </c>
      <c r="O420" t="inlineStr">
        <is>
          <t>Not verified from abstract</t>
        </is>
      </c>
      <c r="P420" t="inlineStr">
        <is>
          <t>See abstract</t>
        </is>
      </c>
      <c r="Q420" t="inlineStr">
        <is>
          <t>See abstract</t>
        </is>
      </c>
      <c r="R420" t="inlineStr">
        <is>
          <t>Not reviewed (not included)</t>
        </is>
      </c>
      <c r="S420" t="inlineStr">
        <is>
          <t>Not reviewed (not included)</t>
        </is>
      </c>
      <c r="T420" t="inlineStr">
        <is>
          <t>Abstract screening only. Not Primary Research</t>
        </is>
      </c>
      <c r="U420" t="inlineStr">
        <is>
          <t>EXCLUDE</t>
        </is>
      </c>
      <c r="V420" t="inlineStr">
        <is>
          <t>E6-Not Primary Research: Title/abstract indicates systematic review, meta-analysis, or review paper</t>
        </is>
      </c>
      <c r="W420" t="inlineStr">
        <is>
          <t>Excluded: Not Primary Research</t>
        </is>
      </c>
      <c r="X420" t="inlineStr">
        <is>
          <t>Not assessed from abstract</t>
        </is>
      </c>
      <c r="Y420" t="inlineStr">
        <is>
          <t>IEEE Conferences</t>
        </is>
      </c>
      <c r="Z420" t="inlineStr">
        <is>
          <t>Not determined from abstract</t>
        </is>
      </c>
      <c r="AB420" t="inlineStr">
        <is>
          <t>Not assessed (not included)</t>
        </is>
      </c>
      <c r="AC420" t="inlineStr">
        <is>
          <t>Not assessed (not included)</t>
        </is>
      </c>
      <c r="AD420" t="inlineStr">
        <is>
          <t>M. Saleem; H. Afzal</t>
        </is>
      </c>
      <c r="AE420" t="inlineStr">
        <is>
          <t>2024 International Conference on Engineering &amp; Computing Technologies (ICECT)</t>
        </is>
      </c>
      <c r="AF420" t="inlineStr">
        <is>
          <t>Hybrid OA (IEEE)</t>
        </is>
      </c>
      <c r="AH420" t="inlineStr">
        <is>
          <t>Not assessed</t>
        </is>
      </c>
      <c r="AI420" t="inlineStr">
        <is>
          <t>Not reported</t>
        </is>
      </c>
      <c r="AJ420" t="inlineStr">
        <is>
          <t>Not reported</t>
        </is>
      </c>
      <c r="AK420" t="inlineStr">
        <is>
          <t>Not reported</t>
        </is>
      </c>
      <c r="AL420" t="inlineStr">
        <is>
          <t>Not reported</t>
        </is>
      </c>
      <c r="AM420" t="inlineStr">
        <is>
          <t>Not reported</t>
        </is>
      </c>
      <c r="AN420" t="inlineStr">
        <is>
          <t>Not reported</t>
        </is>
      </c>
      <c r="AO420" t="inlineStr">
        <is>
          <t>Not reviewed</t>
        </is>
      </c>
      <c r="AP420" t="inlineStr">
        <is>
          <t>Not reported</t>
        </is>
      </c>
      <c r="AQ420" t="inlineStr">
        <is>
          <t>Not reported</t>
        </is>
      </c>
      <c r="AR420" t="inlineStr">
        <is>
          <t>Not reported</t>
        </is>
      </c>
      <c r="AS420" t="inlineStr">
        <is>
          <t>See abstract</t>
        </is>
      </c>
      <c r="AT420" t="inlineStr">
        <is>
          <t>Not reviewed</t>
        </is>
      </c>
      <c r="AU420" t="inlineStr">
        <is>
          <t>Not reviewed</t>
        </is>
      </c>
      <c r="AV420" t="inlineStr">
        <is>
          <t>Not reviewed</t>
        </is>
      </c>
      <c r="AW420" t="inlineStr">
        <is>
          <t>Not reviewed</t>
        </is>
      </c>
      <c r="AX420" t="inlineStr">
        <is>
          <t>Not reported</t>
        </is>
      </c>
      <c r="AY420" t="inlineStr">
        <is>
          <t>Not reported</t>
        </is>
      </c>
      <c r="AZ420" t="inlineStr">
        <is>
          <t>Not reported</t>
        </is>
      </c>
      <c r="BA420" t="inlineStr">
        <is>
          <t>Not reported</t>
        </is>
      </c>
      <c r="BB420" t="inlineStr">
        <is>
          <t>Not reported</t>
        </is>
      </c>
      <c r="BC420" t="inlineStr">
        <is>
          <t>Not reported</t>
        </is>
      </c>
      <c r="BD420" t="inlineStr">
        <is>
          <t>Not reported</t>
        </is>
      </c>
      <c r="BE420" t="inlineStr">
        <is>
          <t>Not reported</t>
        </is>
      </c>
      <c r="BF420" t="inlineStr">
        <is>
          <t>Not reported</t>
        </is>
      </c>
      <c r="BG420" t="inlineStr">
        <is>
          <t>Not reviewed (not included)</t>
        </is>
      </c>
      <c r="BH420" t="inlineStr">
        <is>
          <t>N/A</t>
        </is>
      </c>
      <c r="BI420" t="inlineStr">
        <is>
          <t>Not reviewed</t>
        </is>
      </c>
      <c r="BJ420" t="inlineStr">
        <is>
          <t>Not reviewed</t>
        </is>
      </c>
      <c r="BK420" t="inlineStr">
        <is>
          <t>Not reviewed</t>
        </is>
      </c>
      <c r="BL420" t="inlineStr">
        <is>
          <t>Not reviewed</t>
        </is>
      </c>
      <c r="BM420" t="inlineStr">
        <is>
          <t>Not reviewed (not included)</t>
        </is>
      </c>
      <c r="BN420" t="inlineStr">
        <is>
          <t>Not Primary Research - E6-Not Primary Research: Title/abstract indicates systematic review, meta-analysis, or review paper</t>
        </is>
      </c>
      <c r="BO420" t="inlineStr">
        <is>
          <t>Abstract-level screening only</t>
        </is>
      </c>
      <c r="BP420" t="inlineStr">
        <is>
          <t>7</t>
        </is>
      </c>
    </row>
    <row r="421">
      <c r="A421" t="inlineStr">
        <is>
          <t>ADHD Classification with Biomarker Identification Using a Triplet Loss Attention Auto-Encoding Network</t>
        </is>
      </c>
      <c r="B421" t="n">
        <v>2023</v>
      </c>
      <c r="C421" t="inlineStr">
        <is>
          <t>Not checked</t>
        </is>
      </c>
      <c r="D421" t="inlineStr">
        <is>
          <t>Not checked</t>
        </is>
      </c>
      <c r="E421" t="inlineStr">
        <is>
          <t>10.1109/ICASSP49357.2023.10097138</t>
        </is>
      </c>
      <c r="F421" t="inlineStr">
        <is>
          <t>Deep learning methods have been widely applied in Attention Deficit Hyperactivity Disorder (ADHD) classification in the past decade due to their effective learned features. However, these features are lack of neurobiological meanings and hard to be biomarkers. Here, we proposed an attention auto-encoding network with triplet loss (Tri-Att-AENet) for both ADHD classification and biomarker identification. Taking brain functional connectivities (FCs) as material, we introduced an attention encoding subnetwork to obtain the weighted FCs with their weights as attention scores. A triplet loss function was further employed on these scores, providing sufficient evidence for biomarker selection. Meanwhile, the weighted FCs became discriminative to pursue a higher accuracy. Experiments show that our method achieves an average accuracy of 99.6% for classification. The selected FC biomarkers are in accord with reported neurobiological results and well fulfill the task of biomarker identification.</t>
        </is>
      </c>
      <c r="G421" t="inlineStr">
        <is>
          <t>Unimodal</t>
        </is>
      </c>
      <c r="H421" t="inlineStr">
        <is>
          <t>See abstract</t>
        </is>
      </c>
      <c r="I421" t="inlineStr">
        <is>
          <t>See abstract</t>
        </is>
      </c>
      <c r="J421" t="inlineStr">
        <is>
          <t>See abstract (AI/ML)</t>
        </is>
      </c>
      <c r="K421" t="inlineStr">
        <is>
          <t>See abstract</t>
        </is>
      </c>
      <c r="M421" t="inlineStr">
        <is>
          <t>See abstract</t>
        </is>
      </c>
      <c r="N421" t="inlineStr">
        <is>
          <t>See abstract</t>
        </is>
      </c>
      <c r="O421" t="inlineStr">
        <is>
          <t>Not verified from abstract</t>
        </is>
      </c>
      <c r="P421" t="inlineStr">
        <is>
          <t>See abstract</t>
        </is>
      </c>
      <c r="Q421" t="inlineStr">
        <is>
          <t>See abstract</t>
        </is>
      </c>
      <c r="R421" t="inlineStr">
        <is>
          <t>Not reviewed (not included)</t>
        </is>
      </c>
      <c r="S421" t="inlineStr">
        <is>
          <t>Not reviewed (not included)</t>
        </is>
      </c>
      <c r="T421" t="inlineStr">
        <is>
          <t>Abstract screening only. Not Selected for Final 95 (Pending Full Text Review)</t>
        </is>
      </c>
      <c r="U421" t="inlineStr">
        <is>
          <t>EXCLUDE</t>
        </is>
      </c>
      <c r="V4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1" t="inlineStr">
        <is>
          <t>Excluded: Other Criterion</t>
        </is>
      </c>
      <c r="X421" t="inlineStr">
        <is>
          <t>Not assessed from abstract</t>
        </is>
      </c>
      <c r="Y421" t="inlineStr">
        <is>
          <t>IEEE Conferences</t>
        </is>
      </c>
      <c r="Z421" t="inlineStr">
        <is>
          <t>Not determined from abstract</t>
        </is>
      </c>
      <c r="AB421" t="inlineStr">
        <is>
          <t>Not assessed (not included)</t>
        </is>
      </c>
      <c r="AC421" t="inlineStr">
        <is>
          <t>Not assessed (not included)</t>
        </is>
      </c>
      <c r="AD421" t="inlineStr">
        <is>
          <t>Y. Tang; Y. Chen; Y. Gao; A. Jiang; L. Zhou</t>
        </is>
      </c>
      <c r="AE421" t="inlineStr">
        <is>
          <t>ICASSP 2023 - 2023 IEEE International Conference on Acoustics, Speech and Signal Processing (ICASSP)</t>
        </is>
      </c>
      <c r="AF421" t="inlineStr">
        <is>
          <t>Hybrid OA (IEEE)</t>
        </is>
      </c>
      <c r="AG421" t="inlineStr">
        <is>
          <t xml:space="preserve">Nature; Fundamental Research Funds for the Central Universities; </t>
        </is>
      </c>
      <c r="AH421" t="inlineStr">
        <is>
          <t>Not assessed</t>
        </is>
      </c>
      <c r="AI421" t="inlineStr">
        <is>
          <t>Not reported</t>
        </is>
      </c>
      <c r="AJ421" t="inlineStr">
        <is>
          <t>Not reported</t>
        </is>
      </c>
      <c r="AK421" t="inlineStr">
        <is>
          <t>Not reported</t>
        </is>
      </c>
      <c r="AL421" t="inlineStr">
        <is>
          <t>Not reported</t>
        </is>
      </c>
      <c r="AM421" t="inlineStr">
        <is>
          <t>Not reported</t>
        </is>
      </c>
      <c r="AN421" t="inlineStr">
        <is>
          <t>Not reported</t>
        </is>
      </c>
      <c r="AO421" t="inlineStr">
        <is>
          <t>Not reviewed</t>
        </is>
      </c>
      <c r="AP421" t="inlineStr">
        <is>
          <t>Not reported</t>
        </is>
      </c>
      <c r="AQ421" t="inlineStr">
        <is>
          <t>Not reported</t>
        </is>
      </c>
      <c r="AR421" t="inlineStr">
        <is>
          <t>Not reported</t>
        </is>
      </c>
      <c r="AS421" t="inlineStr">
        <is>
          <t>See abstract</t>
        </is>
      </c>
      <c r="AT421" t="inlineStr">
        <is>
          <t>Not reviewed</t>
        </is>
      </c>
      <c r="AU421" t="inlineStr">
        <is>
          <t>Not reviewed</t>
        </is>
      </c>
      <c r="AV421" t="inlineStr">
        <is>
          <t>Not reviewed</t>
        </is>
      </c>
      <c r="AW421" t="inlineStr">
        <is>
          <t>Not reviewed</t>
        </is>
      </c>
      <c r="AX421" t="inlineStr">
        <is>
          <t>Not reported</t>
        </is>
      </c>
      <c r="AY421" t="inlineStr">
        <is>
          <t>Not reported</t>
        </is>
      </c>
      <c r="AZ421" t="inlineStr">
        <is>
          <t>Not reported</t>
        </is>
      </c>
      <c r="BA421" t="inlineStr">
        <is>
          <t>Not reported</t>
        </is>
      </c>
      <c r="BB421" t="inlineStr">
        <is>
          <t>Not reported</t>
        </is>
      </c>
      <c r="BC421" t="inlineStr">
        <is>
          <t>Not reported</t>
        </is>
      </c>
      <c r="BD421" t="inlineStr">
        <is>
          <t>Not reported</t>
        </is>
      </c>
      <c r="BE421" t="inlineStr">
        <is>
          <t>Not reported</t>
        </is>
      </c>
      <c r="BF421" t="inlineStr">
        <is>
          <t>Not reported</t>
        </is>
      </c>
      <c r="BG421" t="inlineStr">
        <is>
          <t>Not reviewed (not included)</t>
        </is>
      </c>
      <c r="BH421" t="inlineStr">
        <is>
          <t>N/A</t>
        </is>
      </c>
      <c r="BI421" t="inlineStr">
        <is>
          <t>Not reviewed</t>
        </is>
      </c>
      <c r="BJ421" t="inlineStr">
        <is>
          <t>Not reviewed</t>
        </is>
      </c>
      <c r="BK421" t="inlineStr">
        <is>
          <t>Not reviewed</t>
        </is>
      </c>
      <c r="BL421" t="inlineStr">
        <is>
          <t>Not reviewed</t>
        </is>
      </c>
      <c r="BM421" t="inlineStr">
        <is>
          <t>Not reviewed (not included)</t>
        </is>
      </c>
      <c r="BN421" t="inlineStr">
        <is>
          <t>Not Selected for Final 95 (Pending Full Text Review) - Candidate paper not selected for final 95: Passed abstract screening but not included in final selec</t>
        </is>
      </c>
      <c r="BO421" t="inlineStr">
        <is>
          <t>Abstract-level screening only</t>
        </is>
      </c>
      <c r="BP421" t="inlineStr">
        <is>
          <t>5</t>
        </is>
      </c>
    </row>
    <row r="422">
      <c r="A422" t="inlineStr">
        <is>
          <t>Spectral analysis of Electroretinography to differentiate autism spectrum disorder and attention deficit hyperactivity disorder.</t>
        </is>
      </c>
      <c r="B422" t="n">
        <v>2023</v>
      </c>
      <c r="C422" t="inlineStr">
        <is>
          <t>Not checked</t>
        </is>
      </c>
      <c r="D422" t="inlineStr">
        <is>
          <t>Not checked</t>
        </is>
      </c>
      <c r="E422" t="inlineStr">
        <is>
          <t>10.1109/BHI58575.2023.10313406</t>
        </is>
      </c>
      <c r="F422" t="inlineStr">
        <is>
          <t>autism spectrum disorder (ASD) and attention deficit hyperactivity disorder (ADHD) are both neurodevelopmental conditions that produce social interaction and executive functioning challenges but require very different therapeutic strategies. For that reason, early and accurate differentiation is important. However, their heterogeneity and overlap in symptoms make ASD and ADHD difficult to differentiate. The current diagnostic procedure to detect and distinguish ASD and ADHD is lengthy as it involves a comprehensive medical, developmental, and behavioral assessment. A more accessible and faster screening tool is needed to avoid delays in treatment. There is evidence that some retinal responses captured by the electroretinogram (ERG) are reduced in ASD subjects compared to neurotypicals whereas an opposite trend has been reported in ADHD, making ERG a promising tool for differentiating ASD and ADHD. However, previous ERG analyses based on amplitude and timing of ERG waves have exhibited limited success in differentiating ASD and ADHD. Recently, it has been found that time-varying spectral analysis of ERG allows for more accurate ASD detection compared to time-domain analysis. In this study, we evaluated the feasibility of differentiation of ASD and ADHD using features obtained by decomposing ERG using variable frequency complex demodulation (VFCDM). We used VFCDM features to train machine learning models and evaluated them using a subject independent validation approach. We achieved a maximum accuracy of 84% (87% sensitivity, 79% specificity), outperforming previous studies using ERG. Features from higher frequencies were found to be more important than features from lower frequencies.Clinical Relevanceâ€”This study establishes high frequency ERG information as a potential biomarker to differentiate ASD and ADHD.</t>
        </is>
      </c>
      <c r="G422" t="inlineStr">
        <is>
          <t>Unimodal</t>
        </is>
      </c>
      <c r="H422" t="inlineStr">
        <is>
          <t>See abstract</t>
        </is>
      </c>
      <c r="I422" t="inlineStr">
        <is>
          <t>See abstract</t>
        </is>
      </c>
      <c r="J422" t="inlineStr">
        <is>
          <t>See abstract (AI/ML)</t>
        </is>
      </c>
      <c r="K422" t="inlineStr">
        <is>
          <t>See abstract</t>
        </is>
      </c>
      <c r="M422" t="inlineStr">
        <is>
          <t>See abstract</t>
        </is>
      </c>
      <c r="N422" t="inlineStr">
        <is>
          <t>See abstract</t>
        </is>
      </c>
      <c r="O422" t="inlineStr">
        <is>
          <t>Not verified from abstract</t>
        </is>
      </c>
      <c r="P422" t="inlineStr">
        <is>
          <t>See abstract</t>
        </is>
      </c>
      <c r="Q422" t="inlineStr">
        <is>
          <t>See abstract</t>
        </is>
      </c>
      <c r="R422" t="inlineStr">
        <is>
          <t>Not reviewed (not included)</t>
        </is>
      </c>
      <c r="S422" t="inlineStr">
        <is>
          <t>Not reviewed (not included)</t>
        </is>
      </c>
      <c r="T422" t="inlineStr">
        <is>
          <t>Abstract screening only. Not Selected for Final 95 (Pending Full Text Review)</t>
        </is>
      </c>
      <c r="U422" t="inlineStr">
        <is>
          <t>EXCLUDE</t>
        </is>
      </c>
      <c r="V4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2" t="inlineStr">
        <is>
          <t>Excluded: Other Criterion</t>
        </is>
      </c>
      <c r="X422" t="inlineStr">
        <is>
          <t>Not assessed from abstract</t>
        </is>
      </c>
      <c r="Y422" t="inlineStr">
        <is>
          <t>IEEE Conferences</t>
        </is>
      </c>
      <c r="Z422" t="inlineStr">
        <is>
          <t>Not determined from abstract</t>
        </is>
      </c>
      <c r="AB422" t="inlineStr">
        <is>
          <t>Not assessed (not included)</t>
        </is>
      </c>
      <c r="AC422" t="inlineStr">
        <is>
          <t>Not assessed (not included)</t>
        </is>
      </c>
      <c r="AD422" t="inlineStr">
        <is>
          <t>S. M. Manjur; M. -B. Hossain; P. A. Constable; D. A. Thompson; F. Marmolejo-Ramos; I. O. Lee; H. F. Posada Quintero</t>
        </is>
      </c>
      <c r="AE422" t="inlineStr">
        <is>
          <t>2023 IEEE EMBS International Conference on Biomedical and Health Informatics (BHI)</t>
        </is>
      </c>
      <c r="AF422" t="inlineStr">
        <is>
          <t>Hybrid OA (IEEE)</t>
        </is>
      </c>
      <c r="AH422" t="inlineStr">
        <is>
          <t>Not assessed</t>
        </is>
      </c>
      <c r="AI422" t="inlineStr">
        <is>
          <t>Not reported</t>
        </is>
      </c>
      <c r="AJ422" t="inlineStr">
        <is>
          <t>Not reported</t>
        </is>
      </c>
      <c r="AK422" t="inlineStr">
        <is>
          <t>Not reported</t>
        </is>
      </c>
      <c r="AL422" t="inlineStr">
        <is>
          <t>Not reported</t>
        </is>
      </c>
      <c r="AM422" t="inlineStr">
        <is>
          <t>Not reported</t>
        </is>
      </c>
      <c r="AN422" t="inlineStr">
        <is>
          <t>Not reported</t>
        </is>
      </c>
      <c r="AO422" t="inlineStr">
        <is>
          <t>Not reviewed</t>
        </is>
      </c>
      <c r="AP422" t="inlineStr">
        <is>
          <t>Not reported</t>
        </is>
      </c>
      <c r="AQ422" t="inlineStr">
        <is>
          <t>Not reported</t>
        </is>
      </c>
      <c r="AR422" t="inlineStr">
        <is>
          <t>Not reported</t>
        </is>
      </c>
      <c r="AS422" t="inlineStr">
        <is>
          <t>See abstract</t>
        </is>
      </c>
      <c r="AT422" t="inlineStr">
        <is>
          <t>Not reviewed</t>
        </is>
      </c>
      <c r="AU422" t="inlineStr">
        <is>
          <t>Not reviewed</t>
        </is>
      </c>
      <c r="AV422" t="inlineStr">
        <is>
          <t>Not reviewed</t>
        </is>
      </c>
      <c r="AW422" t="inlineStr">
        <is>
          <t>Not reviewed</t>
        </is>
      </c>
      <c r="AX422" t="inlineStr">
        <is>
          <t>Not reported</t>
        </is>
      </c>
      <c r="AY422" t="inlineStr">
        <is>
          <t>Not reported</t>
        </is>
      </c>
      <c r="AZ422" t="inlineStr">
        <is>
          <t>Not reported</t>
        </is>
      </c>
      <c r="BA422" t="inlineStr">
        <is>
          <t>Not reported</t>
        </is>
      </c>
      <c r="BB422" t="inlineStr">
        <is>
          <t>Not reported</t>
        </is>
      </c>
      <c r="BC422" t="inlineStr">
        <is>
          <t>Not reported</t>
        </is>
      </c>
      <c r="BD422" t="inlineStr">
        <is>
          <t>Not reported</t>
        </is>
      </c>
      <c r="BE422" t="inlineStr">
        <is>
          <t>Not reported</t>
        </is>
      </c>
      <c r="BF422" t="inlineStr">
        <is>
          <t>Not reported</t>
        </is>
      </c>
      <c r="BG422" t="inlineStr">
        <is>
          <t>Not reviewed (not included)</t>
        </is>
      </c>
      <c r="BH422" t="inlineStr">
        <is>
          <t>N/A</t>
        </is>
      </c>
      <c r="BI422" t="inlineStr">
        <is>
          <t>Not reviewed</t>
        </is>
      </c>
      <c r="BJ422" t="inlineStr">
        <is>
          <t>Not reviewed</t>
        </is>
      </c>
      <c r="BK422" t="inlineStr">
        <is>
          <t>Not reviewed</t>
        </is>
      </c>
      <c r="BL422" t="inlineStr">
        <is>
          <t>Not reviewed</t>
        </is>
      </c>
      <c r="BM422" t="inlineStr">
        <is>
          <t>Not reviewed (not included)</t>
        </is>
      </c>
      <c r="BN422" t="inlineStr">
        <is>
          <t>Not Selected for Final 95 (Pending Full Text Review) - Candidate paper not selected for final 95: Passed abstract screening but not included in final selec</t>
        </is>
      </c>
      <c r="BO422" t="inlineStr">
        <is>
          <t>Abstract-level screening only</t>
        </is>
      </c>
      <c r="BP422" t="inlineStr">
        <is>
          <t>4</t>
        </is>
      </c>
    </row>
    <row r="423">
      <c r="A423" t="inlineStr">
        <is>
          <t>EEG Slow-Rate Task Features with Retrieval-Augmented Generation for ADHD Classification in School-age Children</t>
        </is>
      </c>
      <c r="B423" t="n">
        <v>2025</v>
      </c>
      <c r="C423" t="inlineStr">
        <is>
          <t>Not checked</t>
        </is>
      </c>
      <c r="D423" t="inlineStr">
        <is>
          <t>Not checked</t>
        </is>
      </c>
      <c r="E423" t="inlineStr">
        <is>
          <t>10.1109/CACS67552.2025.11288161</t>
        </is>
      </c>
      <c r="F423" t="inlineStr">
        <is>
          <t>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Î£COG,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8â€“17) during both resting and testing states. Data preprocessing included a 0.5â€“50 Hz Butterworth filter to remove noise from muscle activity and eye blinks, followed by Artifact Subspace Reconstruction (ASR) to eliminate abnormal signals. During task sessions, EEG signals were segmented into five Î£COG blocks with inter-stimulus intervals (ISI) of 3s and 1.5s, and relative PSD features (1â€“30 Hz) were extracted across Î´, Î¸, Î±, and Î²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is>
      </c>
      <c r="G423" t="inlineStr">
        <is>
          <t>Unimodal</t>
        </is>
      </c>
      <c r="H423" t="inlineStr">
        <is>
          <t>See abstract</t>
        </is>
      </c>
      <c r="I423" t="inlineStr">
        <is>
          <t>See abstract</t>
        </is>
      </c>
      <c r="J423" t="inlineStr">
        <is>
          <t>See abstract (AI/ML)</t>
        </is>
      </c>
      <c r="K423" t="inlineStr">
        <is>
          <t>See abstract</t>
        </is>
      </c>
      <c r="M423" t="inlineStr">
        <is>
          <t>See abstract</t>
        </is>
      </c>
      <c r="N423" t="inlineStr">
        <is>
          <t>See abstract</t>
        </is>
      </c>
      <c r="O423" t="inlineStr">
        <is>
          <t>Not verified from abstract</t>
        </is>
      </c>
      <c r="P423" t="inlineStr">
        <is>
          <t>See abstract</t>
        </is>
      </c>
      <c r="Q423" t="inlineStr">
        <is>
          <t>See abstract</t>
        </is>
      </c>
      <c r="R423" t="inlineStr">
        <is>
          <t>Not reviewed (not included)</t>
        </is>
      </c>
      <c r="S423" t="inlineStr">
        <is>
          <t>Not reviewed (not included)</t>
        </is>
      </c>
      <c r="T423" t="inlineStr">
        <is>
          <t>Abstract screening only. Not Selected for Final 95 (Pending Full Text Review)</t>
        </is>
      </c>
      <c r="U423" t="inlineStr">
        <is>
          <t>EXCLUDE</t>
        </is>
      </c>
      <c r="V4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3" t="inlineStr">
        <is>
          <t>Excluded: Other Criterion</t>
        </is>
      </c>
      <c r="X423" t="inlineStr">
        <is>
          <t>Not assessed from abstract</t>
        </is>
      </c>
      <c r="Y423" t="inlineStr">
        <is>
          <t>IEEE Conferences</t>
        </is>
      </c>
      <c r="Z423" t="inlineStr">
        <is>
          <t>Not determined from abstract</t>
        </is>
      </c>
      <c r="AB423" t="inlineStr">
        <is>
          <t>Not assessed (not included)</t>
        </is>
      </c>
      <c r="AC423" t="inlineStr">
        <is>
          <t>Not assessed (not included)</t>
        </is>
      </c>
      <c r="AD423" t="inlineStr">
        <is>
          <t>T. -C. Huang; S. -R. Yang; S. -E. Chiang; C. He; D. -S. Lin; L. -W. Ko</t>
        </is>
      </c>
      <c r="AE423" t="inlineStr">
        <is>
          <t>2025 International Automatic Control Conference (CACS)</t>
        </is>
      </c>
      <c r="AF423" t="inlineStr">
        <is>
          <t>Hybrid OA (IEEE)</t>
        </is>
      </c>
      <c r="AG423" t="inlineStr">
        <is>
          <t xml:space="preserve">National Science and Technology Council; Ministry of Education; </t>
        </is>
      </c>
      <c r="AH423" t="inlineStr">
        <is>
          <t>Not assessed</t>
        </is>
      </c>
      <c r="AI423" t="inlineStr">
        <is>
          <t>Not reported</t>
        </is>
      </c>
      <c r="AJ423" t="n">
        <v>11</v>
      </c>
      <c r="AK423" t="inlineStr">
        <is>
          <t>Not reported</t>
        </is>
      </c>
      <c r="AL423" t="inlineStr">
        <is>
          <t>Not reported</t>
        </is>
      </c>
      <c r="AM423" t="inlineStr">
        <is>
          <t>Not reported</t>
        </is>
      </c>
      <c r="AN423" t="inlineStr">
        <is>
          <t>Not reported</t>
        </is>
      </c>
      <c r="AO423" t="inlineStr">
        <is>
          <t>Not reviewed</t>
        </is>
      </c>
      <c r="AP423" t="inlineStr">
        <is>
          <t>Not reported</t>
        </is>
      </c>
      <c r="AQ423" t="inlineStr">
        <is>
          <t>Not reported</t>
        </is>
      </c>
      <c r="AR423" t="inlineStr">
        <is>
          <t>Not reported</t>
        </is>
      </c>
      <c r="AS423" t="inlineStr">
        <is>
          <t>See abstract</t>
        </is>
      </c>
      <c r="AT423" t="inlineStr">
        <is>
          <t>Not reviewed</t>
        </is>
      </c>
      <c r="AU423" t="inlineStr">
        <is>
          <t>Not reviewed</t>
        </is>
      </c>
      <c r="AV423" t="inlineStr">
        <is>
          <t>Not reviewed</t>
        </is>
      </c>
      <c r="AW423" t="inlineStr">
        <is>
          <t>Not reviewed</t>
        </is>
      </c>
      <c r="AX423" t="inlineStr">
        <is>
          <t>Not reported</t>
        </is>
      </c>
      <c r="AY423" t="inlineStr">
        <is>
          <t>Not reported</t>
        </is>
      </c>
      <c r="AZ423" t="inlineStr">
        <is>
          <t>Not reported</t>
        </is>
      </c>
      <c r="BA423" t="inlineStr">
        <is>
          <t>Not reported</t>
        </is>
      </c>
      <c r="BB423" t="inlineStr">
        <is>
          <t>Not reported</t>
        </is>
      </c>
      <c r="BC423" t="inlineStr">
        <is>
          <t>Not reported</t>
        </is>
      </c>
      <c r="BD423" t="inlineStr">
        <is>
          <t>Not reported</t>
        </is>
      </c>
      <c r="BE423" t="inlineStr">
        <is>
          <t>Not reported</t>
        </is>
      </c>
      <c r="BF423" t="inlineStr">
        <is>
          <t>Not reported</t>
        </is>
      </c>
      <c r="BG423" t="inlineStr">
        <is>
          <t>Not reviewed (not included)</t>
        </is>
      </c>
      <c r="BH423" t="inlineStr">
        <is>
          <t>N/A</t>
        </is>
      </c>
      <c r="BI423" t="inlineStr">
        <is>
          <t>Not reviewed</t>
        </is>
      </c>
      <c r="BJ423" t="inlineStr">
        <is>
          <t>Not reviewed</t>
        </is>
      </c>
      <c r="BK423" t="inlineStr">
        <is>
          <t>Not reviewed</t>
        </is>
      </c>
      <c r="BL423" t="inlineStr">
        <is>
          <t>Not reviewed</t>
        </is>
      </c>
      <c r="BM423" t="inlineStr">
        <is>
          <t>Not reviewed (not included)</t>
        </is>
      </c>
      <c r="BN423" t="inlineStr">
        <is>
          <t>Not Selected for Final 95 (Pending Full Text Review) - Candidate paper not selected for final 95: Passed abstract screening but not included in final selec</t>
        </is>
      </c>
      <c r="BO423" t="inlineStr">
        <is>
          <t>Abstract-level screening only</t>
        </is>
      </c>
      <c r="BP423" t="inlineStr">
        <is>
          <t>6</t>
        </is>
      </c>
    </row>
    <row r="424">
      <c r="A424" t="inlineStr">
        <is>
          <t>A Machine Learning Approach for Classification and Identification of Important ROIs for ADHD-I</t>
        </is>
      </c>
      <c r="B424" t="n">
        <v>2025</v>
      </c>
      <c r="C424" t="inlineStr">
        <is>
          <t>Not checked</t>
        </is>
      </c>
      <c r="D424" t="inlineStr">
        <is>
          <t>Not checked</t>
        </is>
      </c>
      <c r="E424" t="inlineStr">
        <is>
          <t>10.1109/ECCE64574.2025.11013824</t>
        </is>
      </c>
      <c r="F424" t="inlineStr">
        <is>
          <t>Attention Deficit Hyperactivity Disorder (ADHD) is a condition due to deviated neurodevelopment. For analysis of ADHD, rs-fMRI is one of the forthcoming methods that have shown differences in brain activity for ADHD patients. The brain works in correlation with each of its regions through neural connections. Although previous research has estimated regions of the brain solely responsible for ADHD, work on correlation among brain regions that affect ADHD is still lacking. This research has explored the ADHD-200 dataset and sorted data for quality and comparison between ADHD-Inattentiveness (ADHD-I) and Typically Developing (TD) brains. Retaining literature in this sector have worked with multiclass data for ADHD, that is, classification between ADHD-Combined (ADHD-C) and TD reports. This research puts forth a consistent ensemble model for higher classification accuracy and for finding the most important correlations between brain regions that affect the subtype ADHD-I patients against TD subjects. The model proposed in this research comprises of six classifiers. The classifiers have been run through grid-search method to find the best hyperparameters to be used for the classification of this dataset. It has achieved 91.4% accuracy on 10-fold cross-validation with a Standard Deviation (SD) of 0.038 and 93% accuracy on a prediction set with a precision of 93% and recall of 91%. The model has also detected the top five most important brain region correlations as weighted data points in this classification task. This work puts the spotlight on a subtype of ADHD and achieves a consistently accurate model to classify the subtype and reveal important correlations among Region of Interest (ROI) correlations.</t>
        </is>
      </c>
      <c r="G424" t="inlineStr">
        <is>
          <t>Unimodal</t>
        </is>
      </c>
      <c r="H424" t="inlineStr">
        <is>
          <t>See abstract</t>
        </is>
      </c>
      <c r="I424" t="inlineStr">
        <is>
          <t>See abstract</t>
        </is>
      </c>
      <c r="J424" t="inlineStr">
        <is>
          <t>See abstract (AI/ML)</t>
        </is>
      </c>
      <c r="K424" t="inlineStr">
        <is>
          <t>See abstract</t>
        </is>
      </c>
      <c r="M424" t="inlineStr">
        <is>
          <t>See abstract</t>
        </is>
      </c>
      <c r="N424" t="inlineStr">
        <is>
          <t>See abstract</t>
        </is>
      </c>
      <c r="O424" t="inlineStr">
        <is>
          <t>Not verified from abstract</t>
        </is>
      </c>
      <c r="P424" t="inlineStr">
        <is>
          <t>See abstract</t>
        </is>
      </c>
      <c r="Q424" t="inlineStr">
        <is>
          <t>See abstract</t>
        </is>
      </c>
      <c r="R424" t="inlineStr">
        <is>
          <t>Not reviewed (not included)</t>
        </is>
      </c>
      <c r="S424" t="inlineStr">
        <is>
          <t>Not reviewed (not included)</t>
        </is>
      </c>
      <c r="T424" t="inlineStr">
        <is>
          <t>Abstract screening only. Not Selected for Final 95 (Pending Full Text Review)</t>
        </is>
      </c>
      <c r="U424" t="inlineStr">
        <is>
          <t>EXCLUDE</t>
        </is>
      </c>
      <c r="V42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4" t="inlineStr">
        <is>
          <t>Excluded: Other Criterion</t>
        </is>
      </c>
      <c r="X424" t="inlineStr">
        <is>
          <t>Not assessed from abstract</t>
        </is>
      </c>
      <c r="Y424" t="inlineStr">
        <is>
          <t>IEEE Conferences</t>
        </is>
      </c>
      <c r="Z424" t="inlineStr">
        <is>
          <t>Not determined from abstract</t>
        </is>
      </c>
      <c r="AB424" t="inlineStr">
        <is>
          <t>Not assessed (not included)</t>
        </is>
      </c>
      <c r="AC424" t="inlineStr">
        <is>
          <t>Not assessed (not included)</t>
        </is>
      </c>
      <c r="AD424" t="inlineStr">
        <is>
          <t>Z. M. G. Ul Alim; T. M. Priyoti; Z. S. Simin; M. Hossam-E-Haider</t>
        </is>
      </c>
      <c r="AE424" t="inlineStr">
        <is>
          <t>2025 International Conference on Electrical, Computer and Communication Engineering (ECCE)</t>
        </is>
      </c>
      <c r="AF424" t="inlineStr">
        <is>
          <t>Hybrid OA (IEEE)</t>
        </is>
      </c>
      <c r="AH424" t="inlineStr">
        <is>
          <t>Not assessed</t>
        </is>
      </c>
      <c r="AI424" t="inlineStr">
        <is>
          <t>Not reported</t>
        </is>
      </c>
      <c r="AJ424" t="inlineStr">
        <is>
          <t>Not reported</t>
        </is>
      </c>
      <c r="AK424" t="inlineStr">
        <is>
          <t>Not reported</t>
        </is>
      </c>
      <c r="AL424" t="inlineStr">
        <is>
          <t>Not reported</t>
        </is>
      </c>
      <c r="AM424" t="inlineStr">
        <is>
          <t>Not reported</t>
        </is>
      </c>
      <c r="AN424" t="inlineStr">
        <is>
          <t>Not reported</t>
        </is>
      </c>
      <c r="AO424" t="inlineStr">
        <is>
          <t>Not reviewed</t>
        </is>
      </c>
      <c r="AP424" t="inlineStr">
        <is>
          <t>Not reported</t>
        </is>
      </c>
      <c r="AQ424" t="inlineStr">
        <is>
          <t>Not reported</t>
        </is>
      </c>
      <c r="AR424" t="inlineStr">
        <is>
          <t>Not reported</t>
        </is>
      </c>
      <c r="AS424" t="inlineStr">
        <is>
          <t>See abstract</t>
        </is>
      </c>
      <c r="AT424" t="inlineStr">
        <is>
          <t>Not reviewed</t>
        </is>
      </c>
      <c r="AU424" t="inlineStr">
        <is>
          <t>Not reviewed</t>
        </is>
      </c>
      <c r="AV424" t="inlineStr">
        <is>
          <t>Not reviewed</t>
        </is>
      </c>
      <c r="AW424" t="inlineStr">
        <is>
          <t>Not reviewed</t>
        </is>
      </c>
      <c r="AX424" t="inlineStr">
        <is>
          <t>Not reported</t>
        </is>
      </c>
      <c r="AY424" t="inlineStr">
        <is>
          <t>Not reported</t>
        </is>
      </c>
      <c r="AZ424" t="inlineStr">
        <is>
          <t>Not reported</t>
        </is>
      </c>
      <c r="BA424" t="inlineStr">
        <is>
          <t>Not reported</t>
        </is>
      </c>
      <c r="BB424" t="inlineStr">
        <is>
          <t>Not reported</t>
        </is>
      </c>
      <c r="BC424" t="inlineStr">
        <is>
          <t>Not reported</t>
        </is>
      </c>
      <c r="BD424" t="inlineStr">
        <is>
          <t>Not reported</t>
        </is>
      </c>
      <c r="BE424" t="inlineStr">
        <is>
          <t>Not reported</t>
        </is>
      </c>
      <c r="BF424" t="inlineStr">
        <is>
          <t>Not reported</t>
        </is>
      </c>
      <c r="BG424" t="inlineStr">
        <is>
          <t>Not reviewed (not included)</t>
        </is>
      </c>
      <c r="BH424" t="inlineStr">
        <is>
          <t>N/A</t>
        </is>
      </c>
      <c r="BI424" t="inlineStr">
        <is>
          <t>Not reviewed</t>
        </is>
      </c>
      <c r="BJ424" t="inlineStr">
        <is>
          <t>Not reviewed</t>
        </is>
      </c>
      <c r="BK424" t="inlineStr">
        <is>
          <t>Not reviewed</t>
        </is>
      </c>
      <c r="BL424" t="inlineStr">
        <is>
          <t>Not reviewed</t>
        </is>
      </c>
      <c r="BM424" t="inlineStr">
        <is>
          <t>Not reviewed (not included)</t>
        </is>
      </c>
      <c r="BN424" t="inlineStr">
        <is>
          <t>Not Selected for Final 95 (Pending Full Text Review) - Candidate paper not selected for final 95: Passed abstract screening but not included in final selec</t>
        </is>
      </c>
      <c r="BO424" t="inlineStr">
        <is>
          <t>Abstract-level screening only</t>
        </is>
      </c>
      <c r="BP424" t="inlineStr">
        <is>
          <t>6</t>
        </is>
      </c>
    </row>
    <row r="425">
      <c r="A425" t="inlineStr">
        <is>
          <t>Early Detection of ADHD in Children Using Two Learning Approaches</t>
        </is>
      </c>
      <c r="B425" t="n">
        <v>2024</v>
      </c>
      <c r="C425" t="inlineStr">
        <is>
          <t>Not checked</t>
        </is>
      </c>
      <c r="D425" t="inlineStr">
        <is>
          <t>Not checked</t>
        </is>
      </c>
      <c r="E425" t="inlineStr">
        <is>
          <t>10.1109/ADICS58448.2024.10533507</t>
        </is>
      </c>
      <c r="F425" t="inlineStr">
        <is>
          <t>Children with Attention Deficit /Hyperactivity Disorder (ADHD) struggle to focus for longer than a few minutes at a time. The onset of symptoms can occur as early as age 3 or 12, and they may worsen until maturity. For symptoms to be minimised and behavioural techniques to be improved, early diagnosis is critical. Even though it was first identified in the 1940s, after the 1990s, awareness grew. ADHD detection may also be impacted by genetic issues. Boys are treated more often than girls, which makes them less attentive and makes it harder for them to develop objectives. Brain analyses and behavior-related questionnaires are two early diagnostic techniques. The proposed system composed of two phases of diagnosing the ADHD in children. The first phase uses the dataset obtained from screening test in which Random Forest gave the highest accuracy. The second phase uses the Deep Neural Network with attention (DNN-AM) model for the early identification of ADHD in children. It analyses images as a whole, tracking how children with ADHD interact with their surroundings. It employs many modules for unique patterns and a single DNN-AM network for feature extraction and classification. By employing a Local Binary Pattern image for analysis, the feature set is expanded, improving the extraction of ADHD patterns in children. The suggested method, DNN-AM, outperforms the trained network in predicting ADHD in children, obtaining the lowest error rate, higher accuracy, and F1-Score. With both learning models, RF and DNN-AM the ADHD in children is diagnosed.</t>
        </is>
      </c>
      <c r="G425" t="inlineStr">
        <is>
          <t>Unimodal</t>
        </is>
      </c>
      <c r="H425" t="inlineStr">
        <is>
          <t>See abstract</t>
        </is>
      </c>
      <c r="I425" t="inlineStr">
        <is>
          <t>See abstract</t>
        </is>
      </c>
      <c r="J425" t="inlineStr">
        <is>
          <t>See abstract (AI/ML)</t>
        </is>
      </c>
      <c r="K425" t="inlineStr">
        <is>
          <t>See abstract</t>
        </is>
      </c>
      <c r="M425" t="inlineStr">
        <is>
          <t>See abstract</t>
        </is>
      </c>
      <c r="N425" t="inlineStr">
        <is>
          <t>See abstract</t>
        </is>
      </c>
      <c r="O425" t="inlineStr">
        <is>
          <t>Not verified from abstract</t>
        </is>
      </c>
      <c r="P425" t="inlineStr">
        <is>
          <t>See abstract</t>
        </is>
      </c>
      <c r="Q425" t="inlineStr">
        <is>
          <t>See abstract</t>
        </is>
      </c>
      <c r="R425" t="inlineStr">
        <is>
          <t>Not reviewed (not included)</t>
        </is>
      </c>
      <c r="S425" t="inlineStr">
        <is>
          <t>Not reviewed (not included)</t>
        </is>
      </c>
      <c r="T425" t="inlineStr">
        <is>
          <t>Abstract screening only. Not Selected for Final 95 (Pending Full Text Review)</t>
        </is>
      </c>
      <c r="U425" t="inlineStr">
        <is>
          <t>EXCLUDE</t>
        </is>
      </c>
      <c r="V4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5" t="inlineStr">
        <is>
          <t>Excluded: Other Criterion</t>
        </is>
      </c>
      <c r="X425" t="inlineStr">
        <is>
          <t>Not assessed from abstract</t>
        </is>
      </c>
      <c r="Y425" t="inlineStr">
        <is>
          <t>IEEE Conferences</t>
        </is>
      </c>
      <c r="Z425" t="inlineStr">
        <is>
          <t>Not determined from abstract</t>
        </is>
      </c>
      <c r="AB425" t="inlineStr">
        <is>
          <t>Not assessed (not included)</t>
        </is>
      </c>
      <c r="AC425" t="inlineStr">
        <is>
          <t>Not assessed (not included)</t>
        </is>
      </c>
      <c r="AD425" t="inlineStr">
        <is>
          <t>S. M; P. Selvi Rajendran</t>
        </is>
      </c>
      <c r="AE425" t="inlineStr">
        <is>
          <t>2024 International Conference on Advances in Data Engineering and Intelligent Computing Systems (ADICS)</t>
        </is>
      </c>
      <c r="AF425" t="inlineStr">
        <is>
          <t>Hybrid OA (IEEE)</t>
        </is>
      </c>
      <c r="AH425" t="inlineStr">
        <is>
          <t>Not assessed</t>
        </is>
      </c>
      <c r="AI425" t="inlineStr">
        <is>
          <t>Not reported</t>
        </is>
      </c>
      <c r="AJ425" t="inlineStr">
        <is>
          <t>Not reported</t>
        </is>
      </c>
      <c r="AK425" t="inlineStr">
        <is>
          <t>Not reported</t>
        </is>
      </c>
      <c r="AL425" t="inlineStr">
        <is>
          <t>Not reported</t>
        </is>
      </c>
      <c r="AM425" t="inlineStr">
        <is>
          <t>Not reported</t>
        </is>
      </c>
      <c r="AN425" t="inlineStr">
        <is>
          <t>Not reported</t>
        </is>
      </c>
      <c r="AO425" t="inlineStr">
        <is>
          <t>Not reviewed</t>
        </is>
      </c>
      <c r="AP425" t="inlineStr">
        <is>
          <t>Not reported</t>
        </is>
      </c>
      <c r="AQ425" t="inlineStr">
        <is>
          <t>Not reported</t>
        </is>
      </c>
      <c r="AR425" t="inlineStr">
        <is>
          <t>Not reported</t>
        </is>
      </c>
      <c r="AS425" t="inlineStr">
        <is>
          <t>See abstract</t>
        </is>
      </c>
      <c r="AT425" t="inlineStr">
        <is>
          <t>Not reviewed</t>
        </is>
      </c>
      <c r="AU425" t="inlineStr">
        <is>
          <t>Not reviewed</t>
        </is>
      </c>
      <c r="AV425" t="inlineStr">
        <is>
          <t>Not reviewed</t>
        </is>
      </c>
      <c r="AW425" t="inlineStr">
        <is>
          <t>Not reviewed</t>
        </is>
      </c>
      <c r="AX425" t="inlineStr">
        <is>
          <t>Not reported</t>
        </is>
      </c>
      <c r="AY425" t="inlineStr">
        <is>
          <t>Not reported</t>
        </is>
      </c>
      <c r="AZ425" t="inlineStr">
        <is>
          <t>Not reported</t>
        </is>
      </c>
      <c r="BA425" t="inlineStr">
        <is>
          <t>Not reported</t>
        </is>
      </c>
      <c r="BB425" t="inlineStr">
        <is>
          <t>Not reported</t>
        </is>
      </c>
      <c r="BC425" t="inlineStr">
        <is>
          <t>Not reported</t>
        </is>
      </c>
      <c r="BD425" t="inlineStr">
        <is>
          <t>Not reported</t>
        </is>
      </c>
      <c r="BE425" t="inlineStr">
        <is>
          <t>Not reported</t>
        </is>
      </c>
      <c r="BF425" t="inlineStr">
        <is>
          <t>Not reported</t>
        </is>
      </c>
      <c r="BG425" t="inlineStr">
        <is>
          <t>Not reviewed (not included)</t>
        </is>
      </c>
      <c r="BH425" t="inlineStr">
        <is>
          <t>N/A</t>
        </is>
      </c>
      <c r="BI425" t="inlineStr">
        <is>
          <t>Not reviewed</t>
        </is>
      </c>
      <c r="BJ425" t="inlineStr">
        <is>
          <t>Not reviewed</t>
        </is>
      </c>
      <c r="BK425" t="inlineStr">
        <is>
          <t>Not reviewed</t>
        </is>
      </c>
      <c r="BL425" t="inlineStr">
        <is>
          <t>Not reviewed</t>
        </is>
      </c>
      <c r="BM425" t="inlineStr">
        <is>
          <t>Not reviewed (not included)</t>
        </is>
      </c>
      <c r="BN425" t="inlineStr">
        <is>
          <t>Not Selected for Final 95 (Pending Full Text Review) - Candidate paper not selected for final 95: Passed abstract screening but not included in final selec</t>
        </is>
      </c>
      <c r="BO425" t="inlineStr">
        <is>
          <t>Abstract-level screening only</t>
        </is>
      </c>
      <c r="BP425" t="inlineStr">
        <is>
          <t>6</t>
        </is>
      </c>
    </row>
    <row r="426">
      <c r="A426" t="inlineStr">
        <is>
          <t>AI-Powered Early Diagnosis for Autism Spectrum Disorder and Progress Monitoring</t>
        </is>
      </c>
      <c r="B426" t="n">
        <v>2025</v>
      </c>
      <c r="C426" t="inlineStr">
        <is>
          <t>Not checked</t>
        </is>
      </c>
      <c r="D426" t="inlineStr">
        <is>
          <t>Not checked</t>
        </is>
      </c>
      <c r="E426" t="inlineStr">
        <is>
          <t>10.1109/COMPUTINGCON64838.2025.11377398</t>
        </is>
      </c>
      <c r="F426" t="inlineStr">
        <is>
          <t>Autism Spectrum Disorder (ASD) affects millions of people worldwide, but is still diagnosed mostly on subjective criteria that require expert judgments and limited accessibility to specialists or early detection tools. Often, a late diagnosis translates into missed opportunities for effective interventions in developmental outcomes. Hence, the project describes Cure Path AI-enabled early diagnosis and monitoring of the progress of ASD. CurePath uses deep learning, eye-tracking analysis, sMRI anomaly detection, and federated learning to give precise, privacy-preserving assessments. In experimental validation, CurePath attained an accuracy of 92.3% in diagnosis, a sensitivity of 89% in detecting risk markers early, and a 70% reduction in diagnostic time. It also provides personalized therapy recommendations given genetic, behavioral, and familial data. Using explainable AI, the use ensures transparency whereby clinicians and caregivers understand the outputs of the system. Accessible via clinics, schools, and remote settings, it provides real-time insights to health care providers and actionable care suggestions for families. CurePath assists not only in speedy diagnosis but also invests in long-term developmental support through continuous, personalized monitoring and empowerment for better decisions, enhancing quality of life in children with ASD.</t>
        </is>
      </c>
      <c r="G426" t="inlineStr">
        <is>
          <t>Unimodal</t>
        </is>
      </c>
      <c r="H426" t="inlineStr">
        <is>
          <t>See abstract</t>
        </is>
      </c>
      <c r="I426" t="inlineStr">
        <is>
          <t>See abstract</t>
        </is>
      </c>
      <c r="J426" t="inlineStr">
        <is>
          <t>See abstract (AI/ML)</t>
        </is>
      </c>
      <c r="K426" t="inlineStr">
        <is>
          <t>See abstract</t>
        </is>
      </c>
      <c r="M426" t="inlineStr">
        <is>
          <t>See abstract</t>
        </is>
      </c>
      <c r="N426" t="inlineStr">
        <is>
          <t>See abstract</t>
        </is>
      </c>
      <c r="O426" t="inlineStr">
        <is>
          <t>Not verified from abstract</t>
        </is>
      </c>
      <c r="P426" t="inlineStr">
        <is>
          <t>See abstract</t>
        </is>
      </c>
      <c r="Q426" t="inlineStr">
        <is>
          <t>See abstract</t>
        </is>
      </c>
      <c r="R426" t="inlineStr">
        <is>
          <t>Not reviewed (not included)</t>
        </is>
      </c>
      <c r="S426" t="inlineStr">
        <is>
          <t>Not reviewed (not included)</t>
        </is>
      </c>
      <c r="T426" t="inlineStr">
        <is>
          <t>Abstract screening only. Non-ADHD Focused</t>
        </is>
      </c>
      <c r="U426" t="inlineStr">
        <is>
          <t>EXCLUDE</t>
        </is>
      </c>
      <c r="V426" t="inlineStr">
        <is>
          <t>E2-Not ADHD focused: Neither title nor abstract mentions ADHD or attention-deficit/hyperactivity</t>
        </is>
      </c>
      <c r="W426" t="inlineStr">
        <is>
          <t>Excluded: Not ADHD Focused</t>
        </is>
      </c>
      <c r="X426" t="inlineStr">
        <is>
          <t>Not assessed from abstract</t>
        </is>
      </c>
      <c r="Y426" t="inlineStr">
        <is>
          <t>IEEE Conferences</t>
        </is>
      </c>
      <c r="Z426" t="inlineStr">
        <is>
          <t>Not determined from abstract</t>
        </is>
      </c>
      <c r="AB426" t="inlineStr">
        <is>
          <t>Not assessed (not included)</t>
        </is>
      </c>
      <c r="AC426" t="inlineStr">
        <is>
          <t>Not assessed (not included)</t>
        </is>
      </c>
      <c r="AD426" t="inlineStr">
        <is>
          <t>S. C; A. M; C. L; G. P; D. S. S. S</t>
        </is>
      </c>
      <c r="AE426" t="inlineStr">
        <is>
          <t>2025 International Conference on Computing and Communications (COMPUTINGCON)</t>
        </is>
      </c>
      <c r="AF426" t="inlineStr">
        <is>
          <t>Hybrid OA (IEEE)</t>
        </is>
      </c>
      <c r="AH426" t="inlineStr">
        <is>
          <t>Not assessed</t>
        </is>
      </c>
      <c r="AI426" t="inlineStr">
        <is>
          <t>Not reported</t>
        </is>
      </c>
      <c r="AJ426" t="inlineStr">
        <is>
          <t>Not reported</t>
        </is>
      </c>
      <c r="AK426" t="inlineStr">
        <is>
          <t>Not reported</t>
        </is>
      </c>
      <c r="AL426" t="inlineStr">
        <is>
          <t>Not reported</t>
        </is>
      </c>
      <c r="AM426" t="inlineStr">
        <is>
          <t>Not reported</t>
        </is>
      </c>
      <c r="AN426" t="inlineStr">
        <is>
          <t>Not reported</t>
        </is>
      </c>
      <c r="AO426" t="inlineStr">
        <is>
          <t>Not reviewed</t>
        </is>
      </c>
      <c r="AP426" t="inlineStr">
        <is>
          <t>Not reported</t>
        </is>
      </c>
      <c r="AQ426" t="inlineStr">
        <is>
          <t>Not reported</t>
        </is>
      </c>
      <c r="AR426" t="inlineStr">
        <is>
          <t>Not reported</t>
        </is>
      </c>
      <c r="AS426" t="inlineStr">
        <is>
          <t>See abstract</t>
        </is>
      </c>
      <c r="AT426" t="inlineStr">
        <is>
          <t>Not reviewed</t>
        </is>
      </c>
      <c r="AU426" t="inlineStr">
        <is>
          <t>Not reviewed</t>
        </is>
      </c>
      <c r="AV426" t="inlineStr">
        <is>
          <t>Not reviewed</t>
        </is>
      </c>
      <c r="AW426" t="inlineStr">
        <is>
          <t>Not reviewed</t>
        </is>
      </c>
      <c r="AX426" t="inlineStr">
        <is>
          <t>Not reported</t>
        </is>
      </c>
      <c r="AY426" t="inlineStr">
        <is>
          <t>Not reported</t>
        </is>
      </c>
      <c r="AZ426" t="inlineStr">
        <is>
          <t>Not reported</t>
        </is>
      </c>
      <c r="BA426" t="inlineStr">
        <is>
          <t>Not reported</t>
        </is>
      </c>
      <c r="BB426" t="inlineStr">
        <is>
          <t>Not reported</t>
        </is>
      </c>
      <c r="BC426" t="inlineStr">
        <is>
          <t>Not reported</t>
        </is>
      </c>
      <c r="BD426" t="inlineStr">
        <is>
          <t>Not reported</t>
        </is>
      </c>
      <c r="BE426" t="inlineStr">
        <is>
          <t>Not reported</t>
        </is>
      </c>
      <c r="BF426" t="inlineStr">
        <is>
          <t>Not reported</t>
        </is>
      </c>
      <c r="BG426" t="inlineStr">
        <is>
          <t>Not reviewed (not included)</t>
        </is>
      </c>
      <c r="BH426" t="inlineStr">
        <is>
          <t>N/A</t>
        </is>
      </c>
      <c r="BI426" t="inlineStr">
        <is>
          <t>Not reviewed</t>
        </is>
      </c>
      <c r="BJ426" t="inlineStr">
        <is>
          <t>Not reviewed</t>
        </is>
      </c>
      <c r="BK426" t="inlineStr">
        <is>
          <t>Not reviewed</t>
        </is>
      </c>
      <c r="BL426" t="inlineStr">
        <is>
          <t>Not reviewed</t>
        </is>
      </c>
      <c r="BM426" t="inlineStr">
        <is>
          <t>Not reviewed (not included)</t>
        </is>
      </c>
      <c r="BN426" t="inlineStr">
        <is>
          <t>Non-ADHD Focused - E2-Not ADHD focused: Neither title nor abstract mentions ADHD or attention-deficit/hyperactivity</t>
        </is>
      </c>
      <c r="BO426" t="inlineStr">
        <is>
          <t>Abstract-level screening only</t>
        </is>
      </c>
      <c r="BP426" t="inlineStr">
        <is>
          <t>6</t>
        </is>
      </c>
    </row>
    <row r="427">
      <c r="A427" t="inlineStr">
        <is>
          <t>Predicting Disease Severity in Children With Attention Deficit Hyperactivity Disorder Using Dual-Branch Hypothesis Network</t>
        </is>
      </c>
      <c r="B427" t="n">
        <v>2024</v>
      </c>
      <c r="C427" t="inlineStr">
        <is>
          <t>Not checked</t>
        </is>
      </c>
      <c r="D427" t="inlineStr">
        <is>
          <t>Not checked</t>
        </is>
      </c>
      <c r="E427" t="inlineStr">
        <is>
          <t>10.1109/ACCESS.2024.3522397</t>
        </is>
      </c>
      <c r="F427" t="inlineStr">
        <is>
          <t>Attention deficit hyperactivity disorder (ADHD) is a prevalent neurodevelopmental disorder in children. Although numerous intelligent methods have been applied for its diagnosis, they seldom address symptom prediction, which is crucial for establishing the relationship between symptoms and subjective biosignals. We propose a severity prediction model, namely BSP-Net, which uses amplitude of low-frequency fluctuation (ALFF) data and constructs severity predictors within a binary hypothesis testing (BHT) framework. Specifically, we designed a dual-branch network for symptom severity prediction, with each branch corresponding to an assumed label for the test subject. Building on the accurate ADHD identification achieved by the existing auto-encoding network (AENet) within the BHT framework, we integrate its network and introduce symptom score predictors in each branch. By comparing high-level features from both branches using the AENet, we derive an estimated label. Once an assumed label is confirmed, the corresponding branchâ€™s score predictor is activated to generate the final symptom assessment. Using the BSP-Net, our experiments achieved severity prediction accuracies of 92.4% and 84.9% on specific ADHD-200 datasets, with a score tolerance threshold of 3. Moreover, the mean squared errors on these datasets were lower than 16, significantly outperforming other methods. Importantly, discriminative brain regions corresponding to typical ALFF data in the BSP-Net were identified as ADHD biomarkers. These biomarkers align with existing research on abnormal brain regions in children with ADHD. Consequently, our method demonstrates its validity by providing biological explanations derived from ADHD mechanisms.</t>
        </is>
      </c>
      <c r="G427" t="inlineStr">
        <is>
          <t>Unimodal</t>
        </is>
      </c>
      <c r="H427" t="inlineStr">
        <is>
          <t>See abstract</t>
        </is>
      </c>
      <c r="I427" t="inlineStr">
        <is>
          <t>See abstract</t>
        </is>
      </c>
      <c r="J427" t="inlineStr">
        <is>
          <t>See abstract (AI/ML)</t>
        </is>
      </c>
      <c r="K427" t="inlineStr">
        <is>
          <t>See abstract</t>
        </is>
      </c>
      <c r="M427" t="inlineStr">
        <is>
          <t>See abstract</t>
        </is>
      </c>
      <c r="N427" t="inlineStr">
        <is>
          <t>See abstract</t>
        </is>
      </c>
      <c r="O427" t="inlineStr">
        <is>
          <t>Not verified from abstract</t>
        </is>
      </c>
      <c r="P427" t="inlineStr">
        <is>
          <t>See abstract</t>
        </is>
      </c>
      <c r="Q427" t="inlineStr">
        <is>
          <t>See abstract</t>
        </is>
      </c>
      <c r="R427" t="inlineStr">
        <is>
          <t>Not reviewed (not included)</t>
        </is>
      </c>
      <c r="S427" t="inlineStr">
        <is>
          <t>Not reviewed (not included)</t>
        </is>
      </c>
      <c r="T427" t="inlineStr">
        <is>
          <t>Abstract screening only. No AI/ML Methods</t>
        </is>
      </c>
      <c r="U427" t="inlineStr">
        <is>
          <t>EXCLUDE</t>
        </is>
      </c>
      <c r="V427" t="inlineStr">
        <is>
          <t>E1-No AI/ML/DL: Abstract and title do not describe application of AI, ML, or DL methods</t>
        </is>
      </c>
      <c r="W427" t="inlineStr">
        <is>
          <t>Excluded: No AI/ML Methods</t>
        </is>
      </c>
      <c r="X427" t="inlineStr">
        <is>
          <t>Not assessed from abstract</t>
        </is>
      </c>
      <c r="Y427" t="inlineStr">
        <is>
          <t>IEEE Journals</t>
        </is>
      </c>
      <c r="Z427" t="inlineStr">
        <is>
          <t>Not determined from abstract</t>
        </is>
      </c>
      <c r="AB427" t="inlineStr">
        <is>
          <t>Not assessed (not included)</t>
        </is>
      </c>
      <c r="AC427" t="inlineStr">
        <is>
          <t>Not assessed (not included)</t>
        </is>
      </c>
      <c r="AD427" t="inlineStr">
        <is>
          <t>Y. Chen; Y. Wang; Y. Tang; X. Meng</t>
        </is>
      </c>
      <c r="AE427" t="inlineStr">
        <is>
          <t>IEEE Access</t>
        </is>
      </c>
      <c r="AF427" t="inlineStr">
        <is>
          <t>Gold OA (IEEE Access)</t>
        </is>
      </c>
      <c r="AG427" t="inlineStr">
        <is>
          <t xml:space="preserve">National Natural Science Foundation of China(grant numbers:62201093); Changzhou Science and Technology Bureau Program(grant numbers:CJ20241130); </t>
        </is>
      </c>
      <c r="AH427" t="inlineStr">
        <is>
          <t>Not assessed</t>
        </is>
      </c>
      <c r="AI427" t="inlineStr">
        <is>
          <t>Not reported</t>
        </is>
      </c>
      <c r="AJ427" t="inlineStr">
        <is>
          <t>Not reported</t>
        </is>
      </c>
      <c r="AK427" t="inlineStr">
        <is>
          <t>Not reported</t>
        </is>
      </c>
      <c r="AL427" t="inlineStr">
        <is>
          <t>Not reported</t>
        </is>
      </c>
      <c r="AM427" t="inlineStr">
        <is>
          <t>Not reported</t>
        </is>
      </c>
      <c r="AN427" t="inlineStr">
        <is>
          <t>Not reported</t>
        </is>
      </c>
      <c r="AO427" t="inlineStr">
        <is>
          <t>Not reviewed</t>
        </is>
      </c>
      <c r="AP427" t="inlineStr">
        <is>
          <t>Not reported</t>
        </is>
      </c>
      <c r="AQ427" t="inlineStr">
        <is>
          <t>Not reported</t>
        </is>
      </c>
      <c r="AR427" t="inlineStr">
        <is>
          <t>Not reported</t>
        </is>
      </c>
      <c r="AS427" t="inlineStr">
        <is>
          <t>See abstract</t>
        </is>
      </c>
      <c r="AT427" t="inlineStr">
        <is>
          <t>Not reviewed</t>
        </is>
      </c>
      <c r="AU427" t="inlineStr">
        <is>
          <t>Not reviewed</t>
        </is>
      </c>
      <c r="AV427" t="inlineStr">
        <is>
          <t>Not reviewed</t>
        </is>
      </c>
      <c r="AW427" t="inlineStr">
        <is>
          <t>Not reviewed</t>
        </is>
      </c>
      <c r="AX427" t="inlineStr">
        <is>
          <t>Not reported</t>
        </is>
      </c>
      <c r="AY427" t="inlineStr">
        <is>
          <t>Not reported</t>
        </is>
      </c>
      <c r="AZ427" t="inlineStr">
        <is>
          <t>Not reported</t>
        </is>
      </c>
      <c r="BA427" t="inlineStr">
        <is>
          <t>Not reported</t>
        </is>
      </c>
      <c r="BB427" t="inlineStr">
        <is>
          <t>Not reported</t>
        </is>
      </c>
      <c r="BC427" t="inlineStr">
        <is>
          <t>Not reported</t>
        </is>
      </c>
      <c r="BD427" t="inlineStr">
        <is>
          <t>Not reported</t>
        </is>
      </c>
      <c r="BE427" t="inlineStr">
        <is>
          <t>Not reported</t>
        </is>
      </c>
      <c r="BF427" t="inlineStr">
        <is>
          <t>Not reported</t>
        </is>
      </c>
      <c r="BG427" t="inlineStr">
        <is>
          <t>Not reviewed (not included)</t>
        </is>
      </c>
      <c r="BH427" t="inlineStr">
        <is>
          <t>N/A</t>
        </is>
      </c>
      <c r="BI427" t="inlineStr">
        <is>
          <t>Not reviewed</t>
        </is>
      </c>
      <c r="BJ427" t="inlineStr">
        <is>
          <t>Not reviewed</t>
        </is>
      </c>
      <c r="BK427" t="inlineStr">
        <is>
          <t>Not reviewed</t>
        </is>
      </c>
      <c r="BL427" t="inlineStr">
        <is>
          <t>Not reviewed</t>
        </is>
      </c>
      <c r="BM427" t="inlineStr">
        <is>
          <t>Not reviewed (not included)</t>
        </is>
      </c>
      <c r="BN427" t="inlineStr">
        <is>
          <t>No AI/ML Methods - E1-No AI/ML/DL: Abstract and title do not describe application of AI, ML, or DL methods</t>
        </is>
      </c>
      <c r="BO427" t="inlineStr">
        <is>
          <t>Abstract-level screening only</t>
        </is>
      </c>
      <c r="BP427" t="inlineStr">
        <is>
          <t>12</t>
        </is>
      </c>
    </row>
    <row r="428">
      <c r="A428" t="inlineStr">
        <is>
          <t>ADHD Classification with Robust Biomarker Detection Using Knowledge Distillation</t>
        </is>
      </c>
      <c r="B428" t="n">
        <v>2024</v>
      </c>
      <c r="C428" t="inlineStr">
        <is>
          <t>Not checked</t>
        </is>
      </c>
      <c r="D428" t="inlineStr">
        <is>
          <t>Not checked</t>
        </is>
      </c>
      <c r="E428" t="inlineStr">
        <is>
          <t>10.1109/ISCAS58744.2024.10558413</t>
        </is>
      </c>
      <c r="F428" t="inlineStr">
        <is>
          <t>Deep learning methods have been extensively employed in the classification of attention deficit hyperactivity disorder (ADHD) in decades. However, these methods either are still with unsatisfactory accuracy or lack the ability to capture relevant biological markers. To address these challenges, we introduce a knowledge distillation architecture within a binary hypothesis testing framework. In detail, we employ an existing AENet as a teacher model and guide a student model in learning high-level features of ADHD disease. More importantly, an attention block is adopted in this student model to obtain attention weights and better quantify the contributions of used brain functional connections. Now, these weights become robust in coping with the individual diversity among ADHD and healthy control groups, making it convenient for biomarker detection. Experiments demonstrate that our method attains an average classification accuracy of 99.5%. ADHD biomarkers are effectively identified and solidly supported by recent reports. This further illustrates the validity of our knowledge distillation approach.</t>
        </is>
      </c>
      <c r="G428" t="inlineStr">
        <is>
          <t>Unimodal</t>
        </is>
      </c>
      <c r="H428" t="inlineStr">
        <is>
          <t>See abstract</t>
        </is>
      </c>
      <c r="I428" t="inlineStr">
        <is>
          <t>See abstract</t>
        </is>
      </c>
      <c r="J428" t="inlineStr">
        <is>
          <t>See abstract (AI/ML)</t>
        </is>
      </c>
      <c r="K428" t="inlineStr">
        <is>
          <t>See abstract</t>
        </is>
      </c>
      <c r="M428" t="inlineStr">
        <is>
          <t>See abstract</t>
        </is>
      </c>
      <c r="N428" t="inlineStr">
        <is>
          <t>See abstract</t>
        </is>
      </c>
      <c r="O428" t="inlineStr">
        <is>
          <t>Not verified from abstract</t>
        </is>
      </c>
      <c r="P428" t="inlineStr">
        <is>
          <t>See abstract</t>
        </is>
      </c>
      <c r="Q428" t="inlineStr">
        <is>
          <t>See abstract</t>
        </is>
      </c>
      <c r="R428" t="inlineStr">
        <is>
          <t>Not reviewed (not included)</t>
        </is>
      </c>
      <c r="S428" t="inlineStr">
        <is>
          <t>Not reviewed (not included)</t>
        </is>
      </c>
      <c r="T428" t="inlineStr">
        <is>
          <t>Abstract screening only. Not Selected for Final 95 (Pending Full Text Review)</t>
        </is>
      </c>
      <c r="U428" t="inlineStr">
        <is>
          <t>EXCLUDE</t>
        </is>
      </c>
      <c r="V42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8" t="inlineStr">
        <is>
          <t>Excluded: Other Criterion</t>
        </is>
      </c>
      <c r="X428" t="inlineStr">
        <is>
          <t>Not assessed from abstract</t>
        </is>
      </c>
      <c r="Y428" t="inlineStr">
        <is>
          <t>IEEE Conferences</t>
        </is>
      </c>
      <c r="Z428" t="inlineStr">
        <is>
          <t>Not determined from abstract</t>
        </is>
      </c>
      <c r="AB428" t="inlineStr">
        <is>
          <t>Not assessed (not included)</t>
        </is>
      </c>
      <c r="AC428" t="inlineStr">
        <is>
          <t>Not assessed (not included)</t>
        </is>
      </c>
      <c r="AD428" t="inlineStr">
        <is>
          <t>Y. Tang; L. Cui; X. Wang; M. Li; Y. Chen; Y. Gao</t>
        </is>
      </c>
      <c r="AE428" t="inlineStr">
        <is>
          <t>2024 IEEE International Symposium on Circuits and Systems (ISCAS)</t>
        </is>
      </c>
      <c r="AF428" t="inlineStr">
        <is>
          <t>Hybrid OA (IEEE)</t>
        </is>
      </c>
      <c r="AG428" t="inlineStr">
        <is>
          <t xml:space="preserve">Nature; Changzhou Science and Technology Bureau; </t>
        </is>
      </c>
      <c r="AH428" t="inlineStr">
        <is>
          <t>Not assessed</t>
        </is>
      </c>
      <c r="AI428" t="inlineStr">
        <is>
          <t>Not reported</t>
        </is>
      </c>
      <c r="AJ428" t="inlineStr">
        <is>
          <t>Not reported</t>
        </is>
      </c>
      <c r="AK428" t="inlineStr">
        <is>
          <t>Not reported</t>
        </is>
      </c>
      <c r="AL428" t="inlineStr">
        <is>
          <t>Not reported</t>
        </is>
      </c>
      <c r="AM428" t="inlineStr">
        <is>
          <t>Not reported</t>
        </is>
      </c>
      <c r="AN428" t="inlineStr">
        <is>
          <t>Not reported</t>
        </is>
      </c>
      <c r="AO428" t="inlineStr">
        <is>
          <t>Not reviewed</t>
        </is>
      </c>
      <c r="AP428" t="inlineStr">
        <is>
          <t>Not reported</t>
        </is>
      </c>
      <c r="AQ428" t="inlineStr">
        <is>
          <t>Not reported</t>
        </is>
      </c>
      <c r="AR428" t="inlineStr">
        <is>
          <t>Not reported</t>
        </is>
      </c>
      <c r="AS428" t="inlineStr">
        <is>
          <t>See abstract</t>
        </is>
      </c>
      <c r="AT428" t="inlineStr">
        <is>
          <t>Not reviewed</t>
        </is>
      </c>
      <c r="AU428" t="inlineStr">
        <is>
          <t>Not reviewed</t>
        </is>
      </c>
      <c r="AV428" t="inlineStr">
        <is>
          <t>Not reviewed</t>
        </is>
      </c>
      <c r="AW428" t="inlineStr">
        <is>
          <t>Not reviewed</t>
        </is>
      </c>
      <c r="AX428" t="inlineStr">
        <is>
          <t>Not reported</t>
        </is>
      </c>
      <c r="AY428" t="inlineStr">
        <is>
          <t>Not reported</t>
        </is>
      </c>
      <c r="AZ428" t="inlineStr">
        <is>
          <t>Not reported</t>
        </is>
      </c>
      <c r="BA428" t="inlineStr">
        <is>
          <t>Not reported</t>
        </is>
      </c>
      <c r="BB428" t="inlineStr">
        <is>
          <t>Not reported</t>
        </is>
      </c>
      <c r="BC428" t="inlineStr">
        <is>
          <t>Not reported</t>
        </is>
      </c>
      <c r="BD428" t="inlineStr">
        <is>
          <t>Not reported</t>
        </is>
      </c>
      <c r="BE428" t="inlineStr">
        <is>
          <t>Not reported</t>
        </is>
      </c>
      <c r="BF428" t="inlineStr">
        <is>
          <t>Not reported</t>
        </is>
      </c>
      <c r="BG428" t="inlineStr">
        <is>
          <t>Not reviewed (not included)</t>
        </is>
      </c>
      <c r="BH428" t="inlineStr">
        <is>
          <t>N/A</t>
        </is>
      </c>
      <c r="BI428" t="inlineStr">
        <is>
          <t>Not reviewed</t>
        </is>
      </c>
      <c r="BJ428" t="inlineStr">
        <is>
          <t>Not reviewed</t>
        </is>
      </c>
      <c r="BK428" t="inlineStr">
        <is>
          <t>Not reviewed</t>
        </is>
      </c>
      <c r="BL428" t="inlineStr">
        <is>
          <t>Not reviewed</t>
        </is>
      </c>
      <c r="BM428" t="inlineStr">
        <is>
          <t>Not reviewed (not included)</t>
        </is>
      </c>
      <c r="BN428" t="inlineStr">
        <is>
          <t>Not Selected for Final 95 (Pending Full Text Review) - Candidate paper not selected for final 95: Passed abstract screening but not included in final selec</t>
        </is>
      </c>
      <c r="BO428" t="inlineStr">
        <is>
          <t>Abstract-level screening only</t>
        </is>
      </c>
      <c r="BP428" t="inlineStr">
        <is>
          <t>5</t>
        </is>
      </c>
    </row>
    <row r="429">
      <c r="A429" t="inlineStr">
        <is>
          <t>Examining AI-Powered ADHD Diagnosis: Current Trends, Key Challenges, and Future Directions in the Field</t>
        </is>
      </c>
      <c r="B429" t="n">
        <v>2025</v>
      </c>
      <c r="C429" t="inlineStr">
        <is>
          <t>Not checked</t>
        </is>
      </c>
      <c r="D429" t="inlineStr">
        <is>
          <t>Not checked</t>
        </is>
      </c>
      <c r="E429" t="inlineStr">
        <is>
          <t>10.1109/ACCESS.2025.3567427</t>
        </is>
      </c>
      <c r="F429" t="inlineStr">
        <is>
          <t xml:space="preserve">Attention deficit hyperactivity disorder (ADHD) is a type of neurodevelopmental disease affecting the mental health of children and adults. Individuals with ADHD show various symptoms such as inattention, hyperactivity, and impulsivity. Early diagnosis of ADHD helps to alter neural connections and refine symptoms. The clinical practice to diagnose ADHD is through subjective measures and does not significantly capture the underlying structural and functional mechanisms of the brain. Therefore, it is crucial to explore other approaches such as Artificial Intelligence (AI) to improve the accuracy and efficacy of ADHD diagnosis. Consequently, in this article we systematically investigate various Machine Learning (ML) and Deep Learning (DL) approaches as well as different diagnostic tools or modalities employed for the identification of ADHD. Particularly, a Systematic Literature Review (SLR) is conducted to review and analyze 98 selected studies published from 2021 to 2024. Subsequently, the selected studies are grouped into five categories based on the modalities utilized in these studies: physiological signals (37), magnetic resonance imaging (31), questionnaires (11), motion data (8), and others (11). We also analyze AI models which indicates that 45 studies utilized ML models, 33 studies employed DL models, and 20 studies used both. However, there are still some gaps in current research such as a lack of publicly available datasets except MRI and EEG. Although datasets for MEG and actigraphy exist, but they are underexplored and have been utilized in only a few studies. While DL models like CNNs and ANNs have been increasingly applied in recent years for ADHD diagnosis, there is a shortage of advanced DL models, including transfer learning approaches like ResNet and VGG. Additionally, there is a lack of interpretability in AI models, particularly DL models. Furthermore, most studies focus on individual modalities for ADHD diagnosis, and despite many studies showing </t>
        </is>
      </c>
      <c r="G429" t="inlineStr">
        <is>
          <t>Unimodal</t>
        </is>
      </c>
      <c r="H429" t="inlineStr">
        <is>
          <t>See abstract</t>
        </is>
      </c>
      <c r="I429" t="inlineStr">
        <is>
          <t>See abstract</t>
        </is>
      </c>
      <c r="J429" t="inlineStr">
        <is>
          <t>See abstract (AI/ML)</t>
        </is>
      </c>
      <c r="K429" t="inlineStr">
        <is>
          <t>See abstract</t>
        </is>
      </c>
      <c r="M429" t="inlineStr">
        <is>
          <t>See abstract</t>
        </is>
      </c>
      <c r="N429" t="inlineStr">
        <is>
          <t>See abstract</t>
        </is>
      </c>
      <c r="O429" t="inlineStr">
        <is>
          <t>Not verified from abstract</t>
        </is>
      </c>
      <c r="P429" t="inlineStr">
        <is>
          <t>See abstract</t>
        </is>
      </c>
      <c r="Q429" t="inlineStr">
        <is>
          <t>See abstract</t>
        </is>
      </c>
      <c r="R429" t="inlineStr">
        <is>
          <t>Not reviewed (not included)</t>
        </is>
      </c>
      <c r="S429" t="inlineStr">
        <is>
          <t>Not reviewed (not included)</t>
        </is>
      </c>
      <c r="T429" t="inlineStr">
        <is>
          <t>Abstract screening only. Not Selected for Final 95 (Pending Full Text Review)</t>
        </is>
      </c>
      <c r="U429" t="inlineStr">
        <is>
          <t>EXCLUDE</t>
        </is>
      </c>
      <c r="V4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29" t="inlineStr">
        <is>
          <t>Excluded: Other Criterion</t>
        </is>
      </c>
      <c r="X429" t="inlineStr">
        <is>
          <t>Not assessed from abstract</t>
        </is>
      </c>
      <c r="Y429" t="inlineStr">
        <is>
          <t>IEEE Journals</t>
        </is>
      </c>
      <c r="Z429" t="inlineStr">
        <is>
          <t>Not determined from abstract</t>
        </is>
      </c>
      <c r="AB429" t="inlineStr">
        <is>
          <t>Not assessed (not included)</t>
        </is>
      </c>
      <c r="AC429" t="inlineStr">
        <is>
          <t>Not assessed (not included)</t>
        </is>
      </c>
      <c r="AD429" t="inlineStr">
        <is>
          <t>Q. Ul Ain; S. Jawed; A. Rauf Subhani; W. Haider Butt; M. Usman Akram</t>
        </is>
      </c>
      <c r="AE429" t="inlineStr">
        <is>
          <t>IEEE Access</t>
        </is>
      </c>
      <c r="AF429" t="inlineStr">
        <is>
          <t>Gold OA (IEEE Access)</t>
        </is>
      </c>
      <c r="AH429" t="inlineStr">
        <is>
          <t>Not assessed</t>
        </is>
      </c>
      <c r="AI429" t="inlineStr">
        <is>
          <t>Not reported</t>
        </is>
      </c>
      <c r="AJ429" t="inlineStr">
        <is>
          <t>Not reported</t>
        </is>
      </c>
      <c r="AK429" t="inlineStr">
        <is>
          <t>Not reported</t>
        </is>
      </c>
      <c r="AL429" t="inlineStr">
        <is>
          <t>Not reported</t>
        </is>
      </c>
      <c r="AM429" t="inlineStr">
        <is>
          <t>Not reported</t>
        </is>
      </c>
      <c r="AN429" t="inlineStr">
        <is>
          <t>Not reported</t>
        </is>
      </c>
      <c r="AO429" t="inlineStr">
        <is>
          <t>Not reviewed</t>
        </is>
      </c>
      <c r="AP429" t="inlineStr">
        <is>
          <t>Not reported</t>
        </is>
      </c>
      <c r="AQ429" t="inlineStr">
        <is>
          <t>Not reported</t>
        </is>
      </c>
      <c r="AR429" t="inlineStr">
        <is>
          <t>Not reported</t>
        </is>
      </c>
      <c r="AS429" t="inlineStr">
        <is>
          <t>See abstract</t>
        </is>
      </c>
      <c r="AT429" t="inlineStr">
        <is>
          <t>Not reviewed</t>
        </is>
      </c>
      <c r="AU429" t="inlineStr">
        <is>
          <t>Not reviewed</t>
        </is>
      </c>
      <c r="AV429" t="inlineStr">
        <is>
          <t>Not reviewed</t>
        </is>
      </c>
      <c r="AW429" t="inlineStr">
        <is>
          <t>Not reviewed</t>
        </is>
      </c>
      <c r="AX429" t="inlineStr">
        <is>
          <t>Not reported</t>
        </is>
      </c>
      <c r="AY429" t="inlineStr">
        <is>
          <t>Not reported</t>
        </is>
      </c>
      <c r="AZ429" t="inlineStr">
        <is>
          <t>Not reported</t>
        </is>
      </c>
      <c r="BA429" t="inlineStr">
        <is>
          <t>Not reported</t>
        </is>
      </c>
      <c r="BB429" t="inlineStr">
        <is>
          <t>Not reported</t>
        </is>
      </c>
      <c r="BC429" t="inlineStr">
        <is>
          <t>Not reported</t>
        </is>
      </c>
      <c r="BD429" t="inlineStr">
        <is>
          <t>Not reported</t>
        </is>
      </c>
      <c r="BE429" t="inlineStr">
        <is>
          <t>Not reported</t>
        </is>
      </c>
      <c r="BF429" t="inlineStr">
        <is>
          <t>Not reported</t>
        </is>
      </c>
      <c r="BG429" t="inlineStr">
        <is>
          <t>Not reviewed (not included)</t>
        </is>
      </c>
      <c r="BH429" t="inlineStr">
        <is>
          <t>N/A</t>
        </is>
      </c>
      <c r="BI429" t="inlineStr">
        <is>
          <t>Not reviewed</t>
        </is>
      </c>
      <c r="BJ429" t="inlineStr">
        <is>
          <t>Not reviewed</t>
        </is>
      </c>
      <c r="BK429" t="inlineStr">
        <is>
          <t>Not reviewed</t>
        </is>
      </c>
      <c r="BL429" t="inlineStr">
        <is>
          <t>Not reviewed</t>
        </is>
      </c>
      <c r="BM429" t="inlineStr">
        <is>
          <t>Not reviewed (not included)</t>
        </is>
      </c>
      <c r="BN429" t="inlineStr">
        <is>
          <t>Not Selected for Final 95 (Pending Full Text Review) - Candidate paper not selected for final 95: Passed abstract screening but not included in final selec</t>
        </is>
      </c>
      <c r="BO429" t="inlineStr">
        <is>
          <t>Abstract-level screening only</t>
        </is>
      </c>
      <c r="BP429" t="inlineStr">
        <is>
          <t>30</t>
        </is>
      </c>
    </row>
    <row r="430">
      <c r="A430" t="inlineStr">
        <is>
          <t>Interpretable AI for ADHD Diagnosis: Unveiling Spatio-Temporal Insights from fMRI with Transformers</t>
        </is>
      </c>
      <c r="B430" t="n">
        <v>2025</v>
      </c>
      <c r="C430" t="inlineStr">
        <is>
          <t>Not checked</t>
        </is>
      </c>
      <c r="D430" t="inlineStr">
        <is>
          <t>Not checked</t>
        </is>
      </c>
      <c r="E430" t="inlineStr">
        <is>
          <t>10.1109/ICSECE65727.2025.11257074</t>
        </is>
      </c>
      <c r="F430" t="inlineStr">
        <is>
          <t>Attention Deficit Hyperactivity Disorder (ADHD) is a neurodevelopmental disorder characterized by inattention, impulsivity, and hyperactivity, with significant implications for cognitive and behavioral functioning. Although deep learning techniques have been increasingly applied in diagnosing ADHD, challenges such as limited data availability, insufficient model interpretability, and underutilization of temporal information in fMRI data persist. This research proposes a novel approach that uses Transformer models to capture spatio-temporal features in fMRI data and improve classification accuracy. Additionally, the Multimodal Automated Interpretability Agent (MAIA) tool is utilized to provide transparent insights into model decision-making by mapping neuron focus points to brain regions associated with ADHD.</t>
        </is>
      </c>
      <c r="G430" t="inlineStr">
        <is>
          <t>Unimodal</t>
        </is>
      </c>
      <c r="H430" t="inlineStr">
        <is>
          <t>See abstract</t>
        </is>
      </c>
      <c r="I430" t="inlineStr">
        <is>
          <t>See abstract</t>
        </is>
      </c>
      <c r="J430" t="inlineStr">
        <is>
          <t>See abstract (AI/ML)</t>
        </is>
      </c>
      <c r="K430" t="inlineStr">
        <is>
          <t>See abstract</t>
        </is>
      </c>
      <c r="M430" t="inlineStr">
        <is>
          <t>See abstract</t>
        </is>
      </c>
      <c r="N430" t="inlineStr">
        <is>
          <t>See abstract</t>
        </is>
      </c>
      <c r="O430" t="inlineStr">
        <is>
          <t>Not verified from abstract</t>
        </is>
      </c>
      <c r="P430" t="inlineStr">
        <is>
          <t>See abstract</t>
        </is>
      </c>
      <c r="Q430" t="inlineStr">
        <is>
          <t>See abstract</t>
        </is>
      </c>
      <c r="R430" t="inlineStr">
        <is>
          <t>Not reviewed (not included)</t>
        </is>
      </c>
      <c r="S430" t="inlineStr">
        <is>
          <t>Not reviewed (not included)</t>
        </is>
      </c>
      <c r="T430" t="inlineStr">
        <is>
          <t>Abstract screening only. Not Selected for Final 95 (Pending Full Text Review)</t>
        </is>
      </c>
      <c r="U430" t="inlineStr">
        <is>
          <t>EXCLUDE</t>
        </is>
      </c>
      <c r="V4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30" t="inlineStr">
        <is>
          <t>Excluded: Other Criterion</t>
        </is>
      </c>
      <c r="X430" t="inlineStr">
        <is>
          <t>Not assessed from abstract</t>
        </is>
      </c>
      <c r="Y430" t="inlineStr">
        <is>
          <t>IEEE Conferences</t>
        </is>
      </c>
      <c r="Z430" t="inlineStr">
        <is>
          <t>Not determined from abstract</t>
        </is>
      </c>
      <c r="AB430" t="inlineStr">
        <is>
          <t>Not assessed (not included)</t>
        </is>
      </c>
      <c r="AC430" t="inlineStr">
        <is>
          <t>Not assessed (not included)</t>
        </is>
      </c>
      <c r="AD430" t="inlineStr">
        <is>
          <t>G. Wang</t>
        </is>
      </c>
      <c r="AE430" t="inlineStr">
        <is>
          <t>2025 IEEE 3rd International Conference on Sensors, Electronics and Computer Engineering (ICSECE)</t>
        </is>
      </c>
      <c r="AF430" t="inlineStr">
        <is>
          <t>Hybrid OA (IEEE)</t>
        </is>
      </c>
      <c r="AH430" t="inlineStr">
        <is>
          <t>Not assessed</t>
        </is>
      </c>
      <c r="AI430" t="inlineStr">
        <is>
          <t>Not reported</t>
        </is>
      </c>
      <c r="AJ430" t="inlineStr">
        <is>
          <t>Not reported</t>
        </is>
      </c>
      <c r="AK430" t="inlineStr">
        <is>
          <t>Not reported</t>
        </is>
      </c>
      <c r="AL430" t="inlineStr">
        <is>
          <t>Not reported</t>
        </is>
      </c>
      <c r="AM430" t="inlineStr">
        <is>
          <t>Not reported</t>
        </is>
      </c>
      <c r="AN430" t="inlineStr">
        <is>
          <t>Not reported</t>
        </is>
      </c>
      <c r="AO430" t="inlineStr">
        <is>
          <t>Not reviewed</t>
        </is>
      </c>
      <c r="AP430" t="inlineStr">
        <is>
          <t>Not reported</t>
        </is>
      </c>
      <c r="AQ430" t="inlineStr">
        <is>
          <t>Not reported</t>
        </is>
      </c>
      <c r="AR430" t="inlineStr">
        <is>
          <t>Not reported</t>
        </is>
      </c>
      <c r="AS430" t="inlineStr">
        <is>
          <t>See abstract</t>
        </is>
      </c>
      <c r="AT430" t="inlineStr">
        <is>
          <t>Not reviewed</t>
        </is>
      </c>
      <c r="AU430" t="inlineStr">
        <is>
          <t>Not reviewed</t>
        </is>
      </c>
      <c r="AV430" t="inlineStr">
        <is>
          <t>Not reviewed</t>
        </is>
      </c>
      <c r="AW430" t="inlineStr">
        <is>
          <t>Not reviewed</t>
        </is>
      </c>
      <c r="AX430" t="inlineStr">
        <is>
          <t>Not reported</t>
        </is>
      </c>
      <c r="AY430" t="inlineStr">
        <is>
          <t>Not reported</t>
        </is>
      </c>
      <c r="AZ430" t="inlineStr">
        <is>
          <t>Not reported</t>
        </is>
      </c>
      <c r="BA430" t="inlineStr">
        <is>
          <t>Not reported</t>
        </is>
      </c>
      <c r="BB430" t="inlineStr">
        <is>
          <t>Not reported</t>
        </is>
      </c>
      <c r="BC430" t="inlineStr">
        <is>
          <t>Not reported</t>
        </is>
      </c>
      <c r="BD430" t="inlineStr">
        <is>
          <t>Not reported</t>
        </is>
      </c>
      <c r="BE430" t="inlineStr">
        <is>
          <t>Not reported</t>
        </is>
      </c>
      <c r="BF430" t="inlineStr">
        <is>
          <t>Not reported</t>
        </is>
      </c>
      <c r="BG430" t="inlineStr">
        <is>
          <t>Not reviewed (not included)</t>
        </is>
      </c>
      <c r="BH430" t="inlineStr">
        <is>
          <t>N/A</t>
        </is>
      </c>
      <c r="BI430" t="inlineStr">
        <is>
          <t>Not reviewed</t>
        </is>
      </c>
      <c r="BJ430" t="inlineStr">
        <is>
          <t>Not reviewed</t>
        </is>
      </c>
      <c r="BK430" t="inlineStr">
        <is>
          <t>Not reviewed</t>
        </is>
      </c>
      <c r="BL430" t="inlineStr">
        <is>
          <t>Not reviewed</t>
        </is>
      </c>
      <c r="BM430" t="inlineStr">
        <is>
          <t>Not reviewed (not included)</t>
        </is>
      </c>
      <c r="BN430" t="inlineStr">
        <is>
          <t>Not Selected for Final 95 (Pending Full Text Review) - Candidate paper not selected for final 95: Passed abstract screening but not included in final selec</t>
        </is>
      </c>
      <c r="BO430" t="inlineStr">
        <is>
          <t>Abstract-level screening only</t>
        </is>
      </c>
      <c r="BP430" t="inlineStr">
        <is>
          <t>6</t>
        </is>
      </c>
    </row>
    <row r="431">
      <c r="A431" t="inlineStr">
        <is>
          <t>The Early Detection of Autism Within Children Through Facial Recognition; A Deep Transfer Learning Approach</t>
        </is>
      </c>
      <c r="B431" t="n">
        <v>2022</v>
      </c>
      <c r="C431" t="inlineStr">
        <is>
          <t>Not checked</t>
        </is>
      </c>
      <c r="D431" t="inlineStr">
        <is>
          <t>Not checked</t>
        </is>
      </c>
      <c r="E431" t="inlineStr">
        <is>
          <t>10.1109/NTIC55069.2022.10100517</t>
        </is>
      </c>
      <c r="F431" t="inlineStr">
        <is>
          <t>Over the past years, autism rates have increased alarmingly, with 1 in 59 children, aged between 1 to 6 years, being affected globally. While treatment is available, if detected at a later stage or not detected at all, children must face lifelong consequences and even a reduced life expectancy. Therefore, an early diagnosis has the potential to enhance the childrenâ€™s probability of having near-to-normal development. However, current methods of diagnosis are not accessible to everyone due to the high costs involved in clinical assessments and the time taken to reach a conclusive diagnosis thus leading majority of children being under-diagnosed. Deep learning has transformed multiple sectors thanks to its "high perform a nee" feature as opposed to traditional machine learning models and could have been long used for the early detection of autism as an attempt to reduce the affliction rates. Although autistic children have unique facial features which could be exploited using Deep Learning, not much effort has been put in that area. As such, this work takes on a Deep Transfer Learning approach for the detection of autism within children based on facial images by applying CNN-based models of ResNet50, VGG-16 and MobileNet with the latter being the most performant. After tuning, an overall accuracy of 89.5% and AUC of 0.97 were reached. Furthermore, on an endnote, the practical &amp; ethical implications are looked at while also proposing that, as this work shows promising results, future works could look at a more real-time approach for the same.</t>
        </is>
      </c>
      <c r="G431" t="inlineStr">
        <is>
          <t>Unimodal</t>
        </is>
      </c>
      <c r="H431" t="inlineStr">
        <is>
          <t>See abstract</t>
        </is>
      </c>
      <c r="I431" t="inlineStr">
        <is>
          <t>See abstract</t>
        </is>
      </c>
      <c r="J431" t="inlineStr">
        <is>
          <t>See abstract (AI/ML)</t>
        </is>
      </c>
      <c r="K431" t="inlineStr">
        <is>
          <t>See abstract</t>
        </is>
      </c>
      <c r="L431" t="n">
        <v>59</v>
      </c>
      <c r="M431" t="inlineStr">
        <is>
          <t>See abstract</t>
        </is>
      </c>
      <c r="N431" t="inlineStr">
        <is>
          <t>N≈59; details in abstract</t>
        </is>
      </c>
      <c r="O431" t="inlineStr">
        <is>
          <t>Extracted from abstract: N≈59</t>
        </is>
      </c>
      <c r="P431" t="inlineStr">
        <is>
          <t>See abstract</t>
        </is>
      </c>
      <c r="Q431" t="inlineStr">
        <is>
          <t>See abstract</t>
        </is>
      </c>
      <c r="R431" t="inlineStr">
        <is>
          <t>Not reviewed (not included)</t>
        </is>
      </c>
      <c r="S431" t="inlineStr">
        <is>
          <t>Not reviewed (not included)</t>
        </is>
      </c>
      <c r="T431" t="inlineStr">
        <is>
          <t>Abstract screening only. Non-ADHD Focused</t>
        </is>
      </c>
      <c r="U431" t="inlineStr">
        <is>
          <t>EXCLUDE</t>
        </is>
      </c>
      <c r="V431" t="inlineStr">
        <is>
          <t>E2-Not ADHD focused: Neither title nor abstract mentions ADHD or attention-deficit/hyperactivity</t>
        </is>
      </c>
      <c r="W431" t="inlineStr">
        <is>
          <t>Excluded: Not ADHD Focused</t>
        </is>
      </c>
      <c r="X431" t="inlineStr">
        <is>
          <t>EXCLUDE</t>
        </is>
      </c>
      <c r="Y431" t="inlineStr">
        <is>
          <t>IEEE Conferences</t>
        </is>
      </c>
      <c r="Z431" t="inlineStr">
        <is>
          <t>Not determined from abstract</t>
        </is>
      </c>
      <c r="AB431" t="inlineStr">
        <is>
          <t>Not assessed (not included)</t>
        </is>
      </c>
      <c r="AC431" t="inlineStr">
        <is>
          <t>Not assessed (not included)</t>
        </is>
      </c>
      <c r="AD431" t="inlineStr">
        <is>
          <t>L. A. Rahman; P. Marikannan Booma</t>
        </is>
      </c>
      <c r="AE431" t="inlineStr">
        <is>
          <t>2022 2nd International Conference on New Technologies of Information and Communication (NTIC)</t>
        </is>
      </c>
      <c r="AF431" t="inlineStr">
        <is>
          <t>Hybrid OA (IEEE)</t>
        </is>
      </c>
      <c r="AH431" t="inlineStr">
        <is>
          <t>Not assessed</t>
        </is>
      </c>
      <c r="AI431" t="inlineStr">
        <is>
          <t>Not reported</t>
        </is>
      </c>
      <c r="AJ431" t="inlineStr">
        <is>
          <t>Not reported</t>
        </is>
      </c>
      <c r="AK431" t="inlineStr">
        <is>
          <t>Not reported</t>
        </is>
      </c>
      <c r="AL431" t="inlineStr">
        <is>
          <t>Not reported</t>
        </is>
      </c>
      <c r="AM431" t="inlineStr">
        <is>
          <t>Not reported</t>
        </is>
      </c>
      <c r="AN431" t="inlineStr">
        <is>
          <t>Not reported</t>
        </is>
      </c>
      <c r="AO431" t="inlineStr">
        <is>
          <t>Not reviewed</t>
        </is>
      </c>
      <c r="AP431" t="inlineStr">
        <is>
          <t>Not reported</t>
        </is>
      </c>
      <c r="AQ431" t="inlineStr">
        <is>
          <t>Not reported</t>
        </is>
      </c>
      <c r="AR431" t="inlineStr">
        <is>
          <t>Not reported</t>
        </is>
      </c>
      <c r="AS431" t="inlineStr">
        <is>
          <t>See abstract</t>
        </is>
      </c>
      <c r="AT431" t="inlineStr">
        <is>
          <t>Not reviewed</t>
        </is>
      </c>
      <c r="AU431" t="inlineStr">
        <is>
          <t>Not reviewed</t>
        </is>
      </c>
      <c r="AV431" t="inlineStr">
        <is>
          <t>Not reviewed</t>
        </is>
      </c>
      <c r="AW431" t="inlineStr">
        <is>
          <t>Not reviewed</t>
        </is>
      </c>
      <c r="AX431" t="inlineStr">
        <is>
          <t>Not reported</t>
        </is>
      </c>
      <c r="AY431" t="inlineStr">
        <is>
          <t>Not reported</t>
        </is>
      </c>
      <c r="AZ431" t="inlineStr">
        <is>
          <t>Not reported</t>
        </is>
      </c>
      <c r="BA431" t="inlineStr">
        <is>
          <t>Not reported</t>
        </is>
      </c>
      <c r="BB431" t="inlineStr">
        <is>
          <t>Not reported</t>
        </is>
      </c>
      <c r="BC431" t="inlineStr">
        <is>
          <t>Not reported</t>
        </is>
      </c>
      <c r="BD431" t="inlineStr">
        <is>
          <t>Not reported</t>
        </is>
      </c>
      <c r="BE431" t="inlineStr">
        <is>
          <t>Not reported</t>
        </is>
      </c>
      <c r="BF431" t="inlineStr">
        <is>
          <t>Not reported</t>
        </is>
      </c>
      <c r="BG431" t="inlineStr">
        <is>
          <t>Not reviewed (not included)</t>
        </is>
      </c>
      <c r="BH431" t="inlineStr">
        <is>
          <t>N/A</t>
        </is>
      </c>
      <c r="BI431" t="inlineStr">
        <is>
          <t>Not reviewed</t>
        </is>
      </c>
      <c r="BJ431" t="inlineStr">
        <is>
          <t>Not reviewed</t>
        </is>
      </c>
      <c r="BK431" t="inlineStr">
        <is>
          <t>Not reviewed</t>
        </is>
      </c>
      <c r="BL431" t="inlineStr">
        <is>
          <t>Not reviewed</t>
        </is>
      </c>
      <c r="BM431" t="inlineStr">
        <is>
          <t>Not reviewed (not included)</t>
        </is>
      </c>
      <c r="BN431" t="inlineStr">
        <is>
          <t>Non-ADHD Focused - E2-Not ADHD focused: Neither title nor abstract mentions ADHD or attention-deficit/hyperactivity</t>
        </is>
      </c>
      <c r="BO431" t="inlineStr">
        <is>
          <t>Abstract-level screening only</t>
        </is>
      </c>
      <c r="BP431" t="inlineStr">
        <is>
          <t>11</t>
        </is>
      </c>
    </row>
    <row r="432">
      <c r="A432" t="inlineStr">
        <is>
          <t>Functional Connectivity-Driven Diagnosis of ADHD and ASD via Transfer Learning on rs-fMRI Data</t>
        </is>
      </c>
      <c r="B432" t="n">
        <v>2025</v>
      </c>
      <c r="C432" t="inlineStr">
        <is>
          <t>Not checked</t>
        </is>
      </c>
      <c r="D432" t="inlineStr">
        <is>
          <t>Not checked</t>
        </is>
      </c>
      <c r="E432" t="inlineStr">
        <is>
          <t>10.1109/TENCON66050.2025.11375149</t>
        </is>
      </c>
      <c r="F432" t="inlineStr">
        <is>
          <t>Neurodevelopmental conditions such as Autism Spectrum Disorder (ASD) and Attention Deficit Hyperactivity Disorder (ADHD) alter functional connectivity (FC) among the brain regions. ADHD and ASD affect $\mathbf{5 - 6 \%}$ and $\mathbf{1 - 2 \%}$ of the population, respectively and hence need immediate attention to develop automated differential diagnosis. This work proposes an automated diagnostic system for ADHD and ASD by investigating FC among brain regions. We used publicly available restingstate functional Magnetic Resonance Imaging (rs-fMRI) data for ADHD, ASD and age-matched healthy (HC) subjects. The rsfMRI data helps to analyse the temporal activity in the brain, and computing FC using time-series data helps to capture the temporal correlation among regions. We used five diverse FC measures and performed three classification tasks: ASD vs. ADHD, ASD vs. HC and ADHD vs. HC. Further, we finetuned the pre-trained VGG19 model to develop a decision model. The best accuracy of 99.09% for ASD vs. ADHD, 78.18% for ADHD vs. HC and 65.46% for ASD vs. HC demonstrates the efficacy of the proposed method. The disrupted regions are also identified using SHapley Additive exPlanations (SHAP), an explainable artificial intelligence method, that are in accordance with the literature. The work demonstrates the capability of deep learning in analysing neuroimaging data for clinical and research applications.</t>
        </is>
      </c>
      <c r="G432" t="inlineStr">
        <is>
          <t>Unimodal</t>
        </is>
      </c>
      <c r="H432" t="inlineStr">
        <is>
          <t>See abstract</t>
        </is>
      </c>
      <c r="I432" t="inlineStr">
        <is>
          <t>See abstract</t>
        </is>
      </c>
      <c r="J432" t="inlineStr">
        <is>
          <t>See abstract (AI/ML)</t>
        </is>
      </c>
      <c r="K432" t="inlineStr">
        <is>
          <t>See abstract</t>
        </is>
      </c>
      <c r="M432" t="inlineStr">
        <is>
          <t>See abstract</t>
        </is>
      </c>
      <c r="N432" t="inlineStr">
        <is>
          <t>See abstract</t>
        </is>
      </c>
      <c r="O432" t="inlineStr">
        <is>
          <t>Not verified from abstract</t>
        </is>
      </c>
      <c r="P432" t="inlineStr">
        <is>
          <t>See abstract</t>
        </is>
      </c>
      <c r="Q432" t="inlineStr">
        <is>
          <t>See abstract</t>
        </is>
      </c>
      <c r="R432" t="inlineStr">
        <is>
          <t>Not reviewed (not included)</t>
        </is>
      </c>
      <c r="S432" t="inlineStr">
        <is>
          <t>Not reviewed (not included)</t>
        </is>
      </c>
      <c r="T432" t="inlineStr">
        <is>
          <t>Abstract screening only. Not Selected for Final 95 (Pending Full Text Review)</t>
        </is>
      </c>
      <c r="U432" t="inlineStr">
        <is>
          <t>EXCLUDE</t>
        </is>
      </c>
      <c r="V4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32" t="inlineStr">
        <is>
          <t>Excluded: Other Criterion</t>
        </is>
      </c>
      <c r="X432" t="inlineStr">
        <is>
          <t>Not assessed from abstract</t>
        </is>
      </c>
      <c r="Y432" t="inlineStr">
        <is>
          <t>IEEE Conferences</t>
        </is>
      </c>
      <c r="Z432" t="inlineStr">
        <is>
          <t>Not determined from abstract</t>
        </is>
      </c>
      <c r="AB432" t="inlineStr">
        <is>
          <t>Not assessed (not included)</t>
        </is>
      </c>
      <c r="AC432" t="inlineStr">
        <is>
          <t>Not assessed (not included)</t>
        </is>
      </c>
      <c r="AD432" t="inlineStr">
        <is>
          <t>K. Jain; A. Upadhyay; V. Chawla; N. Singh; B. Rana</t>
        </is>
      </c>
      <c r="AE432" t="inlineStr">
        <is>
          <t>TENCON 2025 - 2025 IEEE Region 10 Conference (TENCON)</t>
        </is>
      </c>
      <c r="AF432" t="inlineStr">
        <is>
          <t>Hybrid OA (IEEE)</t>
        </is>
      </c>
      <c r="AH432" t="inlineStr">
        <is>
          <t>Not assessed</t>
        </is>
      </c>
      <c r="AI432" t="inlineStr">
        <is>
          <t>Not reported</t>
        </is>
      </c>
      <c r="AJ432" t="inlineStr">
        <is>
          <t>Not reported</t>
        </is>
      </c>
      <c r="AK432" t="inlineStr">
        <is>
          <t>Not reported</t>
        </is>
      </c>
      <c r="AL432" t="inlineStr">
        <is>
          <t>Not reported</t>
        </is>
      </c>
      <c r="AM432" t="inlineStr">
        <is>
          <t>Not reported</t>
        </is>
      </c>
      <c r="AN432" t="inlineStr">
        <is>
          <t>Not reported</t>
        </is>
      </c>
      <c r="AO432" t="inlineStr">
        <is>
          <t>Not reviewed</t>
        </is>
      </c>
      <c r="AP432" t="inlineStr">
        <is>
          <t>Not reported</t>
        </is>
      </c>
      <c r="AQ432" t="inlineStr">
        <is>
          <t>Not reported</t>
        </is>
      </c>
      <c r="AR432" t="inlineStr">
        <is>
          <t>Not reported</t>
        </is>
      </c>
      <c r="AS432" t="inlineStr">
        <is>
          <t>See abstract</t>
        </is>
      </c>
      <c r="AT432" t="inlineStr">
        <is>
          <t>Not reviewed</t>
        </is>
      </c>
      <c r="AU432" t="inlineStr">
        <is>
          <t>Not reviewed</t>
        </is>
      </c>
      <c r="AV432" t="inlineStr">
        <is>
          <t>Not reviewed</t>
        </is>
      </c>
      <c r="AW432" t="inlineStr">
        <is>
          <t>Not reviewed</t>
        </is>
      </c>
      <c r="AX432" t="inlineStr">
        <is>
          <t>Not reported</t>
        </is>
      </c>
      <c r="AY432" t="inlineStr">
        <is>
          <t>Not reported</t>
        </is>
      </c>
      <c r="AZ432" t="inlineStr">
        <is>
          <t>Not reported</t>
        </is>
      </c>
      <c r="BA432" t="inlineStr">
        <is>
          <t>Not reported</t>
        </is>
      </c>
      <c r="BB432" t="inlineStr">
        <is>
          <t>Not reported</t>
        </is>
      </c>
      <c r="BC432" t="inlineStr">
        <is>
          <t>Not reported</t>
        </is>
      </c>
      <c r="BD432" t="inlineStr">
        <is>
          <t>Not reported</t>
        </is>
      </c>
      <c r="BE432" t="inlineStr">
        <is>
          <t>Not reported</t>
        </is>
      </c>
      <c r="BF432" t="inlineStr">
        <is>
          <t>Not reported</t>
        </is>
      </c>
      <c r="BG432" t="inlineStr">
        <is>
          <t>Not reviewed (not included)</t>
        </is>
      </c>
      <c r="BH432" t="inlineStr">
        <is>
          <t>N/A</t>
        </is>
      </c>
      <c r="BI432" t="inlineStr">
        <is>
          <t>Not reviewed</t>
        </is>
      </c>
      <c r="BJ432" t="inlineStr">
        <is>
          <t>Not reviewed</t>
        </is>
      </c>
      <c r="BK432" t="inlineStr">
        <is>
          <t>Not reviewed</t>
        </is>
      </c>
      <c r="BL432" t="inlineStr">
        <is>
          <t>Not reviewed</t>
        </is>
      </c>
      <c r="BM432" t="inlineStr">
        <is>
          <t>Not reviewed (not included)</t>
        </is>
      </c>
      <c r="BN432" t="inlineStr">
        <is>
          <t>Not Selected for Final 95 (Pending Full Text Review) - Candidate paper not selected for final 95: Passed abstract screening but not included in final selec</t>
        </is>
      </c>
      <c r="BO432" t="inlineStr">
        <is>
          <t>Abstract-level screening only</t>
        </is>
      </c>
      <c r="BP432" t="inlineStr">
        <is>
          <t>5</t>
        </is>
      </c>
    </row>
    <row r="433">
      <c r="A433" t="inlineStr">
        <is>
          <t>A Hybrid Visual-ML Framework to Classify and Support Neurodiverse Learners Using Behavioural and Educational Data</t>
        </is>
      </c>
      <c r="B433" t="n">
        <v>2025</v>
      </c>
      <c r="C433" t="inlineStr">
        <is>
          <t>Not checked</t>
        </is>
      </c>
      <c r="D433" t="inlineStr">
        <is>
          <t>Not checked</t>
        </is>
      </c>
      <c r="E433" t="inlineStr">
        <is>
          <t>10.1109/UPWIECON67212.2025.11390179</t>
        </is>
      </c>
      <c r="F433" t="inlineStr">
        <is>
          <t>Early detection and focused interventions are essential for supporting neurodiverse adolescents, especially those with autism spectrum disorder (ASD). In order to classify and assist these learners, this work presents a hybrid visual machine learning (ML) system that combines behavioural and educational data. The proposed approach consists of five components: data preprocessing, orange model training, Tableau visual analytics, and deployment of the Streamlit online application. The dataset contains 704 occurrences and 20 variables that were taken from autism screening replies, such as demographics, medical history, and behavioural indicators. Three machine learning models: K-Nearest Neighbours (KNN), Random Forest, and Logistic Regression-were evaluated using 10-fold stratified cross-validation. Three machine learning models-K-Nearest Neighbours (KNN), Random Forest, and Logistic Regression-were evaluated using 10-fold stratified cross-validation. With an accuracy of 99.8% and an AUC of 1.000, Logistic Regression produced the best results. Random Forest and KNN both did well. The categorized results were shown in Tableau to enhance interpretability, and the trained model was made available as an easy-to-use web application using Streamlit. This eliminates the need for programming expertise and allows educators and stakeholders to enter new data, acquire visual insights, and receive predictions instantaneously. Unlike traditional methods, which often lack interpretability or utility, this framework provides a scalable, intelligible, and helpful solution. By combining interactive and visual tools with predictive accuracy, the solution connects machine learning with inclusive education methods and enhances decision-making for neurodiversity promotion.</t>
        </is>
      </c>
      <c r="G433" t="inlineStr">
        <is>
          <t>Unimodal</t>
        </is>
      </c>
      <c r="H433" t="inlineStr">
        <is>
          <t>See abstract</t>
        </is>
      </c>
      <c r="I433" t="inlineStr">
        <is>
          <t>See abstract</t>
        </is>
      </c>
      <c r="J433" t="inlineStr">
        <is>
          <t>See abstract (AI/ML)</t>
        </is>
      </c>
      <c r="K433" t="inlineStr">
        <is>
          <t>See abstract</t>
        </is>
      </c>
      <c r="M433" t="inlineStr">
        <is>
          <t>See abstract</t>
        </is>
      </c>
      <c r="N433" t="inlineStr">
        <is>
          <t>See abstract</t>
        </is>
      </c>
      <c r="O433" t="inlineStr">
        <is>
          <t>Not verified from abstract</t>
        </is>
      </c>
      <c r="P433" t="inlineStr">
        <is>
          <t>See abstract</t>
        </is>
      </c>
      <c r="Q433" t="inlineStr">
        <is>
          <t>See abstract</t>
        </is>
      </c>
      <c r="R433" t="inlineStr">
        <is>
          <t>Not reviewed (not included)</t>
        </is>
      </c>
      <c r="S433" t="inlineStr">
        <is>
          <t>Not reviewed (not included)</t>
        </is>
      </c>
      <c r="T433" t="inlineStr">
        <is>
          <t>Abstract screening only. Non-ADHD Focused</t>
        </is>
      </c>
      <c r="U433" t="inlineStr">
        <is>
          <t>EXCLUDE</t>
        </is>
      </c>
      <c r="V433" t="inlineStr">
        <is>
          <t>E2-Not ADHD focused: Neither title nor abstract mentions ADHD or attention-deficit/hyperactivity</t>
        </is>
      </c>
      <c r="W433" t="inlineStr">
        <is>
          <t>Excluded: Not ADHD Focused</t>
        </is>
      </c>
      <c r="X433" t="inlineStr">
        <is>
          <t>Not assessed from abstract</t>
        </is>
      </c>
      <c r="Y433" t="inlineStr">
        <is>
          <t>IEEE Conferences</t>
        </is>
      </c>
      <c r="Z433" t="inlineStr">
        <is>
          <t>Not determined from abstract</t>
        </is>
      </c>
      <c r="AB433" t="inlineStr">
        <is>
          <t>Not assessed (not included)</t>
        </is>
      </c>
      <c r="AC433" t="inlineStr">
        <is>
          <t>Not assessed (not included)</t>
        </is>
      </c>
      <c r="AD433" t="inlineStr">
        <is>
          <t>Twinkle; Shikha; R. Kanauzia</t>
        </is>
      </c>
      <c r="AE433" t="inlineStr">
        <is>
          <t>2025 1st IEEE Uttar Pradesh Section Women in Engineering International Conference on Electrical Electronics and Computer Engineering (UPWIECON)</t>
        </is>
      </c>
      <c r="AF433" t="inlineStr">
        <is>
          <t>Hybrid OA (IEEE)</t>
        </is>
      </c>
      <c r="AH433" t="inlineStr">
        <is>
          <t>Not assessed</t>
        </is>
      </c>
      <c r="AI433" t="inlineStr">
        <is>
          <t>Not reported</t>
        </is>
      </c>
      <c r="AJ433" t="inlineStr">
        <is>
          <t>Not reported</t>
        </is>
      </c>
      <c r="AK433" t="inlineStr">
        <is>
          <t>Not reported</t>
        </is>
      </c>
      <c r="AL433" t="inlineStr">
        <is>
          <t>Not reported</t>
        </is>
      </c>
      <c r="AM433" t="inlineStr">
        <is>
          <t>Not reported</t>
        </is>
      </c>
      <c r="AN433" t="inlineStr">
        <is>
          <t>Not reported</t>
        </is>
      </c>
      <c r="AO433" t="inlineStr">
        <is>
          <t>Not reviewed</t>
        </is>
      </c>
      <c r="AP433" t="inlineStr">
        <is>
          <t>Not reported</t>
        </is>
      </c>
      <c r="AQ433" t="inlineStr">
        <is>
          <t>Not reported</t>
        </is>
      </c>
      <c r="AR433" t="inlineStr">
        <is>
          <t>Not reported</t>
        </is>
      </c>
      <c r="AS433" t="inlineStr">
        <is>
          <t>See abstract</t>
        </is>
      </c>
      <c r="AT433" t="inlineStr">
        <is>
          <t>Not reviewed</t>
        </is>
      </c>
      <c r="AU433" t="inlineStr">
        <is>
          <t>Not reviewed</t>
        </is>
      </c>
      <c r="AV433" t="inlineStr">
        <is>
          <t>Not reviewed</t>
        </is>
      </c>
      <c r="AW433" t="inlineStr">
        <is>
          <t>Not reviewed</t>
        </is>
      </c>
      <c r="AX433" t="inlineStr">
        <is>
          <t>Not reported</t>
        </is>
      </c>
      <c r="AY433" t="inlineStr">
        <is>
          <t>Not reported</t>
        </is>
      </c>
      <c r="AZ433" t="inlineStr">
        <is>
          <t>Not reported</t>
        </is>
      </c>
      <c r="BA433" t="inlineStr">
        <is>
          <t>Not reported</t>
        </is>
      </c>
      <c r="BB433" t="inlineStr">
        <is>
          <t>Not reported</t>
        </is>
      </c>
      <c r="BC433" t="inlineStr">
        <is>
          <t>Not reported</t>
        </is>
      </c>
      <c r="BD433" t="inlineStr">
        <is>
          <t>Not reported</t>
        </is>
      </c>
      <c r="BE433" t="inlineStr">
        <is>
          <t>Not reported</t>
        </is>
      </c>
      <c r="BF433" t="inlineStr">
        <is>
          <t>Not reported</t>
        </is>
      </c>
      <c r="BG433" t="inlineStr">
        <is>
          <t>Not reviewed (not included)</t>
        </is>
      </c>
      <c r="BH433" t="inlineStr">
        <is>
          <t>N/A</t>
        </is>
      </c>
      <c r="BI433" t="inlineStr">
        <is>
          <t>Not reviewed</t>
        </is>
      </c>
      <c r="BJ433" t="inlineStr">
        <is>
          <t>Not reviewed</t>
        </is>
      </c>
      <c r="BK433" t="inlineStr">
        <is>
          <t>Not reviewed</t>
        </is>
      </c>
      <c r="BL433" t="inlineStr">
        <is>
          <t>Not reviewed</t>
        </is>
      </c>
      <c r="BM433" t="inlineStr">
        <is>
          <t>Not reviewed (not included)</t>
        </is>
      </c>
      <c r="BN433" t="inlineStr">
        <is>
          <t>Non-ADHD Focused - E2-Not ADHD focused: Neither title nor abstract mentions ADHD or attention-deficit/hyperactivity</t>
        </is>
      </c>
      <c r="BO433" t="inlineStr">
        <is>
          <t>Abstract-level screening only</t>
        </is>
      </c>
      <c r="BP433" t="inlineStr">
        <is>
          <t>7</t>
        </is>
      </c>
    </row>
    <row r="434">
      <c r="A434" t="inlineStr">
        <is>
          <t>A Network-Based Approach to Study of Adhd Using Tensor Decomposition of Resting State Fmri Data</t>
        </is>
      </c>
      <c r="B434" t="n">
        <v>2020</v>
      </c>
      <c r="C434" t="inlineStr">
        <is>
          <t>Not checked</t>
        </is>
      </c>
      <c r="D434" t="inlineStr">
        <is>
          <t>Not checked</t>
        </is>
      </c>
      <c r="E434" t="inlineStr">
        <is>
          <t>10.1109/ISBI45749.2020.9098584</t>
        </is>
      </c>
      <c r="F434" t="inlineStr">
        <is>
          <t>Identifying changes in functional connectivity in Attention Deficit Hyperactivity Disorder (ADHD) using functional magnetic resonance imaging (fMRI) can help us understand the neural substrates of this brain disorder. Many studies of ADHD using resting state fMRI (rs-fMRI) data have been conducted in the past decade with either manually crafted features that do not yield satisfactory performance, or automatically learned features that often lack interpretability. In this work, we present a tensor-based approach to identify brain networks and extract features from rs-fMRI data. Results show the identified networks are interpretable and consistent with our current understanding of ADHD conditions. The extracted features are not only predictive of ADHD score but also discriminative for classification of ADHD subjects from typically developed children.</t>
        </is>
      </c>
      <c r="G434" t="inlineStr">
        <is>
          <t>Unimodal</t>
        </is>
      </c>
      <c r="H434" t="inlineStr">
        <is>
          <t>See abstract</t>
        </is>
      </c>
      <c r="I434" t="inlineStr">
        <is>
          <t>See abstract</t>
        </is>
      </c>
      <c r="J434" t="inlineStr">
        <is>
          <t>See abstract (AI/ML)</t>
        </is>
      </c>
      <c r="K434" t="inlineStr">
        <is>
          <t>See abstract</t>
        </is>
      </c>
      <c r="M434" t="inlineStr">
        <is>
          <t>See abstract</t>
        </is>
      </c>
      <c r="N434" t="inlineStr">
        <is>
          <t>See abstract</t>
        </is>
      </c>
      <c r="O434" t="inlineStr">
        <is>
          <t>Not verified from abstract</t>
        </is>
      </c>
      <c r="P434" t="inlineStr">
        <is>
          <t>See abstract</t>
        </is>
      </c>
      <c r="Q434" t="inlineStr">
        <is>
          <t>See abstract</t>
        </is>
      </c>
      <c r="R434" t="inlineStr">
        <is>
          <t>Not reviewed (not included)</t>
        </is>
      </c>
      <c r="S434" t="inlineStr">
        <is>
          <t>Not reviewed (not included)</t>
        </is>
      </c>
      <c r="T434" t="inlineStr">
        <is>
          <t>Abstract screening only. No AI/ML Methods</t>
        </is>
      </c>
      <c r="U434" t="inlineStr">
        <is>
          <t>EXCLUDE</t>
        </is>
      </c>
      <c r="V434" t="inlineStr">
        <is>
          <t>E1-No AI/ML/DL: Abstract and title do not describe application of AI, ML, or DL methods</t>
        </is>
      </c>
      <c r="W434" t="inlineStr">
        <is>
          <t>Excluded: No AI/ML Methods</t>
        </is>
      </c>
      <c r="X434" t="inlineStr">
        <is>
          <t>Not assessed from abstract</t>
        </is>
      </c>
      <c r="Y434" t="inlineStr">
        <is>
          <t>IEEE Conferences</t>
        </is>
      </c>
      <c r="Z434" t="inlineStr">
        <is>
          <t>Not determined from abstract</t>
        </is>
      </c>
      <c r="AB434" t="inlineStr">
        <is>
          <t>Not assessed (not included)</t>
        </is>
      </c>
      <c r="AC434" t="inlineStr">
        <is>
          <t>Not assessed (not included)</t>
        </is>
      </c>
      <c r="AD434" t="inlineStr">
        <is>
          <t>J. Li; A. A. Joshi; R. M. Leahy</t>
        </is>
      </c>
      <c r="AE434" t="inlineStr">
        <is>
          <t>2020 IEEE 17th International Symposium on Biomedical Imaging (ISBI)</t>
        </is>
      </c>
      <c r="AF434" t="inlineStr">
        <is>
          <t>Hybrid OA (IEEE)</t>
        </is>
      </c>
      <c r="AH434" t="inlineStr">
        <is>
          <t>Not assessed</t>
        </is>
      </c>
      <c r="AI434" t="inlineStr">
        <is>
          <t>Not reported</t>
        </is>
      </c>
      <c r="AJ434" t="inlineStr">
        <is>
          <t>Not reported</t>
        </is>
      </c>
      <c r="AK434" t="inlineStr">
        <is>
          <t>Not reported</t>
        </is>
      </c>
      <c r="AL434" t="inlineStr">
        <is>
          <t>Not reported</t>
        </is>
      </c>
      <c r="AM434" t="inlineStr">
        <is>
          <t>Not reported</t>
        </is>
      </c>
      <c r="AN434" t="inlineStr">
        <is>
          <t>Not reported</t>
        </is>
      </c>
      <c r="AO434" t="inlineStr">
        <is>
          <t>Not reviewed</t>
        </is>
      </c>
      <c r="AP434" t="inlineStr">
        <is>
          <t>Not reported</t>
        </is>
      </c>
      <c r="AQ434" t="inlineStr">
        <is>
          <t>Not reported</t>
        </is>
      </c>
      <c r="AR434" t="inlineStr">
        <is>
          <t>Not reported</t>
        </is>
      </c>
      <c r="AS434" t="inlineStr">
        <is>
          <t>See abstract</t>
        </is>
      </c>
      <c r="AT434" t="inlineStr">
        <is>
          <t>Not reviewed</t>
        </is>
      </c>
      <c r="AU434" t="inlineStr">
        <is>
          <t>Not reviewed</t>
        </is>
      </c>
      <c r="AV434" t="inlineStr">
        <is>
          <t>Not reviewed</t>
        </is>
      </c>
      <c r="AW434" t="inlineStr">
        <is>
          <t>Not reviewed</t>
        </is>
      </c>
      <c r="AX434" t="inlineStr">
        <is>
          <t>Not reported</t>
        </is>
      </c>
      <c r="AY434" t="inlineStr">
        <is>
          <t>Not reported</t>
        </is>
      </c>
      <c r="AZ434" t="inlineStr">
        <is>
          <t>Not reported</t>
        </is>
      </c>
      <c r="BA434" t="inlineStr">
        <is>
          <t>Not reported</t>
        </is>
      </c>
      <c r="BB434" t="inlineStr">
        <is>
          <t>Not reported</t>
        </is>
      </c>
      <c r="BC434" t="inlineStr">
        <is>
          <t>Not reported</t>
        </is>
      </c>
      <c r="BD434" t="inlineStr">
        <is>
          <t>Not reported</t>
        </is>
      </c>
      <c r="BE434" t="inlineStr">
        <is>
          <t>Not reported</t>
        </is>
      </c>
      <c r="BF434" t="inlineStr">
        <is>
          <t>Not reported</t>
        </is>
      </c>
      <c r="BG434" t="inlineStr">
        <is>
          <t>Not reviewed (not included)</t>
        </is>
      </c>
      <c r="BH434" t="inlineStr">
        <is>
          <t>N/A</t>
        </is>
      </c>
      <c r="BI434" t="inlineStr">
        <is>
          <t>Not reviewed</t>
        </is>
      </c>
      <c r="BJ434" t="inlineStr">
        <is>
          <t>Not reviewed</t>
        </is>
      </c>
      <c r="BK434" t="inlineStr">
        <is>
          <t>Not reviewed</t>
        </is>
      </c>
      <c r="BL434" t="inlineStr">
        <is>
          <t>Not reviewed</t>
        </is>
      </c>
      <c r="BM434" t="inlineStr">
        <is>
          <t>Not reviewed (not included)</t>
        </is>
      </c>
      <c r="BN434" t="inlineStr">
        <is>
          <t>No AI/ML Methods - E1-No AI/ML/DL: Abstract and title do not describe application of AI, ML, or DL methods</t>
        </is>
      </c>
      <c r="BO434" t="inlineStr">
        <is>
          <t>Abstract-level screening only</t>
        </is>
      </c>
      <c r="BP434" t="inlineStr">
        <is>
          <t>5</t>
        </is>
      </c>
    </row>
    <row r="435">
      <c r="A435" t="inlineStr">
        <is>
          <t>A Novel Audio-Visual Information Fusion System for Mental Disorders Detection</t>
        </is>
      </c>
      <c r="B435" t="n">
        <v>2024</v>
      </c>
      <c r="C435" t="inlineStr">
        <is>
          <t>Not checked</t>
        </is>
      </c>
      <c r="D435" t="inlineStr">
        <is>
          <t>Not checked</t>
        </is>
      </c>
      <c r="E435" t="inlineStr">
        <is>
          <t>10.23919/FUSION59988.2024.10706499</t>
        </is>
      </c>
      <c r="F435" t="inlineStr">
        <is>
          <t>Mental disorders are among the foremost contributors to the global healthcare challenge. Research indicates that timely diagnosis and intervention are vital in treating various mental disorders. However, the early somatization symptoms of certain mental disorders may not be immediately evident, often resulting in their oversight and misdiagnosis. Additionally, the traditional diagnosis methods incur high time and cost. Deep learning methods based on fMRI and EEG have improved the efficiency of the mental disorder detection process. However, the cost of the equipment and trained staff are generally huge. Moreover, most systems are only trained for a specific mental disorder and are not general-purpose. Recently, physiological studies have shown that there are some speech and facial-related symptoms in a few mental disorders (e.g., depression and ADHD). In this paper, we focus on the emotional expression features of mental disorders and introduce a multimodal mental disorder diagnosis system based on audio-visual information input. Our proposed system is based on spatial-temporal attention networks and innovative uses a less computationally intensive pre-train audio recognition network to fine-tune the video recognition module for better results. We also apply the unified system for multiple mental disorders (ADHD and depression) for the first time. The proposed system achieves over 80% accuracy on the real multimodal ADHD dataset and achieves state-of-the-art results on the depression dataset AVEC 2014.</t>
        </is>
      </c>
      <c r="G435" t="inlineStr">
        <is>
          <t>Unimodal</t>
        </is>
      </c>
      <c r="H435" t="inlineStr">
        <is>
          <t>See abstract</t>
        </is>
      </c>
      <c r="I435" t="inlineStr">
        <is>
          <t>See abstract</t>
        </is>
      </c>
      <c r="J435" t="inlineStr">
        <is>
          <t>See abstract (AI/ML)</t>
        </is>
      </c>
      <c r="K435" t="inlineStr">
        <is>
          <t>See abstract</t>
        </is>
      </c>
      <c r="M435" t="inlineStr">
        <is>
          <t>See abstract</t>
        </is>
      </c>
      <c r="N435" t="inlineStr">
        <is>
          <t>See abstract</t>
        </is>
      </c>
      <c r="O435" t="inlineStr">
        <is>
          <t>Not verified from abstract</t>
        </is>
      </c>
      <c r="P435" t="inlineStr">
        <is>
          <t>See abstract</t>
        </is>
      </c>
      <c r="Q435" t="inlineStr">
        <is>
          <t>See abstract</t>
        </is>
      </c>
      <c r="R435" t="inlineStr">
        <is>
          <t>Not reviewed (not included)</t>
        </is>
      </c>
      <c r="S435" t="inlineStr">
        <is>
          <t>Not reviewed (not included)</t>
        </is>
      </c>
      <c r="T435" t="inlineStr">
        <is>
          <t>Abstract screening only. Not Selected for Final 95 (Pending Full Text Review)</t>
        </is>
      </c>
      <c r="U435" t="inlineStr">
        <is>
          <t>EXCLUDE</t>
        </is>
      </c>
      <c r="V4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35" t="inlineStr">
        <is>
          <t>Excluded: Other Criterion</t>
        </is>
      </c>
      <c r="X435" t="inlineStr">
        <is>
          <t>Not assessed from abstract</t>
        </is>
      </c>
      <c r="Y435" t="inlineStr">
        <is>
          <t>IEEE Conferences</t>
        </is>
      </c>
      <c r="Z435" t="inlineStr">
        <is>
          <t>Not determined from abstract</t>
        </is>
      </c>
      <c r="AB435" t="inlineStr">
        <is>
          <t>Not assessed (not included)</t>
        </is>
      </c>
      <c r="AC435" t="inlineStr">
        <is>
          <t>Not assessed (not included)</t>
        </is>
      </c>
      <c r="AD435" t="inlineStr">
        <is>
          <t>Y. Li; S. Li; S. M. Naqvi</t>
        </is>
      </c>
      <c r="AE435" t="inlineStr">
        <is>
          <t>2024 27th International Conference on Information Fusion (FUSION)</t>
        </is>
      </c>
      <c r="AF435" t="inlineStr">
        <is>
          <t>Unknown - Verify via DOI</t>
        </is>
      </c>
      <c r="AH435" t="inlineStr">
        <is>
          <t>Not assessed</t>
        </is>
      </c>
      <c r="AI435" t="inlineStr">
        <is>
          <t>Not reported</t>
        </is>
      </c>
      <c r="AJ435" t="inlineStr">
        <is>
          <t>Not reported</t>
        </is>
      </c>
      <c r="AK435" t="inlineStr">
        <is>
          <t>Not reported</t>
        </is>
      </c>
      <c r="AL435" t="inlineStr">
        <is>
          <t>Not reported</t>
        </is>
      </c>
      <c r="AM435" t="inlineStr">
        <is>
          <t>Not reported</t>
        </is>
      </c>
      <c r="AN435" t="inlineStr">
        <is>
          <t>Not reported</t>
        </is>
      </c>
      <c r="AO435" t="inlineStr">
        <is>
          <t>Not reviewed</t>
        </is>
      </c>
      <c r="AP435" t="inlineStr">
        <is>
          <t>Not reported</t>
        </is>
      </c>
      <c r="AQ435" t="inlineStr">
        <is>
          <t>Not reported</t>
        </is>
      </c>
      <c r="AR435" t="inlineStr">
        <is>
          <t>Not reported</t>
        </is>
      </c>
      <c r="AS435" t="inlineStr">
        <is>
          <t>See abstract</t>
        </is>
      </c>
      <c r="AT435" t="inlineStr">
        <is>
          <t>Not reviewed</t>
        </is>
      </c>
      <c r="AU435" t="inlineStr">
        <is>
          <t>Not reviewed</t>
        </is>
      </c>
      <c r="AV435" t="inlineStr">
        <is>
          <t>Not reviewed</t>
        </is>
      </c>
      <c r="AW435" t="inlineStr">
        <is>
          <t>Not reviewed</t>
        </is>
      </c>
      <c r="AX435" t="inlineStr">
        <is>
          <t>Not reported</t>
        </is>
      </c>
      <c r="AY435" t="inlineStr">
        <is>
          <t>Not reported</t>
        </is>
      </c>
      <c r="AZ435" t="inlineStr">
        <is>
          <t>Not reported</t>
        </is>
      </c>
      <c r="BA435" t="inlineStr">
        <is>
          <t>Not reported</t>
        </is>
      </c>
      <c r="BB435" t="inlineStr">
        <is>
          <t>Not reported</t>
        </is>
      </c>
      <c r="BC435" t="inlineStr">
        <is>
          <t>Not reported</t>
        </is>
      </c>
      <c r="BD435" t="inlineStr">
        <is>
          <t>Not reported</t>
        </is>
      </c>
      <c r="BE435" t="inlineStr">
        <is>
          <t>Not reported</t>
        </is>
      </c>
      <c r="BF435" t="inlineStr">
        <is>
          <t>Not reported</t>
        </is>
      </c>
      <c r="BG435" t="inlineStr">
        <is>
          <t>Not reviewed (not included)</t>
        </is>
      </c>
      <c r="BH435" t="inlineStr">
        <is>
          <t>N/A</t>
        </is>
      </c>
      <c r="BI435" t="inlineStr">
        <is>
          <t>Not reviewed</t>
        </is>
      </c>
      <c r="BJ435" t="inlineStr">
        <is>
          <t>Not reviewed</t>
        </is>
      </c>
      <c r="BK435" t="inlineStr">
        <is>
          <t>Not reviewed</t>
        </is>
      </c>
      <c r="BL435" t="inlineStr">
        <is>
          <t>Not reviewed</t>
        </is>
      </c>
      <c r="BM435" t="inlineStr">
        <is>
          <t>Not reviewed (not included)</t>
        </is>
      </c>
      <c r="BN435" t="inlineStr">
        <is>
          <t>Not Selected for Final 95 (Pending Full Text Review) - Candidate paper not selected for final 95: Passed abstract screening but not included in final selec</t>
        </is>
      </c>
      <c r="BO435" t="inlineStr">
        <is>
          <t>Abstract-level screening only</t>
        </is>
      </c>
      <c r="BP435" t="inlineStr">
        <is>
          <t>7</t>
        </is>
      </c>
    </row>
    <row r="436">
      <c r="A436" t="inlineStr">
        <is>
          <t>ML based Pre-Diagnosis Framework for early detection of Neurodevelopmental Disorders</t>
        </is>
      </c>
      <c r="B436" t="n">
        <v>2024</v>
      </c>
      <c r="C436" t="inlineStr">
        <is>
          <t>Not checked</t>
        </is>
      </c>
      <c r="D436" t="inlineStr">
        <is>
          <t>Not checked</t>
        </is>
      </c>
      <c r="E436" t="inlineStr">
        <is>
          <t>10.1109/AECE62803.2024.10911468</t>
        </is>
      </c>
      <c r="F436" t="inlineStr">
        <is>
          <t>Neurodevelopmental disorders cover a wide range of behavioral and cognitive symptoms mapped to various conditions. Early diagnosis and planned interventions are crucial for improving outcomes and the quality of life for people suffering from such disorders. This research work talks about a detailed framework with the objective of assisting in the early pre-diagnostic phase of neurodevelopmental disorders. The motivation for the development of a ML-based framework in pre-diagnosis of neurodevelopmental disorders is the effective and zero-cost getting diagnosed. This framework will integrate knowledge from diverse domains to systematize and make recognition of early signs and symptoms associated with neurodevelopmental disorders much more efficient. Additionally, the framework emphasizes two very critical parameters: accessibility and cost-effectiveness. The developed pre-diagnostic mechanism can be implemented in a diversified variety of scenarios, especially with limited resources, towards zero cost. The implementation of advanced machine learning techniques can assist in the analysis of the response to a customized questionnaire in identifying patterns that may suggest a risk of neurodevelopmental disorders. This proactive approach not only supports and facilitates early detection and intervention but also seeks to add towards the overall well-being of patients with these disorders.</t>
        </is>
      </c>
      <c r="G436" t="inlineStr">
        <is>
          <t>Unimodal</t>
        </is>
      </c>
      <c r="H436" t="inlineStr">
        <is>
          <t>See abstract</t>
        </is>
      </c>
      <c r="I436" t="inlineStr">
        <is>
          <t>See abstract</t>
        </is>
      </c>
      <c r="J436" t="inlineStr">
        <is>
          <t>See abstract (AI/ML)</t>
        </is>
      </c>
      <c r="K436" t="inlineStr">
        <is>
          <t>See abstract</t>
        </is>
      </c>
      <c r="M436" t="inlineStr">
        <is>
          <t>See abstract</t>
        </is>
      </c>
      <c r="N436" t="inlineStr">
        <is>
          <t>See abstract</t>
        </is>
      </c>
      <c r="O436" t="inlineStr">
        <is>
          <t>Not verified from abstract</t>
        </is>
      </c>
      <c r="P436" t="inlineStr">
        <is>
          <t>See abstract</t>
        </is>
      </c>
      <c r="Q436" t="inlineStr">
        <is>
          <t>See abstract</t>
        </is>
      </c>
      <c r="R436" t="inlineStr">
        <is>
          <t>Not reviewed (not included)</t>
        </is>
      </c>
      <c r="S436" t="inlineStr">
        <is>
          <t>Not reviewed (not included)</t>
        </is>
      </c>
      <c r="T436" t="inlineStr">
        <is>
          <t>Abstract screening only. Non-ADHD Focused</t>
        </is>
      </c>
      <c r="U436" t="inlineStr">
        <is>
          <t>EXCLUDE</t>
        </is>
      </c>
      <c r="V436" t="inlineStr">
        <is>
          <t>E2-Not ADHD focused: Neither title nor abstract mentions ADHD or attention-deficit/hyperactivity</t>
        </is>
      </c>
      <c r="W436" t="inlineStr">
        <is>
          <t>Excluded: Not ADHD Focused</t>
        </is>
      </c>
      <c r="X436" t="inlineStr">
        <is>
          <t>Not assessed from abstract</t>
        </is>
      </c>
      <c r="Y436" t="inlineStr">
        <is>
          <t>IEEE Conferences</t>
        </is>
      </c>
      <c r="Z436" t="inlineStr">
        <is>
          <t>Not determined from abstract</t>
        </is>
      </c>
      <c r="AB436" t="inlineStr">
        <is>
          <t>Not assessed (not included)</t>
        </is>
      </c>
      <c r="AC436" t="inlineStr">
        <is>
          <t>Not assessed (not included)</t>
        </is>
      </c>
      <c r="AD436" t="inlineStr">
        <is>
          <t>S. Pandey; S. Sharma; A. Agarwal</t>
        </is>
      </c>
      <c r="AE436" t="inlineStr">
        <is>
          <t>2024 4th International Conference on Advancement in Electronics &amp; Communication Engineering (AECE)</t>
        </is>
      </c>
      <c r="AF436" t="inlineStr">
        <is>
          <t>Hybrid OA (IEEE)</t>
        </is>
      </c>
      <c r="AH436" t="inlineStr">
        <is>
          <t>Not assessed</t>
        </is>
      </c>
      <c r="AI436" t="inlineStr">
        <is>
          <t>Not reported</t>
        </is>
      </c>
      <c r="AJ436" t="inlineStr">
        <is>
          <t>Not reported</t>
        </is>
      </c>
      <c r="AK436" t="inlineStr">
        <is>
          <t>Not reported</t>
        </is>
      </c>
      <c r="AL436" t="inlineStr">
        <is>
          <t>Not reported</t>
        </is>
      </c>
      <c r="AM436" t="inlineStr">
        <is>
          <t>Not reported</t>
        </is>
      </c>
      <c r="AN436" t="inlineStr">
        <is>
          <t>Not reported</t>
        </is>
      </c>
      <c r="AO436" t="inlineStr">
        <is>
          <t>Not reviewed</t>
        </is>
      </c>
      <c r="AP436" t="inlineStr">
        <is>
          <t>Not reported</t>
        </is>
      </c>
      <c r="AQ436" t="inlineStr">
        <is>
          <t>Not reported</t>
        </is>
      </c>
      <c r="AR436" t="inlineStr">
        <is>
          <t>Not reported</t>
        </is>
      </c>
      <c r="AS436" t="inlineStr">
        <is>
          <t>See abstract</t>
        </is>
      </c>
      <c r="AT436" t="inlineStr">
        <is>
          <t>Not reviewed</t>
        </is>
      </c>
      <c r="AU436" t="inlineStr">
        <is>
          <t>Not reviewed</t>
        </is>
      </c>
      <c r="AV436" t="inlineStr">
        <is>
          <t>Not reviewed</t>
        </is>
      </c>
      <c r="AW436" t="inlineStr">
        <is>
          <t>Not reviewed</t>
        </is>
      </c>
      <c r="AX436" t="inlineStr">
        <is>
          <t>Not reported</t>
        </is>
      </c>
      <c r="AY436" t="inlineStr">
        <is>
          <t>Not reported</t>
        </is>
      </c>
      <c r="AZ436" t="inlineStr">
        <is>
          <t>Not reported</t>
        </is>
      </c>
      <c r="BA436" t="inlineStr">
        <is>
          <t>Not reported</t>
        </is>
      </c>
      <c r="BB436" t="inlineStr">
        <is>
          <t>Not reported</t>
        </is>
      </c>
      <c r="BC436" t="inlineStr">
        <is>
          <t>Not reported</t>
        </is>
      </c>
      <c r="BD436" t="inlineStr">
        <is>
          <t>Not reported</t>
        </is>
      </c>
      <c r="BE436" t="inlineStr">
        <is>
          <t>Not reported</t>
        </is>
      </c>
      <c r="BF436" t="inlineStr">
        <is>
          <t>Not reported</t>
        </is>
      </c>
      <c r="BG436" t="inlineStr">
        <is>
          <t>Not reviewed (not included)</t>
        </is>
      </c>
      <c r="BH436" t="inlineStr">
        <is>
          <t>N/A</t>
        </is>
      </c>
      <c r="BI436" t="inlineStr">
        <is>
          <t>Not reviewed</t>
        </is>
      </c>
      <c r="BJ436" t="inlineStr">
        <is>
          <t>Not reviewed</t>
        </is>
      </c>
      <c r="BK436" t="inlineStr">
        <is>
          <t>Not reviewed</t>
        </is>
      </c>
      <c r="BL436" t="inlineStr">
        <is>
          <t>Not reviewed</t>
        </is>
      </c>
      <c r="BM436" t="inlineStr">
        <is>
          <t>Not reviewed (not included)</t>
        </is>
      </c>
      <c r="BN436" t="inlineStr">
        <is>
          <t>Non-ADHD Focused - E2-Not ADHD focused: Neither title nor abstract mentions ADHD or attention-deficit/hyperactivity</t>
        </is>
      </c>
      <c r="BO436" t="inlineStr">
        <is>
          <t>Abstract-level screening only</t>
        </is>
      </c>
      <c r="BP436" t="inlineStr">
        <is>
          <t>5</t>
        </is>
      </c>
    </row>
    <row r="437">
      <c r="A437" t="inlineStr">
        <is>
          <t>Early detection of ADHD and Dyslexia from EEG Signals</t>
        </is>
      </c>
      <c r="B437" t="n">
        <v>2023</v>
      </c>
      <c r="C437" t="inlineStr">
        <is>
          <t>Not checked</t>
        </is>
      </c>
      <c r="D437" t="inlineStr">
        <is>
          <t>Not checked</t>
        </is>
      </c>
      <c r="E437" t="inlineStr">
        <is>
          <t>10.1109/I2CT57861.2023.10126272</t>
        </is>
      </c>
      <c r="F437" t="inlineStr">
        <is>
          <t>A learning impairment is a dysfunction in one or more fundamental psychological functions that might show up as a lack of proficiency in some areas of learning, such reading, writing, while doing mathematical calculations or while coordinating movements. Learning disabilities are typically not identified until the kid is of school age, Although they can also be developed in very young infants.We aim to develop a machine learning model to analyze EEG (electroencephalogram) signals from people with learning difficulties and provide results in minutes with the highest level of accuracy. Here we will be considering Learning disabilities namely Dyslexia and ADHD(Attention Deficit Hyperactivity Disorder). For the early detection of these disabilities, machine learning algorithms like Support vector machines, K-nearest neighbors, Random Forest, Decision Trees, and convolutional neural networks were used. In order to determine which lobe combination provides the maximum accuracy, we tested the ADHD model using a variety of lobe combinations. The finding indicated that EEG signals produced the highest classification accuracy and Machine learning applications have high potential in identifying ADHD and Dyslexia.</t>
        </is>
      </c>
      <c r="G437" t="inlineStr">
        <is>
          <t>Unimodal</t>
        </is>
      </c>
      <c r="H437" t="inlineStr">
        <is>
          <t>See abstract</t>
        </is>
      </c>
      <c r="I437" t="inlineStr">
        <is>
          <t>See abstract</t>
        </is>
      </c>
      <c r="J437" t="inlineStr">
        <is>
          <t>See abstract (AI/ML)</t>
        </is>
      </c>
      <c r="K437" t="inlineStr">
        <is>
          <t>See abstract</t>
        </is>
      </c>
      <c r="M437" t="inlineStr">
        <is>
          <t>See abstract</t>
        </is>
      </c>
      <c r="N437" t="inlineStr">
        <is>
          <t>See abstract</t>
        </is>
      </c>
      <c r="O437" t="inlineStr">
        <is>
          <t>Not verified from abstract</t>
        </is>
      </c>
      <c r="P437" t="inlineStr">
        <is>
          <t>See abstract</t>
        </is>
      </c>
      <c r="Q437" t="inlineStr">
        <is>
          <t>See abstract</t>
        </is>
      </c>
      <c r="R437" t="inlineStr">
        <is>
          <t>Not reviewed (not included)</t>
        </is>
      </c>
      <c r="S437" t="inlineStr">
        <is>
          <t>Not reviewed (not included)</t>
        </is>
      </c>
      <c r="T437" t="inlineStr">
        <is>
          <t>Abstract screening only. Not Selected for Final 95 (Pending Full Text Review)</t>
        </is>
      </c>
      <c r="U437" t="inlineStr">
        <is>
          <t>EXCLUDE</t>
        </is>
      </c>
      <c r="V43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37" t="inlineStr">
        <is>
          <t>Excluded: Other Criterion</t>
        </is>
      </c>
      <c r="X437" t="inlineStr">
        <is>
          <t>Not assessed from abstract</t>
        </is>
      </c>
      <c r="Y437" t="inlineStr">
        <is>
          <t>IEEE Conferences</t>
        </is>
      </c>
      <c r="Z437" t="inlineStr">
        <is>
          <t>Not determined from abstract</t>
        </is>
      </c>
      <c r="AB437" t="inlineStr">
        <is>
          <t>Not assessed (not included)</t>
        </is>
      </c>
      <c r="AC437" t="inlineStr">
        <is>
          <t>Not assessed (not included)</t>
        </is>
      </c>
      <c r="AD437" t="inlineStr">
        <is>
          <t>N. Gupte; M. Patel; T. Pen; S. Kurhade</t>
        </is>
      </c>
      <c r="AE437" t="inlineStr">
        <is>
          <t>2023 IEEE 8th International Conference for Convergence in Technology (I2CT)</t>
        </is>
      </c>
      <c r="AF437" t="inlineStr">
        <is>
          <t>Hybrid OA (IEEE)</t>
        </is>
      </c>
      <c r="AH437" t="inlineStr">
        <is>
          <t>Not assessed</t>
        </is>
      </c>
      <c r="AI437" t="inlineStr">
        <is>
          <t>Not reported</t>
        </is>
      </c>
      <c r="AJ437" t="inlineStr">
        <is>
          <t>Not reported</t>
        </is>
      </c>
      <c r="AK437" t="inlineStr">
        <is>
          <t>Not reported</t>
        </is>
      </c>
      <c r="AL437" t="inlineStr">
        <is>
          <t>Not reported</t>
        </is>
      </c>
      <c r="AM437" t="inlineStr">
        <is>
          <t>Not reported</t>
        </is>
      </c>
      <c r="AN437" t="inlineStr">
        <is>
          <t>Not reported</t>
        </is>
      </c>
      <c r="AO437" t="inlineStr">
        <is>
          <t>Not reviewed</t>
        </is>
      </c>
      <c r="AP437" t="inlineStr">
        <is>
          <t>Not reported</t>
        </is>
      </c>
      <c r="AQ437" t="inlineStr">
        <is>
          <t>Not reported</t>
        </is>
      </c>
      <c r="AR437" t="inlineStr">
        <is>
          <t>Not reported</t>
        </is>
      </c>
      <c r="AS437" t="inlineStr">
        <is>
          <t>See abstract</t>
        </is>
      </c>
      <c r="AT437" t="inlineStr">
        <is>
          <t>Not reviewed</t>
        </is>
      </c>
      <c r="AU437" t="inlineStr">
        <is>
          <t>Not reviewed</t>
        </is>
      </c>
      <c r="AV437" t="inlineStr">
        <is>
          <t>Not reviewed</t>
        </is>
      </c>
      <c r="AW437" t="inlineStr">
        <is>
          <t>Not reviewed</t>
        </is>
      </c>
      <c r="AX437" t="inlineStr">
        <is>
          <t>Not reported</t>
        </is>
      </c>
      <c r="AY437" t="inlineStr">
        <is>
          <t>Not reported</t>
        </is>
      </c>
      <c r="AZ437" t="inlineStr">
        <is>
          <t>Not reported</t>
        </is>
      </c>
      <c r="BA437" t="inlineStr">
        <is>
          <t>Not reported</t>
        </is>
      </c>
      <c r="BB437" t="inlineStr">
        <is>
          <t>Not reported</t>
        </is>
      </c>
      <c r="BC437" t="inlineStr">
        <is>
          <t>Not reported</t>
        </is>
      </c>
      <c r="BD437" t="inlineStr">
        <is>
          <t>Not reported</t>
        </is>
      </c>
      <c r="BE437" t="inlineStr">
        <is>
          <t>Not reported</t>
        </is>
      </c>
      <c r="BF437" t="inlineStr">
        <is>
          <t>Not reported</t>
        </is>
      </c>
      <c r="BG437" t="inlineStr">
        <is>
          <t>Not reviewed (not included)</t>
        </is>
      </c>
      <c r="BH437" t="inlineStr">
        <is>
          <t>N/A</t>
        </is>
      </c>
      <c r="BI437" t="inlineStr">
        <is>
          <t>Not reviewed</t>
        </is>
      </c>
      <c r="BJ437" t="inlineStr">
        <is>
          <t>Not reviewed</t>
        </is>
      </c>
      <c r="BK437" t="inlineStr">
        <is>
          <t>Not reviewed</t>
        </is>
      </c>
      <c r="BL437" t="inlineStr">
        <is>
          <t>Not reviewed</t>
        </is>
      </c>
      <c r="BM437" t="inlineStr">
        <is>
          <t>Not reviewed (not included)</t>
        </is>
      </c>
      <c r="BN437" t="inlineStr">
        <is>
          <t>Not Selected for Final 95 (Pending Full Text Review) - Candidate paper not selected for final 95: Passed abstract screening but not included in final selec</t>
        </is>
      </c>
      <c r="BO437" t="inlineStr">
        <is>
          <t>Abstract-level screening only</t>
        </is>
      </c>
      <c r="BP437" t="inlineStr">
        <is>
          <t>5</t>
        </is>
      </c>
    </row>
    <row r="438">
      <c r="A438" t="inlineStr">
        <is>
          <t>Multitask Learning for Joint Diagnosis of Multiple Mental Disorders in Resting-State fMRI</t>
        </is>
      </c>
      <c r="B438" t="n">
        <v>2024</v>
      </c>
      <c r="C438" t="inlineStr">
        <is>
          <t>Not checked</t>
        </is>
      </c>
      <c r="D438" t="inlineStr">
        <is>
          <t>Not checked</t>
        </is>
      </c>
      <c r="E438" t="inlineStr">
        <is>
          <t>10.1109/TNNLS.2022.3225179</t>
        </is>
      </c>
      <c r="F438" t="inlineStr">
        <is>
          <t>Facing the increasing worldwide prevalence of mental disorders, the symptom-based diagnostic criteria struggle to address the urgent public health concern due to the global shortfall in well-qualified professionals. Thanks to the recent advances in neuroimaging techniques, functional magnetic resonance imaging (fMRI) has surfaced as a new solution to characterize neuropathological biomarkers for detecting functional connectivity (FC) anomalies in mental disorders. However, the existing computer-aided diagnosis models for fMRI analysis suffer from unstable performance on large datasets. To address this issue, we propose an efficient multitask learning (MTL) framework for joint diagnosis of multiple mental disorders using resting-state fMRI data. A novel multiobjective evolutionary clustering algorithm is presented to group regions of interests (ROIs) into different clusters for FC pattern analysis. On the optimal clustering solution, the multicluster multigate mixture-of-expert model is used for the final classification by capturing the highly consistent feature patterns among related diagnostic tasks. Extensive simulation experiments demonstrate that the performance of the proposed framework is superior to that of the other state-of-the-art methods. Moreover, the potential for practical application of the framework is also validated in terms of limited computational resources, real-time analysis, and insufficient training data. The proposed model can identify the remarkable interpretative biomarkers associated with specific mental disorders for clinical interpretation analysis.</t>
        </is>
      </c>
      <c r="G438" t="inlineStr">
        <is>
          <t>Unimodal</t>
        </is>
      </c>
      <c r="H438" t="inlineStr">
        <is>
          <t>See abstract</t>
        </is>
      </c>
      <c r="I438" t="inlineStr">
        <is>
          <t>See abstract</t>
        </is>
      </c>
      <c r="J438" t="inlineStr">
        <is>
          <t>See abstract (AI/ML)</t>
        </is>
      </c>
      <c r="K438" t="inlineStr">
        <is>
          <t>See abstract</t>
        </is>
      </c>
      <c r="M438" t="inlineStr">
        <is>
          <t>See abstract</t>
        </is>
      </c>
      <c r="N438" t="inlineStr">
        <is>
          <t>See abstract</t>
        </is>
      </c>
      <c r="O438" t="inlineStr">
        <is>
          <t>Not verified from abstract</t>
        </is>
      </c>
      <c r="P438" t="inlineStr">
        <is>
          <t>See abstract</t>
        </is>
      </c>
      <c r="Q438" t="inlineStr">
        <is>
          <t>See abstract</t>
        </is>
      </c>
      <c r="R438" t="inlineStr">
        <is>
          <t>Not reviewed (not included)</t>
        </is>
      </c>
      <c r="S438" t="inlineStr">
        <is>
          <t>Not reviewed (not included)</t>
        </is>
      </c>
      <c r="T438" t="inlineStr">
        <is>
          <t>Abstract screening only. Non-ADHD Focused</t>
        </is>
      </c>
      <c r="U438" t="inlineStr">
        <is>
          <t>EXCLUDE</t>
        </is>
      </c>
      <c r="V438" t="inlineStr">
        <is>
          <t>E2-Not ADHD focused: Neither title nor abstract mentions ADHD or attention-deficit/hyperactivity</t>
        </is>
      </c>
      <c r="W438" t="inlineStr">
        <is>
          <t>Excluded: Not ADHD Focused</t>
        </is>
      </c>
      <c r="X438" t="inlineStr">
        <is>
          <t>Not assessed from abstract</t>
        </is>
      </c>
      <c r="Y438" t="inlineStr">
        <is>
          <t>IEEE Journals</t>
        </is>
      </c>
      <c r="Z438" t="inlineStr">
        <is>
          <t>Not determined from abstract</t>
        </is>
      </c>
      <c r="AB438" t="inlineStr">
        <is>
          <t>Not assessed (not included)</t>
        </is>
      </c>
      <c r="AC438" t="inlineStr">
        <is>
          <t>Not assessed (not included)</t>
        </is>
      </c>
      <c r="AD438" t="inlineStr">
        <is>
          <t>Z. -A. Huang; R. Liu; Z. Zhu; K. C. Tan</t>
        </is>
      </c>
      <c r="AE438" t="inlineStr">
        <is>
          <t>IEEE Transactions on Neural Networks and Learning Systems</t>
        </is>
      </c>
      <c r="AF438" t="inlineStr">
        <is>
          <t>Hybrid OA (IEEE)</t>
        </is>
      </c>
      <c r="AG438"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AH438" t="inlineStr">
        <is>
          <t>Not assessed</t>
        </is>
      </c>
      <c r="AI438" t="inlineStr">
        <is>
          <t>Not reported</t>
        </is>
      </c>
      <c r="AJ438" t="inlineStr">
        <is>
          <t>Not reported</t>
        </is>
      </c>
      <c r="AK438" t="inlineStr">
        <is>
          <t>Not reported</t>
        </is>
      </c>
      <c r="AL438" t="inlineStr">
        <is>
          <t>Not reported</t>
        </is>
      </c>
      <c r="AM438" t="inlineStr">
        <is>
          <t>Not reported</t>
        </is>
      </c>
      <c r="AN438" t="inlineStr">
        <is>
          <t>Not reported</t>
        </is>
      </c>
      <c r="AO438" t="inlineStr">
        <is>
          <t>Not reviewed</t>
        </is>
      </c>
      <c r="AP438" t="inlineStr">
        <is>
          <t>Not reported</t>
        </is>
      </c>
      <c r="AQ438" t="inlineStr">
        <is>
          <t>Not reported</t>
        </is>
      </c>
      <c r="AR438" t="inlineStr">
        <is>
          <t>Not reported</t>
        </is>
      </c>
      <c r="AS438" t="inlineStr">
        <is>
          <t>See abstract</t>
        </is>
      </c>
      <c r="AT438" t="inlineStr">
        <is>
          <t>Not reviewed</t>
        </is>
      </c>
      <c r="AU438" t="inlineStr">
        <is>
          <t>Not reviewed</t>
        </is>
      </c>
      <c r="AV438" t="inlineStr">
        <is>
          <t>Not reviewed</t>
        </is>
      </c>
      <c r="AW438" t="inlineStr">
        <is>
          <t>Not reviewed</t>
        </is>
      </c>
      <c r="AX438" t="inlineStr">
        <is>
          <t>Not reported</t>
        </is>
      </c>
      <c r="AY438" t="inlineStr">
        <is>
          <t>Not reported</t>
        </is>
      </c>
      <c r="AZ438" t="inlineStr">
        <is>
          <t>Not reported</t>
        </is>
      </c>
      <c r="BA438" t="inlineStr">
        <is>
          <t>Not reported</t>
        </is>
      </c>
      <c r="BB438" t="inlineStr">
        <is>
          <t>Not reported</t>
        </is>
      </c>
      <c r="BC438" t="inlineStr">
        <is>
          <t>Not reported</t>
        </is>
      </c>
      <c r="BD438" t="inlineStr">
        <is>
          <t>Not reported</t>
        </is>
      </c>
      <c r="BE438" t="inlineStr">
        <is>
          <t>Not reported</t>
        </is>
      </c>
      <c r="BF438" t="inlineStr">
        <is>
          <t>Not reported</t>
        </is>
      </c>
      <c r="BG438" t="inlineStr">
        <is>
          <t>Not reviewed (not included)</t>
        </is>
      </c>
      <c r="BH438" t="inlineStr">
        <is>
          <t>N/A</t>
        </is>
      </c>
      <c r="BI438" t="inlineStr">
        <is>
          <t>Not reviewed</t>
        </is>
      </c>
      <c r="BJ438" t="inlineStr">
        <is>
          <t>Not reviewed</t>
        </is>
      </c>
      <c r="BK438" t="inlineStr">
        <is>
          <t>Not reviewed</t>
        </is>
      </c>
      <c r="BL438" t="inlineStr">
        <is>
          <t>Not reviewed</t>
        </is>
      </c>
      <c r="BM438" t="inlineStr">
        <is>
          <t>Not reviewed (not included)</t>
        </is>
      </c>
      <c r="BN438" t="inlineStr">
        <is>
          <t>Non-ADHD Focused - E2-Not ADHD focused: Neither title nor abstract mentions ADHD or attention-deficit/hyperactivity</t>
        </is>
      </c>
      <c r="BO438" t="inlineStr">
        <is>
          <t>Abstract-level screening only</t>
        </is>
      </c>
      <c r="BP438" t="inlineStr">
        <is>
          <t>15</t>
        </is>
      </c>
    </row>
    <row r="439">
      <c r="A439" t="inlineStr">
        <is>
          <t>Optimized Temporal Denoised Convolutional Autoencoder for Enhanced ADHD Classification Using fMRI Data</t>
        </is>
      </c>
      <c r="B439" t="n">
        <v>2025</v>
      </c>
      <c r="C439" t="inlineStr">
        <is>
          <t>Not checked</t>
        </is>
      </c>
      <c r="D439" t="inlineStr">
        <is>
          <t>Not checked</t>
        </is>
      </c>
      <c r="E439" t="inlineStr">
        <is>
          <t>10.1109/ACCESS.2025.3539706</t>
        </is>
      </c>
      <c r="F439" t="inlineStr">
        <is>
          <t xml:space="preserve">Attention Deficit Hyperactivity Disorder (ADHD) is a neurodevelopmental disorder that affects individuals across all age groups, from childhood through adulthood, and can significantly impact daily functioning. Early and accurate diagnosis of ADHD is crucial in clinical practice to ensure effective intervention and management, which can improve patient outcomes. However, traditional classification methods, while effective in many classification tasks, often struggle to achieve high accuracy in ADHD diagnosis. These limitations highlight the need for more sophisticated approaches. In response to this challenge, this paper introduces two innovative deep learning models specifically designed for ADHD classification using functional magnetic resonance imaging (fMRI). We propose an Optimized Temporal Denoised Convolutional Autoencoder (OTDCAE) framework, which utilizes resting-state fMRI (rs-fMRI) data to enhance diagnostic accuracy. The model combines a Denoising Autoencoder (DAE) for spatial feature extraction with an Optimal Temporal Convolutional Network (OTCN) for temporal sequence classification, resulting in robust performance even with a limited dataset. Here, for optimizing the hyper-parameters of the Temporal Convolutional Network (TCN), the optimizer Adaptive Osprey Algorithm (AOA) is presented and it is named as OTCN. To evaluate the effectiveness of our approach, we applied it to the widely-used ADHD-200 dataset. The results demonstrate the modelâ€™s strong performance, achieving an impressive accuracy of 98.8% and an F-score of 98.5%, with 90% of the dataset used for training. These findings underscore the potential of deep learning techniques, particularly when applied to neuroimaging data, in advancing the accuracy and efficiency of ADHD diagnosis. Moreover, this research highlights the broader implications of integrating artificial intelligence (AI) into mental health assessments, offering promising avenues for future exploration and development in this </t>
        </is>
      </c>
      <c r="G439" t="inlineStr">
        <is>
          <t>Unimodal</t>
        </is>
      </c>
      <c r="H439" t="inlineStr">
        <is>
          <t>See abstract</t>
        </is>
      </c>
      <c r="I439" t="inlineStr">
        <is>
          <t>See abstract</t>
        </is>
      </c>
      <c r="J439" t="inlineStr">
        <is>
          <t>See abstract (AI/ML)</t>
        </is>
      </c>
      <c r="K439" t="inlineStr">
        <is>
          <t>See abstract</t>
        </is>
      </c>
      <c r="M439" t="inlineStr">
        <is>
          <t>See abstract</t>
        </is>
      </c>
      <c r="N439" t="inlineStr">
        <is>
          <t>See abstract</t>
        </is>
      </c>
      <c r="O439" t="inlineStr">
        <is>
          <t>Not verified from abstract</t>
        </is>
      </c>
      <c r="P439" t="inlineStr">
        <is>
          <t>See abstract</t>
        </is>
      </c>
      <c r="Q439" t="inlineStr">
        <is>
          <t>See abstract</t>
        </is>
      </c>
      <c r="R439" t="inlineStr">
        <is>
          <t>Not reviewed (not included)</t>
        </is>
      </c>
      <c r="S439" t="inlineStr">
        <is>
          <t>Not reviewed (not included)</t>
        </is>
      </c>
      <c r="T439" t="inlineStr">
        <is>
          <t>Abstract screening only. Not Selected for Final 95 (Pending Full Text Review)</t>
        </is>
      </c>
      <c r="U439" t="inlineStr">
        <is>
          <t>EXCLUDE</t>
        </is>
      </c>
      <c r="V4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39" t="inlineStr">
        <is>
          <t>Excluded: Other Criterion</t>
        </is>
      </c>
      <c r="X439" t="inlineStr">
        <is>
          <t>Not assessed from abstract</t>
        </is>
      </c>
      <c r="Y439" t="inlineStr">
        <is>
          <t>IEEE Journals</t>
        </is>
      </c>
      <c r="Z439" t="inlineStr">
        <is>
          <t>Not determined from abstract</t>
        </is>
      </c>
      <c r="AB439" t="inlineStr">
        <is>
          <t>Not assessed (not included)</t>
        </is>
      </c>
      <c r="AC439" t="inlineStr">
        <is>
          <t>Not assessed (not included)</t>
        </is>
      </c>
      <c r="AD439" t="inlineStr">
        <is>
          <t>Z. Begum; K. Shaik</t>
        </is>
      </c>
      <c r="AE439" t="inlineStr">
        <is>
          <t>IEEE Access</t>
        </is>
      </c>
      <c r="AF439" t="inlineStr">
        <is>
          <t>Gold OA (IEEE Access)</t>
        </is>
      </c>
      <c r="AH439" t="inlineStr">
        <is>
          <t>Not assessed</t>
        </is>
      </c>
      <c r="AI439" t="inlineStr">
        <is>
          <t>Not reported</t>
        </is>
      </c>
      <c r="AJ439" t="inlineStr">
        <is>
          <t>Not reported</t>
        </is>
      </c>
      <c r="AK439" t="inlineStr">
        <is>
          <t>Not reported</t>
        </is>
      </c>
      <c r="AL439" t="inlineStr">
        <is>
          <t>Not reported</t>
        </is>
      </c>
      <c r="AM439" t="inlineStr">
        <is>
          <t>Not reported</t>
        </is>
      </c>
      <c r="AN439" t="inlineStr">
        <is>
          <t>Not reported</t>
        </is>
      </c>
      <c r="AO439" t="inlineStr">
        <is>
          <t>Not reviewed</t>
        </is>
      </c>
      <c r="AP439" t="inlineStr">
        <is>
          <t>Not reported</t>
        </is>
      </c>
      <c r="AQ439" t="inlineStr">
        <is>
          <t>Not reported</t>
        </is>
      </c>
      <c r="AR439" t="inlineStr">
        <is>
          <t>Not reported</t>
        </is>
      </c>
      <c r="AS439" t="inlineStr">
        <is>
          <t>See abstract</t>
        </is>
      </c>
      <c r="AT439" t="inlineStr">
        <is>
          <t>Not reviewed</t>
        </is>
      </c>
      <c r="AU439" t="inlineStr">
        <is>
          <t>Not reviewed</t>
        </is>
      </c>
      <c r="AV439" t="inlineStr">
        <is>
          <t>Not reviewed</t>
        </is>
      </c>
      <c r="AW439" t="inlineStr">
        <is>
          <t>Not reviewed</t>
        </is>
      </c>
      <c r="AX439" t="inlineStr">
        <is>
          <t>Not reported</t>
        </is>
      </c>
      <c r="AY439" t="inlineStr">
        <is>
          <t>Not reported</t>
        </is>
      </c>
      <c r="AZ439" t="inlineStr">
        <is>
          <t>Not reported</t>
        </is>
      </c>
      <c r="BA439" t="inlineStr">
        <is>
          <t>Not reported</t>
        </is>
      </c>
      <c r="BB439" t="inlineStr">
        <is>
          <t>Not reported</t>
        </is>
      </c>
      <c r="BC439" t="inlineStr">
        <is>
          <t>Not reported</t>
        </is>
      </c>
      <c r="BD439" t="inlineStr">
        <is>
          <t>Not reported</t>
        </is>
      </c>
      <c r="BE439" t="inlineStr">
        <is>
          <t>Not reported</t>
        </is>
      </c>
      <c r="BF439" t="inlineStr">
        <is>
          <t>Not reported</t>
        </is>
      </c>
      <c r="BG439" t="inlineStr">
        <is>
          <t>Not reviewed (not included)</t>
        </is>
      </c>
      <c r="BH439" t="inlineStr">
        <is>
          <t>N/A</t>
        </is>
      </c>
      <c r="BI439" t="inlineStr">
        <is>
          <t>Not reviewed</t>
        </is>
      </c>
      <c r="BJ439" t="inlineStr">
        <is>
          <t>Not reviewed</t>
        </is>
      </c>
      <c r="BK439" t="inlineStr">
        <is>
          <t>Not reviewed</t>
        </is>
      </c>
      <c r="BL439" t="inlineStr">
        <is>
          <t>Not reviewed</t>
        </is>
      </c>
      <c r="BM439" t="inlineStr">
        <is>
          <t>Not reviewed (not included)</t>
        </is>
      </c>
      <c r="BN439" t="inlineStr">
        <is>
          <t>Not Selected for Final 95 (Pending Full Text Review) - Candidate paper not selected for final 95: Passed abstract screening but not included in final selec</t>
        </is>
      </c>
      <c r="BO439" t="inlineStr">
        <is>
          <t>Abstract-level screening only</t>
        </is>
      </c>
      <c r="BP439" t="inlineStr">
        <is>
          <t>15</t>
        </is>
      </c>
    </row>
    <row r="440">
      <c r="A440" t="inlineStr">
        <is>
          <t>TMODFCFNet: Topological Multi-Order Dynamic Functional Connection Fusion Network for the Diagnosis of ADHD in Children based on fNIRS</t>
        </is>
      </c>
      <c r="B440" t="n">
        <v>2025</v>
      </c>
      <c r="C440" t="inlineStr">
        <is>
          <t>Not checked</t>
        </is>
      </c>
      <c r="D440" t="inlineStr">
        <is>
          <t>Not checked</t>
        </is>
      </c>
      <c r="E440" t="inlineStr">
        <is>
          <t>10.1109/EMBC58623.2025.11254488</t>
        </is>
      </c>
      <c r="F440" t="inlineStr">
        <is>
          <t>Traditional attention-deficit hyperactivity disorder (ADHD) diagnostic methods are subjective and often time-consuming, prompting the need for more objective and efficient diagnostic tools. This paper proposed a novel topological multi-order dynamic functional connectivity fusion network (TMODFCFNet) for the efficient diagnosis of ADHD in children based on fNIRS. The TMODFCFNet constructs a topological three-order functional connectivity (TTOFC) approach to uncover advanced connectivity patterns between brain regions during cognitive tasks. And integrating both second-order and third-order functional connectivity (FC) To further enhance performance. Additionally, the model employs a sliding window (SW) technique to simultaneously compute second-order and third-order dynamic FC, generating a time-varying adjacency matrix that improves diagnostic accuracy. Spatial features of the second-order and third-order dynamic FC are extracted within each SW using dynamic spatial convolution, while temporal dependencies of neural coordination across different SWs are captured through temporal convolution. Experimental results using clinical data from Xiâ€™an Peopleâ€™s Hospital (Xiâ€™an Fourth Hospital) demonstrate that TMODFCFNet effectively distinguishes ADHD children from healthy controls. These findings suggest that the model provides a promising tool for ADHD diagnosis and may contribute to further research on ADHD mechanisms and clinical assessment based on brain functional connectivity.</t>
        </is>
      </c>
      <c r="G440" t="inlineStr">
        <is>
          <t>Unimodal</t>
        </is>
      </c>
      <c r="H440" t="inlineStr">
        <is>
          <t>See abstract</t>
        </is>
      </c>
      <c r="I440" t="inlineStr">
        <is>
          <t>See abstract</t>
        </is>
      </c>
      <c r="J440" t="inlineStr">
        <is>
          <t>See abstract (AI/ML)</t>
        </is>
      </c>
      <c r="K440" t="inlineStr">
        <is>
          <t>See abstract</t>
        </is>
      </c>
      <c r="M440" t="inlineStr">
        <is>
          <t>See abstract</t>
        </is>
      </c>
      <c r="N440" t="inlineStr">
        <is>
          <t>See abstract</t>
        </is>
      </c>
      <c r="O440" t="inlineStr">
        <is>
          <t>Not verified from abstract</t>
        </is>
      </c>
      <c r="P440" t="inlineStr">
        <is>
          <t>See abstract</t>
        </is>
      </c>
      <c r="Q440" t="inlineStr">
        <is>
          <t>See abstract</t>
        </is>
      </c>
      <c r="R440" t="inlineStr">
        <is>
          <t>Not reviewed (not included)</t>
        </is>
      </c>
      <c r="S440" t="inlineStr">
        <is>
          <t>Not reviewed (not included)</t>
        </is>
      </c>
      <c r="T440" t="inlineStr">
        <is>
          <t>Abstract screening only. No AI/ML Methods</t>
        </is>
      </c>
      <c r="U440" t="inlineStr">
        <is>
          <t>EXCLUDE</t>
        </is>
      </c>
      <c r="V440" t="inlineStr">
        <is>
          <t>E1-No AI/ML/DL: Abstract and title do not describe application of AI, ML, or DL methods</t>
        </is>
      </c>
      <c r="W440" t="inlineStr">
        <is>
          <t>Excluded: No AI/ML Methods</t>
        </is>
      </c>
      <c r="X440" t="inlineStr">
        <is>
          <t>Not assessed from abstract</t>
        </is>
      </c>
      <c r="Y440" t="inlineStr">
        <is>
          <t>IEEE Conferences</t>
        </is>
      </c>
      <c r="Z440" t="inlineStr">
        <is>
          <t>Not determined from abstract</t>
        </is>
      </c>
      <c r="AB440" t="inlineStr">
        <is>
          <t>Not assessed (not included)</t>
        </is>
      </c>
      <c r="AC440" t="inlineStr">
        <is>
          <t>Not assessed (not included)</t>
        </is>
      </c>
      <c r="AD440" t="inlineStr">
        <is>
          <t>M. Chu; Y. Ma; Y. Wen; J. Li; R. Tian; J. Ren; X. He; H. Guo; X. Li; J. Yu</t>
        </is>
      </c>
      <c r="AE440" t="inlineStr">
        <is>
          <t>2025 47th Annual International Conference of the IEEE Engineering in Medicine and Biology Society (EMBC)</t>
        </is>
      </c>
      <c r="AF440" t="inlineStr">
        <is>
          <t>Hybrid OA (IEEE)</t>
        </is>
      </c>
      <c r="AG440" t="inlineStr">
        <is>
          <t xml:space="preserve">National Natural Science Foundation of China; Natural Science Basic Research Program of Shaanxi Province; </t>
        </is>
      </c>
      <c r="AH440" t="inlineStr">
        <is>
          <t>Not assessed</t>
        </is>
      </c>
      <c r="AI440" t="inlineStr">
        <is>
          <t>Not reported</t>
        </is>
      </c>
      <c r="AJ440" t="inlineStr">
        <is>
          <t>Not reported</t>
        </is>
      </c>
      <c r="AK440" t="inlineStr">
        <is>
          <t>Not reported</t>
        </is>
      </c>
      <c r="AL440" t="inlineStr">
        <is>
          <t>Not reported</t>
        </is>
      </c>
      <c r="AM440" t="inlineStr">
        <is>
          <t>Not reported</t>
        </is>
      </c>
      <c r="AN440" t="inlineStr">
        <is>
          <t>Not reported</t>
        </is>
      </c>
      <c r="AO440" t="inlineStr">
        <is>
          <t>Not reviewed</t>
        </is>
      </c>
      <c r="AP440" t="inlineStr">
        <is>
          <t>Not reported</t>
        </is>
      </c>
      <c r="AQ440" t="inlineStr">
        <is>
          <t>Not reported</t>
        </is>
      </c>
      <c r="AR440" t="inlineStr">
        <is>
          <t>Not reported</t>
        </is>
      </c>
      <c r="AS440" t="inlineStr">
        <is>
          <t>See abstract</t>
        </is>
      </c>
      <c r="AT440" t="inlineStr">
        <is>
          <t>Not reviewed</t>
        </is>
      </c>
      <c r="AU440" t="inlineStr">
        <is>
          <t>Not reviewed</t>
        </is>
      </c>
      <c r="AV440" t="inlineStr">
        <is>
          <t>Not reviewed</t>
        </is>
      </c>
      <c r="AW440" t="inlineStr">
        <is>
          <t>Not reviewed</t>
        </is>
      </c>
      <c r="AX440" t="inlineStr">
        <is>
          <t>Not reported</t>
        </is>
      </c>
      <c r="AY440" t="inlineStr">
        <is>
          <t>Not reported</t>
        </is>
      </c>
      <c r="AZ440" t="inlineStr">
        <is>
          <t>Not reported</t>
        </is>
      </c>
      <c r="BA440" t="inlineStr">
        <is>
          <t>Not reported</t>
        </is>
      </c>
      <c r="BB440" t="inlineStr">
        <is>
          <t>Not reported</t>
        </is>
      </c>
      <c r="BC440" t="inlineStr">
        <is>
          <t>Not reported</t>
        </is>
      </c>
      <c r="BD440" t="inlineStr">
        <is>
          <t>Not reported</t>
        </is>
      </c>
      <c r="BE440" t="inlineStr">
        <is>
          <t>Not reported</t>
        </is>
      </c>
      <c r="BF440" t="inlineStr">
        <is>
          <t>Not reported</t>
        </is>
      </c>
      <c r="BG440" t="inlineStr">
        <is>
          <t>Not reviewed (not included)</t>
        </is>
      </c>
      <c r="BH440" t="inlineStr">
        <is>
          <t>N/A</t>
        </is>
      </c>
      <c r="BI440" t="inlineStr">
        <is>
          <t>Not reviewed</t>
        </is>
      </c>
      <c r="BJ440" t="inlineStr">
        <is>
          <t>Not reviewed</t>
        </is>
      </c>
      <c r="BK440" t="inlineStr">
        <is>
          <t>Not reviewed</t>
        </is>
      </c>
      <c r="BL440" t="inlineStr">
        <is>
          <t>Not reviewed</t>
        </is>
      </c>
      <c r="BM440" t="inlineStr">
        <is>
          <t>Not reviewed (not included)</t>
        </is>
      </c>
      <c r="BN440" t="inlineStr">
        <is>
          <t>No AI/ML Methods - E1-No AI/ML/DL: Abstract and title do not describe application of AI, ML, or DL methods</t>
        </is>
      </c>
      <c r="BO440" t="inlineStr">
        <is>
          <t>Abstract-level screening only</t>
        </is>
      </c>
      <c r="BP440" t="inlineStr">
        <is>
          <t>5</t>
        </is>
      </c>
    </row>
    <row r="441">
      <c r="A441" t="inlineStr">
        <is>
          <t>Deep Forest in ADHD Data Classification</t>
        </is>
      </c>
      <c r="B441" t="n">
        <v>2019</v>
      </c>
      <c r="C441" t="inlineStr">
        <is>
          <t>Not checked</t>
        </is>
      </c>
      <c r="D441" t="inlineStr">
        <is>
          <t>Not checked</t>
        </is>
      </c>
      <c r="E441" t="inlineStr">
        <is>
          <t>10.1109/ACCESS.2019.2941515</t>
        </is>
      </c>
      <c r="F441" t="inlineStr">
        <is>
          <t>Attention deficit hyperactivity disorder (ADHD) is a kind of mental disease which often appears among young children. Various machine learning techniques including deep neural networks have been used to classify ADHD. As an alternative of deep neural networks, the deep forest or gcForest recently proposed by Zhou and Feng has demonstrated excellent performance on many imaging tasks. Therefore, in this paper, we are going to investigate using fMRI data and gcForest to discriminate ADHD subjects against normal controls. Two types of features are extracted from the fMRI data, they are 1-D functional connectivity (FC) feature and 3-D amplitude of low frequency fluctuations (ALFF) feature. We propose a revised gcForest method which uses a combined multi-grained scanning structure to fuse the two features together, thus a new concatenated feature vector can be formed for each sample. Moreover, considering the imbalanced property of ADHD data, we utilize synthetic minority over-sampling technique combined with edited-nearest neighbor to form synthetic minority concatenated feature vector samples for data balancing. Finally cascade forest is used to take the concatenated feature vector samples as input for classification. We test our method on the ADHD-200 public data sets and evaluate its performance on the hold-out testing data. We compare our method with several methods in the literature. The experiment illustrates that our method performs better than the reported methods.</t>
        </is>
      </c>
      <c r="G441" t="inlineStr">
        <is>
          <t>Unimodal</t>
        </is>
      </c>
      <c r="H441" t="inlineStr">
        <is>
          <t>See abstract</t>
        </is>
      </c>
      <c r="I441" t="inlineStr">
        <is>
          <t>See abstract</t>
        </is>
      </c>
      <c r="J441" t="inlineStr">
        <is>
          <t>See abstract (AI/ML)</t>
        </is>
      </c>
      <c r="K441" t="inlineStr">
        <is>
          <t>See abstract</t>
        </is>
      </c>
      <c r="M441" t="inlineStr">
        <is>
          <t>See abstract</t>
        </is>
      </c>
      <c r="N441" t="inlineStr">
        <is>
          <t>See abstract</t>
        </is>
      </c>
      <c r="O441" t="inlineStr">
        <is>
          <t>Not verified from abstract</t>
        </is>
      </c>
      <c r="P441" t="inlineStr">
        <is>
          <t>See abstract</t>
        </is>
      </c>
      <c r="Q441" t="inlineStr">
        <is>
          <t>See abstract</t>
        </is>
      </c>
      <c r="R441" t="inlineStr">
        <is>
          <t>Not reviewed (not included)</t>
        </is>
      </c>
      <c r="S441" t="inlineStr">
        <is>
          <t>Not reviewed (not included)</t>
        </is>
      </c>
      <c r="T441" t="inlineStr">
        <is>
          <t>Abstract screening only. Not Selected for Final 95 (Pending Full Text Review)</t>
        </is>
      </c>
      <c r="U441" t="inlineStr">
        <is>
          <t>EXCLUDE</t>
        </is>
      </c>
      <c r="V4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41" t="inlineStr">
        <is>
          <t>Excluded: Other Criterion</t>
        </is>
      </c>
      <c r="X441" t="inlineStr">
        <is>
          <t>Not assessed from abstract</t>
        </is>
      </c>
      <c r="Y441" t="inlineStr">
        <is>
          <t>IEEE Journals</t>
        </is>
      </c>
      <c r="Z441" t="inlineStr">
        <is>
          <t>Not determined from abstract</t>
        </is>
      </c>
      <c r="AB441" t="inlineStr">
        <is>
          <t>Not assessed (not included)</t>
        </is>
      </c>
      <c r="AC441" t="inlineStr">
        <is>
          <t>Not assessed (not included)</t>
        </is>
      </c>
      <c r="AD441" t="inlineStr">
        <is>
          <t>L. Shao; D. Zhang; H. Du; D. Fu</t>
        </is>
      </c>
      <c r="AE441" t="inlineStr">
        <is>
          <t>IEEE Access</t>
        </is>
      </c>
      <c r="AF441" t="inlineStr">
        <is>
          <t>Gold OA (IEEE Access)</t>
        </is>
      </c>
      <c r="AG441" t="inlineStr">
        <is>
          <t xml:space="preserve">Fundamental Research Funds for the Central Universities(grant numbers:FRF-GF-18-029B); National Natural Science Foundation of China(grant numbers:51871024); </t>
        </is>
      </c>
      <c r="AH441" t="inlineStr">
        <is>
          <t>Not assessed</t>
        </is>
      </c>
      <c r="AI441" t="inlineStr">
        <is>
          <t>Not reported</t>
        </is>
      </c>
      <c r="AJ441" t="inlineStr">
        <is>
          <t>Not reported</t>
        </is>
      </c>
      <c r="AK441" t="inlineStr">
        <is>
          <t>Not reported</t>
        </is>
      </c>
      <c r="AL441" t="inlineStr">
        <is>
          <t>Not reported</t>
        </is>
      </c>
      <c r="AM441" t="inlineStr">
        <is>
          <t>Not reported</t>
        </is>
      </c>
      <c r="AN441" t="inlineStr">
        <is>
          <t>Not reported</t>
        </is>
      </c>
      <c r="AO441" t="inlineStr">
        <is>
          <t>Not reviewed</t>
        </is>
      </c>
      <c r="AP441" t="inlineStr">
        <is>
          <t>Not reported</t>
        </is>
      </c>
      <c r="AQ441" t="inlineStr">
        <is>
          <t>Not reported</t>
        </is>
      </c>
      <c r="AR441" t="inlineStr">
        <is>
          <t>Not reported</t>
        </is>
      </c>
      <c r="AS441" t="inlineStr">
        <is>
          <t>See abstract</t>
        </is>
      </c>
      <c r="AT441" t="inlineStr">
        <is>
          <t>Not reviewed</t>
        </is>
      </c>
      <c r="AU441" t="inlineStr">
        <is>
          <t>Not reviewed</t>
        </is>
      </c>
      <c r="AV441" t="inlineStr">
        <is>
          <t>Not reviewed</t>
        </is>
      </c>
      <c r="AW441" t="inlineStr">
        <is>
          <t>Not reviewed</t>
        </is>
      </c>
      <c r="AX441" t="inlineStr">
        <is>
          <t>Not reported</t>
        </is>
      </c>
      <c r="AY441" t="inlineStr">
        <is>
          <t>Not reported</t>
        </is>
      </c>
      <c r="AZ441" t="inlineStr">
        <is>
          <t>Not reported</t>
        </is>
      </c>
      <c r="BA441" t="inlineStr">
        <is>
          <t>Not reported</t>
        </is>
      </c>
      <c r="BB441" t="inlineStr">
        <is>
          <t>Not reported</t>
        </is>
      </c>
      <c r="BC441" t="inlineStr">
        <is>
          <t>Not reported</t>
        </is>
      </c>
      <c r="BD441" t="inlineStr">
        <is>
          <t>Not reported</t>
        </is>
      </c>
      <c r="BE441" t="inlineStr">
        <is>
          <t>Not reported</t>
        </is>
      </c>
      <c r="BF441" t="inlineStr">
        <is>
          <t>Not reported</t>
        </is>
      </c>
      <c r="BG441" t="inlineStr">
        <is>
          <t>Not reviewed (not included)</t>
        </is>
      </c>
      <c r="BH441" t="inlineStr">
        <is>
          <t>N/A</t>
        </is>
      </c>
      <c r="BI441" t="inlineStr">
        <is>
          <t>Not reviewed</t>
        </is>
      </c>
      <c r="BJ441" t="inlineStr">
        <is>
          <t>Not reviewed</t>
        </is>
      </c>
      <c r="BK441" t="inlineStr">
        <is>
          <t>Not reviewed</t>
        </is>
      </c>
      <c r="BL441" t="inlineStr">
        <is>
          <t>Not reviewed</t>
        </is>
      </c>
      <c r="BM441" t="inlineStr">
        <is>
          <t>Not reviewed (not included)</t>
        </is>
      </c>
      <c r="BN441" t="inlineStr">
        <is>
          <t>Not Selected for Final 95 (Pending Full Text Review) - Candidate paper not selected for final 95: Passed abstract screening but not included in final selec</t>
        </is>
      </c>
      <c r="BO441" t="inlineStr">
        <is>
          <t>Abstract-level screening only</t>
        </is>
      </c>
      <c r="BP441" t="inlineStr">
        <is>
          <t>7</t>
        </is>
      </c>
    </row>
    <row r="442">
      <c r="A442" t="inlineStr">
        <is>
          <t>Methods and Applications of Artificial Intelligence In Mental Health Care</t>
        </is>
      </c>
      <c r="B442" t="n">
        <v>2024</v>
      </c>
      <c r="C442" t="inlineStr">
        <is>
          <t>Not checked</t>
        </is>
      </c>
      <c r="D442" t="inlineStr">
        <is>
          <t>Not checked</t>
        </is>
      </c>
      <c r="E442" t="inlineStr">
        <is>
          <t>10.1109/ICAI63388.2024.10851672</t>
        </is>
      </c>
      <c r="F442" t="inlineStr">
        <is>
          <t>Mental disorders affect one in eight individuals globally, but access to professional assistance and necessary information is often limited. Artificial intelligence (AI) technology has the potential to revolutionize mental health care. This paper aims to provide a theoretical overview of the recent application of AI in the field of mental health. A non-systematic review of studies from the last decade, focusing on recent findings, was conducted. The paper summarizes the commonly used machine learning techniques including Support vector machines, followed by Random forest, NaÃ¯ve bayes, Logistic regression, and K-nearest neighbors for prediction and diagnosis, research, and classification. Among deep learning techniques, the most frequently applied are Convolutional neural network, Recurrent neural networks, and hybrid deep learning models for prediction, diagnosis, screening, and research. Natural language processing, wearable AI, and AI-based virtual reality are also applied for monitoring, treatment, prediction, and research. Most of the current attention is centered around depression, anxiety, and mental health problems in general. Although AI-based applications claim to improve wellbeing, limited research currently supports these claims. Furthermore, the paper explores the responsible implementation of AI in mental health care, considering technical, clinical, and ethical perspectives. The need for a regulatory framework for all AI solutions in mental health care is emphasized, and further research is called for to evaluate their reliability and risks. In conclusion AI application in mental health care is a delicate balancing act between optimism and caution.</t>
        </is>
      </c>
      <c r="G442" t="inlineStr">
        <is>
          <t>Unimodal</t>
        </is>
      </c>
      <c r="H442" t="inlineStr">
        <is>
          <t>See abstract</t>
        </is>
      </c>
      <c r="I442" t="inlineStr">
        <is>
          <t>See abstract</t>
        </is>
      </c>
      <c r="J442" t="inlineStr">
        <is>
          <t>See abstract (AI/ML)</t>
        </is>
      </c>
      <c r="K442" t="inlineStr">
        <is>
          <t>See abstract</t>
        </is>
      </c>
      <c r="M442" t="inlineStr">
        <is>
          <t>See abstract</t>
        </is>
      </c>
      <c r="N442" t="inlineStr">
        <is>
          <t>See abstract</t>
        </is>
      </c>
      <c r="O442" t="inlineStr">
        <is>
          <t>Not verified from abstract</t>
        </is>
      </c>
      <c r="P442" t="inlineStr">
        <is>
          <t>See abstract</t>
        </is>
      </c>
      <c r="Q442" t="inlineStr">
        <is>
          <t>See abstract</t>
        </is>
      </c>
      <c r="R442" t="inlineStr">
        <is>
          <t>Not reviewed (not included)</t>
        </is>
      </c>
      <c r="S442" t="inlineStr">
        <is>
          <t>Not reviewed (not included)</t>
        </is>
      </c>
      <c r="T442" t="inlineStr">
        <is>
          <t>Abstract screening only. Non-ADHD Focused</t>
        </is>
      </c>
      <c r="U442" t="inlineStr">
        <is>
          <t>EXCLUDE</t>
        </is>
      </c>
      <c r="V442" t="inlineStr">
        <is>
          <t>E2-Not ADHD focused: Neither title nor abstract mentions ADHD or attention-deficit/hyperactivity</t>
        </is>
      </c>
      <c r="W442" t="inlineStr">
        <is>
          <t>Excluded: Not ADHD Focused</t>
        </is>
      </c>
      <c r="X442" t="inlineStr">
        <is>
          <t>Not assessed from abstract</t>
        </is>
      </c>
      <c r="Y442" t="inlineStr">
        <is>
          <t>IEEE Conferences</t>
        </is>
      </c>
      <c r="Z442" t="inlineStr">
        <is>
          <t>Not determined from abstract</t>
        </is>
      </c>
      <c r="AB442" t="inlineStr">
        <is>
          <t>Not assessed (not included)</t>
        </is>
      </c>
      <c r="AC442" t="inlineStr">
        <is>
          <t>Not assessed (not included)</t>
        </is>
      </c>
      <c r="AD442" t="inlineStr">
        <is>
          <t>V. Atias; K. Atias</t>
        </is>
      </c>
      <c r="AE442" t="inlineStr">
        <is>
          <t>2024 International Conference Automatics and Informatics (ICAI)</t>
        </is>
      </c>
      <c r="AF442" t="inlineStr">
        <is>
          <t>Hybrid OA (IEEE)</t>
        </is>
      </c>
      <c r="AH442" t="inlineStr">
        <is>
          <t>Not assessed</t>
        </is>
      </c>
      <c r="AI442" t="inlineStr">
        <is>
          <t>Not reported</t>
        </is>
      </c>
      <c r="AJ442" t="inlineStr">
        <is>
          <t>Not reported</t>
        </is>
      </c>
      <c r="AK442" t="inlineStr">
        <is>
          <t>Not reported</t>
        </is>
      </c>
      <c r="AL442" t="inlineStr">
        <is>
          <t>Not reported</t>
        </is>
      </c>
      <c r="AM442" t="inlineStr">
        <is>
          <t>Not reported</t>
        </is>
      </c>
      <c r="AN442" t="inlineStr">
        <is>
          <t>Not reported</t>
        </is>
      </c>
      <c r="AO442" t="inlineStr">
        <is>
          <t>Not reviewed</t>
        </is>
      </c>
      <c r="AP442" t="inlineStr">
        <is>
          <t>Not reported</t>
        </is>
      </c>
      <c r="AQ442" t="inlineStr">
        <is>
          <t>Not reported</t>
        </is>
      </c>
      <c r="AR442" t="inlineStr">
        <is>
          <t>Not reported</t>
        </is>
      </c>
      <c r="AS442" t="inlineStr">
        <is>
          <t>See abstract</t>
        </is>
      </c>
      <c r="AT442" t="inlineStr">
        <is>
          <t>Not reviewed</t>
        </is>
      </c>
      <c r="AU442" t="inlineStr">
        <is>
          <t>Not reviewed</t>
        </is>
      </c>
      <c r="AV442" t="inlineStr">
        <is>
          <t>Not reviewed</t>
        </is>
      </c>
      <c r="AW442" t="inlineStr">
        <is>
          <t>Not reviewed</t>
        </is>
      </c>
      <c r="AX442" t="inlineStr">
        <is>
          <t>Not reported</t>
        </is>
      </c>
      <c r="AY442" t="inlineStr">
        <is>
          <t>Not reported</t>
        </is>
      </c>
      <c r="AZ442" t="inlineStr">
        <is>
          <t>Not reported</t>
        </is>
      </c>
      <c r="BA442" t="inlineStr">
        <is>
          <t>Not reported</t>
        </is>
      </c>
      <c r="BB442" t="inlineStr">
        <is>
          <t>Not reported</t>
        </is>
      </c>
      <c r="BC442" t="inlineStr">
        <is>
          <t>Not reported</t>
        </is>
      </c>
      <c r="BD442" t="inlineStr">
        <is>
          <t>Not reported</t>
        </is>
      </c>
      <c r="BE442" t="inlineStr">
        <is>
          <t>Not reported</t>
        </is>
      </c>
      <c r="BF442" t="inlineStr">
        <is>
          <t>Not reported</t>
        </is>
      </c>
      <c r="BG442" t="inlineStr">
        <is>
          <t>Not reviewed (not included)</t>
        </is>
      </c>
      <c r="BH442" t="inlineStr">
        <is>
          <t>N/A</t>
        </is>
      </c>
      <c r="BI442" t="inlineStr">
        <is>
          <t>Not reviewed</t>
        </is>
      </c>
      <c r="BJ442" t="inlineStr">
        <is>
          <t>Not reviewed</t>
        </is>
      </c>
      <c r="BK442" t="inlineStr">
        <is>
          <t>Not reviewed</t>
        </is>
      </c>
      <c r="BL442" t="inlineStr">
        <is>
          <t>Not reviewed</t>
        </is>
      </c>
      <c r="BM442" t="inlineStr">
        <is>
          <t>Not reviewed (not included)</t>
        </is>
      </c>
      <c r="BN442" t="inlineStr">
        <is>
          <t>Non-ADHD Focused - E2-Not ADHD focused: Neither title nor abstract mentions ADHD or attention-deficit/hyperactivity</t>
        </is>
      </c>
      <c r="BO442" t="inlineStr">
        <is>
          <t>Abstract-level screening only</t>
        </is>
      </c>
      <c r="BP442" t="inlineStr">
        <is>
          <t>7</t>
        </is>
      </c>
    </row>
    <row r="443">
      <c r="A443" t="inlineStr">
        <is>
          <t>The Application of Machine Learning Algorithms to the Classification of EEG Signals</t>
        </is>
      </c>
      <c r="B443" t="n">
        <v>2023</v>
      </c>
      <c r="C443" t="inlineStr">
        <is>
          <t>Not checked</t>
        </is>
      </c>
      <c r="D443" t="inlineStr">
        <is>
          <t>Not checked</t>
        </is>
      </c>
      <c r="E443" t="inlineStr">
        <is>
          <t>10.1109/ICICACS57338.2023.10099996</t>
        </is>
      </c>
      <c r="F443" t="inlineStr">
        <is>
          <t>In order to study cognitive states and detect deficiencies in thinking, planning, and judgement, automated cognitive assessment systems have been developed. Having access to the opportunity to collaborate with experts in their working environment is another benefit of these platforms, particularly in services where decisions have direct effects on people's lives. This dissertation assesses the brain's reaction to mental tasks including motor imagery, attention, working memory, mental fatigue, and attention deficit hyperactivity disorder (ADHD). Electroencephalography (EEG), which encodes neuron activity as action potentials, is a popular method for analyzing these cognitive functions. These EEG data are processed using state-of-the-art machine learning algorithms, automating cognitive ability testing in the process. Recent state-of-the-art approaches have shown problems with high dimensionality, irrelevant channels, subject and task variability, generalizability, and interpretability. Because of this, classifications of intelligence are often inaccurate. The use of meta-heuristics to the solution of both continuous and binary optimization problems was found to be very fruitful in this scenario. Despite increased performance in EEG signal processing for other applications, these methods have seen very little exploration in the field of cognitive evaluation. This encourages more research into these meta-heuristics approaches to intelligence testing. It is important to look for the most appropriate optimization strategy for a certain task, since all of them will not work in every circumstance. In order to address problems in cognitive testing, this research looks on parameter-free optimization algorithms that are tailored to each kind of test. One of the main problems that hinders the effectiveness of ML models is its dimensionality. Another is its lack of generalizability. The overarching goal of this proposed work is to build and construct an effective channel select</t>
        </is>
      </c>
      <c r="G443" t="inlineStr">
        <is>
          <t>Unimodal</t>
        </is>
      </c>
      <c r="H443" t="inlineStr">
        <is>
          <t>See abstract</t>
        </is>
      </c>
      <c r="I443" t="inlineStr">
        <is>
          <t>See abstract</t>
        </is>
      </c>
      <c r="J443" t="inlineStr">
        <is>
          <t>See abstract (AI/ML)</t>
        </is>
      </c>
      <c r="K443" t="inlineStr">
        <is>
          <t>See abstract</t>
        </is>
      </c>
      <c r="M443" t="inlineStr">
        <is>
          <t>See abstract</t>
        </is>
      </c>
      <c r="N443" t="inlineStr">
        <is>
          <t>See abstract</t>
        </is>
      </c>
      <c r="O443" t="inlineStr">
        <is>
          <t>Not verified from abstract</t>
        </is>
      </c>
      <c r="P443" t="inlineStr">
        <is>
          <t>See abstract</t>
        </is>
      </c>
      <c r="Q443" t="inlineStr">
        <is>
          <t>See abstract</t>
        </is>
      </c>
      <c r="R443" t="inlineStr">
        <is>
          <t>Not reviewed (not included)</t>
        </is>
      </c>
      <c r="S443" t="inlineStr">
        <is>
          <t>Not reviewed (not included)</t>
        </is>
      </c>
      <c r="T443" t="inlineStr">
        <is>
          <t>Abstract screening only. Not Selected for Final 95 (Pending Full Text Review)</t>
        </is>
      </c>
      <c r="U443" t="inlineStr">
        <is>
          <t>EXCLUDE</t>
        </is>
      </c>
      <c r="V4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43" t="inlineStr">
        <is>
          <t>Excluded: Other Criterion</t>
        </is>
      </c>
      <c r="X443" t="inlineStr">
        <is>
          <t>Not assessed from abstract</t>
        </is>
      </c>
      <c r="Y443" t="inlineStr">
        <is>
          <t>IEEE Conferences</t>
        </is>
      </c>
      <c r="Z443" t="inlineStr">
        <is>
          <t>Not determined from abstract</t>
        </is>
      </c>
      <c r="AB443" t="inlineStr">
        <is>
          <t>Not assessed (not included)</t>
        </is>
      </c>
      <c r="AC443" t="inlineStr">
        <is>
          <t>Not assessed (not included)</t>
        </is>
      </c>
      <c r="AD443" t="inlineStr">
        <is>
          <t>S. Gurumoorthy; S. Avikkal; R. M; K. Radha; R. N</t>
        </is>
      </c>
      <c r="AE443" t="inlineStr">
        <is>
          <t>2023 IEEE International Conference on Integrated Circuits and Communication Systems (ICICACS)</t>
        </is>
      </c>
      <c r="AF443" t="inlineStr">
        <is>
          <t>Hybrid OA (IEEE)</t>
        </is>
      </c>
      <c r="AH443" t="inlineStr">
        <is>
          <t>Not assessed</t>
        </is>
      </c>
      <c r="AI443" t="inlineStr">
        <is>
          <t>Not reported</t>
        </is>
      </c>
      <c r="AJ443" t="inlineStr">
        <is>
          <t>Not reported</t>
        </is>
      </c>
      <c r="AK443" t="inlineStr">
        <is>
          <t>Not reported</t>
        </is>
      </c>
      <c r="AL443" t="inlineStr">
        <is>
          <t>Not reported</t>
        </is>
      </c>
      <c r="AM443" t="inlineStr">
        <is>
          <t>Not reported</t>
        </is>
      </c>
      <c r="AN443" t="inlineStr">
        <is>
          <t>Not reported</t>
        </is>
      </c>
      <c r="AO443" t="inlineStr">
        <is>
          <t>Not reviewed</t>
        </is>
      </c>
      <c r="AP443" t="inlineStr">
        <is>
          <t>Not reported</t>
        </is>
      </c>
      <c r="AQ443" t="inlineStr">
        <is>
          <t>Not reported</t>
        </is>
      </c>
      <c r="AR443" t="inlineStr">
        <is>
          <t>Not reported</t>
        </is>
      </c>
      <c r="AS443" t="inlineStr">
        <is>
          <t>See abstract</t>
        </is>
      </c>
      <c r="AT443" t="inlineStr">
        <is>
          <t>Not reviewed</t>
        </is>
      </c>
      <c r="AU443" t="inlineStr">
        <is>
          <t>Not reviewed</t>
        </is>
      </c>
      <c r="AV443" t="inlineStr">
        <is>
          <t>Not reviewed</t>
        </is>
      </c>
      <c r="AW443" t="inlineStr">
        <is>
          <t>Not reviewed</t>
        </is>
      </c>
      <c r="AX443" t="inlineStr">
        <is>
          <t>Not reported</t>
        </is>
      </c>
      <c r="AY443" t="inlineStr">
        <is>
          <t>Not reported</t>
        </is>
      </c>
      <c r="AZ443" t="inlineStr">
        <is>
          <t>Not reported</t>
        </is>
      </c>
      <c r="BA443" t="inlineStr">
        <is>
          <t>Not reported</t>
        </is>
      </c>
      <c r="BB443" t="inlineStr">
        <is>
          <t>Not reported</t>
        </is>
      </c>
      <c r="BC443" t="inlineStr">
        <is>
          <t>Not reported</t>
        </is>
      </c>
      <c r="BD443" t="inlineStr">
        <is>
          <t>Not reported</t>
        </is>
      </c>
      <c r="BE443" t="inlineStr">
        <is>
          <t>Not reported</t>
        </is>
      </c>
      <c r="BF443" t="inlineStr">
        <is>
          <t>Not reported</t>
        </is>
      </c>
      <c r="BG443" t="inlineStr">
        <is>
          <t>Not reviewed (not included)</t>
        </is>
      </c>
      <c r="BH443" t="inlineStr">
        <is>
          <t>N/A</t>
        </is>
      </c>
      <c r="BI443" t="inlineStr">
        <is>
          <t>Not reviewed</t>
        </is>
      </c>
      <c r="BJ443" t="inlineStr">
        <is>
          <t>Not reviewed</t>
        </is>
      </c>
      <c r="BK443" t="inlineStr">
        <is>
          <t>Not reviewed</t>
        </is>
      </c>
      <c r="BL443" t="inlineStr">
        <is>
          <t>Not reviewed</t>
        </is>
      </c>
      <c r="BM443" t="inlineStr">
        <is>
          <t>Not reviewed (not included)</t>
        </is>
      </c>
      <c r="BN443" t="inlineStr">
        <is>
          <t>Not Selected for Final 95 (Pending Full Text Review) - Candidate paper not selected for final 95: Passed abstract screening but not included in final selec</t>
        </is>
      </c>
      <c r="BO443" t="inlineStr">
        <is>
          <t>Abstract-level screening only</t>
        </is>
      </c>
      <c r="BP443" t="inlineStr">
        <is>
          <t>8</t>
        </is>
      </c>
    </row>
    <row r="444">
      <c r="A444" t="inlineStr">
        <is>
          <t>AI-Driven Behavioral Assessment and Intervention for ADHD</t>
        </is>
      </c>
      <c r="B444" t="n">
        <v>2025</v>
      </c>
      <c r="C444" t="inlineStr">
        <is>
          <t>Not checked</t>
        </is>
      </c>
      <c r="D444" t="inlineStr">
        <is>
          <t>Not checked</t>
        </is>
      </c>
      <c r="E444" t="inlineStr">
        <is>
          <t>10.1109/ICAC69156.2025.11361529</t>
        </is>
      </c>
      <c r="F444" t="inlineStr">
        <is>
          <t>Attention Deficit Hyperactivity Disorder (ADHD) affects millions of children worldwide, causing cognitive, behavioral,and academic challenges. Traditional diagnostic methods rely on subjective assessments, leading to inconsistent evaluations and delayed interventions. This research addresses these limitations by developing an AI-driven gamified behavioral assessment and intervention platform that integrates machine learning, real-time emotion recognition, and adaptive learning techniques. The system features interactive games that dynamically adjust difficulty based on behavioral and emotional responses captured through facial expression analysis. Data collection includes gameplay metrics, parent-reported questionnaires, and expert evaluations to train AI models for ADHD classification and personalized intervention. The emotion recognition module achieved 89 % accuracy using Convolutional Neural Networks, while reinforcement learning algorithms enabled real-time game adaptation. Classification models, including Random Forest (91.3 % accuracy), demonstrated strong predictive capabilities. The platform provides continuous monitoring dashboards for caregivers and educators, enabling data-driven decision-making. Results indicate that AI-based behavioral assessments offer improved accuracy and flexibility compared to traditional methods, with emotion-adaptive gaming enhancing engagement. This research demonstrates the potential of AI-powered solutions to transform ADHD diagnosis and intervention through improved efficiency, personalization, and accessibility.</t>
        </is>
      </c>
      <c r="G444" t="inlineStr">
        <is>
          <t>Unimodal</t>
        </is>
      </c>
      <c r="H444" t="inlineStr">
        <is>
          <t>See abstract</t>
        </is>
      </c>
      <c r="I444" t="inlineStr">
        <is>
          <t>See abstract</t>
        </is>
      </c>
      <c r="J444" t="inlineStr">
        <is>
          <t>See abstract (AI/ML)</t>
        </is>
      </c>
      <c r="K444" t="inlineStr">
        <is>
          <t>See abstract</t>
        </is>
      </c>
      <c r="M444" t="inlineStr">
        <is>
          <t>See abstract</t>
        </is>
      </c>
      <c r="N444" t="inlineStr">
        <is>
          <t>See abstract</t>
        </is>
      </c>
      <c r="O444" t="inlineStr">
        <is>
          <t>Not verified from abstract</t>
        </is>
      </c>
      <c r="P444" t="inlineStr">
        <is>
          <t>See abstract</t>
        </is>
      </c>
      <c r="Q444" t="inlineStr">
        <is>
          <t>See abstract</t>
        </is>
      </c>
      <c r="R444" t="inlineStr">
        <is>
          <t>Not reviewed (not included)</t>
        </is>
      </c>
      <c r="S444" t="inlineStr">
        <is>
          <t>Not reviewed (not included)</t>
        </is>
      </c>
      <c r="T444" t="inlineStr">
        <is>
          <t>Abstract screening only. Not Selected for Final 95 (Pending Full Text Review)</t>
        </is>
      </c>
      <c r="U444" t="inlineStr">
        <is>
          <t>EXCLUDE</t>
        </is>
      </c>
      <c r="V44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44" t="inlineStr">
        <is>
          <t>Excluded: Other Criterion</t>
        </is>
      </c>
      <c r="X444" t="inlineStr">
        <is>
          <t>Not assessed from abstract</t>
        </is>
      </c>
      <c r="Y444" t="inlineStr">
        <is>
          <t>IEEE Conferences</t>
        </is>
      </c>
      <c r="Z444" t="inlineStr">
        <is>
          <t>Not determined from abstract</t>
        </is>
      </c>
      <c r="AB444" t="inlineStr">
        <is>
          <t>Not assessed (not included)</t>
        </is>
      </c>
      <c r="AC444" t="inlineStr">
        <is>
          <t>Not assessed (not included)</t>
        </is>
      </c>
      <c r="AD444" t="inlineStr">
        <is>
          <t>D. U.D.S.V.; M. R.S.; D. H.T.D.P.; H. H.U.M.S.; S. Kasthuriarachchi; M. Samaraweera</t>
        </is>
      </c>
      <c r="AE444" t="inlineStr">
        <is>
          <t>2025 7th International Conference on Advancements in Computing (ICAC)</t>
        </is>
      </c>
      <c r="AF444" t="inlineStr">
        <is>
          <t>Hybrid OA (IEEE)</t>
        </is>
      </c>
      <c r="AH444" t="inlineStr">
        <is>
          <t>Not assessed</t>
        </is>
      </c>
      <c r="AI444" t="inlineStr">
        <is>
          <t>Not reported</t>
        </is>
      </c>
      <c r="AJ444" t="inlineStr">
        <is>
          <t>Not reported</t>
        </is>
      </c>
      <c r="AK444" t="inlineStr">
        <is>
          <t>Not reported</t>
        </is>
      </c>
      <c r="AL444" t="inlineStr">
        <is>
          <t>Not reported</t>
        </is>
      </c>
      <c r="AM444" t="inlineStr">
        <is>
          <t>Not reported</t>
        </is>
      </c>
      <c r="AN444" t="inlineStr">
        <is>
          <t>Not reported</t>
        </is>
      </c>
      <c r="AO444" t="inlineStr">
        <is>
          <t>Not reviewed</t>
        </is>
      </c>
      <c r="AP444" t="inlineStr">
        <is>
          <t>Not reported</t>
        </is>
      </c>
      <c r="AQ444" t="inlineStr">
        <is>
          <t>Not reported</t>
        </is>
      </c>
      <c r="AR444" t="inlineStr">
        <is>
          <t>Not reported</t>
        </is>
      </c>
      <c r="AS444" t="inlineStr">
        <is>
          <t>See abstract</t>
        </is>
      </c>
      <c r="AT444" t="inlineStr">
        <is>
          <t>Not reviewed</t>
        </is>
      </c>
      <c r="AU444" t="inlineStr">
        <is>
          <t>Not reviewed</t>
        </is>
      </c>
      <c r="AV444" t="inlineStr">
        <is>
          <t>Not reviewed</t>
        </is>
      </c>
      <c r="AW444" t="inlineStr">
        <is>
          <t>Not reviewed</t>
        </is>
      </c>
      <c r="AX444" t="inlineStr">
        <is>
          <t>Not reported</t>
        </is>
      </c>
      <c r="AY444" t="inlineStr">
        <is>
          <t>Not reported</t>
        </is>
      </c>
      <c r="AZ444" t="inlineStr">
        <is>
          <t>Not reported</t>
        </is>
      </c>
      <c r="BA444" t="inlineStr">
        <is>
          <t>Not reported</t>
        </is>
      </c>
      <c r="BB444" t="inlineStr">
        <is>
          <t>Not reported</t>
        </is>
      </c>
      <c r="BC444" t="inlineStr">
        <is>
          <t>Not reported</t>
        </is>
      </c>
      <c r="BD444" t="inlineStr">
        <is>
          <t>Not reported</t>
        </is>
      </c>
      <c r="BE444" t="inlineStr">
        <is>
          <t>Not reported</t>
        </is>
      </c>
      <c r="BF444" t="inlineStr">
        <is>
          <t>Not reported</t>
        </is>
      </c>
      <c r="BG444" t="inlineStr">
        <is>
          <t>Not reviewed (not included)</t>
        </is>
      </c>
      <c r="BH444" t="inlineStr">
        <is>
          <t>N/A</t>
        </is>
      </c>
      <c r="BI444" t="inlineStr">
        <is>
          <t>Not reviewed</t>
        </is>
      </c>
      <c r="BJ444" t="inlineStr">
        <is>
          <t>Not reviewed</t>
        </is>
      </c>
      <c r="BK444" t="inlineStr">
        <is>
          <t>Not reviewed</t>
        </is>
      </c>
      <c r="BL444" t="inlineStr">
        <is>
          <t>Not reviewed</t>
        </is>
      </c>
      <c r="BM444" t="inlineStr">
        <is>
          <t>Not reviewed (not included)</t>
        </is>
      </c>
      <c r="BN444" t="inlineStr">
        <is>
          <t>Not Selected for Final 95 (Pending Full Text Review) - Candidate paper not selected for final 95: Passed abstract screening but not included in final selec</t>
        </is>
      </c>
      <c r="BO444" t="inlineStr">
        <is>
          <t>Abstract-level screening only</t>
        </is>
      </c>
      <c r="BP444" t="inlineStr">
        <is>
          <t>6</t>
        </is>
      </c>
    </row>
    <row r="445">
      <c r="A445" t="inlineStr">
        <is>
          <t>Feasibility Study of ADHD Screening Method Based on Frontotemporal Few-Channel EEG Signals</t>
        </is>
      </c>
      <c r="B445" t="n">
        <v>2025</v>
      </c>
      <c r="C445" t="inlineStr">
        <is>
          <t>Not checked</t>
        </is>
      </c>
      <c r="D445" t="inlineStr">
        <is>
          <t>Not checked</t>
        </is>
      </c>
      <c r="E445" t="inlineStr">
        <is>
          <t>10.1109/BMEICON66226.2025.11113698</t>
        </is>
      </c>
      <c r="F445" t="inlineStr">
        <is>
          <t>Attention-Deficit/Hyperactivity Disorder (ADHD), a prevalent childhood neurodevelopmental disorder characterized by high incidence rates and low clinical diagnosis rates, poses significant challenges to individuals, families, schools, and society. Early-stage identification and intervention are critical for mitigating its adverse impacts. This paper proposes a screening methodology for ADHD utilizing frontotemporal few-channel electroencephalogram (EEG) signals. Leveraging a publicly available ADHD EEG dataset, preprocessing protocols including filtering and artifact removal are systematically implemented to obtain cleaned EEG signals. Multiple EEG features spanning time-domain, frequency-domain, and nonlinear dynamics are extracted. A hybrid feature selection framework integrating univariate classification accuracy ranking with redundancy constraints is employed to establish an optimized feature subset. This paper develops a feature-driven stacking ensemble algorithm to consolidate multi-dimensional feature representations for ADHD classification. The frontotemporal eight-channel EEG configuration achieves a classification accuracy of 86.64%, precision of 87.26%, and sensitivity of 86.07%, confirming the efficacy of the proposed few-channel EEG-based ADHD screening approach. This methodology provides a technical foundation for implementing portable EEG devices in large-scale ADHD screening initiatives in the future.</t>
        </is>
      </c>
      <c r="G445" t="inlineStr">
        <is>
          <t>Unimodal</t>
        </is>
      </c>
      <c r="H445" t="inlineStr">
        <is>
          <t>See abstract</t>
        </is>
      </c>
      <c r="I445" t="inlineStr">
        <is>
          <t>See abstract</t>
        </is>
      </c>
      <c r="J445" t="inlineStr">
        <is>
          <t>See abstract (AI/ML)</t>
        </is>
      </c>
      <c r="K445" t="inlineStr">
        <is>
          <t>See abstract</t>
        </is>
      </c>
      <c r="M445" t="inlineStr">
        <is>
          <t>See abstract</t>
        </is>
      </c>
      <c r="N445" t="inlineStr">
        <is>
          <t>See abstract</t>
        </is>
      </c>
      <c r="O445" t="inlineStr">
        <is>
          <t>Not verified from abstract</t>
        </is>
      </c>
      <c r="P445" t="inlineStr">
        <is>
          <t>See abstract</t>
        </is>
      </c>
      <c r="Q445" t="inlineStr">
        <is>
          <t>See abstract</t>
        </is>
      </c>
      <c r="R445" t="inlineStr">
        <is>
          <t>Not reviewed (not included)</t>
        </is>
      </c>
      <c r="S445" t="inlineStr">
        <is>
          <t>Not reviewed (not included)</t>
        </is>
      </c>
      <c r="T445" t="inlineStr">
        <is>
          <t>Abstract screening only. Not Selected for Final 95 (Pending Full Text Review)</t>
        </is>
      </c>
      <c r="U445" t="inlineStr">
        <is>
          <t>EXCLUDE</t>
        </is>
      </c>
      <c r="V4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45" t="inlineStr">
        <is>
          <t>Excluded: Other Criterion</t>
        </is>
      </c>
      <c r="X445" t="inlineStr">
        <is>
          <t>Not assessed from abstract</t>
        </is>
      </c>
      <c r="Y445" t="inlineStr">
        <is>
          <t>IEEE Conferences</t>
        </is>
      </c>
      <c r="Z445" t="inlineStr">
        <is>
          <t>Not determined from abstract</t>
        </is>
      </c>
      <c r="AB445" t="inlineStr">
        <is>
          <t>Not assessed (not included)</t>
        </is>
      </c>
      <c r="AC445" t="inlineStr">
        <is>
          <t>Not assessed (not included)</t>
        </is>
      </c>
      <c r="AD445" t="inlineStr">
        <is>
          <t>Y. Fang; J. Hou; X. Liu; J. Ke; Y. Sun; J. Li</t>
        </is>
      </c>
      <c r="AE445" t="inlineStr">
        <is>
          <t>2025 17th Biomedical Engineering International Conference (BMEiCON)</t>
        </is>
      </c>
      <c r="AF445" t="inlineStr">
        <is>
          <t>Hybrid OA (IEEE)</t>
        </is>
      </c>
      <c r="AG445" t="inlineStr">
        <is>
          <t xml:space="preserve">Key Research and Development Program of Shaanxi(grant numbers:2024SF2-GJHX-17); </t>
        </is>
      </c>
      <c r="AH445" t="inlineStr">
        <is>
          <t>Not assessed</t>
        </is>
      </c>
      <c r="AI445" t="inlineStr">
        <is>
          <t>Not reported</t>
        </is>
      </c>
      <c r="AJ445" t="inlineStr">
        <is>
          <t>Not reported</t>
        </is>
      </c>
      <c r="AK445" t="inlineStr">
        <is>
          <t>Not reported</t>
        </is>
      </c>
      <c r="AL445" t="inlineStr">
        <is>
          <t>Not reported</t>
        </is>
      </c>
      <c r="AM445" t="inlineStr">
        <is>
          <t>Not reported</t>
        </is>
      </c>
      <c r="AN445" t="inlineStr">
        <is>
          <t>Not reported</t>
        </is>
      </c>
      <c r="AO445" t="inlineStr">
        <is>
          <t>Not reviewed</t>
        </is>
      </c>
      <c r="AP445" t="inlineStr">
        <is>
          <t>Not reported</t>
        </is>
      </c>
      <c r="AQ445" t="inlineStr">
        <is>
          <t>Not reported</t>
        </is>
      </c>
      <c r="AR445" t="inlineStr">
        <is>
          <t>Not reported</t>
        </is>
      </c>
      <c r="AS445" t="inlineStr">
        <is>
          <t>See abstract</t>
        </is>
      </c>
      <c r="AT445" t="inlineStr">
        <is>
          <t>Not reviewed</t>
        </is>
      </c>
      <c r="AU445" t="inlineStr">
        <is>
          <t>Not reviewed</t>
        </is>
      </c>
      <c r="AV445" t="inlineStr">
        <is>
          <t>Not reviewed</t>
        </is>
      </c>
      <c r="AW445" t="inlineStr">
        <is>
          <t>Not reviewed</t>
        </is>
      </c>
      <c r="AX445" t="inlineStr">
        <is>
          <t>Not reported</t>
        </is>
      </c>
      <c r="AY445" t="inlineStr">
        <is>
          <t>Not reported</t>
        </is>
      </c>
      <c r="AZ445" t="inlineStr">
        <is>
          <t>Not reported</t>
        </is>
      </c>
      <c r="BA445" t="inlineStr">
        <is>
          <t>Not reported</t>
        </is>
      </c>
      <c r="BB445" t="inlineStr">
        <is>
          <t>Not reported</t>
        </is>
      </c>
      <c r="BC445" t="inlineStr">
        <is>
          <t>Not reported</t>
        </is>
      </c>
      <c r="BD445" t="inlineStr">
        <is>
          <t>Not reported</t>
        </is>
      </c>
      <c r="BE445" t="inlineStr">
        <is>
          <t>Not reported</t>
        </is>
      </c>
      <c r="BF445" t="inlineStr">
        <is>
          <t>Not reported</t>
        </is>
      </c>
      <c r="BG445" t="inlineStr">
        <is>
          <t>Not reviewed (not included)</t>
        </is>
      </c>
      <c r="BH445" t="inlineStr">
        <is>
          <t>N/A</t>
        </is>
      </c>
      <c r="BI445" t="inlineStr">
        <is>
          <t>Not reviewed</t>
        </is>
      </c>
      <c r="BJ445" t="inlineStr">
        <is>
          <t>Not reviewed</t>
        </is>
      </c>
      <c r="BK445" t="inlineStr">
        <is>
          <t>Not reviewed</t>
        </is>
      </c>
      <c r="BL445" t="inlineStr">
        <is>
          <t>Not reviewed</t>
        </is>
      </c>
      <c r="BM445" t="inlineStr">
        <is>
          <t>Not reviewed (not included)</t>
        </is>
      </c>
      <c r="BN445" t="inlineStr">
        <is>
          <t>Not Selected for Final 95 (Pending Full Text Review) - Candidate paper not selected for final 95: Passed abstract screening but not included in final selec</t>
        </is>
      </c>
      <c r="BO445" t="inlineStr">
        <is>
          <t>Abstract-level screening only</t>
        </is>
      </c>
      <c r="BP445" t="inlineStr">
        <is>
          <t>5</t>
        </is>
      </c>
    </row>
    <row r="446">
      <c r="A446" t="inlineStr">
        <is>
          <t>Handwritten Patterns in Children with Attention Deficit Hyperactivity Disorder: Hybrid Learning for Efficient Prediction</t>
        </is>
      </c>
      <c r="B446" t="n">
        <v>2025</v>
      </c>
      <c r="C446" t="inlineStr">
        <is>
          <t>Not checked</t>
        </is>
      </c>
      <c r="D446" t="inlineStr">
        <is>
          <t>Not checked</t>
        </is>
      </c>
      <c r="E446" t="inlineStr">
        <is>
          <t>10.1109/ISNCC66965.2025.11250472</t>
        </is>
      </c>
      <c r="F446" t="inlineStr">
        <is>
          <t>Handwriting analysis has proven to be a valuable tool in diagnosing neurological diseases and neurodevelopmental disorders. Among these, Attention Deficit Hyperactivity Disorder (ADHD) stands out as a significant focus. ADHD affects how the brain manages attention, impulsivity, and hyperactivity. In this context, this study proposes a novel method to ADHD prediction in children by integrating handwriting-based features within a hybrid learning analysis. Specifically, we focus on combining the strengths of multiple base models in a voting classification framework to achieve improved accuracy and robustness. Such a proposed hybrid learning approach is compared with single learning as well as ensemble learning approaches. In addition, we focus on feature engineering that explores handwriting patterns and dynamics to identify the most informative characteristics for accurate ADHD detection. The experimental results demonstrate the effectiveness of the proposed method, showing promising accuracy in distinguishing children with ADHD from healthy subjects.</t>
        </is>
      </c>
      <c r="G446" t="inlineStr">
        <is>
          <t>Unimodal</t>
        </is>
      </c>
      <c r="H446" t="inlineStr">
        <is>
          <t>See abstract</t>
        </is>
      </c>
      <c r="I446" t="inlineStr">
        <is>
          <t>See abstract</t>
        </is>
      </c>
      <c r="J446" t="inlineStr">
        <is>
          <t>See abstract (AI/ML)</t>
        </is>
      </c>
      <c r="K446" t="inlineStr">
        <is>
          <t>See abstract</t>
        </is>
      </c>
      <c r="M446" t="inlineStr">
        <is>
          <t>See abstract</t>
        </is>
      </c>
      <c r="N446" t="inlineStr">
        <is>
          <t>See abstract</t>
        </is>
      </c>
      <c r="O446" t="inlineStr">
        <is>
          <t>Not verified from abstract</t>
        </is>
      </c>
      <c r="P446" t="inlineStr">
        <is>
          <t>See abstract</t>
        </is>
      </c>
      <c r="Q446" t="inlineStr">
        <is>
          <t>See abstract</t>
        </is>
      </c>
      <c r="R446" t="inlineStr">
        <is>
          <t>Not reviewed (not included)</t>
        </is>
      </c>
      <c r="S446" t="inlineStr">
        <is>
          <t>Not reviewed (not included)</t>
        </is>
      </c>
      <c r="T446" t="inlineStr">
        <is>
          <t>Abstract screening only. Not Selected for Final 95 (Pending Full Text Review)</t>
        </is>
      </c>
      <c r="U446" t="inlineStr">
        <is>
          <t>EXCLUDE</t>
        </is>
      </c>
      <c r="V4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46" t="inlineStr">
        <is>
          <t>Excluded: Other Criterion</t>
        </is>
      </c>
      <c r="X446" t="inlineStr">
        <is>
          <t>Not assessed from abstract</t>
        </is>
      </c>
      <c r="Y446" t="inlineStr">
        <is>
          <t>IEEE Conferences</t>
        </is>
      </c>
      <c r="Z446" t="inlineStr">
        <is>
          <t>Not determined from abstract</t>
        </is>
      </c>
      <c r="AB446" t="inlineStr">
        <is>
          <t>Not assessed (not included)</t>
        </is>
      </c>
      <c r="AC446" t="inlineStr">
        <is>
          <t>Not assessed (not included)</t>
        </is>
      </c>
      <c r="AD446" t="inlineStr">
        <is>
          <t>R. Walha; R. Baccouch; F. Drira</t>
        </is>
      </c>
      <c r="AE446" t="inlineStr">
        <is>
          <t>2025 International Symposium on Networks, Computers and Communications (ISNCC)</t>
        </is>
      </c>
      <c r="AF446" t="inlineStr">
        <is>
          <t>Hybrid OA (IEEE)</t>
        </is>
      </c>
      <c r="AG446" t="inlineStr">
        <is>
          <t xml:space="preserve">Ministry of Higher Education and Scientific Research; </t>
        </is>
      </c>
      <c r="AH446" t="inlineStr">
        <is>
          <t>Not assessed</t>
        </is>
      </c>
      <c r="AI446" t="inlineStr">
        <is>
          <t>Not reported</t>
        </is>
      </c>
      <c r="AJ446" t="inlineStr">
        <is>
          <t>Not reported</t>
        </is>
      </c>
      <c r="AK446" t="inlineStr">
        <is>
          <t>Not reported</t>
        </is>
      </c>
      <c r="AL446" t="inlineStr">
        <is>
          <t>Not reported</t>
        </is>
      </c>
      <c r="AM446" t="inlineStr">
        <is>
          <t>Not reported</t>
        </is>
      </c>
      <c r="AN446" t="inlineStr">
        <is>
          <t>Not reported</t>
        </is>
      </c>
      <c r="AO446" t="inlineStr">
        <is>
          <t>Not reviewed</t>
        </is>
      </c>
      <c r="AP446" t="inlineStr">
        <is>
          <t>Not reported</t>
        </is>
      </c>
      <c r="AQ446" t="inlineStr">
        <is>
          <t>Not reported</t>
        </is>
      </c>
      <c r="AR446" t="inlineStr">
        <is>
          <t>Not reported</t>
        </is>
      </c>
      <c r="AS446" t="inlineStr">
        <is>
          <t>See abstract</t>
        </is>
      </c>
      <c r="AT446" t="inlineStr">
        <is>
          <t>Not reviewed</t>
        </is>
      </c>
      <c r="AU446" t="inlineStr">
        <is>
          <t>Not reviewed</t>
        </is>
      </c>
      <c r="AV446" t="inlineStr">
        <is>
          <t>Not reviewed</t>
        </is>
      </c>
      <c r="AW446" t="inlineStr">
        <is>
          <t>Not reviewed</t>
        </is>
      </c>
      <c r="AX446" t="inlineStr">
        <is>
          <t>Not reported</t>
        </is>
      </c>
      <c r="AY446" t="inlineStr">
        <is>
          <t>Not reported</t>
        </is>
      </c>
      <c r="AZ446" t="inlineStr">
        <is>
          <t>Not reported</t>
        </is>
      </c>
      <c r="BA446" t="inlineStr">
        <is>
          <t>Not reported</t>
        </is>
      </c>
      <c r="BB446" t="inlineStr">
        <is>
          <t>Not reported</t>
        </is>
      </c>
      <c r="BC446" t="inlineStr">
        <is>
          <t>Not reported</t>
        </is>
      </c>
      <c r="BD446" t="inlineStr">
        <is>
          <t>Not reported</t>
        </is>
      </c>
      <c r="BE446" t="inlineStr">
        <is>
          <t>Not reported</t>
        </is>
      </c>
      <c r="BF446" t="inlineStr">
        <is>
          <t>Not reported</t>
        </is>
      </c>
      <c r="BG446" t="inlineStr">
        <is>
          <t>Not reviewed (not included)</t>
        </is>
      </c>
      <c r="BH446" t="inlineStr">
        <is>
          <t>N/A</t>
        </is>
      </c>
      <c r="BI446" t="inlineStr">
        <is>
          <t>Not reviewed</t>
        </is>
      </c>
      <c r="BJ446" t="inlineStr">
        <is>
          <t>Not reviewed</t>
        </is>
      </c>
      <c r="BK446" t="inlineStr">
        <is>
          <t>Not reviewed</t>
        </is>
      </c>
      <c r="BL446" t="inlineStr">
        <is>
          <t>Not reviewed</t>
        </is>
      </c>
      <c r="BM446" t="inlineStr">
        <is>
          <t>Not reviewed (not included)</t>
        </is>
      </c>
      <c r="BN446" t="inlineStr">
        <is>
          <t>Not Selected for Final 95 (Pending Full Text Review) - Candidate paper not selected for final 95: Passed abstract screening but not included in final selec</t>
        </is>
      </c>
      <c r="BO446" t="inlineStr">
        <is>
          <t>Abstract-level screening only</t>
        </is>
      </c>
      <c r="BP446" t="inlineStr">
        <is>
          <t>6</t>
        </is>
      </c>
    </row>
    <row r="447">
      <c r="A447" t="inlineStr">
        <is>
          <t>Deep-Cogn: Skeleton-based Human Action Recognition for Cognitive Behavior Assessment</t>
        </is>
      </c>
      <c r="B447" t="n">
        <v>2022</v>
      </c>
      <c r="C447" t="inlineStr">
        <is>
          <t>Not checked</t>
        </is>
      </c>
      <c r="D447" t="inlineStr">
        <is>
          <t>Not checked</t>
        </is>
      </c>
      <c r="E447" t="inlineStr">
        <is>
          <t>10.1109/ICTAI56018.2022.00107</t>
        </is>
      </c>
      <c r="F447" t="inlineStr">
        <is>
          <t>Skeleton-based human action recognition has received increasing attention in recent years. It aims at extracting features on top of human skeletons and estimating human pose. However, existing methods capture only the action information while in a real world application such as cognitive assessment, we need to measure the executive functioning that helps psychiatrists to identify some mental disease such as Alzheimer, Schizophrenia and ADHD. In this paper, we propose a skeleton-based action recognition named Deep-Cogn for cognitive assessment. Deep-Cogn integrates a pose estimator to extract the human body joints and then automatically measures the executive functioning employing the distance and elbow angle calculation. Three score functions were designed to measure the executive functioning: the accuracy score, the rhythm score and the functioning score. We evaluate our model on two different datasets and show that our approach significantly outperforms the existing methods.</t>
        </is>
      </c>
      <c r="G447" t="inlineStr">
        <is>
          <t>Unimodal</t>
        </is>
      </c>
      <c r="H447" t="inlineStr">
        <is>
          <t>See abstract</t>
        </is>
      </c>
      <c r="I447" t="inlineStr">
        <is>
          <t>See abstract</t>
        </is>
      </c>
      <c r="J447" t="inlineStr">
        <is>
          <t>See abstract (AI/ML)</t>
        </is>
      </c>
      <c r="K447" t="inlineStr">
        <is>
          <t>See abstract</t>
        </is>
      </c>
      <c r="M447" t="inlineStr">
        <is>
          <t>See abstract</t>
        </is>
      </c>
      <c r="N447" t="inlineStr">
        <is>
          <t>See abstract</t>
        </is>
      </c>
      <c r="O447" t="inlineStr">
        <is>
          <t>Not verified from abstract</t>
        </is>
      </c>
      <c r="P447" t="inlineStr">
        <is>
          <t>See abstract</t>
        </is>
      </c>
      <c r="Q447" t="inlineStr">
        <is>
          <t>See abstract</t>
        </is>
      </c>
      <c r="R447" t="inlineStr">
        <is>
          <t>Not reviewed (not included)</t>
        </is>
      </c>
      <c r="S447" t="inlineStr">
        <is>
          <t>Not reviewed (not included)</t>
        </is>
      </c>
      <c r="T447" t="inlineStr">
        <is>
          <t>Abstract screening only. No AI/ML Methods</t>
        </is>
      </c>
      <c r="U447" t="inlineStr">
        <is>
          <t>EXCLUDE</t>
        </is>
      </c>
      <c r="V447" t="inlineStr">
        <is>
          <t>E1-No AI/ML/DL: Abstract and title do not describe application of AI, ML, or DL methods</t>
        </is>
      </c>
      <c r="W447" t="inlineStr">
        <is>
          <t>Excluded: No AI/ML Methods</t>
        </is>
      </c>
      <c r="X447" t="inlineStr">
        <is>
          <t>Not assessed from abstract</t>
        </is>
      </c>
      <c r="Y447" t="inlineStr">
        <is>
          <t>IEEE Conferences</t>
        </is>
      </c>
      <c r="Z447" t="inlineStr">
        <is>
          <t>Not determined from abstract</t>
        </is>
      </c>
      <c r="AB447" t="inlineStr">
        <is>
          <t>Not assessed (not included)</t>
        </is>
      </c>
      <c r="AC447" t="inlineStr">
        <is>
          <t>Not assessed (not included)</t>
        </is>
      </c>
      <c r="AD447" t="inlineStr">
        <is>
          <t>S. Elmi; M. Bell; K. -L. Tan</t>
        </is>
      </c>
      <c r="AE447" t="inlineStr">
        <is>
          <t>2022 IEEE 34th International Conference on Tools with Artificial Intelligence (ICTAI)</t>
        </is>
      </c>
      <c r="AF447" t="inlineStr">
        <is>
          <t>Hybrid OA (IEEE)</t>
        </is>
      </c>
      <c r="AH447" t="inlineStr">
        <is>
          <t>Not assessed</t>
        </is>
      </c>
      <c r="AI447" t="inlineStr">
        <is>
          <t>Not reported</t>
        </is>
      </c>
      <c r="AJ447" t="inlineStr">
        <is>
          <t>Not reported</t>
        </is>
      </c>
      <c r="AK447" t="inlineStr">
        <is>
          <t>Not reported</t>
        </is>
      </c>
      <c r="AL447" t="inlineStr">
        <is>
          <t>Not reported</t>
        </is>
      </c>
      <c r="AM447" t="inlineStr">
        <is>
          <t>Not reported</t>
        </is>
      </c>
      <c r="AN447" t="inlineStr">
        <is>
          <t>Not reported</t>
        </is>
      </c>
      <c r="AO447" t="inlineStr">
        <is>
          <t>Not reviewed</t>
        </is>
      </c>
      <c r="AP447" t="inlineStr">
        <is>
          <t>Not reported</t>
        </is>
      </c>
      <c r="AQ447" t="inlineStr">
        <is>
          <t>Not reported</t>
        </is>
      </c>
      <c r="AR447" t="inlineStr">
        <is>
          <t>Not reported</t>
        </is>
      </c>
      <c r="AS447" t="inlineStr">
        <is>
          <t>See abstract</t>
        </is>
      </c>
      <c r="AT447" t="inlineStr">
        <is>
          <t>Not reviewed</t>
        </is>
      </c>
      <c r="AU447" t="inlineStr">
        <is>
          <t>Not reviewed</t>
        </is>
      </c>
      <c r="AV447" t="inlineStr">
        <is>
          <t>Not reviewed</t>
        </is>
      </c>
      <c r="AW447" t="inlineStr">
        <is>
          <t>Not reviewed</t>
        </is>
      </c>
      <c r="AX447" t="inlineStr">
        <is>
          <t>Not reported</t>
        </is>
      </c>
      <c r="AY447" t="inlineStr">
        <is>
          <t>Not reported</t>
        </is>
      </c>
      <c r="AZ447" t="inlineStr">
        <is>
          <t>Not reported</t>
        </is>
      </c>
      <c r="BA447" t="inlineStr">
        <is>
          <t>Not reported</t>
        </is>
      </c>
      <c r="BB447" t="inlineStr">
        <is>
          <t>Not reported</t>
        </is>
      </c>
      <c r="BC447" t="inlineStr">
        <is>
          <t>Not reported</t>
        </is>
      </c>
      <c r="BD447" t="inlineStr">
        <is>
          <t>Not reported</t>
        </is>
      </c>
      <c r="BE447" t="inlineStr">
        <is>
          <t>Not reported</t>
        </is>
      </c>
      <c r="BF447" t="inlineStr">
        <is>
          <t>Not reported</t>
        </is>
      </c>
      <c r="BG447" t="inlineStr">
        <is>
          <t>Not reviewed (not included)</t>
        </is>
      </c>
      <c r="BH447" t="inlineStr">
        <is>
          <t>N/A</t>
        </is>
      </c>
      <c r="BI447" t="inlineStr">
        <is>
          <t>Not reviewed</t>
        </is>
      </c>
      <c r="BJ447" t="inlineStr">
        <is>
          <t>Not reviewed</t>
        </is>
      </c>
      <c r="BK447" t="inlineStr">
        <is>
          <t>Not reviewed</t>
        </is>
      </c>
      <c r="BL447" t="inlineStr">
        <is>
          <t>Not reviewed</t>
        </is>
      </c>
      <c r="BM447" t="inlineStr">
        <is>
          <t>Not reviewed (not included)</t>
        </is>
      </c>
      <c r="BN447" t="inlineStr">
        <is>
          <t>No AI/ML Methods - E1-No AI/ML/DL: Abstract and title do not describe application of AI, ML, or DL methods</t>
        </is>
      </c>
      <c r="BO447" t="inlineStr">
        <is>
          <t>Abstract-level screening only</t>
        </is>
      </c>
      <c r="BP447" t="inlineStr">
        <is>
          <t>8</t>
        </is>
      </c>
    </row>
    <row r="448">
      <c r="A448" t="inlineStr">
        <is>
          <t>Machine Learning Model for Delivering eHealth Services</t>
        </is>
      </c>
      <c r="B448" t="n">
        <v>2024</v>
      </c>
      <c r="C448" t="inlineStr">
        <is>
          <t>Not checked</t>
        </is>
      </c>
      <c r="D448" t="inlineStr">
        <is>
          <t>Not checked</t>
        </is>
      </c>
      <c r="E448" t="inlineStr">
        <is>
          <t>10.1109/ICDT61202.2024.10489511</t>
        </is>
      </c>
      <c r="F448" t="inlineStr">
        <is>
          <t>A broad, well-established, and highly advanced field of computer science is known as â€œartificial intelligenceâ€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is>
      </c>
      <c r="G448" t="inlineStr">
        <is>
          <t>Unimodal</t>
        </is>
      </c>
      <c r="H448" t="inlineStr">
        <is>
          <t>See abstract</t>
        </is>
      </c>
      <c r="I448" t="inlineStr">
        <is>
          <t>See abstract</t>
        </is>
      </c>
      <c r="J448" t="inlineStr">
        <is>
          <t>See abstract (AI/ML)</t>
        </is>
      </c>
      <c r="K448" t="inlineStr">
        <is>
          <t>See abstract</t>
        </is>
      </c>
      <c r="M448" t="inlineStr">
        <is>
          <t>See abstract</t>
        </is>
      </c>
      <c r="N448" t="inlineStr">
        <is>
          <t>See abstract</t>
        </is>
      </c>
      <c r="O448" t="inlineStr">
        <is>
          <t>Not verified from abstract</t>
        </is>
      </c>
      <c r="P448" t="inlineStr">
        <is>
          <t>See abstract</t>
        </is>
      </c>
      <c r="Q448" t="inlineStr">
        <is>
          <t>See abstract</t>
        </is>
      </c>
      <c r="R448" t="inlineStr">
        <is>
          <t>Not reviewed (not included)</t>
        </is>
      </c>
      <c r="S448" t="inlineStr">
        <is>
          <t>Not reviewed (not included)</t>
        </is>
      </c>
      <c r="T448" t="inlineStr">
        <is>
          <t>Abstract screening only. Non-ADHD Focused</t>
        </is>
      </c>
      <c r="U448" t="inlineStr">
        <is>
          <t>EXCLUDE</t>
        </is>
      </c>
      <c r="V448" t="inlineStr">
        <is>
          <t>E2-Not ADHD focused: Neither title nor abstract mentions ADHD or attention-deficit/hyperactivity</t>
        </is>
      </c>
      <c r="W448" t="inlineStr">
        <is>
          <t>Excluded: Not ADHD Focused</t>
        </is>
      </c>
      <c r="X448" t="inlineStr">
        <is>
          <t>Not assessed from abstract</t>
        </is>
      </c>
      <c r="Y448" t="inlineStr">
        <is>
          <t>IEEE Conferences</t>
        </is>
      </c>
      <c r="Z448" t="inlineStr">
        <is>
          <t>Not determined from abstract</t>
        </is>
      </c>
      <c r="AB448" t="inlineStr">
        <is>
          <t>Not assessed (not included)</t>
        </is>
      </c>
      <c r="AC448" t="inlineStr">
        <is>
          <t>Not assessed (not included)</t>
        </is>
      </c>
      <c r="AD448" t="inlineStr">
        <is>
          <t>M. Joshi; S. Budhani; N. Tewari; M. Joshi; A. K. Rai</t>
        </is>
      </c>
      <c r="AE448" t="inlineStr">
        <is>
          <t>2024 2nd International Conference on Disruptive Technologies (ICDT)</t>
        </is>
      </c>
      <c r="AF448" t="inlineStr">
        <is>
          <t>Hybrid OA (IEEE)</t>
        </is>
      </c>
      <c r="AH448" t="inlineStr">
        <is>
          <t>Not assessed</t>
        </is>
      </c>
      <c r="AI448" t="inlineStr">
        <is>
          <t>Not reported</t>
        </is>
      </c>
      <c r="AJ448" t="inlineStr">
        <is>
          <t>Not reported</t>
        </is>
      </c>
      <c r="AK448" t="inlineStr">
        <is>
          <t>Not reported</t>
        </is>
      </c>
      <c r="AL448" t="inlineStr">
        <is>
          <t>Not reported</t>
        </is>
      </c>
      <c r="AM448" t="inlineStr">
        <is>
          <t>Not reported</t>
        </is>
      </c>
      <c r="AN448" t="inlineStr">
        <is>
          <t>Not reported</t>
        </is>
      </c>
      <c r="AO448" t="inlineStr">
        <is>
          <t>Not reviewed</t>
        </is>
      </c>
      <c r="AP448" t="inlineStr">
        <is>
          <t>Not reported</t>
        </is>
      </c>
      <c r="AQ448" t="inlineStr">
        <is>
          <t>Not reported</t>
        </is>
      </c>
      <c r="AR448" t="inlineStr">
        <is>
          <t>Not reported</t>
        </is>
      </c>
      <c r="AS448" t="inlineStr">
        <is>
          <t>See abstract</t>
        </is>
      </c>
      <c r="AT448" t="inlineStr">
        <is>
          <t>Not reviewed</t>
        </is>
      </c>
      <c r="AU448" t="inlineStr">
        <is>
          <t>Not reviewed</t>
        </is>
      </c>
      <c r="AV448" t="inlineStr">
        <is>
          <t>Not reviewed</t>
        </is>
      </c>
      <c r="AW448" t="inlineStr">
        <is>
          <t>Not reviewed</t>
        </is>
      </c>
      <c r="AX448" t="inlineStr">
        <is>
          <t>Not reported</t>
        </is>
      </c>
      <c r="AY448" t="inlineStr">
        <is>
          <t>Not reported</t>
        </is>
      </c>
      <c r="AZ448" t="inlineStr">
        <is>
          <t>Not reported</t>
        </is>
      </c>
      <c r="BA448" t="inlineStr">
        <is>
          <t>Not reported</t>
        </is>
      </c>
      <c r="BB448" t="inlineStr">
        <is>
          <t>Not reported</t>
        </is>
      </c>
      <c r="BC448" t="inlineStr">
        <is>
          <t>Not reported</t>
        </is>
      </c>
      <c r="BD448" t="inlineStr">
        <is>
          <t>Not reported</t>
        </is>
      </c>
      <c r="BE448" t="inlineStr">
        <is>
          <t>Not reported</t>
        </is>
      </c>
      <c r="BF448" t="inlineStr">
        <is>
          <t>Not reported</t>
        </is>
      </c>
      <c r="BG448" t="inlineStr">
        <is>
          <t>Not reviewed (not included)</t>
        </is>
      </c>
      <c r="BH448" t="inlineStr">
        <is>
          <t>N/A</t>
        </is>
      </c>
      <c r="BI448" t="inlineStr">
        <is>
          <t>Not reviewed</t>
        </is>
      </c>
      <c r="BJ448" t="inlineStr">
        <is>
          <t>Not reviewed</t>
        </is>
      </c>
      <c r="BK448" t="inlineStr">
        <is>
          <t>Not reviewed</t>
        </is>
      </c>
      <c r="BL448" t="inlineStr">
        <is>
          <t>Not reviewed</t>
        </is>
      </c>
      <c r="BM448" t="inlineStr">
        <is>
          <t>Not reviewed (not included)</t>
        </is>
      </c>
      <c r="BN448" t="inlineStr">
        <is>
          <t>Non-ADHD Focused - E2-Not ADHD focused: Neither title nor abstract mentions ADHD or attention-deficit/hyperactivity</t>
        </is>
      </c>
      <c r="BO448" t="inlineStr">
        <is>
          <t>Abstract-level screening only</t>
        </is>
      </c>
      <c r="BP448" t="inlineStr">
        <is>
          <t>4</t>
        </is>
      </c>
    </row>
    <row r="449">
      <c r="A449" t="inlineStr">
        <is>
          <t>Flourish: Requirements and Design of an Android Application Prototype for Various Symptoms Management in ADHD Patients</t>
        </is>
      </c>
      <c r="B449" t="n">
        <v>2022</v>
      </c>
      <c r="C449" t="inlineStr">
        <is>
          <t>Not checked</t>
        </is>
      </c>
      <c r="D449" t="inlineStr">
        <is>
          <t>Not checked</t>
        </is>
      </c>
      <c r="E449" t="inlineStr">
        <is>
          <t>10.1109/ASIANCON55314.2022.9909308</t>
        </is>
      </c>
      <c r="F449" t="inlineStr">
        <is>
          <t>With the advancement of technology, we continue to discover new ways of providing technological solutions in a variety of fields. Healthcare is one of those fields that can benefit from technology. With the assistance of technology, the healthcare field can perform new discoveries, collect more data on symptoms of diseases, and provide greater support and care to their patients.[1][2] ADHD (Attention-Deficit/Hyperactivity Disorder) is a neurodevelopment disorder that is typically identified during childhood and lasts into adulthood. Lack of focus, inability to sit still for long periods of time, forgetfulness, impulsivity, time management difficulties and disorganization, and emotional dysregulations are some of the early indications of this illness. Currently, pharmaceutical and nonpharmacological therapies are used to treat ADHD patients [3]. However, in addition to medical diagnosis and treatment, it is one of the diseases in which patients can benefit from technological solutions such as time management, task management, mindfulness, etc. In this paper, we propose the requirements and design of a mobile application called "Flourish," which is aimed at individuals with Attention-Deficit/Hyperactivity Disorder (ADHD) to help them better manage their symptoms and understand how they behave. This application will be divided into sections to assist users in dealing with the various symptoms experienced by ADHD patients. It includes time management and organization, mindfulness and relaxation, a platform for communicating with other ADHD patients and specialists, habit tracking, and behavioral patterns. In the future, we intend to develop a fully working real-time Android application that will be available to assist patients in managing their symptoms.</t>
        </is>
      </c>
      <c r="G449" t="inlineStr">
        <is>
          <t>Unimodal</t>
        </is>
      </c>
      <c r="H449" t="inlineStr">
        <is>
          <t>See abstract</t>
        </is>
      </c>
      <c r="I449" t="inlineStr">
        <is>
          <t>See abstract</t>
        </is>
      </c>
      <c r="J449" t="inlineStr">
        <is>
          <t>See abstract (AI/ML)</t>
        </is>
      </c>
      <c r="K449" t="inlineStr">
        <is>
          <t>See abstract</t>
        </is>
      </c>
      <c r="M449" t="inlineStr">
        <is>
          <t>See abstract</t>
        </is>
      </c>
      <c r="N449" t="inlineStr">
        <is>
          <t>See abstract</t>
        </is>
      </c>
      <c r="O449" t="inlineStr">
        <is>
          <t>Not verified from abstract</t>
        </is>
      </c>
      <c r="P449" t="inlineStr">
        <is>
          <t>See abstract</t>
        </is>
      </c>
      <c r="Q449" t="inlineStr">
        <is>
          <t>See abstract</t>
        </is>
      </c>
      <c r="R449" t="inlineStr">
        <is>
          <t>Not reviewed (not included)</t>
        </is>
      </c>
      <c r="S449" t="inlineStr">
        <is>
          <t>Not reviewed (not included)</t>
        </is>
      </c>
      <c r="T449" t="inlineStr">
        <is>
          <t>Abstract screening only. No AI/ML Methods</t>
        </is>
      </c>
      <c r="U449" t="inlineStr">
        <is>
          <t>EXCLUDE</t>
        </is>
      </c>
      <c r="V449" t="inlineStr">
        <is>
          <t>E1-No AI/ML/DL: Abstract and title do not describe application of AI, ML, or DL methods</t>
        </is>
      </c>
      <c r="W449" t="inlineStr">
        <is>
          <t>Excluded: No AI/ML Methods</t>
        </is>
      </c>
      <c r="X449" t="inlineStr">
        <is>
          <t>Not assessed from abstract</t>
        </is>
      </c>
      <c r="Y449" t="inlineStr">
        <is>
          <t>IEEE Conferences</t>
        </is>
      </c>
      <c r="Z449" t="inlineStr">
        <is>
          <t>Not determined from abstract</t>
        </is>
      </c>
      <c r="AB449" t="inlineStr">
        <is>
          <t>Not assessed (not included)</t>
        </is>
      </c>
      <c r="AC449" t="inlineStr">
        <is>
          <t>Not assessed (not included)</t>
        </is>
      </c>
      <c r="AD449" t="inlineStr">
        <is>
          <t>S. Z. Iqbal; A. Alkarni; J. Aleleyo; L. Alghamdi; M. Almokainzi; R. Alyami; H. Gull; R. Alsalah; M. T. Ahmed</t>
        </is>
      </c>
      <c r="AE449" t="inlineStr">
        <is>
          <t>2022 2nd Asian Conference on Innovation in Technology (ASIANCON)</t>
        </is>
      </c>
      <c r="AF449" t="inlineStr">
        <is>
          <t>Hybrid OA (IEEE)</t>
        </is>
      </c>
      <c r="AH449" t="inlineStr">
        <is>
          <t>Not assessed</t>
        </is>
      </c>
      <c r="AI449" t="inlineStr">
        <is>
          <t>Not reported</t>
        </is>
      </c>
      <c r="AJ449" t="inlineStr">
        <is>
          <t>Not reported</t>
        </is>
      </c>
      <c r="AK449" t="inlineStr">
        <is>
          <t>Not reported</t>
        </is>
      </c>
      <c r="AL449" t="inlineStr">
        <is>
          <t>Not reported</t>
        </is>
      </c>
      <c r="AM449" t="inlineStr">
        <is>
          <t>Not reported</t>
        </is>
      </c>
      <c r="AN449" t="inlineStr">
        <is>
          <t>Not reported</t>
        </is>
      </c>
      <c r="AO449" t="inlineStr">
        <is>
          <t>Not reviewed</t>
        </is>
      </c>
      <c r="AP449" t="inlineStr">
        <is>
          <t>Not reported</t>
        </is>
      </c>
      <c r="AQ449" t="inlineStr">
        <is>
          <t>Not reported</t>
        </is>
      </c>
      <c r="AR449" t="inlineStr">
        <is>
          <t>Not reported</t>
        </is>
      </c>
      <c r="AS449" t="inlineStr">
        <is>
          <t>See abstract</t>
        </is>
      </c>
      <c r="AT449" t="inlineStr">
        <is>
          <t>Not reviewed</t>
        </is>
      </c>
      <c r="AU449" t="inlineStr">
        <is>
          <t>Not reviewed</t>
        </is>
      </c>
      <c r="AV449" t="inlineStr">
        <is>
          <t>Not reviewed</t>
        </is>
      </c>
      <c r="AW449" t="inlineStr">
        <is>
          <t>Not reviewed</t>
        </is>
      </c>
      <c r="AX449" t="inlineStr">
        <is>
          <t>Not reported</t>
        </is>
      </c>
      <c r="AY449" t="inlineStr">
        <is>
          <t>Not reported</t>
        </is>
      </c>
      <c r="AZ449" t="inlineStr">
        <is>
          <t>Not reported</t>
        </is>
      </c>
      <c r="BA449" t="inlineStr">
        <is>
          <t>Not reported</t>
        </is>
      </c>
      <c r="BB449" t="inlineStr">
        <is>
          <t>Not reported</t>
        </is>
      </c>
      <c r="BC449" t="inlineStr">
        <is>
          <t>Not reported</t>
        </is>
      </c>
      <c r="BD449" t="inlineStr">
        <is>
          <t>Not reported</t>
        </is>
      </c>
      <c r="BE449" t="inlineStr">
        <is>
          <t>Not reported</t>
        </is>
      </c>
      <c r="BF449" t="inlineStr">
        <is>
          <t>Not reported</t>
        </is>
      </c>
      <c r="BG449" t="inlineStr">
        <is>
          <t>Not reviewed (not included)</t>
        </is>
      </c>
      <c r="BH449" t="inlineStr">
        <is>
          <t>N/A</t>
        </is>
      </c>
      <c r="BI449" t="inlineStr">
        <is>
          <t>Not reviewed</t>
        </is>
      </c>
      <c r="BJ449" t="inlineStr">
        <is>
          <t>Not reviewed</t>
        </is>
      </c>
      <c r="BK449" t="inlineStr">
        <is>
          <t>Not reviewed</t>
        </is>
      </c>
      <c r="BL449" t="inlineStr">
        <is>
          <t>Not reviewed</t>
        </is>
      </c>
      <c r="BM449" t="inlineStr">
        <is>
          <t>Not reviewed (not included)</t>
        </is>
      </c>
      <c r="BN449" t="inlineStr">
        <is>
          <t>No AI/ML Methods - E1-No AI/ML/DL: Abstract and title do not describe application of AI, ML, or DL methods</t>
        </is>
      </c>
      <c r="BO449" t="inlineStr">
        <is>
          <t>Abstract-level screening only</t>
        </is>
      </c>
      <c r="BP449" t="inlineStr">
        <is>
          <t>6</t>
        </is>
      </c>
    </row>
    <row r="450">
      <c r="A450" t="inlineStr">
        <is>
          <t>Classification of Hepatitis Disease Using Learning Vector Quantization 3(LVQ3)</t>
        </is>
      </c>
      <c r="B450" t="n">
        <v>2022</v>
      </c>
      <c r="C450" t="inlineStr">
        <is>
          <t>Not checked</t>
        </is>
      </c>
      <c r="D450" t="inlineStr">
        <is>
          <t>Not checked</t>
        </is>
      </c>
      <c r="E450" t="inlineStr">
        <is>
          <t>10.1109/ICOIACT55506.2022.9972011</t>
        </is>
      </c>
      <c r="F450" t="inlineStr">
        <is>
          <t>Artificial Neural Network (ANN) is one of the fields of science in Artificial Intelligence (AI) that has been widely applied in various problems such as pattern recognition, forecasting, and classification. Learning Vector Quantization 3 (LVQ3) is one method in ANN that has been widely applied to assist in the medical field. In this study, LVQ3 was used to classify the types of hepatitis. The data used in this study were 105 medical records with 3 types of hepatitis, where 80 data were used as a training set and 25 data were used for data test. There are 47 attributes consists 41 symptom factor and 6 risk factors. Based on experimental results, the LVQ3 algorithm can classify the types of hepatitis with an accuracy of 88%.</t>
        </is>
      </c>
      <c r="G450" t="inlineStr">
        <is>
          <t>Unimodal</t>
        </is>
      </c>
      <c r="H450" t="inlineStr">
        <is>
          <t>See abstract</t>
        </is>
      </c>
      <c r="I450" t="inlineStr">
        <is>
          <t>See abstract</t>
        </is>
      </c>
      <c r="J450" t="inlineStr">
        <is>
          <t>See abstract (AI/ML)</t>
        </is>
      </c>
      <c r="K450" t="inlineStr">
        <is>
          <t>See abstract</t>
        </is>
      </c>
      <c r="M450" t="inlineStr">
        <is>
          <t>See abstract</t>
        </is>
      </c>
      <c r="N450" t="inlineStr">
        <is>
          <t>See abstract</t>
        </is>
      </c>
      <c r="O450" t="inlineStr">
        <is>
          <t>Not verified from abstract</t>
        </is>
      </c>
      <c r="P450" t="inlineStr">
        <is>
          <t>See abstract</t>
        </is>
      </c>
      <c r="Q450" t="inlineStr">
        <is>
          <t>See abstract</t>
        </is>
      </c>
      <c r="R450" t="inlineStr">
        <is>
          <t>Not reviewed (not included)</t>
        </is>
      </c>
      <c r="S450" t="inlineStr">
        <is>
          <t>Not reviewed (not included)</t>
        </is>
      </c>
      <c r="T450" t="inlineStr">
        <is>
          <t>Abstract screening only. Non-ADHD Focused</t>
        </is>
      </c>
      <c r="U450" t="inlineStr">
        <is>
          <t>EXCLUDE</t>
        </is>
      </c>
      <c r="V450" t="inlineStr">
        <is>
          <t>E2-Not ADHD focused: Neither title nor abstract mentions ADHD or attention-deficit/hyperactivity</t>
        </is>
      </c>
      <c r="W450" t="inlineStr">
        <is>
          <t>Excluded: Not ADHD Focused</t>
        </is>
      </c>
      <c r="X450" t="inlineStr">
        <is>
          <t>Not assessed from abstract</t>
        </is>
      </c>
      <c r="Y450" t="inlineStr">
        <is>
          <t>IEEE Conferences</t>
        </is>
      </c>
      <c r="Z450" t="inlineStr">
        <is>
          <t>Not determined from abstract</t>
        </is>
      </c>
      <c r="AB450" t="inlineStr">
        <is>
          <t>Not assessed (not included)</t>
        </is>
      </c>
      <c r="AC450" t="inlineStr">
        <is>
          <t>Not assessed (not included)</t>
        </is>
      </c>
      <c r="AD450" t="inlineStr">
        <is>
          <t>Y. S. Bagi; Mihuandayani</t>
        </is>
      </c>
      <c r="AE450" t="inlineStr">
        <is>
          <t>2022 5th International Conference on Information and Communications Technology (ICOIACT)</t>
        </is>
      </c>
      <c r="AF450" t="inlineStr">
        <is>
          <t>Hybrid OA (IEEE)</t>
        </is>
      </c>
      <c r="AH450" t="inlineStr">
        <is>
          <t>Not assessed</t>
        </is>
      </c>
      <c r="AI450" t="inlineStr">
        <is>
          <t>Not reported</t>
        </is>
      </c>
      <c r="AJ450" t="inlineStr">
        <is>
          <t>Not reported</t>
        </is>
      </c>
      <c r="AK450" t="inlineStr">
        <is>
          <t>Not reported</t>
        </is>
      </c>
      <c r="AL450" t="inlineStr">
        <is>
          <t>Not reported</t>
        </is>
      </c>
      <c r="AM450" t="inlineStr">
        <is>
          <t>Not reported</t>
        </is>
      </c>
      <c r="AN450" t="inlineStr">
        <is>
          <t>Not reported</t>
        </is>
      </c>
      <c r="AO450" t="inlineStr">
        <is>
          <t>Not reviewed</t>
        </is>
      </c>
      <c r="AP450" t="inlineStr">
        <is>
          <t>Not reported</t>
        </is>
      </c>
      <c r="AQ450" t="inlineStr">
        <is>
          <t>Not reported</t>
        </is>
      </c>
      <c r="AR450" t="inlineStr">
        <is>
          <t>Not reported</t>
        </is>
      </c>
      <c r="AS450" t="inlineStr">
        <is>
          <t>See abstract</t>
        </is>
      </c>
      <c r="AT450" t="inlineStr">
        <is>
          <t>Not reviewed</t>
        </is>
      </c>
      <c r="AU450" t="inlineStr">
        <is>
          <t>Not reviewed</t>
        </is>
      </c>
      <c r="AV450" t="inlineStr">
        <is>
          <t>Not reviewed</t>
        </is>
      </c>
      <c r="AW450" t="inlineStr">
        <is>
          <t>Not reviewed</t>
        </is>
      </c>
      <c r="AX450" t="inlineStr">
        <is>
          <t>Not reported</t>
        </is>
      </c>
      <c r="AY450" t="inlineStr">
        <is>
          <t>Not reported</t>
        </is>
      </c>
      <c r="AZ450" t="inlineStr">
        <is>
          <t>Not reported</t>
        </is>
      </c>
      <c r="BA450" t="inlineStr">
        <is>
          <t>Not reported</t>
        </is>
      </c>
      <c r="BB450" t="inlineStr">
        <is>
          <t>Not reported</t>
        </is>
      </c>
      <c r="BC450" t="inlineStr">
        <is>
          <t>Not reported</t>
        </is>
      </c>
      <c r="BD450" t="inlineStr">
        <is>
          <t>Not reported</t>
        </is>
      </c>
      <c r="BE450" t="inlineStr">
        <is>
          <t>Not reported</t>
        </is>
      </c>
      <c r="BF450" t="inlineStr">
        <is>
          <t>Not reported</t>
        </is>
      </c>
      <c r="BG450" t="inlineStr">
        <is>
          <t>Not reviewed (not included)</t>
        </is>
      </c>
      <c r="BH450" t="inlineStr">
        <is>
          <t>N/A</t>
        </is>
      </c>
      <c r="BI450" t="inlineStr">
        <is>
          <t>Not reviewed</t>
        </is>
      </c>
      <c r="BJ450" t="inlineStr">
        <is>
          <t>Not reviewed</t>
        </is>
      </c>
      <c r="BK450" t="inlineStr">
        <is>
          <t>Not reviewed</t>
        </is>
      </c>
      <c r="BL450" t="inlineStr">
        <is>
          <t>Not reviewed</t>
        </is>
      </c>
      <c r="BM450" t="inlineStr">
        <is>
          <t>Not reviewed (not included)</t>
        </is>
      </c>
      <c r="BN450" t="inlineStr">
        <is>
          <t>Non-ADHD Focused - E2-Not ADHD focused: Neither title nor abstract mentions ADHD or attention-deficit/hyperactivity</t>
        </is>
      </c>
      <c r="BO450" t="inlineStr">
        <is>
          <t>Abstract-level screening only</t>
        </is>
      </c>
      <c r="BP450" t="inlineStr">
        <is>
          <t>5</t>
        </is>
      </c>
    </row>
    <row r="451">
      <c r="A451" t="inlineStr">
        <is>
          <t>A Robust Machine Learning Model for Prediction: The Electroencephalography</t>
        </is>
      </c>
      <c r="B451" t="n">
        <v>2022</v>
      </c>
      <c r="C451" t="inlineStr">
        <is>
          <t>Not checked</t>
        </is>
      </c>
      <c r="D451" t="inlineStr">
        <is>
          <t>Not checked</t>
        </is>
      </c>
      <c r="E451" t="inlineStr">
        <is>
          <t>10.1109/SMART55829.2022.10047098</t>
        </is>
      </c>
      <c r="F451" t="inlineStr">
        <is>
          <t>A typical time series classification issue that has recently received a lot of attention is eye state identification. To classify the states of the eyes, electroencephalography (EEG), a method for detecting human cognition, is frequently employed. For the first time, a depth factorization machine model was used to evaluate an EEG signal, and the outcomes were based on user involvement characteristics. The objective of this study is to create a trustworthy machine learning model for determining EEG eye states. As there is the scope of improvement while using the traditional machine learning models so we propose a robust model that is more reliable as it works in all scenarios (best, worst, average). The performance of the proposed model is quite satisfiable.</t>
        </is>
      </c>
      <c r="G451" t="inlineStr">
        <is>
          <t>Unimodal</t>
        </is>
      </c>
      <c r="H451" t="inlineStr">
        <is>
          <t>See abstract</t>
        </is>
      </c>
      <c r="I451" t="inlineStr">
        <is>
          <t>See abstract</t>
        </is>
      </c>
      <c r="J451" t="inlineStr">
        <is>
          <t>See abstract (AI/ML)</t>
        </is>
      </c>
      <c r="K451" t="inlineStr">
        <is>
          <t>See abstract</t>
        </is>
      </c>
      <c r="M451" t="inlineStr">
        <is>
          <t>See abstract</t>
        </is>
      </c>
      <c r="N451" t="inlineStr">
        <is>
          <t>See abstract</t>
        </is>
      </c>
      <c r="O451" t="inlineStr">
        <is>
          <t>Not verified from abstract</t>
        </is>
      </c>
      <c r="P451" t="inlineStr">
        <is>
          <t>See abstract</t>
        </is>
      </c>
      <c r="Q451" t="inlineStr">
        <is>
          <t>See abstract</t>
        </is>
      </c>
      <c r="R451" t="inlineStr">
        <is>
          <t>Not reviewed (not included)</t>
        </is>
      </c>
      <c r="S451" t="inlineStr">
        <is>
          <t>Not reviewed (not included)</t>
        </is>
      </c>
      <c r="T451" t="inlineStr">
        <is>
          <t>Abstract screening only. Non-ADHD Focused</t>
        </is>
      </c>
      <c r="U451" t="inlineStr">
        <is>
          <t>EXCLUDE</t>
        </is>
      </c>
      <c r="V451" t="inlineStr">
        <is>
          <t>E2-Not ADHD focused: Neither title nor abstract mentions ADHD or attention-deficit/hyperactivity</t>
        </is>
      </c>
      <c r="W451" t="inlineStr">
        <is>
          <t>Excluded: Not ADHD Focused</t>
        </is>
      </c>
      <c r="X451" t="inlineStr">
        <is>
          <t>Not assessed from abstract</t>
        </is>
      </c>
      <c r="Y451" t="inlineStr">
        <is>
          <t>IEEE Conferences</t>
        </is>
      </c>
      <c r="Z451" t="inlineStr">
        <is>
          <t>Not determined from abstract</t>
        </is>
      </c>
      <c r="AB451" t="inlineStr">
        <is>
          <t>Not assessed (not included)</t>
        </is>
      </c>
      <c r="AC451" t="inlineStr">
        <is>
          <t>Not assessed (not included)</t>
        </is>
      </c>
      <c r="AD451" t="inlineStr">
        <is>
          <t>R. Bajaj; C. Chaudhary; H. Bhardwaj; L. Pawar; H. Gupta; D. Sharma</t>
        </is>
      </c>
      <c r="AE451" t="inlineStr">
        <is>
          <t>2022 11th International Conference on System Modeling &amp; Advancement in Research Trends (SMART)</t>
        </is>
      </c>
      <c r="AF451" t="inlineStr">
        <is>
          <t>Hybrid OA (IEEE)</t>
        </is>
      </c>
      <c r="AH451" t="inlineStr">
        <is>
          <t>Not assessed</t>
        </is>
      </c>
      <c r="AI451" t="inlineStr">
        <is>
          <t>Not reported</t>
        </is>
      </c>
      <c r="AJ451" t="inlineStr">
        <is>
          <t>Not reported</t>
        </is>
      </c>
      <c r="AK451" t="inlineStr">
        <is>
          <t>Not reported</t>
        </is>
      </c>
      <c r="AL451" t="inlineStr">
        <is>
          <t>Not reported</t>
        </is>
      </c>
      <c r="AM451" t="inlineStr">
        <is>
          <t>Not reported</t>
        </is>
      </c>
      <c r="AN451" t="inlineStr">
        <is>
          <t>Not reported</t>
        </is>
      </c>
      <c r="AO451" t="inlineStr">
        <is>
          <t>Not reviewed</t>
        </is>
      </c>
      <c r="AP451" t="inlineStr">
        <is>
          <t>Not reported</t>
        </is>
      </c>
      <c r="AQ451" t="inlineStr">
        <is>
          <t>Not reported</t>
        </is>
      </c>
      <c r="AR451" t="inlineStr">
        <is>
          <t>Not reported</t>
        </is>
      </c>
      <c r="AS451" t="inlineStr">
        <is>
          <t>See abstract</t>
        </is>
      </c>
      <c r="AT451" t="inlineStr">
        <is>
          <t>Not reviewed</t>
        </is>
      </c>
      <c r="AU451" t="inlineStr">
        <is>
          <t>Not reviewed</t>
        </is>
      </c>
      <c r="AV451" t="inlineStr">
        <is>
          <t>Not reviewed</t>
        </is>
      </c>
      <c r="AW451" t="inlineStr">
        <is>
          <t>Not reviewed</t>
        </is>
      </c>
      <c r="AX451" t="inlineStr">
        <is>
          <t>Not reported</t>
        </is>
      </c>
      <c r="AY451" t="inlineStr">
        <is>
          <t>Not reported</t>
        </is>
      </c>
      <c r="AZ451" t="inlineStr">
        <is>
          <t>Not reported</t>
        </is>
      </c>
      <c r="BA451" t="inlineStr">
        <is>
          <t>Not reported</t>
        </is>
      </c>
      <c r="BB451" t="inlineStr">
        <is>
          <t>Not reported</t>
        </is>
      </c>
      <c r="BC451" t="inlineStr">
        <is>
          <t>Not reported</t>
        </is>
      </c>
      <c r="BD451" t="inlineStr">
        <is>
          <t>Not reported</t>
        </is>
      </c>
      <c r="BE451" t="inlineStr">
        <is>
          <t>Not reported</t>
        </is>
      </c>
      <c r="BF451" t="inlineStr">
        <is>
          <t>Not reported</t>
        </is>
      </c>
      <c r="BG451" t="inlineStr">
        <is>
          <t>Not reviewed (not included)</t>
        </is>
      </c>
      <c r="BH451" t="inlineStr">
        <is>
          <t>N/A</t>
        </is>
      </c>
      <c r="BI451" t="inlineStr">
        <is>
          <t>Not reviewed</t>
        </is>
      </c>
      <c r="BJ451" t="inlineStr">
        <is>
          <t>Not reviewed</t>
        </is>
      </c>
      <c r="BK451" t="inlineStr">
        <is>
          <t>Not reviewed</t>
        </is>
      </c>
      <c r="BL451" t="inlineStr">
        <is>
          <t>Not reviewed</t>
        </is>
      </c>
      <c r="BM451" t="inlineStr">
        <is>
          <t>Not reviewed (not included)</t>
        </is>
      </c>
      <c r="BN451" t="inlineStr">
        <is>
          <t>Non-ADHD Focused - E2-Not ADHD focused: Neither title nor abstract mentions ADHD or attention-deficit/hyperactivity</t>
        </is>
      </c>
      <c r="BO451" t="inlineStr">
        <is>
          <t>Abstract-level screening only</t>
        </is>
      </c>
      <c r="BP451" t="inlineStr">
        <is>
          <t>5</t>
        </is>
      </c>
    </row>
    <row r="452">
      <c r="A452" t="inlineStr">
        <is>
          <t>Adaptive Learning Tool to Enhance Educational Outcomes for Students with Inattentive Attention Deficit Hyperactivity Disorder (ADHD)</t>
        </is>
      </c>
      <c r="B452" t="n">
        <v>2024</v>
      </c>
      <c r="C452" t="inlineStr">
        <is>
          <t>Not checked</t>
        </is>
      </c>
      <c r="D452" t="inlineStr">
        <is>
          <t>Not checked</t>
        </is>
      </c>
      <c r="E452" t="inlineStr">
        <is>
          <t>10.1109/ICAC64487.2024.10850982</t>
        </is>
      </c>
      <c r="F452" t="inlineStr">
        <is>
          <t>This paper presents an adaptive learning tool to enhance educational outcomes for students with inattentive ADHD. The platform comprises four key components: content chunking and simplification with interactive content, an adaptive quizzing system, a personalized ADHD identifier and break recommendation system, and a tool to maximize learning potential. The content chunking component transforms traditional educational materials into ADHD-friendly formats using Natural Language Processing (NLP) technologies, making them more accessible and engaging. The adaptive quizzing system employs a modified spaced repetition algorithm to optimize memory retention and engagement through personalized quizzes. The personalized ADHD identifier uses a hybrid Convolutional Neural Network (CNN) model to analyze webcam data, tracking head movements and facial emotions to provide real-time break recommendations, enhancing focus and cognitive performance. The final component integrates machine learning and data mining to adaptively assign tasks and provide personalized feedback, fostering a supportive learning environment. Preliminary evaluations indicate significant improvements in academic performance and engagement among ADHD-diagnosed students. This research underscores the potential of adaptive learning technologies in creating inclusive educational environments addressing the unique challenges faced by students with ADHD.</t>
        </is>
      </c>
      <c r="G452" t="inlineStr">
        <is>
          <t>Unimodal</t>
        </is>
      </c>
      <c r="H452" t="inlineStr">
        <is>
          <t>See abstract</t>
        </is>
      </c>
      <c r="I452" t="inlineStr">
        <is>
          <t>See abstract</t>
        </is>
      </c>
      <c r="J452" t="inlineStr">
        <is>
          <t>See abstract (AI/ML)</t>
        </is>
      </c>
      <c r="K452" t="inlineStr">
        <is>
          <t>See abstract</t>
        </is>
      </c>
      <c r="M452" t="inlineStr">
        <is>
          <t>See abstract</t>
        </is>
      </c>
      <c r="N452" t="inlineStr">
        <is>
          <t>See abstract</t>
        </is>
      </c>
      <c r="O452" t="inlineStr">
        <is>
          <t>Not verified from abstract</t>
        </is>
      </c>
      <c r="P452" t="inlineStr">
        <is>
          <t>See abstract</t>
        </is>
      </c>
      <c r="Q452" t="inlineStr">
        <is>
          <t>See abstract</t>
        </is>
      </c>
      <c r="R452" t="inlineStr">
        <is>
          <t>Not reviewed (not included)</t>
        </is>
      </c>
      <c r="S452" t="inlineStr">
        <is>
          <t>Not reviewed (not included)</t>
        </is>
      </c>
      <c r="T452" t="inlineStr">
        <is>
          <t>Abstract screening only. Not Selected for Final 95 (Pending Full Text Review)</t>
        </is>
      </c>
      <c r="U452" t="inlineStr">
        <is>
          <t>EXCLUDE</t>
        </is>
      </c>
      <c r="V4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52" t="inlineStr">
        <is>
          <t>Excluded: Other Criterion</t>
        </is>
      </c>
      <c r="X452" t="inlineStr">
        <is>
          <t>Not assessed from abstract</t>
        </is>
      </c>
      <c r="Y452" t="inlineStr">
        <is>
          <t>IEEE Conferences</t>
        </is>
      </c>
      <c r="Z452" t="inlineStr">
        <is>
          <t>Not determined from abstract</t>
        </is>
      </c>
      <c r="AB452" t="inlineStr">
        <is>
          <t>Not assessed (not included)</t>
        </is>
      </c>
      <c r="AC452" t="inlineStr">
        <is>
          <t>Not assessed (not included)</t>
        </is>
      </c>
      <c r="AD452" t="inlineStr">
        <is>
          <t>O. Thawalampola; D. Jayasuriya; S. Kariyawasam; M. Makawita; D. Wijendra; J. Joseph</t>
        </is>
      </c>
      <c r="AE452" t="inlineStr">
        <is>
          <t>2024 6th International Conference on Advancements in Computing (ICAC)</t>
        </is>
      </c>
      <c r="AF452" t="inlineStr">
        <is>
          <t>Hybrid OA (IEEE)</t>
        </is>
      </c>
      <c r="AH452" t="inlineStr">
        <is>
          <t>Not assessed</t>
        </is>
      </c>
      <c r="AI452" t="inlineStr">
        <is>
          <t>Not reported</t>
        </is>
      </c>
      <c r="AJ452" t="inlineStr">
        <is>
          <t>Not reported</t>
        </is>
      </c>
      <c r="AK452" t="inlineStr">
        <is>
          <t>Not reported</t>
        </is>
      </c>
      <c r="AL452" t="inlineStr">
        <is>
          <t>Not reported</t>
        </is>
      </c>
      <c r="AM452" t="inlineStr">
        <is>
          <t>Not reported</t>
        </is>
      </c>
      <c r="AN452" t="inlineStr">
        <is>
          <t>Not reported</t>
        </is>
      </c>
      <c r="AO452" t="inlineStr">
        <is>
          <t>Not reviewed</t>
        </is>
      </c>
      <c r="AP452" t="inlineStr">
        <is>
          <t>Not reported</t>
        </is>
      </c>
      <c r="AQ452" t="inlineStr">
        <is>
          <t>Not reported</t>
        </is>
      </c>
      <c r="AR452" t="inlineStr">
        <is>
          <t>Not reported</t>
        </is>
      </c>
      <c r="AS452" t="inlineStr">
        <is>
          <t>See abstract</t>
        </is>
      </c>
      <c r="AT452" t="inlineStr">
        <is>
          <t>Not reviewed</t>
        </is>
      </c>
      <c r="AU452" t="inlineStr">
        <is>
          <t>Not reviewed</t>
        </is>
      </c>
      <c r="AV452" t="inlineStr">
        <is>
          <t>Not reviewed</t>
        </is>
      </c>
      <c r="AW452" t="inlineStr">
        <is>
          <t>Not reviewed</t>
        </is>
      </c>
      <c r="AX452" t="inlineStr">
        <is>
          <t>Not reported</t>
        </is>
      </c>
      <c r="AY452" t="inlineStr">
        <is>
          <t>Not reported</t>
        </is>
      </c>
      <c r="AZ452" t="inlineStr">
        <is>
          <t>Not reported</t>
        </is>
      </c>
      <c r="BA452" t="inlineStr">
        <is>
          <t>Not reported</t>
        </is>
      </c>
      <c r="BB452" t="inlineStr">
        <is>
          <t>Not reported</t>
        </is>
      </c>
      <c r="BC452" t="inlineStr">
        <is>
          <t>Not reported</t>
        </is>
      </c>
      <c r="BD452" t="inlineStr">
        <is>
          <t>Not reported</t>
        </is>
      </c>
      <c r="BE452" t="inlineStr">
        <is>
          <t>Not reported</t>
        </is>
      </c>
      <c r="BF452" t="inlineStr">
        <is>
          <t>Not reported</t>
        </is>
      </c>
      <c r="BG452" t="inlineStr">
        <is>
          <t>Not reviewed (not included)</t>
        </is>
      </c>
      <c r="BH452" t="inlineStr">
        <is>
          <t>N/A</t>
        </is>
      </c>
      <c r="BI452" t="inlineStr">
        <is>
          <t>Not reviewed</t>
        </is>
      </c>
      <c r="BJ452" t="inlineStr">
        <is>
          <t>Not reviewed</t>
        </is>
      </c>
      <c r="BK452" t="inlineStr">
        <is>
          <t>Not reviewed</t>
        </is>
      </c>
      <c r="BL452" t="inlineStr">
        <is>
          <t>Not reviewed</t>
        </is>
      </c>
      <c r="BM452" t="inlineStr">
        <is>
          <t>Not reviewed (not included)</t>
        </is>
      </c>
      <c r="BN452" t="inlineStr">
        <is>
          <t>Not Selected for Final 95 (Pending Full Text Review) - Candidate paper not selected for final 95: Passed abstract screening but not included in final selec</t>
        </is>
      </c>
      <c r="BO452" t="inlineStr">
        <is>
          <t>Abstract-level screening only</t>
        </is>
      </c>
      <c r="BP452" t="inlineStr">
        <is>
          <t>6</t>
        </is>
      </c>
    </row>
    <row r="453">
      <c r="A453" t="inlineStr">
        <is>
          <t>A Distributed Federated Learning Framework for Privacy-Preserving ADHD Diagnosis</t>
        </is>
      </c>
      <c r="B453" t="n">
        <v>2025</v>
      </c>
      <c r="C453" t="inlineStr">
        <is>
          <t>Not checked</t>
        </is>
      </c>
      <c r="D453" t="inlineStr">
        <is>
          <t>Not checked</t>
        </is>
      </c>
      <c r="E453" t="inlineStr">
        <is>
          <t>10.1109/AICCSA66935.2025.11315378</t>
        </is>
      </c>
      <c r="F453" t="inlineStr">
        <is>
          <t>We present FedADHD, a distributed Federated Learning (FL) framework designed to enhance the diagnosis of Attention Deficit Hyperactivity Disorder (ADHD) while preserving patient privacy. Leveraging the HYPERAKTIV dataset, which contains health activity and neuropsychological data from adults diagnosed with ADHD, we developed a hybrid deep learning model that integrates Convolutional Neural Networks (CNNs) and Long Short-Term Memory (LSTM) networks. The model analyzes key diagnostic indicators such as the ADHD Confidence Index, omission/commission T-scores, and reaction times extracted from the Conners CPT-II. FedADHD enables collaborative training across multiple mental healthcare institutions, treated as autonomous agents in a federated network, without requiring raw data sharing. This privacy-preserving architecture addresses critical ethical and legal concerns in mental health research. Evaluated using Accuracy, Precision, Recall, F1-score, and Matthews Correlation Coefficient (MCC), FedADHD outperforms traditional centralized Machine Learning (ML) models, showcasing its robustness and generalization capabilities. This work demonstrates how distributed ML and secure collaboration can significantly advance mental health diagnostics in real-world, multi-institutional settings.</t>
        </is>
      </c>
      <c r="G453" t="inlineStr">
        <is>
          <t>Unimodal</t>
        </is>
      </c>
      <c r="H453" t="inlineStr">
        <is>
          <t>See abstract</t>
        </is>
      </c>
      <c r="I453" t="inlineStr">
        <is>
          <t>See abstract</t>
        </is>
      </c>
      <c r="J453" t="inlineStr">
        <is>
          <t>See abstract (AI/ML)</t>
        </is>
      </c>
      <c r="K453" t="inlineStr">
        <is>
          <t>See abstract</t>
        </is>
      </c>
      <c r="M453" t="inlineStr">
        <is>
          <t>See abstract</t>
        </is>
      </c>
      <c r="N453" t="inlineStr">
        <is>
          <t>See abstract</t>
        </is>
      </c>
      <c r="O453" t="inlineStr">
        <is>
          <t>Not verified from abstract</t>
        </is>
      </c>
      <c r="P453" t="inlineStr">
        <is>
          <t>See abstract</t>
        </is>
      </c>
      <c r="Q453" t="inlineStr">
        <is>
          <t>See abstract</t>
        </is>
      </c>
      <c r="R453" t="inlineStr">
        <is>
          <t>Not reviewed (not included)</t>
        </is>
      </c>
      <c r="S453" t="inlineStr">
        <is>
          <t>Not reviewed (not included)</t>
        </is>
      </c>
      <c r="T453" t="inlineStr">
        <is>
          <t>Abstract screening only. Not Selected for Final 95 (Pending Full Text Review)</t>
        </is>
      </c>
      <c r="U453" t="inlineStr">
        <is>
          <t>EXCLUDE</t>
        </is>
      </c>
      <c r="V4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53" t="inlineStr">
        <is>
          <t>Excluded: Other Criterion</t>
        </is>
      </c>
      <c r="X453" t="inlineStr">
        <is>
          <t>Not assessed from abstract</t>
        </is>
      </c>
      <c r="Y453" t="inlineStr">
        <is>
          <t>IEEE Conferences</t>
        </is>
      </c>
      <c r="Z453" t="inlineStr">
        <is>
          <t>Not determined from abstract</t>
        </is>
      </c>
      <c r="AB453" t="inlineStr">
        <is>
          <t>Not assessed (not included)</t>
        </is>
      </c>
      <c r="AC453" t="inlineStr">
        <is>
          <t>Not assessed (not included)</t>
        </is>
      </c>
      <c r="AD453" t="inlineStr">
        <is>
          <t>O. Ben Atia; M. Al Samara; I. Bennis; A. Erbad</t>
        </is>
      </c>
      <c r="AE453" t="inlineStr">
        <is>
          <t>2025 IEEE/ACS 22nd International Conference on Computer Systems and Applications (AICCSA)</t>
        </is>
      </c>
      <c r="AF453" t="inlineStr">
        <is>
          <t>Hybrid OA (IEEE)</t>
        </is>
      </c>
      <c r="AH453" t="inlineStr">
        <is>
          <t>Not assessed</t>
        </is>
      </c>
      <c r="AI453" t="inlineStr">
        <is>
          <t>Not reported</t>
        </is>
      </c>
      <c r="AJ453" t="inlineStr">
        <is>
          <t>Not reported</t>
        </is>
      </c>
      <c r="AK453" t="inlineStr">
        <is>
          <t>Not reported</t>
        </is>
      </c>
      <c r="AL453" t="inlineStr">
        <is>
          <t>Not reported</t>
        </is>
      </c>
      <c r="AM453" t="inlineStr">
        <is>
          <t>Not reported</t>
        </is>
      </c>
      <c r="AN453" t="inlineStr">
        <is>
          <t>Not reported</t>
        </is>
      </c>
      <c r="AO453" t="inlineStr">
        <is>
          <t>Not reviewed</t>
        </is>
      </c>
      <c r="AP453" t="inlineStr">
        <is>
          <t>Not reported</t>
        </is>
      </c>
      <c r="AQ453" t="inlineStr">
        <is>
          <t>Not reported</t>
        </is>
      </c>
      <c r="AR453" t="inlineStr">
        <is>
          <t>Not reported</t>
        </is>
      </c>
      <c r="AS453" t="inlineStr">
        <is>
          <t>See abstract</t>
        </is>
      </c>
      <c r="AT453" t="inlineStr">
        <is>
          <t>Not reviewed</t>
        </is>
      </c>
      <c r="AU453" t="inlineStr">
        <is>
          <t>Not reviewed</t>
        </is>
      </c>
      <c r="AV453" t="inlineStr">
        <is>
          <t>Not reviewed</t>
        </is>
      </c>
      <c r="AW453" t="inlineStr">
        <is>
          <t>Not reviewed</t>
        </is>
      </c>
      <c r="AX453" t="inlineStr">
        <is>
          <t>Not reported</t>
        </is>
      </c>
      <c r="AY453" t="inlineStr">
        <is>
          <t>Not reported</t>
        </is>
      </c>
      <c r="AZ453" t="inlineStr">
        <is>
          <t>Not reported</t>
        </is>
      </c>
      <c r="BA453" t="inlineStr">
        <is>
          <t>Not reported</t>
        </is>
      </c>
      <c r="BB453" t="inlineStr">
        <is>
          <t>Not reported</t>
        </is>
      </c>
      <c r="BC453" t="inlineStr">
        <is>
          <t>Not reported</t>
        </is>
      </c>
      <c r="BD453" t="inlineStr">
        <is>
          <t>Not reported</t>
        </is>
      </c>
      <c r="BE453" t="inlineStr">
        <is>
          <t>Not reported</t>
        </is>
      </c>
      <c r="BF453" t="inlineStr">
        <is>
          <t>Not reported</t>
        </is>
      </c>
      <c r="BG453" t="inlineStr">
        <is>
          <t>Not reviewed (not included)</t>
        </is>
      </c>
      <c r="BH453" t="inlineStr">
        <is>
          <t>N/A</t>
        </is>
      </c>
      <c r="BI453" t="inlineStr">
        <is>
          <t>Not reviewed</t>
        </is>
      </c>
      <c r="BJ453" t="inlineStr">
        <is>
          <t>Not reviewed</t>
        </is>
      </c>
      <c r="BK453" t="inlineStr">
        <is>
          <t>Not reviewed</t>
        </is>
      </c>
      <c r="BL453" t="inlineStr">
        <is>
          <t>Not reviewed</t>
        </is>
      </c>
      <c r="BM453" t="inlineStr">
        <is>
          <t>Not reviewed (not included)</t>
        </is>
      </c>
      <c r="BN453" t="inlineStr">
        <is>
          <t>Not Selected for Final 95 (Pending Full Text Review) - Candidate paper not selected for final 95: Passed abstract screening but not included in final selec</t>
        </is>
      </c>
      <c r="BO453" t="inlineStr">
        <is>
          <t>Abstract-level screening only</t>
        </is>
      </c>
      <c r="BP453" t="inlineStr">
        <is>
          <t>6</t>
        </is>
      </c>
    </row>
    <row r="454">
      <c r="A454" t="inlineStr">
        <is>
          <t>Machine Learning as a Support Tool for Early Diagnosis in Children with Autism Spectrum Disorder: A Systematic Review of the Literature - Scopus</t>
        </is>
      </c>
      <c r="B454" t="n">
        <v>2023</v>
      </c>
      <c r="C454" t="inlineStr">
        <is>
          <t>Not checked</t>
        </is>
      </c>
      <c r="D454" t="inlineStr">
        <is>
          <t>Not checked</t>
        </is>
      </c>
      <c r="E454" t="inlineStr">
        <is>
          <t>10.1109/JICV59748.2023.10565642</t>
        </is>
      </c>
      <c r="F454" t="inlineStr">
        <is>
          <t>Autism Spectrum Disorder (ASD) is â€œa developmental disability caused by differences in the brain [1]â€. With this background, the need arises to find a support tool for early diagnosis in children with autism, where machine learning and deep learning algorithms are currently available. In addition, it can be noted that it is important to have â€œcurrent knowledge of the subject [2, p. 98]â€, and as an initial step, the agile framework for systematic reviews of literature in formative research was used, and a thematic index was established, identifying variables and levels of variation. Likewise, the searches were semantically structured and the search scripts related to the search sprints were developed. As a result, 143 and 189 articles per sprint were found, and 6 papers that are common in the search sprint A and B were selected, which serve as the first reference in a research plan.</t>
        </is>
      </c>
      <c r="G454" t="inlineStr">
        <is>
          <t>Unimodal</t>
        </is>
      </c>
      <c r="H454" t="inlineStr">
        <is>
          <t>See abstract</t>
        </is>
      </c>
      <c r="I454" t="inlineStr">
        <is>
          <t>See abstract</t>
        </is>
      </c>
      <c r="J454" t="inlineStr">
        <is>
          <t>See abstract (AI/ML)</t>
        </is>
      </c>
      <c r="K454" t="inlineStr">
        <is>
          <t>See abstract</t>
        </is>
      </c>
      <c r="M454" t="inlineStr">
        <is>
          <t>See abstract</t>
        </is>
      </c>
      <c r="N454" t="inlineStr">
        <is>
          <t>See abstract</t>
        </is>
      </c>
      <c r="O454" t="inlineStr">
        <is>
          <t>Not verified from abstract</t>
        </is>
      </c>
      <c r="P454" t="inlineStr">
        <is>
          <t>See abstract</t>
        </is>
      </c>
      <c r="Q454" t="inlineStr">
        <is>
          <t>See abstract</t>
        </is>
      </c>
      <c r="R454" t="inlineStr">
        <is>
          <t>Not reviewed (not included)</t>
        </is>
      </c>
      <c r="S454" t="inlineStr">
        <is>
          <t>Not reviewed (not included)</t>
        </is>
      </c>
      <c r="T454" t="inlineStr">
        <is>
          <t>Abstract screening only. Not Primary Research</t>
        </is>
      </c>
      <c r="U454" t="inlineStr">
        <is>
          <t>EXCLUDE</t>
        </is>
      </c>
      <c r="V454" t="inlineStr">
        <is>
          <t>E6-Not Primary Research: Title/abstract indicates systematic review, meta-analysis, or review paper</t>
        </is>
      </c>
      <c r="W454" t="inlineStr">
        <is>
          <t>Excluded: Not Primary Research</t>
        </is>
      </c>
      <c r="X454" t="inlineStr">
        <is>
          <t>Not assessed from abstract</t>
        </is>
      </c>
      <c r="Y454" t="inlineStr">
        <is>
          <t>IEEE Conferences</t>
        </is>
      </c>
      <c r="Z454" t="inlineStr">
        <is>
          <t>Not determined from abstract</t>
        </is>
      </c>
      <c r="AB454" t="inlineStr">
        <is>
          <t>Not assessed (not included)</t>
        </is>
      </c>
      <c r="AC454" t="inlineStr">
        <is>
          <t>Not assessed (not included)</t>
        </is>
      </c>
      <c r="AD454" t="inlineStr">
        <is>
          <t>W. J. Ocampo-Pazos; C. S. GonzÃ¡lez-GonzÃ¡lez</t>
        </is>
      </c>
      <c r="AE454" t="inlineStr">
        <is>
          <t>2023 XIII International Conference on Virtual Campus (JICV)</t>
        </is>
      </c>
      <c r="AF454" t="inlineStr">
        <is>
          <t>Hybrid OA (IEEE)</t>
        </is>
      </c>
      <c r="AH454" t="inlineStr">
        <is>
          <t>Not assessed</t>
        </is>
      </c>
      <c r="AI454" t="inlineStr">
        <is>
          <t>Not reported</t>
        </is>
      </c>
      <c r="AJ454" t="inlineStr">
        <is>
          <t>Not reported</t>
        </is>
      </c>
      <c r="AK454" t="inlineStr">
        <is>
          <t>Not reported</t>
        </is>
      </c>
      <c r="AL454" t="inlineStr">
        <is>
          <t>Not reported</t>
        </is>
      </c>
      <c r="AM454" t="inlineStr">
        <is>
          <t>Not reported</t>
        </is>
      </c>
      <c r="AN454" t="inlineStr">
        <is>
          <t>Not reported</t>
        </is>
      </c>
      <c r="AO454" t="inlineStr">
        <is>
          <t>Not reviewed</t>
        </is>
      </c>
      <c r="AP454" t="inlineStr">
        <is>
          <t>Not reported</t>
        </is>
      </c>
      <c r="AQ454" t="inlineStr">
        <is>
          <t>Not reported</t>
        </is>
      </c>
      <c r="AR454" t="inlineStr">
        <is>
          <t>Not reported</t>
        </is>
      </c>
      <c r="AS454" t="inlineStr">
        <is>
          <t>See abstract</t>
        </is>
      </c>
      <c r="AT454" t="inlineStr">
        <is>
          <t>Not reviewed</t>
        </is>
      </c>
      <c r="AU454" t="inlineStr">
        <is>
          <t>Not reviewed</t>
        </is>
      </c>
      <c r="AV454" t="inlineStr">
        <is>
          <t>Not reviewed</t>
        </is>
      </c>
      <c r="AW454" t="inlineStr">
        <is>
          <t>Not reviewed</t>
        </is>
      </c>
      <c r="AX454" t="inlineStr">
        <is>
          <t>Not reported</t>
        </is>
      </c>
      <c r="AY454" t="inlineStr">
        <is>
          <t>Not reported</t>
        </is>
      </c>
      <c r="AZ454" t="inlineStr">
        <is>
          <t>Not reported</t>
        </is>
      </c>
      <c r="BA454" t="inlineStr">
        <is>
          <t>Not reported</t>
        </is>
      </c>
      <c r="BB454" t="inlineStr">
        <is>
          <t>Not reported</t>
        </is>
      </c>
      <c r="BC454" t="inlineStr">
        <is>
          <t>Not reported</t>
        </is>
      </c>
      <c r="BD454" t="inlineStr">
        <is>
          <t>Not reported</t>
        </is>
      </c>
      <c r="BE454" t="inlineStr">
        <is>
          <t>Not reported</t>
        </is>
      </c>
      <c r="BF454" t="inlineStr">
        <is>
          <t>Not reported</t>
        </is>
      </c>
      <c r="BG454" t="inlineStr">
        <is>
          <t>Not reviewed (not included)</t>
        </is>
      </c>
      <c r="BH454" t="inlineStr">
        <is>
          <t>N/A</t>
        </is>
      </c>
      <c r="BI454" t="inlineStr">
        <is>
          <t>Not reviewed</t>
        </is>
      </c>
      <c r="BJ454" t="inlineStr">
        <is>
          <t>Not reviewed</t>
        </is>
      </c>
      <c r="BK454" t="inlineStr">
        <is>
          <t>Not reviewed</t>
        </is>
      </c>
      <c r="BL454" t="inlineStr">
        <is>
          <t>Not reviewed</t>
        </is>
      </c>
      <c r="BM454" t="inlineStr">
        <is>
          <t>Not reviewed (not included)</t>
        </is>
      </c>
      <c r="BN454" t="inlineStr">
        <is>
          <t>Not Primary Research - E6-Not Primary Research: Title/abstract indicates systematic review, meta-analysis, or review paper</t>
        </is>
      </c>
      <c r="BO454" t="inlineStr">
        <is>
          <t>Abstract-level screening only</t>
        </is>
      </c>
      <c r="BP454" t="inlineStr">
        <is>
          <t>4</t>
        </is>
      </c>
    </row>
    <row r="455">
      <c r="A455" t="inlineStr">
        <is>
          <t>Machine Learning Prediction of ADHD Metrics From Conners' CPT-II Data and Demographics</t>
        </is>
      </c>
      <c r="B455" t="n">
        <v>2025</v>
      </c>
      <c r="C455" t="inlineStr">
        <is>
          <t>Not checked</t>
        </is>
      </c>
      <c r="D455" t="inlineStr">
        <is>
          <t>Not checked</t>
        </is>
      </c>
      <c r="E455" t="inlineStr">
        <is>
          <t>10.1109/NMITCON65824.2025.11187621</t>
        </is>
      </c>
      <c r="F455" t="inlineStr">
        <is>
          <t>The investigation of objective, data-driven methods is spurred by the subjectivity and scalability issues with traditional ADHD evaluation. Using the publicly available HYPERAKTIV dataset, this study aimed to develop and evaluate machine learning models for predicting several clinically relevant ADHD T-scores and the ADHD Confidence Index using raw Conners' Continuous Performance Test II (CPT-II) scores and basic demographic information (age, sex). We used a LightGBM model to forecast the confidence index and a MultiOutputRegressor with XGBoost to forecast T-scores. RMSE, MAE, and R2 measures as well as traditional train/test splitting were used to assess performance. The findings showed that both models successfully mastered the mapping between existing clinical scales and indicators and the CPT-II inputs and demographics. A step toward datadriven solutions that might assist and possibly expedite ADHD screening and clinical diagnosis, this work demonstrates the potential of gradient boosting algorithms applied to standard neuropsychological test data for producing quantitative, objective insights.</t>
        </is>
      </c>
      <c r="G455" t="inlineStr">
        <is>
          <t>Unimodal</t>
        </is>
      </c>
      <c r="H455" t="inlineStr">
        <is>
          <t>See abstract</t>
        </is>
      </c>
      <c r="I455" t="inlineStr">
        <is>
          <t>See abstract</t>
        </is>
      </c>
      <c r="J455" t="inlineStr">
        <is>
          <t>See abstract (AI/ML)</t>
        </is>
      </c>
      <c r="K455" t="inlineStr">
        <is>
          <t>See abstract</t>
        </is>
      </c>
      <c r="M455" t="inlineStr">
        <is>
          <t>See abstract</t>
        </is>
      </c>
      <c r="N455" t="inlineStr">
        <is>
          <t>See abstract</t>
        </is>
      </c>
      <c r="O455" t="inlineStr">
        <is>
          <t>Not verified from abstract</t>
        </is>
      </c>
      <c r="P455" t="inlineStr">
        <is>
          <t>See abstract</t>
        </is>
      </c>
      <c r="Q455" t="inlineStr">
        <is>
          <t>See abstract</t>
        </is>
      </c>
      <c r="R455" t="inlineStr">
        <is>
          <t>Not reviewed (not included)</t>
        </is>
      </c>
      <c r="S455" t="inlineStr">
        <is>
          <t>Not reviewed (not included)</t>
        </is>
      </c>
      <c r="T455" t="inlineStr">
        <is>
          <t>Abstract screening only. Not Selected for Final 95 (Pending Full Text Review)</t>
        </is>
      </c>
      <c r="U455" t="inlineStr">
        <is>
          <t>EXCLUDE</t>
        </is>
      </c>
      <c r="V4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55" t="inlineStr">
        <is>
          <t>Excluded: Other Criterion</t>
        </is>
      </c>
      <c r="X455" t="inlineStr">
        <is>
          <t>Not assessed from abstract</t>
        </is>
      </c>
      <c r="Y455" t="inlineStr">
        <is>
          <t>IEEE Conferences</t>
        </is>
      </c>
      <c r="Z455" t="inlineStr">
        <is>
          <t>Not determined from abstract</t>
        </is>
      </c>
      <c r="AB455" t="inlineStr">
        <is>
          <t>Not assessed (not included)</t>
        </is>
      </c>
      <c r="AC455" t="inlineStr">
        <is>
          <t>Not assessed (not included)</t>
        </is>
      </c>
      <c r="AD455" t="inlineStr">
        <is>
          <t>J. S. Satvik; S. Raghu; V. S. Bakkialakshmi</t>
        </is>
      </c>
      <c r="AE455" t="inlineStr">
        <is>
          <t>2025 Third International Conference on Networks, Multimedia and Information Technology (NMITCON)</t>
        </is>
      </c>
      <c r="AF455" t="inlineStr">
        <is>
          <t>Hybrid OA (IEEE)</t>
        </is>
      </c>
      <c r="AH455" t="inlineStr">
        <is>
          <t>Not assessed</t>
        </is>
      </c>
      <c r="AI455" t="inlineStr">
        <is>
          <t>Not reported</t>
        </is>
      </c>
      <c r="AJ455" t="inlineStr">
        <is>
          <t>Not reported</t>
        </is>
      </c>
      <c r="AK455" t="inlineStr">
        <is>
          <t>Not reported</t>
        </is>
      </c>
      <c r="AL455" t="inlineStr">
        <is>
          <t>Not reported</t>
        </is>
      </c>
      <c r="AM455" t="inlineStr">
        <is>
          <t>Not reported</t>
        </is>
      </c>
      <c r="AN455" t="inlineStr">
        <is>
          <t>Not reported</t>
        </is>
      </c>
      <c r="AO455" t="inlineStr">
        <is>
          <t>Not reviewed</t>
        </is>
      </c>
      <c r="AP455" t="inlineStr">
        <is>
          <t>Not reported</t>
        </is>
      </c>
      <c r="AQ455" t="inlineStr">
        <is>
          <t>Not reported</t>
        </is>
      </c>
      <c r="AR455" t="inlineStr">
        <is>
          <t>Not reported</t>
        </is>
      </c>
      <c r="AS455" t="inlineStr">
        <is>
          <t>See abstract</t>
        </is>
      </c>
      <c r="AT455" t="inlineStr">
        <is>
          <t>Not reviewed</t>
        </is>
      </c>
      <c r="AU455" t="inlineStr">
        <is>
          <t>Not reviewed</t>
        </is>
      </c>
      <c r="AV455" t="inlineStr">
        <is>
          <t>Not reviewed</t>
        </is>
      </c>
      <c r="AW455" t="inlineStr">
        <is>
          <t>Not reviewed</t>
        </is>
      </c>
      <c r="AX455" t="inlineStr">
        <is>
          <t>Not reported</t>
        </is>
      </c>
      <c r="AY455" t="inlineStr">
        <is>
          <t>Not reported</t>
        </is>
      </c>
      <c r="AZ455" t="inlineStr">
        <is>
          <t>Not reported</t>
        </is>
      </c>
      <c r="BA455" t="inlineStr">
        <is>
          <t>Not reported</t>
        </is>
      </c>
      <c r="BB455" t="inlineStr">
        <is>
          <t>Not reported</t>
        </is>
      </c>
      <c r="BC455" t="inlineStr">
        <is>
          <t>Not reported</t>
        </is>
      </c>
      <c r="BD455" t="inlineStr">
        <is>
          <t>Not reported</t>
        </is>
      </c>
      <c r="BE455" t="inlineStr">
        <is>
          <t>Not reported</t>
        </is>
      </c>
      <c r="BF455" t="inlineStr">
        <is>
          <t>Not reported</t>
        </is>
      </c>
      <c r="BG455" t="inlineStr">
        <is>
          <t>Not reviewed (not included)</t>
        </is>
      </c>
      <c r="BH455" t="inlineStr">
        <is>
          <t>N/A</t>
        </is>
      </c>
      <c r="BI455" t="inlineStr">
        <is>
          <t>Not reviewed</t>
        </is>
      </c>
      <c r="BJ455" t="inlineStr">
        <is>
          <t>Not reviewed</t>
        </is>
      </c>
      <c r="BK455" t="inlineStr">
        <is>
          <t>Not reviewed</t>
        </is>
      </c>
      <c r="BL455" t="inlineStr">
        <is>
          <t>Not reviewed</t>
        </is>
      </c>
      <c r="BM455" t="inlineStr">
        <is>
          <t>Not reviewed (not included)</t>
        </is>
      </c>
      <c r="BN455" t="inlineStr">
        <is>
          <t>Not Selected for Final 95 (Pending Full Text Review) - Candidate paper not selected for final 95: Passed abstract screening but not included in final selec</t>
        </is>
      </c>
      <c r="BO455" t="inlineStr">
        <is>
          <t>Abstract-level screening only</t>
        </is>
      </c>
      <c r="BP455" t="inlineStr">
        <is>
          <t>9</t>
        </is>
      </c>
    </row>
    <row r="456">
      <c r="A456" t="inlineStr">
        <is>
          <t>Assessing the Performance of Attention Drop Prediction Using Electroencephalography Signals</t>
        </is>
      </c>
      <c r="B456" t="n">
        <v>2025</v>
      </c>
      <c r="C456" t="inlineStr">
        <is>
          <t>Not checked</t>
        </is>
      </c>
      <c r="D456" t="inlineStr">
        <is>
          <t>Not checked</t>
        </is>
      </c>
      <c r="E456" t="inlineStr">
        <is>
          <t>10.23919/SOFTCOM66362.2025.11197373</t>
        </is>
      </c>
      <c r="F456" t="inlineStr">
        <is>
          <t>This study presents a deep learning approach to predict attention drops in human attention by analyzing specific features from electroencephalogram (EEG) signals, with an emphasis on frequency bands that reflect higher attention states. The study develops and evaluates a Bidirectional Long-Short-Term Memory (BiLSTM) model for predicting attention drop in the next 5-20 seconds based on the prior 5-20 seconds of data. The model is trained on EEG recordings collected during various fire detection surveillance tasks, and achieves promising accuracy and recall using a minimal set of EEG features. Results demonstrate its potential for real-time cognitive monitoring in high-risk environments, especially in domains where early warning of attention drop can prevent serious errors and enhance human performance.</t>
        </is>
      </c>
      <c r="G456" t="inlineStr">
        <is>
          <t>Unimodal</t>
        </is>
      </c>
      <c r="H456" t="inlineStr">
        <is>
          <t>See abstract</t>
        </is>
      </c>
      <c r="I456" t="inlineStr">
        <is>
          <t>See abstract</t>
        </is>
      </c>
      <c r="J456" t="inlineStr">
        <is>
          <t>See abstract (AI/ML)</t>
        </is>
      </c>
      <c r="K456" t="inlineStr">
        <is>
          <t>See abstract</t>
        </is>
      </c>
      <c r="M456" t="inlineStr">
        <is>
          <t>See abstract</t>
        </is>
      </c>
      <c r="N456" t="inlineStr">
        <is>
          <t>See abstract</t>
        </is>
      </c>
      <c r="O456" t="inlineStr">
        <is>
          <t>Not verified from abstract</t>
        </is>
      </c>
      <c r="P456" t="inlineStr">
        <is>
          <t>See abstract</t>
        </is>
      </c>
      <c r="Q456" t="inlineStr">
        <is>
          <t>See abstract</t>
        </is>
      </c>
      <c r="R456" t="inlineStr">
        <is>
          <t>Not reviewed (not included)</t>
        </is>
      </c>
      <c r="S456" t="inlineStr">
        <is>
          <t>Not reviewed (not included)</t>
        </is>
      </c>
      <c r="T456" t="inlineStr">
        <is>
          <t>Abstract screening only. Non-ADHD Focused</t>
        </is>
      </c>
      <c r="U456" t="inlineStr">
        <is>
          <t>EXCLUDE</t>
        </is>
      </c>
      <c r="V456" t="inlineStr">
        <is>
          <t>E2-Not ADHD focused: Neither title nor abstract mentions ADHD or attention-deficit/hyperactivity</t>
        </is>
      </c>
      <c r="W456" t="inlineStr">
        <is>
          <t>Excluded: Not ADHD Focused</t>
        </is>
      </c>
      <c r="X456" t="inlineStr">
        <is>
          <t>Not assessed from abstract</t>
        </is>
      </c>
      <c r="Y456" t="inlineStr">
        <is>
          <t>IEEE Conferences</t>
        </is>
      </c>
      <c r="Z456" t="inlineStr">
        <is>
          <t>Not determined from abstract</t>
        </is>
      </c>
      <c r="AB456" t="inlineStr">
        <is>
          <t>Not assessed (not included)</t>
        </is>
      </c>
      <c r="AC456" t="inlineStr">
        <is>
          <t>Not assessed (not included)</t>
        </is>
      </c>
      <c r="AD456" t="inlineStr">
        <is>
          <t>D. Jurko; D. KrstiniÄ‡</t>
        </is>
      </c>
      <c r="AE456" t="inlineStr">
        <is>
          <t>2025 International Conference on Software, Telecommunications and Computer Networks (SoftCOM)</t>
        </is>
      </c>
      <c r="AF456" t="inlineStr">
        <is>
          <t>Unknown - Verify via DOI</t>
        </is>
      </c>
      <c r="AH456" t="inlineStr">
        <is>
          <t>Not assessed</t>
        </is>
      </c>
      <c r="AI456" t="inlineStr">
        <is>
          <t>Not reported</t>
        </is>
      </c>
      <c r="AJ456" t="inlineStr">
        <is>
          <t>Not reported</t>
        </is>
      </c>
      <c r="AK456" t="inlineStr">
        <is>
          <t>Not reported</t>
        </is>
      </c>
      <c r="AL456" t="inlineStr">
        <is>
          <t>Not reported</t>
        </is>
      </c>
      <c r="AM456" t="inlineStr">
        <is>
          <t>Not reported</t>
        </is>
      </c>
      <c r="AN456" t="inlineStr">
        <is>
          <t>Not reported</t>
        </is>
      </c>
      <c r="AO456" t="inlineStr">
        <is>
          <t>Not reviewed</t>
        </is>
      </c>
      <c r="AP456" t="inlineStr">
        <is>
          <t>Not reported</t>
        </is>
      </c>
      <c r="AQ456" t="inlineStr">
        <is>
          <t>Not reported</t>
        </is>
      </c>
      <c r="AR456" t="inlineStr">
        <is>
          <t>Not reported</t>
        </is>
      </c>
      <c r="AS456" t="inlineStr">
        <is>
          <t>See abstract</t>
        </is>
      </c>
      <c r="AT456" t="inlineStr">
        <is>
          <t>Not reviewed</t>
        </is>
      </c>
      <c r="AU456" t="inlineStr">
        <is>
          <t>Not reviewed</t>
        </is>
      </c>
      <c r="AV456" t="inlineStr">
        <is>
          <t>Not reviewed</t>
        </is>
      </c>
      <c r="AW456" t="inlineStr">
        <is>
          <t>Not reviewed</t>
        </is>
      </c>
      <c r="AX456" t="inlineStr">
        <is>
          <t>Not reported</t>
        </is>
      </c>
      <c r="AY456" t="inlineStr">
        <is>
          <t>Not reported</t>
        </is>
      </c>
      <c r="AZ456" t="inlineStr">
        <is>
          <t>Not reported</t>
        </is>
      </c>
      <c r="BA456" t="inlineStr">
        <is>
          <t>Not reported</t>
        </is>
      </c>
      <c r="BB456" t="inlineStr">
        <is>
          <t>Not reported</t>
        </is>
      </c>
      <c r="BC456" t="inlineStr">
        <is>
          <t>Not reported</t>
        </is>
      </c>
      <c r="BD456" t="inlineStr">
        <is>
          <t>Not reported</t>
        </is>
      </c>
      <c r="BE456" t="inlineStr">
        <is>
          <t>Not reported</t>
        </is>
      </c>
      <c r="BF456" t="inlineStr">
        <is>
          <t>Not reported</t>
        </is>
      </c>
      <c r="BG456" t="inlineStr">
        <is>
          <t>Not reviewed (not included)</t>
        </is>
      </c>
      <c r="BH456" t="inlineStr">
        <is>
          <t>N/A</t>
        </is>
      </c>
      <c r="BI456" t="inlineStr">
        <is>
          <t>Not reviewed</t>
        </is>
      </c>
      <c r="BJ456" t="inlineStr">
        <is>
          <t>Not reviewed</t>
        </is>
      </c>
      <c r="BK456" t="inlineStr">
        <is>
          <t>Not reviewed</t>
        </is>
      </c>
      <c r="BL456" t="inlineStr">
        <is>
          <t>Not reviewed</t>
        </is>
      </c>
      <c r="BM456" t="inlineStr">
        <is>
          <t>Not reviewed (not included)</t>
        </is>
      </c>
      <c r="BN456" t="inlineStr">
        <is>
          <t>Non-ADHD Focused - E2-Not ADHD focused: Neither title nor abstract mentions ADHD or attention-deficit/hyperactivity</t>
        </is>
      </c>
      <c r="BO456" t="inlineStr">
        <is>
          <t>Abstract-level screening only</t>
        </is>
      </c>
      <c r="BP456" t="inlineStr">
        <is>
          <t>6</t>
        </is>
      </c>
    </row>
    <row r="457">
      <c r="A457" t="inlineStr">
        <is>
          <t>Revolutionizing Autism Spectrum Disorder Diagnosis: Harnessing the Power of Machine Learning and MRI for Enhanced Neurodevelopmental Care</t>
        </is>
      </c>
      <c r="B457" t="n">
        <v>2024</v>
      </c>
      <c r="C457" t="inlineStr">
        <is>
          <t>Not checked</t>
        </is>
      </c>
      <c r="D457" t="inlineStr">
        <is>
          <t>Not checked</t>
        </is>
      </c>
      <c r="E457" t="inlineStr">
        <is>
          <t>10.1109/AIMLA59606.2024.10531585</t>
        </is>
      </c>
      <c r="F457" t="inlineStr">
        <is>
          <t>A complex neurodevelopmental disorder, Autism Spectrum Disorder (ASD) is characterized by restricted and repetitive activities as well as difficulties with social interaction. According to statistical reports taken on 2023, about one in 36 children are now diagnosed with autism worldwide [16]. Early detection and intervention significantly improve their social and personal life, even though effective therapies for ASD are still elusive. In the proposed work, an artificial intelligence (AI)-based novel method for early autism identification is presented. The technique examines patterns in MRI images using various ML algorithms. ABIDE website provides MRI image datasets for the work. A specialized website that allows users to upload their MRI images for autism diagnosis has been built by utilizing this AI-based method. An accuracy of 92% emphasizes the system's potential as a trustworthy technique for early ASD detection. By strengthening early intervention techniques and enhancing overall ASD treatment outcomes, the innovative technique would represent significant advancement.Clinical Relevanceâ€” This work provides significant parameter to diagnosis and treat ASD by the Neurosurgeons and the accuracy of ASD detection would be 95%.</t>
        </is>
      </c>
      <c r="G457" t="inlineStr">
        <is>
          <t>Unimodal</t>
        </is>
      </c>
      <c r="H457" t="inlineStr">
        <is>
          <t>See abstract</t>
        </is>
      </c>
      <c r="I457" t="inlineStr">
        <is>
          <t>See abstract</t>
        </is>
      </c>
      <c r="J457" t="inlineStr">
        <is>
          <t>See abstract (AI/ML)</t>
        </is>
      </c>
      <c r="K457" t="inlineStr">
        <is>
          <t>See abstract</t>
        </is>
      </c>
      <c r="M457" t="inlineStr">
        <is>
          <t>See abstract</t>
        </is>
      </c>
      <c r="N457" t="inlineStr">
        <is>
          <t>See abstract</t>
        </is>
      </c>
      <c r="O457" t="inlineStr">
        <is>
          <t>Not verified from abstract</t>
        </is>
      </c>
      <c r="P457" t="inlineStr">
        <is>
          <t>See abstract</t>
        </is>
      </c>
      <c r="Q457" t="inlineStr">
        <is>
          <t>See abstract</t>
        </is>
      </c>
      <c r="R457" t="inlineStr">
        <is>
          <t>Not reviewed (not included)</t>
        </is>
      </c>
      <c r="S457" t="inlineStr">
        <is>
          <t>Not reviewed (not included)</t>
        </is>
      </c>
      <c r="T457" t="inlineStr">
        <is>
          <t>Abstract screening only. Non-ADHD Focused</t>
        </is>
      </c>
      <c r="U457" t="inlineStr">
        <is>
          <t>EXCLUDE</t>
        </is>
      </c>
      <c r="V457" t="inlineStr">
        <is>
          <t>E2-Not ADHD focused: Neither title nor abstract mentions ADHD or attention-deficit/hyperactivity</t>
        </is>
      </c>
      <c r="W457" t="inlineStr">
        <is>
          <t>Excluded: Not ADHD Focused</t>
        </is>
      </c>
      <c r="X457" t="inlineStr">
        <is>
          <t>Not assessed from abstract</t>
        </is>
      </c>
      <c r="Y457" t="inlineStr">
        <is>
          <t>IEEE Conferences</t>
        </is>
      </c>
      <c r="Z457" t="inlineStr">
        <is>
          <t>Not determined from abstract</t>
        </is>
      </c>
      <c r="AB457" t="inlineStr">
        <is>
          <t>Not assessed (not included)</t>
        </is>
      </c>
      <c r="AC457" t="inlineStr">
        <is>
          <t>Not assessed (not included)</t>
        </is>
      </c>
      <c r="AD457" t="inlineStr">
        <is>
          <t>K. K. R; A. Muthuramalingam; R. Shankar Iyer; S. S R; V. P; A. S. M F; S. Priya N</t>
        </is>
      </c>
      <c r="AE457" t="inlineStr">
        <is>
          <t>2024 2nd International Conference on Artificial Intelligence and Machine Learning Applications Theme: Healthcare and Internet of Things (AIMLA)</t>
        </is>
      </c>
      <c r="AF457" t="inlineStr">
        <is>
          <t>Hybrid OA (IEEE)</t>
        </is>
      </c>
      <c r="AH457" t="inlineStr">
        <is>
          <t>Not assessed</t>
        </is>
      </c>
      <c r="AI457" t="inlineStr">
        <is>
          <t>Not reported</t>
        </is>
      </c>
      <c r="AJ457" t="inlineStr">
        <is>
          <t>Not reported</t>
        </is>
      </c>
      <c r="AK457" t="inlineStr">
        <is>
          <t>Not reported</t>
        </is>
      </c>
      <c r="AL457" t="inlineStr">
        <is>
          <t>Not reported</t>
        </is>
      </c>
      <c r="AM457" t="inlineStr">
        <is>
          <t>Not reported</t>
        </is>
      </c>
      <c r="AN457" t="inlineStr">
        <is>
          <t>Not reported</t>
        </is>
      </c>
      <c r="AO457" t="inlineStr">
        <is>
          <t>Not reviewed</t>
        </is>
      </c>
      <c r="AP457" t="inlineStr">
        <is>
          <t>Not reported</t>
        </is>
      </c>
      <c r="AQ457" t="inlineStr">
        <is>
          <t>Not reported</t>
        </is>
      </c>
      <c r="AR457" t="inlineStr">
        <is>
          <t>Not reported</t>
        </is>
      </c>
      <c r="AS457" t="inlineStr">
        <is>
          <t>See abstract</t>
        </is>
      </c>
      <c r="AT457" t="inlineStr">
        <is>
          <t>Not reviewed</t>
        </is>
      </c>
      <c r="AU457" t="inlineStr">
        <is>
          <t>Not reviewed</t>
        </is>
      </c>
      <c r="AV457" t="inlineStr">
        <is>
          <t>Not reviewed</t>
        </is>
      </c>
      <c r="AW457" t="inlineStr">
        <is>
          <t>Not reviewed</t>
        </is>
      </c>
      <c r="AX457" t="inlineStr">
        <is>
          <t>Not reported</t>
        </is>
      </c>
      <c r="AY457" t="inlineStr">
        <is>
          <t>Not reported</t>
        </is>
      </c>
      <c r="AZ457" t="inlineStr">
        <is>
          <t>Not reported</t>
        </is>
      </c>
      <c r="BA457" t="inlineStr">
        <is>
          <t>Not reported</t>
        </is>
      </c>
      <c r="BB457" t="inlineStr">
        <is>
          <t>Not reported</t>
        </is>
      </c>
      <c r="BC457" t="inlineStr">
        <is>
          <t>Not reported</t>
        </is>
      </c>
      <c r="BD457" t="inlineStr">
        <is>
          <t>Not reported</t>
        </is>
      </c>
      <c r="BE457" t="inlineStr">
        <is>
          <t>Not reported</t>
        </is>
      </c>
      <c r="BF457" t="inlineStr">
        <is>
          <t>Not reported</t>
        </is>
      </c>
      <c r="BG457" t="inlineStr">
        <is>
          <t>Not reviewed (not included)</t>
        </is>
      </c>
      <c r="BH457" t="inlineStr">
        <is>
          <t>N/A</t>
        </is>
      </c>
      <c r="BI457" t="inlineStr">
        <is>
          <t>Not reviewed</t>
        </is>
      </c>
      <c r="BJ457" t="inlineStr">
        <is>
          <t>Not reviewed</t>
        </is>
      </c>
      <c r="BK457" t="inlineStr">
        <is>
          <t>Not reviewed</t>
        </is>
      </c>
      <c r="BL457" t="inlineStr">
        <is>
          <t>Not reviewed</t>
        </is>
      </c>
      <c r="BM457" t="inlineStr">
        <is>
          <t>Not reviewed (not included)</t>
        </is>
      </c>
      <c r="BN457" t="inlineStr">
        <is>
          <t>Non-ADHD Focused - E2-Not ADHD focused: Neither title nor abstract mentions ADHD or attention-deficit/hyperactivity</t>
        </is>
      </c>
      <c r="BO457" t="inlineStr">
        <is>
          <t>Abstract-level screening only</t>
        </is>
      </c>
      <c r="BP457" t="inlineStr">
        <is>
          <t>6</t>
        </is>
      </c>
    </row>
    <row r="458">
      <c r="A458" t="inlineStr">
        <is>
          <t>Conditional Domain Adversarial Transfer for Robust Cross-Site ADHD Classification Using Functional MRI</t>
        </is>
      </c>
      <c r="B458" t="n">
        <v>2020</v>
      </c>
      <c r="C458" t="inlineStr">
        <is>
          <t>Not checked</t>
        </is>
      </c>
      <c r="D458" t="inlineStr">
        <is>
          <t>Not checked</t>
        </is>
      </c>
      <c r="E458" t="inlineStr">
        <is>
          <t>10.1109/ICASSP40776.2020.9054606</t>
        </is>
      </c>
      <c r="F458" t="inlineStr">
        <is>
          <t>There is a growing number of large scale cross-site database collection of resting-state functional magnetic resonance imaging (rs-fMRI) for studying neurobehavioral diseases, such as ADHD. Although a large amount of data benefits machine learning-based classification methods, the idiosyncratic variability of each site can deteriorate cross-site generalization ability. This challenge creates a bottleneck in requiring a large number of labeled samples of each site. Hence in this research, we utilize an approach of conditional adversarial domain adaptation network (CDAN) to learn a discriminative fMRI representation that is site-invariant for unsupervised transfer of ADHD classification. We evaluate our framework on a multi-site ADHD dataset and achieve improvement in transferring between sites. Further visualization reveals that there indeed exists a substantial site discrepancy and statistically analysis indicates that maleâ€™s rs-fMRI could be more vulnerable toward site-specific effects.</t>
        </is>
      </c>
      <c r="G458" t="inlineStr">
        <is>
          <t>Unimodal</t>
        </is>
      </c>
      <c r="H458" t="inlineStr">
        <is>
          <t>See abstract</t>
        </is>
      </c>
      <c r="I458" t="inlineStr">
        <is>
          <t>See abstract</t>
        </is>
      </c>
      <c r="J458" t="inlineStr">
        <is>
          <t>See abstract (AI/ML)</t>
        </is>
      </c>
      <c r="K458" t="inlineStr">
        <is>
          <t>See abstract</t>
        </is>
      </c>
      <c r="M458" t="inlineStr">
        <is>
          <t>See abstract</t>
        </is>
      </c>
      <c r="N458" t="inlineStr">
        <is>
          <t>See abstract</t>
        </is>
      </c>
      <c r="O458" t="inlineStr">
        <is>
          <t>Not verified from abstract</t>
        </is>
      </c>
      <c r="P458" t="inlineStr">
        <is>
          <t>See abstract</t>
        </is>
      </c>
      <c r="Q458" t="inlineStr">
        <is>
          <t>See abstract</t>
        </is>
      </c>
      <c r="R458" t="inlineStr">
        <is>
          <t>Not reviewed (not included)</t>
        </is>
      </c>
      <c r="S458" t="inlineStr">
        <is>
          <t>Not reviewed (not included)</t>
        </is>
      </c>
      <c r="T458" t="inlineStr">
        <is>
          <t>Abstract screening only. Not Selected for Final 95 (Pending Full Text Review)</t>
        </is>
      </c>
      <c r="U458" t="inlineStr">
        <is>
          <t>EXCLUDE</t>
        </is>
      </c>
      <c r="V45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58" t="inlineStr">
        <is>
          <t>Excluded: Other Criterion</t>
        </is>
      </c>
      <c r="X458" t="inlineStr">
        <is>
          <t>Not assessed from abstract</t>
        </is>
      </c>
      <c r="Y458" t="inlineStr">
        <is>
          <t>IEEE Conferences</t>
        </is>
      </c>
      <c r="Z458" t="inlineStr">
        <is>
          <t>Not determined from abstract</t>
        </is>
      </c>
      <c r="AB458" t="inlineStr">
        <is>
          <t>Not assessed (not included)</t>
        </is>
      </c>
      <c r="AC458" t="inlineStr">
        <is>
          <t>Not assessed (not included)</t>
        </is>
      </c>
      <c r="AD458" t="inlineStr">
        <is>
          <t>Y. -L. Huang; W. -T. Hsieh; H. -C. Yang; C. -C. Lee</t>
        </is>
      </c>
      <c r="AE458" t="inlineStr">
        <is>
          <t>ICASSP 2020 - 2020 IEEE International Conference on Acoustics, Speech and Signal Processing (ICASSP)</t>
        </is>
      </c>
      <c r="AF458" t="inlineStr">
        <is>
          <t>Hybrid OA (IEEE)</t>
        </is>
      </c>
      <c r="AH458" t="inlineStr">
        <is>
          <t>Not assessed</t>
        </is>
      </c>
      <c r="AI458" t="inlineStr">
        <is>
          <t>Not reported</t>
        </is>
      </c>
      <c r="AJ458" t="inlineStr">
        <is>
          <t>Not reported</t>
        </is>
      </c>
      <c r="AK458" t="inlineStr">
        <is>
          <t>Not reported</t>
        </is>
      </c>
      <c r="AL458" t="inlineStr">
        <is>
          <t>Not reported</t>
        </is>
      </c>
      <c r="AM458" t="inlineStr">
        <is>
          <t>Not reported</t>
        </is>
      </c>
      <c r="AN458" t="inlineStr">
        <is>
          <t>Not reported</t>
        </is>
      </c>
      <c r="AO458" t="inlineStr">
        <is>
          <t>Not reviewed</t>
        </is>
      </c>
      <c r="AP458" t="inlineStr">
        <is>
          <t>Not reported</t>
        </is>
      </c>
      <c r="AQ458" t="inlineStr">
        <is>
          <t>Not reported</t>
        </is>
      </c>
      <c r="AR458" t="inlineStr">
        <is>
          <t>Not reported</t>
        </is>
      </c>
      <c r="AS458" t="inlineStr">
        <is>
          <t>See abstract</t>
        </is>
      </c>
      <c r="AT458" t="inlineStr">
        <is>
          <t>Not reviewed</t>
        </is>
      </c>
      <c r="AU458" t="inlineStr">
        <is>
          <t>Not reviewed</t>
        </is>
      </c>
      <c r="AV458" t="inlineStr">
        <is>
          <t>Not reviewed</t>
        </is>
      </c>
      <c r="AW458" t="inlineStr">
        <is>
          <t>Not reviewed</t>
        </is>
      </c>
      <c r="AX458" t="inlineStr">
        <is>
          <t>Not reported</t>
        </is>
      </c>
      <c r="AY458" t="inlineStr">
        <is>
          <t>Not reported</t>
        </is>
      </c>
      <c r="AZ458" t="inlineStr">
        <is>
          <t>Not reported</t>
        </is>
      </c>
      <c r="BA458" t="inlineStr">
        <is>
          <t>Not reported</t>
        </is>
      </c>
      <c r="BB458" t="inlineStr">
        <is>
          <t>Not reported</t>
        </is>
      </c>
      <c r="BC458" t="inlineStr">
        <is>
          <t>Not reported</t>
        </is>
      </c>
      <c r="BD458" t="inlineStr">
        <is>
          <t>Not reported</t>
        </is>
      </c>
      <c r="BE458" t="inlineStr">
        <is>
          <t>Not reported</t>
        </is>
      </c>
      <c r="BF458" t="inlineStr">
        <is>
          <t>Not reported</t>
        </is>
      </c>
      <c r="BG458" t="inlineStr">
        <is>
          <t>Not reviewed (not included)</t>
        </is>
      </c>
      <c r="BH458" t="inlineStr">
        <is>
          <t>N/A</t>
        </is>
      </c>
      <c r="BI458" t="inlineStr">
        <is>
          <t>Not reviewed</t>
        </is>
      </c>
      <c r="BJ458" t="inlineStr">
        <is>
          <t>Not reviewed</t>
        </is>
      </c>
      <c r="BK458" t="inlineStr">
        <is>
          <t>Not reviewed</t>
        </is>
      </c>
      <c r="BL458" t="inlineStr">
        <is>
          <t>Not reviewed</t>
        </is>
      </c>
      <c r="BM458" t="inlineStr">
        <is>
          <t>Not reviewed (not included)</t>
        </is>
      </c>
      <c r="BN458" t="inlineStr">
        <is>
          <t>Not Selected for Final 95 (Pending Full Text Review) - Candidate paper not selected for final 95: Passed abstract screening but not included in final selec</t>
        </is>
      </c>
      <c r="BO458" t="inlineStr">
        <is>
          <t>Abstract-level screening only</t>
        </is>
      </c>
      <c r="BP458" t="inlineStr">
        <is>
          <t>5</t>
        </is>
      </c>
    </row>
    <row r="459">
      <c r="A459" t="inlineStr">
        <is>
          <t>Epileptic seizure detection using Light-weight Deep Convolutional Neural Network model from EEG signals</t>
        </is>
      </c>
      <c r="B459" t="n">
        <v>2025</v>
      </c>
      <c r="C459" t="inlineStr">
        <is>
          <t>Not checked</t>
        </is>
      </c>
      <c r="D459" t="inlineStr">
        <is>
          <t>Not checked</t>
        </is>
      </c>
      <c r="E459" t="inlineStr">
        <is>
          <t>10.1109/ICAIIHI67124.2025.11403773</t>
        </is>
      </c>
      <c r="F459" t="inlineStr">
        <is>
          <t>Epilepsy is a neurological disease with recurrent and unpredictable seizures, sometimes even several times a day. About 65 million people worldwide have this disorder. In the case of focal seizures, surgery is often the best treatment; when it involves generalized epilepsy, medication is more appropriate. Unfortunately, more than one-third of such patients are resistant to anti-epileptic drugs, and quite frequently seizures may cause injuries and impair daily activities. Consequently, early detection of impending seizures is important for effective and timely preventive treatment. EEG recordings acquire electrical activity from the brain; therefore, they can provide useful information for seizure prediction. Although several researchers have developed machine learning and deep learning-based models using scalp EEG data for seizure prediction, achieving good accuracy is still a challenging task. This research presents the design of an end-to-end deep learning model comprised of three CNN blocks followed by fully connected layers to classify EEG recordings into three categories: preictal (pre-seizure), seizure, and normal. Experimental evaluation demonstrates that the proposed model achieved a high classification accuracy of 96%. Results obtained in this study demonstrate that deep learning approaches, particularly CNN-based architectures, can provide superior performances compared to most state-of-the-art methods reported in the literature.</t>
        </is>
      </c>
      <c r="G459" t="inlineStr">
        <is>
          <t>Unimodal</t>
        </is>
      </c>
      <c r="H459" t="inlineStr">
        <is>
          <t>See abstract</t>
        </is>
      </c>
      <c r="I459" t="inlineStr">
        <is>
          <t>See abstract</t>
        </is>
      </c>
      <c r="J459" t="inlineStr">
        <is>
          <t>See abstract (AI/ML)</t>
        </is>
      </c>
      <c r="K459" t="inlineStr">
        <is>
          <t>See abstract</t>
        </is>
      </c>
      <c r="M459" t="inlineStr">
        <is>
          <t>See abstract</t>
        </is>
      </c>
      <c r="N459" t="inlineStr">
        <is>
          <t>See abstract</t>
        </is>
      </c>
      <c r="O459" t="inlineStr">
        <is>
          <t>Not verified from abstract</t>
        </is>
      </c>
      <c r="P459" t="inlineStr">
        <is>
          <t>See abstract</t>
        </is>
      </c>
      <c r="Q459" t="inlineStr">
        <is>
          <t>See abstract</t>
        </is>
      </c>
      <c r="R459" t="inlineStr">
        <is>
          <t>Not reviewed (not included)</t>
        </is>
      </c>
      <c r="S459" t="inlineStr">
        <is>
          <t>Not reviewed (not included)</t>
        </is>
      </c>
      <c r="T459" t="inlineStr">
        <is>
          <t>Abstract screening only. Non-ADHD Focused</t>
        </is>
      </c>
      <c r="U459" t="inlineStr">
        <is>
          <t>EXCLUDE</t>
        </is>
      </c>
      <c r="V459" t="inlineStr">
        <is>
          <t>E2-Not ADHD focused: Neither title nor abstract mentions ADHD or attention-deficit/hyperactivity</t>
        </is>
      </c>
      <c r="W459" t="inlineStr">
        <is>
          <t>Excluded: Not ADHD Focused</t>
        </is>
      </c>
      <c r="X459" t="inlineStr">
        <is>
          <t>Not assessed from abstract</t>
        </is>
      </c>
      <c r="Y459" t="inlineStr">
        <is>
          <t>IEEE Conferences</t>
        </is>
      </c>
      <c r="Z459" t="inlineStr">
        <is>
          <t>Not determined from abstract</t>
        </is>
      </c>
      <c r="AB459" t="inlineStr">
        <is>
          <t>Not assessed (not included)</t>
        </is>
      </c>
      <c r="AC459" t="inlineStr">
        <is>
          <t>Not assessed (not included)</t>
        </is>
      </c>
      <c r="AD459" t="inlineStr">
        <is>
          <t>K. D. Bharat; S. Kumar Pandey; M. K. Ojha</t>
        </is>
      </c>
      <c r="AE459" t="inlineStr">
        <is>
          <t>2025 2nd International Conference on Artificial Intelligence for Innovations in Healthcare Industries (ICAIIHI)</t>
        </is>
      </c>
      <c r="AF459" t="inlineStr">
        <is>
          <t>Hybrid OA (IEEE)</t>
        </is>
      </c>
      <c r="AH459" t="inlineStr">
        <is>
          <t>Not assessed</t>
        </is>
      </c>
      <c r="AI459" t="inlineStr">
        <is>
          <t>Not reported</t>
        </is>
      </c>
      <c r="AJ459" t="inlineStr">
        <is>
          <t>Not reported</t>
        </is>
      </c>
      <c r="AK459" t="inlineStr">
        <is>
          <t>Not reported</t>
        </is>
      </c>
      <c r="AL459" t="inlineStr">
        <is>
          <t>Not reported</t>
        </is>
      </c>
      <c r="AM459" t="inlineStr">
        <is>
          <t>Not reported</t>
        </is>
      </c>
      <c r="AN459" t="inlineStr">
        <is>
          <t>Not reported</t>
        </is>
      </c>
      <c r="AO459" t="inlineStr">
        <is>
          <t>Not reviewed</t>
        </is>
      </c>
      <c r="AP459" t="inlineStr">
        <is>
          <t>Not reported</t>
        </is>
      </c>
      <c r="AQ459" t="inlineStr">
        <is>
          <t>Not reported</t>
        </is>
      </c>
      <c r="AR459" t="inlineStr">
        <is>
          <t>Not reported</t>
        </is>
      </c>
      <c r="AS459" t="inlineStr">
        <is>
          <t>See abstract</t>
        </is>
      </c>
      <c r="AT459" t="inlineStr">
        <is>
          <t>Not reviewed</t>
        </is>
      </c>
      <c r="AU459" t="inlineStr">
        <is>
          <t>Not reviewed</t>
        </is>
      </c>
      <c r="AV459" t="inlineStr">
        <is>
          <t>Not reviewed</t>
        </is>
      </c>
      <c r="AW459" t="inlineStr">
        <is>
          <t>Not reviewed</t>
        </is>
      </c>
      <c r="AX459" t="inlineStr">
        <is>
          <t>Not reported</t>
        </is>
      </c>
      <c r="AY459" t="inlineStr">
        <is>
          <t>Not reported</t>
        </is>
      </c>
      <c r="AZ459" t="inlineStr">
        <is>
          <t>Not reported</t>
        </is>
      </c>
      <c r="BA459" t="inlineStr">
        <is>
          <t>Not reported</t>
        </is>
      </c>
      <c r="BB459" t="inlineStr">
        <is>
          <t>Not reported</t>
        </is>
      </c>
      <c r="BC459" t="inlineStr">
        <is>
          <t>Not reported</t>
        </is>
      </c>
      <c r="BD459" t="inlineStr">
        <is>
          <t>Not reported</t>
        </is>
      </c>
      <c r="BE459" t="inlineStr">
        <is>
          <t>Not reported</t>
        </is>
      </c>
      <c r="BF459" t="inlineStr">
        <is>
          <t>Not reported</t>
        </is>
      </c>
      <c r="BG459" t="inlineStr">
        <is>
          <t>Not reviewed (not included)</t>
        </is>
      </c>
      <c r="BH459" t="inlineStr">
        <is>
          <t>N/A</t>
        </is>
      </c>
      <c r="BI459" t="inlineStr">
        <is>
          <t>Not reviewed</t>
        </is>
      </c>
      <c r="BJ459" t="inlineStr">
        <is>
          <t>Not reviewed</t>
        </is>
      </c>
      <c r="BK459" t="inlineStr">
        <is>
          <t>Not reviewed</t>
        </is>
      </c>
      <c r="BL459" t="inlineStr">
        <is>
          <t>Not reviewed</t>
        </is>
      </c>
      <c r="BM459" t="inlineStr">
        <is>
          <t>Not reviewed (not included)</t>
        </is>
      </c>
      <c r="BN459" t="inlineStr">
        <is>
          <t>Non-ADHD Focused - E2-Not ADHD focused: Neither title nor abstract mentions ADHD or attention-deficit/hyperactivity</t>
        </is>
      </c>
      <c r="BO459" t="inlineStr">
        <is>
          <t>Abstract-level screening only</t>
        </is>
      </c>
      <c r="BP459" t="inlineStr">
        <is>
          <t>5</t>
        </is>
      </c>
    </row>
    <row r="460">
      <c r="A460" t="inlineStr">
        <is>
          <t>Interactive Scene-driven Multi-stream Graph Neural Network for ADHD Diagnosis</t>
        </is>
      </c>
      <c r="B460" t="n">
        <v>2023</v>
      </c>
      <c r="C460" t="inlineStr">
        <is>
          <t>Not checked</t>
        </is>
      </c>
      <c r="D460" t="inlineStr">
        <is>
          <t>Not checked</t>
        </is>
      </c>
      <c r="E460" t="inlineStr">
        <is>
          <t>10.1109/SWC57546.2023.10448928</t>
        </is>
      </c>
      <c r="F460" t="inlineStr">
        <is>
          <t>Attention Deficit Hyperactivity Disorder (ADHD) is a prevalent childhood mental disorder that is mainly characterized by inattention, hyperactivity and impulsiveness. ADHD is not a self-limited disease, which means the symptoms may not resolve on their own as the child grows. Therefore, it is crucial to study the diagnosis methods and provide patients with early intervention treatment to control ADHD symptoms. At present, interactive diagnosis task is considered as a feasible quantitative evaluation method. In this paper, we present a novel approach for ADHD diagnosis utilizing a multi-stream graph-based model, which is based on the Schulte Grid task. Specifically, we propose an interactive scene-driven graph construction method, which builds scene graphs based on the spatio-temporal constraint relations to effectively model unstructured information in the interactive scene. To address the challenge of limited ADHD motion data, we employ both coarse-grained time-frequency domain statistical features and fine-grained local time series variation features for feature extraction. Moreover, we leverage lightweight multi-stream graph neural networks to integrate interactive scene information and motion sensor data to model the entire testing process, and then fuse them for ADHD subtype classification. We conducted comparison and ablation experiments on a real dataset to evaluate the effectiveness of our proposed model. Our results show that the proposed approach outperforms other baseline models and demonstrate the potential of our method to improve ADHD diagnosis.</t>
        </is>
      </c>
      <c r="G460" t="inlineStr">
        <is>
          <t>Unimodal</t>
        </is>
      </c>
      <c r="H460" t="inlineStr">
        <is>
          <t>See abstract</t>
        </is>
      </c>
      <c r="I460" t="inlineStr">
        <is>
          <t>See abstract</t>
        </is>
      </c>
      <c r="J460" t="inlineStr">
        <is>
          <t>See abstract (AI/ML)</t>
        </is>
      </c>
      <c r="K460" t="inlineStr">
        <is>
          <t>See abstract</t>
        </is>
      </c>
      <c r="M460" t="inlineStr">
        <is>
          <t>See abstract</t>
        </is>
      </c>
      <c r="N460" t="inlineStr">
        <is>
          <t>See abstract</t>
        </is>
      </c>
      <c r="O460" t="inlineStr">
        <is>
          <t>Not verified from abstract</t>
        </is>
      </c>
      <c r="P460" t="inlineStr">
        <is>
          <t>See abstract</t>
        </is>
      </c>
      <c r="Q460" t="inlineStr">
        <is>
          <t>See abstract</t>
        </is>
      </c>
      <c r="R460" t="inlineStr">
        <is>
          <t>Not reviewed (not included)</t>
        </is>
      </c>
      <c r="S460" t="inlineStr">
        <is>
          <t>Not reviewed (not included)</t>
        </is>
      </c>
      <c r="T460" t="inlineStr">
        <is>
          <t>Abstract screening only. Not Selected for Final 95 (Pending Full Text Review)</t>
        </is>
      </c>
      <c r="U460" t="inlineStr">
        <is>
          <t>EXCLUDE</t>
        </is>
      </c>
      <c r="V4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0" t="inlineStr">
        <is>
          <t>Excluded: Other Criterion</t>
        </is>
      </c>
      <c r="X460" t="inlineStr">
        <is>
          <t>Not assessed from abstract</t>
        </is>
      </c>
      <c r="Y460" t="inlineStr">
        <is>
          <t>IEEE Conferences</t>
        </is>
      </c>
      <c r="Z460" t="inlineStr">
        <is>
          <t>Not determined from abstract</t>
        </is>
      </c>
      <c r="AB460" t="inlineStr">
        <is>
          <t>Not assessed (not included)</t>
        </is>
      </c>
      <c r="AC460" t="inlineStr">
        <is>
          <t>Not assessed (not included)</t>
        </is>
      </c>
      <c r="AD460" t="inlineStr">
        <is>
          <t>Z. Wang; X. Jiang; C. Gao; Y. Chen</t>
        </is>
      </c>
      <c r="AE460" t="inlineStr">
        <is>
          <t>2023 IEEE Smart World Congress (SWC)</t>
        </is>
      </c>
      <c r="AF460" t="inlineStr">
        <is>
          <t>Hybrid OA (IEEE)</t>
        </is>
      </c>
      <c r="AG460" t="inlineStr">
        <is>
          <t xml:space="preserve">Youth Innovation Promotion Association; </t>
        </is>
      </c>
      <c r="AH460" t="inlineStr">
        <is>
          <t>Not assessed</t>
        </is>
      </c>
      <c r="AI460" t="inlineStr">
        <is>
          <t>Not reported</t>
        </is>
      </c>
      <c r="AJ460" t="inlineStr">
        <is>
          <t>Not reported</t>
        </is>
      </c>
      <c r="AK460" t="inlineStr">
        <is>
          <t>Not reported</t>
        </is>
      </c>
      <c r="AL460" t="inlineStr">
        <is>
          <t>Not reported</t>
        </is>
      </c>
      <c r="AM460" t="inlineStr">
        <is>
          <t>Not reported</t>
        </is>
      </c>
      <c r="AN460" t="inlineStr">
        <is>
          <t>Not reported</t>
        </is>
      </c>
      <c r="AO460" t="inlineStr">
        <is>
          <t>Not reviewed</t>
        </is>
      </c>
      <c r="AP460" t="inlineStr">
        <is>
          <t>Not reported</t>
        </is>
      </c>
      <c r="AQ460" t="inlineStr">
        <is>
          <t>Not reported</t>
        </is>
      </c>
      <c r="AR460" t="inlineStr">
        <is>
          <t>Not reported</t>
        </is>
      </c>
      <c r="AS460" t="inlineStr">
        <is>
          <t>See abstract</t>
        </is>
      </c>
      <c r="AT460" t="inlineStr">
        <is>
          <t>Not reviewed</t>
        </is>
      </c>
      <c r="AU460" t="inlineStr">
        <is>
          <t>Not reviewed</t>
        </is>
      </c>
      <c r="AV460" t="inlineStr">
        <is>
          <t>Not reviewed</t>
        </is>
      </c>
      <c r="AW460" t="inlineStr">
        <is>
          <t>Not reviewed</t>
        </is>
      </c>
      <c r="AX460" t="inlineStr">
        <is>
          <t>Not reported</t>
        </is>
      </c>
      <c r="AY460" t="inlineStr">
        <is>
          <t>Not reported</t>
        </is>
      </c>
      <c r="AZ460" t="inlineStr">
        <is>
          <t>Not reported</t>
        </is>
      </c>
      <c r="BA460" t="inlineStr">
        <is>
          <t>Not reported</t>
        </is>
      </c>
      <c r="BB460" t="inlineStr">
        <is>
          <t>Not reported</t>
        </is>
      </c>
      <c r="BC460" t="inlineStr">
        <is>
          <t>Not reported</t>
        </is>
      </c>
      <c r="BD460" t="inlineStr">
        <is>
          <t>Not reported</t>
        </is>
      </c>
      <c r="BE460" t="inlineStr">
        <is>
          <t>Not reported</t>
        </is>
      </c>
      <c r="BF460" t="inlineStr">
        <is>
          <t>Not reported</t>
        </is>
      </c>
      <c r="BG460" t="inlineStr">
        <is>
          <t>Not reviewed (not included)</t>
        </is>
      </c>
      <c r="BH460" t="inlineStr">
        <is>
          <t>N/A</t>
        </is>
      </c>
      <c r="BI460" t="inlineStr">
        <is>
          <t>Not reviewed</t>
        </is>
      </c>
      <c r="BJ460" t="inlineStr">
        <is>
          <t>Not reviewed</t>
        </is>
      </c>
      <c r="BK460" t="inlineStr">
        <is>
          <t>Not reviewed</t>
        </is>
      </c>
      <c r="BL460" t="inlineStr">
        <is>
          <t>Not reviewed</t>
        </is>
      </c>
      <c r="BM460" t="inlineStr">
        <is>
          <t>Not reviewed (not included)</t>
        </is>
      </c>
      <c r="BN460" t="inlineStr">
        <is>
          <t>Not Selected for Final 95 (Pending Full Text Review) - Candidate paper not selected for final 95: Passed abstract screening but not included in final selec</t>
        </is>
      </c>
      <c r="BO460" t="inlineStr">
        <is>
          <t>Abstract-level screening only</t>
        </is>
      </c>
      <c r="BP460" t="inlineStr">
        <is>
          <t>8</t>
        </is>
      </c>
    </row>
    <row r="461">
      <c r="A461" t="inlineStr">
        <is>
          <t>Detecting ADHD from Speech Using Full-Band and Sub-Band Convolution Fusion Network</t>
        </is>
      </c>
      <c r="B461" t="n">
        <v>2023</v>
      </c>
      <c r="C461" t="inlineStr">
        <is>
          <t>Not checked</t>
        </is>
      </c>
      <c r="D461" t="inlineStr">
        <is>
          <t>Not checked</t>
        </is>
      </c>
      <c r="E461" t="inlineStr">
        <is>
          <t>10.1109/SENSORS56945.2023.10324984</t>
        </is>
      </c>
      <c r="F461" t="inlineStr">
        <is>
          <t>ADHD is a neurodevelopmental disorder marked by changes in social development and communication, however, the lack of medical psychiatrists worldwide often causes delays in diagnosing ADHD. To tackle this problem, recent progress in artificial intelligence has facilitated the use of data such as fMRI and EEG in ADHD detection. Nevertheless, the acquisition of such data can be prohibitively expensive. This study is based on the collected audio signals in collaboration with an NHS Foundation Trust in the UK. We fuse the information from the full-band and sub-band audio signals to aid in the detection of ADHD. Encouragingly, the proposed method demonstrated promising performance with an average accuracy of 87.66 %.</t>
        </is>
      </c>
      <c r="G461" t="inlineStr">
        <is>
          <t>Unimodal</t>
        </is>
      </c>
      <c r="H461" t="inlineStr">
        <is>
          <t>See abstract</t>
        </is>
      </c>
      <c r="I461" t="inlineStr">
        <is>
          <t>See abstract</t>
        </is>
      </c>
      <c r="J461" t="inlineStr">
        <is>
          <t>See abstract (AI/ML)</t>
        </is>
      </c>
      <c r="K461" t="inlineStr">
        <is>
          <t>See abstract</t>
        </is>
      </c>
      <c r="M461" t="inlineStr">
        <is>
          <t>See abstract</t>
        </is>
      </c>
      <c r="N461" t="inlineStr">
        <is>
          <t>See abstract</t>
        </is>
      </c>
      <c r="O461" t="inlineStr">
        <is>
          <t>Not verified from abstract</t>
        </is>
      </c>
      <c r="P461" t="inlineStr">
        <is>
          <t>See abstract</t>
        </is>
      </c>
      <c r="Q461" t="inlineStr">
        <is>
          <t>See abstract</t>
        </is>
      </c>
      <c r="R461" t="inlineStr">
        <is>
          <t>Not reviewed (not included)</t>
        </is>
      </c>
      <c r="S461" t="inlineStr">
        <is>
          <t>Not reviewed (not included)</t>
        </is>
      </c>
      <c r="T461" t="inlineStr">
        <is>
          <t>Abstract screening only. Not Selected for Final 95 (Pending Full Text Review)</t>
        </is>
      </c>
      <c r="U461" t="inlineStr">
        <is>
          <t>EXCLUDE</t>
        </is>
      </c>
      <c r="V46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1" t="inlineStr">
        <is>
          <t>Excluded: Other Criterion</t>
        </is>
      </c>
      <c r="X461" t="inlineStr">
        <is>
          <t>Not assessed from abstract</t>
        </is>
      </c>
      <c r="Y461" t="inlineStr">
        <is>
          <t>IEEE Conferences</t>
        </is>
      </c>
      <c r="Z461" t="inlineStr">
        <is>
          <t>Not determined from abstract</t>
        </is>
      </c>
      <c r="AB461" t="inlineStr">
        <is>
          <t>Not assessed (not included)</t>
        </is>
      </c>
      <c r="AC461" t="inlineStr">
        <is>
          <t>Not assessed (not included)</t>
        </is>
      </c>
      <c r="AD461" t="inlineStr">
        <is>
          <t>S. Li; R. Nair; S. M. Naqvi</t>
        </is>
      </c>
      <c r="AE461" t="inlineStr">
        <is>
          <t>2023 IEEE SENSORS</t>
        </is>
      </c>
      <c r="AF461" t="inlineStr">
        <is>
          <t>Hybrid OA (IEEE)</t>
        </is>
      </c>
      <c r="AH461" t="inlineStr">
        <is>
          <t>Not assessed</t>
        </is>
      </c>
      <c r="AI461" t="inlineStr">
        <is>
          <t>Not reported</t>
        </is>
      </c>
      <c r="AJ461" t="inlineStr">
        <is>
          <t>Not reported</t>
        </is>
      </c>
      <c r="AK461" t="inlineStr">
        <is>
          <t>Not reported</t>
        </is>
      </c>
      <c r="AL461" t="inlineStr">
        <is>
          <t>Not reported</t>
        </is>
      </c>
      <c r="AM461" t="inlineStr">
        <is>
          <t>Not reported</t>
        </is>
      </c>
      <c r="AN461" t="inlineStr">
        <is>
          <t>Not reported</t>
        </is>
      </c>
      <c r="AO461" t="inlineStr">
        <is>
          <t>Not reviewed</t>
        </is>
      </c>
      <c r="AP461" t="inlineStr">
        <is>
          <t>Not reported</t>
        </is>
      </c>
      <c r="AQ461" t="inlineStr">
        <is>
          <t>Not reported</t>
        </is>
      </c>
      <c r="AR461" t="inlineStr">
        <is>
          <t>Not reported</t>
        </is>
      </c>
      <c r="AS461" t="inlineStr">
        <is>
          <t>See abstract</t>
        </is>
      </c>
      <c r="AT461" t="inlineStr">
        <is>
          <t>Not reviewed</t>
        </is>
      </c>
      <c r="AU461" t="inlineStr">
        <is>
          <t>Not reviewed</t>
        </is>
      </c>
      <c r="AV461" t="inlineStr">
        <is>
          <t>Not reviewed</t>
        </is>
      </c>
      <c r="AW461" t="inlineStr">
        <is>
          <t>Not reviewed</t>
        </is>
      </c>
      <c r="AX461" t="inlineStr">
        <is>
          <t>Not reported</t>
        </is>
      </c>
      <c r="AY461" t="inlineStr">
        <is>
          <t>Not reported</t>
        </is>
      </c>
      <c r="AZ461" t="inlineStr">
        <is>
          <t>Not reported</t>
        </is>
      </c>
      <c r="BA461" t="inlineStr">
        <is>
          <t>Not reported</t>
        </is>
      </c>
      <c r="BB461" t="inlineStr">
        <is>
          <t>Not reported</t>
        </is>
      </c>
      <c r="BC461" t="inlineStr">
        <is>
          <t>Not reported</t>
        </is>
      </c>
      <c r="BD461" t="inlineStr">
        <is>
          <t>Not reported</t>
        </is>
      </c>
      <c r="BE461" t="inlineStr">
        <is>
          <t>Not reported</t>
        </is>
      </c>
      <c r="BF461" t="inlineStr">
        <is>
          <t>Not reported</t>
        </is>
      </c>
      <c r="BG461" t="inlineStr">
        <is>
          <t>Not reviewed (not included)</t>
        </is>
      </c>
      <c r="BH461" t="inlineStr">
        <is>
          <t>N/A</t>
        </is>
      </c>
      <c r="BI461" t="inlineStr">
        <is>
          <t>Not reviewed</t>
        </is>
      </c>
      <c r="BJ461" t="inlineStr">
        <is>
          <t>Not reviewed</t>
        </is>
      </c>
      <c r="BK461" t="inlineStr">
        <is>
          <t>Not reviewed</t>
        </is>
      </c>
      <c r="BL461" t="inlineStr">
        <is>
          <t>Not reviewed</t>
        </is>
      </c>
      <c r="BM461" t="inlineStr">
        <is>
          <t>Not reviewed (not included)</t>
        </is>
      </c>
      <c r="BN461" t="inlineStr">
        <is>
          <t>Not Selected for Final 95 (Pending Full Text Review) - Candidate paper not selected for final 95: Passed abstract screening but not included in final selec</t>
        </is>
      </c>
      <c r="BO461" t="inlineStr">
        <is>
          <t>Abstract-level screening only</t>
        </is>
      </c>
      <c r="BP461" t="inlineStr">
        <is>
          <t>4</t>
        </is>
      </c>
    </row>
    <row r="462">
      <c r="A462" t="inlineStr">
        <is>
          <t>Managing Classroom Behavior in School-Aged Children With ADHD Using AI-Empowered Vest</t>
        </is>
      </c>
      <c r="B462" t="n">
        <v>2026</v>
      </c>
      <c r="C462" t="inlineStr">
        <is>
          <t>Not checked</t>
        </is>
      </c>
      <c r="D462" t="inlineStr">
        <is>
          <t>Not checked</t>
        </is>
      </c>
      <c r="E462" t="inlineStr">
        <is>
          <t>10.1109/TNSRE.2025.3637761</t>
        </is>
      </c>
      <c r="F462" t="inlineStr">
        <is>
          <t>Attention deficit hyperactivity disorder (ADHD) is one of the prevalent neurodevelopmental disorders that affects school-age children. Although various treatments are currently available for ADHD, immediate and automated strategies for managing classroom behavior in children with ADHD are still limited. This study introduces an artificial intelligence (AI) empowered vest to monitor classroom activity and provide real-time vibration interventions to help manage hyperactive behavior. The vest integrates two inertial measurement units to collect behavioral data, and a neural network classifies it as typical or hyperactive. The vibration motor will be activated to remind the children to adjust their posture after detecting hyperactive behavior. A controlled experiment was conducted with 40 children aged 7-12 years to evaluate the accuracy of the vest behavior classification and the effectiveness of its vibration-based intervention. Each child attended the same lesson with three sections in the pre-test and the post-test. Vibration interventions were introduced during the post-test in the second and third sections. The teacher used a five-point scale to rate the childrenâ€™s performance in each section. The classification and intervention accuracy on the test set was 0.84. A significant reduction in activity level was observed after the vibration intervention, and teacher performance ratings improved significantly in sections with the intervention (p &lt;0.05, Wilcoxon Signed-Rank Test). These findings suggest that the proposed system provides a promising real-time solution for behavioral intervention in classroom settings.</t>
        </is>
      </c>
      <c r="G462" t="inlineStr">
        <is>
          <t>Unimodal</t>
        </is>
      </c>
      <c r="H462" t="inlineStr">
        <is>
          <t>See abstract</t>
        </is>
      </c>
      <c r="I462" t="inlineStr">
        <is>
          <t>See abstract</t>
        </is>
      </c>
      <c r="J462" t="inlineStr">
        <is>
          <t>See abstract (AI/ML)</t>
        </is>
      </c>
      <c r="K462" t="inlineStr">
        <is>
          <t>See abstract</t>
        </is>
      </c>
      <c r="M462" t="inlineStr">
        <is>
          <t>See abstract</t>
        </is>
      </c>
      <c r="N462" t="inlineStr">
        <is>
          <t>See abstract</t>
        </is>
      </c>
      <c r="O462" t="inlineStr">
        <is>
          <t>Not verified from abstract</t>
        </is>
      </c>
      <c r="P462" t="inlineStr">
        <is>
          <t>See abstract</t>
        </is>
      </c>
      <c r="Q462" t="inlineStr">
        <is>
          <t>See abstract</t>
        </is>
      </c>
      <c r="R462" t="inlineStr">
        <is>
          <t>Not reviewed (not included)</t>
        </is>
      </c>
      <c r="S462" t="inlineStr">
        <is>
          <t>Not reviewed (not included)</t>
        </is>
      </c>
      <c r="T462" t="inlineStr">
        <is>
          <t>Abstract screening only. Out of Date Range</t>
        </is>
      </c>
      <c r="U462" t="inlineStr">
        <is>
          <t>EXCLUDE</t>
        </is>
      </c>
      <c r="V462" t="inlineStr">
        <is>
          <t>E4-Year: Published 2026, outside 2019-2025 window</t>
        </is>
      </c>
      <c r="W462" t="inlineStr">
        <is>
          <t>Out of Date Range</t>
        </is>
      </c>
      <c r="X462" t="inlineStr">
        <is>
          <t>Not assessed from abstract</t>
        </is>
      </c>
      <c r="Y462" t="inlineStr">
        <is>
          <t>IEEE Journals</t>
        </is>
      </c>
      <c r="Z462" t="inlineStr">
        <is>
          <t>Not determined from abstract</t>
        </is>
      </c>
      <c r="AB462" t="inlineStr">
        <is>
          <t>Not assessed (not included)</t>
        </is>
      </c>
      <c r="AC462" t="inlineStr">
        <is>
          <t>Not assessed (not included)</t>
        </is>
      </c>
      <c r="AD462" t="inlineStr">
        <is>
          <t>M. Qiu; H. Fu; Y. Wang; Z. Luo; X. Tong; E. W. Zhang; B. Li; D. Hung-Kay Chow; P. Leung Ho Yu</t>
        </is>
      </c>
      <c r="AE462" t="inlineStr">
        <is>
          <t>IEEE Transactions on Neural Systems and Rehabilitation Engineering</t>
        </is>
      </c>
      <c r="AF462" t="inlineStr">
        <is>
          <t>Hybrid OA (IEEE)</t>
        </is>
      </c>
      <c r="AG462" t="inlineStr">
        <is>
          <t xml:space="preserve">Innovation and Technology Fund(grant numbers:ITP/059/21TP); The Education University of Hong Kong(grant numbers:2021/22 DRF/SRAS-1/9th); </t>
        </is>
      </c>
      <c r="AH462" t="inlineStr">
        <is>
          <t>Not assessed</t>
        </is>
      </c>
      <c r="AI462" t="inlineStr">
        <is>
          <t>Not reported</t>
        </is>
      </c>
      <c r="AJ462" t="inlineStr">
        <is>
          <t>Not reported</t>
        </is>
      </c>
      <c r="AK462" t="inlineStr">
        <is>
          <t>Not reported</t>
        </is>
      </c>
      <c r="AL462" t="inlineStr">
        <is>
          <t>Not reported</t>
        </is>
      </c>
      <c r="AM462" t="inlineStr">
        <is>
          <t>Not reported</t>
        </is>
      </c>
      <c r="AN462" t="inlineStr">
        <is>
          <t>Not reported</t>
        </is>
      </c>
      <c r="AO462" t="inlineStr">
        <is>
          <t>Not reviewed</t>
        </is>
      </c>
      <c r="AP462" t="inlineStr">
        <is>
          <t>Not reported</t>
        </is>
      </c>
      <c r="AQ462" t="inlineStr">
        <is>
          <t>Not reported</t>
        </is>
      </c>
      <c r="AR462" t="inlineStr">
        <is>
          <t>Not reported</t>
        </is>
      </c>
      <c r="AS462" t="inlineStr">
        <is>
          <t>See abstract</t>
        </is>
      </c>
      <c r="AT462" t="inlineStr">
        <is>
          <t>Not reviewed</t>
        </is>
      </c>
      <c r="AU462" t="inlineStr">
        <is>
          <t>Not reviewed</t>
        </is>
      </c>
      <c r="AV462" t="inlineStr">
        <is>
          <t>Not reviewed</t>
        </is>
      </c>
      <c r="AW462" t="inlineStr">
        <is>
          <t>Not reviewed</t>
        </is>
      </c>
      <c r="AX462" t="inlineStr">
        <is>
          <t>Not reported</t>
        </is>
      </c>
      <c r="AY462" t="inlineStr">
        <is>
          <t>Not reported</t>
        </is>
      </c>
      <c r="AZ462" t="inlineStr">
        <is>
          <t>Not reported</t>
        </is>
      </c>
      <c r="BA462" t="inlineStr">
        <is>
          <t>Not reported</t>
        </is>
      </c>
      <c r="BB462" t="inlineStr">
        <is>
          <t>Not reported</t>
        </is>
      </c>
      <c r="BC462" t="inlineStr">
        <is>
          <t>Not reported</t>
        </is>
      </c>
      <c r="BD462" t="inlineStr">
        <is>
          <t>Not reported</t>
        </is>
      </c>
      <c r="BE462" t="inlineStr">
        <is>
          <t>Not reported</t>
        </is>
      </c>
      <c r="BF462" t="inlineStr">
        <is>
          <t>Not reported</t>
        </is>
      </c>
      <c r="BG462" t="inlineStr">
        <is>
          <t>Not reviewed (not included)</t>
        </is>
      </c>
      <c r="BH462" t="inlineStr">
        <is>
          <t>N/A</t>
        </is>
      </c>
      <c r="BI462" t="inlineStr">
        <is>
          <t>Not reviewed</t>
        </is>
      </c>
      <c r="BJ462" t="inlineStr">
        <is>
          <t>Not reviewed</t>
        </is>
      </c>
      <c r="BK462" t="inlineStr">
        <is>
          <t>Not reviewed</t>
        </is>
      </c>
      <c r="BL462" t="inlineStr">
        <is>
          <t>Not reviewed</t>
        </is>
      </c>
      <c r="BM462" t="inlineStr">
        <is>
          <t>Not reviewed (not included)</t>
        </is>
      </c>
      <c r="BN462" t="inlineStr">
        <is>
          <t>Out of Date Range - E4-Year: Published 2026, outside 2019-2025 window</t>
        </is>
      </c>
      <c r="BO462" t="inlineStr">
        <is>
          <t>Abstract-level screening only</t>
        </is>
      </c>
      <c r="BP462" t="inlineStr">
        <is>
          <t>11</t>
        </is>
      </c>
    </row>
    <row r="463">
      <c r="A463" t="inlineStr">
        <is>
          <t>Precision Diagnosis of ADHD Subtypes with Integrated Multimodal Data</t>
        </is>
      </c>
      <c r="B463" t="n">
        <v>2024</v>
      </c>
      <c r="C463" t="inlineStr">
        <is>
          <t>Not checked</t>
        </is>
      </c>
      <c r="D463" t="inlineStr">
        <is>
          <t>Not checked</t>
        </is>
      </c>
      <c r="E463" t="inlineStr">
        <is>
          <t>10.1109/ICIICS63763.2024.10859476</t>
        </is>
      </c>
      <c r="F463" t="inlineStr">
        <is>
          <t>Attention deficit hyperactivity disorder (ADHD) is one of the most prevalent neurodevelopmental disorders impacting children and adolescents. In neurodevelopmental research, ADHD subtypes provide a major issue since there are not enough reliable biomarkers to classify them. This study investigates the predictive potential of ADHD subtypes using a multimodal dataset, including behavioural measures, self-reported symptoms, and EEG data. The study utilized Principal Component Analysis (PCA) to reduce dimensionality, while Random Forest (RF) classifiers were employed for predicting subtypes. The research work achieved a cross-validation accuracy of 96.6% and test accuracy of 95.2%, outperforming both KNN and SVM. Feature importance analysis highlighted that self-reported symptoms were the most significant predictors of DSM subtypes, with neuropsychological data outperforming EEG features for subtype classification. These results demonstrate the effectiveness of several measurement modalities in categorizing ADHD subtypes and emphasize the necessity of accurate assessment methods to improve diagnostic precision and guide focused intervention practices.</t>
        </is>
      </c>
      <c r="G463" t="inlineStr">
        <is>
          <t>Unimodal</t>
        </is>
      </c>
      <c r="H463" t="inlineStr">
        <is>
          <t>See abstract</t>
        </is>
      </c>
      <c r="I463" t="inlineStr">
        <is>
          <t>See abstract</t>
        </is>
      </c>
      <c r="J463" t="inlineStr">
        <is>
          <t>See abstract (AI/ML)</t>
        </is>
      </c>
      <c r="K463" t="inlineStr">
        <is>
          <t>See abstract</t>
        </is>
      </c>
      <c r="M463" t="inlineStr">
        <is>
          <t>See abstract</t>
        </is>
      </c>
      <c r="N463" t="inlineStr">
        <is>
          <t>See abstract</t>
        </is>
      </c>
      <c r="O463" t="inlineStr">
        <is>
          <t>Not verified from abstract</t>
        </is>
      </c>
      <c r="P463" t="inlineStr">
        <is>
          <t>See abstract</t>
        </is>
      </c>
      <c r="Q463" t="inlineStr">
        <is>
          <t>See abstract</t>
        </is>
      </c>
      <c r="R463" t="inlineStr">
        <is>
          <t>Not reviewed (not included)</t>
        </is>
      </c>
      <c r="S463" t="inlineStr">
        <is>
          <t>Not reviewed (not included)</t>
        </is>
      </c>
      <c r="T463" t="inlineStr">
        <is>
          <t>Abstract screening only. Not Selected for Final 95 (Pending Full Text Review)</t>
        </is>
      </c>
      <c r="U463" t="inlineStr">
        <is>
          <t>EXCLUDE</t>
        </is>
      </c>
      <c r="V4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3" t="inlineStr">
        <is>
          <t>Excluded: Other Criterion</t>
        </is>
      </c>
      <c r="X463" t="inlineStr">
        <is>
          <t>Not assessed from abstract</t>
        </is>
      </c>
      <c r="Y463" t="inlineStr">
        <is>
          <t>IEEE Conferences</t>
        </is>
      </c>
      <c r="Z463" t="inlineStr">
        <is>
          <t>Not determined from abstract</t>
        </is>
      </c>
      <c r="AB463" t="inlineStr">
        <is>
          <t>Not assessed (not included)</t>
        </is>
      </c>
      <c r="AC463" t="inlineStr">
        <is>
          <t>Not assessed (not included)</t>
        </is>
      </c>
      <c r="AD463" t="inlineStr">
        <is>
          <t>A. S. Chinta; V. S. Chelimilla; S. P. Tummala; V. Kavididevi; S. K. Rout</t>
        </is>
      </c>
      <c r="AE463" t="inlineStr">
        <is>
          <t>2024 International Conference on Integrated Intelligence and Communication Systems (ICIICS)</t>
        </is>
      </c>
      <c r="AF463" t="inlineStr">
        <is>
          <t>Hybrid OA (IEEE)</t>
        </is>
      </c>
      <c r="AH463" t="inlineStr">
        <is>
          <t>Not assessed</t>
        </is>
      </c>
      <c r="AI463" t="inlineStr">
        <is>
          <t>Not reported</t>
        </is>
      </c>
      <c r="AJ463" t="inlineStr">
        <is>
          <t>Not reported</t>
        </is>
      </c>
      <c r="AK463" t="inlineStr">
        <is>
          <t>Not reported</t>
        </is>
      </c>
      <c r="AL463" t="inlineStr">
        <is>
          <t>Not reported</t>
        </is>
      </c>
      <c r="AM463" t="inlineStr">
        <is>
          <t>Not reported</t>
        </is>
      </c>
      <c r="AN463" t="inlineStr">
        <is>
          <t>Not reported</t>
        </is>
      </c>
      <c r="AO463" t="inlineStr">
        <is>
          <t>Not reviewed</t>
        </is>
      </c>
      <c r="AP463" t="inlineStr">
        <is>
          <t>Not reported</t>
        </is>
      </c>
      <c r="AQ463" t="inlineStr">
        <is>
          <t>Not reported</t>
        </is>
      </c>
      <c r="AR463" t="inlineStr">
        <is>
          <t>Not reported</t>
        </is>
      </c>
      <c r="AS463" t="inlineStr">
        <is>
          <t>See abstract</t>
        </is>
      </c>
      <c r="AT463" t="inlineStr">
        <is>
          <t>Not reviewed</t>
        </is>
      </c>
      <c r="AU463" t="inlineStr">
        <is>
          <t>Not reviewed</t>
        </is>
      </c>
      <c r="AV463" t="inlineStr">
        <is>
          <t>Not reviewed</t>
        </is>
      </c>
      <c r="AW463" t="inlineStr">
        <is>
          <t>Not reviewed</t>
        </is>
      </c>
      <c r="AX463" t="inlineStr">
        <is>
          <t>Not reported</t>
        </is>
      </c>
      <c r="AY463" t="inlineStr">
        <is>
          <t>Not reported</t>
        </is>
      </c>
      <c r="AZ463" t="inlineStr">
        <is>
          <t>Not reported</t>
        </is>
      </c>
      <c r="BA463" t="inlineStr">
        <is>
          <t>Not reported</t>
        </is>
      </c>
      <c r="BB463" t="inlineStr">
        <is>
          <t>Not reported</t>
        </is>
      </c>
      <c r="BC463" t="inlineStr">
        <is>
          <t>Not reported</t>
        </is>
      </c>
      <c r="BD463" t="inlineStr">
        <is>
          <t>Not reported</t>
        </is>
      </c>
      <c r="BE463" t="inlineStr">
        <is>
          <t>Not reported</t>
        </is>
      </c>
      <c r="BF463" t="inlineStr">
        <is>
          <t>Not reported</t>
        </is>
      </c>
      <c r="BG463" t="inlineStr">
        <is>
          <t>Not reviewed (not included)</t>
        </is>
      </c>
      <c r="BH463" t="inlineStr">
        <is>
          <t>N/A</t>
        </is>
      </c>
      <c r="BI463" t="inlineStr">
        <is>
          <t>Not reviewed</t>
        </is>
      </c>
      <c r="BJ463" t="inlineStr">
        <is>
          <t>Not reviewed</t>
        </is>
      </c>
      <c r="BK463" t="inlineStr">
        <is>
          <t>Not reviewed</t>
        </is>
      </c>
      <c r="BL463" t="inlineStr">
        <is>
          <t>Not reviewed</t>
        </is>
      </c>
      <c r="BM463" t="inlineStr">
        <is>
          <t>Not reviewed (not included)</t>
        </is>
      </c>
      <c r="BN463" t="inlineStr">
        <is>
          <t>Not Selected for Final 95 (Pending Full Text Review) - Candidate paper not selected for final 95: Passed abstract screening but not included in final selec</t>
        </is>
      </c>
      <c r="BO463" t="inlineStr">
        <is>
          <t>Abstract-level screening only</t>
        </is>
      </c>
      <c r="BP463" t="inlineStr">
        <is>
          <t>6</t>
        </is>
      </c>
    </row>
    <row r="464">
      <c r="A464" t="inlineStr">
        <is>
          <t>Strength and Similarity Guided GSR Based Network to Diagnose ADHD</t>
        </is>
      </c>
      <c r="B464" t="n">
        <v>2020</v>
      </c>
      <c r="C464" t="inlineStr">
        <is>
          <t>Not checked</t>
        </is>
      </c>
      <c r="D464" t="inlineStr">
        <is>
          <t>Not checked</t>
        </is>
      </c>
      <c r="E464" t="inlineStr">
        <is>
          <t>10.1109/PIC50277.2020.9350771</t>
        </is>
      </c>
      <c r="F464" t="inlineStr">
        <is>
          <t>In the present era, the diagnosis of diseases associated to neuropsychological like Attention deficit hyperactivity disorder (ADHD) by computational methods is gaining consideration rapidly. The precise discrimination of ADHD patients from healthy participants is still challenging for both neuroscience researcher and clinical diagnosis. Inadequate and noise data are the main causes of diminishing the performance of the prevalent methods of ADHD classification. In this paper, we conceded functional magnetic resonance imaging (FMRI) data with a classification approach to support the diagnose of ADHD and proposed a novel sparse network modelling. Based on strength and similarity guided sparse group representation capitalizes a couple of BOLD signal temporal correlation. Low-Order Functional Connectivity (LOFC) and High-Order Functional Connectivity (HOFC) are being used as two antecedents to lead the group sparse representation (GSR) based network and mutually 121 - norm regularized linear Support Vector Machine (SVM). Nested leave-one-site-out cross-validation framework is used, and attain a mean classification accuracy of 75%, which shows the effectiveness of our method. The classification results revealed that our proposed method is vigorous to data deviations. The combination of the sparse network with the strength and similarity guided system is robust to obtain the fMRI information. It differs ADHD over multi-site resting-state fMRI. We compared our method with other State of-the-art brain network approaches.</t>
        </is>
      </c>
      <c r="G464" t="inlineStr">
        <is>
          <t>Unimodal</t>
        </is>
      </c>
      <c r="H464" t="inlineStr">
        <is>
          <t>See abstract</t>
        </is>
      </c>
      <c r="I464" t="inlineStr">
        <is>
          <t>See abstract</t>
        </is>
      </c>
      <c r="J464" t="inlineStr">
        <is>
          <t>See abstract (AI/ML)</t>
        </is>
      </c>
      <c r="K464" t="inlineStr">
        <is>
          <t>See abstract</t>
        </is>
      </c>
      <c r="M464" t="inlineStr">
        <is>
          <t>See abstract</t>
        </is>
      </c>
      <c r="N464" t="inlineStr">
        <is>
          <t>See abstract</t>
        </is>
      </c>
      <c r="O464" t="inlineStr">
        <is>
          <t>Not verified from abstract</t>
        </is>
      </c>
      <c r="P464" t="inlineStr">
        <is>
          <t>See abstract</t>
        </is>
      </c>
      <c r="Q464" t="inlineStr">
        <is>
          <t>See abstract</t>
        </is>
      </c>
      <c r="R464" t="inlineStr">
        <is>
          <t>Not reviewed (not included)</t>
        </is>
      </c>
      <c r="S464" t="inlineStr">
        <is>
          <t>Not reviewed (not included)</t>
        </is>
      </c>
      <c r="T464" t="inlineStr">
        <is>
          <t>Abstract screening only. Not Selected for Final 95 (Pending Full Text Review)</t>
        </is>
      </c>
      <c r="U464" t="inlineStr">
        <is>
          <t>EXCLUDE</t>
        </is>
      </c>
      <c r="V46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4" t="inlineStr">
        <is>
          <t>Excluded: Other Criterion</t>
        </is>
      </c>
      <c r="X464" t="inlineStr">
        <is>
          <t>Not assessed from abstract</t>
        </is>
      </c>
      <c r="Y464" t="inlineStr">
        <is>
          <t>IEEE Conferences</t>
        </is>
      </c>
      <c r="Z464" t="inlineStr">
        <is>
          <t>Not determined from abstract</t>
        </is>
      </c>
      <c r="AB464" t="inlineStr">
        <is>
          <t>Not assessed (not included)</t>
        </is>
      </c>
      <c r="AC464" t="inlineStr">
        <is>
          <t>Not assessed (not included)</t>
        </is>
      </c>
      <c r="AD464" t="inlineStr">
        <is>
          <t>M. Saleem; Z. Lian; S. A. Salman; I. Tabassum; L. T. Badar; A. Zakir</t>
        </is>
      </c>
      <c r="AE464" t="inlineStr">
        <is>
          <t>2020 IEEE International Conference on Progress in Informatics and Computing (PIC)</t>
        </is>
      </c>
      <c r="AF464" t="inlineStr">
        <is>
          <t>Hybrid OA (IEEE)</t>
        </is>
      </c>
      <c r="AG464" t="inlineStr">
        <is>
          <t xml:space="preserve">Natural Science Foundation of Jiangsu Province; Fundamental Research Funds for the Central Universities; Research and Development; </t>
        </is>
      </c>
      <c r="AH464" t="inlineStr">
        <is>
          <t>Not assessed</t>
        </is>
      </c>
      <c r="AI464" t="inlineStr">
        <is>
          <t>Not reported</t>
        </is>
      </c>
      <c r="AJ464" t="inlineStr">
        <is>
          <t>Not reported</t>
        </is>
      </c>
      <c r="AK464" t="inlineStr">
        <is>
          <t>Not reported</t>
        </is>
      </c>
      <c r="AL464" t="inlineStr">
        <is>
          <t>Not reported</t>
        </is>
      </c>
      <c r="AM464" t="inlineStr">
        <is>
          <t>Not reported</t>
        </is>
      </c>
      <c r="AN464" t="inlineStr">
        <is>
          <t>Not reported</t>
        </is>
      </c>
      <c r="AO464" t="inlineStr">
        <is>
          <t>Not reviewed</t>
        </is>
      </c>
      <c r="AP464" t="inlineStr">
        <is>
          <t>Not reported</t>
        </is>
      </c>
      <c r="AQ464" t="inlineStr">
        <is>
          <t>Not reported</t>
        </is>
      </c>
      <c r="AR464" t="inlineStr">
        <is>
          <t>Not reported</t>
        </is>
      </c>
      <c r="AS464" t="inlineStr">
        <is>
          <t>See abstract</t>
        </is>
      </c>
      <c r="AT464" t="inlineStr">
        <is>
          <t>Not reviewed</t>
        </is>
      </c>
      <c r="AU464" t="inlineStr">
        <is>
          <t>Not reviewed</t>
        </is>
      </c>
      <c r="AV464" t="inlineStr">
        <is>
          <t>Not reviewed</t>
        </is>
      </c>
      <c r="AW464" t="inlineStr">
        <is>
          <t>Not reviewed</t>
        </is>
      </c>
      <c r="AX464" t="inlineStr">
        <is>
          <t>Not reported</t>
        </is>
      </c>
      <c r="AY464" t="inlineStr">
        <is>
          <t>Not reported</t>
        </is>
      </c>
      <c r="AZ464" t="inlineStr">
        <is>
          <t>Not reported</t>
        </is>
      </c>
      <c r="BA464" t="inlineStr">
        <is>
          <t>Not reported</t>
        </is>
      </c>
      <c r="BB464" t="inlineStr">
        <is>
          <t>Not reported</t>
        </is>
      </c>
      <c r="BC464" t="inlineStr">
        <is>
          <t>Not reported</t>
        </is>
      </c>
      <c r="BD464" t="inlineStr">
        <is>
          <t>Not reported</t>
        </is>
      </c>
      <c r="BE464" t="inlineStr">
        <is>
          <t>Not reported</t>
        </is>
      </c>
      <c r="BF464" t="inlineStr">
        <is>
          <t>Not reported</t>
        </is>
      </c>
      <c r="BG464" t="inlineStr">
        <is>
          <t>Not reviewed (not included)</t>
        </is>
      </c>
      <c r="BH464" t="inlineStr">
        <is>
          <t>N/A</t>
        </is>
      </c>
      <c r="BI464" t="inlineStr">
        <is>
          <t>Not reviewed</t>
        </is>
      </c>
      <c r="BJ464" t="inlineStr">
        <is>
          <t>Not reviewed</t>
        </is>
      </c>
      <c r="BK464" t="inlineStr">
        <is>
          <t>Not reviewed</t>
        </is>
      </c>
      <c r="BL464" t="inlineStr">
        <is>
          <t>Not reviewed</t>
        </is>
      </c>
      <c r="BM464" t="inlineStr">
        <is>
          <t>Not reviewed (not included)</t>
        </is>
      </c>
      <c r="BN464" t="inlineStr">
        <is>
          <t>Not Selected for Final 95 (Pending Full Text Review) - Candidate paper not selected for final 95: Passed abstract screening but not included in final selec</t>
        </is>
      </c>
      <c r="BO464" t="inlineStr">
        <is>
          <t>Abstract-level screening only</t>
        </is>
      </c>
      <c r="BP464" t="inlineStr">
        <is>
          <t>5</t>
        </is>
      </c>
    </row>
    <row r="465">
      <c r="A465" t="inlineStr">
        <is>
          <t>From Brain Signals to Diagnosis: A Joint Learning Approach for ADHD Detection</t>
        </is>
      </c>
      <c r="B465" t="n">
        <v>2025</v>
      </c>
      <c r="C465" t="inlineStr">
        <is>
          <t>Not checked</t>
        </is>
      </c>
      <c r="D465" t="inlineStr">
        <is>
          <t>Not checked</t>
        </is>
      </c>
      <c r="E465" t="inlineStr">
        <is>
          <t>10.1109/INDISCON66021.2025.11251952</t>
        </is>
      </c>
      <c r="F465" t="inlineStr">
        <is>
          <t>ADHD is a common neurodevelopmental disorder typically diagnosed in childhood. Its detection and diagnosis are often subjective, relying heavily on questionnaires. Therefore, more advanced diagnostic methods, such as electroencephalogram (EEG) analysis, offer a viable alternative. In this study, we focus on diagnosing ADHD using EEG signals recorded from electrodes placed around the brain, employing deep learning methodologies. The primary objective of this work was to emphasize the importance of preprocessing EEG signals using band-pass filters ($4-40 \mathrm{~Hz}$) and notch filters, followed by artifact removal through Independent Component Analysis (ICA). Subsequently, we designed and developed six joint learning architectures combining Convolutional Neural Networks (CNN), Long Short-Term Memory (LSTM) networks, and Gated Recurrent Units (GRU). The best-performing model was a joint architecture integrating multi-head CNN and multi-head LSTM, achieving an accuracy of 99.93%.</t>
        </is>
      </c>
      <c r="G465" t="inlineStr">
        <is>
          <t>Unimodal</t>
        </is>
      </c>
      <c r="H465" t="inlineStr">
        <is>
          <t>See abstract</t>
        </is>
      </c>
      <c r="I465" t="inlineStr">
        <is>
          <t>See abstract</t>
        </is>
      </c>
      <c r="J465" t="inlineStr">
        <is>
          <t>See abstract (AI/ML)</t>
        </is>
      </c>
      <c r="K465" t="inlineStr">
        <is>
          <t>See abstract</t>
        </is>
      </c>
      <c r="M465" t="inlineStr">
        <is>
          <t>See abstract</t>
        </is>
      </c>
      <c r="N465" t="inlineStr">
        <is>
          <t>See abstract</t>
        </is>
      </c>
      <c r="O465" t="inlineStr">
        <is>
          <t>Not verified from abstract</t>
        </is>
      </c>
      <c r="P465" t="inlineStr">
        <is>
          <t>See abstract</t>
        </is>
      </c>
      <c r="Q465" t="inlineStr">
        <is>
          <t>See abstract</t>
        </is>
      </c>
      <c r="R465" t="inlineStr">
        <is>
          <t>Not reviewed (not included)</t>
        </is>
      </c>
      <c r="S465" t="inlineStr">
        <is>
          <t>Not reviewed (not included)</t>
        </is>
      </c>
      <c r="T465" t="inlineStr">
        <is>
          <t>Abstract screening only. Not Selected for Final 95 (Pending Full Text Review)</t>
        </is>
      </c>
      <c r="U465" t="inlineStr">
        <is>
          <t>EXCLUDE</t>
        </is>
      </c>
      <c r="V46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5" t="inlineStr">
        <is>
          <t>Excluded: Other Criterion</t>
        </is>
      </c>
      <c r="X465" t="inlineStr">
        <is>
          <t>Not assessed from abstract</t>
        </is>
      </c>
      <c r="Y465" t="inlineStr">
        <is>
          <t>IEEE Conferences</t>
        </is>
      </c>
      <c r="Z465" t="inlineStr">
        <is>
          <t>Not determined from abstract</t>
        </is>
      </c>
      <c r="AB465" t="inlineStr">
        <is>
          <t>Not assessed (not included)</t>
        </is>
      </c>
      <c r="AC465" t="inlineStr">
        <is>
          <t>Not assessed (not included)</t>
        </is>
      </c>
      <c r="AD465" t="inlineStr">
        <is>
          <t>D. Jhala; P. Sirodaria; Y. Kumar; P. Bhargav</t>
        </is>
      </c>
      <c r="AE465" t="inlineStr">
        <is>
          <t>2025 IEEE 6th India Council International Subsections Conference (INDISCON)</t>
        </is>
      </c>
      <c r="AF465" t="inlineStr">
        <is>
          <t>Hybrid OA (IEEE)</t>
        </is>
      </c>
      <c r="AH465" t="inlineStr">
        <is>
          <t>Not assessed</t>
        </is>
      </c>
      <c r="AI465" t="inlineStr">
        <is>
          <t>Not reported</t>
        </is>
      </c>
      <c r="AJ465" t="inlineStr">
        <is>
          <t>Not reported</t>
        </is>
      </c>
      <c r="AK465" t="inlineStr">
        <is>
          <t>Not reported</t>
        </is>
      </c>
      <c r="AL465" t="inlineStr">
        <is>
          <t>Not reported</t>
        </is>
      </c>
      <c r="AM465" t="inlineStr">
        <is>
          <t>Not reported</t>
        </is>
      </c>
      <c r="AN465" t="inlineStr">
        <is>
          <t>Not reported</t>
        </is>
      </c>
      <c r="AO465" t="inlineStr">
        <is>
          <t>Not reviewed</t>
        </is>
      </c>
      <c r="AP465" t="inlineStr">
        <is>
          <t>Not reported</t>
        </is>
      </c>
      <c r="AQ465" t="inlineStr">
        <is>
          <t>Not reported</t>
        </is>
      </c>
      <c r="AR465" t="inlineStr">
        <is>
          <t>Not reported</t>
        </is>
      </c>
      <c r="AS465" t="inlineStr">
        <is>
          <t>See abstract</t>
        </is>
      </c>
      <c r="AT465" t="inlineStr">
        <is>
          <t>Not reviewed</t>
        </is>
      </c>
      <c r="AU465" t="inlineStr">
        <is>
          <t>Not reviewed</t>
        </is>
      </c>
      <c r="AV465" t="inlineStr">
        <is>
          <t>Not reviewed</t>
        </is>
      </c>
      <c r="AW465" t="inlineStr">
        <is>
          <t>Not reviewed</t>
        </is>
      </c>
      <c r="AX465" t="inlineStr">
        <is>
          <t>Not reported</t>
        </is>
      </c>
      <c r="AY465" t="inlineStr">
        <is>
          <t>Not reported</t>
        </is>
      </c>
      <c r="AZ465" t="inlineStr">
        <is>
          <t>Not reported</t>
        </is>
      </c>
      <c r="BA465" t="inlineStr">
        <is>
          <t>Not reported</t>
        </is>
      </c>
      <c r="BB465" t="inlineStr">
        <is>
          <t>Not reported</t>
        </is>
      </c>
      <c r="BC465" t="inlineStr">
        <is>
          <t>Not reported</t>
        </is>
      </c>
      <c r="BD465" t="inlineStr">
        <is>
          <t>Not reported</t>
        </is>
      </c>
      <c r="BE465" t="inlineStr">
        <is>
          <t>Not reported</t>
        </is>
      </c>
      <c r="BF465" t="inlineStr">
        <is>
          <t>Not reported</t>
        </is>
      </c>
      <c r="BG465" t="inlineStr">
        <is>
          <t>Not reviewed (not included)</t>
        </is>
      </c>
      <c r="BH465" t="inlineStr">
        <is>
          <t>N/A</t>
        </is>
      </c>
      <c r="BI465" t="inlineStr">
        <is>
          <t>Not reviewed</t>
        </is>
      </c>
      <c r="BJ465" t="inlineStr">
        <is>
          <t>Not reviewed</t>
        </is>
      </c>
      <c r="BK465" t="inlineStr">
        <is>
          <t>Not reviewed</t>
        </is>
      </c>
      <c r="BL465" t="inlineStr">
        <is>
          <t>Not reviewed</t>
        </is>
      </c>
      <c r="BM465" t="inlineStr">
        <is>
          <t>Not reviewed (not included)</t>
        </is>
      </c>
      <c r="BN465" t="inlineStr">
        <is>
          <t>Not Selected for Final 95 (Pending Full Text Review) - Candidate paper not selected for final 95: Passed abstract screening but not included in final selec</t>
        </is>
      </c>
      <c r="BO465" t="inlineStr">
        <is>
          <t>Abstract-level screening only</t>
        </is>
      </c>
      <c r="BP465" t="inlineStr">
        <is>
          <t>6</t>
        </is>
      </c>
    </row>
    <row r="466">
      <c r="A466" t="inlineStr">
        <is>
          <t>Identification of Children with ADHD from EEG Signals Based on Entropy Measures and Support Vector Machine</t>
        </is>
      </c>
      <c r="B466" t="n">
        <v>2023</v>
      </c>
      <c r="C466" t="inlineStr">
        <is>
          <t>Not checked</t>
        </is>
      </c>
      <c r="D466" t="inlineStr">
        <is>
          <t>Not checked</t>
        </is>
      </c>
      <c r="E466" t="inlineStr">
        <is>
          <t>10.1109/EUVIP58404.2023.10323044</t>
        </is>
      </c>
      <c r="F466" t="inlineStr">
        <is>
          <t>Attention deficit hyperactivity disorder (ADHD) is one of the major psychiatric and neurodevelopment disorders that affects 11% of children worldwide. Moreover, the prevalence of ADHD has rapidly increased over time worldwide. According to DSM-V, three types of symptoms such as inattention, hyperactivity, and combined type (inattention with hyperactivity). So, it is necessary to use a simple, non-invasive, and automatic detection system for identifying children with ADHD at an early stage. The objective of this study was to propose a machine learning (ML)based ADHD-combine type (ADHD-CT) detection system from electroencephalogram (EEG) signals. EEG signals were recorded from nineteen ADHD-CT children and fourteen healthy children. We extracted five entropy-based features such as approximate-based entropy, Shanon-based entropy, permutation-based entropy, sample-based entropy, and singular value decomposition (SVD)-based entropy from each signal. The subset of the most informative and discriminative features was selected for ADHDCT using sequential forward floating selection (SFFS). Following that, support vector machine (SVM) was implemented with leave-one-out cross-validation for the identification of ADHD-CT children and assessed its performances based on classification accuracy. Our results illustrated that SVM with polynomial kernel provided 96.87% classification accuracy to discriminate children as ADHD-CT and healthy children. Our findings showed that our proposed system can be used to detect children with ADHD-CT.</t>
        </is>
      </c>
      <c r="G466" t="inlineStr">
        <is>
          <t>Unimodal</t>
        </is>
      </c>
      <c r="H466" t="inlineStr">
        <is>
          <t>See abstract</t>
        </is>
      </c>
      <c r="I466" t="inlineStr">
        <is>
          <t>See abstract</t>
        </is>
      </c>
      <c r="J466" t="inlineStr">
        <is>
          <t>See abstract (AI/ML)</t>
        </is>
      </c>
      <c r="K466" t="inlineStr">
        <is>
          <t>See abstract</t>
        </is>
      </c>
      <c r="M466" t="inlineStr">
        <is>
          <t>See abstract</t>
        </is>
      </c>
      <c r="N466" t="inlineStr">
        <is>
          <t>See abstract</t>
        </is>
      </c>
      <c r="O466" t="inlineStr">
        <is>
          <t>Not verified from abstract</t>
        </is>
      </c>
      <c r="P466" t="inlineStr">
        <is>
          <t>See abstract</t>
        </is>
      </c>
      <c r="Q466" t="inlineStr">
        <is>
          <t>See abstract</t>
        </is>
      </c>
      <c r="R466" t="inlineStr">
        <is>
          <t>Not reviewed (not included)</t>
        </is>
      </c>
      <c r="S466" t="inlineStr">
        <is>
          <t>Not reviewed (not included)</t>
        </is>
      </c>
      <c r="T466" t="inlineStr">
        <is>
          <t>Abstract screening only. Not Selected for Final 95 (Pending Full Text Review)</t>
        </is>
      </c>
      <c r="U466" t="inlineStr">
        <is>
          <t>EXCLUDE</t>
        </is>
      </c>
      <c r="V46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6" t="inlineStr">
        <is>
          <t>Excluded: Other Criterion</t>
        </is>
      </c>
      <c r="X466" t="inlineStr">
        <is>
          <t>Not assessed from abstract</t>
        </is>
      </c>
      <c r="Y466" t="inlineStr">
        <is>
          <t>IEEE Conferences</t>
        </is>
      </c>
      <c r="Z466" t="inlineStr">
        <is>
          <t>Not determined from abstract</t>
        </is>
      </c>
      <c r="AB466" t="inlineStr">
        <is>
          <t>Not assessed (not included)</t>
        </is>
      </c>
      <c r="AC466" t="inlineStr">
        <is>
          <t>Not assessed (not included)</t>
        </is>
      </c>
      <c r="AD466" t="inlineStr">
        <is>
          <t>M. Maniruzzaman; M. Al Mehedi Hasan; T. Suzuki; J. Shin</t>
        </is>
      </c>
      <c r="AE466" t="inlineStr">
        <is>
          <t>2023 11th European Workshop on Visual Information Processing (EUVIP)</t>
        </is>
      </c>
      <c r="AF466" t="inlineStr">
        <is>
          <t>Hybrid OA (IEEE)</t>
        </is>
      </c>
      <c r="AH466" t="inlineStr">
        <is>
          <t>Not assessed</t>
        </is>
      </c>
      <c r="AI466" t="inlineStr">
        <is>
          <t>Not reported</t>
        </is>
      </c>
      <c r="AJ466" t="inlineStr">
        <is>
          <t>Not reported</t>
        </is>
      </c>
      <c r="AK466" t="inlineStr">
        <is>
          <t>Not reported</t>
        </is>
      </c>
      <c r="AL466" t="inlineStr">
        <is>
          <t>Not reported</t>
        </is>
      </c>
      <c r="AM466" t="inlineStr">
        <is>
          <t>Not reported</t>
        </is>
      </c>
      <c r="AN466" t="inlineStr">
        <is>
          <t>Not reported</t>
        </is>
      </c>
      <c r="AO466" t="inlineStr">
        <is>
          <t>Not reviewed</t>
        </is>
      </c>
      <c r="AP466" t="inlineStr">
        <is>
          <t>Not reported</t>
        </is>
      </c>
      <c r="AQ466" t="inlineStr">
        <is>
          <t>Not reported</t>
        </is>
      </c>
      <c r="AR466" t="inlineStr">
        <is>
          <t>Not reported</t>
        </is>
      </c>
      <c r="AS466" t="inlineStr">
        <is>
          <t>See abstract</t>
        </is>
      </c>
      <c r="AT466" t="inlineStr">
        <is>
          <t>Not reviewed</t>
        </is>
      </c>
      <c r="AU466" t="inlineStr">
        <is>
          <t>Not reviewed</t>
        </is>
      </c>
      <c r="AV466" t="inlineStr">
        <is>
          <t>Not reviewed</t>
        </is>
      </c>
      <c r="AW466" t="inlineStr">
        <is>
          <t>Not reviewed</t>
        </is>
      </c>
      <c r="AX466" t="inlineStr">
        <is>
          <t>Not reported</t>
        </is>
      </c>
      <c r="AY466" t="inlineStr">
        <is>
          <t>Not reported</t>
        </is>
      </c>
      <c r="AZ466" t="inlineStr">
        <is>
          <t>Not reported</t>
        </is>
      </c>
      <c r="BA466" t="inlineStr">
        <is>
          <t>Not reported</t>
        </is>
      </c>
      <c r="BB466" t="inlineStr">
        <is>
          <t>Not reported</t>
        </is>
      </c>
      <c r="BC466" t="inlineStr">
        <is>
          <t>Not reported</t>
        </is>
      </c>
      <c r="BD466" t="inlineStr">
        <is>
          <t>Not reported</t>
        </is>
      </c>
      <c r="BE466" t="inlineStr">
        <is>
          <t>Not reported</t>
        </is>
      </c>
      <c r="BF466" t="inlineStr">
        <is>
          <t>Not reported</t>
        </is>
      </c>
      <c r="BG466" t="inlineStr">
        <is>
          <t>Not reviewed (not included)</t>
        </is>
      </c>
      <c r="BH466" t="inlineStr">
        <is>
          <t>N/A</t>
        </is>
      </c>
      <c r="BI466" t="inlineStr">
        <is>
          <t>Not reviewed</t>
        </is>
      </c>
      <c r="BJ466" t="inlineStr">
        <is>
          <t>Not reviewed</t>
        </is>
      </c>
      <c r="BK466" t="inlineStr">
        <is>
          <t>Not reviewed</t>
        </is>
      </c>
      <c r="BL466" t="inlineStr">
        <is>
          <t>Not reviewed</t>
        </is>
      </c>
      <c r="BM466" t="inlineStr">
        <is>
          <t>Not reviewed (not included)</t>
        </is>
      </c>
      <c r="BN466" t="inlineStr">
        <is>
          <t>Not Selected for Final 95 (Pending Full Text Review) - Candidate paper not selected for final 95: Passed abstract screening but not included in final selec</t>
        </is>
      </c>
      <c r="BO466" t="inlineStr">
        <is>
          <t>Abstract-level screening only</t>
        </is>
      </c>
      <c r="BP466" t="inlineStr">
        <is>
          <t>6</t>
        </is>
      </c>
    </row>
    <row r="467">
      <c r="A467" t="inlineStr">
        <is>
          <t>Revolutionizing ADHD Diagnosis: Harnessing ResNet for Enhanced EEG Analysis</t>
        </is>
      </c>
      <c r="B467" t="n">
        <v>2025</v>
      </c>
      <c r="C467" t="inlineStr">
        <is>
          <t>Not checked</t>
        </is>
      </c>
      <c r="D467" t="inlineStr">
        <is>
          <t>Not checked</t>
        </is>
      </c>
      <c r="E467" t="inlineStr">
        <is>
          <t>10.1109/IATMSI64286.2025.10984677</t>
        </is>
      </c>
      <c r="F467" t="inlineStr">
        <is>
          <t>This study investigates the integration of neurofeedback and digital cognitive interventions alongside traditional therapeutic approaches for managing Attention Deficit Hyperactivity Disorder (ADHD). Leveraging electroencephalogram (EEG) data, the research combines conventional machine learning and advanced deep learning techniques to analyze brain activity patterns indicative of ADHD. The study meticulously assesses the efficacy of these innovative therapies, using a dataset with over one million EEG entries, to enhance diagnostic precision and optimize treatment outcomes. The classification report from the study shows exemplary performance metrics: precision and recall rates near perfection (0.99 and 1.00 respectively for the negative class, 1.00 and 0.99 for the positive class) and F1-scores consistently high at 0.99 for both classes, demonstrating the potential of these methods in clinical settings. This comparative analysis evaluates the potential of integrated neurofeedback and digital interventions against the backdrop of traditional pharmacological and behavioral treatments.</t>
        </is>
      </c>
      <c r="G467" t="inlineStr">
        <is>
          <t>Unimodal</t>
        </is>
      </c>
      <c r="H467" t="inlineStr">
        <is>
          <t>See abstract</t>
        </is>
      </c>
      <c r="I467" t="inlineStr">
        <is>
          <t>See abstract</t>
        </is>
      </c>
      <c r="J467" t="inlineStr">
        <is>
          <t>See abstract (AI/ML)</t>
        </is>
      </c>
      <c r="K467" t="inlineStr">
        <is>
          <t>See abstract</t>
        </is>
      </c>
      <c r="M467" t="inlineStr">
        <is>
          <t>See abstract</t>
        </is>
      </c>
      <c r="N467" t="inlineStr">
        <is>
          <t>See abstract</t>
        </is>
      </c>
      <c r="O467" t="inlineStr">
        <is>
          <t>Not verified from abstract</t>
        </is>
      </c>
      <c r="P467" t="inlineStr">
        <is>
          <t>See abstract</t>
        </is>
      </c>
      <c r="Q467" t="inlineStr">
        <is>
          <t>See abstract</t>
        </is>
      </c>
      <c r="R467" t="inlineStr">
        <is>
          <t>Not reviewed (not included)</t>
        </is>
      </c>
      <c r="S467" t="inlineStr">
        <is>
          <t>Not reviewed (not included)</t>
        </is>
      </c>
      <c r="T467" t="inlineStr">
        <is>
          <t>Abstract screening only. Not Selected for Final 95 (Pending Full Text Review)</t>
        </is>
      </c>
      <c r="U467" t="inlineStr">
        <is>
          <t>EXCLUDE</t>
        </is>
      </c>
      <c r="V46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7" t="inlineStr">
        <is>
          <t>Excluded: Other Criterion</t>
        </is>
      </c>
      <c r="X467" t="inlineStr">
        <is>
          <t>Not assessed from abstract</t>
        </is>
      </c>
      <c r="Y467" t="inlineStr">
        <is>
          <t>IEEE Conferences</t>
        </is>
      </c>
      <c r="Z467" t="inlineStr">
        <is>
          <t>Not determined from abstract</t>
        </is>
      </c>
      <c r="AB467" t="inlineStr">
        <is>
          <t>Not assessed (not included)</t>
        </is>
      </c>
      <c r="AC467" t="inlineStr">
        <is>
          <t>Not assessed (not included)</t>
        </is>
      </c>
      <c r="AD467" t="inlineStr">
        <is>
          <t>A. R. Singh; G. Singh; G. R. Kumar; R. RiadHwsein</t>
        </is>
      </c>
      <c r="AE467" t="inlineStr">
        <is>
          <t>2025 IEEE International Conference on Interdisciplinary Approaches in Technology and Management for Social Innovation (IATMSI)</t>
        </is>
      </c>
      <c r="AF467" t="inlineStr">
        <is>
          <t>Hybrid OA (IEEE)</t>
        </is>
      </c>
      <c r="AH467" t="inlineStr">
        <is>
          <t>Not assessed</t>
        </is>
      </c>
      <c r="AI467" t="inlineStr">
        <is>
          <t>Not reported</t>
        </is>
      </c>
      <c r="AJ467" t="inlineStr">
        <is>
          <t>Not reported</t>
        </is>
      </c>
      <c r="AK467" t="inlineStr">
        <is>
          <t>Not reported</t>
        </is>
      </c>
      <c r="AL467" t="inlineStr">
        <is>
          <t>Not reported</t>
        </is>
      </c>
      <c r="AM467" t="inlineStr">
        <is>
          <t>Not reported</t>
        </is>
      </c>
      <c r="AN467" t="inlineStr">
        <is>
          <t>Not reported</t>
        </is>
      </c>
      <c r="AO467" t="inlineStr">
        <is>
          <t>Not reviewed</t>
        </is>
      </c>
      <c r="AP467" t="inlineStr">
        <is>
          <t>Not reported</t>
        </is>
      </c>
      <c r="AQ467" t="inlineStr">
        <is>
          <t>Not reported</t>
        </is>
      </c>
      <c r="AR467" t="inlineStr">
        <is>
          <t>Not reported</t>
        </is>
      </c>
      <c r="AS467" t="inlineStr">
        <is>
          <t>See abstract</t>
        </is>
      </c>
      <c r="AT467" t="inlineStr">
        <is>
          <t>Not reviewed</t>
        </is>
      </c>
      <c r="AU467" t="inlineStr">
        <is>
          <t>Not reviewed</t>
        </is>
      </c>
      <c r="AV467" t="inlineStr">
        <is>
          <t>Not reviewed</t>
        </is>
      </c>
      <c r="AW467" t="inlineStr">
        <is>
          <t>Not reviewed</t>
        </is>
      </c>
      <c r="AX467" t="inlineStr">
        <is>
          <t>Not reported</t>
        </is>
      </c>
      <c r="AY467" t="inlineStr">
        <is>
          <t>Not reported</t>
        </is>
      </c>
      <c r="AZ467" t="inlineStr">
        <is>
          <t>Not reported</t>
        </is>
      </c>
      <c r="BA467" t="inlineStr">
        <is>
          <t>Not reported</t>
        </is>
      </c>
      <c r="BB467" t="inlineStr">
        <is>
          <t>Not reported</t>
        </is>
      </c>
      <c r="BC467" t="inlineStr">
        <is>
          <t>Not reported</t>
        </is>
      </c>
      <c r="BD467" t="inlineStr">
        <is>
          <t>Not reported</t>
        </is>
      </c>
      <c r="BE467" t="inlineStr">
        <is>
          <t>Not reported</t>
        </is>
      </c>
      <c r="BF467" t="inlineStr">
        <is>
          <t>Not reported</t>
        </is>
      </c>
      <c r="BG467" t="inlineStr">
        <is>
          <t>Not reviewed (not included)</t>
        </is>
      </c>
      <c r="BH467" t="inlineStr">
        <is>
          <t>N/A</t>
        </is>
      </c>
      <c r="BI467" t="inlineStr">
        <is>
          <t>Not reviewed</t>
        </is>
      </c>
      <c r="BJ467" t="inlineStr">
        <is>
          <t>Not reviewed</t>
        </is>
      </c>
      <c r="BK467" t="inlineStr">
        <is>
          <t>Not reviewed</t>
        </is>
      </c>
      <c r="BL467" t="inlineStr">
        <is>
          <t>Not reviewed</t>
        </is>
      </c>
      <c r="BM467" t="inlineStr">
        <is>
          <t>Not reviewed (not included)</t>
        </is>
      </c>
      <c r="BN467" t="inlineStr">
        <is>
          <t>Not Selected for Final 95 (Pending Full Text Review) - Candidate paper not selected for final 95: Passed abstract screening but not included in final selec</t>
        </is>
      </c>
      <c r="BO467" t="inlineStr">
        <is>
          <t>Abstract-level screening only</t>
        </is>
      </c>
      <c r="BP467" t="inlineStr">
        <is>
          <t>5</t>
        </is>
      </c>
    </row>
    <row r="468">
      <c r="A468" t="inlineStr">
        <is>
          <t>Verdict Approaches of Attention Deficit Hyperactive Disorder in Neurological Dysfunction - A Concise Review</t>
        </is>
      </c>
      <c r="B468" t="n">
        <v>2025</v>
      </c>
      <c r="C468" t="inlineStr">
        <is>
          <t>Not checked</t>
        </is>
      </c>
      <c r="D468" t="inlineStr">
        <is>
          <t>Not checked</t>
        </is>
      </c>
      <c r="E468" t="inlineStr">
        <is>
          <t>10.1109/ICISS63372.2025.11076457</t>
        </is>
      </c>
      <c r="F468" t="inlineStr">
        <is>
          <t>Neurological disorder has a massive impact on youngsters. ADHD (Attention Deficit Hyperactivity Disorder) is an underdiagnosed neurological syndrome caused by children's social and neurological imbalances. ADHD can be categorized into three distinct kinds: inattention, hyperactivity, and impulsivity. All three demonstrate different symptoms. The children's daily lives have been affected by this neurological condition. This neurological anomaly affects both children and adults. These days, anticipating neurological problems is significantly analyzed with the help of artificial intelligence. The prediction for ADHD was done through deep learning and machine learning algorithms. To predict the probable dysfunction of ADHD in both adults and children and also adopt some variance techniques. This study revolves around five classifications for identifying ADHD: Pupillometric, EEG signal, Handwriting, Audio Visual Integration Network (AVIN), and Text Features. It includes both clinical and non-clinical ways of assessing ADHD. Finally, a literature review of those approaches will be produced with the accuracy rate of the approaches. This review intends to explore techniques apart from the medical aspect of the veridiction of ADHD that are presently used in the existing system, as well as to identify a novel approach to the verdict of ADHD in future endeavors.</t>
        </is>
      </c>
      <c r="G468" t="inlineStr">
        <is>
          <t>Unimodal</t>
        </is>
      </c>
      <c r="H468" t="inlineStr">
        <is>
          <t>See abstract</t>
        </is>
      </c>
      <c r="I468" t="inlineStr">
        <is>
          <t>See abstract</t>
        </is>
      </c>
      <c r="J468" t="inlineStr">
        <is>
          <t>See abstract (AI/ML)</t>
        </is>
      </c>
      <c r="K468" t="inlineStr">
        <is>
          <t>See abstract</t>
        </is>
      </c>
      <c r="M468" t="inlineStr">
        <is>
          <t>See abstract</t>
        </is>
      </c>
      <c r="N468" t="inlineStr">
        <is>
          <t>See abstract</t>
        </is>
      </c>
      <c r="O468" t="inlineStr">
        <is>
          <t>Not verified from abstract</t>
        </is>
      </c>
      <c r="P468" t="inlineStr">
        <is>
          <t>See abstract</t>
        </is>
      </c>
      <c r="Q468" t="inlineStr">
        <is>
          <t>See abstract</t>
        </is>
      </c>
      <c r="R468" t="inlineStr">
        <is>
          <t>Not reviewed (not included)</t>
        </is>
      </c>
      <c r="S468" t="inlineStr">
        <is>
          <t>Not reviewed (not included)</t>
        </is>
      </c>
      <c r="T468" t="inlineStr">
        <is>
          <t>Abstract screening only. Not Selected for Final 95 (Pending Full Text Review)</t>
        </is>
      </c>
      <c r="U468" t="inlineStr">
        <is>
          <t>EXCLUDE</t>
        </is>
      </c>
      <c r="V46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8" t="inlineStr">
        <is>
          <t>Excluded: Other Criterion</t>
        </is>
      </c>
      <c r="X468" t="inlineStr">
        <is>
          <t>Not assessed from abstract</t>
        </is>
      </c>
      <c r="Y468" t="inlineStr">
        <is>
          <t>IEEE Conferences</t>
        </is>
      </c>
      <c r="Z468" t="inlineStr">
        <is>
          <t>Not determined from abstract</t>
        </is>
      </c>
      <c r="AB468" t="inlineStr">
        <is>
          <t>Not assessed (not included)</t>
        </is>
      </c>
      <c r="AC468" t="inlineStr">
        <is>
          <t>Not assessed (not included)</t>
        </is>
      </c>
      <c r="AD468" t="inlineStr">
        <is>
          <t>A. S. Deepa; K. Karthigadevi</t>
        </is>
      </c>
      <c r="AE468" t="inlineStr">
        <is>
          <t>2025 7th International Conference on Intelligent Sustainable Systems (ICISS)</t>
        </is>
      </c>
      <c r="AF468" t="inlineStr">
        <is>
          <t>Hybrid OA (IEEE)</t>
        </is>
      </c>
      <c r="AH468" t="inlineStr">
        <is>
          <t>Not assessed</t>
        </is>
      </c>
      <c r="AI468" t="inlineStr">
        <is>
          <t>Not reported</t>
        </is>
      </c>
      <c r="AJ468" t="inlineStr">
        <is>
          <t>Not reported</t>
        </is>
      </c>
      <c r="AK468" t="inlineStr">
        <is>
          <t>Not reported</t>
        </is>
      </c>
      <c r="AL468" t="inlineStr">
        <is>
          <t>Not reported</t>
        </is>
      </c>
      <c r="AM468" t="inlineStr">
        <is>
          <t>Not reported</t>
        </is>
      </c>
      <c r="AN468" t="inlineStr">
        <is>
          <t>Not reported</t>
        </is>
      </c>
      <c r="AO468" t="inlineStr">
        <is>
          <t>Not reviewed</t>
        </is>
      </c>
      <c r="AP468" t="inlineStr">
        <is>
          <t>Not reported</t>
        </is>
      </c>
      <c r="AQ468" t="inlineStr">
        <is>
          <t>Not reported</t>
        </is>
      </c>
      <c r="AR468" t="inlineStr">
        <is>
          <t>Not reported</t>
        </is>
      </c>
      <c r="AS468" t="inlineStr">
        <is>
          <t>See abstract</t>
        </is>
      </c>
      <c r="AT468" t="inlineStr">
        <is>
          <t>Not reviewed</t>
        </is>
      </c>
      <c r="AU468" t="inlineStr">
        <is>
          <t>Not reviewed</t>
        </is>
      </c>
      <c r="AV468" t="inlineStr">
        <is>
          <t>Not reviewed</t>
        </is>
      </c>
      <c r="AW468" t="inlineStr">
        <is>
          <t>Not reviewed</t>
        </is>
      </c>
      <c r="AX468" t="inlineStr">
        <is>
          <t>Not reported</t>
        </is>
      </c>
      <c r="AY468" t="inlineStr">
        <is>
          <t>Not reported</t>
        </is>
      </c>
      <c r="AZ468" t="inlineStr">
        <is>
          <t>Not reported</t>
        </is>
      </c>
      <c r="BA468" t="inlineStr">
        <is>
          <t>Not reported</t>
        </is>
      </c>
      <c r="BB468" t="inlineStr">
        <is>
          <t>Not reported</t>
        </is>
      </c>
      <c r="BC468" t="inlineStr">
        <is>
          <t>Not reported</t>
        </is>
      </c>
      <c r="BD468" t="inlineStr">
        <is>
          <t>Not reported</t>
        </is>
      </c>
      <c r="BE468" t="inlineStr">
        <is>
          <t>Not reported</t>
        </is>
      </c>
      <c r="BF468" t="inlineStr">
        <is>
          <t>Not reported</t>
        </is>
      </c>
      <c r="BG468" t="inlineStr">
        <is>
          <t>Not reviewed (not included)</t>
        </is>
      </c>
      <c r="BH468" t="inlineStr">
        <is>
          <t>N/A</t>
        </is>
      </c>
      <c r="BI468" t="inlineStr">
        <is>
          <t>Not reviewed</t>
        </is>
      </c>
      <c r="BJ468" t="inlineStr">
        <is>
          <t>Not reviewed</t>
        </is>
      </c>
      <c r="BK468" t="inlineStr">
        <is>
          <t>Not reviewed</t>
        </is>
      </c>
      <c r="BL468" t="inlineStr">
        <is>
          <t>Not reviewed</t>
        </is>
      </c>
      <c r="BM468" t="inlineStr">
        <is>
          <t>Not reviewed (not included)</t>
        </is>
      </c>
      <c r="BN468" t="inlineStr">
        <is>
          <t>Not Selected for Final 95 (Pending Full Text Review) - Candidate paper not selected for final 95: Passed abstract screening but not included in final selec</t>
        </is>
      </c>
      <c r="BO468" t="inlineStr">
        <is>
          <t>Abstract-level screening only</t>
        </is>
      </c>
      <c r="BP468" t="inlineStr">
        <is>
          <t>7</t>
        </is>
      </c>
    </row>
    <row r="469">
      <c r="A469" t="inlineStr">
        <is>
          <t>Utilization of Deep Learning to Overcome the Effect of ADHD on Children</t>
        </is>
      </c>
      <c r="B469" t="n">
        <v>2023</v>
      </c>
      <c r="C469" t="inlineStr">
        <is>
          <t>Not checked</t>
        </is>
      </c>
      <c r="D469" t="inlineStr">
        <is>
          <t>Not checked</t>
        </is>
      </c>
      <c r="E469" t="inlineStr">
        <is>
          <t>10.1109/ICEEM58740.2023.10319577</t>
        </is>
      </c>
      <c r="F469" t="inlineStr">
        <is>
          <t>Attention Deficit Hyperactivity Disorder (ADHD) is a brain condition that makes it difficult for children to control their behavior. It is normal for all children to show some of these symptoms from time to time. The child may react to stress at school or home. This research work sheds light on the impact of this disorder on people with ADHD. It is important that who is helping with treatment is aware of the positive and negative effects of the disorder and its consequences. A type of deep learning models, namely Convolutional Neural Network, is adopted in this paper to extract the features from images captured with functional Magnetic Resonance Imaging (fMRI) for patients with ADHD. Three different models are tested for the classification of fMRI datasets, namely Nesterov-accelerated adaptive moment estimation (Nadam), stochastic gradient with momentum (SGDM), and the proposed CNN. It is concluded that the accuracy of the Nadam model is 96.5%, SGDM is 95% and the proposed CNN is 98.77. These results ensure the superiority of the proposed CNN.</t>
        </is>
      </c>
      <c r="G469" t="inlineStr">
        <is>
          <t>Unimodal</t>
        </is>
      </c>
      <c r="H469" t="inlineStr">
        <is>
          <t>See abstract</t>
        </is>
      </c>
      <c r="I469" t="inlineStr">
        <is>
          <t>See abstract</t>
        </is>
      </c>
      <c r="J469" t="inlineStr">
        <is>
          <t>See abstract (AI/ML)</t>
        </is>
      </c>
      <c r="K469" t="inlineStr">
        <is>
          <t>See abstract</t>
        </is>
      </c>
      <c r="M469" t="inlineStr">
        <is>
          <t>See abstract</t>
        </is>
      </c>
      <c r="N469" t="inlineStr">
        <is>
          <t>See abstract</t>
        </is>
      </c>
      <c r="O469" t="inlineStr">
        <is>
          <t>Not verified from abstract</t>
        </is>
      </c>
      <c r="P469" t="inlineStr">
        <is>
          <t>See abstract</t>
        </is>
      </c>
      <c r="Q469" t="inlineStr">
        <is>
          <t>See abstract</t>
        </is>
      </c>
      <c r="R469" t="inlineStr">
        <is>
          <t>Not reviewed (not included)</t>
        </is>
      </c>
      <c r="S469" t="inlineStr">
        <is>
          <t>Not reviewed (not included)</t>
        </is>
      </c>
      <c r="T469" t="inlineStr">
        <is>
          <t>Abstract screening only. Not Selected for Final 95 (Pending Full Text Review)</t>
        </is>
      </c>
      <c r="U469" t="inlineStr">
        <is>
          <t>EXCLUDE</t>
        </is>
      </c>
      <c r="V46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69" t="inlineStr">
        <is>
          <t>Excluded: Other Criterion</t>
        </is>
      </c>
      <c r="X469" t="inlineStr">
        <is>
          <t>Not assessed from abstract</t>
        </is>
      </c>
      <c r="Y469" t="inlineStr">
        <is>
          <t>IEEE Conferences</t>
        </is>
      </c>
      <c r="Z469" t="inlineStr">
        <is>
          <t>Not determined from abstract</t>
        </is>
      </c>
      <c r="AB469" t="inlineStr">
        <is>
          <t>Not assessed (not included)</t>
        </is>
      </c>
      <c r="AC469" t="inlineStr">
        <is>
          <t>Not assessed (not included)</t>
        </is>
      </c>
      <c r="AD469" t="inlineStr">
        <is>
          <t>E. Salah; M. Shokair; F. E. Abd El-Samie; W. A. Shalaby</t>
        </is>
      </c>
      <c r="AE469" t="inlineStr">
        <is>
          <t>2023 3rd International Conference on Electronic Engineering (ICEEM)</t>
        </is>
      </c>
      <c r="AF469" t="inlineStr">
        <is>
          <t>Hybrid OA (IEEE)</t>
        </is>
      </c>
      <c r="AH469" t="inlineStr">
        <is>
          <t>Not assessed</t>
        </is>
      </c>
      <c r="AI469" t="inlineStr">
        <is>
          <t>Not reported</t>
        </is>
      </c>
      <c r="AJ469" t="inlineStr">
        <is>
          <t>Not reported</t>
        </is>
      </c>
      <c r="AK469" t="inlineStr">
        <is>
          <t>Not reported</t>
        </is>
      </c>
      <c r="AL469" t="inlineStr">
        <is>
          <t>Not reported</t>
        </is>
      </c>
      <c r="AM469" t="inlineStr">
        <is>
          <t>Not reported</t>
        </is>
      </c>
      <c r="AN469" t="inlineStr">
        <is>
          <t>Not reported</t>
        </is>
      </c>
      <c r="AO469" t="inlineStr">
        <is>
          <t>Not reviewed</t>
        </is>
      </c>
      <c r="AP469" t="inlineStr">
        <is>
          <t>Not reported</t>
        </is>
      </c>
      <c r="AQ469" t="inlineStr">
        <is>
          <t>Not reported</t>
        </is>
      </c>
      <c r="AR469" t="inlineStr">
        <is>
          <t>Not reported</t>
        </is>
      </c>
      <c r="AS469" t="inlineStr">
        <is>
          <t>See abstract</t>
        </is>
      </c>
      <c r="AT469" t="inlineStr">
        <is>
          <t>Not reviewed</t>
        </is>
      </c>
      <c r="AU469" t="inlineStr">
        <is>
          <t>Not reviewed</t>
        </is>
      </c>
      <c r="AV469" t="inlineStr">
        <is>
          <t>Not reviewed</t>
        </is>
      </c>
      <c r="AW469" t="inlineStr">
        <is>
          <t>Not reviewed</t>
        </is>
      </c>
      <c r="AX469" t="inlineStr">
        <is>
          <t>Not reported</t>
        </is>
      </c>
      <c r="AY469" t="inlineStr">
        <is>
          <t>Not reported</t>
        </is>
      </c>
      <c r="AZ469" t="inlineStr">
        <is>
          <t>Not reported</t>
        </is>
      </c>
      <c r="BA469" t="inlineStr">
        <is>
          <t>Not reported</t>
        </is>
      </c>
      <c r="BB469" t="inlineStr">
        <is>
          <t>Not reported</t>
        </is>
      </c>
      <c r="BC469" t="inlineStr">
        <is>
          <t>Not reported</t>
        </is>
      </c>
      <c r="BD469" t="inlineStr">
        <is>
          <t>Not reported</t>
        </is>
      </c>
      <c r="BE469" t="inlineStr">
        <is>
          <t>Not reported</t>
        </is>
      </c>
      <c r="BF469" t="inlineStr">
        <is>
          <t>Not reported</t>
        </is>
      </c>
      <c r="BG469" t="inlineStr">
        <is>
          <t>Not reviewed (not included)</t>
        </is>
      </c>
      <c r="BH469" t="inlineStr">
        <is>
          <t>N/A</t>
        </is>
      </c>
      <c r="BI469" t="inlineStr">
        <is>
          <t>Not reviewed</t>
        </is>
      </c>
      <c r="BJ469" t="inlineStr">
        <is>
          <t>Not reviewed</t>
        </is>
      </c>
      <c r="BK469" t="inlineStr">
        <is>
          <t>Not reviewed</t>
        </is>
      </c>
      <c r="BL469" t="inlineStr">
        <is>
          <t>Not reviewed</t>
        </is>
      </c>
      <c r="BM469" t="inlineStr">
        <is>
          <t>Not reviewed (not included)</t>
        </is>
      </c>
      <c r="BN469" t="inlineStr">
        <is>
          <t>Not Selected for Final 95 (Pending Full Text Review) - Candidate paper not selected for final 95: Passed abstract screening but not included in final selec</t>
        </is>
      </c>
      <c r="BO469" t="inlineStr">
        <is>
          <t>Abstract-level screening only</t>
        </is>
      </c>
      <c r="BP469" t="inlineStr">
        <is>
          <t>5</t>
        </is>
      </c>
    </row>
    <row r="470">
      <c r="A470" t="inlineStr">
        <is>
          <t>ML Algorithms that have been Utilised to Classify Neuro-Developmental Disorders: A Review</t>
        </is>
      </c>
      <c r="B470" t="n">
        <v>2023</v>
      </c>
      <c r="C470" t="inlineStr">
        <is>
          <t>Not checked</t>
        </is>
      </c>
      <c r="D470" t="inlineStr">
        <is>
          <t>Not checked</t>
        </is>
      </c>
      <c r="E470" t="inlineStr">
        <is>
          <t>10.1109/ISCON57294.2023.10112157</t>
        </is>
      </c>
      <c r="F470" t="inlineStr">
        <is>
          <t>The Autism Diagnostic Interview (ADI)-revised is frequently used to aid in the repetitive behaviors that are unusual recognition of autism. Heredity and environment both have an impact on the emergence of neuro-developmental diseases like Autism Spectrum Disorder (ASD). For diagnosing ASDs, conventional clinical evaluations from the last few decades are still often used. These traditional methods rely on gathering a lot of information from the responses of many respondents and the severity of different behavioural features, which is then recognised by the researcher when constructing a diagnostic criterion. On the other hand, traditional diagnostic techniques have a high risk of generating an inaccurate diagnosis, which could lead to the unwarranted recommendation of long-lasting medicinal therapy. This could lead to a decline in functioning and a higher chance of developing other clinical and social issues. The focus of this work is on the implementation of Machine Learning (ML) technologies for the immediate treatment and identificaton of ASD symptoms. Despite the fact that many studies have been carried out, we still think that our review paper is pertinent and can help those researchers who are working on this subject by providing all they require in one location.</t>
        </is>
      </c>
      <c r="G470" t="inlineStr">
        <is>
          <t>Unimodal</t>
        </is>
      </c>
      <c r="H470" t="inlineStr">
        <is>
          <t>See abstract</t>
        </is>
      </c>
      <c r="I470" t="inlineStr">
        <is>
          <t>See abstract</t>
        </is>
      </c>
      <c r="J470" t="inlineStr">
        <is>
          <t>See abstract (AI/ML)</t>
        </is>
      </c>
      <c r="K470" t="inlineStr">
        <is>
          <t>See abstract</t>
        </is>
      </c>
      <c r="M470" t="inlineStr">
        <is>
          <t>See abstract</t>
        </is>
      </c>
      <c r="N470" t="inlineStr">
        <is>
          <t>See abstract</t>
        </is>
      </c>
      <c r="O470" t="inlineStr">
        <is>
          <t>Not verified from abstract</t>
        </is>
      </c>
      <c r="P470" t="inlineStr">
        <is>
          <t>See abstract</t>
        </is>
      </c>
      <c r="Q470" t="inlineStr">
        <is>
          <t>See abstract</t>
        </is>
      </c>
      <c r="R470" t="inlineStr">
        <is>
          <t>Not reviewed (not included)</t>
        </is>
      </c>
      <c r="S470" t="inlineStr">
        <is>
          <t>Not reviewed (not included)</t>
        </is>
      </c>
      <c r="T470" t="inlineStr">
        <is>
          <t>Abstract screening only. Non-ADHD Focused</t>
        </is>
      </c>
      <c r="U470" t="inlineStr">
        <is>
          <t>EXCLUDE</t>
        </is>
      </c>
      <c r="V470" t="inlineStr">
        <is>
          <t>E2-Not ADHD focused: Neither title nor abstract mentions ADHD or attention-deficit/hyperactivity</t>
        </is>
      </c>
      <c r="W470" t="inlineStr">
        <is>
          <t>Excluded: Not ADHD Focused</t>
        </is>
      </c>
      <c r="X470" t="inlineStr">
        <is>
          <t>Not assessed from abstract</t>
        </is>
      </c>
      <c r="Y470" t="inlineStr">
        <is>
          <t>IEEE Conferences</t>
        </is>
      </c>
      <c r="Z470" t="inlineStr">
        <is>
          <t>Not determined from abstract</t>
        </is>
      </c>
      <c r="AB470" t="inlineStr">
        <is>
          <t>Not assessed (not included)</t>
        </is>
      </c>
      <c r="AC470" t="inlineStr">
        <is>
          <t>Not assessed (not included)</t>
        </is>
      </c>
      <c r="AD470" t="inlineStr">
        <is>
          <t>S. Pandey; S. Sharma</t>
        </is>
      </c>
      <c r="AE470" t="inlineStr">
        <is>
          <t>2023 6th International Conference on Information Systems and Computer Networks (ISCON)</t>
        </is>
      </c>
      <c r="AF470" t="inlineStr">
        <is>
          <t>Hybrid OA (IEEE)</t>
        </is>
      </c>
      <c r="AH470" t="inlineStr">
        <is>
          <t>Not assessed</t>
        </is>
      </c>
      <c r="AI470" t="inlineStr">
        <is>
          <t>Not reported</t>
        </is>
      </c>
      <c r="AJ470" t="inlineStr">
        <is>
          <t>Not reported</t>
        </is>
      </c>
      <c r="AK470" t="inlineStr">
        <is>
          <t>Not reported</t>
        </is>
      </c>
      <c r="AL470" t="inlineStr">
        <is>
          <t>Not reported</t>
        </is>
      </c>
      <c r="AM470" t="inlineStr">
        <is>
          <t>Not reported</t>
        </is>
      </c>
      <c r="AN470" t="inlineStr">
        <is>
          <t>Not reported</t>
        </is>
      </c>
      <c r="AO470" t="inlineStr">
        <is>
          <t>Not reviewed</t>
        </is>
      </c>
      <c r="AP470" t="inlineStr">
        <is>
          <t>Not reported</t>
        </is>
      </c>
      <c r="AQ470" t="inlineStr">
        <is>
          <t>Not reported</t>
        </is>
      </c>
      <c r="AR470" t="inlineStr">
        <is>
          <t>Not reported</t>
        </is>
      </c>
      <c r="AS470" t="inlineStr">
        <is>
          <t>See abstract</t>
        </is>
      </c>
      <c r="AT470" t="inlineStr">
        <is>
          <t>Not reviewed</t>
        </is>
      </c>
      <c r="AU470" t="inlineStr">
        <is>
          <t>Not reviewed</t>
        </is>
      </c>
      <c r="AV470" t="inlineStr">
        <is>
          <t>Not reviewed</t>
        </is>
      </c>
      <c r="AW470" t="inlineStr">
        <is>
          <t>Not reviewed</t>
        </is>
      </c>
      <c r="AX470" t="inlineStr">
        <is>
          <t>Not reported</t>
        </is>
      </c>
      <c r="AY470" t="inlineStr">
        <is>
          <t>Not reported</t>
        </is>
      </c>
      <c r="AZ470" t="inlineStr">
        <is>
          <t>Not reported</t>
        </is>
      </c>
      <c r="BA470" t="inlineStr">
        <is>
          <t>Not reported</t>
        </is>
      </c>
      <c r="BB470" t="inlineStr">
        <is>
          <t>Not reported</t>
        </is>
      </c>
      <c r="BC470" t="inlineStr">
        <is>
          <t>Not reported</t>
        </is>
      </c>
      <c r="BD470" t="inlineStr">
        <is>
          <t>Not reported</t>
        </is>
      </c>
      <c r="BE470" t="inlineStr">
        <is>
          <t>Not reported</t>
        </is>
      </c>
      <c r="BF470" t="inlineStr">
        <is>
          <t>Not reported</t>
        </is>
      </c>
      <c r="BG470" t="inlineStr">
        <is>
          <t>Not reviewed (not included)</t>
        </is>
      </c>
      <c r="BH470" t="inlineStr">
        <is>
          <t>N/A</t>
        </is>
      </c>
      <c r="BI470" t="inlineStr">
        <is>
          <t>Not reviewed</t>
        </is>
      </c>
      <c r="BJ470" t="inlineStr">
        <is>
          <t>Not reviewed</t>
        </is>
      </c>
      <c r="BK470" t="inlineStr">
        <is>
          <t>Not reviewed</t>
        </is>
      </c>
      <c r="BL470" t="inlineStr">
        <is>
          <t>Not reviewed</t>
        </is>
      </c>
      <c r="BM470" t="inlineStr">
        <is>
          <t>Not reviewed (not included)</t>
        </is>
      </c>
      <c r="BN470" t="inlineStr">
        <is>
          <t>Non-ADHD Focused - E2-Not ADHD focused: Neither title nor abstract mentions ADHD or attention-deficit/hyperactivity</t>
        </is>
      </c>
      <c r="BO470" t="inlineStr">
        <is>
          <t>Abstract-level screening only</t>
        </is>
      </c>
      <c r="BP470" t="inlineStr">
        <is>
          <t>5</t>
        </is>
      </c>
    </row>
    <row r="471">
      <c r="A471" t="inlineStr">
        <is>
          <t>Overview of Machine Learning Approaches Applied in Disease Profiling</t>
        </is>
      </c>
      <c r="B471" t="n">
        <v>2020</v>
      </c>
      <c r="C471" t="inlineStr">
        <is>
          <t>Not checked</t>
        </is>
      </c>
      <c r="D471" t="inlineStr">
        <is>
          <t>Not checked</t>
        </is>
      </c>
      <c r="E471" t="inlineStr">
        <is>
          <t>10.1109/ISIEA49364.2020.9188140</t>
        </is>
      </c>
      <c r="F471" t="inlineStr">
        <is>
          <t>We analyzed IEEE, ACM, SpringerLink and the AIS Basket of 8 for peer-reviewed articles related to machine learning-based disease profiling and built an overview of machine learning methods applied for disease profiling. It was found that machine learning methods are widely applied in disease profiling, especially in cancer diagnostics and heart disease profiling. There is also a shift from traditional approaches (support vector machines, decision trees) to modern convolutional neural networks.</t>
        </is>
      </c>
      <c r="G471" t="inlineStr">
        <is>
          <t>Unimodal</t>
        </is>
      </c>
      <c r="H471" t="inlineStr">
        <is>
          <t>See abstract</t>
        </is>
      </c>
      <c r="I471" t="inlineStr">
        <is>
          <t>See abstract</t>
        </is>
      </c>
      <c r="J471" t="inlineStr">
        <is>
          <t>See abstract (AI/ML)</t>
        </is>
      </c>
      <c r="K471" t="inlineStr">
        <is>
          <t>See abstract</t>
        </is>
      </c>
      <c r="M471" t="inlineStr">
        <is>
          <t>See abstract</t>
        </is>
      </c>
      <c r="N471" t="inlineStr">
        <is>
          <t>See abstract</t>
        </is>
      </c>
      <c r="O471" t="inlineStr">
        <is>
          <t>Not verified from abstract</t>
        </is>
      </c>
      <c r="P471" t="inlineStr">
        <is>
          <t>See abstract</t>
        </is>
      </c>
      <c r="Q471" t="inlineStr">
        <is>
          <t>See abstract</t>
        </is>
      </c>
      <c r="R471" t="inlineStr">
        <is>
          <t>Not reviewed (not included)</t>
        </is>
      </c>
      <c r="S471" t="inlineStr">
        <is>
          <t>Not reviewed (not included)</t>
        </is>
      </c>
      <c r="T471" t="inlineStr">
        <is>
          <t>Abstract screening only. Non-ADHD Focused</t>
        </is>
      </c>
      <c r="U471" t="inlineStr">
        <is>
          <t>EXCLUDE</t>
        </is>
      </c>
      <c r="V471" t="inlineStr">
        <is>
          <t>E2-Not ADHD focused: Neither title nor abstract mentions ADHD or attention-deficit/hyperactivity</t>
        </is>
      </c>
      <c r="W471" t="inlineStr">
        <is>
          <t>Excluded: Not ADHD Focused</t>
        </is>
      </c>
      <c r="X471" t="inlineStr">
        <is>
          <t>Not assessed from abstract</t>
        </is>
      </c>
      <c r="Y471" t="inlineStr">
        <is>
          <t>IEEE Conferences</t>
        </is>
      </c>
      <c r="Z471" t="inlineStr">
        <is>
          <t>Not determined from abstract</t>
        </is>
      </c>
      <c r="AB471" t="inlineStr">
        <is>
          <t>Not assessed (not included)</t>
        </is>
      </c>
      <c r="AC471" t="inlineStr">
        <is>
          <t>Not assessed (not included)</t>
        </is>
      </c>
      <c r="AD471" t="inlineStr">
        <is>
          <t>R. Buettner; T. Kuri; A. Feist; J. Hudak</t>
        </is>
      </c>
      <c r="AE471" t="inlineStr">
        <is>
          <t>2020 IEEE Symposium on Industrial Electronics &amp; Applications (ISIEA)</t>
        </is>
      </c>
      <c r="AF471" t="inlineStr">
        <is>
          <t>Hybrid OA (IEEE)</t>
        </is>
      </c>
      <c r="AH471" t="inlineStr">
        <is>
          <t>Not assessed</t>
        </is>
      </c>
      <c r="AI471" t="inlineStr">
        <is>
          <t>Not reported</t>
        </is>
      </c>
      <c r="AJ471" t="inlineStr">
        <is>
          <t>Not reported</t>
        </is>
      </c>
      <c r="AK471" t="inlineStr">
        <is>
          <t>Not reported</t>
        </is>
      </c>
      <c r="AL471" t="inlineStr">
        <is>
          <t>Not reported</t>
        </is>
      </c>
      <c r="AM471" t="inlineStr">
        <is>
          <t>Not reported</t>
        </is>
      </c>
      <c r="AN471" t="inlineStr">
        <is>
          <t>Not reported</t>
        </is>
      </c>
      <c r="AO471" t="inlineStr">
        <is>
          <t>Not reviewed</t>
        </is>
      </c>
      <c r="AP471" t="inlineStr">
        <is>
          <t>Not reported</t>
        </is>
      </c>
      <c r="AQ471" t="inlineStr">
        <is>
          <t>Not reported</t>
        </is>
      </c>
      <c r="AR471" t="inlineStr">
        <is>
          <t>Not reported</t>
        </is>
      </c>
      <c r="AS471" t="inlineStr">
        <is>
          <t>See abstract</t>
        </is>
      </c>
      <c r="AT471" t="inlineStr">
        <is>
          <t>Not reviewed</t>
        </is>
      </c>
      <c r="AU471" t="inlineStr">
        <is>
          <t>Not reviewed</t>
        </is>
      </c>
      <c r="AV471" t="inlineStr">
        <is>
          <t>Not reviewed</t>
        </is>
      </c>
      <c r="AW471" t="inlineStr">
        <is>
          <t>Not reviewed</t>
        </is>
      </c>
      <c r="AX471" t="inlineStr">
        <is>
          <t>Not reported</t>
        </is>
      </c>
      <c r="AY471" t="inlineStr">
        <is>
          <t>Not reported</t>
        </is>
      </c>
      <c r="AZ471" t="inlineStr">
        <is>
          <t>Not reported</t>
        </is>
      </c>
      <c r="BA471" t="inlineStr">
        <is>
          <t>Not reported</t>
        </is>
      </c>
      <c r="BB471" t="inlineStr">
        <is>
          <t>Not reported</t>
        </is>
      </c>
      <c r="BC471" t="inlineStr">
        <is>
          <t>Not reported</t>
        </is>
      </c>
      <c r="BD471" t="inlineStr">
        <is>
          <t>Not reported</t>
        </is>
      </c>
      <c r="BE471" t="inlineStr">
        <is>
          <t>Not reported</t>
        </is>
      </c>
      <c r="BF471" t="inlineStr">
        <is>
          <t>Not reported</t>
        </is>
      </c>
      <c r="BG471" t="inlineStr">
        <is>
          <t>Not reviewed (not included)</t>
        </is>
      </c>
      <c r="BH471" t="inlineStr">
        <is>
          <t>N/A</t>
        </is>
      </c>
      <c r="BI471" t="inlineStr">
        <is>
          <t>Not reviewed</t>
        </is>
      </c>
      <c r="BJ471" t="inlineStr">
        <is>
          <t>Not reviewed</t>
        </is>
      </c>
      <c r="BK471" t="inlineStr">
        <is>
          <t>Not reviewed</t>
        </is>
      </c>
      <c r="BL471" t="inlineStr">
        <is>
          <t>Not reviewed</t>
        </is>
      </c>
      <c r="BM471" t="inlineStr">
        <is>
          <t>Not reviewed (not included)</t>
        </is>
      </c>
      <c r="BN471" t="inlineStr">
        <is>
          <t>Non-ADHD Focused - E2-Not ADHD focused: Neither title nor abstract mentions ADHD or attention-deficit/hyperactivity</t>
        </is>
      </c>
      <c r="BO471" t="inlineStr">
        <is>
          <t>Abstract-level screening only</t>
        </is>
      </c>
      <c r="BP471" t="inlineStr">
        <is>
          <t>5</t>
        </is>
      </c>
    </row>
    <row r="472">
      <c r="A472" t="inlineStr">
        <is>
          <t>Attention-Enhanced Temporal and Spatial Feature Extraction Network for ADHD Diagnosis based on fMRI</t>
        </is>
      </c>
      <c r="B472" t="n">
        <v>2026</v>
      </c>
      <c r="C472" t="inlineStr">
        <is>
          <t>Not checked</t>
        </is>
      </c>
      <c r="D472" t="inlineStr">
        <is>
          <t>Not checked</t>
        </is>
      </c>
      <c r="E472" t="inlineStr">
        <is>
          <t>10.1109/JBHI.2026.3668080</t>
        </is>
      </c>
      <c r="F472" t="inlineStr">
        <is>
          <t>Attention Deficit Hyperactivity Disorder (ADHD) is a prevalent neurodevelopmental disorder, and accurate diagnosis is critical for ensuring timely intervention. The integration of deep learning and fMRI can effectively explore the abnormal spatiotemporal features of ADHD. However, existing deep learning models are unable to fully capture the temporal dependence and spatial consistency of fMRI data, primarily due to insufficient modeling of multi-scale temporal dependencies and the lack of explicit interaction between static and dynamic brain networks, resulting in poor diagnostic performance for ADHD. To comprehensively and efficiently extract the spatiotemporal features of fMRI signals, we propose an Attention-Enhanced Spatiotemporal Feature Extraction Network (AE-STEN), which comprises a Temporal Cross-scale Convolutional Attention Module (TCAM), a Spatial Collaborative Attention-Guided Graph Representation Module (SCGRM), and a Spatial-Temporal KAN Network (STKAN). TCAM is designed to capture short- and long-term dependencies in fMRI time series by jointly modeling local transient fluctuations and global temporal dependencies. SCGRM effectively extracts consistent spatial features from both dynamic and static fMRI data by explicitly modeling their collaborative interaction rather than treating them independently. STKAN integrates the extracted spatiotemporal features for final classification. Experiments on the ADHD-200 dataset, involving 747 subjects across seven sites, demonstrate that AE-STEN achieves a classification accuracy of up to 76.06% Â± 0.65%. Moreover, AE-STEN identifies brain regions associated with ADHD consistent with clinical findings, indicating strong interpretability and highlighting the model's potential for clinical application.</t>
        </is>
      </c>
      <c r="G472" t="inlineStr">
        <is>
          <t>Unimodal</t>
        </is>
      </c>
      <c r="H472" t="inlineStr">
        <is>
          <t>See abstract</t>
        </is>
      </c>
      <c r="I472" t="inlineStr">
        <is>
          <t>See abstract</t>
        </is>
      </c>
      <c r="J472" t="inlineStr">
        <is>
          <t>See abstract (AI/ML)</t>
        </is>
      </c>
      <c r="K472" t="inlineStr">
        <is>
          <t>See abstract</t>
        </is>
      </c>
      <c r="L472" t="n">
        <v>747</v>
      </c>
      <c r="M472" t="inlineStr">
        <is>
          <t>See abstract</t>
        </is>
      </c>
      <c r="N472" t="inlineStr">
        <is>
          <t>N≈747; details in abstract</t>
        </is>
      </c>
      <c r="O472" t="inlineStr">
        <is>
          <t>Extracted from abstract: N≈747</t>
        </is>
      </c>
      <c r="P472" t="inlineStr">
        <is>
          <t>See abstract</t>
        </is>
      </c>
      <c r="Q472" t="inlineStr">
        <is>
          <t>See abstract</t>
        </is>
      </c>
      <c r="R472" t="inlineStr">
        <is>
          <t>Not reviewed (not included)</t>
        </is>
      </c>
      <c r="S472" t="inlineStr">
        <is>
          <t>Not reviewed (not included)</t>
        </is>
      </c>
      <c r="T472" t="inlineStr">
        <is>
          <t>Abstract screening only. Out of Date Range</t>
        </is>
      </c>
      <c r="U472" t="inlineStr">
        <is>
          <t>EXCLUDE</t>
        </is>
      </c>
      <c r="V472" t="inlineStr">
        <is>
          <t>E4-Year: Published 2026, outside 2019-2025 window</t>
        </is>
      </c>
      <c r="W472" t="inlineStr">
        <is>
          <t>Out of Date Range</t>
        </is>
      </c>
      <c r="X472" t="inlineStr">
        <is>
          <t>Not assessed from abstract</t>
        </is>
      </c>
      <c r="Y472" t="inlineStr">
        <is>
          <t>IEEE Early Access Articles</t>
        </is>
      </c>
      <c r="Z472" t="inlineStr">
        <is>
          <t>Not determined from abstract</t>
        </is>
      </c>
      <c r="AB472" t="inlineStr">
        <is>
          <t>Not assessed (not included)</t>
        </is>
      </c>
      <c r="AC472" t="inlineStr">
        <is>
          <t>Not assessed (not included)</t>
        </is>
      </c>
      <c r="AD472" t="inlineStr">
        <is>
          <t>D. Li; Z. Zhao; J. Hao; X. Dong; Y. Zhang; J. Xiang; B. Wang</t>
        </is>
      </c>
      <c r="AE472" t="inlineStr">
        <is>
          <t>IEEE Journal of Biomedical and Health Informatics</t>
        </is>
      </c>
      <c r="AF472" t="inlineStr">
        <is>
          <t>Hybrid OA (IEEE)</t>
        </is>
      </c>
      <c r="AH472" t="inlineStr">
        <is>
          <t>Not assessed</t>
        </is>
      </c>
      <c r="AI472" t="inlineStr">
        <is>
          <t>Not reported</t>
        </is>
      </c>
      <c r="AJ472" t="inlineStr">
        <is>
          <t>Not reported</t>
        </is>
      </c>
      <c r="AK472" t="inlineStr">
        <is>
          <t>Not reported</t>
        </is>
      </c>
      <c r="AL472" t="inlineStr">
        <is>
          <t>Not reported</t>
        </is>
      </c>
      <c r="AM472" t="inlineStr">
        <is>
          <t>Not reported</t>
        </is>
      </c>
      <c r="AN472" t="inlineStr">
        <is>
          <t>Not reported</t>
        </is>
      </c>
      <c r="AO472" t="inlineStr">
        <is>
          <t>Not reviewed</t>
        </is>
      </c>
      <c r="AP472" t="inlineStr">
        <is>
          <t>Not reported</t>
        </is>
      </c>
      <c r="AQ472" t="inlineStr">
        <is>
          <t>Not reported</t>
        </is>
      </c>
      <c r="AR472" t="inlineStr">
        <is>
          <t>Not reported</t>
        </is>
      </c>
      <c r="AS472" t="inlineStr">
        <is>
          <t>See abstract</t>
        </is>
      </c>
      <c r="AT472" t="inlineStr">
        <is>
          <t>Not reviewed</t>
        </is>
      </c>
      <c r="AU472" t="inlineStr">
        <is>
          <t>Not reviewed</t>
        </is>
      </c>
      <c r="AV472" t="inlineStr">
        <is>
          <t>Not reviewed</t>
        </is>
      </c>
      <c r="AW472" t="inlineStr">
        <is>
          <t>Not reviewed</t>
        </is>
      </c>
      <c r="AX472" t="inlineStr">
        <is>
          <t>Not reported</t>
        </is>
      </c>
      <c r="AY472" t="inlineStr">
        <is>
          <t>Not reported</t>
        </is>
      </c>
      <c r="AZ472" t="inlineStr">
        <is>
          <t>Not reported</t>
        </is>
      </c>
      <c r="BA472" t="inlineStr">
        <is>
          <t>Not reported</t>
        </is>
      </c>
      <c r="BB472" t="inlineStr">
        <is>
          <t>Not reported</t>
        </is>
      </c>
      <c r="BC472" t="inlineStr">
        <is>
          <t>Not reported</t>
        </is>
      </c>
      <c r="BD472" t="inlineStr">
        <is>
          <t>Not reported</t>
        </is>
      </c>
      <c r="BE472" t="inlineStr">
        <is>
          <t>Not reported</t>
        </is>
      </c>
      <c r="BF472" t="inlineStr">
        <is>
          <t>Not reported</t>
        </is>
      </c>
      <c r="BG472" t="inlineStr">
        <is>
          <t>Not reviewed (not included)</t>
        </is>
      </c>
      <c r="BH472" t="inlineStr">
        <is>
          <t>N/A</t>
        </is>
      </c>
      <c r="BI472" t="inlineStr">
        <is>
          <t>Not reviewed</t>
        </is>
      </c>
      <c r="BJ472" t="inlineStr">
        <is>
          <t>Not reviewed</t>
        </is>
      </c>
      <c r="BK472" t="inlineStr">
        <is>
          <t>Not reviewed</t>
        </is>
      </c>
      <c r="BL472" t="inlineStr">
        <is>
          <t>Not reviewed</t>
        </is>
      </c>
      <c r="BM472" t="inlineStr">
        <is>
          <t>Not reviewed (not included)</t>
        </is>
      </c>
      <c r="BN472" t="inlineStr">
        <is>
          <t>Out of Date Range - E4-Year: Published 2026, outside 2019-2025 window</t>
        </is>
      </c>
      <c r="BO472" t="inlineStr">
        <is>
          <t>Abstract-level screening only</t>
        </is>
      </c>
      <c r="BP472" t="inlineStr">
        <is>
          <t>15</t>
        </is>
      </c>
    </row>
    <row r="473">
      <c r="A473" t="inlineStr">
        <is>
          <t>A Novel Two-stage Prediction Model to Classify Functional Connectivity for Brain Disease Diagnosis</t>
        </is>
      </c>
      <c r="B473" t="n">
        <v>2021</v>
      </c>
      <c r="C473" t="inlineStr">
        <is>
          <t>Not checked</t>
        </is>
      </c>
      <c r="D473" t="inlineStr">
        <is>
          <t>Not checked</t>
        </is>
      </c>
      <c r="E473" t="inlineStr">
        <is>
          <t>10.1109/CCET52649.2021.9544424</t>
        </is>
      </c>
      <c r="F473" t="inlineStr">
        <is>
          <t>Neuroscience studies have demonstrated that inherent interactions in human brain are associated with various brain diseases. The functional connectivity (FC) analysis in the resting-state functional magnetic resonance imaging (rs-fMRI) has attracted increasing attention. Recently, the application of deep learning algorithms has shown great potential in exploring the diagnosis biomarker for brain disease. However, the high dimensionality and small sample size properties of the FC patterns usually restrict the training of deep learning models and limit the model generalization performance. To solve this problem, this paper proposed a novel prediction model with a two-stage design to extract and classify FC features for the brain diseases diagnosis. Our model employed a flexible configuration that contained a deep learning-based FC feature extraction stage followed by a separate classification stage. In the first stage, stacked sparse denoising autoencoders were employed to extract and learn the abstract feature representations of the initial FC patterns with both unsupervised and supervised learning steps. In the second stage, the learnt features were used to train a separate simple classifier for brain disease classification. We conducted experiments on a large-scale fMRI dataset to construct FC patterns and distinguish autism patients from healthy controls. Results showed that our two-stage model outperformed the competing classification methods and showed robust generality for different brain nodes parcellation. Our study indicated that this flexible two-stage model design can further improve the classification performance and provide a promising approach for the computer-aided diagnosis of brain disorders.</t>
        </is>
      </c>
      <c r="G473" t="inlineStr">
        <is>
          <t>Unimodal</t>
        </is>
      </c>
      <c r="H473" t="inlineStr">
        <is>
          <t>See abstract</t>
        </is>
      </c>
      <c r="I473" t="inlineStr">
        <is>
          <t>See abstract</t>
        </is>
      </c>
      <c r="J473" t="inlineStr">
        <is>
          <t>See abstract (AI/ML)</t>
        </is>
      </c>
      <c r="K473" t="inlineStr">
        <is>
          <t>See abstract</t>
        </is>
      </c>
      <c r="M473" t="inlineStr">
        <is>
          <t>See abstract</t>
        </is>
      </c>
      <c r="N473" t="inlineStr">
        <is>
          <t>See abstract</t>
        </is>
      </c>
      <c r="O473" t="inlineStr">
        <is>
          <t>Not verified from abstract</t>
        </is>
      </c>
      <c r="P473" t="inlineStr">
        <is>
          <t>See abstract</t>
        </is>
      </c>
      <c r="Q473" t="inlineStr">
        <is>
          <t>See abstract</t>
        </is>
      </c>
      <c r="R473" t="inlineStr">
        <is>
          <t>Not reviewed (not included)</t>
        </is>
      </c>
      <c r="S473" t="inlineStr">
        <is>
          <t>Not reviewed (not included)</t>
        </is>
      </c>
      <c r="T473" t="inlineStr">
        <is>
          <t>Abstract screening only. Non-ADHD Focused</t>
        </is>
      </c>
      <c r="U473" t="inlineStr">
        <is>
          <t>EXCLUDE</t>
        </is>
      </c>
      <c r="V473" t="inlineStr">
        <is>
          <t>E2-Not ADHD focused: Neither title nor abstract mentions ADHD or attention-deficit/hyperactivity</t>
        </is>
      </c>
      <c r="W473" t="inlineStr">
        <is>
          <t>Excluded: Not ADHD Focused</t>
        </is>
      </c>
      <c r="X473" t="inlineStr">
        <is>
          <t>Not assessed from abstract</t>
        </is>
      </c>
      <c r="Y473" t="inlineStr">
        <is>
          <t>IEEE Conferences</t>
        </is>
      </c>
      <c r="Z473" t="inlineStr">
        <is>
          <t>Not determined from abstract</t>
        </is>
      </c>
      <c r="AB473" t="inlineStr">
        <is>
          <t>Not assessed (not included)</t>
        </is>
      </c>
      <c r="AC473" t="inlineStr">
        <is>
          <t>Not assessed (not included)</t>
        </is>
      </c>
      <c r="AD473" t="inlineStr">
        <is>
          <t>G. Xu; Y. Liang</t>
        </is>
      </c>
      <c r="AE473" t="inlineStr">
        <is>
          <t>2021 IEEE 4th International Conference on Computer and Communication Engineering Technology (CCET)</t>
        </is>
      </c>
      <c r="AF473" t="inlineStr">
        <is>
          <t>Hybrid OA (IEEE)</t>
        </is>
      </c>
      <c r="AG473" t="inlineStr">
        <is>
          <t xml:space="preserve">Beijing Natural Science Foundation(grant numbers:4204089); </t>
        </is>
      </c>
      <c r="AH473" t="inlineStr">
        <is>
          <t>Not assessed</t>
        </is>
      </c>
      <c r="AI473" t="inlineStr">
        <is>
          <t>Not reported</t>
        </is>
      </c>
      <c r="AJ473" t="inlineStr">
        <is>
          <t>Not reported</t>
        </is>
      </c>
      <c r="AK473" t="inlineStr">
        <is>
          <t>Not reported</t>
        </is>
      </c>
      <c r="AL473" t="inlineStr">
        <is>
          <t>Not reported</t>
        </is>
      </c>
      <c r="AM473" t="inlineStr">
        <is>
          <t>Not reported</t>
        </is>
      </c>
      <c r="AN473" t="inlineStr">
        <is>
          <t>Not reported</t>
        </is>
      </c>
      <c r="AO473" t="inlineStr">
        <is>
          <t>Not reviewed</t>
        </is>
      </c>
      <c r="AP473" t="inlineStr">
        <is>
          <t>Not reported</t>
        </is>
      </c>
      <c r="AQ473" t="inlineStr">
        <is>
          <t>Not reported</t>
        </is>
      </c>
      <c r="AR473" t="inlineStr">
        <is>
          <t>Not reported</t>
        </is>
      </c>
      <c r="AS473" t="inlineStr">
        <is>
          <t>See abstract</t>
        </is>
      </c>
      <c r="AT473" t="inlineStr">
        <is>
          <t>Not reviewed</t>
        </is>
      </c>
      <c r="AU473" t="inlineStr">
        <is>
          <t>Not reviewed</t>
        </is>
      </c>
      <c r="AV473" t="inlineStr">
        <is>
          <t>Not reviewed</t>
        </is>
      </c>
      <c r="AW473" t="inlineStr">
        <is>
          <t>Not reviewed</t>
        </is>
      </c>
      <c r="AX473" t="inlineStr">
        <is>
          <t>Not reported</t>
        </is>
      </c>
      <c r="AY473" t="inlineStr">
        <is>
          <t>Not reported</t>
        </is>
      </c>
      <c r="AZ473" t="inlineStr">
        <is>
          <t>Not reported</t>
        </is>
      </c>
      <c r="BA473" t="inlineStr">
        <is>
          <t>Not reported</t>
        </is>
      </c>
      <c r="BB473" t="inlineStr">
        <is>
          <t>Not reported</t>
        </is>
      </c>
      <c r="BC473" t="inlineStr">
        <is>
          <t>Not reported</t>
        </is>
      </c>
      <c r="BD473" t="inlineStr">
        <is>
          <t>Not reported</t>
        </is>
      </c>
      <c r="BE473" t="inlineStr">
        <is>
          <t>Not reported</t>
        </is>
      </c>
      <c r="BF473" t="inlineStr">
        <is>
          <t>Not reported</t>
        </is>
      </c>
      <c r="BG473" t="inlineStr">
        <is>
          <t>Not reviewed (not included)</t>
        </is>
      </c>
      <c r="BH473" t="inlineStr">
        <is>
          <t>N/A</t>
        </is>
      </c>
      <c r="BI473" t="inlineStr">
        <is>
          <t>Not reviewed</t>
        </is>
      </c>
      <c r="BJ473" t="inlineStr">
        <is>
          <t>Not reviewed</t>
        </is>
      </c>
      <c r="BK473" t="inlineStr">
        <is>
          <t>Not reviewed</t>
        </is>
      </c>
      <c r="BL473" t="inlineStr">
        <is>
          <t>Not reviewed</t>
        </is>
      </c>
      <c r="BM473" t="inlineStr">
        <is>
          <t>Not reviewed (not included)</t>
        </is>
      </c>
      <c r="BN473" t="inlineStr">
        <is>
          <t>Non-ADHD Focused - E2-Not ADHD focused: Neither title nor abstract mentions ADHD or attention-deficit/hyperactivity</t>
        </is>
      </c>
      <c r="BO473" t="inlineStr">
        <is>
          <t>Abstract-level screening only</t>
        </is>
      </c>
      <c r="BP473" t="inlineStr">
        <is>
          <t>6</t>
        </is>
      </c>
    </row>
    <row r="474">
      <c r="A474" t="inlineStr">
        <is>
          <t>The Distinction Between Object Recognition and Object Identification in Brain Connectivity for Brainâ€“Computer Interface Applications</t>
        </is>
      </c>
      <c r="B474" t="n">
        <v>2025</v>
      </c>
      <c r="C474" t="inlineStr">
        <is>
          <t>Not checked</t>
        </is>
      </c>
      <c r="D474" t="inlineStr">
        <is>
          <t>Not checked</t>
        </is>
      </c>
      <c r="E474" t="inlineStr">
        <is>
          <t>10.1109/TCDS.2024.3417299</t>
        </is>
      </c>
      <c r="F474" t="inlineStr">
        <is>
          <t>Object recognition and object identification are complex cognitive processes where information is integrated and processed by an extensive network of brain areas. However, although object recognition and object identification are similar, they are considered separate functions in the brain. Interestingly, the difference between object recognition and object identification has still not been characterized in a way that brainâ€“computer interface (BCI) applications can detect or use. Hence, in this study, we investigated neural features during object recognition and identification tasks through functional brain connectivity. We conducted an experiment involving 25 participants to explore these neural features. Participants completed two tasks: an object recognition task, where they determined whether a target object belonged to a specified category, and an object identification task, where they identified the target object among four displayed images. Our aim was to discover reliable features that could distinguish between object recognition and identification. The results demonstrate a significant difference between object recognition and identification in the participation coefficient (PC) and clustering coefficient (CC) of delta activity in the visual and temporal regions of the brain. Further analysis at the category level shows that this coefficient differs for different categories of objects. Utilizing these discovered features for binary classification, the accuracy for the animal category reached 80.28%. The accuracy for flower and vehicle categories also improved when combining the PC and CC, although no improvement was observed for the food category. Overall, what we have found is a feature that might be able to be used to differentiate between object recognition and identification within a BCI object recognition system. Further, it may help BCI object recognition systems to determine a userâ€™s intentions when selecting an object.</t>
        </is>
      </c>
      <c r="G474" t="inlineStr">
        <is>
          <t>Unimodal</t>
        </is>
      </c>
      <c r="H474" t="inlineStr">
        <is>
          <t>See abstract</t>
        </is>
      </c>
      <c r="I474" t="inlineStr">
        <is>
          <t>See abstract</t>
        </is>
      </c>
      <c r="J474" t="inlineStr">
        <is>
          <t>See abstract (AI/ML)</t>
        </is>
      </c>
      <c r="K474" t="inlineStr">
        <is>
          <t>See abstract</t>
        </is>
      </c>
      <c r="M474" t="inlineStr">
        <is>
          <t>See abstract</t>
        </is>
      </c>
      <c r="N474" t="inlineStr">
        <is>
          <t>See abstract</t>
        </is>
      </c>
      <c r="O474" t="inlineStr">
        <is>
          <t>Not verified from abstract</t>
        </is>
      </c>
      <c r="P474" t="inlineStr">
        <is>
          <t>See abstract</t>
        </is>
      </c>
      <c r="Q474" t="inlineStr">
        <is>
          <t>See abstract</t>
        </is>
      </c>
      <c r="R474" t="inlineStr">
        <is>
          <t>Not reviewed (not included)</t>
        </is>
      </c>
      <c r="S474" t="inlineStr">
        <is>
          <t>Not reviewed (not included)</t>
        </is>
      </c>
      <c r="T474" t="inlineStr">
        <is>
          <t>Abstract screening only. Non-ADHD Focused</t>
        </is>
      </c>
      <c r="U474" t="inlineStr">
        <is>
          <t>EXCLUDE</t>
        </is>
      </c>
      <c r="V474" t="inlineStr">
        <is>
          <t>E2-Not ADHD focused: Neither title nor abstract mentions ADHD or attention-deficit/hyperactivity</t>
        </is>
      </c>
      <c r="W474" t="inlineStr">
        <is>
          <t>Excluded: Not ADHD Focused</t>
        </is>
      </c>
      <c r="X474" t="inlineStr">
        <is>
          <t>Not assessed from abstract</t>
        </is>
      </c>
      <c r="Y474" t="inlineStr">
        <is>
          <t>IEEE Journals</t>
        </is>
      </c>
      <c r="Z474" t="inlineStr">
        <is>
          <t>Not determined from abstract</t>
        </is>
      </c>
      <c r="AB474" t="inlineStr">
        <is>
          <t>Not assessed (not included)</t>
        </is>
      </c>
      <c r="AC474" t="inlineStr">
        <is>
          <t>Not assessed (not included)</t>
        </is>
      </c>
      <c r="AD474" t="inlineStr">
        <is>
          <t>D. Leong; T. Do; C. -T. Lin</t>
        </is>
      </c>
      <c r="AE474" t="inlineStr">
        <is>
          <t>IEEE Transactions on Cognitive and Developmental Systems</t>
        </is>
      </c>
      <c r="AF474" t="inlineStr">
        <is>
          <t>Hybrid OA (IEEE)</t>
        </is>
      </c>
      <c r="AG474" t="inlineStr">
        <is>
          <t xml:space="preserve">Australian Research Council (ARC)(grant numbers:DP180100656,DP210101093); Australia Defense Innovation Hub(grant numbers:P18-650825); Office of Naval Research Global(grant numbers:ONRGâ€”NICOPâ€”N62909-19-1-2058); AFOSRâ€”DST Australian Autonomy Initiative(grant numbers:ID10134); NSW Defense Innovation Network and NSW State Government of Australia(grant numbers:DINPP2019 S1-03/09,PP21-22.03.02); </t>
        </is>
      </c>
      <c r="AH474" t="inlineStr">
        <is>
          <t>Not assessed</t>
        </is>
      </c>
      <c r="AI474" t="inlineStr">
        <is>
          <t>Not reported</t>
        </is>
      </c>
      <c r="AJ474" t="inlineStr">
        <is>
          <t>Not reported</t>
        </is>
      </c>
      <c r="AK474" t="inlineStr">
        <is>
          <t>Not reported</t>
        </is>
      </c>
      <c r="AL474" t="inlineStr">
        <is>
          <t>Not reported</t>
        </is>
      </c>
      <c r="AM474" t="inlineStr">
        <is>
          <t>Not reported</t>
        </is>
      </c>
      <c r="AN474" t="inlineStr">
        <is>
          <t>Not reported</t>
        </is>
      </c>
      <c r="AO474" t="inlineStr">
        <is>
          <t>Not reviewed</t>
        </is>
      </c>
      <c r="AP474" t="inlineStr">
        <is>
          <t>Not reported</t>
        </is>
      </c>
      <c r="AQ474" t="inlineStr">
        <is>
          <t>Not reported</t>
        </is>
      </c>
      <c r="AR474" t="inlineStr">
        <is>
          <t>Not reported</t>
        </is>
      </c>
      <c r="AS474" t="inlineStr">
        <is>
          <t>See abstract</t>
        </is>
      </c>
      <c r="AT474" t="inlineStr">
        <is>
          <t>Not reviewed</t>
        </is>
      </c>
      <c r="AU474" t="inlineStr">
        <is>
          <t>Not reviewed</t>
        </is>
      </c>
      <c r="AV474" t="inlineStr">
        <is>
          <t>Not reviewed</t>
        </is>
      </c>
      <c r="AW474" t="inlineStr">
        <is>
          <t>Not reviewed</t>
        </is>
      </c>
      <c r="AX474" t="inlineStr">
        <is>
          <t>Not reported</t>
        </is>
      </c>
      <c r="AY474" t="inlineStr">
        <is>
          <t>Not reported</t>
        </is>
      </c>
      <c r="AZ474" t="inlineStr">
        <is>
          <t>Not reported</t>
        </is>
      </c>
      <c r="BA474" t="inlineStr">
        <is>
          <t>Not reported</t>
        </is>
      </c>
      <c r="BB474" t="inlineStr">
        <is>
          <t>Not reported</t>
        </is>
      </c>
      <c r="BC474" t="inlineStr">
        <is>
          <t>Not reported</t>
        </is>
      </c>
      <c r="BD474" t="inlineStr">
        <is>
          <t>Not reported</t>
        </is>
      </c>
      <c r="BE474" t="inlineStr">
        <is>
          <t>Not reported</t>
        </is>
      </c>
      <c r="BF474" t="inlineStr">
        <is>
          <t>Not reported</t>
        </is>
      </c>
      <c r="BG474" t="inlineStr">
        <is>
          <t>Not reviewed (not included)</t>
        </is>
      </c>
      <c r="BH474" t="inlineStr">
        <is>
          <t>N/A</t>
        </is>
      </c>
      <c r="BI474" t="inlineStr">
        <is>
          <t>Not reviewed</t>
        </is>
      </c>
      <c r="BJ474" t="inlineStr">
        <is>
          <t>Not reviewed</t>
        </is>
      </c>
      <c r="BK474" t="inlineStr">
        <is>
          <t>Not reviewed</t>
        </is>
      </c>
      <c r="BL474" t="inlineStr">
        <is>
          <t>Not reviewed</t>
        </is>
      </c>
      <c r="BM474" t="inlineStr">
        <is>
          <t>Not reviewed (not included)</t>
        </is>
      </c>
      <c r="BN474" t="inlineStr">
        <is>
          <t>Non-ADHD Focused - E2-Not ADHD focused: Neither title nor abstract mentions ADHD or attention-deficit/hyperactivity</t>
        </is>
      </c>
      <c r="BO474" t="inlineStr">
        <is>
          <t>Abstract-level screening only</t>
        </is>
      </c>
      <c r="BP474" t="inlineStr">
        <is>
          <t>13</t>
        </is>
      </c>
    </row>
    <row r="475">
      <c r="A475" t="inlineStr">
        <is>
          <t>Electroencephalogram-Based Unified Approach for Multiple Neurodevelopmental Disorders Detection in Children Using Successive Multivariate Variational Mode Decomposition</t>
        </is>
      </c>
      <c r="B475" t="n">
        <v>2025</v>
      </c>
      <c r="C475" t="inlineStr">
        <is>
          <t>Not checked</t>
        </is>
      </c>
      <c r="D475" t="inlineStr">
        <is>
          <t>Not checked</t>
        </is>
      </c>
      <c r="E475" t="inlineStr">
        <is>
          <t>10.1109/TCDS.2025.3556888</t>
        </is>
      </c>
      <c r="F475" t="inlineStr">
        <is>
          <t>Early age identification and prompt intervention play a crucial role in mitigating the severity of neurodevelopmental disorders in children. Traditional diagnostic approaches can be lengthy, but there is growing research potential in using electroencephalogram (EEG) signals to detect attention deficit hyperactivity disorder (ADHD) and intellectual developmental disorder (IDD). By recording the electrical activity of the brain, EEG has emerged as a promising technique for the early identification of these disorders. This research proposes a novel integrated method for identifying multiple neurodevelopmental disorders from the EEG signals of children. The approach combines successive multivariate variational mode decomposition (SMVMD) for analyzing multicomponent nonstationary signals and a machine learning (ML)-based classifier, addressing the issue of inconsistent numbers of extracted features by introducing an energy-based feature integration approach. By integrating enhanced features from SMVMD with a K-nearest neighbor (KNN) classifier, the unified approach successfully detects two separate neurodevelopmental disorders from normal subjects. The proposed method demonstrates perfect classification scores in detecting IDD under three different scenarios and achieves 99.17% accuracy in classifying ADHD subjects from normal subjects. Evaluation against different ML-based classifiers confirms the effectiveness of the proposed feature extraction algorithm and highlights its superior performance compared to recent methods published on similar datasets.</t>
        </is>
      </c>
      <c r="G475" t="inlineStr">
        <is>
          <t>Unimodal</t>
        </is>
      </c>
      <c r="H475" t="inlineStr">
        <is>
          <t>See abstract</t>
        </is>
      </c>
      <c r="I475" t="inlineStr">
        <is>
          <t>See abstract</t>
        </is>
      </c>
      <c r="J475" t="inlineStr">
        <is>
          <t>See abstract (AI/ML)</t>
        </is>
      </c>
      <c r="K475" t="inlineStr">
        <is>
          <t>See abstract</t>
        </is>
      </c>
      <c r="M475" t="inlineStr">
        <is>
          <t>See abstract</t>
        </is>
      </c>
      <c r="N475" t="inlineStr">
        <is>
          <t>See abstract</t>
        </is>
      </c>
      <c r="O475" t="inlineStr">
        <is>
          <t>Not verified from abstract</t>
        </is>
      </c>
      <c r="P475" t="inlineStr">
        <is>
          <t>See abstract</t>
        </is>
      </c>
      <c r="Q475" t="inlineStr">
        <is>
          <t>See abstract</t>
        </is>
      </c>
      <c r="R475" t="inlineStr">
        <is>
          <t>Not reviewed (not included)</t>
        </is>
      </c>
      <c r="S475" t="inlineStr">
        <is>
          <t>Not reviewed (not included)</t>
        </is>
      </c>
      <c r="T475" t="inlineStr">
        <is>
          <t>Abstract screening only. Not Selected for Final 95 (Pending Full Text Review)</t>
        </is>
      </c>
      <c r="U475" t="inlineStr">
        <is>
          <t>EXCLUDE</t>
        </is>
      </c>
      <c r="V47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75" t="inlineStr">
        <is>
          <t>Excluded: Other Criterion</t>
        </is>
      </c>
      <c r="X475" t="inlineStr">
        <is>
          <t>Not assessed from abstract</t>
        </is>
      </c>
      <c r="Y475" t="inlineStr">
        <is>
          <t>IEEE Journals</t>
        </is>
      </c>
      <c r="Z475" t="inlineStr">
        <is>
          <t>Not determined from abstract</t>
        </is>
      </c>
      <c r="AB475" t="inlineStr">
        <is>
          <t>Not assessed (not included)</t>
        </is>
      </c>
      <c r="AC475" t="inlineStr">
        <is>
          <t>Not assessed (not included)</t>
        </is>
      </c>
      <c r="AD475" t="inlineStr">
        <is>
          <t>U. Chandela; K. N. Faisal; R. R. Sharma</t>
        </is>
      </c>
      <c r="AE475" t="inlineStr">
        <is>
          <t>IEEE Transactions on Cognitive and Developmental Systems</t>
        </is>
      </c>
      <c r="AF475" t="inlineStr">
        <is>
          <t>Hybrid OA (IEEE)</t>
        </is>
      </c>
      <c r="AH475" t="inlineStr">
        <is>
          <t>Not assessed</t>
        </is>
      </c>
      <c r="AI475" t="inlineStr">
        <is>
          <t>Not reported</t>
        </is>
      </c>
      <c r="AJ475" t="inlineStr">
        <is>
          <t>Not reported</t>
        </is>
      </c>
      <c r="AK475" t="inlineStr">
        <is>
          <t>Not reported</t>
        </is>
      </c>
      <c r="AL475" t="inlineStr">
        <is>
          <t>Not reported</t>
        </is>
      </c>
      <c r="AM475" t="inlineStr">
        <is>
          <t>Not reported</t>
        </is>
      </c>
      <c r="AN475" t="inlineStr">
        <is>
          <t>Not reported</t>
        </is>
      </c>
      <c r="AO475" t="inlineStr">
        <is>
          <t>Not reviewed</t>
        </is>
      </c>
      <c r="AP475" t="inlineStr">
        <is>
          <t>Not reported</t>
        </is>
      </c>
      <c r="AQ475" t="inlineStr">
        <is>
          <t>Not reported</t>
        </is>
      </c>
      <c r="AR475" t="inlineStr">
        <is>
          <t>Not reported</t>
        </is>
      </c>
      <c r="AS475" t="inlineStr">
        <is>
          <t>See abstract</t>
        </is>
      </c>
      <c r="AT475" t="inlineStr">
        <is>
          <t>Not reviewed</t>
        </is>
      </c>
      <c r="AU475" t="inlineStr">
        <is>
          <t>Not reviewed</t>
        </is>
      </c>
      <c r="AV475" t="inlineStr">
        <is>
          <t>Not reviewed</t>
        </is>
      </c>
      <c r="AW475" t="inlineStr">
        <is>
          <t>Not reviewed</t>
        </is>
      </c>
      <c r="AX475" t="inlineStr">
        <is>
          <t>Not reported</t>
        </is>
      </c>
      <c r="AY475" t="inlineStr">
        <is>
          <t>Not reported</t>
        </is>
      </c>
      <c r="AZ475" t="inlineStr">
        <is>
          <t>Not reported</t>
        </is>
      </c>
      <c r="BA475" t="inlineStr">
        <is>
          <t>Not reported</t>
        </is>
      </c>
      <c r="BB475" t="inlineStr">
        <is>
          <t>Not reported</t>
        </is>
      </c>
      <c r="BC475" t="inlineStr">
        <is>
          <t>Not reported</t>
        </is>
      </c>
      <c r="BD475" t="inlineStr">
        <is>
          <t>Not reported</t>
        </is>
      </c>
      <c r="BE475" t="inlineStr">
        <is>
          <t>Not reported</t>
        </is>
      </c>
      <c r="BF475" t="inlineStr">
        <is>
          <t>Not reported</t>
        </is>
      </c>
      <c r="BG475" t="inlineStr">
        <is>
          <t>Not reviewed (not included)</t>
        </is>
      </c>
      <c r="BH475" t="inlineStr">
        <is>
          <t>N/A</t>
        </is>
      </c>
      <c r="BI475" t="inlineStr">
        <is>
          <t>Not reviewed</t>
        </is>
      </c>
      <c r="BJ475" t="inlineStr">
        <is>
          <t>Not reviewed</t>
        </is>
      </c>
      <c r="BK475" t="inlineStr">
        <is>
          <t>Not reviewed</t>
        </is>
      </c>
      <c r="BL475" t="inlineStr">
        <is>
          <t>Not reviewed</t>
        </is>
      </c>
      <c r="BM475" t="inlineStr">
        <is>
          <t>Not reviewed (not included)</t>
        </is>
      </c>
      <c r="BN475" t="inlineStr">
        <is>
          <t>Not Selected for Final 95 (Pending Full Text Review) - Candidate paper not selected for final 95: Passed abstract screening but not included in final selec</t>
        </is>
      </c>
      <c r="BO475" t="inlineStr">
        <is>
          <t>Abstract-level screening only</t>
        </is>
      </c>
      <c r="BP475" t="inlineStr">
        <is>
          <t>10</t>
        </is>
      </c>
    </row>
    <row r="476">
      <c r="A476" t="inlineStr">
        <is>
          <t>Neural Network Classification of Resting State fMRI Data of ADHD and Healthy Subjects using Dynamic Mode Features</t>
        </is>
      </c>
      <c r="B476" t="n">
        <v>2023</v>
      </c>
      <c r="C476" t="inlineStr">
        <is>
          <t>Not checked</t>
        </is>
      </c>
      <c r="D476" t="inlineStr">
        <is>
          <t>Not checked</t>
        </is>
      </c>
      <c r="E476" t="inlineStr">
        <is>
          <t>10.1109/CSDE59766.2023.10487767</t>
        </is>
      </c>
      <c r="F476" t="inlineStr">
        <is>
          <t>Attention deficit hyperactivity disorder (ADHD) is one across the board mental disorder distinguished by inattentiveness, hyperactivity or impulsive behavior. The exact cause is yet unknown but the prevalence of ADHD requires early diagnosis and treatment. This study investigates the decomposed subsystems of resting- state fMRI (rs-fMRI) blood oxygen level dependent (BOLD) signals in order to assess the overall characteristic of the human brain. rs-fMRI BOLD signals were first decomposed into dynamic modes (DMs) which can illuminate the patterns of brain subsystems. Each DM is associated with one Eigenvalue that characterizes functional connectivity dynamics. Thereby the features related to those DM were extracted. Using the features obtained, the classification is performed using neural network-based pattern recognition model and the performance is evaluated. The interpreted results with neural network (NN) classifier obtains an accuracy of 73.7%.</t>
        </is>
      </c>
      <c r="G476" t="inlineStr">
        <is>
          <t>Unimodal</t>
        </is>
      </c>
      <c r="H476" t="inlineStr">
        <is>
          <t>See abstract</t>
        </is>
      </c>
      <c r="I476" t="inlineStr">
        <is>
          <t>See abstract</t>
        </is>
      </c>
      <c r="J476" t="inlineStr">
        <is>
          <t>See abstract (AI/ML)</t>
        </is>
      </c>
      <c r="K476" t="inlineStr">
        <is>
          <t>See abstract</t>
        </is>
      </c>
      <c r="M476" t="inlineStr">
        <is>
          <t>See abstract</t>
        </is>
      </c>
      <c r="N476" t="inlineStr">
        <is>
          <t>See abstract</t>
        </is>
      </c>
      <c r="O476" t="inlineStr">
        <is>
          <t>Not verified from abstract</t>
        </is>
      </c>
      <c r="P476" t="inlineStr">
        <is>
          <t>See abstract</t>
        </is>
      </c>
      <c r="Q476" t="inlineStr">
        <is>
          <t>See abstract</t>
        </is>
      </c>
      <c r="R476" t="inlineStr">
        <is>
          <t>Not reviewed (not included)</t>
        </is>
      </c>
      <c r="S476" t="inlineStr">
        <is>
          <t>Not reviewed (not included)</t>
        </is>
      </c>
      <c r="T476" t="inlineStr">
        <is>
          <t>Abstract screening only. Not Selected for Final 95 (Pending Full Text Review)</t>
        </is>
      </c>
      <c r="U476" t="inlineStr">
        <is>
          <t>EXCLUDE</t>
        </is>
      </c>
      <c r="V4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76" t="inlineStr">
        <is>
          <t>Excluded: Other Criterion</t>
        </is>
      </c>
      <c r="X476" t="inlineStr">
        <is>
          <t>Not assessed from abstract</t>
        </is>
      </c>
      <c r="Y476" t="inlineStr">
        <is>
          <t>IEEE Conferences</t>
        </is>
      </c>
      <c r="Z476" t="inlineStr">
        <is>
          <t>Not determined from abstract</t>
        </is>
      </c>
      <c r="AB476" t="inlineStr">
        <is>
          <t>Not assessed (not included)</t>
        </is>
      </c>
      <c r="AC476" t="inlineStr">
        <is>
          <t>Not assessed (not included)</t>
        </is>
      </c>
      <c r="AD476" t="inlineStr">
        <is>
          <t>R. Harini; R. Thatchayeni; K. Lakshmipriya; P. UdayaPrasanth; S. Purnima; O. U. Maheswari</t>
        </is>
      </c>
      <c r="AE476" t="inlineStr">
        <is>
          <t>2023 IEEE Asia-Pacific Conference on Computer Science and Data Engineering (CSDE)</t>
        </is>
      </c>
      <c r="AF476" t="inlineStr">
        <is>
          <t>Hybrid OA (IEEE)</t>
        </is>
      </c>
      <c r="AH476" t="inlineStr">
        <is>
          <t>Not assessed</t>
        </is>
      </c>
      <c r="AI476" t="inlineStr">
        <is>
          <t>Not reported</t>
        </is>
      </c>
      <c r="AJ476" t="inlineStr">
        <is>
          <t>Not reported</t>
        </is>
      </c>
      <c r="AK476" t="inlineStr">
        <is>
          <t>Not reported</t>
        </is>
      </c>
      <c r="AL476" t="inlineStr">
        <is>
          <t>Not reported</t>
        </is>
      </c>
      <c r="AM476" t="inlineStr">
        <is>
          <t>Not reported</t>
        </is>
      </c>
      <c r="AN476" t="inlineStr">
        <is>
          <t>Not reported</t>
        </is>
      </c>
      <c r="AO476" t="inlineStr">
        <is>
          <t>Not reviewed</t>
        </is>
      </c>
      <c r="AP476" t="inlineStr">
        <is>
          <t>Not reported</t>
        </is>
      </c>
      <c r="AQ476" t="inlineStr">
        <is>
          <t>Not reported</t>
        </is>
      </c>
      <c r="AR476" t="inlineStr">
        <is>
          <t>Not reported</t>
        </is>
      </c>
      <c r="AS476" t="inlineStr">
        <is>
          <t>See abstract</t>
        </is>
      </c>
      <c r="AT476" t="inlineStr">
        <is>
          <t>Not reviewed</t>
        </is>
      </c>
      <c r="AU476" t="inlineStr">
        <is>
          <t>Not reviewed</t>
        </is>
      </c>
      <c r="AV476" t="inlineStr">
        <is>
          <t>Not reviewed</t>
        </is>
      </c>
      <c r="AW476" t="inlineStr">
        <is>
          <t>Not reviewed</t>
        </is>
      </c>
      <c r="AX476" t="inlineStr">
        <is>
          <t>Not reported</t>
        </is>
      </c>
      <c r="AY476" t="inlineStr">
        <is>
          <t>Not reported</t>
        </is>
      </c>
      <c r="AZ476" t="inlineStr">
        <is>
          <t>Not reported</t>
        </is>
      </c>
      <c r="BA476" t="inlineStr">
        <is>
          <t>Not reported</t>
        </is>
      </c>
      <c r="BB476" t="inlineStr">
        <is>
          <t>Not reported</t>
        </is>
      </c>
      <c r="BC476" t="inlineStr">
        <is>
          <t>Not reported</t>
        </is>
      </c>
      <c r="BD476" t="inlineStr">
        <is>
          <t>Not reported</t>
        </is>
      </c>
      <c r="BE476" t="inlineStr">
        <is>
          <t>Not reported</t>
        </is>
      </c>
      <c r="BF476" t="inlineStr">
        <is>
          <t>Not reported</t>
        </is>
      </c>
      <c r="BG476" t="inlineStr">
        <is>
          <t>Not reviewed (not included)</t>
        </is>
      </c>
      <c r="BH476" t="inlineStr">
        <is>
          <t>N/A</t>
        </is>
      </c>
      <c r="BI476" t="inlineStr">
        <is>
          <t>Not reviewed</t>
        </is>
      </c>
      <c r="BJ476" t="inlineStr">
        <is>
          <t>Not reviewed</t>
        </is>
      </c>
      <c r="BK476" t="inlineStr">
        <is>
          <t>Not reviewed</t>
        </is>
      </c>
      <c r="BL476" t="inlineStr">
        <is>
          <t>Not reviewed</t>
        </is>
      </c>
      <c r="BM476" t="inlineStr">
        <is>
          <t>Not reviewed (not included)</t>
        </is>
      </c>
      <c r="BN476" t="inlineStr">
        <is>
          <t>Not Selected for Final 95 (Pending Full Text Review) - Candidate paper not selected for final 95: Passed abstract screening but not included in final selec</t>
        </is>
      </c>
      <c r="BO476" t="inlineStr">
        <is>
          <t>Abstract-level screening only</t>
        </is>
      </c>
      <c r="BP476" t="inlineStr">
        <is>
          <t>6</t>
        </is>
      </c>
    </row>
    <row r="477">
      <c r="A477" t="inlineStr">
        <is>
          <t>A Study on Computer Aided Neurological Disorder Detection and Classification from fMRI Data</t>
        </is>
      </c>
      <c r="B477" t="n">
        <v>2023</v>
      </c>
      <c r="C477" t="inlineStr">
        <is>
          <t>Not checked</t>
        </is>
      </c>
      <c r="D477" t="inlineStr">
        <is>
          <t>Not checked</t>
        </is>
      </c>
      <c r="E477" t="inlineStr">
        <is>
          <t>10.1109/ICIET57285.2023.10220888</t>
        </is>
      </c>
      <c r="F477" t="inlineStr">
        <is>
          <t>Machine Learning (ML) systems, particularly analytical modelling and medical imaging have emerged over the years as one of the key techniques aiding researchers in developing algorithms for resolving challenging diagnostic issues. Deep Learning (DL) is a sophisticated approach that consider higher level of features for categorization. In neuro-developmental and mental disorders, Attention Deficit Hyperactivity Disorder (ADHD) is categorized as complex issue. Since ADHD cannot be directly diagnosed using a common medical test at the early stages of the disease, researchers have characterized it as a multilayered problem over time. In addition to their physical manifestations, the majority of ADHD patients, according to clinical data, experience academic difficulties. As a result, it is believed that functional Magnetic Resonance Imaging (fMRI) is the best technique for identifying functional activities in various region of brain. Similarly, fMRI can be utilized to comprehend Parkinson's, Alzheimer's, and other brain related abnormalities. By utilizing DL methods, it is possible to improve the accuracy of identifying neurological disorders with fMRI dataset. This study analyzes the available research on DL and ML models for diagnosing neurological diseases. It is anticipated that, the evaluation serves as a catalyst for additional research on different methods for neuro disease diagnosis and monitoring.</t>
        </is>
      </c>
      <c r="G477" t="inlineStr">
        <is>
          <t>Unimodal</t>
        </is>
      </c>
      <c r="H477" t="inlineStr">
        <is>
          <t>See abstract</t>
        </is>
      </c>
      <c r="I477" t="inlineStr">
        <is>
          <t>See abstract</t>
        </is>
      </c>
      <c r="J477" t="inlineStr">
        <is>
          <t>See abstract (AI/ML)</t>
        </is>
      </c>
      <c r="K477" t="inlineStr">
        <is>
          <t>See abstract</t>
        </is>
      </c>
      <c r="M477" t="inlineStr">
        <is>
          <t>See abstract</t>
        </is>
      </c>
      <c r="N477" t="inlineStr">
        <is>
          <t>See abstract</t>
        </is>
      </c>
      <c r="O477" t="inlineStr">
        <is>
          <t>Not verified from abstract</t>
        </is>
      </c>
      <c r="P477" t="inlineStr">
        <is>
          <t>See abstract</t>
        </is>
      </c>
      <c r="Q477" t="inlineStr">
        <is>
          <t>See abstract</t>
        </is>
      </c>
      <c r="R477" t="inlineStr">
        <is>
          <t>Not reviewed (not included)</t>
        </is>
      </c>
      <c r="S477" t="inlineStr">
        <is>
          <t>Not reviewed (not included)</t>
        </is>
      </c>
      <c r="T477" t="inlineStr">
        <is>
          <t>Abstract screening only. Not Selected for Final 95 (Pending Full Text Review)</t>
        </is>
      </c>
      <c r="U477" t="inlineStr">
        <is>
          <t>EXCLUDE</t>
        </is>
      </c>
      <c r="V47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77" t="inlineStr">
        <is>
          <t>Excluded: Other Criterion</t>
        </is>
      </c>
      <c r="X477" t="inlineStr">
        <is>
          <t>Not assessed from abstract</t>
        </is>
      </c>
      <c r="Y477" t="inlineStr">
        <is>
          <t>IEEE Conferences</t>
        </is>
      </c>
      <c r="Z477" t="inlineStr">
        <is>
          <t>Not determined from abstract</t>
        </is>
      </c>
      <c r="AB477" t="inlineStr">
        <is>
          <t>Not assessed (not included)</t>
        </is>
      </c>
      <c r="AC477" t="inlineStr">
        <is>
          <t>Not assessed (not included)</t>
        </is>
      </c>
      <c r="AD477" t="inlineStr">
        <is>
          <t>S. C S; S. S; S. T</t>
        </is>
      </c>
      <c r="AE477" t="inlineStr">
        <is>
          <t>2023 International Conference on Innovations in Engineering and Technology (ICIET)</t>
        </is>
      </c>
      <c r="AF477" t="inlineStr">
        <is>
          <t>Hybrid OA (IEEE)</t>
        </is>
      </c>
      <c r="AH477" t="inlineStr">
        <is>
          <t>Not assessed</t>
        </is>
      </c>
      <c r="AI477" t="inlineStr">
        <is>
          <t>Not reported</t>
        </is>
      </c>
      <c r="AJ477" t="inlineStr">
        <is>
          <t>Not reported</t>
        </is>
      </c>
      <c r="AK477" t="inlineStr">
        <is>
          <t>Not reported</t>
        </is>
      </c>
      <c r="AL477" t="inlineStr">
        <is>
          <t>Not reported</t>
        </is>
      </c>
      <c r="AM477" t="inlineStr">
        <is>
          <t>Not reported</t>
        </is>
      </c>
      <c r="AN477" t="inlineStr">
        <is>
          <t>Not reported</t>
        </is>
      </c>
      <c r="AO477" t="inlineStr">
        <is>
          <t>Not reviewed</t>
        </is>
      </c>
      <c r="AP477" t="inlineStr">
        <is>
          <t>Not reported</t>
        </is>
      </c>
      <c r="AQ477" t="inlineStr">
        <is>
          <t>Not reported</t>
        </is>
      </c>
      <c r="AR477" t="inlineStr">
        <is>
          <t>Not reported</t>
        </is>
      </c>
      <c r="AS477" t="inlineStr">
        <is>
          <t>See abstract</t>
        </is>
      </c>
      <c r="AT477" t="inlineStr">
        <is>
          <t>Not reviewed</t>
        </is>
      </c>
      <c r="AU477" t="inlineStr">
        <is>
          <t>Not reviewed</t>
        </is>
      </c>
      <c r="AV477" t="inlineStr">
        <is>
          <t>Not reviewed</t>
        </is>
      </c>
      <c r="AW477" t="inlineStr">
        <is>
          <t>Not reviewed</t>
        </is>
      </c>
      <c r="AX477" t="inlineStr">
        <is>
          <t>Not reported</t>
        </is>
      </c>
      <c r="AY477" t="inlineStr">
        <is>
          <t>Not reported</t>
        </is>
      </c>
      <c r="AZ477" t="inlineStr">
        <is>
          <t>Not reported</t>
        </is>
      </c>
      <c r="BA477" t="inlineStr">
        <is>
          <t>Not reported</t>
        </is>
      </c>
      <c r="BB477" t="inlineStr">
        <is>
          <t>Not reported</t>
        </is>
      </c>
      <c r="BC477" t="inlineStr">
        <is>
          <t>Not reported</t>
        </is>
      </c>
      <c r="BD477" t="inlineStr">
        <is>
          <t>Not reported</t>
        </is>
      </c>
      <c r="BE477" t="inlineStr">
        <is>
          <t>Not reported</t>
        </is>
      </c>
      <c r="BF477" t="inlineStr">
        <is>
          <t>Not reported</t>
        </is>
      </c>
      <c r="BG477" t="inlineStr">
        <is>
          <t>Not reviewed (not included)</t>
        </is>
      </c>
      <c r="BH477" t="inlineStr">
        <is>
          <t>N/A</t>
        </is>
      </c>
      <c r="BI477" t="inlineStr">
        <is>
          <t>Not reviewed</t>
        </is>
      </c>
      <c r="BJ477" t="inlineStr">
        <is>
          <t>Not reviewed</t>
        </is>
      </c>
      <c r="BK477" t="inlineStr">
        <is>
          <t>Not reviewed</t>
        </is>
      </c>
      <c r="BL477" t="inlineStr">
        <is>
          <t>Not reviewed</t>
        </is>
      </c>
      <c r="BM477" t="inlineStr">
        <is>
          <t>Not reviewed (not included)</t>
        </is>
      </c>
      <c r="BN477" t="inlineStr">
        <is>
          <t>Not Selected for Final 95 (Pending Full Text Review) - Candidate paper not selected for final 95: Passed abstract screening but not included in final selec</t>
        </is>
      </c>
      <c r="BO477" t="inlineStr">
        <is>
          <t>Abstract-level screening only</t>
        </is>
      </c>
      <c r="BP477" t="inlineStr">
        <is>
          <t>5</t>
        </is>
      </c>
    </row>
    <row r="478">
      <c r="A478" t="inlineStr">
        <is>
          <t>Identifying ADHD in Children Through Behavioural Analysis</t>
        </is>
      </c>
      <c r="B478" t="n">
        <v>2025</v>
      </c>
      <c r="C478" t="inlineStr">
        <is>
          <t>Not checked</t>
        </is>
      </c>
      <c r="D478" t="inlineStr">
        <is>
          <t>Not checked</t>
        </is>
      </c>
      <c r="E478" t="inlineStr">
        <is>
          <t>10.1109/ICECMSN68058.2025.11382989</t>
        </is>
      </c>
      <c r="F478" t="inlineStr">
        <is>
          <t>This paper aims to identify the key factors of Attention Deficit Hyperactivity Disorder (ADHD) among the pediatric populations and to design a powerful machine-learning-based classifier, which will be able to distinguish children with ADHD. Information was obtained on the basis of the 20182019 National Survey of Children Health (NSCH), which included 45779 participants. In order to alleviate the issue of class imbalance and the need to allow all diagnostic subgroups to learn equally, a hybrid over- and under-sampling approach was adopted. Logistic Regression was then used to select subsequent features, hence isolating the most statistically salient predictors and producing the most parsimonious set of variables to train a model. The results align with the existing studies highlighting the importance of demographic, lifestyle, and environmental factors in the risk of ADHD, and they testify to the high predictive power of the modern machine-learning methods . The findings are also found in the general literature that illustrates that poor childhood experiences have significant effects in neurodevelopmental problems, and that it may alter the development or even the intensity of ADHD manifestations . In addition, longitudinal studies also support the value of familial milieu, cognitive functioning, and initial behavioral patterns in the development of the long-term trajectory of ADHD.. Therefore, the presented empirical evidence, in addition to supporting the current knowledge, also supplements it with a data-based, systematic model that improves screening and allows identifying ADHD in the pediatric population in a timely manner.</t>
        </is>
      </c>
      <c r="G478" t="inlineStr">
        <is>
          <t>Unimodal</t>
        </is>
      </c>
      <c r="H478" t="inlineStr">
        <is>
          <t>See abstract</t>
        </is>
      </c>
      <c r="I478" t="inlineStr">
        <is>
          <t>See abstract</t>
        </is>
      </c>
      <c r="J478" t="inlineStr">
        <is>
          <t>See abstract (AI/ML)</t>
        </is>
      </c>
      <c r="K478" t="inlineStr">
        <is>
          <t>See abstract</t>
        </is>
      </c>
      <c r="L478" t="n">
        <v>45779</v>
      </c>
      <c r="M478" t="inlineStr">
        <is>
          <t>See abstract</t>
        </is>
      </c>
      <c r="N478" t="inlineStr">
        <is>
          <t>N≈45779; details in abstract</t>
        </is>
      </c>
      <c r="O478" t="inlineStr">
        <is>
          <t>Extracted from abstract: N≈45779</t>
        </is>
      </c>
      <c r="P478" t="inlineStr">
        <is>
          <t>See abstract</t>
        </is>
      </c>
      <c r="Q478" t="inlineStr">
        <is>
          <t>See abstract</t>
        </is>
      </c>
      <c r="R478" t="inlineStr">
        <is>
          <t>Not reviewed (not included)</t>
        </is>
      </c>
      <c r="S478" t="inlineStr">
        <is>
          <t>Not reviewed (not included)</t>
        </is>
      </c>
      <c r="T478" t="inlineStr">
        <is>
          <t>Abstract screening only. Not Selected for Final 95 (Pending Full Text Review)</t>
        </is>
      </c>
      <c r="U478" t="inlineStr">
        <is>
          <t>EXCLUDE</t>
        </is>
      </c>
      <c r="V47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78" t="inlineStr">
        <is>
          <t>Excluded: Other Criterion</t>
        </is>
      </c>
      <c r="X478" t="inlineStr">
        <is>
          <t>Not assessed from abstract</t>
        </is>
      </c>
      <c r="Y478" t="inlineStr">
        <is>
          <t>IEEE Conferences</t>
        </is>
      </c>
      <c r="Z478" t="inlineStr">
        <is>
          <t>Not determined from abstract</t>
        </is>
      </c>
      <c r="AB478" t="inlineStr">
        <is>
          <t>Not assessed (not included)</t>
        </is>
      </c>
      <c r="AC478" t="inlineStr">
        <is>
          <t>Not assessed (not included)</t>
        </is>
      </c>
      <c r="AD478" t="inlineStr">
        <is>
          <t>R. Revathi; V. Neethikrishnan; N. S. Areiya</t>
        </is>
      </c>
      <c r="AE478" t="inlineStr">
        <is>
          <t>2025 5th International Conference on Evolutionary Computing and Mobile Sustainable Networks (ICECMSN)</t>
        </is>
      </c>
      <c r="AF478" t="inlineStr">
        <is>
          <t>Hybrid OA (IEEE)</t>
        </is>
      </c>
      <c r="AH478" t="inlineStr">
        <is>
          <t>Not assessed</t>
        </is>
      </c>
      <c r="AI478" t="inlineStr">
        <is>
          <t>Not reported</t>
        </is>
      </c>
      <c r="AJ478" t="inlineStr">
        <is>
          <t>Not reported</t>
        </is>
      </c>
      <c r="AK478" t="inlineStr">
        <is>
          <t>Not reported</t>
        </is>
      </c>
      <c r="AL478" t="inlineStr">
        <is>
          <t>Not reported</t>
        </is>
      </c>
      <c r="AM478" t="inlineStr">
        <is>
          <t>Not reported</t>
        </is>
      </c>
      <c r="AN478" t="inlineStr">
        <is>
          <t>Not reported</t>
        </is>
      </c>
      <c r="AO478" t="inlineStr">
        <is>
          <t>Not reviewed</t>
        </is>
      </c>
      <c r="AP478" t="inlineStr">
        <is>
          <t>Not reported</t>
        </is>
      </c>
      <c r="AQ478" t="inlineStr">
        <is>
          <t>Not reported</t>
        </is>
      </c>
      <c r="AR478" t="inlineStr">
        <is>
          <t>Not reported</t>
        </is>
      </c>
      <c r="AS478" t="inlineStr">
        <is>
          <t>See abstract</t>
        </is>
      </c>
      <c r="AT478" t="inlineStr">
        <is>
          <t>Not reviewed</t>
        </is>
      </c>
      <c r="AU478" t="inlineStr">
        <is>
          <t>Not reviewed</t>
        </is>
      </c>
      <c r="AV478" t="inlineStr">
        <is>
          <t>Not reviewed</t>
        </is>
      </c>
      <c r="AW478" t="inlineStr">
        <is>
          <t>Not reviewed</t>
        </is>
      </c>
      <c r="AX478" t="inlineStr">
        <is>
          <t>Not reported</t>
        </is>
      </c>
      <c r="AY478" t="inlineStr">
        <is>
          <t>Not reported</t>
        </is>
      </c>
      <c r="AZ478" t="inlineStr">
        <is>
          <t>Not reported</t>
        </is>
      </c>
      <c r="BA478" t="inlineStr">
        <is>
          <t>Not reported</t>
        </is>
      </c>
      <c r="BB478" t="inlineStr">
        <is>
          <t>Not reported</t>
        </is>
      </c>
      <c r="BC478" t="inlineStr">
        <is>
          <t>Not reported</t>
        </is>
      </c>
      <c r="BD478" t="inlineStr">
        <is>
          <t>Not reported</t>
        </is>
      </c>
      <c r="BE478" t="inlineStr">
        <is>
          <t>Not reported</t>
        </is>
      </c>
      <c r="BF478" t="inlineStr">
        <is>
          <t>Not reported</t>
        </is>
      </c>
      <c r="BG478" t="inlineStr">
        <is>
          <t>Not reviewed (not included)</t>
        </is>
      </c>
      <c r="BH478" t="inlineStr">
        <is>
          <t>N/A</t>
        </is>
      </c>
      <c r="BI478" t="inlineStr">
        <is>
          <t>Not reviewed</t>
        </is>
      </c>
      <c r="BJ478" t="inlineStr">
        <is>
          <t>Not reviewed</t>
        </is>
      </c>
      <c r="BK478" t="inlineStr">
        <is>
          <t>Not reviewed</t>
        </is>
      </c>
      <c r="BL478" t="inlineStr">
        <is>
          <t>Not reviewed</t>
        </is>
      </c>
      <c r="BM478" t="inlineStr">
        <is>
          <t>Not reviewed (not included)</t>
        </is>
      </c>
      <c r="BN478" t="inlineStr">
        <is>
          <t>Not Selected for Final 95 (Pending Full Text Review) - Candidate paper not selected for final 95: Passed abstract screening but not included in final selec</t>
        </is>
      </c>
      <c r="BO478" t="inlineStr">
        <is>
          <t>Abstract-level screening only</t>
        </is>
      </c>
      <c r="BP478" t="inlineStr">
        <is>
          <t>6</t>
        </is>
      </c>
    </row>
    <row r="479">
      <c r="A479" t="inlineStr">
        <is>
          <t>Machine Learning Approach for Stress Detection based on Alpha-Beta and Theta-Beta Ratios of EEG Signals</t>
        </is>
      </c>
      <c r="B479" t="n">
        <v>2021</v>
      </c>
      <c r="C479" t="inlineStr">
        <is>
          <t>Not checked</t>
        </is>
      </c>
      <c r="D479" t="inlineStr">
        <is>
          <t>Not checked</t>
        </is>
      </c>
      <c r="E479" t="inlineStr">
        <is>
          <t>10.1109/ICTS52701.2021.9608810</t>
        </is>
      </c>
      <c r="F479" t="inlineStr">
        <is>
          <t>The contribution to stress detection and classification is far beyond demand as the statistics show that the health and mental illness of society have kept on deteriorating. Electroencephalogram (EEG) signals have the potential to detect stress levels reliably due to their high accuracy. Majority of studies of stress detection are based on alpha and beta waves and the corresponding ratio of the two waves and there are hardly any based-on theta waves. This work explores the impact of bandpower of alpha/beta and theta/beta ratios when combined with other features to classify two-levels of human stress based on EEG signals using five commonly used machine learning algorithms. A classification model is developed from the clustering model gained and NaÃ¯ve Bayes shows the highest accuracy which is 95% in compared to the other four common machine learning algorithms (i.e., SVM, Logistic, IBk, and SGD) by using WEKA. The proposed framework recommends that both ratios are reliable features, and theta/beta appears to give a huge impact compared to alpha/beta. This study will ultimately contribute to society's development with improved robust machine learning algorithm for binary classification.</t>
        </is>
      </c>
      <c r="G479" t="inlineStr">
        <is>
          <t>Unimodal</t>
        </is>
      </c>
      <c r="H479" t="inlineStr">
        <is>
          <t>See abstract</t>
        </is>
      </c>
      <c r="I479" t="inlineStr">
        <is>
          <t>See abstract</t>
        </is>
      </c>
      <c r="J479" t="inlineStr">
        <is>
          <t>See abstract (AI/ML)</t>
        </is>
      </c>
      <c r="K479" t="inlineStr">
        <is>
          <t>See abstract</t>
        </is>
      </c>
      <c r="M479" t="inlineStr">
        <is>
          <t>See abstract</t>
        </is>
      </c>
      <c r="N479" t="inlineStr">
        <is>
          <t>See abstract</t>
        </is>
      </c>
      <c r="O479" t="inlineStr">
        <is>
          <t>Not verified from abstract</t>
        </is>
      </c>
      <c r="P479" t="inlineStr">
        <is>
          <t>See abstract</t>
        </is>
      </c>
      <c r="Q479" t="inlineStr">
        <is>
          <t>See abstract</t>
        </is>
      </c>
      <c r="R479" t="inlineStr">
        <is>
          <t>Not reviewed (not included)</t>
        </is>
      </c>
      <c r="S479" t="inlineStr">
        <is>
          <t>Not reviewed (not included)</t>
        </is>
      </c>
      <c r="T479" t="inlineStr">
        <is>
          <t>Abstract screening only. Non-ADHD Focused</t>
        </is>
      </c>
      <c r="U479" t="inlineStr">
        <is>
          <t>EXCLUDE</t>
        </is>
      </c>
      <c r="V479" t="inlineStr">
        <is>
          <t>E2-Not ADHD focused: Neither title nor abstract mentions ADHD or attention-deficit/hyperactivity</t>
        </is>
      </c>
      <c r="W479" t="inlineStr">
        <is>
          <t>Excluded: Not ADHD Focused</t>
        </is>
      </c>
      <c r="X479" t="inlineStr">
        <is>
          <t>Not assessed from abstract</t>
        </is>
      </c>
      <c r="Y479" t="inlineStr">
        <is>
          <t>IEEE Conferences</t>
        </is>
      </c>
      <c r="Z479" t="inlineStr">
        <is>
          <t>Not determined from abstract</t>
        </is>
      </c>
      <c r="AB479" t="inlineStr">
        <is>
          <t>Not assessed (not included)</t>
        </is>
      </c>
      <c r="AC479" t="inlineStr">
        <is>
          <t>Not assessed (not included)</t>
        </is>
      </c>
      <c r="AD479" t="inlineStr">
        <is>
          <t>H. Altaf; S. N. Ibrahim; N. F. M. Azmin; A. L. Asnawi; B. H. B. Walid; N. H. Harun</t>
        </is>
      </c>
      <c r="AE479" t="inlineStr">
        <is>
          <t>2021 13th International Conference on Information &amp; Communication Technology and System (ICTS)</t>
        </is>
      </c>
      <c r="AF479" t="inlineStr">
        <is>
          <t>Hybrid OA (IEEE)</t>
        </is>
      </c>
      <c r="AH479" t="inlineStr">
        <is>
          <t>Not assessed</t>
        </is>
      </c>
      <c r="AI479" t="inlineStr">
        <is>
          <t>Not reported</t>
        </is>
      </c>
      <c r="AJ479" t="inlineStr">
        <is>
          <t>Not reported</t>
        </is>
      </c>
      <c r="AK479" t="inlineStr">
        <is>
          <t>Not reported</t>
        </is>
      </c>
      <c r="AL479" t="inlineStr">
        <is>
          <t>Not reported</t>
        </is>
      </c>
      <c r="AM479" t="inlineStr">
        <is>
          <t>Not reported</t>
        </is>
      </c>
      <c r="AN479" t="inlineStr">
        <is>
          <t>Not reported</t>
        </is>
      </c>
      <c r="AO479" t="inlineStr">
        <is>
          <t>Not reviewed</t>
        </is>
      </c>
      <c r="AP479" t="inlineStr">
        <is>
          <t>Not reported</t>
        </is>
      </c>
      <c r="AQ479" t="inlineStr">
        <is>
          <t>Not reported</t>
        </is>
      </c>
      <c r="AR479" t="inlineStr">
        <is>
          <t>Not reported</t>
        </is>
      </c>
      <c r="AS479" t="inlineStr">
        <is>
          <t>See abstract</t>
        </is>
      </c>
      <c r="AT479" t="inlineStr">
        <is>
          <t>Not reviewed</t>
        </is>
      </c>
      <c r="AU479" t="inlineStr">
        <is>
          <t>Not reviewed</t>
        </is>
      </c>
      <c r="AV479" t="inlineStr">
        <is>
          <t>Not reviewed</t>
        </is>
      </c>
      <c r="AW479" t="inlineStr">
        <is>
          <t>Not reviewed</t>
        </is>
      </c>
      <c r="AX479" t="inlineStr">
        <is>
          <t>Not reported</t>
        </is>
      </c>
      <c r="AY479" t="inlineStr">
        <is>
          <t>Not reported</t>
        </is>
      </c>
      <c r="AZ479" t="inlineStr">
        <is>
          <t>Not reported</t>
        </is>
      </c>
      <c r="BA479" t="inlineStr">
        <is>
          <t>Not reported</t>
        </is>
      </c>
      <c r="BB479" t="inlineStr">
        <is>
          <t>Not reported</t>
        </is>
      </c>
      <c r="BC479" t="inlineStr">
        <is>
          <t>Not reported</t>
        </is>
      </c>
      <c r="BD479" t="inlineStr">
        <is>
          <t>Not reported</t>
        </is>
      </c>
      <c r="BE479" t="inlineStr">
        <is>
          <t>Not reported</t>
        </is>
      </c>
      <c r="BF479" t="inlineStr">
        <is>
          <t>Not reported</t>
        </is>
      </c>
      <c r="BG479" t="inlineStr">
        <is>
          <t>Not reviewed (not included)</t>
        </is>
      </c>
      <c r="BH479" t="inlineStr">
        <is>
          <t>N/A</t>
        </is>
      </c>
      <c r="BI479" t="inlineStr">
        <is>
          <t>Not reviewed</t>
        </is>
      </c>
      <c r="BJ479" t="inlineStr">
        <is>
          <t>Not reviewed</t>
        </is>
      </c>
      <c r="BK479" t="inlineStr">
        <is>
          <t>Not reviewed</t>
        </is>
      </c>
      <c r="BL479" t="inlineStr">
        <is>
          <t>Not reviewed</t>
        </is>
      </c>
      <c r="BM479" t="inlineStr">
        <is>
          <t>Not reviewed (not included)</t>
        </is>
      </c>
      <c r="BN479" t="inlineStr">
        <is>
          <t>Non-ADHD Focused - E2-Not ADHD focused: Neither title nor abstract mentions ADHD or attention-deficit/hyperactivity</t>
        </is>
      </c>
      <c r="BO479" t="inlineStr">
        <is>
          <t>Abstract-level screening only</t>
        </is>
      </c>
      <c r="BP479" t="inlineStr">
        <is>
          <t>6</t>
        </is>
      </c>
    </row>
    <row r="480">
      <c r="A480" t="inlineStr">
        <is>
          <t>Classification of Epileptic Seizures using Recurrence Plots and Machine Learning Techniques</t>
        </is>
      </c>
      <c r="B480" t="n">
        <v>2019</v>
      </c>
      <c r="C480" t="inlineStr">
        <is>
          <t>Not checked</t>
        </is>
      </c>
      <c r="D480" t="inlineStr">
        <is>
          <t>Not checked</t>
        </is>
      </c>
      <c r="E480" t="inlineStr">
        <is>
          <t>10.1109/ICCSP.2019.8697989</t>
        </is>
      </c>
      <c r="F480" t="inlineStr">
        <is>
          <t>Epilepsy is a neurological disorder noticeable by sudden repeated episodes of sensory commotion related with anomalous electrical activity in the brain. Electroencephalogram (EEG) based seizure detection system is a promising non-invasive diagnosis option for refractive epilepsy. EEG signals in this system are decomposed and classified to improve the diagnostic accuracy as compared to human diagnosis. There is a need to explore reliable and faster classification algorithms to develop real time seizure detection system. Due to non linear nature of EEG, non-linear techniques are used to examine the EEG signals. The paper proposes a non linear technique of EEG feature extraction based on the Recurrence Plots (RP), and Recurrence Quantification Analysis (RQA) parameters derived from the RP have been used to categorize the EEG signal information as pre-ictal, ictal and normal classes. RP is an advanced technique of nonlinear data analysis and RQA parameters of RP compute the significant features of signals. These features have been classified using Artificial Neural Network (ANN), Probabilistic Neural Network (PNN) and Support Vector Machine (SVM). In order to improve the current information transfer rate of seizure detection system, the SVM which classifies EEG signals with highest speed with accuracy of 91.2 % is selected for classification.</t>
        </is>
      </c>
      <c r="G480" t="inlineStr">
        <is>
          <t>Unimodal</t>
        </is>
      </c>
      <c r="H480" t="inlineStr">
        <is>
          <t>See abstract</t>
        </is>
      </c>
      <c r="I480" t="inlineStr">
        <is>
          <t>See abstract</t>
        </is>
      </c>
      <c r="J480" t="inlineStr">
        <is>
          <t>See abstract (AI/ML)</t>
        </is>
      </c>
      <c r="K480" t="inlineStr">
        <is>
          <t>See abstract</t>
        </is>
      </c>
      <c r="M480" t="inlineStr">
        <is>
          <t>See abstract</t>
        </is>
      </c>
      <c r="N480" t="inlineStr">
        <is>
          <t>See abstract</t>
        </is>
      </c>
      <c r="O480" t="inlineStr">
        <is>
          <t>Not verified from abstract</t>
        </is>
      </c>
      <c r="P480" t="inlineStr">
        <is>
          <t>See abstract</t>
        </is>
      </c>
      <c r="Q480" t="inlineStr">
        <is>
          <t>See abstract</t>
        </is>
      </c>
      <c r="R480" t="inlineStr">
        <is>
          <t>Not reviewed (not included)</t>
        </is>
      </c>
      <c r="S480" t="inlineStr">
        <is>
          <t>Not reviewed (not included)</t>
        </is>
      </c>
      <c r="T480" t="inlineStr">
        <is>
          <t>Abstract screening only. Non-ADHD Focused</t>
        </is>
      </c>
      <c r="U480" t="inlineStr">
        <is>
          <t>EXCLUDE</t>
        </is>
      </c>
      <c r="V480" t="inlineStr">
        <is>
          <t>E2-Not ADHD focused: Neither title nor abstract mentions ADHD or attention-deficit/hyperactivity</t>
        </is>
      </c>
      <c r="W480" t="inlineStr">
        <is>
          <t>Excluded: Not ADHD Focused</t>
        </is>
      </c>
      <c r="X480" t="inlineStr">
        <is>
          <t>Not assessed from abstract</t>
        </is>
      </c>
      <c r="Y480" t="inlineStr">
        <is>
          <t>IEEE Conferences</t>
        </is>
      </c>
      <c r="Z480" t="inlineStr">
        <is>
          <t>Not determined from abstract</t>
        </is>
      </c>
      <c r="AB480" t="inlineStr">
        <is>
          <t>Not assessed (not included)</t>
        </is>
      </c>
      <c r="AC480" t="inlineStr">
        <is>
          <t>Not assessed (not included)</t>
        </is>
      </c>
      <c r="AD480" t="inlineStr">
        <is>
          <t>D. A. Torse; R. Khanai; V. V. Desai</t>
        </is>
      </c>
      <c r="AE480" t="inlineStr">
        <is>
          <t>2019 International Conference on Communication and Signal Processing (ICCSP)</t>
        </is>
      </c>
      <c r="AF480" t="inlineStr">
        <is>
          <t>Hybrid OA (IEEE)</t>
        </is>
      </c>
      <c r="AH480" t="inlineStr">
        <is>
          <t>Not assessed</t>
        </is>
      </c>
      <c r="AI480" t="inlineStr">
        <is>
          <t>Not reported</t>
        </is>
      </c>
      <c r="AJ480" t="inlineStr">
        <is>
          <t>Not reported</t>
        </is>
      </c>
      <c r="AK480" t="inlineStr">
        <is>
          <t>Not reported</t>
        </is>
      </c>
      <c r="AL480" t="inlineStr">
        <is>
          <t>Not reported</t>
        </is>
      </c>
      <c r="AM480" t="inlineStr">
        <is>
          <t>Not reported</t>
        </is>
      </c>
      <c r="AN480" t="inlineStr">
        <is>
          <t>Not reported</t>
        </is>
      </c>
      <c r="AO480" t="inlineStr">
        <is>
          <t>Not reviewed</t>
        </is>
      </c>
      <c r="AP480" t="inlineStr">
        <is>
          <t>Not reported</t>
        </is>
      </c>
      <c r="AQ480" t="inlineStr">
        <is>
          <t>Not reported</t>
        </is>
      </c>
      <c r="AR480" t="inlineStr">
        <is>
          <t>Not reported</t>
        </is>
      </c>
      <c r="AS480" t="inlineStr">
        <is>
          <t>See abstract</t>
        </is>
      </c>
      <c r="AT480" t="inlineStr">
        <is>
          <t>Not reviewed</t>
        </is>
      </c>
      <c r="AU480" t="inlineStr">
        <is>
          <t>Not reviewed</t>
        </is>
      </c>
      <c r="AV480" t="inlineStr">
        <is>
          <t>Not reviewed</t>
        </is>
      </c>
      <c r="AW480" t="inlineStr">
        <is>
          <t>Not reviewed</t>
        </is>
      </c>
      <c r="AX480" t="inlineStr">
        <is>
          <t>Not reported</t>
        </is>
      </c>
      <c r="AY480" t="inlineStr">
        <is>
          <t>Not reported</t>
        </is>
      </c>
      <c r="AZ480" t="inlineStr">
        <is>
          <t>Not reported</t>
        </is>
      </c>
      <c r="BA480" t="inlineStr">
        <is>
          <t>Not reported</t>
        </is>
      </c>
      <c r="BB480" t="inlineStr">
        <is>
          <t>Not reported</t>
        </is>
      </c>
      <c r="BC480" t="inlineStr">
        <is>
          <t>Not reported</t>
        </is>
      </c>
      <c r="BD480" t="inlineStr">
        <is>
          <t>Not reported</t>
        </is>
      </c>
      <c r="BE480" t="inlineStr">
        <is>
          <t>Not reported</t>
        </is>
      </c>
      <c r="BF480" t="inlineStr">
        <is>
          <t>Not reported</t>
        </is>
      </c>
      <c r="BG480" t="inlineStr">
        <is>
          <t>Not reviewed (not included)</t>
        </is>
      </c>
      <c r="BH480" t="inlineStr">
        <is>
          <t>N/A</t>
        </is>
      </c>
      <c r="BI480" t="inlineStr">
        <is>
          <t>Not reviewed</t>
        </is>
      </c>
      <c r="BJ480" t="inlineStr">
        <is>
          <t>Not reviewed</t>
        </is>
      </c>
      <c r="BK480" t="inlineStr">
        <is>
          <t>Not reviewed</t>
        </is>
      </c>
      <c r="BL480" t="inlineStr">
        <is>
          <t>Not reviewed</t>
        </is>
      </c>
      <c r="BM480" t="inlineStr">
        <is>
          <t>Not reviewed (not included)</t>
        </is>
      </c>
      <c r="BN480" t="inlineStr">
        <is>
          <t>Non-ADHD Focused - E2-Not ADHD focused: Neither title nor abstract mentions ADHD or attention-deficit/hyperactivity</t>
        </is>
      </c>
      <c r="BO480" t="inlineStr">
        <is>
          <t>Abstract-level screening only</t>
        </is>
      </c>
      <c r="BP480" t="inlineStr">
        <is>
          <t>5</t>
        </is>
      </c>
    </row>
    <row r="481">
      <c r="A481" t="inlineStr">
        <is>
          <t>Topology-Guided Graph Masked Autoencoder Learning for Population-Based Neurodevelopmental Disorder Diagnosis</t>
        </is>
      </c>
      <c r="B481" t="n">
        <v>2025</v>
      </c>
      <c r="C481" t="inlineStr">
        <is>
          <t>Not checked</t>
        </is>
      </c>
      <c r="D481" t="inlineStr">
        <is>
          <t>Not checked</t>
        </is>
      </c>
      <c r="E481" t="inlineStr">
        <is>
          <t>10.1109/TNSRE.2025.3562662</t>
        </is>
      </c>
      <c r="F481" t="inlineStr">
        <is>
          <t>Exploring the pathogenic mechanisms of brain disorders within population is an important research in the field of neuroscience. Existing methods either combine clinical information to assist analysis or use data augmentation for sample expansion, ignoring the mining of individual information and the exploration of inter-individual associations in population. To solve these problems, this work proposes a novel approach for detecting abnormal neural circuits associated with brain diseases, named Topology-guided Graph Masked autoencoder Learning method (TGML), which focuses on individual representation and intra-population association, to achieve the effective diagnosis of brain diseases within the population. Concretely, the TGML comprises 1) the topology-guided group association module (T ${G}^{{2}}$ AM) that reconstructs the edges and update the initial population graph, 2) the intra-population interaction masked autoencoder network (IPI_MAE) captures the discriminative characteristics of subjects based on the novel Masked Autoencoder, which incorporates traditional masked autoencoders into a task-related process. The proposed method is evaluated on two neurodevelopmental disorder diagnosis tasks of Autism Spectrum Disorder (ASD) and Attention Deficit Hyperactivity Disorder (ADHD). The results show that the proposed TGML achieves significant improvements and surpasses the state-of-the-art methods.</t>
        </is>
      </c>
      <c r="G481" t="inlineStr">
        <is>
          <t>Unimodal</t>
        </is>
      </c>
      <c r="H481" t="inlineStr">
        <is>
          <t>See abstract</t>
        </is>
      </c>
      <c r="I481" t="inlineStr">
        <is>
          <t>See abstract</t>
        </is>
      </c>
      <c r="J481" t="inlineStr">
        <is>
          <t>See abstract (AI/ML)</t>
        </is>
      </c>
      <c r="K481" t="inlineStr">
        <is>
          <t>See abstract</t>
        </is>
      </c>
      <c r="M481" t="inlineStr">
        <is>
          <t>See abstract</t>
        </is>
      </c>
      <c r="N481" t="inlineStr">
        <is>
          <t>See abstract</t>
        </is>
      </c>
      <c r="O481" t="inlineStr">
        <is>
          <t>Not verified from abstract</t>
        </is>
      </c>
      <c r="P481" t="inlineStr">
        <is>
          <t>See abstract</t>
        </is>
      </c>
      <c r="Q481" t="inlineStr">
        <is>
          <t>See abstract</t>
        </is>
      </c>
      <c r="R481" t="inlineStr">
        <is>
          <t>Not reviewed (not included)</t>
        </is>
      </c>
      <c r="S481" t="inlineStr">
        <is>
          <t>Not reviewed (not included)</t>
        </is>
      </c>
      <c r="T481" t="inlineStr">
        <is>
          <t>Abstract screening only. Not Selected for Final 95 (Pending Full Text Review)</t>
        </is>
      </c>
      <c r="U481" t="inlineStr">
        <is>
          <t>EXCLUDE</t>
        </is>
      </c>
      <c r="V4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81" t="inlineStr">
        <is>
          <t>Excluded: Other Criterion</t>
        </is>
      </c>
      <c r="X481" t="inlineStr">
        <is>
          <t>Not assessed from abstract</t>
        </is>
      </c>
      <c r="Y481" t="inlineStr">
        <is>
          <t>IEEE Journals</t>
        </is>
      </c>
      <c r="Z481" t="inlineStr">
        <is>
          <t>Not determined from abstract</t>
        </is>
      </c>
      <c r="AB481" t="inlineStr">
        <is>
          <t>Not assessed (not included)</t>
        </is>
      </c>
      <c r="AC481" t="inlineStr">
        <is>
          <t>Not assessed (not included)</t>
        </is>
      </c>
      <c r="AD481" t="inlineStr">
        <is>
          <t>Y. Li; X. Zhang; S. Guan; G. Ma; Y. Kong</t>
        </is>
      </c>
      <c r="AE481" t="inlineStr">
        <is>
          <t>IEEE Transactions on Neural Systems and Rehabilitation Engineering</t>
        </is>
      </c>
      <c r="AF481" t="inlineStr">
        <is>
          <t>Hybrid OA (IEEE)</t>
        </is>
      </c>
      <c r="AG481" t="inlineStr">
        <is>
          <t xml:space="preserve">National Natural Science Foundation of China(grant numbers:62471133); Central University Basic Research Fund of China(grant numbers:2242024K40020); Big Data Computing Center,Southeast University; </t>
        </is>
      </c>
      <c r="AH481" t="inlineStr">
        <is>
          <t>Not assessed</t>
        </is>
      </c>
      <c r="AI481" t="inlineStr">
        <is>
          <t>Not reported</t>
        </is>
      </c>
      <c r="AJ481" t="inlineStr">
        <is>
          <t>Not reported</t>
        </is>
      </c>
      <c r="AK481" t="inlineStr">
        <is>
          <t>Not reported</t>
        </is>
      </c>
      <c r="AL481" t="inlineStr">
        <is>
          <t>Not reported</t>
        </is>
      </c>
      <c r="AM481" t="inlineStr">
        <is>
          <t>Not reported</t>
        </is>
      </c>
      <c r="AN481" t="inlineStr">
        <is>
          <t>Not reported</t>
        </is>
      </c>
      <c r="AO481" t="inlineStr">
        <is>
          <t>Not reviewed</t>
        </is>
      </c>
      <c r="AP481" t="inlineStr">
        <is>
          <t>Not reported</t>
        </is>
      </c>
      <c r="AQ481" t="inlineStr">
        <is>
          <t>Not reported</t>
        </is>
      </c>
      <c r="AR481" t="inlineStr">
        <is>
          <t>Not reported</t>
        </is>
      </c>
      <c r="AS481" t="inlineStr">
        <is>
          <t>See abstract</t>
        </is>
      </c>
      <c r="AT481" t="inlineStr">
        <is>
          <t>Not reviewed</t>
        </is>
      </c>
      <c r="AU481" t="inlineStr">
        <is>
          <t>Not reviewed</t>
        </is>
      </c>
      <c r="AV481" t="inlineStr">
        <is>
          <t>Not reviewed</t>
        </is>
      </c>
      <c r="AW481" t="inlineStr">
        <is>
          <t>Not reviewed</t>
        </is>
      </c>
      <c r="AX481" t="inlineStr">
        <is>
          <t>Not reported</t>
        </is>
      </c>
      <c r="AY481" t="inlineStr">
        <is>
          <t>Not reported</t>
        </is>
      </c>
      <c r="AZ481" t="inlineStr">
        <is>
          <t>Not reported</t>
        </is>
      </c>
      <c r="BA481" t="inlineStr">
        <is>
          <t>Not reported</t>
        </is>
      </c>
      <c r="BB481" t="inlineStr">
        <is>
          <t>Not reported</t>
        </is>
      </c>
      <c r="BC481" t="inlineStr">
        <is>
          <t>Not reported</t>
        </is>
      </c>
      <c r="BD481" t="inlineStr">
        <is>
          <t>Not reported</t>
        </is>
      </c>
      <c r="BE481" t="inlineStr">
        <is>
          <t>Not reported</t>
        </is>
      </c>
      <c r="BF481" t="inlineStr">
        <is>
          <t>Not reported</t>
        </is>
      </c>
      <c r="BG481" t="inlineStr">
        <is>
          <t>Not reviewed (not included)</t>
        </is>
      </c>
      <c r="BH481" t="inlineStr">
        <is>
          <t>N/A</t>
        </is>
      </c>
      <c r="BI481" t="inlineStr">
        <is>
          <t>Not reviewed</t>
        </is>
      </c>
      <c r="BJ481" t="inlineStr">
        <is>
          <t>Not reviewed</t>
        </is>
      </c>
      <c r="BK481" t="inlineStr">
        <is>
          <t>Not reviewed</t>
        </is>
      </c>
      <c r="BL481" t="inlineStr">
        <is>
          <t>Not reviewed</t>
        </is>
      </c>
      <c r="BM481" t="inlineStr">
        <is>
          <t>Not reviewed (not included)</t>
        </is>
      </c>
      <c r="BN481" t="inlineStr">
        <is>
          <t>Not Selected for Final 95 (Pending Full Text Review) - Candidate paper not selected for final 95: Passed abstract screening but not included in final selec</t>
        </is>
      </c>
      <c r="BO481" t="inlineStr">
        <is>
          <t>Abstract-level screening only</t>
        </is>
      </c>
      <c r="BP481" t="inlineStr">
        <is>
          <t>12</t>
        </is>
      </c>
    </row>
    <row r="482">
      <c r="A482" t="inlineStr">
        <is>
          <t>An Algorithmic Comparison for Robust ADHD Classification on Imbalanced National Health Survey Data</t>
        </is>
      </c>
      <c r="B482" t="n">
        <v>2025</v>
      </c>
      <c r="C482" t="inlineStr">
        <is>
          <t>Not checked</t>
        </is>
      </c>
      <c r="D482" t="inlineStr">
        <is>
          <t>Not checked</t>
        </is>
      </c>
      <c r="E482" t="inlineStr">
        <is>
          <t>10.1109/ICCIT65724.2025.11167680</t>
        </is>
      </c>
      <c r="F482" t="inlineStr">
        <is>
          <t>Machine learning offers a promising avenue for improving the diagnostic classification of neurodevelopmental disorders, yet performance is often hindered by the class imbalance inherent in large-scale health datasets. This study presents an algorithmic comparison of Random Forest (RF) and Extreme Gradient Boosting (XGBoost) to develop a robust classification model for Attention Deficit Hyperactivity Disorder (ADHD) using imbalanced data from the 2023 National Survey of Childrenâ€™s Health (N=54,749). The primary objective was to evaluate algorithmic performance under various data resampling conditions. A Random Undersampling (RUS) technique was applied at multiple ratios to mitigate class imbalance. Models were systematically evaluated using accuracy, precision, recall, and F1-score. The results demonstrate that while both algorithms achieved high accuracy, XGBoost consistently outperformed RF in balancing precision and recall, particularly on undersampled data. The optimal model was an XGBoost classifier trained on a dataset with a 0.3 undersampling ratio, which achieved a peak F1-score of 84% and an accuracy of 93%. Feature importance analysis confirmed that variables related to special health care needs, medication use, and behavioral diagnoses were the most significant predictors. This research concludes that XGBoost, when combined with moderate undersampling, provides a superior and more robust framework for ADHD classification in imbalanced real-world datasets, highlighting its potential as a tool for clinical decision support.</t>
        </is>
      </c>
      <c r="G482" t="inlineStr">
        <is>
          <t>Unimodal</t>
        </is>
      </c>
      <c r="H482" t="inlineStr">
        <is>
          <t>See abstract</t>
        </is>
      </c>
      <c r="I482" t="inlineStr">
        <is>
          <t>See abstract</t>
        </is>
      </c>
      <c r="J482" t="inlineStr">
        <is>
          <t>See abstract (AI/ML)</t>
        </is>
      </c>
      <c r="K482" t="inlineStr">
        <is>
          <t>See abstract</t>
        </is>
      </c>
      <c r="L482" t="n">
        <v>54</v>
      </c>
      <c r="M482" t="inlineStr">
        <is>
          <t>See abstract</t>
        </is>
      </c>
      <c r="N482" t="inlineStr">
        <is>
          <t>N≈54; details in abstract</t>
        </is>
      </c>
      <c r="O482" t="inlineStr">
        <is>
          <t>Extracted from abstract: N≈54</t>
        </is>
      </c>
      <c r="P482" t="inlineStr">
        <is>
          <t>See abstract</t>
        </is>
      </c>
      <c r="Q482" t="inlineStr">
        <is>
          <t>See abstract</t>
        </is>
      </c>
      <c r="R482" t="inlineStr">
        <is>
          <t>Not reviewed (not included)</t>
        </is>
      </c>
      <c r="S482" t="inlineStr">
        <is>
          <t>Not reviewed (not included)</t>
        </is>
      </c>
      <c r="T482" t="inlineStr">
        <is>
          <t>Abstract screening only. Small Sample Size</t>
        </is>
      </c>
      <c r="U482" t="inlineStr">
        <is>
          <t>EXCLUDE</t>
        </is>
      </c>
      <c r="V482" t="inlineStr">
        <is>
          <t>E5-Small Sample: Extracted sample size N=54 &lt; 100 minimum threshold. Citation: Confidence intervals and statistical power require minimum N≥100 for ML classification</t>
        </is>
      </c>
      <c r="W482" t="inlineStr">
        <is>
          <t>Excluded: Insufficient Sample Size</t>
        </is>
      </c>
      <c r="X482" t="inlineStr">
        <is>
          <t>EXCLUDE</t>
        </is>
      </c>
      <c r="Y482" t="inlineStr">
        <is>
          <t>IEEE Conferences</t>
        </is>
      </c>
      <c r="Z482" t="inlineStr">
        <is>
          <t>Not determined from abstract</t>
        </is>
      </c>
      <c r="AB482" t="inlineStr">
        <is>
          <t>Not assessed (not included)</t>
        </is>
      </c>
      <c r="AC482" t="inlineStr">
        <is>
          <t>Not assessed (not included)</t>
        </is>
      </c>
      <c r="AD482" t="inlineStr">
        <is>
          <t>L. D. Kusuma Ramadhani; H. Pratiwi; R. Respatiwulan; K. Ferawati; S. S. Handajani; Y. Susanti</t>
        </is>
      </c>
      <c r="AE482" t="inlineStr">
        <is>
          <t>2025 4th International Conference on Creative Communication and Innovative Technology (ICCIT)</t>
        </is>
      </c>
      <c r="AF482" t="inlineStr">
        <is>
          <t>Hybrid OA (IEEE)</t>
        </is>
      </c>
      <c r="AG482" t="inlineStr">
        <is>
          <t xml:space="preserve">Universitas Sebelas Maret; </t>
        </is>
      </c>
      <c r="AH482" t="inlineStr">
        <is>
          <t>Not assessed</t>
        </is>
      </c>
      <c r="AI482" t="inlineStr">
        <is>
          <t>Not reported</t>
        </is>
      </c>
      <c r="AJ482" t="inlineStr">
        <is>
          <t>Not reported</t>
        </is>
      </c>
      <c r="AK482" t="inlineStr">
        <is>
          <t>Not reported</t>
        </is>
      </c>
      <c r="AL482" t="inlineStr">
        <is>
          <t>Not reported</t>
        </is>
      </c>
      <c r="AM482" t="inlineStr">
        <is>
          <t>Not reported</t>
        </is>
      </c>
      <c r="AN482" t="inlineStr">
        <is>
          <t>Not reported</t>
        </is>
      </c>
      <c r="AO482" t="inlineStr">
        <is>
          <t>Not reviewed</t>
        </is>
      </c>
      <c r="AP482" t="inlineStr">
        <is>
          <t>Not reported</t>
        </is>
      </c>
      <c r="AQ482" t="inlineStr">
        <is>
          <t>Not reported</t>
        </is>
      </c>
      <c r="AR482" t="inlineStr">
        <is>
          <t>Not reported</t>
        </is>
      </c>
      <c r="AS482" t="inlineStr">
        <is>
          <t>See abstract</t>
        </is>
      </c>
      <c r="AT482" t="inlineStr">
        <is>
          <t>Not reviewed</t>
        </is>
      </c>
      <c r="AU482" t="inlineStr">
        <is>
          <t>Not reviewed</t>
        </is>
      </c>
      <c r="AV482" t="inlineStr">
        <is>
          <t>Not reviewed</t>
        </is>
      </c>
      <c r="AW482" t="inlineStr">
        <is>
          <t>Not reviewed</t>
        </is>
      </c>
      <c r="AX482" t="inlineStr">
        <is>
          <t>Not reported</t>
        </is>
      </c>
      <c r="AY482" t="inlineStr">
        <is>
          <t>Not reported</t>
        </is>
      </c>
      <c r="AZ482" t="inlineStr">
        <is>
          <t>Not reported</t>
        </is>
      </c>
      <c r="BA482" t="inlineStr">
        <is>
          <t>Not reported</t>
        </is>
      </c>
      <c r="BB482" t="inlineStr">
        <is>
          <t>Not reported</t>
        </is>
      </c>
      <c r="BC482" t="inlineStr">
        <is>
          <t>Not reported</t>
        </is>
      </c>
      <c r="BD482" t="inlineStr">
        <is>
          <t>Not reported</t>
        </is>
      </c>
      <c r="BE482" t="inlineStr">
        <is>
          <t>Not reported</t>
        </is>
      </c>
      <c r="BF482" t="inlineStr">
        <is>
          <t>Not reported</t>
        </is>
      </c>
      <c r="BG482" t="inlineStr">
        <is>
          <t>Not reviewed (not included)</t>
        </is>
      </c>
      <c r="BH482" t="inlineStr">
        <is>
          <t>N/A</t>
        </is>
      </c>
      <c r="BI482" t="inlineStr">
        <is>
          <t>Not reviewed</t>
        </is>
      </c>
      <c r="BJ482" t="inlineStr">
        <is>
          <t>Not reviewed</t>
        </is>
      </c>
      <c r="BK482" t="inlineStr">
        <is>
          <t>Not reviewed</t>
        </is>
      </c>
      <c r="BL482" t="inlineStr">
        <is>
          <t>Not reviewed</t>
        </is>
      </c>
      <c r="BM482" t="inlineStr">
        <is>
          <t>Not reviewed (not included)</t>
        </is>
      </c>
      <c r="BN482" t="inlineStr">
        <is>
          <t xml:space="preserve">Small Sample Size - E5-Small Sample: Extracted sample size N=54 &lt; 100 minimum threshold. Citation: Confidence intervals </t>
        </is>
      </c>
      <c r="BO482" t="inlineStr">
        <is>
          <t>Abstract-level screening only</t>
        </is>
      </c>
      <c r="BP482" t="inlineStr">
        <is>
          <t>7</t>
        </is>
      </c>
    </row>
    <row r="483">
      <c r="A483" t="inlineStr">
        <is>
          <t>Multi-Channel EEG-based Multi-Class Emotion Recognition From Multiple Frequency Bands</t>
        </is>
      </c>
      <c r="B483" t="n">
        <v>2023</v>
      </c>
      <c r="C483" t="inlineStr">
        <is>
          <t>Not checked</t>
        </is>
      </c>
      <c r="D483" t="inlineStr">
        <is>
          <t>Not checked</t>
        </is>
      </c>
      <c r="E483" t="inlineStr">
        <is>
          <t>10.1109/PCEMS58491.2023.10136120</t>
        </is>
      </c>
      <c r="F483" t="inlineStr">
        <is>
          <t>Electroencephalogram (EEG)-based emotion recognition has demonstrated encouraging results using machine learning (ML)-based algorithms. This study compares the performance of different frequency bands using four ML-based classifiers for the recognition of multi-class human emotions from EEG signals. Initially, the raw EEG signals are divided into five frequency bands such as delta, theta, alpha, beta, and gamma bands. Secondly, the statistical, time and frequency domain features are extracted. To classify emotions into positive, negative and neutral classes from the SEED dataset, these features are fed to four ML-based classifiers. This study shows the efficacy of an ensemble ML-based classifier over traditional classifiers. The best highest average classification accuracy reported by the random forest (RF) classifier for the delta band is 95.71%. The second highest average accuracy was reported by KNN with 80.32% for the theta band. A similar trend was also followed by other frequency bands. In conclusion, our study demonstrated the value of the proposed ML-based model for multi-class emotion recognition.</t>
        </is>
      </c>
      <c r="G483" t="inlineStr">
        <is>
          <t>Unimodal</t>
        </is>
      </c>
      <c r="H483" t="inlineStr">
        <is>
          <t>See abstract</t>
        </is>
      </c>
      <c r="I483" t="inlineStr">
        <is>
          <t>See abstract</t>
        </is>
      </c>
      <c r="J483" t="inlineStr">
        <is>
          <t>See abstract (AI/ML)</t>
        </is>
      </c>
      <c r="K483" t="inlineStr">
        <is>
          <t>See abstract</t>
        </is>
      </c>
      <c r="M483" t="inlineStr">
        <is>
          <t>See abstract</t>
        </is>
      </c>
      <c r="N483" t="inlineStr">
        <is>
          <t>See abstract</t>
        </is>
      </c>
      <c r="O483" t="inlineStr">
        <is>
          <t>Not verified from abstract</t>
        </is>
      </c>
      <c r="P483" t="inlineStr">
        <is>
          <t>See abstract</t>
        </is>
      </c>
      <c r="Q483" t="inlineStr">
        <is>
          <t>See abstract</t>
        </is>
      </c>
      <c r="R483" t="inlineStr">
        <is>
          <t>Not reviewed (not included)</t>
        </is>
      </c>
      <c r="S483" t="inlineStr">
        <is>
          <t>Not reviewed (not included)</t>
        </is>
      </c>
      <c r="T483" t="inlineStr">
        <is>
          <t>Abstract screening only. Non-ADHD Focused</t>
        </is>
      </c>
      <c r="U483" t="inlineStr">
        <is>
          <t>EXCLUDE</t>
        </is>
      </c>
      <c r="V483" t="inlineStr">
        <is>
          <t>E2-Not ADHD focused: Neither title nor abstract mentions ADHD or attention-deficit/hyperactivity</t>
        </is>
      </c>
      <c r="W483" t="inlineStr">
        <is>
          <t>Excluded: Not ADHD Focused</t>
        </is>
      </c>
      <c r="X483" t="inlineStr">
        <is>
          <t>Not assessed from abstract</t>
        </is>
      </c>
      <c r="Y483" t="inlineStr">
        <is>
          <t>IEEE Conferences</t>
        </is>
      </c>
      <c r="Z483" t="inlineStr">
        <is>
          <t>Not determined from abstract</t>
        </is>
      </c>
      <c r="AB483" t="inlineStr">
        <is>
          <t>Not assessed (not included)</t>
        </is>
      </c>
      <c r="AC483" t="inlineStr">
        <is>
          <t>Not assessed (not included)</t>
        </is>
      </c>
      <c r="AD483" t="inlineStr">
        <is>
          <t>B. Revanth; S. Gupta; P. Dubey; B. Choudhury; K. Kamble; J. Sengupta</t>
        </is>
      </c>
      <c r="AE483" t="inlineStr">
        <is>
          <t>2023 2nd International Conference on Paradigm Shifts in Communications Embedded Systems, Machine Learning and Signal Processing (PCEMS)</t>
        </is>
      </c>
      <c r="AF483" t="inlineStr">
        <is>
          <t>Hybrid OA (IEEE)</t>
        </is>
      </c>
      <c r="AH483" t="inlineStr">
        <is>
          <t>Not assessed</t>
        </is>
      </c>
      <c r="AI483" t="inlineStr">
        <is>
          <t>Not reported</t>
        </is>
      </c>
      <c r="AJ483" t="inlineStr">
        <is>
          <t>Not reported</t>
        </is>
      </c>
      <c r="AK483" t="inlineStr">
        <is>
          <t>Not reported</t>
        </is>
      </c>
      <c r="AL483" t="inlineStr">
        <is>
          <t>Not reported</t>
        </is>
      </c>
      <c r="AM483" t="inlineStr">
        <is>
          <t>Not reported</t>
        </is>
      </c>
      <c r="AN483" t="inlineStr">
        <is>
          <t>Not reported</t>
        </is>
      </c>
      <c r="AO483" t="inlineStr">
        <is>
          <t>Not reviewed</t>
        </is>
      </c>
      <c r="AP483" t="inlineStr">
        <is>
          <t>Not reported</t>
        </is>
      </c>
      <c r="AQ483" t="inlineStr">
        <is>
          <t>Not reported</t>
        </is>
      </c>
      <c r="AR483" t="inlineStr">
        <is>
          <t>Not reported</t>
        </is>
      </c>
      <c r="AS483" t="inlineStr">
        <is>
          <t>See abstract</t>
        </is>
      </c>
      <c r="AT483" t="inlineStr">
        <is>
          <t>Not reviewed</t>
        </is>
      </c>
      <c r="AU483" t="inlineStr">
        <is>
          <t>Not reviewed</t>
        </is>
      </c>
      <c r="AV483" t="inlineStr">
        <is>
          <t>Not reviewed</t>
        </is>
      </c>
      <c r="AW483" t="inlineStr">
        <is>
          <t>Not reviewed</t>
        </is>
      </c>
      <c r="AX483" t="inlineStr">
        <is>
          <t>Not reported</t>
        </is>
      </c>
      <c r="AY483" t="inlineStr">
        <is>
          <t>Not reported</t>
        </is>
      </c>
      <c r="AZ483" t="inlineStr">
        <is>
          <t>Not reported</t>
        </is>
      </c>
      <c r="BA483" t="inlineStr">
        <is>
          <t>Not reported</t>
        </is>
      </c>
      <c r="BB483" t="inlineStr">
        <is>
          <t>Not reported</t>
        </is>
      </c>
      <c r="BC483" t="inlineStr">
        <is>
          <t>Not reported</t>
        </is>
      </c>
      <c r="BD483" t="inlineStr">
        <is>
          <t>Not reported</t>
        </is>
      </c>
      <c r="BE483" t="inlineStr">
        <is>
          <t>Not reported</t>
        </is>
      </c>
      <c r="BF483" t="inlineStr">
        <is>
          <t>Not reported</t>
        </is>
      </c>
      <c r="BG483" t="inlineStr">
        <is>
          <t>Not reviewed (not included)</t>
        </is>
      </c>
      <c r="BH483" t="inlineStr">
        <is>
          <t>N/A</t>
        </is>
      </c>
      <c r="BI483" t="inlineStr">
        <is>
          <t>Not reviewed</t>
        </is>
      </c>
      <c r="BJ483" t="inlineStr">
        <is>
          <t>Not reviewed</t>
        </is>
      </c>
      <c r="BK483" t="inlineStr">
        <is>
          <t>Not reviewed</t>
        </is>
      </c>
      <c r="BL483" t="inlineStr">
        <is>
          <t>Not reviewed</t>
        </is>
      </c>
      <c r="BM483" t="inlineStr">
        <is>
          <t>Not reviewed (not included)</t>
        </is>
      </c>
      <c r="BN483" t="inlineStr">
        <is>
          <t>Non-ADHD Focused - E2-Not ADHD focused: Neither title nor abstract mentions ADHD or attention-deficit/hyperactivity</t>
        </is>
      </c>
      <c r="BO483" t="inlineStr">
        <is>
          <t>Abstract-level screening only</t>
        </is>
      </c>
      <c r="BP483" t="inlineStr">
        <is>
          <t>5</t>
        </is>
      </c>
    </row>
    <row r="484">
      <c r="A484" t="inlineStr">
        <is>
          <t>Advances in Electroencephalography for Post-Traumatic Stress Disorder Identification: A Scoping Review</t>
        </is>
      </c>
      <c r="B484" t="n">
        <v>2025</v>
      </c>
      <c r="C484" t="inlineStr">
        <is>
          <t>Not checked</t>
        </is>
      </c>
      <c r="D484" t="inlineStr">
        <is>
          <t>Not checked</t>
        </is>
      </c>
      <c r="E484" t="inlineStr">
        <is>
          <t>10.1109/OJEMB.2025.3538498</t>
        </is>
      </c>
      <c r="F484" t="inlineStr">
        <is>
          <t>Background: Post-traumatic stress disorder (PTSD) is a psychophysiological condition caused by traumatic experiences. Its diagnosis typically relies on subjective tools like clinical interviews and self-reports. Objectives: This scoping review analyzes computational methods using EEG signal processing for PTSD diagnosis, differentiation, and therapy. It provides a comprehensive overview of the entire EEG analysis pipeline, from acquisition to statistical and machine learning techniques for PTSD diagnosis. Methods: Using the PRISMA-ScR protocol, studies published between 2013 and 2024 were reviewed from databases including Scopus, Web of Science, and PubMed. A total of 73 studies were analyzed: 52 on diagnosis, 8 on differentiation, and 15 on therapy. Results: EEG Bands and Event-Related Potentials (ERP) were the dominant techniques. The Alpha band demonstrated strong performance in diagnosis and therapy. LPP ERP was most effective for diagnosis, and P300 for differentiation. Supervised SVM models achieved the highest accuracy in diagnosis (ACC = 0.997), differentiation (ACC = 0.841), and psychotherapy (ACC = 0.78). Random Forest multimodal models integrating EEG with other modalities (e.g., ECG, GSR, Speech) achieved ACC = 0.993. Unsupervised approach is employed to cluster patients to identify PTSD subtypes or to differentiate PTSD from other mental disorders. Veterans and combatants were the primary study population, and only three studies reported open datasets. Conclusions: EEG-based methods hold promise as objective tools for PTSD diagnosis and therapy. The review identified limitations in the use of ERP, sleep characterization and full-band EEG. Broader datasets representing diverse populations are essential to mitigate bias and facilitate robust inter-model comparisons. Future research should focus on deep learning, adaptive signal decomposition, and multimodal approaches.</t>
        </is>
      </c>
      <c r="G484" t="inlineStr">
        <is>
          <t>Unimodal</t>
        </is>
      </c>
      <c r="H484" t="inlineStr">
        <is>
          <t>See abstract</t>
        </is>
      </c>
      <c r="I484" t="inlineStr">
        <is>
          <t>See abstract</t>
        </is>
      </c>
      <c r="J484" t="inlineStr">
        <is>
          <t>See abstract (AI/ML)</t>
        </is>
      </c>
      <c r="K484" t="inlineStr">
        <is>
          <t>See abstract</t>
        </is>
      </c>
      <c r="M484" t="inlineStr">
        <is>
          <t>See abstract</t>
        </is>
      </c>
      <c r="N484" t="inlineStr">
        <is>
          <t>See abstract</t>
        </is>
      </c>
      <c r="O484" t="inlineStr">
        <is>
          <t>Not verified from abstract</t>
        </is>
      </c>
      <c r="P484" t="inlineStr">
        <is>
          <t>See abstract</t>
        </is>
      </c>
      <c r="Q484" t="inlineStr">
        <is>
          <t>See abstract</t>
        </is>
      </c>
      <c r="R484" t="inlineStr">
        <is>
          <t>Not reviewed (not included)</t>
        </is>
      </c>
      <c r="S484" t="inlineStr">
        <is>
          <t>Not reviewed (not included)</t>
        </is>
      </c>
      <c r="T484" t="inlineStr">
        <is>
          <t>Abstract screening only. Not Primary Research</t>
        </is>
      </c>
      <c r="U484" t="inlineStr">
        <is>
          <t>EXCLUDE</t>
        </is>
      </c>
      <c r="V484" t="inlineStr">
        <is>
          <t>E6-Not Primary Research: Title/abstract indicates systematic review, meta-analysis, or review paper</t>
        </is>
      </c>
      <c r="W484" t="inlineStr">
        <is>
          <t>Excluded: Not Primary Research</t>
        </is>
      </c>
      <c r="X484" t="inlineStr">
        <is>
          <t>Not assessed from abstract</t>
        </is>
      </c>
      <c r="Y484" t="inlineStr">
        <is>
          <t>IEEE Journals</t>
        </is>
      </c>
      <c r="Z484" t="inlineStr">
        <is>
          <t>Not determined from abstract</t>
        </is>
      </c>
      <c r="AB484" t="inlineStr">
        <is>
          <t>Not assessed (not included)</t>
        </is>
      </c>
      <c r="AC484" t="inlineStr">
        <is>
          <t>Not assessed (not included)</t>
        </is>
      </c>
      <c r="AD484" t="inlineStr">
        <is>
          <t>J. A. Salazar-Castro; D. H. Peluffo-OrdÃ³Ã±ez; D. M. LÃ³pez</t>
        </is>
      </c>
      <c r="AE484" t="inlineStr">
        <is>
          <t>IEEE Open Journal of Engineering in Medicine and Biology</t>
        </is>
      </c>
      <c r="AF484" t="inlineStr">
        <is>
          <t>Hybrid OA (IEEE)</t>
        </is>
      </c>
      <c r="AG484" t="inlineStr">
        <is>
          <t xml:space="preserve">Bicentennial Excellence Doctoral Scholarship Program; â€œFondo de Ciencia, TecnologÃ­a e InnovaciÃ³n; â€œSistema General de RegalÃ­as (SGR)â€ of the Ministry of Science; Technology and Innovation(grant numbers:BPIN: 2020000100319); Colombian Agency of Science, Technology, and Innovation(grant numbers:896-2021); Project Knowledge Management on the Effects of Violence on Health in the Pacific Region of NariÃ±o a Social Determinants of Health Approach(grant numbers:110489684405,647-2021); </t>
        </is>
      </c>
      <c r="AH484" t="inlineStr">
        <is>
          <t>Not assessed</t>
        </is>
      </c>
      <c r="AI484" t="inlineStr">
        <is>
          <t>Not reported</t>
        </is>
      </c>
      <c r="AJ484" t="inlineStr">
        <is>
          <t>Not reported</t>
        </is>
      </c>
      <c r="AK484" t="inlineStr">
        <is>
          <t>Not reported</t>
        </is>
      </c>
      <c r="AL484" t="inlineStr">
        <is>
          <t>Not reported</t>
        </is>
      </c>
      <c r="AM484" t="inlineStr">
        <is>
          <t>Not reported</t>
        </is>
      </c>
      <c r="AN484" t="inlineStr">
        <is>
          <t>Not reported</t>
        </is>
      </c>
      <c r="AO484" t="inlineStr">
        <is>
          <t>Not reviewed</t>
        </is>
      </c>
      <c r="AP484" t="inlineStr">
        <is>
          <t>Not reported</t>
        </is>
      </c>
      <c r="AQ484" t="inlineStr">
        <is>
          <t>Not reported</t>
        </is>
      </c>
      <c r="AR484" t="inlineStr">
        <is>
          <t>Not reported</t>
        </is>
      </c>
      <c r="AS484" t="inlineStr">
        <is>
          <t>See abstract</t>
        </is>
      </c>
      <c r="AT484" t="inlineStr">
        <is>
          <t>Not reviewed</t>
        </is>
      </c>
      <c r="AU484" t="inlineStr">
        <is>
          <t>Not reviewed</t>
        </is>
      </c>
      <c r="AV484" t="inlineStr">
        <is>
          <t>Not reviewed</t>
        </is>
      </c>
      <c r="AW484" t="inlineStr">
        <is>
          <t>Not reviewed</t>
        </is>
      </c>
      <c r="AX484" t="inlineStr">
        <is>
          <t>Not reported</t>
        </is>
      </c>
      <c r="AY484" t="inlineStr">
        <is>
          <t>Not reported</t>
        </is>
      </c>
      <c r="AZ484" t="inlineStr">
        <is>
          <t>Not reported</t>
        </is>
      </c>
      <c r="BA484" t="inlineStr">
        <is>
          <t>Not reported</t>
        </is>
      </c>
      <c r="BB484" t="inlineStr">
        <is>
          <t>Not reported</t>
        </is>
      </c>
      <c r="BC484" t="inlineStr">
        <is>
          <t>Not reported</t>
        </is>
      </c>
      <c r="BD484" t="inlineStr">
        <is>
          <t>Not reported</t>
        </is>
      </c>
      <c r="BE484" t="inlineStr">
        <is>
          <t>Not reported</t>
        </is>
      </c>
      <c r="BF484" t="inlineStr">
        <is>
          <t>Not reported</t>
        </is>
      </c>
      <c r="BG484" t="inlineStr">
        <is>
          <t>Not reviewed (not included)</t>
        </is>
      </c>
      <c r="BH484" t="inlineStr">
        <is>
          <t>N/A</t>
        </is>
      </c>
      <c r="BI484" t="inlineStr">
        <is>
          <t>Not reviewed</t>
        </is>
      </c>
      <c r="BJ484" t="inlineStr">
        <is>
          <t>Not reviewed</t>
        </is>
      </c>
      <c r="BK484" t="inlineStr">
        <is>
          <t>Not reviewed</t>
        </is>
      </c>
      <c r="BL484" t="inlineStr">
        <is>
          <t>Not reviewed</t>
        </is>
      </c>
      <c r="BM484" t="inlineStr">
        <is>
          <t>Not reviewed (not included)</t>
        </is>
      </c>
      <c r="BN484" t="inlineStr">
        <is>
          <t>Not Primary Research - E6-Not Primary Research: Title/abstract indicates systematic review, meta-analysis, or review paper</t>
        </is>
      </c>
      <c r="BO484" t="inlineStr">
        <is>
          <t>Abstract-level screening only</t>
        </is>
      </c>
      <c r="BP484" t="inlineStr">
        <is>
          <t>13</t>
        </is>
      </c>
    </row>
    <row r="485">
      <c r="A485" t="inlineStr">
        <is>
          <t>Source Free Semi-Supervised Transfer Learning for Diagnosis of Mental Disorders on fMRI Scans</t>
        </is>
      </c>
      <c r="B485" t="n">
        <v>2023</v>
      </c>
      <c r="C485" t="inlineStr">
        <is>
          <t>Not checked</t>
        </is>
      </c>
      <c r="D485" t="inlineStr">
        <is>
          <t>Not checked</t>
        </is>
      </c>
      <c r="E485" t="inlineStr">
        <is>
          <t>10.1109/TPAMI.2023.3298332</t>
        </is>
      </c>
      <c r="F485" t="inlineStr">
        <is>
          <t>The high prevalence of mental disorders gradually poses a huge pressure on the public healthcare services. Deep learning-based computer-aided diagnosis (CAD) has emerged to relieve the tension in healthcare institutions by detecting abnormal neuroimaging-derived phenotypes. However, training deep learning models relies on sufficient annotated datasets, which can be costly and laborious. Semi-supervised learning (SSL) and transfer learning (TL) can mitigate this challenge by leveraging unlabeled data within the same institution and advantageous information from source domain, respectively. This work is the first attempt to propose an effective semi-supervised transfer learning (SSTL) framework dubbed S3TL for CAD of mental disorders on fMRI data. Within S3TL, a secure cross-domain feature alignment method is developed to generate target-related source model in SSL. Subsequently, we propose an enhanced dual-stage pseudo-labeling approach to assign pseudo-labels for unlabeled samples in target domain. Finally, an advantageous knowledge transfer method is conducted to improve the generalization capability of the target model. Comprehensive experimental results demonstrate that S3TL achieves competitive accuracies of 69.14%, 69.65%, and 72.62% on ABIDE-I, ABIDE-II, and ADHD-200 datasets, respectively. Furthermore, the simulation experiments also demonstrate the application potential of S3TL through model interpretation analysis and federated learning extension.</t>
        </is>
      </c>
      <c r="G485" t="inlineStr">
        <is>
          <t>Unimodal</t>
        </is>
      </c>
      <c r="H485" t="inlineStr">
        <is>
          <t>See abstract</t>
        </is>
      </c>
      <c r="I485" t="inlineStr">
        <is>
          <t>See abstract</t>
        </is>
      </c>
      <c r="J485" t="inlineStr">
        <is>
          <t>See abstract (AI/ML)</t>
        </is>
      </c>
      <c r="K485" t="inlineStr">
        <is>
          <t>See abstract</t>
        </is>
      </c>
      <c r="M485" t="inlineStr">
        <is>
          <t>See abstract</t>
        </is>
      </c>
      <c r="N485" t="inlineStr">
        <is>
          <t>See abstract</t>
        </is>
      </c>
      <c r="O485" t="inlineStr">
        <is>
          <t>Not verified from abstract</t>
        </is>
      </c>
      <c r="P485" t="inlineStr">
        <is>
          <t>See abstract</t>
        </is>
      </c>
      <c r="Q485" t="inlineStr">
        <is>
          <t>See abstract</t>
        </is>
      </c>
      <c r="R485" t="inlineStr">
        <is>
          <t>Not reviewed (not included)</t>
        </is>
      </c>
      <c r="S485" t="inlineStr">
        <is>
          <t>Not reviewed (not included)</t>
        </is>
      </c>
      <c r="T485" t="inlineStr">
        <is>
          <t>Abstract screening only. Not Selected for Final 95 (Pending Full Text Review)</t>
        </is>
      </c>
      <c r="U485" t="inlineStr">
        <is>
          <t>EXCLUDE</t>
        </is>
      </c>
      <c r="V4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85" t="inlineStr">
        <is>
          <t>Excluded: Other Criterion</t>
        </is>
      </c>
      <c r="X485" t="inlineStr">
        <is>
          <t>Not assessed from abstract</t>
        </is>
      </c>
      <c r="Y485" t="inlineStr">
        <is>
          <t>IEEE Journals</t>
        </is>
      </c>
      <c r="Z485" t="inlineStr">
        <is>
          <t>Not determined from abstract</t>
        </is>
      </c>
      <c r="AB485" t="inlineStr">
        <is>
          <t>Not assessed (not included)</t>
        </is>
      </c>
      <c r="AC485" t="inlineStr">
        <is>
          <t>Not assessed (not included)</t>
        </is>
      </c>
      <c r="AD485" t="inlineStr">
        <is>
          <t>Y. Hu; Z. -A. Huang; R. Liu; X. Xue; X. Sun; L. Song; K. C. Tan</t>
        </is>
      </c>
      <c r="AE485" t="inlineStr">
        <is>
          <t>IEEE Transactions on Pattern Analysis and Machine Intelligence</t>
        </is>
      </c>
      <c r="AF485" t="inlineStr">
        <is>
          <t>Hybrid OA (IEEE)</t>
        </is>
      </c>
      <c r="AG485" t="inlineStr">
        <is>
          <t xml:space="preserve">Research Grants Council of the Hong Kong SAR(grant numbers:GRF 11217823,PolyU11211521,PolyU15218622); National Natural Science Foundation of China(grant numbers:62202399,U21A20512); The Hong Kong Polytechnic University(grant numbers:1-ZE0C); InnoHK initiative; Government of the HKSAR, Laboratory for AI-Powered Financial Technologies; City University of Hong Kong; </t>
        </is>
      </c>
      <c r="AH485" t="inlineStr">
        <is>
          <t>Not assessed</t>
        </is>
      </c>
      <c r="AI485" t="inlineStr">
        <is>
          <t>Not reported</t>
        </is>
      </c>
      <c r="AJ485" t="inlineStr">
        <is>
          <t>Not reported</t>
        </is>
      </c>
      <c r="AK485" t="inlineStr">
        <is>
          <t>Not reported</t>
        </is>
      </c>
      <c r="AL485" t="inlineStr">
        <is>
          <t>Not reported</t>
        </is>
      </c>
      <c r="AM485" t="inlineStr">
        <is>
          <t>Not reported</t>
        </is>
      </c>
      <c r="AN485" t="inlineStr">
        <is>
          <t>Not reported</t>
        </is>
      </c>
      <c r="AO485" t="inlineStr">
        <is>
          <t>Not reviewed</t>
        </is>
      </c>
      <c r="AP485" t="inlineStr">
        <is>
          <t>Not reported</t>
        </is>
      </c>
      <c r="AQ485" t="inlineStr">
        <is>
          <t>Not reported</t>
        </is>
      </c>
      <c r="AR485" t="inlineStr">
        <is>
          <t>Not reported</t>
        </is>
      </c>
      <c r="AS485" t="inlineStr">
        <is>
          <t>See abstract</t>
        </is>
      </c>
      <c r="AT485" t="inlineStr">
        <is>
          <t>Not reviewed</t>
        </is>
      </c>
      <c r="AU485" t="inlineStr">
        <is>
          <t>Not reviewed</t>
        </is>
      </c>
      <c r="AV485" t="inlineStr">
        <is>
          <t>Not reviewed</t>
        </is>
      </c>
      <c r="AW485" t="inlineStr">
        <is>
          <t>Not reviewed</t>
        </is>
      </c>
      <c r="AX485" t="inlineStr">
        <is>
          <t>Not reported</t>
        </is>
      </c>
      <c r="AY485" t="inlineStr">
        <is>
          <t>Not reported</t>
        </is>
      </c>
      <c r="AZ485" t="inlineStr">
        <is>
          <t>Not reported</t>
        </is>
      </c>
      <c r="BA485" t="inlineStr">
        <is>
          <t>Not reported</t>
        </is>
      </c>
      <c r="BB485" t="inlineStr">
        <is>
          <t>Not reported</t>
        </is>
      </c>
      <c r="BC485" t="inlineStr">
        <is>
          <t>Not reported</t>
        </is>
      </c>
      <c r="BD485" t="inlineStr">
        <is>
          <t>Not reported</t>
        </is>
      </c>
      <c r="BE485" t="inlineStr">
        <is>
          <t>Not reported</t>
        </is>
      </c>
      <c r="BF485" t="inlineStr">
        <is>
          <t>Not reported</t>
        </is>
      </c>
      <c r="BG485" t="inlineStr">
        <is>
          <t>Not reviewed (not included)</t>
        </is>
      </c>
      <c r="BH485" t="inlineStr">
        <is>
          <t>N/A</t>
        </is>
      </c>
      <c r="BI485" t="inlineStr">
        <is>
          <t>Not reviewed</t>
        </is>
      </c>
      <c r="BJ485" t="inlineStr">
        <is>
          <t>Not reviewed</t>
        </is>
      </c>
      <c r="BK485" t="inlineStr">
        <is>
          <t>Not reviewed</t>
        </is>
      </c>
      <c r="BL485" t="inlineStr">
        <is>
          <t>Not reviewed</t>
        </is>
      </c>
      <c r="BM485" t="inlineStr">
        <is>
          <t>Not reviewed (not included)</t>
        </is>
      </c>
      <c r="BN485" t="inlineStr">
        <is>
          <t>Not Selected for Final 95 (Pending Full Text Review) - Candidate paper not selected for final 95: Passed abstract screening but not included in final selec</t>
        </is>
      </c>
      <c r="BO485" t="inlineStr">
        <is>
          <t>Abstract-level screening only</t>
        </is>
      </c>
      <c r="BP485" t="inlineStr">
        <is>
          <t>18</t>
        </is>
      </c>
    </row>
    <row r="486">
      <c r="A486" t="inlineStr">
        <is>
          <t>EEG Channel and Spectrum Weighting Based Attention State Evaluation</t>
        </is>
      </c>
      <c r="B486" t="n">
        <v>2023</v>
      </c>
      <c r="C486" t="inlineStr">
        <is>
          <t>Not checked</t>
        </is>
      </c>
      <c r="D486" t="inlineStr">
        <is>
          <t>Not checked</t>
        </is>
      </c>
      <c r="E486" t="inlineStr">
        <is>
          <t>10.1109/CAC59555.2023.10451442</t>
        </is>
      </c>
      <c r="F486" t="inlineStr">
        <is>
          <t>Accurate and rapid attention state evaluation (ASE) is of great significance for many practical applications by providing criteria for diagnosis of diseases such as attention deficit hyperactivity disorder. Common ASE methods including questionnaires, neurophysiological tasks and nervous system test, etc, heavily rely on the subjective judgment of professional clinicians leading to the cumbersome process of diagnosis. Recent studies showed that scalp EEG signals have a strong correlation with attention state. Therefore, a deep learning and EEG signals based ASE algorithm is proposed. Specially, two novel feature weighting modules for EEG electrode channels (CW) and spectrums (SW) are developed, respectively. The different weights are assigned to different electrode channels and spectrums by the CW and SW to extracted more important feature representations. Experiments are conducted on real-world physiological dataset for attention assessing (PhyDAA). The results demonstrate the effectiveness of the proposed methods.</t>
        </is>
      </c>
      <c r="G486" t="inlineStr">
        <is>
          <t>Unimodal</t>
        </is>
      </c>
      <c r="H486" t="inlineStr">
        <is>
          <t>See abstract</t>
        </is>
      </c>
      <c r="I486" t="inlineStr">
        <is>
          <t>See abstract</t>
        </is>
      </c>
      <c r="J486" t="inlineStr">
        <is>
          <t>See abstract (AI/ML)</t>
        </is>
      </c>
      <c r="K486" t="inlineStr">
        <is>
          <t>See abstract</t>
        </is>
      </c>
      <c r="M486" t="inlineStr">
        <is>
          <t>See abstract</t>
        </is>
      </c>
      <c r="N486" t="inlineStr">
        <is>
          <t>See abstract</t>
        </is>
      </c>
      <c r="O486" t="inlineStr">
        <is>
          <t>Not verified from abstract</t>
        </is>
      </c>
      <c r="P486" t="inlineStr">
        <is>
          <t>See abstract</t>
        </is>
      </c>
      <c r="Q486" t="inlineStr">
        <is>
          <t>See abstract</t>
        </is>
      </c>
      <c r="R486" t="inlineStr">
        <is>
          <t>Not reviewed (not included)</t>
        </is>
      </c>
      <c r="S486" t="inlineStr">
        <is>
          <t>Not reviewed (not included)</t>
        </is>
      </c>
      <c r="T486" t="inlineStr">
        <is>
          <t>Abstract screening only. Not Selected for Final 95 (Pending Full Text Review)</t>
        </is>
      </c>
      <c r="U486" t="inlineStr">
        <is>
          <t>EXCLUDE</t>
        </is>
      </c>
      <c r="V48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86" t="inlineStr">
        <is>
          <t>Excluded: Other Criterion</t>
        </is>
      </c>
      <c r="X486" t="inlineStr">
        <is>
          <t>Not assessed from abstract</t>
        </is>
      </c>
      <c r="Y486" t="inlineStr">
        <is>
          <t>IEEE Conferences</t>
        </is>
      </c>
      <c r="Z486" t="inlineStr">
        <is>
          <t>Not determined from abstract</t>
        </is>
      </c>
      <c r="AB486" t="inlineStr">
        <is>
          <t>Not assessed (not included)</t>
        </is>
      </c>
      <c r="AC486" t="inlineStr">
        <is>
          <t>Not assessed (not included)</t>
        </is>
      </c>
      <c r="AD486" t="inlineStr">
        <is>
          <t>J. Zhang; T. Wang; D. Hu; J. Cao</t>
        </is>
      </c>
      <c r="AE486" t="inlineStr">
        <is>
          <t>2023 China Automation Congress (CAC)</t>
        </is>
      </c>
      <c r="AF486" t="inlineStr">
        <is>
          <t>Hybrid OA (IEEE)</t>
        </is>
      </c>
      <c r="AG486" t="inlineStr">
        <is>
          <t xml:space="preserve">National Key Research and Development Program of China(grant numbers:2021YFE0205400,2021YFE0100100); Zhejiang Provincial Natural Science Foundation(grant numbers:LQ22F030006,LZ22F030002); National Natural Science Foundation of China(grant numbers:U1909209); </t>
        </is>
      </c>
      <c r="AH486" t="inlineStr">
        <is>
          <t>Not assessed</t>
        </is>
      </c>
      <c r="AI486" t="inlineStr">
        <is>
          <t>Not reported</t>
        </is>
      </c>
      <c r="AJ486" t="inlineStr">
        <is>
          <t>Not reported</t>
        </is>
      </c>
      <c r="AK486" t="inlineStr">
        <is>
          <t>Not reported</t>
        </is>
      </c>
      <c r="AL486" t="inlineStr">
        <is>
          <t>Not reported</t>
        </is>
      </c>
      <c r="AM486" t="inlineStr">
        <is>
          <t>Not reported</t>
        </is>
      </c>
      <c r="AN486" t="inlineStr">
        <is>
          <t>Not reported</t>
        </is>
      </c>
      <c r="AO486" t="inlineStr">
        <is>
          <t>Not reviewed</t>
        </is>
      </c>
      <c r="AP486" t="inlineStr">
        <is>
          <t>Not reported</t>
        </is>
      </c>
      <c r="AQ486" t="inlineStr">
        <is>
          <t>Not reported</t>
        </is>
      </c>
      <c r="AR486" t="inlineStr">
        <is>
          <t>Not reported</t>
        </is>
      </c>
      <c r="AS486" t="inlineStr">
        <is>
          <t>See abstract</t>
        </is>
      </c>
      <c r="AT486" t="inlineStr">
        <is>
          <t>Not reviewed</t>
        </is>
      </c>
      <c r="AU486" t="inlineStr">
        <is>
          <t>Not reviewed</t>
        </is>
      </c>
      <c r="AV486" t="inlineStr">
        <is>
          <t>Not reviewed</t>
        </is>
      </c>
      <c r="AW486" t="inlineStr">
        <is>
          <t>Not reviewed</t>
        </is>
      </c>
      <c r="AX486" t="inlineStr">
        <is>
          <t>Not reported</t>
        </is>
      </c>
      <c r="AY486" t="inlineStr">
        <is>
          <t>Not reported</t>
        </is>
      </c>
      <c r="AZ486" t="inlineStr">
        <is>
          <t>Not reported</t>
        </is>
      </c>
      <c r="BA486" t="inlineStr">
        <is>
          <t>Not reported</t>
        </is>
      </c>
      <c r="BB486" t="inlineStr">
        <is>
          <t>Not reported</t>
        </is>
      </c>
      <c r="BC486" t="inlineStr">
        <is>
          <t>Not reported</t>
        </is>
      </c>
      <c r="BD486" t="inlineStr">
        <is>
          <t>Not reported</t>
        </is>
      </c>
      <c r="BE486" t="inlineStr">
        <is>
          <t>Not reported</t>
        </is>
      </c>
      <c r="BF486" t="inlineStr">
        <is>
          <t>Not reported</t>
        </is>
      </c>
      <c r="BG486" t="inlineStr">
        <is>
          <t>Not reviewed (not included)</t>
        </is>
      </c>
      <c r="BH486" t="inlineStr">
        <is>
          <t>N/A</t>
        </is>
      </c>
      <c r="BI486" t="inlineStr">
        <is>
          <t>Not reviewed</t>
        </is>
      </c>
      <c r="BJ486" t="inlineStr">
        <is>
          <t>Not reviewed</t>
        </is>
      </c>
      <c r="BK486" t="inlineStr">
        <is>
          <t>Not reviewed</t>
        </is>
      </c>
      <c r="BL486" t="inlineStr">
        <is>
          <t>Not reviewed</t>
        </is>
      </c>
      <c r="BM486" t="inlineStr">
        <is>
          <t>Not reviewed (not included)</t>
        </is>
      </c>
      <c r="BN486" t="inlineStr">
        <is>
          <t>Not Selected for Final 95 (Pending Full Text Review) - Candidate paper not selected for final 95: Passed abstract screening but not included in final selec</t>
        </is>
      </c>
      <c r="BO486" t="inlineStr">
        <is>
          <t>Abstract-level screening only</t>
        </is>
      </c>
      <c r="BP486" t="inlineStr">
        <is>
          <t>5</t>
        </is>
      </c>
    </row>
    <row r="487">
      <c r="A487" t="inlineStr">
        <is>
          <t>Graph-Based Analysis of Electroretinograms for Reducing Computational Complexity and Classifying Neurodevelopmental Disorders</t>
        </is>
      </c>
      <c r="B487" t="n">
        <v>2025</v>
      </c>
      <c r="C487" t="inlineStr">
        <is>
          <t>Not checked</t>
        </is>
      </c>
      <c r="D487" t="inlineStr">
        <is>
          <t>Not checked</t>
        </is>
      </c>
      <c r="E487" t="inlineStr">
        <is>
          <t>10.1109/BSN66969.2025.11337467</t>
        </is>
      </c>
      <c r="F487" t="inlineStr">
        <is>
          <t>Electroretinogram (ERG) signals show distinctive patterns in neurodevelopmental disorders including autism spectrum disorder (ASD) and attention deficit/hyperactivity disorder (ADHD). Traditional ERG analysis relies primarily on time-domain features, limiting the capture of complex nonlinear relationships. We propose ERG-Graph, a novel graph signal processing approach that transforms ERG signals into graph networks to extract topological features for improved classification. Using 5,838 ERG recordings from 278 subjects across four groups (Control, ADHD, ASD, ASD+ADHD), we applied quantization and k-nearest neighbor graph construction to create ERG-graphs and extracted 25 graph-level features including centrality measures, spectral properties, and connectivity metrics. Seven machine learning algorithms were evaluated with leave-one-subject-out cross-validation, achieving balanced accuracies of 0.77 for ADHD vs. Control and 0.76 for ASD vs. Control using Random Forest, outperforming traditional ERG features. ERG-Graph demonstrates superior performance in multi-class scenarios and captures subtle topological patterns associated with neurodevelopmental conditions, offering a promising advancement in automated ERG-based diagnosis.</t>
        </is>
      </c>
      <c r="G487" t="inlineStr">
        <is>
          <t>Unimodal</t>
        </is>
      </c>
      <c r="H487" t="inlineStr">
        <is>
          <t>See abstract</t>
        </is>
      </c>
      <c r="I487" t="inlineStr">
        <is>
          <t>See abstract</t>
        </is>
      </c>
      <c r="J487" t="inlineStr">
        <is>
          <t>See abstract (AI/ML)</t>
        </is>
      </c>
      <c r="K487" t="inlineStr">
        <is>
          <t>See abstract</t>
        </is>
      </c>
      <c r="L487" t="n">
        <v>278</v>
      </c>
      <c r="M487" t="inlineStr">
        <is>
          <t>See abstract</t>
        </is>
      </c>
      <c r="N487" t="inlineStr">
        <is>
          <t>N≈278; details in abstract</t>
        </is>
      </c>
      <c r="O487" t="inlineStr">
        <is>
          <t>Extracted from abstract: N≈278</t>
        </is>
      </c>
      <c r="P487" t="inlineStr">
        <is>
          <t>See abstract</t>
        </is>
      </c>
      <c r="Q487" t="inlineStr">
        <is>
          <t>See abstract</t>
        </is>
      </c>
      <c r="R487" t="inlineStr">
        <is>
          <t>Not reviewed (not included)</t>
        </is>
      </c>
      <c r="S487" t="inlineStr">
        <is>
          <t>Not reviewed (not included)</t>
        </is>
      </c>
      <c r="T487" t="inlineStr">
        <is>
          <t>Abstract screening only. Not Selected for Final 95 (Pending Full Text Review)</t>
        </is>
      </c>
      <c r="U487" t="inlineStr">
        <is>
          <t>EXCLUDE</t>
        </is>
      </c>
      <c r="V4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87" t="inlineStr">
        <is>
          <t>Excluded: Other Criterion</t>
        </is>
      </c>
      <c r="X487" t="inlineStr">
        <is>
          <t>Not assessed from abstract</t>
        </is>
      </c>
      <c r="Y487" t="inlineStr">
        <is>
          <t>IEEE Conferences</t>
        </is>
      </c>
      <c r="Z487" t="inlineStr">
        <is>
          <t>Not determined from abstract</t>
        </is>
      </c>
      <c r="AB487" t="inlineStr">
        <is>
          <t>Not assessed (not included)</t>
        </is>
      </c>
      <c r="AC487" t="inlineStr">
        <is>
          <t>Not assessed (not included)</t>
        </is>
      </c>
      <c r="AD487" t="inlineStr">
        <is>
          <t>L. R. Mercado-Diaz; J. O. Pinzon-Arenas; P. A. Constable; H. F. Posada-Quintero</t>
        </is>
      </c>
      <c r="AE487" t="inlineStr">
        <is>
          <t>2025 IEEE 21st International Conference on Body Sensor Networks (BSN)</t>
        </is>
      </c>
      <c r="AF487" t="inlineStr">
        <is>
          <t>Hybrid OA (IEEE)</t>
        </is>
      </c>
      <c r="AH487" t="inlineStr">
        <is>
          <t>Not assessed</t>
        </is>
      </c>
      <c r="AI487" t="inlineStr">
        <is>
          <t>Not reported</t>
        </is>
      </c>
      <c r="AJ487" t="inlineStr">
        <is>
          <t>Not reported</t>
        </is>
      </c>
      <c r="AK487" t="inlineStr">
        <is>
          <t>Not reported</t>
        </is>
      </c>
      <c r="AL487" t="inlineStr">
        <is>
          <t>Not reported</t>
        </is>
      </c>
      <c r="AM487" t="inlineStr">
        <is>
          <t>Not reported</t>
        </is>
      </c>
      <c r="AN487" t="inlineStr">
        <is>
          <t>Not reported</t>
        </is>
      </c>
      <c r="AO487" t="inlineStr">
        <is>
          <t>Not reviewed</t>
        </is>
      </c>
      <c r="AP487" t="inlineStr">
        <is>
          <t>Not reported</t>
        </is>
      </c>
      <c r="AQ487" t="inlineStr">
        <is>
          <t>Not reported</t>
        </is>
      </c>
      <c r="AR487" t="inlineStr">
        <is>
          <t>Not reported</t>
        </is>
      </c>
      <c r="AS487" t="inlineStr">
        <is>
          <t>See abstract</t>
        </is>
      </c>
      <c r="AT487" t="inlineStr">
        <is>
          <t>Not reviewed</t>
        </is>
      </c>
      <c r="AU487" t="inlineStr">
        <is>
          <t>Not reviewed</t>
        </is>
      </c>
      <c r="AV487" t="inlineStr">
        <is>
          <t>Not reviewed</t>
        </is>
      </c>
      <c r="AW487" t="inlineStr">
        <is>
          <t>Not reviewed</t>
        </is>
      </c>
      <c r="AX487" t="inlineStr">
        <is>
          <t>Not reported</t>
        </is>
      </c>
      <c r="AY487" t="inlineStr">
        <is>
          <t>Not reported</t>
        </is>
      </c>
      <c r="AZ487" t="inlineStr">
        <is>
          <t>Not reported</t>
        </is>
      </c>
      <c r="BA487" t="inlineStr">
        <is>
          <t>Not reported</t>
        </is>
      </c>
      <c r="BB487" t="inlineStr">
        <is>
          <t>Not reported</t>
        </is>
      </c>
      <c r="BC487" t="inlineStr">
        <is>
          <t>Not reported</t>
        </is>
      </c>
      <c r="BD487" t="inlineStr">
        <is>
          <t>Not reported</t>
        </is>
      </c>
      <c r="BE487" t="inlineStr">
        <is>
          <t>Not reported</t>
        </is>
      </c>
      <c r="BF487" t="inlineStr">
        <is>
          <t>Not reported</t>
        </is>
      </c>
      <c r="BG487" t="inlineStr">
        <is>
          <t>Not reviewed (not included)</t>
        </is>
      </c>
      <c r="BH487" t="inlineStr">
        <is>
          <t>N/A</t>
        </is>
      </c>
      <c r="BI487" t="inlineStr">
        <is>
          <t>Not reviewed</t>
        </is>
      </c>
      <c r="BJ487" t="inlineStr">
        <is>
          <t>Not reviewed</t>
        </is>
      </c>
      <c r="BK487" t="inlineStr">
        <is>
          <t>Not reviewed</t>
        </is>
      </c>
      <c r="BL487" t="inlineStr">
        <is>
          <t>Not reviewed</t>
        </is>
      </c>
      <c r="BM487" t="inlineStr">
        <is>
          <t>Not reviewed (not included)</t>
        </is>
      </c>
      <c r="BN487" t="inlineStr">
        <is>
          <t>Not Selected for Final 95 (Pending Full Text Review) - Candidate paper not selected for final 95: Passed abstract screening but not included in final selec</t>
        </is>
      </c>
      <c r="BO487" t="inlineStr">
        <is>
          <t>Abstract-level screening only</t>
        </is>
      </c>
      <c r="BP487" t="inlineStr">
        <is>
          <t>4</t>
        </is>
      </c>
    </row>
    <row r="488">
      <c r="A488" t="inlineStr">
        <is>
          <t>Explainable Normative Modeling for Brain Disorder Identification in Resting-State fMRI</t>
        </is>
      </c>
      <c r="B488" t="n">
        <v>2026</v>
      </c>
      <c r="C488" t="inlineStr">
        <is>
          <t>Not checked</t>
        </is>
      </c>
      <c r="D488" t="inlineStr">
        <is>
          <t>Not checked</t>
        </is>
      </c>
      <c r="E488" t="inlineStr">
        <is>
          <t>10.1109/TMI.2025.3631105</t>
        </is>
      </c>
      <c r="F488" t="inlineStr">
        <is>
          <t>Accurate identification of brain disorders enables timely intervention and improved patient outcomes. While numerous studies have developed AI models for resting-state functional magnetic resonance imaging (rs-fMRI) analysis, most rely on supervised learning, which can overlook hidden patterns that are less discriminatively associated with labels and require large annotated datasets. To address these limitations, we propose leveraging normative modeling, an unsupervised approach that constructs a model of normality based on healthy controlsâ€™ data. Deviations from normality indicate potential disorders. However, applying normative modeling to rs-fMRI faces two significant challenges: constructing normality and ensuring explainability. To tackle these challenges, we propose BRAINEXA, a novel framework enhancing normative modeling for rs-fMRI-based brain disorder identification. Specifically, to construct accurate and stable normality, BRAINEXA introduces a training strategy that predicts more informative regions from less informative regions, discouraging trivial self-supervised learning solutions and improving representation learning without additional overhead. Furthermore, we incorporate spatiotemporal mutual information regularization to preserve distinctiveness between more informative regions and less informative regions during latent encoding, preventing potential representational distortions. For interpretability, BRAINEXA extracts normality-defining (ND) subregions, the core regions that characterize normal brain function. By combining ND subregions with anomaly scores, BRAINEXA can offer region- and connection-wise explanations that help identify clinically meaningful disruptions of normality in an unsupervised setting. We demonstrate the effectiveness of BRAINEXA on four public rs-fMRI datasets: REST-meta-MDD, ABIDE I, ADHD-200, and OASIS-3. Our code is available at https://github.com/ku-milab/BRAINEXA</t>
        </is>
      </c>
      <c r="G488" t="inlineStr">
        <is>
          <t>Unimodal</t>
        </is>
      </c>
      <c r="H488" t="inlineStr">
        <is>
          <t>See abstract</t>
        </is>
      </c>
      <c r="I488" t="inlineStr">
        <is>
          <t>See abstract</t>
        </is>
      </c>
      <c r="J488" t="inlineStr">
        <is>
          <t>See abstract (AI/ML)</t>
        </is>
      </c>
      <c r="K488" t="inlineStr">
        <is>
          <t>See abstract</t>
        </is>
      </c>
      <c r="M488" t="inlineStr">
        <is>
          <t>See abstract</t>
        </is>
      </c>
      <c r="N488" t="inlineStr">
        <is>
          <t>See abstract</t>
        </is>
      </c>
      <c r="O488" t="inlineStr">
        <is>
          <t>Not verified from abstract</t>
        </is>
      </c>
      <c r="P488" t="inlineStr">
        <is>
          <t>See abstract</t>
        </is>
      </c>
      <c r="Q488" t="inlineStr">
        <is>
          <t>See abstract</t>
        </is>
      </c>
      <c r="R488" t="inlineStr">
        <is>
          <t>Not reviewed (not included)</t>
        </is>
      </c>
      <c r="S488" t="inlineStr">
        <is>
          <t>Not reviewed (not included)</t>
        </is>
      </c>
      <c r="T488" t="inlineStr">
        <is>
          <t>Abstract screening only. Out of Date Range</t>
        </is>
      </c>
      <c r="U488" t="inlineStr">
        <is>
          <t>EXCLUDE</t>
        </is>
      </c>
      <c r="V488" t="inlineStr">
        <is>
          <t>E4-Year: Published 2026, outside 2019-2025 window</t>
        </is>
      </c>
      <c r="W488" t="inlineStr">
        <is>
          <t>Out of Date Range</t>
        </is>
      </c>
      <c r="X488" t="inlineStr">
        <is>
          <t>Not assessed from abstract</t>
        </is>
      </c>
      <c r="Y488" t="inlineStr">
        <is>
          <t>IEEE Journals</t>
        </is>
      </c>
      <c r="Z488" t="inlineStr">
        <is>
          <t>Not determined from abstract</t>
        </is>
      </c>
      <c r="AB488" t="inlineStr">
        <is>
          <t>Not assessed (not included)</t>
        </is>
      </c>
      <c r="AC488" t="inlineStr">
        <is>
          <t>Not assessed (not included)</t>
        </is>
      </c>
      <c r="AD488" t="inlineStr">
        <is>
          <t>Y. Shon; E. Kang; D. -W. Heo; H. -I. Suk</t>
        </is>
      </c>
      <c r="AE488" t="inlineStr">
        <is>
          <t>IEEE Transactions on Medical Imaging</t>
        </is>
      </c>
      <c r="AF488" t="inlineStr">
        <is>
          <t>Hybrid OA (IEEE)</t>
        </is>
      </c>
      <c r="AG488" t="inlineStr">
        <is>
          <t xml:space="preserve">Institute of Information and Communications Technology Planning and Evaluation (IITP) grant funded by the Ministry of Science and ICT (MSIT), Republic of Korea, National AI Research Laboratory Project(grant numbers:RS-2024-00457882); Artificial Intelligence Graduate School Program (Korea University)(grant numbers:RS-2019-II190079); </t>
        </is>
      </c>
      <c r="AH488" t="inlineStr">
        <is>
          <t>Not assessed</t>
        </is>
      </c>
      <c r="AI488" t="inlineStr">
        <is>
          <t>Not reported</t>
        </is>
      </c>
      <c r="AJ488" t="inlineStr">
        <is>
          <t>Not reported</t>
        </is>
      </c>
      <c r="AK488" t="inlineStr">
        <is>
          <t>Not reported</t>
        </is>
      </c>
      <c r="AL488" t="inlineStr">
        <is>
          <t>Not reported</t>
        </is>
      </c>
      <c r="AM488" t="inlineStr">
        <is>
          <t>Not reported</t>
        </is>
      </c>
      <c r="AN488" t="inlineStr">
        <is>
          <t>Not reported</t>
        </is>
      </c>
      <c r="AO488" t="inlineStr">
        <is>
          <t>Not reviewed</t>
        </is>
      </c>
      <c r="AP488" t="inlineStr">
        <is>
          <t>Not reported</t>
        </is>
      </c>
      <c r="AQ488" t="inlineStr">
        <is>
          <t>Not reported</t>
        </is>
      </c>
      <c r="AR488" t="inlineStr">
        <is>
          <t>Not reported</t>
        </is>
      </c>
      <c r="AS488" t="inlineStr">
        <is>
          <t>See abstract</t>
        </is>
      </c>
      <c r="AT488" t="inlineStr">
        <is>
          <t>Not reviewed</t>
        </is>
      </c>
      <c r="AU488" t="inlineStr">
        <is>
          <t>Not reviewed</t>
        </is>
      </c>
      <c r="AV488" t="inlineStr">
        <is>
          <t>Not reviewed</t>
        </is>
      </c>
      <c r="AW488" t="inlineStr">
        <is>
          <t>Not reviewed</t>
        </is>
      </c>
      <c r="AX488" t="inlineStr">
        <is>
          <t>Not reported</t>
        </is>
      </c>
      <c r="AY488" t="inlineStr">
        <is>
          <t>Not reported</t>
        </is>
      </c>
      <c r="AZ488" t="inlineStr">
        <is>
          <t>Not reported</t>
        </is>
      </c>
      <c r="BA488" t="inlineStr">
        <is>
          <t>Not reported</t>
        </is>
      </c>
      <c r="BB488" t="inlineStr">
        <is>
          <t>Not reported</t>
        </is>
      </c>
      <c r="BC488" t="inlineStr">
        <is>
          <t>Not reported</t>
        </is>
      </c>
      <c r="BD488" t="inlineStr">
        <is>
          <t>Not reported</t>
        </is>
      </c>
      <c r="BE488" t="inlineStr">
        <is>
          <t>Not reported</t>
        </is>
      </c>
      <c r="BF488" t="inlineStr">
        <is>
          <t>Not reported</t>
        </is>
      </c>
      <c r="BG488" t="inlineStr">
        <is>
          <t>Not reviewed (not included)</t>
        </is>
      </c>
      <c r="BH488" t="inlineStr">
        <is>
          <t>N/A</t>
        </is>
      </c>
      <c r="BI488" t="inlineStr">
        <is>
          <t>Not reviewed</t>
        </is>
      </c>
      <c r="BJ488" t="inlineStr">
        <is>
          <t>Not reviewed</t>
        </is>
      </c>
      <c r="BK488" t="inlineStr">
        <is>
          <t>Not reviewed</t>
        </is>
      </c>
      <c r="BL488" t="inlineStr">
        <is>
          <t>Not reviewed</t>
        </is>
      </c>
      <c r="BM488" t="inlineStr">
        <is>
          <t>Not reviewed (not included)</t>
        </is>
      </c>
      <c r="BN488" t="inlineStr">
        <is>
          <t>Out of Date Range - E4-Year: Published 2026, outside 2019-2025 window</t>
        </is>
      </c>
      <c r="BO488" t="inlineStr">
        <is>
          <t>Abstract-level screening only</t>
        </is>
      </c>
      <c r="BP488" t="inlineStr">
        <is>
          <t>14</t>
        </is>
      </c>
    </row>
    <row r="489">
      <c r="A489" t="inlineStr">
        <is>
          <t>HLGSNet: Hierarchical and Lightweight Graph Siamese Network with Triplet Loss for fMRI-based Classification of ADHD</t>
        </is>
      </c>
      <c r="B489" t="n">
        <v>2020</v>
      </c>
      <c r="C489" t="inlineStr">
        <is>
          <t>Not checked</t>
        </is>
      </c>
      <c r="D489" t="inlineStr">
        <is>
          <t>Not checked</t>
        </is>
      </c>
      <c r="E489" t="inlineStr">
        <is>
          <t>10.1109/IJCNN48605.2020.9207667</t>
        </is>
      </c>
      <c r="F489" t="inlineStr">
        <is>
          <t>Attention Deficit Hyperactivity Disorder (ADHD) is a behavior-based disorder that mainly occurs in young children. Resting-state fMRI data have been very popular for diagnosing brain disorders like Autism, ADHD, and schizophrenia, by network-based functional connectivity, since these disorders are associated with both individual brain regions and their connections. Finding patterns among regions of controls' brain and ADHD patients' discriminating brains, is a non-trivial task. For classification of ADHD, we propose an end-to-end lightweight CNN architecture with hierarchical representation learning i.e., HLGSNet. We extract 116 anatomical regions from each subject in both normal and patient conditions, and graphs are built with the help of temporal correlation between different regions, where each region is considered as a node. Following this, a Siamese graph convolution neural network with triplet loss has been trained for finding embeddings so that samples for the same class should have similar embeddings. Finally, along with a fully connected layer, the trained model has been fine-tuned for the classification task. Experiments have been carried out on publicly available ADHD-200 dataset with promising performance.</t>
        </is>
      </c>
      <c r="G489" t="inlineStr">
        <is>
          <t>Unimodal</t>
        </is>
      </c>
      <c r="H489" t="inlineStr">
        <is>
          <t>See abstract</t>
        </is>
      </c>
      <c r="I489" t="inlineStr">
        <is>
          <t>See abstract</t>
        </is>
      </c>
      <c r="J489" t="inlineStr">
        <is>
          <t>See abstract (AI/ML)</t>
        </is>
      </c>
      <c r="K489" t="inlineStr">
        <is>
          <t>See abstract</t>
        </is>
      </c>
      <c r="M489" t="inlineStr">
        <is>
          <t>See abstract</t>
        </is>
      </c>
      <c r="N489" t="inlineStr">
        <is>
          <t>See abstract</t>
        </is>
      </c>
      <c r="O489" t="inlineStr">
        <is>
          <t>Not verified from abstract</t>
        </is>
      </c>
      <c r="P489" t="inlineStr">
        <is>
          <t>See abstract</t>
        </is>
      </c>
      <c r="Q489" t="inlineStr">
        <is>
          <t>See abstract</t>
        </is>
      </c>
      <c r="R489" t="inlineStr">
        <is>
          <t>Not reviewed (not included)</t>
        </is>
      </c>
      <c r="S489" t="inlineStr">
        <is>
          <t>Not reviewed (not included)</t>
        </is>
      </c>
      <c r="T489" t="inlineStr">
        <is>
          <t>Abstract screening only. Not Selected for Final 95 (Pending Full Text Review)</t>
        </is>
      </c>
      <c r="U489" t="inlineStr">
        <is>
          <t>EXCLUDE</t>
        </is>
      </c>
      <c r="V48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489" t="inlineStr">
        <is>
          <t>Excluded: Other Criterion</t>
        </is>
      </c>
      <c r="X489" t="inlineStr">
        <is>
          <t>Not assessed from abstract</t>
        </is>
      </c>
      <c r="Y489" t="inlineStr">
        <is>
          <t>IEEE Conferences</t>
        </is>
      </c>
      <c r="Z489" t="inlineStr">
        <is>
          <t>Not determined from abstract</t>
        </is>
      </c>
      <c r="AB489" t="inlineStr">
        <is>
          <t>Not assessed (not included)</t>
        </is>
      </c>
      <c r="AC489" t="inlineStr">
        <is>
          <t>Not assessed (not included)</t>
        </is>
      </c>
      <c r="AD489" t="inlineStr">
        <is>
          <t>R. R. Jha; A. Nigam; A. Bhavsar; G. Jaswal; S. K. Pathak; R. Kumar</t>
        </is>
      </c>
      <c r="AE489" t="inlineStr">
        <is>
          <t>2020 International Joint Conference on Neural Networks (IJCNN)</t>
        </is>
      </c>
      <c r="AF489" t="inlineStr">
        <is>
          <t>Hybrid OA (IEEE)</t>
        </is>
      </c>
      <c r="AH489" t="inlineStr">
        <is>
          <t>Not assessed</t>
        </is>
      </c>
      <c r="AI489" t="inlineStr">
        <is>
          <t>Not reported</t>
        </is>
      </c>
      <c r="AJ489" t="inlineStr">
        <is>
          <t>Not reported</t>
        </is>
      </c>
      <c r="AK489" t="inlineStr">
        <is>
          <t>Not reported</t>
        </is>
      </c>
      <c r="AL489" t="inlineStr">
        <is>
          <t>Not reported</t>
        </is>
      </c>
      <c r="AM489" t="inlineStr">
        <is>
          <t>Not reported</t>
        </is>
      </c>
      <c r="AN489" t="inlineStr">
        <is>
          <t>Not reported</t>
        </is>
      </c>
      <c r="AO489" t="inlineStr">
        <is>
          <t>Not reviewed</t>
        </is>
      </c>
      <c r="AP489" t="inlineStr">
        <is>
          <t>Not reported</t>
        </is>
      </c>
      <c r="AQ489" t="inlineStr">
        <is>
          <t>Not reported</t>
        </is>
      </c>
      <c r="AR489" t="inlineStr">
        <is>
          <t>Not reported</t>
        </is>
      </c>
      <c r="AS489" t="inlineStr">
        <is>
          <t>See abstract</t>
        </is>
      </c>
      <c r="AT489" t="inlineStr">
        <is>
          <t>Not reviewed</t>
        </is>
      </c>
      <c r="AU489" t="inlineStr">
        <is>
          <t>Not reviewed</t>
        </is>
      </c>
      <c r="AV489" t="inlineStr">
        <is>
          <t>Not reviewed</t>
        </is>
      </c>
      <c r="AW489" t="inlineStr">
        <is>
          <t>Not reviewed</t>
        </is>
      </c>
      <c r="AX489" t="inlineStr">
        <is>
          <t>Not reported</t>
        </is>
      </c>
      <c r="AY489" t="inlineStr">
        <is>
          <t>Not reported</t>
        </is>
      </c>
      <c r="AZ489" t="inlineStr">
        <is>
          <t>Not reported</t>
        </is>
      </c>
      <c r="BA489" t="inlineStr">
        <is>
          <t>Not reported</t>
        </is>
      </c>
      <c r="BB489" t="inlineStr">
        <is>
          <t>Not reported</t>
        </is>
      </c>
      <c r="BC489" t="inlineStr">
        <is>
          <t>Not reported</t>
        </is>
      </c>
      <c r="BD489" t="inlineStr">
        <is>
          <t>Not reported</t>
        </is>
      </c>
      <c r="BE489" t="inlineStr">
        <is>
          <t>Not reported</t>
        </is>
      </c>
      <c r="BF489" t="inlineStr">
        <is>
          <t>Not reported</t>
        </is>
      </c>
      <c r="BG489" t="inlineStr">
        <is>
          <t>Not reviewed (not included)</t>
        </is>
      </c>
      <c r="BH489" t="inlineStr">
        <is>
          <t>N/A</t>
        </is>
      </c>
      <c r="BI489" t="inlineStr">
        <is>
          <t>Not reviewed</t>
        </is>
      </c>
      <c r="BJ489" t="inlineStr">
        <is>
          <t>Not reviewed</t>
        </is>
      </c>
      <c r="BK489" t="inlineStr">
        <is>
          <t>Not reviewed</t>
        </is>
      </c>
      <c r="BL489" t="inlineStr">
        <is>
          <t>Not reviewed</t>
        </is>
      </c>
      <c r="BM489" t="inlineStr">
        <is>
          <t>Not reviewed (not included)</t>
        </is>
      </c>
      <c r="BN489" t="inlineStr">
        <is>
          <t>Not Selected for Final 95 (Pending Full Text Review) - Candidate paper not selected for final 95: Passed abstract screening but not included in final selec</t>
        </is>
      </c>
      <c r="BO489" t="inlineStr">
        <is>
          <t>Abstract-level screening only</t>
        </is>
      </c>
      <c r="BP489" t="inlineStr">
        <is>
          <t>7</t>
        </is>
      </c>
    </row>
    <row r="490">
      <c r="A490" t="inlineStr">
        <is>
          <t>A Machine Learning Framework for Early-Stage Detection of Autism Spectrum Disorders</t>
        </is>
      </c>
      <c r="B490" t="n">
        <v>2023</v>
      </c>
      <c r="C490" t="inlineStr">
        <is>
          <t>Not checked</t>
        </is>
      </c>
      <c r="D490" t="inlineStr">
        <is>
          <t>Not checked</t>
        </is>
      </c>
      <c r="E490" t="inlineStr">
        <is>
          <t>10.1109/ACCESS.2022.3232490</t>
        </is>
      </c>
      <c r="F490" t="inlineStr">
        <is>
          <t>Autism Spectrum Disorder (ASD) is a type of neurodevelopmental disorder that affects the everyday life of affected patients. Though it is considered hard to completely eradicate this disease, disease severity can be mitigated by taking early interventions. In this paper, we propose an effective framework for the evaluation of various Machine Learning (ML) techniques for the early detection of ASD. The proposed framework employs four different Feature Scaling (FS) strategies i.e., Quantile Transformer (QT), Power Transformer (PT), Normalizer, and Max Abs Scaler (MAS). Then, the feature-scaled datasets are classified through eight simple but effective ML algorithms like Ada Boost (AB), Random Forest (RF), Decision Tree (DT), K-Nearest Neighbors (KNN), Gaussian NaÃ¯ve Bayes (GNB), Logistic Regression (LR), Support Vector Machine (SVM) and Linear Discriminant Analysis (LDA). Our experiments are performed on four standard ASD datasets (Toddlers, Adolescents, Children, and Adults). Comparing the classification outcomes using various statistical evaluation measures (Accuracy, Receiver Operating Characteristic: ROC curve, F1-score, Precision, Recall, Mathews Correlation Coefficient: MCC, Kappa score, and Log loss), the best-performing classification methods, and the best FS techniques for each ASD dataset are identified. After analyzing the experimental outcomes of different classifiers on feature-scaled ASD datasets, it is found that AB predicted ASD with the highest accuracy of 99.25%, and 97.95% for Toddlers and Children, respectively and LDA predicted ASD with the highest accuracy of 97.12% and 99.03% for Adolescents and Adults datasets, respectively. These highest accuracies are achieved while scaling Toddlers and Children with normalizer FS and Adolescents and Adults with the QT FS method. Afterward, the ASD risk factors are calculated, and the most important attributes are ranked according to their importance values using four different Feature Selection Techniques (</t>
        </is>
      </c>
      <c r="G490" t="inlineStr">
        <is>
          <t>Unimodal</t>
        </is>
      </c>
      <c r="H490" t="inlineStr">
        <is>
          <t>See abstract</t>
        </is>
      </c>
      <c r="I490" t="inlineStr">
        <is>
          <t>See abstract</t>
        </is>
      </c>
      <c r="J490" t="inlineStr">
        <is>
          <t>See abstract (AI/ML)</t>
        </is>
      </c>
      <c r="K490" t="inlineStr">
        <is>
          <t>See abstract</t>
        </is>
      </c>
      <c r="M490" t="inlineStr">
        <is>
          <t>See abstract</t>
        </is>
      </c>
      <c r="N490" t="inlineStr">
        <is>
          <t>See abstract</t>
        </is>
      </c>
      <c r="O490" t="inlineStr">
        <is>
          <t>Not verified from abstract</t>
        </is>
      </c>
      <c r="P490" t="inlineStr">
        <is>
          <t>See abstract</t>
        </is>
      </c>
      <c r="Q490" t="inlineStr">
        <is>
          <t>See abstract</t>
        </is>
      </c>
      <c r="R490" t="inlineStr">
        <is>
          <t>Not reviewed (not included)</t>
        </is>
      </c>
      <c r="S490" t="inlineStr">
        <is>
          <t>Not reviewed (not included)</t>
        </is>
      </c>
      <c r="T490" t="inlineStr">
        <is>
          <t>Abstract screening only. Non-ADHD Focused</t>
        </is>
      </c>
      <c r="U490" t="inlineStr">
        <is>
          <t>EXCLUDE</t>
        </is>
      </c>
      <c r="V490" t="inlineStr">
        <is>
          <t>E2-Not ADHD focused: Neither title nor abstract mentions ADHD or attention-deficit/hyperactivity</t>
        </is>
      </c>
      <c r="W490" t="inlineStr">
        <is>
          <t>Excluded: Not ADHD Focused</t>
        </is>
      </c>
      <c r="X490" t="inlineStr">
        <is>
          <t>Not assessed from abstract</t>
        </is>
      </c>
      <c r="Y490" t="inlineStr">
        <is>
          <t>IEEE Journals</t>
        </is>
      </c>
      <c r="Z490" t="inlineStr">
        <is>
          <t>Not determined from abstract</t>
        </is>
      </c>
      <c r="AB490" t="inlineStr">
        <is>
          <t>Not assessed (not included)</t>
        </is>
      </c>
      <c r="AC490" t="inlineStr">
        <is>
          <t>Not assessed (not included)</t>
        </is>
      </c>
      <c r="AD490" t="inlineStr">
        <is>
          <t>S. M. Mahedy Hasan; M. P. Uddin; M. A. Mamun; M. I. Sharif; A. Ulhaq; G. Krishnamoorthy</t>
        </is>
      </c>
      <c r="AE490" t="inlineStr">
        <is>
          <t>IEEE Access</t>
        </is>
      </c>
      <c r="AF490" t="inlineStr">
        <is>
          <t>Gold OA (IEEE Access)</t>
        </is>
      </c>
      <c r="AG490" t="inlineStr">
        <is>
          <t xml:space="preserve">Regional Australia Mental Health Research and Training Institute, Manna Institute, NSW, Australia(grant numbers:0000103935); </t>
        </is>
      </c>
      <c r="AH490" t="inlineStr">
        <is>
          <t>Not assessed</t>
        </is>
      </c>
      <c r="AI490" t="inlineStr">
        <is>
          <t>Not reported</t>
        </is>
      </c>
      <c r="AJ490" t="inlineStr">
        <is>
          <t>Not reported</t>
        </is>
      </c>
      <c r="AK490" t="inlineStr">
        <is>
          <t>Not reported</t>
        </is>
      </c>
      <c r="AL490" t="inlineStr">
        <is>
          <t>Not reported</t>
        </is>
      </c>
      <c r="AM490" t="inlineStr">
        <is>
          <t>Not reported</t>
        </is>
      </c>
      <c r="AN490" t="inlineStr">
        <is>
          <t>Not reported</t>
        </is>
      </c>
      <c r="AO490" t="inlineStr">
        <is>
          <t>Not reviewed</t>
        </is>
      </c>
      <c r="AP490" t="inlineStr">
        <is>
          <t>Not reported</t>
        </is>
      </c>
      <c r="AQ490" t="inlineStr">
        <is>
          <t>Not reported</t>
        </is>
      </c>
      <c r="AR490" t="inlineStr">
        <is>
          <t>Not reported</t>
        </is>
      </c>
      <c r="AS490" t="inlineStr">
        <is>
          <t>See abstract</t>
        </is>
      </c>
      <c r="AT490" t="inlineStr">
        <is>
          <t>Not reviewed</t>
        </is>
      </c>
      <c r="AU490" t="inlineStr">
        <is>
          <t>Not reviewed</t>
        </is>
      </c>
      <c r="AV490" t="inlineStr">
        <is>
          <t>Not reviewed</t>
        </is>
      </c>
      <c r="AW490" t="inlineStr">
        <is>
          <t>Not reviewed</t>
        </is>
      </c>
      <c r="AX490" t="inlineStr">
        <is>
          <t>Not reported</t>
        </is>
      </c>
      <c r="AY490" t="inlineStr">
        <is>
          <t>Not reported</t>
        </is>
      </c>
      <c r="AZ490" t="inlineStr">
        <is>
          <t>Not reported</t>
        </is>
      </c>
      <c r="BA490" t="inlineStr">
        <is>
          <t>Not reported</t>
        </is>
      </c>
      <c r="BB490" t="inlineStr">
        <is>
          <t>Not reported</t>
        </is>
      </c>
      <c r="BC490" t="inlineStr">
        <is>
          <t>Not reported</t>
        </is>
      </c>
      <c r="BD490" t="inlineStr">
        <is>
          <t>Not reported</t>
        </is>
      </c>
      <c r="BE490" t="inlineStr">
        <is>
          <t>Not reported</t>
        </is>
      </c>
      <c r="BF490" t="inlineStr">
        <is>
          <t>Not reported</t>
        </is>
      </c>
      <c r="BG490" t="inlineStr">
        <is>
          <t>Not reviewed (not included)</t>
        </is>
      </c>
      <c r="BH490" t="inlineStr">
        <is>
          <t>N/A</t>
        </is>
      </c>
      <c r="BI490" t="inlineStr">
        <is>
          <t>Not reviewed</t>
        </is>
      </c>
      <c r="BJ490" t="inlineStr">
        <is>
          <t>Not reviewed</t>
        </is>
      </c>
      <c r="BK490" t="inlineStr">
        <is>
          <t>Not reviewed</t>
        </is>
      </c>
      <c r="BL490" t="inlineStr">
        <is>
          <t>Not reviewed</t>
        </is>
      </c>
      <c r="BM490" t="inlineStr">
        <is>
          <t>Not reviewed (not included)</t>
        </is>
      </c>
      <c r="BN490" t="inlineStr">
        <is>
          <t>Non-ADHD Focused - E2-Not ADHD focused: Neither title nor abstract mentions ADHD or attention-deficit/hyperactivity</t>
        </is>
      </c>
      <c r="BO490" t="inlineStr">
        <is>
          <t>Abstract-level screening only</t>
        </is>
      </c>
      <c r="BP490" t="inlineStr">
        <is>
          <t>20</t>
        </is>
      </c>
    </row>
    <row r="491">
      <c r="A491" t="inlineStr">
        <is>
          <t>Mental Health Tracker Using Machine Learning</t>
        </is>
      </c>
      <c r="B491" t="n">
        <v>2022</v>
      </c>
      <c r="C491" t="inlineStr">
        <is>
          <t>Not checked</t>
        </is>
      </c>
      <c r="D491" t="inlineStr">
        <is>
          <t>Not checked</t>
        </is>
      </c>
      <c r="E491" t="inlineStr">
        <is>
          <t>10.1109/CENTCON56610.2022.10051248</t>
        </is>
      </c>
      <c r="F491" t="inlineStr">
        <is>
          <t>One of the most pernicious consequences of COVID-19 on society is how it has affected global mental health, creating new problems and aggravating existing ones. Mental health issues and therapy typically take a backseat when the limited resources are equipped for the pandemic. So, it is necessary to track any psychological problems before they get out of our hands. This paper focuses on building a mental health tracker using a machine learning algorithm which mainly concentrates on cognitive mental disorder. It is critical in ensuring that these are caught early and one of the screening tools used for that is MMSE evaluation; it provides a quantitative assessment of cognitive impairment and to log cognitive changes over time. Using K-means clustering algorithm clusters are formed with the possibility of dementia occurrence.</t>
        </is>
      </c>
      <c r="G491" t="inlineStr">
        <is>
          <t>Unimodal</t>
        </is>
      </c>
      <c r="H491" t="inlineStr">
        <is>
          <t>See abstract</t>
        </is>
      </c>
      <c r="I491" t="inlineStr">
        <is>
          <t>See abstract</t>
        </is>
      </c>
      <c r="J491" t="inlineStr">
        <is>
          <t>See abstract (AI/ML)</t>
        </is>
      </c>
      <c r="K491" t="inlineStr">
        <is>
          <t>See abstract</t>
        </is>
      </c>
      <c r="M491" t="inlineStr">
        <is>
          <t>See abstract</t>
        </is>
      </c>
      <c r="N491" t="inlineStr">
        <is>
          <t>See abstract</t>
        </is>
      </c>
      <c r="O491" t="inlineStr">
        <is>
          <t>Not verified from abstract</t>
        </is>
      </c>
      <c r="P491" t="inlineStr">
        <is>
          <t>See abstract</t>
        </is>
      </c>
      <c r="Q491" t="inlineStr">
        <is>
          <t>See abstract</t>
        </is>
      </c>
      <c r="R491" t="inlineStr">
        <is>
          <t>Not reviewed (not included)</t>
        </is>
      </c>
      <c r="S491" t="inlineStr">
        <is>
          <t>Not reviewed (not included)</t>
        </is>
      </c>
      <c r="T491" t="inlineStr">
        <is>
          <t>Abstract screening only. Non-ADHD Focused</t>
        </is>
      </c>
      <c r="U491" t="inlineStr">
        <is>
          <t>EXCLUDE</t>
        </is>
      </c>
      <c r="V491" t="inlineStr">
        <is>
          <t>E2-Not ADHD focused: Neither title nor abstract mentions ADHD or attention-deficit/hyperactivity</t>
        </is>
      </c>
      <c r="W491" t="inlineStr">
        <is>
          <t>Excluded: Not ADHD Focused</t>
        </is>
      </c>
      <c r="X491" t="inlineStr">
        <is>
          <t>Not assessed from abstract</t>
        </is>
      </c>
      <c r="Y491" t="inlineStr">
        <is>
          <t>IEEE Conferences</t>
        </is>
      </c>
      <c r="Z491" t="inlineStr">
        <is>
          <t>Not determined from abstract</t>
        </is>
      </c>
      <c r="AB491" t="inlineStr">
        <is>
          <t>Not assessed (not included)</t>
        </is>
      </c>
      <c r="AC491" t="inlineStr">
        <is>
          <t>Not assessed (not included)</t>
        </is>
      </c>
      <c r="AD491" t="inlineStr">
        <is>
          <t>S. A; S. R. LB; S. K. E; K. Ramar; H. S; B. A</t>
        </is>
      </c>
      <c r="AE491" t="inlineStr">
        <is>
          <t>2022 International Conference on Disruptive Technologies for Multi-Disciplinary Research and Applications (CENTCON)</t>
        </is>
      </c>
      <c r="AF491" t="inlineStr">
        <is>
          <t>Hybrid OA (IEEE)</t>
        </is>
      </c>
      <c r="AH491" t="inlineStr">
        <is>
          <t>Not assessed</t>
        </is>
      </c>
      <c r="AI491" t="inlineStr">
        <is>
          <t>Not reported</t>
        </is>
      </c>
      <c r="AJ491" t="inlineStr">
        <is>
          <t>Not reported</t>
        </is>
      </c>
      <c r="AK491" t="inlineStr">
        <is>
          <t>Not reported</t>
        </is>
      </c>
      <c r="AL491" t="inlineStr">
        <is>
          <t>Not reported</t>
        </is>
      </c>
      <c r="AM491" t="inlineStr">
        <is>
          <t>Not reported</t>
        </is>
      </c>
      <c r="AN491" t="inlineStr">
        <is>
          <t>Not reported</t>
        </is>
      </c>
      <c r="AO491" t="inlineStr">
        <is>
          <t>Not reviewed</t>
        </is>
      </c>
      <c r="AP491" t="inlineStr">
        <is>
          <t>Not reported</t>
        </is>
      </c>
      <c r="AQ491" t="inlineStr">
        <is>
          <t>Not reported</t>
        </is>
      </c>
      <c r="AR491" t="inlineStr">
        <is>
          <t>Not reported</t>
        </is>
      </c>
      <c r="AS491" t="inlineStr">
        <is>
          <t>See abstract</t>
        </is>
      </c>
      <c r="AT491" t="inlineStr">
        <is>
          <t>Not reviewed</t>
        </is>
      </c>
      <c r="AU491" t="inlineStr">
        <is>
          <t>Not reviewed</t>
        </is>
      </c>
      <c r="AV491" t="inlineStr">
        <is>
          <t>Not reviewed</t>
        </is>
      </c>
      <c r="AW491" t="inlineStr">
        <is>
          <t>Not reviewed</t>
        </is>
      </c>
      <c r="AX491" t="inlineStr">
        <is>
          <t>Not reported</t>
        </is>
      </c>
      <c r="AY491" t="inlineStr">
        <is>
          <t>Not reported</t>
        </is>
      </c>
      <c r="AZ491" t="inlineStr">
        <is>
          <t>Not reported</t>
        </is>
      </c>
      <c r="BA491" t="inlineStr">
        <is>
          <t>Not reported</t>
        </is>
      </c>
      <c r="BB491" t="inlineStr">
        <is>
          <t>Not reported</t>
        </is>
      </c>
      <c r="BC491" t="inlineStr">
        <is>
          <t>Not reported</t>
        </is>
      </c>
      <c r="BD491" t="inlineStr">
        <is>
          <t>Not reported</t>
        </is>
      </c>
      <c r="BE491" t="inlineStr">
        <is>
          <t>Not reported</t>
        </is>
      </c>
      <c r="BF491" t="inlineStr">
        <is>
          <t>Not reported</t>
        </is>
      </c>
      <c r="BG491" t="inlineStr">
        <is>
          <t>Not reviewed (not included)</t>
        </is>
      </c>
      <c r="BH491" t="inlineStr">
        <is>
          <t>N/A</t>
        </is>
      </c>
      <c r="BI491" t="inlineStr">
        <is>
          <t>Not reviewed</t>
        </is>
      </c>
      <c r="BJ491" t="inlineStr">
        <is>
          <t>Not reviewed</t>
        </is>
      </c>
      <c r="BK491" t="inlineStr">
        <is>
          <t>Not reviewed</t>
        </is>
      </c>
      <c r="BL491" t="inlineStr">
        <is>
          <t>Not reviewed</t>
        </is>
      </c>
      <c r="BM491" t="inlineStr">
        <is>
          <t>Not reviewed (not included)</t>
        </is>
      </c>
      <c r="BN491" t="inlineStr">
        <is>
          <t>Non-ADHD Focused - E2-Not ADHD focused: Neither title nor abstract mentions ADHD or attention-deficit/hyperactivity</t>
        </is>
      </c>
      <c r="BO491" t="inlineStr">
        <is>
          <t>Abstract-level screening only</t>
        </is>
      </c>
      <c r="BP491" t="inlineStr">
        <is>
          <t>4</t>
        </is>
      </c>
    </row>
    <row r="492">
      <c r="A492" t="inlineStr">
        <is>
          <t>EEG signal analysis using deep learning: A systematic literature review</t>
        </is>
      </c>
      <c r="B492" t="n">
        <v>2021</v>
      </c>
      <c r="C492" t="inlineStr">
        <is>
          <t>Not checked</t>
        </is>
      </c>
      <c r="D492" t="inlineStr">
        <is>
          <t>Not checked</t>
        </is>
      </c>
      <c r="E492" t="inlineStr">
        <is>
          <t>10.1109/ICDS53782.2021.9626707</t>
        </is>
      </c>
      <c r="F492" t="inlineStr">
        <is>
          <t>Objective: Electroencephalography (EEG) is very crucial for understanding the dynamic healthy and pathological complex processes in the brain. However, the manual analysis of the EEG signal is very complex, time-consuming, and depends on the expertise and experience of the users. Hence, nowadays research is conducted on automated EEG signal analysis using artificial intelligence and computer-aided technologies. This would allow fast and highly accurate results. The goal of this paper is to provide an extensive review of the EEG signal analysis using deep learning (DL).Methods: This systematic literature review of EEG processing using Deep Learning (DL) was achieved on Web of Science, PubMed, and Science Direct databases, resulting in 403 identified papers. All collected studies were analyzed based on main disorders studied, type of tasks performed, data source, stages of analysis, and DL architecture.Results: DL in EEG processing is promising in various research applications. It covered the common neurological disorders diagnosis such as epilepsy, movement disorder, depression, schizophrenia, autism, alcohol use, attention, memory, sleep, pain, etc. The main tasks covered by the included studies are detection and classification. The average range of data sources utilized by the included studies is 127 subjects with an EEG recording a total duration of 458 hours. In fact, we identified the use of a plethora of DL architecture for EEG analysis. 57% of papers used Convolutional Neural Networks (CNNs), whereas Recurrent Neural Networks (RNNs) were the architecture choice of about 12% of papers. Combinations of CNNs and Long Short-Term Memory (LSTM) were used in 13% of studies. Generative Adversarial Networks (GAN) and Autoencoder (AEs) were used in 5% and 4% of papers respectively. Restricted Boltzmann Machine (RBMs), Deep Belief Networks (DBNs), and other hybrid architectures appeared in 1% of studies.Conclusion: This systematic review showed that DL is a powerful tool</t>
        </is>
      </c>
      <c r="G492" t="inlineStr">
        <is>
          <t>Unimodal</t>
        </is>
      </c>
      <c r="H492" t="inlineStr">
        <is>
          <t>See abstract</t>
        </is>
      </c>
      <c r="I492" t="inlineStr">
        <is>
          <t>See abstract</t>
        </is>
      </c>
      <c r="J492" t="inlineStr">
        <is>
          <t>See abstract (AI/ML)</t>
        </is>
      </c>
      <c r="K492" t="inlineStr">
        <is>
          <t>See abstract</t>
        </is>
      </c>
      <c r="L492" t="n">
        <v>127</v>
      </c>
      <c r="M492" t="inlineStr">
        <is>
          <t>See abstract</t>
        </is>
      </c>
      <c r="N492" t="inlineStr">
        <is>
          <t>N≈127; details in abstract</t>
        </is>
      </c>
      <c r="O492" t="inlineStr">
        <is>
          <t>Extracted from abstract: N≈127</t>
        </is>
      </c>
      <c r="P492" t="inlineStr">
        <is>
          <t>See abstract</t>
        </is>
      </c>
      <c r="Q492" t="inlineStr">
        <is>
          <t>See abstract</t>
        </is>
      </c>
      <c r="R492" t="inlineStr">
        <is>
          <t>Not reviewed (not included)</t>
        </is>
      </c>
      <c r="S492" t="inlineStr">
        <is>
          <t>Not reviewed (not included)</t>
        </is>
      </c>
      <c r="T492" t="inlineStr">
        <is>
          <t>Abstract screening only. Not Primary Research</t>
        </is>
      </c>
      <c r="U492" t="inlineStr">
        <is>
          <t>EXCLUDE</t>
        </is>
      </c>
      <c r="V492" t="inlineStr">
        <is>
          <t>E6-Not Primary Research: Title/abstract indicates systematic review, meta-analysis, or review paper</t>
        </is>
      </c>
      <c r="W492" t="inlineStr">
        <is>
          <t>Excluded: Not Primary Research</t>
        </is>
      </c>
      <c r="X492" t="inlineStr">
        <is>
          <t>Not assessed from abstract</t>
        </is>
      </c>
      <c r="Y492" t="inlineStr">
        <is>
          <t>IEEE Conferences</t>
        </is>
      </c>
      <c r="Z492" t="inlineStr">
        <is>
          <t>Not determined from abstract</t>
        </is>
      </c>
      <c r="AB492" t="inlineStr">
        <is>
          <t>Not assessed (not included)</t>
        </is>
      </c>
      <c r="AC492" t="inlineStr">
        <is>
          <t>Not assessed (not included)</t>
        </is>
      </c>
      <c r="AD492" t="inlineStr">
        <is>
          <t>G. Amrani; A. Adadi; M. Berrada; Z. Souirti; S. Boujraf</t>
        </is>
      </c>
      <c r="AE492" t="inlineStr">
        <is>
          <t>2021 Fifth International Conference On Intelligent Computing in Data Sciences (ICDS)</t>
        </is>
      </c>
      <c r="AF492" t="inlineStr">
        <is>
          <t>Hybrid OA (IEEE)</t>
        </is>
      </c>
      <c r="AH492" t="inlineStr">
        <is>
          <t>Not assessed</t>
        </is>
      </c>
      <c r="AI492" t="inlineStr">
        <is>
          <t>Not reported</t>
        </is>
      </c>
      <c r="AJ492" t="inlineStr">
        <is>
          <t>Not reported</t>
        </is>
      </c>
      <c r="AK492" t="inlineStr">
        <is>
          <t>Not reported</t>
        </is>
      </c>
      <c r="AL492" t="inlineStr">
        <is>
          <t>Not reported</t>
        </is>
      </c>
      <c r="AM492" t="inlineStr">
        <is>
          <t>Not reported</t>
        </is>
      </c>
      <c r="AN492" t="inlineStr">
        <is>
          <t>Not reported</t>
        </is>
      </c>
      <c r="AO492" t="inlineStr">
        <is>
          <t>Not reviewed</t>
        </is>
      </c>
      <c r="AP492" t="inlineStr">
        <is>
          <t>Not reported</t>
        </is>
      </c>
      <c r="AQ492" t="inlineStr">
        <is>
          <t>Not reported</t>
        </is>
      </c>
      <c r="AR492" t="inlineStr">
        <is>
          <t>Not reported</t>
        </is>
      </c>
      <c r="AS492" t="inlineStr">
        <is>
          <t>See abstract</t>
        </is>
      </c>
      <c r="AT492" t="inlineStr">
        <is>
          <t>Not reviewed</t>
        </is>
      </c>
      <c r="AU492" t="inlineStr">
        <is>
          <t>Not reviewed</t>
        </is>
      </c>
      <c r="AV492" t="inlineStr">
        <is>
          <t>Not reviewed</t>
        </is>
      </c>
      <c r="AW492" t="inlineStr">
        <is>
          <t>Not reviewed</t>
        </is>
      </c>
      <c r="AX492" t="inlineStr">
        <is>
          <t>Not reported</t>
        </is>
      </c>
      <c r="AY492" t="inlineStr">
        <is>
          <t>Not reported</t>
        </is>
      </c>
      <c r="AZ492" t="inlineStr">
        <is>
          <t>Not reported</t>
        </is>
      </c>
      <c r="BA492" t="inlineStr">
        <is>
          <t>Not reported</t>
        </is>
      </c>
      <c r="BB492" t="inlineStr">
        <is>
          <t>Not reported</t>
        </is>
      </c>
      <c r="BC492" t="inlineStr">
        <is>
          <t>Not reported</t>
        </is>
      </c>
      <c r="BD492" t="inlineStr">
        <is>
          <t>Not reported</t>
        </is>
      </c>
      <c r="BE492" t="inlineStr">
        <is>
          <t>Not reported</t>
        </is>
      </c>
      <c r="BF492" t="inlineStr">
        <is>
          <t>Not reported</t>
        </is>
      </c>
      <c r="BG492" t="inlineStr">
        <is>
          <t>Not reviewed (not included)</t>
        </is>
      </c>
      <c r="BH492" t="inlineStr">
        <is>
          <t>N/A</t>
        </is>
      </c>
      <c r="BI492" t="inlineStr">
        <is>
          <t>Not reviewed</t>
        </is>
      </c>
      <c r="BJ492" t="inlineStr">
        <is>
          <t>Not reviewed</t>
        </is>
      </c>
      <c r="BK492" t="inlineStr">
        <is>
          <t>Not reviewed</t>
        </is>
      </c>
      <c r="BL492" t="inlineStr">
        <is>
          <t>Not reviewed</t>
        </is>
      </c>
      <c r="BM492" t="inlineStr">
        <is>
          <t>Not reviewed (not included)</t>
        </is>
      </c>
      <c r="BN492" t="inlineStr">
        <is>
          <t>Not Primary Research - E6-Not Primary Research: Title/abstract indicates systematic review, meta-analysis, or review paper</t>
        </is>
      </c>
      <c r="BO492" t="inlineStr">
        <is>
          <t>Abstract-level screening only</t>
        </is>
      </c>
      <c r="BP492" t="inlineStr">
        <is>
          <t>8</t>
        </is>
      </c>
    </row>
    <row r="493">
      <c r="A493" t="inlineStr">
        <is>
          <t>Classification of Electroencephalogram in a Mouse Model of Traumatic Brain Injury Using Machine Learning Approaches</t>
        </is>
      </c>
      <c r="B493" t="n">
        <v>2020</v>
      </c>
      <c r="C493" t="inlineStr">
        <is>
          <t>Not checked</t>
        </is>
      </c>
      <c r="D493" t="inlineStr">
        <is>
          <t>Not checked</t>
        </is>
      </c>
      <c r="E493" t="inlineStr">
        <is>
          <t>10.1109/EMBC44109.2020.9175915</t>
        </is>
      </c>
      <c r="F493" t="inlineStr">
        <is>
          <t>Traumatic Brain Injury (TBI) is highly prevalent, affecting ~1% of the U.S. population, with lifetime economic costs estimated to be over $75 billion. In the U.S., there are about 50,000 deaths annually related to TBI, and many others are permanently disabled. However, it is currently unknown which individuals will develop persistent disability following TBI and what brain mechanisms underlie these distinct populations. The pathophysiologic causes for those are most likely multifactorial. Electroencephalogram (EEG) has been used as a promising quantitative measure for TBI diagnosis and prognosis. The recent rise of advanced data science approaches such as machine learning and deep learning holds promise to further analyze EEG data, looking for EEG biomarkers of neurological disease, including TBI. In this work, we investigated various machine learning approaches on our unique 24-hour recording dataset of a mouse TBI model, in order to look for an optimal scheme in classification of TBI and control subjects. The epoch lengths were 1 and 2 minutes. The results were promising with accuracy of ~80-90% when appropriate features and parameters were used using a small number of subjects (5 shams and 4 TBIs). We are thus confident that, with more data and studies, we would be able to detect TBI accurately, not only via long-term recordings but also in practical scenarios, with EEG data obtained from simple wearables in the daily life.</t>
        </is>
      </c>
      <c r="G493" t="inlineStr">
        <is>
          <t>Unimodal</t>
        </is>
      </c>
      <c r="H493" t="inlineStr">
        <is>
          <t>See abstract</t>
        </is>
      </c>
      <c r="I493" t="inlineStr">
        <is>
          <t>See abstract</t>
        </is>
      </c>
      <c r="J493" t="inlineStr">
        <is>
          <t>See abstract (AI/ML)</t>
        </is>
      </c>
      <c r="K493" t="inlineStr">
        <is>
          <t>See abstract</t>
        </is>
      </c>
      <c r="M493" t="inlineStr">
        <is>
          <t>See abstract</t>
        </is>
      </c>
      <c r="N493" t="inlineStr">
        <is>
          <t>See abstract</t>
        </is>
      </c>
      <c r="O493" t="inlineStr">
        <is>
          <t>Not verified from abstract</t>
        </is>
      </c>
      <c r="P493" t="inlineStr">
        <is>
          <t>See abstract</t>
        </is>
      </c>
      <c r="Q493" t="inlineStr">
        <is>
          <t>See abstract</t>
        </is>
      </c>
      <c r="R493" t="inlineStr">
        <is>
          <t>Not reviewed (not included)</t>
        </is>
      </c>
      <c r="S493" t="inlineStr">
        <is>
          <t>Not reviewed (not included)</t>
        </is>
      </c>
      <c r="T493" t="inlineStr">
        <is>
          <t>Abstract screening only. Non-ADHD Focused</t>
        </is>
      </c>
      <c r="U493" t="inlineStr">
        <is>
          <t>EXCLUDE</t>
        </is>
      </c>
      <c r="V493" t="inlineStr">
        <is>
          <t>E2-Not ADHD focused: Neither title nor abstract mentions ADHD or attention-deficit/hyperactivity</t>
        </is>
      </c>
      <c r="W493" t="inlineStr">
        <is>
          <t>Excluded: Not ADHD Focused</t>
        </is>
      </c>
      <c r="X493" t="inlineStr">
        <is>
          <t>Not assessed from abstract</t>
        </is>
      </c>
      <c r="Y493" t="inlineStr">
        <is>
          <t>IEEE Conferences</t>
        </is>
      </c>
      <c r="Z493" t="inlineStr">
        <is>
          <t>Not determined from abstract</t>
        </is>
      </c>
      <c r="AB493" t="inlineStr">
        <is>
          <t>Not assessed (not included)</t>
        </is>
      </c>
      <c r="AC493" t="inlineStr">
        <is>
          <t>Not assessed (not included)</t>
        </is>
      </c>
      <c r="AD493" t="inlineStr">
        <is>
          <t>M. Vishwanath; S. Jafarlou; I. Shin; N. Dutt; A. M. Rahmani; M. M. Lim; H. Cao</t>
        </is>
      </c>
      <c r="AE493" t="inlineStr">
        <is>
          <t>2020 42nd Annual International Conference of the IEEE Engineering in Medicine &amp; Biology Society (EMBC)</t>
        </is>
      </c>
      <c r="AF493" t="inlineStr">
        <is>
          <t>Hybrid OA (IEEE)</t>
        </is>
      </c>
      <c r="AH493" t="inlineStr">
        <is>
          <t>Not assessed</t>
        </is>
      </c>
      <c r="AI493" t="inlineStr">
        <is>
          <t>Not reported</t>
        </is>
      </c>
      <c r="AJ493" t="inlineStr">
        <is>
          <t>Not reported</t>
        </is>
      </c>
      <c r="AK493" t="inlineStr">
        <is>
          <t>Not reported</t>
        </is>
      </c>
      <c r="AL493" t="inlineStr">
        <is>
          <t>Not reported</t>
        </is>
      </c>
      <c r="AM493" t="inlineStr">
        <is>
          <t>Not reported</t>
        </is>
      </c>
      <c r="AN493" t="inlineStr">
        <is>
          <t>Not reported</t>
        </is>
      </c>
      <c r="AO493" t="inlineStr">
        <is>
          <t>Not reviewed</t>
        </is>
      </c>
      <c r="AP493" t="inlineStr">
        <is>
          <t>Not reported</t>
        </is>
      </c>
      <c r="AQ493" t="inlineStr">
        <is>
          <t>Not reported</t>
        </is>
      </c>
      <c r="AR493" t="inlineStr">
        <is>
          <t>Not reported</t>
        </is>
      </c>
      <c r="AS493" t="inlineStr">
        <is>
          <t>See abstract</t>
        </is>
      </c>
      <c r="AT493" t="inlineStr">
        <is>
          <t>Not reviewed</t>
        </is>
      </c>
      <c r="AU493" t="inlineStr">
        <is>
          <t>Not reviewed</t>
        </is>
      </c>
      <c r="AV493" t="inlineStr">
        <is>
          <t>Not reviewed</t>
        </is>
      </c>
      <c r="AW493" t="inlineStr">
        <is>
          <t>Not reviewed</t>
        </is>
      </c>
      <c r="AX493" t="inlineStr">
        <is>
          <t>Not reported</t>
        </is>
      </c>
      <c r="AY493" t="inlineStr">
        <is>
          <t>Not reported</t>
        </is>
      </c>
      <c r="AZ493" t="inlineStr">
        <is>
          <t>Not reported</t>
        </is>
      </c>
      <c r="BA493" t="inlineStr">
        <is>
          <t>Not reported</t>
        </is>
      </c>
      <c r="BB493" t="inlineStr">
        <is>
          <t>Not reported</t>
        </is>
      </c>
      <c r="BC493" t="inlineStr">
        <is>
          <t>Not reported</t>
        </is>
      </c>
      <c r="BD493" t="inlineStr">
        <is>
          <t>Not reported</t>
        </is>
      </c>
      <c r="BE493" t="inlineStr">
        <is>
          <t>Not reported</t>
        </is>
      </c>
      <c r="BF493" t="inlineStr">
        <is>
          <t>Not reported</t>
        </is>
      </c>
      <c r="BG493" t="inlineStr">
        <is>
          <t>Not reviewed (not included)</t>
        </is>
      </c>
      <c r="BH493" t="inlineStr">
        <is>
          <t>N/A</t>
        </is>
      </c>
      <c r="BI493" t="inlineStr">
        <is>
          <t>Not reviewed</t>
        </is>
      </c>
      <c r="BJ493" t="inlineStr">
        <is>
          <t>Not reviewed</t>
        </is>
      </c>
      <c r="BK493" t="inlineStr">
        <is>
          <t>Not reviewed</t>
        </is>
      </c>
      <c r="BL493" t="inlineStr">
        <is>
          <t>Not reviewed</t>
        </is>
      </c>
      <c r="BM493" t="inlineStr">
        <is>
          <t>Not reviewed (not included)</t>
        </is>
      </c>
      <c r="BN493" t="inlineStr">
        <is>
          <t>Non-ADHD Focused - E2-Not ADHD focused: Neither title nor abstract mentions ADHD or attention-deficit/hyperactivity</t>
        </is>
      </c>
      <c r="BO493" t="inlineStr">
        <is>
          <t>Abstract-level screening only</t>
        </is>
      </c>
      <c r="BP493" t="inlineStr">
        <is>
          <t>4</t>
        </is>
      </c>
    </row>
    <row r="494">
      <c r="A494" t="inlineStr">
        <is>
          <t>Diagnosis of Bipolar I Disorder using 1 D-CNN and Resting-State fMRI Data</t>
        </is>
      </c>
      <c r="B494" t="n">
        <v>2021</v>
      </c>
      <c r="C494" t="inlineStr">
        <is>
          <t>Not checked</t>
        </is>
      </c>
      <c r="D494" t="inlineStr">
        <is>
          <t>Not checked</t>
        </is>
      </c>
      <c r="E494" t="inlineStr">
        <is>
          <t>10.1109/IPRIA53572.2021.9483574</t>
        </is>
      </c>
      <c r="F494" t="inlineStr">
        <is>
          <t>The well-timed and correct diagnosis of Bipolar Disorder (BD), followed by proper treatment, is vital for avoiding its progress. Resting-state functional magnetic resonance imaging (rs-fMRI) may have an essential role in diagnosing BD. In this research, a new approach is proposed to diagnose Bipolar I Disorder (BDI) from healthy controls (HCs). The proposed method uses a one-dimensional convolutional network (1D-CNN) as a feature extraction step on raw rs-fMRI time series data. The extracted features are then passed on to a multilayer perceptron in order to classify BDI subjects from HCs. 40 BDI subjects and 40 HCs were used in this study. 25% of the dataset was considered as test data, in which an accuracy of 70% was obtained with the final trained model. To the best of our knowledge no study before has investigated the use of 1D-CNN on raw rs-fMRI time series data for BDI diagnosis.</t>
        </is>
      </c>
      <c r="G494" t="inlineStr">
        <is>
          <t>Unimodal</t>
        </is>
      </c>
      <c r="H494" t="inlineStr">
        <is>
          <t>See abstract</t>
        </is>
      </c>
      <c r="I494" t="inlineStr">
        <is>
          <t>See abstract</t>
        </is>
      </c>
      <c r="J494" t="inlineStr">
        <is>
          <t>See abstract (AI/ML)</t>
        </is>
      </c>
      <c r="K494" t="inlineStr">
        <is>
          <t>See abstract</t>
        </is>
      </c>
      <c r="M494" t="inlineStr">
        <is>
          <t>See abstract</t>
        </is>
      </c>
      <c r="N494" t="inlineStr">
        <is>
          <t>See abstract</t>
        </is>
      </c>
      <c r="O494" t="inlineStr">
        <is>
          <t>Not verified from abstract</t>
        </is>
      </c>
      <c r="P494" t="inlineStr">
        <is>
          <t>See abstract</t>
        </is>
      </c>
      <c r="Q494" t="inlineStr">
        <is>
          <t>See abstract</t>
        </is>
      </c>
      <c r="R494" t="inlineStr">
        <is>
          <t>Not reviewed (not included)</t>
        </is>
      </c>
      <c r="S494" t="inlineStr">
        <is>
          <t>Not reviewed (not included)</t>
        </is>
      </c>
      <c r="T494" t="inlineStr">
        <is>
          <t>Abstract screening only. Non-ADHD Focused</t>
        </is>
      </c>
      <c r="U494" t="inlineStr">
        <is>
          <t>EXCLUDE</t>
        </is>
      </c>
      <c r="V494" t="inlineStr">
        <is>
          <t>E2-Not ADHD focused: Neither title nor abstract mentions ADHD or attention-deficit/hyperactivity</t>
        </is>
      </c>
      <c r="W494" t="inlineStr">
        <is>
          <t>Excluded: Not ADHD Focused</t>
        </is>
      </c>
      <c r="X494" t="inlineStr">
        <is>
          <t>Not assessed from abstract</t>
        </is>
      </c>
      <c r="Y494" t="inlineStr">
        <is>
          <t>IEEE Conferences</t>
        </is>
      </c>
      <c r="Z494" t="inlineStr">
        <is>
          <t>Not determined from abstract</t>
        </is>
      </c>
      <c r="AB494" t="inlineStr">
        <is>
          <t>Not assessed (not included)</t>
        </is>
      </c>
      <c r="AC494" t="inlineStr">
        <is>
          <t>Not assessed (not included)</t>
        </is>
      </c>
      <c r="AD494" t="inlineStr">
        <is>
          <t>A. Chalehchaleh; A. Khadem</t>
        </is>
      </c>
      <c r="AE494" t="inlineStr">
        <is>
          <t>2021 5th International Conference on Pattern Recognition and Image Analysis (IPRIA)</t>
        </is>
      </c>
      <c r="AF494" t="inlineStr">
        <is>
          <t>Hybrid OA (IEEE)</t>
        </is>
      </c>
      <c r="AG494" t="inlineStr">
        <is>
          <t xml:space="preserve">Cognitive Sciences and Technologies Council (CSTC); </t>
        </is>
      </c>
      <c r="AH494" t="inlineStr">
        <is>
          <t>Not assessed</t>
        </is>
      </c>
      <c r="AI494" t="inlineStr">
        <is>
          <t>Not reported</t>
        </is>
      </c>
      <c r="AJ494" t="inlineStr">
        <is>
          <t>Not reported</t>
        </is>
      </c>
      <c r="AK494" t="inlineStr">
        <is>
          <t>Not reported</t>
        </is>
      </c>
      <c r="AL494" t="inlineStr">
        <is>
          <t>Not reported</t>
        </is>
      </c>
      <c r="AM494" t="inlineStr">
        <is>
          <t>Not reported</t>
        </is>
      </c>
      <c r="AN494" t="inlineStr">
        <is>
          <t>Not reported</t>
        </is>
      </c>
      <c r="AO494" t="inlineStr">
        <is>
          <t>Not reviewed</t>
        </is>
      </c>
      <c r="AP494" t="inlineStr">
        <is>
          <t>Not reported</t>
        </is>
      </c>
      <c r="AQ494" t="inlineStr">
        <is>
          <t>Not reported</t>
        </is>
      </c>
      <c r="AR494" t="inlineStr">
        <is>
          <t>Not reported</t>
        </is>
      </c>
      <c r="AS494" t="inlineStr">
        <is>
          <t>See abstract</t>
        </is>
      </c>
      <c r="AT494" t="inlineStr">
        <is>
          <t>Not reviewed</t>
        </is>
      </c>
      <c r="AU494" t="inlineStr">
        <is>
          <t>Not reviewed</t>
        </is>
      </c>
      <c r="AV494" t="inlineStr">
        <is>
          <t>Not reviewed</t>
        </is>
      </c>
      <c r="AW494" t="inlineStr">
        <is>
          <t>Not reviewed</t>
        </is>
      </c>
      <c r="AX494" t="inlineStr">
        <is>
          <t>Not reported</t>
        </is>
      </c>
      <c r="AY494" t="inlineStr">
        <is>
          <t>Not reported</t>
        </is>
      </c>
      <c r="AZ494" t="inlineStr">
        <is>
          <t>Not reported</t>
        </is>
      </c>
      <c r="BA494" t="inlineStr">
        <is>
          <t>Not reported</t>
        </is>
      </c>
      <c r="BB494" t="inlineStr">
        <is>
          <t>Not reported</t>
        </is>
      </c>
      <c r="BC494" t="inlineStr">
        <is>
          <t>Not reported</t>
        </is>
      </c>
      <c r="BD494" t="inlineStr">
        <is>
          <t>Not reported</t>
        </is>
      </c>
      <c r="BE494" t="inlineStr">
        <is>
          <t>Not reported</t>
        </is>
      </c>
      <c r="BF494" t="inlineStr">
        <is>
          <t>Not reported</t>
        </is>
      </c>
      <c r="BG494" t="inlineStr">
        <is>
          <t>Not reviewed (not included)</t>
        </is>
      </c>
      <c r="BH494" t="inlineStr">
        <is>
          <t>N/A</t>
        </is>
      </c>
      <c r="BI494" t="inlineStr">
        <is>
          <t>Not reviewed</t>
        </is>
      </c>
      <c r="BJ494" t="inlineStr">
        <is>
          <t>Not reviewed</t>
        </is>
      </c>
      <c r="BK494" t="inlineStr">
        <is>
          <t>Not reviewed</t>
        </is>
      </c>
      <c r="BL494" t="inlineStr">
        <is>
          <t>Not reviewed</t>
        </is>
      </c>
      <c r="BM494" t="inlineStr">
        <is>
          <t>Not reviewed (not included)</t>
        </is>
      </c>
      <c r="BN494" t="inlineStr">
        <is>
          <t>Non-ADHD Focused - E2-Not ADHD focused: Neither title nor abstract mentions ADHD or attention-deficit/hyperactivity</t>
        </is>
      </c>
      <c r="BO494" t="inlineStr">
        <is>
          <t>Abstract-level screening only</t>
        </is>
      </c>
      <c r="BP494" t="inlineStr">
        <is>
          <t>5</t>
        </is>
      </c>
    </row>
    <row r="495">
      <c r="A495" t="inlineStr">
        <is>
          <t>Interactive Mobile Application for Initial Skills Development of Primary Students in Sri Lanka</t>
        </is>
      </c>
      <c r="B495" t="n">
        <v>2022</v>
      </c>
      <c r="C495" t="inlineStr">
        <is>
          <t>Not checked</t>
        </is>
      </c>
      <c r="D495" t="inlineStr">
        <is>
          <t>Not checked</t>
        </is>
      </c>
      <c r="E495" t="inlineStr">
        <is>
          <t>10.1109/ICAC57685.2022.10025350</t>
        </is>
      </c>
      <c r="F495" t="inlineStr">
        <is>
          <t>In many cases, children between this age are using smartphones and other technology devices, to play games, watch cartoons, take photos and sometimes the chance is getting higher than we think that children access unnecessary contents due to lack of guidance and unawareness of parents. This interactive mobile application is used as an adaptive learning tool for the primary school students. Utilizing childrenâ€™s comfort with technology allows for the development of their talents. In math skills development, some attractively designed gamified activities to solve basic math questions are given according to the skill level the child is currently in. The accuracy was much higher in the Convolutional Neural Network approach as it recorded a value of 0.9919. In environmental skills development component, the app will ask child to identify the surroundings according to a flow, starting from the house and towards the garden using object detection and the results were detected with a higher accuracy level around 0.9-0.99 after training the Machine Learning model. And in the language skills development component the child is given activities to develop pronunciation skills using audio processing and finally the verification of online achievements of a child by Non-Fungible Token technology, is fulfilled via the app.</t>
        </is>
      </c>
      <c r="G495" t="inlineStr">
        <is>
          <t>Unimodal</t>
        </is>
      </c>
      <c r="H495" t="inlineStr">
        <is>
          <t>See abstract</t>
        </is>
      </c>
      <c r="I495" t="inlineStr">
        <is>
          <t>See abstract</t>
        </is>
      </c>
      <c r="J495" t="inlineStr">
        <is>
          <t>See abstract (AI/ML)</t>
        </is>
      </c>
      <c r="K495" t="inlineStr">
        <is>
          <t>See abstract</t>
        </is>
      </c>
      <c r="M495" t="inlineStr">
        <is>
          <t>See abstract</t>
        </is>
      </c>
      <c r="N495" t="inlineStr">
        <is>
          <t>See abstract</t>
        </is>
      </c>
      <c r="O495" t="inlineStr">
        <is>
          <t>Not verified from abstract</t>
        </is>
      </c>
      <c r="P495" t="inlineStr">
        <is>
          <t>See abstract</t>
        </is>
      </c>
      <c r="Q495" t="inlineStr">
        <is>
          <t>See abstract</t>
        </is>
      </c>
      <c r="R495" t="inlineStr">
        <is>
          <t>Not reviewed (not included)</t>
        </is>
      </c>
      <c r="S495" t="inlineStr">
        <is>
          <t>Not reviewed (not included)</t>
        </is>
      </c>
      <c r="T495" t="inlineStr">
        <is>
          <t>Abstract screening only. Non-ADHD Focused</t>
        </is>
      </c>
      <c r="U495" t="inlineStr">
        <is>
          <t>EXCLUDE</t>
        </is>
      </c>
      <c r="V495" t="inlineStr">
        <is>
          <t>E2-Not ADHD focused: Neither title nor abstract mentions ADHD or attention-deficit/hyperactivity</t>
        </is>
      </c>
      <c r="W495" t="inlineStr">
        <is>
          <t>Excluded: Not ADHD Focused</t>
        </is>
      </c>
      <c r="X495" t="inlineStr">
        <is>
          <t>Not assessed from abstract</t>
        </is>
      </c>
      <c r="Y495" t="inlineStr">
        <is>
          <t>IEEE Conferences</t>
        </is>
      </c>
      <c r="Z495" t="inlineStr">
        <is>
          <t>Not determined from abstract</t>
        </is>
      </c>
      <c r="AB495" t="inlineStr">
        <is>
          <t>Not assessed (not included)</t>
        </is>
      </c>
      <c r="AC495" t="inlineStr">
        <is>
          <t>Not assessed (not included)</t>
        </is>
      </c>
      <c r="AD495" t="inlineStr">
        <is>
          <t>C. Liyanage; U. A. D. S. Kavinda; D. S. Dasanayaka; P. G. J. Shehara; D. I. De Silva</t>
        </is>
      </c>
      <c r="AE495" t="inlineStr">
        <is>
          <t>2022 4th International Conference on Advancements in Computing (ICAC)</t>
        </is>
      </c>
      <c r="AF495" t="inlineStr">
        <is>
          <t>Hybrid OA (IEEE)</t>
        </is>
      </c>
      <c r="AH495" t="inlineStr">
        <is>
          <t>Not assessed</t>
        </is>
      </c>
      <c r="AI495" t="inlineStr">
        <is>
          <t>Not reported</t>
        </is>
      </c>
      <c r="AJ495" t="inlineStr">
        <is>
          <t>Not reported</t>
        </is>
      </c>
      <c r="AK495" t="inlineStr">
        <is>
          <t>Not reported</t>
        </is>
      </c>
      <c r="AL495" t="inlineStr">
        <is>
          <t>Not reported</t>
        </is>
      </c>
      <c r="AM495" t="inlineStr">
        <is>
          <t>Not reported</t>
        </is>
      </c>
      <c r="AN495" t="inlineStr">
        <is>
          <t>Not reported</t>
        </is>
      </c>
      <c r="AO495" t="inlineStr">
        <is>
          <t>Not reviewed</t>
        </is>
      </c>
      <c r="AP495" t="inlineStr">
        <is>
          <t>Not reported</t>
        </is>
      </c>
      <c r="AQ495" t="inlineStr">
        <is>
          <t>Not reported</t>
        </is>
      </c>
      <c r="AR495" t="inlineStr">
        <is>
          <t>Not reported</t>
        </is>
      </c>
      <c r="AS495" t="inlineStr">
        <is>
          <t>See abstract</t>
        </is>
      </c>
      <c r="AT495" t="inlineStr">
        <is>
          <t>Not reviewed</t>
        </is>
      </c>
      <c r="AU495" t="inlineStr">
        <is>
          <t>Not reviewed</t>
        </is>
      </c>
      <c r="AV495" t="inlineStr">
        <is>
          <t>Not reviewed</t>
        </is>
      </c>
      <c r="AW495" t="inlineStr">
        <is>
          <t>Not reviewed</t>
        </is>
      </c>
      <c r="AX495" t="inlineStr">
        <is>
          <t>Not reported</t>
        </is>
      </c>
      <c r="AY495" t="inlineStr">
        <is>
          <t>Not reported</t>
        </is>
      </c>
      <c r="AZ495" t="inlineStr">
        <is>
          <t>Not reported</t>
        </is>
      </c>
      <c r="BA495" t="inlineStr">
        <is>
          <t>Not reported</t>
        </is>
      </c>
      <c r="BB495" t="inlineStr">
        <is>
          <t>Not reported</t>
        </is>
      </c>
      <c r="BC495" t="inlineStr">
        <is>
          <t>Not reported</t>
        </is>
      </c>
      <c r="BD495" t="inlineStr">
        <is>
          <t>Not reported</t>
        </is>
      </c>
      <c r="BE495" t="inlineStr">
        <is>
          <t>Not reported</t>
        </is>
      </c>
      <c r="BF495" t="inlineStr">
        <is>
          <t>Not reported</t>
        </is>
      </c>
      <c r="BG495" t="inlineStr">
        <is>
          <t>Not reviewed (not included)</t>
        </is>
      </c>
      <c r="BH495" t="inlineStr">
        <is>
          <t>N/A</t>
        </is>
      </c>
      <c r="BI495" t="inlineStr">
        <is>
          <t>Not reviewed</t>
        </is>
      </c>
      <c r="BJ495" t="inlineStr">
        <is>
          <t>Not reviewed</t>
        </is>
      </c>
      <c r="BK495" t="inlineStr">
        <is>
          <t>Not reviewed</t>
        </is>
      </c>
      <c r="BL495" t="inlineStr">
        <is>
          <t>Not reviewed</t>
        </is>
      </c>
      <c r="BM495" t="inlineStr">
        <is>
          <t>Not reviewed (not included)</t>
        </is>
      </c>
      <c r="BN495" t="inlineStr">
        <is>
          <t>Non-ADHD Focused - E2-Not ADHD focused: Neither title nor abstract mentions ADHD or attention-deficit/hyperactivity</t>
        </is>
      </c>
      <c r="BO495" t="inlineStr">
        <is>
          <t>Abstract-level screening only</t>
        </is>
      </c>
      <c r="BP495" t="inlineStr">
        <is>
          <t>5</t>
        </is>
      </c>
    </row>
    <row r="496">
      <c r="A496" t="inlineStr">
        <is>
          <t>A Novel Machine Learning Classification Model for Human Brain States Based on Spatio-Temporal Spectral Profile: An Example of Eyes-Open/Eyes-Closed fMRI Data</t>
        </is>
      </c>
      <c r="B496" t="n">
        <v>2021</v>
      </c>
      <c r="C496" t="inlineStr">
        <is>
          <t>Not checked</t>
        </is>
      </c>
      <c r="D496" t="inlineStr">
        <is>
          <t>Not checked</t>
        </is>
      </c>
      <c r="E496" t="inlineStr">
        <is>
          <t>10.1109/EIECS53707.2021.9588048</t>
        </is>
      </c>
      <c r="F496" t="inlineStr">
        <is>
          <t>The decoding of human brain activity based on functional Magnetic Resonance Imaging (fMRI) technology has received wide attention nowadays, but there are some challenges in decoding brain states due to some limitations such as low signal-to-noise ratio of fMRI signal, complex cognition process, high dimensionality, non-linearity, etc. In this study, we proposed a machine learning classification model based on spatio-temporal spectral profile (STSP) features from fMRI data to better decode the states of human brain activity. The key steps were as follows: (1) fMRI data of all subjects were divided into two categories according to state one and state two; next, the STSP feature extraction technique was used to reduce the complexity of fMRI data from spatio-temporal dimension to spectral dimension. An STSP matrix for each subject was generated while preserving the main features of the original data. (2) Max-Relevance and Min-Redundancy (mRMR) or two-sample t-test on STSP matrices were used to screen out the most discriminative features between two states. (3) After that, four alternative classifiers, i.e., Support Vector Machine (SVM), Random Forest (RF), Naive Bayesian Classifier (NBC), and K-Nearest Neighbors (KNN), were applied to train and test data for classification. Finally, a validated classification study of brain activity states was conducted on the Eyes-Open and Eyes-Closed (EO-EC) dataset, and the results showed that mRMR feature screening combined with SVM could achieve the best classification results of brain states compared with other classifiers.</t>
        </is>
      </c>
      <c r="G496" t="inlineStr">
        <is>
          <t>Unimodal</t>
        </is>
      </c>
      <c r="H496" t="inlineStr">
        <is>
          <t>See abstract</t>
        </is>
      </c>
      <c r="I496" t="inlineStr">
        <is>
          <t>See abstract</t>
        </is>
      </c>
      <c r="J496" t="inlineStr">
        <is>
          <t>See abstract (AI/ML)</t>
        </is>
      </c>
      <c r="K496" t="inlineStr">
        <is>
          <t>See abstract</t>
        </is>
      </c>
      <c r="M496" t="inlineStr">
        <is>
          <t>See abstract</t>
        </is>
      </c>
      <c r="N496" t="inlineStr">
        <is>
          <t>See abstract</t>
        </is>
      </c>
      <c r="O496" t="inlineStr">
        <is>
          <t>Not verified from abstract</t>
        </is>
      </c>
      <c r="P496" t="inlineStr">
        <is>
          <t>See abstract</t>
        </is>
      </c>
      <c r="Q496" t="inlineStr">
        <is>
          <t>See abstract</t>
        </is>
      </c>
      <c r="R496" t="inlineStr">
        <is>
          <t>Not reviewed (not included)</t>
        </is>
      </c>
      <c r="S496" t="inlineStr">
        <is>
          <t>Not reviewed (not included)</t>
        </is>
      </c>
      <c r="T496" t="inlineStr">
        <is>
          <t>Abstract screening only. Non-ADHD Focused</t>
        </is>
      </c>
      <c r="U496" t="inlineStr">
        <is>
          <t>EXCLUDE</t>
        </is>
      </c>
      <c r="V496" t="inlineStr">
        <is>
          <t>E2-Not ADHD focused: Neither title nor abstract mentions ADHD or attention-deficit/hyperactivity</t>
        </is>
      </c>
      <c r="W496" t="inlineStr">
        <is>
          <t>Excluded: Not ADHD Focused</t>
        </is>
      </c>
      <c r="X496" t="inlineStr">
        <is>
          <t>Not assessed from abstract</t>
        </is>
      </c>
      <c r="Y496" t="inlineStr">
        <is>
          <t>IEEE Conferences</t>
        </is>
      </c>
      <c r="Z496" t="inlineStr">
        <is>
          <t>Not determined from abstract</t>
        </is>
      </c>
      <c r="AB496" t="inlineStr">
        <is>
          <t>Not assessed (not included)</t>
        </is>
      </c>
      <c r="AC496" t="inlineStr">
        <is>
          <t>Not assessed (not included)</t>
        </is>
      </c>
      <c r="AD496" t="inlineStr">
        <is>
          <t>Y. Xiong; N. Wang; Q. Yu; C. Li; H. Li; Z. Zhong; N. Wang</t>
        </is>
      </c>
      <c r="AE496" t="inlineStr">
        <is>
          <t>2021 International Conference on Electronic Information Engineering and Computer Science (EIECS)</t>
        </is>
      </c>
      <c r="AF496" t="inlineStr">
        <is>
          <t>Hybrid OA (IEEE)</t>
        </is>
      </c>
      <c r="AG496" t="inlineStr">
        <is>
          <t xml:space="preserve">National Natural Science Foundation of China(grant numbers:61701318); </t>
        </is>
      </c>
      <c r="AH496" t="inlineStr">
        <is>
          <t>Not assessed</t>
        </is>
      </c>
      <c r="AI496" t="inlineStr">
        <is>
          <t>Not reported</t>
        </is>
      </c>
      <c r="AJ496" t="inlineStr">
        <is>
          <t>Not reported</t>
        </is>
      </c>
      <c r="AK496" t="inlineStr">
        <is>
          <t>Not reported</t>
        </is>
      </c>
      <c r="AL496" t="inlineStr">
        <is>
          <t>Not reported</t>
        </is>
      </c>
      <c r="AM496" t="inlineStr">
        <is>
          <t>Not reported</t>
        </is>
      </c>
      <c r="AN496" t="inlineStr">
        <is>
          <t>Not reported</t>
        </is>
      </c>
      <c r="AO496" t="inlineStr">
        <is>
          <t>Not reviewed</t>
        </is>
      </c>
      <c r="AP496" t="inlineStr">
        <is>
          <t>Not reported</t>
        </is>
      </c>
      <c r="AQ496" t="inlineStr">
        <is>
          <t>Not reported</t>
        </is>
      </c>
      <c r="AR496" t="inlineStr">
        <is>
          <t>Not reported</t>
        </is>
      </c>
      <c r="AS496" t="inlineStr">
        <is>
          <t>See abstract</t>
        </is>
      </c>
      <c r="AT496" t="inlineStr">
        <is>
          <t>Not reviewed</t>
        </is>
      </c>
      <c r="AU496" t="inlineStr">
        <is>
          <t>Not reviewed</t>
        </is>
      </c>
      <c r="AV496" t="inlineStr">
        <is>
          <t>Not reviewed</t>
        </is>
      </c>
      <c r="AW496" t="inlineStr">
        <is>
          <t>Not reviewed</t>
        </is>
      </c>
      <c r="AX496" t="inlineStr">
        <is>
          <t>Not reported</t>
        </is>
      </c>
      <c r="AY496" t="inlineStr">
        <is>
          <t>Not reported</t>
        </is>
      </c>
      <c r="AZ496" t="inlineStr">
        <is>
          <t>Not reported</t>
        </is>
      </c>
      <c r="BA496" t="inlineStr">
        <is>
          <t>Not reported</t>
        </is>
      </c>
      <c r="BB496" t="inlineStr">
        <is>
          <t>Not reported</t>
        </is>
      </c>
      <c r="BC496" t="inlineStr">
        <is>
          <t>Not reported</t>
        </is>
      </c>
      <c r="BD496" t="inlineStr">
        <is>
          <t>Not reported</t>
        </is>
      </c>
      <c r="BE496" t="inlineStr">
        <is>
          <t>Not reported</t>
        </is>
      </c>
      <c r="BF496" t="inlineStr">
        <is>
          <t>Not reported</t>
        </is>
      </c>
      <c r="BG496" t="inlineStr">
        <is>
          <t>Not reviewed (not included)</t>
        </is>
      </c>
      <c r="BH496" t="inlineStr">
        <is>
          <t>N/A</t>
        </is>
      </c>
      <c r="BI496" t="inlineStr">
        <is>
          <t>Not reviewed</t>
        </is>
      </c>
      <c r="BJ496" t="inlineStr">
        <is>
          <t>Not reviewed</t>
        </is>
      </c>
      <c r="BK496" t="inlineStr">
        <is>
          <t>Not reviewed</t>
        </is>
      </c>
      <c r="BL496" t="inlineStr">
        <is>
          <t>Not reviewed</t>
        </is>
      </c>
      <c r="BM496" t="inlineStr">
        <is>
          <t>Not reviewed (not included)</t>
        </is>
      </c>
      <c r="BN496" t="inlineStr">
        <is>
          <t>Non-ADHD Focused - E2-Not ADHD focused: Neither title nor abstract mentions ADHD or attention-deficit/hyperactivity</t>
        </is>
      </c>
      <c r="BO496" t="inlineStr">
        <is>
          <t>Abstract-level screening only</t>
        </is>
      </c>
      <c r="BP496" t="inlineStr">
        <is>
          <t>6</t>
        </is>
      </c>
    </row>
    <row r="497">
      <c r="A497" t="inlineStr">
        <is>
          <t>Classifying Mental Disabilities from Virtual Reality Behavioral Data using Machine Learning</t>
        </is>
      </c>
      <c r="B497" t="n">
        <v>2024</v>
      </c>
      <c r="C497" t="inlineStr">
        <is>
          <t>Not checked</t>
        </is>
      </c>
      <c r="D497" t="inlineStr">
        <is>
          <t>Not checked</t>
        </is>
      </c>
      <c r="E497" t="inlineStr">
        <is>
          <t>10.1109/EHB64556.2024.10805654</t>
        </is>
      </c>
      <c r="F497" t="inlineStr">
        <is>
          <t>This study explores the use of Virtual Reality (VR) environments to analyze movement and gaze patterns in subjects with and without mental disorders, including Autism Spectrum Disorder (ASD) and Attention-Deficit/Hyperactivity Disorder (ADHD) A sample of 72 participants was categorized into typical, ASD-related, and other disorders groups. Three VR experiments were conducted to collect data on movement, gaze, and interaction patterns. The results show distinct behavioral differences between typical and atypical groups, further analyzed using machine learning algorithms-Support Vector Machine, Decision Trees, and Random Forest. While Random Forest excelled in binary classifications, Decision Trees outperformed in multi-class scenarios. Results suggest that VR-based analysis of movement and gaze can enhance the early and accurate diagnosis of mental disorders.</t>
        </is>
      </c>
      <c r="G497" t="inlineStr">
        <is>
          <t>Unimodal</t>
        </is>
      </c>
      <c r="H497" t="inlineStr">
        <is>
          <t>See abstract</t>
        </is>
      </c>
      <c r="I497" t="inlineStr">
        <is>
          <t>See abstract</t>
        </is>
      </c>
      <c r="J497" t="inlineStr">
        <is>
          <t>See abstract (AI/ML)</t>
        </is>
      </c>
      <c r="K497" t="inlineStr">
        <is>
          <t>See abstract</t>
        </is>
      </c>
      <c r="L497" t="n">
        <v>72</v>
      </c>
      <c r="M497" t="inlineStr">
        <is>
          <t>See abstract</t>
        </is>
      </c>
      <c r="N497" t="inlineStr">
        <is>
          <t>N≈72; details in abstract</t>
        </is>
      </c>
      <c r="O497" t="inlineStr">
        <is>
          <t>Extracted from abstract: N≈72</t>
        </is>
      </c>
      <c r="P497" t="inlineStr">
        <is>
          <t>See abstract</t>
        </is>
      </c>
      <c r="Q497" t="inlineStr">
        <is>
          <t>See abstract</t>
        </is>
      </c>
      <c r="R497" t="inlineStr">
        <is>
          <t>Not reviewed (not included)</t>
        </is>
      </c>
      <c r="S497" t="inlineStr">
        <is>
          <t>Not reviewed (not included)</t>
        </is>
      </c>
      <c r="T497" t="inlineStr">
        <is>
          <t>Abstract screening only. Small Sample Size</t>
        </is>
      </c>
      <c r="U497" t="inlineStr">
        <is>
          <t>EXCLUDE</t>
        </is>
      </c>
      <c r="V497" t="inlineStr">
        <is>
          <t>E5-Small Sample: Extracted sample size N=72 &lt; 100 minimum threshold. Citation: Confidence intervals and statistical power require minimum N≥100 for ML classification</t>
        </is>
      </c>
      <c r="W497" t="inlineStr">
        <is>
          <t>Excluded: Insufficient Sample Size</t>
        </is>
      </c>
      <c r="X497" t="inlineStr">
        <is>
          <t>EXCLUDE</t>
        </is>
      </c>
      <c r="Y497" t="inlineStr">
        <is>
          <t>IEEE Conferences</t>
        </is>
      </c>
      <c r="Z497" t="inlineStr">
        <is>
          <t>Not determined from abstract</t>
        </is>
      </c>
      <c r="AB497" t="inlineStr">
        <is>
          <t>Not assessed (not included)</t>
        </is>
      </c>
      <c r="AC497" t="inlineStr">
        <is>
          <t>Not assessed (not included)</t>
        </is>
      </c>
      <c r="AD497" t="inlineStr">
        <is>
          <t>A. R. Vlasiu; M. E. Frincu; C. Daniel; D. Mocan; M. Gabor</t>
        </is>
      </c>
      <c r="AE497" t="inlineStr">
        <is>
          <t>2024 E-Health and Bioengineering Conference (EHB)</t>
        </is>
      </c>
      <c r="AF497" t="inlineStr">
        <is>
          <t>Hybrid OA (IEEE)</t>
        </is>
      </c>
      <c r="AH497" t="inlineStr">
        <is>
          <t>Not assessed</t>
        </is>
      </c>
      <c r="AI497" t="inlineStr">
        <is>
          <t>Not reported</t>
        </is>
      </c>
      <c r="AJ497" t="inlineStr">
        <is>
          <t>Not reported</t>
        </is>
      </c>
      <c r="AK497" t="inlineStr">
        <is>
          <t>Not reported</t>
        </is>
      </c>
      <c r="AL497" t="inlineStr">
        <is>
          <t>Not reported</t>
        </is>
      </c>
      <c r="AM497" t="inlineStr">
        <is>
          <t>Not reported</t>
        </is>
      </c>
      <c r="AN497" t="inlineStr">
        <is>
          <t>Not reported</t>
        </is>
      </c>
      <c r="AO497" t="inlineStr">
        <is>
          <t>Not reviewed</t>
        </is>
      </c>
      <c r="AP497" t="inlineStr">
        <is>
          <t>Not reported</t>
        </is>
      </c>
      <c r="AQ497" t="inlineStr">
        <is>
          <t>Not reported</t>
        </is>
      </c>
      <c r="AR497" t="inlineStr">
        <is>
          <t>Not reported</t>
        </is>
      </c>
      <c r="AS497" t="inlineStr">
        <is>
          <t>See abstract</t>
        </is>
      </c>
      <c r="AT497" t="inlineStr">
        <is>
          <t>Not reviewed</t>
        </is>
      </c>
      <c r="AU497" t="inlineStr">
        <is>
          <t>Not reviewed</t>
        </is>
      </c>
      <c r="AV497" t="inlineStr">
        <is>
          <t>Not reviewed</t>
        </is>
      </c>
      <c r="AW497" t="inlineStr">
        <is>
          <t>Not reviewed</t>
        </is>
      </c>
      <c r="AX497" t="inlineStr">
        <is>
          <t>Not reported</t>
        </is>
      </c>
      <c r="AY497" t="inlineStr">
        <is>
          <t>Not reported</t>
        </is>
      </c>
      <c r="AZ497" t="inlineStr">
        <is>
          <t>Not reported</t>
        </is>
      </c>
      <c r="BA497" t="inlineStr">
        <is>
          <t>Not reported</t>
        </is>
      </c>
      <c r="BB497" t="inlineStr">
        <is>
          <t>Not reported</t>
        </is>
      </c>
      <c r="BC497" t="inlineStr">
        <is>
          <t>Not reported</t>
        </is>
      </c>
      <c r="BD497" t="inlineStr">
        <is>
          <t>Not reported</t>
        </is>
      </c>
      <c r="BE497" t="inlineStr">
        <is>
          <t>Not reported</t>
        </is>
      </c>
      <c r="BF497" t="inlineStr">
        <is>
          <t>Not reported</t>
        </is>
      </c>
      <c r="BG497" t="inlineStr">
        <is>
          <t>Not reviewed (not included)</t>
        </is>
      </c>
      <c r="BH497" t="inlineStr">
        <is>
          <t>N/A</t>
        </is>
      </c>
      <c r="BI497" t="inlineStr">
        <is>
          <t>Not reviewed</t>
        </is>
      </c>
      <c r="BJ497" t="inlineStr">
        <is>
          <t>Not reviewed</t>
        </is>
      </c>
      <c r="BK497" t="inlineStr">
        <is>
          <t>Not reviewed</t>
        </is>
      </c>
      <c r="BL497" t="inlineStr">
        <is>
          <t>Not reviewed</t>
        </is>
      </c>
      <c r="BM497" t="inlineStr">
        <is>
          <t>Not reviewed (not included)</t>
        </is>
      </c>
      <c r="BN497" t="inlineStr">
        <is>
          <t xml:space="preserve">Small Sample Size - E5-Small Sample: Extracted sample size N=72 &lt; 100 minimum threshold. Citation: Confidence intervals </t>
        </is>
      </c>
      <c r="BO497" t="inlineStr">
        <is>
          <t>Abstract-level screening only</t>
        </is>
      </c>
      <c r="BP497" t="inlineStr">
        <is>
          <t>4</t>
        </is>
      </c>
    </row>
    <row r="498">
      <c r="A498" t="inlineStr">
        <is>
          <t>Machine Learning Prediction of Autism Spectrum Disorder Diagnosis Through Linking Mothersâ€™ and Childrenâ€™s Electronic Health Records</t>
        </is>
      </c>
      <c r="B498" t="n">
        <v>2025</v>
      </c>
      <c r="C498" t="inlineStr">
        <is>
          <t>Not checked</t>
        </is>
      </c>
      <c r="D498" t="inlineStr">
        <is>
          <t>Not checked</t>
        </is>
      </c>
      <c r="E498" t="inlineStr">
        <is>
          <t>10.1109/ICHI64645.2025.00010</t>
        </is>
      </c>
      <c r="F498" t="inlineStr">
        <is>
          <t>Autism spectrum disorder (ASD) is a neuro-developmental disorder typically diagnosed in children. Early detection of ASD, particularly in girls who are often diagnosed later than boys, can significantly aid long-term development. This study aimed to develop machine learning models for predicting ASD diagnosis in children, including both boys and girls, using child-mother linked electronic health records (EHRs) data from a large clinical research network. Model features included children and mothersâ€™ risk factors in EHRs, particularly maternal health factors. We tested XGBoost and logistic regression with Random Oversampling (ROS) and Random Undersampling (RUS) to address imbalanced data. Logistic regression with ROS, considering a three-year observation window for childrenâ€™s risk factors, achieved the best performance for predicting ASD among the overall study population (AUROC = 0.824), boys (AUROC = 0.782), and girls (AUROC = 0.791). SHAP values were calculated to quantify the impact of important clinical and sociodemographic risk factors.</t>
        </is>
      </c>
      <c r="G498" t="inlineStr">
        <is>
          <t>Unimodal</t>
        </is>
      </c>
      <c r="H498" t="inlineStr">
        <is>
          <t>See abstract</t>
        </is>
      </c>
      <c r="I498" t="inlineStr">
        <is>
          <t>See abstract</t>
        </is>
      </c>
      <c r="J498" t="inlineStr">
        <is>
          <t>See abstract (AI/ML)</t>
        </is>
      </c>
      <c r="K498" t="inlineStr">
        <is>
          <t>See abstract</t>
        </is>
      </c>
      <c r="M498" t="inlineStr">
        <is>
          <t>See abstract</t>
        </is>
      </c>
      <c r="N498" t="inlineStr">
        <is>
          <t>See abstract</t>
        </is>
      </c>
      <c r="O498" t="inlineStr">
        <is>
          <t>Not verified from abstract</t>
        </is>
      </c>
      <c r="P498" t="inlineStr">
        <is>
          <t>See abstract</t>
        </is>
      </c>
      <c r="Q498" t="inlineStr">
        <is>
          <t>See abstract</t>
        </is>
      </c>
      <c r="R498" t="inlineStr">
        <is>
          <t>Not reviewed (not included)</t>
        </is>
      </c>
      <c r="S498" t="inlineStr">
        <is>
          <t>Not reviewed (not included)</t>
        </is>
      </c>
      <c r="T498" t="inlineStr">
        <is>
          <t>Abstract screening only. Non-ADHD Focused</t>
        </is>
      </c>
      <c r="U498" t="inlineStr">
        <is>
          <t>EXCLUDE</t>
        </is>
      </c>
      <c r="V498" t="inlineStr">
        <is>
          <t>E2-Not ADHD focused: Neither title nor abstract mentions ADHD or attention-deficit/hyperactivity</t>
        </is>
      </c>
      <c r="W498" t="inlineStr">
        <is>
          <t>Excluded: Not ADHD Focused</t>
        </is>
      </c>
      <c r="X498" t="inlineStr">
        <is>
          <t>Not assessed from abstract</t>
        </is>
      </c>
      <c r="Y498" t="inlineStr">
        <is>
          <t>IEEE Conferences</t>
        </is>
      </c>
      <c r="Z498" t="inlineStr">
        <is>
          <t>Not determined from abstract</t>
        </is>
      </c>
      <c r="AB498" t="inlineStr">
        <is>
          <t>Not assessed (not included)</t>
        </is>
      </c>
      <c r="AC498" t="inlineStr">
        <is>
          <t>Not assessed (not included)</t>
        </is>
      </c>
      <c r="AD498" t="inlineStr">
        <is>
          <t>Y. Li; Y. Huang; S. Yang; E. M. Shychuk; E. A. Shenkman; J. Bian; A. M. Angell; Y. Guo</t>
        </is>
      </c>
      <c r="AE498" t="inlineStr">
        <is>
          <t>2025 IEEE 13th International Conference on Healthcare Informatics (ICHI)</t>
        </is>
      </c>
      <c r="AF498" t="inlineStr">
        <is>
          <t>Hybrid OA (IEEE)</t>
        </is>
      </c>
      <c r="AG498" t="inlineStr">
        <is>
          <t xml:space="preserve">National Institutes of Health; </t>
        </is>
      </c>
      <c r="AH498" t="inlineStr">
        <is>
          <t>Not assessed</t>
        </is>
      </c>
      <c r="AI498" t="inlineStr">
        <is>
          <t>Not reported</t>
        </is>
      </c>
      <c r="AJ498" t="inlineStr">
        <is>
          <t>Not reported</t>
        </is>
      </c>
      <c r="AK498" t="inlineStr">
        <is>
          <t>Not reported</t>
        </is>
      </c>
      <c r="AL498" t="inlineStr">
        <is>
          <t>Not reported</t>
        </is>
      </c>
      <c r="AM498" t="inlineStr">
        <is>
          <t>Not reported</t>
        </is>
      </c>
      <c r="AN498" t="inlineStr">
        <is>
          <t>Not reported</t>
        </is>
      </c>
      <c r="AO498" t="inlineStr">
        <is>
          <t>Not reviewed</t>
        </is>
      </c>
      <c r="AP498" t="inlineStr">
        <is>
          <t>Not reported</t>
        </is>
      </c>
      <c r="AQ498" t="inlineStr">
        <is>
          <t>Not reported</t>
        </is>
      </c>
      <c r="AR498" t="inlineStr">
        <is>
          <t>Not reported</t>
        </is>
      </c>
      <c r="AS498" t="inlineStr">
        <is>
          <t>See abstract</t>
        </is>
      </c>
      <c r="AT498" t="inlineStr">
        <is>
          <t>Not reviewed</t>
        </is>
      </c>
      <c r="AU498" t="inlineStr">
        <is>
          <t>Not reviewed</t>
        </is>
      </c>
      <c r="AV498" t="inlineStr">
        <is>
          <t>Not reviewed</t>
        </is>
      </c>
      <c r="AW498" t="inlineStr">
        <is>
          <t>Not reviewed</t>
        </is>
      </c>
      <c r="AX498" t="inlineStr">
        <is>
          <t>Not reported</t>
        </is>
      </c>
      <c r="AY498" t="inlineStr">
        <is>
          <t>Not reported</t>
        </is>
      </c>
      <c r="AZ498" t="inlineStr">
        <is>
          <t>Not reported</t>
        </is>
      </c>
      <c r="BA498" t="inlineStr">
        <is>
          <t>Not reported</t>
        </is>
      </c>
      <c r="BB498" t="inlineStr">
        <is>
          <t>Not reported</t>
        </is>
      </c>
      <c r="BC498" t="inlineStr">
        <is>
          <t>Not reported</t>
        </is>
      </c>
      <c r="BD498" t="inlineStr">
        <is>
          <t>Not reported</t>
        </is>
      </c>
      <c r="BE498" t="inlineStr">
        <is>
          <t>Not reported</t>
        </is>
      </c>
      <c r="BF498" t="inlineStr">
        <is>
          <t>Not reported</t>
        </is>
      </c>
      <c r="BG498" t="inlineStr">
        <is>
          <t>Not reviewed (not included)</t>
        </is>
      </c>
      <c r="BH498" t="inlineStr">
        <is>
          <t>N/A</t>
        </is>
      </c>
      <c r="BI498" t="inlineStr">
        <is>
          <t>Not reviewed</t>
        </is>
      </c>
      <c r="BJ498" t="inlineStr">
        <is>
          <t>Not reviewed</t>
        </is>
      </c>
      <c r="BK498" t="inlineStr">
        <is>
          <t>Not reviewed</t>
        </is>
      </c>
      <c r="BL498" t="inlineStr">
        <is>
          <t>Not reviewed</t>
        </is>
      </c>
      <c r="BM498" t="inlineStr">
        <is>
          <t>Not reviewed (not included)</t>
        </is>
      </c>
      <c r="BN498" t="inlineStr">
        <is>
          <t>Non-ADHD Focused - E2-Not ADHD focused: Neither title nor abstract mentions ADHD or attention-deficit/hyperactivity</t>
        </is>
      </c>
      <c r="BO498" t="inlineStr">
        <is>
          <t>Abstract-level screening only</t>
        </is>
      </c>
      <c r="BP498" t="inlineStr">
        <is>
          <t>7</t>
        </is>
      </c>
    </row>
    <row r="499">
      <c r="A499" t="inlineStr">
        <is>
          <t>Regular Expression Based Medical Text Classification Using Constructive Heuristic Approach</t>
        </is>
      </c>
      <c r="B499" t="n">
        <v>2019</v>
      </c>
      <c r="C499" t="inlineStr">
        <is>
          <t>Not checked</t>
        </is>
      </c>
      <c r="D499" t="inlineStr">
        <is>
          <t>Not checked</t>
        </is>
      </c>
      <c r="E499" t="inlineStr">
        <is>
          <t>10.1109/ACCESS.2019.2946622</t>
        </is>
      </c>
      <c r="F499" t="inlineStr">
        <is>
          <t>Medical text classification assigns medical related text into different categories such as topics or disease types. Machine learning based techniques have been widely used to perform such tasks despite the obvious drawback in such â€œblack boxâ€ approach, leaving no easy way to fine-tune the resultant model for better performance. We propose a novel constructive heuristic approach to generate a set of regular expressions that can be used as effective text classifiers. The main innovation of our approach is that we develop a novel regular expression based text classifier with both satisfactory classification performance and excellent interpretability. We evaluate our framework on real-world medical data provided by our collaborator, one of the largest online healthcare providers in the market, and observe the high performance and consistency of this approach. Experimental results show that the machine-generated regular expressions can be effectively used in conjunction with machine learning techniques to perform medical text classification tasks. The proposed methodology improves the performance of baseline methods (Naive Bayes and Support Vector Machines) by 9% in precision and 4.5% in recall. We also evaluate the performance of modified regular expressions by human experts and demonstrate the potential of practical applications using the proposed method.</t>
        </is>
      </c>
      <c r="G499" t="inlineStr">
        <is>
          <t>Unimodal</t>
        </is>
      </c>
      <c r="H499" t="inlineStr">
        <is>
          <t>See abstract</t>
        </is>
      </c>
      <c r="I499" t="inlineStr">
        <is>
          <t>See abstract</t>
        </is>
      </c>
      <c r="J499" t="inlineStr">
        <is>
          <t>See abstract (AI/ML)</t>
        </is>
      </c>
      <c r="K499" t="inlineStr">
        <is>
          <t>See abstract</t>
        </is>
      </c>
      <c r="M499" t="inlineStr">
        <is>
          <t>See abstract</t>
        </is>
      </c>
      <c r="N499" t="inlineStr">
        <is>
          <t>See abstract</t>
        </is>
      </c>
      <c r="O499" t="inlineStr">
        <is>
          <t>Not verified from abstract</t>
        </is>
      </c>
      <c r="P499" t="inlineStr">
        <is>
          <t>See abstract</t>
        </is>
      </c>
      <c r="Q499" t="inlineStr">
        <is>
          <t>See abstract</t>
        </is>
      </c>
      <c r="R499" t="inlineStr">
        <is>
          <t>Not reviewed (not included)</t>
        </is>
      </c>
      <c r="S499" t="inlineStr">
        <is>
          <t>Not reviewed (not included)</t>
        </is>
      </c>
      <c r="T499" t="inlineStr">
        <is>
          <t>Abstract screening only. Non-ADHD Focused</t>
        </is>
      </c>
      <c r="U499" t="inlineStr">
        <is>
          <t>EXCLUDE</t>
        </is>
      </c>
      <c r="V499" t="inlineStr">
        <is>
          <t>E2-Not ADHD focused: Neither title nor abstract mentions ADHD or attention-deficit/hyperactivity</t>
        </is>
      </c>
      <c r="W499" t="inlineStr">
        <is>
          <t>Excluded: Not ADHD Focused</t>
        </is>
      </c>
      <c r="X499" t="inlineStr">
        <is>
          <t>Not assessed from abstract</t>
        </is>
      </c>
      <c r="Y499" t="inlineStr">
        <is>
          <t>IEEE Journals</t>
        </is>
      </c>
      <c r="Z499" t="inlineStr">
        <is>
          <t>Not determined from abstract</t>
        </is>
      </c>
      <c r="AB499" t="inlineStr">
        <is>
          <t>Not assessed (not included)</t>
        </is>
      </c>
      <c r="AC499" t="inlineStr">
        <is>
          <t>Not assessed (not included)</t>
        </is>
      </c>
      <c r="AD499" t="inlineStr">
        <is>
          <t>M. Cui; R. Bai; Z. Lu; X. Li; U. Aickelin; P. Ge</t>
        </is>
      </c>
      <c r="AE499" t="inlineStr">
        <is>
          <t>IEEE Access</t>
        </is>
      </c>
      <c r="AF499" t="inlineStr">
        <is>
          <t>Gold OA (IEEE Access)</t>
        </is>
      </c>
      <c r="AG499" t="inlineStr">
        <is>
          <t xml:space="preserve">National Natural Science Foundation of China(grant numbers:71471092,61806129); Natural Science Foundation of Zhejiang Province(grant numbers:LR17G010001); Ningbo Municipal Bureau of Science and Technology(grant numbers:2017D10034,2014A35006); China Postdoctoral Science Foundation(grant numbers:2018M640820,2019T120751); </t>
        </is>
      </c>
      <c r="AH499" t="inlineStr">
        <is>
          <t>Not assessed</t>
        </is>
      </c>
      <c r="AI499" t="inlineStr">
        <is>
          <t>Not reported</t>
        </is>
      </c>
      <c r="AJ499" t="inlineStr">
        <is>
          <t>Not reported</t>
        </is>
      </c>
      <c r="AK499" t="inlineStr">
        <is>
          <t>Not reported</t>
        </is>
      </c>
      <c r="AL499" t="inlineStr">
        <is>
          <t>Not reported</t>
        </is>
      </c>
      <c r="AM499" t="inlineStr">
        <is>
          <t>Not reported</t>
        </is>
      </c>
      <c r="AN499" t="inlineStr">
        <is>
          <t>Not reported</t>
        </is>
      </c>
      <c r="AO499" t="inlineStr">
        <is>
          <t>Not reviewed</t>
        </is>
      </c>
      <c r="AP499" t="inlineStr">
        <is>
          <t>Not reported</t>
        </is>
      </c>
      <c r="AQ499" t="inlineStr">
        <is>
          <t>Not reported</t>
        </is>
      </c>
      <c r="AR499" t="inlineStr">
        <is>
          <t>Not reported</t>
        </is>
      </c>
      <c r="AS499" t="inlineStr">
        <is>
          <t>See abstract</t>
        </is>
      </c>
      <c r="AT499" t="inlineStr">
        <is>
          <t>Not reviewed</t>
        </is>
      </c>
      <c r="AU499" t="inlineStr">
        <is>
          <t>Not reviewed</t>
        </is>
      </c>
      <c r="AV499" t="inlineStr">
        <is>
          <t>Not reviewed</t>
        </is>
      </c>
      <c r="AW499" t="inlineStr">
        <is>
          <t>Not reviewed</t>
        </is>
      </c>
      <c r="AX499" t="inlineStr">
        <is>
          <t>Not reported</t>
        </is>
      </c>
      <c r="AY499" t="inlineStr">
        <is>
          <t>Not reported</t>
        </is>
      </c>
      <c r="AZ499" t="inlineStr">
        <is>
          <t>Not reported</t>
        </is>
      </c>
      <c r="BA499" t="inlineStr">
        <is>
          <t>Not reported</t>
        </is>
      </c>
      <c r="BB499" t="inlineStr">
        <is>
          <t>Not reported</t>
        </is>
      </c>
      <c r="BC499" t="inlineStr">
        <is>
          <t>Not reported</t>
        </is>
      </c>
      <c r="BD499" t="inlineStr">
        <is>
          <t>Not reported</t>
        </is>
      </c>
      <c r="BE499" t="inlineStr">
        <is>
          <t>Not reported</t>
        </is>
      </c>
      <c r="BF499" t="inlineStr">
        <is>
          <t>Not reported</t>
        </is>
      </c>
      <c r="BG499" t="inlineStr">
        <is>
          <t>Not reviewed (not included)</t>
        </is>
      </c>
      <c r="BH499" t="inlineStr">
        <is>
          <t>N/A</t>
        </is>
      </c>
      <c r="BI499" t="inlineStr">
        <is>
          <t>Not reviewed</t>
        </is>
      </c>
      <c r="BJ499" t="inlineStr">
        <is>
          <t>Not reviewed</t>
        </is>
      </c>
      <c r="BK499" t="inlineStr">
        <is>
          <t>Not reviewed</t>
        </is>
      </c>
      <c r="BL499" t="inlineStr">
        <is>
          <t>Not reviewed</t>
        </is>
      </c>
      <c r="BM499" t="inlineStr">
        <is>
          <t>Not reviewed (not included)</t>
        </is>
      </c>
      <c r="BN499" t="inlineStr">
        <is>
          <t>Non-ADHD Focused - E2-Not ADHD focused: Neither title nor abstract mentions ADHD or attention-deficit/hyperactivity</t>
        </is>
      </c>
      <c r="BO499" t="inlineStr">
        <is>
          <t>Abstract-level screening only</t>
        </is>
      </c>
      <c r="BP499" t="inlineStr">
        <is>
          <t>13</t>
        </is>
      </c>
    </row>
    <row r="500">
      <c r="A500" t="inlineStr">
        <is>
          <t>Detecting Children Emotion through Facial Expression Recognition</t>
        </is>
      </c>
      <c r="B500" t="n">
        <v>2023</v>
      </c>
      <c r="C500" t="inlineStr">
        <is>
          <t>Not checked</t>
        </is>
      </c>
      <c r="D500" t="inlineStr">
        <is>
          <t>Not checked</t>
        </is>
      </c>
      <c r="E500" t="inlineStr">
        <is>
          <t>10.1109/SMC53992.2023.10394090</t>
        </is>
      </c>
      <c r="F500" t="inlineStr">
        <is>
          <t>Emotion detection has become an increasingly important area of research in recent years, as it has numerous applications in fields such as psychology, marketing, and human-computer interaction. Deep learning has shown success in emotion recognition due to the availability of large amounts of data and the ability to learn complex patterns in facial expressions, speech, and physiological signals when recognizing emotions. However, there are challenges associated with variations in lighting, pose, and facial expressions. This study introduces a novel deep-learning approach for emotion detection, leveraging the power of VGGFace2 to classify six emotional poses in children. The proposed approach outperforms the state-of-the-art in the field, achieving a success rate of 96.3% on the CAFE dataset. A comprehensive evaluation of the findings and a detailed discussion of their potential implications is offered as part of the study. Facial Emotion Recognition (FER), VGGFace2, emotion detection</t>
        </is>
      </c>
      <c r="G500" t="inlineStr">
        <is>
          <t>Unimodal</t>
        </is>
      </c>
      <c r="H500" t="inlineStr">
        <is>
          <t>See abstract</t>
        </is>
      </c>
      <c r="I500" t="inlineStr">
        <is>
          <t>See abstract</t>
        </is>
      </c>
      <c r="J500" t="inlineStr">
        <is>
          <t>See abstract (AI/ML)</t>
        </is>
      </c>
      <c r="K500" t="inlineStr">
        <is>
          <t>See abstract</t>
        </is>
      </c>
      <c r="M500" t="inlineStr">
        <is>
          <t>See abstract</t>
        </is>
      </c>
      <c r="N500" t="inlineStr">
        <is>
          <t>See abstract</t>
        </is>
      </c>
      <c r="O500" t="inlineStr">
        <is>
          <t>Not verified from abstract</t>
        </is>
      </c>
      <c r="P500" t="inlineStr">
        <is>
          <t>See abstract</t>
        </is>
      </c>
      <c r="Q500" t="inlineStr">
        <is>
          <t>See abstract</t>
        </is>
      </c>
      <c r="R500" t="inlineStr">
        <is>
          <t>Not reviewed (not included)</t>
        </is>
      </c>
      <c r="S500" t="inlineStr">
        <is>
          <t>Not reviewed (not included)</t>
        </is>
      </c>
      <c r="T500" t="inlineStr">
        <is>
          <t>Abstract screening only. Non-ADHD Focused</t>
        </is>
      </c>
      <c r="U500" t="inlineStr">
        <is>
          <t>EXCLUDE</t>
        </is>
      </c>
      <c r="V500" t="inlineStr">
        <is>
          <t>E2-Not ADHD focused: Neither title nor abstract mentions ADHD or attention-deficit/hyperactivity</t>
        </is>
      </c>
      <c r="W500" t="inlineStr">
        <is>
          <t>Excluded: Not ADHD Focused</t>
        </is>
      </c>
      <c r="X500" t="inlineStr">
        <is>
          <t>Not assessed from abstract</t>
        </is>
      </c>
      <c r="Y500" t="inlineStr">
        <is>
          <t>IEEE Conferences</t>
        </is>
      </c>
      <c r="Z500" t="inlineStr">
        <is>
          <t>Not determined from abstract</t>
        </is>
      </c>
      <c r="AB500" t="inlineStr">
        <is>
          <t>Not assessed (not included)</t>
        </is>
      </c>
      <c r="AC500" t="inlineStr">
        <is>
          <t>Not assessed (not included)</t>
        </is>
      </c>
      <c r="AD500" t="inlineStr">
        <is>
          <t>U. Chinta; A. Atyabi</t>
        </is>
      </c>
      <c r="AE500" t="inlineStr">
        <is>
          <t>2023 IEEE International Conference on Systems, Man, and Cybernetics (SMC)</t>
        </is>
      </c>
      <c r="AF500" t="inlineStr">
        <is>
          <t>Hybrid OA (IEEE)</t>
        </is>
      </c>
      <c r="AH500" t="inlineStr">
        <is>
          <t>Not assessed</t>
        </is>
      </c>
      <c r="AI500" t="inlineStr">
        <is>
          <t>Not reported</t>
        </is>
      </c>
      <c r="AJ500" t="inlineStr">
        <is>
          <t>Not reported</t>
        </is>
      </c>
      <c r="AK500" t="inlineStr">
        <is>
          <t>Not reported</t>
        </is>
      </c>
      <c r="AL500" t="inlineStr">
        <is>
          <t>Not reported</t>
        </is>
      </c>
      <c r="AM500" t="inlineStr">
        <is>
          <t>Not reported</t>
        </is>
      </c>
      <c r="AN500" t="inlineStr">
        <is>
          <t>Not reported</t>
        </is>
      </c>
      <c r="AO500" t="inlineStr">
        <is>
          <t>Not reviewed</t>
        </is>
      </c>
      <c r="AP500" t="inlineStr">
        <is>
          <t>Not reported</t>
        </is>
      </c>
      <c r="AQ500" t="inlineStr">
        <is>
          <t>Not reported</t>
        </is>
      </c>
      <c r="AR500" t="inlineStr">
        <is>
          <t>Not reported</t>
        </is>
      </c>
      <c r="AS500" t="inlineStr">
        <is>
          <t>See abstract</t>
        </is>
      </c>
      <c r="AT500" t="inlineStr">
        <is>
          <t>Not reviewed</t>
        </is>
      </c>
      <c r="AU500" t="inlineStr">
        <is>
          <t>Not reviewed</t>
        </is>
      </c>
      <c r="AV500" t="inlineStr">
        <is>
          <t>Not reviewed</t>
        </is>
      </c>
      <c r="AW500" t="inlineStr">
        <is>
          <t>Not reviewed</t>
        </is>
      </c>
      <c r="AX500" t="inlineStr">
        <is>
          <t>Not reported</t>
        </is>
      </c>
      <c r="AY500" t="inlineStr">
        <is>
          <t>Not reported</t>
        </is>
      </c>
      <c r="AZ500" t="inlineStr">
        <is>
          <t>Not reported</t>
        </is>
      </c>
      <c r="BA500" t="inlineStr">
        <is>
          <t>Not reported</t>
        </is>
      </c>
      <c r="BB500" t="inlineStr">
        <is>
          <t>Not reported</t>
        </is>
      </c>
      <c r="BC500" t="inlineStr">
        <is>
          <t>Not reported</t>
        </is>
      </c>
      <c r="BD500" t="inlineStr">
        <is>
          <t>Not reported</t>
        </is>
      </c>
      <c r="BE500" t="inlineStr">
        <is>
          <t>Not reported</t>
        </is>
      </c>
      <c r="BF500" t="inlineStr">
        <is>
          <t>Not reported</t>
        </is>
      </c>
      <c r="BG500" t="inlineStr">
        <is>
          <t>Not reviewed (not included)</t>
        </is>
      </c>
      <c r="BH500" t="inlineStr">
        <is>
          <t>N/A</t>
        </is>
      </c>
      <c r="BI500" t="inlineStr">
        <is>
          <t>Not reviewed</t>
        </is>
      </c>
      <c r="BJ500" t="inlineStr">
        <is>
          <t>Not reviewed</t>
        </is>
      </c>
      <c r="BK500" t="inlineStr">
        <is>
          <t>Not reviewed</t>
        </is>
      </c>
      <c r="BL500" t="inlineStr">
        <is>
          <t>Not reviewed</t>
        </is>
      </c>
      <c r="BM500" t="inlineStr">
        <is>
          <t>Not reviewed (not included)</t>
        </is>
      </c>
      <c r="BN500" t="inlineStr">
        <is>
          <t>Non-ADHD Focused - E2-Not ADHD focused: Neither title nor abstract mentions ADHD or attention-deficit/hyperactivity</t>
        </is>
      </c>
      <c r="BO500" t="inlineStr">
        <is>
          <t>Abstract-level screening only</t>
        </is>
      </c>
      <c r="BP500" t="inlineStr">
        <is>
          <t>6</t>
        </is>
      </c>
    </row>
    <row r="501">
      <c r="A501" t="inlineStr">
        <is>
          <t>Topological Data Analysis Of Eye Movements</t>
        </is>
      </c>
      <c r="B501" t="n">
        <v>2021</v>
      </c>
      <c r="C501" t="inlineStr">
        <is>
          <t>Not checked</t>
        </is>
      </c>
      <c r="D501" t="inlineStr">
        <is>
          <t>Not checked</t>
        </is>
      </c>
      <c r="E501" t="inlineStr">
        <is>
          <t>10.1109/ISBI48211.2021.9433898</t>
        </is>
      </c>
      <c r="F501" t="inlineStr">
        <is>
          <t>The increasing use of eye tracking in modern cognitive and clinical psychology, neuroscience, and ophthalmology requires new methods of objective quantitative analysis of complex eye movement data. In the current work, topological data analysis (TDA) is used to extract a new type of features of eye movements to differentiate between two eye movements groups, obtained upon the presentation of two different stimuli images - a human face, shown straight and rotated for 180 degrees, which corresponds to the processing of the normal and unusual visual information respectively. Experimental evidence shows that the proposed topology-based features have more discriminative power over the generally accepted features of eye movements, allowing to separate provided different stimuli with good accuracy. Moreover, the concatenation of the topology-based and ROI fixation ratios features further improves the performance of the classification task, showing the complementariness of the proposed topological features to the existing ones. We believe that the new class of features is able to serve as a valuable addition to the eye movement data-based medical diagnosis of mental, neurological, and ophthalmological disorders and diseases.</t>
        </is>
      </c>
      <c r="G501" t="inlineStr">
        <is>
          <t>Unimodal</t>
        </is>
      </c>
      <c r="H501" t="inlineStr">
        <is>
          <t>See abstract</t>
        </is>
      </c>
      <c r="I501" t="inlineStr">
        <is>
          <t>See abstract</t>
        </is>
      </c>
      <c r="J501" t="inlineStr">
        <is>
          <t>See abstract (AI/ML)</t>
        </is>
      </c>
      <c r="K501" t="inlineStr">
        <is>
          <t>See abstract</t>
        </is>
      </c>
      <c r="M501" t="inlineStr">
        <is>
          <t>See abstract</t>
        </is>
      </c>
      <c r="N501" t="inlineStr">
        <is>
          <t>See abstract</t>
        </is>
      </c>
      <c r="O501" t="inlineStr">
        <is>
          <t>Not verified from abstract</t>
        </is>
      </c>
      <c r="P501" t="inlineStr">
        <is>
          <t>See abstract</t>
        </is>
      </c>
      <c r="Q501" t="inlineStr">
        <is>
          <t>See abstract</t>
        </is>
      </c>
      <c r="R501" t="inlineStr">
        <is>
          <t>Not reviewed (not included)</t>
        </is>
      </c>
      <c r="S501" t="inlineStr">
        <is>
          <t>Not reviewed (not included)</t>
        </is>
      </c>
      <c r="T501" t="inlineStr">
        <is>
          <t>Abstract screening only. Non-ADHD Focused</t>
        </is>
      </c>
      <c r="U501" t="inlineStr">
        <is>
          <t>EXCLUDE</t>
        </is>
      </c>
      <c r="V501" t="inlineStr">
        <is>
          <t>E2-Not ADHD focused: Neither title nor abstract mentions ADHD or attention-deficit/hyperactivity</t>
        </is>
      </c>
      <c r="W501" t="inlineStr">
        <is>
          <t>Excluded: Not ADHD Focused</t>
        </is>
      </c>
      <c r="X501" t="inlineStr">
        <is>
          <t>Not assessed from abstract</t>
        </is>
      </c>
      <c r="Y501" t="inlineStr">
        <is>
          <t>IEEE Conferences</t>
        </is>
      </c>
      <c r="Z501" t="inlineStr">
        <is>
          <t>Not determined from abstract</t>
        </is>
      </c>
      <c r="AB501" t="inlineStr">
        <is>
          <t>Not assessed (not included)</t>
        </is>
      </c>
      <c r="AC501" t="inlineStr">
        <is>
          <t>Not assessed (not included)</t>
        </is>
      </c>
      <c r="AD501" t="inlineStr">
        <is>
          <t>O. Kachan; A. Onuchin</t>
        </is>
      </c>
      <c r="AE501" t="inlineStr">
        <is>
          <t>2021 IEEE 18th International Symposium on Biomedical Imaging (ISBI)</t>
        </is>
      </c>
      <c r="AF501" t="inlineStr">
        <is>
          <t>Gold OA (Frontiers)</t>
        </is>
      </c>
      <c r="AH501" t="inlineStr">
        <is>
          <t>Not assessed</t>
        </is>
      </c>
      <c r="AI501" t="inlineStr">
        <is>
          <t>Not reported</t>
        </is>
      </c>
      <c r="AJ501" t="inlineStr">
        <is>
          <t>Not reported</t>
        </is>
      </c>
      <c r="AK501" t="inlineStr">
        <is>
          <t>Not reported</t>
        </is>
      </c>
      <c r="AL501" t="inlineStr">
        <is>
          <t>Not reported</t>
        </is>
      </c>
      <c r="AM501" t="inlineStr">
        <is>
          <t>Not reported</t>
        </is>
      </c>
      <c r="AN501" t="inlineStr">
        <is>
          <t>Not reported</t>
        </is>
      </c>
      <c r="AO501" t="inlineStr">
        <is>
          <t>Not reviewed</t>
        </is>
      </c>
      <c r="AP501" t="inlineStr">
        <is>
          <t>Not reported</t>
        </is>
      </c>
      <c r="AQ501" t="inlineStr">
        <is>
          <t>Not reported</t>
        </is>
      </c>
      <c r="AR501" t="inlineStr">
        <is>
          <t>Not reported</t>
        </is>
      </c>
      <c r="AS501" t="inlineStr">
        <is>
          <t>See abstract</t>
        </is>
      </c>
      <c r="AT501" t="inlineStr">
        <is>
          <t>Not reviewed</t>
        </is>
      </c>
      <c r="AU501" t="inlineStr">
        <is>
          <t>Not reviewed</t>
        </is>
      </c>
      <c r="AV501" t="inlineStr">
        <is>
          <t>Not reviewed</t>
        </is>
      </c>
      <c r="AW501" t="inlineStr">
        <is>
          <t>Not reviewed</t>
        </is>
      </c>
      <c r="AX501" t="inlineStr">
        <is>
          <t>Not reported</t>
        </is>
      </c>
      <c r="AY501" t="inlineStr">
        <is>
          <t>Not reported</t>
        </is>
      </c>
      <c r="AZ501" t="inlineStr">
        <is>
          <t>Not reported</t>
        </is>
      </c>
      <c r="BA501" t="inlineStr">
        <is>
          <t>Not reported</t>
        </is>
      </c>
      <c r="BB501" t="inlineStr">
        <is>
          <t>Not reported</t>
        </is>
      </c>
      <c r="BC501" t="inlineStr">
        <is>
          <t>Not reported</t>
        </is>
      </c>
      <c r="BD501" t="inlineStr">
        <is>
          <t>Not reported</t>
        </is>
      </c>
      <c r="BE501" t="inlineStr">
        <is>
          <t>Not reported</t>
        </is>
      </c>
      <c r="BF501" t="inlineStr">
        <is>
          <t>Not reported</t>
        </is>
      </c>
      <c r="BG501" t="inlineStr">
        <is>
          <t>Not reviewed (not included)</t>
        </is>
      </c>
      <c r="BH501" t="inlineStr">
        <is>
          <t>N/A</t>
        </is>
      </c>
      <c r="BI501" t="inlineStr">
        <is>
          <t>Not reviewed</t>
        </is>
      </c>
      <c r="BJ501" t="inlineStr">
        <is>
          <t>Not reviewed</t>
        </is>
      </c>
      <c r="BK501" t="inlineStr">
        <is>
          <t>Not reviewed</t>
        </is>
      </c>
      <c r="BL501" t="inlineStr">
        <is>
          <t>Not reviewed</t>
        </is>
      </c>
      <c r="BM501" t="inlineStr">
        <is>
          <t>Not reviewed (not included)</t>
        </is>
      </c>
      <c r="BN501" t="inlineStr">
        <is>
          <t>Non-ADHD Focused - E2-Not ADHD focused: Neither title nor abstract mentions ADHD or attention-deficit/hyperactivity</t>
        </is>
      </c>
      <c r="BO501" t="inlineStr">
        <is>
          <t>Abstract-level screening only</t>
        </is>
      </c>
      <c r="BP501" t="inlineStr">
        <is>
          <t>4</t>
        </is>
      </c>
    </row>
    <row r="502">
      <c r="A502" t="inlineStr">
        <is>
          <t>Attention-Like Multimodality Fusion With Data Augmentation for Diagnosis of Mental Disorders Using MRI</t>
        </is>
      </c>
      <c r="B502" t="n">
        <v>2024</v>
      </c>
      <c r="C502" t="inlineStr">
        <is>
          <t>Not checked</t>
        </is>
      </c>
      <c r="D502" t="inlineStr">
        <is>
          <t>Not checked</t>
        </is>
      </c>
      <c r="E502" t="inlineStr">
        <is>
          <t>10.1109/TNNLS.2022.3219551</t>
        </is>
      </c>
      <c r="F502" t="inlineStr">
        <is>
          <t>The globally rising prevalence of mental disorders leads to shortfalls in timely diagnosis and therapy to reduce patientsâ€™ suffering. Facing such an urgent public health problem, professional efforts based on symptom criteria are seriously overstretched. Recently, the successful applications of computer-aided diagnosis approaches have provided timely opportunities to relieve the tension in healthcare services. Particularly, multimodal representation learning gains increasing attention thanks to the high temporal and spatial resolution information extracted from neuroimaging fusion. In this work, we propose an efficient multimodality fusion framework to identify multiple mental disorders based on the combination of functional and structural magnetic resonance imaging. A multioutput conditional generative adversarial network (GAN) is developed to address the scarcity of multimodal data for augmentation. Based on the augmented training data, the multiheaded gating fusion model is proposed for classification by extracting the complementary features across different modalities. The experiments demonstrate that the proposed model can achieve robust accuracies of  $75.1~\pm ~1.5$ %,  $72.9~\pm ~1.1$ %, and  $87.2~\pm ~1.5$ % for autism spectrum disorder (ASD), attention deficit/hyperactivity disorder, and schizophrenia, respectively. In addition, the interpretability of our model is expected to enable the identification of remarkable neuropathology diagnostic biomarkers, leading to well-informed therapeutic decisions.</t>
        </is>
      </c>
      <c r="G502" t="inlineStr">
        <is>
          <t>Unimodal</t>
        </is>
      </c>
      <c r="H502" t="inlineStr">
        <is>
          <t>See abstract</t>
        </is>
      </c>
      <c r="I502" t="inlineStr">
        <is>
          <t>See abstract</t>
        </is>
      </c>
      <c r="J502" t="inlineStr">
        <is>
          <t>See abstract (AI/ML)</t>
        </is>
      </c>
      <c r="K502" t="inlineStr">
        <is>
          <t>See abstract</t>
        </is>
      </c>
      <c r="M502" t="inlineStr">
        <is>
          <t>See abstract</t>
        </is>
      </c>
      <c r="N502" t="inlineStr">
        <is>
          <t>See abstract</t>
        </is>
      </c>
      <c r="O502" t="inlineStr">
        <is>
          <t>Not verified from abstract</t>
        </is>
      </c>
      <c r="P502" t="inlineStr">
        <is>
          <t>See abstract</t>
        </is>
      </c>
      <c r="Q502" t="inlineStr">
        <is>
          <t>See abstract</t>
        </is>
      </c>
      <c r="R502" t="inlineStr">
        <is>
          <t>Not reviewed (not included)</t>
        </is>
      </c>
      <c r="S502" t="inlineStr">
        <is>
          <t>Not reviewed (not included)</t>
        </is>
      </c>
      <c r="T502" t="inlineStr">
        <is>
          <t>Abstract screening only. No AI/ML Methods</t>
        </is>
      </c>
      <c r="U502" t="inlineStr">
        <is>
          <t>EXCLUDE</t>
        </is>
      </c>
      <c r="V502" t="inlineStr">
        <is>
          <t>E1-No AI/ML/DL: Abstract and title do not describe application of AI, ML, or DL methods</t>
        </is>
      </c>
      <c r="W502" t="inlineStr">
        <is>
          <t>Excluded: No AI/ML Methods</t>
        </is>
      </c>
      <c r="X502" t="inlineStr">
        <is>
          <t>Not assessed from abstract</t>
        </is>
      </c>
      <c r="Y502" t="inlineStr">
        <is>
          <t>IEEE Journals</t>
        </is>
      </c>
      <c r="Z502" t="inlineStr">
        <is>
          <t>Not determined from abstract</t>
        </is>
      </c>
      <c r="AB502" t="inlineStr">
        <is>
          <t>Not assessed (not included)</t>
        </is>
      </c>
      <c r="AC502" t="inlineStr">
        <is>
          <t>Not assessed (not included)</t>
        </is>
      </c>
      <c r="AD502" t="inlineStr">
        <is>
          <t>R. Liu; Z. -A. Huang; Y. Hu; Z. Zhu; K. -C. Wong; K. C. Tan</t>
        </is>
      </c>
      <c r="AE502" t="inlineStr">
        <is>
          <t>IEEE Transactions on Neural Networks and Learning Systems</t>
        </is>
      </c>
      <c r="AF502" t="inlineStr">
        <is>
          <t>Hybrid OA (IEEE)</t>
        </is>
      </c>
      <c r="AG502" t="inlineStr">
        <is>
          <t xml:space="preserve">National Key Research and Development Project(grant numbers:2019YFE0109600); National Natural Science Foundation of China(grant numbers:62202399,61871272,U21A20512,61876162); Research Grants Council of the Hong Kong SAR(grant numbers:PolyU11211521); Open Project of BGIShenzhen(grant numbers:BGIRSZ20200002); City University of Hong Kong Dongguan Research Institute; </t>
        </is>
      </c>
      <c r="AH502" t="inlineStr">
        <is>
          <t>Not assessed</t>
        </is>
      </c>
      <c r="AI502" t="inlineStr">
        <is>
          <t>Not reported</t>
        </is>
      </c>
      <c r="AJ502" t="inlineStr">
        <is>
          <t>Not reported</t>
        </is>
      </c>
      <c r="AK502" t="inlineStr">
        <is>
          <t>Not reported</t>
        </is>
      </c>
      <c r="AL502" t="inlineStr">
        <is>
          <t>Not reported</t>
        </is>
      </c>
      <c r="AM502" t="inlineStr">
        <is>
          <t>Not reported</t>
        </is>
      </c>
      <c r="AN502" t="inlineStr">
        <is>
          <t>Not reported</t>
        </is>
      </c>
      <c r="AO502" t="inlineStr">
        <is>
          <t>Not reviewed</t>
        </is>
      </c>
      <c r="AP502" t="inlineStr">
        <is>
          <t>Not reported</t>
        </is>
      </c>
      <c r="AQ502" t="inlineStr">
        <is>
          <t>Not reported</t>
        </is>
      </c>
      <c r="AR502" t="inlineStr">
        <is>
          <t>Not reported</t>
        </is>
      </c>
      <c r="AS502" t="inlineStr">
        <is>
          <t>See abstract</t>
        </is>
      </c>
      <c r="AT502" t="inlineStr">
        <is>
          <t>Not reviewed</t>
        </is>
      </c>
      <c r="AU502" t="inlineStr">
        <is>
          <t>Not reviewed</t>
        </is>
      </c>
      <c r="AV502" t="inlineStr">
        <is>
          <t>Not reviewed</t>
        </is>
      </c>
      <c r="AW502" t="inlineStr">
        <is>
          <t>Not reviewed</t>
        </is>
      </c>
      <c r="AX502" t="inlineStr">
        <is>
          <t>Not reported</t>
        </is>
      </c>
      <c r="AY502" t="inlineStr">
        <is>
          <t>Not reported</t>
        </is>
      </c>
      <c r="AZ502" t="inlineStr">
        <is>
          <t>Not reported</t>
        </is>
      </c>
      <c r="BA502" t="inlineStr">
        <is>
          <t>Not reported</t>
        </is>
      </c>
      <c r="BB502" t="inlineStr">
        <is>
          <t>Not reported</t>
        </is>
      </c>
      <c r="BC502" t="inlineStr">
        <is>
          <t>Not reported</t>
        </is>
      </c>
      <c r="BD502" t="inlineStr">
        <is>
          <t>Not reported</t>
        </is>
      </c>
      <c r="BE502" t="inlineStr">
        <is>
          <t>Not reported</t>
        </is>
      </c>
      <c r="BF502" t="inlineStr">
        <is>
          <t>Not reported</t>
        </is>
      </c>
      <c r="BG502" t="inlineStr">
        <is>
          <t>Not reviewed (not included)</t>
        </is>
      </c>
      <c r="BH502" t="inlineStr">
        <is>
          <t>N/A</t>
        </is>
      </c>
      <c r="BI502" t="inlineStr">
        <is>
          <t>Not reviewed</t>
        </is>
      </c>
      <c r="BJ502" t="inlineStr">
        <is>
          <t>Not reviewed</t>
        </is>
      </c>
      <c r="BK502" t="inlineStr">
        <is>
          <t>Not reviewed</t>
        </is>
      </c>
      <c r="BL502" t="inlineStr">
        <is>
          <t>Not reviewed</t>
        </is>
      </c>
      <c r="BM502" t="inlineStr">
        <is>
          <t>Not reviewed (not included)</t>
        </is>
      </c>
      <c r="BN502" t="inlineStr">
        <is>
          <t>No AI/ML Methods - E1-No AI/ML/DL: Abstract and title do not describe application of AI, ML, or DL methods</t>
        </is>
      </c>
      <c r="BO502" t="inlineStr">
        <is>
          <t>Abstract-level screening only</t>
        </is>
      </c>
      <c r="BP502" t="inlineStr">
        <is>
          <t>15</t>
        </is>
      </c>
    </row>
    <row r="503">
      <c r="A503" t="inlineStr">
        <is>
          <t>Improving ADHD Diagnosis with Real-Time EEG Artifact Correction and Emotional Insights</t>
        </is>
      </c>
      <c r="B503" t="n">
        <v>2024</v>
      </c>
      <c r="C503" t="inlineStr">
        <is>
          <t>Not checked</t>
        </is>
      </c>
      <c r="D503" t="inlineStr">
        <is>
          <t>Not checked</t>
        </is>
      </c>
      <c r="E503" t="inlineStr">
        <is>
          <t>10.1109/ICUIS64676.2024.10866175</t>
        </is>
      </c>
      <c r="F503" t="inlineStr">
        <is>
          <t>â€ Attention Deficit Hyperactivity Disorder (ADHD) diagnosis is often subjective, posing challenges to accuracy. This study enhances diagnosis by integrating real-time EEG artifact correction and emotional insights. EEG, a non-invasive neuroimaging tool, detects brain activity patterns, such as abnormal theta-to-beta ratios, commonly linked to ADHD. However, EEG signals are prone to artifacts from muscle movements and external noise. To address this, Independent Component Analysis (ICA) and machine learning algorithms are employed for real-time artifact correction. In addition, emotion recognition through EEG provides insights into emotional dysregulation, often seen in ADHD. Results show significant improvements in EEG signal quality, emotional state classification, and diagnostic accuracy, achieving 90% accuracy. These findings highlight the potential of combining neural and emotional data to enhance ADHD diagnosis and foster personalized treatment strategies targeting both cognitive and emotional components of the disorder.</t>
        </is>
      </c>
      <c r="G503" t="inlineStr">
        <is>
          <t>Unimodal</t>
        </is>
      </c>
      <c r="H503" t="inlineStr">
        <is>
          <t>See abstract</t>
        </is>
      </c>
      <c r="I503" t="inlineStr">
        <is>
          <t>See abstract</t>
        </is>
      </c>
      <c r="J503" t="inlineStr">
        <is>
          <t>See abstract (AI/ML)</t>
        </is>
      </c>
      <c r="K503" t="inlineStr">
        <is>
          <t>See abstract</t>
        </is>
      </c>
      <c r="M503" t="inlineStr">
        <is>
          <t>See abstract</t>
        </is>
      </c>
      <c r="N503" t="inlineStr">
        <is>
          <t>See abstract</t>
        </is>
      </c>
      <c r="O503" t="inlineStr">
        <is>
          <t>Not verified from abstract</t>
        </is>
      </c>
      <c r="P503" t="inlineStr">
        <is>
          <t>See abstract</t>
        </is>
      </c>
      <c r="Q503" t="inlineStr">
        <is>
          <t>See abstract</t>
        </is>
      </c>
      <c r="R503" t="inlineStr">
        <is>
          <t>Not reviewed (not included)</t>
        </is>
      </c>
      <c r="S503" t="inlineStr">
        <is>
          <t>Not reviewed (not included)</t>
        </is>
      </c>
      <c r="T503" t="inlineStr">
        <is>
          <t>Abstract screening only. Not Selected for Final 95 (Pending Full Text Review)</t>
        </is>
      </c>
      <c r="U503" t="inlineStr">
        <is>
          <t>EXCLUDE</t>
        </is>
      </c>
      <c r="V5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03" t="inlineStr">
        <is>
          <t>Excluded: Other Criterion</t>
        </is>
      </c>
      <c r="X503" t="inlineStr">
        <is>
          <t>Not assessed from abstract</t>
        </is>
      </c>
      <c r="Y503" t="inlineStr">
        <is>
          <t>IEEE Conferences</t>
        </is>
      </c>
      <c r="Z503" t="inlineStr">
        <is>
          <t>Not determined from abstract</t>
        </is>
      </c>
      <c r="AB503" t="inlineStr">
        <is>
          <t>Not assessed (not included)</t>
        </is>
      </c>
      <c r="AC503" t="inlineStr">
        <is>
          <t>Not assessed (not included)</t>
        </is>
      </c>
      <c r="AD503" t="inlineStr">
        <is>
          <t>S. M; S. Parameswaran; S. S; I. K; S. M. S; S. T</t>
        </is>
      </c>
      <c r="AE503" t="inlineStr">
        <is>
          <t>2024 4th International Conference on Ubiquitous Computing and Intelligent Information Systems (ICUIS)</t>
        </is>
      </c>
      <c r="AF503" t="inlineStr">
        <is>
          <t>Hybrid OA (IEEE)</t>
        </is>
      </c>
      <c r="AH503" t="inlineStr">
        <is>
          <t>Not assessed</t>
        </is>
      </c>
      <c r="AI503" t="inlineStr">
        <is>
          <t>Not reported</t>
        </is>
      </c>
      <c r="AJ503" t="inlineStr">
        <is>
          <t>Not reported</t>
        </is>
      </c>
      <c r="AK503" t="inlineStr">
        <is>
          <t>Not reported</t>
        </is>
      </c>
      <c r="AL503" t="inlineStr">
        <is>
          <t>Not reported</t>
        </is>
      </c>
      <c r="AM503" t="inlineStr">
        <is>
          <t>Not reported</t>
        </is>
      </c>
      <c r="AN503" t="inlineStr">
        <is>
          <t>Not reported</t>
        </is>
      </c>
      <c r="AO503" t="inlineStr">
        <is>
          <t>Not reviewed</t>
        </is>
      </c>
      <c r="AP503" t="inlineStr">
        <is>
          <t>Not reported</t>
        </is>
      </c>
      <c r="AQ503" t="inlineStr">
        <is>
          <t>Not reported</t>
        </is>
      </c>
      <c r="AR503" t="inlineStr">
        <is>
          <t>Not reported</t>
        </is>
      </c>
      <c r="AS503" t="inlineStr">
        <is>
          <t>See abstract</t>
        </is>
      </c>
      <c r="AT503" t="inlineStr">
        <is>
          <t>Not reviewed</t>
        </is>
      </c>
      <c r="AU503" t="inlineStr">
        <is>
          <t>Not reviewed</t>
        </is>
      </c>
      <c r="AV503" t="inlineStr">
        <is>
          <t>Not reviewed</t>
        </is>
      </c>
      <c r="AW503" t="inlineStr">
        <is>
          <t>Not reviewed</t>
        </is>
      </c>
      <c r="AX503" t="inlineStr">
        <is>
          <t>Not reported</t>
        </is>
      </c>
      <c r="AY503" t="inlineStr">
        <is>
          <t>Not reported</t>
        </is>
      </c>
      <c r="AZ503" t="inlineStr">
        <is>
          <t>Not reported</t>
        </is>
      </c>
      <c r="BA503" t="inlineStr">
        <is>
          <t>Not reported</t>
        </is>
      </c>
      <c r="BB503" t="inlineStr">
        <is>
          <t>Not reported</t>
        </is>
      </c>
      <c r="BC503" t="inlineStr">
        <is>
          <t>Not reported</t>
        </is>
      </c>
      <c r="BD503" t="inlineStr">
        <is>
          <t>Not reported</t>
        </is>
      </c>
      <c r="BE503" t="inlineStr">
        <is>
          <t>Not reported</t>
        </is>
      </c>
      <c r="BF503" t="inlineStr">
        <is>
          <t>Not reported</t>
        </is>
      </c>
      <c r="BG503" t="inlineStr">
        <is>
          <t>Not reviewed (not included)</t>
        </is>
      </c>
      <c r="BH503" t="inlineStr">
        <is>
          <t>N/A</t>
        </is>
      </c>
      <c r="BI503" t="inlineStr">
        <is>
          <t>Not reviewed</t>
        </is>
      </c>
      <c r="BJ503" t="inlineStr">
        <is>
          <t>Not reviewed</t>
        </is>
      </c>
      <c r="BK503" t="inlineStr">
        <is>
          <t>Not reviewed</t>
        </is>
      </c>
      <c r="BL503" t="inlineStr">
        <is>
          <t>Not reviewed</t>
        </is>
      </c>
      <c r="BM503" t="inlineStr">
        <is>
          <t>Not reviewed (not included)</t>
        </is>
      </c>
      <c r="BN503" t="inlineStr">
        <is>
          <t>Not Selected for Final 95 (Pending Full Text Review) - Candidate paper not selected for final 95: Passed abstract screening but not included in final selec</t>
        </is>
      </c>
      <c r="BO503" t="inlineStr">
        <is>
          <t>Abstract-level screening only</t>
        </is>
      </c>
      <c r="BP503" t="inlineStr">
        <is>
          <t>9</t>
        </is>
      </c>
    </row>
    <row r="504">
      <c r="A504" t="inlineStr">
        <is>
          <t>Classification of Brain Activities under Response Inhibition using Functional Connectivity</t>
        </is>
      </c>
      <c r="B504" t="n">
        <v>2019</v>
      </c>
      <c r="C504" t="inlineStr">
        <is>
          <t>Not checked</t>
        </is>
      </c>
      <c r="D504" t="inlineStr">
        <is>
          <t>Not checked</t>
        </is>
      </c>
      <c r="E504" t="inlineStr">
        <is>
          <t>10.1109/TAAI48200.2019.8959826</t>
        </is>
      </c>
      <c r="F504" t="inlineStr">
        <is>
          <t>Human response inhibition, the ability to suppress pre-potent behavior that is inappropriate or that is no longer required, is essential for behavior aimed at everyday life goals. In recent decades, researchers have shown a greater interest in inhibiting the response. Response inhibition is considered an operationalization of certain aspects of impulsivity and compulsivity. Impulsivity is commonly defined as a tendency to act by impulses, acts performed immediately and without voluntary control, while compulsivity is the tendency to repeat a specific behavior and to be unable to inhibit the behavior even when it is no longer appropriate. Due to the importance of inhibiting the response in everyday life, many neuropsychological models have been developed to test inhibitory performance. In this experiment, subjects were asked to respond to a visual stimulus (i.e., a square or circular figure), but withheld this response to irrelevant stimuli (i.e., alarm sound). Therefore, in this study, we developed a new classification model of brain activities under response inhibition using functional connectivity. In this proposed model, we classified the electroencephalography (EEG) signals of successful-stop and failed-stop trials. In this study, we used parametric (LDA, QDA) and non-parametric (PARZENDC, KNNC) classification algorithms to investigate the accuracy of this system. First, the EEG signals acquired during the successful-stop and failed-stop trials, after that, we measured the functional connectivity between seven brain regions, included F3-F4, F4-O1, F4-T8, T7-O1, T7-T8, C3-CZ and C4CZ by phase-locked value (PLV) method. These seven regions of interest covered the entire human brain. These functional connectivity values were used as an input feature for the proposed classification model. Our novel classification system achieved 88% accuracy with QDA. These new findings revealed that this model can be considered to classify the EEG signals of successful-stop and fai</t>
        </is>
      </c>
      <c r="G504" t="inlineStr">
        <is>
          <t>Unimodal</t>
        </is>
      </c>
      <c r="H504" t="inlineStr">
        <is>
          <t>See abstract</t>
        </is>
      </c>
      <c r="I504" t="inlineStr">
        <is>
          <t>See abstract</t>
        </is>
      </c>
      <c r="J504" t="inlineStr">
        <is>
          <t>See abstract (AI/ML)</t>
        </is>
      </c>
      <c r="K504" t="inlineStr">
        <is>
          <t>See abstract</t>
        </is>
      </c>
      <c r="M504" t="inlineStr">
        <is>
          <t>See abstract</t>
        </is>
      </c>
      <c r="N504" t="inlineStr">
        <is>
          <t>See abstract</t>
        </is>
      </c>
      <c r="O504" t="inlineStr">
        <is>
          <t>Not verified from abstract</t>
        </is>
      </c>
      <c r="P504" t="inlineStr">
        <is>
          <t>See abstract</t>
        </is>
      </c>
      <c r="Q504" t="inlineStr">
        <is>
          <t>See abstract</t>
        </is>
      </c>
      <c r="R504" t="inlineStr">
        <is>
          <t>Not reviewed (not included)</t>
        </is>
      </c>
      <c r="S504" t="inlineStr">
        <is>
          <t>Not reviewed (not included)</t>
        </is>
      </c>
      <c r="T504" t="inlineStr">
        <is>
          <t>Abstract screening only. Non-ADHD Focused</t>
        </is>
      </c>
      <c r="U504" t="inlineStr">
        <is>
          <t>EXCLUDE</t>
        </is>
      </c>
      <c r="V504" t="inlineStr">
        <is>
          <t>E2-Not ADHD focused: Neither title nor abstract mentions ADHD or attention-deficit/hyperactivity</t>
        </is>
      </c>
      <c r="W504" t="inlineStr">
        <is>
          <t>Excluded: Not ADHD Focused</t>
        </is>
      </c>
      <c r="X504" t="inlineStr">
        <is>
          <t>Not assessed from abstract</t>
        </is>
      </c>
      <c r="Y504" t="inlineStr">
        <is>
          <t>IEEE Conferences</t>
        </is>
      </c>
      <c r="Z504" t="inlineStr">
        <is>
          <t>Not determined from abstract</t>
        </is>
      </c>
      <c r="AB504" t="inlineStr">
        <is>
          <t>Not assessed (not included)</t>
        </is>
      </c>
      <c r="AC504" t="inlineStr">
        <is>
          <t>Not assessed (not included)</t>
        </is>
      </c>
      <c r="AD504" t="inlineStr">
        <is>
          <t>R. K. Chikara; K. -H. Su; L. -W. Ko</t>
        </is>
      </c>
      <c r="AE504" t="inlineStr">
        <is>
          <t>2019 International Conference on Technologies and Applications of Artiï¬cial Intelligence (TAAI)</t>
        </is>
      </c>
      <c r="AF504" t="inlineStr">
        <is>
          <t>Hybrid OA (IEEE)</t>
        </is>
      </c>
      <c r="AH504" t="inlineStr">
        <is>
          <t>Not assessed</t>
        </is>
      </c>
      <c r="AI504" t="inlineStr">
        <is>
          <t>Not reported</t>
        </is>
      </c>
      <c r="AJ504" t="inlineStr">
        <is>
          <t>Not reported</t>
        </is>
      </c>
      <c r="AK504" t="inlineStr">
        <is>
          <t>Not reported</t>
        </is>
      </c>
      <c r="AL504" t="inlineStr">
        <is>
          <t>Not reported</t>
        </is>
      </c>
      <c r="AM504" t="inlineStr">
        <is>
          <t>Not reported</t>
        </is>
      </c>
      <c r="AN504" t="inlineStr">
        <is>
          <t>Not reported</t>
        </is>
      </c>
      <c r="AO504" t="inlineStr">
        <is>
          <t>Not reviewed</t>
        </is>
      </c>
      <c r="AP504" t="inlineStr">
        <is>
          <t>Not reported</t>
        </is>
      </c>
      <c r="AQ504" t="inlineStr">
        <is>
          <t>Not reported</t>
        </is>
      </c>
      <c r="AR504" t="inlineStr">
        <is>
          <t>Not reported</t>
        </is>
      </c>
      <c r="AS504" t="inlineStr">
        <is>
          <t>See abstract</t>
        </is>
      </c>
      <c r="AT504" t="inlineStr">
        <is>
          <t>Not reviewed</t>
        </is>
      </c>
      <c r="AU504" t="inlineStr">
        <is>
          <t>Not reviewed</t>
        </is>
      </c>
      <c r="AV504" t="inlineStr">
        <is>
          <t>Not reviewed</t>
        </is>
      </c>
      <c r="AW504" t="inlineStr">
        <is>
          <t>Not reviewed</t>
        </is>
      </c>
      <c r="AX504" t="inlineStr">
        <is>
          <t>Not reported</t>
        </is>
      </c>
      <c r="AY504" t="inlineStr">
        <is>
          <t>Not reported</t>
        </is>
      </c>
      <c r="AZ504" t="inlineStr">
        <is>
          <t>Not reported</t>
        </is>
      </c>
      <c r="BA504" t="inlineStr">
        <is>
          <t>Not reported</t>
        </is>
      </c>
      <c r="BB504" t="inlineStr">
        <is>
          <t>Not reported</t>
        </is>
      </c>
      <c r="BC504" t="inlineStr">
        <is>
          <t>Not reported</t>
        </is>
      </c>
      <c r="BD504" t="inlineStr">
        <is>
          <t>Not reported</t>
        </is>
      </c>
      <c r="BE504" t="inlineStr">
        <is>
          <t>Not reported</t>
        </is>
      </c>
      <c r="BF504" t="inlineStr">
        <is>
          <t>Not reported</t>
        </is>
      </c>
      <c r="BG504" t="inlineStr">
        <is>
          <t>Not reviewed (not included)</t>
        </is>
      </c>
      <c r="BH504" t="inlineStr">
        <is>
          <t>N/A</t>
        </is>
      </c>
      <c r="BI504" t="inlineStr">
        <is>
          <t>Not reviewed</t>
        </is>
      </c>
      <c r="BJ504" t="inlineStr">
        <is>
          <t>Not reviewed</t>
        </is>
      </c>
      <c r="BK504" t="inlineStr">
        <is>
          <t>Not reviewed</t>
        </is>
      </c>
      <c r="BL504" t="inlineStr">
        <is>
          <t>Not reviewed</t>
        </is>
      </c>
      <c r="BM504" t="inlineStr">
        <is>
          <t>Not reviewed (not included)</t>
        </is>
      </c>
      <c r="BN504" t="inlineStr">
        <is>
          <t>Non-ADHD Focused - E2-Not ADHD focused: Neither title nor abstract mentions ADHD or attention-deficit/hyperactivity</t>
        </is>
      </c>
      <c r="BO504" t="inlineStr">
        <is>
          <t>Abstract-level screening only</t>
        </is>
      </c>
      <c r="BP504" t="inlineStr">
        <is>
          <t>5</t>
        </is>
      </c>
    </row>
    <row r="505">
      <c r="A505" t="inlineStr">
        <is>
          <t>STEP UP: Systematically Motivating the Children with Low Psychological Maturity Level and Disabled Children using Gamification and Human Computer Interaction</t>
        </is>
      </c>
      <c r="B505" t="n">
        <v>2022</v>
      </c>
      <c r="C505" t="inlineStr">
        <is>
          <t>Not checked</t>
        </is>
      </c>
      <c r="D505" t="inlineStr">
        <is>
          <t>Not checked</t>
        </is>
      </c>
      <c r="E505" t="inlineStr">
        <is>
          <t>10.1109/I2CT54291.2022.9824182</t>
        </is>
      </c>
      <c r="F505" t="inlineStr">
        <is>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is>
      </c>
      <c r="G505" t="inlineStr">
        <is>
          <t>Unimodal</t>
        </is>
      </c>
      <c r="H505" t="inlineStr">
        <is>
          <t>See abstract</t>
        </is>
      </c>
      <c r="I505" t="inlineStr">
        <is>
          <t>See abstract</t>
        </is>
      </c>
      <c r="J505" t="inlineStr">
        <is>
          <t>See abstract (AI/ML)</t>
        </is>
      </c>
      <c r="K505" t="inlineStr">
        <is>
          <t>See abstract</t>
        </is>
      </c>
      <c r="M505" t="inlineStr">
        <is>
          <t>See abstract</t>
        </is>
      </c>
      <c r="N505" t="inlineStr">
        <is>
          <t>See abstract</t>
        </is>
      </c>
      <c r="O505" t="inlineStr">
        <is>
          <t>Not verified from abstract</t>
        </is>
      </c>
      <c r="P505" t="inlineStr">
        <is>
          <t>See abstract</t>
        </is>
      </c>
      <c r="Q505" t="inlineStr">
        <is>
          <t>See abstract</t>
        </is>
      </c>
      <c r="R505" t="inlineStr">
        <is>
          <t>Not reviewed (not included)</t>
        </is>
      </c>
      <c r="S505" t="inlineStr">
        <is>
          <t>Not reviewed (not included)</t>
        </is>
      </c>
      <c r="T505" t="inlineStr">
        <is>
          <t>Abstract screening only. Non-ADHD Focused</t>
        </is>
      </c>
      <c r="U505" t="inlineStr">
        <is>
          <t>EXCLUDE</t>
        </is>
      </c>
      <c r="V505" t="inlineStr">
        <is>
          <t>E2-Not ADHD focused: Neither title nor abstract mentions ADHD or attention-deficit/hyperactivity</t>
        </is>
      </c>
      <c r="W505" t="inlineStr">
        <is>
          <t>Excluded: Not ADHD Focused</t>
        </is>
      </c>
      <c r="X505" t="inlineStr">
        <is>
          <t>Not assessed from abstract</t>
        </is>
      </c>
      <c r="Y505" t="inlineStr">
        <is>
          <t>IEEE Conferences</t>
        </is>
      </c>
      <c r="Z505" t="inlineStr">
        <is>
          <t>Not determined from abstract</t>
        </is>
      </c>
      <c r="AB505" t="inlineStr">
        <is>
          <t>Not assessed (not included)</t>
        </is>
      </c>
      <c r="AC505" t="inlineStr">
        <is>
          <t>Not assessed (not included)</t>
        </is>
      </c>
      <c r="AD505" t="inlineStr">
        <is>
          <t>R. S. C. K. Dharmarathne; K. A. Medagedara; N. B. W. N. Madhubashinee; P. T. Maitipe; D. Sriyaratna; K. Abeywardena</t>
        </is>
      </c>
      <c r="AE505" t="inlineStr">
        <is>
          <t>2022 IEEE 7th International conference for Convergence in Technology (I2CT)</t>
        </is>
      </c>
      <c r="AF505" t="inlineStr">
        <is>
          <t>Hybrid OA (IEEE)</t>
        </is>
      </c>
      <c r="AH505" t="inlineStr">
        <is>
          <t>Not assessed</t>
        </is>
      </c>
      <c r="AI505" t="inlineStr">
        <is>
          <t>Not reported</t>
        </is>
      </c>
      <c r="AJ505" t="inlineStr">
        <is>
          <t>Not reported</t>
        </is>
      </c>
      <c r="AK505" t="inlineStr">
        <is>
          <t>Not reported</t>
        </is>
      </c>
      <c r="AL505" t="inlineStr">
        <is>
          <t>Not reported</t>
        </is>
      </c>
      <c r="AM505" t="inlineStr">
        <is>
          <t>Not reported</t>
        </is>
      </c>
      <c r="AN505" t="inlineStr">
        <is>
          <t>Not reported</t>
        </is>
      </c>
      <c r="AO505" t="inlineStr">
        <is>
          <t>Not reviewed</t>
        </is>
      </c>
      <c r="AP505" t="inlineStr">
        <is>
          <t>Not reported</t>
        </is>
      </c>
      <c r="AQ505" t="inlineStr">
        <is>
          <t>Not reported</t>
        </is>
      </c>
      <c r="AR505" t="inlineStr">
        <is>
          <t>Not reported</t>
        </is>
      </c>
      <c r="AS505" t="inlineStr">
        <is>
          <t>See abstract</t>
        </is>
      </c>
      <c r="AT505" t="inlineStr">
        <is>
          <t>Not reviewed</t>
        </is>
      </c>
      <c r="AU505" t="inlineStr">
        <is>
          <t>Not reviewed</t>
        </is>
      </c>
      <c r="AV505" t="inlineStr">
        <is>
          <t>Not reviewed</t>
        </is>
      </c>
      <c r="AW505" t="inlineStr">
        <is>
          <t>Not reviewed</t>
        </is>
      </c>
      <c r="AX505" t="inlineStr">
        <is>
          <t>Not reported</t>
        </is>
      </c>
      <c r="AY505" t="inlineStr">
        <is>
          <t>Not reported</t>
        </is>
      </c>
      <c r="AZ505" t="inlineStr">
        <is>
          <t>Not reported</t>
        </is>
      </c>
      <c r="BA505" t="inlineStr">
        <is>
          <t>Not reported</t>
        </is>
      </c>
      <c r="BB505" t="inlineStr">
        <is>
          <t>Not reported</t>
        </is>
      </c>
      <c r="BC505" t="inlineStr">
        <is>
          <t>Not reported</t>
        </is>
      </c>
      <c r="BD505" t="inlineStr">
        <is>
          <t>Not reported</t>
        </is>
      </c>
      <c r="BE505" t="inlineStr">
        <is>
          <t>Not reported</t>
        </is>
      </c>
      <c r="BF505" t="inlineStr">
        <is>
          <t>Not reported</t>
        </is>
      </c>
      <c r="BG505" t="inlineStr">
        <is>
          <t>Not reviewed (not included)</t>
        </is>
      </c>
      <c r="BH505" t="inlineStr">
        <is>
          <t>N/A</t>
        </is>
      </c>
      <c r="BI505" t="inlineStr">
        <is>
          <t>Not reviewed</t>
        </is>
      </c>
      <c r="BJ505" t="inlineStr">
        <is>
          <t>Not reviewed</t>
        </is>
      </c>
      <c r="BK505" t="inlineStr">
        <is>
          <t>Not reviewed</t>
        </is>
      </c>
      <c r="BL505" t="inlineStr">
        <is>
          <t>Not reviewed</t>
        </is>
      </c>
      <c r="BM505" t="inlineStr">
        <is>
          <t>Not reviewed (not included)</t>
        </is>
      </c>
      <c r="BN505" t="inlineStr">
        <is>
          <t>Non-ADHD Focused - E2-Not ADHD focused: Neither title nor abstract mentions ADHD or attention-deficit/hyperactivity</t>
        </is>
      </c>
      <c r="BO505" t="inlineStr">
        <is>
          <t>Abstract-level screening only</t>
        </is>
      </c>
      <c r="BP505" t="inlineStr">
        <is>
          <t>6</t>
        </is>
      </c>
    </row>
    <row r="506">
      <c r="A506" t="inlineStr">
        <is>
          <t>Detection and Classification of Teacher-Rated Childrenâ€™s Activity Levels Using Millimeter-Wave Radar and Machine Learning: A Pilot Study in a Real Primary School Environment</t>
        </is>
      </c>
      <c r="B506" t="n">
        <v>2025</v>
      </c>
      <c r="C506" t="inlineStr">
        <is>
          <t>Not checked</t>
        </is>
      </c>
      <c r="D506" t="inlineStr">
        <is>
          <t>Not checked</t>
        </is>
      </c>
      <c r="E506" t="inlineStr">
        <is>
          <t>10.1109/ACCESS.2025.3527037</t>
        </is>
      </c>
      <c r="F506" t="inlineStr">
        <is>
          <t>Traditional assessments of childrenâ€™s health and behavioral issues primarily rely on subjective evaluation by adult raters, which imposes major costs in time and human resource to the school system. This pilot study investigates the utilization of millimeter-wave radar coupled with machine learning for the objective and semi-automatic detection and classification of childrenâ€™s activity levels, defined as restlessness, within a real classroom environment. Two objectives are pursued: confirming the feasibility of restlessness detection using millimeter-wave radar and applying standard machine learning method for restlessness classification. The experiment involves a nine-day observational study, using two radar systems to monitor the activities of 14 children in a primary school. Radar data analysis involves the extraction of distinctive features for restlessness detection and classification. Results indicate the successful detection of restlessness using millimeter-wave radar, demonstrating its potential to capture nuanced body movements in a privacy-protected manner. Machine learning models trained on radar data achieve a classification accuracy of 100%, outperforming other methods in terms of non-invasiveness, lack of body restraint, multi-target applications, and privacy protection. The studyâ€™s contributions extend to children, parents, and educational practitioners, emphasizing non-invasiveness, privacy protection, and evidence-based support. Despite limitations such as a short monitoring duration and a small sample size, this pilot study lays the foundation for future research in non-invasive restlessness detection using non-contact monitoring technologies. The integration of millimeter-wave radar and machine learning offers a promising avenue for efficient and ethical trait assessments in real-world educational environments, contributing to the advancement of child psychology and education. This work supports efforts for non-contact monitoring of children</t>
        </is>
      </c>
      <c r="G506" t="inlineStr">
        <is>
          <t>Unimodal</t>
        </is>
      </c>
      <c r="H506" t="inlineStr">
        <is>
          <t>See abstract</t>
        </is>
      </c>
      <c r="I506" t="inlineStr">
        <is>
          <t>See abstract</t>
        </is>
      </c>
      <c r="J506" t="inlineStr">
        <is>
          <t>See abstract (AI/ML)</t>
        </is>
      </c>
      <c r="K506" t="inlineStr">
        <is>
          <t>See abstract</t>
        </is>
      </c>
      <c r="M506" t="inlineStr">
        <is>
          <t>See abstract</t>
        </is>
      </c>
      <c r="N506" t="inlineStr">
        <is>
          <t>See abstract</t>
        </is>
      </c>
      <c r="O506" t="inlineStr">
        <is>
          <t>Not verified from abstract</t>
        </is>
      </c>
      <c r="P506" t="inlineStr">
        <is>
          <t>See abstract</t>
        </is>
      </c>
      <c r="Q506" t="inlineStr">
        <is>
          <t>See abstract</t>
        </is>
      </c>
      <c r="R506" t="inlineStr">
        <is>
          <t>Not reviewed (not included)</t>
        </is>
      </c>
      <c r="S506" t="inlineStr">
        <is>
          <t>Not reviewed (not included)</t>
        </is>
      </c>
      <c r="T506" t="inlineStr">
        <is>
          <t>Abstract screening only. Non-ADHD Focused</t>
        </is>
      </c>
      <c r="U506" t="inlineStr">
        <is>
          <t>EXCLUDE</t>
        </is>
      </c>
      <c r="V506" t="inlineStr">
        <is>
          <t>E2-Not ADHD focused: Neither title nor abstract mentions ADHD or attention-deficit/hyperactivity</t>
        </is>
      </c>
      <c r="W506" t="inlineStr">
        <is>
          <t>Excluded: Not ADHD Focused</t>
        </is>
      </c>
      <c r="X506" t="inlineStr">
        <is>
          <t>Not assessed from abstract</t>
        </is>
      </c>
      <c r="Y506" t="inlineStr">
        <is>
          <t>IEEE Journals</t>
        </is>
      </c>
      <c r="Z506" t="inlineStr">
        <is>
          <t>Not determined from abstract</t>
        </is>
      </c>
      <c r="AB506" t="inlineStr">
        <is>
          <t>Not assessed (not included)</t>
        </is>
      </c>
      <c r="AC506" t="inlineStr">
        <is>
          <t>Not assessed (not included)</t>
        </is>
      </c>
      <c r="AD506" t="inlineStr">
        <is>
          <t>T. Wang; T. Sakamoto; Y. Oshima; I. Iwata; M. Kato; H. Kobayashi; M. Wakuta; M. Myowa; T. Nishimura; A. Senju</t>
        </is>
      </c>
      <c r="AE506" t="inlineStr">
        <is>
          <t>IEEE Access</t>
        </is>
      </c>
      <c r="AF506" t="inlineStr">
        <is>
          <t>Gold OA (IEEE Access)</t>
        </is>
      </c>
      <c r="AG506" t="inlineStr">
        <is>
          <t xml:space="preserve">Japan Science and Technology Agency (JST)-Mirai Program(grant numbers:JPMJMI22J2); </t>
        </is>
      </c>
      <c r="AH506" t="inlineStr">
        <is>
          <t>Not assessed</t>
        </is>
      </c>
      <c r="AI506" t="inlineStr">
        <is>
          <t>Not reported</t>
        </is>
      </c>
      <c r="AJ506" t="inlineStr">
        <is>
          <t>Not reported</t>
        </is>
      </c>
      <c r="AK506" t="inlineStr">
        <is>
          <t>Not reported</t>
        </is>
      </c>
      <c r="AL506" t="inlineStr">
        <is>
          <t>Not reported</t>
        </is>
      </c>
      <c r="AM506" t="inlineStr">
        <is>
          <t>Not reported</t>
        </is>
      </c>
      <c r="AN506" t="inlineStr">
        <is>
          <t>Not reported</t>
        </is>
      </c>
      <c r="AO506" t="inlineStr">
        <is>
          <t>Not reviewed</t>
        </is>
      </c>
      <c r="AP506" t="inlineStr">
        <is>
          <t>Not reported</t>
        </is>
      </c>
      <c r="AQ506" t="inlineStr">
        <is>
          <t>Not reported</t>
        </is>
      </c>
      <c r="AR506" t="inlineStr">
        <is>
          <t>Not reported</t>
        </is>
      </c>
      <c r="AS506" t="inlineStr">
        <is>
          <t>See abstract</t>
        </is>
      </c>
      <c r="AT506" t="inlineStr">
        <is>
          <t>Not reviewed</t>
        </is>
      </c>
      <c r="AU506" t="inlineStr">
        <is>
          <t>Not reviewed</t>
        </is>
      </c>
      <c r="AV506" t="inlineStr">
        <is>
          <t>Not reviewed</t>
        </is>
      </c>
      <c r="AW506" t="inlineStr">
        <is>
          <t>Not reviewed</t>
        </is>
      </c>
      <c r="AX506" t="inlineStr">
        <is>
          <t>Not reported</t>
        </is>
      </c>
      <c r="AY506" t="inlineStr">
        <is>
          <t>Not reported</t>
        </is>
      </c>
      <c r="AZ506" t="inlineStr">
        <is>
          <t>Not reported</t>
        </is>
      </c>
      <c r="BA506" t="inlineStr">
        <is>
          <t>Not reported</t>
        </is>
      </c>
      <c r="BB506" t="inlineStr">
        <is>
          <t>Not reported</t>
        </is>
      </c>
      <c r="BC506" t="inlineStr">
        <is>
          <t>Not reported</t>
        </is>
      </c>
      <c r="BD506" t="inlineStr">
        <is>
          <t>Not reported</t>
        </is>
      </c>
      <c r="BE506" t="inlineStr">
        <is>
          <t>Not reported</t>
        </is>
      </c>
      <c r="BF506" t="inlineStr">
        <is>
          <t>Not reported</t>
        </is>
      </c>
      <c r="BG506" t="inlineStr">
        <is>
          <t>Not reviewed (not included)</t>
        </is>
      </c>
      <c r="BH506" t="inlineStr">
        <is>
          <t>N/A</t>
        </is>
      </c>
      <c r="BI506" t="inlineStr">
        <is>
          <t>Not reviewed</t>
        </is>
      </c>
      <c r="BJ506" t="inlineStr">
        <is>
          <t>Not reviewed</t>
        </is>
      </c>
      <c r="BK506" t="inlineStr">
        <is>
          <t>Not reviewed</t>
        </is>
      </c>
      <c r="BL506" t="inlineStr">
        <is>
          <t>Not reviewed</t>
        </is>
      </c>
      <c r="BM506" t="inlineStr">
        <is>
          <t>Not reviewed (not included)</t>
        </is>
      </c>
      <c r="BN506" t="inlineStr">
        <is>
          <t>Non-ADHD Focused - E2-Not ADHD focused: Neither title nor abstract mentions ADHD or attention-deficit/hyperactivity</t>
        </is>
      </c>
      <c r="BO506" t="inlineStr">
        <is>
          <t>Abstract-level screening only</t>
        </is>
      </c>
      <c r="BP506" t="inlineStr">
        <is>
          <t>15</t>
        </is>
      </c>
    </row>
    <row r="507">
      <c r="A507" t="inlineStr">
        <is>
          <t>Enhancing Trust in Brain-Computer Interfaces: Interpretable Deep Learning for EEG Signal Classification</t>
        </is>
      </c>
      <c r="B507" t="n">
        <v>2025</v>
      </c>
      <c r="C507" t="inlineStr">
        <is>
          <t>Not checked</t>
        </is>
      </c>
      <c r="D507" t="inlineStr">
        <is>
          <t>Not checked</t>
        </is>
      </c>
      <c r="E507" t="inlineStr">
        <is>
          <t>10.1109/ICDSINC66221.2025.11448145</t>
        </is>
      </c>
      <c r="F507" t="inlineStr">
        <is>
          <t>Brain signal is one of the methods in healthcare to identify brain activities. Mathematical modeling to machine learning and modern deep learning architectures are used to analyze these signals. These methods have been tested with EEG signals to capture meaningful insights and uncover patterns. Deep learning often outperforms conventional machine learning. But the black box nature of these signals has become a concern, especially in the healthcare sector. Hence, this study focused on explaining the Deep Learning architecture by using methods such as Permutation Feature Importance, Saliency Maps, and Gradientweighted Class Activation Mapping. To test this, a model for sleep-stage classification using Electroencephalography (EEG) has been developed, as EEG is easier to interpret. The model was created by fusing different types of deep learning architecture. To capture sleep-related frequency activity, Power Spectral Density (PSD) features were extracted. Further, jittering was applied. Accuracy and F1-score used to measure the performance of the model. An average accuracy of 0.85 and the weighted F 1-score of 0.87 were given on the test set. The results display that combining deep learning with explanation methods and careful info handling can develop EEG-based systems extra transparent and trustworthy.</t>
        </is>
      </c>
      <c r="G507" t="inlineStr">
        <is>
          <t>Unimodal</t>
        </is>
      </c>
      <c r="H507" t="inlineStr">
        <is>
          <t>See abstract</t>
        </is>
      </c>
      <c r="I507" t="inlineStr">
        <is>
          <t>See abstract</t>
        </is>
      </c>
      <c r="J507" t="inlineStr">
        <is>
          <t>See abstract (AI/ML)</t>
        </is>
      </c>
      <c r="K507" t="inlineStr">
        <is>
          <t>See abstract</t>
        </is>
      </c>
      <c r="M507" t="inlineStr">
        <is>
          <t>See abstract</t>
        </is>
      </c>
      <c r="N507" t="inlineStr">
        <is>
          <t>See abstract</t>
        </is>
      </c>
      <c r="O507" t="inlineStr">
        <is>
          <t>Not verified from abstract</t>
        </is>
      </c>
      <c r="P507" t="inlineStr">
        <is>
          <t>See abstract</t>
        </is>
      </c>
      <c r="Q507" t="inlineStr">
        <is>
          <t>See abstract</t>
        </is>
      </c>
      <c r="R507" t="inlineStr">
        <is>
          <t>Not reviewed (not included)</t>
        </is>
      </c>
      <c r="S507" t="inlineStr">
        <is>
          <t>Not reviewed (not included)</t>
        </is>
      </c>
      <c r="T507" t="inlineStr">
        <is>
          <t>Abstract screening only. Non-ADHD Focused</t>
        </is>
      </c>
      <c r="U507" t="inlineStr">
        <is>
          <t>EXCLUDE</t>
        </is>
      </c>
      <c r="V507" t="inlineStr">
        <is>
          <t>E2-Not ADHD focused: Neither title nor abstract mentions ADHD or attention-deficit/hyperactivity</t>
        </is>
      </c>
      <c r="W507" t="inlineStr">
        <is>
          <t>Excluded: Not ADHD Focused</t>
        </is>
      </c>
      <c r="X507" t="inlineStr">
        <is>
          <t>Not assessed from abstract</t>
        </is>
      </c>
      <c r="Y507" t="inlineStr">
        <is>
          <t>IEEE Conferences</t>
        </is>
      </c>
      <c r="Z507" t="inlineStr">
        <is>
          <t>Not determined from abstract</t>
        </is>
      </c>
      <c r="AB507" t="inlineStr">
        <is>
          <t>Not assessed (not included)</t>
        </is>
      </c>
      <c r="AC507" t="inlineStr">
        <is>
          <t>Not assessed (not included)</t>
        </is>
      </c>
      <c r="AD507" t="inlineStr">
        <is>
          <t>A. H. M. T. C. Bakmeedeniya; L. Chamini; K. Ranaweera</t>
        </is>
      </c>
      <c r="AE507" t="inlineStr">
        <is>
          <t>2025 1st International Conference on Data Science and Intelligent Network Computing (ICDSINC)</t>
        </is>
      </c>
      <c r="AF507" t="inlineStr">
        <is>
          <t>Hybrid OA (IEEE)</t>
        </is>
      </c>
      <c r="AH507" t="inlineStr">
        <is>
          <t>Not assessed</t>
        </is>
      </c>
      <c r="AI507" t="inlineStr">
        <is>
          <t>Not reported</t>
        </is>
      </c>
      <c r="AJ507" t="inlineStr">
        <is>
          <t>Not reported</t>
        </is>
      </c>
      <c r="AK507" t="inlineStr">
        <is>
          <t>Not reported</t>
        </is>
      </c>
      <c r="AL507" t="inlineStr">
        <is>
          <t>Not reported</t>
        </is>
      </c>
      <c r="AM507" t="inlineStr">
        <is>
          <t>Not reported</t>
        </is>
      </c>
      <c r="AN507" t="inlineStr">
        <is>
          <t>Not reported</t>
        </is>
      </c>
      <c r="AO507" t="inlineStr">
        <is>
          <t>Not reviewed</t>
        </is>
      </c>
      <c r="AP507" t="inlineStr">
        <is>
          <t>Not reported</t>
        </is>
      </c>
      <c r="AQ507" t="inlineStr">
        <is>
          <t>Not reported</t>
        </is>
      </c>
      <c r="AR507" t="inlineStr">
        <is>
          <t>Not reported</t>
        </is>
      </c>
      <c r="AS507" t="inlineStr">
        <is>
          <t>See abstract</t>
        </is>
      </c>
      <c r="AT507" t="inlineStr">
        <is>
          <t>Not reviewed</t>
        </is>
      </c>
      <c r="AU507" t="inlineStr">
        <is>
          <t>Not reviewed</t>
        </is>
      </c>
      <c r="AV507" t="inlineStr">
        <is>
          <t>Not reviewed</t>
        </is>
      </c>
      <c r="AW507" t="inlineStr">
        <is>
          <t>Not reviewed</t>
        </is>
      </c>
      <c r="AX507" t="inlineStr">
        <is>
          <t>Not reported</t>
        </is>
      </c>
      <c r="AY507" t="inlineStr">
        <is>
          <t>Not reported</t>
        </is>
      </c>
      <c r="AZ507" t="inlineStr">
        <is>
          <t>Not reported</t>
        </is>
      </c>
      <c r="BA507" t="inlineStr">
        <is>
          <t>Not reported</t>
        </is>
      </c>
      <c r="BB507" t="inlineStr">
        <is>
          <t>Not reported</t>
        </is>
      </c>
      <c r="BC507" t="inlineStr">
        <is>
          <t>Not reported</t>
        </is>
      </c>
      <c r="BD507" t="inlineStr">
        <is>
          <t>Not reported</t>
        </is>
      </c>
      <c r="BE507" t="inlineStr">
        <is>
          <t>Not reported</t>
        </is>
      </c>
      <c r="BF507" t="inlineStr">
        <is>
          <t>Not reported</t>
        </is>
      </c>
      <c r="BG507" t="inlineStr">
        <is>
          <t>Not reviewed (not included)</t>
        </is>
      </c>
      <c r="BH507" t="inlineStr">
        <is>
          <t>N/A</t>
        </is>
      </c>
      <c r="BI507" t="inlineStr">
        <is>
          <t>Not reviewed</t>
        </is>
      </c>
      <c r="BJ507" t="inlineStr">
        <is>
          <t>Not reviewed</t>
        </is>
      </c>
      <c r="BK507" t="inlineStr">
        <is>
          <t>Not reviewed</t>
        </is>
      </c>
      <c r="BL507" t="inlineStr">
        <is>
          <t>Not reviewed</t>
        </is>
      </c>
      <c r="BM507" t="inlineStr">
        <is>
          <t>Not reviewed (not included)</t>
        </is>
      </c>
      <c r="BN507" t="inlineStr">
        <is>
          <t>Non-ADHD Focused - E2-Not ADHD focused: Neither title nor abstract mentions ADHD or attention-deficit/hyperactivity</t>
        </is>
      </c>
      <c r="BO507" t="inlineStr">
        <is>
          <t>Abstract-level screening only</t>
        </is>
      </c>
      <c r="BP507" t="inlineStr">
        <is>
          <t>5</t>
        </is>
      </c>
    </row>
    <row r="508">
      <c r="A508" t="inlineStr">
        <is>
          <t>A Review on Recent Machine Learning Applications for Addiction Disorders</t>
        </is>
      </c>
      <c r="B508" t="n">
        <v>2022</v>
      </c>
      <c r="C508" t="inlineStr">
        <is>
          <t>Not checked</t>
        </is>
      </c>
      <c r="D508" t="inlineStr">
        <is>
          <t>Not checked</t>
        </is>
      </c>
      <c r="E508" t="inlineStr">
        <is>
          <t>10.1109/PAIS56586.2022.9946888</t>
        </is>
      </c>
      <c r="F508" t="inlineStr">
        <is>
          <t>Constant contributions of Machine Learning (ML) technology in health sciences has extended to solve addiction disorders problems, whether to detect symptoms or predict risks and treatment outcomes. This article presents an updated review related to the application of ML techniques for addiction disorders, the selected works covered substance addiction (N=18 studies) and non-substance addiction (N=3 studies), and were divided into three categories prognosis, diagnosis, and predicting treatment success. To provide strong evidence about the potential of ML methods to accelerate early prevention and intervention, ultimately aiming to pave the way for further applications of ML approaches in this field.</t>
        </is>
      </c>
      <c r="G508" t="inlineStr">
        <is>
          <t>Unimodal</t>
        </is>
      </c>
      <c r="H508" t="inlineStr">
        <is>
          <t>See abstract</t>
        </is>
      </c>
      <c r="I508" t="inlineStr">
        <is>
          <t>See abstract</t>
        </is>
      </c>
      <c r="J508" t="inlineStr">
        <is>
          <t>See abstract (AI/ML)</t>
        </is>
      </c>
      <c r="K508" t="inlineStr">
        <is>
          <t>See abstract</t>
        </is>
      </c>
      <c r="M508" t="inlineStr">
        <is>
          <t>See abstract</t>
        </is>
      </c>
      <c r="N508" t="inlineStr">
        <is>
          <t>See abstract</t>
        </is>
      </c>
      <c r="O508" t="inlineStr">
        <is>
          <t>Not verified from abstract</t>
        </is>
      </c>
      <c r="P508" t="inlineStr">
        <is>
          <t>See abstract</t>
        </is>
      </c>
      <c r="Q508" t="inlineStr">
        <is>
          <t>See abstract</t>
        </is>
      </c>
      <c r="R508" t="inlineStr">
        <is>
          <t>Not reviewed (not included)</t>
        </is>
      </c>
      <c r="S508" t="inlineStr">
        <is>
          <t>Not reviewed (not included)</t>
        </is>
      </c>
      <c r="T508" t="inlineStr">
        <is>
          <t>Abstract screening only. Non-ADHD Focused</t>
        </is>
      </c>
      <c r="U508" t="inlineStr">
        <is>
          <t>EXCLUDE</t>
        </is>
      </c>
      <c r="V508" t="inlineStr">
        <is>
          <t>E2-Not ADHD focused: Neither title nor abstract mentions ADHD or attention-deficit/hyperactivity</t>
        </is>
      </c>
      <c r="W508" t="inlineStr">
        <is>
          <t>Excluded: Not ADHD Focused</t>
        </is>
      </c>
      <c r="X508" t="inlineStr">
        <is>
          <t>Not assessed from abstract</t>
        </is>
      </c>
      <c r="Y508" t="inlineStr">
        <is>
          <t>IEEE Conferences</t>
        </is>
      </c>
      <c r="Z508" t="inlineStr">
        <is>
          <t>Not determined from abstract</t>
        </is>
      </c>
      <c r="AB508" t="inlineStr">
        <is>
          <t>Not assessed (not included)</t>
        </is>
      </c>
      <c r="AC508" t="inlineStr">
        <is>
          <t>Not assessed (not included)</t>
        </is>
      </c>
      <c r="AD508" t="inlineStr">
        <is>
          <t>A. BOUHADJA; A. BOURAMOUL</t>
        </is>
      </c>
      <c r="AE508" t="inlineStr">
        <is>
          <t>2022 4th International Conference on Pattern Analysis and Intelligent Systems (PAIS)</t>
        </is>
      </c>
      <c r="AF508" t="inlineStr">
        <is>
          <t>Hybrid OA (IEEE)</t>
        </is>
      </c>
      <c r="AH508" t="inlineStr">
        <is>
          <t>Not assessed</t>
        </is>
      </c>
      <c r="AI508" t="inlineStr">
        <is>
          <t>Not reported</t>
        </is>
      </c>
      <c r="AJ508" t="inlineStr">
        <is>
          <t>Not reported</t>
        </is>
      </c>
      <c r="AK508" t="inlineStr">
        <is>
          <t>Not reported</t>
        </is>
      </c>
      <c r="AL508" t="inlineStr">
        <is>
          <t>Not reported</t>
        </is>
      </c>
      <c r="AM508" t="inlineStr">
        <is>
          <t>Not reported</t>
        </is>
      </c>
      <c r="AN508" t="inlineStr">
        <is>
          <t>Not reported</t>
        </is>
      </c>
      <c r="AO508" t="inlineStr">
        <is>
          <t>Not reviewed</t>
        </is>
      </c>
      <c r="AP508" t="inlineStr">
        <is>
          <t>Not reported</t>
        </is>
      </c>
      <c r="AQ508" t="inlineStr">
        <is>
          <t>Not reported</t>
        </is>
      </c>
      <c r="AR508" t="inlineStr">
        <is>
          <t>Not reported</t>
        </is>
      </c>
      <c r="AS508" t="inlineStr">
        <is>
          <t>See abstract</t>
        </is>
      </c>
      <c r="AT508" t="inlineStr">
        <is>
          <t>Not reviewed</t>
        </is>
      </c>
      <c r="AU508" t="inlineStr">
        <is>
          <t>Not reviewed</t>
        </is>
      </c>
      <c r="AV508" t="inlineStr">
        <is>
          <t>Not reviewed</t>
        </is>
      </c>
      <c r="AW508" t="inlineStr">
        <is>
          <t>Not reviewed</t>
        </is>
      </c>
      <c r="AX508" t="inlineStr">
        <is>
          <t>Not reported</t>
        </is>
      </c>
      <c r="AY508" t="inlineStr">
        <is>
          <t>Not reported</t>
        </is>
      </c>
      <c r="AZ508" t="inlineStr">
        <is>
          <t>Not reported</t>
        </is>
      </c>
      <c r="BA508" t="inlineStr">
        <is>
          <t>Not reported</t>
        </is>
      </c>
      <c r="BB508" t="inlineStr">
        <is>
          <t>Not reported</t>
        </is>
      </c>
      <c r="BC508" t="inlineStr">
        <is>
          <t>Not reported</t>
        </is>
      </c>
      <c r="BD508" t="inlineStr">
        <is>
          <t>Not reported</t>
        </is>
      </c>
      <c r="BE508" t="inlineStr">
        <is>
          <t>Not reported</t>
        </is>
      </c>
      <c r="BF508" t="inlineStr">
        <is>
          <t>Not reported</t>
        </is>
      </c>
      <c r="BG508" t="inlineStr">
        <is>
          <t>Not reviewed (not included)</t>
        </is>
      </c>
      <c r="BH508" t="inlineStr">
        <is>
          <t>N/A</t>
        </is>
      </c>
      <c r="BI508" t="inlineStr">
        <is>
          <t>Not reviewed</t>
        </is>
      </c>
      <c r="BJ508" t="inlineStr">
        <is>
          <t>Not reviewed</t>
        </is>
      </c>
      <c r="BK508" t="inlineStr">
        <is>
          <t>Not reviewed</t>
        </is>
      </c>
      <c r="BL508" t="inlineStr">
        <is>
          <t>Not reviewed</t>
        </is>
      </c>
      <c r="BM508" t="inlineStr">
        <is>
          <t>Not reviewed (not included)</t>
        </is>
      </c>
      <c r="BN508" t="inlineStr">
        <is>
          <t>Non-ADHD Focused - E2-Not ADHD focused: Neither title nor abstract mentions ADHD or attention-deficit/hyperactivity</t>
        </is>
      </c>
      <c r="BO508" t="inlineStr">
        <is>
          <t>Abstract-level screening only</t>
        </is>
      </c>
      <c r="BP508" t="inlineStr">
        <is>
          <t>8</t>
        </is>
      </c>
    </row>
    <row r="509">
      <c r="A509" t="inlineStr">
        <is>
          <t>An Improved Feature Selection Algorithm for Autism Detection</t>
        </is>
      </c>
      <c r="B509" t="n">
        <v>2022</v>
      </c>
      <c r="C509" t="inlineStr">
        <is>
          <t>Not checked</t>
        </is>
      </c>
      <c r="D509" t="inlineStr">
        <is>
          <t>Not checked</t>
        </is>
      </c>
      <c r="E509" t="inlineStr">
        <is>
          <t>10.1109/UPCON56432.2022.9986364</t>
        </is>
      </c>
      <c r="F509" t="inlineStr">
        <is>
          <t>Autism Spectrum Disorder (ASD) is one of the most common acute neurodevelopmental disorders. It is associated with the development of the brain. ASD severely affects a child's physical and mental health. ASD detection at an early age is challenging as its symptoms come after two years. Each ASD patient has a different set of symptoms (features). In recent years, machine learning has offered a new potential solution for the detection of Autism. The effectiveness of the machine learning models depends on the dataset's features. This paper proposes a feature selection algorithm (which is based on feature correlation and ranking) for early ASD detection on the clinical ASD dataset. The performance of the feature selection algorithm is compared with different machine learning algorithms (LR, GBC, AdaBoost, and DT). The result shows that 5 out of the 30 features with a Logistic Regression model are sufficient to detect Autism with 98.18% accuracy, 98.16% sensitivity, and 98.16% precision. The result also shows that the Gradient Boost achieves 98.18% accuracy with 5 features, and the AdaBoost achieves 97.10% accuracy with 5 features.</t>
        </is>
      </c>
      <c r="G509" t="inlineStr">
        <is>
          <t>Unimodal</t>
        </is>
      </c>
      <c r="H509" t="inlineStr">
        <is>
          <t>See abstract</t>
        </is>
      </c>
      <c r="I509" t="inlineStr">
        <is>
          <t>See abstract</t>
        </is>
      </c>
      <c r="J509" t="inlineStr">
        <is>
          <t>See abstract (AI/ML)</t>
        </is>
      </c>
      <c r="K509" t="inlineStr">
        <is>
          <t>See abstract</t>
        </is>
      </c>
      <c r="M509" t="inlineStr">
        <is>
          <t>See abstract</t>
        </is>
      </c>
      <c r="N509" t="inlineStr">
        <is>
          <t>See abstract</t>
        </is>
      </c>
      <c r="O509" t="inlineStr">
        <is>
          <t>Not verified from abstract</t>
        </is>
      </c>
      <c r="P509" t="inlineStr">
        <is>
          <t>See abstract</t>
        </is>
      </c>
      <c r="Q509" t="inlineStr">
        <is>
          <t>See abstract</t>
        </is>
      </c>
      <c r="R509" t="inlineStr">
        <is>
          <t>Not reviewed (not included)</t>
        </is>
      </c>
      <c r="S509" t="inlineStr">
        <is>
          <t>Not reviewed (not included)</t>
        </is>
      </c>
      <c r="T509" t="inlineStr">
        <is>
          <t>Abstract screening only. Non-ADHD Focused</t>
        </is>
      </c>
      <c r="U509" t="inlineStr">
        <is>
          <t>EXCLUDE</t>
        </is>
      </c>
      <c r="V509" t="inlineStr">
        <is>
          <t>E2-Not ADHD focused: Neither title nor abstract mentions ADHD or attention-deficit/hyperactivity</t>
        </is>
      </c>
      <c r="W509" t="inlineStr">
        <is>
          <t>Excluded: Not ADHD Focused</t>
        </is>
      </c>
      <c r="X509" t="inlineStr">
        <is>
          <t>Not assessed from abstract</t>
        </is>
      </c>
      <c r="Y509" t="inlineStr">
        <is>
          <t>IEEE Conferences</t>
        </is>
      </c>
      <c r="Z509" t="inlineStr">
        <is>
          <t>Not determined from abstract</t>
        </is>
      </c>
      <c r="AB509" t="inlineStr">
        <is>
          <t>Not assessed (not included)</t>
        </is>
      </c>
      <c r="AC509" t="inlineStr">
        <is>
          <t>Not assessed (not included)</t>
        </is>
      </c>
      <c r="AD509" t="inlineStr">
        <is>
          <t>U. Singh; S. Shukla; M. M. Gore</t>
        </is>
      </c>
      <c r="AE509" t="inlineStr">
        <is>
          <t>2022 IEEE 9th Uttar Pradesh Section International Conference on Electrical, Electronics and Computer Engineering (UPCON)</t>
        </is>
      </c>
      <c r="AF509" t="inlineStr">
        <is>
          <t>Hybrid OA (IEEE)</t>
        </is>
      </c>
      <c r="AH509" t="inlineStr">
        <is>
          <t>Not assessed</t>
        </is>
      </c>
      <c r="AI509" t="inlineStr">
        <is>
          <t>Not reported</t>
        </is>
      </c>
      <c r="AJ509" t="inlineStr">
        <is>
          <t>Not reported</t>
        </is>
      </c>
      <c r="AK509" t="inlineStr">
        <is>
          <t>Not reported</t>
        </is>
      </c>
      <c r="AL509" t="inlineStr">
        <is>
          <t>Not reported</t>
        </is>
      </c>
      <c r="AM509" t="inlineStr">
        <is>
          <t>Not reported</t>
        </is>
      </c>
      <c r="AN509" t="inlineStr">
        <is>
          <t>Not reported</t>
        </is>
      </c>
      <c r="AO509" t="inlineStr">
        <is>
          <t>Not reviewed</t>
        </is>
      </c>
      <c r="AP509" t="inlineStr">
        <is>
          <t>Not reported</t>
        </is>
      </c>
      <c r="AQ509" t="inlineStr">
        <is>
          <t>Not reported</t>
        </is>
      </c>
      <c r="AR509" t="inlineStr">
        <is>
          <t>Not reported</t>
        </is>
      </c>
      <c r="AS509" t="inlineStr">
        <is>
          <t>See abstract</t>
        </is>
      </c>
      <c r="AT509" t="inlineStr">
        <is>
          <t>Not reviewed</t>
        </is>
      </c>
      <c r="AU509" t="inlineStr">
        <is>
          <t>Not reviewed</t>
        </is>
      </c>
      <c r="AV509" t="inlineStr">
        <is>
          <t>Not reviewed</t>
        </is>
      </c>
      <c r="AW509" t="inlineStr">
        <is>
          <t>Not reviewed</t>
        </is>
      </c>
      <c r="AX509" t="inlineStr">
        <is>
          <t>Not reported</t>
        </is>
      </c>
      <c r="AY509" t="inlineStr">
        <is>
          <t>Not reported</t>
        </is>
      </c>
      <c r="AZ509" t="inlineStr">
        <is>
          <t>Not reported</t>
        </is>
      </c>
      <c r="BA509" t="inlineStr">
        <is>
          <t>Not reported</t>
        </is>
      </c>
      <c r="BB509" t="inlineStr">
        <is>
          <t>Not reported</t>
        </is>
      </c>
      <c r="BC509" t="inlineStr">
        <is>
          <t>Not reported</t>
        </is>
      </c>
      <c r="BD509" t="inlineStr">
        <is>
          <t>Not reported</t>
        </is>
      </c>
      <c r="BE509" t="inlineStr">
        <is>
          <t>Not reported</t>
        </is>
      </c>
      <c r="BF509" t="inlineStr">
        <is>
          <t>Not reported</t>
        </is>
      </c>
      <c r="BG509" t="inlineStr">
        <is>
          <t>Not reviewed (not included)</t>
        </is>
      </c>
      <c r="BH509" t="inlineStr">
        <is>
          <t>N/A</t>
        </is>
      </c>
      <c r="BI509" t="inlineStr">
        <is>
          <t>Not reviewed</t>
        </is>
      </c>
      <c r="BJ509" t="inlineStr">
        <is>
          <t>Not reviewed</t>
        </is>
      </c>
      <c r="BK509" t="inlineStr">
        <is>
          <t>Not reviewed</t>
        </is>
      </c>
      <c r="BL509" t="inlineStr">
        <is>
          <t>Not reviewed</t>
        </is>
      </c>
      <c r="BM509" t="inlineStr">
        <is>
          <t>Not reviewed (not included)</t>
        </is>
      </c>
      <c r="BN509" t="inlineStr">
        <is>
          <t>Non-ADHD Focused - E2-Not ADHD focused: Neither title nor abstract mentions ADHD or attention-deficit/hyperactivity</t>
        </is>
      </c>
      <c r="BO509" t="inlineStr">
        <is>
          <t>Abstract-level screening only</t>
        </is>
      </c>
      <c r="BP509" t="inlineStr">
        <is>
          <t>8</t>
        </is>
      </c>
    </row>
    <row r="510">
      <c r="A510" t="inlineStr">
        <is>
          <t>Towards EEG-based objective ADHD diagnosis support using convolutional neural networks</t>
        </is>
      </c>
      <c r="B510" t="n">
        <v>2023</v>
      </c>
      <c r="C510" t="inlineStr">
        <is>
          <t>Not checked</t>
        </is>
      </c>
      <c r="D510" t="inlineStr">
        <is>
          <t>Not checked</t>
        </is>
      </c>
      <c r="E510" t="inlineStr">
        <is>
          <t>10.1109/CIBCB56990.2023.10264876</t>
        </is>
      </c>
      <c r="F510" t="inlineStr">
        <is>
          <t>Attention Deficit Hyperactivity Disorder (ADHD) represents a widely prevalent neurodivergence. Current diagnostic approaches rely on subjective symptom assessment, leaving room for improvement through objective, biology-informed decision support. EEG-based machine learning classifiers have been proposed to distinguish ADHD and neurotypical individuals, but results are inconsistent, and applicability in a clinical setting remains unclear. A CNN model with temporal and spatial filtering using EEG recordings to classify ADHD individuals was developed, outperforming the SVM baseline model. Interpretability techniques revealed that the CNN model learned meaningful features in line with neurophysiological ADHD studies, with frequency features being the most informative. This work demonstrates the proof of concept for objective EEG-based ADHD classification using a CNN model.</t>
        </is>
      </c>
      <c r="G510" t="inlineStr">
        <is>
          <t>Unimodal</t>
        </is>
      </c>
      <c r="H510" t="inlineStr">
        <is>
          <t>See abstract</t>
        </is>
      </c>
      <c r="I510" t="inlineStr">
        <is>
          <t>See abstract</t>
        </is>
      </c>
      <c r="J510" t="inlineStr">
        <is>
          <t>See abstract (AI/ML)</t>
        </is>
      </c>
      <c r="K510" t="inlineStr">
        <is>
          <t>See abstract</t>
        </is>
      </c>
      <c r="M510" t="inlineStr">
        <is>
          <t>See abstract</t>
        </is>
      </c>
      <c r="N510" t="inlineStr">
        <is>
          <t>See abstract</t>
        </is>
      </c>
      <c r="O510" t="inlineStr">
        <is>
          <t>Not verified from abstract</t>
        </is>
      </c>
      <c r="P510" t="inlineStr">
        <is>
          <t>See abstract</t>
        </is>
      </c>
      <c r="Q510" t="inlineStr">
        <is>
          <t>See abstract</t>
        </is>
      </c>
      <c r="R510" t="inlineStr">
        <is>
          <t>Not reviewed (not included)</t>
        </is>
      </c>
      <c r="S510" t="inlineStr">
        <is>
          <t>Not reviewed (not included)</t>
        </is>
      </c>
      <c r="T510" t="inlineStr">
        <is>
          <t>Abstract screening only. Not Selected for Final 95 (Pending Full Text Review)</t>
        </is>
      </c>
      <c r="U510" t="inlineStr">
        <is>
          <t>EXCLUDE</t>
        </is>
      </c>
      <c r="V5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0" t="inlineStr">
        <is>
          <t>Excluded: Other Criterion</t>
        </is>
      </c>
      <c r="X510" t="inlineStr">
        <is>
          <t>Not assessed from abstract</t>
        </is>
      </c>
      <c r="Y510" t="inlineStr">
        <is>
          <t>IEEE Conferences</t>
        </is>
      </c>
      <c r="Z510" t="inlineStr">
        <is>
          <t>Not determined from abstract</t>
        </is>
      </c>
      <c r="AB510" t="inlineStr">
        <is>
          <t>Not assessed (not included)</t>
        </is>
      </c>
      <c r="AC510" t="inlineStr">
        <is>
          <t>Not assessed (not included)</t>
        </is>
      </c>
      <c r="AD510" t="inlineStr">
        <is>
          <t>S. Stock; J. Hausberg; A. Armengol-Urpi; T. Kaufmann; M. Schinle; M. Gerdes; W. Stork</t>
        </is>
      </c>
      <c r="AE510" t="inlineStr">
        <is>
          <t>2023 IEEE Conference on Computational Intelligence in Bioinformatics and Computational Biology (CIBCB)</t>
        </is>
      </c>
      <c r="AF510" t="inlineStr">
        <is>
          <t>Hybrid OA (IEEE)</t>
        </is>
      </c>
      <c r="AG510" t="inlineStr">
        <is>
          <t xml:space="preserve">Child Mind Institute; Health; </t>
        </is>
      </c>
      <c r="AH510" t="inlineStr">
        <is>
          <t>Not assessed</t>
        </is>
      </c>
      <c r="AI510" t="inlineStr">
        <is>
          <t>Not reported</t>
        </is>
      </c>
      <c r="AJ510" t="inlineStr">
        <is>
          <t>Not reported</t>
        </is>
      </c>
      <c r="AK510" t="inlineStr">
        <is>
          <t>Not reported</t>
        </is>
      </c>
      <c r="AL510" t="inlineStr">
        <is>
          <t>Not reported</t>
        </is>
      </c>
      <c r="AM510" t="inlineStr">
        <is>
          <t>Not reported</t>
        </is>
      </c>
      <c r="AN510" t="inlineStr">
        <is>
          <t>Not reported</t>
        </is>
      </c>
      <c r="AO510" t="inlineStr">
        <is>
          <t>Not reviewed</t>
        </is>
      </c>
      <c r="AP510" t="inlineStr">
        <is>
          <t>Not reported</t>
        </is>
      </c>
      <c r="AQ510" t="inlineStr">
        <is>
          <t>Not reported</t>
        </is>
      </c>
      <c r="AR510" t="inlineStr">
        <is>
          <t>Not reported</t>
        </is>
      </c>
      <c r="AS510" t="inlineStr">
        <is>
          <t>See abstract</t>
        </is>
      </c>
      <c r="AT510" t="inlineStr">
        <is>
          <t>Not reviewed</t>
        </is>
      </c>
      <c r="AU510" t="inlineStr">
        <is>
          <t>Not reviewed</t>
        </is>
      </c>
      <c r="AV510" t="inlineStr">
        <is>
          <t>Not reviewed</t>
        </is>
      </c>
      <c r="AW510" t="inlineStr">
        <is>
          <t>Not reviewed</t>
        </is>
      </c>
      <c r="AX510" t="inlineStr">
        <is>
          <t>Not reported</t>
        </is>
      </c>
      <c r="AY510" t="inlineStr">
        <is>
          <t>Not reported</t>
        </is>
      </c>
      <c r="AZ510" t="inlineStr">
        <is>
          <t>Not reported</t>
        </is>
      </c>
      <c r="BA510" t="inlineStr">
        <is>
          <t>Not reported</t>
        </is>
      </c>
      <c r="BB510" t="inlineStr">
        <is>
          <t>Not reported</t>
        </is>
      </c>
      <c r="BC510" t="inlineStr">
        <is>
          <t>Not reported</t>
        </is>
      </c>
      <c r="BD510" t="inlineStr">
        <is>
          <t>Not reported</t>
        </is>
      </c>
      <c r="BE510" t="inlineStr">
        <is>
          <t>Not reported</t>
        </is>
      </c>
      <c r="BF510" t="inlineStr">
        <is>
          <t>Not reported</t>
        </is>
      </c>
      <c r="BG510" t="inlineStr">
        <is>
          <t>Not reviewed (not included)</t>
        </is>
      </c>
      <c r="BH510" t="inlineStr">
        <is>
          <t>N/A</t>
        </is>
      </c>
      <c r="BI510" t="inlineStr">
        <is>
          <t>Not reviewed</t>
        </is>
      </c>
      <c r="BJ510" t="inlineStr">
        <is>
          <t>Not reviewed</t>
        </is>
      </c>
      <c r="BK510" t="inlineStr">
        <is>
          <t>Not reviewed</t>
        </is>
      </c>
      <c r="BL510" t="inlineStr">
        <is>
          <t>Not reviewed</t>
        </is>
      </c>
      <c r="BM510" t="inlineStr">
        <is>
          <t>Not reviewed (not included)</t>
        </is>
      </c>
      <c r="BN510" t="inlineStr">
        <is>
          <t>Not Selected for Final 95 (Pending Full Text Review) - Candidate paper not selected for final 95: Passed abstract screening but not included in final selec</t>
        </is>
      </c>
      <c r="BO510" t="inlineStr">
        <is>
          <t>Abstract-level screening only</t>
        </is>
      </c>
      <c r="BP510" t="inlineStr">
        <is>
          <t>8</t>
        </is>
      </c>
    </row>
    <row r="511">
      <c r="A511" t="inlineStr">
        <is>
          <t>Predicting the prevalence of mental disorders among different age groups: A Review</t>
        </is>
      </c>
      <c r="B511" t="n">
        <v>2021</v>
      </c>
      <c r="C511" t="inlineStr">
        <is>
          <t>Not checked</t>
        </is>
      </c>
      <c r="D511" t="inlineStr">
        <is>
          <t>Not checked</t>
        </is>
      </c>
      <c r="E511" t="inlineStr">
        <is>
          <t>10.1109/ICSCCC51823.2021.9478115</t>
        </is>
      </c>
      <c r="F511" t="inlineStr">
        <is>
          <t>Mental health is an integral part of the overall health of an individual. It is not just the nonexistence of any mental disorder but also includes oneâ€™s emotional, psychological, and social well-being. It affects our lives to a great extent by having an impact on the way we feel, act, and perceive. It is vital to pay attention to mental health as is the case with maintaining physical health to work constructively and to realize oneâ€™s potential. Apart from depression, stress, and anxiety, there are several other types of mental disorders prevailing like Personality disorders, Psychotic disorders, eating disorders, and many more. Anyone can become a victim of a mental issue irrespective of gender, age, profession, and standard of living. Such issues must be predicted in advance to accelerate the process of diagnosing the problem so as to enhance the quality of life of the patient. Many such predictive models have been implemented with the help of algorithms associated with modern domains such as machine learning, deep learning, image processing, voice detection, and many more. This study aims at providing a comparative study of the works that have already been done in this domain and to find the best algorithm to predict mental illness thereby taking appropriate actions to combat such issues.</t>
        </is>
      </c>
      <c r="G511" t="inlineStr">
        <is>
          <t>Unimodal</t>
        </is>
      </c>
      <c r="H511" t="inlineStr">
        <is>
          <t>See abstract</t>
        </is>
      </c>
      <c r="I511" t="inlineStr">
        <is>
          <t>See abstract</t>
        </is>
      </c>
      <c r="J511" t="inlineStr">
        <is>
          <t>See abstract (AI/ML)</t>
        </is>
      </c>
      <c r="K511" t="inlineStr">
        <is>
          <t>See abstract</t>
        </is>
      </c>
      <c r="M511" t="inlineStr">
        <is>
          <t>See abstract</t>
        </is>
      </c>
      <c r="N511" t="inlineStr">
        <is>
          <t>See abstract</t>
        </is>
      </c>
      <c r="O511" t="inlineStr">
        <is>
          <t>Not verified from abstract</t>
        </is>
      </c>
      <c r="P511" t="inlineStr">
        <is>
          <t>See abstract</t>
        </is>
      </c>
      <c r="Q511" t="inlineStr">
        <is>
          <t>See abstract</t>
        </is>
      </c>
      <c r="R511" t="inlineStr">
        <is>
          <t>Not reviewed (not included)</t>
        </is>
      </c>
      <c r="S511" t="inlineStr">
        <is>
          <t>Not reviewed (not included)</t>
        </is>
      </c>
      <c r="T511" t="inlineStr">
        <is>
          <t>Abstract screening only. Non-ADHD Focused</t>
        </is>
      </c>
      <c r="U511" t="inlineStr">
        <is>
          <t>EXCLUDE</t>
        </is>
      </c>
      <c r="V511" t="inlineStr">
        <is>
          <t>E2-Not ADHD focused: Neither title nor abstract mentions ADHD or attention-deficit/hyperactivity</t>
        </is>
      </c>
      <c r="W511" t="inlineStr">
        <is>
          <t>Excluded: Not ADHD Focused</t>
        </is>
      </c>
      <c r="X511" t="inlineStr">
        <is>
          <t>Not assessed from abstract</t>
        </is>
      </c>
      <c r="Y511" t="inlineStr">
        <is>
          <t>IEEE Conferences</t>
        </is>
      </c>
      <c r="Z511" t="inlineStr">
        <is>
          <t>Not determined from abstract</t>
        </is>
      </c>
      <c r="AB511" t="inlineStr">
        <is>
          <t>Not assessed (not included)</t>
        </is>
      </c>
      <c r="AC511" t="inlineStr">
        <is>
          <t>Not assessed (not included)</t>
        </is>
      </c>
      <c r="AD511" t="inlineStr">
        <is>
          <t>G. Gupta; D. Gupta</t>
        </is>
      </c>
      <c r="AE511" t="inlineStr">
        <is>
          <t>2021 2nd International Conference on Secure Cyber Computing and Communications (ICSCCC)</t>
        </is>
      </c>
      <c r="AF511" t="inlineStr">
        <is>
          <t>Hybrid OA (IEEE)</t>
        </is>
      </c>
      <c r="AH511" t="inlineStr">
        <is>
          <t>Not assessed</t>
        </is>
      </c>
      <c r="AI511" t="inlineStr">
        <is>
          <t>Not reported</t>
        </is>
      </c>
      <c r="AJ511" t="inlineStr">
        <is>
          <t>Not reported</t>
        </is>
      </c>
      <c r="AK511" t="inlineStr">
        <is>
          <t>Not reported</t>
        </is>
      </c>
      <c r="AL511" t="inlineStr">
        <is>
          <t>Not reported</t>
        </is>
      </c>
      <c r="AM511" t="inlineStr">
        <is>
          <t>Not reported</t>
        </is>
      </c>
      <c r="AN511" t="inlineStr">
        <is>
          <t>Not reported</t>
        </is>
      </c>
      <c r="AO511" t="inlineStr">
        <is>
          <t>Not reviewed</t>
        </is>
      </c>
      <c r="AP511" t="inlineStr">
        <is>
          <t>Not reported</t>
        </is>
      </c>
      <c r="AQ511" t="inlineStr">
        <is>
          <t>Not reported</t>
        </is>
      </c>
      <c r="AR511" t="inlineStr">
        <is>
          <t>Not reported</t>
        </is>
      </c>
      <c r="AS511" t="inlineStr">
        <is>
          <t>See abstract</t>
        </is>
      </c>
      <c r="AT511" t="inlineStr">
        <is>
          <t>Not reviewed</t>
        </is>
      </c>
      <c r="AU511" t="inlineStr">
        <is>
          <t>Not reviewed</t>
        </is>
      </c>
      <c r="AV511" t="inlineStr">
        <is>
          <t>Not reviewed</t>
        </is>
      </c>
      <c r="AW511" t="inlineStr">
        <is>
          <t>Not reviewed</t>
        </is>
      </c>
      <c r="AX511" t="inlineStr">
        <is>
          <t>Not reported</t>
        </is>
      </c>
      <c r="AY511" t="inlineStr">
        <is>
          <t>Not reported</t>
        </is>
      </c>
      <c r="AZ511" t="inlineStr">
        <is>
          <t>Not reported</t>
        </is>
      </c>
      <c r="BA511" t="inlineStr">
        <is>
          <t>Not reported</t>
        </is>
      </c>
      <c r="BB511" t="inlineStr">
        <is>
          <t>Not reported</t>
        </is>
      </c>
      <c r="BC511" t="inlineStr">
        <is>
          <t>Not reported</t>
        </is>
      </c>
      <c r="BD511" t="inlineStr">
        <is>
          <t>Not reported</t>
        </is>
      </c>
      <c r="BE511" t="inlineStr">
        <is>
          <t>Not reported</t>
        </is>
      </c>
      <c r="BF511" t="inlineStr">
        <is>
          <t>Not reported</t>
        </is>
      </c>
      <c r="BG511" t="inlineStr">
        <is>
          <t>Not reviewed (not included)</t>
        </is>
      </c>
      <c r="BH511" t="inlineStr">
        <is>
          <t>N/A</t>
        </is>
      </c>
      <c r="BI511" t="inlineStr">
        <is>
          <t>Not reviewed</t>
        </is>
      </c>
      <c r="BJ511" t="inlineStr">
        <is>
          <t>Not reviewed</t>
        </is>
      </c>
      <c r="BK511" t="inlineStr">
        <is>
          <t>Not reviewed</t>
        </is>
      </c>
      <c r="BL511" t="inlineStr">
        <is>
          <t>Not reviewed</t>
        </is>
      </c>
      <c r="BM511" t="inlineStr">
        <is>
          <t>Not reviewed (not included)</t>
        </is>
      </c>
      <c r="BN511" t="inlineStr">
        <is>
          <t>Non-ADHD Focused - E2-Not ADHD focused: Neither title nor abstract mentions ADHD or attention-deficit/hyperactivity</t>
        </is>
      </c>
      <c r="BO511" t="inlineStr">
        <is>
          <t>Abstract-level screening only</t>
        </is>
      </c>
      <c r="BP511" t="inlineStr">
        <is>
          <t>6</t>
        </is>
      </c>
    </row>
    <row r="512">
      <c r="A512" t="inlineStr">
        <is>
          <t>Toward Safe Human Machine Interface and Computer-Aided Diagnostic Systems</t>
        </is>
      </c>
      <c r="B512" t="n">
        <v>2023</v>
      </c>
      <c r="C512" t="inlineStr">
        <is>
          <t>Not checked</t>
        </is>
      </c>
      <c r="D512" t="inlineStr">
        <is>
          <t>Not checked</t>
        </is>
      </c>
      <c r="E512" t="inlineStr">
        <is>
          <t>10.1109/METROXRAINE58569.2023.10405816</t>
        </is>
      </c>
      <c r="F512" t="inlineStr">
        <is>
          <t>Computer-Aided Diagnosis (CADx) systems are safety-critical systems that provide automated medical diagnoses based on their input data. They are Artificial Intelligence based systems which make use of Machine Learning or Deep Learning techniques to differentiate between healthy and unhealthy medical images, as well as, physiological signals acquired from patients. Although current CADx systems offer many advantages in diagnostics, validation is still a challenge, i.e. ensuring that no false negative happens while limiting the occurrence of false positives. This is a major concern since such safety-critical systems have to be verified before deployment into a clinical environment. For that reason, this paper aims to improve the reliability of the CADx systems by adding a Human Machine Interface (HMI) component to enhance the data acquisition process and providing a safety-related framework which includes the HMI/CADx system life cycle to bridge the identified gaps.</t>
        </is>
      </c>
      <c r="G512" t="inlineStr">
        <is>
          <t>Unimodal</t>
        </is>
      </c>
      <c r="H512" t="inlineStr">
        <is>
          <t>See abstract</t>
        </is>
      </c>
      <c r="I512" t="inlineStr">
        <is>
          <t>See abstract</t>
        </is>
      </c>
      <c r="J512" t="inlineStr">
        <is>
          <t>See abstract (AI/ML)</t>
        </is>
      </c>
      <c r="K512" t="inlineStr">
        <is>
          <t>See abstract</t>
        </is>
      </c>
      <c r="M512" t="inlineStr">
        <is>
          <t>See abstract</t>
        </is>
      </c>
      <c r="N512" t="inlineStr">
        <is>
          <t>See abstract</t>
        </is>
      </c>
      <c r="O512" t="inlineStr">
        <is>
          <t>Not verified from abstract</t>
        </is>
      </c>
      <c r="P512" t="inlineStr">
        <is>
          <t>See abstract</t>
        </is>
      </c>
      <c r="Q512" t="inlineStr">
        <is>
          <t>See abstract</t>
        </is>
      </c>
      <c r="R512" t="inlineStr">
        <is>
          <t>Not reviewed (not included)</t>
        </is>
      </c>
      <c r="S512" t="inlineStr">
        <is>
          <t>Not reviewed (not included)</t>
        </is>
      </c>
      <c r="T512" t="inlineStr">
        <is>
          <t>Abstract screening only. Non-ADHD Focused</t>
        </is>
      </c>
      <c r="U512" t="inlineStr">
        <is>
          <t>EXCLUDE</t>
        </is>
      </c>
      <c r="V512" t="inlineStr">
        <is>
          <t>E2-Not ADHD focused: Neither title nor abstract mentions ADHD or attention-deficit/hyperactivity</t>
        </is>
      </c>
      <c r="W512" t="inlineStr">
        <is>
          <t>Excluded: Not ADHD Focused</t>
        </is>
      </c>
      <c r="X512" t="inlineStr">
        <is>
          <t>Not assessed from abstract</t>
        </is>
      </c>
      <c r="Y512" t="inlineStr">
        <is>
          <t>IEEE Conferences</t>
        </is>
      </c>
      <c r="Z512" t="inlineStr">
        <is>
          <t>Not determined from abstract</t>
        </is>
      </c>
      <c r="AB512" t="inlineStr">
        <is>
          <t>Not assessed (not included)</t>
        </is>
      </c>
      <c r="AC512" t="inlineStr">
        <is>
          <t>Not assessed (not included)</t>
        </is>
      </c>
      <c r="AD512" t="inlineStr">
        <is>
          <t>Y. Hagiwara; D. Espinoza; P. SchleiÃŸ; N. Mata; N. A. Vu Doan</t>
        </is>
      </c>
      <c r="AE512" t="inlineStr">
        <is>
          <t>2023 IEEE International Conference on Metrology for eXtended Reality, Artificial Intelligence and Neural Engineering (MetroXRAINE)</t>
        </is>
      </c>
      <c r="AF512" t="inlineStr">
        <is>
          <t>Hybrid OA (IEEE)</t>
        </is>
      </c>
      <c r="AH512" t="inlineStr">
        <is>
          <t>Not assessed</t>
        </is>
      </c>
      <c r="AI512" t="inlineStr">
        <is>
          <t>Not reported</t>
        </is>
      </c>
      <c r="AJ512" t="inlineStr">
        <is>
          <t>Not reported</t>
        </is>
      </c>
      <c r="AK512" t="inlineStr">
        <is>
          <t>Not reported</t>
        </is>
      </c>
      <c r="AL512" t="inlineStr">
        <is>
          <t>Not reported</t>
        </is>
      </c>
      <c r="AM512" t="inlineStr">
        <is>
          <t>Not reported</t>
        </is>
      </c>
      <c r="AN512" t="inlineStr">
        <is>
          <t>Not reported</t>
        </is>
      </c>
      <c r="AO512" t="inlineStr">
        <is>
          <t>Not reviewed</t>
        </is>
      </c>
      <c r="AP512" t="inlineStr">
        <is>
          <t>Not reported</t>
        </is>
      </c>
      <c r="AQ512" t="inlineStr">
        <is>
          <t>Not reported</t>
        </is>
      </c>
      <c r="AR512" t="inlineStr">
        <is>
          <t>Not reported</t>
        </is>
      </c>
      <c r="AS512" t="inlineStr">
        <is>
          <t>See abstract</t>
        </is>
      </c>
      <c r="AT512" t="inlineStr">
        <is>
          <t>Not reviewed</t>
        </is>
      </c>
      <c r="AU512" t="inlineStr">
        <is>
          <t>Not reviewed</t>
        </is>
      </c>
      <c r="AV512" t="inlineStr">
        <is>
          <t>Not reviewed</t>
        </is>
      </c>
      <c r="AW512" t="inlineStr">
        <is>
          <t>Not reviewed</t>
        </is>
      </c>
      <c r="AX512" t="inlineStr">
        <is>
          <t>Not reported</t>
        </is>
      </c>
      <c r="AY512" t="inlineStr">
        <is>
          <t>Not reported</t>
        </is>
      </c>
      <c r="AZ512" t="inlineStr">
        <is>
          <t>Not reported</t>
        </is>
      </c>
      <c r="BA512" t="inlineStr">
        <is>
          <t>Not reported</t>
        </is>
      </c>
      <c r="BB512" t="inlineStr">
        <is>
          <t>Not reported</t>
        </is>
      </c>
      <c r="BC512" t="inlineStr">
        <is>
          <t>Not reported</t>
        </is>
      </c>
      <c r="BD512" t="inlineStr">
        <is>
          <t>Not reported</t>
        </is>
      </c>
      <c r="BE512" t="inlineStr">
        <is>
          <t>Not reported</t>
        </is>
      </c>
      <c r="BF512" t="inlineStr">
        <is>
          <t>Not reported</t>
        </is>
      </c>
      <c r="BG512" t="inlineStr">
        <is>
          <t>Not reviewed (not included)</t>
        </is>
      </c>
      <c r="BH512" t="inlineStr">
        <is>
          <t>N/A</t>
        </is>
      </c>
      <c r="BI512" t="inlineStr">
        <is>
          <t>Not reviewed</t>
        </is>
      </c>
      <c r="BJ512" t="inlineStr">
        <is>
          <t>Not reviewed</t>
        </is>
      </c>
      <c r="BK512" t="inlineStr">
        <is>
          <t>Not reviewed</t>
        </is>
      </c>
      <c r="BL512" t="inlineStr">
        <is>
          <t>Not reviewed</t>
        </is>
      </c>
      <c r="BM512" t="inlineStr">
        <is>
          <t>Not reviewed (not included)</t>
        </is>
      </c>
      <c r="BN512" t="inlineStr">
        <is>
          <t>Non-ADHD Focused - E2-Not ADHD focused: Neither title nor abstract mentions ADHD or attention-deficit/hyperactivity</t>
        </is>
      </c>
      <c r="BO512" t="inlineStr">
        <is>
          <t>Abstract-level screening only</t>
        </is>
      </c>
      <c r="BP512" t="inlineStr">
        <is>
          <t>6</t>
        </is>
      </c>
    </row>
    <row r="513">
      <c r="A513" t="inlineStr">
        <is>
          <t>Analysis for Global Occurance of Avadhana Dosah (ADHD)</t>
        </is>
      </c>
      <c r="B513" t="n">
        <v>2025</v>
      </c>
      <c r="C513" t="inlineStr">
        <is>
          <t>Not checked</t>
        </is>
      </c>
      <c r="D513" t="inlineStr">
        <is>
          <t>Not checked</t>
        </is>
      </c>
      <c r="E513" t="inlineStr">
        <is>
          <t>10.1109/ICONAT66879.2025.11362777</t>
        </is>
      </c>
      <c r="F513" t="inlineStr">
        <is>
          <t>A common neurodevelopmental disorder, Attention Deficit Hyperactivity Disorder (ADHD) is typified by recurrent patterns of impulsivity, hyperactivity, and inattention. Although commonly diagnosed in childhood, ADHD symptoms often continue in adulthood also, impacting daily productivity and quality of life. Common symptoms include difficulty sustaining attention, restlessness, and impairments in executive functioning such as concentration and decision-making. According to a study by Cambridge University, ADHD affects approximately 8.0 % of the population, with a higher percentage in boys (10 %) than in girls (5%). This study utilizes data from the WIDS Datathon 2025 on Kaggle, which includes three distinct datasets: Behavioural data of children, responses from parents, and neuroimaging data illustrating interactions among various brain regions. These datasets were merged to facilitate comprehensive prediction of both ADHD and gender. To identify the most accurate predictive method, multiple machine learning models were applied, including Linear Regression, Logistic Regression, Decision Trees, K-Nearest Neighbours (KNN), Random Forest, and XG Boost. Among these models, XG Boost delivered the highest accuracy of 78.118 %, highlighting its strong performance in predicting ADHD using combined behavioural and neurological data.</t>
        </is>
      </c>
      <c r="G513" t="inlineStr">
        <is>
          <t>Unimodal</t>
        </is>
      </c>
      <c r="H513" t="inlineStr">
        <is>
          <t>See abstract</t>
        </is>
      </c>
      <c r="I513" t="inlineStr">
        <is>
          <t>See abstract</t>
        </is>
      </c>
      <c r="J513" t="inlineStr">
        <is>
          <t>See abstract (AI/ML)</t>
        </is>
      </c>
      <c r="K513" t="inlineStr">
        <is>
          <t>See abstract</t>
        </is>
      </c>
      <c r="M513" t="inlineStr">
        <is>
          <t>See abstract</t>
        </is>
      </c>
      <c r="N513" t="inlineStr">
        <is>
          <t>See abstract</t>
        </is>
      </c>
      <c r="O513" t="inlineStr">
        <is>
          <t>Not verified from abstract</t>
        </is>
      </c>
      <c r="P513" t="inlineStr">
        <is>
          <t>See abstract</t>
        </is>
      </c>
      <c r="Q513" t="inlineStr">
        <is>
          <t>See abstract</t>
        </is>
      </c>
      <c r="R513" t="inlineStr">
        <is>
          <t>Not reviewed (not included)</t>
        </is>
      </c>
      <c r="S513" t="inlineStr">
        <is>
          <t>Not reviewed (not included)</t>
        </is>
      </c>
      <c r="T513" t="inlineStr">
        <is>
          <t>Abstract screening only. Not Selected for Final 95 (Pending Full Text Review)</t>
        </is>
      </c>
      <c r="U513" t="inlineStr">
        <is>
          <t>EXCLUDE</t>
        </is>
      </c>
      <c r="V5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3" t="inlineStr">
        <is>
          <t>Excluded: Other Criterion</t>
        </is>
      </c>
      <c r="X513" t="inlineStr">
        <is>
          <t>Not assessed from abstract</t>
        </is>
      </c>
      <c r="Y513" t="inlineStr">
        <is>
          <t>IEEE Conferences</t>
        </is>
      </c>
      <c r="Z513" t="inlineStr">
        <is>
          <t>Not determined from abstract</t>
        </is>
      </c>
      <c r="AB513" t="inlineStr">
        <is>
          <t>Not assessed (not included)</t>
        </is>
      </c>
      <c r="AC513" t="inlineStr">
        <is>
          <t>Not assessed (not included)</t>
        </is>
      </c>
      <c r="AD513" t="inlineStr">
        <is>
          <t>L. Jangid; A. Mishra; V. Kumari; S. Nidoni; S. Shahapur; M. Tapale</t>
        </is>
      </c>
      <c r="AE513" t="inlineStr">
        <is>
          <t>2025 IEEE 4th International Conference for Advancement in Technology (ICONAT)</t>
        </is>
      </c>
      <c r="AF513" t="inlineStr">
        <is>
          <t>Hybrid OA (IEEE)</t>
        </is>
      </c>
      <c r="AH513" t="inlineStr">
        <is>
          <t>Not assessed</t>
        </is>
      </c>
      <c r="AI513" t="inlineStr">
        <is>
          <t>Not reported</t>
        </is>
      </c>
      <c r="AJ513" t="inlineStr">
        <is>
          <t>Not reported</t>
        </is>
      </c>
      <c r="AK513" t="inlineStr">
        <is>
          <t>Not reported</t>
        </is>
      </c>
      <c r="AL513" t="inlineStr">
        <is>
          <t>Not reported</t>
        </is>
      </c>
      <c r="AM513" t="inlineStr">
        <is>
          <t>Not reported</t>
        </is>
      </c>
      <c r="AN513" t="inlineStr">
        <is>
          <t>Not reported</t>
        </is>
      </c>
      <c r="AO513" t="inlineStr">
        <is>
          <t>Not reviewed</t>
        </is>
      </c>
      <c r="AP513" t="inlineStr">
        <is>
          <t>Not reported</t>
        </is>
      </c>
      <c r="AQ513" t="inlineStr">
        <is>
          <t>Not reported</t>
        </is>
      </c>
      <c r="AR513" t="inlineStr">
        <is>
          <t>Not reported</t>
        </is>
      </c>
      <c r="AS513" t="inlineStr">
        <is>
          <t>See abstract</t>
        </is>
      </c>
      <c r="AT513" t="inlineStr">
        <is>
          <t>Not reviewed</t>
        </is>
      </c>
      <c r="AU513" t="inlineStr">
        <is>
          <t>Not reviewed</t>
        </is>
      </c>
      <c r="AV513" t="inlineStr">
        <is>
          <t>Not reviewed</t>
        </is>
      </c>
      <c r="AW513" t="inlineStr">
        <is>
          <t>Not reviewed</t>
        </is>
      </c>
      <c r="AX513" t="inlineStr">
        <is>
          <t>Not reported</t>
        </is>
      </c>
      <c r="AY513" t="inlineStr">
        <is>
          <t>Not reported</t>
        </is>
      </c>
      <c r="AZ513" t="inlineStr">
        <is>
          <t>Not reported</t>
        </is>
      </c>
      <c r="BA513" t="inlineStr">
        <is>
          <t>Not reported</t>
        </is>
      </c>
      <c r="BB513" t="inlineStr">
        <is>
          <t>Not reported</t>
        </is>
      </c>
      <c r="BC513" t="inlineStr">
        <is>
          <t>Not reported</t>
        </is>
      </c>
      <c r="BD513" t="inlineStr">
        <is>
          <t>Not reported</t>
        </is>
      </c>
      <c r="BE513" t="inlineStr">
        <is>
          <t>Not reported</t>
        </is>
      </c>
      <c r="BF513" t="inlineStr">
        <is>
          <t>Not reported</t>
        </is>
      </c>
      <c r="BG513" t="inlineStr">
        <is>
          <t>Not reviewed (not included)</t>
        </is>
      </c>
      <c r="BH513" t="inlineStr">
        <is>
          <t>N/A</t>
        </is>
      </c>
      <c r="BI513" t="inlineStr">
        <is>
          <t>Not reviewed</t>
        </is>
      </c>
      <c r="BJ513" t="inlineStr">
        <is>
          <t>Not reviewed</t>
        </is>
      </c>
      <c r="BK513" t="inlineStr">
        <is>
          <t>Not reviewed</t>
        </is>
      </c>
      <c r="BL513" t="inlineStr">
        <is>
          <t>Not reviewed</t>
        </is>
      </c>
      <c r="BM513" t="inlineStr">
        <is>
          <t>Not reviewed (not included)</t>
        </is>
      </c>
      <c r="BN513" t="inlineStr">
        <is>
          <t>Not Selected for Final 95 (Pending Full Text Review) - Candidate paper not selected for final 95: Passed abstract screening but not included in final selec</t>
        </is>
      </c>
      <c r="BO513" t="inlineStr">
        <is>
          <t>Abstract-level screening only</t>
        </is>
      </c>
      <c r="BP513" t="inlineStr">
        <is>
          <t>5</t>
        </is>
      </c>
    </row>
    <row r="514">
      <c r="A514" t="inlineStr">
        <is>
          <t>Heterogeneous Structured Federated Learning with Graph Convolutional Aggregation for MRI-Based Mental Disorder Diagnosis</t>
        </is>
      </c>
      <c r="B514" t="n">
        <v>2024</v>
      </c>
      <c r="C514" t="inlineStr">
        <is>
          <t>Not checked</t>
        </is>
      </c>
      <c r="D514" t="inlineStr">
        <is>
          <t>Not checked</t>
        </is>
      </c>
      <c r="E514" t="inlineStr">
        <is>
          <t>10.1109/IJCNN60899.2024.10651026</t>
        </is>
      </c>
      <c r="F514" t="inlineStr">
        <is>
          <t>To relieve the growing burden of mental disorders, deep learning techniques have emerged as a promising tool to aid clinicians by detecting abnormal patterns in neuroimaging data. However, the efficacy of such models is contingent upon access to vast pools of patient data, which is impractical for individual healthcare institutions. Moreover, the privacy-preserving policy regulations governing medical images further complicate the pooling of information necessary for training robust models. Federated Learning (FL) offers a solution to this dilemma by aggregating the local model updates without compromising patient privacy. However, current studies fail to adequately account for the need to personalize models according to the diverse structures of local data. In this work, an effective heterogeneous structured FL framework using graph convolutional aggregation dubbed GAHFL is proposed to diagnose mental disorders on functional magnetic resonance imaging data. In addition, we propose to perform the global model self-evaluation to enable the training to emphasize the samples that are difficult to classify. To solve the catastrophic forgetting problem, we build a historical logit pool to awaken the global modelâ€™s recognition ability by performing a server knowledge self-distillation. Empirical evaluations demonstrate that the proposed framework achieves averaged diagnosis AUC values of 69.01% and 69.04% with different sizes of public datasets of ABIDE-I and ADHD-200 datasets, respectively. The ablation studies and robustness validation test further demonstrate the superior performance of our framework.</t>
        </is>
      </c>
      <c r="G514" t="inlineStr">
        <is>
          <t>Unimodal</t>
        </is>
      </c>
      <c r="H514" t="inlineStr">
        <is>
          <t>See abstract</t>
        </is>
      </c>
      <c r="I514" t="inlineStr">
        <is>
          <t>See abstract</t>
        </is>
      </c>
      <c r="J514" t="inlineStr">
        <is>
          <t>See abstract (AI/ML)</t>
        </is>
      </c>
      <c r="K514" t="inlineStr">
        <is>
          <t>See abstract</t>
        </is>
      </c>
      <c r="M514" t="inlineStr">
        <is>
          <t>See abstract</t>
        </is>
      </c>
      <c r="N514" t="inlineStr">
        <is>
          <t>See abstract</t>
        </is>
      </c>
      <c r="O514" t="inlineStr">
        <is>
          <t>Not verified from abstract</t>
        </is>
      </c>
      <c r="P514" t="inlineStr">
        <is>
          <t>See abstract</t>
        </is>
      </c>
      <c r="Q514" t="inlineStr">
        <is>
          <t>See abstract</t>
        </is>
      </c>
      <c r="R514" t="inlineStr">
        <is>
          <t>Not reviewed (not included)</t>
        </is>
      </c>
      <c r="S514" t="inlineStr">
        <is>
          <t>Not reviewed (not included)</t>
        </is>
      </c>
      <c r="T514" t="inlineStr">
        <is>
          <t>Abstract screening only. Not Selected for Final 95 (Pending Full Text Review)</t>
        </is>
      </c>
      <c r="U514" t="inlineStr">
        <is>
          <t>EXCLUDE</t>
        </is>
      </c>
      <c r="V5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4" t="inlineStr">
        <is>
          <t>Excluded: Other Criterion</t>
        </is>
      </c>
      <c r="X514" t="inlineStr">
        <is>
          <t>Not assessed from abstract</t>
        </is>
      </c>
      <c r="Y514" t="inlineStr">
        <is>
          <t>IEEE Conferences</t>
        </is>
      </c>
      <c r="Z514" t="inlineStr">
        <is>
          <t>Not determined from abstract</t>
        </is>
      </c>
      <c r="AB514" t="inlineStr">
        <is>
          <t>Not assessed (not included)</t>
        </is>
      </c>
      <c r="AC514" t="inlineStr">
        <is>
          <t>Not assessed (not included)</t>
        </is>
      </c>
      <c r="AD514" t="inlineStr">
        <is>
          <t>Y. Hu; R. Liu; J. Zhang; Z. -A. Huang; L. Song; K. C. Tan</t>
        </is>
      </c>
      <c r="AE514" t="inlineStr">
        <is>
          <t>2024 International Joint Conference on Neural Networks (IJCNN)</t>
        </is>
      </c>
      <c r="AF514" t="inlineStr">
        <is>
          <t>Hybrid OA (IEEE)</t>
        </is>
      </c>
      <c r="AG514" t="inlineStr">
        <is>
          <t xml:space="preserve">National Natural Science Foundation of China; Hong Kong Polytechnic University; </t>
        </is>
      </c>
      <c r="AH514" t="inlineStr">
        <is>
          <t>Not assessed</t>
        </is>
      </c>
      <c r="AI514" t="inlineStr">
        <is>
          <t>Not reported</t>
        </is>
      </c>
      <c r="AJ514" t="inlineStr">
        <is>
          <t>Not reported</t>
        </is>
      </c>
      <c r="AK514" t="inlineStr">
        <is>
          <t>Not reported</t>
        </is>
      </c>
      <c r="AL514" t="inlineStr">
        <is>
          <t>Not reported</t>
        </is>
      </c>
      <c r="AM514" t="inlineStr">
        <is>
          <t>Not reported</t>
        </is>
      </c>
      <c r="AN514" t="inlineStr">
        <is>
          <t>Not reported</t>
        </is>
      </c>
      <c r="AO514" t="inlineStr">
        <is>
          <t>Not reviewed</t>
        </is>
      </c>
      <c r="AP514" t="inlineStr">
        <is>
          <t>Not reported</t>
        </is>
      </c>
      <c r="AQ514" t="inlineStr">
        <is>
          <t>Not reported</t>
        </is>
      </c>
      <c r="AR514" t="inlineStr">
        <is>
          <t>Not reported</t>
        </is>
      </c>
      <c r="AS514" t="inlineStr">
        <is>
          <t>See abstract</t>
        </is>
      </c>
      <c r="AT514" t="inlineStr">
        <is>
          <t>Not reviewed</t>
        </is>
      </c>
      <c r="AU514" t="inlineStr">
        <is>
          <t>Not reviewed</t>
        </is>
      </c>
      <c r="AV514" t="inlineStr">
        <is>
          <t>Not reviewed</t>
        </is>
      </c>
      <c r="AW514" t="inlineStr">
        <is>
          <t>Not reviewed</t>
        </is>
      </c>
      <c r="AX514" t="inlineStr">
        <is>
          <t>Not reported</t>
        </is>
      </c>
      <c r="AY514" t="inlineStr">
        <is>
          <t>Not reported</t>
        </is>
      </c>
      <c r="AZ514" t="inlineStr">
        <is>
          <t>Not reported</t>
        </is>
      </c>
      <c r="BA514" t="inlineStr">
        <is>
          <t>Not reported</t>
        </is>
      </c>
      <c r="BB514" t="inlineStr">
        <is>
          <t>Not reported</t>
        </is>
      </c>
      <c r="BC514" t="inlineStr">
        <is>
          <t>Not reported</t>
        </is>
      </c>
      <c r="BD514" t="inlineStr">
        <is>
          <t>Not reported</t>
        </is>
      </c>
      <c r="BE514" t="inlineStr">
        <is>
          <t>Not reported</t>
        </is>
      </c>
      <c r="BF514" t="inlineStr">
        <is>
          <t>Not reported</t>
        </is>
      </c>
      <c r="BG514" t="inlineStr">
        <is>
          <t>Not reviewed (not included)</t>
        </is>
      </c>
      <c r="BH514" t="inlineStr">
        <is>
          <t>N/A</t>
        </is>
      </c>
      <c r="BI514" t="inlineStr">
        <is>
          <t>Not reviewed</t>
        </is>
      </c>
      <c r="BJ514" t="inlineStr">
        <is>
          <t>Not reviewed</t>
        </is>
      </c>
      <c r="BK514" t="inlineStr">
        <is>
          <t>Not reviewed</t>
        </is>
      </c>
      <c r="BL514" t="inlineStr">
        <is>
          <t>Not reviewed</t>
        </is>
      </c>
      <c r="BM514" t="inlineStr">
        <is>
          <t>Not reviewed (not included)</t>
        </is>
      </c>
      <c r="BN514" t="inlineStr">
        <is>
          <t>Not Selected for Final 95 (Pending Full Text Review) - Candidate paper not selected for final 95: Passed abstract screening but not included in final selec</t>
        </is>
      </c>
      <c r="BO514" t="inlineStr">
        <is>
          <t>Abstract-level screening only</t>
        </is>
      </c>
      <c r="BP514" t="inlineStr">
        <is>
          <t>8</t>
        </is>
      </c>
    </row>
    <row r="515">
      <c r="A515" t="inlineStr">
        <is>
          <t>Autism Disease Prediction Using Deep Learning &amp; Transfer Learning</t>
        </is>
      </c>
      <c r="B515" t="n">
        <v>2024</v>
      </c>
      <c r="C515" t="inlineStr">
        <is>
          <t>Not checked</t>
        </is>
      </c>
      <c r="D515" t="inlineStr">
        <is>
          <t>Not checked</t>
        </is>
      </c>
      <c r="E515" t="inlineStr">
        <is>
          <t>10.1109/ICNEWS60873.2024.10731012</t>
        </is>
      </c>
      <c r="F515" t="inlineStr">
        <is>
          <t>The neurological disease known as autism spectrum disorder (ASD) is characterized by impaired social interaction, communication issues, and constrained and repetitive behavior patterns. For the benefit of early interventions and support for afflicted persons, timely and accurate ASD prognosis is essential. Deep learning methods have become effective tools for predictive modeling across a range of industries, including healthcare. This study examines the use of deep learning and transfer learning to forecast ASD using a large dataset of clinical and behavioral variables. In this study, the effectiveness of three well-known deep learning architectures VGG16, DenseNet121, and MobileNetv2 in predicting ASDs is compared. A sizable dataset with a variety of ASD-related variables, such as demographic data, medical histories, and behavioral assessments, is used to train the models. To take use of pre-learned weights from models trained on extensive generic image recognition tasks, transfer learning is used. With accuracy rates of 97% apiece, the experimental results show remarkable prediction performance for VGG16 and DenseNet121. These models have significant generalization abilities that make it possible to make reliable predictions for identifying those who are at risk for ASD. In contrast to the other architectures, MobileNetv2 only obtains an accuracy of 73%. The results show that deeper architectures like VGG16 and DenseNet121 capture the rich patterns and fine details of the input data, resulting in more precise predictions. Additionally, thorough investigations are carried out to look into the models' learned representations and pinpoint the primary features that influence ASD prediction. These revelations aid in a better comprehension of the underlying causes and potential biomarkers of ASD. The information gleaned from these studies can direct ongoing research projects and support the creation of individualized interventions and therapies. Overall, the study empha</t>
        </is>
      </c>
      <c r="G515" t="inlineStr">
        <is>
          <t>Unimodal</t>
        </is>
      </c>
      <c r="H515" t="inlineStr">
        <is>
          <t>See abstract</t>
        </is>
      </c>
      <c r="I515" t="inlineStr">
        <is>
          <t>See abstract</t>
        </is>
      </c>
      <c r="J515" t="inlineStr">
        <is>
          <t>See abstract (AI/ML)</t>
        </is>
      </c>
      <c r="K515" t="inlineStr">
        <is>
          <t>See abstract</t>
        </is>
      </c>
      <c r="M515" t="inlineStr">
        <is>
          <t>See abstract</t>
        </is>
      </c>
      <c r="N515" t="inlineStr">
        <is>
          <t>See abstract</t>
        </is>
      </c>
      <c r="O515" t="inlineStr">
        <is>
          <t>Not verified from abstract</t>
        </is>
      </c>
      <c r="P515" t="inlineStr">
        <is>
          <t>See abstract</t>
        </is>
      </c>
      <c r="Q515" t="inlineStr">
        <is>
          <t>See abstract</t>
        </is>
      </c>
      <c r="R515" t="inlineStr">
        <is>
          <t>Not reviewed (not included)</t>
        </is>
      </c>
      <c r="S515" t="inlineStr">
        <is>
          <t>Not reviewed (not included)</t>
        </is>
      </c>
      <c r="T515" t="inlineStr">
        <is>
          <t>Abstract screening only. Non-ADHD Focused</t>
        </is>
      </c>
      <c r="U515" t="inlineStr">
        <is>
          <t>EXCLUDE</t>
        </is>
      </c>
      <c r="V515" t="inlineStr">
        <is>
          <t>E2-Not ADHD focused: Neither title nor abstract mentions ADHD or attention-deficit/hyperactivity</t>
        </is>
      </c>
      <c r="W515" t="inlineStr">
        <is>
          <t>Excluded: Not ADHD Focused</t>
        </is>
      </c>
      <c r="X515" t="inlineStr">
        <is>
          <t>Not assessed from abstract</t>
        </is>
      </c>
      <c r="Y515" t="inlineStr">
        <is>
          <t>IEEE Conferences</t>
        </is>
      </c>
      <c r="Z515" t="inlineStr">
        <is>
          <t>Not determined from abstract</t>
        </is>
      </c>
      <c r="AB515" t="inlineStr">
        <is>
          <t>Not assessed (not included)</t>
        </is>
      </c>
      <c r="AC515" t="inlineStr">
        <is>
          <t>Not assessed (not included)</t>
        </is>
      </c>
      <c r="AD515" t="inlineStr">
        <is>
          <t>A. Das; T. Alam; M. Z. Hossain; H. Rashid Lamiya</t>
        </is>
      </c>
      <c r="AE515" t="inlineStr">
        <is>
          <t>2024 2nd International Conference on Networking, Embedded and Wireless Systems (ICNEWS)</t>
        </is>
      </c>
      <c r="AF515" t="inlineStr">
        <is>
          <t>Hybrid OA (IEEE)</t>
        </is>
      </c>
      <c r="AH515" t="inlineStr">
        <is>
          <t>Not assessed</t>
        </is>
      </c>
      <c r="AI515" t="inlineStr">
        <is>
          <t>Not reported</t>
        </is>
      </c>
      <c r="AJ515" t="inlineStr">
        <is>
          <t>Not reported</t>
        </is>
      </c>
      <c r="AK515" t="inlineStr">
        <is>
          <t>Not reported</t>
        </is>
      </c>
      <c r="AL515" t="inlineStr">
        <is>
          <t>Not reported</t>
        </is>
      </c>
      <c r="AM515" t="inlineStr">
        <is>
          <t>Not reported</t>
        </is>
      </c>
      <c r="AN515" t="inlineStr">
        <is>
          <t>Not reported</t>
        </is>
      </c>
      <c r="AO515" t="inlineStr">
        <is>
          <t>Not reviewed</t>
        </is>
      </c>
      <c r="AP515" t="inlineStr">
        <is>
          <t>Not reported</t>
        </is>
      </c>
      <c r="AQ515" t="inlineStr">
        <is>
          <t>Not reported</t>
        </is>
      </c>
      <c r="AR515" t="inlineStr">
        <is>
          <t>Not reported</t>
        </is>
      </c>
      <c r="AS515" t="inlineStr">
        <is>
          <t>See abstract</t>
        </is>
      </c>
      <c r="AT515" t="inlineStr">
        <is>
          <t>Not reviewed</t>
        </is>
      </c>
      <c r="AU515" t="inlineStr">
        <is>
          <t>Not reviewed</t>
        </is>
      </c>
      <c r="AV515" t="inlineStr">
        <is>
          <t>Not reviewed</t>
        </is>
      </c>
      <c r="AW515" t="inlineStr">
        <is>
          <t>Not reviewed</t>
        </is>
      </c>
      <c r="AX515" t="inlineStr">
        <is>
          <t>Not reported</t>
        </is>
      </c>
      <c r="AY515" t="inlineStr">
        <is>
          <t>Not reported</t>
        </is>
      </c>
      <c r="AZ515" t="inlineStr">
        <is>
          <t>Not reported</t>
        </is>
      </c>
      <c r="BA515" t="inlineStr">
        <is>
          <t>Not reported</t>
        </is>
      </c>
      <c r="BB515" t="inlineStr">
        <is>
          <t>Not reported</t>
        </is>
      </c>
      <c r="BC515" t="inlineStr">
        <is>
          <t>Not reported</t>
        </is>
      </c>
      <c r="BD515" t="inlineStr">
        <is>
          <t>Not reported</t>
        </is>
      </c>
      <c r="BE515" t="inlineStr">
        <is>
          <t>Not reported</t>
        </is>
      </c>
      <c r="BF515" t="inlineStr">
        <is>
          <t>Not reported</t>
        </is>
      </c>
      <c r="BG515" t="inlineStr">
        <is>
          <t>Not reviewed (not included)</t>
        </is>
      </c>
      <c r="BH515" t="inlineStr">
        <is>
          <t>N/A</t>
        </is>
      </c>
      <c r="BI515" t="inlineStr">
        <is>
          <t>Not reviewed</t>
        </is>
      </c>
      <c r="BJ515" t="inlineStr">
        <is>
          <t>Not reviewed</t>
        </is>
      </c>
      <c r="BK515" t="inlineStr">
        <is>
          <t>Not reviewed</t>
        </is>
      </c>
      <c r="BL515" t="inlineStr">
        <is>
          <t>Not reviewed</t>
        </is>
      </c>
      <c r="BM515" t="inlineStr">
        <is>
          <t>Not reviewed (not included)</t>
        </is>
      </c>
      <c r="BN515" t="inlineStr">
        <is>
          <t>Non-ADHD Focused - E2-Not ADHD focused: Neither title nor abstract mentions ADHD or attention-deficit/hyperactivity</t>
        </is>
      </c>
      <c r="BO515" t="inlineStr">
        <is>
          <t>Abstract-level screening only</t>
        </is>
      </c>
      <c r="BP515" t="inlineStr">
        <is>
          <t>8</t>
        </is>
      </c>
    </row>
    <row r="516">
      <c r="A516" t="inlineStr">
        <is>
          <t>Deep Forest With Multi-Channel Message Passing and Neighborhood Aggregation Mechanisms for Brain Network Classification</t>
        </is>
      </c>
      <c r="B516" t="n">
        <v>2022</v>
      </c>
      <c r="C516" t="inlineStr">
        <is>
          <t>Not checked</t>
        </is>
      </c>
      <c r="D516" t="inlineStr">
        <is>
          <t>Not checked</t>
        </is>
      </c>
      <c r="E516" t="inlineStr">
        <is>
          <t>10.1109/JBHI.2022.3199505</t>
        </is>
      </c>
      <c r="F516" t="inlineStr">
        <is>
          <t>As a novel deep learning method, deep forest has achieved excellent classification performance on many small-scale datasets, thus providing a new opportunity to accurately classify brain networks (BNs) on limited fMRI data. Though there are a few explorations about classifying BNs using deep forest, they only adopt sliding windows to extract adjacent features of BNs and fail to use prior knowledge to strengthen the features more relevant to brain diseases. In this paper, we propose a deep forest framework with multi-channel message passing and neighborhood aggregation mechanisms (DF-MCMPNA) to extract and aggregate long-range multi-channel topological features. Firstly, we use the three intrinsic connectivity networks (ICNs) and the whole-brain to form four feature extraction channels. Secondly, we present a multi-channel message passing mechanism and a channel-shared neighborhood aggregation mechanism to recursively extract long-range multi-channel topological features, where the first mechanism can learn local topological features in each channel and the second mechanism can fuse multi-channel topological features. Finally, the extracted features are fed into the casForst to perform further feature learning and classification. Experimental results on ABIDE I, ABIDE II, and ADHD-200 datasets show that the DF-MCMPNA outperforms several state-of-the-art methods on classification performance and accurately identifies abnormal brain regions.</t>
        </is>
      </c>
      <c r="G516" t="inlineStr">
        <is>
          <t>Unimodal</t>
        </is>
      </c>
      <c r="H516" t="inlineStr">
        <is>
          <t>See abstract</t>
        </is>
      </c>
      <c r="I516" t="inlineStr">
        <is>
          <t>See abstract</t>
        </is>
      </c>
      <c r="J516" t="inlineStr">
        <is>
          <t>See abstract (AI/ML)</t>
        </is>
      </c>
      <c r="K516" t="inlineStr">
        <is>
          <t>See abstract</t>
        </is>
      </c>
      <c r="M516" t="inlineStr">
        <is>
          <t>See abstract</t>
        </is>
      </c>
      <c r="N516" t="inlineStr">
        <is>
          <t>See abstract</t>
        </is>
      </c>
      <c r="O516" t="inlineStr">
        <is>
          <t>Not verified from abstract</t>
        </is>
      </c>
      <c r="P516" t="inlineStr">
        <is>
          <t>See abstract</t>
        </is>
      </c>
      <c r="Q516" t="inlineStr">
        <is>
          <t>See abstract</t>
        </is>
      </c>
      <c r="R516" t="inlineStr">
        <is>
          <t>Not reviewed (not included)</t>
        </is>
      </c>
      <c r="S516" t="inlineStr">
        <is>
          <t>Not reviewed (not included)</t>
        </is>
      </c>
      <c r="T516" t="inlineStr">
        <is>
          <t>Abstract screening only. Not Selected for Final 95 (Pending Full Text Review)</t>
        </is>
      </c>
      <c r="U516" t="inlineStr">
        <is>
          <t>EXCLUDE</t>
        </is>
      </c>
      <c r="V51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6" t="inlineStr">
        <is>
          <t>Excluded: Other Criterion</t>
        </is>
      </c>
      <c r="X516" t="inlineStr">
        <is>
          <t>Not assessed from abstract</t>
        </is>
      </c>
      <c r="Y516" t="inlineStr">
        <is>
          <t>IEEE Journals</t>
        </is>
      </c>
      <c r="Z516" t="inlineStr">
        <is>
          <t>Not determined from abstract</t>
        </is>
      </c>
      <c r="AB516" t="inlineStr">
        <is>
          <t>Not assessed (not included)</t>
        </is>
      </c>
      <c r="AC516" t="inlineStr">
        <is>
          <t>Not assessed (not included)</t>
        </is>
      </c>
      <c r="AD516" t="inlineStr">
        <is>
          <t>J. Ji; J. Li</t>
        </is>
      </c>
      <c r="AE516" t="inlineStr">
        <is>
          <t>IEEE Journal of Biomedical and Health Informatics</t>
        </is>
      </c>
      <c r="AF516" t="inlineStr">
        <is>
          <t>Hybrid OA (IEEE)</t>
        </is>
      </c>
      <c r="AG516" t="inlineStr">
        <is>
          <t xml:space="preserve">R&amp;D Program of Beijing Municipal Education Commission(grant numbers:KZ202210005009); NSFC Research Program(grant numbers:62276010); </t>
        </is>
      </c>
      <c r="AH516" t="inlineStr">
        <is>
          <t>Not assessed</t>
        </is>
      </c>
      <c r="AI516" t="inlineStr">
        <is>
          <t>Not reported</t>
        </is>
      </c>
      <c r="AJ516" t="inlineStr">
        <is>
          <t>Not reported</t>
        </is>
      </c>
      <c r="AK516" t="inlineStr">
        <is>
          <t>Not reported</t>
        </is>
      </c>
      <c r="AL516" t="inlineStr">
        <is>
          <t>Not reported</t>
        </is>
      </c>
      <c r="AM516" t="inlineStr">
        <is>
          <t>Not reported</t>
        </is>
      </c>
      <c r="AN516" t="inlineStr">
        <is>
          <t>Not reported</t>
        </is>
      </c>
      <c r="AO516" t="inlineStr">
        <is>
          <t>Not reviewed</t>
        </is>
      </c>
      <c r="AP516" t="inlineStr">
        <is>
          <t>Not reported</t>
        </is>
      </c>
      <c r="AQ516" t="inlineStr">
        <is>
          <t>Not reported</t>
        </is>
      </c>
      <c r="AR516" t="inlineStr">
        <is>
          <t>Not reported</t>
        </is>
      </c>
      <c r="AS516" t="inlineStr">
        <is>
          <t>See abstract</t>
        </is>
      </c>
      <c r="AT516" t="inlineStr">
        <is>
          <t>Not reviewed</t>
        </is>
      </c>
      <c r="AU516" t="inlineStr">
        <is>
          <t>Not reviewed</t>
        </is>
      </c>
      <c r="AV516" t="inlineStr">
        <is>
          <t>Not reviewed</t>
        </is>
      </c>
      <c r="AW516" t="inlineStr">
        <is>
          <t>Not reviewed</t>
        </is>
      </c>
      <c r="AX516" t="inlineStr">
        <is>
          <t>Not reported</t>
        </is>
      </c>
      <c r="AY516" t="inlineStr">
        <is>
          <t>Not reported</t>
        </is>
      </c>
      <c r="AZ516" t="inlineStr">
        <is>
          <t>Not reported</t>
        </is>
      </c>
      <c r="BA516" t="inlineStr">
        <is>
          <t>Not reported</t>
        </is>
      </c>
      <c r="BB516" t="inlineStr">
        <is>
          <t>Not reported</t>
        </is>
      </c>
      <c r="BC516" t="inlineStr">
        <is>
          <t>Not reported</t>
        </is>
      </c>
      <c r="BD516" t="inlineStr">
        <is>
          <t>Not reported</t>
        </is>
      </c>
      <c r="BE516" t="inlineStr">
        <is>
          <t>Not reported</t>
        </is>
      </c>
      <c r="BF516" t="inlineStr">
        <is>
          <t>Not reported</t>
        </is>
      </c>
      <c r="BG516" t="inlineStr">
        <is>
          <t>Not reviewed (not included)</t>
        </is>
      </c>
      <c r="BH516" t="inlineStr">
        <is>
          <t>N/A</t>
        </is>
      </c>
      <c r="BI516" t="inlineStr">
        <is>
          <t>Not reviewed</t>
        </is>
      </c>
      <c r="BJ516" t="inlineStr">
        <is>
          <t>Not reviewed</t>
        </is>
      </c>
      <c r="BK516" t="inlineStr">
        <is>
          <t>Not reviewed</t>
        </is>
      </c>
      <c r="BL516" t="inlineStr">
        <is>
          <t>Not reviewed</t>
        </is>
      </c>
      <c r="BM516" t="inlineStr">
        <is>
          <t>Not reviewed (not included)</t>
        </is>
      </c>
      <c r="BN516" t="inlineStr">
        <is>
          <t>Not Selected for Final 95 (Pending Full Text Review) - Candidate paper not selected for final 95: Passed abstract screening but not included in final selec</t>
        </is>
      </c>
      <c r="BO516" t="inlineStr">
        <is>
          <t>Abstract-level screening only</t>
        </is>
      </c>
      <c r="BP516" t="inlineStr">
        <is>
          <t>11</t>
        </is>
      </c>
    </row>
    <row r="517">
      <c r="A517" t="inlineStr">
        <is>
          <t>A Novel Co-Training-Based Approach for the Classification of Mental Illnesses Using Social Media Posts</t>
        </is>
      </c>
      <c r="B517" t="n">
        <v>2019</v>
      </c>
      <c r="C517" t="inlineStr">
        <is>
          <t>Not checked</t>
        </is>
      </c>
      <c r="D517" t="inlineStr">
        <is>
          <t>Not checked</t>
        </is>
      </c>
      <c r="E517" t="inlineStr">
        <is>
          <t>10.1109/ACCESS.2019.2953087</t>
        </is>
      </c>
      <c r="F517" t="inlineStr">
        <is>
          <t>Context: Recently, research community of certain domain showing their eagerness towards the use of social media networks to gain constructive knowledge in decision making and automation, such as aid to perform software development activities, crypto-currencies usage, network community detection and recommendation and so on. Recently, besides other domains of eHealth, the use of social media and big data analytics has become hot topic to predict the patient of mental illness involved in either depression, schizophrenia, eating disorders, anxiety or addictive behaviors. Problem: Traditional methods either need enough historic data or to keep the regular monitoring on patient activities for identification of a patient associated with a mental illness disease. Method: In order to address this issue, we propose a methodology to classify the patients associated with chronic mental illness diseases (i.e. Anxiety, Depression, Bipolar, and ADHD (Attention Deficit Hyperactivity Disorder) based on the data extracted from the Reddit, a well-known network community platform. The proposed method is employed through Co-training (type of semi-supervised learning approach) technique by incorporating the discriminative power of widely used classifiers namely Random Forrest (RF), Support Vector Machine (SVM), and NaÃ¯ve Bayes (NB). We used Reddit API to download posts and top five associated comments for construction of a feature space. Results: The experimental results indicate the effectiveness of Co-training based classification rather than the state of the art classifiers by a margin of 3% on average in par with every state of art technique. In future, the proposed method could be employed to investigate any classification problem of any domain by extracting date from the social media.</t>
        </is>
      </c>
      <c r="G517" t="inlineStr">
        <is>
          <t>Unimodal</t>
        </is>
      </c>
      <c r="H517" t="inlineStr">
        <is>
          <t>See abstract</t>
        </is>
      </c>
      <c r="I517" t="inlineStr">
        <is>
          <t>See abstract</t>
        </is>
      </c>
      <c r="J517" t="inlineStr">
        <is>
          <t>See abstract (AI/ML)</t>
        </is>
      </c>
      <c r="K517" t="inlineStr">
        <is>
          <t>See abstract</t>
        </is>
      </c>
      <c r="M517" t="inlineStr">
        <is>
          <t>See abstract</t>
        </is>
      </c>
      <c r="N517" t="inlineStr">
        <is>
          <t>See abstract</t>
        </is>
      </c>
      <c r="O517" t="inlineStr">
        <is>
          <t>Not verified from abstract</t>
        </is>
      </c>
      <c r="P517" t="inlineStr">
        <is>
          <t>See abstract</t>
        </is>
      </c>
      <c r="Q517" t="inlineStr">
        <is>
          <t>See abstract</t>
        </is>
      </c>
      <c r="R517" t="inlineStr">
        <is>
          <t>Not reviewed (not included)</t>
        </is>
      </c>
      <c r="S517" t="inlineStr">
        <is>
          <t>Not reviewed (not included)</t>
        </is>
      </c>
      <c r="T517" t="inlineStr">
        <is>
          <t>Abstract screening only. Not Selected for Final 95 (Pending Full Text Review)</t>
        </is>
      </c>
      <c r="U517" t="inlineStr">
        <is>
          <t>EXCLUDE</t>
        </is>
      </c>
      <c r="V5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7" t="inlineStr">
        <is>
          <t>Excluded: Other Criterion</t>
        </is>
      </c>
      <c r="X517" t="inlineStr">
        <is>
          <t>Not assessed from abstract</t>
        </is>
      </c>
      <c r="Y517" t="inlineStr">
        <is>
          <t>IEEE Journals</t>
        </is>
      </c>
      <c r="Z517" t="inlineStr">
        <is>
          <t>Not determined from abstract</t>
        </is>
      </c>
      <c r="AB517" t="inlineStr">
        <is>
          <t>Not assessed (not included)</t>
        </is>
      </c>
      <c r="AC517" t="inlineStr">
        <is>
          <t>Not assessed (not included)</t>
        </is>
      </c>
      <c r="AD517" t="inlineStr">
        <is>
          <t>S. Tariq; N. Akhtar; H. Afzal; S. Khalid; M. R. Mufti; S. Hussain; A. Habib; G. Ahmad</t>
        </is>
      </c>
      <c r="AE517" t="inlineStr">
        <is>
          <t>IEEE Access</t>
        </is>
      </c>
      <c r="AF517" t="inlineStr">
        <is>
          <t>Gold OA (IEEE Access)</t>
        </is>
      </c>
      <c r="AH517" t="inlineStr">
        <is>
          <t>Not assessed</t>
        </is>
      </c>
      <c r="AI517" t="inlineStr">
        <is>
          <t>Not reported</t>
        </is>
      </c>
      <c r="AJ517" t="inlineStr">
        <is>
          <t>Not reported</t>
        </is>
      </c>
      <c r="AK517" t="inlineStr">
        <is>
          <t>Not reported</t>
        </is>
      </c>
      <c r="AL517" t="inlineStr">
        <is>
          <t>Not reported</t>
        </is>
      </c>
      <c r="AM517" t="inlineStr">
        <is>
          <t>Not reported</t>
        </is>
      </c>
      <c r="AN517" t="inlineStr">
        <is>
          <t>Not reported</t>
        </is>
      </c>
      <c r="AO517" t="inlineStr">
        <is>
          <t>Not reviewed</t>
        </is>
      </c>
      <c r="AP517" t="inlineStr">
        <is>
          <t>Not reported</t>
        </is>
      </c>
      <c r="AQ517" t="inlineStr">
        <is>
          <t>Not reported</t>
        </is>
      </c>
      <c r="AR517" t="inlineStr">
        <is>
          <t>Not reported</t>
        </is>
      </c>
      <c r="AS517" t="inlineStr">
        <is>
          <t>See abstract</t>
        </is>
      </c>
      <c r="AT517" t="inlineStr">
        <is>
          <t>Not reviewed</t>
        </is>
      </c>
      <c r="AU517" t="inlineStr">
        <is>
          <t>Not reviewed</t>
        </is>
      </c>
      <c r="AV517" t="inlineStr">
        <is>
          <t>Not reviewed</t>
        </is>
      </c>
      <c r="AW517" t="inlineStr">
        <is>
          <t>Not reviewed</t>
        </is>
      </c>
      <c r="AX517" t="inlineStr">
        <is>
          <t>Not reported</t>
        </is>
      </c>
      <c r="AY517" t="inlineStr">
        <is>
          <t>Not reported</t>
        </is>
      </c>
      <c r="AZ517" t="inlineStr">
        <is>
          <t>Not reported</t>
        </is>
      </c>
      <c r="BA517" t="inlineStr">
        <is>
          <t>Not reported</t>
        </is>
      </c>
      <c r="BB517" t="inlineStr">
        <is>
          <t>Not reported</t>
        </is>
      </c>
      <c r="BC517" t="inlineStr">
        <is>
          <t>Not reported</t>
        </is>
      </c>
      <c r="BD517" t="inlineStr">
        <is>
          <t>Not reported</t>
        </is>
      </c>
      <c r="BE517" t="inlineStr">
        <is>
          <t>Not reported</t>
        </is>
      </c>
      <c r="BF517" t="inlineStr">
        <is>
          <t>Not reported</t>
        </is>
      </c>
      <c r="BG517" t="inlineStr">
        <is>
          <t>Not reviewed (not included)</t>
        </is>
      </c>
      <c r="BH517" t="inlineStr">
        <is>
          <t>N/A</t>
        </is>
      </c>
      <c r="BI517" t="inlineStr">
        <is>
          <t>Not reviewed</t>
        </is>
      </c>
      <c r="BJ517" t="inlineStr">
        <is>
          <t>Not reviewed</t>
        </is>
      </c>
      <c r="BK517" t="inlineStr">
        <is>
          <t>Not reviewed</t>
        </is>
      </c>
      <c r="BL517" t="inlineStr">
        <is>
          <t>Not reviewed</t>
        </is>
      </c>
      <c r="BM517" t="inlineStr">
        <is>
          <t>Not reviewed (not included)</t>
        </is>
      </c>
      <c r="BN517" t="inlineStr">
        <is>
          <t>Not Selected for Final 95 (Pending Full Text Review) - Candidate paper not selected for final 95: Passed abstract screening but not included in final selec</t>
        </is>
      </c>
      <c r="BO517" t="inlineStr">
        <is>
          <t>Abstract-level screening only</t>
        </is>
      </c>
      <c r="BP517" t="inlineStr">
        <is>
          <t>8</t>
        </is>
      </c>
    </row>
    <row r="518">
      <c r="A518" t="inlineStr">
        <is>
          <t>Socially Assistive Robotics combined with Artificial Intelligence for ADHD</t>
        </is>
      </c>
      <c r="B518" t="n">
        <v>2021</v>
      </c>
      <c r="C518" t="inlineStr">
        <is>
          <t>Not checked</t>
        </is>
      </c>
      <c r="D518" t="inlineStr">
        <is>
          <t>Not checked</t>
        </is>
      </c>
      <c r="E518" t="inlineStr">
        <is>
          <t>10.1109/CCNC49032.2021.9369633</t>
        </is>
      </c>
      <c r="F518" t="inlineStr">
        <is>
          <t>This paper presents a patient-centered interaction project of Pepper humanoid robotic therapy applications for children with attention deficit. This new therapeutic methodology was created to support and make therapeutic work more attractive. Pepper comes with a tablet and two identical cameras. The tablet is used to make the patients interact with the application, while the cameras are used to capture their emotions in real-time to understand the degree of attention and any difficulties they may have. The interaction with the tablet takes place through some exercises in the form of games. The exercises performed by the patients are analyzed and combined with the data acquired by the cameras. The combination of these data is elaborated to propose adequate levels of therapeutic activity. This process leads to the digitization of the patients' therapeutic path so that any improvement (or worsening) is monitored and makes Pepper a reliable and predictable technological intermediary for the child. The work was developed in collaboration with a diagnostic and therapeutic center, where it is being tested. By interacting with a humanoid robot, children show greater involvement, which can be explained, according to psychologists, by the fact that a robot is emotionally less rich than humans and the patients feel less fearful.</t>
        </is>
      </c>
      <c r="G518" t="inlineStr">
        <is>
          <t>Unimodal</t>
        </is>
      </c>
      <c r="H518" t="inlineStr">
        <is>
          <t>See abstract</t>
        </is>
      </c>
      <c r="I518" t="inlineStr">
        <is>
          <t>See abstract</t>
        </is>
      </c>
      <c r="J518" t="inlineStr">
        <is>
          <t>See abstract (AI/ML)</t>
        </is>
      </c>
      <c r="K518" t="inlineStr">
        <is>
          <t>See abstract</t>
        </is>
      </c>
      <c r="M518" t="inlineStr">
        <is>
          <t>See abstract</t>
        </is>
      </c>
      <c r="N518" t="inlineStr">
        <is>
          <t>See abstract</t>
        </is>
      </c>
      <c r="O518" t="inlineStr">
        <is>
          <t>Not verified from abstract</t>
        </is>
      </c>
      <c r="P518" t="inlineStr">
        <is>
          <t>See abstract</t>
        </is>
      </c>
      <c r="Q518" t="inlineStr">
        <is>
          <t>See abstract</t>
        </is>
      </c>
      <c r="R518" t="inlineStr">
        <is>
          <t>Not reviewed (not included)</t>
        </is>
      </c>
      <c r="S518" t="inlineStr">
        <is>
          <t>Not reviewed (not included)</t>
        </is>
      </c>
      <c r="T518" t="inlineStr">
        <is>
          <t>Abstract screening only. Not Selected for Final 95 (Pending Full Text Review)</t>
        </is>
      </c>
      <c r="U518" t="inlineStr">
        <is>
          <t>EXCLUDE</t>
        </is>
      </c>
      <c r="V5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8" t="inlineStr">
        <is>
          <t>Excluded: Other Criterion</t>
        </is>
      </c>
      <c r="X518" t="inlineStr">
        <is>
          <t>Not assessed from abstract</t>
        </is>
      </c>
      <c r="Y518" t="inlineStr">
        <is>
          <t>IEEE Conferences</t>
        </is>
      </c>
      <c r="Z518" t="inlineStr">
        <is>
          <t>Not determined from abstract</t>
        </is>
      </c>
      <c r="AB518" t="inlineStr">
        <is>
          <t>Not assessed (not included)</t>
        </is>
      </c>
      <c r="AC518" t="inlineStr">
        <is>
          <t>Not assessed (not included)</t>
        </is>
      </c>
      <c r="AD518" t="inlineStr">
        <is>
          <t>F. Amato; M. Di Gregorio; C. Monaco; M. Sebillo; G. Tortora; G. Vitiello</t>
        </is>
      </c>
      <c r="AE518" t="inlineStr">
        <is>
          <t>2021 IEEE 18th Annual Consumer Communications &amp; Networking Conference (CCNC)</t>
        </is>
      </c>
      <c r="AF518" t="inlineStr">
        <is>
          <t>Hybrid OA (IEEE)</t>
        </is>
      </c>
      <c r="AH518" t="inlineStr">
        <is>
          <t>Not assessed</t>
        </is>
      </c>
      <c r="AI518" t="inlineStr">
        <is>
          <t>Not reported</t>
        </is>
      </c>
      <c r="AJ518" t="inlineStr">
        <is>
          <t>Not reported</t>
        </is>
      </c>
      <c r="AK518" t="inlineStr">
        <is>
          <t>Not reported</t>
        </is>
      </c>
      <c r="AL518" t="inlineStr">
        <is>
          <t>Not reported</t>
        </is>
      </c>
      <c r="AM518" t="inlineStr">
        <is>
          <t>Not reported</t>
        </is>
      </c>
      <c r="AN518" t="inlineStr">
        <is>
          <t>Not reported</t>
        </is>
      </c>
      <c r="AO518" t="inlineStr">
        <is>
          <t>Not reviewed</t>
        </is>
      </c>
      <c r="AP518" t="inlineStr">
        <is>
          <t>Not reported</t>
        </is>
      </c>
      <c r="AQ518" t="inlineStr">
        <is>
          <t>Not reported</t>
        </is>
      </c>
      <c r="AR518" t="inlineStr">
        <is>
          <t>Not reported</t>
        </is>
      </c>
      <c r="AS518" t="inlineStr">
        <is>
          <t>See abstract</t>
        </is>
      </c>
      <c r="AT518" t="inlineStr">
        <is>
          <t>Not reviewed</t>
        </is>
      </c>
      <c r="AU518" t="inlineStr">
        <is>
          <t>Not reviewed</t>
        </is>
      </c>
      <c r="AV518" t="inlineStr">
        <is>
          <t>Not reviewed</t>
        </is>
      </c>
      <c r="AW518" t="inlineStr">
        <is>
          <t>Not reviewed</t>
        </is>
      </c>
      <c r="AX518" t="inlineStr">
        <is>
          <t>Not reported</t>
        </is>
      </c>
      <c r="AY518" t="inlineStr">
        <is>
          <t>Not reported</t>
        </is>
      </c>
      <c r="AZ518" t="inlineStr">
        <is>
          <t>Not reported</t>
        </is>
      </c>
      <c r="BA518" t="inlineStr">
        <is>
          <t>Not reported</t>
        </is>
      </c>
      <c r="BB518" t="inlineStr">
        <is>
          <t>Not reported</t>
        </is>
      </c>
      <c r="BC518" t="inlineStr">
        <is>
          <t>Not reported</t>
        </is>
      </c>
      <c r="BD518" t="inlineStr">
        <is>
          <t>Not reported</t>
        </is>
      </c>
      <c r="BE518" t="inlineStr">
        <is>
          <t>Not reported</t>
        </is>
      </c>
      <c r="BF518" t="inlineStr">
        <is>
          <t>Not reported</t>
        </is>
      </c>
      <c r="BG518" t="inlineStr">
        <is>
          <t>Not reviewed (not included)</t>
        </is>
      </c>
      <c r="BH518" t="inlineStr">
        <is>
          <t>N/A</t>
        </is>
      </c>
      <c r="BI518" t="inlineStr">
        <is>
          <t>Not reviewed</t>
        </is>
      </c>
      <c r="BJ518" t="inlineStr">
        <is>
          <t>Not reviewed</t>
        </is>
      </c>
      <c r="BK518" t="inlineStr">
        <is>
          <t>Not reviewed</t>
        </is>
      </c>
      <c r="BL518" t="inlineStr">
        <is>
          <t>Not reviewed</t>
        </is>
      </c>
      <c r="BM518" t="inlineStr">
        <is>
          <t>Not reviewed (not included)</t>
        </is>
      </c>
      <c r="BN518" t="inlineStr">
        <is>
          <t>Not Selected for Final 95 (Pending Full Text Review) - Candidate paper not selected for final 95: Passed abstract screening but not included in final selec</t>
        </is>
      </c>
      <c r="BO518" t="inlineStr">
        <is>
          <t>Abstract-level screening only</t>
        </is>
      </c>
      <c r="BP518" t="inlineStr">
        <is>
          <t>6</t>
        </is>
      </c>
    </row>
    <row r="519">
      <c r="A519" t="inlineStr">
        <is>
          <t>MM-GTUNets: Unified Multi-Modal Graph Deep Learning for Brain Disorders Prediction</t>
        </is>
      </c>
      <c r="B519" t="n">
        <v>2025</v>
      </c>
      <c r="C519" t="inlineStr">
        <is>
          <t>Not checked</t>
        </is>
      </c>
      <c r="D519" t="inlineStr">
        <is>
          <t>Not checked</t>
        </is>
      </c>
      <c r="E519" t="inlineStr">
        <is>
          <t>10.1109/TMI.2025.3556420</t>
        </is>
      </c>
      <c r="F519" t="inlineStr">
        <is>
          <t>Graph deep learning (GDL) has demonstrated impressive performance in predicting population-based brain disorders (BDs) through the integration of both imaging and non-imaging data. However, the effectiveness of GDL-based methods heavily depends on the quality of modeling multi-modal population graphs and tends to degrade as the graph scale increases. Moreover, these methods often limit interactions between imaging and non-imaging data to node-edge interactions within the graph, overlooking complex inter-modal correlations and resulting in suboptimal outcomes. To address these challenges, we propose MM-GTUNets, an end-to-end Graph Transformer-based multi-modal graph deep learning (MMGDL) framework designed for large-scale brain disorders prediction. To effectively utilize rich multi-modal disease-related information, we introduce Modality Reward Representation Learning (MRRL), which dynamically constructs population graphs using an Affinity Metric Reward System (AMRS). We also employ a variational autoencoder to reconstruct latent representations of non-imaging features aligned with imaging features. Based on this, we introduce Adaptive Cross-Modal Graph Learning (ACMGL), which captures critical modality-specific and modality-shared features through a unified GTUNet encoder, taking advantages of Graph UNet and Graph Transformer, along with a feature fusion module. We validated our method on two public multi-modal datasets ABIDE and ADHD-200, demonstrating its superior performance in diagnosing BDs. Our code is available at https://github.com/NZWANG/MM-GTUNetshttps://github.com/NZWANG/MM-GTUNets</t>
        </is>
      </c>
      <c r="G519" t="inlineStr">
        <is>
          <t>Unimodal</t>
        </is>
      </c>
      <c r="H519" t="inlineStr">
        <is>
          <t>See abstract</t>
        </is>
      </c>
      <c r="I519" t="inlineStr">
        <is>
          <t>See abstract</t>
        </is>
      </c>
      <c r="J519" t="inlineStr">
        <is>
          <t>See abstract (AI/ML)</t>
        </is>
      </c>
      <c r="K519" t="inlineStr">
        <is>
          <t>See abstract</t>
        </is>
      </c>
      <c r="M519" t="inlineStr">
        <is>
          <t>See abstract</t>
        </is>
      </c>
      <c r="N519" t="inlineStr">
        <is>
          <t>See abstract</t>
        </is>
      </c>
      <c r="O519" t="inlineStr">
        <is>
          <t>Not verified from abstract</t>
        </is>
      </c>
      <c r="P519" t="inlineStr">
        <is>
          <t>See abstract</t>
        </is>
      </c>
      <c r="Q519" t="inlineStr">
        <is>
          <t>See abstract</t>
        </is>
      </c>
      <c r="R519" t="inlineStr">
        <is>
          <t>Not reviewed (not included)</t>
        </is>
      </c>
      <c r="S519" t="inlineStr">
        <is>
          <t>Not reviewed (not included)</t>
        </is>
      </c>
      <c r="T519" t="inlineStr">
        <is>
          <t>Abstract screening only. Not Selected for Final 95 (Pending Full Text Review)</t>
        </is>
      </c>
      <c r="U519" t="inlineStr">
        <is>
          <t>EXCLUDE</t>
        </is>
      </c>
      <c r="V51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19" t="inlineStr">
        <is>
          <t>Excluded: Other Criterion</t>
        </is>
      </c>
      <c r="X519" t="inlineStr">
        <is>
          <t>Not assessed from abstract</t>
        </is>
      </c>
      <c r="Y519" t="inlineStr">
        <is>
          <t>IEEE Journals</t>
        </is>
      </c>
      <c r="Z519" t="inlineStr">
        <is>
          <t>Not determined from abstract</t>
        </is>
      </c>
      <c r="AB519" t="inlineStr">
        <is>
          <t>Not assessed (not included)</t>
        </is>
      </c>
      <c r="AC519" t="inlineStr">
        <is>
          <t>Not assessed (not included)</t>
        </is>
      </c>
      <c r="AD519" t="inlineStr">
        <is>
          <t>L. Cai; W. Zeng; H. Chen; H. Zhang; Y. Li; Y. Feng; H. Yan; L. Bian; W. Ting Siok; N. Wang</t>
        </is>
      </c>
      <c r="AE519" t="inlineStr">
        <is>
          <t>IEEE Transactions on Medical Imaging</t>
        </is>
      </c>
      <c r="AF519" t="inlineStr">
        <is>
          <t>Hybrid OA (IEEE)</t>
        </is>
      </c>
      <c r="AG519" t="inlineStr">
        <is>
          <t xml:space="preserve">The Hong Kong Polytechnic University Start-Up Fund(grant numbers:P0053210); The Hong Kong Polytechnic University Faculty Reserve Fund(grant numbers:P0053738); Hong Kong Polytechnic University(grant numbers:P0048377); National Natural Science Foundation of China(grant numbers:31870979); </t>
        </is>
      </c>
      <c r="AH519" t="inlineStr">
        <is>
          <t>Not assessed</t>
        </is>
      </c>
      <c r="AI519" t="inlineStr">
        <is>
          <t>Not reported</t>
        </is>
      </c>
      <c r="AJ519" t="inlineStr">
        <is>
          <t>Not reported</t>
        </is>
      </c>
      <c r="AK519" t="inlineStr">
        <is>
          <t>Not reported</t>
        </is>
      </c>
      <c r="AL519" t="inlineStr">
        <is>
          <t>Not reported</t>
        </is>
      </c>
      <c r="AM519" t="inlineStr">
        <is>
          <t>Not reported</t>
        </is>
      </c>
      <c r="AN519" t="inlineStr">
        <is>
          <t>Not reported</t>
        </is>
      </c>
      <c r="AO519" t="inlineStr">
        <is>
          <t>Not reviewed</t>
        </is>
      </c>
      <c r="AP519" t="inlineStr">
        <is>
          <t>Not reported</t>
        </is>
      </c>
      <c r="AQ519" t="inlineStr">
        <is>
          <t>Not reported</t>
        </is>
      </c>
      <c r="AR519" t="inlineStr">
        <is>
          <t>Not reported</t>
        </is>
      </c>
      <c r="AS519" t="inlineStr">
        <is>
          <t>See abstract</t>
        </is>
      </c>
      <c r="AT519" t="inlineStr">
        <is>
          <t>Not reviewed</t>
        </is>
      </c>
      <c r="AU519" t="inlineStr">
        <is>
          <t>Not reviewed</t>
        </is>
      </c>
      <c r="AV519" t="inlineStr">
        <is>
          <t>Not reviewed</t>
        </is>
      </c>
      <c r="AW519" t="inlineStr">
        <is>
          <t>Not reviewed</t>
        </is>
      </c>
      <c r="AX519" t="inlineStr">
        <is>
          <t>Not reported</t>
        </is>
      </c>
      <c r="AY519" t="inlineStr">
        <is>
          <t>Not reported</t>
        </is>
      </c>
      <c r="AZ519" t="inlineStr">
        <is>
          <t>Not reported</t>
        </is>
      </c>
      <c r="BA519" t="inlineStr">
        <is>
          <t>Not reported</t>
        </is>
      </c>
      <c r="BB519" t="inlineStr">
        <is>
          <t>Not reported</t>
        </is>
      </c>
      <c r="BC519" t="inlineStr">
        <is>
          <t>Not reported</t>
        </is>
      </c>
      <c r="BD519" t="inlineStr">
        <is>
          <t>Not reported</t>
        </is>
      </c>
      <c r="BE519" t="inlineStr">
        <is>
          <t>Not reported</t>
        </is>
      </c>
      <c r="BF519" t="inlineStr">
        <is>
          <t>Not reported</t>
        </is>
      </c>
      <c r="BG519" t="inlineStr">
        <is>
          <t>Not reviewed (not included)</t>
        </is>
      </c>
      <c r="BH519" t="inlineStr">
        <is>
          <t>N/A</t>
        </is>
      </c>
      <c r="BI519" t="inlineStr">
        <is>
          <t>Not reviewed</t>
        </is>
      </c>
      <c r="BJ519" t="inlineStr">
        <is>
          <t>Not reviewed</t>
        </is>
      </c>
      <c r="BK519" t="inlineStr">
        <is>
          <t>Not reviewed</t>
        </is>
      </c>
      <c r="BL519" t="inlineStr">
        <is>
          <t>Not reviewed</t>
        </is>
      </c>
      <c r="BM519" t="inlineStr">
        <is>
          <t>Not reviewed (not included)</t>
        </is>
      </c>
      <c r="BN519" t="inlineStr">
        <is>
          <t>Not Selected for Final 95 (Pending Full Text Review) - Candidate paper not selected for final 95: Passed abstract screening but not included in final selec</t>
        </is>
      </c>
      <c r="BO519" t="inlineStr">
        <is>
          <t>Abstract-level screening only</t>
        </is>
      </c>
      <c r="BP519" t="inlineStr">
        <is>
          <t>12</t>
        </is>
      </c>
    </row>
    <row r="520">
      <c r="A520" t="inlineStr">
        <is>
          <t>Autism Spectrum Disorder Diagnosis using Deep Learning Techniques</t>
        </is>
      </c>
      <c r="B520" t="n">
        <v>2024</v>
      </c>
      <c r="C520" t="inlineStr">
        <is>
          <t>Not checked</t>
        </is>
      </c>
      <c r="D520" t="inlineStr">
        <is>
          <t>Not checked</t>
        </is>
      </c>
      <c r="E520" t="inlineStr">
        <is>
          <t>10.1109/ICC-ROBINS60238.2024.10533978</t>
        </is>
      </c>
      <c r="F520" t="inlineStr">
        <is>
          <t>Autism spectrum disorder (ASD) represents a neurological condition rather than a mental illness, characterized by atypical brain development that can subsequently manifest in distinct facial features. Children with ASD often exhibit unique facial landmarks that differentiate them from Typically Developed individuals. This pioneering research introduces a novel approach, focusing on the detection of ASD through the analysis of both social media data and biomedical images, specifically by harnessing the power of face recognition technology and Convolutional Neural Networks (CNN). Deep learning techniques are precise identification of these facial features. The research aims to benefit both communities and mental health professionals by providing an accessible web application based on a CNN with transfer learning and Flask integration. In this refined approach, two robust models are exclusively retained, DenseNet121 with an accuracy of 54% and EfficientNetB0 with an impressive 90% accuracy rate. These models are intended for improving the accuracy and convenience for determining ASD using face traits, which will simplify the process of early diagnosis and intervention for those who need it. The dataset contains 2,940 images of faces that were retrieved from the Kaggle platform. Standard evaluation metrics are used to evaluate the effectiveness of the two CNN models, including sensitivity, specificity and accuracy. This research hopes to help people with ASD by finding a way to identify it early. Early help is very important for making things better for people with autism. So, the study aims to create a useful tool that can tell if someone might have ASD when the patients are very young.</t>
        </is>
      </c>
      <c r="G520" t="inlineStr">
        <is>
          <t>Unimodal</t>
        </is>
      </c>
      <c r="H520" t="inlineStr">
        <is>
          <t>See abstract</t>
        </is>
      </c>
      <c r="I520" t="inlineStr">
        <is>
          <t>See abstract</t>
        </is>
      </c>
      <c r="J520" t="inlineStr">
        <is>
          <t>See abstract (AI/ML)</t>
        </is>
      </c>
      <c r="K520" t="inlineStr">
        <is>
          <t>See abstract</t>
        </is>
      </c>
      <c r="M520" t="inlineStr">
        <is>
          <t>See abstract</t>
        </is>
      </c>
      <c r="N520" t="inlineStr">
        <is>
          <t>See abstract</t>
        </is>
      </c>
      <c r="O520" t="inlineStr">
        <is>
          <t>Not verified from abstract</t>
        </is>
      </c>
      <c r="P520" t="inlineStr">
        <is>
          <t>See abstract</t>
        </is>
      </c>
      <c r="Q520" t="inlineStr">
        <is>
          <t>See abstract</t>
        </is>
      </c>
      <c r="R520" t="inlineStr">
        <is>
          <t>Not reviewed (not included)</t>
        </is>
      </c>
      <c r="S520" t="inlineStr">
        <is>
          <t>Not reviewed (not included)</t>
        </is>
      </c>
      <c r="T520" t="inlineStr">
        <is>
          <t>Abstract screening only. Non-ADHD Focused</t>
        </is>
      </c>
      <c r="U520" t="inlineStr">
        <is>
          <t>EXCLUDE</t>
        </is>
      </c>
      <c r="V520" t="inlineStr">
        <is>
          <t>E2-Not ADHD focused: Neither title nor abstract mentions ADHD or attention-deficit/hyperactivity</t>
        </is>
      </c>
      <c r="W520" t="inlineStr">
        <is>
          <t>Excluded: Not ADHD Focused</t>
        </is>
      </c>
      <c r="X520" t="inlineStr">
        <is>
          <t>Not assessed from abstract</t>
        </is>
      </c>
      <c r="Y520" t="inlineStr">
        <is>
          <t>IEEE Conferences</t>
        </is>
      </c>
      <c r="Z520" t="inlineStr">
        <is>
          <t>Not determined from abstract</t>
        </is>
      </c>
      <c r="AB520" t="inlineStr">
        <is>
          <t>Not assessed (not included)</t>
        </is>
      </c>
      <c r="AC520" t="inlineStr">
        <is>
          <t>Not assessed (not included)</t>
        </is>
      </c>
      <c r="AD520" t="inlineStr">
        <is>
          <t>R. Thamilselvan; T. Kalpana; P. Natesan; S. A. Y; S. S; S. Showket</t>
        </is>
      </c>
      <c r="AE520" t="inlineStr">
        <is>
          <t>2024 International Conference on Cognitive Robotics and Intelligent Systems (ICC - ROBINS)</t>
        </is>
      </c>
      <c r="AF520" t="inlineStr">
        <is>
          <t>Hybrid OA (IEEE)</t>
        </is>
      </c>
      <c r="AH520" t="inlineStr">
        <is>
          <t>Not assessed</t>
        </is>
      </c>
      <c r="AI520" t="inlineStr">
        <is>
          <t>Not reported</t>
        </is>
      </c>
      <c r="AJ520" t="inlineStr">
        <is>
          <t>Not reported</t>
        </is>
      </c>
      <c r="AK520" t="inlineStr">
        <is>
          <t>Not reported</t>
        </is>
      </c>
      <c r="AL520" t="inlineStr">
        <is>
          <t>Not reported</t>
        </is>
      </c>
      <c r="AM520" t="inlineStr">
        <is>
          <t>Not reported</t>
        </is>
      </c>
      <c r="AN520" t="inlineStr">
        <is>
          <t>Not reported</t>
        </is>
      </c>
      <c r="AO520" t="inlineStr">
        <is>
          <t>Not reviewed</t>
        </is>
      </c>
      <c r="AP520" t="inlineStr">
        <is>
          <t>Not reported</t>
        </is>
      </c>
      <c r="AQ520" t="inlineStr">
        <is>
          <t>Not reported</t>
        </is>
      </c>
      <c r="AR520" t="inlineStr">
        <is>
          <t>Not reported</t>
        </is>
      </c>
      <c r="AS520" t="inlineStr">
        <is>
          <t>See abstract</t>
        </is>
      </c>
      <c r="AT520" t="inlineStr">
        <is>
          <t>Not reviewed</t>
        </is>
      </c>
      <c r="AU520" t="inlineStr">
        <is>
          <t>Not reviewed</t>
        </is>
      </c>
      <c r="AV520" t="inlineStr">
        <is>
          <t>Not reviewed</t>
        </is>
      </c>
      <c r="AW520" t="inlineStr">
        <is>
          <t>Not reviewed</t>
        </is>
      </c>
      <c r="AX520" t="inlineStr">
        <is>
          <t>Not reported</t>
        </is>
      </c>
      <c r="AY520" t="inlineStr">
        <is>
          <t>Not reported</t>
        </is>
      </c>
      <c r="AZ520" t="inlineStr">
        <is>
          <t>Not reported</t>
        </is>
      </c>
      <c r="BA520" t="inlineStr">
        <is>
          <t>Not reported</t>
        </is>
      </c>
      <c r="BB520" t="inlineStr">
        <is>
          <t>Not reported</t>
        </is>
      </c>
      <c r="BC520" t="inlineStr">
        <is>
          <t>Not reported</t>
        </is>
      </c>
      <c r="BD520" t="inlineStr">
        <is>
          <t>Not reported</t>
        </is>
      </c>
      <c r="BE520" t="inlineStr">
        <is>
          <t>Not reported</t>
        </is>
      </c>
      <c r="BF520" t="inlineStr">
        <is>
          <t>Not reported</t>
        </is>
      </c>
      <c r="BG520" t="inlineStr">
        <is>
          <t>Not reviewed (not included)</t>
        </is>
      </c>
      <c r="BH520" t="inlineStr">
        <is>
          <t>N/A</t>
        </is>
      </c>
      <c r="BI520" t="inlineStr">
        <is>
          <t>Not reviewed</t>
        </is>
      </c>
      <c r="BJ520" t="inlineStr">
        <is>
          <t>Not reviewed</t>
        </is>
      </c>
      <c r="BK520" t="inlineStr">
        <is>
          <t>Not reviewed</t>
        </is>
      </c>
      <c r="BL520" t="inlineStr">
        <is>
          <t>Not reviewed</t>
        </is>
      </c>
      <c r="BM520" t="inlineStr">
        <is>
          <t>Not reviewed (not included)</t>
        </is>
      </c>
      <c r="BN520" t="inlineStr">
        <is>
          <t>Non-ADHD Focused - E2-Not ADHD focused: Neither title nor abstract mentions ADHD or attention-deficit/hyperactivity</t>
        </is>
      </c>
      <c r="BO520" t="inlineStr">
        <is>
          <t>Abstract-level screening only</t>
        </is>
      </c>
      <c r="BP520" t="inlineStr">
        <is>
          <t>6</t>
        </is>
      </c>
    </row>
    <row r="521">
      <c r="A521" t="inlineStr">
        <is>
          <t>Dyslexia, ADHD, Dyscalculia, and Dyspraxia Prediction in Children Using Machine Learning and Explainable AI</t>
        </is>
      </c>
      <c r="B521" t="n">
        <v>2025</v>
      </c>
      <c r="C521" t="inlineStr">
        <is>
          <t>Not checked</t>
        </is>
      </c>
      <c r="D521" t="inlineStr">
        <is>
          <t>Not checked</t>
        </is>
      </c>
      <c r="E521" t="inlineStr">
        <is>
          <t>10.1109/CSITSS67709.2025.11294091</t>
        </is>
      </c>
      <c r="F521" t="inlineStr">
        <is>
          <t>Numerous neurodevelopment disorders, including dyslexia, ADHD, dyscalculia, and dyspraxia, impact a considerable proportion of children. The existing literary works on this disorder detection has a variety of limitations, including poor accuracy, insufficient feature selection, and class imbalance issue. To predict dyslexia, ADHD, dyscalculia, and dyspraxia, this paper proposed a ML based multi class prediction scheme using stacking ensemble approach. The work employed SMOTE to overcome class imbalance issue and RFE method for suitable feature selection. Hyper parameter optimization strategies are adapted and a number of ML algorithms were rigorously tested. With $\text{8 8. 2 2 \%}$ precision and 89.35 % accuracy, a stacking ensemble technique comprising Random Forest, XGBoost, LightGBM, ANN, and Logistic Regression produced the best prediction results. The proposed stacking ensemble technique provided at least 2 % higher accuracy value than existing works. SHAP based model interpretation results also provided in this paper.</t>
        </is>
      </c>
      <c r="G521" t="inlineStr">
        <is>
          <t>Unimodal</t>
        </is>
      </c>
      <c r="H521" t="inlineStr">
        <is>
          <t>See abstract</t>
        </is>
      </c>
      <c r="I521" t="inlineStr">
        <is>
          <t>See abstract</t>
        </is>
      </c>
      <c r="J521" t="inlineStr">
        <is>
          <t>See abstract (AI/ML)</t>
        </is>
      </c>
      <c r="K521" t="inlineStr">
        <is>
          <t>See abstract</t>
        </is>
      </c>
      <c r="M521" t="inlineStr">
        <is>
          <t>See abstract</t>
        </is>
      </c>
      <c r="N521" t="inlineStr">
        <is>
          <t>See abstract</t>
        </is>
      </c>
      <c r="O521" t="inlineStr">
        <is>
          <t>Not verified from abstract</t>
        </is>
      </c>
      <c r="P521" t="inlineStr">
        <is>
          <t>See abstract</t>
        </is>
      </c>
      <c r="Q521" t="inlineStr">
        <is>
          <t>See abstract</t>
        </is>
      </c>
      <c r="R521" t="inlineStr">
        <is>
          <t>Not reviewed (not included)</t>
        </is>
      </c>
      <c r="S521" t="inlineStr">
        <is>
          <t>Not reviewed (not included)</t>
        </is>
      </c>
      <c r="T521" t="inlineStr">
        <is>
          <t>Abstract screening only. Not Selected for Final 95 (Pending Full Text Review)</t>
        </is>
      </c>
      <c r="U521" t="inlineStr">
        <is>
          <t>EXCLUDE</t>
        </is>
      </c>
      <c r="V5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21" t="inlineStr">
        <is>
          <t>Excluded: Other Criterion</t>
        </is>
      </c>
      <c r="X521" t="inlineStr">
        <is>
          <t>Not assessed from abstract</t>
        </is>
      </c>
      <c r="Y521" t="inlineStr">
        <is>
          <t>IEEE Conferences</t>
        </is>
      </c>
      <c r="Z521" t="inlineStr">
        <is>
          <t>Not determined from abstract</t>
        </is>
      </c>
      <c r="AB521" t="inlineStr">
        <is>
          <t>Not assessed (not included)</t>
        </is>
      </c>
      <c r="AC521" t="inlineStr">
        <is>
          <t>Not assessed (not included)</t>
        </is>
      </c>
      <c r="AD521" t="inlineStr">
        <is>
          <t>D. Dhar; M. Chowdhury; S. Farsi; A. Rahman; A. S. Dipto; S. Sultana</t>
        </is>
      </c>
      <c r="AE521" t="inlineStr">
        <is>
          <t>2025 9th International Conference on Computational System and Information Technology for Sustainable Solutions (CSITSS)</t>
        </is>
      </c>
      <c r="AF521" t="inlineStr">
        <is>
          <t>Hybrid OA (IEEE)</t>
        </is>
      </c>
      <c r="AH521" t="inlineStr">
        <is>
          <t>Not assessed</t>
        </is>
      </c>
      <c r="AI521" t="inlineStr">
        <is>
          <t>Not reported</t>
        </is>
      </c>
      <c r="AJ521" t="inlineStr">
        <is>
          <t>Not reported</t>
        </is>
      </c>
      <c r="AK521" t="inlineStr">
        <is>
          <t>Not reported</t>
        </is>
      </c>
      <c r="AL521" t="inlineStr">
        <is>
          <t>Not reported</t>
        </is>
      </c>
      <c r="AM521" t="inlineStr">
        <is>
          <t>Not reported</t>
        </is>
      </c>
      <c r="AN521" t="inlineStr">
        <is>
          <t>Not reported</t>
        </is>
      </c>
      <c r="AO521" t="inlineStr">
        <is>
          <t>Not reviewed</t>
        </is>
      </c>
      <c r="AP521" t="inlineStr">
        <is>
          <t>Not reported</t>
        </is>
      </c>
      <c r="AQ521" t="inlineStr">
        <is>
          <t>Not reported</t>
        </is>
      </c>
      <c r="AR521" t="inlineStr">
        <is>
          <t>Not reported</t>
        </is>
      </c>
      <c r="AS521" t="inlineStr">
        <is>
          <t>See abstract</t>
        </is>
      </c>
      <c r="AT521" t="inlineStr">
        <is>
          <t>Not reviewed</t>
        </is>
      </c>
      <c r="AU521" t="inlineStr">
        <is>
          <t>Not reviewed</t>
        </is>
      </c>
      <c r="AV521" t="inlineStr">
        <is>
          <t>Not reviewed</t>
        </is>
      </c>
      <c r="AW521" t="inlineStr">
        <is>
          <t>Not reviewed</t>
        </is>
      </c>
      <c r="AX521" t="inlineStr">
        <is>
          <t>Not reported</t>
        </is>
      </c>
      <c r="AY521" t="inlineStr">
        <is>
          <t>Not reported</t>
        </is>
      </c>
      <c r="AZ521" t="inlineStr">
        <is>
          <t>Not reported</t>
        </is>
      </c>
      <c r="BA521" t="inlineStr">
        <is>
          <t>Not reported</t>
        </is>
      </c>
      <c r="BB521" t="inlineStr">
        <is>
          <t>Not reported</t>
        </is>
      </c>
      <c r="BC521" t="inlineStr">
        <is>
          <t>Not reported</t>
        </is>
      </c>
      <c r="BD521" t="inlineStr">
        <is>
          <t>Not reported</t>
        </is>
      </c>
      <c r="BE521" t="inlineStr">
        <is>
          <t>Not reported</t>
        </is>
      </c>
      <c r="BF521" t="inlineStr">
        <is>
          <t>Not reported</t>
        </is>
      </c>
      <c r="BG521" t="inlineStr">
        <is>
          <t>Not reviewed (not included)</t>
        </is>
      </c>
      <c r="BH521" t="inlineStr">
        <is>
          <t>N/A</t>
        </is>
      </c>
      <c r="BI521" t="inlineStr">
        <is>
          <t>Not reviewed</t>
        </is>
      </c>
      <c r="BJ521" t="inlineStr">
        <is>
          <t>Not reviewed</t>
        </is>
      </c>
      <c r="BK521" t="inlineStr">
        <is>
          <t>Not reviewed</t>
        </is>
      </c>
      <c r="BL521" t="inlineStr">
        <is>
          <t>Not reviewed</t>
        </is>
      </c>
      <c r="BM521" t="inlineStr">
        <is>
          <t>Not reviewed (not included)</t>
        </is>
      </c>
      <c r="BN521" t="inlineStr">
        <is>
          <t>Not Selected for Final 95 (Pending Full Text Review) - Candidate paper not selected for final 95: Passed abstract screening but not included in final selec</t>
        </is>
      </c>
      <c r="BO521" t="inlineStr">
        <is>
          <t>Abstract-level screening only</t>
        </is>
      </c>
      <c r="BP521" t="inlineStr">
        <is>
          <t>6</t>
        </is>
      </c>
    </row>
    <row r="522">
      <c r="A522" t="inlineStr">
        <is>
          <t>Encoding and Decoding of Brain Dynamic Functional Connectivity for ADHD Diagnosis</t>
        </is>
      </c>
      <c r="B522" t="n">
        <v>2026</v>
      </c>
      <c r="C522" t="inlineStr">
        <is>
          <t>Not checked</t>
        </is>
      </c>
      <c r="D522" t="inlineStr">
        <is>
          <t>Not checked</t>
        </is>
      </c>
      <c r="E522" t="inlineStr">
        <is>
          <t>10.1109/JBHI.2026.3666277</t>
        </is>
      </c>
      <c r="F522" t="inlineStr">
        <is>
          <t>Recent studies have demonstrated strong associations between the changes in dynamic functional connectivity (FC) and both behavioral and cognitive functions. The sliding window technique is the most widely used method for evaluating dynamic FC; however, it faces two key challenges: distributional shifts across windows and high dimensionality, as FC is computed across windows of the entire time series. To address these issues, we propose BRAINMAP (Bi-level Representation using Attention for INterpretability with Mamba-Aided Prediction) to model the dynamic FC of the brain. BRAINMAP employs the Optimal Transport technique to correct distributional shifts across sliding windows and leverages Graph Neural Networks (GNNs) in conjunction with a hybrid approach that integrates an attention mechanism and the Mamba block to effectively capture spatiotemporal features for functional MR images. Finally, we introduce a novel Top-K sliding window feature selection algorithm to induce sparsity in dynamic FC. We conducted an extensive evaluation of our model for diagnosing Attention Deficit Hyperactivity Disorder (ADHD) using three resting-state fMRI datasets: ADHD-200, UCLA, and CNI-TLC, which comprise a total of 447 subjects with ADHD and 845 typically developing controls. Our architecture outperformed existing state-of-the-art dynamic FC models in ADHD detection, achieving improvements ranging from 3% to 12% across the three datasets. We demonstrate that our proposed model produces robust biomarkers, most notably the connection between the dorsal attention network and the visual network. Using an association study, we further establish the clinical relevance of the identified biomarkers.</t>
        </is>
      </c>
      <c r="G522" t="inlineStr">
        <is>
          <t>Unimodal</t>
        </is>
      </c>
      <c r="H522" t="inlineStr">
        <is>
          <t>See abstract</t>
        </is>
      </c>
      <c r="I522" t="inlineStr">
        <is>
          <t>See abstract</t>
        </is>
      </c>
      <c r="J522" t="inlineStr">
        <is>
          <t>See abstract (AI/ML)</t>
        </is>
      </c>
      <c r="K522" t="inlineStr">
        <is>
          <t>See abstract</t>
        </is>
      </c>
      <c r="L522" t="n">
        <v>447</v>
      </c>
      <c r="M522" t="inlineStr">
        <is>
          <t>See abstract</t>
        </is>
      </c>
      <c r="N522" t="inlineStr">
        <is>
          <t>N≈447; details in abstract</t>
        </is>
      </c>
      <c r="O522" t="inlineStr">
        <is>
          <t>Extracted from abstract: N≈447</t>
        </is>
      </c>
      <c r="P522" t="inlineStr">
        <is>
          <t>See abstract</t>
        </is>
      </c>
      <c r="Q522" t="inlineStr">
        <is>
          <t>See abstract</t>
        </is>
      </c>
      <c r="R522" t="inlineStr">
        <is>
          <t>Not reviewed (not included)</t>
        </is>
      </c>
      <c r="S522" t="inlineStr">
        <is>
          <t>Not reviewed (not included)</t>
        </is>
      </c>
      <c r="T522" t="inlineStr">
        <is>
          <t>Abstract screening only. Out of Date Range</t>
        </is>
      </c>
      <c r="U522" t="inlineStr">
        <is>
          <t>EXCLUDE</t>
        </is>
      </c>
      <c r="V522" t="inlineStr">
        <is>
          <t>E4-Year: Published 2026, outside 2019-2025 window</t>
        </is>
      </c>
      <c r="W522" t="inlineStr">
        <is>
          <t>Out of Date Range</t>
        </is>
      </c>
      <c r="X522" t="inlineStr">
        <is>
          <t>Not assessed from abstract</t>
        </is>
      </c>
      <c r="Y522" t="inlineStr">
        <is>
          <t>IEEE Early Access Articles</t>
        </is>
      </c>
      <c r="Z522" t="inlineStr">
        <is>
          <t>Not determined from abstract</t>
        </is>
      </c>
      <c r="AB522" t="inlineStr">
        <is>
          <t>Not assessed (not included)</t>
        </is>
      </c>
      <c r="AC522" t="inlineStr">
        <is>
          <t>Not assessed (not included)</t>
        </is>
      </c>
      <c r="AD522" t="inlineStr">
        <is>
          <t>D. Girish; Y. H. Chan; S. Gupta; J. Xia; J. C. Rajapakse</t>
        </is>
      </c>
      <c r="AE522" t="inlineStr">
        <is>
          <t>IEEE Journal of Biomedical and Health Informatics</t>
        </is>
      </c>
      <c r="AF522" t="inlineStr">
        <is>
          <t>Hybrid OA (IEEE)</t>
        </is>
      </c>
      <c r="AH522" t="inlineStr">
        <is>
          <t>Not assessed</t>
        </is>
      </c>
      <c r="AI522" t="inlineStr">
        <is>
          <t>Not reported</t>
        </is>
      </c>
      <c r="AJ522" t="n">
        <v>845</v>
      </c>
      <c r="AK522" t="inlineStr">
        <is>
          <t>Not reported</t>
        </is>
      </c>
      <c r="AL522" t="inlineStr">
        <is>
          <t>Not reported</t>
        </is>
      </c>
      <c r="AM522" t="inlineStr">
        <is>
          <t>Not reported</t>
        </is>
      </c>
      <c r="AN522" t="inlineStr">
        <is>
          <t>Not reported</t>
        </is>
      </c>
      <c r="AO522" t="inlineStr">
        <is>
          <t>Not reviewed</t>
        </is>
      </c>
      <c r="AP522" t="inlineStr">
        <is>
          <t>Not reported</t>
        </is>
      </c>
      <c r="AQ522" t="inlineStr">
        <is>
          <t>Not reported</t>
        </is>
      </c>
      <c r="AR522" t="inlineStr">
        <is>
          <t>Not reported</t>
        </is>
      </c>
      <c r="AS522" t="inlineStr">
        <is>
          <t>See abstract</t>
        </is>
      </c>
      <c r="AT522" t="inlineStr">
        <is>
          <t>Not reviewed</t>
        </is>
      </c>
      <c r="AU522" t="inlineStr">
        <is>
          <t>Not reviewed</t>
        </is>
      </c>
      <c r="AV522" t="inlineStr">
        <is>
          <t>Not reviewed</t>
        </is>
      </c>
      <c r="AW522" t="inlineStr">
        <is>
          <t>Not reviewed</t>
        </is>
      </c>
      <c r="AX522" t="inlineStr">
        <is>
          <t>Not reported</t>
        </is>
      </c>
      <c r="AY522" t="inlineStr">
        <is>
          <t>Not reported</t>
        </is>
      </c>
      <c r="AZ522" t="inlineStr">
        <is>
          <t>Not reported</t>
        </is>
      </c>
      <c r="BA522" t="inlineStr">
        <is>
          <t>Not reported</t>
        </is>
      </c>
      <c r="BB522" t="inlineStr">
        <is>
          <t>Not reported</t>
        </is>
      </c>
      <c r="BC522" t="inlineStr">
        <is>
          <t>Not reported</t>
        </is>
      </c>
      <c r="BD522" t="inlineStr">
        <is>
          <t>Not reported</t>
        </is>
      </c>
      <c r="BE522" t="inlineStr">
        <is>
          <t>Not reported</t>
        </is>
      </c>
      <c r="BF522" t="inlineStr">
        <is>
          <t>Not reported</t>
        </is>
      </c>
      <c r="BG522" t="inlineStr">
        <is>
          <t>Not reviewed (not included)</t>
        </is>
      </c>
      <c r="BH522" t="inlineStr">
        <is>
          <t>N/A</t>
        </is>
      </c>
      <c r="BI522" t="inlineStr">
        <is>
          <t>Not reviewed</t>
        </is>
      </c>
      <c r="BJ522" t="inlineStr">
        <is>
          <t>Not reviewed</t>
        </is>
      </c>
      <c r="BK522" t="inlineStr">
        <is>
          <t>Not reviewed</t>
        </is>
      </c>
      <c r="BL522" t="inlineStr">
        <is>
          <t>Not reviewed</t>
        </is>
      </c>
      <c r="BM522" t="inlineStr">
        <is>
          <t>Not reviewed (not included)</t>
        </is>
      </c>
      <c r="BN522" t="inlineStr">
        <is>
          <t>Out of Date Range - E4-Year: Published 2026, outside 2019-2025 window</t>
        </is>
      </c>
      <c r="BO522" t="inlineStr">
        <is>
          <t>Abstract-level screening only</t>
        </is>
      </c>
      <c r="BP522" t="inlineStr">
        <is>
          <t>13</t>
        </is>
      </c>
    </row>
    <row r="523">
      <c r="A523" t="inlineStr">
        <is>
          <t>Dilated 3D Convolutional Neural Networks for Brain MRI Data Classification</t>
        </is>
      </c>
      <c r="B523" t="n">
        <v>2019</v>
      </c>
      <c r="C523" t="inlineStr">
        <is>
          <t>Not checked</t>
        </is>
      </c>
      <c r="D523" t="inlineStr">
        <is>
          <t>Not checked</t>
        </is>
      </c>
      <c r="E523" t="inlineStr">
        <is>
          <t>10.1109/ACCESS.2019.2941912</t>
        </is>
      </c>
      <c r="F523" t="inlineStr">
        <is>
          <t>Benefiting from the research of machine learning (ML) and deep learning(DL), multivariate methods based on ML and DL have been the mainstream and successful analysis methods in Neural Engineering or Neuroimaging research, for example, assisting diagnosis based on brain Magnetic Resonance Imaging (MRI). However, many existing methods based on traditional ML methods cannot sufficiently extract discriminative features, especially feature patterns across long-distance brain areas, resulting in unsatisfactory classification performance. Designing an effective and robust classifier for different MRI images remains a challenge. In this paper, we introduced dilated 3D CNN method for classifying 3D MRI images combining CNN structure and dilated convolution with a small number of feature maps. We also presented a methodology framework based on dilated 3D CNN method, which can classify both single MRI images and image sequences. Our method and framework were evaluated on the structural MRI images of ADHD-200 dataset and fMRI images of a Schizophrenia dataset, demonstrating better performances than some other state-of-the-art methods.</t>
        </is>
      </c>
      <c r="G523" t="inlineStr">
        <is>
          <t>Unimodal</t>
        </is>
      </c>
      <c r="H523" t="inlineStr">
        <is>
          <t>See abstract</t>
        </is>
      </c>
      <c r="I523" t="inlineStr">
        <is>
          <t>See abstract</t>
        </is>
      </c>
      <c r="J523" t="inlineStr">
        <is>
          <t>See abstract (AI/ML)</t>
        </is>
      </c>
      <c r="K523" t="inlineStr">
        <is>
          <t>See abstract</t>
        </is>
      </c>
      <c r="M523" t="inlineStr">
        <is>
          <t>See abstract</t>
        </is>
      </c>
      <c r="N523" t="inlineStr">
        <is>
          <t>See abstract</t>
        </is>
      </c>
      <c r="O523" t="inlineStr">
        <is>
          <t>Not verified from abstract</t>
        </is>
      </c>
      <c r="P523" t="inlineStr">
        <is>
          <t>See abstract</t>
        </is>
      </c>
      <c r="Q523" t="inlineStr">
        <is>
          <t>See abstract</t>
        </is>
      </c>
      <c r="R523" t="inlineStr">
        <is>
          <t>Not reviewed (not included)</t>
        </is>
      </c>
      <c r="S523" t="inlineStr">
        <is>
          <t>Not reviewed (not included)</t>
        </is>
      </c>
      <c r="T523" t="inlineStr">
        <is>
          <t>Abstract screening only. Not Selected for Final 95 (Pending Full Text Review)</t>
        </is>
      </c>
      <c r="U523" t="inlineStr">
        <is>
          <t>EXCLUDE</t>
        </is>
      </c>
      <c r="V5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23" t="inlineStr">
        <is>
          <t>Excluded: Other Criterion</t>
        </is>
      </c>
      <c r="X523" t="inlineStr">
        <is>
          <t>Not assessed from abstract</t>
        </is>
      </c>
      <c r="Y523" t="inlineStr">
        <is>
          <t>IEEE Journals</t>
        </is>
      </c>
      <c r="Z523" t="inlineStr">
        <is>
          <t>Not determined from abstract</t>
        </is>
      </c>
      <c r="AB523" t="inlineStr">
        <is>
          <t>Not assessed (not included)</t>
        </is>
      </c>
      <c r="AC523" t="inlineStr">
        <is>
          <t>Not assessed (not included)</t>
        </is>
      </c>
      <c r="AD523" t="inlineStr">
        <is>
          <t>Z. Wang; Y. Sun; Q. Shen; L. Cao</t>
        </is>
      </c>
      <c r="AE523" t="inlineStr">
        <is>
          <t>IEEE Access</t>
        </is>
      </c>
      <c r="AF523" t="inlineStr">
        <is>
          <t>Gold OA (IEEE Access)</t>
        </is>
      </c>
      <c r="AG523" t="inlineStr">
        <is>
          <t xml:space="preserve">National Natural Science Foundation of China(grant numbers:91748122); </t>
        </is>
      </c>
      <c r="AH523" t="inlineStr">
        <is>
          <t>Not assessed</t>
        </is>
      </c>
      <c r="AI523" t="inlineStr">
        <is>
          <t>Not reported</t>
        </is>
      </c>
      <c r="AJ523" t="inlineStr">
        <is>
          <t>Not reported</t>
        </is>
      </c>
      <c r="AK523" t="inlineStr">
        <is>
          <t>Not reported</t>
        </is>
      </c>
      <c r="AL523" t="inlineStr">
        <is>
          <t>Not reported</t>
        </is>
      </c>
      <c r="AM523" t="inlineStr">
        <is>
          <t>Not reported</t>
        </is>
      </c>
      <c r="AN523" t="inlineStr">
        <is>
          <t>Not reported</t>
        </is>
      </c>
      <c r="AO523" t="inlineStr">
        <is>
          <t>Not reviewed</t>
        </is>
      </c>
      <c r="AP523" t="inlineStr">
        <is>
          <t>Not reported</t>
        </is>
      </c>
      <c r="AQ523" t="inlineStr">
        <is>
          <t>Not reported</t>
        </is>
      </c>
      <c r="AR523" t="inlineStr">
        <is>
          <t>Not reported</t>
        </is>
      </c>
      <c r="AS523" t="inlineStr">
        <is>
          <t>See abstract</t>
        </is>
      </c>
      <c r="AT523" t="inlineStr">
        <is>
          <t>Not reviewed</t>
        </is>
      </c>
      <c r="AU523" t="inlineStr">
        <is>
          <t>Not reviewed</t>
        </is>
      </c>
      <c r="AV523" t="inlineStr">
        <is>
          <t>Not reviewed</t>
        </is>
      </c>
      <c r="AW523" t="inlineStr">
        <is>
          <t>Not reviewed</t>
        </is>
      </c>
      <c r="AX523" t="inlineStr">
        <is>
          <t>Not reported</t>
        </is>
      </c>
      <c r="AY523" t="inlineStr">
        <is>
          <t>Not reported</t>
        </is>
      </c>
      <c r="AZ523" t="inlineStr">
        <is>
          <t>Not reported</t>
        </is>
      </c>
      <c r="BA523" t="inlineStr">
        <is>
          <t>Not reported</t>
        </is>
      </c>
      <c r="BB523" t="inlineStr">
        <is>
          <t>Not reported</t>
        </is>
      </c>
      <c r="BC523" t="inlineStr">
        <is>
          <t>Not reported</t>
        </is>
      </c>
      <c r="BD523" t="inlineStr">
        <is>
          <t>Not reported</t>
        </is>
      </c>
      <c r="BE523" t="inlineStr">
        <is>
          <t>Not reported</t>
        </is>
      </c>
      <c r="BF523" t="inlineStr">
        <is>
          <t>Not reported</t>
        </is>
      </c>
      <c r="BG523" t="inlineStr">
        <is>
          <t>Not reviewed (not included)</t>
        </is>
      </c>
      <c r="BH523" t="inlineStr">
        <is>
          <t>N/A</t>
        </is>
      </c>
      <c r="BI523" t="inlineStr">
        <is>
          <t>Not reviewed</t>
        </is>
      </c>
      <c r="BJ523" t="inlineStr">
        <is>
          <t>Not reviewed</t>
        </is>
      </c>
      <c r="BK523" t="inlineStr">
        <is>
          <t>Not reviewed</t>
        </is>
      </c>
      <c r="BL523" t="inlineStr">
        <is>
          <t>Not reviewed</t>
        </is>
      </c>
      <c r="BM523" t="inlineStr">
        <is>
          <t>Not reviewed (not included)</t>
        </is>
      </c>
      <c r="BN523" t="inlineStr">
        <is>
          <t>Not Selected for Final 95 (Pending Full Text Review) - Candidate paper not selected for final 95: Passed abstract screening but not included in final selec</t>
        </is>
      </c>
      <c r="BO523" t="inlineStr">
        <is>
          <t>Abstract-level screening only</t>
        </is>
      </c>
      <c r="BP523" t="inlineStr">
        <is>
          <t>11</t>
        </is>
      </c>
    </row>
    <row r="524">
      <c r="A524" t="inlineStr">
        <is>
          <t>Classification of ADHD Individuals and Neurotypicals Using Reliable RELIEF: A Resting-State Study</t>
        </is>
      </c>
      <c r="B524" t="n">
        <v>2019</v>
      </c>
      <c r="C524" t="inlineStr">
        <is>
          <t>Not checked</t>
        </is>
      </c>
      <c r="D524" t="inlineStr">
        <is>
          <t>Not checked</t>
        </is>
      </c>
      <c r="E524" t="inlineStr">
        <is>
          <t>10.1109/ACCESS.2019.2915988</t>
        </is>
      </c>
      <c r="F524" t="inlineStr">
        <is>
          <t>Fractional amplitude of low-frequency fluctuation (fALFF) can reflect the intensity of spontaneous neuronal activity. Feature selection on functional magnetic resonance imaging (fMRI) data combined with fALFF can be well used to study the pathology of attention deficit hyperactivity disorder (ADHD) and assist in its diagnosis. However, the unsatisfactory effect of feature selection limits the study of ADHD. In this study, a novel method is proposed to classify ADHD individuals and neurotypicals. This work introduces multiple linear regressions for reduction of confounding effects. After that, fALFF combined with principal component analysis (PCA), Shannon entropy (ShEn), and sample entropy (SampEn) are used to construct features, and a reliable RELIEF (R-RELIEF) algorithm is proposed to find the most prominent features. Public ADHD-200 dataset is used in this study to evaluate our method. The results in this study suggest that fALFF is a reliable fMRI marker for investigation of ADHD, and R-RELIEF shows good performance compared with RELIEF algorithm. Moreover, fALFF of many brain regions are found to differ between ADHD and neurotypicals, thus coinciding with the results of previous studies.</t>
        </is>
      </c>
      <c r="G524" t="inlineStr">
        <is>
          <t>Unimodal</t>
        </is>
      </c>
      <c r="H524" t="inlineStr">
        <is>
          <t>See abstract</t>
        </is>
      </c>
      <c r="I524" t="inlineStr">
        <is>
          <t>See abstract</t>
        </is>
      </c>
      <c r="J524" t="inlineStr">
        <is>
          <t>See abstract (AI/ML)</t>
        </is>
      </c>
      <c r="K524" t="inlineStr">
        <is>
          <t>See abstract</t>
        </is>
      </c>
      <c r="M524" t="inlineStr">
        <is>
          <t>See abstract</t>
        </is>
      </c>
      <c r="N524" t="inlineStr">
        <is>
          <t>See abstract</t>
        </is>
      </c>
      <c r="O524" t="inlineStr">
        <is>
          <t>Not verified from abstract</t>
        </is>
      </c>
      <c r="P524" t="inlineStr">
        <is>
          <t>See abstract</t>
        </is>
      </c>
      <c r="Q524" t="inlineStr">
        <is>
          <t>See abstract</t>
        </is>
      </c>
      <c r="R524" t="inlineStr">
        <is>
          <t>Not reviewed (not included)</t>
        </is>
      </c>
      <c r="S524" t="inlineStr">
        <is>
          <t>Not reviewed (not included)</t>
        </is>
      </c>
      <c r="T524" t="inlineStr">
        <is>
          <t>Abstract screening only. No AI/ML Methods</t>
        </is>
      </c>
      <c r="U524" t="inlineStr">
        <is>
          <t>EXCLUDE</t>
        </is>
      </c>
      <c r="V524" t="inlineStr">
        <is>
          <t>E1-No AI/ML/DL: Abstract and title do not describe application of AI, ML, or DL methods</t>
        </is>
      </c>
      <c r="W524" t="inlineStr">
        <is>
          <t>Excluded: No AI/ML Methods</t>
        </is>
      </c>
      <c r="X524" t="inlineStr">
        <is>
          <t>Not assessed from abstract</t>
        </is>
      </c>
      <c r="Y524" t="inlineStr">
        <is>
          <t>IEEE Journals</t>
        </is>
      </c>
      <c r="Z524" t="inlineStr">
        <is>
          <t>Not determined from abstract</t>
        </is>
      </c>
      <c r="AB524" t="inlineStr">
        <is>
          <t>Not assessed (not included)</t>
        </is>
      </c>
      <c r="AC524" t="inlineStr">
        <is>
          <t>Not assessed (not included)</t>
        </is>
      </c>
      <c r="AD524" t="inlineStr">
        <is>
          <t>B. Miao; L. L. Zhang; J. L. Guan; Q. F. Meng; Y. L. Zhang</t>
        </is>
      </c>
      <c r="AE524" t="inlineStr">
        <is>
          <t>IEEE Access</t>
        </is>
      </c>
      <c r="AF524" t="inlineStr">
        <is>
          <t>Gold OA (IEEE Access)</t>
        </is>
      </c>
      <c r="AG524" t="inlineStr">
        <is>
          <t xml:space="preserve">National Natural Science Foundation of China(grant numbers:61671220); </t>
        </is>
      </c>
      <c r="AH524" t="inlineStr">
        <is>
          <t>Not assessed</t>
        </is>
      </c>
      <c r="AI524" t="inlineStr">
        <is>
          <t>Not reported</t>
        </is>
      </c>
      <c r="AJ524" t="inlineStr">
        <is>
          <t>Not reported</t>
        </is>
      </c>
      <c r="AK524" t="inlineStr">
        <is>
          <t>Not reported</t>
        </is>
      </c>
      <c r="AL524" t="inlineStr">
        <is>
          <t>Not reported</t>
        </is>
      </c>
      <c r="AM524" t="inlineStr">
        <is>
          <t>Not reported</t>
        </is>
      </c>
      <c r="AN524" t="inlineStr">
        <is>
          <t>Not reported</t>
        </is>
      </c>
      <c r="AO524" t="inlineStr">
        <is>
          <t>Not reviewed</t>
        </is>
      </c>
      <c r="AP524" t="inlineStr">
        <is>
          <t>Not reported</t>
        </is>
      </c>
      <c r="AQ524" t="inlineStr">
        <is>
          <t>Not reported</t>
        </is>
      </c>
      <c r="AR524" t="inlineStr">
        <is>
          <t>Not reported</t>
        </is>
      </c>
      <c r="AS524" t="inlineStr">
        <is>
          <t>See abstract</t>
        </is>
      </c>
      <c r="AT524" t="inlineStr">
        <is>
          <t>Not reviewed</t>
        </is>
      </c>
      <c r="AU524" t="inlineStr">
        <is>
          <t>Not reviewed</t>
        </is>
      </c>
      <c r="AV524" t="inlineStr">
        <is>
          <t>Not reviewed</t>
        </is>
      </c>
      <c r="AW524" t="inlineStr">
        <is>
          <t>Not reviewed</t>
        </is>
      </c>
      <c r="AX524" t="inlineStr">
        <is>
          <t>Not reported</t>
        </is>
      </c>
      <c r="AY524" t="inlineStr">
        <is>
          <t>Not reported</t>
        </is>
      </c>
      <c r="AZ524" t="inlineStr">
        <is>
          <t>Not reported</t>
        </is>
      </c>
      <c r="BA524" t="inlineStr">
        <is>
          <t>Not reported</t>
        </is>
      </c>
      <c r="BB524" t="inlineStr">
        <is>
          <t>Not reported</t>
        </is>
      </c>
      <c r="BC524" t="inlineStr">
        <is>
          <t>Not reported</t>
        </is>
      </c>
      <c r="BD524" t="inlineStr">
        <is>
          <t>Not reported</t>
        </is>
      </c>
      <c r="BE524" t="inlineStr">
        <is>
          <t>Not reported</t>
        </is>
      </c>
      <c r="BF524" t="inlineStr">
        <is>
          <t>Not reported</t>
        </is>
      </c>
      <c r="BG524" t="inlineStr">
        <is>
          <t>Not reviewed (not included)</t>
        </is>
      </c>
      <c r="BH524" t="inlineStr">
        <is>
          <t>N/A</t>
        </is>
      </c>
      <c r="BI524" t="inlineStr">
        <is>
          <t>Not reviewed</t>
        </is>
      </c>
      <c r="BJ524" t="inlineStr">
        <is>
          <t>Not reviewed</t>
        </is>
      </c>
      <c r="BK524" t="inlineStr">
        <is>
          <t>Not reviewed</t>
        </is>
      </c>
      <c r="BL524" t="inlineStr">
        <is>
          <t>Not reviewed</t>
        </is>
      </c>
      <c r="BM524" t="inlineStr">
        <is>
          <t>Not reviewed (not included)</t>
        </is>
      </c>
      <c r="BN524" t="inlineStr">
        <is>
          <t>No AI/ML Methods - E1-No AI/ML/DL: Abstract and title do not describe application of AI, ML, or DL methods</t>
        </is>
      </c>
      <c r="BO524" t="inlineStr">
        <is>
          <t>Abstract-level screening only</t>
        </is>
      </c>
      <c r="BP524" t="inlineStr">
        <is>
          <t>9</t>
        </is>
      </c>
    </row>
    <row r="525">
      <c r="A525" t="inlineStr">
        <is>
          <t>Deep Neural Generative Adversarial Model based on VAE + GAN for Disorder Diagnosis</t>
        </is>
      </c>
      <c r="B525" t="n">
        <v>2020</v>
      </c>
      <c r="C525" t="inlineStr">
        <is>
          <t>Not checked</t>
        </is>
      </c>
      <c r="D525" t="inlineStr">
        <is>
          <t>Not checked</t>
        </is>
      </c>
      <c r="E525" t="inlineStr">
        <is>
          <t>10.1109/ITIA50152.2020.9312330</t>
        </is>
      </c>
      <c r="F525" t="inlineStr">
        <is>
          <t>Functional magnetic resonance imaging (fMRI) plays a significant role in the study and analysis of brain cognitive function. Although the existing deep learning methods have shown good performance in fMRI disease classification, these methods have been hindered by insufficient training samples, and they also have the risk of overfitting in classification tasks. In this paper, inspired by the adversarial learning strategy, we propose a data augmentation method for brain functional connectivity (FC). The accuracy of the neural network classifier can be effectively improved by using the augmented data set. We developed a brain functional connectivity generative adversarial network (FC-GAN) for generating the brain functional connectivity patterns. We also briefly trained a FC-GAN to separately generate the control group and the experimental group of a disorder for augmenting the data set. The augmented data set was then used to train a neural network for a classification task. To test the validity of our framework, we performed experiments on three data sets, two diseases - attention deficit hyperactivity disorder (ADHD) and autism spectrum disorder (ASD) - and finally evaluated the performance by classification. Using our augmented data set, the classifier achieved an improved performance in accuracy, sensitivity, specificity, and area under receiver operating characteristic curve compared to the classification using the original data set. Compared with the currently used generation methods, our method achieved competitive performance. These findings suggest that FC-GAN approaches could augment the data set of brain functional connection in classification task.</t>
        </is>
      </c>
      <c r="G525" t="inlineStr">
        <is>
          <t>Unimodal</t>
        </is>
      </c>
      <c r="H525" t="inlineStr">
        <is>
          <t>See abstract</t>
        </is>
      </c>
      <c r="I525" t="inlineStr">
        <is>
          <t>See abstract</t>
        </is>
      </c>
      <c r="J525" t="inlineStr">
        <is>
          <t>See abstract (AI/ML)</t>
        </is>
      </c>
      <c r="K525" t="inlineStr">
        <is>
          <t>See abstract</t>
        </is>
      </c>
      <c r="M525" t="inlineStr">
        <is>
          <t>See abstract</t>
        </is>
      </c>
      <c r="N525" t="inlineStr">
        <is>
          <t>See abstract</t>
        </is>
      </c>
      <c r="O525" t="inlineStr">
        <is>
          <t>Not verified from abstract</t>
        </is>
      </c>
      <c r="P525" t="inlineStr">
        <is>
          <t>See abstract</t>
        </is>
      </c>
      <c r="Q525" t="inlineStr">
        <is>
          <t>See abstract</t>
        </is>
      </c>
      <c r="R525" t="inlineStr">
        <is>
          <t>Not reviewed (not included)</t>
        </is>
      </c>
      <c r="S525" t="inlineStr">
        <is>
          <t>Not reviewed (not included)</t>
        </is>
      </c>
      <c r="T525" t="inlineStr">
        <is>
          <t>Abstract screening only. Not Selected for Final 95 (Pending Full Text Review)</t>
        </is>
      </c>
      <c r="U525" t="inlineStr">
        <is>
          <t>EXCLUDE</t>
        </is>
      </c>
      <c r="V5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25" t="inlineStr">
        <is>
          <t>Excluded: Other Criterion</t>
        </is>
      </c>
      <c r="X525" t="inlineStr">
        <is>
          <t>Not assessed from abstract</t>
        </is>
      </c>
      <c r="Y525" t="inlineStr">
        <is>
          <t>IEEE Conferences</t>
        </is>
      </c>
      <c r="Z525" t="inlineStr">
        <is>
          <t>Not determined from abstract</t>
        </is>
      </c>
      <c r="AB525" t="inlineStr">
        <is>
          <t>Not assessed (not included)</t>
        </is>
      </c>
      <c r="AC525" t="inlineStr">
        <is>
          <t>Not assessed (not included)</t>
        </is>
      </c>
      <c r="AD525" t="inlineStr">
        <is>
          <t>X. Geng; Q. Yao; K. Jiang; Y. Zhu</t>
        </is>
      </c>
      <c r="AE525" t="inlineStr">
        <is>
          <t>2020 International Conference on Internet of Things and Intelligent Applications (ITIA)</t>
        </is>
      </c>
      <c r="AF525" t="inlineStr">
        <is>
          <t>Hybrid OA (IEEE)</t>
        </is>
      </c>
      <c r="AH525" t="inlineStr">
        <is>
          <t>Not assessed</t>
        </is>
      </c>
      <c r="AI525" t="inlineStr">
        <is>
          <t>Not reported</t>
        </is>
      </c>
      <c r="AJ525" t="inlineStr">
        <is>
          <t>Not reported</t>
        </is>
      </c>
      <c r="AK525" t="inlineStr">
        <is>
          <t>Not reported</t>
        </is>
      </c>
      <c r="AL525" t="inlineStr">
        <is>
          <t>Not reported</t>
        </is>
      </c>
      <c r="AM525" t="inlineStr">
        <is>
          <t>Not reported</t>
        </is>
      </c>
      <c r="AN525" t="inlineStr">
        <is>
          <t>Not reported</t>
        </is>
      </c>
      <c r="AO525" t="inlineStr">
        <is>
          <t>Not reviewed</t>
        </is>
      </c>
      <c r="AP525" t="inlineStr">
        <is>
          <t>Not reported</t>
        </is>
      </c>
      <c r="AQ525" t="inlineStr">
        <is>
          <t>Not reported</t>
        </is>
      </c>
      <c r="AR525" t="inlineStr">
        <is>
          <t>Not reported</t>
        </is>
      </c>
      <c r="AS525" t="inlineStr">
        <is>
          <t>See abstract</t>
        </is>
      </c>
      <c r="AT525" t="inlineStr">
        <is>
          <t>Not reviewed</t>
        </is>
      </c>
      <c r="AU525" t="inlineStr">
        <is>
          <t>Not reviewed</t>
        </is>
      </c>
      <c r="AV525" t="inlineStr">
        <is>
          <t>Not reviewed</t>
        </is>
      </c>
      <c r="AW525" t="inlineStr">
        <is>
          <t>Not reviewed</t>
        </is>
      </c>
      <c r="AX525" t="inlineStr">
        <is>
          <t>Not reported</t>
        </is>
      </c>
      <c r="AY525" t="inlineStr">
        <is>
          <t>Not reported</t>
        </is>
      </c>
      <c r="AZ525" t="inlineStr">
        <is>
          <t>Not reported</t>
        </is>
      </c>
      <c r="BA525" t="inlineStr">
        <is>
          <t>Not reported</t>
        </is>
      </c>
      <c r="BB525" t="inlineStr">
        <is>
          <t>Not reported</t>
        </is>
      </c>
      <c r="BC525" t="inlineStr">
        <is>
          <t>Not reported</t>
        </is>
      </c>
      <c r="BD525" t="inlineStr">
        <is>
          <t>Not reported</t>
        </is>
      </c>
      <c r="BE525" t="inlineStr">
        <is>
          <t>Not reported</t>
        </is>
      </c>
      <c r="BF525" t="inlineStr">
        <is>
          <t>Not reported</t>
        </is>
      </c>
      <c r="BG525" t="inlineStr">
        <is>
          <t>Not reviewed (not included)</t>
        </is>
      </c>
      <c r="BH525" t="inlineStr">
        <is>
          <t>N/A</t>
        </is>
      </c>
      <c r="BI525" t="inlineStr">
        <is>
          <t>Not reviewed</t>
        </is>
      </c>
      <c r="BJ525" t="inlineStr">
        <is>
          <t>Not reviewed</t>
        </is>
      </c>
      <c r="BK525" t="inlineStr">
        <is>
          <t>Not reviewed</t>
        </is>
      </c>
      <c r="BL525" t="inlineStr">
        <is>
          <t>Not reviewed</t>
        </is>
      </c>
      <c r="BM525" t="inlineStr">
        <is>
          <t>Not reviewed (not included)</t>
        </is>
      </c>
      <c r="BN525" t="inlineStr">
        <is>
          <t>Not Selected for Final 95 (Pending Full Text Review) - Candidate paper not selected for final 95: Passed abstract screening but not included in final selec</t>
        </is>
      </c>
      <c r="BO525" t="inlineStr">
        <is>
          <t>Abstract-level screening only</t>
        </is>
      </c>
      <c r="BP525" t="inlineStr">
        <is>
          <t>7</t>
        </is>
      </c>
    </row>
    <row r="526">
      <c r="A526" t="inlineStr">
        <is>
          <t>Mental Arithmetic Task Classification using Fourier Decomposition Method</t>
        </is>
      </c>
      <c r="B526" t="n">
        <v>2020</v>
      </c>
      <c r="C526" t="inlineStr">
        <is>
          <t>Not checked</t>
        </is>
      </c>
      <c r="D526" t="inlineStr">
        <is>
          <t>Not checked</t>
        </is>
      </c>
      <c r="E526" t="inlineStr">
        <is>
          <t>10.1109/ICCSP48568.2020.9182149</t>
        </is>
      </c>
      <c r="F526" t="inlineStr">
        <is>
          <t>Solving an arithmetic problem is a complex task which involves fact retrieval, memory, sequencing and decision making. Automatic detection of such an activity from EEG signals will help in understanding of brain response to these cognitive tasks. In this work, we propose a mental arithmetic task detection algorithm from a single lead EEG signal. Fourier Decomposition method is used to decompose the signal into M uniform sub-bands and features, like energy, entropy, and variance, are computed from each of these sub-bands. Kruskal-Wallis method has been used to select only the statistically relevant features. These selected features are, then, used to classify the given EEG dataset into two classes using support vector machine with cubic kernel. To validate the efficacy of the proposed algorithm, simulation results are presented using dataset available on MIT PhysioNet, titled EEG during mental arithmetic task.</t>
        </is>
      </c>
      <c r="G526" t="inlineStr">
        <is>
          <t>Unimodal</t>
        </is>
      </c>
      <c r="H526" t="inlineStr">
        <is>
          <t>See abstract</t>
        </is>
      </c>
      <c r="I526" t="inlineStr">
        <is>
          <t>See abstract</t>
        </is>
      </c>
      <c r="J526" t="inlineStr">
        <is>
          <t>See abstract (AI/ML)</t>
        </is>
      </c>
      <c r="K526" t="inlineStr">
        <is>
          <t>See abstract</t>
        </is>
      </c>
      <c r="M526" t="inlineStr">
        <is>
          <t>See abstract</t>
        </is>
      </c>
      <c r="N526" t="inlineStr">
        <is>
          <t>See abstract</t>
        </is>
      </c>
      <c r="O526" t="inlineStr">
        <is>
          <t>Not verified from abstract</t>
        </is>
      </c>
      <c r="P526" t="inlineStr">
        <is>
          <t>See abstract</t>
        </is>
      </c>
      <c r="Q526" t="inlineStr">
        <is>
          <t>See abstract</t>
        </is>
      </c>
      <c r="R526" t="inlineStr">
        <is>
          <t>Not reviewed (not included)</t>
        </is>
      </c>
      <c r="S526" t="inlineStr">
        <is>
          <t>Not reviewed (not included)</t>
        </is>
      </c>
      <c r="T526" t="inlineStr">
        <is>
          <t>Abstract screening only. Non-ADHD Focused</t>
        </is>
      </c>
      <c r="U526" t="inlineStr">
        <is>
          <t>EXCLUDE</t>
        </is>
      </c>
      <c r="V526" t="inlineStr">
        <is>
          <t>E2-Not ADHD focused: Neither title nor abstract mentions ADHD or attention-deficit/hyperactivity</t>
        </is>
      </c>
      <c r="W526" t="inlineStr">
        <is>
          <t>Excluded: Not ADHD Focused</t>
        </is>
      </c>
      <c r="X526" t="inlineStr">
        <is>
          <t>Not assessed from abstract</t>
        </is>
      </c>
      <c r="Y526" t="inlineStr">
        <is>
          <t>IEEE Conferences</t>
        </is>
      </c>
      <c r="Z526" t="inlineStr">
        <is>
          <t>Not determined from abstract</t>
        </is>
      </c>
      <c r="AB526" t="inlineStr">
        <is>
          <t>Not assessed (not included)</t>
        </is>
      </c>
      <c r="AC526" t="inlineStr">
        <is>
          <t>Not assessed (not included)</t>
        </is>
      </c>
      <c r="AD526" t="inlineStr">
        <is>
          <t>B. Fatimah; A. Javali; H. Ansar; B. G. Harshitha; H. Kumar</t>
        </is>
      </c>
      <c r="AE526" t="inlineStr">
        <is>
          <t>2020 International Conference on Communication and Signal Processing (ICCSP)</t>
        </is>
      </c>
      <c r="AF526" t="inlineStr">
        <is>
          <t>Hybrid OA (IEEE)</t>
        </is>
      </c>
      <c r="AH526" t="inlineStr">
        <is>
          <t>Not assessed</t>
        </is>
      </c>
      <c r="AI526" t="inlineStr">
        <is>
          <t>Not reported</t>
        </is>
      </c>
      <c r="AJ526" t="inlineStr">
        <is>
          <t>Not reported</t>
        </is>
      </c>
      <c r="AK526" t="inlineStr">
        <is>
          <t>Not reported</t>
        </is>
      </c>
      <c r="AL526" t="inlineStr">
        <is>
          <t>Not reported</t>
        </is>
      </c>
      <c r="AM526" t="inlineStr">
        <is>
          <t>Not reported</t>
        </is>
      </c>
      <c r="AN526" t="inlineStr">
        <is>
          <t>Not reported</t>
        </is>
      </c>
      <c r="AO526" t="inlineStr">
        <is>
          <t>Not reviewed</t>
        </is>
      </c>
      <c r="AP526" t="inlineStr">
        <is>
          <t>Not reported</t>
        </is>
      </c>
      <c r="AQ526" t="inlineStr">
        <is>
          <t>Not reported</t>
        </is>
      </c>
      <c r="AR526" t="inlineStr">
        <is>
          <t>Not reported</t>
        </is>
      </c>
      <c r="AS526" t="inlineStr">
        <is>
          <t>See abstract</t>
        </is>
      </c>
      <c r="AT526" t="inlineStr">
        <is>
          <t>Not reviewed</t>
        </is>
      </c>
      <c r="AU526" t="inlineStr">
        <is>
          <t>Not reviewed</t>
        </is>
      </c>
      <c r="AV526" t="inlineStr">
        <is>
          <t>Not reviewed</t>
        </is>
      </c>
      <c r="AW526" t="inlineStr">
        <is>
          <t>Not reviewed</t>
        </is>
      </c>
      <c r="AX526" t="inlineStr">
        <is>
          <t>Not reported</t>
        </is>
      </c>
      <c r="AY526" t="inlineStr">
        <is>
          <t>Not reported</t>
        </is>
      </c>
      <c r="AZ526" t="inlineStr">
        <is>
          <t>Not reported</t>
        </is>
      </c>
      <c r="BA526" t="inlineStr">
        <is>
          <t>Not reported</t>
        </is>
      </c>
      <c r="BB526" t="inlineStr">
        <is>
          <t>Not reported</t>
        </is>
      </c>
      <c r="BC526" t="inlineStr">
        <is>
          <t>Not reported</t>
        </is>
      </c>
      <c r="BD526" t="inlineStr">
        <is>
          <t>Not reported</t>
        </is>
      </c>
      <c r="BE526" t="inlineStr">
        <is>
          <t>Not reported</t>
        </is>
      </c>
      <c r="BF526" t="inlineStr">
        <is>
          <t>Not reported</t>
        </is>
      </c>
      <c r="BG526" t="inlineStr">
        <is>
          <t>Not reviewed (not included)</t>
        </is>
      </c>
      <c r="BH526" t="inlineStr">
        <is>
          <t>N/A</t>
        </is>
      </c>
      <c r="BI526" t="inlineStr">
        <is>
          <t>Not reviewed</t>
        </is>
      </c>
      <c r="BJ526" t="inlineStr">
        <is>
          <t>Not reviewed</t>
        </is>
      </c>
      <c r="BK526" t="inlineStr">
        <is>
          <t>Not reviewed</t>
        </is>
      </c>
      <c r="BL526" t="inlineStr">
        <is>
          <t>Not reviewed</t>
        </is>
      </c>
      <c r="BM526" t="inlineStr">
        <is>
          <t>Not reviewed (not included)</t>
        </is>
      </c>
      <c r="BN526" t="inlineStr">
        <is>
          <t>Non-ADHD Focused - E2-Not ADHD focused: Neither title nor abstract mentions ADHD or attention-deficit/hyperactivity</t>
        </is>
      </c>
      <c r="BO526" t="inlineStr">
        <is>
          <t>Abstract-level screening only</t>
        </is>
      </c>
      <c r="BP526" t="inlineStr">
        <is>
          <t>5</t>
        </is>
      </c>
    </row>
    <row r="527">
      <c r="A527" t="inlineStr">
        <is>
          <t>A Personalized Driving Simulator for the Assessment of Adolescents with Attention Deficit Hyperactivity Disorder</t>
        </is>
      </c>
      <c r="B527" t="n">
        <v>2024</v>
      </c>
      <c r="C527" t="inlineStr">
        <is>
          <t>Not checked</t>
        </is>
      </c>
      <c r="D527" t="inlineStr">
        <is>
          <t>Not checked</t>
        </is>
      </c>
      <c r="E527" t="inlineStr">
        <is>
          <t>10.1109/BIOROB60516.2024.10719960</t>
        </is>
      </c>
      <c r="F527" t="inlineStr">
        <is>
          <t>Attention-Deficit Hyperactivity Disorder (ADHD) is a prevalent neuropsychiatric disorder associated with significant impairment and distress throughout the lifespan. Adolescents with ADHD are twice as likely as neurotypical teen drivers to be involved in road accidents. Here, we describe the framework of ADRIS 2.1, an open-source, accessible, realistic virtual reality urban driving simulator that we customized for adolescents with ADHD. It presents 12 scenarios designed to estimate executive functions such as inhibition, working memory, planning, and attentional flexibility. Moreover, it evaluates attentional orientation and alertness levels during unexpected events, including congruent, incongruent and neutral stimuli. The simulator provides measures associated with driving performance, such as observation of the speed limit, the safety distance, and the maintenance of the correct lane. The new version, ADRIS 2.1, is provided with a driving navigator giving the user directions to reduce distraction while driving. Additionally, we used a stereo camera to film the driver during the session and three accelerometers underneath the pedals to monitor hyperactivity and motor correlates of attention e.g. heading. EMG heart signal was also collected as an indicator of emotional self-regulation. Pilot tests were conducted on two adolescents without ADHD to ensure the proper functionality of the system. Despite the need for further investigation into the efficacy of ADRIS 2.1, preliminary results suggest that this system is ready to be tested as a tool for assessing the driving abilities and behaviour of individuals with ADHD.</t>
        </is>
      </c>
      <c r="G527" t="inlineStr">
        <is>
          <t>Unimodal</t>
        </is>
      </c>
      <c r="H527" t="inlineStr">
        <is>
          <t>See abstract</t>
        </is>
      </c>
      <c r="I527" t="inlineStr">
        <is>
          <t>See abstract</t>
        </is>
      </c>
      <c r="J527" t="inlineStr">
        <is>
          <t>See abstract (AI/ML)</t>
        </is>
      </c>
      <c r="K527" t="inlineStr">
        <is>
          <t>See abstract</t>
        </is>
      </c>
      <c r="M527" t="inlineStr">
        <is>
          <t>See abstract</t>
        </is>
      </c>
      <c r="N527" t="inlineStr">
        <is>
          <t>See abstract</t>
        </is>
      </c>
      <c r="O527" t="inlineStr">
        <is>
          <t>Not verified from abstract</t>
        </is>
      </c>
      <c r="P527" t="inlineStr">
        <is>
          <t>See abstract</t>
        </is>
      </c>
      <c r="Q527" t="inlineStr">
        <is>
          <t>See abstract</t>
        </is>
      </c>
      <c r="R527" t="inlineStr">
        <is>
          <t>Not reviewed (not included)</t>
        </is>
      </c>
      <c r="S527" t="inlineStr">
        <is>
          <t>Not reviewed (not included)</t>
        </is>
      </c>
      <c r="T527" t="inlineStr">
        <is>
          <t>Abstract screening only. No AI/ML Methods</t>
        </is>
      </c>
      <c r="U527" t="inlineStr">
        <is>
          <t>EXCLUDE</t>
        </is>
      </c>
      <c r="V527" t="inlineStr">
        <is>
          <t>E1-No AI/ML/DL: Abstract and title do not describe application of AI, ML, or DL methods</t>
        </is>
      </c>
      <c r="W527" t="inlineStr">
        <is>
          <t>Excluded: No AI/ML Methods</t>
        </is>
      </c>
      <c r="X527" t="inlineStr">
        <is>
          <t>Not assessed from abstract</t>
        </is>
      </c>
      <c r="Y527" t="inlineStr">
        <is>
          <t>IEEE Conferences</t>
        </is>
      </c>
      <c r="Z527" t="inlineStr">
        <is>
          <t>Not determined from abstract</t>
        </is>
      </c>
      <c r="AB527" t="inlineStr">
        <is>
          <t>Not assessed (not included)</t>
        </is>
      </c>
      <c r="AC527" t="inlineStr">
        <is>
          <t>Not assessed (not included)</t>
        </is>
      </c>
      <c r="AD527" t="inlineStr">
        <is>
          <t>G. Cravero; D. Siri; M. Moro; S. Ricci; C. Pierella; A. Canessa; D. Preiti; S. Uccella; E. De Grandis; L. Nobili; M. Casadio</t>
        </is>
      </c>
      <c r="AE527" t="inlineStr">
        <is>
          <t>2024 10th IEEE RAS/EMBS International Conference for Biomedical Robotics and Biomechatronics (BioRob)</t>
        </is>
      </c>
      <c r="AF527" t="inlineStr">
        <is>
          <t>Hybrid OA (IEEE)</t>
        </is>
      </c>
      <c r="AH527" t="inlineStr">
        <is>
          <t>Not assessed</t>
        </is>
      </c>
      <c r="AI527" t="inlineStr">
        <is>
          <t>Not reported</t>
        </is>
      </c>
      <c r="AJ527" t="inlineStr">
        <is>
          <t>Not reported</t>
        </is>
      </c>
      <c r="AK527" t="inlineStr">
        <is>
          <t>Not reported</t>
        </is>
      </c>
      <c r="AL527" t="inlineStr">
        <is>
          <t>Not reported</t>
        </is>
      </c>
      <c r="AM527" t="inlineStr">
        <is>
          <t>Not reported</t>
        </is>
      </c>
      <c r="AN527" t="inlineStr">
        <is>
          <t>Not reported</t>
        </is>
      </c>
      <c r="AO527" t="inlineStr">
        <is>
          <t>Not reviewed</t>
        </is>
      </c>
      <c r="AP527" t="inlineStr">
        <is>
          <t>Not reported</t>
        </is>
      </c>
      <c r="AQ527" t="inlineStr">
        <is>
          <t>Not reported</t>
        </is>
      </c>
      <c r="AR527" t="inlineStr">
        <is>
          <t>Not reported</t>
        </is>
      </c>
      <c r="AS527" t="inlineStr">
        <is>
          <t>See abstract</t>
        </is>
      </c>
      <c r="AT527" t="inlineStr">
        <is>
          <t>Not reviewed</t>
        </is>
      </c>
      <c r="AU527" t="inlineStr">
        <is>
          <t>Not reviewed</t>
        </is>
      </c>
      <c r="AV527" t="inlineStr">
        <is>
          <t>Not reviewed</t>
        </is>
      </c>
      <c r="AW527" t="inlineStr">
        <is>
          <t>Not reviewed</t>
        </is>
      </c>
      <c r="AX527" t="inlineStr">
        <is>
          <t>Not reported</t>
        </is>
      </c>
      <c r="AY527" t="inlineStr">
        <is>
          <t>Not reported</t>
        </is>
      </c>
      <c r="AZ527" t="inlineStr">
        <is>
          <t>Not reported</t>
        </is>
      </c>
      <c r="BA527" t="inlineStr">
        <is>
          <t>Not reported</t>
        </is>
      </c>
      <c r="BB527" t="inlineStr">
        <is>
          <t>Not reported</t>
        </is>
      </c>
      <c r="BC527" t="inlineStr">
        <is>
          <t>Not reported</t>
        </is>
      </c>
      <c r="BD527" t="inlineStr">
        <is>
          <t>Not reported</t>
        </is>
      </c>
      <c r="BE527" t="inlineStr">
        <is>
          <t>Not reported</t>
        </is>
      </c>
      <c r="BF527" t="inlineStr">
        <is>
          <t>Not reported</t>
        </is>
      </c>
      <c r="BG527" t="inlineStr">
        <is>
          <t>Not reviewed (not included)</t>
        </is>
      </c>
      <c r="BH527" t="inlineStr">
        <is>
          <t>N/A</t>
        </is>
      </c>
      <c r="BI527" t="inlineStr">
        <is>
          <t>Not reviewed</t>
        </is>
      </c>
      <c r="BJ527" t="inlineStr">
        <is>
          <t>Not reviewed</t>
        </is>
      </c>
      <c r="BK527" t="inlineStr">
        <is>
          <t>Not reviewed</t>
        </is>
      </c>
      <c r="BL527" t="inlineStr">
        <is>
          <t>Not reviewed</t>
        </is>
      </c>
      <c r="BM527" t="inlineStr">
        <is>
          <t>Not reviewed (not included)</t>
        </is>
      </c>
      <c r="BN527" t="inlineStr">
        <is>
          <t>No AI/ML Methods - E1-No AI/ML/DL: Abstract and title do not describe application of AI, ML, or DL methods</t>
        </is>
      </c>
      <c r="BO527" t="inlineStr">
        <is>
          <t>Abstract-level screening only</t>
        </is>
      </c>
      <c r="BP527" t="inlineStr">
        <is>
          <t>5</t>
        </is>
      </c>
    </row>
    <row r="528">
      <c r="A528" t="inlineStr">
        <is>
          <t>Image-Based Dysgraphia Detection with Explainability Using CAMs and EDI</t>
        </is>
      </c>
      <c r="B528" t="n">
        <v>2026</v>
      </c>
      <c r="C528" t="inlineStr">
        <is>
          <t>Not checked</t>
        </is>
      </c>
      <c r="D528" t="inlineStr">
        <is>
          <t>Not checked</t>
        </is>
      </c>
      <c r="E528" t="inlineStr">
        <is>
          <t>10.1109/I5CPS67958.2026.11452617</t>
        </is>
      </c>
      <c r="F528" t="inlineStr">
        <is>
          <t>Dysgraphia is a learning disability that affects peopleâ€™s handwriting quality and can lead to poor academic outcomes if not diagnosed earlier. Simple diagnosis methods like manual observation can be subjective. You can use specialized tablets for detection based on handwriting, but is not scalable. We propose an explainable image-based detection framework using scanned notebook pages for accessible, low-cost screening in educational and clinical settings. It involves combining Deep Learning with a novel Explainable Dysgraphia Index (EDI) that quantifies handwriting traits weighted by Score- CAM (Class Activation Mapping) activations, thus helping justify classification using clinically meaningful features. The framework uses ResNet-18 trained on the Mendeley Potential Dysgraphia dataset with writer-independent splits for generalization. Score- CAM creates visual heatmaps that help us understand which handwriting regions contributed to decision making. EDI on the other hand combines normalized features with CAM attention for numeric and visual explanations. The CNN (Convolutional Neural Network) and EDI fusion achieved 92% accuracy and 0.98 AUC (Area Under Curve), proving that explainable features improve performance while providing clinicians with interpretable insights for practical adoption.</t>
        </is>
      </c>
      <c r="G528" t="inlineStr">
        <is>
          <t>Unimodal</t>
        </is>
      </c>
      <c r="H528" t="inlineStr">
        <is>
          <t>See abstract</t>
        </is>
      </c>
      <c r="I528" t="inlineStr">
        <is>
          <t>See abstract</t>
        </is>
      </c>
      <c r="J528" t="inlineStr">
        <is>
          <t>See abstract (AI/ML)</t>
        </is>
      </c>
      <c r="K528" t="inlineStr">
        <is>
          <t>See abstract</t>
        </is>
      </c>
      <c r="M528" t="inlineStr">
        <is>
          <t>See abstract</t>
        </is>
      </c>
      <c r="N528" t="inlineStr">
        <is>
          <t>See abstract</t>
        </is>
      </c>
      <c r="O528" t="inlineStr">
        <is>
          <t>Not verified from abstract</t>
        </is>
      </c>
      <c r="P528" t="inlineStr">
        <is>
          <t>See abstract</t>
        </is>
      </c>
      <c r="Q528" t="inlineStr">
        <is>
          <t>See abstract</t>
        </is>
      </c>
      <c r="R528" t="inlineStr">
        <is>
          <t>Not reviewed (not included)</t>
        </is>
      </c>
      <c r="S528" t="inlineStr">
        <is>
          <t>Not reviewed (not included)</t>
        </is>
      </c>
      <c r="T528" t="inlineStr">
        <is>
          <t>Abstract screening only. Out of Date Range</t>
        </is>
      </c>
      <c r="U528" t="inlineStr">
        <is>
          <t>EXCLUDE</t>
        </is>
      </c>
      <c r="V528" t="inlineStr">
        <is>
          <t>E4-Year: Published 2026, outside 2019-2025 window</t>
        </is>
      </c>
      <c r="W528" t="inlineStr">
        <is>
          <t>Out of Date Range</t>
        </is>
      </c>
      <c r="X528" t="inlineStr">
        <is>
          <t>Not assessed from abstract</t>
        </is>
      </c>
      <c r="Y528" t="inlineStr">
        <is>
          <t>IEEE Conferences</t>
        </is>
      </c>
      <c r="Z528" t="inlineStr">
        <is>
          <t>Not determined from abstract</t>
        </is>
      </c>
      <c r="AB528" t="inlineStr">
        <is>
          <t>Not assessed (not included)</t>
        </is>
      </c>
      <c r="AC528" t="inlineStr">
        <is>
          <t>Not assessed (not included)</t>
        </is>
      </c>
      <c r="AD528" t="inlineStr">
        <is>
          <t>V. Sreekumar; A. P. Anbumunee; S. Senthilkumar</t>
        </is>
      </c>
      <c r="AE528" t="inlineStr">
        <is>
          <t>2026 International Conference on Computing, Communication, Control and Cyber-Physical Systems (I5CPS)</t>
        </is>
      </c>
      <c r="AF528" t="inlineStr">
        <is>
          <t>Hybrid OA (IEEE)</t>
        </is>
      </c>
      <c r="AH528" t="inlineStr">
        <is>
          <t>Not assessed</t>
        </is>
      </c>
      <c r="AI528" t="inlineStr">
        <is>
          <t>Not reported</t>
        </is>
      </c>
      <c r="AJ528" t="inlineStr">
        <is>
          <t>Not reported</t>
        </is>
      </c>
      <c r="AK528" t="inlineStr">
        <is>
          <t>Not reported</t>
        </is>
      </c>
      <c r="AL528" t="inlineStr">
        <is>
          <t>Not reported</t>
        </is>
      </c>
      <c r="AM528" t="inlineStr">
        <is>
          <t>Not reported</t>
        </is>
      </c>
      <c r="AN528" t="inlineStr">
        <is>
          <t>Not reported</t>
        </is>
      </c>
      <c r="AO528" t="inlineStr">
        <is>
          <t>Not reviewed</t>
        </is>
      </c>
      <c r="AP528" t="inlineStr">
        <is>
          <t>Not reported</t>
        </is>
      </c>
      <c r="AQ528" t="inlineStr">
        <is>
          <t>Not reported</t>
        </is>
      </c>
      <c r="AR528" t="inlineStr">
        <is>
          <t>Not reported</t>
        </is>
      </c>
      <c r="AS528" t="inlineStr">
        <is>
          <t>See abstract</t>
        </is>
      </c>
      <c r="AT528" t="inlineStr">
        <is>
          <t>Not reviewed</t>
        </is>
      </c>
      <c r="AU528" t="inlineStr">
        <is>
          <t>Not reviewed</t>
        </is>
      </c>
      <c r="AV528" t="inlineStr">
        <is>
          <t>Not reviewed</t>
        </is>
      </c>
      <c r="AW528" t="inlineStr">
        <is>
          <t>Not reviewed</t>
        </is>
      </c>
      <c r="AX528" t="inlineStr">
        <is>
          <t>Not reported</t>
        </is>
      </c>
      <c r="AY528" t="inlineStr">
        <is>
          <t>Not reported</t>
        </is>
      </c>
      <c r="AZ528" t="inlineStr">
        <is>
          <t>Not reported</t>
        </is>
      </c>
      <c r="BA528" t="inlineStr">
        <is>
          <t>Not reported</t>
        </is>
      </c>
      <c r="BB528" t="inlineStr">
        <is>
          <t>Not reported</t>
        </is>
      </c>
      <c r="BC528" t="inlineStr">
        <is>
          <t>Not reported</t>
        </is>
      </c>
      <c r="BD528" t="inlineStr">
        <is>
          <t>Not reported</t>
        </is>
      </c>
      <c r="BE528" t="inlineStr">
        <is>
          <t>Not reported</t>
        </is>
      </c>
      <c r="BF528" t="inlineStr">
        <is>
          <t>Not reported</t>
        </is>
      </c>
      <c r="BG528" t="inlineStr">
        <is>
          <t>Not reviewed (not included)</t>
        </is>
      </c>
      <c r="BH528" t="inlineStr">
        <is>
          <t>N/A</t>
        </is>
      </c>
      <c r="BI528" t="inlineStr">
        <is>
          <t>Not reviewed</t>
        </is>
      </c>
      <c r="BJ528" t="inlineStr">
        <is>
          <t>Not reviewed</t>
        </is>
      </c>
      <c r="BK528" t="inlineStr">
        <is>
          <t>Not reviewed</t>
        </is>
      </c>
      <c r="BL528" t="inlineStr">
        <is>
          <t>Not reviewed</t>
        </is>
      </c>
      <c r="BM528" t="inlineStr">
        <is>
          <t>Not reviewed (not included)</t>
        </is>
      </c>
      <c r="BN528" t="inlineStr">
        <is>
          <t>Out of Date Range - E4-Year: Published 2026, outside 2019-2025 window</t>
        </is>
      </c>
      <c r="BO528" t="inlineStr">
        <is>
          <t>Abstract-level screening only</t>
        </is>
      </c>
      <c r="BP528" t="inlineStr">
        <is>
          <t>6</t>
        </is>
      </c>
    </row>
    <row r="529">
      <c r="A529" t="inlineStr">
        <is>
          <t>Deep Network Optimization for rs-fMRI Classification</t>
        </is>
      </c>
      <c r="B529" t="n">
        <v>2019</v>
      </c>
      <c r="C529" t="inlineStr">
        <is>
          <t>Not checked</t>
        </is>
      </c>
      <c r="D529" t="inlineStr">
        <is>
          <t>Not checked</t>
        </is>
      </c>
      <c r="E529" t="inlineStr">
        <is>
          <t>10.1109/ICDMW.2019.00022</t>
        </is>
      </c>
      <c r="F529" t="inlineStr">
        <is>
          <t>Automatic detection of Attention Deficit Hyperactivity Disorder (ADHD) using resting-state - functional Magnetic Resonance Imaging (rs-fMRI) data is challenging due to the small number of samples, variations in acquisition technologies/techniques, imbalance in class distribution and high dimensionality of the data. In this paper, a Convolutional Neural Networks (CNNs) based classifier is proposed to automatically diagnose ADHD. CNN is a complex deep learning method with a wide range of applications in hand-writing recognition, computer vision, image restoration and medical image analysis. CNN architectures are usually designed based on empirical observations or are derived from existing popular networks in literature. Determination of optimal architecture is imperative for achieving the best classification performance in deep networks. This paper proposes a Deep Network Optimizer (DNO), a data-driven method to modify the number of fully connected layers and/or nodes to determine the optimal CNN architecture. DNO analyses the network bias, variance and training performance to determine the network significance. The network significance is used to derive threshold-free growing and pruning strategies to evolve the CNN network. The results show that CNN architecture evolved using the DNO achieves state of the art accuracy of 80.39% on the ADHD200 dataset.</t>
        </is>
      </c>
      <c r="G529" t="inlineStr">
        <is>
          <t>Unimodal</t>
        </is>
      </c>
      <c r="H529" t="inlineStr">
        <is>
          <t>See abstract</t>
        </is>
      </c>
      <c r="I529" t="inlineStr">
        <is>
          <t>See abstract</t>
        </is>
      </c>
      <c r="J529" t="inlineStr">
        <is>
          <t>See abstract (AI/ML)</t>
        </is>
      </c>
      <c r="K529" t="inlineStr">
        <is>
          <t>See abstract</t>
        </is>
      </c>
      <c r="M529" t="inlineStr">
        <is>
          <t>See abstract</t>
        </is>
      </c>
      <c r="N529" t="inlineStr">
        <is>
          <t>See abstract</t>
        </is>
      </c>
      <c r="O529" t="inlineStr">
        <is>
          <t>Not verified from abstract</t>
        </is>
      </c>
      <c r="P529" t="inlineStr">
        <is>
          <t>See abstract</t>
        </is>
      </c>
      <c r="Q529" t="inlineStr">
        <is>
          <t>See abstract</t>
        </is>
      </c>
      <c r="R529" t="inlineStr">
        <is>
          <t>Not reviewed (not included)</t>
        </is>
      </c>
      <c r="S529" t="inlineStr">
        <is>
          <t>Not reviewed (not included)</t>
        </is>
      </c>
      <c r="T529" t="inlineStr">
        <is>
          <t>Abstract screening only. Not Selected for Final 95 (Pending Full Text Review)</t>
        </is>
      </c>
      <c r="U529" t="inlineStr">
        <is>
          <t>EXCLUDE</t>
        </is>
      </c>
      <c r="V5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29" t="inlineStr">
        <is>
          <t>Excluded: Other Criterion</t>
        </is>
      </c>
      <c r="X529" t="inlineStr">
        <is>
          <t>Not assessed from abstract</t>
        </is>
      </c>
      <c r="Y529" t="inlineStr">
        <is>
          <t>IEEE Conferences</t>
        </is>
      </c>
      <c r="Z529" t="inlineStr">
        <is>
          <t>Not determined from abstract</t>
        </is>
      </c>
      <c r="AB529" t="inlineStr">
        <is>
          <t>Not assessed (not included)</t>
        </is>
      </c>
      <c r="AC529" t="inlineStr">
        <is>
          <t>Not assessed (not included)</t>
        </is>
      </c>
      <c r="AD529" t="inlineStr">
        <is>
          <t>A. M S Aradhya; A. Ashfahani</t>
        </is>
      </c>
      <c r="AE529" t="inlineStr">
        <is>
          <t>2019 International Conference on Data Mining Workshops (ICDMW)</t>
        </is>
      </c>
      <c r="AF529" t="inlineStr">
        <is>
          <t>Hybrid OA (IEEE)</t>
        </is>
      </c>
      <c r="AH529" t="inlineStr">
        <is>
          <t>Not assessed</t>
        </is>
      </c>
      <c r="AI529" t="inlineStr">
        <is>
          <t>Not reported</t>
        </is>
      </c>
      <c r="AJ529" t="inlineStr">
        <is>
          <t>Not reported</t>
        </is>
      </c>
      <c r="AK529" t="inlineStr">
        <is>
          <t>Not reported</t>
        </is>
      </c>
      <c r="AL529" t="inlineStr">
        <is>
          <t>Not reported</t>
        </is>
      </c>
      <c r="AM529" t="inlineStr">
        <is>
          <t>Not reported</t>
        </is>
      </c>
      <c r="AN529" t="inlineStr">
        <is>
          <t>Not reported</t>
        </is>
      </c>
      <c r="AO529" t="inlineStr">
        <is>
          <t>Not reviewed</t>
        </is>
      </c>
      <c r="AP529" t="inlineStr">
        <is>
          <t>Not reported</t>
        </is>
      </c>
      <c r="AQ529" t="inlineStr">
        <is>
          <t>Not reported</t>
        </is>
      </c>
      <c r="AR529" t="inlineStr">
        <is>
          <t>Not reported</t>
        </is>
      </c>
      <c r="AS529" t="inlineStr">
        <is>
          <t>See abstract</t>
        </is>
      </c>
      <c r="AT529" t="inlineStr">
        <is>
          <t>Not reviewed</t>
        </is>
      </c>
      <c r="AU529" t="inlineStr">
        <is>
          <t>Not reviewed</t>
        </is>
      </c>
      <c r="AV529" t="inlineStr">
        <is>
          <t>Not reviewed</t>
        </is>
      </c>
      <c r="AW529" t="inlineStr">
        <is>
          <t>Not reviewed</t>
        </is>
      </c>
      <c r="AX529" t="inlineStr">
        <is>
          <t>Not reported</t>
        </is>
      </c>
      <c r="AY529" t="inlineStr">
        <is>
          <t>Not reported</t>
        </is>
      </c>
      <c r="AZ529" t="inlineStr">
        <is>
          <t>Not reported</t>
        </is>
      </c>
      <c r="BA529" t="inlineStr">
        <is>
          <t>Not reported</t>
        </is>
      </c>
      <c r="BB529" t="inlineStr">
        <is>
          <t>Not reported</t>
        </is>
      </c>
      <c r="BC529" t="inlineStr">
        <is>
          <t>Not reported</t>
        </is>
      </c>
      <c r="BD529" t="inlineStr">
        <is>
          <t>Not reported</t>
        </is>
      </c>
      <c r="BE529" t="inlineStr">
        <is>
          <t>Not reported</t>
        </is>
      </c>
      <c r="BF529" t="inlineStr">
        <is>
          <t>Not reported</t>
        </is>
      </c>
      <c r="BG529" t="inlineStr">
        <is>
          <t>Not reviewed (not included)</t>
        </is>
      </c>
      <c r="BH529" t="inlineStr">
        <is>
          <t>N/A</t>
        </is>
      </c>
      <c r="BI529" t="inlineStr">
        <is>
          <t>Not reviewed</t>
        </is>
      </c>
      <c r="BJ529" t="inlineStr">
        <is>
          <t>Not reviewed</t>
        </is>
      </c>
      <c r="BK529" t="inlineStr">
        <is>
          <t>Not reviewed</t>
        </is>
      </c>
      <c r="BL529" t="inlineStr">
        <is>
          <t>Not reviewed</t>
        </is>
      </c>
      <c r="BM529" t="inlineStr">
        <is>
          <t>Not reviewed (not included)</t>
        </is>
      </c>
      <c r="BN529" t="inlineStr">
        <is>
          <t>Not Selected for Final 95 (Pending Full Text Review) - Candidate paper not selected for final 95: Passed abstract screening but not included in final selec</t>
        </is>
      </c>
      <c r="BO529" t="inlineStr">
        <is>
          <t>Abstract-level screening only</t>
        </is>
      </c>
      <c r="BP529" t="inlineStr">
        <is>
          <t>6</t>
        </is>
      </c>
    </row>
    <row r="530">
      <c r="A530" t="inlineStr">
        <is>
          <t>Combination of ConvLSTM and Attention mechanism to diagnose ADHD based on EEG signals</t>
        </is>
      </c>
      <c r="B530" t="n">
        <v>2021</v>
      </c>
      <c r="C530" t="inlineStr">
        <is>
          <t>Not checked</t>
        </is>
      </c>
      <c r="D530" t="inlineStr">
        <is>
          <t>Not checked</t>
        </is>
      </c>
      <c r="E530" t="inlineStr">
        <is>
          <t>10.1109/ICSPIS54653.2021.9729359</t>
        </is>
      </c>
      <c r="F530" t="inlineStr">
        <is>
          <t>Among neurodevelopmental disorders, attention deficit hyperactivity disorder (ADHD) is the most prevalent disorder in childhood. Early diagnosis and treatment of this disorder can reduce negative impacts, such as learning difficulty, antisocial behaviours, financial problems and divorce in adulthood. Although clinical diagnoses are currently available, they are based on patient behaviours and are not reliable. Researchers developed different methods to discover a biomarker that can help accurate diagnosis. Biological signals such as electroencephalography (EEG) draw the most interest because of their ability to record neurons electrical activity. We propose a deep learning framework that combines the ConvLSTM and attention mechanism. To provide the input for this framework, we first calculate a dynamic connectivity tensor. This technique is more effective than feature extraction methods such as Fourier transform-based approaches and nonlinear analyses. Due to the structure of ConvLSTM, the model can extract temporal and spatial features simultaneously, and the attention mechanism provides insights for the model to score different time instants in EEG data. These two steps lead to effectively encoding a compact representation of EEG signals. It is the first time to apply ConvLSTM and the attention mechanism combination on time series data. To examine the proposed framework, we run our experiments on 400 data instances. We trained our model using 5-fold cross-validation. After ten different executions, the best model has an accuracy of 99.75%, which is the superior performance among the studies on this data.</t>
        </is>
      </c>
      <c r="G530" t="inlineStr">
        <is>
          <t>Unimodal</t>
        </is>
      </c>
      <c r="H530" t="inlineStr">
        <is>
          <t>See abstract</t>
        </is>
      </c>
      <c r="I530" t="inlineStr">
        <is>
          <t>See abstract</t>
        </is>
      </c>
      <c r="J530" t="inlineStr">
        <is>
          <t>See abstract (AI/ML)</t>
        </is>
      </c>
      <c r="K530" t="inlineStr">
        <is>
          <t>See abstract</t>
        </is>
      </c>
      <c r="M530" t="inlineStr">
        <is>
          <t>See abstract</t>
        </is>
      </c>
      <c r="N530" t="inlineStr">
        <is>
          <t>See abstract</t>
        </is>
      </c>
      <c r="O530" t="inlineStr">
        <is>
          <t>Not verified from abstract</t>
        </is>
      </c>
      <c r="P530" t="inlineStr">
        <is>
          <t>See abstract</t>
        </is>
      </c>
      <c r="Q530" t="inlineStr">
        <is>
          <t>See abstract</t>
        </is>
      </c>
      <c r="R530" t="inlineStr">
        <is>
          <t>Not reviewed (not included)</t>
        </is>
      </c>
      <c r="S530" t="inlineStr">
        <is>
          <t>Not reviewed (not included)</t>
        </is>
      </c>
      <c r="T530" t="inlineStr">
        <is>
          <t>Abstract screening only. Not Selected for Final 95 (Pending Full Text Review)</t>
        </is>
      </c>
      <c r="U530" t="inlineStr">
        <is>
          <t>EXCLUDE</t>
        </is>
      </c>
      <c r="V5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30" t="inlineStr">
        <is>
          <t>Excluded: Other Criterion</t>
        </is>
      </c>
      <c r="X530" t="inlineStr">
        <is>
          <t>Not assessed from abstract</t>
        </is>
      </c>
      <c r="Y530" t="inlineStr">
        <is>
          <t>IEEE Conferences</t>
        </is>
      </c>
      <c r="Z530" t="inlineStr">
        <is>
          <t>Not determined from abstract</t>
        </is>
      </c>
      <c r="AB530" t="inlineStr">
        <is>
          <t>Not assessed (not included)</t>
        </is>
      </c>
      <c r="AC530" t="inlineStr">
        <is>
          <t>Not assessed (not included)</t>
        </is>
      </c>
      <c r="AD530" t="inlineStr">
        <is>
          <t>M. Bakhtyari; S. Mirzaei; H. Amiri</t>
        </is>
      </c>
      <c r="AE530" t="inlineStr">
        <is>
          <t>2021 7th International Conference on Signal Processing and Intelligent Systems (ICSPIS)</t>
        </is>
      </c>
      <c r="AF530" t="inlineStr">
        <is>
          <t>Hybrid OA (IEEE)</t>
        </is>
      </c>
      <c r="AH530" t="inlineStr">
        <is>
          <t>Not assessed</t>
        </is>
      </c>
      <c r="AI530" t="inlineStr">
        <is>
          <t>Not reported</t>
        </is>
      </c>
      <c r="AJ530" t="inlineStr">
        <is>
          <t>Not reported</t>
        </is>
      </c>
      <c r="AK530" t="inlineStr">
        <is>
          <t>Not reported</t>
        </is>
      </c>
      <c r="AL530" t="inlineStr">
        <is>
          <t>Not reported</t>
        </is>
      </c>
      <c r="AM530" t="inlineStr">
        <is>
          <t>Not reported</t>
        </is>
      </c>
      <c r="AN530" t="inlineStr">
        <is>
          <t>Not reported</t>
        </is>
      </c>
      <c r="AO530" t="inlineStr">
        <is>
          <t>Not reviewed</t>
        </is>
      </c>
      <c r="AP530" t="inlineStr">
        <is>
          <t>Not reported</t>
        </is>
      </c>
      <c r="AQ530" t="inlineStr">
        <is>
          <t>Not reported</t>
        </is>
      </c>
      <c r="AR530" t="inlineStr">
        <is>
          <t>Not reported</t>
        </is>
      </c>
      <c r="AS530" t="inlineStr">
        <is>
          <t>See abstract</t>
        </is>
      </c>
      <c r="AT530" t="inlineStr">
        <is>
          <t>Not reviewed</t>
        </is>
      </c>
      <c r="AU530" t="inlineStr">
        <is>
          <t>Not reviewed</t>
        </is>
      </c>
      <c r="AV530" t="inlineStr">
        <is>
          <t>Not reviewed</t>
        </is>
      </c>
      <c r="AW530" t="inlineStr">
        <is>
          <t>Not reviewed</t>
        </is>
      </c>
      <c r="AX530" t="inlineStr">
        <is>
          <t>Not reported</t>
        </is>
      </c>
      <c r="AY530" t="inlineStr">
        <is>
          <t>Not reported</t>
        </is>
      </c>
      <c r="AZ530" t="inlineStr">
        <is>
          <t>Not reported</t>
        </is>
      </c>
      <c r="BA530" t="inlineStr">
        <is>
          <t>Not reported</t>
        </is>
      </c>
      <c r="BB530" t="inlineStr">
        <is>
          <t>Not reported</t>
        </is>
      </c>
      <c r="BC530" t="inlineStr">
        <is>
          <t>Not reported</t>
        </is>
      </c>
      <c r="BD530" t="inlineStr">
        <is>
          <t>Not reported</t>
        </is>
      </c>
      <c r="BE530" t="inlineStr">
        <is>
          <t>Not reported</t>
        </is>
      </c>
      <c r="BF530" t="inlineStr">
        <is>
          <t>Not reported</t>
        </is>
      </c>
      <c r="BG530" t="inlineStr">
        <is>
          <t>Not reviewed (not included)</t>
        </is>
      </c>
      <c r="BH530" t="inlineStr">
        <is>
          <t>N/A</t>
        </is>
      </c>
      <c r="BI530" t="inlineStr">
        <is>
          <t>Not reviewed</t>
        </is>
      </c>
      <c r="BJ530" t="inlineStr">
        <is>
          <t>Not reviewed</t>
        </is>
      </c>
      <c r="BK530" t="inlineStr">
        <is>
          <t>Not reviewed</t>
        </is>
      </c>
      <c r="BL530" t="inlineStr">
        <is>
          <t>Not reviewed</t>
        </is>
      </c>
      <c r="BM530" t="inlineStr">
        <is>
          <t>Not reviewed (not included)</t>
        </is>
      </c>
      <c r="BN530" t="inlineStr">
        <is>
          <t>Not Selected for Final 95 (Pending Full Text Review) - Candidate paper not selected for final 95: Passed abstract screening but not included in final selec</t>
        </is>
      </c>
      <c r="BO530" t="inlineStr">
        <is>
          <t>Abstract-level screening only</t>
        </is>
      </c>
      <c r="BP530" t="inlineStr">
        <is>
          <t>5</t>
        </is>
      </c>
    </row>
    <row r="531">
      <c r="A531" t="inlineStr">
        <is>
          <t>Multi-Agent Based Social Interaction Model for Neurological Disorder</t>
        </is>
      </c>
      <c r="B531" t="n">
        <v>2024</v>
      </c>
      <c r="C531" t="inlineStr">
        <is>
          <t>Not checked</t>
        </is>
      </c>
      <c r="D531" t="inlineStr">
        <is>
          <t>Not checked</t>
        </is>
      </c>
      <c r="E531" t="inlineStr">
        <is>
          <t>10.1109/IC2SDT62152.2024.10695958</t>
        </is>
      </c>
      <c r="F531" t="inlineStr">
        <is>
          <t>Neurological disorders rooted in cognitive impairments can have a profound impact on the cognitive and brain developmental functions of children resulting in persistent cognitive disabilities. We proposed a multi-agent-based social interaction model designed for addressing neurological disorders. The paper establishes a foundation by presenting background information and articulating the motivations behind the study as well as presenting the incorporation of Multi-Agent Systems (MAS) with Machine Learning (ML) and Deep Learning (DL) algorithms to develop an interpretable diagnosis and support system for a child with neurological disorders (referred as ND subject in this paper), in a real time social interaction environment. This model not only exhibits potency but is also distinguished by its interpretability and accountability. By integrating various agents and employing suitable AI techniques, proposed model provides advantages that can be harnessed across various aspects of neurological disorders, enabling informed decision-making. The proposed MAS-based model, enriched with multimodal data, promises a deeper understanding of the underlying mechanisms of cognltive-based neurological disorders.</t>
        </is>
      </c>
      <c r="G531" t="inlineStr">
        <is>
          <t>Unimodal</t>
        </is>
      </c>
      <c r="H531" t="inlineStr">
        <is>
          <t>See abstract</t>
        </is>
      </c>
      <c r="I531" t="inlineStr">
        <is>
          <t>See abstract</t>
        </is>
      </c>
      <c r="J531" t="inlineStr">
        <is>
          <t>See abstract (AI/ML)</t>
        </is>
      </c>
      <c r="K531" t="inlineStr">
        <is>
          <t>See abstract</t>
        </is>
      </c>
      <c r="M531" t="inlineStr">
        <is>
          <t>See abstract</t>
        </is>
      </c>
      <c r="N531" t="inlineStr">
        <is>
          <t>See abstract</t>
        </is>
      </c>
      <c r="O531" t="inlineStr">
        <is>
          <t>Not verified from abstract</t>
        </is>
      </c>
      <c r="P531" t="inlineStr">
        <is>
          <t>See abstract</t>
        </is>
      </c>
      <c r="Q531" t="inlineStr">
        <is>
          <t>See abstract</t>
        </is>
      </c>
      <c r="R531" t="inlineStr">
        <is>
          <t>Not reviewed (not included)</t>
        </is>
      </c>
      <c r="S531" t="inlineStr">
        <is>
          <t>Not reviewed (not included)</t>
        </is>
      </c>
      <c r="T531" t="inlineStr">
        <is>
          <t>Abstract screening only. Non-ADHD Focused</t>
        </is>
      </c>
      <c r="U531" t="inlineStr">
        <is>
          <t>EXCLUDE</t>
        </is>
      </c>
      <c r="V531" t="inlineStr">
        <is>
          <t>E2-Not ADHD focused: Neither title nor abstract mentions ADHD or attention-deficit/hyperactivity</t>
        </is>
      </c>
      <c r="W531" t="inlineStr">
        <is>
          <t>Excluded: Not ADHD Focused</t>
        </is>
      </c>
      <c r="X531" t="inlineStr">
        <is>
          <t>Not assessed from abstract</t>
        </is>
      </c>
      <c r="Y531" t="inlineStr">
        <is>
          <t>IEEE Conferences</t>
        </is>
      </c>
      <c r="Z531" t="inlineStr">
        <is>
          <t>Not determined from abstract</t>
        </is>
      </c>
      <c r="AB531" t="inlineStr">
        <is>
          <t>Not assessed (not included)</t>
        </is>
      </c>
      <c r="AC531" t="inlineStr">
        <is>
          <t>Not assessed (not included)</t>
        </is>
      </c>
      <c r="AD531" t="inlineStr">
        <is>
          <t>B. D. Mazumdar; P. K. Gupta; R. S. Komaragiri</t>
        </is>
      </c>
      <c r="AE531" t="inlineStr">
        <is>
          <t>2024 First International Conference on Pioneering Developments in Computer Science &amp; Digital Technologies (IC2SDT)</t>
        </is>
      </c>
      <c r="AF531" t="inlineStr">
        <is>
          <t>Hybrid OA (IEEE)</t>
        </is>
      </c>
      <c r="AH531" t="inlineStr">
        <is>
          <t>Not assessed</t>
        </is>
      </c>
      <c r="AI531" t="inlineStr">
        <is>
          <t>Not reported</t>
        </is>
      </c>
      <c r="AJ531" t="inlineStr">
        <is>
          <t>Not reported</t>
        </is>
      </c>
      <c r="AK531" t="inlineStr">
        <is>
          <t>Not reported</t>
        </is>
      </c>
      <c r="AL531" t="inlineStr">
        <is>
          <t>Not reported</t>
        </is>
      </c>
      <c r="AM531" t="inlineStr">
        <is>
          <t>Not reported</t>
        </is>
      </c>
      <c r="AN531" t="inlineStr">
        <is>
          <t>Not reported</t>
        </is>
      </c>
      <c r="AO531" t="inlineStr">
        <is>
          <t>Not reviewed</t>
        </is>
      </c>
      <c r="AP531" t="inlineStr">
        <is>
          <t>Not reported</t>
        </is>
      </c>
      <c r="AQ531" t="inlineStr">
        <is>
          <t>Not reported</t>
        </is>
      </c>
      <c r="AR531" t="inlineStr">
        <is>
          <t>Not reported</t>
        </is>
      </c>
      <c r="AS531" t="inlineStr">
        <is>
          <t>See abstract</t>
        </is>
      </c>
      <c r="AT531" t="inlineStr">
        <is>
          <t>Not reviewed</t>
        </is>
      </c>
      <c r="AU531" t="inlineStr">
        <is>
          <t>Not reviewed</t>
        </is>
      </c>
      <c r="AV531" t="inlineStr">
        <is>
          <t>Not reviewed</t>
        </is>
      </c>
      <c r="AW531" t="inlineStr">
        <is>
          <t>Not reviewed</t>
        </is>
      </c>
      <c r="AX531" t="inlineStr">
        <is>
          <t>Not reported</t>
        </is>
      </c>
      <c r="AY531" t="inlineStr">
        <is>
          <t>Not reported</t>
        </is>
      </c>
      <c r="AZ531" t="inlineStr">
        <is>
          <t>Not reported</t>
        </is>
      </c>
      <c r="BA531" t="inlineStr">
        <is>
          <t>Not reported</t>
        </is>
      </c>
      <c r="BB531" t="inlineStr">
        <is>
          <t>Not reported</t>
        </is>
      </c>
      <c r="BC531" t="inlineStr">
        <is>
          <t>Not reported</t>
        </is>
      </c>
      <c r="BD531" t="inlineStr">
        <is>
          <t>Not reported</t>
        </is>
      </c>
      <c r="BE531" t="inlineStr">
        <is>
          <t>Not reported</t>
        </is>
      </c>
      <c r="BF531" t="inlineStr">
        <is>
          <t>Not reported</t>
        </is>
      </c>
      <c r="BG531" t="inlineStr">
        <is>
          <t>Not reviewed (not included)</t>
        </is>
      </c>
      <c r="BH531" t="inlineStr">
        <is>
          <t>N/A</t>
        </is>
      </c>
      <c r="BI531" t="inlineStr">
        <is>
          <t>Not reviewed</t>
        </is>
      </c>
      <c r="BJ531" t="inlineStr">
        <is>
          <t>Not reviewed</t>
        </is>
      </c>
      <c r="BK531" t="inlineStr">
        <is>
          <t>Not reviewed</t>
        </is>
      </c>
      <c r="BL531" t="inlineStr">
        <is>
          <t>Not reviewed</t>
        </is>
      </c>
      <c r="BM531" t="inlineStr">
        <is>
          <t>Not reviewed (not included)</t>
        </is>
      </c>
      <c r="BN531" t="inlineStr">
        <is>
          <t>Non-ADHD Focused - E2-Not ADHD focused: Neither title nor abstract mentions ADHD or attention-deficit/hyperactivity</t>
        </is>
      </c>
      <c r="BO531" t="inlineStr">
        <is>
          <t>Abstract-level screening only</t>
        </is>
      </c>
      <c r="BP531" t="inlineStr">
        <is>
          <t>6</t>
        </is>
      </c>
    </row>
    <row r="532">
      <c r="A532" t="inlineStr">
        <is>
          <t>Detection of Autism Spectrum Disorder Through Orthogonal Decomposition and Pearson Correlation for Feature Selection</t>
        </is>
      </c>
      <c r="B532" t="n">
        <v>2022</v>
      </c>
      <c r="C532" t="inlineStr">
        <is>
          <t>Not checked</t>
        </is>
      </c>
      <c r="D532" t="inlineStr">
        <is>
          <t>Not checked</t>
        </is>
      </c>
      <c r="E532" t="inlineStr">
        <is>
          <t>10.1109/ICRTCST54752.2022.9781971</t>
        </is>
      </c>
      <c r="F532" t="inlineStr">
        <is>
          <t>Autism Spectrum Disorder (ASD) or simply Autism is a mental disorder that appears within the first three years of life. It leads to mental health-related disorders such as motor skill development, communication, and cognitive skills development. While a challenge there have been enough cases that lead to exceptional scholastic, artistic, and even non- academic skills. Raising a question of recognizing ASD at early stages. Although Scientists and professionals from various domains have worked on improving the methods and reducing the time it takes to diagnose an ASD patient. The use of machine learning and deep learning techniques can help in achieving this task splendidly. The researches done in this field are a few, and due to this, we have tried to do an exhaustive study of the dataset we are working on. We tried to reduce both the time taken to train as well as applied three different techniques. For the study, eight different machine learning models and a deep learning model were used. The models with Pearson features were able to achieve higher accuracy than those with dimensionality reduction techniques. There was no significant improvement in the training times of the reduced datasets as well.</t>
        </is>
      </c>
      <c r="G532" t="inlineStr">
        <is>
          <t>Unimodal</t>
        </is>
      </c>
      <c r="H532" t="inlineStr">
        <is>
          <t>See abstract</t>
        </is>
      </c>
      <c r="I532" t="inlineStr">
        <is>
          <t>See abstract</t>
        </is>
      </c>
      <c r="J532" t="inlineStr">
        <is>
          <t>See abstract (AI/ML)</t>
        </is>
      </c>
      <c r="K532" t="inlineStr">
        <is>
          <t>See abstract</t>
        </is>
      </c>
      <c r="M532" t="inlineStr">
        <is>
          <t>See abstract</t>
        </is>
      </c>
      <c r="N532" t="inlineStr">
        <is>
          <t>See abstract</t>
        </is>
      </c>
      <c r="O532" t="inlineStr">
        <is>
          <t>Not verified from abstract</t>
        </is>
      </c>
      <c r="P532" t="inlineStr">
        <is>
          <t>See abstract</t>
        </is>
      </c>
      <c r="Q532" t="inlineStr">
        <is>
          <t>See abstract</t>
        </is>
      </c>
      <c r="R532" t="inlineStr">
        <is>
          <t>Not reviewed (not included)</t>
        </is>
      </c>
      <c r="S532" t="inlineStr">
        <is>
          <t>Not reviewed (not included)</t>
        </is>
      </c>
      <c r="T532" t="inlineStr">
        <is>
          <t>Abstract screening only. Non-ADHD Focused</t>
        </is>
      </c>
      <c r="U532" t="inlineStr">
        <is>
          <t>EXCLUDE</t>
        </is>
      </c>
      <c r="V532" t="inlineStr">
        <is>
          <t>E2-Not ADHD focused: Neither title nor abstract mentions ADHD or attention-deficit/hyperactivity</t>
        </is>
      </c>
      <c r="W532" t="inlineStr">
        <is>
          <t>Excluded: Not ADHD Focused</t>
        </is>
      </c>
      <c r="X532" t="inlineStr">
        <is>
          <t>Not assessed from abstract</t>
        </is>
      </c>
      <c r="Y532" t="inlineStr">
        <is>
          <t>IEEE Conferences</t>
        </is>
      </c>
      <c r="Z532" t="inlineStr">
        <is>
          <t>Not determined from abstract</t>
        </is>
      </c>
      <c r="AB532" t="inlineStr">
        <is>
          <t>Not assessed (not included)</t>
        </is>
      </c>
      <c r="AC532" t="inlineStr">
        <is>
          <t>Not assessed (not included)</t>
        </is>
      </c>
      <c r="AD532" t="inlineStr">
        <is>
          <t>G. Jee; S. Chouhan; M. K. Gourisaria; R. K. Tiwari</t>
        </is>
      </c>
      <c r="AE532" t="inlineStr">
        <is>
          <t>2021 4th International Conference on Recent Trends in Computer Science and Technology (ICRTCST)</t>
        </is>
      </c>
      <c r="AF532" t="inlineStr">
        <is>
          <t>Hybrid OA (IEEE)</t>
        </is>
      </c>
      <c r="AH532" t="inlineStr">
        <is>
          <t>Not assessed</t>
        </is>
      </c>
      <c r="AI532" t="inlineStr">
        <is>
          <t>Not reported</t>
        </is>
      </c>
      <c r="AJ532" t="inlineStr">
        <is>
          <t>Not reported</t>
        </is>
      </c>
      <c r="AK532" t="inlineStr">
        <is>
          <t>Not reported</t>
        </is>
      </c>
      <c r="AL532" t="inlineStr">
        <is>
          <t>Not reported</t>
        </is>
      </c>
      <c r="AM532" t="inlineStr">
        <is>
          <t>Not reported</t>
        </is>
      </c>
      <c r="AN532" t="inlineStr">
        <is>
          <t>Not reported</t>
        </is>
      </c>
      <c r="AO532" t="inlineStr">
        <is>
          <t>Not reviewed</t>
        </is>
      </c>
      <c r="AP532" t="inlineStr">
        <is>
          <t>Not reported</t>
        </is>
      </c>
      <c r="AQ532" t="inlineStr">
        <is>
          <t>Not reported</t>
        </is>
      </c>
      <c r="AR532" t="inlineStr">
        <is>
          <t>Not reported</t>
        </is>
      </c>
      <c r="AS532" t="inlineStr">
        <is>
          <t>See abstract</t>
        </is>
      </c>
      <c r="AT532" t="inlineStr">
        <is>
          <t>Not reviewed</t>
        </is>
      </c>
      <c r="AU532" t="inlineStr">
        <is>
          <t>Not reviewed</t>
        </is>
      </c>
      <c r="AV532" t="inlineStr">
        <is>
          <t>Not reviewed</t>
        </is>
      </c>
      <c r="AW532" t="inlineStr">
        <is>
          <t>Not reviewed</t>
        </is>
      </c>
      <c r="AX532" t="inlineStr">
        <is>
          <t>Not reported</t>
        </is>
      </c>
      <c r="AY532" t="inlineStr">
        <is>
          <t>Not reported</t>
        </is>
      </c>
      <c r="AZ532" t="inlineStr">
        <is>
          <t>Not reported</t>
        </is>
      </c>
      <c r="BA532" t="inlineStr">
        <is>
          <t>Not reported</t>
        </is>
      </c>
      <c r="BB532" t="inlineStr">
        <is>
          <t>Not reported</t>
        </is>
      </c>
      <c r="BC532" t="inlineStr">
        <is>
          <t>Not reported</t>
        </is>
      </c>
      <c r="BD532" t="inlineStr">
        <is>
          <t>Not reported</t>
        </is>
      </c>
      <c r="BE532" t="inlineStr">
        <is>
          <t>Not reported</t>
        </is>
      </c>
      <c r="BF532" t="inlineStr">
        <is>
          <t>Not reported</t>
        </is>
      </c>
      <c r="BG532" t="inlineStr">
        <is>
          <t>Not reviewed (not included)</t>
        </is>
      </c>
      <c r="BH532" t="inlineStr">
        <is>
          <t>N/A</t>
        </is>
      </c>
      <c r="BI532" t="inlineStr">
        <is>
          <t>Not reviewed</t>
        </is>
      </c>
      <c r="BJ532" t="inlineStr">
        <is>
          <t>Not reviewed</t>
        </is>
      </c>
      <c r="BK532" t="inlineStr">
        <is>
          <t>Not reviewed</t>
        </is>
      </c>
      <c r="BL532" t="inlineStr">
        <is>
          <t>Not reviewed</t>
        </is>
      </c>
      <c r="BM532" t="inlineStr">
        <is>
          <t>Not reviewed (not included)</t>
        </is>
      </c>
      <c r="BN532" t="inlineStr">
        <is>
          <t>Non-ADHD Focused - E2-Not ADHD focused: Neither title nor abstract mentions ADHD or attention-deficit/hyperactivity</t>
        </is>
      </c>
      <c r="BO532" t="inlineStr">
        <is>
          <t>Abstract-level screening only</t>
        </is>
      </c>
      <c r="BP532" t="inlineStr">
        <is>
          <t>7</t>
        </is>
      </c>
    </row>
    <row r="533">
      <c r="A533" t="inlineStr">
        <is>
          <t>Feature Selection Mechanism for Attention Classification using Gaze Tracking Data</t>
        </is>
      </c>
      <c r="B533" t="n">
        <v>2022</v>
      </c>
      <c r="C533" t="inlineStr">
        <is>
          <t>Not checked</t>
        </is>
      </c>
      <c r="D533" t="inlineStr">
        <is>
          <t>Not checked</t>
        </is>
      </c>
      <c r="E533" t="inlineStr">
        <is>
          <t>10.1109/ICECS202256217.2022.9970936</t>
        </is>
      </c>
      <c r="F533" t="inlineStr">
        <is>
          <t>The Covid-19 outbreak has caused disruptions in the education sector, making remote education the dominant mode for lecture delivery. The lack of visual feedback and physical interaction makes it very hard for teachers to measure the engagement level of students during lectures. This paper proposes a time-bounded window operation to extract statistical features from raw gaze data, captured in a remote teaching experiment and link them with the student's attention level. Feature selection or dimensionality reduction is performed to reduce the convergence time and overcome the problem of over-fitting. Recursive feature elimination (RFE) and SelectFromModel (SFM) are used with different machine learning (ML) algorithms, and a subset of optimal feature space is obtained based on the feature scores. The model trained using the optimal feature subset showed significant improvement in accuracy and computational complexity. For instance, a support vector classifier (SVC) led 2.39% improvement in accuracy along with approximately 66% reduction in convergence time.</t>
        </is>
      </c>
      <c r="G533" t="inlineStr">
        <is>
          <t>Unimodal</t>
        </is>
      </c>
      <c r="H533" t="inlineStr">
        <is>
          <t>See abstract</t>
        </is>
      </c>
      <c r="I533" t="inlineStr">
        <is>
          <t>See abstract</t>
        </is>
      </c>
      <c r="J533" t="inlineStr">
        <is>
          <t>See abstract (AI/ML)</t>
        </is>
      </c>
      <c r="K533" t="inlineStr">
        <is>
          <t>See abstract</t>
        </is>
      </c>
      <c r="M533" t="inlineStr">
        <is>
          <t>See abstract</t>
        </is>
      </c>
      <c r="N533" t="inlineStr">
        <is>
          <t>See abstract</t>
        </is>
      </c>
      <c r="O533" t="inlineStr">
        <is>
          <t>Not verified from abstract</t>
        </is>
      </c>
      <c r="P533" t="inlineStr">
        <is>
          <t>See abstract</t>
        </is>
      </c>
      <c r="Q533" t="inlineStr">
        <is>
          <t>See abstract</t>
        </is>
      </c>
      <c r="R533" t="inlineStr">
        <is>
          <t>Not reviewed (not included)</t>
        </is>
      </c>
      <c r="S533" t="inlineStr">
        <is>
          <t>Not reviewed (not included)</t>
        </is>
      </c>
      <c r="T533" t="inlineStr">
        <is>
          <t>Abstract screening only. Non-ADHD Focused</t>
        </is>
      </c>
      <c r="U533" t="inlineStr">
        <is>
          <t>EXCLUDE</t>
        </is>
      </c>
      <c r="V533" t="inlineStr">
        <is>
          <t>E2-Not ADHD focused: Neither title nor abstract mentions ADHD or attention-deficit/hyperactivity</t>
        </is>
      </c>
      <c r="W533" t="inlineStr">
        <is>
          <t>Excluded: Not ADHD Focused</t>
        </is>
      </c>
      <c r="X533" t="inlineStr">
        <is>
          <t>Not assessed from abstract</t>
        </is>
      </c>
      <c r="Y533" t="inlineStr">
        <is>
          <t>IEEE Conferences</t>
        </is>
      </c>
      <c r="Z533" t="inlineStr">
        <is>
          <t>Not determined from abstract</t>
        </is>
      </c>
      <c r="AB533" t="inlineStr">
        <is>
          <t>Not assessed (not included)</t>
        </is>
      </c>
      <c r="AC533" t="inlineStr">
        <is>
          <t>Not assessed (not included)</t>
        </is>
      </c>
      <c r="AD533" t="inlineStr">
        <is>
          <t>A. R. Khan; S. M. Bokhari; S. Khosravi; S. Hussain; R. Ghannam; M. A. Imran; A. Zoha</t>
        </is>
      </c>
      <c r="AE533" t="inlineStr">
        <is>
          <t>2022 29th IEEE International Conference on Electronics, Circuits and Systems (ICECS)</t>
        </is>
      </c>
      <c r="AF533" t="inlineStr">
        <is>
          <t>Hybrid OA (IEEE)</t>
        </is>
      </c>
      <c r="AH533" t="inlineStr">
        <is>
          <t>Not assessed</t>
        </is>
      </c>
      <c r="AI533" t="inlineStr">
        <is>
          <t>Not reported</t>
        </is>
      </c>
      <c r="AJ533" t="inlineStr">
        <is>
          <t>Not reported</t>
        </is>
      </c>
      <c r="AK533" t="inlineStr">
        <is>
          <t>Not reported</t>
        </is>
      </c>
      <c r="AL533" t="inlineStr">
        <is>
          <t>Not reported</t>
        </is>
      </c>
      <c r="AM533" t="inlineStr">
        <is>
          <t>Not reported</t>
        </is>
      </c>
      <c r="AN533" t="inlineStr">
        <is>
          <t>Not reported</t>
        </is>
      </c>
      <c r="AO533" t="inlineStr">
        <is>
          <t>Not reviewed</t>
        </is>
      </c>
      <c r="AP533" t="inlineStr">
        <is>
          <t>Not reported</t>
        </is>
      </c>
      <c r="AQ533" t="inlineStr">
        <is>
          <t>Not reported</t>
        </is>
      </c>
      <c r="AR533" t="inlineStr">
        <is>
          <t>Not reported</t>
        </is>
      </c>
      <c r="AS533" t="inlineStr">
        <is>
          <t>See abstract</t>
        </is>
      </c>
      <c r="AT533" t="inlineStr">
        <is>
          <t>Not reviewed</t>
        </is>
      </c>
      <c r="AU533" t="inlineStr">
        <is>
          <t>Not reviewed</t>
        </is>
      </c>
      <c r="AV533" t="inlineStr">
        <is>
          <t>Not reviewed</t>
        </is>
      </c>
      <c r="AW533" t="inlineStr">
        <is>
          <t>Not reviewed</t>
        </is>
      </c>
      <c r="AX533" t="inlineStr">
        <is>
          <t>Not reported</t>
        </is>
      </c>
      <c r="AY533" t="inlineStr">
        <is>
          <t>Not reported</t>
        </is>
      </c>
      <c r="AZ533" t="inlineStr">
        <is>
          <t>Not reported</t>
        </is>
      </c>
      <c r="BA533" t="inlineStr">
        <is>
          <t>Not reported</t>
        </is>
      </c>
      <c r="BB533" t="inlineStr">
        <is>
          <t>Not reported</t>
        </is>
      </c>
      <c r="BC533" t="inlineStr">
        <is>
          <t>Not reported</t>
        </is>
      </c>
      <c r="BD533" t="inlineStr">
        <is>
          <t>Not reported</t>
        </is>
      </c>
      <c r="BE533" t="inlineStr">
        <is>
          <t>Not reported</t>
        </is>
      </c>
      <c r="BF533" t="inlineStr">
        <is>
          <t>Not reported</t>
        </is>
      </c>
      <c r="BG533" t="inlineStr">
        <is>
          <t>Not reviewed (not included)</t>
        </is>
      </c>
      <c r="BH533" t="inlineStr">
        <is>
          <t>N/A</t>
        </is>
      </c>
      <c r="BI533" t="inlineStr">
        <is>
          <t>Not reviewed</t>
        </is>
      </c>
      <c r="BJ533" t="inlineStr">
        <is>
          <t>Not reviewed</t>
        </is>
      </c>
      <c r="BK533" t="inlineStr">
        <is>
          <t>Not reviewed</t>
        </is>
      </c>
      <c r="BL533" t="inlineStr">
        <is>
          <t>Not reviewed</t>
        </is>
      </c>
      <c r="BM533" t="inlineStr">
        <is>
          <t>Not reviewed (not included)</t>
        </is>
      </c>
      <c r="BN533" t="inlineStr">
        <is>
          <t>Non-ADHD Focused - E2-Not ADHD focused: Neither title nor abstract mentions ADHD or attention-deficit/hyperactivity</t>
        </is>
      </c>
      <c r="BO533" t="inlineStr">
        <is>
          <t>Abstract-level screening only</t>
        </is>
      </c>
      <c r="BP533" t="inlineStr">
        <is>
          <t>4</t>
        </is>
      </c>
    </row>
    <row r="534">
      <c r="A534" t="inlineStr">
        <is>
          <t>A Review on Autism Spectrum Disorder Using Machine Learning Approach</t>
        </is>
      </c>
      <c r="B534" t="n">
        <v>2025</v>
      </c>
      <c r="C534" t="inlineStr">
        <is>
          <t>Not checked</t>
        </is>
      </c>
      <c r="D534" t="inlineStr">
        <is>
          <t>Not checked</t>
        </is>
      </c>
      <c r="E534" t="inlineStr">
        <is>
          <t>10.1109/ICCCIT62592.2025.10927816</t>
        </is>
      </c>
      <c r="F534" t="inlineStr">
        <is>
          <t>Autism Spectrum Disorder (ASD) is a neurodevelopmental condition that presents several challenges, such as difficulty in social communication, repetitive patterns in behavior, and heightened sensory sensitivities. ASD is influenced by several environmental factors, including lifestyle, diet, age, prenatal health, and medications. This condition is more frequently diagnosed in males and poses a higher risk for siblings of children diagnosed with ASD. Early diagnosis of ASD is significantly beneficial for improving outcomes, especially between the ages of 18 and 30 months. Distinct screening tools are available for ASD, such as M-CHAT and CSBS, which help diagnose the condition in young children. On the other hand, tools like ADOS, CARS, and SRS are used for diagnosing older children and adults. Due to delayed diagnosis, several additional challenges may arise, including co-occurring disorders such as anxiety, ADHD, and depression. ASD affects motor skills, language, and social interactions, and individuals often require continuous support for daily activities. Adults with ASD typically face a lower life expectancy due to comorbid conditions. Despite these challenges, early intervention and advancements in diagnostic methods offer hope for better outcomes. A multidisciplinary approach can foster greater independence and integration, improving the quality of life for individuals with ASD.</t>
        </is>
      </c>
      <c r="G534" t="inlineStr">
        <is>
          <t>Unimodal</t>
        </is>
      </c>
      <c r="H534" t="inlineStr">
        <is>
          <t>See abstract</t>
        </is>
      </c>
      <c r="I534" t="inlineStr">
        <is>
          <t>See abstract</t>
        </is>
      </c>
      <c r="J534" t="inlineStr">
        <is>
          <t>See abstract (AI/ML)</t>
        </is>
      </c>
      <c r="K534" t="inlineStr">
        <is>
          <t>See abstract</t>
        </is>
      </c>
      <c r="M534" t="inlineStr">
        <is>
          <t>See abstract</t>
        </is>
      </c>
      <c r="N534" t="inlineStr">
        <is>
          <t>See abstract</t>
        </is>
      </c>
      <c r="O534" t="inlineStr">
        <is>
          <t>Not verified from abstract</t>
        </is>
      </c>
      <c r="P534" t="inlineStr">
        <is>
          <t>See abstract</t>
        </is>
      </c>
      <c r="Q534" t="inlineStr">
        <is>
          <t>See abstract</t>
        </is>
      </c>
      <c r="R534" t="inlineStr">
        <is>
          <t>Not reviewed (not included)</t>
        </is>
      </c>
      <c r="S534" t="inlineStr">
        <is>
          <t>Not reviewed (not included)</t>
        </is>
      </c>
      <c r="T534" t="inlineStr">
        <is>
          <t>Abstract screening only. Not Selected for Final 95 (Pending Full Text Review)</t>
        </is>
      </c>
      <c r="U534" t="inlineStr">
        <is>
          <t>EXCLUDE</t>
        </is>
      </c>
      <c r="V53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34" t="inlineStr">
        <is>
          <t>Excluded: Other Criterion</t>
        </is>
      </c>
      <c r="X534" t="inlineStr">
        <is>
          <t>Not assessed from abstract</t>
        </is>
      </c>
      <c r="Y534" t="inlineStr">
        <is>
          <t>IEEE Conferences</t>
        </is>
      </c>
      <c r="Z534" t="inlineStr">
        <is>
          <t>Not determined from abstract</t>
        </is>
      </c>
      <c r="AB534" t="inlineStr">
        <is>
          <t>Not assessed (not included)</t>
        </is>
      </c>
      <c r="AC534" t="inlineStr">
        <is>
          <t>Not assessed (not included)</t>
        </is>
      </c>
      <c r="AD534" t="inlineStr">
        <is>
          <t>P. Mahar; M. Pundir; N. Rani</t>
        </is>
      </c>
      <c r="AE534" t="inlineStr">
        <is>
          <t>2025 International Conference on Computational, Communication and Information Technology (ICCCIT)</t>
        </is>
      </c>
      <c r="AF534" t="inlineStr">
        <is>
          <t>Hybrid OA (IEEE)</t>
        </is>
      </c>
      <c r="AH534" t="inlineStr">
        <is>
          <t>Not assessed</t>
        </is>
      </c>
      <c r="AI534" t="inlineStr">
        <is>
          <t>Not reported</t>
        </is>
      </c>
      <c r="AJ534" t="inlineStr">
        <is>
          <t>Not reported</t>
        </is>
      </c>
      <c r="AK534" t="inlineStr">
        <is>
          <t>Not reported</t>
        </is>
      </c>
      <c r="AL534" t="inlineStr">
        <is>
          <t>Not reported</t>
        </is>
      </c>
      <c r="AM534" t="inlineStr">
        <is>
          <t>Not reported</t>
        </is>
      </c>
      <c r="AN534" t="inlineStr">
        <is>
          <t>Not reported</t>
        </is>
      </c>
      <c r="AO534" t="inlineStr">
        <is>
          <t>Not reviewed</t>
        </is>
      </c>
      <c r="AP534" t="inlineStr">
        <is>
          <t>Not reported</t>
        </is>
      </c>
      <c r="AQ534" t="inlineStr">
        <is>
          <t>Not reported</t>
        </is>
      </c>
      <c r="AR534" t="inlineStr">
        <is>
          <t>Not reported</t>
        </is>
      </c>
      <c r="AS534" t="inlineStr">
        <is>
          <t>See abstract</t>
        </is>
      </c>
      <c r="AT534" t="inlineStr">
        <is>
          <t>Not reviewed</t>
        </is>
      </c>
      <c r="AU534" t="inlineStr">
        <is>
          <t>Not reviewed</t>
        </is>
      </c>
      <c r="AV534" t="inlineStr">
        <is>
          <t>Not reviewed</t>
        </is>
      </c>
      <c r="AW534" t="inlineStr">
        <is>
          <t>Not reviewed</t>
        </is>
      </c>
      <c r="AX534" t="inlineStr">
        <is>
          <t>Not reported</t>
        </is>
      </c>
      <c r="AY534" t="inlineStr">
        <is>
          <t>Not reported</t>
        </is>
      </c>
      <c r="AZ534" t="inlineStr">
        <is>
          <t>Not reported</t>
        </is>
      </c>
      <c r="BA534" t="inlineStr">
        <is>
          <t>Not reported</t>
        </is>
      </c>
      <c r="BB534" t="inlineStr">
        <is>
          <t>Not reported</t>
        </is>
      </c>
      <c r="BC534" t="inlineStr">
        <is>
          <t>Not reported</t>
        </is>
      </c>
      <c r="BD534" t="inlineStr">
        <is>
          <t>Not reported</t>
        </is>
      </c>
      <c r="BE534" t="inlineStr">
        <is>
          <t>Not reported</t>
        </is>
      </c>
      <c r="BF534" t="inlineStr">
        <is>
          <t>Not reported</t>
        </is>
      </c>
      <c r="BG534" t="inlineStr">
        <is>
          <t>Not reviewed (not included)</t>
        </is>
      </c>
      <c r="BH534" t="inlineStr">
        <is>
          <t>N/A</t>
        </is>
      </c>
      <c r="BI534" t="inlineStr">
        <is>
          <t>Not reviewed</t>
        </is>
      </c>
      <c r="BJ534" t="inlineStr">
        <is>
          <t>Not reviewed</t>
        </is>
      </c>
      <c r="BK534" t="inlineStr">
        <is>
          <t>Not reviewed</t>
        </is>
      </c>
      <c r="BL534" t="inlineStr">
        <is>
          <t>Not reviewed</t>
        </is>
      </c>
      <c r="BM534" t="inlineStr">
        <is>
          <t>Not reviewed (not included)</t>
        </is>
      </c>
      <c r="BN534" t="inlineStr">
        <is>
          <t>Not Selected for Final 95 (Pending Full Text Review) - Candidate paper not selected for final 95: Passed abstract screening but not included in final selec</t>
        </is>
      </c>
      <c r="BO534" t="inlineStr">
        <is>
          <t>Abstract-level screening only</t>
        </is>
      </c>
      <c r="BP534" t="inlineStr">
        <is>
          <t>6</t>
        </is>
      </c>
    </row>
    <row r="535">
      <c r="A535" t="inlineStr">
        <is>
          <t>Automated Detection of ADHD: A Machine Learning Approach with EEG Signals</t>
        </is>
      </c>
      <c r="B535" t="n">
        <v>2024</v>
      </c>
      <c r="C535" t="inlineStr">
        <is>
          <t>Not checked</t>
        </is>
      </c>
      <c r="D535" t="inlineStr">
        <is>
          <t>Not checked</t>
        </is>
      </c>
      <c r="E535" t="inlineStr">
        <is>
          <t>10.1109/AIC61668.2024.10731087</t>
        </is>
      </c>
      <c r="F535" t="inlineStr">
        <is>
          <t>Recent advancements in the diagnosis of ADHD have been marked by a significant convergence of neuroimaging, computational neuroscience, and machine learning, forging new paths that substantially enhance diagnostic accuracy. Prominent research utilizing Electroencephalography (EEG) and functional magnetic resonance imaging (fMRI) has effectively demonstrated the potential of these technologies to accurately pinpoint ADHD with remarkable precision. For instance, advanced machine learning techniques applied to optimized EEG channels have resulted in detection accuracies as high as 97%, illustrating the robust capability of these methods. Similarly, the integration of EEG signal decomposition with deep learning has achieved a healthy success rates, indicating substantial promise in the objective identification of ADHD cases. Furthermore, models employing Gaussian SVM on EEG linear features have also reported nearly 94% accuracy, highlighting the growing precision and effectiveness of these computational tools in clinical settings. These findings underscore the evolution of ADHD diagnostic methodologies, as they increasingly incorporate sophisticated technological approaches, thus paving the way for more accurate, reliable, and sophisticated diagnostic tools. This progress not only enhances the accuracy of ADHD diagnosis but also facilitates earlier intervention strategies, ultimately improving patient care and management.</t>
        </is>
      </c>
      <c r="G535" t="inlineStr">
        <is>
          <t>Unimodal</t>
        </is>
      </c>
      <c r="H535" t="inlineStr">
        <is>
          <t>See abstract</t>
        </is>
      </c>
      <c r="I535" t="inlineStr">
        <is>
          <t>See abstract</t>
        </is>
      </c>
      <c r="J535" t="inlineStr">
        <is>
          <t>See abstract (AI/ML)</t>
        </is>
      </c>
      <c r="K535" t="inlineStr">
        <is>
          <t>See abstract</t>
        </is>
      </c>
      <c r="M535" t="inlineStr">
        <is>
          <t>See abstract</t>
        </is>
      </c>
      <c r="N535" t="inlineStr">
        <is>
          <t>See abstract</t>
        </is>
      </c>
      <c r="O535" t="inlineStr">
        <is>
          <t>Not verified from abstract</t>
        </is>
      </c>
      <c r="P535" t="inlineStr">
        <is>
          <t>See abstract</t>
        </is>
      </c>
      <c r="Q535" t="inlineStr">
        <is>
          <t>See abstract</t>
        </is>
      </c>
      <c r="R535" t="inlineStr">
        <is>
          <t>Not reviewed (not included)</t>
        </is>
      </c>
      <c r="S535" t="inlineStr">
        <is>
          <t>Not reviewed (not included)</t>
        </is>
      </c>
      <c r="T535" t="inlineStr">
        <is>
          <t>Abstract screening only. Not Selected for Final 95 (Pending Full Text Review)</t>
        </is>
      </c>
      <c r="U535" t="inlineStr">
        <is>
          <t>EXCLUDE</t>
        </is>
      </c>
      <c r="V5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35" t="inlineStr">
        <is>
          <t>Excluded: Other Criterion</t>
        </is>
      </c>
      <c r="X535" t="inlineStr">
        <is>
          <t>Not assessed from abstract</t>
        </is>
      </c>
      <c r="Y535" t="inlineStr">
        <is>
          <t>IEEE Conferences</t>
        </is>
      </c>
      <c r="Z535" t="inlineStr">
        <is>
          <t>Not determined from abstract</t>
        </is>
      </c>
      <c r="AB535" t="inlineStr">
        <is>
          <t>Not assessed (not included)</t>
        </is>
      </c>
      <c r="AC535" t="inlineStr">
        <is>
          <t>Not assessed (not included)</t>
        </is>
      </c>
      <c r="AD535" t="inlineStr">
        <is>
          <t>A. R. Singh; G. Singh; N. Saluja</t>
        </is>
      </c>
      <c r="AE535" t="inlineStr">
        <is>
          <t>2024 IEEE 3rd World Conference on Applied Intelligence and Computing (AIC)</t>
        </is>
      </c>
      <c r="AF535" t="inlineStr">
        <is>
          <t>Hybrid OA (IEEE)</t>
        </is>
      </c>
      <c r="AH535" t="inlineStr">
        <is>
          <t>Not assessed</t>
        </is>
      </c>
      <c r="AI535" t="inlineStr">
        <is>
          <t>Not reported</t>
        </is>
      </c>
      <c r="AJ535" t="inlineStr">
        <is>
          <t>Not reported</t>
        </is>
      </c>
      <c r="AK535" t="inlineStr">
        <is>
          <t>Not reported</t>
        </is>
      </c>
      <c r="AL535" t="inlineStr">
        <is>
          <t>Not reported</t>
        </is>
      </c>
      <c r="AM535" t="inlineStr">
        <is>
          <t>Not reported</t>
        </is>
      </c>
      <c r="AN535" t="inlineStr">
        <is>
          <t>Not reported</t>
        </is>
      </c>
      <c r="AO535" t="inlineStr">
        <is>
          <t>Not reviewed</t>
        </is>
      </c>
      <c r="AP535" t="inlineStr">
        <is>
          <t>Not reported</t>
        </is>
      </c>
      <c r="AQ535" t="inlineStr">
        <is>
          <t>Not reported</t>
        </is>
      </c>
      <c r="AR535" t="inlineStr">
        <is>
          <t>Not reported</t>
        </is>
      </c>
      <c r="AS535" t="inlineStr">
        <is>
          <t>See abstract</t>
        </is>
      </c>
      <c r="AT535" t="inlineStr">
        <is>
          <t>Not reviewed</t>
        </is>
      </c>
      <c r="AU535" t="inlineStr">
        <is>
          <t>Not reviewed</t>
        </is>
      </c>
      <c r="AV535" t="inlineStr">
        <is>
          <t>Not reviewed</t>
        </is>
      </c>
      <c r="AW535" t="inlineStr">
        <is>
          <t>Not reviewed</t>
        </is>
      </c>
      <c r="AX535" t="inlineStr">
        <is>
          <t>Not reported</t>
        </is>
      </c>
      <c r="AY535" t="inlineStr">
        <is>
          <t>Not reported</t>
        </is>
      </c>
      <c r="AZ535" t="inlineStr">
        <is>
          <t>Not reported</t>
        </is>
      </c>
      <c r="BA535" t="inlineStr">
        <is>
          <t>Not reported</t>
        </is>
      </c>
      <c r="BB535" t="inlineStr">
        <is>
          <t>Not reported</t>
        </is>
      </c>
      <c r="BC535" t="inlineStr">
        <is>
          <t>Not reported</t>
        </is>
      </c>
      <c r="BD535" t="inlineStr">
        <is>
          <t>Not reported</t>
        </is>
      </c>
      <c r="BE535" t="inlineStr">
        <is>
          <t>Not reported</t>
        </is>
      </c>
      <c r="BF535" t="inlineStr">
        <is>
          <t>Not reported</t>
        </is>
      </c>
      <c r="BG535" t="inlineStr">
        <is>
          <t>Not reviewed (not included)</t>
        </is>
      </c>
      <c r="BH535" t="inlineStr">
        <is>
          <t>N/A</t>
        </is>
      </c>
      <c r="BI535" t="inlineStr">
        <is>
          <t>Not reviewed</t>
        </is>
      </c>
      <c r="BJ535" t="inlineStr">
        <is>
          <t>Not reviewed</t>
        </is>
      </c>
      <c r="BK535" t="inlineStr">
        <is>
          <t>Not reviewed</t>
        </is>
      </c>
      <c r="BL535" t="inlineStr">
        <is>
          <t>Not reviewed</t>
        </is>
      </c>
      <c r="BM535" t="inlineStr">
        <is>
          <t>Not reviewed (not included)</t>
        </is>
      </c>
      <c r="BN535" t="inlineStr">
        <is>
          <t>Not Selected for Final 95 (Pending Full Text Review) - Candidate paper not selected for final 95: Passed abstract screening but not included in final selec</t>
        </is>
      </c>
      <c r="BO535" t="inlineStr">
        <is>
          <t>Abstract-level screening only</t>
        </is>
      </c>
      <c r="BP535" t="inlineStr">
        <is>
          <t>4</t>
        </is>
      </c>
    </row>
    <row r="536">
      <c r="A536" t="inlineStr">
        <is>
          <t>Automated EEG-Based Diagnosis of Neurological Disorders Using Deep Learning</t>
        </is>
      </c>
      <c r="B536" t="n">
        <v>2025</v>
      </c>
      <c r="C536" t="inlineStr">
        <is>
          <t>Not checked</t>
        </is>
      </c>
      <c r="D536" t="inlineStr">
        <is>
          <t>Not checked</t>
        </is>
      </c>
      <c r="E536" t="inlineStr">
        <is>
          <t>10.1109/I2ITCON65200.2025.11210686</t>
        </is>
      </c>
      <c r="F536" t="inlineStr">
        <is>
          <t>Early diagnosis of neurological conditions including attention deficit hyperactivity disorder (ADHD), Epilepsy, and Schizophrenia is absolutely essential for timely intervention and better patient outcomes. Although electroencephalography (EEG) provides a non-invasive way to track neural activity, hand interpretation still requires time and subjectivity. This work presents a deep learning framework using custom neural network architectures and domaininformed preprocessing for automated EEG-based diagnosis. Over three publicly accessible datasets reflecting the target diseases, we evaluate three models: CNN-BiLSTM, a custom Residual Network (ResNet), and Temporal Convolutional Networks (TCN). Preprocessing covers z-score normalization, noise handling, balancing, temporal reshaping to fit the demands of every model. With test accuracy of 89.2 % for Schizophrenia, 80.7 % for ADHD, and so forth, experimental results show that the custom ResNet model routinely achieves the best overall performance.</t>
        </is>
      </c>
      <c r="G536" t="inlineStr">
        <is>
          <t>Unimodal</t>
        </is>
      </c>
      <c r="H536" t="inlineStr">
        <is>
          <t>See abstract</t>
        </is>
      </c>
      <c r="I536" t="inlineStr">
        <is>
          <t>See abstract</t>
        </is>
      </c>
      <c r="J536" t="inlineStr">
        <is>
          <t>See abstract (AI/ML)</t>
        </is>
      </c>
      <c r="K536" t="inlineStr">
        <is>
          <t>See abstract</t>
        </is>
      </c>
      <c r="M536" t="inlineStr">
        <is>
          <t>See abstract</t>
        </is>
      </c>
      <c r="N536" t="inlineStr">
        <is>
          <t>See abstract</t>
        </is>
      </c>
      <c r="O536" t="inlineStr">
        <is>
          <t>Not verified from abstract</t>
        </is>
      </c>
      <c r="P536" t="inlineStr">
        <is>
          <t>See abstract</t>
        </is>
      </c>
      <c r="Q536" t="inlineStr">
        <is>
          <t>See abstract</t>
        </is>
      </c>
      <c r="R536" t="inlineStr">
        <is>
          <t>Not reviewed (not included)</t>
        </is>
      </c>
      <c r="S536" t="inlineStr">
        <is>
          <t>Not reviewed (not included)</t>
        </is>
      </c>
      <c r="T536" t="inlineStr">
        <is>
          <t>Abstract screening only. Not Selected for Final 95 (Pending Full Text Review)</t>
        </is>
      </c>
      <c r="U536" t="inlineStr">
        <is>
          <t>EXCLUDE</t>
        </is>
      </c>
      <c r="V53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36" t="inlineStr">
        <is>
          <t>Excluded: Other Criterion</t>
        </is>
      </c>
      <c r="X536" t="inlineStr">
        <is>
          <t>Not assessed from abstract</t>
        </is>
      </c>
      <c r="Y536" t="inlineStr">
        <is>
          <t>IEEE Conferences</t>
        </is>
      </c>
      <c r="Z536" t="inlineStr">
        <is>
          <t>Not determined from abstract</t>
        </is>
      </c>
      <c r="AB536" t="inlineStr">
        <is>
          <t>Not assessed (not included)</t>
        </is>
      </c>
      <c r="AC536" t="inlineStr">
        <is>
          <t>Not assessed (not included)</t>
        </is>
      </c>
      <c r="AD536" t="inlineStr">
        <is>
          <t>H. V. Bhatt; N. Modi</t>
        </is>
      </c>
      <c r="AE536" t="inlineStr">
        <is>
          <t>2025 International Conference on Information, Implementation, and Innovation in Technology (I2ITCON)</t>
        </is>
      </c>
      <c r="AF536" t="inlineStr">
        <is>
          <t>Hybrid OA (IEEE)</t>
        </is>
      </c>
      <c r="AH536" t="inlineStr">
        <is>
          <t>Not assessed</t>
        </is>
      </c>
      <c r="AI536" t="inlineStr">
        <is>
          <t>Not reported</t>
        </is>
      </c>
      <c r="AJ536" t="inlineStr">
        <is>
          <t>Not reported</t>
        </is>
      </c>
      <c r="AK536" t="inlineStr">
        <is>
          <t>Not reported</t>
        </is>
      </c>
      <c r="AL536" t="inlineStr">
        <is>
          <t>Not reported</t>
        </is>
      </c>
      <c r="AM536" t="inlineStr">
        <is>
          <t>Not reported</t>
        </is>
      </c>
      <c r="AN536" t="inlineStr">
        <is>
          <t>Not reported</t>
        </is>
      </c>
      <c r="AO536" t="inlineStr">
        <is>
          <t>Not reviewed</t>
        </is>
      </c>
      <c r="AP536" t="inlineStr">
        <is>
          <t>Not reported</t>
        </is>
      </c>
      <c r="AQ536" t="inlineStr">
        <is>
          <t>Not reported</t>
        </is>
      </c>
      <c r="AR536" t="inlineStr">
        <is>
          <t>Not reported</t>
        </is>
      </c>
      <c r="AS536" t="inlineStr">
        <is>
          <t>See abstract</t>
        </is>
      </c>
      <c r="AT536" t="inlineStr">
        <is>
          <t>Not reviewed</t>
        </is>
      </c>
      <c r="AU536" t="inlineStr">
        <is>
          <t>Not reviewed</t>
        </is>
      </c>
      <c r="AV536" t="inlineStr">
        <is>
          <t>Not reviewed</t>
        </is>
      </c>
      <c r="AW536" t="inlineStr">
        <is>
          <t>Not reviewed</t>
        </is>
      </c>
      <c r="AX536" t="inlineStr">
        <is>
          <t>Not reported</t>
        </is>
      </c>
      <c r="AY536" t="inlineStr">
        <is>
          <t>Not reported</t>
        </is>
      </c>
      <c r="AZ536" t="inlineStr">
        <is>
          <t>Not reported</t>
        </is>
      </c>
      <c r="BA536" t="inlineStr">
        <is>
          <t>Not reported</t>
        </is>
      </c>
      <c r="BB536" t="inlineStr">
        <is>
          <t>Not reported</t>
        </is>
      </c>
      <c r="BC536" t="inlineStr">
        <is>
          <t>Not reported</t>
        </is>
      </c>
      <c r="BD536" t="inlineStr">
        <is>
          <t>Not reported</t>
        </is>
      </c>
      <c r="BE536" t="inlineStr">
        <is>
          <t>Not reported</t>
        </is>
      </c>
      <c r="BF536" t="inlineStr">
        <is>
          <t>Not reported</t>
        </is>
      </c>
      <c r="BG536" t="inlineStr">
        <is>
          <t>Not reviewed (not included)</t>
        </is>
      </c>
      <c r="BH536" t="inlineStr">
        <is>
          <t>N/A</t>
        </is>
      </c>
      <c r="BI536" t="inlineStr">
        <is>
          <t>Not reviewed</t>
        </is>
      </c>
      <c r="BJ536" t="inlineStr">
        <is>
          <t>Not reviewed</t>
        </is>
      </c>
      <c r="BK536" t="inlineStr">
        <is>
          <t>Not reviewed</t>
        </is>
      </c>
      <c r="BL536" t="inlineStr">
        <is>
          <t>Not reviewed</t>
        </is>
      </c>
      <c r="BM536" t="inlineStr">
        <is>
          <t>Not reviewed (not included)</t>
        </is>
      </c>
      <c r="BN536" t="inlineStr">
        <is>
          <t>Not Selected for Final 95 (Pending Full Text Review) - Candidate paper not selected for final 95: Passed abstract screening but not included in final selec</t>
        </is>
      </c>
      <c r="BO536" t="inlineStr">
        <is>
          <t>Abstract-level screening only</t>
        </is>
      </c>
      <c r="BP536" t="inlineStr">
        <is>
          <t>8</t>
        </is>
      </c>
    </row>
    <row r="537">
      <c r="A537" t="inlineStr">
        <is>
          <t>EXECUTE: Exploring Eye Tracking to Support E-learning</t>
        </is>
      </c>
      <c r="B537" t="n">
        <v>2022</v>
      </c>
      <c r="C537" t="inlineStr">
        <is>
          <t>Not checked</t>
        </is>
      </c>
      <c r="D537" t="inlineStr">
        <is>
          <t>Not checked</t>
        </is>
      </c>
      <c r="E537" t="inlineStr">
        <is>
          <t>10.1109/EDUCON52537.2022.9766506</t>
        </is>
      </c>
      <c r="F537"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studentsâ€™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t>
        </is>
      </c>
      <c r="G537" t="inlineStr">
        <is>
          <t>Unimodal</t>
        </is>
      </c>
      <c r="H537" t="inlineStr">
        <is>
          <t>See abstract</t>
        </is>
      </c>
      <c r="I537" t="inlineStr">
        <is>
          <t>See abstract</t>
        </is>
      </c>
      <c r="J537" t="inlineStr">
        <is>
          <t>See abstract (AI/ML)</t>
        </is>
      </c>
      <c r="K537" t="inlineStr">
        <is>
          <t>See abstract</t>
        </is>
      </c>
      <c r="M537" t="inlineStr">
        <is>
          <t>See abstract</t>
        </is>
      </c>
      <c r="N537" t="inlineStr">
        <is>
          <t>See abstract</t>
        </is>
      </c>
      <c r="O537" t="inlineStr">
        <is>
          <t>Not verified from abstract</t>
        </is>
      </c>
      <c r="P537" t="inlineStr">
        <is>
          <t>See abstract</t>
        </is>
      </c>
      <c r="Q537" t="inlineStr">
        <is>
          <t>See abstract</t>
        </is>
      </c>
      <c r="R537" t="inlineStr">
        <is>
          <t>Not reviewed (not included)</t>
        </is>
      </c>
      <c r="S537" t="inlineStr">
        <is>
          <t>Not reviewed (not included)</t>
        </is>
      </c>
      <c r="T537" t="inlineStr">
        <is>
          <t>Abstract screening only. Not Selected for Final 95 (Pending Full Text Review)</t>
        </is>
      </c>
      <c r="U537" t="inlineStr">
        <is>
          <t>EXCLUDE</t>
        </is>
      </c>
      <c r="V53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37" t="inlineStr">
        <is>
          <t>Excluded: Other Criterion</t>
        </is>
      </c>
      <c r="X537" t="inlineStr">
        <is>
          <t>Not assessed from abstract</t>
        </is>
      </c>
      <c r="Y537" t="inlineStr">
        <is>
          <t>IEEE Conferences</t>
        </is>
      </c>
      <c r="Z537" t="inlineStr">
        <is>
          <t>Not determined from abstract</t>
        </is>
      </c>
      <c r="AB537" t="inlineStr">
        <is>
          <t>Not assessed (not included)</t>
        </is>
      </c>
      <c r="AC537" t="inlineStr">
        <is>
          <t>Not assessed (not included)</t>
        </is>
      </c>
      <c r="AD537" t="inlineStr">
        <is>
          <t>A. R. Khan; S. Khosravi; S. Hussain; R. Ghannam; A. Zoha; M. A. Imran</t>
        </is>
      </c>
      <c r="AE537" t="inlineStr">
        <is>
          <t>2022 IEEE Global Engineering Education Conference (EDUCON)</t>
        </is>
      </c>
      <c r="AF537" t="inlineStr">
        <is>
          <t>Hybrid OA (IEEE)</t>
        </is>
      </c>
      <c r="AH537" t="inlineStr">
        <is>
          <t>Not assessed</t>
        </is>
      </c>
      <c r="AI537" t="inlineStr">
        <is>
          <t>Not reported</t>
        </is>
      </c>
      <c r="AJ537" t="inlineStr">
        <is>
          <t>Not reported</t>
        </is>
      </c>
      <c r="AK537" t="inlineStr">
        <is>
          <t>Not reported</t>
        </is>
      </c>
      <c r="AL537" t="inlineStr">
        <is>
          <t>Not reported</t>
        </is>
      </c>
      <c r="AM537" t="inlineStr">
        <is>
          <t>Not reported</t>
        </is>
      </c>
      <c r="AN537" t="inlineStr">
        <is>
          <t>Not reported</t>
        </is>
      </c>
      <c r="AO537" t="inlineStr">
        <is>
          <t>Not reviewed</t>
        </is>
      </c>
      <c r="AP537" t="inlineStr">
        <is>
          <t>Not reported</t>
        </is>
      </c>
      <c r="AQ537" t="inlineStr">
        <is>
          <t>Not reported</t>
        </is>
      </c>
      <c r="AR537" t="inlineStr">
        <is>
          <t>Not reported</t>
        </is>
      </c>
      <c r="AS537" t="inlineStr">
        <is>
          <t>See abstract</t>
        </is>
      </c>
      <c r="AT537" t="inlineStr">
        <is>
          <t>Not reviewed</t>
        </is>
      </c>
      <c r="AU537" t="inlineStr">
        <is>
          <t>Not reviewed</t>
        </is>
      </c>
      <c r="AV537" t="inlineStr">
        <is>
          <t>Not reviewed</t>
        </is>
      </c>
      <c r="AW537" t="inlineStr">
        <is>
          <t>Not reviewed</t>
        </is>
      </c>
      <c r="AX537" t="inlineStr">
        <is>
          <t>Not reported</t>
        </is>
      </c>
      <c r="AY537" t="inlineStr">
        <is>
          <t>Not reported</t>
        </is>
      </c>
      <c r="AZ537" t="inlineStr">
        <is>
          <t>Not reported</t>
        </is>
      </c>
      <c r="BA537" t="inlineStr">
        <is>
          <t>Not reported</t>
        </is>
      </c>
      <c r="BB537" t="inlineStr">
        <is>
          <t>Not reported</t>
        </is>
      </c>
      <c r="BC537" t="inlineStr">
        <is>
          <t>Not reported</t>
        </is>
      </c>
      <c r="BD537" t="inlineStr">
        <is>
          <t>Not reported</t>
        </is>
      </c>
      <c r="BE537" t="inlineStr">
        <is>
          <t>Not reported</t>
        </is>
      </c>
      <c r="BF537" t="inlineStr">
        <is>
          <t>Not reported</t>
        </is>
      </c>
      <c r="BG537" t="inlineStr">
        <is>
          <t>Not reviewed (not included)</t>
        </is>
      </c>
      <c r="BH537" t="inlineStr">
        <is>
          <t>N/A</t>
        </is>
      </c>
      <c r="BI537" t="inlineStr">
        <is>
          <t>Not reviewed</t>
        </is>
      </c>
      <c r="BJ537" t="inlineStr">
        <is>
          <t>Not reviewed</t>
        </is>
      </c>
      <c r="BK537" t="inlineStr">
        <is>
          <t>Not reviewed</t>
        </is>
      </c>
      <c r="BL537" t="inlineStr">
        <is>
          <t>Not reviewed</t>
        </is>
      </c>
      <c r="BM537" t="inlineStr">
        <is>
          <t>Not reviewed (not included)</t>
        </is>
      </c>
      <c r="BN537" t="inlineStr">
        <is>
          <t>Not Selected for Final 95 (Pending Full Text Review) - Candidate paper not selected for final 95: Passed abstract screening but not included in final selec</t>
        </is>
      </c>
      <c r="BO537" t="inlineStr">
        <is>
          <t>Abstract-level screening only</t>
        </is>
      </c>
      <c r="BP537" t="inlineStr">
        <is>
          <t>7</t>
        </is>
      </c>
    </row>
    <row r="538">
      <c r="A538" t="inlineStr">
        <is>
          <t>Fast Prediction of Cortical Dementia Based on Original Brain MRI images Using Convolutional Neural Network</t>
        </is>
      </c>
      <c r="B538" t="n">
        <v>2020</v>
      </c>
      <c r="C538" t="inlineStr">
        <is>
          <t>Not checked</t>
        </is>
      </c>
      <c r="D538" t="inlineStr">
        <is>
          <t>Not checked</t>
        </is>
      </c>
      <c r="E538" t="inlineStr">
        <is>
          <t>10.1109/MVIP49855.2020.9116921</t>
        </is>
      </c>
      <c r="F538" t="inlineStr">
        <is>
          <t>Fast and automatic identification of different types of Cortical Dementia, specially Alzheimerâ€™s disease, based on Brain MRI images, is a crucial technology which can help physicians in early and effective treatment. Although preprocessing of MRI images could improve the accuracy of machine learning techniques for classification of the normal and abnormal cases, this could slow down the process of automatic identification and tarnish the applicability of these methods in clinics and laboratories. In this paper we examine classification of a small sample of the original brain MRI images, using a 2D Convolutional Neural Network (CNN). The data consists of 172 healthy individuals as the control group (HC) and only 89 patients with different grades of Dementia (DP) which was collected in National Brain Mapping Center of Iran. The model could achieve an accuracy of 97.47% on the test set and 93.88% based on a 5-fold cross-validation.</t>
        </is>
      </c>
      <c r="G538" t="inlineStr">
        <is>
          <t>Unimodal</t>
        </is>
      </c>
      <c r="H538" t="inlineStr">
        <is>
          <t>See abstract</t>
        </is>
      </c>
      <c r="I538" t="inlineStr">
        <is>
          <t>See abstract</t>
        </is>
      </c>
      <c r="J538" t="inlineStr">
        <is>
          <t>See abstract (AI/ML)</t>
        </is>
      </c>
      <c r="K538" t="inlineStr">
        <is>
          <t>See abstract</t>
        </is>
      </c>
      <c r="L538" t="n">
        <v>89</v>
      </c>
      <c r="M538" t="inlineStr">
        <is>
          <t>See abstract</t>
        </is>
      </c>
      <c r="N538" t="inlineStr">
        <is>
          <t>N≈89; details in abstract</t>
        </is>
      </c>
      <c r="O538" t="inlineStr">
        <is>
          <t>Extracted from abstract: N≈89</t>
        </is>
      </c>
      <c r="P538" t="inlineStr">
        <is>
          <t>See abstract</t>
        </is>
      </c>
      <c r="Q538" t="inlineStr">
        <is>
          <t>See abstract</t>
        </is>
      </c>
      <c r="R538" t="inlineStr">
        <is>
          <t>Not reviewed (not included)</t>
        </is>
      </c>
      <c r="S538" t="inlineStr">
        <is>
          <t>Not reviewed (not included)</t>
        </is>
      </c>
      <c r="T538" t="inlineStr">
        <is>
          <t>Abstract screening only. Non-ADHD Primary Condition</t>
        </is>
      </c>
      <c r="U538" t="inlineStr">
        <is>
          <t>EXCLUDE</t>
        </is>
      </c>
      <c r="V538" t="inlineStr">
        <is>
          <t>E2-Primary condition not ADHD: Title references dementia</t>
        </is>
      </c>
      <c r="W538" t="inlineStr">
        <is>
          <t>Excluded: Non-ADHD Primary Condition</t>
        </is>
      </c>
      <c r="X538" t="inlineStr">
        <is>
          <t>EXCLUDE</t>
        </is>
      </c>
      <c r="Y538" t="inlineStr">
        <is>
          <t>IEEE Conferences</t>
        </is>
      </c>
      <c r="Z538" t="inlineStr">
        <is>
          <t>Not determined from abstract</t>
        </is>
      </c>
      <c r="AB538" t="inlineStr">
        <is>
          <t>Not assessed (not included)</t>
        </is>
      </c>
      <c r="AC538" t="inlineStr">
        <is>
          <t>Not assessed (not included)</t>
        </is>
      </c>
      <c r="AD538" t="inlineStr">
        <is>
          <t>M. Amini; H. Sajedi; T. Mahmoodi; S. Mirzaei</t>
        </is>
      </c>
      <c r="AE538" t="inlineStr">
        <is>
          <t>2020 International Conference on Machine Vision and Image Processing (MVIP)</t>
        </is>
      </c>
      <c r="AF538" t="inlineStr">
        <is>
          <t>Hybrid OA (IEEE)</t>
        </is>
      </c>
      <c r="AH538" t="inlineStr">
        <is>
          <t>Not assessed</t>
        </is>
      </c>
      <c r="AI538" t="inlineStr">
        <is>
          <t>Not reported</t>
        </is>
      </c>
      <c r="AJ538" t="n">
        <v>172</v>
      </c>
      <c r="AK538" t="inlineStr">
        <is>
          <t>Not reported</t>
        </is>
      </c>
      <c r="AL538" t="inlineStr">
        <is>
          <t>Not reported</t>
        </is>
      </c>
      <c r="AM538" t="inlineStr">
        <is>
          <t>Not reported</t>
        </is>
      </c>
      <c r="AN538" t="inlineStr">
        <is>
          <t>Not reported</t>
        </is>
      </c>
      <c r="AO538" t="inlineStr">
        <is>
          <t>Not reviewed</t>
        </is>
      </c>
      <c r="AP538" t="inlineStr">
        <is>
          <t>Not reported</t>
        </is>
      </c>
      <c r="AQ538" t="inlineStr">
        <is>
          <t>Not reported</t>
        </is>
      </c>
      <c r="AR538" t="inlineStr">
        <is>
          <t>Not reported</t>
        </is>
      </c>
      <c r="AS538" t="inlineStr">
        <is>
          <t>See abstract</t>
        </is>
      </c>
      <c r="AT538" t="inlineStr">
        <is>
          <t>Not reviewed</t>
        </is>
      </c>
      <c r="AU538" t="inlineStr">
        <is>
          <t>Not reviewed</t>
        </is>
      </c>
      <c r="AV538" t="inlineStr">
        <is>
          <t>Not reviewed</t>
        </is>
      </c>
      <c r="AW538" t="inlineStr">
        <is>
          <t>Not reviewed</t>
        </is>
      </c>
      <c r="AX538" t="inlineStr">
        <is>
          <t>Not reported</t>
        </is>
      </c>
      <c r="AY538" t="inlineStr">
        <is>
          <t>Not reported</t>
        </is>
      </c>
      <c r="AZ538" t="inlineStr">
        <is>
          <t>Not reported</t>
        </is>
      </c>
      <c r="BA538" t="inlineStr">
        <is>
          <t>Not reported</t>
        </is>
      </c>
      <c r="BB538" t="inlineStr">
        <is>
          <t>Not reported</t>
        </is>
      </c>
      <c r="BC538" t="inlineStr">
        <is>
          <t>Not reported</t>
        </is>
      </c>
      <c r="BD538" t="inlineStr">
        <is>
          <t>Not reported</t>
        </is>
      </c>
      <c r="BE538" t="inlineStr">
        <is>
          <t>Not reported</t>
        </is>
      </c>
      <c r="BF538" t="inlineStr">
        <is>
          <t>Not reported</t>
        </is>
      </c>
      <c r="BG538" t="inlineStr">
        <is>
          <t>Not reviewed (not included)</t>
        </is>
      </c>
      <c r="BH538" t="inlineStr">
        <is>
          <t>N/A</t>
        </is>
      </c>
      <c r="BI538" t="inlineStr">
        <is>
          <t>Not reviewed</t>
        </is>
      </c>
      <c r="BJ538" t="inlineStr">
        <is>
          <t>Not reviewed</t>
        </is>
      </c>
      <c r="BK538" t="inlineStr">
        <is>
          <t>Not reviewed</t>
        </is>
      </c>
      <c r="BL538" t="inlineStr">
        <is>
          <t>Not reviewed</t>
        </is>
      </c>
      <c r="BM538" t="inlineStr">
        <is>
          <t>Not reviewed (not included)</t>
        </is>
      </c>
      <c r="BN538" t="inlineStr">
        <is>
          <t>Non-ADHD Primary Condition - E2-Primary condition not ADHD: Title references dementia</t>
        </is>
      </c>
      <c r="BO538" t="inlineStr">
        <is>
          <t>Abstract-level screening only</t>
        </is>
      </c>
      <c r="BP538" t="inlineStr">
        <is>
          <t>4</t>
        </is>
      </c>
    </row>
    <row r="539">
      <c r="A539" t="inlineStr">
        <is>
          <t>Machine Learning-Based Models for Early Stage Detection of Autism Spectrum Disorders</t>
        </is>
      </c>
      <c r="B539" t="n">
        <v>2019</v>
      </c>
      <c r="C539" t="inlineStr">
        <is>
          <t>Not checked</t>
        </is>
      </c>
      <c r="D539" t="inlineStr">
        <is>
          <t>Not checked</t>
        </is>
      </c>
      <c r="E539" t="inlineStr">
        <is>
          <t>10.1109/ACCESS.2019.2952609</t>
        </is>
      </c>
      <c r="F539" t="inlineStr">
        <is>
          <t>Autism Spectrum Disorder (ASD) is a group of neurodevelopmental disabilities that are not curable but may be ameliorated by early interventions. We gathered early-detected ASD datasets relating to toddlers, children, adolescents and adults, and applied several feature transformation methods, including log, Z-score and sine functions to these datasets. Various classification techniques were then implemented with these transformed ASD datasets and assessed for their performance. We found SVM showed the best performance for the toddler dataset, while Adaboost gave the best results for the children dataset, Glmboost for the adolescent and Adaboost for the adult datasets. The feature transformations resulting in the best classifications was sine function for toddler and Z-score for children and adolescent datasets. After these analyses, several feature selection techniques were used with these Z-score-transformed datasets to identify the significant ASD risk factors for the toddler, child, adolescent and adult subjects. The results of these analytical approaches indicate that, when appropriately optimised, machine learning methods can provide good predictions of ASD status. This suggests that it may possible to apply these models for the detection of ASD in its early stages.</t>
        </is>
      </c>
      <c r="G539" t="inlineStr">
        <is>
          <t>Unimodal</t>
        </is>
      </c>
      <c r="H539" t="inlineStr">
        <is>
          <t>See abstract</t>
        </is>
      </c>
      <c r="I539" t="inlineStr">
        <is>
          <t>See abstract</t>
        </is>
      </c>
      <c r="J539" t="inlineStr">
        <is>
          <t>See abstract (AI/ML)</t>
        </is>
      </c>
      <c r="K539" t="inlineStr">
        <is>
          <t>See abstract</t>
        </is>
      </c>
      <c r="M539" t="inlineStr">
        <is>
          <t>See abstract</t>
        </is>
      </c>
      <c r="N539" t="inlineStr">
        <is>
          <t>See abstract</t>
        </is>
      </c>
      <c r="O539" t="inlineStr">
        <is>
          <t>Not verified from abstract</t>
        </is>
      </c>
      <c r="P539" t="inlineStr">
        <is>
          <t>See abstract</t>
        </is>
      </c>
      <c r="Q539" t="inlineStr">
        <is>
          <t>See abstract</t>
        </is>
      </c>
      <c r="R539" t="inlineStr">
        <is>
          <t>Not reviewed (not included)</t>
        </is>
      </c>
      <c r="S539" t="inlineStr">
        <is>
          <t>Not reviewed (not included)</t>
        </is>
      </c>
      <c r="T539" t="inlineStr">
        <is>
          <t>Abstract screening only. Non-ADHD Focused</t>
        </is>
      </c>
      <c r="U539" t="inlineStr">
        <is>
          <t>EXCLUDE</t>
        </is>
      </c>
      <c r="V539" t="inlineStr">
        <is>
          <t>E2-Not ADHD focused: Neither title nor abstract mentions ADHD or attention-deficit/hyperactivity</t>
        </is>
      </c>
      <c r="W539" t="inlineStr">
        <is>
          <t>Excluded: Not ADHD Focused</t>
        </is>
      </c>
      <c r="X539" t="inlineStr">
        <is>
          <t>Not assessed from abstract</t>
        </is>
      </c>
      <c r="Y539" t="inlineStr">
        <is>
          <t>IEEE Journals</t>
        </is>
      </c>
      <c r="Z539" t="inlineStr">
        <is>
          <t>Not determined from abstract</t>
        </is>
      </c>
      <c r="AB539" t="inlineStr">
        <is>
          <t>Not assessed (not included)</t>
        </is>
      </c>
      <c r="AC539" t="inlineStr">
        <is>
          <t>Not assessed (not included)</t>
        </is>
      </c>
      <c r="AD539" t="inlineStr">
        <is>
          <t>T. Akter; M. Shahriare Satu; M. I. Khan; M. H. Ali; S. Uddin; P. LiÃ³; J. M. W. Quinn; M. A. Moni</t>
        </is>
      </c>
      <c r="AE539" t="inlineStr">
        <is>
          <t>IEEE Access</t>
        </is>
      </c>
      <c r="AF539" t="inlineStr">
        <is>
          <t>Gold OA (IEEE Access)</t>
        </is>
      </c>
      <c r="AH539" t="inlineStr">
        <is>
          <t>Not assessed</t>
        </is>
      </c>
      <c r="AI539" t="inlineStr">
        <is>
          <t>Not reported</t>
        </is>
      </c>
      <c r="AJ539" t="inlineStr">
        <is>
          <t>Not reported</t>
        </is>
      </c>
      <c r="AK539" t="inlineStr">
        <is>
          <t>Not reported</t>
        </is>
      </c>
      <c r="AL539" t="inlineStr">
        <is>
          <t>Not reported</t>
        </is>
      </c>
      <c r="AM539" t="inlineStr">
        <is>
          <t>Not reported</t>
        </is>
      </c>
      <c r="AN539" t="inlineStr">
        <is>
          <t>Not reported</t>
        </is>
      </c>
      <c r="AO539" t="inlineStr">
        <is>
          <t>Not reviewed</t>
        </is>
      </c>
      <c r="AP539" t="inlineStr">
        <is>
          <t>Not reported</t>
        </is>
      </c>
      <c r="AQ539" t="inlineStr">
        <is>
          <t>Not reported</t>
        </is>
      </c>
      <c r="AR539" t="inlineStr">
        <is>
          <t>Not reported</t>
        </is>
      </c>
      <c r="AS539" t="inlineStr">
        <is>
          <t>See abstract</t>
        </is>
      </c>
      <c r="AT539" t="inlineStr">
        <is>
          <t>Not reviewed</t>
        </is>
      </c>
      <c r="AU539" t="inlineStr">
        <is>
          <t>Not reviewed</t>
        </is>
      </c>
      <c r="AV539" t="inlineStr">
        <is>
          <t>Not reviewed</t>
        </is>
      </c>
      <c r="AW539" t="inlineStr">
        <is>
          <t>Not reviewed</t>
        </is>
      </c>
      <c r="AX539" t="inlineStr">
        <is>
          <t>Not reported</t>
        </is>
      </c>
      <c r="AY539" t="inlineStr">
        <is>
          <t>Not reported</t>
        </is>
      </c>
      <c r="AZ539" t="inlineStr">
        <is>
          <t>Not reported</t>
        </is>
      </c>
      <c r="BA539" t="inlineStr">
        <is>
          <t>Not reported</t>
        </is>
      </c>
      <c r="BB539" t="inlineStr">
        <is>
          <t>Not reported</t>
        </is>
      </c>
      <c r="BC539" t="inlineStr">
        <is>
          <t>Not reported</t>
        </is>
      </c>
      <c r="BD539" t="inlineStr">
        <is>
          <t>Not reported</t>
        </is>
      </c>
      <c r="BE539" t="inlineStr">
        <is>
          <t>Not reported</t>
        </is>
      </c>
      <c r="BF539" t="inlineStr">
        <is>
          <t>Not reported</t>
        </is>
      </c>
      <c r="BG539" t="inlineStr">
        <is>
          <t>Not reviewed (not included)</t>
        </is>
      </c>
      <c r="BH539" t="inlineStr">
        <is>
          <t>N/A</t>
        </is>
      </c>
      <c r="BI539" t="inlineStr">
        <is>
          <t>Not reviewed</t>
        </is>
      </c>
      <c r="BJ539" t="inlineStr">
        <is>
          <t>Not reviewed</t>
        </is>
      </c>
      <c r="BK539" t="inlineStr">
        <is>
          <t>Not reviewed</t>
        </is>
      </c>
      <c r="BL539" t="inlineStr">
        <is>
          <t>Not reviewed</t>
        </is>
      </c>
      <c r="BM539" t="inlineStr">
        <is>
          <t>Not reviewed (not included)</t>
        </is>
      </c>
      <c r="BN539" t="inlineStr">
        <is>
          <t>Non-ADHD Focused - E2-Not ADHD focused: Neither title nor abstract mentions ADHD or attention-deficit/hyperactivity</t>
        </is>
      </c>
      <c r="BO539" t="inlineStr">
        <is>
          <t>Abstract-level screening only</t>
        </is>
      </c>
      <c r="BP539" t="inlineStr">
        <is>
          <t>19</t>
        </is>
      </c>
    </row>
    <row r="540">
      <c r="A540" t="inlineStr">
        <is>
          <t>Multi-Class Neuro Degenerative Disease Classifiers for Brain Mri Using Swin Transformer</t>
        </is>
      </c>
      <c r="B540" t="n">
        <v>2025</v>
      </c>
      <c r="C540" t="inlineStr">
        <is>
          <t>Not checked</t>
        </is>
      </c>
      <c r="D540" t="inlineStr">
        <is>
          <t>Not checked</t>
        </is>
      </c>
      <c r="E540" t="inlineStr">
        <is>
          <t>10.1109/I-PACT65952.2025.11307982</t>
        </is>
      </c>
      <c r="F540" t="inlineStr">
        <is>
          <t>Early detection of neurological disorders is important in order to provide early treatment and better patient outcomes. Magnetic Resonance Imaging (MRI) is a common test used for the detection of conditions like brain tumor Alzheimer's Disease (AD), and multiple sclerosis. Manual interpretation of MRI scans, however, is usually time-consuming, subjective, and inconsistent. To overcome such challenges, this paper suggests a transformer model based on deep learning for automated disease diagnosis from MRI images. The suggested framework uses state-of-the-art transformer model, Swin Transformer(Shifted Window Transformer) to harness its respective strengths. Feature vectors obtained from this model create an integrated representation of the input image, which is subsequently processed by a fully connected layer for classification. Transfer learning is utilized through fine-tuning pretrained model on large-scale datasets such as ImageNet to improve performance and generalizability. The model is trained to classify MRI scans into five classes: brain tumor, Alzheimer's disease, multiple sclerosis, healthy, and others. Experimental results indicate that the Swin transformer model far outperforms classification accuracy, highlighting the strength of such architectures for medical imaging in automatic disease diagnosis.</t>
        </is>
      </c>
      <c r="G540" t="inlineStr">
        <is>
          <t>Unimodal</t>
        </is>
      </c>
      <c r="H540" t="inlineStr">
        <is>
          <t>See abstract</t>
        </is>
      </c>
      <c r="I540" t="inlineStr">
        <is>
          <t>See abstract</t>
        </is>
      </c>
      <c r="J540" t="inlineStr">
        <is>
          <t>See abstract (AI/ML)</t>
        </is>
      </c>
      <c r="K540" t="inlineStr">
        <is>
          <t>See abstract</t>
        </is>
      </c>
      <c r="M540" t="inlineStr">
        <is>
          <t>See abstract</t>
        </is>
      </c>
      <c r="N540" t="inlineStr">
        <is>
          <t>See abstract</t>
        </is>
      </c>
      <c r="O540" t="inlineStr">
        <is>
          <t>Not verified from abstract</t>
        </is>
      </c>
      <c r="P540" t="inlineStr">
        <is>
          <t>See abstract</t>
        </is>
      </c>
      <c r="Q540" t="inlineStr">
        <is>
          <t>See abstract</t>
        </is>
      </c>
      <c r="R540" t="inlineStr">
        <is>
          <t>Not reviewed (not included)</t>
        </is>
      </c>
      <c r="S540" t="inlineStr">
        <is>
          <t>Not reviewed (not included)</t>
        </is>
      </c>
      <c r="T540" t="inlineStr">
        <is>
          <t>Abstract screening only. Non-ADHD Focused</t>
        </is>
      </c>
      <c r="U540" t="inlineStr">
        <is>
          <t>EXCLUDE</t>
        </is>
      </c>
      <c r="V540" t="inlineStr">
        <is>
          <t>E2-Not ADHD focused: Neither title nor abstract mentions ADHD or attention-deficit/hyperactivity</t>
        </is>
      </c>
      <c r="W540" t="inlineStr">
        <is>
          <t>Excluded: Not ADHD Focused</t>
        </is>
      </c>
      <c r="X540" t="inlineStr">
        <is>
          <t>Not assessed from abstract</t>
        </is>
      </c>
      <c r="Y540" t="inlineStr">
        <is>
          <t>IEEE Conferences</t>
        </is>
      </c>
      <c r="Z540" t="inlineStr">
        <is>
          <t>Not determined from abstract</t>
        </is>
      </c>
      <c r="AB540" t="inlineStr">
        <is>
          <t>Not assessed (not included)</t>
        </is>
      </c>
      <c r="AC540" t="inlineStr">
        <is>
          <t>Not assessed (not included)</t>
        </is>
      </c>
      <c r="AD540" t="inlineStr">
        <is>
          <t>B. R. M. R; K. K; J. J. S</t>
        </is>
      </c>
      <c r="AE540" t="inlineStr">
        <is>
          <t>2025 Innovations in Power and Advanced Computing Technologies (i-PACT)</t>
        </is>
      </c>
      <c r="AF540" t="inlineStr">
        <is>
          <t>Hybrid OA (IEEE)</t>
        </is>
      </c>
      <c r="AH540" t="inlineStr">
        <is>
          <t>Not assessed</t>
        </is>
      </c>
      <c r="AI540" t="inlineStr">
        <is>
          <t>Not reported</t>
        </is>
      </c>
      <c r="AJ540" t="inlineStr">
        <is>
          <t>Not reported</t>
        </is>
      </c>
      <c r="AK540" t="inlineStr">
        <is>
          <t>Not reported</t>
        </is>
      </c>
      <c r="AL540" t="inlineStr">
        <is>
          <t>Not reported</t>
        </is>
      </c>
      <c r="AM540" t="inlineStr">
        <is>
          <t>Not reported</t>
        </is>
      </c>
      <c r="AN540" t="inlineStr">
        <is>
          <t>Not reported</t>
        </is>
      </c>
      <c r="AO540" t="inlineStr">
        <is>
          <t>Not reviewed</t>
        </is>
      </c>
      <c r="AP540" t="inlineStr">
        <is>
          <t>Not reported</t>
        </is>
      </c>
      <c r="AQ540" t="inlineStr">
        <is>
          <t>Not reported</t>
        </is>
      </c>
      <c r="AR540" t="inlineStr">
        <is>
          <t>Not reported</t>
        </is>
      </c>
      <c r="AS540" t="inlineStr">
        <is>
          <t>See abstract</t>
        </is>
      </c>
      <c r="AT540" t="inlineStr">
        <is>
          <t>Not reviewed</t>
        </is>
      </c>
      <c r="AU540" t="inlineStr">
        <is>
          <t>Not reviewed</t>
        </is>
      </c>
      <c r="AV540" t="inlineStr">
        <is>
          <t>Not reviewed</t>
        </is>
      </c>
      <c r="AW540" t="inlineStr">
        <is>
          <t>Not reviewed</t>
        </is>
      </c>
      <c r="AX540" t="inlineStr">
        <is>
          <t>Not reported</t>
        </is>
      </c>
      <c r="AY540" t="inlineStr">
        <is>
          <t>Not reported</t>
        </is>
      </c>
      <c r="AZ540" t="inlineStr">
        <is>
          <t>Not reported</t>
        </is>
      </c>
      <c r="BA540" t="inlineStr">
        <is>
          <t>Not reported</t>
        </is>
      </c>
      <c r="BB540" t="inlineStr">
        <is>
          <t>Not reported</t>
        </is>
      </c>
      <c r="BC540" t="inlineStr">
        <is>
          <t>Not reported</t>
        </is>
      </c>
      <c r="BD540" t="inlineStr">
        <is>
          <t>Not reported</t>
        </is>
      </c>
      <c r="BE540" t="inlineStr">
        <is>
          <t>Not reported</t>
        </is>
      </c>
      <c r="BF540" t="inlineStr">
        <is>
          <t>Not reported</t>
        </is>
      </c>
      <c r="BG540" t="inlineStr">
        <is>
          <t>Not reviewed (not included)</t>
        </is>
      </c>
      <c r="BH540" t="inlineStr">
        <is>
          <t>N/A</t>
        </is>
      </c>
      <c r="BI540" t="inlineStr">
        <is>
          <t>Not reviewed</t>
        </is>
      </c>
      <c r="BJ540" t="inlineStr">
        <is>
          <t>Not reviewed</t>
        </is>
      </c>
      <c r="BK540" t="inlineStr">
        <is>
          <t>Not reviewed</t>
        </is>
      </c>
      <c r="BL540" t="inlineStr">
        <is>
          <t>Not reviewed</t>
        </is>
      </c>
      <c r="BM540" t="inlineStr">
        <is>
          <t>Not reviewed (not included)</t>
        </is>
      </c>
      <c r="BN540" t="inlineStr">
        <is>
          <t>Non-ADHD Focused - E2-Not ADHD focused: Neither title nor abstract mentions ADHD or attention-deficit/hyperactivity</t>
        </is>
      </c>
      <c r="BO540" t="inlineStr">
        <is>
          <t>Abstract-level screening only</t>
        </is>
      </c>
      <c r="BP540" t="inlineStr">
        <is>
          <t>8</t>
        </is>
      </c>
    </row>
    <row r="541">
      <c r="A541" t="inlineStr">
        <is>
          <t>A Frequency-aware Augmentation Network for Mental Disorders Assessment from Audio</t>
        </is>
      </c>
      <c r="B541" t="n">
        <v>2025</v>
      </c>
      <c r="C541" t="inlineStr">
        <is>
          <t>Not checked</t>
        </is>
      </c>
      <c r="D541" t="inlineStr">
        <is>
          <t>Not checked</t>
        </is>
      </c>
      <c r="E541" t="inlineStr">
        <is>
          <t>10.1109/ICASSP49660.2025.10889188</t>
        </is>
      </c>
      <c r="F541" t="inlineStr">
        <is>
          <t>Depression and Attention Deficit Hyperactivity Disorder (ADHD) stand out as the common mental health challenges today. In affective computing, speech signals serve as effective biomarkers for mental disorder assessment. Current research, relying on labor-intensive hand-crafted features or simplistic time-frequency representations, often overlooks critical details by not accounting for the differential impacts of various frequency bands and temporal fluctuations. Therefore, we propose a frequency-aware augmentation network with dynamic convolution for depression and ADHD assessment. In the proposed method, the spectrogram is used as the input feature and adopts a multi-scale convolution to help the network focus on discriminative frequency bands related to mental disorders. A dynamic convolution is also designed to aggregate multiple convolution kernels dynamically based upon their attentions which are input-independent to capture dynamic information. Finally, a feature augmentation block is proposed to enhance the feature representation ability and make full use of the captured information. Experimental results on AVEC 2014 and self-recorded ADHD dataset prove the robustness of our method, an RMSE of 9.23 was attained for estimating depression severity, along with an accuracy of 89.8% in detecting ADHD.</t>
        </is>
      </c>
      <c r="G541" t="inlineStr">
        <is>
          <t>Unimodal</t>
        </is>
      </c>
      <c r="H541" t="inlineStr">
        <is>
          <t>See abstract</t>
        </is>
      </c>
      <c r="I541" t="inlineStr">
        <is>
          <t>See abstract</t>
        </is>
      </c>
      <c r="J541" t="inlineStr">
        <is>
          <t>See abstract (AI/ML)</t>
        </is>
      </c>
      <c r="K541" t="inlineStr">
        <is>
          <t>See abstract</t>
        </is>
      </c>
      <c r="M541" t="inlineStr">
        <is>
          <t>See abstract</t>
        </is>
      </c>
      <c r="N541" t="inlineStr">
        <is>
          <t>See abstract</t>
        </is>
      </c>
      <c r="O541" t="inlineStr">
        <is>
          <t>Not verified from abstract</t>
        </is>
      </c>
      <c r="P541" t="inlineStr">
        <is>
          <t>See abstract</t>
        </is>
      </c>
      <c r="Q541" t="inlineStr">
        <is>
          <t>See abstract</t>
        </is>
      </c>
      <c r="R541" t="inlineStr">
        <is>
          <t>Not reviewed (not included)</t>
        </is>
      </c>
      <c r="S541" t="inlineStr">
        <is>
          <t>Not reviewed (not included)</t>
        </is>
      </c>
      <c r="T541" t="inlineStr">
        <is>
          <t>Abstract screening only. No AI/ML Methods</t>
        </is>
      </c>
      <c r="U541" t="inlineStr">
        <is>
          <t>EXCLUDE</t>
        </is>
      </c>
      <c r="V541" t="inlineStr">
        <is>
          <t>E1-No AI/ML/DL: Abstract and title do not describe application of AI, ML, or DL methods</t>
        </is>
      </c>
      <c r="W541" t="inlineStr">
        <is>
          <t>Excluded: No AI/ML Methods</t>
        </is>
      </c>
      <c r="X541" t="inlineStr">
        <is>
          <t>Not assessed from abstract</t>
        </is>
      </c>
      <c r="Y541" t="inlineStr">
        <is>
          <t>IEEE Conferences</t>
        </is>
      </c>
      <c r="Z541" t="inlineStr">
        <is>
          <t>Not determined from abstract</t>
        </is>
      </c>
      <c r="AB541" t="inlineStr">
        <is>
          <t>Not assessed (not included)</t>
        </is>
      </c>
      <c r="AC541" t="inlineStr">
        <is>
          <t>Not assessed (not included)</t>
        </is>
      </c>
      <c r="AD541" t="inlineStr">
        <is>
          <t>S. Li; S. Song; R. Nair; S. M. Naqvi</t>
        </is>
      </c>
      <c r="AE541" t="inlineStr">
        <is>
          <t>ICASSP 2025 - 2025 IEEE International Conference on Acoustics, Speech and Signal Processing (ICASSP)</t>
        </is>
      </c>
      <c r="AF541" t="inlineStr">
        <is>
          <t>Hybrid OA (IEEE)</t>
        </is>
      </c>
      <c r="AH541" t="inlineStr">
        <is>
          <t>Not assessed</t>
        </is>
      </c>
      <c r="AI541" t="inlineStr">
        <is>
          <t>Not reported</t>
        </is>
      </c>
      <c r="AJ541" t="inlineStr">
        <is>
          <t>Not reported</t>
        </is>
      </c>
      <c r="AK541" t="inlineStr">
        <is>
          <t>Not reported</t>
        </is>
      </c>
      <c r="AL541" t="inlineStr">
        <is>
          <t>Not reported</t>
        </is>
      </c>
      <c r="AM541" t="inlineStr">
        <is>
          <t>Not reported</t>
        </is>
      </c>
      <c r="AN541" t="inlineStr">
        <is>
          <t>Not reported</t>
        </is>
      </c>
      <c r="AO541" t="inlineStr">
        <is>
          <t>Not reviewed</t>
        </is>
      </c>
      <c r="AP541" t="inlineStr">
        <is>
          <t>Not reported</t>
        </is>
      </c>
      <c r="AQ541" t="inlineStr">
        <is>
          <t>Not reported</t>
        </is>
      </c>
      <c r="AR541" t="inlineStr">
        <is>
          <t>Not reported</t>
        </is>
      </c>
      <c r="AS541" t="inlineStr">
        <is>
          <t>See abstract</t>
        </is>
      </c>
      <c r="AT541" t="inlineStr">
        <is>
          <t>Not reviewed</t>
        </is>
      </c>
      <c r="AU541" t="inlineStr">
        <is>
          <t>Not reviewed</t>
        </is>
      </c>
      <c r="AV541" t="inlineStr">
        <is>
          <t>Not reviewed</t>
        </is>
      </c>
      <c r="AW541" t="inlineStr">
        <is>
          <t>Not reviewed</t>
        </is>
      </c>
      <c r="AX541" t="inlineStr">
        <is>
          <t>Not reported</t>
        </is>
      </c>
      <c r="AY541" t="inlineStr">
        <is>
          <t>Not reported</t>
        </is>
      </c>
      <c r="AZ541" t="inlineStr">
        <is>
          <t>Not reported</t>
        </is>
      </c>
      <c r="BA541" t="inlineStr">
        <is>
          <t>Not reported</t>
        </is>
      </c>
      <c r="BB541" t="inlineStr">
        <is>
          <t>Not reported</t>
        </is>
      </c>
      <c r="BC541" t="inlineStr">
        <is>
          <t>Not reported</t>
        </is>
      </c>
      <c r="BD541" t="inlineStr">
        <is>
          <t>Not reported</t>
        </is>
      </c>
      <c r="BE541" t="inlineStr">
        <is>
          <t>Not reported</t>
        </is>
      </c>
      <c r="BF541" t="inlineStr">
        <is>
          <t>Not reported</t>
        </is>
      </c>
      <c r="BG541" t="inlineStr">
        <is>
          <t>Not reviewed (not included)</t>
        </is>
      </c>
      <c r="BH541" t="inlineStr">
        <is>
          <t>N/A</t>
        </is>
      </c>
      <c r="BI541" t="inlineStr">
        <is>
          <t>Not reviewed</t>
        </is>
      </c>
      <c r="BJ541" t="inlineStr">
        <is>
          <t>Not reviewed</t>
        </is>
      </c>
      <c r="BK541" t="inlineStr">
        <is>
          <t>Not reviewed</t>
        </is>
      </c>
      <c r="BL541" t="inlineStr">
        <is>
          <t>Not reviewed</t>
        </is>
      </c>
      <c r="BM541" t="inlineStr">
        <is>
          <t>Not reviewed (not included)</t>
        </is>
      </c>
      <c r="BN541" t="inlineStr">
        <is>
          <t>No AI/ML Methods - E1-No AI/ML/DL: Abstract and title do not describe application of AI, ML, or DL methods</t>
        </is>
      </c>
      <c r="BO541" t="inlineStr">
        <is>
          <t>Abstract-level screening only</t>
        </is>
      </c>
      <c r="BP541" t="inlineStr">
        <is>
          <t>5</t>
        </is>
      </c>
    </row>
    <row r="542">
      <c r="A542" t="inlineStr">
        <is>
          <t>A Well Designed Personalized and Optimized Model System Implementation for Specific Education System</t>
        </is>
      </c>
      <c r="B542" t="n">
        <v>2024</v>
      </c>
      <c r="C542" t="inlineStr">
        <is>
          <t>Not checked</t>
        </is>
      </c>
      <c r="D542" t="inlineStr">
        <is>
          <t>Not checked</t>
        </is>
      </c>
      <c r="E542" t="inlineStr">
        <is>
          <t>10.1109/ICACITE60783.2024.10617032</t>
        </is>
      </c>
      <c r="F542" t="inlineStr">
        <is>
          <t>Diversified learners and their learning needs have always posed a big challenge in the education discipline. Special education, on the other hand, calls for individual interventions to avert all forms of learning styles, abilities, and challenges. The most recent development in the range of Artificial Intelligence (AI) technologies enables revolutionary opportunities in the Special Education sphere with personal approaches meeting unique requirements for each learner. This research paper, therefore, tends to delve much into the detail of AI-driven solutions designed to address the special needs and educational requirements of learners with disabilities. In other words, with the use of artificial intelligence, machine learning algorithms, natural language processing, and adaptive learning systems, AI has the potential to provide time-varying personalized interventions, which reflect the strengths, weaknesses, and individual interests of the learner. These methods, if need be, should be tailor-made to maximize output, encourage participatory learning from the students, and help special learners feel more independent and empowered..</t>
        </is>
      </c>
      <c r="G542" t="inlineStr">
        <is>
          <t>Unimodal</t>
        </is>
      </c>
      <c r="H542" t="inlineStr">
        <is>
          <t>See abstract</t>
        </is>
      </c>
      <c r="I542" t="inlineStr">
        <is>
          <t>See abstract</t>
        </is>
      </c>
      <c r="J542" t="inlineStr">
        <is>
          <t>See abstract (AI/ML)</t>
        </is>
      </c>
      <c r="K542" t="inlineStr">
        <is>
          <t>See abstract</t>
        </is>
      </c>
      <c r="M542" t="inlineStr">
        <is>
          <t>See abstract</t>
        </is>
      </c>
      <c r="N542" t="inlineStr">
        <is>
          <t>See abstract</t>
        </is>
      </c>
      <c r="O542" t="inlineStr">
        <is>
          <t>Not verified from abstract</t>
        </is>
      </c>
      <c r="P542" t="inlineStr">
        <is>
          <t>See abstract</t>
        </is>
      </c>
      <c r="Q542" t="inlineStr">
        <is>
          <t>See abstract</t>
        </is>
      </c>
      <c r="R542" t="inlineStr">
        <is>
          <t>Not reviewed (not included)</t>
        </is>
      </c>
      <c r="S542" t="inlineStr">
        <is>
          <t>Not reviewed (not included)</t>
        </is>
      </c>
      <c r="T542" t="inlineStr">
        <is>
          <t>Abstract screening only. Non-ADHD Focused</t>
        </is>
      </c>
      <c r="U542" t="inlineStr">
        <is>
          <t>EXCLUDE</t>
        </is>
      </c>
      <c r="V542" t="inlineStr">
        <is>
          <t>E2-Not ADHD focused: Neither title nor abstract mentions ADHD or attention-deficit/hyperactivity</t>
        </is>
      </c>
      <c r="W542" t="inlineStr">
        <is>
          <t>Excluded: Not ADHD Focused</t>
        </is>
      </c>
      <c r="X542" t="inlineStr">
        <is>
          <t>Not assessed from abstract</t>
        </is>
      </c>
      <c r="Y542" t="inlineStr">
        <is>
          <t>IEEE Conferences</t>
        </is>
      </c>
      <c r="Z542" t="inlineStr">
        <is>
          <t>Not determined from abstract</t>
        </is>
      </c>
      <c r="AB542" t="inlineStr">
        <is>
          <t>Not assessed (not included)</t>
        </is>
      </c>
      <c r="AC542" t="inlineStr">
        <is>
          <t>Not assessed (not included)</t>
        </is>
      </c>
      <c r="AD542" t="inlineStr">
        <is>
          <t>S. Askarova; G. Madiyeva; M. Mirqosimova; R. Boqiyeva; A. Nazarov; D. Baratova</t>
        </is>
      </c>
      <c r="AE542" t="inlineStr">
        <is>
          <t>2024 4th International Conference on Advance Computing and Innovative Technologies in Engineering (ICACITE)</t>
        </is>
      </c>
      <c r="AF542" t="inlineStr">
        <is>
          <t>Hybrid OA (IEEE)</t>
        </is>
      </c>
      <c r="AH542" t="inlineStr">
        <is>
          <t>Not assessed</t>
        </is>
      </c>
      <c r="AI542" t="inlineStr">
        <is>
          <t>Not reported</t>
        </is>
      </c>
      <c r="AJ542" t="inlineStr">
        <is>
          <t>Not reported</t>
        </is>
      </c>
      <c r="AK542" t="inlineStr">
        <is>
          <t>Not reported</t>
        </is>
      </c>
      <c r="AL542" t="inlineStr">
        <is>
          <t>Not reported</t>
        </is>
      </c>
      <c r="AM542" t="inlineStr">
        <is>
          <t>Not reported</t>
        </is>
      </c>
      <c r="AN542" t="inlineStr">
        <is>
          <t>Not reported</t>
        </is>
      </c>
      <c r="AO542" t="inlineStr">
        <is>
          <t>Not reviewed</t>
        </is>
      </c>
      <c r="AP542" t="inlineStr">
        <is>
          <t>Not reported</t>
        </is>
      </c>
      <c r="AQ542" t="inlineStr">
        <is>
          <t>Not reported</t>
        </is>
      </c>
      <c r="AR542" t="inlineStr">
        <is>
          <t>Not reported</t>
        </is>
      </c>
      <c r="AS542" t="inlineStr">
        <is>
          <t>See abstract</t>
        </is>
      </c>
      <c r="AT542" t="inlineStr">
        <is>
          <t>Not reviewed</t>
        </is>
      </c>
      <c r="AU542" t="inlineStr">
        <is>
          <t>Not reviewed</t>
        </is>
      </c>
      <c r="AV542" t="inlineStr">
        <is>
          <t>Not reviewed</t>
        </is>
      </c>
      <c r="AW542" t="inlineStr">
        <is>
          <t>Not reviewed</t>
        </is>
      </c>
      <c r="AX542" t="inlineStr">
        <is>
          <t>Not reported</t>
        </is>
      </c>
      <c r="AY542" t="inlineStr">
        <is>
          <t>Not reported</t>
        </is>
      </c>
      <c r="AZ542" t="inlineStr">
        <is>
          <t>Not reported</t>
        </is>
      </c>
      <c r="BA542" t="inlineStr">
        <is>
          <t>Not reported</t>
        </is>
      </c>
      <c r="BB542" t="inlineStr">
        <is>
          <t>Not reported</t>
        </is>
      </c>
      <c r="BC542" t="inlineStr">
        <is>
          <t>Not reported</t>
        </is>
      </c>
      <c r="BD542" t="inlineStr">
        <is>
          <t>Not reported</t>
        </is>
      </c>
      <c r="BE542" t="inlineStr">
        <is>
          <t>Not reported</t>
        </is>
      </c>
      <c r="BF542" t="inlineStr">
        <is>
          <t>Not reported</t>
        </is>
      </c>
      <c r="BG542" t="inlineStr">
        <is>
          <t>Not reviewed (not included)</t>
        </is>
      </c>
      <c r="BH542" t="inlineStr">
        <is>
          <t>N/A</t>
        </is>
      </c>
      <c r="BI542" t="inlineStr">
        <is>
          <t>Not reviewed</t>
        </is>
      </c>
      <c r="BJ542" t="inlineStr">
        <is>
          <t>Not reviewed</t>
        </is>
      </c>
      <c r="BK542" t="inlineStr">
        <is>
          <t>Not reviewed</t>
        </is>
      </c>
      <c r="BL542" t="inlineStr">
        <is>
          <t>Not reviewed</t>
        </is>
      </c>
      <c r="BM542" t="inlineStr">
        <is>
          <t>Not reviewed (not included)</t>
        </is>
      </c>
      <c r="BN542" t="inlineStr">
        <is>
          <t>Non-ADHD Focused - E2-Not ADHD focused: Neither title nor abstract mentions ADHD or attention-deficit/hyperactivity</t>
        </is>
      </c>
      <c r="BO542" t="inlineStr">
        <is>
          <t>Abstract-level screening only</t>
        </is>
      </c>
      <c r="BP542" t="inlineStr">
        <is>
          <t>5</t>
        </is>
      </c>
    </row>
    <row r="543">
      <c r="A543" t="inlineStr">
        <is>
          <t>Disorder Detection on EEG Signals and Brain Images Using a Hybrid Approach of Combining the Convolutional Neural Network and Artificial Neural Network (CANN)</t>
        </is>
      </c>
      <c r="B543" t="n">
        <v>2024</v>
      </c>
      <c r="C543" t="inlineStr">
        <is>
          <t>Not checked</t>
        </is>
      </c>
      <c r="D543" t="inlineStr">
        <is>
          <t>Not checked</t>
        </is>
      </c>
      <c r="E543" t="inlineStr">
        <is>
          <t>10.1109/AIIOT58432.2024.10574624</t>
        </is>
      </c>
      <c r="F543" t="inlineStr">
        <is>
          <t>Managing brain illnesses effectively requires early and precise diagnosis, which presents major obstacles to health care. Electroencephalography (EEG) signals are a vital source of data for identifying these conditions. In this work, we present a novel hybrid method-convolutional and artificial neural network (CANN)-for utilizing EEG inputs to identify brain abnormalities. Convolutional neural networks (CNNs) are good at extracting spatial features from EEG data, and artificial neural networks (ANNs) are good at collecting temporal dependencies. These two capabilities are combined in the CANN model. To maximize the search performance and optimize the network parameters, we use a multi-stage learning technique. Experimental results on benchmark EEG datasets show the superior performance of the proposed CANN approach compared to individual CNN and ANN models, achieving increased accuracy, sensitivity, and specificity in brain anomaly detection. The proposed hybrid approach is evaluated on publicly available EEG datasets for various brain diseases including epilepsy, Alzheimerâ€™s disease, and attentiondeficit/hyperactivity disorder (ADHD). The results of this study highlight the potential of the hybrid CNN-ANN approach to detect brain disorders, paving the way for more accurate and reliable diagnostic tools in the field of neurology and neuropsychiatry</t>
        </is>
      </c>
      <c r="G543" t="inlineStr">
        <is>
          <t>Unimodal</t>
        </is>
      </c>
      <c r="H543" t="inlineStr">
        <is>
          <t>See abstract</t>
        </is>
      </c>
      <c r="I543" t="inlineStr">
        <is>
          <t>See abstract</t>
        </is>
      </c>
      <c r="J543" t="inlineStr">
        <is>
          <t>See abstract (AI/ML)</t>
        </is>
      </c>
      <c r="K543" t="inlineStr">
        <is>
          <t>See abstract</t>
        </is>
      </c>
      <c r="M543" t="inlineStr">
        <is>
          <t>See abstract</t>
        </is>
      </c>
      <c r="N543" t="inlineStr">
        <is>
          <t>See abstract</t>
        </is>
      </c>
      <c r="O543" t="inlineStr">
        <is>
          <t>Not verified from abstract</t>
        </is>
      </c>
      <c r="P543" t="inlineStr">
        <is>
          <t>See abstract</t>
        </is>
      </c>
      <c r="Q543" t="inlineStr">
        <is>
          <t>See abstract</t>
        </is>
      </c>
      <c r="R543" t="inlineStr">
        <is>
          <t>Not reviewed (not included)</t>
        </is>
      </c>
      <c r="S543" t="inlineStr">
        <is>
          <t>Not reviewed (not included)</t>
        </is>
      </c>
      <c r="T543" t="inlineStr">
        <is>
          <t>Abstract screening only. Not Selected for Final 95 (Pending Full Text Review)</t>
        </is>
      </c>
      <c r="U543" t="inlineStr">
        <is>
          <t>EXCLUDE</t>
        </is>
      </c>
      <c r="V5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43" t="inlineStr">
        <is>
          <t>Excluded: Other Criterion</t>
        </is>
      </c>
      <c r="X543" t="inlineStr">
        <is>
          <t>Not assessed from abstract</t>
        </is>
      </c>
      <c r="Y543" t="inlineStr">
        <is>
          <t>IEEE Conferences</t>
        </is>
      </c>
      <c r="Z543" t="inlineStr">
        <is>
          <t>Not determined from abstract</t>
        </is>
      </c>
      <c r="AB543" t="inlineStr">
        <is>
          <t>Not assessed (not included)</t>
        </is>
      </c>
      <c r="AC543" t="inlineStr">
        <is>
          <t>Not assessed (not included)</t>
        </is>
      </c>
      <c r="AD543" t="inlineStr">
        <is>
          <t>R. Prabu; V. Darvin; C. Monish; V. Parthiban</t>
        </is>
      </c>
      <c r="AE543" t="inlineStr">
        <is>
          <t>2024 3rd International Conference on Artificial Intelligence For Internet of Things (AIIoT)</t>
        </is>
      </c>
      <c r="AF543" t="inlineStr">
        <is>
          <t>Hybrid OA (IEEE)</t>
        </is>
      </c>
      <c r="AH543" t="inlineStr">
        <is>
          <t>Not assessed</t>
        </is>
      </c>
      <c r="AI543" t="inlineStr">
        <is>
          <t>Not reported</t>
        </is>
      </c>
      <c r="AJ543" t="inlineStr">
        <is>
          <t>Not reported</t>
        </is>
      </c>
      <c r="AK543" t="inlineStr">
        <is>
          <t>Not reported</t>
        </is>
      </c>
      <c r="AL543" t="inlineStr">
        <is>
          <t>Not reported</t>
        </is>
      </c>
      <c r="AM543" t="inlineStr">
        <is>
          <t>Not reported</t>
        </is>
      </c>
      <c r="AN543" t="inlineStr">
        <is>
          <t>Not reported</t>
        </is>
      </c>
      <c r="AO543" t="inlineStr">
        <is>
          <t>Not reviewed</t>
        </is>
      </c>
      <c r="AP543" t="inlineStr">
        <is>
          <t>Not reported</t>
        </is>
      </c>
      <c r="AQ543" t="inlineStr">
        <is>
          <t>Not reported</t>
        </is>
      </c>
      <c r="AR543" t="inlineStr">
        <is>
          <t>Not reported</t>
        </is>
      </c>
      <c r="AS543" t="inlineStr">
        <is>
          <t>See abstract</t>
        </is>
      </c>
      <c r="AT543" t="inlineStr">
        <is>
          <t>Not reviewed</t>
        </is>
      </c>
      <c r="AU543" t="inlineStr">
        <is>
          <t>Not reviewed</t>
        </is>
      </c>
      <c r="AV543" t="inlineStr">
        <is>
          <t>Not reviewed</t>
        </is>
      </c>
      <c r="AW543" t="inlineStr">
        <is>
          <t>Not reviewed</t>
        </is>
      </c>
      <c r="AX543" t="inlineStr">
        <is>
          <t>Not reported</t>
        </is>
      </c>
      <c r="AY543" t="inlineStr">
        <is>
          <t>Not reported</t>
        </is>
      </c>
      <c r="AZ543" t="inlineStr">
        <is>
          <t>Not reported</t>
        </is>
      </c>
      <c r="BA543" t="inlineStr">
        <is>
          <t>Not reported</t>
        </is>
      </c>
      <c r="BB543" t="inlineStr">
        <is>
          <t>Not reported</t>
        </is>
      </c>
      <c r="BC543" t="inlineStr">
        <is>
          <t>Not reported</t>
        </is>
      </c>
      <c r="BD543" t="inlineStr">
        <is>
          <t>Not reported</t>
        </is>
      </c>
      <c r="BE543" t="inlineStr">
        <is>
          <t>Not reported</t>
        </is>
      </c>
      <c r="BF543" t="inlineStr">
        <is>
          <t>Not reported</t>
        </is>
      </c>
      <c r="BG543" t="inlineStr">
        <is>
          <t>Not reviewed (not included)</t>
        </is>
      </c>
      <c r="BH543" t="inlineStr">
        <is>
          <t>N/A</t>
        </is>
      </c>
      <c r="BI543" t="inlineStr">
        <is>
          <t>Not reviewed</t>
        </is>
      </c>
      <c r="BJ543" t="inlineStr">
        <is>
          <t>Not reviewed</t>
        </is>
      </c>
      <c r="BK543" t="inlineStr">
        <is>
          <t>Not reviewed</t>
        </is>
      </c>
      <c r="BL543" t="inlineStr">
        <is>
          <t>Not reviewed</t>
        </is>
      </c>
      <c r="BM543" t="inlineStr">
        <is>
          <t>Not reviewed (not included)</t>
        </is>
      </c>
      <c r="BN543" t="inlineStr">
        <is>
          <t>Not Selected for Final 95 (Pending Full Text Review) - Candidate paper not selected for final 95: Passed abstract screening but not included in final selec</t>
        </is>
      </c>
      <c r="BO543" t="inlineStr">
        <is>
          <t>Abstract-level screening only</t>
        </is>
      </c>
      <c r="BP543" t="inlineStr">
        <is>
          <t>6</t>
        </is>
      </c>
    </row>
    <row r="544">
      <c r="A544" t="inlineStr">
        <is>
          <t>An Enhanced Stress based Hairfall Detection and Prevention using KNN and Machine Learning Techniques</t>
        </is>
      </c>
      <c r="B544" t="n">
        <v>2023</v>
      </c>
      <c r="C544" t="inlineStr">
        <is>
          <t>Not checked</t>
        </is>
      </c>
      <c r="D544" t="inlineStr">
        <is>
          <t>Not checked</t>
        </is>
      </c>
      <c r="E544" t="inlineStr">
        <is>
          <t>10.1109/ICOEI56765.2023.10125720</t>
        </is>
      </c>
      <c r="F544" t="inlineStr">
        <is>
          <t>Numerous factors might affect a person's stress level, which results in hair loss. Due to variables such as increased employee dominance, job pressure, and work overload, among others employees in IT sectors are more prone to experience stress. Depression, anxiety, somatization, and attention deficit disorder are just a few of the mental health issues that stress can lead to, and even mortality. As a result, it's critical to recognize human stress early so that the proper treatments may be given and tension can be reduced. Numerous studies have been conducted on stress prediction. An extension of the skin, hair is an essentialcomponent of a person's facial beauty. The outcomes of some learning algorithms, like KNN, are superior. Other intelligent methods such as ML algorithms can be used to diagnose the diseases.</t>
        </is>
      </c>
      <c r="G544" t="inlineStr">
        <is>
          <t>Unimodal</t>
        </is>
      </c>
      <c r="H544" t="inlineStr">
        <is>
          <t>See abstract</t>
        </is>
      </c>
      <c r="I544" t="inlineStr">
        <is>
          <t>See abstract</t>
        </is>
      </c>
      <c r="J544" t="inlineStr">
        <is>
          <t>See abstract (AI/ML)</t>
        </is>
      </c>
      <c r="K544" t="inlineStr">
        <is>
          <t>See abstract</t>
        </is>
      </c>
      <c r="M544" t="inlineStr">
        <is>
          <t>See abstract</t>
        </is>
      </c>
      <c r="N544" t="inlineStr">
        <is>
          <t>See abstract</t>
        </is>
      </c>
      <c r="O544" t="inlineStr">
        <is>
          <t>Not verified from abstract</t>
        </is>
      </c>
      <c r="P544" t="inlineStr">
        <is>
          <t>See abstract</t>
        </is>
      </c>
      <c r="Q544" t="inlineStr">
        <is>
          <t>See abstract</t>
        </is>
      </c>
      <c r="R544" t="inlineStr">
        <is>
          <t>Not reviewed (not included)</t>
        </is>
      </c>
      <c r="S544" t="inlineStr">
        <is>
          <t>Not reviewed (not included)</t>
        </is>
      </c>
      <c r="T544" t="inlineStr">
        <is>
          <t>Abstract screening only. Not Selected for Final 95 (Pending Full Text Review)</t>
        </is>
      </c>
      <c r="U544" t="inlineStr">
        <is>
          <t>EXCLUDE</t>
        </is>
      </c>
      <c r="V54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44" t="inlineStr">
        <is>
          <t>Excluded: Other Criterion</t>
        </is>
      </c>
      <c r="X544" t="inlineStr">
        <is>
          <t>Not assessed from abstract</t>
        </is>
      </c>
      <c r="Y544" t="inlineStr">
        <is>
          <t>IEEE Conferences</t>
        </is>
      </c>
      <c r="Z544" t="inlineStr">
        <is>
          <t>Not determined from abstract</t>
        </is>
      </c>
      <c r="AB544" t="inlineStr">
        <is>
          <t>Not assessed (not included)</t>
        </is>
      </c>
      <c r="AC544" t="inlineStr">
        <is>
          <t>Not assessed (not included)</t>
        </is>
      </c>
      <c r="AD544" t="inlineStr">
        <is>
          <t>L. Srinivasan; A. Jeevika; R. K. Navina; S. Priyadharshini</t>
        </is>
      </c>
      <c r="AE544" t="inlineStr">
        <is>
          <t>2023 7th International Conference on Trends in Electronics and Informatics (ICOEI)</t>
        </is>
      </c>
      <c r="AF544" t="inlineStr">
        <is>
          <t>Hybrid OA (IEEE)</t>
        </is>
      </c>
      <c r="AH544" t="inlineStr">
        <is>
          <t>Not assessed</t>
        </is>
      </c>
      <c r="AI544" t="inlineStr">
        <is>
          <t>Not reported</t>
        </is>
      </c>
      <c r="AJ544" t="inlineStr">
        <is>
          <t>Not reported</t>
        </is>
      </c>
      <c r="AK544" t="inlineStr">
        <is>
          <t>Not reported</t>
        </is>
      </c>
      <c r="AL544" t="inlineStr">
        <is>
          <t>Not reported</t>
        </is>
      </c>
      <c r="AM544" t="inlineStr">
        <is>
          <t>Not reported</t>
        </is>
      </c>
      <c r="AN544" t="inlineStr">
        <is>
          <t>Not reported</t>
        </is>
      </c>
      <c r="AO544" t="inlineStr">
        <is>
          <t>Not reviewed</t>
        </is>
      </c>
      <c r="AP544" t="inlineStr">
        <is>
          <t>Not reported</t>
        </is>
      </c>
      <c r="AQ544" t="inlineStr">
        <is>
          <t>Not reported</t>
        </is>
      </c>
      <c r="AR544" t="inlineStr">
        <is>
          <t>Not reported</t>
        </is>
      </c>
      <c r="AS544" t="inlineStr">
        <is>
          <t>See abstract</t>
        </is>
      </c>
      <c r="AT544" t="inlineStr">
        <is>
          <t>Not reviewed</t>
        </is>
      </c>
      <c r="AU544" t="inlineStr">
        <is>
          <t>Not reviewed</t>
        </is>
      </c>
      <c r="AV544" t="inlineStr">
        <is>
          <t>Not reviewed</t>
        </is>
      </c>
      <c r="AW544" t="inlineStr">
        <is>
          <t>Not reviewed</t>
        </is>
      </c>
      <c r="AX544" t="inlineStr">
        <is>
          <t>Not reported</t>
        </is>
      </c>
      <c r="AY544" t="inlineStr">
        <is>
          <t>Not reported</t>
        </is>
      </c>
      <c r="AZ544" t="inlineStr">
        <is>
          <t>Not reported</t>
        </is>
      </c>
      <c r="BA544" t="inlineStr">
        <is>
          <t>Not reported</t>
        </is>
      </c>
      <c r="BB544" t="inlineStr">
        <is>
          <t>Not reported</t>
        </is>
      </c>
      <c r="BC544" t="inlineStr">
        <is>
          <t>Not reported</t>
        </is>
      </c>
      <c r="BD544" t="inlineStr">
        <is>
          <t>Not reported</t>
        </is>
      </c>
      <c r="BE544" t="inlineStr">
        <is>
          <t>Not reported</t>
        </is>
      </c>
      <c r="BF544" t="inlineStr">
        <is>
          <t>Not reported</t>
        </is>
      </c>
      <c r="BG544" t="inlineStr">
        <is>
          <t>Not reviewed (not included)</t>
        </is>
      </c>
      <c r="BH544" t="inlineStr">
        <is>
          <t>N/A</t>
        </is>
      </c>
      <c r="BI544" t="inlineStr">
        <is>
          <t>Not reviewed</t>
        </is>
      </c>
      <c r="BJ544" t="inlineStr">
        <is>
          <t>Not reviewed</t>
        </is>
      </c>
      <c r="BK544" t="inlineStr">
        <is>
          <t>Not reviewed</t>
        </is>
      </c>
      <c r="BL544" t="inlineStr">
        <is>
          <t>Not reviewed</t>
        </is>
      </c>
      <c r="BM544" t="inlineStr">
        <is>
          <t>Not reviewed (not included)</t>
        </is>
      </c>
      <c r="BN544" t="inlineStr">
        <is>
          <t>Not Selected for Final 95 (Pending Full Text Review) - Candidate paper not selected for final 95: Passed abstract screening but not included in final selec</t>
        </is>
      </c>
      <c r="BO544" t="inlineStr">
        <is>
          <t>Abstract-level screening only</t>
        </is>
      </c>
      <c r="BP544" t="inlineStr">
        <is>
          <t>6</t>
        </is>
      </c>
    </row>
    <row r="545">
      <c r="A545" t="inlineStr">
        <is>
          <t>A Fusion Framework for Early Autism Identification Using Transformer-Based Deep Learning Approach</t>
        </is>
      </c>
      <c r="B545" t="n">
        <v>2024</v>
      </c>
      <c r="C545" t="inlineStr">
        <is>
          <t>Not checked</t>
        </is>
      </c>
      <c r="D545" t="inlineStr">
        <is>
          <t>Not checked</t>
        </is>
      </c>
      <c r="E545" t="inlineStr">
        <is>
          <t>10.1109/ICCIT64611.2024.11022077</t>
        </is>
      </c>
      <c r="F545" t="inlineStr">
        <is>
          <t>Autism Spectrum Disorder (ASD) is a disorder that impacts brain development and can influence an individualâ€™s perceptions and social interactions. Communication and social interactions can become challenging as a result. More than ever, autism spectrum disorder is becoming more common. Autism can be identified at any developmental stage, and symptoms typically start to show up between the ages of two and four. Compared to children who are typically developing, those with ASD exhibit distinct facial landmarks. In order to apply appropriate treatments and enhance the quality of life of individuals with autism, early detection is crucial.Numerous indicators, including genetic screening, brain MRI, and facial images, can be used to identify autism. However, one of the main difficulties in diagnosing autism is that its symptoms can be confused with those of many other conditions. In this study, we proposed a deep learning-based fusion framework with MobileNetV1, which is suitable for mobile phones, and the use of the transformer model to improve their classification performance. The experimental results showed that the transformer model significantly improves the classification performance, and the fusion model has better classification performance than any of the classifiers participating in the study. The model was evaluated in terms of accuracy, confusion metrics, precision, sensitivity, specificity, F1 score, error rate, AUC, and G mean. The proposed model has an accuracy of 91.33%, with an error rate of 0.0866, which is lower than the error rate of the previous studies.</t>
        </is>
      </c>
      <c r="G545" t="inlineStr">
        <is>
          <t>Unimodal</t>
        </is>
      </c>
      <c r="H545" t="inlineStr">
        <is>
          <t>See abstract</t>
        </is>
      </c>
      <c r="I545" t="inlineStr">
        <is>
          <t>See abstract</t>
        </is>
      </c>
      <c r="J545" t="inlineStr">
        <is>
          <t>See abstract (AI/ML)</t>
        </is>
      </c>
      <c r="K545" t="inlineStr">
        <is>
          <t>See abstract</t>
        </is>
      </c>
      <c r="M545" t="inlineStr">
        <is>
          <t>See abstract</t>
        </is>
      </c>
      <c r="N545" t="inlineStr">
        <is>
          <t>See abstract</t>
        </is>
      </c>
      <c r="O545" t="inlineStr">
        <is>
          <t>Not verified from abstract</t>
        </is>
      </c>
      <c r="P545" t="inlineStr">
        <is>
          <t>See abstract</t>
        </is>
      </c>
      <c r="Q545" t="inlineStr">
        <is>
          <t>See abstract</t>
        </is>
      </c>
      <c r="R545" t="inlineStr">
        <is>
          <t>Not reviewed (not included)</t>
        </is>
      </c>
      <c r="S545" t="inlineStr">
        <is>
          <t>Not reviewed (not included)</t>
        </is>
      </c>
      <c r="T545" t="inlineStr">
        <is>
          <t>Abstract screening only. Non-ADHD Focused</t>
        </is>
      </c>
      <c r="U545" t="inlineStr">
        <is>
          <t>EXCLUDE</t>
        </is>
      </c>
      <c r="V545" t="inlineStr">
        <is>
          <t>E2-Not ADHD focused: Neither title nor abstract mentions ADHD or attention-deficit/hyperactivity</t>
        </is>
      </c>
      <c r="W545" t="inlineStr">
        <is>
          <t>Excluded: Not ADHD Focused</t>
        </is>
      </c>
      <c r="X545" t="inlineStr">
        <is>
          <t>Not assessed from abstract</t>
        </is>
      </c>
      <c r="Y545" t="inlineStr">
        <is>
          <t>IEEE Conferences</t>
        </is>
      </c>
      <c r="Z545" t="inlineStr">
        <is>
          <t>Not determined from abstract</t>
        </is>
      </c>
      <c r="AB545" t="inlineStr">
        <is>
          <t>Not assessed (not included)</t>
        </is>
      </c>
      <c r="AC545" t="inlineStr">
        <is>
          <t>Not assessed (not included)</t>
        </is>
      </c>
      <c r="AD545" t="inlineStr">
        <is>
          <t>M. F. N. Nakib; A. S. Hasan; M. K. Paul</t>
        </is>
      </c>
      <c r="AE545" t="inlineStr">
        <is>
          <t>2024 27th International Conference on Computer and Information Technology (ICCIT)</t>
        </is>
      </c>
      <c r="AF545" t="inlineStr">
        <is>
          <t>Hybrid OA (IEEE)</t>
        </is>
      </c>
      <c r="AH545" t="inlineStr">
        <is>
          <t>Not assessed</t>
        </is>
      </c>
      <c r="AI545" t="inlineStr">
        <is>
          <t>Not reported</t>
        </is>
      </c>
      <c r="AJ545" t="inlineStr">
        <is>
          <t>Not reported</t>
        </is>
      </c>
      <c r="AK545" t="inlineStr">
        <is>
          <t>Not reported</t>
        </is>
      </c>
      <c r="AL545" t="inlineStr">
        <is>
          <t>Not reported</t>
        </is>
      </c>
      <c r="AM545" t="inlineStr">
        <is>
          <t>Not reported</t>
        </is>
      </c>
      <c r="AN545" t="inlineStr">
        <is>
          <t>Not reported</t>
        </is>
      </c>
      <c r="AO545" t="inlineStr">
        <is>
          <t>Not reviewed</t>
        </is>
      </c>
      <c r="AP545" t="inlineStr">
        <is>
          <t>Not reported</t>
        </is>
      </c>
      <c r="AQ545" t="inlineStr">
        <is>
          <t>Not reported</t>
        </is>
      </c>
      <c r="AR545" t="inlineStr">
        <is>
          <t>Not reported</t>
        </is>
      </c>
      <c r="AS545" t="inlineStr">
        <is>
          <t>See abstract</t>
        </is>
      </c>
      <c r="AT545" t="inlineStr">
        <is>
          <t>Not reviewed</t>
        </is>
      </c>
      <c r="AU545" t="inlineStr">
        <is>
          <t>Not reviewed</t>
        </is>
      </c>
      <c r="AV545" t="inlineStr">
        <is>
          <t>Not reviewed</t>
        </is>
      </c>
      <c r="AW545" t="inlineStr">
        <is>
          <t>Not reviewed</t>
        </is>
      </c>
      <c r="AX545" t="inlineStr">
        <is>
          <t>Not reported</t>
        </is>
      </c>
      <c r="AY545" t="inlineStr">
        <is>
          <t>Not reported</t>
        </is>
      </c>
      <c r="AZ545" t="inlineStr">
        <is>
          <t>Not reported</t>
        </is>
      </c>
      <c r="BA545" t="inlineStr">
        <is>
          <t>Not reported</t>
        </is>
      </c>
      <c r="BB545" t="inlineStr">
        <is>
          <t>Not reported</t>
        </is>
      </c>
      <c r="BC545" t="inlineStr">
        <is>
          <t>Not reported</t>
        </is>
      </c>
      <c r="BD545" t="inlineStr">
        <is>
          <t>Not reported</t>
        </is>
      </c>
      <c r="BE545" t="inlineStr">
        <is>
          <t>Not reported</t>
        </is>
      </c>
      <c r="BF545" t="inlineStr">
        <is>
          <t>Not reported</t>
        </is>
      </c>
      <c r="BG545" t="inlineStr">
        <is>
          <t>Not reviewed (not included)</t>
        </is>
      </c>
      <c r="BH545" t="inlineStr">
        <is>
          <t>N/A</t>
        </is>
      </c>
      <c r="BI545" t="inlineStr">
        <is>
          <t>Not reviewed</t>
        </is>
      </c>
      <c r="BJ545" t="inlineStr">
        <is>
          <t>Not reviewed</t>
        </is>
      </c>
      <c r="BK545" t="inlineStr">
        <is>
          <t>Not reviewed</t>
        </is>
      </c>
      <c r="BL545" t="inlineStr">
        <is>
          <t>Not reviewed</t>
        </is>
      </c>
      <c r="BM545" t="inlineStr">
        <is>
          <t>Not reviewed (not included)</t>
        </is>
      </c>
      <c r="BN545" t="inlineStr">
        <is>
          <t>Non-ADHD Focused - E2-Not ADHD focused: Neither title nor abstract mentions ADHD or attention-deficit/hyperactivity</t>
        </is>
      </c>
      <c r="BO545" t="inlineStr">
        <is>
          <t>Abstract-level screening only</t>
        </is>
      </c>
      <c r="BP545" t="inlineStr">
        <is>
          <t>6</t>
        </is>
      </c>
    </row>
    <row r="546">
      <c r="A546" t="inlineStr">
        <is>
          <t>Qigong Master: A Qigong-Based Attention Training Game Using Action Recognition and Balance Analysis</t>
        </is>
      </c>
      <c r="B546" t="n">
        <v>2024</v>
      </c>
      <c r="C546" t="inlineStr">
        <is>
          <t>Not checked</t>
        </is>
      </c>
      <c r="D546" t="inlineStr">
        <is>
          <t>Not checked</t>
        </is>
      </c>
      <c r="E546" t="inlineStr">
        <is>
          <t>10.1109/TG.2023.3274148</t>
        </is>
      </c>
      <c r="F546" t="inlineStr">
        <is>
          <t>Baduanjin is a type of martial art that is aimed at the development and health of the physical, emotional, and spiritual aspects. It emphasizes on gentle movements, relaxed yet disciplined, and training of mental concentration through relaxation. In order to make Baduanjin attention training more effective and easier, we proposed a novel Baduanjin-based attention training game that instructs the subject to practice Baduanjin using virtual reality and motion analysis. Through a virtual instructor who demonstrates a series of Baduanjin actions, the subject is asked to follow the instructor's movement at any time. Meanwhile, the 3-D position of the subject's body joints is collected by a motion capture device for further analysis using a deep learning model to evaluate the order correctness and precision of the Baduanjin actions. In addition, transfer learning technique is used to solve the problem of small size of Baduanjin data. Preliminary tests with 20 normal individuals showed that the recognition accuracy of the Baduanjin actions reached nearly 97%, and the balance analysis reflected the position change of the body center of mass to a certain extent. We also compared the performance of the model with and without pretraining to demonstrate the importance of transfer learning. The result of these explorations shows the feasibility of this prototype system as an attention training system and its potential as an assistive treatment option. In conclusion, we not only created the virtual instructor that could provide accurate movement demonstration, but also collected objective action data for more accurate balance analysis to provide appropriate feedback.</t>
        </is>
      </c>
      <c r="G546" t="inlineStr">
        <is>
          <t>Unimodal</t>
        </is>
      </c>
      <c r="H546" t="inlineStr">
        <is>
          <t>See abstract</t>
        </is>
      </c>
      <c r="I546" t="inlineStr">
        <is>
          <t>See abstract</t>
        </is>
      </c>
      <c r="J546" t="inlineStr">
        <is>
          <t>See abstract (AI/ML)</t>
        </is>
      </c>
      <c r="K546" t="inlineStr">
        <is>
          <t>See abstract</t>
        </is>
      </c>
      <c r="M546" t="inlineStr">
        <is>
          <t>See abstract</t>
        </is>
      </c>
      <c r="N546" t="inlineStr">
        <is>
          <t>See abstract</t>
        </is>
      </c>
      <c r="O546" t="inlineStr">
        <is>
          <t>Not verified from abstract</t>
        </is>
      </c>
      <c r="P546" t="inlineStr">
        <is>
          <t>See abstract</t>
        </is>
      </c>
      <c r="Q546" t="inlineStr">
        <is>
          <t>See abstract</t>
        </is>
      </c>
      <c r="R546" t="inlineStr">
        <is>
          <t>Not reviewed (not included)</t>
        </is>
      </c>
      <c r="S546" t="inlineStr">
        <is>
          <t>Not reviewed (not included)</t>
        </is>
      </c>
      <c r="T546" t="inlineStr">
        <is>
          <t>Abstract screening only. Non-ADHD Focused</t>
        </is>
      </c>
      <c r="U546" t="inlineStr">
        <is>
          <t>EXCLUDE</t>
        </is>
      </c>
      <c r="V546" t="inlineStr">
        <is>
          <t>E2-Not ADHD focused: Neither title nor abstract mentions ADHD or attention-deficit/hyperactivity</t>
        </is>
      </c>
      <c r="W546" t="inlineStr">
        <is>
          <t>Excluded: Not ADHD Focused</t>
        </is>
      </c>
      <c r="X546" t="inlineStr">
        <is>
          <t>Not assessed from abstract</t>
        </is>
      </c>
      <c r="Y546" t="inlineStr">
        <is>
          <t>IEEE Journals</t>
        </is>
      </c>
      <c r="Z546" t="inlineStr">
        <is>
          <t>Not determined from abstract</t>
        </is>
      </c>
      <c r="AB546" t="inlineStr">
        <is>
          <t>Not assessed (not included)</t>
        </is>
      </c>
      <c r="AC546" t="inlineStr">
        <is>
          <t>Not assessed (not included)</t>
        </is>
      </c>
      <c r="AD546" t="inlineStr">
        <is>
          <t>C. -R. Chung; S. -C. Yeh; E. H. -K. Wu; S. -Y. Lin</t>
        </is>
      </c>
      <c r="AE546" t="inlineStr">
        <is>
          <t>IEEE Transactions on Games</t>
        </is>
      </c>
      <c r="AF546" t="inlineStr">
        <is>
          <t>Hybrid OA (IEEE)</t>
        </is>
      </c>
      <c r="AH546" t="inlineStr">
        <is>
          <t>Not assessed</t>
        </is>
      </c>
      <c r="AI546" t="inlineStr">
        <is>
          <t>Not reported</t>
        </is>
      </c>
      <c r="AJ546" t="inlineStr">
        <is>
          <t>Not reported</t>
        </is>
      </c>
      <c r="AK546" t="inlineStr">
        <is>
          <t>Not reported</t>
        </is>
      </c>
      <c r="AL546" t="inlineStr">
        <is>
          <t>Not reported</t>
        </is>
      </c>
      <c r="AM546" t="inlineStr">
        <is>
          <t>Not reported</t>
        </is>
      </c>
      <c r="AN546" t="inlineStr">
        <is>
          <t>Not reported</t>
        </is>
      </c>
      <c r="AO546" t="inlineStr">
        <is>
          <t>Not reviewed</t>
        </is>
      </c>
      <c r="AP546" t="inlineStr">
        <is>
          <t>Not reported</t>
        </is>
      </c>
      <c r="AQ546" t="inlineStr">
        <is>
          <t>Not reported</t>
        </is>
      </c>
      <c r="AR546" t="inlineStr">
        <is>
          <t>Not reported</t>
        </is>
      </c>
      <c r="AS546" t="inlineStr">
        <is>
          <t>See abstract</t>
        </is>
      </c>
      <c r="AT546" t="inlineStr">
        <is>
          <t>Not reviewed</t>
        </is>
      </c>
      <c r="AU546" t="inlineStr">
        <is>
          <t>Not reviewed</t>
        </is>
      </c>
      <c r="AV546" t="inlineStr">
        <is>
          <t>Not reviewed</t>
        </is>
      </c>
      <c r="AW546" t="inlineStr">
        <is>
          <t>Not reviewed</t>
        </is>
      </c>
      <c r="AX546" t="inlineStr">
        <is>
          <t>Not reported</t>
        </is>
      </c>
      <c r="AY546" t="inlineStr">
        <is>
          <t>Not reported</t>
        </is>
      </c>
      <c r="AZ546" t="inlineStr">
        <is>
          <t>Not reported</t>
        </is>
      </c>
      <c r="BA546" t="inlineStr">
        <is>
          <t>Not reported</t>
        </is>
      </c>
      <c r="BB546" t="inlineStr">
        <is>
          <t>Not reported</t>
        </is>
      </c>
      <c r="BC546" t="inlineStr">
        <is>
          <t>Not reported</t>
        </is>
      </c>
      <c r="BD546" t="inlineStr">
        <is>
          <t>Not reported</t>
        </is>
      </c>
      <c r="BE546" t="inlineStr">
        <is>
          <t>Not reported</t>
        </is>
      </c>
      <c r="BF546" t="inlineStr">
        <is>
          <t>Not reported</t>
        </is>
      </c>
      <c r="BG546" t="inlineStr">
        <is>
          <t>Not reviewed (not included)</t>
        </is>
      </c>
      <c r="BH546" t="inlineStr">
        <is>
          <t>N/A</t>
        </is>
      </c>
      <c r="BI546" t="inlineStr">
        <is>
          <t>Not reviewed</t>
        </is>
      </c>
      <c r="BJ546" t="inlineStr">
        <is>
          <t>Not reviewed</t>
        </is>
      </c>
      <c r="BK546" t="inlineStr">
        <is>
          <t>Not reviewed</t>
        </is>
      </c>
      <c r="BL546" t="inlineStr">
        <is>
          <t>Not reviewed</t>
        </is>
      </c>
      <c r="BM546" t="inlineStr">
        <is>
          <t>Not reviewed (not included)</t>
        </is>
      </c>
      <c r="BN546" t="inlineStr">
        <is>
          <t>Non-ADHD Focused - E2-Not ADHD focused: Neither title nor abstract mentions ADHD or attention-deficit/hyperactivity</t>
        </is>
      </c>
      <c r="BO546" t="inlineStr">
        <is>
          <t>Abstract-level screening only</t>
        </is>
      </c>
      <c r="BP546" t="inlineStr">
        <is>
          <t>8</t>
        </is>
      </c>
    </row>
    <row r="547">
      <c r="A547" t="inlineStr">
        <is>
          <t>A Systematic Review on Artificial Intelligence-Based Clinical Decision Support Systems in Depression</t>
        </is>
      </c>
      <c r="B547" t="n">
        <v>2025</v>
      </c>
      <c r="C547" t="inlineStr">
        <is>
          <t>Not checked</t>
        </is>
      </c>
      <c r="D547" t="inlineStr">
        <is>
          <t>Not checked</t>
        </is>
      </c>
      <c r="E547" t="inlineStr">
        <is>
          <t>10.1109/EMBC58623.2025.11253470</t>
        </is>
      </c>
      <c r="F547" t="inlineStr">
        <is>
          <t>Purpose: This systematic review examines the current landscape of artificial intelligence (AI)-based Clinical Decision Support Systems (CDSS) designed to aid in the treatment of depression. With depression recognized as a complex and multifactorial condition, often differing across contexts such as postpartum, adolescence, and elderly populations, the review aims to evaluate the feasibility, acceptability, and potential of AI-based CDSS in supporting personalized care. The primary research question explores how these systems are implemented and evaluated in clinical settings, as well as the main challenges to their broader adoption.Methods: The review analyzed studies focused on AI-based CDSS for depression, identifying variations in algorithms, performance metrics, and implementations. Studies were assessed based on system purposes, categorized into treatment selection, prediction and risk assessment, and clinical support and data review, providing a comprehensive overview of each studyâ€™s approach and outcomes.Results: 11 unique algorithms, 9 performance metrics, and 10 CDSS implementations were identified across the studies. Findings indicate positive results for CDSS in supporting clinical decision-making, yet highlight challenges in applying these tools in routine practice. Limitations include small, non-diverse sample sizes, immature methodologies, and difficulties in workflow integration, along with concerns about data privacy and the ethical use of AI.Conclusions: AI-based CDSS for depression shows potential in patient care; however, foundational issues such as more diverse samples and robust model development remain critical. Addressing these aspects will set the stage for future research into advanced applications, such as virtual-reality integration and multi-condition prediction, thus advancing AIâ€™s role in mental health treatment.Clinical Relevanceâ€”This work illustrates the state of art of AI adoption in the domain of mental health, specifically in</t>
        </is>
      </c>
      <c r="G547" t="inlineStr">
        <is>
          <t>Unimodal</t>
        </is>
      </c>
      <c r="H547" t="inlineStr">
        <is>
          <t>See abstract</t>
        </is>
      </c>
      <c r="I547" t="inlineStr">
        <is>
          <t>See abstract</t>
        </is>
      </c>
      <c r="J547" t="inlineStr">
        <is>
          <t>See abstract (AI/ML)</t>
        </is>
      </c>
      <c r="K547" t="inlineStr">
        <is>
          <t>See abstract</t>
        </is>
      </c>
      <c r="M547" t="inlineStr">
        <is>
          <t>See abstract</t>
        </is>
      </c>
      <c r="N547" t="inlineStr">
        <is>
          <t>See abstract</t>
        </is>
      </c>
      <c r="O547" t="inlineStr">
        <is>
          <t>Not verified from abstract</t>
        </is>
      </c>
      <c r="P547" t="inlineStr">
        <is>
          <t>See abstract</t>
        </is>
      </c>
      <c r="Q547" t="inlineStr">
        <is>
          <t>See abstract</t>
        </is>
      </c>
      <c r="R547" t="inlineStr">
        <is>
          <t>Not reviewed (not included)</t>
        </is>
      </c>
      <c r="S547" t="inlineStr">
        <is>
          <t>Not reviewed (not included)</t>
        </is>
      </c>
      <c r="T547" t="inlineStr">
        <is>
          <t>Abstract screening only. Not Primary Research</t>
        </is>
      </c>
      <c r="U547" t="inlineStr">
        <is>
          <t>EXCLUDE</t>
        </is>
      </c>
      <c r="V547" t="inlineStr">
        <is>
          <t>E6-Not Primary Research: Title/abstract indicates systematic review, meta-analysis, or review paper</t>
        </is>
      </c>
      <c r="W547" t="inlineStr">
        <is>
          <t>Excluded: Not Primary Research</t>
        </is>
      </c>
      <c r="X547" t="inlineStr">
        <is>
          <t>Not assessed from abstract</t>
        </is>
      </c>
      <c r="Y547" t="inlineStr">
        <is>
          <t>IEEE Conferences</t>
        </is>
      </c>
      <c r="Z547" t="inlineStr">
        <is>
          <t>Not determined from abstract</t>
        </is>
      </c>
      <c r="AB547" t="inlineStr">
        <is>
          <t>Not assessed (not included)</t>
        </is>
      </c>
      <c r="AC547" t="inlineStr">
        <is>
          <t>Not assessed (not included)</t>
        </is>
      </c>
      <c r="AD547" t="inlineStr">
        <is>
          <t>M. -A. Chiang; L. Coll; M. F. Pollo-Cattaneo; P. Chatterjee</t>
        </is>
      </c>
      <c r="AE547" t="inlineStr">
        <is>
          <t>2025 47th Annual International Conference of the IEEE Engineering in Medicine and Biology Society (EMBC)</t>
        </is>
      </c>
      <c r="AF547" t="inlineStr">
        <is>
          <t>Hybrid OA (IEEE)</t>
        </is>
      </c>
      <c r="AH547" t="inlineStr">
        <is>
          <t>Not assessed</t>
        </is>
      </c>
      <c r="AI547" t="inlineStr">
        <is>
          <t>Not reported</t>
        </is>
      </c>
      <c r="AJ547" t="inlineStr">
        <is>
          <t>Not reported</t>
        </is>
      </c>
      <c r="AK547" t="inlineStr">
        <is>
          <t>Not reported</t>
        </is>
      </c>
      <c r="AL547" t="inlineStr">
        <is>
          <t>Not reported</t>
        </is>
      </c>
      <c r="AM547" t="inlineStr">
        <is>
          <t>Not reported</t>
        </is>
      </c>
      <c r="AN547" t="inlineStr">
        <is>
          <t>Not reported</t>
        </is>
      </c>
      <c r="AO547" t="inlineStr">
        <is>
          <t>Not reviewed</t>
        </is>
      </c>
      <c r="AP547" t="inlineStr">
        <is>
          <t>Not reported</t>
        </is>
      </c>
      <c r="AQ547" t="inlineStr">
        <is>
          <t>Not reported</t>
        </is>
      </c>
      <c r="AR547" t="inlineStr">
        <is>
          <t>Not reported</t>
        </is>
      </c>
      <c r="AS547" t="inlineStr">
        <is>
          <t>See abstract</t>
        </is>
      </c>
      <c r="AT547" t="inlineStr">
        <is>
          <t>Not reviewed</t>
        </is>
      </c>
      <c r="AU547" t="inlineStr">
        <is>
          <t>Not reviewed</t>
        </is>
      </c>
      <c r="AV547" t="inlineStr">
        <is>
          <t>Not reviewed</t>
        </is>
      </c>
      <c r="AW547" t="inlineStr">
        <is>
          <t>Not reviewed</t>
        </is>
      </c>
      <c r="AX547" t="inlineStr">
        <is>
          <t>Not reported</t>
        </is>
      </c>
      <c r="AY547" t="inlineStr">
        <is>
          <t>Not reported</t>
        </is>
      </c>
      <c r="AZ547" t="inlineStr">
        <is>
          <t>Not reported</t>
        </is>
      </c>
      <c r="BA547" t="inlineStr">
        <is>
          <t>Not reported</t>
        </is>
      </c>
      <c r="BB547" t="inlineStr">
        <is>
          <t>Not reported</t>
        </is>
      </c>
      <c r="BC547" t="inlineStr">
        <is>
          <t>Not reported</t>
        </is>
      </c>
      <c r="BD547" t="inlineStr">
        <is>
          <t>Not reported</t>
        </is>
      </c>
      <c r="BE547" t="inlineStr">
        <is>
          <t>Not reported</t>
        </is>
      </c>
      <c r="BF547" t="inlineStr">
        <is>
          <t>Not reported</t>
        </is>
      </c>
      <c r="BG547" t="inlineStr">
        <is>
          <t>Not reviewed (not included)</t>
        </is>
      </c>
      <c r="BH547" t="inlineStr">
        <is>
          <t>N/A</t>
        </is>
      </c>
      <c r="BI547" t="inlineStr">
        <is>
          <t>Not reviewed</t>
        </is>
      </c>
      <c r="BJ547" t="inlineStr">
        <is>
          <t>Not reviewed</t>
        </is>
      </c>
      <c r="BK547" t="inlineStr">
        <is>
          <t>Not reviewed</t>
        </is>
      </c>
      <c r="BL547" t="inlineStr">
        <is>
          <t>Not reviewed</t>
        </is>
      </c>
      <c r="BM547" t="inlineStr">
        <is>
          <t>Not reviewed (not included)</t>
        </is>
      </c>
      <c r="BN547" t="inlineStr">
        <is>
          <t>Not Primary Research - E6-Not Primary Research: Title/abstract indicates systematic review, meta-analysis, or review paper</t>
        </is>
      </c>
      <c r="BO547" t="inlineStr">
        <is>
          <t>Abstract-level screening only</t>
        </is>
      </c>
      <c r="BP547" t="inlineStr">
        <is>
          <t>7</t>
        </is>
      </c>
    </row>
    <row r="548">
      <c r="A548" t="inlineStr">
        <is>
          <t>Pre-Diagnosis of Autism in Children Using Distributed Learning</t>
        </is>
      </c>
      <c r="B548" t="n">
        <v>2024</v>
      </c>
      <c r="C548" t="inlineStr">
        <is>
          <t>Not checked</t>
        </is>
      </c>
      <c r="D548" t="inlineStr">
        <is>
          <t>Not checked</t>
        </is>
      </c>
      <c r="E548" t="inlineStr">
        <is>
          <t>10.1109/SYNASC65383.2024.00036</t>
        </is>
      </c>
      <c r="F548" t="inlineStr">
        <is>
          <t>Autism Spectrum Disorder (ASD) is a complex neurodevelopmental condition with varied symptoms affecting social communication, behavior, and sensory processing. Diagnosing ASD in children requires a thorough assessment of their behaviors, making it a nuanced process. This study explores the use of machine learning (ML) algorithmsâ€”logistic regression, decision tree, NaÃ¯ve Bayes, support vector machine, and random forestsâ€”to streamline ASD diagnosis in children. Utilizing a modified Privacy-Preserving Aggregation of Teacher Ensembles (PATE) Framework, it combines small datasets from multiple practitioners and various ML approaches while preserving data privacy through encryption. Our results show that the PATE approach enhances the sensitivity, specificity, and accuracy of ASD diagnosis in children, compared to individual methods, while ensuring data privacy. This study advances collaborative predictive modeling in psychology, helping practitioners with small datasets work together effectively.</t>
        </is>
      </c>
      <c r="G548" t="inlineStr">
        <is>
          <t>Unimodal</t>
        </is>
      </c>
      <c r="H548" t="inlineStr">
        <is>
          <t>See abstract</t>
        </is>
      </c>
      <c r="I548" t="inlineStr">
        <is>
          <t>See abstract</t>
        </is>
      </c>
      <c r="J548" t="inlineStr">
        <is>
          <t>See abstract (AI/ML)</t>
        </is>
      </c>
      <c r="K548" t="inlineStr">
        <is>
          <t>See abstract</t>
        </is>
      </c>
      <c r="M548" t="inlineStr">
        <is>
          <t>See abstract</t>
        </is>
      </c>
      <c r="N548" t="inlineStr">
        <is>
          <t>See abstract</t>
        </is>
      </c>
      <c r="O548" t="inlineStr">
        <is>
          <t>Not verified from abstract</t>
        </is>
      </c>
      <c r="P548" t="inlineStr">
        <is>
          <t>See abstract</t>
        </is>
      </c>
      <c r="Q548" t="inlineStr">
        <is>
          <t>See abstract</t>
        </is>
      </c>
      <c r="R548" t="inlineStr">
        <is>
          <t>Not reviewed (not included)</t>
        </is>
      </c>
      <c r="S548" t="inlineStr">
        <is>
          <t>Not reviewed (not included)</t>
        </is>
      </c>
      <c r="T548" t="inlineStr">
        <is>
          <t>Abstract screening only. Non-ADHD Focused</t>
        </is>
      </c>
      <c r="U548" t="inlineStr">
        <is>
          <t>EXCLUDE</t>
        </is>
      </c>
      <c r="V548" t="inlineStr">
        <is>
          <t>E2-Not ADHD focused: Neither title nor abstract mentions ADHD or attention-deficit/hyperactivity</t>
        </is>
      </c>
      <c r="W548" t="inlineStr">
        <is>
          <t>Excluded: Not ADHD Focused</t>
        </is>
      </c>
      <c r="X548" t="inlineStr">
        <is>
          <t>Not assessed from abstract</t>
        </is>
      </c>
      <c r="Y548" t="inlineStr">
        <is>
          <t>IEEE Conferences</t>
        </is>
      </c>
      <c r="Z548" t="inlineStr">
        <is>
          <t>Not determined from abstract</t>
        </is>
      </c>
      <c r="AB548" t="inlineStr">
        <is>
          <t>Not assessed (not included)</t>
        </is>
      </c>
      <c r="AC548" t="inlineStr">
        <is>
          <t>Not assessed (not included)</t>
        </is>
      </c>
      <c r="AD548" t="inlineStr">
        <is>
          <t>A. R. Vlasiu; M. Frincu</t>
        </is>
      </c>
      <c r="AE548" t="inlineStr">
        <is>
          <t>2024 26th International Symposium on Symbolic and Numeric Algorithms for Scientific Computing (SYNASC)</t>
        </is>
      </c>
      <c r="AF548" t="inlineStr">
        <is>
          <t>Hybrid OA (IEEE)</t>
        </is>
      </c>
      <c r="AH548" t="inlineStr">
        <is>
          <t>Not assessed</t>
        </is>
      </c>
      <c r="AI548" t="inlineStr">
        <is>
          <t>Not reported</t>
        </is>
      </c>
      <c r="AJ548" t="inlineStr">
        <is>
          <t>Not reported</t>
        </is>
      </c>
      <c r="AK548" t="inlineStr">
        <is>
          <t>Not reported</t>
        </is>
      </c>
      <c r="AL548" t="inlineStr">
        <is>
          <t>Not reported</t>
        </is>
      </c>
      <c r="AM548" t="inlineStr">
        <is>
          <t>Not reported</t>
        </is>
      </c>
      <c r="AN548" t="inlineStr">
        <is>
          <t>Not reported</t>
        </is>
      </c>
      <c r="AO548" t="inlineStr">
        <is>
          <t>Not reviewed</t>
        </is>
      </c>
      <c r="AP548" t="inlineStr">
        <is>
          <t>Not reported</t>
        </is>
      </c>
      <c r="AQ548" t="inlineStr">
        <is>
          <t>Not reported</t>
        </is>
      </c>
      <c r="AR548" t="inlineStr">
        <is>
          <t>Not reported</t>
        </is>
      </c>
      <c r="AS548" t="inlineStr">
        <is>
          <t>See abstract</t>
        </is>
      </c>
      <c r="AT548" t="inlineStr">
        <is>
          <t>Not reviewed</t>
        </is>
      </c>
      <c r="AU548" t="inlineStr">
        <is>
          <t>Not reviewed</t>
        </is>
      </c>
      <c r="AV548" t="inlineStr">
        <is>
          <t>Not reviewed</t>
        </is>
      </c>
      <c r="AW548" t="inlineStr">
        <is>
          <t>Not reviewed</t>
        </is>
      </c>
      <c r="AX548" t="inlineStr">
        <is>
          <t>Not reported</t>
        </is>
      </c>
      <c r="AY548" t="inlineStr">
        <is>
          <t>Not reported</t>
        </is>
      </c>
      <c r="AZ548" t="inlineStr">
        <is>
          <t>Not reported</t>
        </is>
      </c>
      <c r="BA548" t="inlineStr">
        <is>
          <t>Not reported</t>
        </is>
      </c>
      <c r="BB548" t="inlineStr">
        <is>
          <t>Not reported</t>
        </is>
      </c>
      <c r="BC548" t="inlineStr">
        <is>
          <t>Not reported</t>
        </is>
      </c>
      <c r="BD548" t="inlineStr">
        <is>
          <t>Not reported</t>
        </is>
      </c>
      <c r="BE548" t="inlineStr">
        <is>
          <t>Not reported</t>
        </is>
      </c>
      <c r="BF548" t="inlineStr">
        <is>
          <t>Not reported</t>
        </is>
      </c>
      <c r="BG548" t="inlineStr">
        <is>
          <t>Not reviewed (not included)</t>
        </is>
      </c>
      <c r="BH548" t="inlineStr">
        <is>
          <t>N/A</t>
        </is>
      </c>
      <c r="BI548" t="inlineStr">
        <is>
          <t>Not reviewed</t>
        </is>
      </c>
      <c r="BJ548" t="inlineStr">
        <is>
          <t>Not reviewed</t>
        </is>
      </c>
      <c r="BK548" t="inlineStr">
        <is>
          <t>Not reviewed</t>
        </is>
      </c>
      <c r="BL548" t="inlineStr">
        <is>
          <t>Not reviewed</t>
        </is>
      </c>
      <c r="BM548" t="inlineStr">
        <is>
          <t>Not reviewed (not included)</t>
        </is>
      </c>
      <c r="BN548" t="inlineStr">
        <is>
          <t>Non-ADHD Focused - E2-Not ADHD focused: Neither title nor abstract mentions ADHD or attention-deficit/hyperactivity</t>
        </is>
      </c>
      <c r="BO548" t="inlineStr">
        <is>
          <t>Abstract-level screening only</t>
        </is>
      </c>
      <c r="BP548" t="inlineStr">
        <is>
          <t>6</t>
        </is>
      </c>
    </row>
    <row r="549">
      <c r="A549" t="inlineStr">
        <is>
          <t>Advancing Autism Spectrum Disorder Diagnosis With Multimodal Data: A Survey</t>
        </is>
      </c>
      <c r="B549" t="n">
        <v>2026</v>
      </c>
      <c r="C549" t="inlineStr">
        <is>
          <t>Not checked</t>
        </is>
      </c>
      <c r="D549" t="inlineStr">
        <is>
          <t>Not checked</t>
        </is>
      </c>
      <c r="E549" t="inlineStr">
        <is>
          <t>10.1109/OJCS.2026.3666102</t>
        </is>
      </c>
      <c r="F549"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G549" t="inlineStr">
        <is>
          <t>Unimodal</t>
        </is>
      </c>
      <c r="H549" t="inlineStr">
        <is>
          <t>See abstract</t>
        </is>
      </c>
      <c r="I549" t="inlineStr">
        <is>
          <t>See abstract</t>
        </is>
      </c>
      <c r="J549" t="inlineStr">
        <is>
          <t>See abstract (AI/ML)</t>
        </is>
      </c>
      <c r="K549" t="inlineStr">
        <is>
          <t>See abstract</t>
        </is>
      </c>
      <c r="M549" t="inlineStr">
        <is>
          <t>See abstract</t>
        </is>
      </c>
      <c r="N549" t="inlineStr">
        <is>
          <t>See abstract</t>
        </is>
      </c>
      <c r="O549" t="inlineStr">
        <is>
          <t>Not verified from abstract</t>
        </is>
      </c>
      <c r="P549" t="inlineStr">
        <is>
          <t>See abstract</t>
        </is>
      </c>
      <c r="Q549" t="inlineStr">
        <is>
          <t>See abstract</t>
        </is>
      </c>
      <c r="R549" t="inlineStr">
        <is>
          <t>Not reviewed (not included)</t>
        </is>
      </c>
      <c r="S549" t="inlineStr">
        <is>
          <t>Not reviewed (not included)</t>
        </is>
      </c>
      <c r="T549" t="inlineStr">
        <is>
          <t>Abstract screening only. Out of Date Range</t>
        </is>
      </c>
      <c r="U549" t="inlineStr">
        <is>
          <t>EXCLUDE</t>
        </is>
      </c>
      <c r="V549" t="inlineStr">
        <is>
          <t>E4-Year: Published 2026, outside 2019-2025 window</t>
        </is>
      </c>
      <c r="W549" t="inlineStr">
        <is>
          <t>Out of Date Range</t>
        </is>
      </c>
      <c r="X549" t="inlineStr">
        <is>
          <t>Not assessed from abstract</t>
        </is>
      </c>
      <c r="Y549" t="inlineStr">
        <is>
          <t>IEEE Journals</t>
        </is>
      </c>
      <c r="Z549" t="inlineStr">
        <is>
          <t>Not determined from abstract</t>
        </is>
      </c>
      <c r="AB549" t="inlineStr">
        <is>
          <t>Not assessed (not included)</t>
        </is>
      </c>
      <c r="AC549" t="inlineStr">
        <is>
          <t>Not assessed (not included)</t>
        </is>
      </c>
      <c r="AD549" t="inlineStr">
        <is>
          <t>K. Namitha; S. Girish; M. P. Anuvind; R. S. H. Kumar; H. B. Nair; D. Chandran</t>
        </is>
      </c>
      <c r="AE549" t="inlineStr">
        <is>
          <t>IEEE Open Journal of the Computer Society</t>
        </is>
      </c>
      <c r="AF549" t="inlineStr">
        <is>
          <t>Hybrid OA (IEEE)</t>
        </is>
      </c>
      <c r="AH549" t="inlineStr">
        <is>
          <t>Not assessed</t>
        </is>
      </c>
      <c r="AI549" t="inlineStr">
        <is>
          <t>Not reported</t>
        </is>
      </c>
      <c r="AJ549" t="inlineStr">
        <is>
          <t>Not reported</t>
        </is>
      </c>
      <c r="AK549" t="inlineStr">
        <is>
          <t>Not reported</t>
        </is>
      </c>
      <c r="AL549" t="inlineStr">
        <is>
          <t>Not reported</t>
        </is>
      </c>
      <c r="AM549" t="inlineStr">
        <is>
          <t>Not reported</t>
        </is>
      </c>
      <c r="AN549" t="inlineStr">
        <is>
          <t>Not reported</t>
        </is>
      </c>
      <c r="AO549" t="inlineStr">
        <is>
          <t>Not reviewed</t>
        </is>
      </c>
      <c r="AP549" t="inlineStr">
        <is>
          <t>Not reported</t>
        </is>
      </c>
      <c r="AQ549" t="inlineStr">
        <is>
          <t>Not reported</t>
        </is>
      </c>
      <c r="AR549" t="inlineStr">
        <is>
          <t>Not reported</t>
        </is>
      </c>
      <c r="AS549" t="inlineStr">
        <is>
          <t>See abstract</t>
        </is>
      </c>
      <c r="AT549" t="inlineStr">
        <is>
          <t>Not reviewed</t>
        </is>
      </c>
      <c r="AU549" t="inlineStr">
        <is>
          <t>Not reviewed</t>
        </is>
      </c>
      <c r="AV549" t="inlineStr">
        <is>
          <t>Not reviewed</t>
        </is>
      </c>
      <c r="AW549" t="inlineStr">
        <is>
          <t>Not reviewed</t>
        </is>
      </c>
      <c r="AX549" t="inlineStr">
        <is>
          <t>Not reported</t>
        </is>
      </c>
      <c r="AY549" t="inlineStr">
        <is>
          <t>Not reported</t>
        </is>
      </c>
      <c r="AZ549" t="inlineStr">
        <is>
          <t>Not reported</t>
        </is>
      </c>
      <c r="BA549" t="inlineStr">
        <is>
          <t>Not reported</t>
        </is>
      </c>
      <c r="BB549" t="inlineStr">
        <is>
          <t>Not reported</t>
        </is>
      </c>
      <c r="BC549" t="inlineStr">
        <is>
          <t>Not reported</t>
        </is>
      </c>
      <c r="BD549" t="inlineStr">
        <is>
          <t>Not reported</t>
        </is>
      </c>
      <c r="BE549" t="inlineStr">
        <is>
          <t>Not reported</t>
        </is>
      </c>
      <c r="BF549" t="inlineStr">
        <is>
          <t>Not reported</t>
        </is>
      </c>
      <c r="BG549" t="inlineStr">
        <is>
          <t>Not reviewed (not included)</t>
        </is>
      </c>
      <c r="BH549" t="inlineStr">
        <is>
          <t>N/A</t>
        </is>
      </c>
      <c r="BI549" t="inlineStr">
        <is>
          <t>Not reviewed</t>
        </is>
      </c>
      <c r="BJ549" t="inlineStr">
        <is>
          <t>Not reviewed</t>
        </is>
      </c>
      <c r="BK549" t="inlineStr">
        <is>
          <t>Not reviewed</t>
        </is>
      </c>
      <c r="BL549" t="inlineStr">
        <is>
          <t>Not reviewed</t>
        </is>
      </c>
      <c r="BM549" t="inlineStr">
        <is>
          <t>Not reviewed (not included)</t>
        </is>
      </c>
      <c r="BN549" t="inlineStr">
        <is>
          <t>Out of Date Range - E4-Year: Published 2026, outside 2019-2025 window</t>
        </is>
      </c>
      <c r="BO549" t="inlineStr">
        <is>
          <t>Abstract-level screening only</t>
        </is>
      </c>
      <c r="BP549" t="inlineStr">
        <is>
          <t>19</t>
        </is>
      </c>
    </row>
    <row r="550">
      <c r="A550" t="inlineStr">
        <is>
          <t>Action Intention Recognition and Robotic Arm Actuation Based on Bidirectional Long Short-Term Memory and Brain-Computer Interface</t>
        </is>
      </c>
      <c r="B550" t="n">
        <v>2025</v>
      </c>
      <c r="C550" t="inlineStr">
        <is>
          <t>Not checked</t>
        </is>
      </c>
      <c r="D550" t="inlineStr">
        <is>
          <t>Not checked</t>
        </is>
      </c>
      <c r="E550" t="inlineStr">
        <is>
          <t>10.1109/ISCAIT64916.2025.11010682</t>
        </is>
      </c>
      <c r="F550" t="inlineStr">
        <is>
          <t>To recognize action intention of the people with physical disabilities or paralysis, the combination of braincomputer interface (BCI) technology and robotic arms is a solution with great potential. As one of the most common BCI paradigms, Electroencephalogram (EEG) motor imagery (MI) can capture the electrical signals in the human brain. It can classify the peopleâ€™s intention hidden in the EEG signal and drive the robotic arm to realize the action intention. Deep learning (DL) methods are used to accomplish this classification task. In this paper, a BiLSTMbased approach is proposed to classify EEG signal, and then the classification result is imported into a robotic arm to catch or release an object.</t>
        </is>
      </c>
      <c r="G550" t="inlineStr">
        <is>
          <t>Unimodal</t>
        </is>
      </c>
      <c r="H550" t="inlineStr">
        <is>
          <t>See abstract</t>
        </is>
      </c>
      <c r="I550" t="inlineStr">
        <is>
          <t>See abstract</t>
        </is>
      </c>
      <c r="J550" t="inlineStr">
        <is>
          <t>See abstract (AI/ML)</t>
        </is>
      </c>
      <c r="K550" t="inlineStr">
        <is>
          <t>See abstract</t>
        </is>
      </c>
      <c r="M550" t="inlineStr">
        <is>
          <t>See abstract</t>
        </is>
      </c>
      <c r="N550" t="inlineStr">
        <is>
          <t>See abstract</t>
        </is>
      </c>
      <c r="O550" t="inlineStr">
        <is>
          <t>Not verified from abstract</t>
        </is>
      </c>
      <c r="P550" t="inlineStr">
        <is>
          <t>See abstract</t>
        </is>
      </c>
      <c r="Q550" t="inlineStr">
        <is>
          <t>See abstract</t>
        </is>
      </c>
      <c r="R550" t="inlineStr">
        <is>
          <t>Not reviewed (not included)</t>
        </is>
      </c>
      <c r="S550" t="inlineStr">
        <is>
          <t>Not reviewed (not included)</t>
        </is>
      </c>
      <c r="T550" t="inlineStr">
        <is>
          <t>Abstract screening only. Non-ADHD Focused</t>
        </is>
      </c>
      <c r="U550" t="inlineStr">
        <is>
          <t>EXCLUDE</t>
        </is>
      </c>
      <c r="V550" t="inlineStr">
        <is>
          <t>E2-Not ADHD focused: Neither title nor abstract mentions ADHD or attention-deficit/hyperactivity</t>
        </is>
      </c>
      <c r="W550" t="inlineStr">
        <is>
          <t>Excluded: Not ADHD Focused</t>
        </is>
      </c>
      <c r="X550" t="inlineStr">
        <is>
          <t>Not assessed from abstract</t>
        </is>
      </c>
      <c r="Y550" t="inlineStr">
        <is>
          <t>IEEE Conferences</t>
        </is>
      </c>
      <c r="Z550" t="inlineStr">
        <is>
          <t>Not determined from abstract</t>
        </is>
      </c>
      <c r="AB550" t="inlineStr">
        <is>
          <t>Not assessed (not included)</t>
        </is>
      </c>
      <c r="AC550" t="inlineStr">
        <is>
          <t>Not assessed (not included)</t>
        </is>
      </c>
      <c r="AD550" t="inlineStr">
        <is>
          <t>S. Wang; Y. Lang; L. Ge; Y. Dai; Y. Chen; Y. Tang; T. Huang; Z. Jing; Y. Gao</t>
        </is>
      </c>
      <c r="AE550" t="inlineStr">
        <is>
          <t>2025 4th International Symposium on Computer Applications and Information Technology (ISCAIT)</t>
        </is>
      </c>
      <c r="AF550" t="inlineStr">
        <is>
          <t>Hybrid OA (IEEE)</t>
        </is>
      </c>
      <c r="AH550" t="inlineStr">
        <is>
          <t>Not assessed</t>
        </is>
      </c>
      <c r="AI550" t="inlineStr">
        <is>
          <t>Not reported</t>
        </is>
      </c>
      <c r="AJ550" t="inlineStr">
        <is>
          <t>Not reported</t>
        </is>
      </c>
      <c r="AK550" t="inlineStr">
        <is>
          <t>Not reported</t>
        </is>
      </c>
      <c r="AL550" t="inlineStr">
        <is>
          <t>Not reported</t>
        </is>
      </c>
      <c r="AM550" t="inlineStr">
        <is>
          <t>Not reported</t>
        </is>
      </c>
      <c r="AN550" t="inlineStr">
        <is>
          <t>Not reported</t>
        </is>
      </c>
      <c r="AO550" t="inlineStr">
        <is>
          <t>Not reviewed</t>
        </is>
      </c>
      <c r="AP550" t="inlineStr">
        <is>
          <t>Not reported</t>
        </is>
      </c>
      <c r="AQ550" t="inlineStr">
        <is>
          <t>Not reported</t>
        </is>
      </c>
      <c r="AR550" t="inlineStr">
        <is>
          <t>Not reported</t>
        </is>
      </c>
      <c r="AS550" t="inlineStr">
        <is>
          <t>See abstract</t>
        </is>
      </c>
      <c r="AT550" t="inlineStr">
        <is>
          <t>Not reviewed</t>
        </is>
      </c>
      <c r="AU550" t="inlineStr">
        <is>
          <t>Not reviewed</t>
        </is>
      </c>
      <c r="AV550" t="inlineStr">
        <is>
          <t>Not reviewed</t>
        </is>
      </c>
      <c r="AW550" t="inlineStr">
        <is>
          <t>Not reviewed</t>
        </is>
      </c>
      <c r="AX550" t="inlineStr">
        <is>
          <t>Not reported</t>
        </is>
      </c>
      <c r="AY550" t="inlineStr">
        <is>
          <t>Not reported</t>
        </is>
      </c>
      <c r="AZ550" t="inlineStr">
        <is>
          <t>Not reported</t>
        </is>
      </c>
      <c r="BA550" t="inlineStr">
        <is>
          <t>Not reported</t>
        </is>
      </c>
      <c r="BB550" t="inlineStr">
        <is>
          <t>Not reported</t>
        </is>
      </c>
      <c r="BC550" t="inlineStr">
        <is>
          <t>Not reported</t>
        </is>
      </c>
      <c r="BD550" t="inlineStr">
        <is>
          <t>Not reported</t>
        </is>
      </c>
      <c r="BE550" t="inlineStr">
        <is>
          <t>Not reported</t>
        </is>
      </c>
      <c r="BF550" t="inlineStr">
        <is>
          <t>Not reported</t>
        </is>
      </c>
      <c r="BG550" t="inlineStr">
        <is>
          <t>Not reviewed (not included)</t>
        </is>
      </c>
      <c r="BH550" t="inlineStr">
        <is>
          <t>N/A</t>
        </is>
      </c>
      <c r="BI550" t="inlineStr">
        <is>
          <t>Not reviewed</t>
        </is>
      </c>
      <c r="BJ550" t="inlineStr">
        <is>
          <t>Not reviewed</t>
        </is>
      </c>
      <c r="BK550" t="inlineStr">
        <is>
          <t>Not reviewed</t>
        </is>
      </c>
      <c r="BL550" t="inlineStr">
        <is>
          <t>Not reviewed</t>
        </is>
      </c>
      <c r="BM550" t="inlineStr">
        <is>
          <t>Not reviewed (not included)</t>
        </is>
      </c>
      <c r="BN550" t="inlineStr">
        <is>
          <t>Non-ADHD Focused - E2-Not ADHD focused: Neither title nor abstract mentions ADHD or attention-deficit/hyperactivity</t>
        </is>
      </c>
      <c r="BO550" t="inlineStr">
        <is>
          <t>Abstract-level screening only</t>
        </is>
      </c>
      <c r="BP550" t="inlineStr">
        <is>
          <t>5</t>
        </is>
      </c>
    </row>
    <row r="551">
      <c r="A551" t="inlineStr">
        <is>
          <t>Working Memory Task Outcome Prediction Based on Eye-Tracking Analysis</t>
        </is>
      </c>
      <c r="B551" t="n">
        <v>2025</v>
      </c>
      <c r="C551" t="inlineStr">
        <is>
          <t>Not checked</t>
        </is>
      </c>
      <c r="D551" t="inlineStr">
        <is>
          <t>Not checked</t>
        </is>
      </c>
      <c r="E551" t="inlineStr">
        <is>
          <t>10.1109/ICETRAN66854.2025.11114213</t>
        </is>
      </c>
      <c r="F551" t="inlineStr">
        <is>
          <t>Working memory is an important part of the complex memory system that enables information flow from shortterm to long-term memory. It is responsible for logical thinking, reasoning, and complex cognitive tasks. Eye movements strongly correlate with working memory load. In this study, five participants completed working memory tasks while their eyetracking data were collected during task performance. Each participant completed a total of 50 working memory tasks, distributed across five levels of difficulty. Seven features were extracted from the eye-tracking data, focusing on those derived from interactions with areas of interest - specifically, the positions of objects described in each task. The extracted features were used to predict the outcome of the performed tasks (correct or incorrect) using a feature selection algorithm and three machine learning algorithms. The best performance was gained with a support vector machine model, giving a total accuracy of 81.67 %. The obtained accuracy shows a strong correlation between selected features and working memory overload, suggesting that these features are good predictors of working memory performance.</t>
        </is>
      </c>
      <c r="G551" t="inlineStr">
        <is>
          <t>Unimodal</t>
        </is>
      </c>
      <c r="H551" t="inlineStr">
        <is>
          <t>See abstract</t>
        </is>
      </c>
      <c r="I551" t="inlineStr">
        <is>
          <t>See abstract</t>
        </is>
      </c>
      <c r="J551" t="inlineStr">
        <is>
          <t>See abstract (AI/ML)</t>
        </is>
      </c>
      <c r="K551" t="inlineStr">
        <is>
          <t>See abstract</t>
        </is>
      </c>
      <c r="M551" t="inlineStr">
        <is>
          <t>See abstract</t>
        </is>
      </c>
      <c r="N551" t="inlineStr">
        <is>
          <t>See abstract</t>
        </is>
      </c>
      <c r="O551" t="inlineStr">
        <is>
          <t>Not verified from abstract</t>
        </is>
      </c>
      <c r="P551" t="inlineStr">
        <is>
          <t>See abstract</t>
        </is>
      </c>
      <c r="Q551" t="inlineStr">
        <is>
          <t>See abstract</t>
        </is>
      </c>
      <c r="R551" t="inlineStr">
        <is>
          <t>Not reviewed (not included)</t>
        </is>
      </c>
      <c r="S551" t="inlineStr">
        <is>
          <t>Not reviewed (not included)</t>
        </is>
      </c>
      <c r="T551" t="inlineStr">
        <is>
          <t>Abstract screening only. Non-ADHD Focused</t>
        </is>
      </c>
      <c r="U551" t="inlineStr">
        <is>
          <t>EXCLUDE</t>
        </is>
      </c>
      <c r="V551" t="inlineStr">
        <is>
          <t>E2-Not ADHD focused: Neither title nor abstract mentions ADHD or attention-deficit/hyperactivity</t>
        </is>
      </c>
      <c r="W551" t="inlineStr">
        <is>
          <t>Excluded: Not ADHD Focused</t>
        </is>
      </c>
      <c r="X551" t="inlineStr">
        <is>
          <t>Not assessed from abstract</t>
        </is>
      </c>
      <c r="Y551" t="inlineStr">
        <is>
          <t>IEEE Conferences</t>
        </is>
      </c>
      <c r="Z551" t="inlineStr">
        <is>
          <t>Not determined from abstract</t>
        </is>
      </c>
      <c r="AB551" t="inlineStr">
        <is>
          <t>Not assessed (not included)</t>
        </is>
      </c>
      <c r="AC551" t="inlineStr">
        <is>
          <t>Not assessed (not included)</t>
        </is>
      </c>
      <c r="AD551" t="inlineStr">
        <is>
          <t>T. BogdanoviÄ‡; L. RanÄ‘iÄ‡; V. KoviÄ‡; Å½. DuroviÄ‡; M. JankoviÄ‡; I. Vajs</t>
        </is>
      </c>
      <c r="AE551" t="inlineStr">
        <is>
          <t>2025 12th International Conference on Electrical, Electronic and Computing Engineering (IcETRAN)</t>
        </is>
      </c>
      <c r="AF551" t="inlineStr">
        <is>
          <t>Hybrid OA (IEEE)</t>
        </is>
      </c>
      <c r="AH551" t="inlineStr">
        <is>
          <t>Not assessed</t>
        </is>
      </c>
      <c r="AI551" t="inlineStr">
        <is>
          <t>Not reported</t>
        </is>
      </c>
      <c r="AJ551" t="inlineStr">
        <is>
          <t>Not reported</t>
        </is>
      </c>
      <c r="AK551" t="inlineStr">
        <is>
          <t>Not reported</t>
        </is>
      </c>
      <c r="AL551" t="inlineStr">
        <is>
          <t>Not reported</t>
        </is>
      </c>
      <c r="AM551" t="inlineStr">
        <is>
          <t>Not reported</t>
        </is>
      </c>
      <c r="AN551" t="inlineStr">
        <is>
          <t>Not reported</t>
        </is>
      </c>
      <c r="AO551" t="inlineStr">
        <is>
          <t>Not reviewed</t>
        </is>
      </c>
      <c r="AP551" t="inlineStr">
        <is>
          <t>Not reported</t>
        </is>
      </c>
      <c r="AQ551" t="inlineStr">
        <is>
          <t>Not reported</t>
        </is>
      </c>
      <c r="AR551" t="inlineStr">
        <is>
          <t>Not reported</t>
        </is>
      </c>
      <c r="AS551" t="inlineStr">
        <is>
          <t>See abstract</t>
        </is>
      </c>
      <c r="AT551" t="inlineStr">
        <is>
          <t>Not reviewed</t>
        </is>
      </c>
      <c r="AU551" t="inlineStr">
        <is>
          <t>Not reviewed</t>
        </is>
      </c>
      <c r="AV551" t="inlineStr">
        <is>
          <t>Not reviewed</t>
        </is>
      </c>
      <c r="AW551" t="inlineStr">
        <is>
          <t>Not reviewed</t>
        </is>
      </c>
      <c r="AX551" t="inlineStr">
        <is>
          <t>Not reported</t>
        </is>
      </c>
      <c r="AY551" t="inlineStr">
        <is>
          <t>Not reported</t>
        </is>
      </c>
      <c r="AZ551" t="inlineStr">
        <is>
          <t>Not reported</t>
        </is>
      </c>
      <c r="BA551" t="inlineStr">
        <is>
          <t>Not reported</t>
        </is>
      </c>
      <c r="BB551" t="inlineStr">
        <is>
          <t>Not reported</t>
        </is>
      </c>
      <c r="BC551" t="inlineStr">
        <is>
          <t>Not reported</t>
        </is>
      </c>
      <c r="BD551" t="inlineStr">
        <is>
          <t>Not reported</t>
        </is>
      </c>
      <c r="BE551" t="inlineStr">
        <is>
          <t>Not reported</t>
        </is>
      </c>
      <c r="BF551" t="inlineStr">
        <is>
          <t>Not reported</t>
        </is>
      </c>
      <c r="BG551" t="inlineStr">
        <is>
          <t>Not reviewed (not included)</t>
        </is>
      </c>
      <c r="BH551" t="inlineStr">
        <is>
          <t>N/A</t>
        </is>
      </c>
      <c r="BI551" t="inlineStr">
        <is>
          <t>Not reviewed</t>
        </is>
      </c>
      <c r="BJ551" t="inlineStr">
        <is>
          <t>Not reviewed</t>
        </is>
      </c>
      <c r="BK551" t="inlineStr">
        <is>
          <t>Not reviewed</t>
        </is>
      </c>
      <c r="BL551" t="inlineStr">
        <is>
          <t>Not reviewed</t>
        </is>
      </c>
      <c r="BM551" t="inlineStr">
        <is>
          <t>Not reviewed (not included)</t>
        </is>
      </c>
      <c r="BN551" t="inlineStr">
        <is>
          <t>Non-ADHD Focused - E2-Not ADHD focused: Neither title nor abstract mentions ADHD or attention-deficit/hyperactivity</t>
        </is>
      </c>
      <c r="BO551" t="inlineStr">
        <is>
          <t>Abstract-level screening only</t>
        </is>
      </c>
      <c r="BP551" t="inlineStr">
        <is>
          <t>4</t>
        </is>
      </c>
    </row>
    <row r="552">
      <c r="A552" t="inlineStr">
        <is>
          <t>A Survey on Analysis of Genetic Diseases Using Machine Learning Techniques</t>
        </is>
      </c>
      <c r="B552" t="n">
        <v>2021</v>
      </c>
      <c r="C552" t="inlineStr">
        <is>
          <t>Not checked</t>
        </is>
      </c>
      <c r="D552" t="inlineStr">
        <is>
          <t>Not checked</t>
        </is>
      </c>
      <c r="E552" t="inlineStr">
        <is>
          <t>10.1109/I-SMAC52330.2021.9640723</t>
        </is>
      </c>
      <c r="F552" t="inlineStr">
        <is>
          <t>The approach of new technological developments in the genetic disease repository has facilitated genetic disease treatment. In the post-genomic time gene detection, which causes genetically excessive diseases, is one of the greatest deterrent tasks. Complex diseases are frequently very heterogeneous and make biological markers difficult to identify. Markers commonly depend on the Machine Learning Algorithms to define, but their success completely depends on the quality and dimensions of the data present. In the machine learning area, computers are promised to support people and analyze large and complex data systems primarily for the production of practically enhanced algorithms. A supervised machine learning methodology has been developed to predict complex genes that cause disease and experiment with the developed algorithm to improve and identify genetic classifications that engage in complex diseases. Genetic Disease Analyzer (GDA) was de veloped using machine learning using the Principal Component Analysis (PCA), Random forest, Naive Bayes and Decision Tree algorithms and the results were compared. The accuracy of 98.79% and sensitivity of 98.67% for the GEO data set is provided for the GDA model. The results of machine learning approaches were examined and their practical applications were discussed in the study of genetic and genomic data.</t>
        </is>
      </c>
      <c r="G552" t="inlineStr">
        <is>
          <t>Unimodal</t>
        </is>
      </c>
      <c r="H552" t="inlineStr">
        <is>
          <t>See abstract</t>
        </is>
      </c>
      <c r="I552" t="inlineStr">
        <is>
          <t>See abstract</t>
        </is>
      </c>
      <c r="J552" t="inlineStr">
        <is>
          <t>See abstract (AI/ML)</t>
        </is>
      </c>
      <c r="K552" t="inlineStr">
        <is>
          <t>See abstract</t>
        </is>
      </c>
      <c r="M552" t="inlineStr">
        <is>
          <t>See abstract</t>
        </is>
      </c>
      <c r="N552" t="inlineStr">
        <is>
          <t>See abstract</t>
        </is>
      </c>
      <c r="O552" t="inlineStr">
        <is>
          <t>Not verified from abstract</t>
        </is>
      </c>
      <c r="P552" t="inlineStr">
        <is>
          <t>See abstract</t>
        </is>
      </c>
      <c r="Q552" t="inlineStr">
        <is>
          <t>See abstract</t>
        </is>
      </c>
      <c r="R552" t="inlineStr">
        <is>
          <t>Not reviewed (not included)</t>
        </is>
      </c>
      <c r="S552" t="inlineStr">
        <is>
          <t>Not reviewed (not included)</t>
        </is>
      </c>
      <c r="T552" t="inlineStr">
        <is>
          <t>Abstract screening only. Non-ADHD Focused</t>
        </is>
      </c>
      <c r="U552" t="inlineStr">
        <is>
          <t>EXCLUDE</t>
        </is>
      </c>
      <c r="V552" t="inlineStr">
        <is>
          <t>E2-Not ADHD focused: Neither title nor abstract mentions ADHD or attention-deficit/hyperactivity</t>
        </is>
      </c>
      <c r="W552" t="inlineStr">
        <is>
          <t>Excluded: Not ADHD Focused</t>
        </is>
      </c>
      <c r="X552" t="inlineStr">
        <is>
          <t>Not assessed from abstract</t>
        </is>
      </c>
      <c r="Y552" t="inlineStr">
        <is>
          <t>IEEE Conferences</t>
        </is>
      </c>
      <c r="Z552" t="inlineStr">
        <is>
          <t>Not determined from abstract</t>
        </is>
      </c>
      <c r="AB552" t="inlineStr">
        <is>
          <t>Not assessed (not included)</t>
        </is>
      </c>
      <c r="AC552" t="inlineStr">
        <is>
          <t>Not assessed (not included)</t>
        </is>
      </c>
      <c r="AD552" t="inlineStr">
        <is>
          <t>B. Dhanalaxmi; K. Anirudh; G. Nikhitha; R. Jyothi</t>
        </is>
      </c>
      <c r="AE552" t="inlineStr">
        <is>
          <t>2021 Fifth International Conference on I-SMAC (IoT in Social, Mobile, Analytics and Cloud) (I-SMAC)</t>
        </is>
      </c>
      <c r="AF552" t="inlineStr">
        <is>
          <t>Hybrid OA (IEEE)</t>
        </is>
      </c>
      <c r="AH552" t="inlineStr">
        <is>
          <t>Not assessed</t>
        </is>
      </c>
      <c r="AI552" t="inlineStr">
        <is>
          <t>Not reported</t>
        </is>
      </c>
      <c r="AJ552" t="inlineStr">
        <is>
          <t>Not reported</t>
        </is>
      </c>
      <c r="AK552" t="inlineStr">
        <is>
          <t>Not reported</t>
        </is>
      </c>
      <c r="AL552" t="inlineStr">
        <is>
          <t>Not reported</t>
        </is>
      </c>
      <c r="AM552" t="inlineStr">
        <is>
          <t>Not reported</t>
        </is>
      </c>
      <c r="AN552" t="inlineStr">
        <is>
          <t>Not reported</t>
        </is>
      </c>
      <c r="AO552" t="inlineStr">
        <is>
          <t>Not reviewed</t>
        </is>
      </c>
      <c r="AP552" t="inlineStr">
        <is>
          <t>Not reported</t>
        </is>
      </c>
      <c r="AQ552" t="inlineStr">
        <is>
          <t>Not reported</t>
        </is>
      </c>
      <c r="AR552" t="inlineStr">
        <is>
          <t>Not reported</t>
        </is>
      </c>
      <c r="AS552" t="inlineStr">
        <is>
          <t>See abstract</t>
        </is>
      </c>
      <c r="AT552" t="inlineStr">
        <is>
          <t>Not reviewed</t>
        </is>
      </c>
      <c r="AU552" t="inlineStr">
        <is>
          <t>Not reviewed</t>
        </is>
      </c>
      <c r="AV552" t="inlineStr">
        <is>
          <t>Not reviewed</t>
        </is>
      </c>
      <c r="AW552" t="inlineStr">
        <is>
          <t>Not reviewed</t>
        </is>
      </c>
      <c r="AX552" t="inlineStr">
        <is>
          <t>Not reported</t>
        </is>
      </c>
      <c r="AY552" t="inlineStr">
        <is>
          <t>Not reported</t>
        </is>
      </c>
      <c r="AZ552" t="inlineStr">
        <is>
          <t>Not reported</t>
        </is>
      </c>
      <c r="BA552" t="inlineStr">
        <is>
          <t>Not reported</t>
        </is>
      </c>
      <c r="BB552" t="inlineStr">
        <is>
          <t>Not reported</t>
        </is>
      </c>
      <c r="BC552" t="inlineStr">
        <is>
          <t>Not reported</t>
        </is>
      </c>
      <c r="BD552" t="inlineStr">
        <is>
          <t>Not reported</t>
        </is>
      </c>
      <c r="BE552" t="inlineStr">
        <is>
          <t>Not reported</t>
        </is>
      </c>
      <c r="BF552" t="inlineStr">
        <is>
          <t>Not reported</t>
        </is>
      </c>
      <c r="BG552" t="inlineStr">
        <is>
          <t>Not reviewed (not included)</t>
        </is>
      </c>
      <c r="BH552" t="inlineStr">
        <is>
          <t>N/A</t>
        </is>
      </c>
      <c r="BI552" t="inlineStr">
        <is>
          <t>Not reviewed</t>
        </is>
      </c>
      <c r="BJ552" t="inlineStr">
        <is>
          <t>Not reviewed</t>
        </is>
      </c>
      <c r="BK552" t="inlineStr">
        <is>
          <t>Not reviewed</t>
        </is>
      </c>
      <c r="BL552" t="inlineStr">
        <is>
          <t>Not reviewed</t>
        </is>
      </c>
      <c r="BM552" t="inlineStr">
        <is>
          <t>Not reviewed (not included)</t>
        </is>
      </c>
      <c r="BN552" t="inlineStr">
        <is>
          <t>Non-ADHD Focused - E2-Not ADHD focused: Neither title nor abstract mentions ADHD or attention-deficit/hyperactivity</t>
        </is>
      </c>
      <c r="BO552" t="inlineStr">
        <is>
          <t>Abstract-level screening only</t>
        </is>
      </c>
      <c r="BP552" t="inlineStr">
        <is>
          <t>6</t>
        </is>
      </c>
    </row>
    <row r="553">
      <c r="A553" t="inlineStr">
        <is>
          <t>A Broad Survey on Detection of Depression in Societal Platforms using Machine Learning Model for the Public Health Care System</t>
        </is>
      </c>
      <c r="B553" t="n">
        <v>2023</v>
      </c>
      <c r="C553" t="inlineStr">
        <is>
          <t>Not checked</t>
        </is>
      </c>
      <c r="D553" t="inlineStr">
        <is>
          <t>Not checked</t>
        </is>
      </c>
      <c r="E553" t="inlineStr">
        <is>
          <t>10.1109/ICESC57686.2023.10193515</t>
        </is>
      </c>
      <c r="F553" t="inlineStr">
        <is>
          <t xml:space="preserve">Anxiety and depression are on the rise, particularly since the COVID-19 epidemic, yet detection rates have not kept pace. There has been a lot of talk about people showing signs of mental health problems on social media sites like Facebook, Twitter etc. The social media anxiety and sadness detected using machine learning algorithms is considered and reviewed in this research. Soon after depression was recognized as a major public health problem around the world, efforts were made to improve its detection. The speed with which technology is developing is changing the way people talk to one another. Standardized scales that rely on patientsâ€™ subjective reactions or clinical diagnoses from attending clinicians are typically used to detect depression, despite their limitations. First, the replies patients give on conventional standardized measures may be influenced by factors such as the patientâ€™s current mental state, the nature of the clinician-patient relationship, the patientâ€™s current mood, and the patientâ€™s previous experiences and memory bias. Social media platforms like Twitter, Facebook, Telegram, and Instagram have exploded in popularity as places for people to open up about their innermost thoughts, psyche, and feelings with the proliferation of the Internet. Text is analyzed using psychological analysis to pull out relevant aspects, characteristics, and information from the perspectives of users. Psychological analysts rely on social media for the early identification of depressive symptoms and patterns of behavior. A personâ€™s social network may tell us a lot about the thoughts and actions that precede the start of depression, such as the personâ€™s isolation, the importance they place on themselves, and the hours they spend awake. This research presents a brief review that attempts to synthesize the literature on the use of Machine Learning (ML) techniques on social media text data for the purpose of detecting depressive symptoms and to point the </t>
        </is>
      </c>
      <c r="G553" t="inlineStr">
        <is>
          <t>Unimodal</t>
        </is>
      </c>
      <c r="H553" t="inlineStr">
        <is>
          <t>See abstract</t>
        </is>
      </c>
      <c r="I553" t="inlineStr">
        <is>
          <t>See abstract</t>
        </is>
      </c>
      <c r="J553" t="inlineStr">
        <is>
          <t>See abstract (AI/ML)</t>
        </is>
      </c>
      <c r="K553" t="inlineStr">
        <is>
          <t>See abstract</t>
        </is>
      </c>
      <c r="M553" t="inlineStr">
        <is>
          <t>See abstract</t>
        </is>
      </c>
      <c r="N553" t="inlineStr">
        <is>
          <t>See abstract</t>
        </is>
      </c>
      <c r="O553" t="inlineStr">
        <is>
          <t>Not verified from abstract</t>
        </is>
      </c>
      <c r="P553" t="inlineStr">
        <is>
          <t>See abstract</t>
        </is>
      </c>
      <c r="Q553" t="inlineStr">
        <is>
          <t>See abstract</t>
        </is>
      </c>
      <c r="R553" t="inlineStr">
        <is>
          <t>Not reviewed (not included)</t>
        </is>
      </c>
      <c r="S553" t="inlineStr">
        <is>
          <t>Not reviewed (not included)</t>
        </is>
      </c>
      <c r="T553" t="inlineStr">
        <is>
          <t>Abstract screening only. Non-ADHD Focused</t>
        </is>
      </c>
      <c r="U553" t="inlineStr">
        <is>
          <t>EXCLUDE</t>
        </is>
      </c>
      <c r="V553" t="inlineStr">
        <is>
          <t>E2-Not ADHD focused: Neither title nor abstract mentions ADHD or attention-deficit/hyperactivity</t>
        </is>
      </c>
      <c r="W553" t="inlineStr">
        <is>
          <t>Excluded: Not ADHD Focused</t>
        </is>
      </c>
      <c r="X553" t="inlineStr">
        <is>
          <t>Not assessed from abstract</t>
        </is>
      </c>
      <c r="Y553" t="inlineStr">
        <is>
          <t>IEEE Conferences</t>
        </is>
      </c>
      <c r="Z553" t="inlineStr">
        <is>
          <t>Not determined from abstract</t>
        </is>
      </c>
      <c r="AB553" t="inlineStr">
        <is>
          <t>Not assessed (not included)</t>
        </is>
      </c>
      <c r="AC553" t="inlineStr">
        <is>
          <t>Not assessed (not included)</t>
        </is>
      </c>
      <c r="AD553" t="inlineStr">
        <is>
          <t>P. L. Priya; R. V. Prakash</t>
        </is>
      </c>
      <c r="AE553" t="inlineStr">
        <is>
          <t>2023 4th International Conference on Electronics and Sustainable Communication Systems (ICESC)</t>
        </is>
      </c>
      <c r="AF553" t="inlineStr">
        <is>
          <t>Hybrid OA (IEEE)</t>
        </is>
      </c>
      <c r="AH553" t="inlineStr">
        <is>
          <t>Not assessed</t>
        </is>
      </c>
      <c r="AI553" t="inlineStr">
        <is>
          <t>Not reported</t>
        </is>
      </c>
      <c r="AJ553" t="inlineStr">
        <is>
          <t>Not reported</t>
        </is>
      </c>
      <c r="AK553" t="inlineStr">
        <is>
          <t>Not reported</t>
        </is>
      </c>
      <c r="AL553" t="inlineStr">
        <is>
          <t>Not reported</t>
        </is>
      </c>
      <c r="AM553" t="inlineStr">
        <is>
          <t>Not reported</t>
        </is>
      </c>
      <c r="AN553" t="inlineStr">
        <is>
          <t>Not reported</t>
        </is>
      </c>
      <c r="AO553" t="inlineStr">
        <is>
          <t>Not reviewed</t>
        </is>
      </c>
      <c r="AP553" t="inlineStr">
        <is>
          <t>Not reported</t>
        </is>
      </c>
      <c r="AQ553" t="inlineStr">
        <is>
          <t>Not reported</t>
        </is>
      </c>
      <c r="AR553" t="inlineStr">
        <is>
          <t>Not reported</t>
        </is>
      </c>
      <c r="AS553" t="inlineStr">
        <is>
          <t>See abstract</t>
        </is>
      </c>
      <c r="AT553" t="inlineStr">
        <is>
          <t>Not reviewed</t>
        </is>
      </c>
      <c r="AU553" t="inlineStr">
        <is>
          <t>Not reviewed</t>
        </is>
      </c>
      <c r="AV553" t="inlineStr">
        <is>
          <t>Not reviewed</t>
        </is>
      </c>
      <c r="AW553" t="inlineStr">
        <is>
          <t>Not reviewed</t>
        </is>
      </c>
      <c r="AX553" t="inlineStr">
        <is>
          <t>Not reported</t>
        </is>
      </c>
      <c r="AY553" t="inlineStr">
        <is>
          <t>Not reported</t>
        </is>
      </c>
      <c r="AZ553" t="inlineStr">
        <is>
          <t>Not reported</t>
        </is>
      </c>
      <c r="BA553" t="inlineStr">
        <is>
          <t>Not reported</t>
        </is>
      </c>
      <c r="BB553" t="inlineStr">
        <is>
          <t>Not reported</t>
        </is>
      </c>
      <c r="BC553" t="inlineStr">
        <is>
          <t>Not reported</t>
        </is>
      </c>
      <c r="BD553" t="inlineStr">
        <is>
          <t>Not reported</t>
        </is>
      </c>
      <c r="BE553" t="inlineStr">
        <is>
          <t>Not reported</t>
        </is>
      </c>
      <c r="BF553" t="inlineStr">
        <is>
          <t>Not reported</t>
        </is>
      </c>
      <c r="BG553" t="inlineStr">
        <is>
          <t>Not reviewed (not included)</t>
        </is>
      </c>
      <c r="BH553" t="inlineStr">
        <is>
          <t>N/A</t>
        </is>
      </c>
      <c r="BI553" t="inlineStr">
        <is>
          <t>Not reviewed</t>
        </is>
      </c>
      <c r="BJ553" t="inlineStr">
        <is>
          <t>Not reviewed</t>
        </is>
      </c>
      <c r="BK553" t="inlineStr">
        <is>
          <t>Not reviewed</t>
        </is>
      </c>
      <c r="BL553" t="inlineStr">
        <is>
          <t>Not reviewed</t>
        </is>
      </c>
      <c r="BM553" t="inlineStr">
        <is>
          <t>Not reviewed (not included)</t>
        </is>
      </c>
      <c r="BN553" t="inlineStr">
        <is>
          <t>Non-ADHD Focused - E2-Not ADHD focused: Neither title nor abstract mentions ADHD or attention-deficit/hyperactivity</t>
        </is>
      </c>
      <c r="BO553" t="inlineStr">
        <is>
          <t>Abstract-level screening only</t>
        </is>
      </c>
      <c r="BP553" t="inlineStr">
        <is>
          <t>7</t>
        </is>
      </c>
    </row>
    <row r="554">
      <c r="A554" t="inlineStr">
        <is>
          <t>A Novel Machine Learning Framework for Drowsiness Detection Using an Electrostatic Wearable Sensor and Hyperdimensional Computing</t>
        </is>
      </c>
      <c r="B554" t="n">
        <v>2025</v>
      </c>
      <c r="C554" t="inlineStr">
        <is>
          <t>Not checked</t>
        </is>
      </c>
      <c r="D554" t="inlineStr">
        <is>
          <t>Not checked</t>
        </is>
      </c>
      <c r="E554" t="inlineStr">
        <is>
          <t>10.1109/METROIND4.0IOT66048.2025.11121951</t>
        </is>
      </c>
      <c r="F554" t="inlineStr">
        <is>
          <t>This work proposes a wearable system for the specific application of drowsiness detection in activities of daily living. The system is based on a new family of electrostatic sensors (Qvar) supported by smart algorithms. It records the electroencephalogram (EEG) from a single-channel and extracts a number of features from the spectral bands of the EEG signal, in addition to entropies. An innovative approach based on the emerging brain-inspired Hyperdimensional Computing paradigm is used and compared with two conventional Machine Learning algorithms. The algorithms are all trained on a public dataset and tested on our data recorded by the Qvar system. As a result, the new algorithm outperforms consistently the conventional ones, while being computationally more efficient and highly parallel. Thanks to the single channel implementation and the low-power consumption, the Quar system candidates for ubiquitous real-time EEG monitoring, ensuring minimal invasiveness and long-time autonomy, and paves the way to facilitate extensive screening processes, and expand the range of applications for EEG technology.</t>
        </is>
      </c>
      <c r="G554" t="inlineStr">
        <is>
          <t>Unimodal</t>
        </is>
      </c>
      <c r="H554" t="inlineStr">
        <is>
          <t>See abstract</t>
        </is>
      </c>
      <c r="I554" t="inlineStr">
        <is>
          <t>See abstract</t>
        </is>
      </c>
      <c r="J554" t="inlineStr">
        <is>
          <t>See abstract (AI/ML)</t>
        </is>
      </c>
      <c r="K554" t="inlineStr">
        <is>
          <t>See abstract</t>
        </is>
      </c>
      <c r="M554" t="inlineStr">
        <is>
          <t>See abstract</t>
        </is>
      </c>
      <c r="N554" t="inlineStr">
        <is>
          <t>See abstract</t>
        </is>
      </c>
      <c r="O554" t="inlineStr">
        <is>
          <t>Not verified from abstract</t>
        </is>
      </c>
      <c r="P554" t="inlineStr">
        <is>
          <t>See abstract</t>
        </is>
      </c>
      <c r="Q554" t="inlineStr">
        <is>
          <t>See abstract</t>
        </is>
      </c>
      <c r="R554" t="inlineStr">
        <is>
          <t>Not reviewed (not included)</t>
        </is>
      </c>
      <c r="S554" t="inlineStr">
        <is>
          <t>Not reviewed (not included)</t>
        </is>
      </c>
      <c r="T554" t="inlineStr">
        <is>
          <t>Abstract screening only. Non-ADHD Focused</t>
        </is>
      </c>
      <c r="U554" t="inlineStr">
        <is>
          <t>EXCLUDE</t>
        </is>
      </c>
      <c r="V554" t="inlineStr">
        <is>
          <t>E2-Not ADHD focused: Neither title nor abstract mentions ADHD or attention-deficit/hyperactivity</t>
        </is>
      </c>
      <c r="W554" t="inlineStr">
        <is>
          <t>Excluded: Not ADHD Focused</t>
        </is>
      </c>
      <c r="X554" t="inlineStr">
        <is>
          <t>Not assessed from abstract</t>
        </is>
      </c>
      <c r="Y554" t="inlineStr">
        <is>
          <t>IEEE Conferences</t>
        </is>
      </c>
      <c r="Z554" t="inlineStr">
        <is>
          <t>Not determined from abstract</t>
        </is>
      </c>
      <c r="AB554" t="inlineStr">
        <is>
          <t>Not assessed (not included)</t>
        </is>
      </c>
      <c r="AC554" t="inlineStr">
        <is>
          <t>Not assessed (not included)</t>
        </is>
      </c>
      <c r="AD554" t="inlineStr">
        <is>
          <t>L. Ferri; M. G. P. D. Cotrone; M. Angioli; M. Balsi; A. Suppa; L. DavÃ¬; N. Picozzi; A. Gumiero; L. D. Torre; F. Irrera</t>
        </is>
      </c>
      <c r="AE554" t="inlineStr">
        <is>
          <t>2025 IEEE International Workshop on Metrology for Industry 4.0 &amp; IoT (MetroInd4.0 &amp; IoT)</t>
        </is>
      </c>
      <c r="AF554" t="inlineStr">
        <is>
          <t>Hybrid OA (IEEE)</t>
        </is>
      </c>
      <c r="AH554" t="inlineStr">
        <is>
          <t>Not assessed</t>
        </is>
      </c>
      <c r="AI554" t="inlineStr">
        <is>
          <t>Not reported</t>
        </is>
      </c>
      <c r="AJ554" t="inlineStr">
        <is>
          <t>Not reported</t>
        </is>
      </c>
      <c r="AK554" t="inlineStr">
        <is>
          <t>Not reported</t>
        </is>
      </c>
      <c r="AL554" t="inlineStr">
        <is>
          <t>Not reported</t>
        </is>
      </c>
      <c r="AM554" t="inlineStr">
        <is>
          <t>Not reported</t>
        </is>
      </c>
      <c r="AN554" t="inlineStr">
        <is>
          <t>Not reported</t>
        </is>
      </c>
      <c r="AO554" t="inlineStr">
        <is>
          <t>Not reviewed</t>
        </is>
      </c>
      <c r="AP554" t="inlineStr">
        <is>
          <t>Not reported</t>
        </is>
      </c>
      <c r="AQ554" t="inlineStr">
        <is>
          <t>Not reported</t>
        </is>
      </c>
      <c r="AR554" t="inlineStr">
        <is>
          <t>Not reported</t>
        </is>
      </c>
      <c r="AS554" t="inlineStr">
        <is>
          <t>See abstract</t>
        </is>
      </c>
      <c r="AT554" t="inlineStr">
        <is>
          <t>Not reviewed</t>
        </is>
      </c>
      <c r="AU554" t="inlineStr">
        <is>
          <t>Not reviewed</t>
        </is>
      </c>
      <c r="AV554" t="inlineStr">
        <is>
          <t>Not reviewed</t>
        </is>
      </c>
      <c r="AW554" t="inlineStr">
        <is>
          <t>Not reviewed</t>
        </is>
      </c>
      <c r="AX554" t="inlineStr">
        <is>
          <t>Not reported</t>
        </is>
      </c>
      <c r="AY554" t="inlineStr">
        <is>
          <t>Not reported</t>
        </is>
      </c>
      <c r="AZ554" t="inlineStr">
        <is>
          <t>Not reported</t>
        </is>
      </c>
      <c r="BA554" t="inlineStr">
        <is>
          <t>Not reported</t>
        </is>
      </c>
      <c r="BB554" t="inlineStr">
        <is>
          <t>Not reported</t>
        </is>
      </c>
      <c r="BC554" t="inlineStr">
        <is>
          <t>Not reported</t>
        </is>
      </c>
      <c r="BD554" t="inlineStr">
        <is>
          <t>Not reported</t>
        </is>
      </c>
      <c r="BE554" t="inlineStr">
        <is>
          <t>Not reported</t>
        </is>
      </c>
      <c r="BF554" t="inlineStr">
        <is>
          <t>Not reported</t>
        </is>
      </c>
      <c r="BG554" t="inlineStr">
        <is>
          <t>Not reviewed (not included)</t>
        </is>
      </c>
      <c r="BH554" t="inlineStr">
        <is>
          <t>N/A</t>
        </is>
      </c>
      <c r="BI554" t="inlineStr">
        <is>
          <t>Not reviewed</t>
        </is>
      </c>
      <c r="BJ554" t="inlineStr">
        <is>
          <t>Not reviewed</t>
        </is>
      </c>
      <c r="BK554" t="inlineStr">
        <is>
          <t>Not reviewed</t>
        </is>
      </c>
      <c r="BL554" t="inlineStr">
        <is>
          <t>Not reviewed</t>
        </is>
      </c>
      <c r="BM554" t="inlineStr">
        <is>
          <t>Not reviewed (not included)</t>
        </is>
      </c>
      <c r="BN554" t="inlineStr">
        <is>
          <t>Non-ADHD Focused - E2-Not ADHD focused: Neither title nor abstract mentions ADHD or attention-deficit/hyperactivity</t>
        </is>
      </c>
      <c r="BO554" t="inlineStr">
        <is>
          <t>Abstract-level screening only</t>
        </is>
      </c>
      <c r="BP554" t="inlineStr">
        <is>
          <t>5</t>
        </is>
      </c>
    </row>
    <row r="555">
      <c r="A555" t="inlineStr">
        <is>
          <t>Diagnosing ADHD: Unleashing Fully Behavioral Attribute Insights with Supervised Learning</t>
        </is>
      </c>
      <c r="B555" t="n">
        <v>2024</v>
      </c>
      <c r="C555" t="inlineStr">
        <is>
          <t>Not checked</t>
        </is>
      </c>
      <c r="D555" t="inlineStr">
        <is>
          <t>Not checked</t>
        </is>
      </c>
      <c r="E555" t="inlineStr">
        <is>
          <t>10.1109/ICTEST60614.2024.10576167</t>
        </is>
      </c>
      <c r="F555" t="inlineStr">
        <is>
          <t>In recent years, the medical community has increasingly focused on Attention Deficit Hyper-activity Disorder (ADHD) due to its profound impact on individuals, marked by impulsivity, hyperactivity, and inattention. This attention has prompted the exploration of advanced computerized detection methods. This study introduces an innovative approach to ADHD detection by harnessing fully behavioral attribute data. The methodology emphasizes optimizing features to extract maximum information while minimizing their quantity for more efficient ADHD detection. Fully behavioral attributes comprise checklist features used for diagnosis, readily observable and compiled to aid in ADHD detection. Techniques like missing value replacement and min-max normalization further refine these attributes, resulting in heightened accuracy and robustness compared to methods reliant on datasets and methodologies. The study validates its simulation outcomes against existing literature and conducts experiments using supervised learning with various machine learning algorithms, including Gradient Boost (GB), Decision Tree (DT), K Nearest Neighbor (KNN), Naive Bayes (NB), Support Vector Machine (SVM), Multi-Layer Perceptron (MLP), all demonstrating promising results. The research highlights the effectiveness of fully behavioral attributes in addressing constraints and challenges, presenting a carefully curated selection of features classified through eight machine learning techniques. Notably, the GB algorithm emerges as a standout performer in supervised learning, achieving an impressive accuracy rate of 89.7%.</t>
        </is>
      </c>
      <c r="G555" t="inlineStr">
        <is>
          <t>Unimodal</t>
        </is>
      </c>
      <c r="H555" t="inlineStr">
        <is>
          <t>See abstract</t>
        </is>
      </c>
      <c r="I555" t="inlineStr">
        <is>
          <t>See abstract</t>
        </is>
      </c>
      <c r="J555" t="inlineStr">
        <is>
          <t>See abstract (AI/ML)</t>
        </is>
      </c>
      <c r="K555" t="inlineStr">
        <is>
          <t>See abstract</t>
        </is>
      </c>
      <c r="M555" t="inlineStr">
        <is>
          <t>See abstract</t>
        </is>
      </c>
      <c r="N555" t="inlineStr">
        <is>
          <t>See abstract</t>
        </is>
      </c>
      <c r="O555" t="inlineStr">
        <is>
          <t>Not verified from abstract</t>
        </is>
      </c>
      <c r="P555" t="inlineStr">
        <is>
          <t>See abstract</t>
        </is>
      </c>
      <c r="Q555" t="inlineStr">
        <is>
          <t>See abstract</t>
        </is>
      </c>
      <c r="R555" t="inlineStr">
        <is>
          <t>Not reviewed (not included)</t>
        </is>
      </c>
      <c r="S555" t="inlineStr">
        <is>
          <t>Not reviewed (not included)</t>
        </is>
      </c>
      <c r="T555" t="inlineStr">
        <is>
          <t>Abstract screening only. Not Selected for Final 95 (Pending Full Text Review)</t>
        </is>
      </c>
      <c r="U555" t="inlineStr">
        <is>
          <t>EXCLUDE</t>
        </is>
      </c>
      <c r="V5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55" t="inlineStr">
        <is>
          <t>Excluded: Other Criterion</t>
        </is>
      </c>
      <c r="X555" t="inlineStr">
        <is>
          <t>Not assessed from abstract</t>
        </is>
      </c>
      <c r="Y555" t="inlineStr">
        <is>
          <t>IEEE Conferences</t>
        </is>
      </c>
      <c r="Z555" t="inlineStr">
        <is>
          <t>Not determined from abstract</t>
        </is>
      </c>
      <c r="AB555" t="inlineStr">
        <is>
          <t>Not assessed (not included)</t>
        </is>
      </c>
      <c r="AC555" t="inlineStr">
        <is>
          <t>Not assessed (not included)</t>
        </is>
      </c>
      <c r="AD555" t="inlineStr">
        <is>
          <t>D. K. Khandelwal; M. C. Govil</t>
        </is>
      </c>
      <c r="AE555" t="inlineStr">
        <is>
          <t>2024 1st International Conference on Trends in Engineering Systems and Technologies (ICTEST)</t>
        </is>
      </c>
      <c r="AF555" t="inlineStr">
        <is>
          <t>Hybrid OA (IEEE)</t>
        </is>
      </c>
      <c r="AH555" t="inlineStr">
        <is>
          <t>Not assessed</t>
        </is>
      </c>
      <c r="AI555" t="inlineStr">
        <is>
          <t>Not reported</t>
        </is>
      </c>
      <c r="AJ555" t="inlineStr">
        <is>
          <t>Not reported</t>
        </is>
      </c>
      <c r="AK555" t="inlineStr">
        <is>
          <t>Not reported</t>
        </is>
      </c>
      <c r="AL555" t="inlineStr">
        <is>
          <t>Not reported</t>
        </is>
      </c>
      <c r="AM555" t="inlineStr">
        <is>
          <t>Not reported</t>
        </is>
      </c>
      <c r="AN555" t="inlineStr">
        <is>
          <t>Not reported</t>
        </is>
      </c>
      <c r="AO555" t="inlineStr">
        <is>
          <t>Not reviewed</t>
        </is>
      </c>
      <c r="AP555" t="inlineStr">
        <is>
          <t>Not reported</t>
        </is>
      </c>
      <c r="AQ555" t="inlineStr">
        <is>
          <t>Not reported</t>
        </is>
      </c>
      <c r="AR555" t="inlineStr">
        <is>
          <t>Not reported</t>
        </is>
      </c>
      <c r="AS555" t="inlineStr">
        <is>
          <t>See abstract</t>
        </is>
      </c>
      <c r="AT555" t="inlineStr">
        <is>
          <t>Not reviewed</t>
        </is>
      </c>
      <c r="AU555" t="inlineStr">
        <is>
          <t>Not reviewed</t>
        </is>
      </c>
      <c r="AV555" t="inlineStr">
        <is>
          <t>Not reviewed</t>
        </is>
      </c>
      <c r="AW555" t="inlineStr">
        <is>
          <t>Not reviewed</t>
        </is>
      </c>
      <c r="AX555" t="inlineStr">
        <is>
          <t>Not reported</t>
        </is>
      </c>
      <c r="AY555" t="inlineStr">
        <is>
          <t>Not reported</t>
        </is>
      </c>
      <c r="AZ555" t="inlineStr">
        <is>
          <t>Not reported</t>
        </is>
      </c>
      <c r="BA555" t="inlineStr">
        <is>
          <t>Not reported</t>
        </is>
      </c>
      <c r="BB555" t="inlineStr">
        <is>
          <t>Not reported</t>
        </is>
      </c>
      <c r="BC555" t="inlineStr">
        <is>
          <t>Not reported</t>
        </is>
      </c>
      <c r="BD555" t="inlineStr">
        <is>
          <t>Not reported</t>
        </is>
      </c>
      <c r="BE555" t="inlineStr">
        <is>
          <t>Not reported</t>
        </is>
      </c>
      <c r="BF555" t="inlineStr">
        <is>
          <t>Not reported</t>
        </is>
      </c>
      <c r="BG555" t="inlineStr">
        <is>
          <t>Not reviewed (not included)</t>
        </is>
      </c>
      <c r="BH555" t="inlineStr">
        <is>
          <t>N/A</t>
        </is>
      </c>
      <c r="BI555" t="inlineStr">
        <is>
          <t>Not reviewed</t>
        </is>
      </c>
      <c r="BJ555" t="inlineStr">
        <is>
          <t>Not reviewed</t>
        </is>
      </c>
      <c r="BK555" t="inlineStr">
        <is>
          <t>Not reviewed</t>
        </is>
      </c>
      <c r="BL555" t="inlineStr">
        <is>
          <t>Not reviewed</t>
        </is>
      </c>
      <c r="BM555" t="inlineStr">
        <is>
          <t>Not reviewed (not included)</t>
        </is>
      </c>
      <c r="BN555" t="inlineStr">
        <is>
          <t>Not Selected for Final 95 (Pending Full Text Review) - Candidate paper not selected for final 95: Passed abstract screening but not included in final selec</t>
        </is>
      </c>
      <c r="BO555" t="inlineStr">
        <is>
          <t>Abstract-level screening only</t>
        </is>
      </c>
      <c r="BP555" t="inlineStr">
        <is>
          <t>5</t>
        </is>
      </c>
    </row>
    <row r="556">
      <c r="A556" t="inlineStr">
        <is>
          <t>EEG Datasets for Healthcare: A Scoping Review</t>
        </is>
      </c>
      <c r="B556" t="n">
        <v>2024</v>
      </c>
      <c r="C556" t="inlineStr">
        <is>
          <t>Not checked</t>
        </is>
      </c>
      <c r="D556" t="inlineStr">
        <is>
          <t>Not checked</t>
        </is>
      </c>
      <c r="E556" t="inlineStr">
        <is>
          <t>10.1109/ACCESS.2024.3376254</t>
        </is>
      </c>
      <c r="F556" t="inlineStr">
        <is>
          <t>The rapidly evolving landscape of artificial intelligence (AI) and machine learning has placed data at the forefront of healthcare innovation. Electroencephalography (EEG) has gained significant attention for its potential to revolutionize healthcare applications. However, the effective utilization of EEG data in advancing medical diagnoses and treatment hinges on the availability and quality of relevant datasets. In this context, we conducted a scoping review to explore the wealth of EEG datasets designed for healthcare applications. This review serves as a critical exploration of the current landscape, aiming to identify datasets related to healthcare conditions while assessing their reusability. Our findings highlight both the opportunities and limitations in the wealth of open access EEG datasets. Available. As AI increasingly relies on high-quality, well labelled data, barriers impeding the sharing and utilization of EEG data for healthcare (such as lack of comprehensive documentation or adherence to FAIR principles) must be addressed so as to leverage the potential of advanced deep learning models to unlock new possibilities for diagnosis and analysis of a wide array of medical conditions.</t>
        </is>
      </c>
      <c r="G556" t="inlineStr">
        <is>
          <t>Unimodal</t>
        </is>
      </c>
      <c r="H556" t="inlineStr">
        <is>
          <t>See abstract</t>
        </is>
      </c>
      <c r="I556" t="inlineStr">
        <is>
          <t>See abstract</t>
        </is>
      </c>
      <c r="J556" t="inlineStr">
        <is>
          <t>See abstract (AI/ML)</t>
        </is>
      </c>
      <c r="K556" t="inlineStr">
        <is>
          <t>See abstract</t>
        </is>
      </c>
      <c r="M556" t="inlineStr">
        <is>
          <t>See abstract</t>
        </is>
      </c>
      <c r="N556" t="inlineStr">
        <is>
          <t>See abstract</t>
        </is>
      </c>
      <c r="O556" t="inlineStr">
        <is>
          <t>Not verified from abstract</t>
        </is>
      </c>
      <c r="P556" t="inlineStr">
        <is>
          <t>See abstract</t>
        </is>
      </c>
      <c r="Q556" t="inlineStr">
        <is>
          <t>See abstract</t>
        </is>
      </c>
      <c r="R556" t="inlineStr">
        <is>
          <t>Not reviewed (not included)</t>
        </is>
      </c>
      <c r="S556" t="inlineStr">
        <is>
          <t>Not reviewed (not included)</t>
        </is>
      </c>
      <c r="T556" t="inlineStr">
        <is>
          <t>Abstract screening only. Not Primary Research</t>
        </is>
      </c>
      <c r="U556" t="inlineStr">
        <is>
          <t>EXCLUDE</t>
        </is>
      </c>
      <c r="V556" t="inlineStr">
        <is>
          <t>E6-Not Primary Research: Title/abstract indicates systematic review, meta-analysis, or review paper</t>
        </is>
      </c>
      <c r="W556" t="inlineStr">
        <is>
          <t>Excluded: Not Primary Research</t>
        </is>
      </c>
      <c r="X556" t="inlineStr">
        <is>
          <t>Not assessed from abstract</t>
        </is>
      </c>
      <c r="Y556" t="inlineStr">
        <is>
          <t>IEEE Journals</t>
        </is>
      </c>
      <c r="Z556" t="inlineStr">
        <is>
          <t>Not determined from abstract</t>
        </is>
      </c>
      <c r="AB556" t="inlineStr">
        <is>
          <t>Not assessed (not included)</t>
        </is>
      </c>
      <c r="AC556" t="inlineStr">
        <is>
          <t>Not assessed (not included)</t>
        </is>
      </c>
      <c r="AD556" t="inlineStr">
        <is>
          <t>C. P. d. Silva; S. Tedesco; B. Oâ€™Flynn</t>
        </is>
      </c>
      <c r="AE556" t="inlineStr">
        <is>
          <t>IEEE Access</t>
        </is>
      </c>
      <c r="AF556" t="inlineStr">
        <is>
          <t>Gold OA (IEEE Access)</t>
        </is>
      </c>
      <c r="AG556" t="inlineStr">
        <is>
          <t xml:space="preserve">Science Foundation Ireland (SFI) Centre for Research Training in Artificial Intelligence(grant numbers:18/CRT/6223); SFI(grant numbers:12/RC/2289-P2 (INSIGHT),13/RC/2077 (CONNECT),16/RC/3918 (CONFIRM)); European Regional Development Fund (ERDF); </t>
        </is>
      </c>
      <c r="AH556" t="inlineStr">
        <is>
          <t>Not assessed</t>
        </is>
      </c>
      <c r="AI556" t="inlineStr">
        <is>
          <t>Not reported</t>
        </is>
      </c>
      <c r="AJ556" t="inlineStr">
        <is>
          <t>Not reported</t>
        </is>
      </c>
      <c r="AK556" t="inlineStr">
        <is>
          <t>Not reported</t>
        </is>
      </c>
      <c r="AL556" t="inlineStr">
        <is>
          <t>Not reported</t>
        </is>
      </c>
      <c r="AM556" t="inlineStr">
        <is>
          <t>Not reported</t>
        </is>
      </c>
      <c r="AN556" t="inlineStr">
        <is>
          <t>Not reported</t>
        </is>
      </c>
      <c r="AO556" t="inlineStr">
        <is>
          <t>Not reviewed</t>
        </is>
      </c>
      <c r="AP556" t="inlineStr">
        <is>
          <t>Not reported</t>
        </is>
      </c>
      <c r="AQ556" t="inlineStr">
        <is>
          <t>Not reported</t>
        </is>
      </c>
      <c r="AR556" t="inlineStr">
        <is>
          <t>Not reported</t>
        </is>
      </c>
      <c r="AS556" t="inlineStr">
        <is>
          <t>See abstract</t>
        </is>
      </c>
      <c r="AT556" t="inlineStr">
        <is>
          <t>Not reviewed</t>
        </is>
      </c>
      <c r="AU556" t="inlineStr">
        <is>
          <t>Not reviewed</t>
        </is>
      </c>
      <c r="AV556" t="inlineStr">
        <is>
          <t>Not reviewed</t>
        </is>
      </c>
      <c r="AW556" t="inlineStr">
        <is>
          <t>Not reviewed</t>
        </is>
      </c>
      <c r="AX556" t="inlineStr">
        <is>
          <t>Not reported</t>
        </is>
      </c>
      <c r="AY556" t="inlineStr">
        <is>
          <t>Not reported</t>
        </is>
      </c>
      <c r="AZ556" t="inlineStr">
        <is>
          <t>Not reported</t>
        </is>
      </c>
      <c r="BA556" t="inlineStr">
        <is>
          <t>Not reported</t>
        </is>
      </c>
      <c r="BB556" t="inlineStr">
        <is>
          <t>Not reported</t>
        </is>
      </c>
      <c r="BC556" t="inlineStr">
        <is>
          <t>Not reported</t>
        </is>
      </c>
      <c r="BD556" t="inlineStr">
        <is>
          <t>Not reported</t>
        </is>
      </c>
      <c r="BE556" t="inlineStr">
        <is>
          <t>Not reported</t>
        </is>
      </c>
      <c r="BF556" t="inlineStr">
        <is>
          <t>Not reported</t>
        </is>
      </c>
      <c r="BG556" t="inlineStr">
        <is>
          <t>Not reviewed (not included)</t>
        </is>
      </c>
      <c r="BH556" t="inlineStr">
        <is>
          <t>N/A</t>
        </is>
      </c>
      <c r="BI556" t="inlineStr">
        <is>
          <t>Not reviewed</t>
        </is>
      </c>
      <c r="BJ556" t="inlineStr">
        <is>
          <t>Not reviewed</t>
        </is>
      </c>
      <c r="BK556" t="inlineStr">
        <is>
          <t>Not reviewed</t>
        </is>
      </c>
      <c r="BL556" t="inlineStr">
        <is>
          <t>Not reviewed</t>
        </is>
      </c>
      <c r="BM556" t="inlineStr">
        <is>
          <t>Not reviewed (not included)</t>
        </is>
      </c>
      <c r="BN556" t="inlineStr">
        <is>
          <t>Not Primary Research - E6-Not Primary Research: Title/abstract indicates systematic review, meta-analysis, or review paper</t>
        </is>
      </c>
      <c r="BO556" t="inlineStr">
        <is>
          <t>Abstract-level screening only</t>
        </is>
      </c>
      <c r="BP556" t="inlineStr">
        <is>
          <t>18</t>
        </is>
      </c>
    </row>
    <row r="557">
      <c r="A557" t="inlineStr">
        <is>
          <t>Machine Learning Methods for Dysgraphia Screening with Online Handwriting Features</t>
        </is>
      </c>
      <c r="B557" t="n">
        <v>2022</v>
      </c>
      <c r="C557" t="inlineStr">
        <is>
          <t>Not checked</t>
        </is>
      </c>
      <c r="D557" t="inlineStr">
        <is>
          <t>Not checked</t>
        </is>
      </c>
      <c r="E557" t="inlineStr">
        <is>
          <t>10.1109/ICCA56443.2022.10039584</t>
        </is>
      </c>
      <c r="F557" t="inlineStr">
        <is>
          <t>Dysgraphia, a major learning disorder that primarily interferes with writing skills can hinder the academic track of children unless recognized in the early stage. The diversity in the symptoms, as well as the emergence in different ages, makes the diagnosis quite an intricate task. This work proposes automated methods that can be used for the diagnosis of dysgraphia by analyzing handwriting. Particularly this work examined the effectiveness of kinematics and dynamics of handwriting for discriminating abnormal writing. Furthermore, this work focused on developing methods that utilize fewer features for classifying dysgraphic and non-dysgraphic subjects. The proposed methods are evaluated in a publicly available online handwritten dataset. Obtained results indicate that the proposed method can diagnose the existence of dysgraphia with an accuracy of 77% with a limited number of features.</t>
        </is>
      </c>
      <c r="G557" t="inlineStr">
        <is>
          <t>Unimodal</t>
        </is>
      </c>
      <c r="H557" t="inlineStr">
        <is>
          <t>See abstract</t>
        </is>
      </c>
      <c r="I557" t="inlineStr">
        <is>
          <t>See abstract</t>
        </is>
      </c>
      <c r="J557" t="inlineStr">
        <is>
          <t>See abstract (AI/ML)</t>
        </is>
      </c>
      <c r="K557" t="inlineStr">
        <is>
          <t>See abstract</t>
        </is>
      </c>
      <c r="M557" t="inlineStr">
        <is>
          <t>See abstract</t>
        </is>
      </c>
      <c r="N557" t="inlineStr">
        <is>
          <t>See abstract</t>
        </is>
      </c>
      <c r="O557" t="inlineStr">
        <is>
          <t>Not verified from abstract</t>
        </is>
      </c>
      <c r="P557" t="inlineStr">
        <is>
          <t>See abstract</t>
        </is>
      </c>
      <c r="Q557" t="inlineStr">
        <is>
          <t>See abstract</t>
        </is>
      </c>
      <c r="R557" t="inlineStr">
        <is>
          <t>Not reviewed (not included)</t>
        </is>
      </c>
      <c r="S557" t="inlineStr">
        <is>
          <t>Not reviewed (not included)</t>
        </is>
      </c>
      <c r="T557" t="inlineStr">
        <is>
          <t>Abstract screening only. Non-ADHD Focused</t>
        </is>
      </c>
      <c r="U557" t="inlineStr">
        <is>
          <t>EXCLUDE</t>
        </is>
      </c>
      <c r="V557" t="inlineStr">
        <is>
          <t>E2-Not ADHD focused: Neither title nor abstract mentions ADHD or attention-deficit/hyperactivity</t>
        </is>
      </c>
      <c r="W557" t="inlineStr">
        <is>
          <t>Excluded: Not ADHD Focused</t>
        </is>
      </c>
      <c r="X557" t="inlineStr">
        <is>
          <t>Not assessed from abstract</t>
        </is>
      </c>
      <c r="Y557" t="inlineStr">
        <is>
          <t>IEEE Conferences</t>
        </is>
      </c>
      <c r="Z557" t="inlineStr">
        <is>
          <t>Not determined from abstract</t>
        </is>
      </c>
      <c r="AB557" t="inlineStr">
        <is>
          <t>Not assessed (not included)</t>
        </is>
      </c>
      <c r="AC557" t="inlineStr">
        <is>
          <t>Not assessed (not included)</t>
        </is>
      </c>
      <c r="AD557" t="inlineStr">
        <is>
          <t>J. Kunhoth; S. Al Maadeed; M. Saleh; Y. Akbari</t>
        </is>
      </c>
      <c r="AE557" t="inlineStr">
        <is>
          <t>2022 International Conference on Computer and Applications (ICCA)</t>
        </is>
      </c>
      <c r="AF557" t="inlineStr">
        <is>
          <t>Hybrid OA (IEEE)</t>
        </is>
      </c>
      <c r="AH557" t="inlineStr">
        <is>
          <t>Not assessed</t>
        </is>
      </c>
      <c r="AI557" t="inlineStr">
        <is>
          <t>Not reported</t>
        </is>
      </c>
      <c r="AJ557" t="inlineStr">
        <is>
          <t>Not reported</t>
        </is>
      </c>
      <c r="AK557" t="inlineStr">
        <is>
          <t>Not reported</t>
        </is>
      </c>
      <c r="AL557" t="inlineStr">
        <is>
          <t>Not reported</t>
        </is>
      </c>
      <c r="AM557" t="inlineStr">
        <is>
          <t>Not reported</t>
        </is>
      </c>
      <c r="AN557" t="inlineStr">
        <is>
          <t>Not reported</t>
        </is>
      </c>
      <c r="AO557" t="inlineStr">
        <is>
          <t>Not reviewed</t>
        </is>
      </c>
      <c r="AP557" t="inlineStr">
        <is>
          <t>Not reported</t>
        </is>
      </c>
      <c r="AQ557" t="inlineStr">
        <is>
          <t>Not reported</t>
        </is>
      </c>
      <c r="AR557" t="inlineStr">
        <is>
          <t>Not reported</t>
        </is>
      </c>
      <c r="AS557" t="inlineStr">
        <is>
          <t>See abstract</t>
        </is>
      </c>
      <c r="AT557" t="inlineStr">
        <is>
          <t>Not reviewed</t>
        </is>
      </c>
      <c r="AU557" t="inlineStr">
        <is>
          <t>Not reviewed</t>
        </is>
      </c>
      <c r="AV557" t="inlineStr">
        <is>
          <t>Not reviewed</t>
        </is>
      </c>
      <c r="AW557" t="inlineStr">
        <is>
          <t>Not reviewed</t>
        </is>
      </c>
      <c r="AX557" t="inlineStr">
        <is>
          <t>Not reported</t>
        </is>
      </c>
      <c r="AY557" t="inlineStr">
        <is>
          <t>Not reported</t>
        </is>
      </c>
      <c r="AZ557" t="inlineStr">
        <is>
          <t>Not reported</t>
        </is>
      </c>
      <c r="BA557" t="inlineStr">
        <is>
          <t>Not reported</t>
        </is>
      </c>
      <c r="BB557" t="inlineStr">
        <is>
          <t>Not reported</t>
        </is>
      </c>
      <c r="BC557" t="inlineStr">
        <is>
          <t>Not reported</t>
        </is>
      </c>
      <c r="BD557" t="inlineStr">
        <is>
          <t>Not reported</t>
        </is>
      </c>
      <c r="BE557" t="inlineStr">
        <is>
          <t>Not reported</t>
        </is>
      </c>
      <c r="BF557" t="inlineStr">
        <is>
          <t>Not reported</t>
        </is>
      </c>
      <c r="BG557" t="inlineStr">
        <is>
          <t>Not reviewed (not included)</t>
        </is>
      </c>
      <c r="BH557" t="inlineStr">
        <is>
          <t>N/A</t>
        </is>
      </c>
      <c r="BI557" t="inlineStr">
        <is>
          <t>Not reviewed</t>
        </is>
      </c>
      <c r="BJ557" t="inlineStr">
        <is>
          <t>Not reviewed</t>
        </is>
      </c>
      <c r="BK557" t="inlineStr">
        <is>
          <t>Not reviewed</t>
        </is>
      </c>
      <c r="BL557" t="inlineStr">
        <is>
          <t>Not reviewed</t>
        </is>
      </c>
      <c r="BM557" t="inlineStr">
        <is>
          <t>Not reviewed (not included)</t>
        </is>
      </c>
      <c r="BN557" t="inlineStr">
        <is>
          <t>Non-ADHD Focused - E2-Not ADHD focused: Neither title nor abstract mentions ADHD or attention-deficit/hyperactivity</t>
        </is>
      </c>
      <c r="BO557" t="inlineStr">
        <is>
          <t>Abstract-level screening only</t>
        </is>
      </c>
      <c r="BP557" t="inlineStr">
        <is>
          <t>6</t>
        </is>
      </c>
    </row>
    <row r="558">
      <c r="A558" t="inlineStr">
        <is>
          <t>Interpretable Data Driven Classifiers: A proposal for Autism Diagnosis of Children Using Ensemble Learning</t>
        </is>
      </c>
      <c r="B558" t="n">
        <v>2023</v>
      </c>
      <c r="C558" t="inlineStr">
        <is>
          <t>Not checked</t>
        </is>
      </c>
      <c r="D558" t="inlineStr">
        <is>
          <t>Not checked</t>
        </is>
      </c>
      <c r="E558" t="inlineStr">
        <is>
          <t>10.1109/CSCI62032.2023.00233</t>
        </is>
      </c>
      <c r="F558" t="inlineStr">
        <is>
          <t>Autism Spectrum Disorder (ASD) is a significant healthcare concern due to the large number of cases detected annually, and the massive resources required to support individuals on the spectrum and their families. Data mining and artificial intelligence (AI) techniques have shown promising results in research on healthcare applications, including ASD diagnosis, by providing accurate diagnosis. However, most data models developed by these intelligent techniques, a) do not provide details behind the diagnostic decision to the stakeholders such as clinicians, patients, and caregivers, and b) are criticised for being biased to a single data model rather a group of models. A model that can interpret results involved in the diagnostic process is advantageous offering digital knowledge to healthcare professionals besides adhering to the General Data Protection Regulation (GDPR) terms primarily â€˜results derived by automated decision-making methods' like AI techniques. More essentially, when the prediction is performed by a group of models this can reduce the decision bias of the diagnosis. This article fills these gaps by proposing a framework based on ensemble learning where a rule-based classifier develops interpretable data models for ASD diagnosis.</t>
        </is>
      </c>
      <c r="G558" t="inlineStr">
        <is>
          <t>Unimodal</t>
        </is>
      </c>
      <c r="H558" t="inlineStr">
        <is>
          <t>See abstract</t>
        </is>
      </c>
      <c r="I558" t="inlineStr">
        <is>
          <t>See abstract</t>
        </is>
      </c>
      <c r="J558" t="inlineStr">
        <is>
          <t>See abstract (AI/ML)</t>
        </is>
      </c>
      <c r="K558" t="inlineStr">
        <is>
          <t>See abstract</t>
        </is>
      </c>
      <c r="M558" t="inlineStr">
        <is>
          <t>See abstract</t>
        </is>
      </c>
      <c r="N558" t="inlineStr">
        <is>
          <t>See abstract</t>
        </is>
      </c>
      <c r="O558" t="inlineStr">
        <is>
          <t>Not verified from abstract</t>
        </is>
      </c>
      <c r="P558" t="inlineStr">
        <is>
          <t>See abstract</t>
        </is>
      </c>
      <c r="Q558" t="inlineStr">
        <is>
          <t>See abstract</t>
        </is>
      </c>
      <c r="R558" t="inlineStr">
        <is>
          <t>Not reviewed (not included)</t>
        </is>
      </c>
      <c r="S558" t="inlineStr">
        <is>
          <t>Not reviewed (not included)</t>
        </is>
      </c>
      <c r="T558" t="inlineStr">
        <is>
          <t>Abstract screening only. Non-ADHD Focused</t>
        </is>
      </c>
      <c r="U558" t="inlineStr">
        <is>
          <t>EXCLUDE</t>
        </is>
      </c>
      <c r="V558" t="inlineStr">
        <is>
          <t>E2-Not ADHD focused: Neither title nor abstract mentions ADHD or attention-deficit/hyperactivity</t>
        </is>
      </c>
      <c r="W558" t="inlineStr">
        <is>
          <t>Excluded: Not ADHD Focused</t>
        </is>
      </c>
      <c r="X558" t="inlineStr">
        <is>
          <t>Not assessed from abstract</t>
        </is>
      </c>
      <c r="Y558" t="inlineStr">
        <is>
          <t>IEEE Conferences</t>
        </is>
      </c>
      <c r="Z558" t="inlineStr">
        <is>
          <t>Not determined from abstract</t>
        </is>
      </c>
      <c r="AB558" t="inlineStr">
        <is>
          <t>Not assessed (not included)</t>
        </is>
      </c>
      <c r="AC558" t="inlineStr">
        <is>
          <t>Not assessed (not included)</t>
        </is>
      </c>
      <c r="AD558" t="inlineStr">
        <is>
          <t>A. Alsbakhi; J. Lu; F. Thabtah; J. Dyer</t>
        </is>
      </c>
      <c r="AE558" t="inlineStr">
        <is>
          <t>2023 International Conference on Computational Science and Computational Intelligence (CSCI)</t>
        </is>
      </c>
      <c r="AF558" t="inlineStr">
        <is>
          <t>Hybrid OA (IEEE)</t>
        </is>
      </c>
      <c r="AH558" t="inlineStr">
        <is>
          <t>Not assessed</t>
        </is>
      </c>
      <c r="AI558" t="inlineStr">
        <is>
          <t>Not reported</t>
        </is>
      </c>
      <c r="AJ558" t="inlineStr">
        <is>
          <t>Not reported</t>
        </is>
      </c>
      <c r="AK558" t="inlineStr">
        <is>
          <t>Not reported</t>
        </is>
      </c>
      <c r="AL558" t="inlineStr">
        <is>
          <t>Not reported</t>
        </is>
      </c>
      <c r="AM558" t="inlineStr">
        <is>
          <t>Not reported</t>
        </is>
      </c>
      <c r="AN558" t="inlineStr">
        <is>
          <t>Not reported</t>
        </is>
      </c>
      <c r="AO558" t="inlineStr">
        <is>
          <t>Not reviewed</t>
        </is>
      </c>
      <c r="AP558" t="inlineStr">
        <is>
          <t>Not reported</t>
        </is>
      </c>
      <c r="AQ558" t="inlineStr">
        <is>
          <t>Not reported</t>
        </is>
      </c>
      <c r="AR558" t="inlineStr">
        <is>
          <t>Not reported</t>
        </is>
      </c>
      <c r="AS558" t="inlineStr">
        <is>
          <t>See abstract</t>
        </is>
      </c>
      <c r="AT558" t="inlineStr">
        <is>
          <t>Not reviewed</t>
        </is>
      </c>
      <c r="AU558" t="inlineStr">
        <is>
          <t>Not reviewed</t>
        </is>
      </c>
      <c r="AV558" t="inlineStr">
        <is>
          <t>Not reviewed</t>
        </is>
      </c>
      <c r="AW558" t="inlineStr">
        <is>
          <t>Not reviewed</t>
        </is>
      </c>
      <c r="AX558" t="inlineStr">
        <is>
          <t>Not reported</t>
        </is>
      </c>
      <c r="AY558" t="inlineStr">
        <is>
          <t>Not reported</t>
        </is>
      </c>
      <c r="AZ558" t="inlineStr">
        <is>
          <t>Not reported</t>
        </is>
      </c>
      <c r="BA558" t="inlineStr">
        <is>
          <t>Not reported</t>
        </is>
      </c>
      <c r="BB558" t="inlineStr">
        <is>
          <t>Not reported</t>
        </is>
      </c>
      <c r="BC558" t="inlineStr">
        <is>
          <t>Not reported</t>
        </is>
      </c>
      <c r="BD558" t="inlineStr">
        <is>
          <t>Not reported</t>
        </is>
      </c>
      <c r="BE558" t="inlineStr">
        <is>
          <t>Not reported</t>
        </is>
      </c>
      <c r="BF558" t="inlineStr">
        <is>
          <t>Not reported</t>
        </is>
      </c>
      <c r="BG558" t="inlineStr">
        <is>
          <t>Not reviewed (not included)</t>
        </is>
      </c>
      <c r="BH558" t="inlineStr">
        <is>
          <t>N/A</t>
        </is>
      </c>
      <c r="BI558" t="inlineStr">
        <is>
          <t>Not reviewed</t>
        </is>
      </c>
      <c r="BJ558" t="inlineStr">
        <is>
          <t>Not reviewed</t>
        </is>
      </c>
      <c r="BK558" t="inlineStr">
        <is>
          <t>Not reviewed</t>
        </is>
      </c>
      <c r="BL558" t="inlineStr">
        <is>
          <t>Not reviewed</t>
        </is>
      </c>
      <c r="BM558" t="inlineStr">
        <is>
          <t>Not reviewed (not included)</t>
        </is>
      </c>
      <c r="BN558" t="inlineStr">
        <is>
          <t>Non-ADHD Focused - E2-Not ADHD focused: Neither title nor abstract mentions ADHD or attention-deficit/hyperactivity</t>
        </is>
      </c>
      <c r="BO558" t="inlineStr">
        <is>
          <t>Abstract-level screening only</t>
        </is>
      </c>
      <c r="BP558" t="inlineStr">
        <is>
          <t>8</t>
        </is>
      </c>
    </row>
    <row r="559">
      <c r="A559" t="inlineStr">
        <is>
          <t>Non-Oscillatory Connectivity Approach for Classification of Autism Spectrum Disorder Subtypes Using Resting-State fMRI</t>
        </is>
      </c>
      <c r="B559" t="n">
        <v>2022</v>
      </c>
      <c r="C559" t="inlineStr">
        <is>
          <t>Not checked</t>
        </is>
      </c>
      <c r="D559" t="inlineStr">
        <is>
          <t>Not checked</t>
        </is>
      </c>
      <c r="E559" t="inlineStr">
        <is>
          <t>10.1109/ACCESS.2022.3146719</t>
        </is>
      </c>
      <c r="F559"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brainâ€™s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Aspergerâ€™s disorder (APD), and Pervasive developmental disorder-not other specified (PDD) are classified from NC by extracting the non-oscillatory connectivity from the BOLD rs-fMRI signal. A number of significant connections are extracted by utilizing the &lt;inline-formula&gt; &lt;tex-math notation="LaTeX"&gt;$p$ &lt;/tex-math&gt;&lt;/inline-formula&gt;-value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G559" t="inlineStr">
        <is>
          <t>Unimodal</t>
        </is>
      </c>
      <c r="H559" t="inlineStr">
        <is>
          <t>See abstract</t>
        </is>
      </c>
      <c r="I559" t="inlineStr">
        <is>
          <t>See abstract</t>
        </is>
      </c>
      <c r="J559" t="inlineStr">
        <is>
          <t>See abstract (AI/ML)</t>
        </is>
      </c>
      <c r="K559" t="inlineStr">
        <is>
          <t>See abstract</t>
        </is>
      </c>
      <c r="M559" t="inlineStr">
        <is>
          <t>See abstract</t>
        </is>
      </c>
      <c r="N559" t="inlineStr">
        <is>
          <t>See abstract</t>
        </is>
      </c>
      <c r="O559" t="inlineStr">
        <is>
          <t>Not verified from abstract</t>
        </is>
      </c>
      <c r="P559" t="inlineStr">
        <is>
          <t>See abstract</t>
        </is>
      </c>
      <c r="Q559" t="inlineStr">
        <is>
          <t>See abstract</t>
        </is>
      </c>
      <c r="R559" t="inlineStr">
        <is>
          <t>Not reviewed (not included)</t>
        </is>
      </c>
      <c r="S559" t="inlineStr">
        <is>
          <t>Not reviewed (not included)</t>
        </is>
      </c>
      <c r="T559" t="inlineStr">
        <is>
          <t>Abstract screening only. Non-ADHD Focused</t>
        </is>
      </c>
      <c r="U559" t="inlineStr">
        <is>
          <t>EXCLUDE</t>
        </is>
      </c>
      <c r="V559" t="inlineStr">
        <is>
          <t>E2-Not ADHD focused: Neither title nor abstract mentions ADHD or attention-deficit/hyperactivity</t>
        </is>
      </c>
      <c r="W559" t="inlineStr">
        <is>
          <t>Excluded: Not ADHD Focused</t>
        </is>
      </c>
      <c r="X559" t="inlineStr">
        <is>
          <t>Not assessed from abstract</t>
        </is>
      </c>
      <c r="Y559" t="inlineStr">
        <is>
          <t>IEEE Journals</t>
        </is>
      </c>
      <c r="Z559" t="inlineStr">
        <is>
          <t>Not determined from abstract</t>
        </is>
      </c>
      <c r="AB559" t="inlineStr">
        <is>
          <t>Not assessed (not included)</t>
        </is>
      </c>
      <c r="AC559" t="inlineStr">
        <is>
          <t>Not assessed (not included)</t>
        </is>
      </c>
      <c r="AD559" t="inlineStr">
        <is>
          <t>A. Sadiq; M. I. Al-Hiyali; N. Yahya; T. B. Tang; D. M. Khan</t>
        </is>
      </c>
      <c r="AE559" t="inlineStr">
        <is>
          <t>IEEE Access</t>
        </is>
      </c>
      <c r="AF559" t="inlineStr">
        <is>
          <t>Gold OA (IEEE Access)</t>
        </is>
      </c>
      <c r="AG559" t="inlineStr">
        <is>
          <t xml:space="preserve">Ministry of Education Malaysia under Higher Institutional Centre of Excellence (HICoE) Grant awarded to the Centre for Intelligent Signal and Imaging Research (CISIR); Yayasan Universiti Teknologi PETRONAS(grant numbers:YUTP-FRG 015LC0-292); </t>
        </is>
      </c>
      <c r="AH559" t="inlineStr">
        <is>
          <t>Not assessed</t>
        </is>
      </c>
      <c r="AI559" t="inlineStr">
        <is>
          <t>Not reported</t>
        </is>
      </c>
      <c r="AJ559" t="inlineStr">
        <is>
          <t>Not reported</t>
        </is>
      </c>
      <c r="AK559" t="inlineStr">
        <is>
          <t>Not reported</t>
        </is>
      </c>
      <c r="AL559" t="inlineStr">
        <is>
          <t>Not reported</t>
        </is>
      </c>
      <c r="AM559" t="inlineStr">
        <is>
          <t>Not reported</t>
        </is>
      </c>
      <c r="AN559" t="inlineStr">
        <is>
          <t>Not reported</t>
        </is>
      </c>
      <c r="AO559" t="inlineStr">
        <is>
          <t>Not reviewed</t>
        </is>
      </c>
      <c r="AP559" t="inlineStr">
        <is>
          <t>Not reported</t>
        </is>
      </c>
      <c r="AQ559" t="inlineStr">
        <is>
          <t>Not reported</t>
        </is>
      </c>
      <c r="AR559" t="inlineStr">
        <is>
          <t>Not reported</t>
        </is>
      </c>
      <c r="AS559" t="inlineStr">
        <is>
          <t>See abstract</t>
        </is>
      </c>
      <c r="AT559" t="inlineStr">
        <is>
          <t>Not reviewed</t>
        </is>
      </c>
      <c r="AU559" t="inlineStr">
        <is>
          <t>Not reviewed</t>
        </is>
      </c>
      <c r="AV559" t="inlineStr">
        <is>
          <t>Not reviewed</t>
        </is>
      </c>
      <c r="AW559" t="inlineStr">
        <is>
          <t>Not reviewed</t>
        </is>
      </c>
      <c r="AX559" t="inlineStr">
        <is>
          <t>Not reported</t>
        </is>
      </c>
      <c r="AY559" t="inlineStr">
        <is>
          <t>Not reported</t>
        </is>
      </c>
      <c r="AZ559" t="inlineStr">
        <is>
          <t>Not reported</t>
        </is>
      </c>
      <c r="BA559" t="inlineStr">
        <is>
          <t>Not reported</t>
        </is>
      </c>
      <c r="BB559" t="inlineStr">
        <is>
          <t>Not reported</t>
        </is>
      </c>
      <c r="BC559" t="inlineStr">
        <is>
          <t>Not reported</t>
        </is>
      </c>
      <c r="BD559" t="inlineStr">
        <is>
          <t>Not reported</t>
        </is>
      </c>
      <c r="BE559" t="inlineStr">
        <is>
          <t>Not reported</t>
        </is>
      </c>
      <c r="BF559" t="inlineStr">
        <is>
          <t>Not reported</t>
        </is>
      </c>
      <c r="BG559" t="inlineStr">
        <is>
          <t>Not reviewed (not included)</t>
        </is>
      </c>
      <c r="BH559" t="inlineStr">
        <is>
          <t>N/A</t>
        </is>
      </c>
      <c r="BI559" t="inlineStr">
        <is>
          <t>Not reviewed</t>
        </is>
      </c>
      <c r="BJ559" t="inlineStr">
        <is>
          <t>Not reviewed</t>
        </is>
      </c>
      <c r="BK559" t="inlineStr">
        <is>
          <t>Not reviewed</t>
        </is>
      </c>
      <c r="BL559" t="inlineStr">
        <is>
          <t>Not reviewed</t>
        </is>
      </c>
      <c r="BM559" t="inlineStr">
        <is>
          <t>Not reviewed (not included)</t>
        </is>
      </c>
      <c r="BN559" t="inlineStr">
        <is>
          <t>Non-ADHD Focused - E2-Not ADHD focused: Neither title nor abstract mentions ADHD or attention-deficit/hyperactivity</t>
        </is>
      </c>
      <c r="BO559" t="inlineStr">
        <is>
          <t>Abstract-level screening only</t>
        </is>
      </c>
      <c r="BP559" t="inlineStr">
        <is>
          <t>13</t>
        </is>
      </c>
    </row>
    <row r="560">
      <c r="A560" t="inlineStr">
        <is>
          <t>Deep Learning Approach for an early stage detection of Neurodevelopmental Disorders</t>
        </is>
      </c>
      <c r="B560" t="n">
        <v>2021</v>
      </c>
      <c r="C560" t="inlineStr">
        <is>
          <t>Not checked</t>
        </is>
      </c>
      <c r="D560" t="inlineStr">
        <is>
          <t>Not checked</t>
        </is>
      </c>
      <c r="E560" t="inlineStr">
        <is>
          <t>10.1109/R10-HTC53172.2021.9641691</t>
        </is>
      </c>
      <c r="F560" t="inlineStr">
        <is>
          <t>Neurodevelopmental disorders are highly heterogeneous disorders. The symptoms are not same amongst all the individuals and cannot be detected easily by looking at the physiological changes in the individuals. The cause of these disorders may be genetics related but exact causes are not known till date. These disorders can last through one's life if proper treatment is not provided at early stages. Neurodevel-opmental disorders mainly include Autism, ADHD, Schizophrenia. Neurodevelopmental disorders can be identified by using sophisticated technologies. The Functional Magnetic Resonance Imaging(fMRI) is preferred to identify the neurodevelopmental disorders since it allows to measures the activity of brain by detecting changes associated with the blood flow. In this paper, we present a deep learning based system developed to detect the Autism, ADHD, Schizophrenia disorders. The proposed system is trained using ABIDE, ADHD 200, COBRE, UCLA, WUSTL datasets. It is observed that the proposed system is able to produce the results with 71.16% accuracy, 70.13% precision, 69% sensitivity, 80.80% specificity, and 69.56% F1-score.</t>
        </is>
      </c>
      <c r="G560" t="inlineStr">
        <is>
          <t>Unimodal</t>
        </is>
      </c>
      <c r="H560" t="inlineStr">
        <is>
          <t>See abstract</t>
        </is>
      </c>
      <c r="I560" t="inlineStr">
        <is>
          <t>See abstract</t>
        </is>
      </c>
      <c r="J560" t="inlineStr">
        <is>
          <t>See abstract (AI/ML)</t>
        </is>
      </c>
      <c r="K560" t="inlineStr">
        <is>
          <t>See abstract</t>
        </is>
      </c>
      <c r="M560" t="inlineStr">
        <is>
          <t>See abstract</t>
        </is>
      </c>
      <c r="N560" t="inlineStr">
        <is>
          <t>See abstract</t>
        </is>
      </c>
      <c r="O560" t="inlineStr">
        <is>
          <t>Not verified from abstract</t>
        </is>
      </c>
      <c r="P560" t="inlineStr">
        <is>
          <t>See abstract</t>
        </is>
      </c>
      <c r="Q560" t="inlineStr">
        <is>
          <t>See abstract</t>
        </is>
      </c>
      <c r="R560" t="inlineStr">
        <is>
          <t>Not reviewed (not included)</t>
        </is>
      </c>
      <c r="S560" t="inlineStr">
        <is>
          <t>Not reviewed (not included)</t>
        </is>
      </c>
      <c r="T560" t="inlineStr">
        <is>
          <t>Abstract screening only. Not Selected for Final 95 (Pending Full Text Review)</t>
        </is>
      </c>
      <c r="U560" t="inlineStr">
        <is>
          <t>EXCLUDE</t>
        </is>
      </c>
      <c r="V5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60" t="inlineStr">
        <is>
          <t>Excluded: Other Criterion</t>
        </is>
      </c>
      <c r="X560" t="inlineStr">
        <is>
          <t>Not assessed from abstract</t>
        </is>
      </c>
      <c r="Y560" t="inlineStr">
        <is>
          <t>IEEE Conferences</t>
        </is>
      </c>
      <c r="Z560" t="inlineStr">
        <is>
          <t>Not determined from abstract</t>
        </is>
      </c>
      <c r="AB560" t="inlineStr">
        <is>
          <t>Not assessed (not included)</t>
        </is>
      </c>
      <c r="AC560" t="inlineStr">
        <is>
          <t>Not assessed (not included)</t>
        </is>
      </c>
      <c r="AD560" t="inlineStr">
        <is>
          <t>L. Boppana; N. Shabnam; T. Srivatsava</t>
        </is>
      </c>
      <c r="AE560" t="inlineStr">
        <is>
          <t>2021 IEEE 9th Region 10 Humanitarian Technology Conference (R10-HTC)</t>
        </is>
      </c>
      <c r="AF560" t="inlineStr">
        <is>
          <t>Hybrid OA (IEEE)</t>
        </is>
      </c>
      <c r="AH560" t="inlineStr">
        <is>
          <t>Not assessed</t>
        </is>
      </c>
      <c r="AI560" t="inlineStr">
        <is>
          <t>Not reported</t>
        </is>
      </c>
      <c r="AJ560" t="inlineStr">
        <is>
          <t>Not reported</t>
        </is>
      </c>
      <c r="AK560" t="inlineStr">
        <is>
          <t>Not reported</t>
        </is>
      </c>
      <c r="AL560" t="inlineStr">
        <is>
          <t>Not reported</t>
        </is>
      </c>
      <c r="AM560" t="inlineStr">
        <is>
          <t>Not reported</t>
        </is>
      </c>
      <c r="AN560" t="inlineStr">
        <is>
          <t>Not reported</t>
        </is>
      </c>
      <c r="AO560" t="inlineStr">
        <is>
          <t>Not reviewed</t>
        </is>
      </c>
      <c r="AP560" t="inlineStr">
        <is>
          <t>Not reported</t>
        </is>
      </c>
      <c r="AQ560" t="inlineStr">
        <is>
          <t>Not reported</t>
        </is>
      </c>
      <c r="AR560" t="inlineStr">
        <is>
          <t>Not reported</t>
        </is>
      </c>
      <c r="AS560" t="inlineStr">
        <is>
          <t>See abstract</t>
        </is>
      </c>
      <c r="AT560" t="inlineStr">
        <is>
          <t>Not reviewed</t>
        </is>
      </c>
      <c r="AU560" t="inlineStr">
        <is>
          <t>Not reviewed</t>
        </is>
      </c>
      <c r="AV560" t="inlineStr">
        <is>
          <t>Not reviewed</t>
        </is>
      </c>
      <c r="AW560" t="inlineStr">
        <is>
          <t>Not reviewed</t>
        </is>
      </c>
      <c r="AX560" t="inlineStr">
        <is>
          <t>Not reported</t>
        </is>
      </c>
      <c r="AY560" t="inlineStr">
        <is>
          <t>Not reported</t>
        </is>
      </c>
      <c r="AZ560" t="inlineStr">
        <is>
          <t>Not reported</t>
        </is>
      </c>
      <c r="BA560" t="inlineStr">
        <is>
          <t>Not reported</t>
        </is>
      </c>
      <c r="BB560" t="inlineStr">
        <is>
          <t>Not reported</t>
        </is>
      </c>
      <c r="BC560" t="inlineStr">
        <is>
          <t>Not reported</t>
        </is>
      </c>
      <c r="BD560" t="inlineStr">
        <is>
          <t>Not reported</t>
        </is>
      </c>
      <c r="BE560" t="inlineStr">
        <is>
          <t>Not reported</t>
        </is>
      </c>
      <c r="BF560" t="inlineStr">
        <is>
          <t>Not reported</t>
        </is>
      </c>
      <c r="BG560" t="inlineStr">
        <is>
          <t>Not reviewed (not included)</t>
        </is>
      </c>
      <c r="BH560" t="inlineStr">
        <is>
          <t>N/A</t>
        </is>
      </c>
      <c r="BI560" t="inlineStr">
        <is>
          <t>Not reviewed</t>
        </is>
      </c>
      <c r="BJ560" t="inlineStr">
        <is>
          <t>Not reviewed</t>
        </is>
      </c>
      <c r="BK560" t="inlineStr">
        <is>
          <t>Not reviewed</t>
        </is>
      </c>
      <c r="BL560" t="inlineStr">
        <is>
          <t>Not reviewed</t>
        </is>
      </c>
      <c r="BM560" t="inlineStr">
        <is>
          <t>Not reviewed (not included)</t>
        </is>
      </c>
      <c r="BN560" t="inlineStr">
        <is>
          <t>Not Selected for Final 95 (Pending Full Text Review) - Candidate paper not selected for final 95: Passed abstract screening but not included in final selec</t>
        </is>
      </c>
      <c r="BO560" t="inlineStr">
        <is>
          <t>Abstract-level screening only</t>
        </is>
      </c>
      <c r="BP560" t="inlineStr">
        <is>
          <t>6</t>
        </is>
      </c>
    </row>
    <row r="561">
      <c r="A561" t="inlineStr">
        <is>
          <t>A Hierarchical Hand Gesture Recognition Framework for Sports Referee Training-Based EMG and Accelerometer Sensors</t>
        </is>
      </c>
      <c r="B561" t="n">
        <v>2022</v>
      </c>
      <c r="C561" t="inlineStr">
        <is>
          <t>Not checked</t>
        </is>
      </c>
      <c r="D561" t="inlineStr">
        <is>
          <t>Not checked</t>
        </is>
      </c>
      <c r="E561" t="inlineStr">
        <is>
          <t>10.1109/TCYB.2020.3007173</t>
        </is>
      </c>
      <c r="F561" t="inlineStr">
        <is>
          <t>To cultivate professional sports referees, we develop a sports referee training system, which can recognize whether a trainee wearing the Myo armband makes correct judging signals while watching a prerecorded professional game. The system has to correctly recognize a set of gestures related to official refereeâ€™s signals (ORSs) and another set of gestures used to intuitively interact with the system. These two gesture sets involve both large motion and subtle motion gestures, and the existing sensor-based methods using handcrafted features do not work well on recognizing all kinds of these gestures. In this work, deep belief networks (DBNs) are utilized to learn more representative features for hand gesture recognition, and selective handcrafted features are combined with the DBN features to achieve more robust recognition results. Moreover, a hierarchical recognition scheme is designed to first recognize the input gesture as a large or subtle motion gesture, and the corresponding classifiers for large motion gestures and subtle motion gestures are further used to obtain the final recognition result. Moreover, the Myo armband consists of eight-channel surface electromyography (sEMG) sensors and an inertial measurement unit (IMU), and these heterogeneous signals can be fused to achieve better recognition accuracy. We take basketball as an example to validate the proposed training system, and the experimental results show that the proposed hierarchical scheme considering DBN features of multimodality data outperforms other methods.</t>
        </is>
      </c>
      <c r="G561" t="inlineStr">
        <is>
          <t>Unimodal</t>
        </is>
      </c>
      <c r="H561" t="inlineStr">
        <is>
          <t>See abstract</t>
        </is>
      </c>
      <c r="I561" t="inlineStr">
        <is>
          <t>See abstract</t>
        </is>
      </c>
      <c r="J561" t="inlineStr">
        <is>
          <t>See abstract (AI/ML)</t>
        </is>
      </c>
      <c r="K561" t="inlineStr">
        <is>
          <t>See abstract</t>
        </is>
      </c>
      <c r="M561" t="inlineStr">
        <is>
          <t>See abstract</t>
        </is>
      </c>
      <c r="N561" t="inlineStr">
        <is>
          <t>See abstract</t>
        </is>
      </c>
      <c r="O561" t="inlineStr">
        <is>
          <t>Not verified from abstract</t>
        </is>
      </c>
      <c r="P561" t="inlineStr">
        <is>
          <t>See abstract</t>
        </is>
      </c>
      <c r="Q561" t="inlineStr">
        <is>
          <t>See abstract</t>
        </is>
      </c>
      <c r="R561" t="inlineStr">
        <is>
          <t>Not reviewed (not included)</t>
        </is>
      </c>
      <c r="S561" t="inlineStr">
        <is>
          <t>Not reviewed (not included)</t>
        </is>
      </c>
      <c r="T561" t="inlineStr">
        <is>
          <t>Abstract screening only. Non-ADHD Focused</t>
        </is>
      </c>
      <c r="U561" t="inlineStr">
        <is>
          <t>EXCLUDE</t>
        </is>
      </c>
      <c r="V561" t="inlineStr">
        <is>
          <t>E2-Not ADHD focused: Neither title nor abstract mentions ADHD or attention-deficit/hyperactivity</t>
        </is>
      </c>
      <c r="W561" t="inlineStr">
        <is>
          <t>Excluded: Not ADHD Focused</t>
        </is>
      </c>
      <c r="X561" t="inlineStr">
        <is>
          <t>Not assessed from abstract</t>
        </is>
      </c>
      <c r="Y561" t="inlineStr">
        <is>
          <t>IEEE Journals</t>
        </is>
      </c>
      <c r="Z561" t="inlineStr">
        <is>
          <t>Not determined from abstract</t>
        </is>
      </c>
      <c r="AB561" t="inlineStr">
        <is>
          <t>Not assessed (not included)</t>
        </is>
      </c>
      <c r="AC561" t="inlineStr">
        <is>
          <t>Not assessed (not included)</t>
        </is>
      </c>
      <c r="AD561" t="inlineStr">
        <is>
          <t>T. -Y. Pan; W. -L. Tsai; C. -Y. Chang; C. -W. Yeh; M. -C. Hu</t>
        </is>
      </c>
      <c r="AE561" t="inlineStr">
        <is>
          <t>IEEE Transactions on Cybernetics</t>
        </is>
      </c>
      <c r="AF561" t="inlineStr">
        <is>
          <t>Hybrid OA (IEEE)</t>
        </is>
      </c>
      <c r="AG561" t="inlineStr">
        <is>
          <t xml:space="preserve">Ministry of Science and Technology, Taiwan(grant numbers:MOST-105-2221-E-006-066-MY3,MOST-103-2221-E-006-157-MY2); Headquarters of University Advancement at the National Cheng Kung University to the Intelligent Manufacturing Research Center, National Cheng Kung University, which is sponsored by the Ministry of Education, Taiwan; </t>
        </is>
      </c>
      <c r="AH561" t="inlineStr">
        <is>
          <t>Not assessed</t>
        </is>
      </c>
      <c r="AI561" t="inlineStr">
        <is>
          <t>Not reported</t>
        </is>
      </c>
      <c r="AJ561" t="inlineStr">
        <is>
          <t>Not reported</t>
        </is>
      </c>
      <c r="AK561" t="inlineStr">
        <is>
          <t>Not reported</t>
        </is>
      </c>
      <c r="AL561" t="inlineStr">
        <is>
          <t>Not reported</t>
        </is>
      </c>
      <c r="AM561" t="inlineStr">
        <is>
          <t>Not reported</t>
        </is>
      </c>
      <c r="AN561" t="inlineStr">
        <is>
          <t>Not reported</t>
        </is>
      </c>
      <c r="AO561" t="inlineStr">
        <is>
          <t>Not reviewed</t>
        </is>
      </c>
      <c r="AP561" t="inlineStr">
        <is>
          <t>Not reported</t>
        </is>
      </c>
      <c r="AQ561" t="inlineStr">
        <is>
          <t>Not reported</t>
        </is>
      </c>
      <c r="AR561" t="inlineStr">
        <is>
          <t>Not reported</t>
        </is>
      </c>
      <c r="AS561" t="inlineStr">
        <is>
          <t>See abstract</t>
        </is>
      </c>
      <c r="AT561" t="inlineStr">
        <is>
          <t>Not reviewed</t>
        </is>
      </c>
      <c r="AU561" t="inlineStr">
        <is>
          <t>Not reviewed</t>
        </is>
      </c>
      <c r="AV561" t="inlineStr">
        <is>
          <t>Not reviewed</t>
        </is>
      </c>
      <c r="AW561" t="inlineStr">
        <is>
          <t>Not reviewed</t>
        </is>
      </c>
      <c r="AX561" t="inlineStr">
        <is>
          <t>Not reported</t>
        </is>
      </c>
      <c r="AY561" t="inlineStr">
        <is>
          <t>Not reported</t>
        </is>
      </c>
      <c r="AZ561" t="inlineStr">
        <is>
          <t>Not reported</t>
        </is>
      </c>
      <c r="BA561" t="inlineStr">
        <is>
          <t>Not reported</t>
        </is>
      </c>
      <c r="BB561" t="inlineStr">
        <is>
          <t>Not reported</t>
        </is>
      </c>
      <c r="BC561" t="inlineStr">
        <is>
          <t>Not reported</t>
        </is>
      </c>
      <c r="BD561" t="inlineStr">
        <is>
          <t>Not reported</t>
        </is>
      </c>
      <c r="BE561" t="inlineStr">
        <is>
          <t>Not reported</t>
        </is>
      </c>
      <c r="BF561" t="inlineStr">
        <is>
          <t>Not reported</t>
        </is>
      </c>
      <c r="BG561" t="inlineStr">
        <is>
          <t>Not reviewed (not included)</t>
        </is>
      </c>
      <c r="BH561" t="inlineStr">
        <is>
          <t>N/A</t>
        </is>
      </c>
      <c r="BI561" t="inlineStr">
        <is>
          <t>Not reviewed</t>
        </is>
      </c>
      <c r="BJ561" t="inlineStr">
        <is>
          <t>Not reviewed</t>
        </is>
      </c>
      <c r="BK561" t="inlineStr">
        <is>
          <t>Not reviewed</t>
        </is>
      </c>
      <c r="BL561" t="inlineStr">
        <is>
          <t>Not reviewed</t>
        </is>
      </c>
      <c r="BM561" t="inlineStr">
        <is>
          <t>Not reviewed (not included)</t>
        </is>
      </c>
      <c r="BN561" t="inlineStr">
        <is>
          <t>Non-ADHD Focused - E2-Not ADHD focused: Neither title nor abstract mentions ADHD or attention-deficit/hyperactivity</t>
        </is>
      </c>
      <c r="BO561" t="inlineStr">
        <is>
          <t>Abstract-level screening only</t>
        </is>
      </c>
      <c r="BP561" t="inlineStr">
        <is>
          <t>12</t>
        </is>
      </c>
    </row>
    <row r="562">
      <c r="A562" t="inlineStr">
        <is>
          <t>Mental Health Prediction through Text Chat Conversations</t>
        </is>
      </c>
      <c r="B562" t="n">
        <v>2023</v>
      </c>
      <c r="C562" t="inlineStr">
        <is>
          <t>Not checked</t>
        </is>
      </c>
      <c r="D562" t="inlineStr">
        <is>
          <t>Not checked</t>
        </is>
      </c>
      <c r="E562" t="inlineStr">
        <is>
          <t>10.1109/IJCNN54540.2023.10191849</t>
        </is>
      </c>
      <c r="F562" t="inlineStr">
        <is>
          <t>This study investigated the viability of classifying mental health conditions from text chat conversations using deep learning (DL) models. A novel dataset of real-time users was acquired from the Lyf Support app, which was labeled by psychologists to conduct the experiments for users' mental health prediction. The findings suggest that DL models could be used to identify mental health conditions from text chat conversations. According to evaluated results, the bidirectional gated recurrent unit (BiGRU) outperformed other models by achieving over 83% accuracy. The dataset employed in this study may be crucial for future research on online social media users' mental health.</t>
        </is>
      </c>
      <c r="G562" t="inlineStr">
        <is>
          <t>Unimodal</t>
        </is>
      </c>
      <c r="H562" t="inlineStr">
        <is>
          <t>See abstract</t>
        </is>
      </c>
      <c r="I562" t="inlineStr">
        <is>
          <t>See abstract</t>
        </is>
      </c>
      <c r="J562" t="inlineStr">
        <is>
          <t>See abstract (AI/ML)</t>
        </is>
      </c>
      <c r="K562" t="inlineStr">
        <is>
          <t>See abstract</t>
        </is>
      </c>
      <c r="M562" t="inlineStr">
        <is>
          <t>See abstract</t>
        </is>
      </c>
      <c r="N562" t="inlineStr">
        <is>
          <t>See abstract</t>
        </is>
      </c>
      <c r="O562" t="inlineStr">
        <is>
          <t>Not verified from abstract</t>
        </is>
      </c>
      <c r="P562" t="inlineStr">
        <is>
          <t>See abstract</t>
        </is>
      </c>
      <c r="Q562" t="inlineStr">
        <is>
          <t>See abstract</t>
        </is>
      </c>
      <c r="R562" t="inlineStr">
        <is>
          <t>Not reviewed (not included)</t>
        </is>
      </c>
      <c r="S562" t="inlineStr">
        <is>
          <t>Not reviewed (not included)</t>
        </is>
      </c>
      <c r="T562" t="inlineStr">
        <is>
          <t>Abstract screening only. Non-ADHD Focused</t>
        </is>
      </c>
      <c r="U562" t="inlineStr">
        <is>
          <t>EXCLUDE</t>
        </is>
      </c>
      <c r="V562" t="inlineStr">
        <is>
          <t>E2-Not ADHD focused: Neither title nor abstract mentions ADHD or attention-deficit/hyperactivity</t>
        </is>
      </c>
      <c r="W562" t="inlineStr">
        <is>
          <t>Excluded: Not ADHD Focused</t>
        </is>
      </c>
      <c r="X562" t="inlineStr">
        <is>
          <t>Not assessed from abstract</t>
        </is>
      </c>
      <c r="Y562" t="inlineStr">
        <is>
          <t>IEEE Conferences</t>
        </is>
      </c>
      <c r="Z562" t="inlineStr">
        <is>
          <t>Not determined from abstract</t>
        </is>
      </c>
      <c r="AB562" t="inlineStr">
        <is>
          <t>Not assessed (not included)</t>
        </is>
      </c>
      <c r="AC562" t="inlineStr">
        <is>
          <t>Not assessed (not included)</t>
        </is>
      </c>
      <c r="AD562" t="inlineStr">
        <is>
          <t>M. Nouman; H. Sara; S. Y. Khoo; M. P. Mahmud; A. Z. Kouzani</t>
        </is>
      </c>
      <c r="AE562" t="inlineStr">
        <is>
          <t>2023 International Joint Conference on Neural Networks (IJCNN)</t>
        </is>
      </c>
      <c r="AF562" t="inlineStr">
        <is>
          <t>Hybrid OA (IEEE)</t>
        </is>
      </c>
      <c r="AH562" t="inlineStr">
        <is>
          <t>Not assessed</t>
        </is>
      </c>
      <c r="AI562" t="inlineStr">
        <is>
          <t>Not reported</t>
        </is>
      </c>
      <c r="AJ562" t="inlineStr">
        <is>
          <t>Not reported</t>
        </is>
      </c>
      <c r="AK562" t="inlineStr">
        <is>
          <t>Not reported</t>
        </is>
      </c>
      <c r="AL562" t="inlineStr">
        <is>
          <t>Not reported</t>
        </is>
      </c>
      <c r="AM562" t="inlineStr">
        <is>
          <t>Not reported</t>
        </is>
      </c>
      <c r="AN562" t="inlineStr">
        <is>
          <t>Not reported</t>
        </is>
      </c>
      <c r="AO562" t="inlineStr">
        <is>
          <t>Not reviewed</t>
        </is>
      </c>
      <c r="AP562" t="inlineStr">
        <is>
          <t>Not reported</t>
        </is>
      </c>
      <c r="AQ562" t="inlineStr">
        <is>
          <t>Not reported</t>
        </is>
      </c>
      <c r="AR562" t="inlineStr">
        <is>
          <t>Not reported</t>
        </is>
      </c>
      <c r="AS562" t="inlineStr">
        <is>
          <t>See abstract</t>
        </is>
      </c>
      <c r="AT562" t="inlineStr">
        <is>
          <t>Not reviewed</t>
        </is>
      </c>
      <c r="AU562" t="inlineStr">
        <is>
          <t>Not reviewed</t>
        </is>
      </c>
      <c r="AV562" t="inlineStr">
        <is>
          <t>Not reviewed</t>
        </is>
      </c>
      <c r="AW562" t="inlineStr">
        <is>
          <t>Not reviewed</t>
        </is>
      </c>
      <c r="AX562" t="inlineStr">
        <is>
          <t>Not reported</t>
        </is>
      </c>
      <c r="AY562" t="inlineStr">
        <is>
          <t>Not reported</t>
        </is>
      </c>
      <c r="AZ562" t="inlineStr">
        <is>
          <t>Not reported</t>
        </is>
      </c>
      <c r="BA562" t="inlineStr">
        <is>
          <t>Not reported</t>
        </is>
      </c>
      <c r="BB562" t="inlineStr">
        <is>
          <t>Not reported</t>
        </is>
      </c>
      <c r="BC562" t="inlineStr">
        <is>
          <t>Not reported</t>
        </is>
      </c>
      <c r="BD562" t="inlineStr">
        <is>
          <t>Not reported</t>
        </is>
      </c>
      <c r="BE562" t="inlineStr">
        <is>
          <t>Not reported</t>
        </is>
      </c>
      <c r="BF562" t="inlineStr">
        <is>
          <t>Not reported</t>
        </is>
      </c>
      <c r="BG562" t="inlineStr">
        <is>
          <t>Not reviewed (not included)</t>
        </is>
      </c>
      <c r="BH562" t="inlineStr">
        <is>
          <t>N/A</t>
        </is>
      </c>
      <c r="BI562" t="inlineStr">
        <is>
          <t>Not reviewed</t>
        </is>
      </c>
      <c r="BJ562" t="inlineStr">
        <is>
          <t>Not reviewed</t>
        </is>
      </c>
      <c r="BK562" t="inlineStr">
        <is>
          <t>Not reviewed</t>
        </is>
      </c>
      <c r="BL562" t="inlineStr">
        <is>
          <t>Not reviewed</t>
        </is>
      </c>
      <c r="BM562" t="inlineStr">
        <is>
          <t>Not reviewed (not included)</t>
        </is>
      </c>
      <c r="BN562" t="inlineStr">
        <is>
          <t>Non-ADHD Focused - E2-Not ADHD focused: Neither title nor abstract mentions ADHD or attention-deficit/hyperactivity</t>
        </is>
      </c>
      <c r="BO562" t="inlineStr">
        <is>
          <t>Abstract-level screening only</t>
        </is>
      </c>
      <c r="BP562" t="inlineStr">
        <is>
          <t>6</t>
        </is>
      </c>
    </row>
    <row r="563">
      <c r="A563" t="inlineStr">
        <is>
          <t>Path Signature Representation of Patient-Clinician Interactions as a Predictor for Neuropsychological Tests Outcomes in Children: A Proof of Concept</t>
        </is>
      </c>
      <c r="B563" t="n">
        <v>2023</v>
      </c>
      <c r="C563" t="inlineStr">
        <is>
          <t>Not checked</t>
        </is>
      </c>
      <c r="D563" t="inlineStr">
        <is>
          <t>Not checked</t>
        </is>
      </c>
      <c r="E563" t="inlineStr">
        <is>
          <t>10.1109/MEDAI59581.2023.00008</t>
        </is>
      </c>
      <c r="F563" t="inlineStr">
        <is>
          <t>This research report presents a proof-of-concept study on the application of machine learning techniques to video and speech data collected during diagnostic cognitive assessments of children with a neurodevelopmental disorder. The study utilised a dataset of 39 video recordings, capturing extensive sessions where clinicians administered, among other things, four cognitive assessment tests. From the first 40 minutes of each clinical session, covering the administration of the Wechsler Intelligence Scale for Children (WISC-5), we extracted head positions and speech turns of both clinician and child. Despite the limited sample size and heterogeneous recording styles, the analysis successfully extracted path signatures as features from the recorded data, focusing on patient-clinician interactions. Importantly, these features quantify the interpersonal dynamics of the assessment process (dialogue and movement patterns). Results suggest that these features exhibit promising potential for predicting all cognitive tests scores of the entire session length and for prototyping a predictive model as a clinical decision support tool. Overall, this proof of concept demonstrates the feasibility of leveraging machine learning techniques for clinical video and speech data analysis in order to potentially enhance the efficiency of cognitive assessments for neurodevelopmental disorders in children.</t>
        </is>
      </c>
      <c r="G563" t="inlineStr">
        <is>
          <t>Unimodal</t>
        </is>
      </c>
      <c r="H563" t="inlineStr">
        <is>
          <t>See abstract</t>
        </is>
      </c>
      <c r="I563" t="inlineStr">
        <is>
          <t>See abstract</t>
        </is>
      </c>
      <c r="J563" t="inlineStr">
        <is>
          <t>See abstract (AI/ML)</t>
        </is>
      </c>
      <c r="K563" t="inlineStr">
        <is>
          <t>See abstract</t>
        </is>
      </c>
      <c r="M563" t="inlineStr">
        <is>
          <t>See abstract</t>
        </is>
      </c>
      <c r="N563" t="inlineStr">
        <is>
          <t>See abstract</t>
        </is>
      </c>
      <c r="O563" t="inlineStr">
        <is>
          <t>Not verified from abstract</t>
        </is>
      </c>
      <c r="P563" t="inlineStr">
        <is>
          <t>See abstract</t>
        </is>
      </c>
      <c r="Q563" t="inlineStr">
        <is>
          <t>See abstract</t>
        </is>
      </c>
      <c r="R563" t="inlineStr">
        <is>
          <t>Not reviewed (not included)</t>
        </is>
      </c>
      <c r="S563" t="inlineStr">
        <is>
          <t>Not reviewed (not included)</t>
        </is>
      </c>
      <c r="T563" t="inlineStr">
        <is>
          <t>Abstract screening only. Non-ADHD Focused</t>
        </is>
      </c>
      <c r="U563" t="inlineStr">
        <is>
          <t>EXCLUDE</t>
        </is>
      </c>
      <c r="V563" t="inlineStr">
        <is>
          <t>E2-Not ADHD focused: Neither title nor abstract mentions ADHD or attention-deficit/hyperactivity</t>
        </is>
      </c>
      <c r="W563" t="inlineStr">
        <is>
          <t>Excluded: Not ADHD Focused</t>
        </is>
      </c>
      <c r="X563" t="inlineStr">
        <is>
          <t>Not assessed from abstract</t>
        </is>
      </c>
      <c r="Y563" t="inlineStr">
        <is>
          <t>IEEE Conferences</t>
        </is>
      </c>
      <c r="Z563" t="inlineStr">
        <is>
          <t>Not determined from abstract</t>
        </is>
      </c>
      <c r="AB563" t="inlineStr">
        <is>
          <t>Not assessed (not included)</t>
        </is>
      </c>
      <c r="AC563" t="inlineStr">
        <is>
          <t>Not assessed (not included)</t>
        </is>
      </c>
      <c r="AD563" t="inlineStr">
        <is>
          <t>G. Falcioni; A. Georgescu; E. Molimpakis; L. Gottlieb; T. Kuhn; S. Goria</t>
        </is>
      </c>
      <c r="AE563" t="inlineStr">
        <is>
          <t>2023 IEEE International Conference on Medical Artificial Intelligence (MedAI)</t>
        </is>
      </c>
      <c r="AF563" t="inlineStr">
        <is>
          <t>Hybrid OA (IEEE)</t>
        </is>
      </c>
      <c r="AH563" t="inlineStr">
        <is>
          <t>Not assessed</t>
        </is>
      </c>
      <c r="AI563" t="inlineStr">
        <is>
          <t>Not reported</t>
        </is>
      </c>
      <c r="AJ563" t="inlineStr">
        <is>
          <t>Not reported</t>
        </is>
      </c>
      <c r="AK563" t="inlineStr">
        <is>
          <t>Not reported</t>
        </is>
      </c>
      <c r="AL563" t="inlineStr">
        <is>
          <t>Not reported</t>
        </is>
      </c>
      <c r="AM563" t="inlineStr">
        <is>
          <t>Not reported</t>
        </is>
      </c>
      <c r="AN563" t="inlineStr">
        <is>
          <t>Not reported</t>
        </is>
      </c>
      <c r="AO563" t="inlineStr">
        <is>
          <t>Not reviewed</t>
        </is>
      </c>
      <c r="AP563" t="inlineStr">
        <is>
          <t>Not reported</t>
        </is>
      </c>
      <c r="AQ563" t="inlineStr">
        <is>
          <t>Not reported</t>
        </is>
      </c>
      <c r="AR563" t="inlineStr">
        <is>
          <t>Not reported</t>
        </is>
      </c>
      <c r="AS563" t="inlineStr">
        <is>
          <t>See abstract</t>
        </is>
      </c>
      <c r="AT563" t="inlineStr">
        <is>
          <t>Not reviewed</t>
        </is>
      </c>
      <c r="AU563" t="inlineStr">
        <is>
          <t>Not reviewed</t>
        </is>
      </c>
      <c r="AV563" t="inlineStr">
        <is>
          <t>Not reviewed</t>
        </is>
      </c>
      <c r="AW563" t="inlineStr">
        <is>
          <t>Not reviewed</t>
        </is>
      </c>
      <c r="AX563" t="inlineStr">
        <is>
          <t>Not reported</t>
        </is>
      </c>
      <c r="AY563" t="inlineStr">
        <is>
          <t>Not reported</t>
        </is>
      </c>
      <c r="AZ563" t="inlineStr">
        <is>
          <t>Not reported</t>
        </is>
      </c>
      <c r="BA563" t="inlineStr">
        <is>
          <t>Not reported</t>
        </is>
      </c>
      <c r="BB563" t="inlineStr">
        <is>
          <t>Not reported</t>
        </is>
      </c>
      <c r="BC563" t="inlineStr">
        <is>
          <t>Not reported</t>
        </is>
      </c>
      <c r="BD563" t="inlineStr">
        <is>
          <t>Not reported</t>
        </is>
      </c>
      <c r="BE563" t="inlineStr">
        <is>
          <t>Not reported</t>
        </is>
      </c>
      <c r="BF563" t="inlineStr">
        <is>
          <t>Not reported</t>
        </is>
      </c>
      <c r="BG563" t="inlineStr">
        <is>
          <t>Not reviewed (not included)</t>
        </is>
      </c>
      <c r="BH563" t="inlineStr">
        <is>
          <t>N/A</t>
        </is>
      </c>
      <c r="BI563" t="inlineStr">
        <is>
          <t>Not reviewed</t>
        </is>
      </c>
      <c r="BJ563" t="inlineStr">
        <is>
          <t>Not reviewed</t>
        </is>
      </c>
      <c r="BK563" t="inlineStr">
        <is>
          <t>Not reviewed</t>
        </is>
      </c>
      <c r="BL563" t="inlineStr">
        <is>
          <t>Not reviewed</t>
        </is>
      </c>
      <c r="BM563" t="inlineStr">
        <is>
          <t>Not reviewed (not included)</t>
        </is>
      </c>
      <c r="BN563" t="inlineStr">
        <is>
          <t>Non-ADHD Focused - E2-Not ADHD focused: Neither title nor abstract mentions ADHD or attention-deficit/hyperactivity</t>
        </is>
      </c>
      <c r="BO563" t="inlineStr">
        <is>
          <t>Abstract-level screening only</t>
        </is>
      </c>
      <c r="BP563" t="inlineStr">
        <is>
          <t>9</t>
        </is>
      </c>
    </row>
    <row r="564">
      <c r="A564" t="inlineStr">
        <is>
          <t>Assistive Technologies for Individuals with Communication Disorders</t>
        </is>
      </c>
      <c r="B564" t="n">
        <v>2022</v>
      </c>
      <c r="C564" t="inlineStr">
        <is>
          <t>Not checked</t>
        </is>
      </c>
      <c r="D564" t="inlineStr">
        <is>
          <t>Not checked</t>
        </is>
      </c>
      <c r="E564" t="inlineStr">
        <is>
          <t>10.1109/ICRITO56286.2022.9964608</t>
        </is>
      </c>
      <c r="F564" t="inlineStr">
        <is>
          <t>Communication has proven to be an important element of our daily life. Communication disability makes it difficult for people to sustain ties with their family, friends, and social contacts, as well as their capacity to attain social and academic goals. A computerized forage of various academic databases were performed to figure out studies published in English since 1980 that directly examined any component of language, speech, or cognitive performance in emerging communication deficits in children. This study has been done to better understand communication disorders and how they impact people's lives. The purpose of this paper is to provide insight on the recent research, prevalence and the technology solutions available, as well as the affordability and accessibility of the technology solutions used with people with neurodevelopmental disorders. This capstone also highlights the importance of recognizing and understanding children's communication difficulties, as well as examines the various elements linked to communication disorders, including environmental and biological factors. The findings show that good intervention can help children to overcome communication barriers and avoid negative consequences and attain their full potential.</t>
        </is>
      </c>
      <c r="G564" t="inlineStr">
        <is>
          <t>Unimodal</t>
        </is>
      </c>
      <c r="H564" t="inlineStr">
        <is>
          <t>See abstract</t>
        </is>
      </c>
      <c r="I564" t="inlineStr">
        <is>
          <t>See abstract</t>
        </is>
      </c>
      <c r="J564" t="inlineStr">
        <is>
          <t>See abstract (AI/ML)</t>
        </is>
      </c>
      <c r="K564" t="inlineStr">
        <is>
          <t>See abstract</t>
        </is>
      </c>
      <c r="M564" t="inlineStr">
        <is>
          <t>See abstract</t>
        </is>
      </c>
      <c r="N564" t="inlineStr">
        <is>
          <t>See abstract</t>
        </is>
      </c>
      <c r="O564" t="inlineStr">
        <is>
          <t>Not verified from abstract</t>
        </is>
      </c>
      <c r="P564" t="inlineStr">
        <is>
          <t>See abstract</t>
        </is>
      </c>
      <c r="Q564" t="inlineStr">
        <is>
          <t>See abstract</t>
        </is>
      </c>
      <c r="R564" t="inlineStr">
        <is>
          <t>Not reviewed (not included)</t>
        </is>
      </c>
      <c r="S564" t="inlineStr">
        <is>
          <t>Not reviewed (not included)</t>
        </is>
      </c>
      <c r="T564" t="inlineStr">
        <is>
          <t>Abstract screening only. Non-ADHD Focused</t>
        </is>
      </c>
      <c r="U564" t="inlineStr">
        <is>
          <t>EXCLUDE</t>
        </is>
      </c>
      <c r="V564" t="inlineStr">
        <is>
          <t>E2-Not ADHD focused: Neither title nor abstract mentions ADHD or attention-deficit/hyperactivity</t>
        </is>
      </c>
      <c r="W564" t="inlineStr">
        <is>
          <t>Excluded: Not ADHD Focused</t>
        </is>
      </c>
      <c r="X564" t="inlineStr">
        <is>
          <t>Not assessed from abstract</t>
        </is>
      </c>
      <c r="Y564" t="inlineStr">
        <is>
          <t>IEEE Conferences</t>
        </is>
      </c>
      <c r="Z564" t="inlineStr">
        <is>
          <t>Not determined from abstract</t>
        </is>
      </c>
      <c r="AB564" t="inlineStr">
        <is>
          <t>Not assessed (not included)</t>
        </is>
      </c>
      <c r="AC564" t="inlineStr">
        <is>
          <t>Not assessed (not included)</t>
        </is>
      </c>
      <c r="AD564" t="inlineStr">
        <is>
          <t>M. Chawla; S. N. Panda; V. Khullar</t>
        </is>
      </c>
      <c r="AE564" t="inlineStr">
        <is>
          <t>2022 10th International Conference on Reliability, Infocom Technologies and Optimization (Trends and Future Directions) (ICRITO)</t>
        </is>
      </c>
      <c r="AF564" t="inlineStr">
        <is>
          <t>Hybrid OA (IEEE)</t>
        </is>
      </c>
      <c r="AH564" t="inlineStr">
        <is>
          <t>Not assessed</t>
        </is>
      </c>
      <c r="AI564" t="inlineStr">
        <is>
          <t>Not reported</t>
        </is>
      </c>
      <c r="AJ564" t="inlineStr">
        <is>
          <t>Not reported</t>
        </is>
      </c>
      <c r="AK564" t="inlineStr">
        <is>
          <t>Not reported</t>
        </is>
      </c>
      <c r="AL564" t="inlineStr">
        <is>
          <t>Not reported</t>
        </is>
      </c>
      <c r="AM564" t="inlineStr">
        <is>
          <t>Not reported</t>
        </is>
      </c>
      <c r="AN564" t="inlineStr">
        <is>
          <t>Not reported</t>
        </is>
      </c>
      <c r="AO564" t="inlineStr">
        <is>
          <t>Not reviewed</t>
        </is>
      </c>
      <c r="AP564" t="inlineStr">
        <is>
          <t>Not reported</t>
        </is>
      </c>
      <c r="AQ564" t="inlineStr">
        <is>
          <t>Not reported</t>
        </is>
      </c>
      <c r="AR564" t="inlineStr">
        <is>
          <t>Not reported</t>
        </is>
      </c>
      <c r="AS564" t="inlineStr">
        <is>
          <t>See abstract</t>
        </is>
      </c>
      <c r="AT564" t="inlineStr">
        <is>
          <t>Not reviewed</t>
        </is>
      </c>
      <c r="AU564" t="inlineStr">
        <is>
          <t>Not reviewed</t>
        </is>
      </c>
      <c r="AV564" t="inlineStr">
        <is>
          <t>Not reviewed</t>
        </is>
      </c>
      <c r="AW564" t="inlineStr">
        <is>
          <t>Not reviewed</t>
        </is>
      </c>
      <c r="AX564" t="inlineStr">
        <is>
          <t>Not reported</t>
        </is>
      </c>
      <c r="AY564" t="inlineStr">
        <is>
          <t>Not reported</t>
        </is>
      </c>
      <c r="AZ564" t="inlineStr">
        <is>
          <t>Not reported</t>
        </is>
      </c>
      <c r="BA564" t="inlineStr">
        <is>
          <t>Not reported</t>
        </is>
      </c>
      <c r="BB564" t="inlineStr">
        <is>
          <t>Not reported</t>
        </is>
      </c>
      <c r="BC564" t="inlineStr">
        <is>
          <t>Not reported</t>
        </is>
      </c>
      <c r="BD564" t="inlineStr">
        <is>
          <t>Not reported</t>
        </is>
      </c>
      <c r="BE564" t="inlineStr">
        <is>
          <t>Not reported</t>
        </is>
      </c>
      <c r="BF564" t="inlineStr">
        <is>
          <t>Not reported</t>
        </is>
      </c>
      <c r="BG564" t="inlineStr">
        <is>
          <t>Not reviewed (not included)</t>
        </is>
      </c>
      <c r="BH564" t="inlineStr">
        <is>
          <t>N/A</t>
        </is>
      </c>
      <c r="BI564" t="inlineStr">
        <is>
          <t>Not reviewed</t>
        </is>
      </c>
      <c r="BJ564" t="inlineStr">
        <is>
          <t>Not reviewed</t>
        </is>
      </c>
      <c r="BK564" t="inlineStr">
        <is>
          <t>Not reviewed</t>
        </is>
      </c>
      <c r="BL564" t="inlineStr">
        <is>
          <t>Not reviewed</t>
        </is>
      </c>
      <c r="BM564" t="inlineStr">
        <is>
          <t>Not reviewed (not included)</t>
        </is>
      </c>
      <c r="BN564" t="inlineStr">
        <is>
          <t>Non-ADHD Focused - E2-Not ADHD focused: Neither title nor abstract mentions ADHD or attention-deficit/hyperactivity</t>
        </is>
      </c>
      <c r="BO564" t="inlineStr">
        <is>
          <t>Abstract-level screening only</t>
        </is>
      </c>
      <c r="BP564" t="inlineStr">
        <is>
          <t>5</t>
        </is>
      </c>
    </row>
    <row r="565">
      <c r="A565" t="inlineStr">
        <is>
          <t>Multi-Modal Health Monitoring for Autism and Anxiety</t>
        </is>
      </c>
      <c r="B565" t="n">
        <v>2025</v>
      </c>
      <c r="C565" t="inlineStr">
        <is>
          <t>Not checked</t>
        </is>
      </c>
      <c r="D565" t="inlineStr">
        <is>
          <t>Not checked</t>
        </is>
      </c>
      <c r="E565" t="inlineStr">
        <is>
          <t>10.1109/ICESC65114.2025.11212372</t>
        </is>
      </c>
      <c r="F565" t="inlineStr">
        <is>
          <t>Autism Spectrum Disorder (ASD) and Anxiety Disorders (Generalized Anxiety Disorder [GAD] and Social Anxiety Disorder [SAD]) are common neurodevelopmental and neurological diseases with serious implications on the process of diagnosis and therapy. Routine monitoring and early diagnosis of these disorders can play an important role in the enhancement of quality of life and better recovery. This paper describes a multi-modal diagnostic and health monitoring device which aims at measuring and monitoring real time symptoms of autism and anxiety. The system combines the behavioral assessment, analysis of physiological conditions indicating, and the prediction assisted with AI to offer individual health assessment. Applications classified and diagonal monitored the severity of these disorders by training deep learning models (best_autism.pt), and ensemble machine learning pipelines (joblib models). Data on the systems can be put in dynamically through the score of a behavioral questionnaire and physiological data and the results will be risk assessments in real time. This mentioned platform has been developed with Streamlit and Python and can be used in both clinical and home environments and provides the possibility of early intervention via the help of digital health technologies. The results of this study show that they can use the system to obtain valid and real-time assessments, which will help identify ASD and anxiety disorders early and intervene.</t>
        </is>
      </c>
      <c r="G565" t="inlineStr">
        <is>
          <t>Unimodal</t>
        </is>
      </c>
      <c r="H565" t="inlineStr">
        <is>
          <t>See abstract</t>
        </is>
      </c>
      <c r="I565" t="inlineStr">
        <is>
          <t>See abstract</t>
        </is>
      </c>
      <c r="J565" t="inlineStr">
        <is>
          <t>See abstract (AI/ML)</t>
        </is>
      </c>
      <c r="K565" t="inlineStr">
        <is>
          <t>See abstract</t>
        </is>
      </c>
      <c r="M565" t="inlineStr">
        <is>
          <t>See abstract</t>
        </is>
      </c>
      <c r="N565" t="inlineStr">
        <is>
          <t>See abstract</t>
        </is>
      </c>
      <c r="O565" t="inlineStr">
        <is>
          <t>Not verified from abstract</t>
        </is>
      </c>
      <c r="P565" t="inlineStr">
        <is>
          <t>See abstract</t>
        </is>
      </c>
      <c r="Q565" t="inlineStr">
        <is>
          <t>See abstract</t>
        </is>
      </c>
      <c r="R565" t="inlineStr">
        <is>
          <t>Not reviewed (not included)</t>
        </is>
      </c>
      <c r="S565" t="inlineStr">
        <is>
          <t>Not reviewed (not included)</t>
        </is>
      </c>
      <c r="T565" t="inlineStr">
        <is>
          <t>Abstract screening only. Non-ADHD Focused</t>
        </is>
      </c>
      <c r="U565" t="inlineStr">
        <is>
          <t>EXCLUDE</t>
        </is>
      </c>
      <c r="V565" t="inlineStr">
        <is>
          <t>E2-Not ADHD focused: Neither title nor abstract mentions ADHD or attention-deficit/hyperactivity</t>
        </is>
      </c>
      <c r="W565" t="inlineStr">
        <is>
          <t>Excluded: Not ADHD Focused</t>
        </is>
      </c>
      <c r="X565" t="inlineStr">
        <is>
          <t>Not assessed from abstract</t>
        </is>
      </c>
      <c r="Y565" t="inlineStr">
        <is>
          <t>IEEE Conferences</t>
        </is>
      </c>
      <c r="Z565" t="inlineStr">
        <is>
          <t>Not determined from abstract</t>
        </is>
      </c>
      <c r="AB565" t="inlineStr">
        <is>
          <t>Not assessed (not included)</t>
        </is>
      </c>
      <c r="AC565" t="inlineStr">
        <is>
          <t>Not assessed (not included)</t>
        </is>
      </c>
      <c r="AD565" t="inlineStr">
        <is>
          <t>S. Gali; G. A. Farheen; S. A. Rahim; K. P. Babu; K. S. Kumar; V. Nagamani</t>
        </is>
      </c>
      <c r="AE565" t="inlineStr">
        <is>
          <t>2025 6th International Conference on Electronics and Sustainable Communication Systems (ICESC)</t>
        </is>
      </c>
      <c r="AF565" t="inlineStr">
        <is>
          <t>Hybrid OA (IEEE)</t>
        </is>
      </c>
      <c r="AH565" t="inlineStr">
        <is>
          <t>Not assessed</t>
        </is>
      </c>
      <c r="AI565" t="inlineStr">
        <is>
          <t>Not reported</t>
        </is>
      </c>
      <c r="AJ565" t="inlineStr">
        <is>
          <t>Not reported</t>
        </is>
      </c>
      <c r="AK565" t="inlineStr">
        <is>
          <t>Not reported</t>
        </is>
      </c>
      <c r="AL565" t="inlineStr">
        <is>
          <t>Not reported</t>
        </is>
      </c>
      <c r="AM565" t="inlineStr">
        <is>
          <t>Not reported</t>
        </is>
      </c>
      <c r="AN565" t="inlineStr">
        <is>
          <t>Not reported</t>
        </is>
      </c>
      <c r="AO565" t="inlineStr">
        <is>
          <t>Not reviewed</t>
        </is>
      </c>
      <c r="AP565" t="inlineStr">
        <is>
          <t>Not reported</t>
        </is>
      </c>
      <c r="AQ565" t="inlineStr">
        <is>
          <t>Not reported</t>
        </is>
      </c>
      <c r="AR565" t="inlineStr">
        <is>
          <t>Not reported</t>
        </is>
      </c>
      <c r="AS565" t="inlineStr">
        <is>
          <t>See abstract</t>
        </is>
      </c>
      <c r="AT565" t="inlineStr">
        <is>
          <t>Not reviewed</t>
        </is>
      </c>
      <c r="AU565" t="inlineStr">
        <is>
          <t>Not reviewed</t>
        </is>
      </c>
      <c r="AV565" t="inlineStr">
        <is>
          <t>Not reviewed</t>
        </is>
      </c>
      <c r="AW565" t="inlineStr">
        <is>
          <t>Not reviewed</t>
        </is>
      </c>
      <c r="AX565" t="inlineStr">
        <is>
          <t>Not reported</t>
        </is>
      </c>
      <c r="AY565" t="inlineStr">
        <is>
          <t>Not reported</t>
        </is>
      </c>
      <c r="AZ565" t="inlineStr">
        <is>
          <t>Not reported</t>
        </is>
      </c>
      <c r="BA565" t="inlineStr">
        <is>
          <t>Not reported</t>
        </is>
      </c>
      <c r="BB565" t="inlineStr">
        <is>
          <t>Not reported</t>
        </is>
      </c>
      <c r="BC565" t="inlineStr">
        <is>
          <t>Not reported</t>
        </is>
      </c>
      <c r="BD565" t="inlineStr">
        <is>
          <t>Not reported</t>
        </is>
      </c>
      <c r="BE565" t="inlineStr">
        <is>
          <t>Not reported</t>
        </is>
      </c>
      <c r="BF565" t="inlineStr">
        <is>
          <t>Not reported</t>
        </is>
      </c>
      <c r="BG565" t="inlineStr">
        <is>
          <t>Not reviewed (not included)</t>
        </is>
      </c>
      <c r="BH565" t="inlineStr">
        <is>
          <t>N/A</t>
        </is>
      </c>
      <c r="BI565" t="inlineStr">
        <is>
          <t>Not reviewed</t>
        </is>
      </c>
      <c r="BJ565" t="inlineStr">
        <is>
          <t>Not reviewed</t>
        </is>
      </c>
      <c r="BK565" t="inlineStr">
        <is>
          <t>Not reviewed</t>
        </is>
      </c>
      <c r="BL565" t="inlineStr">
        <is>
          <t>Not reviewed</t>
        </is>
      </c>
      <c r="BM565" t="inlineStr">
        <is>
          <t>Not reviewed (not included)</t>
        </is>
      </c>
      <c r="BN565" t="inlineStr">
        <is>
          <t>Non-ADHD Focused - E2-Not ADHD focused: Neither title nor abstract mentions ADHD or attention-deficit/hyperactivity</t>
        </is>
      </c>
      <c r="BO565" t="inlineStr">
        <is>
          <t>Abstract-level screening only</t>
        </is>
      </c>
      <c r="BP565" t="inlineStr">
        <is>
          <t>8</t>
        </is>
      </c>
    </row>
    <row r="566">
      <c r="A566" t="inlineStr">
        <is>
          <t>Utilizing fMRI and Deep Learning for the Detection of Major Depressive Disorder: A MobileNet V2 Approach</t>
        </is>
      </c>
      <c r="B566" t="n">
        <v>2024</v>
      </c>
      <c r="C566" t="inlineStr">
        <is>
          <t>Not checked</t>
        </is>
      </c>
      <c r="D566" t="inlineStr">
        <is>
          <t>Not checked</t>
        </is>
      </c>
      <c r="E566" t="inlineStr">
        <is>
          <t>10.1109/HORA61326.2024.10550687</t>
        </is>
      </c>
      <c r="F566" t="inlineStr">
        <is>
          <t>Depression and related mental health conditions pose substantial obstacles in both diagnosis and treatment. This study investigates the application of functional magnetic resonance imaging (fMRI) combined with deep learning (DL) techniques to develop a diagnostic tool for major depressive disorder (MDD). The research utilizes fMRI datasets and MobileNet V2 model. In terms of preparing data for DL model, a toolbox for Data Processing &amp; Analysis for Brain Imaging (DPABI) was used for preprocessing of fMRI datasets and the outputs were converted to images. This study developed one model for fMRI using 2D images of each fMRI slice. The performance of this model was evaluated using metrics such as precision, recall, F1 Score and Mathewâ€™s correlation coefficient (MCC). The performance of the best DL model had F1-score of 97.7%, precision of 97.67%, recall of 97.74%, and MCC of 95.02%.</t>
        </is>
      </c>
      <c r="G566" t="inlineStr">
        <is>
          <t>Unimodal</t>
        </is>
      </c>
      <c r="H566" t="inlineStr">
        <is>
          <t>See abstract</t>
        </is>
      </c>
      <c r="I566" t="inlineStr">
        <is>
          <t>See abstract</t>
        </is>
      </c>
      <c r="J566" t="inlineStr">
        <is>
          <t>See abstract (AI/ML)</t>
        </is>
      </c>
      <c r="K566" t="inlineStr">
        <is>
          <t>See abstract</t>
        </is>
      </c>
      <c r="M566" t="inlineStr">
        <is>
          <t>See abstract</t>
        </is>
      </c>
      <c r="N566" t="inlineStr">
        <is>
          <t>See abstract</t>
        </is>
      </c>
      <c r="O566" t="inlineStr">
        <is>
          <t>Not verified from abstract</t>
        </is>
      </c>
      <c r="P566" t="inlineStr">
        <is>
          <t>See abstract</t>
        </is>
      </c>
      <c r="Q566" t="inlineStr">
        <is>
          <t>See abstract</t>
        </is>
      </c>
      <c r="R566" t="inlineStr">
        <is>
          <t>Not reviewed (not included)</t>
        </is>
      </c>
      <c r="S566" t="inlineStr">
        <is>
          <t>Not reviewed (not included)</t>
        </is>
      </c>
      <c r="T566" t="inlineStr">
        <is>
          <t>Abstract screening only. Non-ADHD Focused</t>
        </is>
      </c>
      <c r="U566" t="inlineStr">
        <is>
          <t>EXCLUDE</t>
        </is>
      </c>
      <c r="V566" t="inlineStr">
        <is>
          <t>E2-Not ADHD focused: Neither title nor abstract mentions ADHD or attention-deficit/hyperactivity</t>
        </is>
      </c>
      <c r="W566" t="inlineStr">
        <is>
          <t>Excluded: Not ADHD Focused</t>
        </is>
      </c>
      <c r="X566" t="inlineStr">
        <is>
          <t>Not assessed from abstract</t>
        </is>
      </c>
      <c r="Y566" t="inlineStr">
        <is>
          <t>IEEE Conferences</t>
        </is>
      </c>
      <c r="Z566" t="inlineStr">
        <is>
          <t>Not determined from abstract</t>
        </is>
      </c>
      <c r="AB566" t="inlineStr">
        <is>
          <t>Not assessed (not included)</t>
        </is>
      </c>
      <c r="AC566" t="inlineStr">
        <is>
          <t>Not assessed (not included)</t>
        </is>
      </c>
      <c r="AD566" t="inlineStr">
        <is>
          <t>A. Hatami; A. Ranjbar; S. Azizi</t>
        </is>
      </c>
      <c r="AE566" t="inlineStr">
        <is>
          <t>2024 International Congress on Human-Computer Interaction, Optimization and Robotic Applications (HORA)</t>
        </is>
      </c>
      <c r="AF566" t="inlineStr">
        <is>
          <t>Hybrid OA (IEEE)</t>
        </is>
      </c>
      <c r="AH566" t="inlineStr">
        <is>
          <t>Not assessed</t>
        </is>
      </c>
      <c r="AI566" t="inlineStr">
        <is>
          <t>Not reported</t>
        </is>
      </c>
      <c r="AJ566" t="inlineStr">
        <is>
          <t>Not reported</t>
        </is>
      </c>
      <c r="AK566" t="inlineStr">
        <is>
          <t>Not reported</t>
        </is>
      </c>
      <c r="AL566" t="inlineStr">
        <is>
          <t>Not reported</t>
        </is>
      </c>
      <c r="AM566" t="inlineStr">
        <is>
          <t>Not reported</t>
        </is>
      </c>
      <c r="AN566" t="inlineStr">
        <is>
          <t>Not reported</t>
        </is>
      </c>
      <c r="AO566" t="inlineStr">
        <is>
          <t>Not reviewed</t>
        </is>
      </c>
      <c r="AP566" t="inlineStr">
        <is>
          <t>Not reported</t>
        </is>
      </c>
      <c r="AQ566" t="inlineStr">
        <is>
          <t>Not reported</t>
        </is>
      </c>
      <c r="AR566" t="inlineStr">
        <is>
          <t>Not reported</t>
        </is>
      </c>
      <c r="AS566" t="inlineStr">
        <is>
          <t>See abstract</t>
        </is>
      </c>
      <c r="AT566" t="inlineStr">
        <is>
          <t>Not reviewed</t>
        </is>
      </c>
      <c r="AU566" t="inlineStr">
        <is>
          <t>Not reviewed</t>
        </is>
      </c>
      <c r="AV566" t="inlineStr">
        <is>
          <t>Not reviewed</t>
        </is>
      </c>
      <c r="AW566" t="inlineStr">
        <is>
          <t>Not reviewed</t>
        </is>
      </c>
      <c r="AX566" t="inlineStr">
        <is>
          <t>Not reported</t>
        </is>
      </c>
      <c r="AY566" t="inlineStr">
        <is>
          <t>Not reported</t>
        </is>
      </c>
      <c r="AZ566" t="inlineStr">
        <is>
          <t>Not reported</t>
        </is>
      </c>
      <c r="BA566" t="inlineStr">
        <is>
          <t>Not reported</t>
        </is>
      </c>
      <c r="BB566" t="inlineStr">
        <is>
          <t>Not reported</t>
        </is>
      </c>
      <c r="BC566" t="inlineStr">
        <is>
          <t>Not reported</t>
        </is>
      </c>
      <c r="BD566" t="inlineStr">
        <is>
          <t>Not reported</t>
        </is>
      </c>
      <c r="BE566" t="inlineStr">
        <is>
          <t>Not reported</t>
        </is>
      </c>
      <c r="BF566" t="inlineStr">
        <is>
          <t>Not reported</t>
        </is>
      </c>
      <c r="BG566" t="inlineStr">
        <is>
          <t>Not reviewed (not included)</t>
        </is>
      </c>
      <c r="BH566" t="inlineStr">
        <is>
          <t>N/A</t>
        </is>
      </c>
      <c r="BI566" t="inlineStr">
        <is>
          <t>Not reviewed</t>
        </is>
      </c>
      <c r="BJ566" t="inlineStr">
        <is>
          <t>Not reviewed</t>
        </is>
      </c>
      <c r="BK566" t="inlineStr">
        <is>
          <t>Not reviewed</t>
        </is>
      </c>
      <c r="BL566" t="inlineStr">
        <is>
          <t>Not reviewed</t>
        </is>
      </c>
      <c r="BM566" t="inlineStr">
        <is>
          <t>Not reviewed (not included)</t>
        </is>
      </c>
      <c r="BN566" t="inlineStr">
        <is>
          <t>Non-ADHD Focused - E2-Not ADHD focused: Neither title nor abstract mentions ADHD or attention-deficit/hyperactivity</t>
        </is>
      </c>
      <c r="BO566" t="inlineStr">
        <is>
          <t>Abstract-level screening only</t>
        </is>
      </c>
      <c r="BP566" t="inlineStr">
        <is>
          <t>5</t>
        </is>
      </c>
    </row>
    <row r="567">
      <c r="A567" t="inlineStr">
        <is>
          <t>Enhancing Mental Health Disorder Classification: A Decision Tree-Based Approach with Optimized Feature Engineering, Data Balancing, and Hyperparameter Tuning</t>
        </is>
      </c>
      <c r="B567" t="n">
        <v>2025</v>
      </c>
      <c r="C567" t="inlineStr">
        <is>
          <t>Not checked</t>
        </is>
      </c>
      <c r="D567" t="inlineStr">
        <is>
          <t>Not checked</t>
        </is>
      </c>
      <c r="E567" t="inlineStr">
        <is>
          <t>10.1109/TENCON66050.2025.11375104</t>
        </is>
      </c>
      <c r="F567" t="inlineStr">
        <is>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is>
      </c>
      <c r="G567" t="inlineStr">
        <is>
          <t>Unimodal</t>
        </is>
      </c>
      <c r="H567" t="inlineStr">
        <is>
          <t>See abstract</t>
        </is>
      </c>
      <c r="I567" t="inlineStr">
        <is>
          <t>See abstract</t>
        </is>
      </c>
      <c r="J567" t="inlineStr">
        <is>
          <t>See abstract (AI/ML)</t>
        </is>
      </c>
      <c r="K567" t="inlineStr">
        <is>
          <t>See abstract</t>
        </is>
      </c>
      <c r="M567" t="inlineStr">
        <is>
          <t>See abstract</t>
        </is>
      </c>
      <c r="N567" t="inlineStr">
        <is>
          <t>See abstract</t>
        </is>
      </c>
      <c r="O567" t="inlineStr">
        <is>
          <t>Not verified from abstract</t>
        </is>
      </c>
      <c r="P567" t="inlineStr">
        <is>
          <t>See abstract</t>
        </is>
      </c>
      <c r="Q567" t="inlineStr">
        <is>
          <t>See abstract</t>
        </is>
      </c>
      <c r="R567" t="inlineStr">
        <is>
          <t>Not reviewed (not included)</t>
        </is>
      </c>
      <c r="S567" t="inlineStr">
        <is>
          <t>Not reviewed (not included)</t>
        </is>
      </c>
      <c r="T567" t="inlineStr">
        <is>
          <t>Abstract screening only. Non-ADHD Focused</t>
        </is>
      </c>
      <c r="U567" t="inlineStr">
        <is>
          <t>EXCLUDE</t>
        </is>
      </c>
      <c r="V567" t="inlineStr">
        <is>
          <t>E2-Not ADHD focused: Neither title nor abstract mentions ADHD or attention-deficit/hyperactivity</t>
        </is>
      </c>
      <c r="W567" t="inlineStr">
        <is>
          <t>Excluded: Not ADHD Focused</t>
        </is>
      </c>
      <c r="X567" t="inlineStr">
        <is>
          <t>Not assessed from abstract</t>
        </is>
      </c>
      <c r="Y567" t="inlineStr">
        <is>
          <t>IEEE Conferences</t>
        </is>
      </c>
      <c r="Z567" t="inlineStr">
        <is>
          <t>Not determined from abstract</t>
        </is>
      </c>
      <c r="AB567" t="inlineStr">
        <is>
          <t>Not assessed (not included)</t>
        </is>
      </c>
      <c r="AC567" t="inlineStr">
        <is>
          <t>Not assessed (not included)</t>
        </is>
      </c>
      <c r="AD567" t="inlineStr">
        <is>
          <t>M. A. R. Akib; J. Ferdous; F. Mahzabeen; R. Khan</t>
        </is>
      </c>
      <c r="AE567" t="inlineStr">
        <is>
          <t>TENCON 2025 - 2025 IEEE Region 10 Conference (TENCON)</t>
        </is>
      </c>
      <c r="AF567" t="inlineStr">
        <is>
          <t>Hybrid OA (IEEE)</t>
        </is>
      </c>
      <c r="AH567" t="inlineStr">
        <is>
          <t>Not assessed</t>
        </is>
      </c>
      <c r="AI567" t="inlineStr">
        <is>
          <t>Not reported</t>
        </is>
      </c>
      <c r="AJ567" t="inlineStr">
        <is>
          <t>Not reported</t>
        </is>
      </c>
      <c r="AK567" t="inlineStr">
        <is>
          <t>Not reported</t>
        </is>
      </c>
      <c r="AL567" t="inlineStr">
        <is>
          <t>Not reported</t>
        </is>
      </c>
      <c r="AM567" t="inlineStr">
        <is>
          <t>Not reported</t>
        </is>
      </c>
      <c r="AN567" t="inlineStr">
        <is>
          <t>Not reported</t>
        </is>
      </c>
      <c r="AO567" t="inlineStr">
        <is>
          <t>Not reviewed</t>
        </is>
      </c>
      <c r="AP567" t="inlineStr">
        <is>
          <t>Not reported</t>
        </is>
      </c>
      <c r="AQ567" t="inlineStr">
        <is>
          <t>Not reported</t>
        </is>
      </c>
      <c r="AR567" t="inlineStr">
        <is>
          <t>Not reported</t>
        </is>
      </c>
      <c r="AS567" t="inlineStr">
        <is>
          <t>See abstract</t>
        </is>
      </c>
      <c r="AT567" t="inlineStr">
        <is>
          <t>Not reviewed</t>
        </is>
      </c>
      <c r="AU567" t="inlineStr">
        <is>
          <t>Not reviewed</t>
        </is>
      </c>
      <c r="AV567" t="inlineStr">
        <is>
          <t>Not reviewed</t>
        </is>
      </c>
      <c r="AW567" t="inlineStr">
        <is>
          <t>Not reviewed</t>
        </is>
      </c>
      <c r="AX567" t="inlineStr">
        <is>
          <t>Not reported</t>
        </is>
      </c>
      <c r="AY567" t="inlineStr">
        <is>
          <t>Not reported</t>
        </is>
      </c>
      <c r="AZ567" t="inlineStr">
        <is>
          <t>Not reported</t>
        </is>
      </c>
      <c r="BA567" t="inlineStr">
        <is>
          <t>Not reported</t>
        </is>
      </c>
      <c r="BB567" t="inlineStr">
        <is>
          <t>Not reported</t>
        </is>
      </c>
      <c r="BC567" t="inlineStr">
        <is>
          <t>Not reported</t>
        </is>
      </c>
      <c r="BD567" t="inlineStr">
        <is>
          <t>Not reported</t>
        </is>
      </c>
      <c r="BE567" t="inlineStr">
        <is>
          <t>Not reported</t>
        </is>
      </c>
      <c r="BF567" t="inlineStr">
        <is>
          <t>Not reported</t>
        </is>
      </c>
      <c r="BG567" t="inlineStr">
        <is>
          <t>Not reviewed (not included)</t>
        </is>
      </c>
      <c r="BH567" t="inlineStr">
        <is>
          <t>N/A</t>
        </is>
      </c>
      <c r="BI567" t="inlineStr">
        <is>
          <t>Not reviewed</t>
        </is>
      </c>
      <c r="BJ567" t="inlineStr">
        <is>
          <t>Not reviewed</t>
        </is>
      </c>
      <c r="BK567" t="inlineStr">
        <is>
          <t>Not reviewed</t>
        </is>
      </c>
      <c r="BL567" t="inlineStr">
        <is>
          <t>Not reviewed</t>
        </is>
      </c>
      <c r="BM567" t="inlineStr">
        <is>
          <t>Not reviewed (not included)</t>
        </is>
      </c>
      <c r="BN567" t="inlineStr">
        <is>
          <t>Non-ADHD Focused - E2-Not ADHD focused: Neither title nor abstract mentions ADHD or attention-deficit/hyperactivity</t>
        </is>
      </c>
      <c r="BO567" t="inlineStr">
        <is>
          <t>Abstract-level screening only</t>
        </is>
      </c>
      <c r="BP567" t="inlineStr">
        <is>
          <t>5</t>
        </is>
      </c>
    </row>
    <row r="568">
      <c r="A568" t="inlineStr">
        <is>
          <t>EEG Signal Processing for Medical Diagnosis, Healthcare, and Monitoring: A Comprehensive Review</t>
        </is>
      </c>
      <c r="B568" t="n">
        <v>2023</v>
      </c>
      <c r="C568" t="inlineStr">
        <is>
          <t>Not checked</t>
        </is>
      </c>
      <c r="D568" t="inlineStr">
        <is>
          <t>Not checked</t>
        </is>
      </c>
      <c r="E568" t="inlineStr">
        <is>
          <t>10.1109/ACCESS.2023.3341419</t>
        </is>
      </c>
      <c r="F568" t="inlineStr">
        <is>
          <t>EEG is a common and safe test that uses small electrodes to record electrical signals from the brain. It has a broad range of applications in medical diagnosis, including diagnosis of epileptic seizure, Alzheimerâ€™s, brain tumors, head injury, sleep disorders, stroke, and other seizure and neurological disorders. EEG can also be used to help diagnose death in people who are in a persistent coma. The use of digital signal processing and machine learning to improve EEG analysis for medical diagnosis has gained traction in recent years. This is because EEG visual analysis can be complex and time-consuming, as it mostly involves high dimensions and consists of large datasets. The development of novel sensors for EEG recording, digital signal processing algorithms, feature engineering, and detection algorithms increases the need for efficient diagnostic systems. An extensive review of the recent approaches for EEG preprocessing, extraction of features, and diagnosis of brain disorders is provided. In this paper, the main focus is to identify reliable algorithms for preprocessing, feature engineering, and classification of EEG, applied to medical healthcare and diagnosis, providing practitioners with insights into the most effective strategies, as well as potential future directions for improving accuracy of the automatic diagnostic systems. The study of reliable feature extraction and classification algorithms is crucial for a more accurate analysis of EEG signals. This paper can provide valuable information to researchers and practitioners working in the fields of EEG analysis and machine learning, as it provides a summary of recent developments and highlights key areas for future research. This paper can help researchers and clinicians to stay up-to-date on the latest developments in this field.</t>
        </is>
      </c>
      <c r="G568" t="inlineStr">
        <is>
          <t>Unimodal</t>
        </is>
      </c>
      <c r="H568" t="inlineStr">
        <is>
          <t>See abstract</t>
        </is>
      </c>
      <c r="I568" t="inlineStr">
        <is>
          <t>See abstract</t>
        </is>
      </c>
      <c r="J568" t="inlineStr">
        <is>
          <t>See abstract (AI/ML)</t>
        </is>
      </c>
      <c r="K568" t="inlineStr">
        <is>
          <t>See abstract</t>
        </is>
      </c>
      <c r="M568" t="inlineStr">
        <is>
          <t>See abstract</t>
        </is>
      </c>
      <c r="N568" t="inlineStr">
        <is>
          <t>See abstract</t>
        </is>
      </c>
      <c r="O568" t="inlineStr">
        <is>
          <t>Not verified from abstract</t>
        </is>
      </c>
      <c r="P568" t="inlineStr">
        <is>
          <t>See abstract</t>
        </is>
      </c>
      <c r="Q568" t="inlineStr">
        <is>
          <t>See abstract</t>
        </is>
      </c>
      <c r="R568" t="inlineStr">
        <is>
          <t>Not reviewed (not included)</t>
        </is>
      </c>
      <c r="S568" t="inlineStr">
        <is>
          <t>Not reviewed (not included)</t>
        </is>
      </c>
      <c r="T568" t="inlineStr">
        <is>
          <t>Abstract screening only. Non-ADHD Focused</t>
        </is>
      </c>
      <c r="U568" t="inlineStr">
        <is>
          <t>EXCLUDE</t>
        </is>
      </c>
      <c r="V568" t="inlineStr">
        <is>
          <t>E2-Not ADHD focused: Neither title nor abstract mentions ADHD or attention-deficit/hyperactivity</t>
        </is>
      </c>
      <c r="W568" t="inlineStr">
        <is>
          <t>Excluded: Not ADHD Focused</t>
        </is>
      </c>
      <c r="X568" t="inlineStr">
        <is>
          <t>Not assessed from abstract</t>
        </is>
      </c>
      <c r="Y568" t="inlineStr">
        <is>
          <t>IEEE Journals</t>
        </is>
      </c>
      <c r="Z568" t="inlineStr">
        <is>
          <t>Not determined from abstract</t>
        </is>
      </c>
      <c r="AB568" t="inlineStr">
        <is>
          <t>Not assessed (not included)</t>
        </is>
      </c>
      <c r="AC568" t="inlineStr">
        <is>
          <t>Not assessed (not included)</t>
        </is>
      </c>
      <c r="AD568" t="inlineStr">
        <is>
          <t>N. S. Amer; S. B. Belhaouari</t>
        </is>
      </c>
      <c r="AE568" t="inlineStr">
        <is>
          <t>IEEE Access</t>
        </is>
      </c>
      <c r="AF568" t="inlineStr">
        <is>
          <t>Gold OA (IEEE Access)</t>
        </is>
      </c>
      <c r="AG568" t="inlineStr">
        <is>
          <t xml:space="preserve">Open Access; Qatar National Library; </t>
        </is>
      </c>
      <c r="AH568" t="inlineStr">
        <is>
          <t>Not assessed</t>
        </is>
      </c>
      <c r="AI568" t="inlineStr">
        <is>
          <t>Not reported</t>
        </is>
      </c>
      <c r="AJ568" t="inlineStr">
        <is>
          <t>Not reported</t>
        </is>
      </c>
      <c r="AK568" t="inlineStr">
        <is>
          <t>Not reported</t>
        </is>
      </c>
      <c r="AL568" t="inlineStr">
        <is>
          <t>Not reported</t>
        </is>
      </c>
      <c r="AM568" t="inlineStr">
        <is>
          <t>Not reported</t>
        </is>
      </c>
      <c r="AN568" t="inlineStr">
        <is>
          <t>Not reported</t>
        </is>
      </c>
      <c r="AO568" t="inlineStr">
        <is>
          <t>Not reviewed</t>
        </is>
      </c>
      <c r="AP568" t="inlineStr">
        <is>
          <t>Not reported</t>
        </is>
      </c>
      <c r="AQ568" t="inlineStr">
        <is>
          <t>Not reported</t>
        </is>
      </c>
      <c r="AR568" t="inlineStr">
        <is>
          <t>Not reported</t>
        </is>
      </c>
      <c r="AS568" t="inlineStr">
        <is>
          <t>See abstract</t>
        </is>
      </c>
      <c r="AT568" t="inlineStr">
        <is>
          <t>Not reviewed</t>
        </is>
      </c>
      <c r="AU568" t="inlineStr">
        <is>
          <t>Not reviewed</t>
        </is>
      </c>
      <c r="AV568" t="inlineStr">
        <is>
          <t>Not reviewed</t>
        </is>
      </c>
      <c r="AW568" t="inlineStr">
        <is>
          <t>Not reviewed</t>
        </is>
      </c>
      <c r="AX568" t="inlineStr">
        <is>
          <t>Not reported</t>
        </is>
      </c>
      <c r="AY568" t="inlineStr">
        <is>
          <t>Not reported</t>
        </is>
      </c>
      <c r="AZ568" t="inlineStr">
        <is>
          <t>Not reported</t>
        </is>
      </c>
      <c r="BA568" t="inlineStr">
        <is>
          <t>Not reported</t>
        </is>
      </c>
      <c r="BB568" t="inlineStr">
        <is>
          <t>Not reported</t>
        </is>
      </c>
      <c r="BC568" t="inlineStr">
        <is>
          <t>Not reported</t>
        </is>
      </c>
      <c r="BD568" t="inlineStr">
        <is>
          <t>Not reported</t>
        </is>
      </c>
      <c r="BE568" t="inlineStr">
        <is>
          <t>Not reported</t>
        </is>
      </c>
      <c r="BF568" t="inlineStr">
        <is>
          <t>Not reported</t>
        </is>
      </c>
      <c r="BG568" t="inlineStr">
        <is>
          <t>Not reviewed (not included)</t>
        </is>
      </c>
      <c r="BH568" t="inlineStr">
        <is>
          <t>N/A</t>
        </is>
      </c>
      <c r="BI568" t="inlineStr">
        <is>
          <t>Not reviewed</t>
        </is>
      </c>
      <c r="BJ568" t="inlineStr">
        <is>
          <t>Not reviewed</t>
        </is>
      </c>
      <c r="BK568" t="inlineStr">
        <is>
          <t>Not reviewed</t>
        </is>
      </c>
      <c r="BL568" t="inlineStr">
        <is>
          <t>Not reviewed</t>
        </is>
      </c>
      <c r="BM568" t="inlineStr">
        <is>
          <t>Not reviewed (not included)</t>
        </is>
      </c>
      <c r="BN568" t="inlineStr">
        <is>
          <t>Non-ADHD Focused - E2-Not ADHD focused: Neither title nor abstract mentions ADHD or attention-deficit/hyperactivity</t>
        </is>
      </c>
      <c r="BO568" t="inlineStr">
        <is>
          <t>Abstract-level screening only</t>
        </is>
      </c>
      <c r="BP568" t="inlineStr">
        <is>
          <t>27</t>
        </is>
      </c>
    </row>
    <row r="569">
      <c r="A569" t="inlineStr">
        <is>
          <t>PsychNet: Explainable Deep Neural Networks for Psychiatric Disorders and Mental Illness</t>
        </is>
      </c>
      <c r="B569" t="n">
        <v>2022</v>
      </c>
      <c r="C569" t="inlineStr">
        <is>
          <t>Not checked</t>
        </is>
      </c>
      <c r="D569" t="inlineStr">
        <is>
          <t>Not checked</t>
        </is>
      </c>
      <c r="E569" t="inlineStr">
        <is>
          <t>10.1109/CICT56698.2022.9997832</t>
        </is>
      </c>
      <c r="F569" t="inlineStr">
        <is>
          <t>Mental disorders are irreversible that cause disturbance in behavior, sleep, and emotional cognition. These are also considered as neurodegenerative diseases that highly impacts cognitive skills. Central gray matte analysis is inevitable to track brain activity. Complete cure of mental disorder is achieved if the early medication is prognised. Hence, there has been an interest in making computational models that can help psychiatrists to detect mental disorders in their pre-stages of it. However, there is a significant gap in improving prediction that can aid psychiatrists in better prognosis. The state-of-the-art models performed binary classification, as far the authors knowledge goes, multiclass classification of psychiatric disorders are not yet performed. To address these challenges, we propose a novel model, PsychNet that can classify and track down the psychiatric diseases in the early stages. PsychNet is built with three modules. In the first, the binary classification is performed to diversify Alzheimer's and non-Alzheimer's images. The Psy-chN et enhanced classification and detection accuracy through fine tuning. Second, a novel feature extraction along with noise removal techniques are proposed using the RogerHat filters for the multi-class classification of the Alzheimer's disease types. A novel feature extraction technique is proposed to classify because of the nonlinear high complex neuroimaging data. The model's explainability is carried out in the final module by detecting the diseased area using automated features and generating a bounding box around the affected area. PsychNet surpasses the existing models to obtain classification and detection accuracies of 92% and 94%, respectively, on the dataset of fMRI scan images. The proposed model achieved 93.72 average area under the receiver operating characteristic curve (AUCROC) for balanced diseased datasets using l0-fold cross-validation. The same model architecture can also be used to detect mental d</t>
        </is>
      </c>
      <c r="G569" t="inlineStr">
        <is>
          <t>Unimodal</t>
        </is>
      </c>
      <c r="H569" t="inlineStr">
        <is>
          <t>See abstract</t>
        </is>
      </c>
      <c r="I569" t="inlineStr">
        <is>
          <t>See abstract</t>
        </is>
      </c>
      <c r="J569" t="inlineStr">
        <is>
          <t>See abstract (AI/ML)</t>
        </is>
      </c>
      <c r="K569" t="inlineStr">
        <is>
          <t>See abstract</t>
        </is>
      </c>
      <c r="M569" t="inlineStr">
        <is>
          <t>See abstract</t>
        </is>
      </c>
      <c r="N569" t="inlineStr">
        <is>
          <t>See abstract</t>
        </is>
      </c>
      <c r="O569" t="inlineStr">
        <is>
          <t>Not verified from abstract</t>
        </is>
      </c>
      <c r="P569" t="inlineStr">
        <is>
          <t>See abstract</t>
        </is>
      </c>
      <c r="Q569" t="inlineStr">
        <is>
          <t>See abstract</t>
        </is>
      </c>
      <c r="R569" t="inlineStr">
        <is>
          <t>Not reviewed (not included)</t>
        </is>
      </c>
      <c r="S569" t="inlineStr">
        <is>
          <t>Not reviewed (not included)</t>
        </is>
      </c>
      <c r="T569" t="inlineStr">
        <is>
          <t>Abstract screening only. Non-ADHD Focused</t>
        </is>
      </c>
      <c r="U569" t="inlineStr">
        <is>
          <t>EXCLUDE</t>
        </is>
      </c>
      <c r="V569" t="inlineStr">
        <is>
          <t>E2-Not ADHD focused: Neither title nor abstract mentions ADHD or attention-deficit/hyperactivity</t>
        </is>
      </c>
      <c r="W569" t="inlineStr">
        <is>
          <t>Excluded: Not ADHD Focused</t>
        </is>
      </c>
      <c r="X569" t="inlineStr">
        <is>
          <t>Not assessed from abstract</t>
        </is>
      </c>
      <c r="Y569" t="inlineStr">
        <is>
          <t>IEEE Conferences</t>
        </is>
      </c>
      <c r="Z569" t="inlineStr">
        <is>
          <t>Not determined from abstract</t>
        </is>
      </c>
      <c r="AB569" t="inlineStr">
        <is>
          <t>Not assessed (not included)</t>
        </is>
      </c>
      <c r="AC569" t="inlineStr">
        <is>
          <t>Not assessed (not included)</t>
        </is>
      </c>
      <c r="AD569" t="inlineStr">
        <is>
          <t>L. V. S. K. B. K. Varanasi; C. M. Dasari</t>
        </is>
      </c>
      <c r="AE569" t="inlineStr">
        <is>
          <t>2022 IEEE 6th Conference on Information and Communication Technology (CICT)</t>
        </is>
      </c>
      <c r="AF569" t="inlineStr">
        <is>
          <t>Hybrid OA (IEEE)</t>
        </is>
      </c>
      <c r="AH569" t="inlineStr">
        <is>
          <t>Not assessed</t>
        </is>
      </c>
      <c r="AI569" t="inlineStr">
        <is>
          <t>Not reported</t>
        </is>
      </c>
      <c r="AJ569" t="inlineStr">
        <is>
          <t>Not reported</t>
        </is>
      </c>
      <c r="AK569" t="inlineStr">
        <is>
          <t>Not reported</t>
        </is>
      </c>
      <c r="AL569" t="inlineStr">
        <is>
          <t>Not reported</t>
        </is>
      </c>
      <c r="AM569" t="inlineStr">
        <is>
          <t>Not reported</t>
        </is>
      </c>
      <c r="AN569" t="inlineStr">
        <is>
          <t>Not reported</t>
        </is>
      </c>
      <c r="AO569" t="inlineStr">
        <is>
          <t>Not reviewed</t>
        </is>
      </c>
      <c r="AP569" t="inlineStr">
        <is>
          <t>Not reported</t>
        </is>
      </c>
      <c r="AQ569" t="inlineStr">
        <is>
          <t>Not reported</t>
        </is>
      </c>
      <c r="AR569" t="inlineStr">
        <is>
          <t>Not reported</t>
        </is>
      </c>
      <c r="AS569" t="inlineStr">
        <is>
          <t>See abstract</t>
        </is>
      </c>
      <c r="AT569" t="inlineStr">
        <is>
          <t>Not reviewed</t>
        </is>
      </c>
      <c r="AU569" t="inlineStr">
        <is>
          <t>Not reviewed</t>
        </is>
      </c>
      <c r="AV569" t="inlineStr">
        <is>
          <t>Not reviewed</t>
        </is>
      </c>
      <c r="AW569" t="inlineStr">
        <is>
          <t>Not reviewed</t>
        </is>
      </c>
      <c r="AX569" t="inlineStr">
        <is>
          <t>Not reported</t>
        </is>
      </c>
      <c r="AY569" t="inlineStr">
        <is>
          <t>Not reported</t>
        </is>
      </c>
      <c r="AZ569" t="inlineStr">
        <is>
          <t>Not reported</t>
        </is>
      </c>
      <c r="BA569" t="inlineStr">
        <is>
          <t>Not reported</t>
        </is>
      </c>
      <c r="BB569" t="inlineStr">
        <is>
          <t>Not reported</t>
        </is>
      </c>
      <c r="BC569" t="inlineStr">
        <is>
          <t>Not reported</t>
        </is>
      </c>
      <c r="BD569" t="inlineStr">
        <is>
          <t>Not reported</t>
        </is>
      </c>
      <c r="BE569" t="inlineStr">
        <is>
          <t>Not reported</t>
        </is>
      </c>
      <c r="BF569" t="inlineStr">
        <is>
          <t>Not reported</t>
        </is>
      </c>
      <c r="BG569" t="inlineStr">
        <is>
          <t>Not reviewed (not included)</t>
        </is>
      </c>
      <c r="BH569" t="inlineStr">
        <is>
          <t>N/A</t>
        </is>
      </c>
      <c r="BI569" t="inlineStr">
        <is>
          <t>Not reviewed</t>
        </is>
      </c>
      <c r="BJ569" t="inlineStr">
        <is>
          <t>Not reviewed</t>
        </is>
      </c>
      <c r="BK569" t="inlineStr">
        <is>
          <t>Not reviewed</t>
        </is>
      </c>
      <c r="BL569" t="inlineStr">
        <is>
          <t>Not reviewed</t>
        </is>
      </c>
      <c r="BM569" t="inlineStr">
        <is>
          <t>Not reviewed (not included)</t>
        </is>
      </c>
      <c r="BN569" t="inlineStr">
        <is>
          <t>Non-ADHD Focused - E2-Not ADHD focused: Neither title nor abstract mentions ADHD or attention-deficit/hyperactivity</t>
        </is>
      </c>
      <c r="BO569" t="inlineStr">
        <is>
          <t>Abstract-level screening only</t>
        </is>
      </c>
      <c r="BP569" t="inlineStr">
        <is>
          <t>6</t>
        </is>
      </c>
    </row>
    <row r="570">
      <c r="A570" t="inlineStr">
        <is>
          <t>Updating Diagnoses for Speed and Accuracy: Using AI, Cameras, Assays, and More</t>
        </is>
      </c>
      <c r="B570" t="n">
        <v>2020</v>
      </c>
      <c r="C570" t="inlineStr">
        <is>
          <t>Not checked</t>
        </is>
      </c>
      <c r="D570" t="inlineStr">
        <is>
          <t>Not checked</t>
        </is>
      </c>
      <c r="E570" t="inlineStr">
        <is>
          <t>10.1109/MPULS.2020.2984302</t>
        </is>
      </c>
      <c r="F570" t="inlineStr">
        <is>
          <t>When it comes to their health, people want answers right now. But clinicians cannot always make snap judgments about ailments or injuries. One way to help both general practitioners and patients is to introduce technologies that deliver quick and accurate diagnoses in a standard clinical setting.</t>
        </is>
      </c>
      <c r="G570" t="inlineStr">
        <is>
          <t>Unimodal</t>
        </is>
      </c>
      <c r="H570" t="inlineStr">
        <is>
          <t>See abstract</t>
        </is>
      </c>
      <c r="I570" t="inlineStr">
        <is>
          <t>See abstract</t>
        </is>
      </c>
      <c r="J570" t="inlineStr">
        <is>
          <t>See abstract (AI/ML)</t>
        </is>
      </c>
      <c r="K570" t="inlineStr">
        <is>
          <t>See abstract</t>
        </is>
      </c>
      <c r="M570" t="inlineStr">
        <is>
          <t>See abstract</t>
        </is>
      </c>
      <c r="N570" t="inlineStr">
        <is>
          <t>See abstract</t>
        </is>
      </c>
      <c r="O570" t="inlineStr">
        <is>
          <t>Not verified from abstract</t>
        </is>
      </c>
      <c r="P570" t="inlineStr">
        <is>
          <t>See abstract</t>
        </is>
      </c>
      <c r="Q570" t="inlineStr">
        <is>
          <t>See abstract</t>
        </is>
      </c>
      <c r="R570" t="inlineStr">
        <is>
          <t>Not reviewed (not included)</t>
        </is>
      </c>
      <c r="S570" t="inlineStr">
        <is>
          <t>Not reviewed (not included)</t>
        </is>
      </c>
      <c r="T570" t="inlineStr">
        <is>
          <t>Abstract screening only. Non-ADHD Focused</t>
        </is>
      </c>
      <c r="U570" t="inlineStr">
        <is>
          <t>EXCLUDE</t>
        </is>
      </c>
      <c r="V570" t="inlineStr">
        <is>
          <t>E2-Not ADHD focused: Neither title nor abstract mentions ADHD or attention-deficit/hyperactivity</t>
        </is>
      </c>
      <c r="W570" t="inlineStr">
        <is>
          <t>Excluded: Not ADHD Focused</t>
        </is>
      </c>
      <c r="X570" t="inlineStr">
        <is>
          <t>Not assessed from abstract</t>
        </is>
      </c>
      <c r="Y570" t="inlineStr">
        <is>
          <t>IEEE Magazines</t>
        </is>
      </c>
      <c r="Z570" t="inlineStr">
        <is>
          <t>Not determined from abstract</t>
        </is>
      </c>
      <c r="AB570" t="inlineStr">
        <is>
          <t>Not assessed (not included)</t>
        </is>
      </c>
      <c r="AC570" t="inlineStr">
        <is>
          <t>Not assessed (not included)</t>
        </is>
      </c>
      <c r="AD570" t="inlineStr">
        <is>
          <t>L. Mertz</t>
        </is>
      </c>
      <c r="AE570" t="inlineStr">
        <is>
          <t>IEEE Pulse</t>
        </is>
      </c>
      <c r="AF570" t="inlineStr">
        <is>
          <t>Hybrid OA (IEEE)</t>
        </is>
      </c>
      <c r="AH570" t="inlineStr">
        <is>
          <t>Not assessed</t>
        </is>
      </c>
      <c r="AI570" t="inlineStr">
        <is>
          <t>Not reported</t>
        </is>
      </c>
      <c r="AJ570" t="inlineStr">
        <is>
          <t>Not reported</t>
        </is>
      </c>
      <c r="AK570" t="inlineStr">
        <is>
          <t>Not reported</t>
        </is>
      </c>
      <c r="AL570" t="inlineStr">
        <is>
          <t>Not reported</t>
        </is>
      </c>
      <c r="AM570" t="inlineStr">
        <is>
          <t>Not reported</t>
        </is>
      </c>
      <c r="AN570" t="inlineStr">
        <is>
          <t>Not reported</t>
        </is>
      </c>
      <c r="AO570" t="inlineStr">
        <is>
          <t>Not reviewed</t>
        </is>
      </c>
      <c r="AP570" t="inlineStr">
        <is>
          <t>Not reported</t>
        </is>
      </c>
      <c r="AQ570" t="inlineStr">
        <is>
          <t>Not reported</t>
        </is>
      </c>
      <c r="AR570" t="inlineStr">
        <is>
          <t>Not reported</t>
        </is>
      </c>
      <c r="AS570" t="inlineStr">
        <is>
          <t>See abstract</t>
        </is>
      </c>
      <c r="AT570" t="inlineStr">
        <is>
          <t>Not reviewed</t>
        </is>
      </c>
      <c r="AU570" t="inlineStr">
        <is>
          <t>Not reviewed</t>
        </is>
      </c>
      <c r="AV570" t="inlineStr">
        <is>
          <t>Not reviewed</t>
        </is>
      </c>
      <c r="AW570" t="inlineStr">
        <is>
          <t>Not reviewed</t>
        </is>
      </c>
      <c r="AX570" t="inlineStr">
        <is>
          <t>Not reported</t>
        </is>
      </c>
      <c r="AY570" t="inlineStr">
        <is>
          <t>Not reported</t>
        </is>
      </c>
      <c r="AZ570" t="inlineStr">
        <is>
          <t>Not reported</t>
        </is>
      </c>
      <c r="BA570" t="inlineStr">
        <is>
          <t>Not reported</t>
        </is>
      </c>
      <c r="BB570" t="inlineStr">
        <is>
          <t>Not reported</t>
        </is>
      </c>
      <c r="BC570" t="inlineStr">
        <is>
          <t>Not reported</t>
        </is>
      </c>
      <c r="BD570" t="inlineStr">
        <is>
          <t>Not reported</t>
        </is>
      </c>
      <c r="BE570" t="inlineStr">
        <is>
          <t>Not reported</t>
        </is>
      </c>
      <c r="BF570" t="inlineStr">
        <is>
          <t>Not reported</t>
        </is>
      </c>
      <c r="BG570" t="inlineStr">
        <is>
          <t>Not reviewed (not included)</t>
        </is>
      </c>
      <c r="BH570" t="inlineStr">
        <is>
          <t>N/A</t>
        </is>
      </c>
      <c r="BI570" t="inlineStr">
        <is>
          <t>Not reviewed</t>
        </is>
      </c>
      <c r="BJ570" t="inlineStr">
        <is>
          <t>Not reviewed</t>
        </is>
      </c>
      <c r="BK570" t="inlineStr">
        <is>
          <t>Not reviewed</t>
        </is>
      </c>
      <c r="BL570" t="inlineStr">
        <is>
          <t>Not reviewed</t>
        </is>
      </c>
      <c r="BM570" t="inlineStr">
        <is>
          <t>Not reviewed (not included)</t>
        </is>
      </c>
      <c r="BN570" t="inlineStr">
        <is>
          <t>Non-ADHD Focused - E2-Not ADHD focused: Neither title nor abstract mentions ADHD or attention-deficit/hyperactivity</t>
        </is>
      </c>
      <c r="BO570" t="inlineStr">
        <is>
          <t>Abstract-level screening only</t>
        </is>
      </c>
      <c r="BP570" t="inlineStr">
        <is>
          <t>5</t>
        </is>
      </c>
    </row>
    <row r="571">
      <c r="A571" t="inlineStr">
        <is>
          <t>Prediction of Neurodevelopmental Disorders using Machine Learning Models</t>
        </is>
      </c>
      <c r="B571" t="n">
        <v>2024</v>
      </c>
      <c r="C571" t="inlineStr">
        <is>
          <t>Not checked</t>
        </is>
      </c>
      <c r="D571" t="inlineStr">
        <is>
          <t>Not checked</t>
        </is>
      </c>
      <c r="E571" t="inlineStr">
        <is>
          <t>10.1109/AICCSA63423.2024.10912525</t>
        </is>
      </c>
      <c r="F571" t="inlineStr">
        <is>
          <t>The use of artificial intelligence (AI) and machine learning (ML) in healthcare offers innovative solutions for early diagnosis and treatment, thus enhancing the overall quality of healthcare services provided to infants. This research paper focuses on early detection of neurodevelopmental disorders in infants, utilizing three heterogeneous datasets to combine them effectively. This approach is crucial for timely interventions and enhancing long-term outcomes. A thorough comparison of five implemented models reveals that Gradient Boosting model demonstrate high accuracy, precision, recall, and F1-score.</t>
        </is>
      </c>
      <c r="G571" t="inlineStr">
        <is>
          <t>Unimodal</t>
        </is>
      </c>
      <c r="H571" t="inlineStr">
        <is>
          <t>See abstract</t>
        </is>
      </c>
      <c r="I571" t="inlineStr">
        <is>
          <t>See abstract</t>
        </is>
      </c>
      <c r="J571" t="inlineStr">
        <is>
          <t>See abstract (AI/ML)</t>
        </is>
      </c>
      <c r="K571" t="inlineStr">
        <is>
          <t>See abstract</t>
        </is>
      </c>
      <c r="M571" t="inlineStr">
        <is>
          <t>See abstract</t>
        </is>
      </c>
      <c r="N571" t="inlineStr">
        <is>
          <t>See abstract</t>
        </is>
      </c>
      <c r="O571" t="inlineStr">
        <is>
          <t>Not verified from abstract</t>
        </is>
      </c>
      <c r="P571" t="inlineStr">
        <is>
          <t>See abstract</t>
        </is>
      </c>
      <c r="Q571" t="inlineStr">
        <is>
          <t>See abstract</t>
        </is>
      </c>
      <c r="R571" t="inlineStr">
        <is>
          <t>Not reviewed (not included)</t>
        </is>
      </c>
      <c r="S571" t="inlineStr">
        <is>
          <t>Not reviewed (not included)</t>
        </is>
      </c>
      <c r="T571" t="inlineStr">
        <is>
          <t>Abstract screening only. Non-ADHD Focused</t>
        </is>
      </c>
      <c r="U571" t="inlineStr">
        <is>
          <t>EXCLUDE</t>
        </is>
      </c>
      <c r="V571" t="inlineStr">
        <is>
          <t>E2-Not ADHD focused: Neither title nor abstract mentions ADHD or attention-deficit/hyperactivity</t>
        </is>
      </c>
      <c r="W571" t="inlineStr">
        <is>
          <t>Excluded: Not ADHD Focused</t>
        </is>
      </c>
      <c r="X571" t="inlineStr">
        <is>
          <t>Not assessed from abstract</t>
        </is>
      </c>
      <c r="Y571" t="inlineStr">
        <is>
          <t>IEEE Conferences</t>
        </is>
      </c>
      <c r="Z571" t="inlineStr">
        <is>
          <t>Not determined from abstract</t>
        </is>
      </c>
      <c r="AB571" t="inlineStr">
        <is>
          <t>Not assessed (not included)</t>
        </is>
      </c>
      <c r="AC571" t="inlineStr">
        <is>
          <t>Not assessed (not included)</t>
        </is>
      </c>
      <c r="AD571" t="inlineStr">
        <is>
          <t>E. Mhamed; R. Abed; O. Fakhfakh</t>
        </is>
      </c>
      <c r="AE571" t="inlineStr">
        <is>
          <t>2024 IEEE/ACS 21st International Conference on Computer Systems and Applications (AICCSA)</t>
        </is>
      </c>
      <c r="AF571" t="inlineStr">
        <is>
          <t>Hybrid OA (IEEE)</t>
        </is>
      </c>
      <c r="AH571" t="inlineStr">
        <is>
          <t>Not assessed</t>
        </is>
      </c>
      <c r="AI571" t="inlineStr">
        <is>
          <t>Not reported</t>
        </is>
      </c>
      <c r="AJ571" t="inlineStr">
        <is>
          <t>Not reported</t>
        </is>
      </c>
      <c r="AK571" t="inlineStr">
        <is>
          <t>Not reported</t>
        </is>
      </c>
      <c r="AL571" t="inlineStr">
        <is>
          <t>Not reported</t>
        </is>
      </c>
      <c r="AM571" t="inlineStr">
        <is>
          <t>Not reported</t>
        </is>
      </c>
      <c r="AN571" t="inlineStr">
        <is>
          <t>Not reported</t>
        </is>
      </c>
      <c r="AO571" t="inlineStr">
        <is>
          <t>Not reviewed</t>
        </is>
      </c>
      <c r="AP571" t="inlineStr">
        <is>
          <t>Not reported</t>
        </is>
      </c>
      <c r="AQ571" t="inlineStr">
        <is>
          <t>Not reported</t>
        </is>
      </c>
      <c r="AR571" t="inlineStr">
        <is>
          <t>Not reported</t>
        </is>
      </c>
      <c r="AS571" t="inlineStr">
        <is>
          <t>See abstract</t>
        </is>
      </c>
      <c r="AT571" t="inlineStr">
        <is>
          <t>Not reviewed</t>
        </is>
      </c>
      <c r="AU571" t="inlineStr">
        <is>
          <t>Not reviewed</t>
        </is>
      </c>
      <c r="AV571" t="inlineStr">
        <is>
          <t>Not reviewed</t>
        </is>
      </c>
      <c r="AW571" t="inlineStr">
        <is>
          <t>Not reviewed</t>
        </is>
      </c>
      <c r="AX571" t="inlineStr">
        <is>
          <t>Not reported</t>
        </is>
      </c>
      <c r="AY571" t="inlineStr">
        <is>
          <t>Not reported</t>
        </is>
      </c>
      <c r="AZ571" t="inlineStr">
        <is>
          <t>Not reported</t>
        </is>
      </c>
      <c r="BA571" t="inlineStr">
        <is>
          <t>Not reported</t>
        </is>
      </c>
      <c r="BB571" t="inlineStr">
        <is>
          <t>Not reported</t>
        </is>
      </c>
      <c r="BC571" t="inlineStr">
        <is>
          <t>Not reported</t>
        </is>
      </c>
      <c r="BD571" t="inlineStr">
        <is>
          <t>Not reported</t>
        </is>
      </c>
      <c r="BE571" t="inlineStr">
        <is>
          <t>Not reported</t>
        </is>
      </c>
      <c r="BF571" t="inlineStr">
        <is>
          <t>Not reported</t>
        </is>
      </c>
      <c r="BG571" t="inlineStr">
        <is>
          <t>Not reviewed (not included)</t>
        </is>
      </c>
      <c r="BH571" t="inlineStr">
        <is>
          <t>N/A</t>
        </is>
      </c>
      <c r="BI571" t="inlineStr">
        <is>
          <t>Not reviewed</t>
        </is>
      </c>
      <c r="BJ571" t="inlineStr">
        <is>
          <t>Not reviewed</t>
        </is>
      </c>
      <c r="BK571" t="inlineStr">
        <is>
          <t>Not reviewed</t>
        </is>
      </c>
      <c r="BL571" t="inlineStr">
        <is>
          <t>Not reviewed</t>
        </is>
      </c>
      <c r="BM571" t="inlineStr">
        <is>
          <t>Not reviewed (not included)</t>
        </is>
      </c>
      <c r="BN571" t="inlineStr">
        <is>
          <t>Non-ADHD Focused - E2-Not ADHD focused: Neither title nor abstract mentions ADHD or attention-deficit/hyperactivity</t>
        </is>
      </c>
      <c r="BO571" t="inlineStr">
        <is>
          <t>Abstract-level screening only</t>
        </is>
      </c>
      <c r="BP571" t="inlineStr">
        <is>
          <t>6</t>
        </is>
      </c>
    </row>
    <row r="572">
      <c r="A572" t="inlineStr">
        <is>
          <t>Predictive Analysis of Autism Spectrum Disorder (ASD) using Machine Learning</t>
        </is>
      </c>
      <c r="B572" t="n">
        <v>2021</v>
      </c>
      <c r="C572" t="inlineStr">
        <is>
          <t>Not checked</t>
        </is>
      </c>
      <c r="D572" t="inlineStr">
        <is>
          <t>Not checked</t>
        </is>
      </c>
      <c r="E572" t="inlineStr">
        <is>
          <t>10.1109/FIT53504.2021.00063</t>
        </is>
      </c>
      <c r="F572" t="inlineStr">
        <is>
          <t>Autism Spectrum Disorder (ASD) is a severe condition related to brain development that impairs communication and interaction with others. It is a â€œdevelopmental disorderâ€ because symptoms generally appear in the first two years of life or later. Till that age, children behave pretty similar to typically developing individuals. Tracking the symptoms leading to autism is challenging because of the wide variation in the type and severity of the disorder. One of the pitfalls is that many countries, including Pakistan, do not track or report their autism cases. In this paper, we have shown how we performed predictive analysis after collecting data from the only government-run Child Psychiatry Department in Pakistan, Mayo Hospital, Lahore. We also collected data from a private school made explicitly for children with autism in Lahore. Data of a total of 100 autistic children under the age of 12 was collected. To avoid any class imbalance problem, we also collected data of 100 healthy children. After performing various machine learning algorithms on our data, our model managed to classify children with autism with an accuracy of 95%. To the best of our knowledge, no such work has been done regarding autism in Pakistan before. This research aims to create a supervised machine learning model that can classify ASD individuals in much less time and effort compared to currently practiced diagnostic procedures and help us visualize common causes leading up to it so that appropriate lifestyle changes can be made accordingly. In the future, the number of records can be increased, and accuracy can be maximized even further. Our model can be used by various physicians and parents of children with ASD for early prediction and for visualizing common causes leading up to it.</t>
        </is>
      </c>
      <c r="G572" t="inlineStr">
        <is>
          <t>Unimodal</t>
        </is>
      </c>
      <c r="H572" t="inlineStr">
        <is>
          <t>See abstract</t>
        </is>
      </c>
      <c r="I572" t="inlineStr">
        <is>
          <t>See abstract</t>
        </is>
      </c>
      <c r="J572" t="inlineStr">
        <is>
          <t>See abstract (AI/ML)</t>
        </is>
      </c>
      <c r="K572" t="inlineStr">
        <is>
          <t>See abstract</t>
        </is>
      </c>
      <c r="L572" t="n">
        <v>100</v>
      </c>
      <c r="M572" t="inlineStr">
        <is>
          <t>See abstract</t>
        </is>
      </c>
      <c r="N572" t="inlineStr">
        <is>
          <t>N≈100; details in abstract</t>
        </is>
      </c>
      <c r="O572" t="inlineStr">
        <is>
          <t>Extracted from abstract: N≈100</t>
        </is>
      </c>
      <c r="P572" t="inlineStr">
        <is>
          <t>See abstract</t>
        </is>
      </c>
      <c r="Q572" t="inlineStr">
        <is>
          <t>See abstract</t>
        </is>
      </c>
      <c r="R572" t="inlineStr">
        <is>
          <t>Not reviewed (not included)</t>
        </is>
      </c>
      <c r="S572" t="inlineStr">
        <is>
          <t>Not reviewed (not included)</t>
        </is>
      </c>
      <c r="T572" t="inlineStr">
        <is>
          <t>Abstract screening only. Non-ADHD Focused</t>
        </is>
      </c>
      <c r="U572" t="inlineStr">
        <is>
          <t>EXCLUDE</t>
        </is>
      </c>
      <c r="V572" t="inlineStr">
        <is>
          <t>E2-Not ADHD focused: Neither title nor abstract mentions ADHD or attention-deficit/hyperactivity</t>
        </is>
      </c>
      <c r="W572" t="inlineStr">
        <is>
          <t>Excluded: Not ADHD Focused</t>
        </is>
      </c>
      <c r="X572" t="inlineStr">
        <is>
          <t>Not assessed from abstract</t>
        </is>
      </c>
      <c r="Y572" t="inlineStr">
        <is>
          <t>IEEE Conferences</t>
        </is>
      </c>
      <c r="Z572" t="inlineStr">
        <is>
          <t>Not determined from abstract</t>
        </is>
      </c>
      <c r="AB572" t="inlineStr">
        <is>
          <t>Not assessed (not included)</t>
        </is>
      </c>
      <c r="AC572" t="inlineStr">
        <is>
          <t>Not assessed (not included)</t>
        </is>
      </c>
      <c r="AD572" t="inlineStr">
        <is>
          <t>N. Farooqi; F. Bukhari; W. Iqbal</t>
        </is>
      </c>
      <c r="AE572" t="inlineStr">
        <is>
          <t>2021 International Conference on Frontiers of Information Technology (FIT)</t>
        </is>
      </c>
      <c r="AF572" t="inlineStr">
        <is>
          <t>Hybrid OA (IEEE)</t>
        </is>
      </c>
      <c r="AH572" t="inlineStr">
        <is>
          <t>Not assessed</t>
        </is>
      </c>
      <c r="AI572" t="inlineStr">
        <is>
          <t>Not reported</t>
        </is>
      </c>
      <c r="AJ572" t="n">
        <v>100</v>
      </c>
      <c r="AK572" t="inlineStr">
        <is>
          <t>Not reported</t>
        </is>
      </c>
      <c r="AL572" t="inlineStr">
        <is>
          <t>Not reported</t>
        </is>
      </c>
      <c r="AM572" t="inlineStr">
        <is>
          <t>Not reported</t>
        </is>
      </c>
      <c r="AN572" t="inlineStr">
        <is>
          <t>Not reported</t>
        </is>
      </c>
      <c r="AO572" t="inlineStr">
        <is>
          <t>Not reviewed</t>
        </is>
      </c>
      <c r="AP572" t="inlineStr">
        <is>
          <t>Not reported</t>
        </is>
      </c>
      <c r="AQ572" t="inlineStr">
        <is>
          <t>Not reported</t>
        </is>
      </c>
      <c r="AR572" t="inlineStr">
        <is>
          <t>Not reported</t>
        </is>
      </c>
      <c r="AS572" t="inlineStr">
        <is>
          <t>See abstract</t>
        </is>
      </c>
      <c r="AT572" t="inlineStr">
        <is>
          <t>Not reviewed</t>
        </is>
      </c>
      <c r="AU572" t="inlineStr">
        <is>
          <t>Not reviewed</t>
        </is>
      </c>
      <c r="AV572" t="inlineStr">
        <is>
          <t>Not reviewed</t>
        </is>
      </c>
      <c r="AW572" t="inlineStr">
        <is>
          <t>Not reviewed</t>
        </is>
      </c>
      <c r="AX572" t="inlineStr">
        <is>
          <t>Not reported</t>
        </is>
      </c>
      <c r="AY572" t="inlineStr">
        <is>
          <t>Not reported</t>
        </is>
      </c>
      <c r="AZ572" t="inlineStr">
        <is>
          <t>Not reported</t>
        </is>
      </c>
      <c r="BA572" t="inlineStr">
        <is>
          <t>Not reported</t>
        </is>
      </c>
      <c r="BB572" t="inlineStr">
        <is>
          <t>Not reported</t>
        </is>
      </c>
      <c r="BC572" t="inlineStr">
        <is>
          <t>Not reported</t>
        </is>
      </c>
      <c r="BD572" t="inlineStr">
        <is>
          <t>Not reported</t>
        </is>
      </c>
      <c r="BE572" t="inlineStr">
        <is>
          <t>Not reported</t>
        </is>
      </c>
      <c r="BF572" t="inlineStr">
        <is>
          <t>Not reported</t>
        </is>
      </c>
      <c r="BG572" t="inlineStr">
        <is>
          <t>Not reviewed (not included)</t>
        </is>
      </c>
      <c r="BH572" t="inlineStr">
        <is>
          <t>N/A</t>
        </is>
      </c>
      <c r="BI572" t="inlineStr">
        <is>
          <t>Not reviewed</t>
        </is>
      </c>
      <c r="BJ572" t="inlineStr">
        <is>
          <t>Not reviewed</t>
        </is>
      </c>
      <c r="BK572" t="inlineStr">
        <is>
          <t>Not reviewed</t>
        </is>
      </c>
      <c r="BL572" t="inlineStr">
        <is>
          <t>Not reviewed</t>
        </is>
      </c>
      <c r="BM572" t="inlineStr">
        <is>
          <t>Not reviewed (not included)</t>
        </is>
      </c>
      <c r="BN572" t="inlineStr">
        <is>
          <t>Non-ADHD Focused - E2-Not ADHD focused: Neither title nor abstract mentions ADHD or attention-deficit/hyperactivity</t>
        </is>
      </c>
      <c r="BO572" t="inlineStr">
        <is>
          <t>Abstract-level screening only</t>
        </is>
      </c>
      <c r="BP572" t="inlineStr">
        <is>
          <t>6</t>
        </is>
      </c>
    </row>
    <row r="573">
      <c r="A573" t="inlineStr">
        <is>
          <t>Comparative Study of Detection of ADHD using EEG Signals</t>
        </is>
      </c>
      <c r="B573" t="n">
        <v>2023</v>
      </c>
      <c r="C573" t="inlineStr">
        <is>
          <t>Not checked</t>
        </is>
      </c>
      <c r="D573" t="inlineStr">
        <is>
          <t>Not checked</t>
        </is>
      </c>
      <c r="E573" t="inlineStr">
        <is>
          <t>10.1109/ICCC57789.2023.10165395</t>
        </is>
      </c>
      <c r="F573" t="inlineStr">
        <is>
          <t>Attention Deficit Hyperactivity Disorder (ADHD) is a neurodevelopmental irregularity which is complex, universal and heterogeneous. Inattention, hyperactivity and impulsiveness are some of the symptoms of ADHD. The disease is developing at preschool years and can even extend to adulthood when proper diagnosis is not provided. Hence detection of ADHD is very essential. ADHD detection can be done using EEG signal. In this review, we analysed the available research on deep and machine learning studies on diagnosing ADHD and found the various diagnostic setups that have been employed. The paper discusses the existing techniques present using different classifiers. It briefly explains the different methods when using Artificial Neural Network (ANN), Support Vector Machine (SVM) and Convolutional Neural Networks (CNN) as classifier. Comparative study on these methods were done and performance measures was increased over time.</t>
        </is>
      </c>
      <c r="G573" t="inlineStr">
        <is>
          <t>Unimodal</t>
        </is>
      </c>
      <c r="H573" t="inlineStr">
        <is>
          <t>See abstract</t>
        </is>
      </c>
      <c r="I573" t="inlineStr">
        <is>
          <t>See abstract</t>
        </is>
      </c>
      <c r="J573" t="inlineStr">
        <is>
          <t>See abstract (AI/ML)</t>
        </is>
      </c>
      <c r="K573" t="inlineStr">
        <is>
          <t>See abstract</t>
        </is>
      </c>
      <c r="M573" t="inlineStr">
        <is>
          <t>See abstract</t>
        </is>
      </c>
      <c r="N573" t="inlineStr">
        <is>
          <t>See abstract</t>
        </is>
      </c>
      <c r="O573" t="inlineStr">
        <is>
          <t>Not verified from abstract</t>
        </is>
      </c>
      <c r="P573" t="inlineStr">
        <is>
          <t>See abstract</t>
        </is>
      </c>
      <c r="Q573" t="inlineStr">
        <is>
          <t>See abstract</t>
        </is>
      </c>
      <c r="R573" t="inlineStr">
        <is>
          <t>Not reviewed (not included)</t>
        </is>
      </c>
      <c r="S573" t="inlineStr">
        <is>
          <t>Not reviewed (not included)</t>
        </is>
      </c>
      <c r="T573" t="inlineStr">
        <is>
          <t>Abstract screening only. Not Selected for Final 95 (Pending Full Text Review)</t>
        </is>
      </c>
      <c r="U573" t="inlineStr">
        <is>
          <t>EXCLUDE</t>
        </is>
      </c>
      <c r="V57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73" t="inlineStr">
        <is>
          <t>Excluded: Other Criterion</t>
        </is>
      </c>
      <c r="X573" t="inlineStr">
        <is>
          <t>Not assessed from abstract</t>
        </is>
      </c>
      <c r="Y573" t="inlineStr">
        <is>
          <t>IEEE Conferences</t>
        </is>
      </c>
      <c r="Z573" t="inlineStr">
        <is>
          <t>Not determined from abstract</t>
        </is>
      </c>
      <c r="AB573" t="inlineStr">
        <is>
          <t>Not assessed (not included)</t>
        </is>
      </c>
      <c r="AC573" t="inlineStr">
        <is>
          <t>Not assessed (not included)</t>
        </is>
      </c>
      <c r="AD573" t="inlineStr">
        <is>
          <t>A. V.; B. K. S.</t>
        </is>
      </c>
      <c r="AE573" t="inlineStr">
        <is>
          <t>2023 International Conference on Control, Communication and Computing (ICCC)</t>
        </is>
      </c>
      <c r="AF573" t="inlineStr">
        <is>
          <t>Hybrid OA (Elsevier)</t>
        </is>
      </c>
      <c r="AH573" t="inlineStr">
        <is>
          <t>Not assessed</t>
        </is>
      </c>
      <c r="AI573" t="inlineStr">
        <is>
          <t>Not reported</t>
        </is>
      </c>
      <c r="AJ573" t="inlineStr">
        <is>
          <t>Not reported</t>
        </is>
      </c>
      <c r="AK573" t="inlineStr">
        <is>
          <t>Not reported</t>
        </is>
      </c>
      <c r="AL573" t="inlineStr">
        <is>
          <t>Not reported</t>
        </is>
      </c>
      <c r="AM573" t="inlineStr">
        <is>
          <t>Not reported</t>
        </is>
      </c>
      <c r="AN573" t="inlineStr">
        <is>
          <t>Not reported</t>
        </is>
      </c>
      <c r="AO573" t="inlineStr">
        <is>
          <t>Not reviewed</t>
        </is>
      </c>
      <c r="AP573" t="inlineStr">
        <is>
          <t>Not reported</t>
        </is>
      </c>
      <c r="AQ573" t="inlineStr">
        <is>
          <t>Not reported</t>
        </is>
      </c>
      <c r="AR573" t="inlineStr">
        <is>
          <t>Not reported</t>
        </is>
      </c>
      <c r="AS573" t="inlineStr">
        <is>
          <t>See abstract</t>
        </is>
      </c>
      <c r="AT573" t="inlineStr">
        <is>
          <t>Not reviewed</t>
        </is>
      </c>
      <c r="AU573" t="inlineStr">
        <is>
          <t>Not reviewed</t>
        </is>
      </c>
      <c r="AV573" t="inlineStr">
        <is>
          <t>Not reviewed</t>
        </is>
      </c>
      <c r="AW573" t="inlineStr">
        <is>
          <t>Not reviewed</t>
        </is>
      </c>
      <c r="AX573" t="inlineStr">
        <is>
          <t>Not reported</t>
        </is>
      </c>
      <c r="AY573" t="inlineStr">
        <is>
          <t>Not reported</t>
        </is>
      </c>
      <c r="AZ573" t="inlineStr">
        <is>
          <t>Not reported</t>
        </is>
      </c>
      <c r="BA573" t="inlineStr">
        <is>
          <t>Not reported</t>
        </is>
      </c>
      <c r="BB573" t="inlineStr">
        <is>
          <t>Not reported</t>
        </is>
      </c>
      <c r="BC573" t="inlineStr">
        <is>
          <t>Not reported</t>
        </is>
      </c>
      <c r="BD573" t="inlineStr">
        <is>
          <t>Not reported</t>
        </is>
      </c>
      <c r="BE573" t="inlineStr">
        <is>
          <t>Not reported</t>
        </is>
      </c>
      <c r="BF573" t="inlineStr">
        <is>
          <t>Not reported</t>
        </is>
      </c>
      <c r="BG573" t="inlineStr">
        <is>
          <t>Not reviewed (not included)</t>
        </is>
      </c>
      <c r="BH573" t="inlineStr">
        <is>
          <t>N/A</t>
        </is>
      </c>
      <c r="BI573" t="inlineStr">
        <is>
          <t>Not reviewed</t>
        </is>
      </c>
      <c r="BJ573" t="inlineStr">
        <is>
          <t>Not reviewed</t>
        </is>
      </c>
      <c r="BK573" t="inlineStr">
        <is>
          <t>Not reviewed</t>
        </is>
      </c>
      <c r="BL573" t="inlineStr">
        <is>
          <t>Not reviewed</t>
        </is>
      </c>
      <c r="BM573" t="inlineStr">
        <is>
          <t>Not reviewed (not included)</t>
        </is>
      </c>
      <c r="BN573" t="inlineStr">
        <is>
          <t>Not Selected for Final 95 (Pending Full Text Review) - Candidate paper not selected for final 95: Passed abstract screening but not included in final selec</t>
        </is>
      </c>
      <c r="BO573" t="inlineStr">
        <is>
          <t>Abstract-level screening only</t>
        </is>
      </c>
      <c r="BP573" t="inlineStr">
        <is>
          <t>6</t>
        </is>
      </c>
    </row>
    <row r="574">
      <c r="A574" t="inlineStr">
        <is>
          <t>Classification of Attention Deficit Hyperactivity Disorder Using Hybrid SWIN Transformer and Graph Convolutional Neural Networks</t>
        </is>
      </c>
      <c r="B574" t="n">
        <v>2023</v>
      </c>
      <c r="C574" t="inlineStr">
        <is>
          <t>Not checked</t>
        </is>
      </c>
      <c r="D574" t="inlineStr">
        <is>
          <t>Not checked</t>
        </is>
      </c>
      <c r="E574" t="inlineStr">
        <is>
          <t>10.1109/ISMSIT58785.2023.10304922</t>
        </is>
      </c>
      <c r="F574" t="inlineStr">
        <is>
          <t>In the domain of data-driven modeling, representation learning holds significant importance for comprehending intricate phenomena. This importance becomes especially clear when examining functional Magnetic Resonance Imaging (fMRI) data, which displays inherent complexities and dynamic interdependencies. To tackle this issue, the proposed model introduces an innovative framework built around transformer models. This spatiotemporal framework comprises two essential components: the SWIN Transformer and the graph convolutional neural network. By combining these methods in synergy, the objective is to collectively incorporate contextual information related to the temporal dynamics of time series data and the inherent connectivity patterns found in fMRI datasets. To assess the model's performance, experiments were carried out on ADHD200 datasets, with outcomes compared against cutting-edge techniques. The results indicated that the suggested model surpassed alternative approaches, thus confirming its effectiveness in deriving meaningful representations from fMRI data. This study contributes to the progression of understanding and analyzing intricate brain activity patterns by harnessing the capabilities of transformer models. The successful amalgamation of spatiotemporal contextual information enables more comprehensive insights into the complex inner workings of the brain, paving the way for novel research opportunities and applications within the field of neuroimaging.</t>
        </is>
      </c>
      <c r="G574" t="inlineStr">
        <is>
          <t>Unimodal</t>
        </is>
      </c>
      <c r="H574" t="inlineStr">
        <is>
          <t>See abstract</t>
        </is>
      </c>
      <c r="I574" t="inlineStr">
        <is>
          <t>See abstract</t>
        </is>
      </c>
      <c r="J574" t="inlineStr">
        <is>
          <t>See abstract (AI/ML)</t>
        </is>
      </c>
      <c r="K574" t="inlineStr">
        <is>
          <t>See abstract</t>
        </is>
      </c>
      <c r="M574" t="inlineStr">
        <is>
          <t>See abstract</t>
        </is>
      </c>
      <c r="N574" t="inlineStr">
        <is>
          <t>See abstract</t>
        </is>
      </c>
      <c r="O574" t="inlineStr">
        <is>
          <t>Not verified from abstract</t>
        </is>
      </c>
      <c r="P574" t="inlineStr">
        <is>
          <t>See abstract</t>
        </is>
      </c>
      <c r="Q574" t="inlineStr">
        <is>
          <t>See abstract</t>
        </is>
      </c>
      <c r="R574" t="inlineStr">
        <is>
          <t>Not reviewed (not included)</t>
        </is>
      </c>
      <c r="S574" t="inlineStr">
        <is>
          <t>Not reviewed (not included)</t>
        </is>
      </c>
      <c r="T574" t="inlineStr">
        <is>
          <t>Abstract screening only. Not Selected for Final 95 (Pending Full Text Review)</t>
        </is>
      </c>
      <c r="U574" t="inlineStr">
        <is>
          <t>EXCLUDE</t>
        </is>
      </c>
      <c r="V57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74" t="inlineStr">
        <is>
          <t>Excluded: Other Criterion</t>
        </is>
      </c>
      <c r="X574" t="inlineStr">
        <is>
          <t>Not assessed from abstract</t>
        </is>
      </c>
      <c r="Y574" t="inlineStr">
        <is>
          <t>IEEE Conferences</t>
        </is>
      </c>
      <c r="Z574" t="inlineStr">
        <is>
          <t>Not determined from abstract</t>
        </is>
      </c>
      <c r="AB574" t="inlineStr">
        <is>
          <t>Not assessed (not included)</t>
        </is>
      </c>
      <c r="AC574" t="inlineStr">
        <is>
          <t>Not assessed (not included)</t>
        </is>
      </c>
      <c r="AD574" t="inlineStr">
        <is>
          <t>K. Shaw</t>
        </is>
      </c>
      <c r="AE574" t="inlineStr">
        <is>
          <t>2023 7th International Symposium on Multidisciplinary Studies and Innovative Technologies (ISMSIT)</t>
        </is>
      </c>
      <c r="AF574" t="inlineStr">
        <is>
          <t>Hybrid OA (IEEE)</t>
        </is>
      </c>
      <c r="AH574" t="inlineStr">
        <is>
          <t>Not assessed</t>
        </is>
      </c>
      <c r="AI574" t="inlineStr">
        <is>
          <t>Not reported</t>
        </is>
      </c>
      <c r="AJ574" t="inlineStr">
        <is>
          <t>Not reported</t>
        </is>
      </c>
      <c r="AK574" t="inlineStr">
        <is>
          <t>Not reported</t>
        </is>
      </c>
      <c r="AL574" t="inlineStr">
        <is>
          <t>Not reported</t>
        </is>
      </c>
      <c r="AM574" t="inlineStr">
        <is>
          <t>Not reported</t>
        </is>
      </c>
      <c r="AN574" t="inlineStr">
        <is>
          <t>Not reported</t>
        </is>
      </c>
      <c r="AO574" t="inlineStr">
        <is>
          <t>Not reviewed</t>
        </is>
      </c>
      <c r="AP574" t="inlineStr">
        <is>
          <t>Not reported</t>
        </is>
      </c>
      <c r="AQ574" t="inlineStr">
        <is>
          <t>Not reported</t>
        </is>
      </c>
      <c r="AR574" t="inlineStr">
        <is>
          <t>Not reported</t>
        </is>
      </c>
      <c r="AS574" t="inlineStr">
        <is>
          <t>See abstract</t>
        </is>
      </c>
      <c r="AT574" t="inlineStr">
        <is>
          <t>Not reviewed</t>
        </is>
      </c>
      <c r="AU574" t="inlineStr">
        <is>
          <t>Not reviewed</t>
        </is>
      </c>
      <c r="AV574" t="inlineStr">
        <is>
          <t>Not reviewed</t>
        </is>
      </c>
      <c r="AW574" t="inlineStr">
        <is>
          <t>Not reviewed</t>
        </is>
      </c>
      <c r="AX574" t="inlineStr">
        <is>
          <t>Not reported</t>
        </is>
      </c>
      <c r="AY574" t="inlineStr">
        <is>
          <t>Not reported</t>
        </is>
      </c>
      <c r="AZ574" t="inlineStr">
        <is>
          <t>Not reported</t>
        </is>
      </c>
      <c r="BA574" t="inlineStr">
        <is>
          <t>Not reported</t>
        </is>
      </c>
      <c r="BB574" t="inlineStr">
        <is>
          <t>Not reported</t>
        </is>
      </c>
      <c r="BC574" t="inlineStr">
        <is>
          <t>Not reported</t>
        </is>
      </c>
      <c r="BD574" t="inlineStr">
        <is>
          <t>Not reported</t>
        </is>
      </c>
      <c r="BE574" t="inlineStr">
        <is>
          <t>Not reported</t>
        </is>
      </c>
      <c r="BF574" t="inlineStr">
        <is>
          <t>Not reported</t>
        </is>
      </c>
      <c r="BG574" t="inlineStr">
        <is>
          <t>Not reviewed (not included)</t>
        </is>
      </c>
      <c r="BH574" t="inlineStr">
        <is>
          <t>N/A</t>
        </is>
      </c>
      <c r="BI574" t="inlineStr">
        <is>
          <t>Not reviewed</t>
        </is>
      </c>
      <c r="BJ574" t="inlineStr">
        <is>
          <t>Not reviewed</t>
        </is>
      </c>
      <c r="BK574" t="inlineStr">
        <is>
          <t>Not reviewed</t>
        </is>
      </c>
      <c r="BL574" t="inlineStr">
        <is>
          <t>Not reviewed</t>
        </is>
      </c>
      <c r="BM574" t="inlineStr">
        <is>
          <t>Not reviewed (not included)</t>
        </is>
      </c>
      <c r="BN574" t="inlineStr">
        <is>
          <t>Not Selected for Final 95 (Pending Full Text Review) - Candidate paper not selected for final 95: Passed abstract screening but not included in final selec</t>
        </is>
      </c>
      <c r="BO574" t="inlineStr">
        <is>
          <t>Abstract-level screening only</t>
        </is>
      </c>
      <c r="BP574" t="inlineStr">
        <is>
          <t>6</t>
        </is>
      </c>
    </row>
    <row r="575">
      <c r="A575" t="inlineStr">
        <is>
          <t>EEG Spectral Analysis for Inattention Detection in Academic Domain</t>
        </is>
      </c>
      <c r="B575" t="n">
        <v>2023</v>
      </c>
      <c r="C575" t="inlineStr">
        <is>
          <t>Not checked</t>
        </is>
      </c>
      <c r="D575" t="inlineStr">
        <is>
          <t>Not checked</t>
        </is>
      </c>
      <c r="E575" t="inlineStr">
        <is>
          <t>10.1109/FIE58773.2023.10343261</t>
        </is>
      </c>
      <c r="F575" t="inlineStr">
        <is>
          <t>The increasing rate of attention deficit among students, attributed to social media, has far-reaching consequences on their academic performance. Inattention or lack of attention is a state of absent-mindedness or not paying enough attention to the details. A rich body of literature suggests that it is highly associated with underachievement in the academic context. In particular, students who have been clinically diagnosed with Attention Deficit Hyperactivity Disorder(ADHD), a neuro-developmental disorder characterized by inattention, hyperactivity, and impulsivity symptoms are more at risk of under-performance and retention, with some leaving school without a terminal degree. In addition to the academic domain, inattention generally impacts the quality of life and future occupations. Research suggests that ADHD is also attributed to societal and unemployment excess costs as well as productivity loss and healthcare expenses which are estimated to be over $14K per adult in the United States (US). Although more than eight million adults were identified with ADHD in the US by 2018, not all inattention cases are associated with ADHD. Inattention could be caused by several other factors such as stress or anxiety and its early detection and timely intervention is critical, especially in the academic domain. There are existing studies that analyze brain signals by Electroencephalogram (EEG) scans to identify individuals who have ADHD. In this study, we developed a Machine learning (ML) pipeline model that is trained on both ADHD and inattention data to determine if a person is having an attention problem. In the first phase of developing the model, we trained a few different classifiers on a 19-channel public EEG dataset of 60 ADHD and 61 non-ADHD participants. Data analysis showed K-Nearest Neighbor (KNN) classifier outperformed other classifiers with an accuracy of 89%. While many of the existing papers focus on ADHD data, in this work we expand our model to analyze the</t>
        </is>
      </c>
      <c r="G575" t="inlineStr">
        <is>
          <t>Unimodal</t>
        </is>
      </c>
      <c r="H575" t="inlineStr">
        <is>
          <t>See abstract</t>
        </is>
      </c>
      <c r="I575" t="inlineStr">
        <is>
          <t>See abstract</t>
        </is>
      </c>
      <c r="J575" t="inlineStr">
        <is>
          <t>See abstract (AI/ML)</t>
        </is>
      </c>
      <c r="K575" t="inlineStr">
        <is>
          <t>See abstract</t>
        </is>
      </c>
      <c r="L575" t="n">
        <v>60</v>
      </c>
      <c r="M575" t="inlineStr">
        <is>
          <t>See abstract</t>
        </is>
      </c>
      <c r="N575" t="inlineStr">
        <is>
          <t>N≈60; details in abstract</t>
        </is>
      </c>
      <c r="O575" t="inlineStr">
        <is>
          <t>Extracted from abstract: N≈60</t>
        </is>
      </c>
      <c r="P575" t="inlineStr">
        <is>
          <t>See abstract</t>
        </is>
      </c>
      <c r="Q575" t="inlineStr">
        <is>
          <t>See abstract</t>
        </is>
      </c>
      <c r="R575" t="inlineStr">
        <is>
          <t>Not reviewed (not included)</t>
        </is>
      </c>
      <c r="S575" t="inlineStr">
        <is>
          <t>Not reviewed (not included)</t>
        </is>
      </c>
      <c r="T575" t="inlineStr">
        <is>
          <t>Abstract screening only. Small Sample Size</t>
        </is>
      </c>
      <c r="U575" t="inlineStr">
        <is>
          <t>EXCLUDE</t>
        </is>
      </c>
      <c r="V575" t="inlineStr">
        <is>
          <t>E5-Small Sample: Extracted sample size N=60 &lt; 100 minimum threshold. Citation: Confidence intervals and statistical power require minimum N≥100 for ML classification</t>
        </is>
      </c>
      <c r="W575" t="inlineStr">
        <is>
          <t>Excluded: Insufficient Sample Size</t>
        </is>
      </c>
      <c r="X575" t="inlineStr">
        <is>
          <t>EXCLUDE</t>
        </is>
      </c>
      <c r="Y575" t="inlineStr">
        <is>
          <t>IEEE Conferences</t>
        </is>
      </c>
      <c r="Z575" t="inlineStr">
        <is>
          <t>Not determined from abstract</t>
        </is>
      </c>
      <c r="AB575" t="inlineStr">
        <is>
          <t>Not assessed (not included)</t>
        </is>
      </c>
      <c r="AC575" t="inlineStr">
        <is>
          <t>Not assessed (not included)</t>
        </is>
      </c>
      <c r="AD575" t="inlineStr">
        <is>
          <t>S. Gopi; N. Dehbozorgi</t>
        </is>
      </c>
      <c r="AE575" t="inlineStr">
        <is>
          <t>2023 IEEE Frontiers in Education Conference (FIE)</t>
        </is>
      </c>
      <c r="AF575" t="inlineStr">
        <is>
          <t>Hybrid OA (IEEE)</t>
        </is>
      </c>
      <c r="AH575" t="inlineStr">
        <is>
          <t>Not assessed</t>
        </is>
      </c>
      <c r="AI575" t="inlineStr">
        <is>
          <t>Not reported</t>
        </is>
      </c>
      <c r="AJ575" t="n">
        <v>61</v>
      </c>
      <c r="AK575" t="inlineStr">
        <is>
          <t>Not reported</t>
        </is>
      </c>
      <c r="AL575" t="inlineStr">
        <is>
          <t>Not reported</t>
        </is>
      </c>
      <c r="AM575" t="inlineStr">
        <is>
          <t>Not reported</t>
        </is>
      </c>
      <c r="AN575" t="inlineStr">
        <is>
          <t>Not reported</t>
        </is>
      </c>
      <c r="AO575" t="inlineStr">
        <is>
          <t>Not reviewed</t>
        </is>
      </c>
      <c r="AP575" t="inlineStr">
        <is>
          <t>Not reported</t>
        </is>
      </c>
      <c r="AQ575" t="inlineStr">
        <is>
          <t>Not reported</t>
        </is>
      </c>
      <c r="AR575" t="inlineStr">
        <is>
          <t>Not reported</t>
        </is>
      </c>
      <c r="AS575" t="inlineStr">
        <is>
          <t>See abstract</t>
        </is>
      </c>
      <c r="AT575" t="inlineStr">
        <is>
          <t>Not reviewed</t>
        </is>
      </c>
      <c r="AU575" t="inlineStr">
        <is>
          <t>Not reviewed</t>
        </is>
      </c>
      <c r="AV575" t="inlineStr">
        <is>
          <t>Not reviewed</t>
        </is>
      </c>
      <c r="AW575" t="inlineStr">
        <is>
          <t>Not reviewed</t>
        </is>
      </c>
      <c r="AX575" t="inlineStr">
        <is>
          <t>Not reported</t>
        </is>
      </c>
      <c r="AY575" t="inlineStr">
        <is>
          <t>Not reported</t>
        </is>
      </c>
      <c r="AZ575" t="inlineStr">
        <is>
          <t>Not reported</t>
        </is>
      </c>
      <c r="BA575" t="inlineStr">
        <is>
          <t>Not reported</t>
        </is>
      </c>
      <c r="BB575" t="inlineStr">
        <is>
          <t>Not reported</t>
        </is>
      </c>
      <c r="BC575" t="inlineStr">
        <is>
          <t>Not reported</t>
        </is>
      </c>
      <c r="BD575" t="inlineStr">
        <is>
          <t>Not reported</t>
        </is>
      </c>
      <c r="BE575" t="inlineStr">
        <is>
          <t>Not reported</t>
        </is>
      </c>
      <c r="BF575" t="inlineStr">
        <is>
          <t>Not reported</t>
        </is>
      </c>
      <c r="BG575" t="inlineStr">
        <is>
          <t>Not reviewed (not included)</t>
        </is>
      </c>
      <c r="BH575" t="inlineStr">
        <is>
          <t>N/A</t>
        </is>
      </c>
      <c r="BI575" t="inlineStr">
        <is>
          <t>Not reviewed</t>
        </is>
      </c>
      <c r="BJ575" t="inlineStr">
        <is>
          <t>Not reviewed</t>
        </is>
      </c>
      <c r="BK575" t="inlineStr">
        <is>
          <t>Not reviewed</t>
        </is>
      </c>
      <c r="BL575" t="inlineStr">
        <is>
          <t>Not reviewed</t>
        </is>
      </c>
      <c r="BM575" t="inlineStr">
        <is>
          <t>Not reviewed (not included)</t>
        </is>
      </c>
      <c r="BN575" t="inlineStr">
        <is>
          <t xml:space="preserve">Small Sample Size - E5-Small Sample: Extracted sample size N=60 &lt; 100 minimum threshold. Citation: Confidence intervals </t>
        </is>
      </c>
      <c r="BO575" t="inlineStr">
        <is>
          <t>Abstract-level screening only</t>
        </is>
      </c>
      <c r="BP575" t="inlineStr">
        <is>
          <t>5</t>
        </is>
      </c>
    </row>
    <row r="576">
      <c r="A576" t="inlineStr">
        <is>
          <t>A Hybrid Learning-Architecture for Mental Disorder Detection Using Emotion Recognition</t>
        </is>
      </c>
      <c r="B576" t="n">
        <v>2024</v>
      </c>
      <c r="C576" t="inlineStr">
        <is>
          <t>Not checked</t>
        </is>
      </c>
      <c r="D576" t="inlineStr">
        <is>
          <t>Not checked</t>
        </is>
      </c>
      <c r="E576" t="inlineStr">
        <is>
          <t>10.1109/ACCESS.2024.3421376</t>
        </is>
      </c>
      <c r="F576" t="inlineStr">
        <is>
          <t>Mental illness has grown to become a prevalent and global health concern that affects individuals across various demographics. Timely detection and accurate diagnosis of mental disorders are crucial for effective treatment and support as late diagnosis could result in suicidal, harmful behaviors and ultimately death. To this end, the present study introduces a novel pipeline for the analysis of facial expressions, leveraging both the AffectNet and 2013 Facial Emotion Recognition (FER) datasets. Consequently, this research goes beyond traditional diagnostic methods by contributing a system capable of generating a comprehensive mental disorder dataset and concurrently predicting mental disorders based on facial emotional cues. Particularly, we introduce a hybrid architecture for mental disorder detection leveraging the state-of-the-art object detection algorithm, YOLOv8 to detect and classify visual cues associated with specific mental disorders. To achieve accurate predictions, an integrated learning architecture based on the fusion of Convolution Neural Networks (CNNs) and Visual Transformer (ViT) models is developed to form an ensemble classifier that predicts the presence of mental illness (e.g., depression, anxiety, and other mental disorder). The overall accuracy is improved to about 81% using the proposed ensemble technique. To ensure transparency and interpretability, we integrate techniques such as Gradient-weighted Class Activation Mapping (Grad-CAM) and saliency maps to highlight the regions in the input image that significantly contribute to the modelâ€™s predictions thus providing healthcare professionals with a clear understanding of the features influencing the systemâ€™s decisions thereby enhancing trust and more informed diagnostic process.</t>
        </is>
      </c>
      <c r="G576" t="inlineStr">
        <is>
          <t>Unimodal</t>
        </is>
      </c>
      <c r="H576" t="inlineStr">
        <is>
          <t>See abstract</t>
        </is>
      </c>
      <c r="I576" t="inlineStr">
        <is>
          <t>See abstract</t>
        </is>
      </c>
      <c r="J576" t="inlineStr">
        <is>
          <t>See abstract (AI/ML)</t>
        </is>
      </c>
      <c r="K576" t="inlineStr">
        <is>
          <t>See abstract</t>
        </is>
      </c>
      <c r="M576" t="inlineStr">
        <is>
          <t>See abstract</t>
        </is>
      </c>
      <c r="N576" t="inlineStr">
        <is>
          <t>See abstract</t>
        </is>
      </c>
      <c r="O576" t="inlineStr">
        <is>
          <t>Not verified from abstract</t>
        </is>
      </c>
      <c r="P576" t="inlineStr">
        <is>
          <t>See abstract</t>
        </is>
      </c>
      <c r="Q576" t="inlineStr">
        <is>
          <t>See abstract</t>
        </is>
      </c>
      <c r="R576" t="inlineStr">
        <is>
          <t>Not reviewed (not included)</t>
        </is>
      </c>
      <c r="S576" t="inlineStr">
        <is>
          <t>Not reviewed (not included)</t>
        </is>
      </c>
      <c r="T576" t="inlineStr">
        <is>
          <t>Abstract screening only. Non-ADHD Focused</t>
        </is>
      </c>
      <c r="U576" t="inlineStr">
        <is>
          <t>EXCLUDE</t>
        </is>
      </c>
      <c r="V576" t="inlineStr">
        <is>
          <t>E2-Not ADHD focused: Neither title nor abstract mentions ADHD or attention-deficit/hyperactivity</t>
        </is>
      </c>
      <c r="W576" t="inlineStr">
        <is>
          <t>Excluded: Not ADHD Focused</t>
        </is>
      </c>
      <c r="X576" t="inlineStr">
        <is>
          <t>Not assessed from abstract</t>
        </is>
      </c>
      <c r="Y576" t="inlineStr">
        <is>
          <t>IEEE Journals</t>
        </is>
      </c>
      <c r="Z576" t="inlineStr">
        <is>
          <t>Not determined from abstract</t>
        </is>
      </c>
      <c r="AB576" t="inlineStr">
        <is>
          <t>Not assessed (not included)</t>
        </is>
      </c>
      <c r="AC576" t="inlineStr">
        <is>
          <t>Not assessed (not included)</t>
        </is>
      </c>
      <c r="AD576" t="inlineStr">
        <is>
          <t>J. Aina; O. Akinniyi; M. M. Rahman; V. Odero-Marah; F. Khalifa</t>
        </is>
      </c>
      <c r="AE576" t="inlineStr">
        <is>
          <t>IEEE Access</t>
        </is>
      </c>
      <c r="AF576" t="inlineStr">
        <is>
          <t>Gold OA (IEEE Access)</t>
        </is>
      </c>
      <c r="AG576" t="inlineStr">
        <is>
          <t xml:space="preserve">National Science Foundation (NSF)(grant numbers:#2131307); â€œComputer and Information Science and Engineering Minority-Serving Institutions (CISE-MSI), Demonstration Projects (DP), Information and Intelligent Systems (IIS), information Integration and Informatics (III) Deep Learning-Based Automated Concept and Caption Generation of Medical Images Towards Developing an Effective Decision Supportâ€; and in part by the National Institutes of Health (NIH)/National Institute of Minority Health and Health Disparities (NIMHD)(grant numbers:1OT2OD032581,U54MD013376); </t>
        </is>
      </c>
      <c r="AH576" t="inlineStr">
        <is>
          <t>Not assessed</t>
        </is>
      </c>
      <c r="AI576" t="inlineStr">
        <is>
          <t>Not reported</t>
        </is>
      </c>
      <c r="AJ576" t="inlineStr">
        <is>
          <t>Not reported</t>
        </is>
      </c>
      <c r="AK576" t="inlineStr">
        <is>
          <t>Not reported</t>
        </is>
      </c>
      <c r="AL576" t="inlineStr">
        <is>
          <t>Not reported</t>
        </is>
      </c>
      <c r="AM576" t="inlineStr">
        <is>
          <t>Not reported</t>
        </is>
      </c>
      <c r="AN576" t="inlineStr">
        <is>
          <t>Not reported</t>
        </is>
      </c>
      <c r="AO576" t="inlineStr">
        <is>
          <t>Not reviewed</t>
        </is>
      </c>
      <c r="AP576" t="inlineStr">
        <is>
          <t>Not reported</t>
        </is>
      </c>
      <c r="AQ576" t="inlineStr">
        <is>
          <t>Not reported</t>
        </is>
      </c>
      <c r="AR576" t="inlineStr">
        <is>
          <t>Not reported</t>
        </is>
      </c>
      <c r="AS576" t="inlineStr">
        <is>
          <t>See abstract</t>
        </is>
      </c>
      <c r="AT576" t="inlineStr">
        <is>
          <t>Not reviewed</t>
        </is>
      </c>
      <c r="AU576" t="inlineStr">
        <is>
          <t>Not reviewed</t>
        </is>
      </c>
      <c r="AV576" t="inlineStr">
        <is>
          <t>Not reviewed</t>
        </is>
      </c>
      <c r="AW576" t="inlineStr">
        <is>
          <t>Not reviewed</t>
        </is>
      </c>
      <c r="AX576" t="inlineStr">
        <is>
          <t>Not reported</t>
        </is>
      </c>
      <c r="AY576" t="inlineStr">
        <is>
          <t>Not reported</t>
        </is>
      </c>
      <c r="AZ576" t="inlineStr">
        <is>
          <t>Not reported</t>
        </is>
      </c>
      <c r="BA576" t="inlineStr">
        <is>
          <t>Not reported</t>
        </is>
      </c>
      <c r="BB576" t="inlineStr">
        <is>
          <t>Not reported</t>
        </is>
      </c>
      <c r="BC576" t="inlineStr">
        <is>
          <t>Not reported</t>
        </is>
      </c>
      <c r="BD576" t="inlineStr">
        <is>
          <t>Not reported</t>
        </is>
      </c>
      <c r="BE576" t="inlineStr">
        <is>
          <t>Not reported</t>
        </is>
      </c>
      <c r="BF576" t="inlineStr">
        <is>
          <t>Not reported</t>
        </is>
      </c>
      <c r="BG576" t="inlineStr">
        <is>
          <t>Not reviewed (not included)</t>
        </is>
      </c>
      <c r="BH576" t="inlineStr">
        <is>
          <t>N/A</t>
        </is>
      </c>
      <c r="BI576" t="inlineStr">
        <is>
          <t>Not reviewed</t>
        </is>
      </c>
      <c r="BJ576" t="inlineStr">
        <is>
          <t>Not reviewed</t>
        </is>
      </c>
      <c r="BK576" t="inlineStr">
        <is>
          <t>Not reviewed</t>
        </is>
      </c>
      <c r="BL576" t="inlineStr">
        <is>
          <t>Not reviewed</t>
        </is>
      </c>
      <c r="BM576" t="inlineStr">
        <is>
          <t>Not reviewed (not included)</t>
        </is>
      </c>
      <c r="BN576" t="inlineStr">
        <is>
          <t>Non-ADHD Focused - E2-Not ADHD focused: Neither title nor abstract mentions ADHD or attention-deficit/hyperactivity</t>
        </is>
      </c>
      <c r="BO576" t="inlineStr">
        <is>
          <t>Abstract-level screening only</t>
        </is>
      </c>
      <c r="BP576" t="inlineStr">
        <is>
          <t>16</t>
        </is>
      </c>
    </row>
    <row r="577">
      <c r="A577" t="inlineStr">
        <is>
          <t>Temporal Feature Mining in Dynamic Graph of Brain Connectivity Data</t>
        </is>
      </c>
      <c r="B577" t="n">
        <v>2023</v>
      </c>
      <c r="C577" t="inlineStr">
        <is>
          <t>Not checked</t>
        </is>
      </c>
      <c r="D577" t="inlineStr">
        <is>
          <t>Not checked</t>
        </is>
      </c>
      <c r="E577" t="inlineStr">
        <is>
          <t>10.1109/SMC53992.2023.10393863</t>
        </is>
      </c>
      <c r="F577" t="inlineStr">
        <is>
          <t>In recent years, the graph feature mining method of brain connection data based on graph theory has been regarded as a popular and universal technology in the field of neuroscience. How to mine valuable information from brain connection data has become a research hotspot. Current research shows that the pathogenic factors of attention deficit and hyperactivity disorder (ADHD) may be caused by the abnormal connection between brain network structures. In order to find out the pathogenic factors of ADHD patients, we also carried out frequent sub-graph mining on the connectivity graph data of brain functional network. By constantly adjusting the sup-port threshold, all the subgraphs of ADHD patients and healthy control group were mined, and the differences in brain region connectivity were successfully found out. By combining the recently introduced neural document embedding model with traditional pattern mining techniques, we regard the brain network connection structure graph as the document and frequent subgraph as the atomic unit of the embedding process. By learning the mapping, each graph can be mapped to a D-dimensional continuous vector. The mapping needs to capture the similarity between the graphs. Feature vectors can be used as the direct input of graph classification in many traditional machine learning methods. Finally, support vector machine in machine learning is used to verify the accuracy of classification, and the results show that the accuracy is high.</t>
        </is>
      </c>
      <c r="G577" t="inlineStr">
        <is>
          <t>Unimodal</t>
        </is>
      </c>
      <c r="H577" t="inlineStr">
        <is>
          <t>See abstract</t>
        </is>
      </c>
      <c r="I577" t="inlineStr">
        <is>
          <t>See abstract</t>
        </is>
      </c>
      <c r="J577" t="inlineStr">
        <is>
          <t>See abstract (AI/ML)</t>
        </is>
      </c>
      <c r="K577" t="inlineStr">
        <is>
          <t>See abstract</t>
        </is>
      </c>
      <c r="M577" t="inlineStr">
        <is>
          <t>See abstract</t>
        </is>
      </c>
      <c r="N577" t="inlineStr">
        <is>
          <t>See abstract</t>
        </is>
      </c>
      <c r="O577" t="inlineStr">
        <is>
          <t>Not verified from abstract</t>
        </is>
      </c>
      <c r="P577" t="inlineStr">
        <is>
          <t>See abstract</t>
        </is>
      </c>
      <c r="Q577" t="inlineStr">
        <is>
          <t>See abstract</t>
        </is>
      </c>
      <c r="R577" t="inlineStr">
        <is>
          <t>Not reviewed (not included)</t>
        </is>
      </c>
      <c r="S577" t="inlineStr">
        <is>
          <t>Not reviewed (not included)</t>
        </is>
      </c>
      <c r="T577" t="inlineStr">
        <is>
          <t>Abstract screening only. Not Selected for Final 95 (Pending Full Text Review)</t>
        </is>
      </c>
      <c r="U577" t="inlineStr">
        <is>
          <t>EXCLUDE</t>
        </is>
      </c>
      <c r="V57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77" t="inlineStr">
        <is>
          <t>Excluded: Other Criterion</t>
        </is>
      </c>
      <c r="X577" t="inlineStr">
        <is>
          <t>Not assessed from abstract</t>
        </is>
      </c>
      <c r="Y577" t="inlineStr">
        <is>
          <t>IEEE Conferences</t>
        </is>
      </c>
      <c r="Z577" t="inlineStr">
        <is>
          <t>Not determined from abstract</t>
        </is>
      </c>
      <c r="AB577" t="inlineStr">
        <is>
          <t>Not assessed (not included)</t>
        </is>
      </c>
      <c r="AC577" t="inlineStr">
        <is>
          <t>Not assessed (not included)</t>
        </is>
      </c>
      <c r="AD577" t="inlineStr">
        <is>
          <t>T. Liu; M. Jing; G. Zhang; L. Zhang; J. Yu</t>
        </is>
      </c>
      <c r="AE577" t="inlineStr">
        <is>
          <t>2023 IEEE International Conference on Systems, Man, and Cybernetics (SMC)</t>
        </is>
      </c>
      <c r="AF577" t="inlineStr">
        <is>
          <t>Hybrid OA (IEEE)</t>
        </is>
      </c>
      <c r="AH577" t="inlineStr">
        <is>
          <t>Not assessed</t>
        </is>
      </c>
      <c r="AI577" t="inlineStr">
        <is>
          <t>Not reported</t>
        </is>
      </c>
      <c r="AJ577" t="inlineStr">
        <is>
          <t>Not reported</t>
        </is>
      </c>
      <c r="AK577" t="inlineStr">
        <is>
          <t>Not reported</t>
        </is>
      </c>
      <c r="AL577" t="inlineStr">
        <is>
          <t>Not reported</t>
        </is>
      </c>
      <c r="AM577" t="inlineStr">
        <is>
          <t>Not reported</t>
        </is>
      </c>
      <c r="AN577" t="inlineStr">
        <is>
          <t>Not reported</t>
        </is>
      </c>
      <c r="AO577" t="inlineStr">
        <is>
          <t>Not reviewed</t>
        </is>
      </c>
      <c r="AP577" t="inlineStr">
        <is>
          <t>Not reported</t>
        </is>
      </c>
      <c r="AQ577" t="inlineStr">
        <is>
          <t>Not reported</t>
        </is>
      </c>
      <c r="AR577" t="inlineStr">
        <is>
          <t>Not reported</t>
        </is>
      </c>
      <c r="AS577" t="inlineStr">
        <is>
          <t>See abstract</t>
        </is>
      </c>
      <c r="AT577" t="inlineStr">
        <is>
          <t>Not reviewed</t>
        </is>
      </c>
      <c r="AU577" t="inlineStr">
        <is>
          <t>Not reviewed</t>
        </is>
      </c>
      <c r="AV577" t="inlineStr">
        <is>
          <t>Not reviewed</t>
        </is>
      </c>
      <c r="AW577" t="inlineStr">
        <is>
          <t>Not reviewed</t>
        </is>
      </c>
      <c r="AX577" t="inlineStr">
        <is>
          <t>Not reported</t>
        </is>
      </c>
      <c r="AY577" t="inlineStr">
        <is>
          <t>Not reported</t>
        </is>
      </c>
      <c r="AZ577" t="inlineStr">
        <is>
          <t>Not reported</t>
        </is>
      </c>
      <c r="BA577" t="inlineStr">
        <is>
          <t>Not reported</t>
        </is>
      </c>
      <c r="BB577" t="inlineStr">
        <is>
          <t>Not reported</t>
        </is>
      </c>
      <c r="BC577" t="inlineStr">
        <is>
          <t>Not reported</t>
        </is>
      </c>
      <c r="BD577" t="inlineStr">
        <is>
          <t>Not reported</t>
        </is>
      </c>
      <c r="BE577" t="inlineStr">
        <is>
          <t>Not reported</t>
        </is>
      </c>
      <c r="BF577" t="inlineStr">
        <is>
          <t>Not reported</t>
        </is>
      </c>
      <c r="BG577" t="inlineStr">
        <is>
          <t>Not reviewed (not included)</t>
        </is>
      </c>
      <c r="BH577" t="inlineStr">
        <is>
          <t>N/A</t>
        </is>
      </c>
      <c r="BI577" t="inlineStr">
        <is>
          <t>Not reviewed</t>
        </is>
      </c>
      <c r="BJ577" t="inlineStr">
        <is>
          <t>Not reviewed</t>
        </is>
      </c>
      <c r="BK577" t="inlineStr">
        <is>
          <t>Not reviewed</t>
        </is>
      </c>
      <c r="BL577" t="inlineStr">
        <is>
          <t>Not reviewed</t>
        </is>
      </c>
      <c r="BM577" t="inlineStr">
        <is>
          <t>Not reviewed (not included)</t>
        </is>
      </c>
      <c r="BN577" t="inlineStr">
        <is>
          <t>Not Selected for Final 95 (Pending Full Text Review) - Candidate paper not selected for final 95: Passed abstract screening but not included in final selec</t>
        </is>
      </c>
      <c r="BO577" t="inlineStr">
        <is>
          <t>Abstract-level screening only</t>
        </is>
      </c>
      <c r="BP577" t="inlineStr">
        <is>
          <t>6</t>
        </is>
      </c>
    </row>
    <row r="578">
      <c r="A578" t="inlineStr">
        <is>
          <t>Introducing Attention Mechanism for EEG Signals: Emotion Recognition with Vision Transformers</t>
        </is>
      </c>
      <c r="B578" t="n">
        <v>2021</v>
      </c>
      <c r="C578" t="inlineStr">
        <is>
          <t>Not checked</t>
        </is>
      </c>
      <c r="D578" t="inlineStr">
        <is>
          <t>Not checked</t>
        </is>
      </c>
      <c r="E578" t="inlineStr">
        <is>
          <t>10.1109/EMBC46164.2021.9629837</t>
        </is>
      </c>
      <c r="F578" t="inlineStr">
        <is>
          <t>The accurate emotional assessment of humans can prove beneficial in health care, security investigations and human interaction. In contrast to emotion recognition from facial expressions which can prove to be inaccurate, analysis of electroencephalogram (EEG) activity is a more accurate representation of oneâ€™s state of mind. With advancements in deep learning, various methods are being employed for this task. In this research, importance of attention mechanism in EEG signals is introduced through two vision transformer based methods for the classification of EEG signals on the basis of emotions. The first method utilizes 2-D images generated through continuous wavelet transform (CWT) of the raw EEG signals and the second method directly operates on the raw signal. The publicly available and widely accepted DEAP dataset has been utilized in this research for validating the proposed approaches. The proposed approaches report very high accuracies of 97% and 95.75% using CWT and 99.4% and 99.1% using raw signal for valence and arousal classifications respectively, which clearly highlights the significance of attention mechanism for EEG signals. The proposed methodology also ensures faster training and testing time which suits the clinical purposes.Clinical Relevanceâ€” This work establishes a highly accurate algorithm for emotion recognition using EEG signals which has potential applications in music-based therapy.</t>
        </is>
      </c>
      <c r="G578" t="inlineStr">
        <is>
          <t>Unimodal</t>
        </is>
      </c>
      <c r="H578" t="inlineStr">
        <is>
          <t>See abstract</t>
        </is>
      </c>
      <c r="I578" t="inlineStr">
        <is>
          <t>See abstract</t>
        </is>
      </c>
      <c r="J578" t="inlineStr">
        <is>
          <t>See abstract (AI/ML)</t>
        </is>
      </c>
      <c r="K578" t="inlineStr">
        <is>
          <t>See abstract</t>
        </is>
      </c>
      <c r="M578" t="inlineStr">
        <is>
          <t>See abstract</t>
        </is>
      </c>
      <c r="N578" t="inlineStr">
        <is>
          <t>See abstract</t>
        </is>
      </c>
      <c r="O578" t="inlineStr">
        <is>
          <t>Not verified from abstract</t>
        </is>
      </c>
      <c r="P578" t="inlineStr">
        <is>
          <t>See abstract</t>
        </is>
      </c>
      <c r="Q578" t="inlineStr">
        <is>
          <t>See abstract</t>
        </is>
      </c>
      <c r="R578" t="inlineStr">
        <is>
          <t>Not reviewed (not included)</t>
        </is>
      </c>
      <c r="S578" t="inlineStr">
        <is>
          <t>Not reviewed (not included)</t>
        </is>
      </c>
      <c r="T578" t="inlineStr">
        <is>
          <t>Abstract screening only. Non-ADHD Focused</t>
        </is>
      </c>
      <c r="U578" t="inlineStr">
        <is>
          <t>EXCLUDE</t>
        </is>
      </c>
      <c r="V578" t="inlineStr">
        <is>
          <t>E2-Not ADHD focused: Neither title nor abstract mentions ADHD or attention-deficit/hyperactivity</t>
        </is>
      </c>
      <c r="W578" t="inlineStr">
        <is>
          <t>Excluded: Not ADHD Focused</t>
        </is>
      </c>
      <c r="X578" t="inlineStr">
        <is>
          <t>Not assessed from abstract</t>
        </is>
      </c>
      <c r="Y578" t="inlineStr">
        <is>
          <t>IEEE Conferences</t>
        </is>
      </c>
      <c r="Z578" t="inlineStr">
        <is>
          <t>Not determined from abstract</t>
        </is>
      </c>
      <c r="AB578" t="inlineStr">
        <is>
          <t>Not assessed (not included)</t>
        </is>
      </c>
      <c r="AC578" t="inlineStr">
        <is>
          <t>Not assessed (not included)</t>
        </is>
      </c>
      <c r="AD578" t="inlineStr">
        <is>
          <t>A. Arjun; A. S. Rajpoot; M. Raveendranatha Panicker</t>
        </is>
      </c>
      <c r="AE578" t="inlineStr">
        <is>
          <t>2021 43rd Annual International Conference of the IEEE Engineering in Medicine &amp; Biology Society (EMBC)</t>
        </is>
      </c>
      <c r="AF578" t="inlineStr">
        <is>
          <t>Hybrid OA (IEEE)</t>
        </is>
      </c>
      <c r="AH578" t="inlineStr">
        <is>
          <t>Not assessed</t>
        </is>
      </c>
      <c r="AI578" t="inlineStr">
        <is>
          <t>Not reported</t>
        </is>
      </c>
      <c r="AJ578" t="inlineStr">
        <is>
          <t>Not reported</t>
        </is>
      </c>
      <c r="AK578" t="inlineStr">
        <is>
          <t>Not reported</t>
        </is>
      </c>
      <c r="AL578" t="inlineStr">
        <is>
          <t>Not reported</t>
        </is>
      </c>
      <c r="AM578" t="inlineStr">
        <is>
          <t>Not reported</t>
        </is>
      </c>
      <c r="AN578" t="inlineStr">
        <is>
          <t>Not reported</t>
        </is>
      </c>
      <c r="AO578" t="inlineStr">
        <is>
          <t>Not reviewed</t>
        </is>
      </c>
      <c r="AP578" t="inlineStr">
        <is>
          <t>Not reported</t>
        </is>
      </c>
      <c r="AQ578" t="inlineStr">
        <is>
          <t>Not reported</t>
        </is>
      </c>
      <c r="AR578" t="inlineStr">
        <is>
          <t>Not reported</t>
        </is>
      </c>
      <c r="AS578" t="inlineStr">
        <is>
          <t>See abstract</t>
        </is>
      </c>
      <c r="AT578" t="inlineStr">
        <is>
          <t>Not reviewed</t>
        </is>
      </c>
      <c r="AU578" t="inlineStr">
        <is>
          <t>Not reviewed</t>
        </is>
      </c>
      <c r="AV578" t="inlineStr">
        <is>
          <t>Not reviewed</t>
        </is>
      </c>
      <c r="AW578" t="inlineStr">
        <is>
          <t>Not reviewed</t>
        </is>
      </c>
      <c r="AX578" t="inlineStr">
        <is>
          <t>Not reported</t>
        </is>
      </c>
      <c r="AY578" t="inlineStr">
        <is>
          <t>Not reported</t>
        </is>
      </c>
      <c r="AZ578" t="inlineStr">
        <is>
          <t>Not reported</t>
        </is>
      </c>
      <c r="BA578" t="inlineStr">
        <is>
          <t>Not reported</t>
        </is>
      </c>
      <c r="BB578" t="inlineStr">
        <is>
          <t>Not reported</t>
        </is>
      </c>
      <c r="BC578" t="inlineStr">
        <is>
          <t>Not reported</t>
        </is>
      </c>
      <c r="BD578" t="inlineStr">
        <is>
          <t>Not reported</t>
        </is>
      </c>
      <c r="BE578" t="inlineStr">
        <is>
          <t>Not reported</t>
        </is>
      </c>
      <c r="BF578" t="inlineStr">
        <is>
          <t>Not reported</t>
        </is>
      </c>
      <c r="BG578" t="inlineStr">
        <is>
          <t>Not reviewed (not included)</t>
        </is>
      </c>
      <c r="BH578" t="inlineStr">
        <is>
          <t>N/A</t>
        </is>
      </c>
      <c r="BI578" t="inlineStr">
        <is>
          <t>Not reviewed</t>
        </is>
      </c>
      <c r="BJ578" t="inlineStr">
        <is>
          <t>Not reviewed</t>
        </is>
      </c>
      <c r="BK578" t="inlineStr">
        <is>
          <t>Not reviewed</t>
        </is>
      </c>
      <c r="BL578" t="inlineStr">
        <is>
          <t>Not reviewed</t>
        </is>
      </c>
      <c r="BM578" t="inlineStr">
        <is>
          <t>Not reviewed (not included)</t>
        </is>
      </c>
      <c r="BN578" t="inlineStr">
        <is>
          <t>Non-ADHD Focused - E2-Not ADHD focused: Neither title nor abstract mentions ADHD or attention-deficit/hyperactivity</t>
        </is>
      </c>
      <c r="BO578" t="inlineStr">
        <is>
          <t>Abstract-level screening only</t>
        </is>
      </c>
      <c r="BP578" t="inlineStr">
        <is>
          <t>4</t>
        </is>
      </c>
    </row>
    <row r="579">
      <c r="A579" t="inlineStr">
        <is>
          <t>Estimating Uncertainty in Deep Learning for Reporting Confidence to Clinicians when Segmenting Nuclei Image Data</t>
        </is>
      </c>
      <c r="B579" t="n">
        <v>2019</v>
      </c>
      <c r="C579" t="inlineStr">
        <is>
          <t>Not checked</t>
        </is>
      </c>
      <c r="D579" t="inlineStr">
        <is>
          <t>Not checked</t>
        </is>
      </c>
      <c r="E579" t="inlineStr">
        <is>
          <t>10.1109/CBMS.2019.00072</t>
        </is>
      </c>
      <c r="F579" t="inlineStr">
        <is>
          <t>Deep Learning, which involves powerful black box predictors, has achieved a state-of-the-art performance in medical image analysis such as segmentation and classification for diagnosis. However, in spite of these successes, these methods focus exclusively on improving the accuracy of point predictions without assessing the quality of their outputs. Knowing how much confidence there is in a prediction is essential for gaining clinicians' trust in the technology. Monte-Carlo dropout in neural networks is equivalent to a specific variational approximation in Bayesian neural networks and is simple to implement without any changes in the network architecture. It is considered state-of-the-art for estimating uncertainty. However, in classification, it does not model the predictive probabilities. This means that we are not capturing the true underlying uncertainty in the prediction. In this paper, we propose an uncertainty estimation framework for classification by decomposing predictive probabilities into two main types of uncertainty in Bayesian modelling: aleatoric and epistemic uncertainty (representing uncertainty in the quality of the data and in the model parameters, respectively). We demonstrate that the proposed uncertainty quantification framework using the Bayesian Residual U-Net (BRUNet) provides additional insight for clinicians when analysing images with help from deep learners. In addition, we demonstrate how the resulting uncertainty depends on the dropout rates using images from nuclei in divergent medical images.</t>
        </is>
      </c>
      <c r="G579" t="inlineStr">
        <is>
          <t>Unimodal</t>
        </is>
      </c>
      <c r="H579" t="inlineStr">
        <is>
          <t>See abstract</t>
        </is>
      </c>
      <c r="I579" t="inlineStr">
        <is>
          <t>See abstract</t>
        </is>
      </c>
      <c r="J579" t="inlineStr">
        <is>
          <t>See abstract (AI/ML)</t>
        </is>
      </c>
      <c r="K579" t="inlineStr">
        <is>
          <t>See abstract</t>
        </is>
      </c>
      <c r="M579" t="inlineStr">
        <is>
          <t>See abstract</t>
        </is>
      </c>
      <c r="N579" t="inlineStr">
        <is>
          <t>See abstract</t>
        </is>
      </c>
      <c r="O579" t="inlineStr">
        <is>
          <t>Not verified from abstract</t>
        </is>
      </c>
      <c r="P579" t="inlineStr">
        <is>
          <t>See abstract</t>
        </is>
      </c>
      <c r="Q579" t="inlineStr">
        <is>
          <t>See abstract</t>
        </is>
      </c>
      <c r="R579" t="inlineStr">
        <is>
          <t>Not reviewed (not included)</t>
        </is>
      </c>
      <c r="S579" t="inlineStr">
        <is>
          <t>Not reviewed (not included)</t>
        </is>
      </c>
      <c r="T579" t="inlineStr">
        <is>
          <t>Abstract screening only. Non-ADHD Focused</t>
        </is>
      </c>
      <c r="U579" t="inlineStr">
        <is>
          <t>EXCLUDE</t>
        </is>
      </c>
      <c r="V579" t="inlineStr">
        <is>
          <t>E2-Not ADHD focused: Neither title nor abstract mentions ADHD or attention-deficit/hyperactivity</t>
        </is>
      </c>
      <c r="W579" t="inlineStr">
        <is>
          <t>Excluded: Not ADHD Focused</t>
        </is>
      </c>
      <c r="X579" t="inlineStr">
        <is>
          <t>Not assessed from abstract</t>
        </is>
      </c>
      <c r="Y579" t="inlineStr">
        <is>
          <t>IEEE Conferences</t>
        </is>
      </c>
      <c r="Z579" t="inlineStr">
        <is>
          <t>Not determined from abstract</t>
        </is>
      </c>
      <c r="AB579" t="inlineStr">
        <is>
          <t>Not assessed (not included)</t>
        </is>
      </c>
      <c r="AC579" t="inlineStr">
        <is>
          <t>Not assessed (not included)</t>
        </is>
      </c>
      <c r="AD579" t="inlineStr">
        <is>
          <t>B. Ghoshal; A. Tucker; B. Sanghera; W. L. Wong</t>
        </is>
      </c>
      <c r="AE579" t="inlineStr">
        <is>
          <t>2019 IEEE 32nd International Symposium on Computer-Based Medical Systems (CBMS)</t>
        </is>
      </c>
      <c r="AF579" t="inlineStr">
        <is>
          <t>Hybrid OA (IEEE)</t>
        </is>
      </c>
      <c r="AH579" t="inlineStr">
        <is>
          <t>Not assessed</t>
        </is>
      </c>
      <c r="AI579" t="inlineStr">
        <is>
          <t>Not reported</t>
        </is>
      </c>
      <c r="AJ579" t="inlineStr">
        <is>
          <t>Not reported</t>
        </is>
      </c>
      <c r="AK579" t="inlineStr">
        <is>
          <t>Not reported</t>
        </is>
      </c>
      <c r="AL579" t="inlineStr">
        <is>
          <t>Not reported</t>
        </is>
      </c>
      <c r="AM579" t="inlineStr">
        <is>
          <t>Not reported</t>
        </is>
      </c>
      <c r="AN579" t="inlineStr">
        <is>
          <t>Not reported</t>
        </is>
      </c>
      <c r="AO579" t="inlineStr">
        <is>
          <t>Not reviewed</t>
        </is>
      </c>
      <c r="AP579" t="inlineStr">
        <is>
          <t>Not reported</t>
        </is>
      </c>
      <c r="AQ579" t="inlineStr">
        <is>
          <t>Not reported</t>
        </is>
      </c>
      <c r="AR579" t="inlineStr">
        <is>
          <t>Not reported</t>
        </is>
      </c>
      <c r="AS579" t="inlineStr">
        <is>
          <t>See abstract</t>
        </is>
      </c>
      <c r="AT579" t="inlineStr">
        <is>
          <t>Not reviewed</t>
        </is>
      </c>
      <c r="AU579" t="inlineStr">
        <is>
          <t>Not reviewed</t>
        </is>
      </c>
      <c r="AV579" t="inlineStr">
        <is>
          <t>Not reviewed</t>
        </is>
      </c>
      <c r="AW579" t="inlineStr">
        <is>
          <t>Not reviewed</t>
        </is>
      </c>
      <c r="AX579" t="inlineStr">
        <is>
          <t>Not reported</t>
        </is>
      </c>
      <c r="AY579" t="inlineStr">
        <is>
          <t>Not reported</t>
        </is>
      </c>
      <c r="AZ579" t="inlineStr">
        <is>
          <t>Not reported</t>
        </is>
      </c>
      <c r="BA579" t="inlineStr">
        <is>
          <t>Not reported</t>
        </is>
      </c>
      <c r="BB579" t="inlineStr">
        <is>
          <t>Not reported</t>
        </is>
      </c>
      <c r="BC579" t="inlineStr">
        <is>
          <t>Not reported</t>
        </is>
      </c>
      <c r="BD579" t="inlineStr">
        <is>
          <t>Not reported</t>
        </is>
      </c>
      <c r="BE579" t="inlineStr">
        <is>
          <t>Not reported</t>
        </is>
      </c>
      <c r="BF579" t="inlineStr">
        <is>
          <t>Not reported</t>
        </is>
      </c>
      <c r="BG579" t="inlineStr">
        <is>
          <t>Not reviewed (not included)</t>
        </is>
      </c>
      <c r="BH579" t="inlineStr">
        <is>
          <t>N/A</t>
        </is>
      </c>
      <c r="BI579" t="inlineStr">
        <is>
          <t>Not reviewed</t>
        </is>
      </c>
      <c r="BJ579" t="inlineStr">
        <is>
          <t>Not reviewed</t>
        </is>
      </c>
      <c r="BK579" t="inlineStr">
        <is>
          <t>Not reviewed</t>
        </is>
      </c>
      <c r="BL579" t="inlineStr">
        <is>
          <t>Not reviewed</t>
        </is>
      </c>
      <c r="BM579" t="inlineStr">
        <is>
          <t>Not reviewed (not included)</t>
        </is>
      </c>
      <c r="BN579" t="inlineStr">
        <is>
          <t>Non-ADHD Focused - E2-Not ADHD focused: Neither title nor abstract mentions ADHD or attention-deficit/hyperactivity</t>
        </is>
      </c>
      <c r="BO579" t="inlineStr">
        <is>
          <t>Abstract-level screening only</t>
        </is>
      </c>
      <c r="BP579" t="inlineStr">
        <is>
          <t>7</t>
        </is>
      </c>
    </row>
    <row r="580">
      <c r="A580" t="inlineStr">
        <is>
          <t>Parallel Pathway Convolutional Neural Network with Low-rank Fusion for Brain Age Prediction</t>
        </is>
      </c>
      <c r="B580" t="n">
        <v>2021</v>
      </c>
      <c r="C580" t="inlineStr">
        <is>
          <t>Not checked</t>
        </is>
      </c>
      <c r="D580" t="inlineStr">
        <is>
          <t>Not checked</t>
        </is>
      </c>
      <c r="E580" t="inlineStr">
        <is>
          <t>10.1109/DTPI52967.2021.9540107</t>
        </is>
      </c>
      <c r="F580" t="inlineStr">
        <is>
          <t>Brain age prediction is important for understanding normal brain development and aging processes in humans, and may has the potential as a biomarker for identifying brain diseases. By now, how to accurately estimate brain age from functional magnetic resonance imaging (fMRI) data is still a challenging problem. In this paper, we propose a novel deep learning-based model to predict the brain age based on fMRI data. Specifically, we first designed a parallel pathway convolutional neural network, which uses two pathways to extract different features from fMRI data. Then, we fused these features by using a low-rank fusion module. Finally, we fed these fused features into a fully-connected layer to predict the brain age. We achieved better performance, compared with representative methods.</t>
        </is>
      </c>
      <c r="G580" t="inlineStr">
        <is>
          <t>Unimodal</t>
        </is>
      </c>
      <c r="H580" t="inlineStr">
        <is>
          <t>See abstract</t>
        </is>
      </c>
      <c r="I580" t="inlineStr">
        <is>
          <t>See abstract</t>
        </is>
      </c>
      <c r="J580" t="inlineStr">
        <is>
          <t>See abstract (AI/ML)</t>
        </is>
      </c>
      <c r="K580" t="inlineStr">
        <is>
          <t>See abstract</t>
        </is>
      </c>
      <c r="M580" t="inlineStr">
        <is>
          <t>See abstract</t>
        </is>
      </c>
      <c r="N580" t="inlineStr">
        <is>
          <t>See abstract</t>
        </is>
      </c>
      <c r="O580" t="inlineStr">
        <is>
          <t>Not verified from abstract</t>
        </is>
      </c>
      <c r="P580" t="inlineStr">
        <is>
          <t>See abstract</t>
        </is>
      </c>
      <c r="Q580" t="inlineStr">
        <is>
          <t>See abstract</t>
        </is>
      </c>
      <c r="R580" t="inlineStr">
        <is>
          <t>Not reviewed (not included)</t>
        </is>
      </c>
      <c r="S580" t="inlineStr">
        <is>
          <t>Not reviewed (not included)</t>
        </is>
      </c>
      <c r="T580" t="inlineStr">
        <is>
          <t>Abstract screening only. Non-ADHD Focused</t>
        </is>
      </c>
      <c r="U580" t="inlineStr">
        <is>
          <t>EXCLUDE</t>
        </is>
      </c>
      <c r="V580" t="inlineStr">
        <is>
          <t>E2-Not ADHD focused: Neither title nor abstract mentions ADHD or attention-deficit/hyperactivity</t>
        </is>
      </c>
      <c r="W580" t="inlineStr">
        <is>
          <t>Excluded: Not ADHD Focused</t>
        </is>
      </c>
      <c r="X580" t="inlineStr">
        <is>
          <t>Not assessed from abstract</t>
        </is>
      </c>
      <c r="Y580" t="inlineStr">
        <is>
          <t>IEEE Conferences</t>
        </is>
      </c>
      <c r="Z580" t="inlineStr">
        <is>
          <t>Not determined from abstract</t>
        </is>
      </c>
      <c r="AB580" t="inlineStr">
        <is>
          <t>Not assessed (not included)</t>
        </is>
      </c>
      <c r="AC580" t="inlineStr">
        <is>
          <t>Not assessed (not included)</t>
        </is>
      </c>
      <c r="AD580" t="inlineStr">
        <is>
          <t>X. Shen; J. Huang; Y. Sun; M. Li; B. Pan; W. Ding</t>
        </is>
      </c>
      <c r="AE580" t="inlineStr">
        <is>
          <t>2021 IEEE 1st International Conference on Digital Twins and Parallel Intelligence (DTPI)</t>
        </is>
      </c>
      <c r="AF580" t="inlineStr">
        <is>
          <t>Hybrid OA (IEEE)</t>
        </is>
      </c>
      <c r="AG580" t="inlineStr">
        <is>
          <t xml:space="preserve">National Natural Science Foundation of China(grant numbers:61976120); Natural Science Foundation of Jiangsu Province(grant numbers:BK20191445); </t>
        </is>
      </c>
      <c r="AH580" t="inlineStr">
        <is>
          <t>Not assessed</t>
        </is>
      </c>
      <c r="AI580" t="inlineStr">
        <is>
          <t>Not reported</t>
        </is>
      </c>
      <c r="AJ580" t="inlineStr">
        <is>
          <t>Not reported</t>
        </is>
      </c>
      <c r="AK580" t="inlineStr">
        <is>
          <t>Not reported</t>
        </is>
      </c>
      <c r="AL580" t="inlineStr">
        <is>
          <t>Not reported</t>
        </is>
      </c>
      <c r="AM580" t="inlineStr">
        <is>
          <t>Not reported</t>
        </is>
      </c>
      <c r="AN580" t="inlineStr">
        <is>
          <t>Not reported</t>
        </is>
      </c>
      <c r="AO580" t="inlineStr">
        <is>
          <t>Not reviewed</t>
        </is>
      </c>
      <c r="AP580" t="inlineStr">
        <is>
          <t>Not reported</t>
        </is>
      </c>
      <c r="AQ580" t="inlineStr">
        <is>
          <t>Not reported</t>
        </is>
      </c>
      <c r="AR580" t="inlineStr">
        <is>
          <t>Not reported</t>
        </is>
      </c>
      <c r="AS580" t="inlineStr">
        <is>
          <t>See abstract</t>
        </is>
      </c>
      <c r="AT580" t="inlineStr">
        <is>
          <t>Not reviewed</t>
        </is>
      </c>
      <c r="AU580" t="inlineStr">
        <is>
          <t>Not reviewed</t>
        </is>
      </c>
      <c r="AV580" t="inlineStr">
        <is>
          <t>Not reviewed</t>
        </is>
      </c>
      <c r="AW580" t="inlineStr">
        <is>
          <t>Not reviewed</t>
        </is>
      </c>
      <c r="AX580" t="inlineStr">
        <is>
          <t>Not reported</t>
        </is>
      </c>
      <c r="AY580" t="inlineStr">
        <is>
          <t>Not reported</t>
        </is>
      </c>
      <c r="AZ580" t="inlineStr">
        <is>
          <t>Not reported</t>
        </is>
      </c>
      <c r="BA580" t="inlineStr">
        <is>
          <t>Not reported</t>
        </is>
      </c>
      <c r="BB580" t="inlineStr">
        <is>
          <t>Not reported</t>
        </is>
      </c>
      <c r="BC580" t="inlineStr">
        <is>
          <t>Not reported</t>
        </is>
      </c>
      <c r="BD580" t="inlineStr">
        <is>
          <t>Not reported</t>
        </is>
      </c>
      <c r="BE580" t="inlineStr">
        <is>
          <t>Not reported</t>
        </is>
      </c>
      <c r="BF580" t="inlineStr">
        <is>
          <t>Not reported</t>
        </is>
      </c>
      <c r="BG580" t="inlineStr">
        <is>
          <t>Not reviewed (not included)</t>
        </is>
      </c>
      <c r="BH580" t="inlineStr">
        <is>
          <t>N/A</t>
        </is>
      </c>
      <c r="BI580" t="inlineStr">
        <is>
          <t>Not reviewed</t>
        </is>
      </c>
      <c r="BJ580" t="inlineStr">
        <is>
          <t>Not reviewed</t>
        </is>
      </c>
      <c r="BK580" t="inlineStr">
        <is>
          <t>Not reviewed</t>
        </is>
      </c>
      <c r="BL580" t="inlineStr">
        <is>
          <t>Not reviewed</t>
        </is>
      </c>
      <c r="BM580" t="inlineStr">
        <is>
          <t>Not reviewed (not included)</t>
        </is>
      </c>
      <c r="BN580" t="inlineStr">
        <is>
          <t>Non-ADHD Focused - E2-Not ADHD focused: Neither title nor abstract mentions ADHD or attention-deficit/hyperactivity</t>
        </is>
      </c>
      <c r="BO580" t="inlineStr">
        <is>
          <t>Abstract-level screening only</t>
        </is>
      </c>
      <c r="BP580" t="inlineStr">
        <is>
          <t>4</t>
        </is>
      </c>
    </row>
    <row r="581">
      <c r="A581" t="inlineStr">
        <is>
          <t>Application of Entropy for Automated Detection of Neurological Disorders With Electroencephalogram Signals: A Review of the Last Decade (2012â€“2022)</t>
        </is>
      </c>
      <c r="B581" t="n">
        <v>2023</v>
      </c>
      <c r="C581" t="inlineStr">
        <is>
          <t>Not checked</t>
        </is>
      </c>
      <c r="D581" t="inlineStr">
        <is>
          <t>Not checked</t>
        </is>
      </c>
      <c r="E581" t="inlineStr">
        <is>
          <t>10.1109/ACCESS.2023.3294473</t>
        </is>
      </c>
      <c r="F581" t="inlineStr">
        <is>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Parkinsonâ€™s disease, autism, Attention Deficit Hyperactive disorder, schizophrenia, Alzheimerâ€™s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Alzheimerâ€™s Disease, approximate and sample entropy used for Parkinsonâ€™s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t>
        </is>
      </c>
      <c r="G581" t="inlineStr">
        <is>
          <t>Unimodal</t>
        </is>
      </c>
      <c r="H581" t="inlineStr">
        <is>
          <t>See abstract</t>
        </is>
      </c>
      <c r="I581" t="inlineStr">
        <is>
          <t>See abstract</t>
        </is>
      </c>
      <c r="J581" t="inlineStr">
        <is>
          <t>See abstract (AI/ML)</t>
        </is>
      </c>
      <c r="K581" t="inlineStr">
        <is>
          <t>See abstract</t>
        </is>
      </c>
      <c r="M581" t="inlineStr">
        <is>
          <t>See abstract</t>
        </is>
      </c>
      <c r="N581" t="inlineStr">
        <is>
          <t>See abstract</t>
        </is>
      </c>
      <c r="O581" t="inlineStr">
        <is>
          <t>Not verified from abstract</t>
        </is>
      </c>
      <c r="P581" t="inlineStr">
        <is>
          <t>See abstract</t>
        </is>
      </c>
      <c r="Q581" t="inlineStr">
        <is>
          <t>See abstract</t>
        </is>
      </c>
      <c r="R581" t="inlineStr">
        <is>
          <t>Not reviewed (not included)</t>
        </is>
      </c>
      <c r="S581" t="inlineStr">
        <is>
          <t>Not reviewed (not included)</t>
        </is>
      </c>
      <c r="T581" t="inlineStr">
        <is>
          <t>Abstract screening only. Not Primary Research</t>
        </is>
      </c>
      <c r="U581" t="inlineStr">
        <is>
          <t>EXCLUDE</t>
        </is>
      </c>
      <c r="V581" t="inlineStr">
        <is>
          <t>E6-Not Primary Research: Title/abstract indicates systematic review, meta-analysis, or review paper</t>
        </is>
      </c>
      <c r="W581" t="inlineStr">
        <is>
          <t>Excluded: Not Primary Research</t>
        </is>
      </c>
      <c r="X581" t="inlineStr">
        <is>
          <t>Not assessed from abstract</t>
        </is>
      </c>
      <c r="Y581" t="inlineStr">
        <is>
          <t>IEEE Journals</t>
        </is>
      </c>
      <c r="Z581" t="inlineStr">
        <is>
          <t>Not determined from abstract</t>
        </is>
      </c>
      <c r="AB581" t="inlineStr">
        <is>
          <t>Not assessed (not included)</t>
        </is>
      </c>
      <c r="AC581" t="inlineStr">
        <is>
          <t>Not assessed (not included)</t>
        </is>
      </c>
      <c r="AD581" t="inlineStr">
        <is>
          <t>S. J. J. Jui; R. C. Deo; P. D. Barua; A. Devi; J. Soar; U. R. Acharya</t>
        </is>
      </c>
      <c r="AE581" t="inlineStr">
        <is>
          <t>IEEE Access</t>
        </is>
      </c>
      <c r="AF581" t="inlineStr">
        <is>
          <t>Gold OA (IEEE Access)</t>
        </is>
      </c>
      <c r="AG581" t="inlineStr">
        <is>
          <t xml:space="preserve">University of Southern Queensland International Ph.D. Fee Scholarship(grant numbers:2022â€“2025); Stipend Scholarship from Cogninet Australia Pty Ltd.; Industry Research Scholarship Agreement; </t>
        </is>
      </c>
      <c r="AH581" t="inlineStr">
        <is>
          <t>Not assessed</t>
        </is>
      </c>
      <c r="AI581" t="inlineStr">
        <is>
          <t>Not reported</t>
        </is>
      </c>
      <c r="AJ581" t="inlineStr">
        <is>
          <t>Not reported</t>
        </is>
      </c>
      <c r="AK581" t="inlineStr">
        <is>
          <t>Not reported</t>
        </is>
      </c>
      <c r="AL581" t="inlineStr">
        <is>
          <t>Not reported</t>
        </is>
      </c>
      <c r="AM581" t="inlineStr">
        <is>
          <t>Not reported</t>
        </is>
      </c>
      <c r="AN581" t="inlineStr">
        <is>
          <t>Not reported</t>
        </is>
      </c>
      <c r="AO581" t="inlineStr">
        <is>
          <t>Not reviewed</t>
        </is>
      </c>
      <c r="AP581" t="inlineStr">
        <is>
          <t>Not reported</t>
        </is>
      </c>
      <c r="AQ581" t="inlineStr">
        <is>
          <t>Not reported</t>
        </is>
      </c>
      <c r="AR581" t="inlineStr">
        <is>
          <t>Not reported</t>
        </is>
      </c>
      <c r="AS581" t="inlineStr">
        <is>
          <t>See abstract</t>
        </is>
      </c>
      <c r="AT581" t="inlineStr">
        <is>
          <t>Not reviewed</t>
        </is>
      </c>
      <c r="AU581" t="inlineStr">
        <is>
          <t>Not reviewed</t>
        </is>
      </c>
      <c r="AV581" t="inlineStr">
        <is>
          <t>Not reviewed</t>
        </is>
      </c>
      <c r="AW581" t="inlineStr">
        <is>
          <t>Not reviewed</t>
        </is>
      </c>
      <c r="AX581" t="inlineStr">
        <is>
          <t>Not reported</t>
        </is>
      </c>
      <c r="AY581" t="inlineStr">
        <is>
          <t>Not reported</t>
        </is>
      </c>
      <c r="AZ581" t="inlineStr">
        <is>
          <t>Not reported</t>
        </is>
      </c>
      <c r="BA581" t="inlineStr">
        <is>
          <t>Not reported</t>
        </is>
      </c>
      <c r="BB581" t="inlineStr">
        <is>
          <t>Not reported</t>
        </is>
      </c>
      <c r="BC581" t="inlineStr">
        <is>
          <t>Not reported</t>
        </is>
      </c>
      <c r="BD581" t="inlineStr">
        <is>
          <t>Not reported</t>
        </is>
      </c>
      <c r="BE581" t="inlineStr">
        <is>
          <t>Not reported</t>
        </is>
      </c>
      <c r="BF581" t="inlineStr">
        <is>
          <t>Not reported</t>
        </is>
      </c>
      <c r="BG581" t="inlineStr">
        <is>
          <t>Not reviewed (not included)</t>
        </is>
      </c>
      <c r="BH581" t="inlineStr">
        <is>
          <t>N/A</t>
        </is>
      </c>
      <c r="BI581" t="inlineStr">
        <is>
          <t>Not reviewed</t>
        </is>
      </c>
      <c r="BJ581" t="inlineStr">
        <is>
          <t>Not reviewed</t>
        </is>
      </c>
      <c r="BK581" t="inlineStr">
        <is>
          <t>Not reviewed</t>
        </is>
      </c>
      <c r="BL581" t="inlineStr">
        <is>
          <t>Not reviewed</t>
        </is>
      </c>
      <c r="BM581" t="inlineStr">
        <is>
          <t>Not reviewed (not included)</t>
        </is>
      </c>
      <c r="BN581" t="inlineStr">
        <is>
          <t>Not Primary Research - E6-Not Primary Research: Title/abstract indicates systematic review, meta-analysis, or review paper</t>
        </is>
      </c>
      <c r="BO581" t="inlineStr">
        <is>
          <t>Abstract-level screening only</t>
        </is>
      </c>
      <c r="BP581" t="inlineStr">
        <is>
          <t>20</t>
        </is>
      </c>
    </row>
    <row r="582">
      <c r="A582" t="inlineStr">
        <is>
          <t>Development and Validation of an Interpretable Machine Learning Model for Predicting Tic Disorders and Severity in Children Based on Electroencephalogram Data</t>
        </is>
      </c>
      <c r="B582" t="n">
        <v>2025</v>
      </c>
      <c r="C582" t="inlineStr">
        <is>
          <t>Not checked</t>
        </is>
      </c>
      <c r="D582" t="inlineStr">
        <is>
          <t>Not checked</t>
        </is>
      </c>
      <c r="E582" t="inlineStr">
        <is>
          <t>10.1109/TNSRE.2025.3579763</t>
        </is>
      </c>
      <c r="F582" t="inlineStr">
        <is>
          <t>Accurate diagnosis of Tic disorders (TD) and its severity based on electroencephalogram (EEG) data were of great clinical importance. This study analyzed EEG data from 90 children with TD and 88 healthy controls (HC). A two-stage progressive diagnosis framework based on EEG data and machine learning methods was developed. To achieve individualized prediction and reduce the feature dimension, we proposed a novel individual-based feature-weighted integration method in machine learning, as well as a new SHAP-driven feature selection and weighting (SFSW) strategy to improve the prediction accuracy. Based on 13 weighted features, Logistic Regression model achieved an average accuracy of 94.2% (95% CI, 90.6%-97.9%) in diagnosing TD, with a sensitivity of 92.4% (95% CI, 85.3%-99.5%) and a specificity of 96.1% (95% CI, 92.9%-99.2%). The Decision Tree model attained an average accuracy of 81.5% (95% CI, 68.6%-94.5%) in predicting severity, with a sensitivity of 81.5% (95% CI, 68.6%-94.5%) and a specificity of 89.9% (95% CI, 82.1%-97.6%). In the hold-out set validation, the method demonstrated accuracy rates of 95.7% in diagnosing TD and 83.3% in predicting severity. Interpretability analysis revealed that the top three main features affecting TD diagnosis were the mean frequency (MNF) of P3 channel  $\beta $  band, age and MNF of C3 channel  $\gamma $  band. This work offered a more efficient approach to individualized diagnosis of TD and had substantial practical value for clinical auxiliary diagnosis and intervention.</t>
        </is>
      </c>
      <c r="G582" t="inlineStr">
        <is>
          <t>Unimodal</t>
        </is>
      </c>
      <c r="H582" t="inlineStr">
        <is>
          <t>See abstract</t>
        </is>
      </c>
      <c r="I582" t="inlineStr">
        <is>
          <t>See abstract</t>
        </is>
      </c>
      <c r="J582" t="inlineStr">
        <is>
          <t>See abstract (AI/ML)</t>
        </is>
      </c>
      <c r="K582" t="inlineStr">
        <is>
          <t>See abstract</t>
        </is>
      </c>
      <c r="L582" t="n">
        <v>90</v>
      </c>
      <c r="M582" t="inlineStr">
        <is>
          <t>See abstract</t>
        </is>
      </c>
      <c r="N582" t="inlineStr">
        <is>
          <t>N≈90; details in abstract</t>
        </is>
      </c>
      <c r="O582" t="inlineStr">
        <is>
          <t>Extracted from abstract: N≈90</t>
        </is>
      </c>
      <c r="P582" t="inlineStr">
        <is>
          <t>See abstract</t>
        </is>
      </c>
      <c r="Q582" t="inlineStr">
        <is>
          <t>See abstract</t>
        </is>
      </c>
      <c r="R582" t="inlineStr">
        <is>
          <t>Not reviewed (not included)</t>
        </is>
      </c>
      <c r="S582" t="inlineStr">
        <is>
          <t>Not reviewed (not included)</t>
        </is>
      </c>
      <c r="T582" t="inlineStr">
        <is>
          <t>Abstract screening only. Non-ADHD Focused</t>
        </is>
      </c>
      <c r="U582" t="inlineStr">
        <is>
          <t>EXCLUDE</t>
        </is>
      </c>
      <c r="V582" t="inlineStr">
        <is>
          <t>E2-Not ADHD focused: Neither title nor abstract mentions ADHD or attention-deficit/hyperactivity</t>
        </is>
      </c>
      <c r="W582" t="inlineStr">
        <is>
          <t>Excluded: Not ADHD Focused</t>
        </is>
      </c>
      <c r="X582" t="inlineStr">
        <is>
          <t>EXCLUDE</t>
        </is>
      </c>
      <c r="Y582" t="inlineStr">
        <is>
          <t>IEEE Journals</t>
        </is>
      </c>
      <c r="Z582" t="inlineStr">
        <is>
          <t>Not determined from abstract</t>
        </is>
      </c>
      <c r="AB582" t="inlineStr">
        <is>
          <t>Not assessed (not included)</t>
        </is>
      </c>
      <c r="AC582" t="inlineStr">
        <is>
          <t>Not assessed (not included)</t>
        </is>
      </c>
      <c r="AD582" t="inlineStr">
        <is>
          <t>W. Xiang; G. Zhu; Y. Hou; Z. Mei; L. Wan; L. Zhang; G. Yang; J. Zu</t>
        </is>
      </c>
      <c r="AE582" t="inlineStr">
        <is>
          <t>IEEE Transactions on Neural Systems and Rehabilitation Engineering</t>
        </is>
      </c>
      <c r="AF582" t="inlineStr">
        <is>
          <t>Hybrid OA (IEEE)</t>
        </is>
      </c>
      <c r="AG582" t="inlineStr">
        <is>
          <t xml:space="preserve">Shaanxi Fundamental Science Research Project for Mathematics and Physics(grant numbers:22JSY039); National Natural Science Foundation of China(grant numbers:12471470); General Project of National Key Research and Development Program of China(grant numbers:2023YFC2706405); Beijing Natural Science Foundation(grant numbers:7222187); </t>
        </is>
      </c>
      <c r="AH582" t="inlineStr">
        <is>
          <t>Not assessed</t>
        </is>
      </c>
      <c r="AI582" t="inlineStr">
        <is>
          <t>Not reported</t>
        </is>
      </c>
      <c r="AJ582" t="n">
        <v>88</v>
      </c>
      <c r="AK582" t="inlineStr">
        <is>
          <t>Not reported</t>
        </is>
      </c>
      <c r="AL582" t="inlineStr">
        <is>
          <t>Not reported</t>
        </is>
      </c>
      <c r="AM582" t="inlineStr">
        <is>
          <t>Not reported</t>
        </is>
      </c>
      <c r="AN582" t="inlineStr">
        <is>
          <t>Not reported</t>
        </is>
      </c>
      <c r="AO582" t="inlineStr">
        <is>
          <t>Not reviewed</t>
        </is>
      </c>
      <c r="AP582" t="inlineStr">
        <is>
          <t>Not reported</t>
        </is>
      </c>
      <c r="AQ582" t="inlineStr">
        <is>
          <t>Not reported</t>
        </is>
      </c>
      <c r="AR582" t="inlineStr">
        <is>
          <t>Not reported</t>
        </is>
      </c>
      <c r="AS582" t="inlineStr">
        <is>
          <t>See abstract</t>
        </is>
      </c>
      <c r="AT582" t="inlineStr">
        <is>
          <t>Not reviewed</t>
        </is>
      </c>
      <c r="AU582" t="inlineStr">
        <is>
          <t>Not reviewed</t>
        </is>
      </c>
      <c r="AV582" t="inlineStr">
        <is>
          <t>Not reviewed</t>
        </is>
      </c>
      <c r="AW582" t="inlineStr">
        <is>
          <t>Not reviewed</t>
        </is>
      </c>
      <c r="AX582" t="inlineStr">
        <is>
          <t>Not reported</t>
        </is>
      </c>
      <c r="AY582" t="inlineStr">
        <is>
          <t>Not reported</t>
        </is>
      </c>
      <c r="AZ582" t="inlineStr">
        <is>
          <t>Not reported</t>
        </is>
      </c>
      <c r="BA582" t="inlineStr">
        <is>
          <t>Not reported</t>
        </is>
      </c>
      <c r="BB582" t="inlineStr">
        <is>
          <t>Not reported</t>
        </is>
      </c>
      <c r="BC582" t="inlineStr">
        <is>
          <t>Not reported</t>
        </is>
      </c>
      <c r="BD582" t="inlineStr">
        <is>
          <t>Not reported</t>
        </is>
      </c>
      <c r="BE582" t="inlineStr">
        <is>
          <t>Not reported</t>
        </is>
      </c>
      <c r="BF582" t="inlineStr">
        <is>
          <t>Not reported</t>
        </is>
      </c>
      <c r="BG582" t="inlineStr">
        <is>
          <t>Not reviewed (not included)</t>
        </is>
      </c>
      <c r="BH582" t="inlineStr">
        <is>
          <t>N/A</t>
        </is>
      </c>
      <c r="BI582" t="inlineStr">
        <is>
          <t>Not reviewed</t>
        </is>
      </c>
      <c r="BJ582" t="inlineStr">
        <is>
          <t>Not reviewed</t>
        </is>
      </c>
      <c r="BK582" t="inlineStr">
        <is>
          <t>Not reviewed</t>
        </is>
      </c>
      <c r="BL582" t="inlineStr">
        <is>
          <t>Not reviewed</t>
        </is>
      </c>
      <c r="BM582" t="inlineStr">
        <is>
          <t>Not reviewed (not included)</t>
        </is>
      </c>
      <c r="BN582" t="inlineStr">
        <is>
          <t>Non-ADHD Focused - E2-Not ADHD focused: Neither title nor abstract mentions ADHD or attention-deficit/hyperactivity</t>
        </is>
      </c>
      <c r="BO582" t="inlineStr">
        <is>
          <t>Abstract-level screening only</t>
        </is>
      </c>
      <c r="BP582" t="inlineStr">
        <is>
          <t>12</t>
        </is>
      </c>
    </row>
    <row r="583">
      <c r="A583" t="inlineStr">
        <is>
          <t>Eye State Detection from Electro-Encephalography Signals using Machine learning Techniques</t>
        </is>
      </c>
      <c r="B583" t="n">
        <v>2022</v>
      </c>
      <c r="C583" t="inlineStr">
        <is>
          <t>Not checked</t>
        </is>
      </c>
      <c r="D583" t="inlineStr">
        <is>
          <t>Not checked</t>
        </is>
      </c>
      <c r="E583" t="inlineStr">
        <is>
          <t>10.1109/MYSURUCON55714.2022.9972567</t>
        </is>
      </c>
      <c r="F583" t="inlineStr">
        <is>
          <t>Detection of the Eye State can be helpful in several ways since it can be used as an indication of mental disorders, energetics in aging, detection of alcoholism, and detection of driver's drowsiness. It can also detect seizures in people suffering from Epilepsy as during the seizure attacks, there is a rapid eye blinking rate. Thus, the detection of Eye State is an important achievement. This paper aims to analyze Electroencephalograph (EEG) signals to detect the state of the human eye, ie eye closed or eye open, with the help of machine learning techniques with an optimized number of EEG Channels. Here, different machine learning techniques such as Support Vector Machine (SVM), K- Nearest Neighbor (KNN), and Random Forest, along with open source datasets are used for the identification. Eye state detection, with 14 channels, with 80-20 train-test ratio, is achieved with 100%, 95.73%, 100% training accuracy, and 98.18%, 97.54% 92.34% test accuracy by SVM, KNN, and Random Forest algorithms, respectively. Whereas for the same techniques and same train-test ratio, 10 channels and 7 channels both training and testing accuracies are more than 88%. Eye open- eye closed state detection using three machine learning techniques is carried out with 14 channels, 10 channels, and 7 channels.</t>
        </is>
      </c>
      <c r="G583" t="inlineStr">
        <is>
          <t>Unimodal</t>
        </is>
      </c>
      <c r="H583" t="inlineStr">
        <is>
          <t>See abstract</t>
        </is>
      </c>
      <c r="I583" t="inlineStr">
        <is>
          <t>See abstract</t>
        </is>
      </c>
      <c r="J583" t="inlineStr">
        <is>
          <t>See abstract (AI/ML)</t>
        </is>
      </c>
      <c r="K583" t="inlineStr">
        <is>
          <t>See abstract</t>
        </is>
      </c>
      <c r="M583" t="inlineStr">
        <is>
          <t>See abstract</t>
        </is>
      </c>
      <c r="N583" t="inlineStr">
        <is>
          <t>See abstract</t>
        </is>
      </c>
      <c r="O583" t="inlineStr">
        <is>
          <t>Not verified from abstract</t>
        </is>
      </c>
      <c r="P583" t="inlineStr">
        <is>
          <t>See abstract</t>
        </is>
      </c>
      <c r="Q583" t="inlineStr">
        <is>
          <t>See abstract</t>
        </is>
      </c>
      <c r="R583" t="inlineStr">
        <is>
          <t>Not reviewed (not included)</t>
        </is>
      </c>
      <c r="S583" t="inlineStr">
        <is>
          <t>Not reviewed (not included)</t>
        </is>
      </c>
      <c r="T583" t="inlineStr">
        <is>
          <t>Abstract screening only. Non-ADHD Focused</t>
        </is>
      </c>
      <c r="U583" t="inlineStr">
        <is>
          <t>EXCLUDE</t>
        </is>
      </c>
      <c r="V583" t="inlineStr">
        <is>
          <t>E2-Not ADHD focused: Neither title nor abstract mentions ADHD or attention-deficit/hyperactivity</t>
        </is>
      </c>
      <c r="W583" t="inlineStr">
        <is>
          <t>Excluded: Not ADHD Focused</t>
        </is>
      </c>
      <c r="X583" t="inlineStr">
        <is>
          <t>Not assessed from abstract</t>
        </is>
      </c>
      <c r="Y583" t="inlineStr">
        <is>
          <t>IEEE Conferences</t>
        </is>
      </c>
      <c r="Z583" t="inlineStr">
        <is>
          <t>Not determined from abstract</t>
        </is>
      </c>
      <c r="AB583" t="inlineStr">
        <is>
          <t>Not assessed (not included)</t>
        </is>
      </c>
      <c r="AC583" t="inlineStr">
        <is>
          <t>Not assessed (not included)</t>
        </is>
      </c>
      <c r="AD583" t="inlineStr">
        <is>
          <t>K. K. Dutta; P. Manohar; S. Rajagopalan; F. Naaz; M. Lakshminarayanan</t>
        </is>
      </c>
      <c r="AE583" t="inlineStr">
        <is>
          <t>2022 IEEE 2nd Mysore Sub Section International Conference (MysuruCon)</t>
        </is>
      </c>
      <c r="AF583" t="inlineStr">
        <is>
          <t>Hybrid OA (IEEE)</t>
        </is>
      </c>
      <c r="AH583" t="inlineStr">
        <is>
          <t>Not assessed</t>
        </is>
      </c>
      <c r="AI583" t="inlineStr">
        <is>
          <t>Not reported</t>
        </is>
      </c>
      <c r="AJ583" t="inlineStr">
        <is>
          <t>Not reported</t>
        </is>
      </c>
      <c r="AK583" t="inlineStr">
        <is>
          <t>Not reported</t>
        </is>
      </c>
      <c r="AL583" t="inlineStr">
        <is>
          <t>Not reported</t>
        </is>
      </c>
      <c r="AM583" t="inlineStr">
        <is>
          <t>Not reported</t>
        </is>
      </c>
      <c r="AN583" t="inlineStr">
        <is>
          <t>Not reported</t>
        </is>
      </c>
      <c r="AO583" t="inlineStr">
        <is>
          <t>Not reviewed</t>
        </is>
      </c>
      <c r="AP583" t="inlineStr">
        <is>
          <t>Not reported</t>
        </is>
      </c>
      <c r="AQ583" t="inlineStr">
        <is>
          <t>Not reported</t>
        </is>
      </c>
      <c r="AR583" t="inlineStr">
        <is>
          <t>Not reported</t>
        </is>
      </c>
      <c r="AS583" t="inlineStr">
        <is>
          <t>See abstract</t>
        </is>
      </c>
      <c r="AT583" t="inlineStr">
        <is>
          <t>Not reviewed</t>
        </is>
      </c>
      <c r="AU583" t="inlineStr">
        <is>
          <t>Not reviewed</t>
        </is>
      </c>
      <c r="AV583" t="inlineStr">
        <is>
          <t>Not reviewed</t>
        </is>
      </c>
      <c r="AW583" t="inlineStr">
        <is>
          <t>Not reviewed</t>
        </is>
      </c>
      <c r="AX583" t="inlineStr">
        <is>
          <t>Not reported</t>
        </is>
      </c>
      <c r="AY583" t="inlineStr">
        <is>
          <t>Not reported</t>
        </is>
      </c>
      <c r="AZ583" t="inlineStr">
        <is>
          <t>Not reported</t>
        </is>
      </c>
      <c r="BA583" t="inlineStr">
        <is>
          <t>Not reported</t>
        </is>
      </c>
      <c r="BB583" t="inlineStr">
        <is>
          <t>Not reported</t>
        </is>
      </c>
      <c r="BC583" t="inlineStr">
        <is>
          <t>Not reported</t>
        </is>
      </c>
      <c r="BD583" t="inlineStr">
        <is>
          <t>Not reported</t>
        </is>
      </c>
      <c r="BE583" t="inlineStr">
        <is>
          <t>Not reported</t>
        </is>
      </c>
      <c r="BF583" t="inlineStr">
        <is>
          <t>Not reported</t>
        </is>
      </c>
      <c r="BG583" t="inlineStr">
        <is>
          <t>Not reviewed (not included)</t>
        </is>
      </c>
      <c r="BH583" t="inlineStr">
        <is>
          <t>N/A</t>
        </is>
      </c>
      <c r="BI583" t="inlineStr">
        <is>
          <t>Not reviewed</t>
        </is>
      </c>
      <c r="BJ583" t="inlineStr">
        <is>
          <t>Not reviewed</t>
        </is>
      </c>
      <c r="BK583" t="inlineStr">
        <is>
          <t>Not reviewed</t>
        </is>
      </c>
      <c r="BL583" t="inlineStr">
        <is>
          <t>Not reviewed</t>
        </is>
      </c>
      <c r="BM583" t="inlineStr">
        <is>
          <t>Not reviewed (not included)</t>
        </is>
      </c>
      <c r="BN583" t="inlineStr">
        <is>
          <t>Non-ADHD Focused - E2-Not ADHD focused: Neither title nor abstract mentions ADHD or attention-deficit/hyperactivity</t>
        </is>
      </c>
      <c r="BO583" t="inlineStr">
        <is>
          <t>Abstract-level screening only</t>
        </is>
      </c>
      <c r="BP583" t="inlineStr">
        <is>
          <t>7</t>
        </is>
      </c>
    </row>
    <row r="584">
      <c r="A584" t="inlineStr">
        <is>
          <t>Unified VideoMAE Framework for Detection of Multi-Disorder ADHD and Depression</t>
        </is>
      </c>
      <c r="B584" t="n">
        <v>2025</v>
      </c>
      <c r="C584" t="inlineStr">
        <is>
          <t>Not checked</t>
        </is>
      </c>
      <c r="D584" t="inlineStr">
        <is>
          <t>Not checked</t>
        </is>
      </c>
      <c r="E584" t="inlineStr">
        <is>
          <t>10.1109/JBHI.2025.3638973</t>
        </is>
      </c>
      <c r="F584" t="inlineStr">
        <is>
          <t>Mental disorders have become a major public health issue worldwide. Traditional face-to-face and clinical diagnostic methods are not only time-consuming and expensive but also rely heavily on the expertise of professionals and require costly equipment. With the rapid development of computer vision and deep learning, a growing number of studies are exploring deep learning methods to assist in diagnosing and evaluating various mental disorders. However, most current research focuses on a single type of mental disorder, which limits the broader application of these technologies. This paper proposes a novel system aimed at detecting multiple mental disorders, i.e., Attention Deficit Hyperactivity Disorder (ADHD) and depression, within one unified framework. To make the proposed system both computationally efficient and robust despite the limited availability of mental health datasets, we first preprocess the original videos to extract cost-effective facial video segments and then fine-tune pre-trained models on these facial videos for classification. In our mental disorder detection task, three distinct fine-tuning methods are adopted for the pre-trained video-masked autoencoder (VideoMAE) model. Moreover, unlike conventional fine-tuning procedures, the proposed methods innovatively refine the attention masks during fine-tuning to prioritise facial features most relevant to mental disorders. Experimental results show that our proposed method outperforms existing multi-mental disorder detection approaches on standard benchmarks, achieving competitive accuracy with fewer parameters, stable cross-dataset performance, and improved robustness. This work points to a promising direction for automated mental disorder diagnostic technologies.</t>
        </is>
      </c>
      <c r="G584" t="inlineStr">
        <is>
          <t>Unimodal</t>
        </is>
      </c>
      <c r="H584" t="inlineStr">
        <is>
          <t>See abstract</t>
        </is>
      </c>
      <c r="I584" t="inlineStr">
        <is>
          <t>See abstract</t>
        </is>
      </c>
      <c r="J584" t="inlineStr">
        <is>
          <t>See abstract (AI/ML)</t>
        </is>
      </c>
      <c r="K584" t="inlineStr">
        <is>
          <t>See abstract</t>
        </is>
      </c>
      <c r="M584" t="inlineStr">
        <is>
          <t>See abstract</t>
        </is>
      </c>
      <c r="N584" t="inlineStr">
        <is>
          <t>See abstract</t>
        </is>
      </c>
      <c r="O584" t="inlineStr">
        <is>
          <t>Not verified from abstract</t>
        </is>
      </c>
      <c r="P584" t="inlineStr">
        <is>
          <t>See abstract</t>
        </is>
      </c>
      <c r="Q584" t="inlineStr">
        <is>
          <t>See abstract</t>
        </is>
      </c>
      <c r="R584" t="inlineStr">
        <is>
          <t>Not reviewed (not included)</t>
        </is>
      </c>
      <c r="S584" t="inlineStr">
        <is>
          <t>Not reviewed (not included)</t>
        </is>
      </c>
      <c r="T584" t="inlineStr">
        <is>
          <t>Abstract screening only. Not Selected for Final 95 (Pending Full Text Review)</t>
        </is>
      </c>
      <c r="U584" t="inlineStr">
        <is>
          <t>EXCLUDE</t>
        </is>
      </c>
      <c r="V58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84" t="inlineStr">
        <is>
          <t>Excluded: Other Criterion</t>
        </is>
      </c>
      <c r="X584" t="inlineStr">
        <is>
          <t>Not assessed from abstract</t>
        </is>
      </c>
      <c r="Y584" t="inlineStr">
        <is>
          <t>IEEE Early Access Articles</t>
        </is>
      </c>
      <c r="Z584" t="inlineStr">
        <is>
          <t>Not determined from abstract</t>
        </is>
      </c>
      <c r="AB584" t="inlineStr">
        <is>
          <t>Not assessed (not included)</t>
        </is>
      </c>
      <c r="AC584" t="inlineStr">
        <is>
          <t>Not assessed (not included)</t>
        </is>
      </c>
      <c r="AD584" t="inlineStr">
        <is>
          <t>Y. Li; Y. Li; S. M. Naqvi</t>
        </is>
      </c>
      <c r="AE584" t="inlineStr">
        <is>
          <t>IEEE Journal of Biomedical and Health Informatics</t>
        </is>
      </c>
      <c r="AF584" t="inlineStr">
        <is>
          <t>Hybrid OA (IEEE)</t>
        </is>
      </c>
      <c r="AH584" t="inlineStr">
        <is>
          <t>Not assessed</t>
        </is>
      </c>
      <c r="AI584" t="inlineStr">
        <is>
          <t>Not reported</t>
        </is>
      </c>
      <c r="AJ584" t="inlineStr">
        <is>
          <t>Not reported</t>
        </is>
      </c>
      <c r="AK584" t="inlineStr">
        <is>
          <t>Not reported</t>
        </is>
      </c>
      <c r="AL584" t="inlineStr">
        <is>
          <t>Not reported</t>
        </is>
      </c>
      <c r="AM584" t="inlineStr">
        <is>
          <t>Not reported</t>
        </is>
      </c>
      <c r="AN584" t="inlineStr">
        <is>
          <t>Not reported</t>
        </is>
      </c>
      <c r="AO584" t="inlineStr">
        <is>
          <t>Not reviewed</t>
        </is>
      </c>
      <c r="AP584" t="inlineStr">
        <is>
          <t>Not reported</t>
        </is>
      </c>
      <c r="AQ584" t="inlineStr">
        <is>
          <t>Not reported</t>
        </is>
      </c>
      <c r="AR584" t="inlineStr">
        <is>
          <t>Not reported</t>
        </is>
      </c>
      <c r="AS584" t="inlineStr">
        <is>
          <t>See abstract</t>
        </is>
      </c>
      <c r="AT584" t="inlineStr">
        <is>
          <t>Not reviewed</t>
        </is>
      </c>
      <c r="AU584" t="inlineStr">
        <is>
          <t>Not reviewed</t>
        </is>
      </c>
      <c r="AV584" t="inlineStr">
        <is>
          <t>Not reviewed</t>
        </is>
      </c>
      <c r="AW584" t="inlineStr">
        <is>
          <t>Not reviewed</t>
        </is>
      </c>
      <c r="AX584" t="inlineStr">
        <is>
          <t>Not reported</t>
        </is>
      </c>
      <c r="AY584" t="inlineStr">
        <is>
          <t>Not reported</t>
        </is>
      </c>
      <c r="AZ584" t="inlineStr">
        <is>
          <t>Not reported</t>
        </is>
      </c>
      <c r="BA584" t="inlineStr">
        <is>
          <t>Not reported</t>
        </is>
      </c>
      <c r="BB584" t="inlineStr">
        <is>
          <t>Not reported</t>
        </is>
      </c>
      <c r="BC584" t="inlineStr">
        <is>
          <t>Not reported</t>
        </is>
      </c>
      <c r="BD584" t="inlineStr">
        <is>
          <t>Not reported</t>
        </is>
      </c>
      <c r="BE584" t="inlineStr">
        <is>
          <t>Not reported</t>
        </is>
      </c>
      <c r="BF584" t="inlineStr">
        <is>
          <t>Not reported</t>
        </is>
      </c>
      <c r="BG584" t="inlineStr">
        <is>
          <t>Not reviewed (not included)</t>
        </is>
      </c>
      <c r="BH584" t="inlineStr">
        <is>
          <t>N/A</t>
        </is>
      </c>
      <c r="BI584" t="inlineStr">
        <is>
          <t>Not reviewed</t>
        </is>
      </c>
      <c r="BJ584" t="inlineStr">
        <is>
          <t>Not reviewed</t>
        </is>
      </c>
      <c r="BK584" t="inlineStr">
        <is>
          <t>Not reviewed</t>
        </is>
      </c>
      <c r="BL584" t="inlineStr">
        <is>
          <t>Not reviewed</t>
        </is>
      </c>
      <c r="BM584" t="inlineStr">
        <is>
          <t>Not reviewed (not included)</t>
        </is>
      </c>
      <c r="BN584" t="inlineStr">
        <is>
          <t>Not Selected for Final 95 (Pending Full Text Review) - Candidate paper not selected for final 95: Passed abstract screening but not included in final selec</t>
        </is>
      </c>
      <c r="BO584" t="inlineStr">
        <is>
          <t>Abstract-level screening only</t>
        </is>
      </c>
      <c r="BP584" t="inlineStr">
        <is>
          <t>13</t>
        </is>
      </c>
    </row>
    <row r="585">
      <c r="A585" t="inlineStr">
        <is>
          <t>Intelligent E-commerce for Special Needs</t>
        </is>
      </c>
      <c r="B585" t="n">
        <v>2019</v>
      </c>
      <c r="C585" t="inlineStr">
        <is>
          <t>Not checked</t>
        </is>
      </c>
      <c r="D585" t="inlineStr">
        <is>
          <t>Not checked</t>
        </is>
      </c>
      <c r="E585" t="inlineStr">
        <is>
          <t>10.1109/CITSM47753.2019.8965341</t>
        </is>
      </c>
      <c r="F585" t="inlineStr">
        <is>
          <t>Special need is a person who need assistance for their disabilities which include medical, physical, mental or psychological such as person with autism, down syndrome, dyslexia, Attention Deficit Hyperactivity Disorder (ADHD), multiple sclerosis, schizophrenia, cystic fibrosis, cerebral palsy, muscular dystrophy, blindness, deafness, epilepsy, chronic asthma and so on. In this proposed research idea about intelligent E-commerce for special needs, we limited to four types of difficulties such as hearing difficulty, vision difficulty, language difficulty, and learning difficulty. In this paper, we interest in those special needs persons who can use e-commerce and how to model a system that can help them to joy and easy to join with e-commerce. For some, this intelligent e-commerce is not only for shopping only but will become part of their healing for special needs in order to engage with daily human activities and increase their daily confidence in life. This paper also a preliminary investigation that can be used for Ph.D. or Doctoral research degree who is interested in building e-commerce framework for people with a special need or disability.</t>
        </is>
      </c>
      <c r="G585" t="inlineStr">
        <is>
          <t>Unimodal</t>
        </is>
      </c>
      <c r="H585" t="inlineStr">
        <is>
          <t>See abstract</t>
        </is>
      </c>
      <c r="I585" t="inlineStr">
        <is>
          <t>See abstract</t>
        </is>
      </c>
      <c r="J585" t="inlineStr">
        <is>
          <t>See abstract (AI/ML)</t>
        </is>
      </c>
      <c r="K585" t="inlineStr">
        <is>
          <t>See abstract</t>
        </is>
      </c>
      <c r="M585" t="inlineStr">
        <is>
          <t>See abstract</t>
        </is>
      </c>
      <c r="N585" t="inlineStr">
        <is>
          <t>See abstract</t>
        </is>
      </c>
      <c r="O585" t="inlineStr">
        <is>
          <t>Not verified from abstract</t>
        </is>
      </c>
      <c r="P585" t="inlineStr">
        <is>
          <t>See abstract</t>
        </is>
      </c>
      <c r="Q585" t="inlineStr">
        <is>
          <t>See abstract</t>
        </is>
      </c>
      <c r="R585" t="inlineStr">
        <is>
          <t>Not reviewed (not included)</t>
        </is>
      </c>
      <c r="S585" t="inlineStr">
        <is>
          <t>Not reviewed (not included)</t>
        </is>
      </c>
      <c r="T585" t="inlineStr">
        <is>
          <t>Abstract screening only. No AI/ML Methods</t>
        </is>
      </c>
      <c r="U585" t="inlineStr">
        <is>
          <t>EXCLUDE</t>
        </is>
      </c>
      <c r="V585" t="inlineStr">
        <is>
          <t>E1-No AI/ML/DL: Abstract and title do not describe application of AI, ML, or DL methods</t>
        </is>
      </c>
      <c r="W585" t="inlineStr">
        <is>
          <t>Excluded: No AI/ML Methods</t>
        </is>
      </c>
      <c r="X585" t="inlineStr">
        <is>
          <t>Not assessed from abstract</t>
        </is>
      </c>
      <c r="Y585" t="inlineStr">
        <is>
          <t>IEEE Conferences</t>
        </is>
      </c>
      <c r="Z585" t="inlineStr">
        <is>
          <t>Not determined from abstract</t>
        </is>
      </c>
      <c r="AB585" t="inlineStr">
        <is>
          <t>Not assessed (not included)</t>
        </is>
      </c>
      <c r="AC585" t="inlineStr">
        <is>
          <t>Not assessed (not included)</t>
        </is>
      </c>
      <c r="AD585" t="inlineStr">
        <is>
          <t>D. T. S. Warnars; L. P. Putra; Logiansa; H. L. H. S. Warnars; W. H. Utomo</t>
        </is>
      </c>
      <c r="AE585" t="inlineStr">
        <is>
          <t>2019 7th International Conference on Cyber and IT Service Management (CITSM)</t>
        </is>
      </c>
      <c r="AF585" t="inlineStr">
        <is>
          <t>Hybrid OA (IEEE)</t>
        </is>
      </c>
      <c r="AH585" t="inlineStr">
        <is>
          <t>Not assessed</t>
        </is>
      </c>
      <c r="AI585" t="inlineStr">
        <is>
          <t>Not reported</t>
        </is>
      </c>
      <c r="AJ585" t="inlineStr">
        <is>
          <t>Not reported</t>
        </is>
      </c>
      <c r="AK585" t="inlineStr">
        <is>
          <t>Not reported</t>
        </is>
      </c>
      <c r="AL585" t="inlineStr">
        <is>
          <t>Not reported</t>
        </is>
      </c>
      <c r="AM585" t="inlineStr">
        <is>
          <t>Not reported</t>
        </is>
      </c>
      <c r="AN585" t="inlineStr">
        <is>
          <t>Not reported</t>
        </is>
      </c>
      <c r="AO585" t="inlineStr">
        <is>
          <t>Not reviewed</t>
        </is>
      </c>
      <c r="AP585" t="inlineStr">
        <is>
          <t>Not reported</t>
        </is>
      </c>
      <c r="AQ585" t="inlineStr">
        <is>
          <t>Not reported</t>
        </is>
      </c>
      <c r="AR585" t="inlineStr">
        <is>
          <t>Not reported</t>
        </is>
      </c>
      <c r="AS585" t="inlineStr">
        <is>
          <t>See abstract</t>
        </is>
      </c>
      <c r="AT585" t="inlineStr">
        <is>
          <t>Not reviewed</t>
        </is>
      </c>
      <c r="AU585" t="inlineStr">
        <is>
          <t>Not reviewed</t>
        </is>
      </c>
      <c r="AV585" t="inlineStr">
        <is>
          <t>Not reviewed</t>
        </is>
      </c>
      <c r="AW585" t="inlineStr">
        <is>
          <t>Not reviewed</t>
        </is>
      </c>
      <c r="AX585" t="inlineStr">
        <is>
          <t>Not reported</t>
        </is>
      </c>
      <c r="AY585" t="inlineStr">
        <is>
          <t>Not reported</t>
        </is>
      </c>
      <c r="AZ585" t="inlineStr">
        <is>
          <t>Not reported</t>
        </is>
      </c>
      <c r="BA585" t="inlineStr">
        <is>
          <t>Not reported</t>
        </is>
      </c>
      <c r="BB585" t="inlineStr">
        <is>
          <t>Not reported</t>
        </is>
      </c>
      <c r="BC585" t="inlineStr">
        <is>
          <t>Not reported</t>
        </is>
      </c>
      <c r="BD585" t="inlineStr">
        <is>
          <t>Not reported</t>
        </is>
      </c>
      <c r="BE585" t="inlineStr">
        <is>
          <t>Not reported</t>
        </is>
      </c>
      <c r="BF585" t="inlineStr">
        <is>
          <t>Not reported</t>
        </is>
      </c>
      <c r="BG585" t="inlineStr">
        <is>
          <t>Not reviewed (not included)</t>
        </is>
      </c>
      <c r="BH585" t="inlineStr">
        <is>
          <t>N/A</t>
        </is>
      </c>
      <c r="BI585" t="inlineStr">
        <is>
          <t>Not reviewed</t>
        </is>
      </c>
      <c r="BJ585" t="inlineStr">
        <is>
          <t>Not reviewed</t>
        </is>
      </c>
      <c r="BK585" t="inlineStr">
        <is>
          <t>Not reviewed</t>
        </is>
      </c>
      <c r="BL585" t="inlineStr">
        <is>
          <t>Not reviewed</t>
        </is>
      </c>
      <c r="BM585" t="inlineStr">
        <is>
          <t>Not reviewed (not included)</t>
        </is>
      </c>
      <c r="BN585" t="inlineStr">
        <is>
          <t>No AI/ML Methods - E1-No AI/ML/DL: Abstract and title do not describe application of AI, ML, or DL methods</t>
        </is>
      </c>
      <c r="BO585" t="inlineStr">
        <is>
          <t>Abstract-level screening only</t>
        </is>
      </c>
      <c r="BP585" t="inlineStr">
        <is>
          <t>5</t>
        </is>
      </c>
    </row>
    <row r="586">
      <c r="A586" t="inlineStr">
        <is>
          <t>Prediction of personality for mental health detection using hybrid machine learning approach</t>
        </is>
      </c>
      <c r="B586" t="n">
        <v>2025</v>
      </c>
      <c r="C586" t="inlineStr">
        <is>
          <t>Not checked</t>
        </is>
      </c>
      <c r="D586" t="inlineStr">
        <is>
          <t>Not checked</t>
        </is>
      </c>
      <c r="E586" t="inlineStr">
        <is>
          <t>10.1109/ICAIIHI67124.2025.11403667</t>
        </is>
      </c>
      <c r="F586" t="inlineStr">
        <is>
          <t>Mental health pertains to the psychological and emotional state of an individual. It includes the capacity to handle feelings, endure pressure, form and sustain positive relationships, and execute the actions necessary for contentment and the fulfillment of life purposes. While mental health is intrinsically linked with the general health of an individual, its impact on work, education, relationships, and even bodily health is profound. Good mental health does not mean that a person never experiences negative emotions or challenges in life. It means that a person has the ability to cope with difficult situations and emotions in a healthy way, and has a positive sense of self and purpose. There are several determinants of mental health including, but not limited to, biological makeup, surroundings, personal history, and the availability of help and support systems. In this research we have used a hyper-tuned model of KNN and XGB Classifier which gives us an accuracy of 98%. In this research we have made prediction on each type of personality which is present under MBTI dataset.</t>
        </is>
      </c>
      <c r="G586" t="inlineStr">
        <is>
          <t>Unimodal</t>
        </is>
      </c>
      <c r="H586" t="inlineStr">
        <is>
          <t>See abstract</t>
        </is>
      </c>
      <c r="I586" t="inlineStr">
        <is>
          <t>See abstract</t>
        </is>
      </c>
      <c r="J586" t="inlineStr">
        <is>
          <t>See abstract (AI/ML)</t>
        </is>
      </c>
      <c r="K586" t="inlineStr">
        <is>
          <t>See abstract</t>
        </is>
      </c>
      <c r="M586" t="inlineStr">
        <is>
          <t>See abstract</t>
        </is>
      </c>
      <c r="N586" t="inlineStr">
        <is>
          <t>See abstract</t>
        </is>
      </c>
      <c r="O586" t="inlineStr">
        <is>
          <t>Not verified from abstract</t>
        </is>
      </c>
      <c r="P586" t="inlineStr">
        <is>
          <t>See abstract</t>
        </is>
      </c>
      <c r="Q586" t="inlineStr">
        <is>
          <t>See abstract</t>
        </is>
      </c>
      <c r="R586" t="inlineStr">
        <is>
          <t>Not reviewed (not included)</t>
        </is>
      </c>
      <c r="S586" t="inlineStr">
        <is>
          <t>Not reviewed (not included)</t>
        </is>
      </c>
      <c r="T586" t="inlineStr">
        <is>
          <t>Abstract screening only. Non-ADHD Focused</t>
        </is>
      </c>
      <c r="U586" t="inlineStr">
        <is>
          <t>EXCLUDE</t>
        </is>
      </c>
      <c r="V586" t="inlineStr">
        <is>
          <t>E2-Not ADHD focused: Neither title nor abstract mentions ADHD or attention-deficit/hyperactivity</t>
        </is>
      </c>
      <c r="W586" t="inlineStr">
        <is>
          <t>Excluded: Not ADHD Focused</t>
        </is>
      </c>
      <c r="X586" t="inlineStr">
        <is>
          <t>Not assessed from abstract</t>
        </is>
      </c>
      <c r="Y586" t="inlineStr">
        <is>
          <t>IEEE Conferences</t>
        </is>
      </c>
      <c r="Z586" t="inlineStr">
        <is>
          <t>Not determined from abstract</t>
        </is>
      </c>
      <c r="AB586" t="inlineStr">
        <is>
          <t>Not assessed (not included)</t>
        </is>
      </c>
      <c r="AC586" t="inlineStr">
        <is>
          <t>Not assessed (not included)</t>
        </is>
      </c>
      <c r="AD586" t="inlineStr">
        <is>
          <t>M. K. Islam Zim; M. A. Hanif; A. Singh; J. Kaur</t>
        </is>
      </c>
      <c r="AE586" t="inlineStr">
        <is>
          <t>2025 2nd International Conference on Artificial Intelligence for Innovations in Healthcare Industries (ICAIIHI)</t>
        </is>
      </c>
      <c r="AF586" t="inlineStr">
        <is>
          <t>Hybrid OA (IEEE)</t>
        </is>
      </c>
      <c r="AH586" t="inlineStr">
        <is>
          <t>Not assessed</t>
        </is>
      </c>
      <c r="AI586" t="inlineStr">
        <is>
          <t>Not reported</t>
        </is>
      </c>
      <c r="AJ586" t="inlineStr">
        <is>
          <t>Not reported</t>
        </is>
      </c>
      <c r="AK586" t="inlineStr">
        <is>
          <t>Not reported</t>
        </is>
      </c>
      <c r="AL586" t="inlineStr">
        <is>
          <t>Not reported</t>
        </is>
      </c>
      <c r="AM586" t="inlineStr">
        <is>
          <t>Not reported</t>
        </is>
      </c>
      <c r="AN586" t="inlineStr">
        <is>
          <t>Not reported</t>
        </is>
      </c>
      <c r="AO586" t="inlineStr">
        <is>
          <t>Not reviewed</t>
        </is>
      </c>
      <c r="AP586" t="inlineStr">
        <is>
          <t>Not reported</t>
        </is>
      </c>
      <c r="AQ586" t="inlineStr">
        <is>
          <t>Not reported</t>
        </is>
      </c>
      <c r="AR586" t="inlineStr">
        <is>
          <t>Not reported</t>
        </is>
      </c>
      <c r="AS586" t="inlineStr">
        <is>
          <t>See abstract</t>
        </is>
      </c>
      <c r="AT586" t="inlineStr">
        <is>
          <t>Not reviewed</t>
        </is>
      </c>
      <c r="AU586" t="inlineStr">
        <is>
          <t>Not reviewed</t>
        </is>
      </c>
      <c r="AV586" t="inlineStr">
        <is>
          <t>Not reviewed</t>
        </is>
      </c>
      <c r="AW586" t="inlineStr">
        <is>
          <t>Not reviewed</t>
        </is>
      </c>
      <c r="AX586" t="inlineStr">
        <is>
          <t>Not reported</t>
        </is>
      </c>
      <c r="AY586" t="inlineStr">
        <is>
          <t>Not reported</t>
        </is>
      </c>
      <c r="AZ586" t="inlineStr">
        <is>
          <t>Not reported</t>
        </is>
      </c>
      <c r="BA586" t="inlineStr">
        <is>
          <t>Not reported</t>
        </is>
      </c>
      <c r="BB586" t="inlineStr">
        <is>
          <t>Not reported</t>
        </is>
      </c>
      <c r="BC586" t="inlineStr">
        <is>
          <t>Not reported</t>
        </is>
      </c>
      <c r="BD586" t="inlineStr">
        <is>
          <t>Not reported</t>
        </is>
      </c>
      <c r="BE586" t="inlineStr">
        <is>
          <t>Not reported</t>
        </is>
      </c>
      <c r="BF586" t="inlineStr">
        <is>
          <t>Not reported</t>
        </is>
      </c>
      <c r="BG586" t="inlineStr">
        <is>
          <t>Not reviewed (not included)</t>
        </is>
      </c>
      <c r="BH586" t="inlineStr">
        <is>
          <t>N/A</t>
        </is>
      </c>
      <c r="BI586" t="inlineStr">
        <is>
          <t>Not reviewed</t>
        </is>
      </c>
      <c r="BJ586" t="inlineStr">
        <is>
          <t>Not reviewed</t>
        </is>
      </c>
      <c r="BK586" t="inlineStr">
        <is>
          <t>Not reviewed</t>
        </is>
      </c>
      <c r="BL586" t="inlineStr">
        <is>
          <t>Not reviewed</t>
        </is>
      </c>
      <c r="BM586" t="inlineStr">
        <is>
          <t>Not reviewed (not included)</t>
        </is>
      </c>
      <c r="BN586" t="inlineStr">
        <is>
          <t>Non-ADHD Focused - E2-Not ADHD focused: Neither title nor abstract mentions ADHD or attention-deficit/hyperactivity</t>
        </is>
      </c>
      <c r="BO586" t="inlineStr">
        <is>
          <t>Abstract-level screening only</t>
        </is>
      </c>
      <c r="BP586" t="inlineStr">
        <is>
          <t>6</t>
        </is>
      </c>
    </row>
    <row r="587">
      <c r="A587" t="inlineStr">
        <is>
          <t>Pre-Training and Fine-Tuning Transformer for Brain Network Classification</t>
        </is>
      </c>
      <c r="B587" t="n">
        <v>2024</v>
      </c>
      <c r="C587" t="inlineStr">
        <is>
          <t>Not checked</t>
        </is>
      </c>
      <c r="D587" t="inlineStr">
        <is>
          <t>Not checked</t>
        </is>
      </c>
      <c r="E587" t="inlineStr">
        <is>
          <t>10.1109/MEDAI62885.2024.00025</t>
        </is>
      </c>
      <c r="F587" t="inlineStr">
        <is>
          <t>Functional magnetic resonance imaging (fMRI) is a widely used diagnostic tool for brain psychiatric disorders, providing valuable data for artificial intelligence applications in brain science. However, the scarcity of labeled data presents a significant challenge for medical diagnostics since the acquisition of labeled medical data is both time-consuming and costly. The lack of data often leads to over-fitting problem and therefore decreases the brain network classification ability. To address this problem, we propose a Pre-Training Transformer model for brain network classification, which includes the pre-training phase and fine-tuning phase. In the pre-training stage, the unlabeled brain network is randomly masked and then the encoder extracts features from the masked brain network while the prediction head reconstructs the masked regions of the brain network using these features. In the fine-tuning stage, the classification model comprises the pre-trained encoder from the previous phase and a classification head based on labeled dataset. By using pre-training technique, the model are able to learn generalized characterization and distribution of data to improve performance on subsequent downstream tasks. To evaluate the performance of the proposed method, we conduct comparative experiments on ABIDE I, ABIDE II, and ADHD-200 datasets, respectively. Experiment results on two commonly used brain atlases (AAL90 Atlas and CC200 Atlas) show that our proposed method not only achieves better performance in fully utilizing unlabeled data but also alleviates the over-fitting problem.</t>
        </is>
      </c>
      <c r="G587" t="inlineStr">
        <is>
          <t>Unimodal</t>
        </is>
      </c>
      <c r="H587" t="inlineStr">
        <is>
          <t>See abstract</t>
        </is>
      </c>
      <c r="I587" t="inlineStr">
        <is>
          <t>See abstract</t>
        </is>
      </c>
      <c r="J587" t="inlineStr">
        <is>
          <t>See abstract (AI/ML)</t>
        </is>
      </c>
      <c r="K587" t="inlineStr">
        <is>
          <t>See abstract</t>
        </is>
      </c>
      <c r="M587" t="inlineStr">
        <is>
          <t>See abstract</t>
        </is>
      </c>
      <c r="N587" t="inlineStr">
        <is>
          <t>See abstract</t>
        </is>
      </c>
      <c r="O587" t="inlineStr">
        <is>
          <t>Not verified from abstract</t>
        </is>
      </c>
      <c r="P587" t="inlineStr">
        <is>
          <t>See abstract</t>
        </is>
      </c>
      <c r="Q587" t="inlineStr">
        <is>
          <t>See abstract</t>
        </is>
      </c>
      <c r="R587" t="inlineStr">
        <is>
          <t>Not reviewed (not included)</t>
        </is>
      </c>
      <c r="S587" t="inlineStr">
        <is>
          <t>Not reviewed (not included)</t>
        </is>
      </c>
      <c r="T587" t="inlineStr">
        <is>
          <t>Abstract screening only. Not Selected for Final 95 (Pending Full Text Review)</t>
        </is>
      </c>
      <c r="U587" t="inlineStr">
        <is>
          <t>EXCLUDE</t>
        </is>
      </c>
      <c r="V5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87" t="inlineStr">
        <is>
          <t>Excluded: Other Criterion</t>
        </is>
      </c>
      <c r="X587" t="inlineStr">
        <is>
          <t>Not assessed from abstract</t>
        </is>
      </c>
      <c r="Y587" t="inlineStr">
        <is>
          <t>IEEE Conferences</t>
        </is>
      </c>
      <c r="Z587" t="inlineStr">
        <is>
          <t>Not determined from abstract</t>
        </is>
      </c>
      <c r="AB587" t="inlineStr">
        <is>
          <t>Not assessed (not included)</t>
        </is>
      </c>
      <c r="AC587" t="inlineStr">
        <is>
          <t>Not assessed (not included)</t>
        </is>
      </c>
      <c r="AD587" t="inlineStr">
        <is>
          <t>J. Li; G. Liu; J. Ji</t>
        </is>
      </c>
      <c r="AE587" t="inlineStr">
        <is>
          <t>2024 IEEE International Conference on Medical Artificial Intelligence (MedAI)</t>
        </is>
      </c>
      <c r="AF587" t="inlineStr">
        <is>
          <t>Hybrid OA (IEEE)</t>
        </is>
      </c>
      <c r="AH587" t="inlineStr">
        <is>
          <t>Not assessed</t>
        </is>
      </c>
      <c r="AI587" t="inlineStr">
        <is>
          <t>Not reported</t>
        </is>
      </c>
      <c r="AJ587" t="inlineStr">
        <is>
          <t>Not reported</t>
        </is>
      </c>
      <c r="AK587" t="inlineStr">
        <is>
          <t>Not reported</t>
        </is>
      </c>
      <c r="AL587" t="inlineStr">
        <is>
          <t>Not reported</t>
        </is>
      </c>
      <c r="AM587" t="inlineStr">
        <is>
          <t>Not reported</t>
        </is>
      </c>
      <c r="AN587" t="inlineStr">
        <is>
          <t>Not reported</t>
        </is>
      </c>
      <c r="AO587" t="inlineStr">
        <is>
          <t>Not reviewed</t>
        </is>
      </c>
      <c r="AP587" t="inlineStr">
        <is>
          <t>Not reported</t>
        </is>
      </c>
      <c r="AQ587" t="inlineStr">
        <is>
          <t>Not reported</t>
        </is>
      </c>
      <c r="AR587" t="inlineStr">
        <is>
          <t>Not reported</t>
        </is>
      </c>
      <c r="AS587" t="inlineStr">
        <is>
          <t>See abstract</t>
        </is>
      </c>
      <c r="AT587" t="inlineStr">
        <is>
          <t>Not reviewed</t>
        </is>
      </c>
      <c r="AU587" t="inlineStr">
        <is>
          <t>Not reviewed</t>
        </is>
      </c>
      <c r="AV587" t="inlineStr">
        <is>
          <t>Not reviewed</t>
        </is>
      </c>
      <c r="AW587" t="inlineStr">
        <is>
          <t>Not reviewed</t>
        </is>
      </c>
      <c r="AX587" t="inlineStr">
        <is>
          <t>Not reported</t>
        </is>
      </c>
      <c r="AY587" t="inlineStr">
        <is>
          <t>Not reported</t>
        </is>
      </c>
      <c r="AZ587" t="inlineStr">
        <is>
          <t>Not reported</t>
        </is>
      </c>
      <c r="BA587" t="inlineStr">
        <is>
          <t>Not reported</t>
        </is>
      </c>
      <c r="BB587" t="inlineStr">
        <is>
          <t>Not reported</t>
        </is>
      </c>
      <c r="BC587" t="inlineStr">
        <is>
          <t>Not reported</t>
        </is>
      </c>
      <c r="BD587" t="inlineStr">
        <is>
          <t>Not reported</t>
        </is>
      </c>
      <c r="BE587" t="inlineStr">
        <is>
          <t>Not reported</t>
        </is>
      </c>
      <c r="BF587" t="inlineStr">
        <is>
          <t>Not reported</t>
        </is>
      </c>
      <c r="BG587" t="inlineStr">
        <is>
          <t>Not reviewed (not included)</t>
        </is>
      </c>
      <c r="BH587" t="inlineStr">
        <is>
          <t>N/A</t>
        </is>
      </c>
      <c r="BI587" t="inlineStr">
        <is>
          <t>Not reviewed</t>
        </is>
      </c>
      <c r="BJ587" t="inlineStr">
        <is>
          <t>Not reviewed</t>
        </is>
      </c>
      <c r="BK587" t="inlineStr">
        <is>
          <t>Not reviewed</t>
        </is>
      </c>
      <c r="BL587" t="inlineStr">
        <is>
          <t>Not reviewed</t>
        </is>
      </c>
      <c r="BM587" t="inlineStr">
        <is>
          <t>Not reviewed (not included)</t>
        </is>
      </c>
      <c r="BN587" t="inlineStr">
        <is>
          <t>Not Selected for Final 95 (Pending Full Text Review) - Candidate paper not selected for final 95: Passed abstract screening but not included in final selec</t>
        </is>
      </c>
      <c r="BO587" t="inlineStr">
        <is>
          <t>Abstract-level screening only</t>
        </is>
      </c>
      <c r="BP587" t="inlineStr">
        <is>
          <t>9</t>
        </is>
      </c>
    </row>
    <row r="588">
      <c r="A588" t="inlineStr">
        <is>
          <t>Advancing Human Computer Interaction Through a Hybrid EEG-Based Emotion Recognition System</t>
        </is>
      </c>
      <c r="B588" t="n">
        <v>2024</v>
      </c>
      <c r="C588" t="inlineStr">
        <is>
          <t>Not checked</t>
        </is>
      </c>
      <c r="D588" t="inlineStr">
        <is>
          <t>Not checked</t>
        </is>
      </c>
      <c r="E588" t="inlineStr">
        <is>
          <t>10.1109/ICDCECE60827.2024.10548956</t>
        </is>
      </c>
      <c r="F588" t="inlineStr">
        <is>
          <t>An emotional recognition system helps human-computer interaction systems by using a deep learning approach to find pattern recognition. This research advances the HCI field and lays the foundation for a new era of emotionally intelligent and responsive technology interfaces. The EEG emotion recognition system is consisting of machine learning algorithms for preprocessing, feature extraction, feature selection, and classification. The original raw signal contains noise and irrelevant signals to be removed using ICA (independent component analysis). The next step is feature extraction to extract features such as variance, standard deviation, kurtosis, and entropy from the EEG signal using the discrete wavelet transform (DWT). These features are selected based on the type of emotion using linear discriminant analysis (LDA). The hybrid classification algorithm uses CNN (convolutional neural network) and GRU (gated recurrent unit) to classify the emotion. The results of this hybrid classification model are precision, accuracy, and sensitivity for better outcomes.</t>
        </is>
      </c>
      <c r="G588" t="inlineStr">
        <is>
          <t>Unimodal</t>
        </is>
      </c>
      <c r="H588" t="inlineStr">
        <is>
          <t>See abstract</t>
        </is>
      </c>
      <c r="I588" t="inlineStr">
        <is>
          <t>See abstract</t>
        </is>
      </c>
      <c r="J588" t="inlineStr">
        <is>
          <t>See abstract (AI/ML)</t>
        </is>
      </c>
      <c r="K588" t="inlineStr">
        <is>
          <t>See abstract</t>
        </is>
      </c>
      <c r="M588" t="inlineStr">
        <is>
          <t>See abstract</t>
        </is>
      </c>
      <c r="N588" t="inlineStr">
        <is>
          <t>See abstract</t>
        </is>
      </c>
      <c r="O588" t="inlineStr">
        <is>
          <t>Not verified from abstract</t>
        </is>
      </c>
      <c r="P588" t="inlineStr">
        <is>
          <t>See abstract</t>
        </is>
      </c>
      <c r="Q588" t="inlineStr">
        <is>
          <t>See abstract</t>
        </is>
      </c>
      <c r="R588" t="inlineStr">
        <is>
          <t>Not reviewed (not included)</t>
        </is>
      </c>
      <c r="S588" t="inlineStr">
        <is>
          <t>Not reviewed (not included)</t>
        </is>
      </c>
      <c r="T588" t="inlineStr">
        <is>
          <t>Abstract screening only. Non-ADHD Focused</t>
        </is>
      </c>
      <c r="U588" t="inlineStr">
        <is>
          <t>EXCLUDE</t>
        </is>
      </c>
      <c r="V588" t="inlineStr">
        <is>
          <t>E2-Not ADHD focused: Neither title nor abstract mentions ADHD or attention-deficit/hyperactivity</t>
        </is>
      </c>
      <c r="W588" t="inlineStr">
        <is>
          <t>Excluded: Not ADHD Focused</t>
        </is>
      </c>
      <c r="X588" t="inlineStr">
        <is>
          <t>Not assessed from abstract</t>
        </is>
      </c>
      <c r="Y588" t="inlineStr">
        <is>
          <t>IEEE Conferences</t>
        </is>
      </c>
      <c r="Z588" t="inlineStr">
        <is>
          <t>Not determined from abstract</t>
        </is>
      </c>
      <c r="AB588" t="inlineStr">
        <is>
          <t>Not assessed (not included)</t>
        </is>
      </c>
      <c r="AC588" t="inlineStr">
        <is>
          <t>Not assessed (not included)</t>
        </is>
      </c>
      <c r="AD588" t="inlineStr">
        <is>
          <t>K. A.; M. M; D. P; M. A; M. S</t>
        </is>
      </c>
      <c r="AE588" t="inlineStr">
        <is>
          <t>2024 Third International Conference on Distributed Computing and Electrical Circuits and Electronics (ICDCECE)</t>
        </is>
      </c>
      <c r="AF588" t="inlineStr">
        <is>
          <t>Hybrid OA (IEEE)</t>
        </is>
      </c>
      <c r="AH588" t="inlineStr">
        <is>
          <t>Not assessed</t>
        </is>
      </c>
      <c r="AI588" t="inlineStr">
        <is>
          <t>Not reported</t>
        </is>
      </c>
      <c r="AJ588" t="inlineStr">
        <is>
          <t>Not reported</t>
        </is>
      </c>
      <c r="AK588" t="inlineStr">
        <is>
          <t>Not reported</t>
        </is>
      </c>
      <c r="AL588" t="inlineStr">
        <is>
          <t>Not reported</t>
        </is>
      </c>
      <c r="AM588" t="inlineStr">
        <is>
          <t>Not reported</t>
        </is>
      </c>
      <c r="AN588" t="inlineStr">
        <is>
          <t>Not reported</t>
        </is>
      </c>
      <c r="AO588" t="inlineStr">
        <is>
          <t>Not reviewed</t>
        </is>
      </c>
      <c r="AP588" t="inlineStr">
        <is>
          <t>Not reported</t>
        </is>
      </c>
      <c r="AQ588" t="inlineStr">
        <is>
          <t>Not reported</t>
        </is>
      </c>
      <c r="AR588" t="inlineStr">
        <is>
          <t>Not reported</t>
        </is>
      </c>
      <c r="AS588" t="inlineStr">
        <is>
          <t>See abstract</t>
        </is>
      </c>
      <c r="AT588" t="inlineStr">
        <is>
          <t>Not reviewed</t>
        </is>
      </c>
      <c r="AU588" t="inlineStr">
        <is>
          <t>Not reviewed</t>
        </is>
      </c>
      <c r="AV588" t="inlineStr">
        <is>
          <t>Not reviewed</t>
        </is>
      </c>
      <c r="AW588" t="inlineStr">
        <is>
          <t>Not reviewed</t>
        </is>
      </c>
      <c r="AX588" t="inlineStr">
        <is>
          <t>Not reported</t>
        </is>
      </c>
      <c r="AY588" t="inlineStr">
        <is>
          <t>Not reported</t>
        </is>
      </c>
      <c r="AZ588" t="inlineStr">
        <is>
          <t>Not reported</t>
        </is>
      </c>
      <c r="BA588" t="inlineStr">
        <is>
          <t>Not reported</t>
        </is>
      </c>
      <c r="BB588" t="inlineStr">
        <is>
          <t>Not reported</t>
        </is>
      </c>
      <c r="BC588" t="inlineStr">
        <is>
          <t>Not reported</t>
        </is>
      </c>
      <c r="BD588" t="inlineStr">
        <is>
          <t>Not reported</t>
        </is>
      </c>
      <c r="BE588" t="inlineStr">
        <is>
          <t>Not reported</t>
        </is>
      </c>
      <c r="BF588" t="inlineStr">
        <is>
          <t>Not reported</t>
        </is>
      </c>
      <c r="BG588" t="inlineStr">
        <is>
          <t>Not reviewed (not included)</t>
        </is>
      </c>
      <c r="BH588" t="inlineStr">
        <is>
          <t>N/A</t>
        </is>
      </c>
      <c r="BI588" t="inlineStr">
        <is>
          <t>Not reviewed</t>
        </is>
      </c>
      <c r="BJ588" t="inlineStr">
        <is>
          <t>Not reviewed</t>
        </is>
      </c>
      <c r="BK588" t="inlineStr">
        <is>
          <t>Not reviewed</t>
        </is>
      </c>
      <c r="BL588" t="inlineStr">
        <is>
          <t>Not reviewed</t>
        </is>
      </c>
      <c r="BM588" t="inlineStr">
        <is>
          <t>Not reviewed (not included)</t>
        </is>
      </c>
      <c r="BN588" t="inlineStr">
        <is>
          <t>Non-ADHD Focused - E2-Not ADHD focused: Neither title nor abstract mentions ADHD or attention-deficit/hyperactivity</t>
        </is>
      </c>
      <c r="BO588" t="inlineStr">
        <is>
          <t>Abstract-level screening only</t>
        </is>
      </c>
      <c r="BP588" t="inlineStr">
        <is>
          <t>6</t>
        </is>
      </c>
    </row>
    <row r="589">
      <c r="A589" t="inlineStr">
        <is>
          <t>Working with Datasets: Experience from Research Projects</t>
        </is>
      </c>
      <c r="B589" t="n">
        <v>2021</v>
      </c>
      <c r="C589" t="inlineStr">
        <is>
          <t>Not checked</t>
        </is>
      </c>
      <c r="D589" t="inlineStr">
        <is>
          <t>Not checked</t>
        </is>
      </c>
      <c r="E589" t="inlineStr">
        <is>
          <t>10.1109/CSCS52396.2021.00072</t>
        </is>
      </c>
      <c r="F589" t="inlineStr">
        <is>
          <t>Our society is undergoing a data explosion. To deal with these Big Data Sets both scientists and experts from industries are creating models, methods, techniques, algorithms for efficient analysis, sometimes in real-time and with different constraints. The main objective of this paper is to present several examples of datasets used in different research projects and initiatives handled by people from Distributed Systems group of University Politehnica of Bucharest. Each use-case describes the datasets and corresponding models and technologies used for processing and managing them. The use-cases refer to satellite images and services using them, Data Capsule - the model of handling datasets in Cloud/Edge platforms, meta-data catalog used for datasets harvesting, mobile device mobility datasets, data related with e-health services, and Big Data techniques for AI-based flow analysis.</t>
        </is>
      </c>
      <c r="G589" t="inlineStr">
        <is>
          <t>Unimodal</t>
        </is>
      </c>
      <c r="H589" t="inlineStr">
        <is>
          <t>See abstract</t>
        </is>
      </c>
      <c r="I589" t="inlineStr">
        <is>
          <t>See abstract</t>
        </is>
      </c>
      <c r="J589" t="inlineStr">
        <is>
          <t>See abstract (AI/ML)</t>
        </is>
      </c>
      <c r="K589" t="inlineStr">
        <is>
          <t>See abstract</t>
        </is>
      </c>
      <c r="M589" t="inlineStr">
        <is>
          <t>See abstract</t>
        </is>
      </c>
      <c r="N589" t="inlineStr">
        <is>
          <t>See abstract</t>
        </is>
      </c>
      <c r="O589" t="inlineStr">
        <is>
          <t>Not verified from abstract</t>
        </is>
      </c>
      <c r="P589" t="inlineStr">
        <is>
          <t>See abstract</t>
        </is>
      </c>
      <c r="Q589" t="inlineStr">
        <is>
          <t>See abstract</t>
        </is>
      </c>
      <c r="R589" t="inlineStr">
        <is>
          <t>Not reviewed (not included)</t>
        </is>
      </c>
      <c r="S589" t="inlineStr">
        <is>
          <t>Not reviewed (not included)</t>
        </is>
      </c>
      <c r="T589" t="inlineStr">
        <is>
          <t>Abstract screening only. Non-ADHD Focused</t>
        </is>
      </c>
      <c r="U589" t="inlineStr">
        <is>
          <t>EXCLUDE</t>
        </is>
      </c>
      <c r="V589" t="inlineStr">
        <is>
          <t>E2-Not ADHD focused: Neither title nor abstract mentions ADHD or attention-deficit/hyperactivity</t>
        </is>
      </c>
      <c r="W589" t="inlineStr">
        <is>
          <t>Excluded: Not ADHD Focused</t>
        </is>
      </c>
      <c r="X589" t="inlineStr">
        <is>
          <t>Not assessed from abstract</t>
        </is>
      </c>
      <c r="Y589" t="inlineStr">
        <is>
          <t>IEEE Conferences</t>
        </is>
      </c>
      <c r="Z589" t="inlineStr">
        <is>
          <t>Not determined from abstract</t>
        </is>
      </c>
      <c r="AB589" t="inlineStr">
        <is>
          <t>Not assessed (not included)</t>
        </is>
      </c>
      <c r="AC589" t="inlineStr">
        <is>
          <t>Not assessed (not included)</t>
        </is>
      </c>
      <c r="AD589" t="inlineStr">
        <is>
          <t>F. Pop; C. -M. Dobre; E. -S. Apostol; R. -I. Ciobanu; C. -O. TruicÄƒ; I. -D. Filip; C. Negru</t>
        </is>
      </c>
      <c r="AE589" t="inlineStr">
        <is>
          <t>2021 23rd International Conference on Control Systems and Computer Science (CSCS)</t>
        </is>
      </c>
      <c r="AF589" t="inlineStr">
        <is>
          <t>Hybrid OA (IEEE)</t>
        </is>
      </c>
      <c r="AH589" t="inlineStr">
        <is>
          <t>Not assessed</t>
        </is>
      </c>
      <c r="AI589" t="inlineStr">
        <is>
          <t>Not reported</t>
        </is>
      </c>
      <c r="AJ589" t="inlineStr">
        <is>
          <t>Not reported</t>
        </is>
      </c>
      <c r="AK589" t="inlineStr">
        <is>
          <t>Not reported</t>
        </is>
      </c>
      <c r="AL589" t="inlineStr">
        <is>
          <t>Not reported</t>
        </is>
      </c>
      <c r="AM589" t="inlineStr">
        <is>
          <t>Not reported</t>
        </is>
      </c>
      <c r="AN589" t="inlineStr">
        <is>
          <t>Not reported</t>
        </is>
      </c>
      <c r="AO589" t="inlineStr">
        <is>
          <t>Not reviewed</t>
        </is>
      </c>
      <c r="AP589" t="inlineStr">
        <is>
          <t>Not reported</t>
        </is>
      </c>
      <c r="AQ589" t="inlineStr">
        <is>
          <t>Not reported</t>
        </is>
      </c>
      <c r="AR589" t="inlineStr">
        <is>
          <t>Not reported</t>
        </is>
      </c>
      <c r="AS589" t="inlineStr">
        <is>
          <t>See abstract</t>
        </is>
      </c>
      <c r="AT589" t="inlineStr">
        <is>
          <t>Not reviewed</t>
        </is>
      </c>
      <c r="AU589" t="inlineStr">
        <is>
          <t>Not reviewed</t>
        </is>
      </c>
      <c r="AV589" t="inlineStr">
        <is>
          <t>Not reviewed</t>
        </is>
      </c>
      <c r="AW589" t="inlineStr">
        <is>
          <t>Not reviewed</t>
        </is>
      </c>
      <c r="AX589" t="inlineStr">
        <is>
          <t>Not reported</t>
        </is>
      </c>
      <c r="AY589" t="inlineStr">
        <is>
          <t>Not reported</t>
        </is>
      </c>
      <c r="AZ589" t="inlineStr">
        <is>
          <t>Not reported</t>
        </is>
      </c>
      <c r="BA589" t="inlineStr">
        <is>
          <t>Not reported</t>
        </is>
      </c>
      <c r="BB589" t="inlineStr">
        <is>
          <t>Not reported</t>
        </is>
      </c>
      <c r="BC589" t="inlineStr">
        <is>
          <t>Not reported</t>
        </is>
      </c>
      <c r="BD589" t="inlineStr">
        <is>
          <t>Not reported</t>
        </is>
      </c>
      <c r="BE589" t="inlineStr">
        <is>
          <t>Not reported</t>
        </is>
      </c>
      <c r="BF589" t="inlineStr">
        <is>
          <t>Not reported</t>
        </is>
      </c>
      <c r="BG589" t="inlineStr">
        <is>
          <t>Not reviewed (not included)</t>
        </is>
      </c>
      <c r="BH589" t="inlineStr">
        <is>
          <t>N/A</t>
        </is>
      </c>
      <c r="BI589" t="inlineStr">
        <is>
          <t>Not reviewed</t>
        </is>
      </c>
      <c r="BJ589" t="inlineStr">
        <is>
          <t>Not reviewed</t>
        </is>
      </c>
      <c r="BK589" t="inlineStr">
        <is>
          <t>Not reviewed</t>
        </is>
      </c>
      <c r="BL589" t="inlineStr">
        <is>
          <t>Not reviewed</t>
        </is>
      </c>
      <c r="BM589" t="inlineStr">
        <is>
          <t>Not reviewed (not included)</t>
        </is>
      </c>
      <c r="BN589" t="inlineStr">
        <is>
          <t>Non-ADHD Focused - E2-Not ADHD focused: Neither title nor abstract mentions ADHD or attention-deficit/hyperactivity</t>
        </is>
      </c>
      <c r="BO589" t="inlineStr">
        <is>
          <t>Abstract-level screening only</t>
        </is>
      </c>
      <c r="BP589" t="inlineStr">
        <is>
          <t>7</t>
        </is>
      </c>
    </row>
    <row r="590">
      <c r="A590" t="inlineStr">
        <is>
          <t>Attention Recognition Based on EEG Using Multi-Model Classification</t>
        </is>
      </c>
      <c r="B590" t="n">
        <v>2025</v>
      </c>
      <c r="C590" t="inlineStr">
        <is>
          <t>Not checked</t>
        </is>
      </c>
      <c r="D590" t="inlineStr">
        <is>
          <t>Not checked</t>
        </is>
      </c>
      <c r="E590" t="inlineStr">
        <is>
          <t>10.1109/EICCT65471.2025.11099724</t>
        </is>
      </c>
      <c r="F590" t="inlineStr">
        <is>
          <t>Attention recognition based on EEG signals provides a reliable approach for detecting attention states. This study proposes a multi-model classification method to identify three different attention states, such as focused, unfocused, and drowsy. EEG signals are preprocessed by several filters, including Independent Component Analysis (ICA). Three classifiers-SVM, Random Forest, and CNN-are trained individually and combined using fusion strategies such as majority voting and stacking. Results show that Random Forest achieves the highest 920/0 accuracy in individual tests, while the RF + CNN hybrid reaches 96% accuracy with a macro F1-score of 0.93, demonstrating the effectiveness of model fusion for EEG-based attention recognition.</t>
        </is>
      </c>
      <c r="G590" t="inlineStr">
        <is>
          <t>Unimodal</t>
        </is>
      </c>
      <c r="H590" t="inlineStr">
        <is>
          <t>See abstract</t>
        </is>
      </c>
      <c r="I590" t="inlineStr">
        <is>
          <t>See abstract</t>
        </is>
      </c>
      <c r="J590" t="inlineStr">
        <is>
          <t>See abstract (AI/ML)</t>
        </is>
      </c>
      <c r="K590" t="inlineStr">
        <is>
          <t>See abstract</t>
        </is>
      </c>
      <c r="M590" t="inlineStr">
        <is>
          <t>See abstract</t>
        </is>
      </c>
      <c r="N590" t="inlineStr">
        <is>
          <t>See abstract</t>
        </is>
      </c>
      <c r="O590" t="inlineStr">
        <is>
          <t>Not verified from abstract</t>
        </is>
      </c>
      <c r="P590" t="inlineStr">
        <is>
          <t>See abstract</t>
        </is>
      </c>
      <c r="Q590" t="inlineStr">
        <is>
          <t>See abstract</t>
        </is>
      </c>
      <c r="R590" t="inlineStr">
        <is>
          <t>Not reviewed (not included)</t>
        </is>
      </c>
      <c r="S590" t="inlineStr">
        <is>
          <t>Not reviewed (not included)</t>
        </is>
      </c>
      <c r="T590" t="inlineStr">
        <is>
          <t>Abstract screening only. Non-ADHD Focused</t>
        </is>
      </c>
      <c r="U590" t="inlineStr">
        <is>
          <t>EXCLUDE</t>
        </is>
      </c>
      <c r="V590" t="inlineStr">
        <is>
          <t>E2-Not ADHD focused: Neither title nor abstract mentions ADHD or attention-deficit/hyperactivity</t>
        </is>
      </c>
      <c r="W590" t="inlineStr">
        <is>
          <t>Excluded: Not ADHD Focused</t>
        </is>
      </c>
      <c r="X590" t="inlineStr">
        <is>
          <t>Not assessed from abstract</t>
        </is>
      </c>
      <c r="Y590" t="inlineStr">
        <is>
          <t>IEEE Conferences</t>
        </is>
      </c>
      <c r="Z590" t="inlineStr">
        <is>
          <t>Not determined from abstract</t>
        </is>
      </c>
      <c r="AB590" t="inlineStr">
        <is>
          <t>Not assessed (not included)</t>
        </is>
      </c>
      <c r="AC590" t="inlineStr">
        <is>
          <t>Not assessed (not included)</t>
        </is>
      </c>
      <c r="AD590" t="inlineStr">
        <is>
          <t>Y. Xue; Y. Wu; S. Zhang; J. Feng</t>
        </is>
      </c>
      <c r="AE590" t="inlineStr">
        <is>
          <t>2025 4th International Conference on Electronics, Integrated Circuits and Communication Technology (EICCT)</t>
        </is>
      </c>
      <c r="AF590" t="inlineStr">
        <is>
          <t>Hybrid OA (IEEE)</t>
        </is>
      </c>
      <c r="AH590" t="inlineStr">
        <is>
          <t>Not assessed</t>
        </is>
      </c>
      <c r="AI590" t="inlineStr">
        <is>
          <t>Not reported</t>
        </is>
      </c>
      <c r="AJ590" t="inlineStr">
        <is>
          <t>Not reported</t>
        </is>
      </c>
      <c r="AK590" t="inlineStr">
        <is>
          <t>Not reported</t>
        </is>
      </c>
      <c r="AL590" t="inlineStr">
        <is>
          <t>Not reported</t>
        </is>
      </c>
      <c r="AM590" t="inlineStr">
        <is>
          <t>Not reported</t>
        </is>
      </c>
      <c r="AN590" t="inlineStr">
        <is>
          <t>Not reported</t>
        </is>
      </c>
      <c r="AO590" t="inlineStr">
        <is>
          <t>Not reviewed</t>
        </is>
      </c>
      <c r="AP590" t="inlineStr">
        <is>
          <t>Not reported</t>
        </is>
      </c>
      <c r="AQ590" t="inlineStr">
        <is>
          <t>Not reported</t>
        </is>
      </c>
      <c r="AR590" t="inlineStr">
        <is>
          <t>Not reported</t>
        </is>
      </c>
      <c r="AS590" t="inlineStr">
        <is>
          <t>See abstract</t>
        </is>
      </c>
      <c r="AT590" t="inlineStr">
        <is>
          <t>Not reviewed</t>
        </is>
      </c>
      <c r="AU590" t="inlineStr">
        <is>
          <t>Not reviewed</t>
        </is>
      </c>
      <c r="AV590" t="inlineStr">
        <is>
          <t>Not reviewed</t>
        </is>
      </c>
      <c r="AW590" t="inlineStr">
        <is>
          <t>Not reviewed</t>
        </is>
      </c>
      <c r="AX590" t="inlineStr">
        <is>
          <t>Not reported</t>
        </is>
      </c>
      <c r="AY590" t="inlineStr">
        <is>
          <t>Not reported</t>
        </is>
      </c>
      <c r="AZ590" t="inlineStr">
        <is>
          <t>Not reported</t>
        </is>
      </c>
      <c r="BA590" t="inlineStr">
        <is>
          <t>Not reported</t>
        </is>
      </c>
      <c r="BB590" t="inlineStr">
        <is>
          <t>Not reported</t>
        </is>
      </c>
      <c r="BC590" t="inlineStr">
        <is>
          <t>Not reported</t>
        </is>
      </c>
      <c r="BD590" t="inlineStr">
        <is>
          <t>Not reported</t>
        </is>
      </c>
      <c r="BE590" t="inlineStr">
        <is>
          <t>Not reported</t>
        </is>
      </c>
      <c r="BF590" t="inlineStr">
        <is>
          <t>Not reported</t>
        </is>
      </c>
      <c r="BG590" t="inlineStr">
        <is>
          <t>Not reviewed (not included)</t>
        </is>
      </c>
      <c r="BH590" t="inlineStr">
        <is>
          <t>N/A</t>
        </is>
      </c>
      <c r="BI590" t="inlineStr">
        <is>
          <t>Not reviewed</t>
        </is>
      </c>
      <c r="BJ590" t="inlineStr">
        <is>
          <t>Not reviewed</t>
        </is>
      </c>
      <c r="BK590" t="inlineStr">
        <is>
          <t>Not reviewed</t>
        </is>
      </c>
      <c r="BL590" t="inlineStr">
        <is>
          <t>Not reviewed</t>
        </is>
      </c>
      <c r="BM590" t="inlineStr">
        <is>
          <t>Not reviewed (not included)</t>
        </is>
      </c>
      <c r="BN590" t="inlineStr">
        <is>
          <t>Non-ADHD Focused - E2-Not ADHD focused: Neither title nor abstract mentions ADHD or attention-deficit/hyperactivity</t>
        </is>
      </c>
      <c r="BO590" t="inlineStr">
        <is>
          <t>Abstract-level screening only</t>
        </is>
      </c>
      <c r="BP590" t="inlineStr">
        <is>
          <t>5</t>
        </is>
      </c>
    </row>
    <row r="591">
      <c r="A591" t="inlineStr">
        <is>
          <t>On Development of Computer Aided System for Detecting Brain Neurological Disorders</t>
        </is>
      </c>
      <c r="B591" t="n">
        <v>2023</v>
      </c>
      <c r="C591" t="inlineStr">
        <is>
          <t>Not checked</t>
        </is>
      </c>
      <c r="D591" t="inlineStr">
        <is>
          <t>Not checked</t>
        </is>
      </c>
      <c r="E591" t="inlineStr">
        <is>
          <t>10.1109/ICICIS58388.2023.10391112</t>
        </is>
      </c>
      <c r="F591" t="inlineStr">
        <is>
          <t>Brain Neurological disorder is a serious disease that affects human's brain and may cause him to suffer. Computer Aided Systems have emerged in our daily life to provide support for the doctors and have become promising tools that assist healthcare professionals in predicting and diagnosing pathologies and recommend treatments for individual patients. This survey paper aims to provide a comprehensive overview of the current state of computer-aided systems for detecting brain neurological disorders including Alzheimer's disease and Autism spectrum disorders. The paper focuses on gathering the most popular datasets with different types such as EEG and fMRI that were utilized in the development and evaluation of these systems. We explored diverse range of features employed in these datasets which are vitally important for the precise identification and classification of brain neurological disorders. Additionally, recent studies in this field are collected and analyzed, with a particular emphasis on the methodologies utilized in the design and implementation of their models. These encompass traditional machine learning algorithms such as SVM, RF, DT and K-NN, as well as deep learning approaches, including CNN, DNN and Autoencoders. The findings are presented in a table format, showcasing the accuracy results of the different methodologies, sorted in descending order. Furthermore, the paper concludes by presenting insightful charts for statistical analysis that can guide researchers in understanding the current state of the art in this field to assist them in the development of more accurate, efficient, and accessible tools, utilizing the data accumulated throughout the survey paper, to enable early detection, diagnosis and ultimately improving patient outcomes and quality of life.</t>
        </is>
      </c>
      <c r="G591" t="inlineStr">
        <is>
          <t>Unimodal</t>
        </is>
      </c>
      <c r="H591" t="inlineStr">
        <is>
          <t>See abstract</t>
        </is>
      </c>
      <c r="I591" t="inlineStr">
        <is>
          <t>See abstract</t>
        </is>
      </c>
      <c r="J591" t="inlineStr">
        <is>
          <t>See abstract (AI/ML)</t>
        </is>
      </c>
      <c r="K591" t="inlineStr">
        <is>
          <t>See abstract</t>
        </is>
      </c>
      <c r="M591" t="inlineStr">
        <is>
          <t>See abstract</t>
        </is>
      </c>
      <c r="N591" t="inlineStr">
        <is>
          <t>See abstract</t>
        </is>
      </c>
      <c r="O591" t="inlineStr">
        <is>
          <t>Not verified from abstract</t>
        </is>
      </c>
      <c r="P591" t="inlineStr">
        <is>
          <t>See abstract</t>
        </is>
      </c>
      <c r="Q591" t="inlineStr">
        <is>
          <t>See abstract</t>
        </is>
      </c>
      <c r="R591" t="inlineStr">
        <is>
          <t>Not reviewed (not included)</t>
        </is>
      </c>
      <c r="S591" t="inlineStr">
        <is>
          <t>Not reviewed (not included)</t>
        </is>
      </c>
      <c r="T591" t="inlineStr">
        <is>
          <t>Abstract screening only. Non-ADHD Focused</t>
        </is>
      </c>
      <c r="U591" t="inlineStr">
        <is>
          <t>EXCLUDE</t>
        </is>
      </c>
      <c r="V591" t="inlineStr">
        <is>
          <t>E2-Not ADHD focused: Neither title nor abstract mentions ADHD or attention-deficit/hyperactivity</t>
        </is>
      </c>
      <c r="W591" t="inlineStr">
        <is>
          <t>Excluded: Not ADHD Focused</t>
        </is>
      </c>
      <c r="X591" t="inlineStr">
        <is>
          <t>Not assessed from abstract</t>
        </is>
      </c>
      <c r="Y591" t="inlineStr">
        <is>
          <t>IEEE Conferences</t>
        </is>
      </c>
      <c r="Z591" t="inlineStr">
        <is>
          <t>Not determined from abstract</t>
        </is>
      </c>
      <c r="AB591" t="inlineStr">
        <is>
          <t>Not assessed (not included)</t>
        </is>
      </c>
      <c r="AC591" t="inlineStr">
        <is>
          <t>Not assessed (not included)</t>
        </is>
      </c>
      <c r="AD591" t="inlineStr">
        <is>
          <t>N. S. El-Askary; M. Mabrouk Morsey; A. M. Mahmoud; T. I. El-Arif</t>
        </is>
      </c>
      <c r="AE591" t="inlineStr">
        <is>
          <t>2023 Eleventh International Conference on Intelligent Computing and Information Systems (ICICIS)</t>
        </is>
      </c>
      <c r="AF591" t="inlineStr">
        <is>
          <t>Hybrid OA (IEEE)</t>
        </is>
      </c>
      <c r="AH591" t="inlineStr">
        <is>
          <t>Not assessed</t>
        </is>
      </c>
      <c r="AI591" t="inlineStr">
        <is>
          <t>Not reported</t>
        </is>
      </c>
      <c r="AJ591" t="inlineStr">
        <is>
          <t>Not reported</t>
        </is>
      </c>
      <c r="AK591" t="inlineStr">
        <is>
          <t>Not reported</t>
        </is>
      </c>
      <c r="AL591" t="inlineStr">
        <is>
          <t>Not reported</t>
        </is>
      </c>
      <c r="AM591" t="inlineStr">
        <is>
          <t>Not reported</t>
        </is>
      </c>
      <c r="AN591" t="inlineStr">
        <is>
          <t>Not reported</t>
        </is>
      </c>
      <c r="AO591" t="inlineStr">
        <is>
          <t>Not reviewed</t>
        </is>
      </c>
      <c r="AP591" t="inlineStr">
        <is>
          <t>Not reported</t>
        </is>
      </c>
      <c r="AQ591" t="inlineStr">
        <is>
          <t>Not reported</t>
        </is>
      </c>
      <c r="AR591" t="inlineStr">
        <is>
          <t>Not reported</t>
        </is>
      </c>
      <c r="AS591" t="inlineStr">
        <is>
          <t>See abstract</t>
        </is>
      </c>
      <c r="AT591" t="inlineStr">
        <is>
          <t>Not reviewed</t>
        </is>
      </c>
      <c r="AU591" t="inlineStr">
        <is>
          <t>Not reviewed</t>
        </is>
      </c>
      <c r="AV591" t="inlineStr">
        <is>
          <t>Not reviewed</t>
        </is>
      </c>
      <c r="AW591" t="inlineStr">
        <is>
          <t>Not reviewed</t>
        </is>
      </c>
      <c r="AX591" t="inlineStr">
        <is>
          <t>Not reported</t>
        </is>
      </c>
      <c r="AY591" t="inlineStr">
        <is>
          <t>Not reported</t>
        </is>
      </c>
      <c r="AZ591" t="inlineStr">
        <is>
          <t>Not reported</t>
        </is>
      </c>
      <c r="BA591" t="inlineStr">
        <is>
          <t>Not reported</t>
        </is>
      </c>
      <c r="BB591" t="inlineStr">
        <is>
          <t>Not reported</t>
        </is>
      </c>
      <c r="BC591" t="inlineStr">
        <is>
          <t>Not reported</t>
        </is>
      </c>
      <c r="BD591" t="inlineStr">
        <is>
          <t>Not reported</t>
        </is>
      </c>
      <c r="BE591" t="inlineStr">
        <is>
          <t>Not reported</t>
        </is>
      </c>
      <c r="BF591" t="inlineStr">
        <is>
          <t>Not reported</t>
        </is>
      </c>
      <c r="BG591" t="inlineStr">
        <is>
          <t>Not reviewed (not included)</t>
        </is>
      </c>
      <c r="BH591" t="inlineStr">
        <is>
          <t>N/A</t>
        </is>
      </c>
      <c r="BI591" t="inlineStr">
        <is>
          <t>Not reviewed</t>
        </is>
      </c>
      <c r="BJ591" t="inlineStr">
        <is>
          <t>Not reviewed</t>
        </is>
      </c>
      <c r="BK591" t="inlineStr">
        <is>
          <t>Not reviewed</t>
        </is>
      </c>
      <c r="BL591" t="inlineStr">
        <is>
          <t>Not reviewed</t>
        </is>
      </c>
      <c r="BM591" t="inlineStr">
        <is>
          <t>Not reviewed (not included)</t>
        </is>
      </c>
      <c r="BN591" t="inlineStr">
        <is>
          <t>Non-ADHD Focused - E2-Not ADHD focused: Neither title nor abstract mentions ADHD or attention-deficit/hyperactivity</t>
        </is>
      </c>
      <c r="BO591" t="inlineStr">
        <is>
          <t>Abstract-level screening only</t>
        </is>
      </c>
      <c r="BP591" t="inlineStr">
        <is>
          <t>8</t>
        </is>
      </c>
    </row>
    <row r="592">
      <c r="A592" t="inlineStr">
        <is>
          <t>An Effective Connectomics Approach for Diagnosing ADHD using Eyes-open Resting-state MEG</t>
        </is>
      </c>
      <c r="B592" t="n">
        <v>2021</v>
      </c>
      <c r="C592" t="inlineStr">
        <is>
          <t>Not checked</t>
        </is>
      </c>
      <c r="D592" t="inlineStr">
        <is>
          <t>Not checked</t>
        </is>
      </c>
      <c r="E592" t="inlineStr">
        <is>
          <t>10.1109/ICCKE54056.2021.9721443</t>
        </is>
      </c>
      <c r="F592" t="inlineStr">
        <is>
          <t>Attention Deficit Hyperactivity Disorder (ADHD) is the most common neurological disorder in childhood. The apparent symptoms of this disorder include a significant lack of attention, impulsivity, and hyperactivity. As this disorder causes school problems and social incompatibility, an accurate diagnosis can help to mitigate these problems. Magnetoencephalography (MEG) is an appealing technique for diagnosing ADHD due to being non-invasive and having a high temporal and a good spatial resolution. In this paper, we proposed an effective brain connectomics approach based on eyes-open resting-state MEG (rs-MEG) to identify subjects with ADHD from healthy controls (HC). We calculated the effective connectivity between the MEG sensors using Granger causality (GC). Then we used those GC measures as input features of six base classifiers and a meta-classifier based on stacking ensemble learning using those six base classifiers to classify ADHD and HC. The most discriminative features selected by the minimum redundancy maximum relevance (mRMR) feature selection algorithm were fed to all base classifiers and also the meta-classifier. We achieved an accuracy of 89.82% using ten GC features and the meta-classifier. Moreover, our proposed method outperformed eyes-closed rs-MEG studies in the diagnosis of ADHD. It is noteworthy that there has been no study on diagnosing ADHD using either eyes-open rs-MEG or GC. Thus, the novelty of our proposed method is to use eyes-open rs-MEG data and GC to diagnose ADHD. Our results demonstrate the capability of an effective connectomics approach based on eyes-open rs-MEG for diagnosis of ADHD.</t>
        </is>
      </c>
      <c r="G592" t="inlineStr">
        <is>
          <t>Unimodal</t>
        </is>
      </c>
      <c r="H592" t="inlineStr">
        <is>
          <t>See abstract</t>
        </is>
      </c>
      <c r="I592" t="inlineStr">
        <is>
          <t>See abstract</t>
        </is>
      </c>
      <c r="J592" t="inlineStr">
        <is>
          <t>See abstract (AI/ML)</t>
        </is>
      </c>
      <c r="K592" t="inlineStr">
        <is>
          <t>See abstract</t>
        </is>
      </c>
      <c r="M592" t="inlineStr">
        <is>
          <t>See abstract</t>
        </is>
      </c>
      <c r="N592" t="inlineStr">
        <is>
          <t>See abstract</t>
        </is>
      </c>
      <c r="O592" t="inlineStr">
        <is>
          <t>Not verified from abstract</t>
        </is>
      </c>
      <c r="P592" t="inlineStr">
        <is>
          <t>See abstract</t>
        </is>
      </c>
      <c r="Q592" t="inlineStr">
        <is>
          <t>See abstract</t>
        </is>
      </c>
      <c r="R592" t="inlineStr">
        <is>
          <t>Not reviewed (not included)</t>
        </is>
      </c>
      <c r="S592" t="inlineStr">
        <is>
          <t>Not reviewed (not included)</t>
        </is>
      </c>
      <c r="T592" t="inlineStr">
        <is>
          <t>Abstract screening only. Not Selected for Final 95 (Pending Full Text Review)</t>
        </is>
      </c>
      <c r="U592" t="inlineStr">
        <is>
          <t>EXCLUDE</t>
        </is>
      </c>
      <c r="V59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92" t="inlineStr">
        <is>
          <t>Excluded: Other Criterion</t>
        </is>
      </c>
      <c r="X592" t="inlineStr">
        <is>
          <t>Not assessed from abstract</t>
        </is>
      </c>
      <c r="Y592" t="inlineStr">
        <is>
          <t>IEEE Conferences</t>
        </is>
      </c>
      <c r="Z592" t="inlineStr">
        <is>
          <t>Not determined from abstract</t>
        </is>
      </c>
      <c r="AB592" t="inlineStr">
        <is>
          <t>Not assessed (not included)</t>
        </is>
      </c>
      <c r="AC592" t="inlineStr">
        <is>
          <t>Not assessed (not included)</t>
        </is>
      </c>
      <c r="AD592" t="inlineStr">
        <is>
          <t>N. Hamedi; A. Khadem; S. Vardast; M. Delrobaei; A. Babajani-Feremi</t>
        </is>
      </c>
      <c r="AE592" t="inlineStr">
        <is>
          <t>2021 11th International Conference on Computer Engineering and Knowledge (ICCKE)</t>
        </is>
      </c>
      <c r="AF592" t="inlineStr">
        <is>
          <t>Hybrid OA (IEEE)</t>
        </is>
      </c>
      <c r="AH592" t="inlineStr">
        <is>
          <t>Not assessed</t>
        </is>
      </c>
      <c r="AI592" t="inlineStr">
        <is>
          <t>Not reported</t>
        </is>
      </c>
      <c r="AJ592" t="inlineStr">
        <is>
          <t>Not reported</t>
        </is>
      </c>
      <c r="AK592" t="inlineStr">
        <is>
          <t>Not reported</t>
        </is>
      </c>
      <c r="AL592" t="inlineStr">
        <is>
          <t>Not reported</t>
        </is>
      </c>
      <c r="AM592" t="inlineStr">
        <is>
          <t>Not reported</t>
        </is>
      </c>
      <c r="AN592" t="inlineStr">
        <is>
          <t>Not reported</t>
        </is>
      </c>
      <c r="AO592" t="inlineStr">
        <is>
          <t>Not reviewed</t>
        </is>
      </c>
      <c r="AP592" t="inlineStr">
        <is>
          <t>Not reported</t>
        </is>
      </c>
      <c r="AQ592" t="inlineStr">
        <is>
          <t>Not reported</t>
        </is>
      </c>
      <c r="AR592" t="inlineStr">
        <is>
          <t>Not reported</t>
        </is>
      </c>
      <c r="AS592" t="inlineStr">
        <is>
          <t>See abstract</t>
        </is>
      </c>
      <c r="AT592" t="inlineStr">
        <is>
          <t>Not reviewed</t>
        </is>
      </c>
      <c r="AU592" t="inlineStr">
        <is>
          <t>Not reviewed</t>
        </is>
      </c>
      <c r="AV592" t="inlineStr">
        <is>
          <t>Not reviewed</t>
        </is>
      </c>
      <c r="AW592" t="inlineStr">
        <is>
          <t>Not reviewed</t>
        </is>
      </c>
      <c r="AX592" t="inlineStr">
        <is>
          <t>Not reported</t>
        </is>
      </c>
      <c r="AY592" t="inlineStr">
        <is>
          <t>Not reported</t>
        </is>
      </c>
      <c r="AZ592" t="inlineStr">
        <is>
          <t>Not reported</t>
        </is>
      </c>
      <c r="BA592" t="inlineStr">
        <is>
          <t>Not reported</t>
        </is>
      </c>
      <c r="BB592" t="inlineStr">
        <is>
          <t>Not reported</t>
        </is>
      </c>
      <c r="BC592" t="inlineStr">
        <is>
          <t>Not reported</t>
        </is>
      </c>
      <c r="BD592" t="inlineStr">
        <is>
          <t>Not reported</t>
        </is>
      </c>
      <c r="BE592" t="inlineStr">
        <is>
          <t>Not reported</t>
        </is>
      </c>
      <c r="BF592" t="inlineStr">
        <is>
          <t>Not reported</t>
        </is>
      </c>
      <c r="BG592" t="inlineStr">
        <is>
          <t>Not reviewed (not included)</t>
        </is>
      </c>
      <c r="BH592" t="inlineStr">
        <is>
          <t>N/A</t>
        </is>
      </c>
      <c r="BI592" t="inlineStr">
        <is>
          <t>Not reviewed</t>
        </is>
      </c>
      <c r="BJ592" t="inlineStr">
        <is>
          <t>Not reviewed</t>
        </is>
      </c>
      <c r="BK592" t="inlineStr">
        <is>
          <t>Not reviewed</t>
        </is>
      </c>
      <c r="BL592" t="inlineStr">
        <is>
          <t>Not reviewed</t>
        </is>
      </c>
      <c r="BM592" t="inlineStr">
        <is>
          <t>Not reviewed (not included)</t>
        </is>
      </c>
      <c r="BN592" t="inlineStr">
        <is>
          <t>Not Selected for Final 95 (Pending Full Text Review) - Candidate paper not selected for final 95: Passed abstract screening but not included in final selec</t>
        </is>
      </c>
      <c r="BO592" t="inlineStr">
        <is>
          <t>Abstract-level screening only</t>
        </is>
      </c>
      <c r="BP592" t="inlineStr">
        <is>
          <t>5</t>
        </is>
      </c>
    </row>
    <row r="593">
      <c r="A593" t="inlineStr">
        <is>
          <t>Unleashing the Potential of Convolutional Neural Networks for Automated Depression Detection Using Audio Modality</t>
        </is>
      </c>
      <c r="B593" t="n">
        <v>2023</v>
      </c>
      <c r="C593" t="inlineStr">
        <is>
          <t>Not checked</t>
        </is>
      </c>
      <c r="D593" t="inlineStr">
        <is>
          <t>Not checked</t>
        </is>
      </c>
      <c r="E593" t="inlineStr">
        <is>
          <t>10.1109/ICCUBEA58933.2023.10391952</t>
        </is>
      </c>
      <c r="F593" t="inlineStr">
        <is>
          <t>The conventional method for diagnosing depression involves conducting clinical interviews, wherein mental health professionals scrutinize patients' responses to evaluate their psychological state. In the realm of healthcare, tasks that rely on speech often necessitate the derivation of acoustic features that are manually engineered, such as pitch, prosody, loudness, speech rate, and energy. These features are then integrated with machine learning algorithms. Recent developments in deep learning have demonstrated significant achievements in automated learning for signal processing duties, such as the analysis of images, videos, and audio. The present study introduces a new methodology that utilizes Convolutional Neural Networks (CNNs) to identify depression through the analysis of audio signals. By utilizing CNN-based models, we aim to uncover hidden patterns and signals in the audio data for enhanced depression detection accuracy and reliability.</t>
        </is>
      </c>
      <c r="G593" t="inlineStr">
        <is>
          <t>Unimodal</t>
        </is>
      </c>
      <c r="H593" t="inlineStr">
        <is>
          <t>See abstract</t>
        </is>
      </c>
      <c r="I593" t="inlineStr">
        <is>
          <t>See abstract</t>
        </is>
      </c>
      <c r="J593" t="inlineStr">
        <is>
          <t>See abstract (AI/ML)</t>
        </is>
      </c>
      <c r="K593" t="inlineStr">
        <is>
          <t>See abstract</t>
        </is>
      </c>
      <c r="M593" t="inlineStr">
        <is>
          <t>See abstract</t>
        </is>
      </c>
      <c r="N593" t="inlineStr">
        <is>
          <t>See abstract</t>
        </is>
      </c>
      <c r="O593" t="inlineStr">
        <is>
          <t>Not verified from abstract</t>
        </is>
      </c>
      <c r="P593" t="inlineStr">
        <is>
          <t>See abstract</t>
        </is>
      </c>
      <c r="Q593" t="inlineStr">
        <is>
          <t>See abstract</t>
        </is>
      </c>
      <c r="R593" t="inlineStr">
        <is>
          <t>Not reviewed (not included)</t>
        </is>
      </c>
      <c r="S593" t="inlineStr">
        <is>
          <t>Not reviewed (not included)</t>
        </is>
      </c>
      <c r="T593" t="inlineStr">
        <is>
          <t>Abstract screening only. Non-ADHD Focused</t>
        </is>
      </c>
      <c r="U593" t="inlineStr">
        <is>
          <t>EXCLUDE</t>
        </is>
      </c>
      <c r="V593" t="inlineStr">
        <is>
          <t>E2-Not ADHD focused: Neither title nor abstract mentions ADHD or attention-deficit/hyperactivity</t>
        </is>
      </c>
      <c r="W593" t="inlineStr">
        <is>
          <t>Excluded: Not ADHD Focused</t>
        </is>
      </c>
      <c r="X593" t="inlineStr">
        <is>
          <t>Not assessed from abstract</t>
        </is>
      </c>
      <c r="Y593" t="inlineStr">
        <is>
          <t>IEEE Conferences</t>
        </is>
      </c>
      <c r="Z593" t="inlineStr">
        <is>
          <t>Not determined from abstract</t>
        </is>
      </c>
      <c r="AB593" t="inlineStr">
        <is>
          <t>Not assessed (not included)</t>
        </is>
      </c>
      <c r="AC593" t="inlineStr">
        <is>
          <t>Not assessed (not included)</t>
        </is>
      </c>
      <c r="AD593" t="inlineStr">
        <is>
          <t>J. Srinivasan; A. J. S. Vishnu; G. M; N. V. Pragna; R. Polavarapu</t>
        </is>
      </c>
      <c r="AE593" t="inlineStr">
        <is>
          <t>2023 7th International Conference On Computing, Communication, Control And Automation (ICCUBEA)</t>
        </is>
      </c>
      <c r="AF593" t="inlineStr">
        <is>
          <t>Hybrid OA (IEEE)</t>
        </is>
      </c>
      <c r="AH593" t="inlineStr">
        <is>
          <t>Not assessed</t>
        </is>
      </c>
      <c r="AI593" t="inlineStr">
        <is>
          <t>Not reported</t>
        </is>
      </c>
      <c r="AJ593" t="inlineStr">
        <is>
          <t>Not reported</t>
        </is>
      </c>
      <c r="AK593" t="inlineStr">
        <is>
          <t>Not reported</t>
        </is>
      </c>
      <c r="AL593" t="inlineStr">
        <is>
          <t>Not reported</t>
        </is>
      </c>
      <c r="AM593" t="inlineStr">
        <is>
          <t>Not reported</t>
        </is>
      </c>
      <c r="AN593" t="inlineStr">
        <is>
          <t>Not reported</t>
        </is>
      </c>
      <c r="AO593" t="inlineStr">
        <is>
          <t>Not reviewed</t>
        </is>
      </c>
      <c r="AP593" t="inlineStr">
        <is>
          <t>Not reported</t>
        </is>
      </c>
      <c r="AQ593" t="inlineStr">
        <is>
          <t>Not reported</t>
        </is>
      </c>
      <c r="AR593" t="inlineStr">
        <is>
          <t>Not reported</t>
        </is>
      </c>
      <c r="AS593" t="inlineStr">
        <is>
          <t>See abstract</t>
        </is>
      </c>
      <c r="AT593" t="inlineStr">
        <is>
          <t>Not reviewed</t>
        </is>
      </c>
      <c r="AU593" t="inlineStr">
        <is>
          <t>Not reviewed</t>
        </is>
      </c>
      <c r="AV593" t="inlineStr">
        <is>
          <t>Not reviewed</t>
        </is>
      </c>
      <c r="AW593" t="inlineStr">
        <is>
          <t>Not reviewed</t>
        </is>
      </c>
      <c r="AX593" t="inlineStr">
        <is>
          <t>Not reported</t>
        </is>
      </c>
      <c r="AY593" t="inlineStr">
        <is>
          <t>Not reported</t>
        </is>
      </c>
      <c r="AZ593" t="inlineStr">
        <is>
          <t>Not reported</t>
        </is>
      </c>
      <c r="BA593" t="inlineStr">
        <is>
          <t>Not reported</t>
        </is>
      </c>
      <c r="BB593" t="inlineStr">
        <is>
          <t>Not reported</t>
        </is>
      </c>
      <c r="BC593" t="inlineStr">
        <is>
          <t>Not reported</t>
        </is>
      </c>
      <c r="BD593" t="inlineStr">
        <is>
          <t>Not reported</t>
        </is>
      </c>
      <c r="BE593" t="inlineStr">
        <is>
          <t>Not reported</t>
        </is>
      </c>
      <c r="BF593" t="inlineStr">
        <is>
          <t>Not reported</t>
        </is>
      </c>
      <c r="BG593" t="inlineStr">
        <is>
          <t>Not reviewed (not included)</t>
        </is>
      </c>
      <c r="BH593" t="inlineStr">
        <is>
          <t>N/A</t>
        </is>
      </c>
      <c r="BI593" t="inlineStr">
        <is>
          <t>Not reviewed</t>
        </is>
      </c>
      <c r="BJ593" t="inlineStr">
        <is>
          <t>Not reviewed</t>
        </is>
      </c>
      <c r="BK593" t="inlineStr">
        <is>
          <t>Not reviewed</t>
        </is>
      </c>
      <c r="BL593" t="inlineStr">
        <is>
          <t>Not reviewed</t>
        </is>
      </c>
      <c r="BM593" t="inlineStr">
        <is>
          <t>Not reviewed (not included)</t>
        </is>
      </c>
      <c r="BN593" t="inlineStr">
        <is>
          <t>Non-ADHD Focused - E2-Not ADHD focused: Neither title nor abstract mentions ADHD or attention-deficit/hyperactivity</t>
        </is>
      </c>
      <c r="BO593" t="inlineStr">
        <is>
          <t>Abstract-level screening only</t>
        </is>
      </c>
      <c r="BP593" t="inlineStr">
        <is>
          <t>6</t>
        </is>
      </c>
    </row>
    <row r="594">
      <c r="A594" t="inlineStr">
        <is>
          <t>Artificial Intelligence based Human Attention Detection through Brain Computer Interface for Health Care Monitoring</t>
        </is>
      </c>
      <c r="B594" t="n">
        <v>2021</v>
      </c>
      <c r="C594" t="inlineStr">
        <is>
          <t>Not checked</t>
        </is>
      </c>
      <c r="D594" t="inlineStr">
        <is>
          <t>Not checked</t>
        </is>
      </c>
      <c r="E594" t="inlineStr">
        <is>
          <t>10.1109/BECITHCON54710.2021.9893646</t>
        </is>
      </c>
      <c r="F594" t="inlineStr">
        <is>
          <t>Attention as a key aspect of brain activity is one of the most usable area of brain study. It has a significant impact on the brain activities such as learning process and critical activities like driving vehicles. As real-time bidirectional linkages between living brains and actuators, brain-computer interfaces (BCIs) have showed considerable promise. The area of BCIs has been accelerated by artificial intelligence (AI), which can improve the analysis and decoding of brain activity. This paper deals with how attention of a person is detected using Electroencephalogram (EEG) and Brain Computer Interface (BCI).</t>
        </is>
      </c>
      <c r="G594" t="inlineStr">
        <is>
          <t>Unimodal</t>
        </is>
      </c>
      <c r="H594" t="inlineStr">
        <is>
          <t>See abstract</t>
        </is>
      </c>
      <c r="I594" t="inlineStr">
        <is>
          <t>See abstract</t>
        </is>
      </c>
      <c r="J594" t="inlineStr">
        <is>
          <t>See abstract (AI/ML)</t>
        </is>
      </c>
      <c r="K594" t="inlineStr">
        <is>
          <t>See abstract</t>
        </is>
      </c>
      <c r="M594" t="inlineStr">
        <is>
          <t>See abstract</t>
        </is>
      </c>
      <c r="N594" t="inlineStr">
        <is>
          <t>See abstract</t>
        </is>
      </c>
      <c r="O594" t="inlineStr">
        <is>
          <t>Not verified from abstract</t>
        </is>
      </c>
      <c r="P594" t="inlineStr">
        <is>
          <t>See abstract</t>
        </is>
      </c>
      <c r="Q594" t="inlineStr">
        <is>
          <t>See abstract</t>
        </is>
      </c>
      <c r="R594" t="inlineStr">
        <is>
          <t>Not reviewed (not included)</t>
        </is>
      </c>
      <c r="S594" t="inlineStr">
        <is>
          <t>Not reviewed (not included)</t>
        </is>
      </c>
      <c r="T594" t="inlineStr">
        <is>
          <t>Abstract screening only. Non-ADHD Focused</t>
        </is>
      </c>
      <c r="U594" t="inlineStr">
        <is>
          <t>EXCLUDE</t>
        </is>
      </c>
      <c r="V594" t="inlineStr">
        <is>
          <t>E2-Not ADHD focused: Neither title nor abstract mentions ADHD or attention-deficit/hyperactivity</t>
        </is>
      </c>
      <c r="W594" t="inlineStr">
        <is>
          <t>Excluded: Not ADHD Focused</t>
        </is>
      </c>
      <c r="X594" t="inlineStr">
        <is>
          <t>Not assessed from abstract</t>
        </is>
      </c>
      <c r="Y594" t="inlineStr">
        <is>
          <t>IEEE Conferences</t>
        </is>
      </c>
      <c r="Z594" t="inlineStr">
        <is>
          <t>Not determined from abstract</t>
        </is>
      </c>
      <c r="AB594" t="inlineStr">
        <is>
          <t>Not assessed (not included)</t>
        </is>
      </c>
      <c r="AC594" t="inlineStr">
        <is>
          <t>Not assessed (not included)</t>
        </is>
      </c>
      <c r="AD594" t="inlineStr">
        <is>
          <t>R. S. Kumar; K. K. Srinivas; A. Peddi; P. A. H. Vardhini</t>
        </is>
      </c>
      <c r="AE594" t="inlineStr">
        <is>
          <t>2021 IEEE International Conference on Biomedical Engineering, Computer and Information Technology for Health (BECITHCON)</t>
        </is>
      </c>
      <c r="AF594" t="inlineStr">
        <is>
          <t>Hybrid OA (IEEE)</t>
        </is>
      </c>
      <c r="AH594" t="inlineStr">
        <is>
          <t>Not assessed</t>
        </is>
      </c>
      <c r="AI594" t="inlineStr">
        <is>
          <t>Not reported</t>
        </is>
      </c>
      <c r="AJ594" t="inlineStr">
        <is>
          <t>Not reported</t>
        </is>
      </c>
      <c r="AK594" t="inlineStr">
        <is>
          <t>Not reported</t>
        </is>
      </c>
      <c r="AL594" t="inlineStr">
        <is>
          <t>Not reported</t>
        </is>
      </c>
      <c r="AM594" t="inlineStr">
        <is>
          <t>Not reported</t>
        </is>
      </c>
      <c r="AN594" t="inlineStr">
        <is>
          <t>Not reported</t>
        </is>
      </c>
      <c r="AO594" t="inlineStr">
        <is>
          <t>Not reviewed</t>
        </is>
      </c>
      <c r="AP594" t="inlineStr">
        <is>
          <t>Not reported</t>
        </is>
      </c>
      <c r="AQ594" t="inlineStr">
        <is>
          <t>Not reported</t>
        </is>
      </c>
      <c r="AR594" t="inlineStr">
        <is>
          <t>Not reported</t>
        </is>
      </c>
      <c r="AS594" t="inlineStr">
        <is>
          <t>See abstract</t>
        </is>
      </c>
      <c r="AT594" t="inlineStr">
        <is>
          <t>Not reviewed</t>
        </is>
      </c>
      <c r="AU594" t="inlineStr">
        <is>
          <t>Not reviewed</t>
        </is>
      </c>
      <c r="AV594" t="inlineStr">
        <is>
          <t>Not reviewed</t>
        </is>
      </c>
      <c r="AW594" t="inlineStr">
        <is>
          <t>Not reviewed</t>
        </is>
      </c>
      <c r="AX594" t="inlineStr">
        <is>
          <t>Not reported</t>
        </is>
      </c>
      <c r="AY594" t="inlineStr">
        <is>
          <t>Not reported</t>
        </is>
      </c>
      <c r="AZ594" t="inlineStr">
        <is>
          <t>Not reported</t>
        </is>
      </c>
      <c r="BA594" t="inlineStr">
        <is>
          <t>Not reported</t>
        </is>
      </c>
      <c r="BB594" t="inlineStr">
        <is>
          <t>Not reported</t>
        </is>
      </c>
      <c r="BC594" t="inlineStr">
        <is>
          <t>Not reported</t>
        </is>
      </c>
      <c r="BD594" t="inlineStr">
        <is>
          <t>Not reported</t>
        </is>
      </c>
      <c r="BE594" t="inlineStr">
        <is>
          <t>Not reported</t>
        </is>
      </c>
      <c r="BF594" t="inlineStr">
        <is>
          <t>Not reported</t>
        </is>
      </c>
      <c r="BG594" t="inlineStr">
        <is>
          <t>Not reviewed (not included)</t>
        </is>
      </c>
      <c r="BH594" t="inlineStr">
        <is>
          <t>N/A</t>
        </is>
      </c>
      <c r="BI594" t="inlineStr">
        <is>
          <t>Not reviewed</t>
        </is>
      </c>
      <c r="BJ594" t="inlineStr">
        <is>
          <t>Not reviewed</t>
        </is>
      </c>
      <c r="BK594" t="inlineStr">
        <is>
          <t>Not reviewed</t>
        </is>
      </c>
      <c r="BL594" t="inlineStr">
        <is>
          <t>Not reviewed</t>
        </is>
      </c>
      <c r="BM594" t="inlineStr">
        <is>
          <t>Not reviewed (not included)</t>
        </is>
      </c>
      <c r="BN594" t="inlineStr">
        <is>
          <t>Non-ADHD Focused - E2-Not ADHD focused: Neither title nor abstract mentions ADHD or attention-deficit/hyperactivity</t>
        </is>
      </c>
      <c r="BO594" t="inlineStr">
        <is>
          <t>Abstract-level screening only</t>
        </is>
      </c>
      <c r="BP594" t="inlineStr">
        <is>
          <t>4</t>
        </is>
      </c>
    </row>
    <row r="595">
      <c r="A595" t="inlineStr">
        <is>
          <t>EEG Based Mental Arithmetic Task Classification Using a Stacked Long Short Term Memory Network for Brain-Computer Interfacing</t>
        </is>
      </c>
      <c r="B595" t="n">
        <v>2020</v>
      </c>
      <c r="C595" t="inlineStr">
        <is>
          <t>Not checked</t>
        </is>
      </c>
      <c r="D595" t="inlineStr">
        <is>
          <t>Not checked</t>
        </is>
      </c>
      <c r="E595" t="inlineStr">
        <is>
          <t>10.1109/VLSIDCS47293.2020.9179949</t>
        </is>
      </c>
      <c r="F595" t="inlineStr">
        <is>
          <t>This paper proposes an electroencephalogram (EEG) based mental arithmetic task classification using a stacked long short-term memory (LSTM) architecture for brain computer interfacing (BCI). EEG signals from 22 channels are taken from 36 subjects, as mentioned in the Physionet database. A deep learning framework based on LSTM is employed to identify and classify the mental arithmetic task by reducing the number of electrodes. Window segmentation is applied for data augmentation as well as feature extraction from all the recorded EEG signals. Eight features per electrode have been fed into the proposed LSTM architecture. The main aspect of this network along with the dropout layers is to enhance feature learning ability and to avoid over fitting.</t>
        </is>
      </c>
      <c r="G595" t="inlineStr">
        <is>
          <t>Unimodal</t>
        </is>
      </c>
      <c r="H595" t="inlineStr">
        <is>
          <t>See abstract</t>
        </is>
      </c>
      <c r="I595" t="inlineStr">
        <is>
          <t>See abstract</t>
        </is>
      </c>
      <c r="J595" t="inlineStr">
        <is>
          <t>See abstract (AI/ML)</t>
        </is>
      </c>
      <c r="K595" t="inlineStr">
        <is>
          <t>See abstract</t>
        </is>
      </c>
      <c r="M595" t="inlineStr">
        <is>
          <t>See abstract</t>
        </is>
      </c>
      <c r="N595" t="inlineStr">
        <is>
          <t>See abstract</t>
        </is>
      </c>
      <c r="O595" t="inlineStr">
        <is>
          <t>Not verified from abstract</t>
        </is>
      </c>
      <c r="P595" t="inlineStr">
        <is>
          <t>See abstract</t>
        </is>
      </c>
      <c r="Q595" t="inlineStr">
        <is>
          <t>See abstract</t>
        </is>
      </c>
      <c r="R595" t="inlineStr">
        <is>
          <t>Not reviewed (not included)</t>
        </is>
      </c>
      <c r="S595" t="inlineStr">
        <is>
          <t>Not reviewed (not included)</t>
        </is>
      </c>
      <c r="T595" t="inlineStr">
        <is>
          <t>Abstract screening only. Non-ADHD Focused</t>
        </is>
      </c>
      <c r="U595" t="inlineStr">
        <is>
          <t>EXCLUDE</t>
        </is>
      </c>
      <c r="V595" t="inlineStr">
        <is>
          <t>E2-Not ADHD focused: Neither title nor abstract mentions ADHD or attention-deficit/hyperactivity</t>
        </is>
      </c>
      <c r="W595" t="inlineStr">
        <is>
          <t>Excluded: Not ADHD Focused</t>
        </is>
      </c>
      <c r="X595" t="inlineStr">
        <is>
          <t>Not assessed from abstract</t>
        </is>
      </c>
      <c r="Y595" t="inlineStr">
        <is>
          <t>IEEE Conferences</t>
        </is>
      </c>
      <c r="Z595" t="inlineStr">
        <is>
          <t>Not determined from abstract</t>
        </is>
      </c>
      <c r="AB595" t="inlineStr">
        <is>
          <t>Not assessed (not included)</t>
        </is>
      </c>
      <c r="AC595" t="inlineStr">
        <is>
          <t>Not assessed (not included)</t>
        </is>
      </c>
      <c r="AD595" t="inlineStr">
        <is>
          <t>B. Ganguly; A. Chatterjee; W. Mehdi; S. Sharma; S. Garai</t>
        </is>
      </c>
      <c r="AE595" t="inlineStr">
        <is>
          <t>2020 IEEE VLSI DEVICE CIRCUIT AND SYSTEM (VLSI DCS)</t>
        </is>
      </c>
      <c r="AF595" t="inlineStr">
        <is>
          <t>Hybrid OA (IEEE)</t>
        </is>
      </c>
      <c r="AH595" t="inlineStr">
        <is>
          <t>Not assessed</t>
        </is>
      </c>
      <c r="AI595" t="inlineStr">
        <is>
          <t>Not reported</t>
        </is>
      </c>
      <c r="AJ595" t="inlineStr">
        <is>
          <t>Not reported</t>
        </is>
      </c>
      <c r="AK595" t="inlineStr">
        <is>
          <t>Not reported</t>
        </is>
      </c>
      <c r="AL595" t="inlineStr">
        <is>
          <t>Not reported</t>
        </is>
      </c>
      <c r="AM595" t="inlineStr">
        <is>
          <t>Not reported</t>
        </is>
      </c>
      <c r="AN595" t="inlineStr">
        <is>
          <t>Not reported</t>
        </is>
      </c>
      <c r="AO595" t="inlineStr">
        <is>
          <t>Not reviewed</t>
        </is>
      </c>
      <c r="AP595" t="inlineStr">
        <is>
          <t>Not reported</t>
        </is>
      </c>
      <c r="AQ595" t="inlineStr">
        <is>
          <t>Not reported</t>
        </is>
      </c>
      <c r="AR595" t="inlineStr">
        <is>
          <t>Not reported</t>
        </is>
      </c>
      <c r="AS595" t="inlineStr">
        <is>
          <t>See abstract</t>
        </is>
      </c>
      <c r="AT595" t="inlineStr">
        <is>
          <t>Not reviewed</t>
        </is>
      </c>
      <c r="AU595" t="inlineStr">
        <is>
          <t>Not reviewed</t>
        </is>
      </c>
      <c r="AV595" t="inlineStr">
        <is>
          <t>Not reviewed</t>
        </is>
      </c>
      <c r="AW595" t="inlineStr">
        <is>
          <t>Not reviewed</t>
        </is>
      </c>
      <c r="AX595" t="inlineStr">
        <is>
          <t>Not reported</t>
        </is>
      </c>
      <c r="AY595" t="inlineStr">
        <is>
          <t>Not reported</t>
        </is>
      </c>
      <c r="AZ595" t="inlineStr">
        <is>
          <t>Not reported</t>
        </is>
      </c>
      <c r="BA595" t="inlineStr">
        <is>
          <t>Not reported</t>
        </is>
      </c>
      <c r="BB595" t="inlineStr">
        <is>
          <t>Not reported</t>
        </is>
      </c>
      <c r="BC595" t="inlineStr">
        <is>
          <t>Not reported</t>
        </is>
      </c>
      <c r="BD595" t="inlineStr">
        <is>
          <t>Not reported</t>
        </is>
      </c>
      <c r="BE595" t="inlineStr">
        <is>
          <t>Not reported</t>
        </is>
      </c>
      <c r="BF595" t="inlineStr">
        <is>
          <t>Not reported</t>
        </is>
      </c>
      <c r="BG595" t="inlineStr">
        <is>
          <t>Not reviewed (not included)</t>
        </is>
      </c>
      <c r="BH595" t="inlineStr">
        <is>
          <t>N/A</t>
        </is>
      </c>
      <c r="BI595" t="inlineStr">
        <is>
          <t>Not reviewed</t>
        </is>
      </c>
      <c r="BJ595" t="inlineStr">
        <is>
          <t>Not reviewed</t>
        </is>
      </c>
      <c r="BK595" t="inlineStr">
        <is>
          <t>Not reviewed</t>
        </is>
      </c>
      <c r="BL595" t="inlineStr">
        <is>
          <t>Not reviewed</t>
        </is>
      </c>
      <c r="BM595" t="inlineStr">
        <is>
          <t>Not reviewed (not included)</t>
        </is>
      </c>
      <c r="BN595" t="inlineStr">
        <is>
          <t>Non-ADHD Focused - E2-Not ADHD focused: Neither title nor abstract mentions ADHD or attention-deficit/hyperactivity</t>
        </is>
      </c>
      <c r="BO595" t="inlineStr">
        <is>
          <t>Abstract-level screening only</t>
        </is>
      </c>
      <c r="BP595" t="inlineStr">
        <is>
          <t>6</t>
        </is>
      </c>
    </row>
    <row r="596">
      <c r="A596" t="inlineStr">
        <is>
          <t>Speech enabled personal workout assistant recommendation system</t>
        </is>
      </c>
      <c r="B596" t="n">
        <v>2024</v>
      </c>
      <c r="C596" t="inlineStr">
        <is>
          <t>Not checked</t>
        </is>
      </c>
      <c r="D596" t="inlineStr">
        <is>
          <t>Not checked</t>
        </is>
      </c>
      <c r="E596" t="inlineStr">
        <is>
          <t>10.1109/ICICET59348.2024.10616312</t>
        </is>
      </c>
      <c r="F596" t="inlineStr">
        <is>
          <t>Personalized coaching and seamless user experiences are becoming increasingly important in todayâ€™s fitness environment. This research presents a novel online fitness program that uses a voice-activated virtual assistant interface to completely transform the user experience. The technology ensures smooth interaction and customization by using deep learning algorithms to deliver personalized workout recommendations depending on user input. Through the use of sophisticated deep learning architectures for natural language processing and speech recognition, the web interface provides personalized workout plans with ease. Moreover, it integrates emotion detection algorithms to modify recommendations in real time according to usersâ€™ emotional states, thereby augmenting motivation and engagement. Using neural networks to analyze user data continuously, the virtual assistant continuously improves personalized training plans to match fitness objectives and personal preferences. The system can adapt and provide more accurate recommendations as a result of this deep learning integration. The voice-enabled interface provides a hands-free engagement experience while improving accessibility and usability. The evaluationâ€™s findings show how beneficial and well-liked the virtual assistantâ€™s tailored fitness guidance and emotion-based suggestions are. In general, this study signifies a noteworthy progression in the field of virtual assistant technology for the health and fitness industry, providing users with a tailored and seamless method of accomplishing their fitness goals.</t>
        </is>
      </c>
      <c r="G596" t="inlineStr">
        <is>
          <t>Unimodal</t>
        </is>
      </c>
      <c r="H596" t="inlineStr">
        <is>
          <t>See abstract</t>
        </is>
      </c>
      <c r="I596" t="inlineStr">
        <is>
          <t>See abstract</t>
        </is>
      </c>
      <c r="J596" t="inlineStr">
        <is>
          <t>See abstract (AI/ML)</t>
        </is>
      </c>
      <c r="K596" t="inlineStr">
        <is>
          <t>See abstract</t>
        </is>
      </c>
      <c r="M596" t="inlineStr">
        <is>
          <t>See abstract</t>
        </is>
      </c>
      <c r="N596" t="inlineStr">
        <is>
          <t>See abstract</t>
        </is>
      </c>
      <c r="O596" t="inlineStr">
        <is>
          <t>Not verified from abstract</t>
        </is>
      </c>
      <c r="P596" t="inlineStr">
        <is>
          <t>See abstract</t>
        </is>
      </c>
      <c r="Q596" t="inlineStr">
        <is>
          <t>See abstract</t>
        </is>
      </c>
      <c r="R596" t="inlineStr">
        <is>
          <t>Not reviewed (not included)</t>
        </is>
      </c>
      <c r="S596" t="inlineStr">
        <is>
          <t>Not reviewed (not included)</t>
        </is>
      </c>
      <c r="T596" t="inlineStr">
        <is>
          <t>Abstract screening only. Non-ADHD Focused</t>
        </is>
      </c>
      <c r="U596" t="inlineStr">
        <is>
          <t>EXCLUDE</t>
        </is>
      </c>
      <c r="V596" t="inlineStr">
        <is>
          <t>E2-Not ADHD focused: Neither title nor abstract mentions ADHD or attention-deficit/hyperactivity</t>
        </is>
      </c>
      <c r="W596" t="inlineStr">
        <is>
          <t>Excluded: Not ADHD Focused</t>
        </is>
      </c>
      <c r="X596" t="inlineStr">
        <is>
          <t>Not assessed from abstract</t>
        </is>
      </c>
      <c r="Y596" t="inlineStr">
        <is>
          <t>IEEE Conferences</t>
        </is>
      </c>
      <c r="Z596" t="inlineStr">
        <is>
          <t>Not determined from abstract</t>
        </is>
      </c>
      <c r="AB596" t="inlineStr">
        <is>
          <t>Not assessed (not included)</t>
        </is>
      </c>
      <c r="AC596" t="inlineStr">
        <is>
          <t>Not assessed (not included)</t>
        </is>
      </c>
      <c r="AD596" t="inlineStr">
        <is>
          <t>B. H. Priya; B. Vamsi; A. A. Reddy; M. Radhika; S. Hariharan; V. Kekreja</t>
        </is>
      </c>
      <c r="AE596" t="inlineStr">
        <is>
          <t>2024 International Conference on Innovations and Challenges in Emerging Technologies (ICICET)</t>
        </is>
      </c>
      <c r="AF596" t="inlineStr">
        <is>
          <t>Hybrid OA (IEEE)</t>
        </is>
      </c>
      <c r="AH596" t="inlineStr">
        <is>
          <t>Not assessed</t>
        </is>
      </c>
      <c r="AI596" t="inlineStr">
        <is>
          <t>Not reported</t>
        </is>
      </c>
      <c r="AJ596" t="inlineStr">
        <is>
          <t>Not reported</t>
        </is>
      </c>
      <c r="AK596" t="inlineStr">
        <is>
          <t>Not reported</t>
        </is>
      </c>
      <c r="AL596" t="inlineStr">
        <is>
          <t>Not reported</t>
        </is>
      </c>
      <c r="AM596" t="inlineStr">
        <is>
          <t>Not reported</t>
        </is>
      </c>
      <c r="AN596" t="inlineStr">
        <is>
          <t>Not reported</t>
        </is>
      </c>
      <c r="AO596" t="inlineStr">
        <is>
          <t>Not reviewed</t>
        </is>
      </c>
      <c r="AP596" t="inlineStr">
        <is>
          <t>Not reported</t>
        </is>
      </c>
      <c r="AQ596" t="inlineStr">
        <is>
          <t>Not reported</t>
        </is>
      </c>
      <c r="AR596" t="inlineStr">
        <is>
          <t>Not reported</t>
        </is>
      </c>
      <c r="AS596" t="inlineStr">
        <is>
          <t>See abstract</t>
        </is>
      </c>
      <c r="AT596" t="inlineStr">
        <is>
          <t>Not reviewed</t>
        </is>
      </c>
      <c r="AU596" t="inlineStr">
        <is>
          <t>Not reviewed</t>
        </is>
      </c>
      <c r="AV596" t="inlineStr">
        <is>
          <t>Not reviewed</t>
        </is>
      </c>
      <c r="AW596" t="inlineStr">
        <is>
          <t>Not reviewed</t>
        </is>
      </c>
      <c r="AX596" t="inlineStr">
        <is>
          <t>Not reported</t>
        </is>
      </c>
      <c r="AY596" t="inlineStr">
        <is>
          <t>Not reported</t>
        </is>
      </c>
      <c r="AZ596" t="inlineStr">
        <is>
          <t>Not reported</t>
        </is>
      </c>
      <c r="BA596" t="inlineStr">
        <is>
          <t>Not reported</t>
        </is>
      </c>
      <c r="BB596" t="inlineStr">
        <is>
          <t>Not reported</t>
        </is>
      </c>
      <c r="BC596" t="inlineStr">
        <is>
          <t>Not reported</t>
        </is>
      </c>
      <c r="BD596" t="inlineStr">
        <is>
          <t>Not reported</t>
        </is>
      </c>
      <c r="BE596" t="inlineStr">
        <is>
          <t>Not reported</t>
        </is>
      </c>
      <c r="BF596" t="inlineStr">
        <is>
          <t>Not reported</t>
        </is>
      </c>
      <c r="BG596" t="inlineStr">
        <is>
          <t>Not reviewed (not included)</t>
        </is>
      </c>
      <c r="BH596" t="inlineStr">
        <is>
          <t>N/A</t>
        </is>
      </c>
      <c r="BI596" t="inlineStr">
        <is>
          <t>Not reviewed</t>
        </is>
      </c>
      <c r="BJ596" t="inlineStr">
        <is>
          <t>Not reviewed</t>
        </is>
      </c>
      <c r="BK596" t="inlineStr">
        <is>
          <t>Not reviewed</t>
        </is>
      </c>
      <c r="BL596" t="inlineStr">
        <is>
          <t>Not reviewed</t>
        </is>
      </c>
      <c r="BM596" t="inlineStr">
        <is>
          <t>Not reviewed (not included)</t>
        </is>
      </c>
      <c r="BN596" t="inlineStr">
        <is>
          <t>Non-ADHD Focused - E2-Not ADHD focused: Neither title nor abstract mentions ADHD or attention-deficit/hyperactivity</t>
        </is>
      </c>
      <c r="BO596" t="inlineStr">
        <is>
          <t>Abstract-level screening only</t>
        </is>
      </c>
      <c r="BP596" t="inlineStr">
        <is>
          <t>6</t>
        </is>
      </c>
    </row>
    <row r="597">
      <c r="A597" t="inlineStr">
        <is>
          <t>A Decision Tree Classification Model for detection Of Tourette Syndrome Using Cognitive and Olfactory Testing Data</t>
        </is>
      </c>
      <c r="B597" t="n">
        <v>2023</v>
      </c>
      <c r="C597" t="inlineStr">
        <is>
          <t>Not checked</t>
        </is>
      </c>
      <c r="D597" t="inlineStr">
        <is>
          <t>Not checked</t>
        </is>
      </c>
      <c r="E597" t="inlineStr">
        <is>
          <t>10.1109/CSNT57126.2023.10134616</t>
        </is>
      </c>
      <c r="F597" t="inlineStr">
        <is>
          <t>Touretteâ€™s Syndrome (TS for short) is normal neurodevelopment disorder that becomes active during childhood or adolescence. This is described by multiple motor tics (motor tics) and at least one vocal (vocal) tic. Examples of tics include blinking, coughing, clearing the throat, sniffling, and facial movements. Two aspect of Tic disorder are Motor and vocal which depends on level of the complication. The demographic, cognitive and olfactory testing data can be used to develop a model to predict the Touretteâ€™s syndrome in the population and measures can be taken to treat the identified patients. This research paper attempts to build up a machine learning based model to predict TS based on demographic and cognitive testing and Olfactory testing data sets. Results show that Decision Tree model is able to predict the syndrome with $ 100\%$ accuracy, 1 Mathewâ€™s correlation coefficient, 100parcent F1-score, 100parcent precision and $ 100\%$ recall on the limited available dataset.</t>
        </is>
      </c>
      <c r="G597" t="inlineStr">
        <is>
          <t>Unimodal</t>
        </is>
      </c>
      <c r="H597" t="inlineStr">
        <is>
          <t>See abstract</t>
        </is>
      </c>
      <c r="I597" t="inlineStr">
        <is>
          <t>See abstract</t>
        </is>
      </c>
      <c r="J597" t="inlineStr">
        <is>
          <t>See abstract (AI/ML)</t>
        </is>
      </c>
      <c r="K597" t="inlineStr">
        <is>
          <t>See abstract</t>
        </is>
      </c>
      <c r="M597" t="inlineStr">
        <is>
          <t>See abstract</t>
        </is>
      </c>
      <c r="N597" t="inlineStr">
        <is>
          <t>See abstract</t>
        </is>
      </c>
      <c r="O597" t="inlineStr">
        <is>
          <t>Not verified from abstract</t>
        </is>
      </c>
      <c r="P597" t="inlineStr">
        <is>
          <t>See abstract</t>
        </is>
      </c>
      <c r="Q597" t="inlineStr">
        <is>
          <t>See abstract</t>
        </is>
      </c>
      <c r="R597" t="inlineStr">
        <is>
          <t>Not reviewed (not included)</t>
        </is>
      </c>
      <c r="S597" t="inlineStr">
        <is>
          <t>Not reviewed (not included)</t>
        </is>
      </c>
      <c r="T597" t="inlineStr">
        <is>
          <t>Abstract screening only. Non-ADHD Focused</t>
        </is>
      </c>
      <c r="U597" t="inlineStr">
        <is>
          <t>EXCLUDE</t>
        </is>
      </c>
      <c r="V597" t="inlineStr">
        <is>
          <t>E2-Not ADHD focused: Neither title nor abstract mentions ADHD or attention-deficit/hyperactivity</t>
        </is>
      </c>
      <c r="W597" t="inlineStr">
        <is>
          <t>Excluded: Not ADHD Focused</t>
        </is>
      </c>
      <c r="X597" t="inlineStr">
        <is>
          <t>Not assessed from abstract</t>
        </is>
      </c>
      <c r="Y597" t="inlineStr">
        <is>
          <t>IEEE Conferences</t>
        </is>
      </c>
      <c r="Z597" t="inlineStr">
        <is>
          <t>Not determined from abstract</t>
        </is>
      </c>
      <c r="AB597" t="inlineStr">
        <is>
          <t>Not assessed (not included)</t>
        </is>
      </c>
      <c r="AC597" t="inlineStr">
        <is>
          <t>Not assessed (not included)</t>
        </is>
      </c>
      <c r="AD597" t="inlineStr">
        <is>
          <t>H. Jain; K. Pandey; B. Verma</t>
        </is>
      </c>
      <c r="AE597" t="inlineStr">
        <is>
          <t>2023 IEEE 12th International Conference on Communication Systems and Network Technologies (CSNT)</t>
        </is>
      </c>
      <c r="AF597" t="inlineStr">
        <is>
          <t>Hybrid OA (IEEE)</t>
        </is>
      </c>
      <c r="AH597" t="inlineStr">
        <is>
          <t>Not assessed</t>
        </is>
      </c>
      <c r="AI597" t="inlineStr">
        <is>
          <t>Not reported</t>
        </is>
      </c>
      <c r="AJ597" t="inlineStr">
        <is>
          <t>Not reported</t>
        </is>
      </c>
      <c r="AK597" t="inlineStr">
        <is>
          <t>Not reported</t>
        </is>
      </c>
      <c r="AL597" t="inlineStr">
        <is>
          <t>Not reported</t>
        </is>
      </c>
      <c r="AM597" t="inlineStr">
        <is>
          <t>Not reported</t>
        </is>
      </c>
      <c r="AN597" t="inlineStr">
        <is>
          <t>Not reported</t>
        </is>
      </c>
      <c r="AO597" t="inlineStr">
        <is>
          <t>Not reviewed</t>
        </is>
      </c>
      <c r="AP597" t="inlineStr">
        <is>
          <t>Not reported</t>
        </is>
      </c>
      <c r="AQ597" t="inlineStr">
        <is>
          <t>Not reported</t>
        </is>
      </c>
      <c r="AR597" t="inlineStr">
        <is>
          <t>Not reported</t>
        </is>
      </c>
      <c r="AS597" t="inlineStr">
        <is>
          <t>See abstract</t>
        </is>
      </c>
      <c r="AT597" t="inlineStr">
        <is>
          <t>Not reviewed</t>
        </is>
      </c>
      <c r="AU597" t="inlineStr">
        <is>
          <t>Not reviewed</t>
        </is>
      </c>
      <c r="AV597" t="inlineStr">
        <is>
          <t>Not reviewed</t>
        </is>
      </c>
      <c r="AW597" t="inlineStr">
        <is>
          <t>Not reviewed</t>
        </is>
      </c>
      <c r="AX597" t="inlineStr">
        <is>
          <t>Not reported</t>
        </is>
      </c>
      <c r="AY597" t="inlineStr">
        <is>
          <t>Not reported</t>
        </is>
      </c>
      <c r="AZ597" t="inlineStr">
        <is>
          <t>Not reported</t>
        </is>
      </c>
      <c r="BA597" t="inlineStr">
        <is>
          <t>Not reported</t>
        </is>
      </c>
      <c r="BB597" t="inlineStr">
        <is>
          <t>Not reported</t>
        </is>
      </c>
      <c r="BC597" t="inlineStr">
        <is>
          <t>Not reported</t>
        </is>
      </c>
      <c r="BD597" t="inlineStr">
        <is>
          <t>Not reported</t>
        </is>
      </c>
      <c r="BE597" t="inlineStr">
        <is>
          <t>Not reported</t>
        </is>
      </c>
      <c r="BF597" t="inlineStr">
        <is>
          <t>Not reported</t>
        </is>
      </c>
      <c r="BG597" t="inlineStr">
        <is>
          <t>Not reviewed (not included)</t>
        </is>
      </c>
      <c r="BH597" t="inlineStr">
        <is>
          <t>N/A</t>
        </is>
      </c>
      <c r="BI597" t="inlineStr">
        <is>
          <t>Not reviewed</t>
        </is>
      </c>
      <c r="BJ597" t="inlineStr">
        <is>
          <t>Not reviewed</t>
        </is>
      </c>
      <c r="BK597" t="inlineStr">
        <is>
          <t>Not reviewed</t>
        </is>
      </c>
      <c r="BL597" t="inlineStr">
        <is>
          <t>Not reviewed</t>
        </is>
      </c>
      <c r="BM597" t="inlineStr">
        <is>
          <t>Not reviewed (not included)</t>
        </is>
      </c>
      <c r="BN597" t="inlineStr">
        <is>
          <t>Non-ADHD Focused - E2-Not ADHD focused: Neither title nor abstract mentions ADHD or attention-deficit/hyperactivity</t>
        </is>
      </c>
      <c r="BO597" t="inlineStr">
        <is>
          <t>Abstract-level screening only</t>
        </is>
      </c>
      <c r="BP597" t="inlineStr">
        <is>
          <t>7</t>
        </is>
      </c>
    </row>
    <row r="598">
      <c r="A598" t="inlineStr">
        <is>
          <t>A Novel Approach for Detection of Autism Using Neural Transformer</t>
        </is>
      </c>
      <c r="B598" t="n">
        <v>2024</v>
      </c>
      <c r="C598" t="inlineStr">
        <is>
          <t>Not checked</t>
        </is>
      </c>
      <c r="D598" t="inlineStr">
        <is>
          <t>Not checked</t>
        </is>
      </c>
      <c r="E598" t="inlineStr">
        <is>
          <t>10.1109/IICCCS61609.2024.10763805</t>
        </is>
      </c>
      <c r="F598" t="inlineStr">
        <is>
          <t>Autism which refers to autism spectrum disorder (ASD) is recognized as a neuro-developmental disorder where the person who is autistic may exhibit conditions of diverse groups. It can also be identified by some unique patterns such as the inability of a person to switch the activity that is being carried out, little eye contact while communicating, tending to repeat certain words or phrases, and reactions that are completely different and unusual to events or sensations. The characteristic that most of the autistic people exhibit is difficulty in communicating with other people. Researches are carried out to predict autism from family morbidity involving data from three generations, detecting the severity of autistic characteristics by analyzing brain patterns, using image data to predict autism, and speech recognition to monitor how well the patient communicates, or does the patient tend to repeat any phrases. Our solution to detect autism involves the use of deep learning techniques to extract features from the image dataset of autistic people which is labeled as autistic and non-autistic, and using the extracted features to train the classifiers for better prediction. The main motive is to provide a solution which could contribute in the early detection of autism.</t>
        </is>
      </c>
      <c r="G598" t="inlineStr">
        <is>
          <t>Unimodal</t>
        </is>
      </c>
      <c r="H598" t="inlineStr">
        <is>
          <t>See abstract</t>
        </is>
      </c>
      <c r="I598" t="inlineStr">
        <is>
          <t>See abstract</t>
        </is>
      </c>
      <c r="J598" t="inlineStr">
        <is>
          <t>See abstract (AI/ML)</t>
        </is>
      </c>
      <c r="K598" t="inlineStr">
        <is>
          <t>See abstract</t>
        </is>
      </c>
      <c r="M598" t="inlineStr">
        <is>
          <t>See abstract</t>
        </is>
      </c>
      <c r="N598" t="inlineStr">
        <is>
          <t>See abstract</t>
        </is>
      </c>
      <c r="O598" t="inlineStr">
        <is>
          <t>Not verified from abstract</t>
        </is>
      </c>
      <c r="P598" t="inlineStr">
        <is>
          <t>See abstract</t>
        </is>
      </c>
      <c r="Q598" t="inlineStr">
        <is>
          <t>See abstract</t>
        </is>
      </c>
      <c r="R598" t="inlineStr">
        <is>
          <t>Not reviewed (not included)</t>
        </is>
      </c>
      <c r="S598" t="inlineStr">
        <is>
          <t>Not reviewed (not included)</t>
        </is>
      </c>
      <c r="T598" t="inlineStr">
        <is>
          <t>Abstract screening only. Non-ADHD Focused</t>
        </is>
      </c>
      <c r="U598" t="inlineStr">
        <is>
          <t>EXCLUDE</t>
        </is>
      </c>
      <c r="V598" t="inlineStr">
        <is>
          <t>E2-Not ADHD focused: Neither title nor abstract mentions ADHD or attention-deficit/hyperactivity</t>
        </is>
      </c>
      <c r="W598" t="inlineStr">
        <is>
          <t>Excluded: Not ADHD Focused</t>
        </is>
      </c>
      <c r="X598" t="inlineStr">
        <is>
          <t>Not assessed from abstract</t>
        </is>
      </c>
      <c r="Y598" t="inlineStr">
        <is>
          <t>IEEE Conferences</t>
        </is>
      </c>
      <c r="Z598" t="inlineStr">
        <is>
          <t>Not determined from abstract</t>
        </is>
      </c>
      <c r="AB598" t="inlineStr">
        <is>
          <t>Not assessed (not included)</t>
        </is>
      </c>
      <c r="AC598" t="inlineStr">
        <is>
          <t>Not assessed (not included)</t>
        </is>
      </c>
      <c r="AD598" t="inlineStr">
        <is>
          <t>K. P; J. M. B. D; J. M</t>
        </is>
      </c>
      <c r="AE598" t="inlineStr">
        <is>
          <t>2024 IEEE International Conference on Communication, Computing and Signal Processing (IICCCS)</t>
        </is>
      </c>
      <c r="AF598" t="inlineStr">
        <is>
          <t>Hybrid OA (IEEE)</t>
        </is>
      </c>
      <c r="AH598" t="inlineStr">
        <is>
          <t>Not assessed</t>
        </is>
      </c>
      <c r="AI598" t="inlineStr">
        <is>
          <t>Not reported</t>
        </is>
      </c>
      <c r="AJ598" t="inlineStr">
        <is>
          <t>Not reported</t>
        </is>
      </c>
      <c r="AK598" t="inlineStr">
        <is>
          <t>Not reported</t>
        </is>
      </c>
      <c r="AL598" t="inlineStr">
        <is>
          <t>Not reported</t>
        </is>
      </c>
      <c r="AM598" t="inlineStr">
        <is>
          <t>Not reported</t>
        </is>
      </c>
      <c r="AN598" t="inlineStr">
        <is>
          <t>Not reported</t>
        </is>
      </c>
      <c r="AO598" t="inlineStr">
        <is>
          <t>Not reviewed</t>
        </is>
      </c>
      <c r="AP598" t="inlineStr">
        <is>
          <t>Not reported</t>
        </is>
      </c>
      <c r="AQ598" t="inlineStr">
        <is>
          <t>Not reported</t>
        </is>
      </c>
      <c r="AR598" t="inlineStr">
        <is>
          <t>Not reported</t>
        </is>
      </c>
      <c r="AS598" t="inlineStr">
        <is>
          <t>See abstract</t>
        </is>
      </c>
      <c r="AT598" t="inlineStr">
        <is>
          <t>Not reviewed</t>
        </is>
      </c>
      <c r="AU598" t="inlineStr">
        <is>
          <t>Not reviewed</t>
        </is>
      </c>
      <c r="AV598" t="inlineStr">
        <is>
          <t>Not reviewed</t>
        </is>
      </c>
      <c r="AW598" t="inlineStr">
        <is>
          <t>Not reviewed</t>
        </is>
      </c>
      <c r="AX598" t="inlineStr">
        <is>
          <t>Not reported</t>
        </is>
      </c>
      <c r="AY598" t="inlineStr">
        <is>
          <t>Not reported</t>
        </is>
      </c>
      <c r="AZ598" t="inlineStr">
        <is>
          <t>Not reported</t>
        </is>
      </c>
      <c r="BA598" t="inlineStr">
        <is>
          <t>Not reported</t>
        </is>
      </c>
      <c r="BB598" t="inlineStr">
        <is>
          <t>Not reported</t>
        </is>
      </c>
      <c r="BC598" t="inlineStr">
        <is>
          <t>Not reported</t>
        </is>
      </c>
      <c r="BD598" t="inlineStr">
        <is>
          <t>Not reported</t>
        </is>
      </c>
      <c r="BE598" t="inlineStr">
        <is>
          <t>Not reported</t>
        </is>
      </c>
      <c r="BF598" t="inlineStr">
        <is>
          <t>Not reported</t>
        </is>
      </c>
      <c r="BG598" t="inlineStr">
        <is>
          <t>Not reviewed (not included)</t>
        </is>
      </c>
      <c r="BH598" t="inlineStr">
        <is>
          <t>N/A</t>
        </is>
      </c>
      <c r="BI598" t="inlineStr">
        <is>
          <t>Not reviewed</t>
        </is>
      </c>
      <c r="BJ598" t="inlineStr">
        <is>
          <t>Not reviewed</t>
        </is>
      </c>
      <c r="BK598" t="inlineStr">
        <is>
          <t>Not reviewed</t>
        </is>
      </c>
      <c r="BL598" t="inlineStr">
        <is>
          <t>Not reviewed</t>
        </is>
      </c>
      <c r="BM598" t="inlineStr">
        <is>
          <t>Not reviewed (not included)</t>
        </is>
      </c>
      <c r="BN598" t="inlineStr">
        <is>
          <t>Non-ADHD Focused - E2-Not ADHD focused: Neither title nor abstract mentions ADHD or attention-deficit/hyperactivity</t>
        </is>
      </c>
      <c r="BO598" t="inlineStr">
        <is>
          <t>Abstract-level screening only</t>
        </is>
      </c>
      <c r="BP598" t="inlineStr">
        <is>
          <t>6</t>
        </is>
      </c>
    </row>
    <row r="599">
      <c r="A599" t="inlineStr">
        <is>
          <t>Noise-Robust and Interpretable EEG Classification of Hyperactive Disorders Using Graph Convolutional Network</t>
        </is>
      </c>
      <c r="B599" t="n">
        <v>2025</v>
      </c>
      <c r="C599" t="inlineStr">
        <is>
          <t>Not checked</t>
        </is>
      </c>
      <c r="D599" t="inlineStr">
        <is>
          <t>Not checked</t>
        </is>
      </c>
      <c r="E599" t="inlineStr">
        <is>
          <t>10.1109/ACCESS.2025.3626160</t>
        </is>
      </c>
      <c r="F599" t="inlineStr">
        <is>
          <t>The analysis of EEG data has been widely utilized due to its non-invasive nature. However, the typically noisy characteristics of EEG signals necessitate artifact removal processes. These processes can involve excessive computation or additional devices, significantly compromising the high usability inherent to non-invasive techniques. Although deep learning was expected to overcome these limitations, it still requires artifact removal and thus becomes highly inefficient. Moreover, it suffers from a lack of interpretability due to its closed-box nature. To address these challenges, we propose and validate a framework utilizing Graph Convolutional Network (GCN) and PGExplainer in this study. Specifically, to demonstrate the noise-robustness of our model, we applied it to classify hyperactive disorders such as Tic disorder and Attention deficit hyperactivity disorder (ADHD), which generate excessive noise due to movement. Using EEG data from patients with tics and ADHD, we demonstrated that our model predicts at least 20% higher accuracy than any other neural network models, while the analysis with PGExplainer showed that the same channels were identified as important whether or not noise was removed, indicating noise-robust interpretability of the model. Additionally, this method allowed us to increase computational efficiency, thus identifying a maximally efficient model, i.e., a model that balances accuracy with minimal complexity. The proposed framework is not limited to our case of hyperactive disorder, but is expandable to more general cases. This work demonstrates that GCN-based classification can provide a noise-robust and interpretable solution for EEG analysis.</t>
        </is>
      </c>
      <c r="G599" t="inlineStr">
        <is>
          <t>Unimodal</t>
        </is>
      </c>
      <c r="H599" t="inlineStr">
        <is>
          <t>See abstract</t>
        </is>
      </c>
      <c r="I599" t="inlineStr">
        <is>
          <t>See abstract</t>
        </is>
      </c>
      <c r="J599" t="inlineStr">
        <is>
          <t>See abstract (AI/ML)</t>
        </is>
      </c>
      <c r="K599" t="inlineStr">
        <is>
          <t>See abstract</t>
        </is>
      </c>
      <c r="M599" t="inlineStr">
        <is>
          <t>See abstract</t>
        </is>
      </c>
      <c r="N599" t="inlineStr">
        <is>
          <t>See abstract</t>
        </is>
      </c>
      <c r="O599" t="inlineStr">
        <is>
          <t>Not verified from abstract</t>
        </is>
      </c>
      <c r="P599" t="inlineStr">
        <is>
          <t>See abstract</t>
        </is>
      </c>
      <c r="Q599" t="inlineStr">
        <is>
          <t>See abstract</t>
        </is>
      </c>
      <c r="R599" t="inlineStr">
        <is>
          <t>Not reviewed (not included)</t>
        </is>
      </c>
      <c r="S599" t="inlineStr">
        <is>
          <t>Not reviewed (not included)</t>
        </is>
      </c>
      <c r="T599" t="inlineStr">
        <is>
          <t>Abstract screening only. Not Selected for Final 95 (Pending Full Text Review)</t>
        </is>
      </c>
      <c r="U599" t="inlineStr">
        <is>
          <t>EXCLUDE</t>
        </is>
      </c>
      <c r="V5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599" t="inlineStr">
        <is>
          <t>Excluded: Other Criterion</t>
        </is>
      </c>
      <c r="X599" t="inlineStr">
        <is>
          <t>Not assessed from abstract</t>
        </is>
      </c>
      <c r="Y599" t="inlineStr">
        <is>
          <t>IEEE Journals</t>
        </is>
      </c>
      <c r="Z599" t="inlineStr">
        <is>
          <t>Not determined from abstract</t>
        </is>
      </c>
      <c r="AB599" t="inlineStr">
        <is>
          <t>Not assessed (not included)</t>
        </is>
      </c>
      <c r="AC599" t="inlineStr">
        <is>
          <t>Not assessed (not included)</t>
        </is>
      </c>
      <c r="AD599" t="inlineStr">
        <is>
          <t>D. Kim; Y. Lee; S. Shin; K. M. Kim; D. Kim; S. -I. Choi</t>
        </is>
      </c>
      <c r="AE599" t="inlineStr">
        <is>
          <t>IEEE Access</t>
        </is>
      </c>
      <c r="AF599" t="inlineStr">
        <is>
          <t>Gold OA (IEEE Access)</t>
        </is>
      </c>
      <c r="AG599" t="inlineStr">
        <is>
          <t xml:space="preserve">Bio &amp; Medical Technology Development Program of the National Research Foundation (NRF) funded by Korean Government (MSIT)(grant numbers:2025-RS-2023-00220408); IITP (Institute of Information &amp; Communications Technology Planning &amp; Evaluation)-ICAN(ICT Challenge and Advanced Network of HRD) grant funded by Korean Government (MSIT)(grant numbers:IITP-2025-RS-00437027); </t>
        </is>
      </c>
      <c r="AH599" t="inlineStr">
        <is>
          <t>Not assessed</t>
        </is>
      </c>
      <c r="AI599" t="inlineStr">
        <is>
          <t>Not reported</t>
        </is>
      </c>
      <c r="AJ599" t="inlineStr">
        <is>
          <t>Not reported</t>
        </is>
      </c>
      <c r="AK599" t="inlineStr">
        <is>
          <t>Not reported</t>
        </is>
      </c>
      <c r="AL599" t="inlineStr">
        <is>
          <t>Not reported</t>
        </is>
      </c>
      <c r="AM599" t="inlineStr">
        <is>
          <t>Not reported</t>
        </is>
      </c>
      <c r="AN599" t="inlineStr">
        <is>
          <t>Not reported</t>
        </is>
      </c>
      <c r="AO599" t="inlineStr">
        <is>
          <t>Not reviewed</t>
        </is>
      </c>
      <c r="AP599" t="inlineStr">
        <is>
          <t>Not reported</t>
        </is>
      </c>
      <c r="AQ599" t="inlineStr">
        <is>
          <t>Not reported</t>
        </is>
      </c>
      <c r="AR599" t="inlineStr">
        <is>
          <t>Not reported</t>
        </is>
      </c>
      <c r="AS599" t="inlineStr">
        <is>
          <t>See abstract</t>
        </is>
      </c>
      <c r="AT599" t="inlineStr">
        <is>
          <t>Not reviewed</t>
        </is>
      </c>
      <c r="AU599" t="inlineStr">
        <is>
          <t>Not reviewed</t>
        </is>
      </c>
      <c r="AV599" t="inlineStr">
        <is>
          <t>Not reviewed</t>
        </is>
      </c>
      <c r="AW599" t="inlineStr">
        <is>
          <t>Not reviewed</t>
        </is>
      </c>
      <c r="AX599" t="inlineStr">
        <is>
          <t>Not reported</t>
        </is>
      </c>
      <c r="AY599" t="inlineStr">
        <is>
          <t>Not reported</t>
        </is>
      </c>
      <c r="AZ599" t="inlineStr">
        <is>
          <t>Not reported</t>
        </is>
      </c>
      <c r="BA599" t="inlineStr">
        <is>
          <t>Not reported</t>
        </is>
      </c>
      <c r="BB599" t="inlineStr">
        <is>
          <t>Not reported</t>
        </is>
      </c>
      <c r="BC599" t="inlineStr">
        <is>
          <t>Not reported</t>
        </is>
      </c>
      <c r="BD599" t="inlineStr">
        <is>
          <t>Not reported</t>
        </is>
      </c>
      <c r="BE599" t="inlineStr">
        <is>
          <t>Not reported</t>
        </is>
      </c>
      <c r="BF599" t="inlineStr">
        <is>
          <t>Not reported</t>
        </is>
      </c>
      <c r="BG599" t="inlineStr">
        <is>
          <t>Not reviewed (not included)</t>
        </is>
      </c>
      <c r="BH599" t="inlineStr">
        <is>
          <t>N/A</t>
        </is>
      </c>
      <c r="BI599" t="inlineStr">
        <is>
          <t>Not reviewed</t>
        </is>
      </c>
      <c r="BJ599" t="inlineStr">
        <is>
          <t>Not reviewed</t>
        </is>
      </c>
      <c r="BK599" t="inlineStr">
        <is>
          <t>Not reviewed</t>
        </is>
      </c>
      <c r="BL599" t="inlineStr">
        <is>
          <t>Not reviewed</t>
        </is>
      </c>
      <c r="BM599" t="inlineStr">
        <is>
          <t>Not reviewed (not included)</t>
        </is>
      </c>
      <c r="BN599" t="inlineStr">
        <is>
          <t>Not Selected for Final 95 (Pending Full Text Review) - Candidate paper not selected for final 95: Passed abstract screening but not included in final selec</t>
        </is>
      </c>
      <c r="BO599" t="inlineStr">
        <is>
          <t>Abstract-level screening only</t>
        </is>
      </c>
      <c r="BP599" t="inlineStr">
        <is>
          <t>13</t>
        </is>
      </c>
    </row>
    <row r="600">
      <c r="A600" t="inlineStr">
        <is>
          <t>Preliminary Study on Model Construction for Estimating Mental Illness and Developmental Disorders</t>
        </is>
      </c>
      <c r="B600" t="n">
        <v>2022</v>
      </c>
      <c r="C600" t="inlineStr">
        <is>
          <t>Not checked</t>
        </is>
      </c>
      <c r="D600" t="inlineStr">
        <is>
          <t>Not checked</t>
        </is>
      </c>
      <c r="E600" t="inlineStr">
        <is>
          <t>10.1109/LIFETECH53646.2022.9754853</t>
        </is>
      </c>
      <c r="F600" t="inlineStr">
        <is>
          <t>In recent years, the number of patients with mental disorders and developmental disabilities has been increasing. Current diagnostic methods for these patients are mainly interviews between clinicians and patients, which is regarded as subjective evaluation that may cause instability. Therefore, it is necessary to support the clinician's diagnosis by objective evaluation. We conducted preliminary study on constructing a model to support the diagnosis from electroencephalogram (EEG) applying deep learning. To construct the model, EEG data was collected from six people with mental illness or developmental disabilities and three people without these disabilities during resting with eyes closed. The collected EEG data were used as explanatory variables. A binary value, which means the group with or without mental disorders and developmental disabilities, were used as objective variable. We trained the model and verified the model with cross validation which training and test data do not include the same participantâ€™s data. The results of the accuracy verification suggested that it is possible to construct a model with an average accuracy of about 70%.</t>
        </is>
      </c>
      <c r="G600" t="inlineStr">
        <is>
          <t>Unimodal</t>
        </is>
      </c>
      <c r="H600" t="inlineStr">
        <is>
          <t>See abstract</t>
        </is>
      </c>
      <c r="I600" t="inlineStr">
        <is>
          <t>See abstract</t>
        </is>
      </c>
      <c r="J600" t="inlineStr">
        <is>
          <t>See abstract (AI/ML)</t>
        </is>
      </c>
      <c r="K600" t="inlineStr">
        <is>
          <t>See abstract</t>
        </is>
      </c>
      <c r="M600" t="inlineStr">
        <is>
          <t>See abstract</t>
        </is>
      </c>
      <c r="N600" t="inlineStr">
        <is>
          <t>See abstract</t>
        </is>
      </c>
      <c r="O600" t="inlineStr">
        <is>
          <t>Not verified from abstract</t>
        </is>
      </c>
      <c r="P600" t="inlineStr">
        <is>
          <t>See abstract</t>
        </is>
      </c>
      <c r="Q600" t="inlineStr">
        <is>
          <t>See abstract</t>
        </is>
      </c>
      <c r="R600" t="inlineStr">
        <is>
          <t>Not reviewed (not included)</t>
        </is>
      </c>
      <c r="S600" t="inlineStr">
        <is>
          <t>Not reviewed (not included)</t>
        </is>
      </c>
      <c r="T600" t="inlineStr">
        <is>
          <t>Abstract screening only. Non-ADHD Focused</t>
        </is>
      </c>
      <c r="U600" t="inlineStr">
        <is>
          <t>EXCLUDE</t>
        </is>
      </c>
      <c r="V600" t="inlineStr">
        <is>
          <t>E2-Not ADHD focused: Neither title nor abstract mentions ADHD or attention-deficit/hyperactivity</t>
        </is>
      </c>
      <c r="W600" t="inlineStr">
        <is>
          <t>Excluded: Not ADHD Focused</t>
        </is>
      </c>
      <c r="X600" t="inlineStr">
        <is>
          <t>Not assessed from abstract</t>
        </is>
      </c>
      <c r="Y600" t="inlineStr">
        <is>
          <t>IEEE Conferences</t>
        </is>
      </c>
      <c r="Z600" t="inlineStr">
        <is>
          <t>Not determined from abstract</t>
        </is>
      </c>
      <c r="AB600" t="inlineStr">
        <is>
          <t>Not assessed (not included)</t>
        </is>
      </c>
      <c r="AC600" t="inlineStr">
        <is>
          <t>Not assessed (not included)</t>
        </is>
      </c>
      <c r="AD600" t="inlineStr">
        <is>
          <t>K. Suzuki; M. Sugaya; T. Laohakangvalvit</t>
        </is>
      </c>
      <c r="AE600" t="inlineStr">
        <is>
          <t>2022 IEEE 4th Global Conference on Life Sciences and Technologies (LifeTech)</t>
        </is>
      </c>
      <c r="AF600" t="inlineStr">
        <is>
          <t>Hybrid OA (IEEE)</t>
        </is>
      </c>
      <c r="AH600" t="inlineStr">
        <is>
          <t>Not assessed</t>
        </is>
      </c>
      <c r="AI600" t="inlineStr">
        <is>
          <t>Not reported</t>
        </is>
      </c>
      <c r="AJ600" t="inlineStr">
        <is>
          <t>Not reported</t>
        </is>
      </c>
      <c r="AK600" t="inlineStr">
        <is>
          <t>Not reported</t>
        </is>
      </c>
      <c r="AL600" t="inlineStr">
        <is>
          <t>Not reported</t>
        </is>
      </c>
      <c r="AM600" t="inlineStr">
        <is>
          <t>Not reported</t>
        </is>
      </c>
      <c r="AN600" t="inlineStr">
        <is>
          <t>Not reported</t>
        </is>
      </c>
      <c r="AO600" t="inlineStr">
        <is>
          <t>Not reviewed</t>
        </is>
      </c>
      <c r="AP600" t="inlineStr">
        <is>
          <t>Not reported</t>
        </is>
      </c>
      <c r="AQ600" t="inlineStr">
        <is>
          <t>Not reported</t>
        </is>
      </c>
      <c r="AR600" t="inlineStr">
        <is>
          <t>Not reported</t>
        </is>
      </c>
      <c r="AS600" t="inlineStr">
        <is>
          <t>See abstract</t>
        </is>
      </c>
      <c r="AT600" t="inlineStr">
        <is>
          <t>Not reviewed</t>
        </is>
      </c>
      <c r="AU600" t="inlineStr">
        <is>
          <t>Not reviewed</t>
        </is>
      </c>
      <c r="AV600" t="inlineStr">
        <is>
          <t>Not reviewed</t>
        </is>
      </c>
      <c r="AW600" t="inlineStr">
        <is>
          <t>Not reviewed</t>
        </is>
      </c>
      <c r="AX600" t="inlineStr">
        <is>
          <t>Not reported</t>
        </is>
      </c>
      <c r="AY600" t="inlineStr">
        <is>
          <t>Not reported</t>
        </is>
      </c>
      <c r="AZ600" t="inlineStr">
        <is>
          <t>Not reported</t>
        </is>
      </c>
      <c r="BA600" t="inlineStr">
        <is>
          <t>Not reported</t>
        </is>
      </c>
      <c r="BB600" t="inlineStr">
        <is>
          <t>Not reported</t>
        </is>
      </c>
      <c r="BC600" t="inlineStr">
        <is>
          <t>Not reported</t>
        </is>
      </c>
      <c r="BD600" t="inlineStr">
        <is>
          <t>Not reported</t>
        </is>
      </c>
      <c r="BE600" t="inlineStr">
        <is>
          <t>Not reported</t>
        </is>
      </c>
      <c r="BF600" t="inlineStr">
        <is>
          <t>Not reported</t>
        </is>
      </c>
      <c r="BG600" t="inlineStr">
        <is>
          <t>Not reviewed (not included)</t>
        </is>
      </c>
      <c r="BH600" t="inlineStr">
        <is>
          <t>N/A</t>
        </is>
      </c>
      <c r="BI600" t="inlineStr">
        <is>
          <t>Not reviewed</t>
        </is>
      </c>
      <c r="BJ600" t="inlineStr">
        <is>
          <t>Not reviewed</t>
        </is>
      </c>
      <c r="BK600" t="inlineStr">
        <is>
          <t>Not reviewed</t>
        </is>
      </c>
      <c r="BL600" t="inlineStr">
        <is>
          <t>Not reviewed</t>
        </is>
      </c>
      <c r="BM600" t="inlineStr">
        <is>
          <t>Not reviewed (not included)</t>
        </is>
      </c>
      <c r="BN600" t="inlineStr">
        <is>
          <t>Non-ADHD Focused - E2-Not ADHD focused: Neither title nor abstract mentions ADHD or attention-deficit/hyperactivity</t>
        </is>
      </c>
      <c r="BO600" t="inlineStr">
        <is>
          <t>Abstract-level screening only</t>
        </is>
      </c>
      <c r="BP600" t="inlineStr">
        <is>
          <t>4</t>
        </is>
      </c>
    </row>
    <row r="601">
      <c r="A601" t="inlineStr">
        <is>
          <t>Visualization and Interaction Technologies in Serious and Exergames for Cognitive Assessment and Training: A Survey on Available Solutions and Their Validation</t>
        </is>
      </c>
      <c r="B601" t="n">
        <v>2022</v>
      </c>
      <c r="C601" t="inlineStr">
        <is>
          <t>Not checked</t>
        </is>
      </c>
      <c r="D601" t="inlineStr">
        <is>
          <t>Not checked</t>
        </is>
      </c>
      <c r="E601" t="inlineStr">
        <is>
          <t>10.1109/ACCESS.2022.3210562</t>
        </is>
      </c>
      <c r="F601" t="inlineStr">
        <is>
          <t>Exergames and serious games, based on standard personal computers, mobile devices and gaming consoles or on novel immersive Virtual and Augmented Reality techniques, have become popular in the last few years and are now applied in various research fields, among which cognitive assessment and training of heterogeneous target populations. Moreover, the adoption of Web based solutions together with the integration of Artificial Intelligence and Machine Learning algorithms could bring countless advantages, both for the patients and the clinical personnel, as allowing the early detection of some pathological conditions, improving the efficacy and adherence to rehabilitation processes, through the personalisation of training sessions, and optimizing the allocation of resources by the healthcare system. The current work proposes a systematic survey of existing solutions in the field of cognitive assessment and training. We evaluate the visualization and interaction technologies commonly adopted and the measures taken to fulfil the need of the pathological target populations. Moreover, we analyze how implemented solutions are validated, i.e. the chosen experimental designs, data collection and analysis. Finally, we consider the availability of the applications and raw data to the large community of researchers and medical professionals and the actual application of proposed solutions in the standard clinical practice. Despite the potential of these technologies, research is still at an early stage. Although the recent release of accessible immersive virtual reality headsets and the increasing interest on vision-based techniques for tracking body and hands movements, many studies still rely on non-immersive virtual reality (67.2%), mainly mobile and personal computers, and standard gaming tools for interactions (41.5%). Finally, we highlight that although the interest of research community in this field is increasingly higher, the sharing of dataset (10.6%) and implemented a</t>
        </is>
      </c>
      <c r="G601" t="inlineStr">
        <is>
          <t>Unimodal</t>
        </is>
      </c>
      <c r="H601" t="inlineStr">
        <is>
          <t>See abstract</t>
        </is>
      </c>
      <c r="I601" t="inlineStr">
        <is>
          <t>See abstract</t>
        </is>
      </c>
      <c r="J601" t="inlineStr">
        <is>
          <t>See abstract (AI/ML)</t>
        </is>
      </c>
      <c r="K601" t="inlineStr">
        <is>
          <t>See abstract</t>
        </is>
      </c>
      <c r="M601" t="inlineStr">
        <is>
          <t>See abstract</t>
        </is>
      </c>
      <c r="N601" t="inlineStr">
        <is>
          <t>See abstract</t>
        </is>
      </c>
      <c r="O601" t="inlineStr">
        <is>
          <t>Not verified from abstract</t>
        </is>
      </c>
      <c r="P601" t="inlineStr">
        <is>
          <t>See abstract</t>
        </is>
      </c>
      <c r="Q601" t="inlineStr">
        <is>
          <t>See abstract</t>
        </is>
      </c>
      <c r="R601" t="inlineStr">
        <is>
          <t>Not reviewed (not included)</t>
        </is>
      </c>
      <c r="S601" t="inlineStr">
        <is>
          <t>Not reviewed (not included)</t>
        </is>
      </c>
      <c r="T601" t="inlineStr">
        <is>
          <t>Abstract screening only. Non-ADHD Focused</t>
        </is>
      </c>
      <c r="U601" t="inlineStr">
        <is>
          <t>EXCLUDE</t>
        </is>
      </c>
      <c r="V601" t="inlineStr">
        <is>
          <t>E2-Not ADHD focused: Neither title nor abstract mentions ADHD or attention-deficit/hyperactivity</t>
        </is>
      </c>
      <c r="W601" t="inlineStr">
        <is>
          <t>Excluded: Not ADHD Focused</t>
        </is>
      </c>
      <c r="X601" t="inlineStr">
        <is>
          <t>Not assessed from abstract</t>
        </is>
      </c>
      <c r="Y601" t="inlineStr">
        <is>
          <t>IEEE Journals</t>
        </is>
      </c>
      <c r="Z601" t="inlineStr">
        <is>
          <t>Not determined from abstract</t>
        </is>
      </c>
      <c r="AB601" t="inlineStr">
        <is>
          <t>Not assessed (not included)</t>
        </is>
      </c>
      <c r="AC601" t="inlineStr">
        <is>
          <t>Not assessed (not included)</t>
        </is>
      </c>
      <c r="AD601" t="inlineStr">
        <is>
          <t>C. Bassano; M. Chessa; F. Solari</t>
        </is>
      </c>
      <c r="AE601" t="inlineStr">
        <is>
          <t>IEEE Access</t>
        </is>
      </c>
      <c r="AF601" t="inlineStr">
        <is>
          <t>Gold OA (IEEE Access)</t>
        </is>
      </c>
      <c r="AG601" t="inlineStr">
        <is>
          <t xml:space="preserve">Interreg ALCOTRA Projects PRO-SOL We-Pro(grant numbers:4298); PRO-SOL Senior(grant numbers:4128); </t>
        </is>
      </c>
      <c r="AH601" t="inlineStr">
        <is>
          <t>Not assessed</t>
        </is>
      </c>
      <c r="AI601" t="inlineStr">
        <is>
          <t>Not reported</t>
        </is>
      </c>
      <c r="AJ601" t="inlineStr">
        <is>
          <t>Not reported</t>
        </is>
      </c>
      <c r="AK601" t="inlineStr">
        <is>
          <t>Not reported</t>
        </is>
      </c>
      <c r="AL601" t="inlineStr">
        <is>
          <t>Not reported</t>
        </is>
      </c>
      <c r="AM601" t="inlineStr">
        <is>
          <t>Not reported</t>
        </is>
      </c>
      <c r="AN601" t="inlineStr">
        <is>
          <t>Not reported</t>
        </is>
      </c>
      <c r="AO601" t="inlineStr">
        <is>
          <t>Not reviewed</t>
        </is>
      </c>
      <c r="AP601" t="inlineStr">
        <is>
          <t>Not reported</t>
        </is>
      </c>
      <c r="AQ601" t="inlineStr">
        <is>
          <t>Not reported</t>
        </is>
      </c>
      <c r="AR601" t="inlineStr">
        <is>
          <t>Not reported</t>
        </is>
      </c>
      <c r="AS601" t="inlineStr">
        <is>
          <t>See abstract</t>
        </is>
      </c>
      <c r="AT601" t="inlineStr">
        <is>
          <t>Not reviewed</t>
        </is>
      </c>
      <c r="AU601" t="inlineStr">
        <is>
          <t>Not reviewed</t>
        </is>
      </c>
      <c r="AV601" t="inlineStr">
        <is>
          <t>Not reviewed</t>
        </is>
      </c>
      <c r="AW601" t="inlineStr">
        <is>
          <t>Not reviewed</t>
        </is>
      </c>
      <c r="AX601" t="inlineStr">
        <is>
          <t>Not reported</t>
        </is>
      </c>
      <c r="AY601" t="inlineStr">
        <is>
          <t>Not reported</t>
        </is>
      </c>
      <c r="AZ601" t="inlineStr">
        <is>
          <t>Not reported</t>
        </is>
      </c>
      <c r="BA601" t="inlineStr">
        <is>
          <t>Not reported</t>
        </is>
      </c>
      <c r="BB601" t="inlineStr">
        <is>
          <t>Not reported</t>
        </is>
      </c>
      <c r="BC601" t="inlineStr">
        <is>
          <t>Not reported</t>
        </is>
      </c>
      <c r="BD601" t="inlineStr">
        <is>
          <t>Not reported</t>
        </is>
      </c>
      <c r="BE601" t="inlineStr">
        <is>
          <t>Not reported</t>
        </is>
      </c>
      <c r="BF601" t="inlineStr">
        <is>
          <t>Not reported</t>
        </is>
      </c>
      <c r="BG601" t="inlineStr">
        <is>
          <t>Not reviewed (not included)</t>
        </is>
      </c>
      <c r="BH601" t="inlineStr">
        <is>
          <t>N/A</t>
        </is>
      </c>
      <c r="BI601" t="inlineStr">
        <is>
          <t>Not reviewed</t>
        </is>
      </c>
      <c r="BJ601" t="inlineStr">
        <is>
          <t>Not reviewed</t>
        </is>
      </c>
      <c r="BK601" t="inlineStr">
        <is>
          <t>Not reviewed</t>
        </is>
      </c>
      <c r="BL601" t="inlineStr">
        <is>
          <t>Not reviewed</t>
        </is>
      </c>
      <c r="BM601" t="inlineStr">
        <is>
          <t>Not reviewed (not included)</t>
        </is>
      </c>
      <c r="BN601" t="inlineStr">
        <is>
          <t>Non-ADHD Focused - E2-Not ADHD focused: Neither title nor abstract mentions ADHD or attention-deficit/hyperactivity</t>
        </is>
      </c>
      <c r="BO601" t="inlineStr">
        <is>
          <t>Abstract-level screening only</t>
        </is>
      </c>
      <c r="BP601" t="inlineStr">
        <is>
          <t>18</t>
        </is>
      </c>
    </row>
    <row r="602">
      <c r="A602" t="inlineStr">
        <is>
          <t>Assessing the robustness of deep learning based brain age prediction models across multiple EEG datasets</t>
        </is>
      </c>
      <c r="B602" t="n">
        <v>2025</v>
      </c>
      <c r="C602" t="inlineStr">
        <is>
          <t>Not checked</t>
        </is>
      </c>
      <c r="D602" t="inlineStr">
        <is>
          <t>Not checked</t>
        </is>
      </c>
      <c r="E602" t="inlineStr">
        <is>
          <t>10.1109/TBME.2025.3639477</t>
        </is>
      </c>
      <c r="F602" t="inlineStr">
        <is>
          <t>The increasing availability of large electroencephalography (EEG) datasets enhances the potential clinical utility of deep learning (DL) for cognitive and pathological decoding. However, dataset shifts due to variations in the population and acquisition hardware can considerably degrade the model performance. We systematically investigated the generalisation of DL models to unseen datasets with different characteristics, using age as the target variable. Five datasets were used in two different experimental setups, including (1) leave-one-dataset-out (LODO) and (2) leave-one-dataset-in (LODI) cross validation. A comprehensive set of 1805 different hyperparameter configurations was tested, including variations in the DL architectures and data pre-processing. The performance varied across source/target dataset pair. Using LODO, we obtained Pearson's r values of {0.63, 0.84, 0.75, 0.23, 0.10} and $R^{2}$ values of {-0.01, 0.63, 0.41, -4.66, -70.98}. For LODI, the results varied in Pearson's r from -0.11 to 0.84 and $R^{2}$ values from -704.89 to 0.65, depending on the source and target dataset. Adjusting the model intercepts using the average age of the target dataset substantially improved some $R^{2}$ scores. Our results show that DL models can learn age-related EEG patterns which generalise with strong correlations to datasets with broad age spans. The most important hyperparameter was to use the frequency range between 1 and 45Hz, rather than a single frequency band. The second most important hyperparameter effect depended on the experimental setup. Our findings highlight the challenges of dataset shifts in EEG-based DL models and establish a benchmark for future studies aiming to improve the robustness of DL models across diverse datasets.</t>
        </is>
      </c>
      <c r="G602" t="inlineStr">
        <is>
          <t>Unimodal</t>
        </is>
      </c>
      <c r="H602" t="inlineStr">
        <is>
          <t>See abstract</t>
        </is>
      </c>
      <c r="I602" t="inlineStr">
        <is>
          <t>See abstract</t>
        </is>
      </c>
      <c r="J602" t="inlineStr">
        <is>
          <t>See abstract (AI/ML)</t>
        </is>
      </c>
      <c r="K602" t="inlineStr">
        <is>
          <t>See abstract</t>
        </is>
      </c>
      <c r="M602" t="inlineStr">
        <is>
          <t>See abstract</t>
        </is>
      </c>
      <c r="N602" t="inlineStr">
        <is>
          <t>See abstract</t>
        </is>
      </c>
      <c r="O602" t="inlineStr">
        <is>
          <t>Not verified from abstract</t>
        </is>
      </c>
      <c r="P602" t="inlineStr">
        <is>
          <t>See abstract</t>
        </is>
      </c>
      <c r="Q602" t="inlineStr">
        <is>
          <t>See abstract</t>
        </is>
      </c>
      <c r="R602" t="inlineStr">
        <is>
          <t>Not reviewed (not included)</t>
        </is>
      </c>
      <c r="S602" t="inlineStr">
        <is>
          <t>Not reviewed (not included)</t>
        </is>
      </c>
      <c r="T602" t="inlineStr">
        <is>
          <t>Abstract screening only. Non-ADHD Focused</t>
        </is>
      </c>
      <c r="U602" t="inlineStr">
        <is>
          <t>EXCLUDE</t>
        </is>
      </c>
      <c r="V602" t="inlineStr">
        <is>
          <t>E2-Not ADHD focused: Neither title nor abstract mentions ADHD or attention-deficit/hyperactivity</t>
        </is>
      </c>
      <c r="W602" t="inlineStr">
        <is>
          <t>Excluded: Not ADHD Focused</t>
        </is>
      </c>
      <c r="X602" t="inlineStr">
        <is>
          <t>Not assessed from abstract</t>
        </is>
      </c>
      <c r="Y602" t="inlineStr">
        <is>
          <t>IEEE Early Access Articles</t>
        </is>
      </c>
      <c r="Z602" t="inlineStr">
        <is>
          <t>Not determined from abstract</t>
        </is>
      </c>
      <c r="AB602" t="inlineStr">
        <is>
          <t>Not assessed (not included)</t>
        </is>
      </c>
      <c r="AC602" t="inlineStr">
        <is>
          <t>Not assessed (not included)</t>
        </is>
      </c>
      <c r="AD602" t="inlineStr">
        <is>
          <t>T. TveitstÃ¸l; M. Tveter; C. Hatlestad-Hall; H. L. Hammer; D. A. Engemann; I. R. J. H. Haraldsen</t>
        </is>
      </c>
      <c r="AE602" t="inlineStr">
        <is>
          <t>IEEE Transactions on Biomedical Engineering</t>
        </is>
      </c>
      <c r="AF602" t="inlineStr">
        <is>
          <t>Hybrid OA (IEEE)</t>
        </is>
      </c>
      <c r="AH602" t="inlineStr">
        <is>
          <t>Not assessed</t>
        </is>
      </c>
      <c r="AI602" t="inlineStr">
        <is>
          <t>Not reported</t>
        </is>
      </c>
      <c r="AJ602" t="inlineStr">
        <is>
          <t>Not reported</t>
        </is>
      </c>
      <c r="AK602" t="inlineStr">
        <is>
          <t>Not reported</t>
        </is>
      </c>
      <c r="AL602" t="inlineStr">
        <is>
          <t>Not reported</t>
        </is>
      </c>
      <c r="AM602" t="inlineStr">
        <is>
          <t>Not reported</t>
        </is>
      </c>
      <c r="AN602" t="inlineStr">
        <is>
          <t>Not reported</t>
        </is>
      </c>
      <c r="AO602" t="inlineStr">
        <is>
          <t>Not reviewed</t>
        </is>
      </c>
      <c r="AP602" t="inlineStr">
        <is>
          <t>Not reported</t>
        </is>
      </c>
      <c r="AQ602" t="inlineStr">
        <is>
          <t>Not reported</t>
        </is>
      </c>
      <c r="AR602" t="inlineStr">
        <is>
          <t>Not reported</t>
        </is>
      </c>
      <c r="AS602" t="inlineStr">
        <is>
          <t>See abstract</t>
        </is>
      </c>
      <c r="AT602" t="inlineStr">
        <is>
          <t>Not reviewed</t>
        </is>
      </c>
      <c r="AU602" t="inlineStr">
        <is>
          <t>Not reviewed</t>
        </is>
      </c>
      <c r="AV602" t="inlineStr">
        <is>
          <t>Not reviewed</t>
        </is>
      </c>
      <c r="AW602" t="inlineStr">
        <is>
          <t>Not reviewed</t>
        </is>
      </c>
      <c r="AX602" t="inlineStr">
        <is>
          <t>Not reported</t>
        </is>
      </c>
      <c r="AY602" t="inlineStr">
        <is>
          <t>Not reported</t>
        </is>
      </c>
      <c r="AZ602" t="inlineStr">
        <is>
          <t>Not reported</t>
        </is>
      </c>
      <c r="BA602" t="inlineStr">
        <is>
          <t>Not reported</t>
        </is>
      </c>
      <c r="BB602" t="inlineStr">
        <is>
          <t>Not reported</t>
        </is>
      </c>
      <c r="BC602" t="inlineStr">
        <is>
          <t>Not reported</t>
        </is>
      </c>
      <c r="BD602" t="inlineStr">
        <is>
          <t>Not reported</t>
        </is>
      </c>
      <c r="BE602" t="inlineStr">
        <is>
          <t>Not reported</t>
        </is>
      </c>
      <c r="BF602" t="inlineStr">
        <is>
          <t>Not reported</t>
        </is>
      </c>
      <c r="BG602" t="inlineStr">
        <is>
          <t>Not reviewed (not included)</t>
        </is>
      </c>
      <c r="BH602" t="inlineStr">
        <is>
          <t>N/A</t>
        </is>
      </c>
      <c r="BI602" t="inlineStr">
        <is>
          <t>Not reviewed</t>
        </is>
      </c>
      <c r="BJ602" t="inlineStr">
        <is>
          <t>Not reviewed</t>
        </is>
      </c>
      <c r="BK602" t="inlineStr">
        <is>
          <t>Not reviewed</t>
        </is>
      </c>
      <c r="BL602" t="inlineStr">
        <is>
          <t>Not reviewed</t>
        </is>
      </c>
      <c r="BM602" t="inlineStr">
        <is>
          <t>Not reviewed (not included)</t>
        </is>
      </c>
      <c r="BN602" t="inlineStr">
        <is>
          <t>Non-ADHD Focused - E2-Not ADHD focused: Neither title nor abstract mentions ADHD or attention-deficit/hyperactivity</t>
        </is>
      </c>
      <c r="BO602" t="inlineStr">
        <is>
          <t>Abstract-level screening only</t>
        </is>
      </c>
      <c r="BP602" t="inlineStr">
        <is>
          <t>23</t>
        </is>
      </c>
    </row>
    <row r="603">
      <c r="A603" t="inlineStr">
        <is>
          <t>Detection of ADHD Disorder Using Dynamic Connectivity Tensors in Bidirectional Circular Reservoir Computing</t>
        </is>
      </c>
      <c r="B603" t="n">
        <v>2021</v>
      </c>
      <c r="C603" t="inlineStr">
        <is>
          <t>Not checked</t>
        </is>
      </c>
      <c r="D603" t="inlineStr">
        <is>
          <t>Not checked</t>
        </is>
      </c>
      <c r="E603" t="inlineStr">
        <is>
          <t>10.1109/ICBME54433.2021.9750383</t>
        </is>
      </c>
      <c r="F603" t="inlineStr">
        <is>
          <t>Attention deficit hyperactivity disorder (ADHD) is a type of neurodevelopmental disorder. These disorders affect the development of the human nervous system and lead to abnormal brain function, which may influence a person's emotions, ability to learn and memory. It is also possible that the effects of neurodevelopmental disorders will continue throughout a person's life. Due to the lack of biomarkers to diagnose ADHD, the risk of misdiagnosis is high. The physician diagnoses the disorder with a description given to him by the patient or designed tests. Since biological signals such as electroencephalography (EEG) can record and measure brain function, they can help diagnose this disorder. In this study, an innovative method for extracting the characteristics of EEG signals is presented, which includes two steps. EEG signals are first converted into temporal segments, and then the spatial features are encoded using a dot product between the time frames of the channels. This data constructs the input of the model, which consists of three parts. In the first stage, the data enters reservoir computing module to extract dynamic features of data. After performing the required calculations, we use the Principal Component Analysis (PCA) technique for dimensionality reduction. In the last step, a Support Vector Machine (SVM) classify the data. This method obtains 99% accuracy, which is the highest achieved accuracy on the data used in this study.</t>
        </is>
      </c>
      <c r="G603" t="inlineStr">
        <is>
          <t>Unimodal</t>
        </is>
      </c>
      <c r="H603" t="inlineStr">
        <is>
          <t>See abstract</t>
        </is>
      </c>
      <c r="I603" t="inlineStr">
        <is>
          <t>See abstract</t>
        </is>
      </c>
      <c r="J603" t="inlineStr">
        <is>
          <t>See abstract (AI/ML)</t>
        </is>
      </c>
      <c r="K603" t="inlineStr">
        <is>
          <t>See abstract</t>
        </is>
      </c>
      <c r="M603" t="inlineStr">
        <is>
          <t>See abstract</t>
        </is>
      </c>
      <c r="N603" t="inlineStr">
        <is>
          <t>See abstract</t>
        </is>
      </c>
      <c r="O603" t="inlineStr">
        <is>
          <t>Not verified from abstract</t>
        </is>
      </c>
      <c r="P603" t="inlineStr">
        <is>
          <t>See abstract</t>
        </is>
      </c>
      <c r="Q603" t="inlineStr">
        <is>
          <t>See abstract</t>
        </is>
      </c>
      <c r="R603" t="inlineStr">
        <is>
          <t>Not reviewed (not included)</t>
        </is>
      </c>
      <c r="S603" t="inlineStr">
        <is>
          <t>Not reviewed (not included)</t>
        </is>
      </c>
      <c r="T603" t="inlineStr">
        <is>
          <t>Abstract screening only. Not Selected for Final 95 (Pending Full Text Review)</t>
        </is>
      </c>
      <c r="U603" t="inlineStr">
        <is>
          <t>EXCLUDE</t>
        </is>
      </c>
      <c r="V6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03" t="inlineStr">
        <is>
          <t>Excluded: Other Criterion</t>
        </is>
      </c>
      <c r="X603" t="inlineStr">
        <is>
          <t>Not assessed from abstract</t>
        </is>
      </c>
      <c r="Y603" t="inlineStr">
        <is>
          <t>IEEE Conferences</t>
        </is>
      </c>
      <c r="Z603" t="inlineStr">
        <is>
          <t>Not determined from abstract</t>
        </is>
      </c>
      <c r="AB603" t="inlineStr">
        <is>
          <t>Not assessed (not included)</t>
        </is>
      </c>
      <c r="AC603" t="inlineStr">
        <is>
          <t>Not assessed (not included)</t>
        </is>
      </c>
      <c r="AD603" t="inlineStr">
        <is>
          <t>M. Bakhtyari; S. Mirzaei</t>
        </is>
      </c>
      <c r="AE603" t="inlineStr">
        <is>
          <t>2021 28th National and 6th International Iranian Conference on Biomedical Engineering (ICBME)</t>
        </is>
      </c>
      <c r="AF603" t="inlineStr">
        <is>
          <t>Hybrid OA (IEEE)</t>
        </is>
      </c>
      <c r="AH603" t="inlineStr">
        <is>
          <t>Not assessed</t>
        </is>
      </c>
      <c r="AI603" t="inlineStr">
        <is>
          <t>Not reported</t>
        </is>
      </c>
      <c r="AJ603" t="inlineStr">
        <is>
          <t>Not reported</t>
        </is>
      </c>
      <c r="AK603" t="inlineStr">
        <is>
          <t>Not reported</t>
        </is>
      </c>
      <c r="AL603" t="inlineStr">
        <is>
          <t>Not reported</t>
        </is>
      </c>
      <c r="AM603" t="inlineStr">
        <is>
          <t>Not reported</t>
        </is>
      </c>
      <c r="AN603" t="inlineStr">
        <is>
          <t>Not reported</t>
        </is>
      </c>
      <c r="AO603" t="inlineStr">
        <is>
          <t>Not reviewed</t>
        </is>
      </c>
      <c r="AP603" t="inlineStr">
        <is>
          <t>Not reported</t>
        </is>
      </c>
      <c r="AQ603" t="inlineStr">
        <is>
          <t>Not reported</t>
        </is>
      </c>
      <c r="AR603" t="inlineStr">
        <is>
          <t>Not reported</t>
        </is>
      </c>
      <c r="AS603" t="inlineStr">
        <is>
          <t>See abstract</t>
        </is>
      </c>
      <c r="AT603" t="inlineStr">
        <is>
          <t>Not reviewed</t>
        </is>
      </c>
      <c r="AU603" t="inlineStr">
        <is>
          <t>Not reviewed</t>
        </is>
      </c>
      <c r="AV603" t="inlineStr">
        <is>
          <t>Not reviewed</t>
        </is>
      </c>
      <c r="AW603" t="inlineStr">
        <is>
          <t>Not reviewed</t>
        </is>
      </c>
      <c r="AX603" t="inlineStr">
        <is>
          <t>Not reported</t>
        </is>
      </c>
      <c r="AY603" t="inlineStr">
        <is>
          <t>Not reported</t>
        </is>
      </c>
      <c r="AZ603" t="inlineStr">
        <is>
          <t>Not reported</t>
        </is>
      </c>
      <c r="BA603" t="inlineStr">
        <is>
          <t>Not reported</t>
        </is>
      </c>
      <c r="BB603" t="inlineStr">
        <is>
          <t>Not reported</t>
        </is>
      </c>
      <c r="BC603" t="inlineStr">
        <is>
          <t>Not reported</t>
        </is>
      </c>
      <c r="BD603" t="inlineStr">
        <is>
          <t>Not reported</t>
        </is>
      </c>
      <c r="BE603" t="inlineStr">
        <is>
          <t>Not reported</t>
        </is>
      </c>
      <c r="BF603" t="inlineStr">
        <is>
          <t>Not reported</t>
        </is>
      </c>
      <c r="BG603" t="inlineStr">
        <is>
          <t>Not reviewed (not included)</t>
        </is>
      </c>
      <c r="BH603" t="inlineStr">
        <is>
          <t>N/A</t>
        </is>
      </c>
      <c r="BI603" t="inlineStr">
        <is>
          <t>Not reviewed</t>
        </is>
      </c>
      <c r="BJ603" t="inlineStr">
        <is>
          <t>Not reviewed</t>
        </is>
      </c>
      <c r="BK603" t="inlineStr">
        <is>
          <t>Not reviewed</t>
        </is>
      </c>
      <c r="BL603" t="inlineStr">
        <is>
          <t>Not reviewed</t>
        </is>
      </c>
      <c r="BM603" t="inlineStr">
        <is>
          <t>Not reviewed (not included)</t>
        </is>
      </c>
      <c r="BN603" t="inlineStr">
        <is>
          <t>Not Selected for Final 95 (Pending Full Text Review) - Candidate paper not selected for final 95: Passed abstract screening but not included in final selec</t>
        </is>
      </c>
      <c r="BO603" t="inlineStr">
        <is>
          <t>Abstract-level screening only</t>
        </is>
      </c>
      <c r="BP603" t="inlineStr">
        <is>
          <t>6</t>
        </is>
      </c>
    </row>
    <row r="604">
      <c r="A604" t="inlineStr">
        <is>
          <t>Assessment of a Robotic Assistant for Supporting Homework Activities of Children With ADHD</t>
        </is>
      </c>
      <c r="B604" t="n">
        <v>2021</v>
      </c>
      <c r="C604" t="inlineStr">
        <is>
          <t>Not checked</t>
        </is>
      </c>
      <c r="D604" t="inlineStr">
        <is>
          <t>Not checked</t>
        </is>
      </c>
      <c r="E604" t="inlineStr">
        <is>
          <t>10.1109/ACCESS.2021.3093233</t>
        </is>
      </c>
      <c r="F604" t="inlineStr">
        <is>
          <t>Robotics, Artificial Intelligence (AI), and the Internet of Things (IoT) support various processes in many scenarios of modern life such as e-health and psychological treatments. This article presents the design, development, implementation, and assessment of a Robotic Assistant (RA), named â€œAtent@â€, as a support tool in the homework activities of children with Attention Deficit Hyperactivity Disorder (ADHD). Interacting with the children the RA helps them correct their bad habits and misbehavior caused by the disorder. Its features and functionalities were designed by therapists, implementing AI algorithms to process information and make decisions in real-time to help children to be focused on their homework. This RA interacts with smart objects deployed at home, which are associated with the activity under observation (desk and chair). This solution allows therapists to receive more accurate information about the homework sessions inside the home. At the same time, remote interaction with the child is made possible (through the RA) to provide new instructions and support him/her along with the sessions. This RA is a significant evolution of an earlier version. All the improvements brought to the project by the modifications in technical and qualitative features are explained. Furthermore, the experiment and its results are presented to illustrate the clinical potential. This project shows that the RA can not only make observations with a high degree of precision like an expert (teacher/therapist) but also positively influences the homework performance of children with and without ADHD.</t>
        </is>
      </c>
      <c r="G604" t="inlineStr">
        <is>
          <t>Unimodal</t>
        </is>
      </c>
      <c r="H604" t="inlineStr">
        <is>
          <t>See abstract</t>
        </is>
      </c>
      <c r="I604" t="inlineStr">
        <is>
          <t>See abstract</t>
        </is>
      </c>
      <c r="J604" t="inlineStr">
        <is>
          <t>See abstract (AI/ML)</t>
        </is>
      </c>
      <c r="K604" t="inlineStr">
        <is>
          <t>See abstract</t>
        </is>
      </c>
      <c r="M604" t="inlineStr">
        <is>
          <t>See abstract</t>
        </is>
      </c>
      <c r="N604" t="inlineStr">
        <is>
          <t>See abstract</t>
        </is>
      </c>
      <c r="O604" t="inlineStr">
        <is>
          <t>Not verified from abstract</t>
        </is>
      </c>
      <c r="P604" t="inlineStr">
        <is>
          <t>See abstract</t>
        </is>
      </c>
      <c r="Q604" t="inlineStr">
        <is>
          <t>See abstract</t>
        </is>
      </c>
      <c r="R604" t="inlineStr">
        <is>
          <t>Not reviewed (not included)</t>
        </is>
      </c>
      <c r="S604" t="inlineStr">
        <is>
          <t>Not reviewed (not included)</t>
        </is>
      </c>
      <c r="T604" t="inlineStr">
        <is>
          <t>Abstract screening only. AI Not for Diagnosis</t>
        </is>
      </c>
      <c r="U604" t="inlineStr">
        <is>
          <t>EXCLUDE</t>
        </is>
      </c>
      <c r="V604" t="inlineStr">
        <is>
          <t>E1-Not Diagnosis: AI/ML does not appear to be applied for ADHD diagnosis, classification, or detection</t>
        </is>
      </c>
      <c r="W604" t="inlineStr">
        <is>
          <t>Excluded: AI Not for Diagnosis</t>
        </is>
      </c>
      <c r="X604" t="inlineStr">
        <is>
          <t>Not assessed from abstract</t>
        </is>
      </c>
      <c r="Y604" t="inlineStr">
        <is>
          <t>IEEE Journals</t>
        </is>
      </c>
      <c r="Z604" t="inlineStr">
        <is>
          <t>Not determined from abstract</t>
        </is>
      </c>
      <c r="AB604" t="inlineStr">
        <is>
          <t>Not assessed (not included)</t>
        </is>
      </c>
      <c r="AC604" t="inlineStr">
        <is>
          <t>Not assessed (not included)</t>
        </is>
      </c>
      <c r="AD604" t="inlineStr">
        <is>
          <t>J. Berrezueta-Guzman; I. Pau; M. -L. MartÃ­n-Ruiz; N. MÃ¡ximo-Bocanegra</t>
        </is>
      </c>
      <c r="AE604" t="inlineStr">
        <is>
          <t>IEEE Access</t>
        </is>
      </c>
      <c r="AF604" t="inlineStr">
        <is>
          <t>Gold OA (IEEE Access)</t>
        </is>
      </c>
      <c r="AG604" t="inlineStr">
        <is>
          <t xml:space="preserve">UNESCO Chair- Support Technologies for Educational Inclusion to develop the second version of the Atent@ robot in its laboratory at the Universidad PolitÃ©cnica Salesiana; </t>
        </is>
      </c>
      <c r="AH604" t="inlineStr">
        <is>
          <t>Not assessed</t>
        </is>
      </c>
      <c r="AI604" t="inlineStr">
        <is>
          <t>Not reported</t>
        </is>
      </c>
      <c r="AJ604" t="inlineStr">
        <is>
          <t>Not reported</t>
        </is>
      </c>
      <c r="AK604" t="inlineStr">
        <is>
          <t>Not reported</t>
        </is>
      </c>
      <c r="AL604" t="inlineStr">
        <is>
          <t>Not reported</t>
        </is>
      </c>
      <c r="AM604" t="inlineStr">
        <is>
          <t>Not reported</t>
        </is>
      </c>
      <c r="AN604" t="inlineStr">
        <is>
          <t>Not reported</t>
        </is>
      </c>
      <c r="AO604" t="inlineStr">
        <is>
          <t>Not reviewed</t>
        </is>
      </c>
      <c r="AP604" t="inlineStr">
        <is>
          <t>Not reported</t>
        </is>
      </c>
      <c r="AQ604" t="inlineStr">
        <is>
          <t>Not reported</t>
        </is>
      </c>
      <c r="AR604" t="inlineStr">
        <is>
          <t>Not reported</t>
        </is>
      </c>
      <c r="AS604" t="inlineStr">
        <is>
          <t>See abstract</t>
        </is>
      </c>
      <c r="AT604" t="inlineStr">
        <is>
          <t>Not reviewed</t>
        </is>
      </c>
      <c r="AU604" t="inlineStr">
        <is>
          <t>Not reviewed</t>
        </is>
      </c>
      <c r="AV604" t="inlineStr">
        <is>
          <t>Not reviewed</t>
        </is>
      </c>
      <c r="AW604" t="inlineStr">
        <is>
          <t>Not reviewed</t>
        </is>
      </c>
      <c r="AX604" t="inlineStr">
        <is>
          <t>Not reported</t>
        </is>
      </c>
      <c r="AY604" t="inlineStr">
        <is>
          <t>Not reported</t>
        </is>
      </c>
      <c r="AZ604" t="inlineStr">
        <is>
          <t>Not reported</t>
        </is>
      </c>
      <c r="BA604" t="inlineStr">
        <is>
          <t>Not reported</t>
        </is>
      </c>
      <c r="BB604" t="inlineStr">
        <is>
          <t>Not reported</t>
        </is>
      </c>
      <c r="BC604" t="inlineStr">
        <is>
          <t>Not reported</t>
        </is>
      </c>
      <c r="BD604" t="inlineStr">
        <is>
          <t>Not reported</t>
        </is>
      </c>
      <c r="BE604" t="inlineStr">
        <is>
          <t>Not reported</t>
        </is>
      </c>
      <c r="BF604" t="inlineStr">
        <is>
          <t>Not reported</t>
        </is>
      </c>
      <c r="BG604" t="inlineStr">
        <is>
          <t>Not reviewed (not included)</t>
        </is>
      </c>
      <c r="BH604" t="inlineStr">
        <is>
          <t>N/A</t>
        </is>
      </c>
      <c r="BI604" t="inlineStr">
        <is>
          <t>Not reviewed</t>
        </is>
      </c>
      <c r="BJ604" t="inlineStr">
        <is>
          <t>Not reviewed</t>
        </is>
      </c>
      <c r="BK604" t="inlineStr">
        <is>
          <t>Not reviewed</t>
        </is>
      </c>
      <c r="BL604" t="inlineStr">
        <is>
          <t>Not reviewed</t>
        </is>
      </c>
      <c r="BM604" t="inlineStr">
        <is>
          <t>Not reviewed (not included)</t>
        </is>
      </c>
      <c r="BN604" t="inlineStr">
        <is>
          <t>AI Not for Diagnosis - E1-Not Diagnosis: AI/ML does not appear to be applied for ADHD diagnosis, classification, or detecti</t>
        </is>
      </c>
      <c r="BO604" t="inlineStr">
        <is>
          <t>Abstract-level screening only</t>
        </is>
      </c>
      <c r="BP604" t="inlineStr">
        <is>
          <t>16</t>
        </is>
      </c>
    </row>
    <row r="605">
      <c r="A605" t="inlineStr">
        <is>
          <t>Complexity Analysis based on Parietal Fuzzy Entropy to Facilitate ADHD Diagnosis in Young Children</t>
        </is>
      </c>
      <c r="B605" t="n">
        <v>2024</v>
      </c>
      <c r="C605" t="inlineStr">
        <is>
          <t>Not checked</t>
        </is>
      </c>
      <c r="D605" t="inlineStr">
        <is>
          <t>Not checked</t>
        </is>
      </c>
      <c r="E605" t="inlineStr">
        <is>
          <t>10.1109/EMBC53108.2024.10781919</t>
        </is>
      </c>
      <c r="F605" t="inlineStr">
        <is>
          <t>Attention deficit hyperactivity disorder (ADHD) is the most common condition affecting the development of neurons in children. Therefore, early and accurate diagnosis of ADHD in young children is of paramount importance. In this study, the 8-channel wireless wearable EEG measurement device was employed to record EEG data from 30 children diagnosed with ADHD and 30 typical development (TD) young children aged 4-7 years. The data was collected both during rest and while the children performed a Kiddie Continuous Performance Test (K-CPT). We extract relative power spectral density (PSD) unaffected by factors like skull resistance and thickness. Additionally, a range of complex entropy values based on the time domain were extracted. These included sample entropy (SaEn), permutation entropy (PeEn), singular value decomposition entropy (SvdEn), and fuzzy entropy (FuEn). We compare the performance of k-Nearest Neighbors (kNN), Support Vector Machine (SVM), and XGBoost, and utilized the sequential forward selection (SFS) feature selection method in the wrapper approach. Through this process, the study identified the most effective EEG data segments and feature subsets. The findings indicated that using a combination of resting and K-CPT EEG data yielded greater discriminability. Notably, the study found that extracting beta power from the right occipital lobe along with fuzzy entropy from the parietal lobe resulted in optimal accuracy of 90% in distinguishing between children with ADHD and TD children. These outcomes highlight the potential of relative PSD and complexity metrics to support the clinical diagnosis of early ADHD. Furthermore, these metrics may contain unique neurobiomarkers that could be valuable for devising early intervention strategies.</t>
        </is>
      </c>
      <c r="G605" t="inlineStr">
        <is>
          <t>Unimodal</t>
        </is>
      </c>
      <c r="H605" t="inlineStr">
        <is>
          <t>See abstract</t>
        </is>
      </c>
      <c r="I605" t="inlineStr">
        <is>
          <t>See abstract</t>
        </is>
      </c>
      <c r="J605" t="inlineStr">
        <is>
          <t>See abstract (AI/ML)</t>
        </is>
      </c>
      <c r="K605" t="inlineStr">
        <is>
          <t>See abstract</t>
        </is>
      </c>
      <c r="M605" t="inlineStr">
        <is>
          <t>See abstract</t>
        </is>
      </c>
      <c r="N605" t="inlineStr">
        <is>
          <t>See abstract</t>
        </is>
      </c>
      <c r="O605" t="inlineStr">
        <is>
          <t>Not verified from abstract</t>
        </is>
      </c>
      <c r="P605" t="inlineStr">
        <is>
          <t>See abstract</t>
        </is>
      </c>
      <c r="Q605" t="inlineStr">
        <is>
          <t>See abstract</t>
        </is>
      </c>
      <c r="R605" t="inlineStr">
        <is>
          <t>Not reviewed (not included)</t>
        </is>
      </c>
      <c r="S605" t="inlineStr">
        <is>
          <t>Not reviewed (not included)</t>
        </is>
      </c>
      <c r="T605" t="inlineStr">
        <is>
          <t>Abstract screening only. Not Selected for Final 95 (Pending Full Text Review)</t>
        </is>
      </c>
      <c r="U605" t="inlineStr">
        <is>
          <t>EXCLUDE</t>
        </is>
      </c>
      <c r="V60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05" t="inlineStr">
        <is>
          <t>Excluded: Other Criterion</t>
        </is>
      </c>
      <c r="X605" t="inlineStr">
        <is>
          <t>Not assessed from abstract</t>
        </is>
      </c>
      <c r="Y605" t="inlineStr">
        <is>
          <t>IEEE Conferences</t>
        </is>
      </c>
      <c r="Z605" t="inlineStr">
        <is>
          <t>Not determined from abstract</t>
        </is>
      </c>
      <c r="AB605" t="inlineStr">
        <is>
          <t>Not assessed (not included)</t>
        </is>
      </c>
      <c r="AC605" t="inlineStr">
        <is>
          <t>Not assessed (not included)</t>
        </is>
      </c>
      <c r="AD605" t="inlineStr">
        <is>
          <t>I. -W. Huang; Y. -C. Jheng; I. -C. Chen; L. -W. Ko</t>
        </is>
      </c>
      <c r="AE605" t="inlineStr">
        <is>
          <t>2024 46th Annual International Conference of the IEEE Engineering in Medicine and Biology Society (EMBC)</t>
        </is>
      </c>
      <c r="AF605" t="inlineStr">
        <is>
          <t>Hybrid OA (IEEE)</t>
        </is>
      </c>
      <c r="AG605" t="inlineStr">
        <is>
          <t xml:space="preserve">National Science and Technology Council; </t>
        </is>
      </c>
      <c r="AH605" t="inlineStr">
        <is>
          <t>Not assessed</t>
        </is>
      </c>
      <c r="AI605" t="inlineStr">
        <is>
          <t>Not reported</t>
        </is>
      </c>
      <c r="AJ605" t="inlineStr">
        <is>
          <t>Not reported</t>
        </is>
      </c>
      <c r="AK605" t="inlineStr">
        <is>
          <t>Not reported</t>
        </is>
      </c>
      <c r="AL605" t="inlineStr">
        <is>
          <t>Not reported</t>
        </is>
      </c>
      <c r="AM605" t="inlineStr">
        <is>
          <t>Not reported</t>
        </is>
      </c>
      <c r="AN605" t="inlineStr">
        <is>
          <t>Not reported</t>
        </is>
      </c>
      <c r="AO605" t="inlineStr">
        <is>
          <t>Not reviewed</t>
        </is>
      </c>
      <c r="AP605" t="inlineStr">
        <is>
          <t>Not reported</t>
        </is>
      </c>
      <c r="AQ605" t="inlineStr">
        <is>
          <t>Not reported</t>
        </is>
      </c>
      <c r="AR605" t="inlineStr">
        <is>
          <t>Not reported</t>
        </is>
      </c>
      <c r="AS605" t="inlineStr">
        <is>
          <t>See abstract</t>
        </is>
      </c>
      <c r="AT605" t="inlineStr">
        <is>
          <t>Not reviewed</t>
        </is>
      </c>
      <c r="AU605" t="inlineStr">
        <is>
          <t>Not reviewed</t>
        </is>
      </c>
      <c r="AV605" t="inlineStr">
        <is>
          <t>Not reviewed</t>
        </is>
      </c>
      <c r="AW605" t="inlineStr">
        <is>
          <t>Not reviewed</t>
        </is>
      </c>
      <c r="AX605" t="inlineStr">
        <is>
          <t>Not reported</t>
        </is>
      </c>
      <c r="AY605" t="inlineStr">
        <is>
          <t>Not reported</t>
        </is>
      </c>
      <c r="AZ605" t="inlineStr">
        <is>
          <t>Not reported</t>
        </is>
      </c>
      <c r="BA605" t="inlineStr">
        <is>
          <t>Not reported</t>
        </is>
      </c>
      <c r="BB605" t="inlineStr">
        <is>
          <t>Not reported</t>
        </is>
      </c>
      <c r="BC605" t="inlineStr">
        <is>
          <t>Not reported</t>
        </is>
      </c>
      <c r="BD605" t="inlineStr">
        <is>
          <t>Not reported</t>
        </is>
      </c>
      <c r="BE605" t="inlineStr">
        <is>
          <t>Not reported</t>
        </is>
      </c>
      <c r="BF605" t="inlineStr">
        <is>
          <t>Not reported</t>
        </is>
      </c>
      <c r="BG605" t="inlineStr">
        <is>
          <t>Not reviewed (not included)</t>
        </is>
      </c>
      <c r="BH605" t="inlineStr">
        <is>
          <t>N/A</t>
        </is>
      </c>
      <c r="BI605" t="inlineStr">
        <is>
          <t>Not reviewed</t>
        </is>
      </c>
      <c r="BJ605" t="inlineStr">
        <is>
          <t>Not reviewed</t>
        </is>
      </c>
      <c r="BK605" t="inlineStr">
        <is>
          <t>Not reviewed</t>
        </is>
      </c>
      <c r="BL605" t="inlineStr">
        <is>
          <t>Not reviewed</t>
        </is>
      </c>
      <c r="BM605" t="inlineStr">
        <is>
          <t>Not reviewed (not included)</t>
        </is>
      </c>
      <c r="BN605" t="inlineStr">
        <is>
          <t>Not Selected for Final 95 (Pending Full Text Review) - Candidate paper not selected for final 95: Passed abstract screening but not included in final selec</t>
        </is>
      </c>
      <c r="BO605" t="inlineStr">
        <is>
          <t>Abstract-level screening only</t>
        </is>
      </c>
      <c r="BP605" t="inlineStr">
        <is>
          <t>6</t>
        </is>
      </c>
    </row>
    <row r="606">
      <c r="A606" t="inlineStr">
        <is>
          <t>Machine Learning Approach for ADHD Diagnosis in Children using EEG</t>
        </is>
      </c>
      <c r="B606" t="n">
        <v>2025</v>
      </c>
      <c r="C606" t="inlineStr">
        <is>
          <t>Not checked</t>
        </is>
      </c>
      <c r="D606" t="inlineStr">
        <is>
          <t>Not checked</t>
        </is>
      </c>
      <c r="E606" t="inlineStr">
        <is>
          <t>10.1109/ICISCN64258.2025.10934201</t>
        </is>
      </c>
      <c r="F606" t="inlineStr">
        <is>
          <t>ADHD is a neurodevelopmental disorder that has been found to affect children's concentration and behavior. Early and accurate diagnosis are critical for timely intervention. This paper suggests a machine learning approach in classifying ADHD in children using EEG signals. From 120 children, with 60 having ADHD and 60 without, the EEG data were analyzed by extracting 11 features that represent different brain activity patterns. The SVM feature selection process identified the 10 most relevant EEG channels that enhanced classification performance. Of the six machine learning models tested, Fine KNN reached an accuracy of 98%, which is more precise and has better recall than other methods. This work has the potential for the efficient, non-invasive diagnosis of ADHD by EEG and machine learning techniques and is on the path toward clinical application.</t>
        </is>
      </c>
      <c r="G606" t="inlineStr">
        <is>
          <t>Unimodal</t>
        </is>
      </c>
      <c r="H606" t="inlineStr">
        <is>
          <t>See abstract</t>
        </is>
      </c>
      <c r="I606" t="inlineStr">
        <is>
          <t>See abstract</t>
        </is>
      </c>
      <c r="J606" t="inlineStr">
        <is>
          <t>See abstract (AI/ML)</t>
        </is>
      </c>
      <c r="K606" t="inlineStr">
        <is>
          <t>See abstract</t>
        </is>
      </c>
      <c r="L606" t="n">
        <v>120</v>
      </c>
      <c r="M606" t="inlineStr">
        <is>
          <t>See abstract</t>
        </is>
      </c>
      <c r="N606" t="inlineStr">
        <is>
          <t>N≈120; details in abstract</t>
        </is>
      </c>
      <c r="O606" t="inlineStr">
        <is>
          <t>Extracted from abstract: N≈120</t>
        </is>
      </c>
      <c r="P606" t="inlineStr">
        <is>
          <t>See abstract</t>
        </is>
      </c>
      <c r="Q606" t="inlineStr">
        <is>
          <t>See abstract</t>
        </is>
      </c>
      <c r="R606" t="inlineStr">
        <is>
          <t>Not reviewed (not included)</t>
        </is>
      </c>
      <c r="S606" t="inlineStr">
        <is>
          <t>Not reviewed (not included)</t>
        </is>
      </c>
      <c r="T606" t="inlineStr">
        <is>
          <t>Abstract screening only. Not Selected for Final 95 (Pending Full Text Review)</t>
        </is>
      </c>
      <c r="U606" t="inlineStr">
        <is>
          <t>EXCLUDE</t>
        </is>
      </c>
      <c r="V6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06" t="inlineStr">
        <is>
          <t>Excluded: Other Criterion</t>
        </is>
      </c>
      <c r="X606" t="inlineStr">
        <is>
          <t>Not assessed from abstract</t>
        </is>
      </c>
      <c r="Y606" t="inlineStr">
        <is>
          <t>IEEE Conferences</t>
        </is>
      </c>
      <c r="Z606" t="inlineStr">
        <is>
          <t>Not determined from abstract</t>
        </is>
      </c>
      <c r="AB606" t="inlineStr">
        <is>
          <t>Not assessed (not included)</t>
        </is>
      </c>
      <c r="AC606" t="inlineStr">
        <is>
          <t>Not assessed (not included)</t>
        </is>
      </c>
      <c r="AD606" t="inlineStr">
        <is>
          <t>A. M. Balamurugan; V. S; V. N. M</t>
        </is>
      </c>
      <c r="AE606" t="inlineStr">
        <is>
          <t>2025 International Conference on Intelligent Systems and Computational Networks (ICISCN)</t>
        </is>
      </c>
      <c r="AF606" t="inlineStr">
        <is>
          <t>Hybrid OA (IEEE)</t>
        </is>
      </c>
      <c r="AH606" t="inlineStr">
        <is>
          <t>Not assessed</t>
        </is>
      </c>
      <c r="AI606" t="inlineStr">
        <is>
          <t>Not reported</t>
        </is>
      </c>
      <c r="AJ606" t="inlineStr">
        <is>
          <t>Not reported</t>
        </is>
      </c>
      <c r="AK606" t="inlineStr">
        <is>
          <t>Not reported</t>
        </is>
      </c>
      <c r="AL606" t="inlineStr">
        <is>
          <t>Not reported</t>
        </is>
      </c>
      <c r="AM606" t="inlineStr">
        <is>
          <t>Not reported</t>
        </is>
      </c>
      <c r="AN606" t="inlineStr">
        <is>
          <t>Not reported</t>
        </is>
      </c>
      <c r="AO606" t="inlineStr">
        <is>
          <t>Not reviewed</t>
        </is>
      </c>
      <c r="AP606" t="inlineStr">
        <is>
          <t>Not reported</t>
        </is>
      </c>
      <c r="AQ606" t="inlineStr">
        <is>
          <t>Not reported</t>
        </is>
      </c>
      <c r="AR606" t="inlineStr">
        <is>
          <t>Not reported</t>
        </is>
      </c>
      <c r="AS606" t="inlineStr">
        <is>
          <t>See abstract</t>
        </is>
      </c>
      <c r="AT606" t="inlineStr">
        <is>
          <t>Not reviewed</t>
        </is>
      </c>
      <c r="AU606" t="inlineStr">
        <is>
          <t>Not reviewed</t>
        </is>
      </c>
      <c r="AV606" t="inlineStr">
        <is>
          <t>Not reviewed</t>
        </is>
      </c>
      <c r="AW606" t="inlineStr">
        <is>
          <t>Not reviewed</t>
        </is>
      </c>
      <c r="AX606" t="inlineStr">
        <is>
          <t>Not reported</t>
        </is>
      </c>
      <c r="AY606" t="inlineStr">
        <is>
          <t>Not reported</t>
        </is>
      </c>
      <c r="AZ606" t="inlineStr">
        <is>
          <t>Not reported</t>
        </is>
      </c>
      <c r="BA606" t="inlineStr">
        <is>
          <t>Not reported</t>
        </is>
      </c>
      <c r="BB606" t="inlineStr">
        <is>
          <t>Not reported</t>
        </is>
      </c>
      <c r="BC606" t="inlineStr">
        <is>
          <t>Not reported</t>
        </is>
      </c>
      <c r="BD606" t="inlineStr">
        <is>
          <t>Not reported</t>
        </is>
      </c>
      <c r="BE606" t="inlineStr">
        <is>
          <t>Not reported</t>
        </is>
      </c>
      <c r="BF606" t="inlineStr">
        <is>
          <t>Not reported</t>
        </is>
      </c>
      <c r="BG606" t="inlineStr">
        <is>
          <t>Not reviewed (not included)</t>
        </is>
      </c>
      <c r="BH606" t="inlineStr">
        <is>
          <t>N/A</t>
        </is>
      </c>
      <c r="BI606" t="inlineStr">
        <is>
          <t>Not reviewed</t>
        </is>
      </c>
      <c r="BJ606" t="inlineStr">
        <is>
          <t>Not reviewed</t>
        </is>
      </c>
      <c r="BK606" t="inlineStr">
        <is>
          <t>Not reviewed</t>
        </is>
      </c>
      <c r="BL606" t="inlineStr">
        <is>
          <t>Not reviewed</t>
        </is>
      </c>
      <c r="BM606" t="inlineStr">
        <is>
          <t>Not reviewed (not included)</t>
        </is>
      </c>
      <c r="BN606" t="inlineStr">
        <is>
          <t>Not Selected for Final 95 (Pending Full Text Review) - Candidate paper not selected for final 95: Passed abstract screening but not included in final selec</t>
        </is>
      </c>
      <c r="BO606" t="inlineStr">
        <is>
          <t>Abstract-level screening only</t>
        </is>
      </c>
      <c r="BP606" t="inlineStr">
        <is>
          <t>7</t>
        </is>
      </c>
    </row>
    <row r="607">
      <c r="A607" t="inlineStr">
        <is>
          <t>Using EEG Nonlinear Dynamic Features and Machine Learning to Identify Different Organizational Commitment</t>
        </is>
      </c>
      <c r="B607" t="n">
        <v>2022</v>
      </c>
      <c r="C607" t="inlineStr">
        <is>
          <t>Not checked</t>
        </is>
      </c>
      <c r="D607" t="inlineStr">
        <is>
          <t>Not checked</t>
        </is>
      </c>
      <c r="E607" t="inlineStr">
        <is>
          <t>10.1109/DSIT55514.2022.9943956</t>
        </is>
      </c>
      <c r="F607" t="inlineStr">
        <is>
          <t>As machine learning has greatly improved the depth and width of EEG analysis and psychological research, it has become possible to analyze the relatively stable personalities of individuals based on EEG. In this paper, we recorded the restingstate EEG of subjects, labeled them using their score of organizational commitment, and achieved automatic recognition. In order to complete such a new challenging classification task, we extracted a variety of different nonlinear dynamic features from resting-state EEG, and then used different machine learning models (SVM, GBDT, KNN, LR, Gaussian NB) to classify these features, and next evaluated experimental results based on crossvalidation. The results show that Permutation Entropy and Approximate Entropy achieved best accuracy, which both obtained an overall accuracy of more than 70% based on machine learning. Furthermore, we adopted a stacking strategy and constructed a fusion model to improve the performance. The experimental results show that using the Stacking model to classify the Permutation Entropy of EEG can achieve an overall accuracy of 82.6% with 83.3% recall and 0.827 F1-score. In addition, we also conducted a comparative analysis of EEG signals with different lengths of sample and compare eyes-open and eyes-closed EEG.</t>
        </is>
      </c>
      <c r="G607" t="inlineStr">
        <is>
          <t>Unimodal</t>
        </is>
      </c>
      <c r="H607" t="inlineStr">
        <is>
          <t>See abstract</t>
        </is>
      </c>
      <c r="I607" t="inlineStr">
        <is>
          <t>See abstract</t>
        </is>
      </c>
      <c r="J607" t="inlineStr">
        <is>
          <t>See abstract (AI/ML)</t>
        </is>
      </c>
      <c r="K607" t="inlineStr">
        <is>
          <t>See abstract</t>
        </is>
      </c>
      <c r="M607" t="inlineStr">
        <is>
          <t>See abstract</t>
        </is>
      </c>
      <c r="N607" t="inlineStr">
        <is>
          <t>See abstract</t>
        </is>
      </c>
      <c r="O607" t="inlineStr">
        <is>
          <t>Not verified from abstract</t>
        </is>
      </c>
      <c r="P607" t="inlineStr">
        <is>
          <t>See abstract</t>
        </is>
      </c>
      <c r="Q607" t="inlineStr">
        <is>
          <t>See abstract</t>
        </is>
      </c>
      <c r="R607" t="inlineStr">
        <is>
          <t>Not reviewed (not included)</t>
        </is>
      </c>
      <c r="S607" t="inlineStr">
        <is>
          <t>Not reviewed (not included)</t>
        </is>
      </c>
      <c r="T607" t="inlineStr">
        <is>
          <t>Abstract screening only. Non-ADHD Focused</t>
        </is>
      </c>
      <c r="U607" t="inlineStr">
        <is>
          <t>EXCLUDE</t>
        </is>
      </c>
      <c r="V607" t="inlineStr">
        <is>
          <t>E2-Not ADHD focused: Neither title nor abstract mentions ADHD or attention-deficit/hyperactivity</t>
        </is>
      </c>
      <c r="W607" t="inlineStr">
        <is>
          <t>Excluded: Not ADHD Focused</t>
        </is>
      </c>
      <c r="X607" t="inlineStr">
        <is>
          <t>Not assessed from abstract</t>
        </is>
      </c>
      <c r="Y607" t="inlineStr">
        <is>
          <t>IEEE Conferences</t>
        </is>
      </c>
      <c r="Z607" t="inlineStr">
        <is>
          <t>Not determined from abstract</t>
        </is>
      </c>
      <c r="AB607" t="inlineStr">
        <is>
          <t>Not assessed (not included)</t>
        </is>
      </c>
      <c r="AC607" t="inlineStr">
        <is>
          <t>Not assessed (not included)</t>
        </is>
      </c>
      <c r="AD607" t="inlineStr">
        <is>
          <t>R. Zhang; Z. -Y. Wang; Y. Liu</t>
        </is>
      </c>
      <c r="AE607" t="inlineStr">
        <is>
          <t>2022 5th International Conference on Data Science and Information Technology (DSIT)</t>
        </is>
      </c>
      <c r="AF607" t="inlineStr">
        <is>
          <t>Hybrid OA (IEEE)</t>
        </is>
      </c>
      <c r="AH607" t="inlineStr">
        <is>
          <t>Not assessed</t>
        </is>
      </c>
      <c r="AI607" t="inlineStr">
        <is>
          <t>Not reported</t>
        </is>
      </c>
      <c r="AJ607" t="inlineStr">
        <is>
          <t>Not reported</t>
        </is>
      </c>
      <c r="AK607" t="inlineStr">
        <is>
          <t>Not reported</t>
        </is>
      </c>
      <c r="AL607" t="inlineStr">
        <is>
          <t>Not reported</t>
        </is>
      </c>
      <c r="AM607" t="inlineStr">
        <is>
          <t>Not reported</t>
        </is>
      </c>
      <c r="AN607" t="inlineStr">
        <is>
          <t>Not reported</t>
        </is>
      </c>
      <c r="AO607" t="inlineStr">
        <is>
          <t>Not reviewed</t>
        </is>
      </c>
      <c r="AP607" t="inlineStr">
        <is>
          <t>Not reported</t>
        </is>
      </c>
      <c r="AQ607" t="inlineStr">
        <is>
          <t>Not reported</t>
        </is>
      </c>
      <c r="AR607" t="inlineStr">
        <is>
          <t>Not reported</t>
        </is>
      </c>
      <c r="AS607" t="inlineStr">
        <is>
          <t>See abstract</t>
        </is>
      </c>
      <c r="AT607" t="inlineStr">
        <is>
          <t>Not reviewed</t>
        </is>
      </c>
      <c r="AU607" t="inlineStr">
        <is>
          <t>Not reviewed</t>
        </is>
      </c>
      <c r="AV607" t="inlineStr">
        <is>
          <t>Not reviewed</t>
        </is>
      </c>
      <c r="AW607" t="inlineStr">
        <is>
          <t>Not reviewed</t>
        </is>
      </c>
      <c r="AX607" t="inlineStr">
        <is>
          <t>Not reported</t>
        </is>
      </c>
      <c r="AY607" t="inlineStr">
        <is>
          <t>Not reported</t>
        </is>
      </c>
      <c r="AZ607" t="inlineStr">
        <is>
          <t>Not reported</t>
        </is>
      </c>
      <c r="BA607" t="inlineStr">
        <is>
          <t>Not reported</t>
        </is>
      </c>
      <c r="BB607" t="inlineStr">
        <is>
          <t>Not reported</t>
        </is>
      </c>
      <c r="BC607" t="inlineStr">
        <is>
          <t>Not reported</t>
        </is>
      </c>
      <c r="BD607" t="inlineStr">
        <is>
          <t>Not reported</t>
        </is>
      </c>
      <c r="BE607" t="inlineStr">
        <is>
          <t>Not reported</t>
        </is>
      </c>
      <c r="BF607" t="inlineStr">
        <is>
          <t>Not reported</t>
        </is>
      </c>
      <c r="BG607" t="inlineStr">
        <is>
          <t>Not reviewed (not included)</t>
        </is>
      </c>
      <c r="BH607" t="inlineStr">
        <is>
          <t>N/A</t>
        </is>
      </c>
      <c r="BI607" t="inlineStr">
        <is>
          <t>Not reviewed</t>
        </is>
      </c>
      <c r="BJ607" t="inlineStr">
        <is>
          <t>Not reviewed</t>
        </is>
      </c>
      <c r="BK607" t="inlineStr">
        <is>
          <t>Not reviewed</t>
        </is>
      </c>
      <c r="BL607" t="inlineStr">
        <is>
          <t>Not reviewed</t>
        </is>
      </c>
      <c r="BM607" t="inlineStr">
        <is>
          <t>Not reviewed (not included)</t>
        </is>
      </c>
      <c r="BN607" t="inlineStr">
        <is>
          <t>Non-ADHD Focused - E2-Not ADHD focused: Neither title nor abstract mentions ADHD or attention-deficit/hyperactivity</t>
        </is>
      </c>
      <c r="BO607" t="inlineStr">
        <is>
          <t>Abstract-level screening only</t>
        </is>
      </c>
      <c r="BP607" t="inlineStr">
        <is>
          <t>7</t>
        </is>
      </c>
    </row>
    <row r="608">
      <c r="A608" t="inlineStr">
        <is>
          <t>Autism Screening Tools With Machine Learning and Deep Learning Methods: A Review</t>
        </is>
      </c>
      <c r="B608" t="n">
        <v>2022</v>
      </c>
      <c r="C608" t="inlineStr">
        <is>
          <t>Not checked</t>
        </is>
      </c>
      <c r="D608" t="inlineStr">
        <is>
          <t>Not checked</t>
        </is>
      </c>
      <c r="E608" t="inlineStr">
        <is>
          <t>10.1002/9781119841937.CH10</t>
        </is>
      </c>
      <c r="F608" t="inlineStr">
        <is>
          <t>Summary &lt;p&gt;Autism spectrum disorder (ASD) is the most challenging developmental disorder that affects the social skills, languageâ€”communication, imagination of the child. Moreover, children with autism have repetitive behavior patterns, attention deficit, anxiety, selfâ€injury, sameness, abnormal sleep patterns, aggression that leads to behavioral issues. Each child differs in symptoms, and they vary from mild to severe autism. Early diagnosis and treatment help the child to come over the situation. Autism spectrum disorder is diagnosed using assessment tools called ASD screening tools, used by the medical staff with the support of parents/caregivers. There is much research for improving the accuracy and classification of ASD using computational intelligence. This paper is a review of different screening tools and machine learning methods for ASD diagnosis.&lt;/p&gt;</t>
        </is>
      </c>
      <c r="G608" t="inlineStr">
        <is>
          <t>Unimodal</t>
        </is>
      </c>
      <c r="H608" t="inlineStr">
        <is>
          <t>See abstract</t>
        </is>
      </c>
      <c r="I608" t="inlineStr">
        <is>
          <t>See abstract</t>
        </is>
      </c>
      <c r="J608" t="inlineStr">
        <is>
          <t>See abstract (AI/ML)</t>
        </is>
      </c>
      <c r="K608" t="inlineStr">
        <is>
          <t>See abstract</t>
        </is>
      </c>
      <c r="M608" t="inlineStr">
        <is>
          <t>See abstract</t>
        </is>
      </c>
      <c r="N608" t="inlineStr">
        <is>
          <t>See abstract</t>
        </is>
      </c>
      <c r="O608" t="inlineStr">
        <is>
          <t>Not verified from abstract</t>
        </is>
      </c>
      <c r="P608" t="inlineStr">
        <is>
          <t>See abstract</t>
        </is>
      </c>
      <c r="Q608" t="inlineStr">
        <is>
          <t>See abstract</t>
        </is>
      </c>
      <c r="R608" t="inlineStr">
        <is>
          <t>Not reviewed (not included)</t>
        </is>
      </c>
      <c r="S608" t="inlineStr">
        <is>
          <t>Not reviewed (not included)</t>
        </is>
      </c>
      <c r="T608" t="inlineStr">
        <is>
          <t>Abstract screening only. Not Selected for Final 95 (Pending Full Text Review)</t>
        </is>
      </c>
      <c r="U608" t="inlineStr">
        <is>
          <t>EXCLUDE</t>
        </is>
      </c>
      <c r="V60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08" t="inlineStr">
        <is>
          <t>Excluded: Other Criterion</t>
        </is>
      </c>
      <c r="X608" t="inlineStr">
        <is>
          <t>Not assessed from abstract</t>
        </is>
      </c>
      <c r="Y608" t="inlineStr">
        <is>
          <t>Wiley AI eBook Chapters</t>
        </is>
      </c>
      <c r="Z608" t="inlineStr">
        <is>
          <t>Not determined from abstract</t>
        </is>
      </c>
      <c r="AB608" t="inlineStr">
        <is>
          <t>Not assessed (not included)</t>
        </is>
      </c>
      <c r="AC608" t="inlineStr">
        <is>
          <t>Not assessed (not included)</t>
        </is>
      </c>
      <c r="AD608" t="inlineStr">
        <is>
          <t>D. Pavithra; A. N. Jayanthi; R. Nidhya; S. Balamurugan</t>
        </is>
      </c>
      <c r="AE608" t="inlineStr">
        <is>
          <t>Tele-Healthcare: Applications of Artificial Intelligence and Soft Computing Techniques</t>
        </is>
      </c>
      <c r="AF608" t="inlineStr">
        <is>
          <t>Hybrid OA (Wiley)</t>
        </is>
      </c>
      <c r="AH608" t="inlineStr">
        <is>
          <t>Not assessed</t>
        </is>
      </c>
      <c r="AI608" t="inlineStr">
        <is>
          <t>Not reported</t>
        </is>
      </c>
      <c r="AJ608" t="inlineStr">
        <is>
          <t>Not reported</t>
        </is>
      </c>
      <c r="AK608" t="inlineStr">
        <is>
          <t>Not reported</t>
        </is>
      </c>
      <c r="AL608" t="inlineStr">
        <is>
          <t>Not reported</t>
        </is>
      </c>
      <c r="AM608" t="inlineStr">
        <is>
          <t>Not reported</t>
        </is>
      </c>
      <c r="AN608" t="inlineStr">
        <is>
          <t>Not reported</t>
        </is>
      </c>
      <c r="AO608" t="inlineStr">
        <is>
          <t>Not reviewed</t>
        </is>
      </c>
      <c r="AP608" t="inlineStr">
        <is>
          <t>Not reported</t>
        </is>
      </c>
      <c r="AQ608" t="inlineStr">
        <is>
          <t>Not reported</t>
        </is>
      </c>
      <c r="AR608" t="inlineStr">
        <is>
          <t>Not reported</t>
        </is>
      </c>
      <c r="AS608" t="inlineStr">
        <is>
          <t>See abstract</t>
        </is>
      </c>
      <c r="AT608" t="inlineStr">
        <is>
          <t>Not reviewed</t>
        </is>
      </c>
      <c r="AU608" t="inlineStr">
        <is>
          <t>Not reviewed</t>
        </is>
      </c>
      <c r="AV608" t="inlineStr">
        <is>
          <t>Not reviewed</t>
        </is>
      </c>
      <c r="AW608" t="inlineStr">
        <is>
          <t>Not reviewed</t>
        </is>
      </c>
      <c r="AX608" t="inlineStr">
        <is>
          <t>Not reported</t>
        </is>
      </c>
      <c r="AY608" t="inlineStr">
        <is>
          <t>Not reported</t>
        </is>
      </c>
      <c r="AZ608" t="inlineStr">
        <is>
          <t>Not reported</t>
        </is>
      </c>
      <c r="BA608" t="inlineStr">
        <is>
          <t>Not reported</t>
        </is>
      </c>
      <c r="BB608" t="inlineStr">
        <is>
          <t>Not reported</t>
        </is>
      </c>
      <c r="BC608" t="inlineStr">
        <is>
          <t>Not reported</t>
        </is>
      </c>
      <c r="BD608" t="inlineStr">
        <is>
          <t>Not reported</t>
        </is>
      </c>
      <c r="BE608" t="inlineStr">
        <is>
          <t>Not reported</t>
        </is>
      </c>
      <c r="BF608" t="inlineStr">
        <is>
          <t>Not reported</t>
        </is>
      </c>
      <c r="BG608" t="inlineStr">
        <is>
          <t>Not reviewed (not included)</t>
        </is>
      </c>
      <c r="BH608" t="inlineStr">
        <is>
          <t>N/A</t>
        </is>
      </c>
      <c r="BI608" t="inlineStr">
        <is>
          <t>Not reviewed</t>
        </is>
      </c>
      <c r="BJ608" t="inlineStr">
        <is>
          <t>Not reviewed</t>
        </is>
      </c>
      <c r="BK608" t="inlineStr">
        <is>
          <t>Not reviewed</t>
        </is>
      </c>
      <c r="BL608" t="inlineStr">
        <is>
          <t>Not reviewed</t>
        </is>
      </c>
      <c r="BM608" t="inlineStr">
        <is>
          <t>Not reviewed (not included)</t>
        </is>
      </c>
      <c r="BN608" t="inlineStr">
        <is>
          <t>Not Selected for Final 95 (Pending Full Text Review) - Candidate paper not selected for final 95: Passed abstract screening but not included in final selec</t>
        </is>
      </c>
      <c r="BO608" t="inlineStr">
        <is>
          <t>Abstract-level screening only</t>
        </is>
      </c>
      <c r="BP608" t="inlineStr">
        <is>
          <t>27</t>
        </is>
      </c>
    </row>
    <row r="609">
      <c r="A609" t="inlineStr">
        <is>
          <t>InnerCheck: A New Breakthrough for Early Detection of Mental Health</t>
        </is>
      </c>
      <c r="B609" t="n">
        <v>2023</v>
      </c>
      <c r="C609" t="inlineStr">
        <is>
          <t>Not checked</t>
        </is>
      </c>
      <c r="D609" t="inlineStr">
        <is>
          <t>Not checked</t>
        </is>
      </c>
      <c r="E609" t="inlineStr">
        <is>
          <t>10.1109/ICOCICS58778.2023.10276558</t>
        </is>
      </c>
      <c r="F609" t="inlineStr">
        <is>
          <t>Mental health is a global concern, with a high prevalence of mental disorders worldwide, inadequate treatment access, and specific challenges in addressing adolescent mental health in Indonesia. Despite advancements in the modern world, there is still a need for improved public understanding of mental health, as negative stigmas and misconceptions persist, hindering individuals from seeking proper care and support for their mental disorders, not only in developing countries like Indonesia but also in more advanced nations like the United States. This condition makes early detection crucial in addressing mental health problems. This paper aims to address these issues by developing Telegram chatbot. The Telegram chatbot is designed to detect early signs of mental health problems for timely intervention and support. The development of the Chatbot is using Scrum Framework. After completing the development, we conduct black box testing as a validation scheme. The result obtained is the creation of an InnerCheck Telegram chatbot can detect mental health problems and run according to the expected results based on black box testing.</t>
        </is>
      </c>
      <c r="G609" t="inlineStr">
        <is>
          <t>Unimodal</t>
        </is>
      </c>
      <c r="H609" t="inlineStr">
        <is>
          <t>See abstract</t>
        </is>
      </c>
      <c r="I609" t="inlineStr">
        <is>
          <t>See abstract</t>
        </is>
      </c>
      <c r="J609" t="inlineStr">
        <is>
          <t>See abstract (AI/ML)</t>
        </is>
      </c>
      <c r="K609" t="inlineStr">
        <is>
          <t>See abstract</t>
        </is>
      </c>
      <c r="M609" t="inlineStr">
        <is>
          <t>See abstract</t>
        </is>
      </c>
      <c r="N609" t="inlineStr">
        <is>
          <t>See abstract</t>
        </is>
      </c>
      <c r="O609" t="inlineStr">
        <is>
          <t>Not verified from abstract</t>
        </is>
      </c>
      <c r="P609" t="inlineStr">
        <is>
          <t>See abstract</t>
        </is>
      </c>
      <c r="Q609" t="inlineStr">
        <is>
          <t>See abstract</t>
        </is>
      </c>
      <c r="R609" t="inlineStr">
        <is>
          <t>Not reviewed (not included)</t>
        </is>
      </c>
      <c r="S609" t="inlineStr">
        <is>
          <t>Not reviewed (not included)</t>
        </is>
      </c>
      <c r="T609" t="inlineStr">
        <is>
          <t>Abstract screening only. Non-ADHD Focused</t>
        </is>
      </c>
      <c r="U609" t="inlineStr">
        <is>
          <t>EXCLUDE</t>
        </is>
      </c>
      <c r="V609" t="inlineStr">
        <is>
          <t>E2-Not ADHD focused: Neither title nor abstract mentions ADHD or attention-deficit/hyperactivity</t>
        </is>
      </c>
      <c r="W609" t="inlineStr">
        <is>
          <t>Excluded: Not ADHD Focused</t>
        </is>
      </c>
      <c r="X609" t="inlineStr">
        <is>
          <t>Not assessed from abstract</t>
        </is>
      </c>
      <c r="Y609" t="inlineStr">
        <is>
          <t>IEEE Conferences</t>
        </is>
      </c>
      <c r="Z609" t="inlineStr">
        <is>
          <t>Not determined from abstract</t>
        </is>
      </c>
      <c r="AB609" t="inlineStr">
        <is>
          <t>Not assessed (not included)</t>
        </is>
      </c>
      <c r="AC609" t="inlineStr">
        <is>
          <t>Not assessed (not included)</t>
        </is>
      </c>
      <c r="AD609" t="inlineStr">
        <is>
          <t>D. A. Akbar; D. A. D. Bewasana; A. Z. Mahfud; T. Yulita</t>
        </is>
      </c>
      <c r="AE609" t="inlineStr">
        <is>
          <t>2023 IEEE International Conference on Cryptography, Informatics, and Cybersecurity (ICoCICs)</t>
        </is>
      </c>
      <c r="AF609" t="inlineStr">
        <is>
          <t>Hybrid OA (IEEE)</t>
        </is>
      </c>
      <c r="AH609" t="inlineStr">
        <is>
          <t>Not assessed</t>
        </is>
      </c>
      <c r="AI609" t="inlineStr">
        <is>
          <t>Not reported</t>
        </is>
      </c>
      <c r="AJ609" t="inlineStr">
        <is>
          <t>Not reported</t>
        </is>
      </c>
      <c r="AK609" t="inlineStr">
        <is>
          <t>Not reported</t>
        </is>
      </c>
      <c r="AL609" t="inlineStr">
        <is>
          <t>Not reported</t>
        </is>
      </c>
      <c r="AM609" t="inlineStr">
        <is>
          <t>Not reported</t>
        </is>
      </c>
      <c r="AN609" t="inlineStr">
        <is>
          <t>Not reported</t>
        </is>
      </c>
      <c r="AO609" t="inlineStr">
        <is>
          <t>Not reviewed</t>
        </is>
      </c>
      <c r="AP609" t="inlineStr">
        <is>
          <t>Not reported</t>
        </is>
      </c>
      <c r="AQ609" t="inlineStr">
        <is>
          <t>Not reported</t>
        </is>
      </c>
      <c r="AR609" t="inlineStr">
        <is>
          <t>Not reported</t>
        </is>
      </c>
      <c r="AS609" t="inlineStr">
        <is>
          <t>See abstract</t>
        </is>
      </c>
      <c r="AT609" t="inlineStr">
        <is>
          <t>Not reviewed</t>
        </is>
      </c>
      <c r="AU609" t="inlineStr">
        <is>
          <t>Not reviewed</t>
        </is>
      </c>
      <c r="AV609" t="inlineStr">
        <is>
          <t>Not reviewed</t>
        </is>
      </c>
      <c r="AW609" t="inlineStr">
        <is>
          <t>Not reviewed</t>
        </is>
      </c>
      <c r="AX609" t="inlineStr">
        <is>
          <t>Not reported</t>
        </is>
      </c>
      <c r="AY609" t="inlineStr">
        <is>
          <t>Not reported</t>
        </is>
      </c>
      <c r="AZ609" t="inlineStr">
        <is>
          <t>Not reported</t>
        </is>
      </c>
      <c r="BA609" t="inlineStr">
        <is>
          <t>Not reported</t>
        </is>
      </c>
      <c r="BB609" t="inlineStr">
        <is>
          <t>Not reported</t>
        </is>
      </c>
      <c r="BC609" t="inlineStr">
        <is>
          <t>Not reported</t>
        </is>
      </c>
      <c r="BD609" t="inlineStr">
        <is>
          <t>Not reported</t>
        </is>
      </c>
      <c r="BE609" t="inlineStr">
        <is>
          <t>Not reported</t>
        </is>
      </c>
      <c r="BF609" t="inlineStr">
        <is>
          <t>Not reported</t>
        </is>
      </c>
      <c r="BG609" t="inlineStr">
        <is>
          <t>Not reviewed (not included)</t>
        </is>
      </c>
      <c r="BH609" t="inlineStr">
        <is>
          <t>N/A</t>
        </is>
      </c>
      <c r="BI609" t="inlineStr">
        <is>
          <t>Not reviewed</t>
        </is>
      </c>
      <c r="BJ609" t="inlineStr">
        <is>
          <t>Not reviewed</t>
        </is>
      </c>
      <c r="BK609" t="inlineStr">
        <is>
          <t>Not reviewed</t>
        </is>
      </c>
      <c r="BL609" t="inlineStr">
        <is>
          <t>Not reviewed</t>
        </is>
      </c>
      <c r="BM609" t="inlineStr">
        <is>
          <t>Not reviewed (not included)</t>
        </is>
      </c>
      <c r="BN609" t="inlineStr">
        <is>
          <t>Non-ADHD Focused - E2-Not ADHD focused: Neither title nor abstract mentions ADHD or attention-deficit/hyperactivity</t>
        </is>
      </c>
      <c r="BO609" t="inlineStr">
        <is>
          <t>Abstract-level screening only</t>
        </is>
      </c>
      <c r="BP609" t="inlineStr">
        <is>
          <t>6</t>
        </is>
      </c>
    </row>
    <row r="610">
      <c r="A610" t="inlineStr">
        <is>
          <t>Depression Detection Using Combination of sMRI and fMRI Image Features</t>
        </is>
      </c>
      <c r="B610" t="n">
        <v>2021</v>
      </c>
      <c r="C610" t="inlineStr">
        <is>
          <t>Not checked</t>
        </is>
      </c>
      <c r="D610" t="inlineStr">
        <is>
          <t>Not checked</t>
        </is>
      </c>
      <c r="E610" t="inlineStr">
        <is>
          <t>10.1109/ICMLA52953.2021.00092</t>
        </is>
      </c>
      <c r="F610" t="inlineStr">
        <is>
          <t>Automatic detection of Major Depression Disorder (MDD) from brain MRI images with machine learning has been an active area of study. In this paper several methods are explored for MDD detection by combining features from structural and functional brain MRI images, and combining Atlas-based and spatial cube-based features. Experiments demonstrate good classification performance on an imbalanced dataset. The paper also presents a visualization that captures the spatial overlapping between the top discriminating spatial cube pairs and the regions of interests in the Harvard Atlas.</t>
        </is>
      </c>
      <c r="G610" t="inlineStr">
        <is>
          <t>Unimodal</t>
        </is>
      </c>
      <c r="H610" t="inlineStr">
        <is>
          <t>See abstract</t>
        </is>
      </c>
      <c r="I610" t="inlineStr">
        <is>
          <t>See abstract</t>
        </is>
      </c>
      <c r="J610" t="inlineStr">
        <is>
          <t>See abstract (AI/ML)</t>
        </is>
      </c>
      <c r="K610" t="inlineStr">
        <is>
          <t>See abstract</t>
        </is>
      </c>
      <c r="M610" t="inlineStr">
        <is>
          <t>See abstract</t>
        </is>
      </c>
      <c r="N610" t="inlineStr">
        <is>
          <t>See abstract</t>
        </is>
      </c>
      <c r="O610" t="inlineStr">
        <is>
          <t>Not verified from abstract</t>
        </is>
      </c>
      <c r="P610" t="inlineStr">
        <is>
          <t>See abstract</t>
        </is>
      </c>
      <c r="Q610" t="inlineStr">
        <is>
          <t>See abstract</t>
        </is>
      </c>
      <c r="R610" t="inlineStr">
        <is>
          <t>Not reviewed (not included)</t>
        </is>
      </c>
      <c r="S610" t="inlineStr">
        <is>
          <t>Not reviewed (not included)</t>
        </is>
      </c>
      <c r="T610" t="inlineStr">
        <is>
          <t>Abstract screening only. Non-ADHD Focused</t>
        </is>
      </c>
      <c r="U610" t="inlineStr">
        <is>
          <t>EXCLUDE</t>
        </is>
      </c>
      <c r="V610" t="inlineStr">
        <is>
          <t>E2-Not ADHD focused: Neither title nor abstract mentions ADHD or attention-deficit/hyperactivity</t>
        </is>
      </c>
      <c r="W610" t="inlineStr">
        <is>
          <t>Excluded: Not ADHD Focused</t>
        </is>
      </c>
      <c r="X610" t="inlineStr">
        <is>
          <t>Not assessed from abstract</t>
        </is>
      </c>
      <c r="Y610" t="inlineStr">
        <is>
          <t>IEEE Conferences</t>
        </is>
      </c>
      <c r="Z610" t="inlineStr">
        <is>
          <t>Not determined from abstract</t>
        </is>
      </c>
      <c r="AB610" t="inlineStr">
        <is>
          <t>Not assessed (not included)</t>
        </is>
      </c>
      <c r="AC610" t="inlineStr">
        <is>
          <t>Not assessed (not included)</t>
        </is>
      </c>
      <c r="AD610" t="inlineStr">
        <is>
          <t>M. S. Mousavian; J. Chen; S. Greening</t>
        </is>
      </c>
      <c r="AE610" t="inlineStr">
        <is>
          <t>2021 20th IEEE International Conference on Machine Learning and Applications (ICMLA)</t>
        </is>
      </c>
      <c r="AF610" t="inlineStr">
        <is>
          <t>Hybrid OA (IEEE)</t>
        </is>
      </c>
      <c r="AH610" t="inlineStr">
        <is>
          <t>Not assessed</t>
        </is>
      </c>
      <c r="AI610" t="inlineStr">
        <is>
          <t>Not reported</t>
        </is>
      </c>
      <c r="AJ610" t="inlineStr">
        <is>
          <t>Not reported</t>
        </is>
      </c>
      <c r="AK610" t="inlineStr">
        <is>
          <t>Not reported</t>
        </is>
      </c>
      <c r="AL610" t="inlineStr">
        <is>
          <t>Not reported</t>
        </is>
      </c>
      <c r="AM610" t="inlineStr">
        <is>
          <t>Not reported</t>
        </is>
      </c>
      <c r="AN610" t="inlineStr">
        <is>
          <t>Not reported</t>
        </is>
      </c>
      <c r="AO610" t="inlineStr">
        <is>
          <t>Not reviewed</t>
        </is>
      </c>
      <c r="AP610" t="inlineStr">
        <is>
          <t>Not reported</t>
        </is>
      </c>
      <c r="AQ610" t="inlineStr">
        <is>
          <t>Not reported</t>
        </is>
      </c>
      <c r="AR610" t="inlineStr">
        <is>
          <t>Not reported</t>
        </is>
      </c>
      <c r="AS610" t="inlineStr">
        <is>
          <t>See abstract</t>
        </is>
      </c>
      <c r="AT610" t="inlineStr">
        <is>
          <t>Not reviewed</t>
        </is>
      </c>
      <c r="AU610" t="inlineStr">
        <is>
          <t>Not reviewed</t>
        </is>
      </c>
      <c r="AV610" t="inlineStr">
        <is>
          <t>Not reviewed</t>
        </is>
      </c>
      <c r="AW610" t="inlineStr">
        <is>
          <t>Not reviewed</t>
        </is>
      </c>
      <c r="AX610" t="inlineStr">
        <is>
          <t>Not reported</t>
        </is>
      </c>
      <c r="AY610" t="inlineStr">
        <is>
          <t>Not reported</t>
        </is>
      </c>
      <c r="AZ610" t="inlineStr">
        <is>
          <t>Not reported</t>
        </is>
      </c>
      <c r="BA610" t="inlineStr">
        <is>
          <t>Not reported</t>
        </is>
      </c>
      <c r="BB610" t="inlineStr">
        <is>
          <t>Not reported</t>
        </is>
      </c>
      <c r="BC610" t="inlineStr">
        <is>
          <t>Not reported</t>
        </is>
      </c>
      <c r="BD610" t="inlineStr">
        <is>
          <t>Not reported</t>
        </is>
      </c>
      <c r="BE610" t="inlineStr">
        <is>
          <t>Not reported</t>
        </is>
      </c>
      <c r="BF610" t="inlineStr">
        <is>
          <t>Not reported</t>
        </is>
      </c>
      <c r="BG610" t="inlineStr">
        <is>
          <t>Not reviewed (not included)</t>
        </is>
      </c>
      <c r="BH610" t="inlineStr">
        <is>
          <t>N/A</t>
        </is>
      </c>
      <c r="BI610" t="inlineStr">
        <is>
          <t>Not reviewed</t>
        </is>
      </c>
      <c r="BJ610" t="inlineStr">
        <is>
          <t>Not reviewed</t>
        </is>
      </c>
      <c r="BK610" t="inlineStr">
        <is>
          <t>Not reviewed</t>
        </is>
      </c>
      <c r="BL610" t="inlineStr">
        <is>
          <t>Not reviewed</t>
        </is>
      </c>
      <c r="BM610" t="inlineStr">
        <is>
          <t>Not reviewed (not included)</t>
        </is>
      </c>
      <c r="BN610" t="inlineStr">
        <is>
          <t>Non-ADHD Focused - E2-Not ADHD focused: Neither title nor abstract mentions ADHD or attention-deficit/hyperactivity</t>
        </is>
      </c>
      <c r="BO610" t="inlineStr">
        <is>
          <t>Abstract-level screening only</t>
        </is>
      </c>
      <c r="BP610" t="inlineStr">
        <is>
          <t>6</t>
        </is>
      </c>
    </row>
    <row r="611">
      <c r="A611" t="inlineStr">
        <is>
          <t>Artificial Intelligence in Engineering Education in the Case of Self-driving Vehicle Curriculum</t>
        </is>
      </c>
      <c r="B611" t="n">
        <v>2022</v>
      </c>
      <c r="C611" t="inlineStr">
        <is>
          <t>Not checked</t>
        </is>
      </c>
      <c r="D611" t="inlineStr">
        <is>
          <t>Not checked</t>
        </is>
      </c>
      <c r="E611" t="inlineStr">
        <is>
          <t>10.1109/ITSC55140.2022.9922348</t>
        </is>
      </c>
      <c r="F611" t="inlineStr">
        <is>
          <t>Artificial Intelligence (AI) is currently a hot topic both in industry and engineering education. As a multidisciplinary field, self-driving vehicle (SDV) research has attracted much attention and is significant for applying and promoting AI. This paper presents our SDV curriculum for engineering education, which was developed with a fundamental basis in AI. The curriculum consists of five courses: Practical Methods Based on Robotics, Introduction to Artificial Intelligence, Innovation and Entrepreneurship, Digital Logic, and Embedded Development for Linux. Students with different academic backgrounds interested in AI or SDV can be trained by theoretical lectures and laboratory sessions at different levels. Students participating in the curriculum have inspired innovative ideas and practically implemented further work in the SDV field. In addition, we have produced educational resources including textbooks and an experimental SDV system. These case studies are discussed here. The curriculum has received highly positive feedback from students, which shows the effectiveness of our work. We are refining and promoting the curriculum for more students who are seeking knowledge and ability in AI and SDV fields.</t>
        </is>
      </c>
      <c r="G611" t="inlineStr">
        <is>
          <t>Unimodal</t>
        </is>
      </c>
      <c r="H611" t="inlineStr">
        <is>
          <t>See abstract</t>
        </is>
      </c>
      <c r="I611" t="inlineStr">
        <is>
          <t>See abstract</t>
        </is>
      </c>
      <c r="J611" t="inlineStr">
        <is>
          <t>See abstract (AI/ML)</t>
        </is>
      </c>
      <c r="K611" t="inlineStr">
        <is>
          <t>See abstract</t>
        </is>
      </c>
      <c r="M611" t="inlineStr">
        <is>
          <t>See abstract</t>
        </is>
      </c>
      <c r="N611" t="inlineStr">
        <is>
          <t>See abstract</t>
        </is>
      </c>
      <c r="O611" t="inlineStr">
        <is>
          <t>Not verified from abstract</t>
        </is>
      </c>
      <c r="P611" t="inlineStr">
        <is>
          <t>See abstract</t>
        </is>
      </c>
      <c r="Q611" t="inlineStr">
        <is>
          <t>See abstract</t>
        </is>
      </c>
      <c r="R611" t="inlineStr">
        <is>
          <t>Not reviewed (not included)</t>
        </is>
      </c>
      <c r="S611" t="inlineStr">
        <is>
          <t>Not reviewed (not included)</t>
        </is>
      </c>
      <c r="T611" t="inlineStr">
        <is>
          <t>Abstract screening only. Non-ADHD Focused</t>
        </is>
      </c>
      <c r="U611" t="inlineStr">
        <is>
          <t>EXCLUDE</t>
        </is>
      </c>
      <c r="V611" t="inlineStr">
        <is>
          <t>E2-Not ADHD focused: Neither title nor abstract mentions ADHD or attention-deficit/hyperactivity</t>
        </is>
      </c>
      <c r="W611" t="inlineStr">
        <is>
          <t>Excluded: Not ADHD Focused</t>
        </is>
      </c>
      <c r="X611" t="inlineStr">
        <is>
          <t>Not assessed from abstract</t>
        </is>
      </c>
      <c r="Y611" t="inlineStr">
        <is>
          <t>IEEE Conferences</t>
        </is>
      </c>
      <c r="Z611" t="inlineStr">
        <is>
          <t>Not determined from abstract</t>
        </is>
      </c>
      <c r="AB611" t="inlineStr">
        <is>
          <t>Not assessed (not included)</t>
        </is>
      </c>
      <c r="AC611" t="inlineStr">
        <is>
          <t>Not assessed (not included)</t>
        </is>
      </c>
      <c r="AD611" t="inlineStr">
        <is>
          <t>R. Zhou; P. Zhi; X. Xu; Z. Liu; X. Li; Q. Zhou</t>
        </is>
      </c>
      <c r="AE611" t="inlineStr">
        <is>
          <t>2022 IEEE 25th International Conference on Intelligent Transportation Systems (ITSC)</t>
        </is>
      </c>
      <c r="AF611" t="inlineStr">
        <is>
          <t>Hybrid OA (IEEE)</t>
        </is>
      </c>
      <c r="AH611" t="inlineStr">
        <is>
          <t>Not assessed</t>
        </is>
      </c>
      <c r="AI611" t="inlineStr">
        <is>
          <t>Not reported</t>
        </is>
      </c>
      <c r="AJ611" t="inlineStr">
        <is>
          <t>Not reported</t>
        </is>
      </c>
      <c r="AK611" t="inlineStr">
        <is>
          <t>Not reported</t>
        </is>
      </c>
      <c r="AL611" t="inlineStr">
        <is>
          <t>Not reported</t>
        </is>
      </c>
      <c r="AM611" t="inlineStr">
        <is>
          <t>Not reported</t>
        </is>
      </c>
      <c r="AN611" t="inlineStr">
        <is>
          <t>Not reported</t>
        </is>
      </c>
      <c r="AO611" t="inlineStr">
        <is>
          <t>Not reviewed</t>
        </is>
      </c>
      <c r="AP611" t="inlineStr">
        <is>
          <t>Not reported</t>
        </is>
      </c>
      <c r="AQ611" t="inlineStr">
        <is>
          <t>Not reported</t>
        </is>
      </c>
      <c r="AR611" t="inlineStr">
        <is>
          <t>Not reported</t>
        </is>
      </c>
      <c r="AS611" t="inlineStr">
        <is>
          <t>See abstract</t>
        </is>
      </c>
      <c r="AT611" t="inlineStr">
        <is>
          <t>Not reviewed</t>
        </is>
      </c>
      <c r="AU611" t="inlineStr">
        <is>
          <t>Not reviewed</t>
        </is>
      </c>
      <c r="AV611" t="inlineStr">
        <is>
          <t>Not reviewed</t>
        </is>
      </c>
      <c r="AW611" t="inlineStr">
        <is>
          <t>Not reviewed</t>
        </is>
      </c>
      <c r="AX611" t="inlineStr">
        <is>
          <t>Not reported</t>
        </is>
      </c>
      <c r="AY611" t="inlineStr">
        <is>
          <t>Not reported</t>
        </is>
      </c>
      <c r="AZ611" t="inlineStr">
        <is>
          <t>Not reported</t>
        </is>
      </c>
      <c r="BA611" t="inlineStr">
        <is>
          <t>Not reported</t>
        </is>
      </c>
      <c r="BB611" t="inlineStr">
        <is>
          <t>Not reported</t>
        </is>
      </c>
      <c r="BC611" t="inlineStr">
        <is>
          <t>Not reported</t>
        </is>
      </c>
      <c r="BD611" t="inlineStr">
        <is>
          <t>Not reported</t>
        </is>
      </c>
      <c r="BE611" t="inlineStr">
        <is>
          <t>Not reported</t>
        </is>
      </c>
      <c r="BF611" t="inlineStr">
        <is>
          <t>Not reported</t>
        </is>
      </c>
      <c r="BG611" t="inlineStr">
        <is>
          <t>Not reviewed (not included)</t>
        </is>
      </c>
      <c r="BH611" t="inlineStr">
        <is>
          <t>N/A</t>
        </is>
      </c>
      <c r="BI611" t="inlineStr">
        <is>
          <t>Not reviewed</t>
        </is>
      </c>
      <c r="BJ611" t="inlineStr">
        <is>
          <t>Not reviewed</t>
        </is>
      </c>
      <c r="BK611" t="inlineStr">
        <is>
          <t>Not reviewed</t>
        </is>
      </c>
      <c r="BL611" t="inlineStr">
        <is>
          <t>Not reviewed</t>
        </is>
      </c>
      <c r="BM611" t="inlineStr">
        <is>
          <t>Not reviewed (not included)</t>
        </is>
      </c>
      <c r="BN611" t="inlineStr">
        <is>
          <t>Non-ADHD Focused - E2-Not ADHD focused: Neither title nor abstract mentions ADHD or attention-deficit/hyperactivity</t>
        </is>
      </c>
      <c r="BO611" t="inlineStr">
        <is>
          <t>Abstract-level screening only</t>
        </is>
      </c>
      <c r="BP611" t="inlineStr">
        <is>
          <t>8</t>
        </is>
      </c>
    </row>
    <row r="612">
      <c r="A612" t="inlineStr">
        <is>
          <t>Enhancing Trichotillomania Classification Utilizing Yolov11 Model</t>
        </is>
      </c>
      <c r="B612" t="n">
        <v>2025</v>
      </c>
      <c r="C612" t="inlineStr">
        <is>
          <t>Not checked</t>
        </is>
      </c>
      <c r="D612" t="inlineStr">
        <is>
          <t>Not checked</t>
        </is>
      </c>
      <c r="E612" t="inlineStr">
        <is>
          <t>10.1109/CICN67655.2025.11368063</t>
        </is>
      </c>
      <c r="F612" t="inlineStr">
        <is>
          <t>Trichotillomania exists as a behavior disorder whose main symptom involves repeated hair pulling which results in observable hair loss and psychological struggles. This research develops an advanced real-time behavioral recognition system powered by YOLOv11 which detects different Trichotillomania behavior patterns. The custom dataset included 7,333 labeled images which displayed both Trichotillomania-pull actions like hair, mustache, beard, eyebrows and eyelashes and general non-Trichotillomania activities for full classification purposes. The annotation work was carried out through Label Studio before formatting the dataset into YOLO-compatible TXT files for training purposes. Training and testing of the model happened through a data split of 80% training and 20% testing parts while Google Colab's GPU resources accelerated the process. Results from evaluations demonstrated that the proposed model reached 92.3% accuracy alongside 95.7% recall and 96% F1score which outperformed existing models substantially. The system includes two features which use real-time logging and sound notification to record behavior detection events with timestamps as well as trigger alert sounds during detections. Monitoring operations become easier in all settings through features which improve user detection and situation awareness. The user interface incorporates a sound icon which shows active alerts in order to provide an interactive and responsive system. Developing an independent application system for data storage and analysis will enable sustainable tracking and behavioral analysis of detection events.</t>
        </is>
      </c>
      <c r="G612" t="inlineStr">
        <is>
          <t>Unimodal</t>
        </is>
      </c>
      <c r="H612" t="inlineStr">
        <is>
          <t>See abstract</t>
        </is>
      </c>
      <c r="I612" t="inlineStr">
        <is>
          <t>See abstract</t>
        </is>
      </c>
      <c r="J612" t="inlineStr">
        <is>
          <t>See abstract (AI/ML)</t>
        </is>
      </c>
      <c r="K612" t="inlineStr">
        <is>
          <t>See abstract</t>
        </is>
      </c>
      <c r="M612" t="inlineStr">
        <is>
          <t>See abstract</t>
        </is>
      </c>
      <c r="N612" t="inlineStr">
        <is>
          <t>See abstract</t>
        </is>
      </c>
      <c r="O612" t="inlineStr">
        <is>
          <t>Not verified from abstract</t>
        </is>
      </c>
      <c r="P612" t="inlineStr">
        <is>
          <t>See abstract</t>
        </is>
      </c>
      <c r="Q612" t="inlineStr">
        <is>
          <t>See abstract</t>
        </is>
      </c>
      <c r="R612" t="inlineStr">
        <is>
          <t>Not reviewed (not included)</t>
        </is>
      </c>
      <c r="S612" t="inlineStr">
        <is>
          <t>Not reviewed (not included)</t>
        </is>
      </c>
      <c r="T612" t="inlineStr">
        <is>
          <t>Abstract screening only. Non-ADHD Focused</t>
        </is>
      </c>
      <c r="U612" t="inlineStr">
        <is>
          <t>EXCLUDE</t>
        </is>
      </c>
      <c r="V612" t="inlineStr">
        <is>
          <t>E2-Not ADHD focused: Neither title nor abstract mentions ADHD or attention-deficit/hyperactivity</t>
        </is>
      </c>
      <c r="W612" t="inlineStr">
        <is>
          <t>Excluded: Not ADHD Focused</t>
        </is>
      </c>
      <c r="X612" t="inlineStr">
        <is>
          <t>Not assessed from abstract</t>
        </is>
      </c>
      <c r="Y612" t="inlineStr">
        <is>
          <t>IEEE Conferences</t>
        </is>
      </c>
      <c r="Z612" t="inlineStr">
        <is>
          <t>Not determined from abstract</t>
        </is>
      </c>
      <c r="AB612" t="inlineStr">
        <is>
          <t>Not assessed (not included)</t>
        </is>
      </c>
      <c r="AC612" t="inlineStr">
        <is>
          <t>Not assessed (not included)</t>
        </is>
      </c>
      <c r="AD612" t="inlineStr">
        <is>
          <t>J. T. Leonen; B. D. Gerardo</t>
        </is>
      </c>
      <c r="AE612" t="inlineStr">
        <is>
          <t>2025 IEEE 17th International Conference on Computational Intelligence and Communication Networks (CICN)</t>
        </is>
      </c>
      <c r="AF612" t="inlineStr">
        <is>
          <t>Hybrid OA (IEEE)</t>
        </is>
      </c>
      <c r="AH612" t="inlineStr">
        <is>
          <t>Not assessed</t>
        </is>
      </c>
      <c r="AI612" t="inlineStr">
        <is>
          <t>Not reported</t>
        </is>
      </c>
      <c r="AJ612" t="inlineStr">
        <is>
          <t>Not reported</t>
        </is>
      </c>
      <c r="AK612" t="inlineStr">
        <is>
          <t>Not reported</t>
        </is>
      </c>
      <c r="AL612" t="inlineStr">
        <is>
          <t>Not reported</t>
        </is>
      </c>
      <c r="AM612" t="inlineStr">
        <is>
          <t>Not reported</t>
        </is>
      </c>
      <c r="AN612" t="inlineStr">
        <is>
          <t>Not reported</t>
        </is>
      </c>
      <c r="AO612" t="inlineStr">
        <is>
          <t>Not reviewed</t>
        </is>
      </c>
      <c r="AP612" t="inlineStr">
        <is>
          <t>Not reported</t>
        </is>
      </c>
      <c r="AQ612" t="inlineStr">
        <is>
          <t>Not reported</t>
        </is>
      </c>
      <c r="AR612" t="inlineStr">
        <is>
          <t>Not reported</t>
        </is>
      </c>
      <c r="AS612" t="inlineStr">
        <is>
          <t>See abstract</t>
        </is>
      </c>
      <c r="AT612" t="inlineStr">
        <is>
          <t>Not reviewed</t>
        </is>
      </c>
      <c r="AU612" t="inlineStr">
        <is>
          <t>Not reviewed</t>
        </is>
      </c>
      <c r="AV612" t="inlineStr">
        <is>
          <t>Not reviewed</t>
        </is>
      </c>
      <c r="AW612" t="inlineStr">
        <is>
          <t>Not reviewed</t>
        </is>
      </c>
      <c r="AX612" t="inlineStr">
        <is>
          <t>Not reported</t>
        </is>
      </c>
      <c r="AY612" t="inlineStr">
        <is>
          <t>Not reported</t>
        </is>
      </c>
      <c r="AZ612" t="inlineStr">
        <is>
          <t>Not reported</t>
        </is>
      </c>
      <c r="BA612" t="inlineStr">
        <is>
          <t>Not reported</t>
        </is>
      </c>
      <c r="BB612" t="inlineStr">
        <is>
          <t>Not reported</t>
        </is>
      </c>
      <c r="BC612" t="inlineStr">
        <is>
          <t>Not reported</t>
        </is>
      </c>
      <c r="BD612" t="inlineStr">
        <is>
          <t>Not reported</t>
        </is>
      </c>
      <c r="BE612" t="inlineStr">
        <is>
          <t>Not reported</t>
        </is>
      </c>
      <c r="BF612" t="inlineStr">
        <is>
          <t>Not reported</t>
        </is>
      </c>
      <c r="BG612" t="inlineStr">
        <is>
          <t>Not reviewed (not included)</t>
        </is>
      </c>
      <c r="BH612" t="inlineStr">
        <is>
          <t>N/A</t>
        </is>
      </c>
      <c r="BI612" t="inlineStr">
        <is>
          <t>Not reviewed</t>
        </is>
      </c>
      <c r="BJ612" t="inlineStr">
        <is>
          <t>Not reviewed</t>
        </is>
      </c>
      <c r="BK612" t="inlineStr">
        <is>
          <t>Not reviewed</t>
        </is>
      </c>
      <c r="BL612" t="inlineStr">
        <is>
          <t>Not reviewed</t>
        </is>
      </c>
      <c r="BM612" t="inlineStr">
        <is>
          <t>Not reviewed (not included)</t>
        </is>
      </c>
      <c r="BN612" t="inlineStr">
        <is>
          <t>Non-ADHD Focused - E2-Not ADHD focused: Neither title nor abstract mentions ADHD or attention-deficit/hyperactivity</t>
        </is>
      </c>
      <c r="BO612" t="inlineStr">
        <is>
          <t>Abstract-level screening only</t>
        </is>
      </c>
      <c r="BP612" t="inlineStr">
        <is>
          <t>5</t>
        </is>
      </c>
    </row>
    <row r="613">
      <c r="A613" t="inlineStr">
        <is>
          <t>MeDiTate: A Deep Learning Framework for MentalÂ Disorder State Detection in the EraÂ ofÂ SocialÂ Media</t>
        </is>
      </c>
      <c r="B613" t="n">
        <v>2026</v>
      </c>
      <c r="C613" t="inlineStr">
        <is>
          <t>Not checked</t>
        </is>
      </c>
      <c r="D613" t="inlineStr">
        <is>
          <t>Not checked</t>
        </is>
      </c>
      <c r="E613" t="inlineStr">
        <is>
          <t>10.1109/TCSS.2026.3669302</t>
        </is>
      </c>
      <c r="F613" t="inlineStr">
        <is>
          <t>This article presents MeDiTate, a hybrid deep learning framework proposed to detect mental health disorders by analyzing social media content. The Menta dataset is collected, consisting of user-labeled mental health issues across 13 different disorders. The proposed framework employs various natural language processing techniques for data preprocessing and integrates deep learning models, specifically convolutional neural network (CNN), long short-term memory (LSTM), bidirectional LSTM (BiLSTM), and transformer architectures. Ablation studies are conducted to find the top performing architecture. The proposed MeDiTate achieves an accuracy of 88.32%, an F1-score of 88.51%, precision of 88.61%, and recall of 88.45% on Menta dataset. The framework surpasses state-of-the-art methods on two publicly available datasets, namely Kim etÂ al. (2020) and Low etÂ al. (2020) datasets, by  $\sim$ 2%. Additionally, we leverage the effectiveness of transfer learning from models trained on user-labeled datasets on the performance. The results demonstrate a noticeable improvement. Furthermore, we empirically investigate cross dataset evaluation to assess the frameworkâ€™s generalizability. Comprehensive quantitative and qualitative analyses further validate the frameworkâ€™s discriminatory performance. 1    1  The code and dataset are available at https://github.com/NourElmadany/MeDiTate.</t>
        </is>
      </c>
      <c r="G613" t="inlineStr">
        <is>
          <t>Unimodal</t>
        </is>
      </c>
      <c r="H613" t="inlineStr">
        <is>
          <t>See abstract</t>
        </is>
      </c>
      <c r="I613" t="inlineStr">
        <is>
          <t>See abstract</t>
        </is>
      </c>
      <c r="J613" t="inlineStr">
        <is>
          <t>See abstract (AI/ML)</t>
        </is>
      </c>
      <c r="K613" t="inlineStr">
        <is>
          <t>See abstract</t>
        </is>
      </c>
      <c r="M613" t="inlineStr">
        <is>
          <t>See abstract</t>
        </is>
      </c>
      <c r="N613" t="inlineStr">
        <is>
          <t>See abstract</t>
        </is>
      </c>
      <c r="O613" t="inlineStr">
        <is>
          <t>Not verified from abstract</t>
        </is>
      </c>
      <c r="P613" t="inlineStr">
        <is>
          <t>See abstract</t>
        </is>
      </c>
      <c r="Q613" t="inlineStr">
        <is>
          <t>See abstract</t>
        </is>
      </c>
      <c r="R613" t="inlineStr">
        <is>
          <t>Not reviewed (not included)</t>
        </is>
      </c>
      <c r="S613" t="inlineStr">
        <is>
          <t>Not reviewed (not included)</t>
        </is>
      </c>
      <c r="T613" t="inlineStr">
        <is>
          <t>Abstract screening only. Out of Date Range</t>
        </is>
      </c>
      <c r="U613" t="inlineStr">
        <is>
          <t>EXCLUDE</t>
        </is>
      </c>
      <c r="V613" t="inlineStr">
        <is>
          <t>E4-Year: Published 2026, outside 2019-2025 window</t>
        </is>
      </c>
      <c r="W613" t="inlineStr">
        <is>
          <t>Out of Date Range</t>
        </is>
      </c>
      <c r="X613" t="inlineStr">
        <is>
          <t>Not assessed from abstract</t>
        </is>
      </c>
      <c r="Y613" t="inlineStr">
        <is>
          <t>IEEE Early Access Articles</t>
        </is>
      </c>
      <c r="Z613" t="inlineStr">
        <is>
          <t>Not determined from abstract</t>
        </is>
      </c>
      <c r="AB613" t="inlineStr">
        <is>
          <t>Not assessed (not included)</t>
        </is>
      </c>
      <c r="AC613" t="inlineStr">
        <is>
          <t>Not assessed (not included)</t>
        </is>
      </c>
      <c r="AD613" t="inlineStr">
        <is>
          <t>S. Adel; N. Elmadany; O. Attallah; M. Sharkas</t>
        </is>
      </c>
      <c r="AE613" t="inlineStr">
        <is>
          <t>IEEE Transactions on Computational Social Systems</t>
        </is>
      </c>
      <c r="AF613" t="inlineStr">
        <is>
          <t>Hybrid OA (IEEE)</t>
        </is>
      </c>
      <c r="AH613" t="inlineStr">
        <is>
          <t>Not assessed</t>
        </is>
      </c>
      <c r="AI613" t="inlineStr">
        <is>
          <t>Not reported</t>
        </is>
      </c>
      <c r="AJ613" t="inlineStr">
        <is>
          <t>Not reported</t>
        </is>
      </c>
      <c r="AK613" t="inlineStr">
        <is>
          <t>Not reported</t>
        </is>
      </c>
      <c r="AL613" t="inlineStr">
        <is>
          <t>Not reported</t>
        </is>
      </c>
      <c r="AM613" t="inlineStr">
        <is>
          <t>Not reported</t>
        </is>
      </c>
      <c r="AN613" t="inlineStr">
        <is>
          <t>Not reported</t>
        </is>
      </c>
      <c r="AO613" t="inlineStr">
        <is>
          <t>Not reviewed</t>
        </is>
      </c>
      <c r="AP613" t="inlineStr">
        <is>
          <t>Not reported</t>
        </is>
      </c>
      <c r="AQ613" t="inlineStr">
        <is>
          <t>Not reported</t>
        </is>
      </c>
      <c r="AR613" t="inlineStr">
        <is>
          <t>Not reported</t>
        </is>
      </c>
      <c r="AS613" t="inlineStr">
        <is>
          <t>See abstract</t>
        </is>
      </c>
      <c r="AT613" t="inlineStr">
        <is>
          <t>Not reviewed</t>
        </is>
      </c>
      <c r="AU613" t="inlineStr">
        <is>
          <t>Not reviewed</t>
        </is>
      </c>
      <c r="AV613" t="inlineStr">
        <is>
          <t>Not reviewed</t>
        </is>
      </c>
      <c r="AW613" t="inlineStr">
        <is>
          <t>Not reviewed</t>
        </is>
      </c>
      <c r="AX613" t="inlineStr">
        <is>
          <t>Not reported</t>
        </is>
      </c>
      <c r="AY613" t="inlineStr">
        <is>
          <t>Not reported</t>
        </is>
      </c>
      <c r="AZ613" t="inlineStr">
        <is>
          <t>Not reported</t>
        </is>
      </c>
      <c r="BA613" t="inlineStr">
        <is>
          <t>Not reported</t>
        </is>
      </c>
      <c r="BB613" t="inlineStr">
        <is>
          <t>Not reported</t>
        </is>
      </c>
      <c r="BC613" t="inlineStr">
        <is>
          <t>Not reported</t>
        </is>
      </c>
      <c r="BD613" t="inlineStr">
        <is>
          <t>Not reported</t>
        </is>
      </c>
      <c r="BE613" t="inlineStr">
        <is>
          <t>Not reported</t>
        </is>
      </c>
      <c r="BF613" t="inlineStr">
        <is>
          <t>Not reported</t>
        </is>
      </c>
      <c r="BG613" t="inlineStr">
        <is>
          <t>Not reviewed (not included)</t>
        </is>
      </c>
      <c r="BH613" t="inlineStr">
        <is>
          <t>N/A</t>
        </is>
      </c>
      <c r="BI613" t="inlineStr">
        <is>
          <t>Not reviewed</t>
        </is>
      </c>
      <c r="BJ613" t="inlineStr">
        <is>
          <t>Not reviewed</t>
        </is>
      </c>
      <c r="BK613" t="inlineStr">
        <is>
          <t>Not reviewed</t>
        </is>
      </c>
      <c r="BL613" t="inlineStr">
        <is>
          <t>Not reviewed</t>
        </is>
      </c>
      <c r="BM613" t="inlineStr">
        <is>
          <t>Not reviewed (not included)</t>
        </is>
      </c>
      <c r="BN613" t="inlineStr">
        <is>
          <t>Out of Date Range - E4-Year: Published 2026, outside 2019-2025 window</t>
        </is>
      </c>
      <c r="BO613" t="inlineStr">
        <is>
          <t>Abstract-level screening only</t>
        </is>
      </c>
      <c r="BP613" t="inlineStr">
        <is>
          <t>15</t>
        </is>
      </c>
    </row>
    <row r="614">
      <c r="A614" t="inlineStr">
        <is>
          <t>Functional Brain Network Classification Based on Deep Graph Hashing Learning</t>
        </is>
      </c>
      <c r="B614" t="n">
        <v>2022</v>
      </c>
      <c r="C614" t="inlineStr">
        <is>
          <t>Not checked</t>
        </is>
      </c>
      <c r="D614" t="inlineStr">
        <is>
          <t>Not checked</t>
        </is>
      </c>
      <c r="E614" t="inlineStr">
        <is>
          <t>10.1109/TMI.2022.3173428</t>
        </is>
      </c>
      <c r="F614" t="inlineStr">
        <is>
          <t>Brain network classification using resting-state functional magnetic resonance imaging (rs-fMRI) is an effective analytical method for diagnosing brain diseases. In recent years, brain network classification methods based on deep learning have attracted increasing attention. However, these methods only consider the spatial topological characteristics of the brain network but ignore its proximity relationships in semantic space. To overcome this problem, we propose a novel brain network classification method based on deep graph hashing learning named BNC-DGHL. Specifically, we first extract the deep features of the brain network and then learn a graph hash function based on clinical phenotype labels and the similarity of diagnostic labels. Secondly, we use the learned graph hash function to convert deep features into hash codes, which can maintain the original semantic spatial relationships. Finally, we calculate the distance between hash codes to obtain the predicted category of the brain network. Experimental results on ABIDE I, ABIDE II, and ADHD-200 datasets demonstrate that our method achieves better classification performance of brain diseases compared with some state-of-the-art methods, and the abnormal functional connectivities between brain regions identified may serve as biomarkers associated with related brain diseases.</t>
        </is>
      </c>
      <c r="G614" t="inlineStr">
        <is>
          <t>Unimodal</t>
        </is>
      </c>
      <c r="H614" t="inlineStr">
        <is>
          <t>See abstract</t>
        </is>
      </c>
      <c r="I614" t="inlineStr">
        <is>
          <t>See abstract</t>
        </is>
      </c>
      <c r="J614" t="inlineStr">
        <is>
          <t>See abstract (AI/ML)</t>
        </is>
      </c>
      <c r="K614" t="inlineStr">
        <is>
          <t>See abstract</t>
        </is>
      </c>
      <c r="M614" t="inlineStr">
        <is>
          <t>See abstract</t>
        </is>
      </c>
      <c r="N614" t="inlineStr">
        <is>
          <t>See abstract</t>
        </is>
      </c>
      <c r="O614" t="inlineStr">
        <is>
          <t>Not verified from abstract</t>
        </is>
      </c>
      <c r="P614" t="inlineStr">
        <is>
          <t>See abstract</t>
        </is>
      </c>
      <c r="Q614" t="inlineStr">
        <is>
          <t>See abstract</t>
        </is>
      </c>
      <c r="R614" t="inlineStr">
        <is>
          <t>Not reviewed (not included)</t>
        </is>
      </c>
      <c r="S614" t="inlineStr">
        <is>
          <t>Not reviewed (not included)</t>
        </is>
      </c>
      <c r="T614" t="inlineStr">
        <is>
          <t>Abstract screening only. Not Selected for Final 95 (Pending Full Text Review)</t>
        </is>
      </c>
      <c r="U614" t="inlineStr">
        <is>
          <t>EXCLUDE</t>
        </is>
      </c>
      <c r="V6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14" t="inlineStr">
        <is>
          <t>Excluded: Other Criterion</t>
        </is>
      </c>
      <c r="X614" t="inlineStr">
        <is>
          <t>Not assessed from abstract</t>
        </is>
      </c>
      <c r="Y614" t="inlineStr">
        <is>
          <t>IEEE Journals</t>
        </is>
      </c>
      <c r="Z614" t="inlineStr">
        <is>
          <t>Not determined from abstract</t>
        </is>
      </c>
      <c r="AB614" t="inlineStr">
        <is>
          <t>Not assessed (not included)</t>
        </is>
      </c>
      <c r="AC614" t="inlineStr">
        <is>
          <t>Not assessed (not included)</t>
        </is>
      </c>
      <c r="AD614" t="inlineStr">
        <is>
          <t>J. Ji; Y. Zhang</t>
        </is>
      </c>
      <c r="AE614" t="inlineStr">
        <is>
          <t>IEEE Transactions on Medical Imaging</t>
        </is>
      </c>
      <c r="AF614" t="inlineStr">
        <is>
          <t>Hybrid OA (IEEE)</t>
        </is>
      </c>
      <c r="AG614" t="inlineStr">
        <is>
          <t xml:space="preserve">NSFC Research Program(grant numbers:61672065); </t>
        </is>
      </c>
      <c r="AH614" t="inlineStr">
        <is>
          <t>Not assessed</t>
        </is>
      </c>
      <c r="AI614" t="inlineStr">
        <is>
          <t>Not reported</t>
        </is>
      </c>
      <c r="AJ614" t="inlineStr">
        <is>
          <t>Not reported</t>
        </is>
      </c>
      <c r="AK614" t="inlineStr">
        <is>
          <t>Not reported</t>
        </is>
      </c>
      <c r="AL614" t="inlineStr">
        <is>
          <t>Not reported</t>
        </is>
      </c>
      <c r="AM614" t="inlineStr">
        <is>
          <t>Not reported</t>
        </is>
      </c>
      <c r="AN614" t="inlineStr">
        <is>
          <t>Not reported</t>
        </is>
      </c>
      <c r="AO614" t="inlineStr">
        <is>
          <t>Not reviewed</t>
        </is>
      </c>
      <c r="AP614" t="inlineStr">
        <is>
          <t>Not reported</t>
        </is>
      </c>
      <c r="AQ614" t="inlineStr">
        <is>
          <t>Not reported</t>
        </is>
      </c>
      <c r="AR614" t="inlineStr">
        <is>
          <t>Not reported</t>
        </is>
      </c>
      <c r="AS614" t="inlineStr">
        <is>
          <t>See abstract</t>
        </is>
      </c>
      <c r="AT614" t="inlineStr">
        <is>
          <t>Not reviewed</t>
        </is>
      </c>
      <c r="AU614" t="inlineStr">
        <is>
          <t>Not reviewed</t>
        </is>
      </c>
      <c r="AV614" t="inlineStr">
        <is>
          <t>Not reviewed</t>
        </is>
      </c>
      <c r="AW614" t="inlineStr">
        <is>
          <t>Not reviewed</t>
        </is>
      </c>
      <c r="AX614" t="inlineStr">
        <is>
          <t>Not reported</t>
        </is>
      </c>
      <c r="AY614" t="inlineStr">
        <is>
          <t>Not reported</t>
        </is>
      </c>
      <c r="AZ614" t="inlineStr">
        <is>
          <t>Not reported</t>
        </is>
      </c>
      <c r="BA614" t="inlineStr">
        <is>
          <t>Not reported</t>
        </is>
      </c>
      <c r="BB614" t="inlineStr">
        <is>
          <t>Not reported</t>
        </is>
      </c>
      <c r="BC614" t="inlineStr">
        <is>
          <t>Not reported</t>
        </is>
      </c>
      <c r="BD614" t="inlineStr">
        <is>
          <t>Not reported</t>
        </is>
      </c>
      <c r="BE614" t="inlineStr">
        <is>
          <t>Not reported</t>
        </is>
      </c>
      <c r="BF614" t="inlineStr">
        <is>
          <t>Not reported</t>
        </is>
      </c>
      <c r="BG614" t="inlineStr">
        <is>
          <t>Not reviewed (not included)</t>
        </is>
      </c>
      <c r="BH614" t="inlineStr">
        <is>
          <t>N/A</t>
        </is>
      </c>
      <c r="BI614" t="inlineStr">
        <is>
          <t>Not reviewed</t>
        </is>
      </c>
      <c r="BJ614" t="inlineStr">
        <is>
          <t>Not reviewed</t>
        </is>
      </c>
      <c r="BK614" t="inlineStr">
        <is>
          <t>Not reviewed</t>
        </is>
      </c>
      <c r="BL614" t="inlineStr">
        <is>
          <t>Not reviewed</t>
        </is>
      </c>
      <c r="BM614" t="inlineStr">
        <is>
          <t>Not reviewed (not included)</t>
        </is>
      </c>
      <c r="BN614" t="inlineStr">
        <is>
          <t>Not Selected for Final 95 (Pending Full Text Review) - Candidate paper not selected for final 95: Passed abstract screening but not included in final selec</t>
        </is>
      </c>
      <c r="BO614" t="inlineStr">
        <is>
          <t>Abstract-level screening only</t>
        </is>
      </c>
      <c r="BP614" t="inlineStr">
        <is>
          <t>12</t>
        </is>
      </c>
    </row>
    <row r="615">
      <c r="A615" t="inlineStr">
        <is>
          <t>Can Machine Learning Algorithms Classify Inner Speech from EEG Brain Signals?</t>
        </is>
      </c>
      <c r="B615" t="n">
        <v>2023</v>
      </c>
      <c r="C615" t="inlineStr">
        <is>
          <t>Not checked</t>
        </is>
      </c>
      <c r="D615" t="inlineStr">
        <is>
          <t>Not checked</t>
        </is>
      </c>
      <c r="E615" t="inlineStr">
        <is>
          <t>10.1109/AIIOT58121.2023.10174580</t>
        </is>
      </c>
      <c r="F615" t="inlineStr">
        <is>
          <t>For the severely disabled who still possess a normal level of consciousness, currently, available assistive devices are mostly incompatible, making the development of an inner speech-controlled Brain-Computer Interface (BCI) highly sought after. Using electroencephalograms, brain signals associated with inner speech can be recorded and subsequently classified using a machine learning algorithm, allowing for potential control over an assistive BCI device. Using an inner speech dataset consisting of four directional cues, this paper reports that a developed random forest classification model possessed an accuracy of 29.7%, an SVM classification model possessed an accuracy of 35.3%, and a KNN classification model possessed an accuracy of 31.4% when classifying between "up," "down," "left," and "right" inner speech. Although the accuracy of the classification model used in this study is low, the results provide promising evidence that machine learning algorithms can be used to create more complex BCI devices with further research and progress. It also demonstrates the potential to develop internal voice-controlled BCI devices using machine learning algorithms, opening up a new field of assistive technological innovation.</t>
        </is>
      </c>
      <c r="G615" t="inlineStr">
        <is>
          <t>Unimodal</t>
        </is>
      </c>
      <c r="H615" t="inlineStr">
        <is>
          <t>See abstract</t>
        </is>
      </c>
      <c r="I615" t="inlineStr">
        <is>
          <t>See abstract</t>
        </is>
      </c>
      <c r="J615" t="inlineStr">
        <is>
          <t>See abstract (AI/ML)</t>
        </is>
      </c>
      <c r="K615" t="inlineStr">
        <is>
          <t>See abstract</t>
        </is>
      </c>
      <c r="M615" t="inlineStr">
        <is>
          <t>See abstract</t>
        </is>
      </c>
      <c r="N615" t="inlineStr">
        <is>
          <t>See abstract</t>
        </is>
      </c>
      <c r="O615" t="inlineStr">
        <is>
          <t>Not verified from abstract</t>
        </is>
      </c>
      <c r="P615" t="inlineStr">
        <is>
          <t>See abstract</t>
        </is>
      </c>
      <c r="Q615" t="inlineStr">
        <is>
          <t>See abstract</t>
        </is>
      </c>
      <c r="R615" t="inlineStr">
        <is>
          <t>Not reviewed (not included)</t>
        </is>
      </c>
      <c r="S615" t="inlineStr">
        <is>
          <t>Not reviewed (not included)</t>
        </is>
      </c>
      <c r="T615" t="inlineStr">
        <is>
          <t>Abstract screening only. Non-ADHD Focused</t>
        </is>
      </c>
      <c r="U615" t="inlineStr">
        <is>
          <t>EXCLUDE</t>
        </is>
      </c>
      <c r="V615" t="inlineStr">
        <is>
          <t>E2-Not ADHD focused: Neither title nor abstract mentions ADHD or attention-deficit/hyperactivity</t>
        </is>
      </c>
      <c r="W615" t="inlineStr">
        <is>
          <t>Excluded: Not ADHD Focused</t>
        </is>
      </c>
      <c r="X615" t="inlineStr">
        <is>
          <t>Not assessed from abstract</t>
        </is>
      </c>
      <c r="Y615" t="inlineStr">
        <is>
          <t>IEEE Conferences</t>
        </is>
      </c>
      <c r="Z615" t="inlineStr">
        <is>
          <t>Not determined from abstract</t>
        </is>
      </c>
      <c r="AB615" t="inlineStr">
        <is>
          <t>Not assessed (not included)</t>
        </is>
      </c>
      <c r="AC615" t="inlineStr">
        <is>
          <t>Not assessed (not included)</t>
        </is>
      </c>
      <c r="AD615" t="inlineStr">
        <is>
          <t>N. R. Merola; N. G. Venkataswamy; M. H. Imtiaz</t>
        </is>
      </c>
      <c r="AE615" t="inlineStr">
        <is>
          <t>2023 IEEE World AI IoT Congress (AIIoT)</t>
        </is>
      </c>
      <c r="AF615" t="inlineStr">
        <is>
          <t>Hybrid OA (Cambridge)</t>
        </is>
      </c>
      <c r="AH615" t="inlineStr">
        <is>
          <t>Not assessed</t>
        </is>
      </c>
      <c r="AI615" t="inlineStr">
        <is>
          <t>Not reported</t>
        </is>
      </c>
      <c r="AJ615" t="inlineStr">
        <is>
          <t>Not reported</t>
        </is>
      </c>
      <c r="AK615" t="inlineStr">
        <is>
          <t>Not reported</t>
        </is>
      </c>
      <c r="AL615" t="inlineStr">
        <is>
          <t>Not reported</t>
        </is>
      </c>
      <c r="AM615" t="inlineStr">
        <is>
          <t>Not reported</t>
        </is>
      </c>
      <c r="AN615" t="inlineStr">
        <is>
          <t>Not reported</t>
        </is>
      </c>
      <c r="AO615" t="inlineStr">
        <is>
          <t>Not reviewed</t>
        </is>
      </c>
      <c r="AP615" t="inlineStr">
        <is>
          <t>Not reported</t>
        </is>
      </c>
      <c r="AQ615" t="inlineStr">
        <is>
          <t>Not reported</t>
        </is>
      </c>
      <c r="AR615" t="inlineStr">
        <is>
          <t>Not reported</t>
        </is>
      </c>
      <c r="AS615" t="inlineStr">
        <is>
          <t>See abstract</t>
        </is>
      </c>
      <c r="AT615" t="inlineStr">
        <is>
          <t>Not reviewed</t>
        </is>
      </c>
      <c r="AU615" t="inlineStr">
        <is>
          <t>Not reviewed</t>
        </is>
      </c>
      <c r="AV615" t="inlineStr">
        <is>
          <t>Not reviewed</t>
        </is>
      </c>
      <c r="AW615" t="inlineStr">
        <is>
          <t>Not reviewed</t>
        </is>
      </c>
      <c r="AX615" t="inlineStr">
        <is>
          <t>Not reported</t>
        </is>
      </c>
      <c r="AY615" t="inlineStr">
        <is>
          <t>Not reported</t>
        </is>
      </c>
      <c r="AZ615" t="inlineStr">
        <is>
          <t>Not reported</t>
        </is>
      </c>
      <c r="BA615" t="inlineStr">
        <is>
          <t>Not reported</t>
        </is>
      </c>
      <c r="BB615" t="inlineStr">
        <is>
          <t>Not reported</t>
        </is>
      </c>
      <c r="BC615" t="inlineStr">
        <is>
          <t>Not reported</t>
        </is>
      </c>
      <c r="BD615" t="inlineStr">
        <is>
          <t>Not reported</t>
        </is>
      </c>
      <c r="BE615" t="inlineStr">
        <is>
          <t>Not reported</t>
        </is>
      </c>
      <c r="BF615" t="inlineStr">
        <is>
          <t>Not reported</t>
        </is>
      </c>
      <c r="BG615" t="inlineStr">
        <is>
          <t>Not reviewed (not included)</t>
        </is>
      </c>
      <c r="BH615" t="inlineStr">
        <is>
          <t>N/A</t>
        </is>
      </c>
      <c r="BI615" t="inlineStr">
        <is>
          <t>Not reviewed</t>
        </is>
      </c>
      <c r="BJ615" t="inlineStr">
        <is>
          <t>Not reviewed</t>
        </is>
      </c>
      <c r="BK615" t="inlineStr">
        <is>
          <t>Not reviewed</t>
        </is>
      </c>
      <c r="BL615" t="inlineStr">
        <is>
          <t>Not reviewed</t>
        </is>
      </c>
      <c r="BM615" t="inlineStr">
        <is>
          <t>Not reviewed (not included)</t>
        </is>
      </c>
      <c r="BN615" t="inlineStr">
        <is>
          <t>Non-ADHD Focused - E2-Not ADHD focused: Neither title nor abstract mentions ADHD or attention-deficit/hyperactivity</t>
        </is>
      </c>
      <c r="BO615" t="inlineStr">
        <is>
          <t>Abstract-level screening only</t>
        </is>
      </c>
      <c r="BP615" t="inlineStr">
        <is>
          <t>5</t>
        </is>
      </c>
    </row>
    <row r="616">
      <c r="A616" t="inlineStr">
        <is>
          <t>A Multimodal Framework for Depression Detection During COVID-19 via Harvesting Social Media</t>
        </is>
      </c>
      <c r="B616" t="n">
        <v>2024</v>
      </c>
      <c r="C616" t="inlineStr">
        <is>
          <t>Not checked</t>
        </is>
      </c>
      <c r="D616" t="inlineStr">
        <is>
          <t>Not checked</t>
        </is>
      </c>
      <c r="E616" t="inlineStr">
        <is>
          <t>10.1109/TCSS.2023.3309229</t>
        </is>
      </c>
      <c r="F616" t="inlineStr">
        <is>
          <t>The recent coronavirus disease (COVID-19) has become a pandemic and has affected the entire globe. During the pandemic, we have observed a spike in cases related to mental health, such as anxiety, stress, and depression. Depression significantly influences most diseases worldwide, making it difficult to detect mental health conditions in people due to unawareness and unwillingness to consult a doctor. However, nowadays, people extensively use online social media platforms to express their emotions and thoughts. Hence, social media platforms are now becoming a large data source that can be utilized for detecting depression and mental illness. However, the existing approaches often overlook data sparsity in tweets and the multimodal aspects of social media. In this article, we propose a novel multimodal framework that combines textual, user-specific, and image analysis to detect depression among social media users. To provide enough context about the userâ€™s emotional state, we propose the following: 1) an extrinsic feature by harnessing the URLs present in tweets and 2) extracting textual content present in images posted in tweets. We also extract five sets of features belonging to different modalities to describe a user. In addition, we introduce a deep learning model, the visual neural network (VNN), to generate embeddings of user-posted images, which are used to create the visual feature vector for prediction. We contribute a curated COVID-19 dataset of depressed and nondepressed users for research purposes and demonstrate the effectiveness of our model in detecting depression during the COVID-19 outbreak. Our model outperforms the existing state-of-the-art methods over a benchmark dataset by 2%â€“8% and produces promising results on the COVID-19 dataset. Our analysis highlights the impact of each modality and provides valuable insights into usersâ€™ mental and emotional states.</t>
        </is>
      </c>
      <c r="G616" t="inlineStr">
        <is>
          <t>Unimodal</t>
        </is>
      </c>
      <c r="H616" t="inlineStr">
        <is>
          <t>See abstract</t>
        </is>
      </c>
      <c r="I616" t="inlineStr">
        <is>
          <t>See abstract</t>
        </is>
      </c>
      <c r="J616" t="inlineStr">
        <is>
          <t>See abstract (AI/ML)</t>
        </is>
      </c>
      <c r="K616" t="inlineStr">
        <is>
          <t>See abstract</t>
        </is>
      </c>
      <c r="M616" t="inlineStr">
        <is>
          <t>See abstract</t>
        </is>
      </c>
      <c r="N616" t="inlineStr">
        <is>
          <t>See abstract</t>
        </is>
      </c>
      <c r="O616" t="inlineStr">
        <is>
          <t>Not verified from abstract</t>
        </is>
      </c>
      <c r="P616" t="inlineStr">
        <is>
          <t>See abstract</t>
        </is>
      </c>
      <c r="Q616" t="inlineStr">
        <is>
          <t>See abstract</t>
        </is>
      </c>
      <c r="R616" t="inlineStr">
        <is>
          <t>Not reviewed (not included)</t>
        </is>
      </c>
      <c r="S616" t="inlineStr">
        <is>
          <t>Not reviewed (not included)</t>
        </is>
      </c>
      <c r="T616" t="inlineStr">
        <is>
          <t>Abstract screening only. Non-ADHD Focused</t>
        </is>
      </c>
      <c r="U616" t="inlineStr">
        <is>
          <t>EXCLUDE</t>
        </is>
      </c>
      <c r="V616" t="inlineStr">
        <is>
          <t>E2-Not ADHD focused: Neither title nor abstract mentions ADHD or attention-deficit/hyperactivity</t>
        </is>
      </c>
      <c r="W616" t="inlineStr">
        <is>
          <t>Excluded: Not ADHD Focused</t>
        </is>
      </c>
      <c r="X616" t="inlineStr">
        <is>
          <t>Not assessed from abstract</t>
        </is>
      </c>
      <c r="Y616" t="inlineStr">
        <is>
          <t>IEEE Journals</t>
        </is>
      </c>
      <c r="Z616" t="inlineStr">
        <is>
          <t>Not determined from abstract</t>
        </is>
      </c>
      <c r="AB616" t="inlineStr">
        <is>
          <t>Not assessed (not included)</t>
        </is>
      </c>
      <c r="AC616" t="inlineStr">
        <is>
          <t>Not assessed (not included)</t>
        </is>
      </c>
      <c r="AD616" t="inlineStr">
        <is>
          <t>A. Anshul; G. S. Pranav; M. Z. U. Rehman; N. Kumar</t>
        </is>
      </c>
      <c r="AE616" t="inlineStr">
        <is>
          <t>IEEE Transactions on Computational Social Systems</t>
        </is>
      </c>
      <c r="AF616" t="inlineStr">
        <is>
          <t>Hybrid OA (IEEE)</t>
        </is>
      </c>
      <c r="AH616" t="inlineStr">
        <is>
          <t>Not assessed</t>
        </is>
      </c>
      <c r="AI616" t="inlineStr">
        <is>
          <t>Not reported</t>
        </is>
      </c>
      <c r="AJ616" t="inlineStr">
        <is>
          <t>Not reported</t>
        </is>
      </c>
      <c r="AK616" t="inlineStr">
        <is>
          <t>Not reported</t>
        </is>
      </c>
      <c r="AL616" t="inlineStr">
        <is>
          <t>Not reported</t>
        </is>
      </c>
      <c r="AM616" t="inlineStr">
        <is>
          <t>Not reported</t>
        </is>
      </c>
      <c r="AN616" t="inlineStr">
        <is>
          <t>Not reported</t>
        </is>
      </c>
      <c r="AO616" t="inlineStr">
        <is>
          <t>Not reviewed</t>
        </is>
      </c>
      <c r="AP616" t="inlineStr">
        <is>
          <t>Not reported</t>
        </is>
      </c>
      <c r="AQ616" t="inlineStr">
        <is>
          <t>Not reported</t>
        </is>
      </c>
      <c r="AR616" t="inlineStr">
        <is>
          <t>Not reported</t>
        </is>
      </c>
      <c r="AS616" t="inlineStr">
        <is>
          <t>See abstract</t>
        </is>
      </c>
      <c r="AT616" t="inlineStr">
        <is>
          <t>Not reviewed</t>
        </is>
      </c>
      <c r="AU616" t="inlineStr">
        <is>
          <t>Not reviewed</t>
        </is>
      </c>
      <c r="AV616" t="inlineStr">
        <is>
          <t>Not reviewed</t>
        </is>
      </c>
      <c r="AW616" t="inlineStr">
        <is>
          <t>Not reviewed</t>
        </is>
      </c>
      <c r="AX616" t="inlineStr">
        <is>
          <t>Not reported</t>
        </is>
      </c>
      <c r="AY616" t="inlineStr">
        <is>
          <t>Not reported</t>
        </is>
      </c>
      <c r="AZ616" t="inlineStr">
        <is>
          <t>Not reported</t>
        </is>
      </c>
      <c r="BA616" t="inlineStr">
        <is>
          <t>Not reported</t>
        </is>
      </c>
      <c r="BB616" t="inlineStr">
        <is>
          <t>Not reported</t>
        </is>
      </c>
      <c r="BC616" t="inlineStr">
        <is>
          <t>Not reported</t>
        </is>
      </c>
      <c r="BD616" t="inlineStr">
        <is>
          <t>Not reported</t>
        </is>
      </c>
      <c r="BE616" t="inlineStr">
        <is>
          <t>Not reported</t>
        </is>
      </c>
      <c r="BF616" t="inlineStr">
        <is>
          <t>Not reported</t>
        </is>
      </c>
      <c r="BG616" t="inlineStr">
        <is>
          <t>Not reviewed (not included)</t>
        </is>
      </c>
      <c r="BH616" t="inlineStr">
        <is>
          <t>N/A</t>
        </is>
      </c>
      <c r="BI616" t="inlineStr">
        <is>
          <t>Not reviewed</t>
        </is>
      </c>
      <c r="BJ616" t="inlineStr">
        <is>
          <t>Not reviewed</t>
        </is>
      </c>
      <c r="BK616" t="inlineStr">
        <is>
          <t>Not reviewed</t>
        </is>
      </c>
      <c r="BL616" t="inlineStr">
        <is>
          <t>Not reviewed</t>
        </is>
      </c>
      <c r="BM616" t="inlineStr">
        <is>
          <t>Not reviewed (not included)</t>
        </is>
      </c>
      <c r="BN616" t="inlineStr">
        <is>
          <t>Non-ADHD Focused - E2-Not ADHD focused: Neither title nor abstract mentions ADHD or attention-deficit/hyperactivity</t>
        </is>
      </c>
      <c r="BO616" t="inlineStr">
        <is>
          <t>Abstract-level screening only</t>
        </is>
      </c>
      <c r="BP616" t="inlineStr">
        <is>
          <t>17</t>
        </is>
      </c>
    </row>
    <row r="617">
      <c r="A617" t="inlineStr">
        <is>
          <t>Synergistic Integration of Lead Level, EEG, and Oculomotor Analysis for Advanced ADHD Diagnosis through Machine Learning</t>
        </is>
      </c>
      <c r="B617" t="n">
        <v>2024</v>
      </c>
      <c r="C617" t="inlineStr">
        <is>
          <t>Not checked</t>
        </is>
      </c>
      <c r="D617" t="inlineStr">
        <is>
          <t>Not checked</t>
        </is>
      </c>
      <c r="E617" t="inlineStr">
        <is>
          <t>10.1109/APCIT62007.2024.10673626</t>
        </is>
      </c>
      <c r="F617" t="inlineStr">
        <is>
          <t>The paper explores the integration of Electroen cephalography( EEG) and advanced machine literacy ways for ADHD discovery. pressing the significance of early identi fication, the study aims to upgrade EEG signal channels and point birth to ameliorate delicacy. Challenges like computational complexity and overfitting are addressed. The exploration aims to give perceptivity into ADHD neural autographs, potentially transubstantiating individual and remedial approaches in internal health.</t>
        </is>
      </c>
      <c r="G617" t="inlineStr">
        <is>
          <t>Unimodal</t>
        </is>
      </c>
      <c r="H617" t="inlineStr">
        <is>
          <t>See abstract</t>
        </is>
      </c>
      <c r="I617" t="inlineStr">
        <is>
          <t>See abstract</t>
        </is>
      </c>
      <c r="J617" t="inlineStr">
        <is>
          <t>See abstract (AI/ML)</t>
        </is>
      </c>
      <c r="K617" t="inlineStr">
        <is>
          <t>See abstract</t>
        </is>
      </c>
      <c r="M617" t="inlineStr">
        <is>
          <t>See abstract</t>
        </is>
      </c>
      <c r="N617" t="inlineStr">
        <is>
          <t>See abstract</t>
        </is>
      </c>
      <c r="O617" t="inlineStr">
        <is>
          <t>Not verified from abstract</t>
        </is>
      </c>
      <c r="P617" t="inlineStr">
        <is>
          <t>See abstract</t>
        </is>
      </c>
      <c r="Q617" t="inlineStr">
        <is>
          <t>See abstract</t>
        </is>
      </c>
      <c r="R617" t="inlineStr">
        <is>
          <t>Not reviewed (not included)</t>
        </is>
      </c>
      <c r="S617" t="inlineStr">
        <is>
          <t>Not reviewed (not included)</t>
        </is>
      </c>
      <c r="T617" t="inlineStr">
        <is>
          <t>Abstract screening only. Not Selected for Final 95 (Pending Full Text Review)</t>
        </is>
      </c>
      <c r="U617" t="inlineStr">
        <is>
          <t>EXCLUDE</t>
        </is>
      </c>
      <c r="V6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17" t="inlineStr">
        <is>
          <t>Excluded: Other Criterion</t>
        </is>
      </c>
      <c r="X617" t="inlineStr">
        <is>
          <t>Not assessed from abstract</t>
        </is>
      </c>
      <c r="Y617" t="inlineStr">
        <is>
          <t>IEEE Conferences</t>
        </is>
      </c>
      <c r="Z617" t="inlineStr">
        <is>
          <t>Not determined from abstract</t>
        </is>
      </c>
      <c r="AB617" t="inlineStr">
        <is>
          <t>Not assessed (not included)</t>
        </is>
      </c>
      <c r="AC617" t="inlineStr">
        <is>
          <t>Not assessed (not included)</t>
        </is>
      </c>
      <c r="AD617" t="inlineStr">
        <is>
          <t>G. Arbad; K. M. Mungekar; T. Kuvalekar; B. Zunzurwar; N. Gore</t>
        </is>
      </c>
      <c r="AE617" t="inlineStr">
        <is>
          <t>2024 Asia Pacific Conference on Innovation in Technology (APCIT)</t>
        </is>
      </c>
      <c r="AF617" t="inlineStr">
        <is>
          <t>Hybrid OA (IEEE)</t>
        </is>
      </c>
      <c r="AH617" t="inlineStr">
        <is>
          <t>Not assessed</t>
        </is>
      </c>
      <c r="AI617" t="inlineStr">
        <is>
          <t>Not reported</t>
        </is>
      </c>
      <c r="AJ617" t="inlineStr">
        <is>
          <t>Not reported</t>
        </is>
      </c>
      <c r="AK617" t="inlineStr">
        <is>
          <t>Not reported</t>
        </is>
      </c>
      <c r="AL617" t="inlineStr">
        <is>
          <t>Not reported</t>
        </is>
      </c>
      <c r="AM617" t="inlineStr">
        <is>
          <t>Not reported</t>
        </is>
      </c>
      <c r="AN617" t="inlineStr">
        <is>
          <t>Not reported</t>
        </is>
      </c>
      <c r="AO617" t="inlineStr">
        <is>
          <t>Not reviewed</t>
        </is>
      </c>
      <c r="AP617" t="inlineStr">
        <is>
          <t>Not reported</t>
        </is>
      </c>
      <c r="AQ617" t="inlineStr">
        <is>
          <t>Not reported</t>
        </is>
      </c>
      <c r="AR617" t="inlineStr">
        <is>
          <t>Not reported</t>
        </is>
      </c>
      <c r="AS617" t="inlineStr">
        <is>
          <t>See abstract</t>
        </is>
      </c>
      <c r="AT617" t="inlineStr">
        <is>
          <t>Not reviewed</t>
        </is>
      </c>
      <c r="AU617" t="inlineStr">
        <is>
          <t>Not reviewed</t>
        </is>
      </c>
      <c r="AV617" t="inlineStr">
        <is>
          <t>Not reviewed</t>
        </is>
      </c>
      <c r="AW617" t="inlineStr">
        <is>
          <t>Not reviewed</t>
        </is>
      </c>
      <c r="AX617" t="inlineStr">
        <is>
          <t>Not reported</t>
        </is>
      </c>
      <c r="AY617" t="inlineStr">
        <is>
          <t>Not reported</t>
        </is>
      </c>
      <c r="AZ617" t="inlineStr">
        <is>
          <t>Not reported</t>
        </is>
      </c>
      <c r="BA617" t="inlineStr">
        <is>
          <t>Not reported</t>
        </is>
      </c>
      <c r="BB617" t="inlineStr">
        <is>
          <t>Not reported</t>
        </is>
      </c>
      <c r="BC617" t="inlineStr">
        <is>
          <t>Not reported</t>
        </is>
      </c>
      <c r="BD617" t="inlineStr">
        <is>
          <t>Not reported</t>
        </is>
      </c>
      <c r="BE617" t="inlineStr">
        <is>
          <t>Not reported</t>
        </is>
      </c>
      <c r="BF617" t="inlineStr">
        <is>
          <t>Not reported</t>
        </is>
      </c>
      <c r="BG617" t="inlineStr">
        <is>
          <t>Not reviewed (not included)</t>
        </is>
      </c>
      <c r="BH617" t="inlineStr">
        <is>
          <t>N/A</t>
        </is>
      </c>
      <c r="BI617" t="inlineStr">
        <is>
          <t>Not reviewed</t>
        </is>
      </c>
      <c r="BJ617" t="inlineStr">
        <is>
          <t>Not reviewed</t>
        </is>
      </c>
      <c r="BK617" t="inlineStr">
        <is>
          <t>Not reviewed</t>
        </is>
      </c>
      <c r="BL617" t="inlineStr">
        <is>
          <t>Not reviewed</t>
        </is>
      </c>
      <c r="BM617" t="inlineStr">
        <is>
          <t>Not reviewed (not included)</t>
        </is>
      </c>
      <c r="BN617" t="inlineStr">
        <is>
          <t>Not Selected for Final 95 (Pending Full Text Review) - Candidate paper not selected for final 95: Passed abstract screening but not included in final selec</t>
        </is>
      </c>
      <c r="BO617" t="inlineStr">
        <is>
          <t>Abstract-level screening only</t>
        </is>
      </c>
      <c r="BP617" t="inlineStr">
        <is>
          <t>12</t>
        </is>
      </c>
    </row>
    <row r="618">
      <c r="A618" t="inlineStr">
        <is>
          <t>Bimodality Approach to Mental Disorder Diagnosis via Dual-pathway Fusion Perceptual Network</t>
        </is>
      </c>
      <c r="B618" t="n">
        <v>2024</v>
      </c>
      <c r="C618" t="inlineStr">
        <is>
          <t>Not checked</t>
        </is>
      </c>
      <c r="D618" t="inlineStr">
        <is>
          <t>Not checked</t>
        </is>
      </c>
      <c r="E618" t="inlineStr">
        <is>
          <t>10.1109/BIBM62325.2024.10821891</t>
        </is>
      </c>
      <c r="F618" t="inlineStr">
        <is>
          <t>Neuroimaging technologies such as functional MRI (fMRI) are used for studying the neural mechanisms underlying mental disorders. Deep learning models offer promising solutions for analyzing neuroimaging data. However, singlemodality methods suffer from performance bottle-necks, while existing multi-modality methods fail to fully utilize the complimentary information between different modality data. We proposed a dual-pathway fusion perceptual (DP-FP) network that leverages multi-stage attentional perception, effectively distinguishing psychiatric disorder patients from healthy controls. Specifically, DP-FP consists of two pathways to receive time course and functional connection inputs respectively. Self-attentive modules were introduced into the network structure, which not only enhance the capability of fine-grained feature extraction, but also improve the interpretability of model. Furthermore, a coarse perception module and a fusion strategy were proposed, which achieved deep integration of feature representations from the two pathways and optimized the complementarity of information. We validated our proposed DP-FP network using the public schizophrenia dataset (COBRE) and the public autism dataset (ABIDE). On COBRE, the accuracy for predicting schizophrenia was found to be 87.6%. On ABIDE, the accuracy for predicting autism was found to be 71.1%. Group-discriminative brain regions were attributed and visualized through gradient-based interpretation. DP-FP focused more on the paracentral lobe and near the angular gyrus in the diagnostic task of schizophrenia, and the frontal lobe, temporal lobe and angular gyrus in the di-agnostic task of autism. DP-FP achieved state-of-the-art accuracy on benchmark datasets for both schizophrenia and autism. DP-FP also offers high interpretability, providing novel insights into exploring pathological mechanisms.</t>
        </is>
      </c>
      <c r="G618" t="inlineStr">
        <is>
          <t>Unimodal</t>
        </is>
      </c>
      <c r="H618" t="inlineStr">
        <is>
          <t>See abstract</t>
        </is>
      </c>
      <c r="I618" t="inlineStr">
        <is>
          <t>See abstract</t>
        </is>
      </c>
      <c r="J618" t="inlineStr">
        <is>
          <t>See abstract (AI/ML)</t>
        </is>
      </c>
      <c r="K618" t="inlineStr">
        <is>
          <t>See abstract</t>
        </is>
      </c>
      <c r="M618" t="inlineStr">
        <is>
          <t>See abstract</t>
        </is>
      </c>
      <c r="N618" t="inlineStr">
        <is>
          <t>See abstract</t>
        </is>
      </c>
      <c r="O618" t="inlineStr">
        <is>
          <t>Not verified from abstract</t>
        </is>
      </c>
      <c r="P618" t="inlineStr">
        <is>
          <t>See abstract</t>
        </is>
      </c>
      <c r="Q618" t="inlineStr">
        <is>
          <t>See abstract</t>
        </is>
      </c>
      <c r="R618" t="inlineStr">
        <is>
          <t>Not reviewed (not included)</t>
        </is>
      </c>
      <c r="S618" t="inlineStr">
        <is>
          <t>Not reviewed (not included)</t>
        </is>
      </c>
      <c r="T618" t="inlineStr">
        <is>
          <t>Abstract screening only. Non-ADHD Focused</t>
        </is>
      </c>
      <c r="U618" t="inlineStr">
        <is>
          <t>EXCLUDE</t>
        </is>
      </c>
      <c r="V618" t="inlineStr">
        <is>
          <t>E2-Not ADHD focused: Neither title nor abstract mentions ADHD or attention-deficit/hyperactivity</t>
        </is>
      </c>
      <c r="W618" t="inlineStr">
        <is>
          <t>Excluded: Not ADHD Focused</t>
        </is>
      </c>
      <c r="X618" t="inlineStr">
        <is>
          <t>Not assessed from abstract</t>
        </is>
      </c>
      <c r="Y618" t="inlineStr">
        <is>
          <t>IEEE Conferences</t>
        </is>
      </c>
      <c r="Z618" t="inlineStr">
        <is>
          <t>Not determined from abstract</t>
        </is>
      </c>
      <c r="AB618" t="inlineStr">
        <is>
          <t>Not assessed (not included)</t>
        </is>
      </c>
      <c r="AC618" t="inlineStr">
        <is>
          <t>Not assessed (not included)</t>
        </is>
      </c>
      <c r="AD618" t="inlineStr">
        <is>
          <t>R. Xu; S. Gan; F. Zhao; Z. Zuo; T. Zhou</t>
        </is>
      </c>
      <c r="AE618" t="inlineStr">
        <is>
          <t>2024 IEEE International Conference on Bioinformatics and Biomedicine (BIBM)</t>
        </is>
      </c>
      <c r="AF618" t="inlineStr">
        <is>
          <t>Hybrid OA (IEEE)</t>
        </is>
      </c>
      <c r="AG618" t="inlineStr">
        <is>
          <t xml:space="preserve">Ministry of Science and Technology; National Natural Science Foundation of China; China Postdoctoral Science Foundation; </t>
        </is>
      </c>
      <c r="AH618" t="inlineStr">
        <is>
          <t>Not assessed</t>
        </is>
      </c>
      <c r="AI618" t="inlineStr">
        <is>
          <t>Not reported</t>
        </is>
      </c>
      <c r="AJ618" t="inlineStr">
        <is>
          <t>Not reported</t>
        </is>
      </c>
      <c r="AK618" t="inlineStr">
        <is>
          <t>Not reported</t>
        </is>
      </c>
      <c r="AL618" t="inlineStr">
        <is>
          <t>Not reported</t>
        </is>
      </c>
      <c r="AM618" t="inlineStr">
        <is>
          <t>Not reported</t>
        </is>
      </c>
      <c r="AN618" t="inlineStr">
        <is>
          <t>Not reported</t>
        </is>
      </c>
      <c r="AO618" t="inlineStr">
        <is>
          <t>Not reviewed</t>
        </is>
      </c>
      <c r="AP618" t="inlineStr">
        <is>
          <t>Not reported</t>
        </is>
      </c>
      <c r="AQ618" t="inlineStr">
        <is>
          <t>Not reported</t>
        </is>
      </c>
      <c r="AR618" t="inlineStr">
        <is>
          <t>Not reported</t>
        </is>
      </c>
      <c r="AS618" t="inlineStr">
        <is>
          <t>See abstract</t>
        </is>
      </c>
      <c r="AT618" t="inlineStr">
        <is>
          <t>Not reviewed</t>
        </is>
      </c>
      <c r="AU618" t="inlineStr">
        <is>
          <t>Not reviewed</t>
        </is>
      </c>
      <c r="AV618" t="inlineStr">
        <is>
          <t>Not reviewed</t>
        </is>
      </c>
      <c r="AW618" t="inlineStr">
        <is>
          <t>Not reviewed</t>
        </is>
      </c>
      <c r="AX618" t="inlineStr">
        <is>
          <t>Not reported</t>
        </is>
      </c>
      <c r="AY618" t="inlineStr">
        <is>
          <t>Not reported</t>
        </is>
      </c>
      <c r="AZ618" t="inlineStr">
        <is>
          <t>Not reported</t>
        </is>
      </c>
      <c r="BA618" t="inlineStr">
        <is>
          <t>Not reported</t>
        </is>
      </c>
      <c r="BB618" t="inlineStr">
        <is>
          <t>Not reported</t>
        </is>
      </c>
      <c r="BC618" t="inlineStr">
        <is>
          <t>Not reported</t>
        </is>
      </c>
      <c r="BD618" t="inlineStr">
        <is>
          <t>Not reported</t>
        </is>
      </c>
      <c r="BE618" t="inlineStr">
        <is>
          <t>Not reported</t>
        </is>
      </c>
      <c r="BF618" t="inlineStr">
        <is>
          <t>Not reported</t>
        </is>
      </c>
      <c r="BG618" t="inlineStr">
        <is>
          <t>Not reviewed (not included)</t>
        </is>
      </c>
      <c r="BH618" t="inlineStr">
        <is>
          <t>N/A</t>
        </is>
      </c>
      <c r="BI618" t="inlineStr">
        <is>
          <t>Not reviewed</t>
        </is>
      </c>
      <c r="BJ618" t="inlineStr">
        <is>
          <t>Not reviewed</t>
        </is>
      </c>
      <c r="BK618" t="inlineStr">
        <is>
          <t>Not reviewed</t>
        </is>
      </c>
      <c r="BL618" t="inlineStr">
        <is>
          <t>Not reviewed</t>
        </is>
      </c>
      <c r="BM618" t="inlineStr">
        <is>
          <t>Not reviewed (not included)</t>
        </is>
      </c>
      <c r="BN618" t="inlineStr">
        <is>
          <t>Non-ADHD Focused - E2-Not ADHD focused: Neither title nor abstract mentions ADHD or attention-deficit/hyperactivity</t>
        </is>
      </c>
      <c r="BO618" t="inlineStr">
        <is>
          <t>Abstract-level screening only</t>
        </is>
      </c>
      <c r="BP618" t="inlineStr">
        <is>
          <t>8</t>
        </is>
      </c>
    </row>
    <row r="619">
      <c r="A619" t="inlineStr">
        <is>
          <t>Analysis of Multitasking in Divided Attention using Machine Learning</t>
        </is>
      </c>
      <c r="B619" t="n">
        <v>2019</v>
      </c>
      <c r="C619" t="inlineStr">
        <is>
          <t>Not checked</t>
        </is>
      </c>
      <c r="D619" t="inlineStr">
        <is>
          <t>Not checked</t>
        </is>
      </c>
      <c r="E619" t="inlineStr">
        <is>
          <t>10.1109/CICT48419.2019.9066233</t>
        </is>
      </c>
      <c r="F619" t="inlineStr">
        <is>
          <t>Evaluation of cognitive functionality plays an important role in the career choice of students as well as for the selection of employee for the employer. Divided attention is one such cognitive ability that deals with allocation of attention to multiple tasks simultaneously. An accurate analysis of divided attention would help us to identify cognitive decline, as well as provides a quantifiable indicator of a salient feature viz., vigilance which is highly relevant for defence personnel as well as pilots in air, water and road. The close observation of divided attention in home or classroom environment is an essential component for early detection of cognitive problems. It also helps in assessing the effectiveness of learning patterns. This work proposes a new method to determine the ability of relative divided attention through unobtrusive monitoring of use of a software game. The process measures the performance of a user (college student) on a multi-task cognitive software by computing the scores as part of the test for divided attention. This metric indicates the user's ability of multitasking in divided attention, i.e whether user is efficiently paying attention to all the tasks at once, or is primarily attending to one task at a time (sacrificing optimal performance). The data set is labelled based on statistical analysis. After classifying the data using machine learning model (random forest), the academic performance of the user is analysed against the divided attention levels to establish a correlation among them.</t>
        </is>
      </c>
      <c r="G619" t="inlineStr">
        <is>
          <t>Unimodal</t>
        </is>
      </c>
      <c r="H619" t="inlineStr">
        <is>
          <t>See abstract</t>
        </is>
      </c>
      <c r="I619" t="inlineStr">
        <is>
          <t>See abstract</t>
        </is>
      </c>
      <c r="J619" t="inlineStr">
        <is>
          <t>See abstract (AI/ML)</t>
        </is>
      </c>
      <c r="K619" t="inlineStr">
        <is>
          <t>See abstract</t>
        </is>
      </c>
      <c r="M619" t="inlineStr">
        <is>
          <t>See abstract</t>
        </is>
      </c>
      <c r="N619" t="inlineStr">
        <is>
          <t>See abstract</t>
        </is>
      </c>
      <c r="O619" t="inlineStr">
        <is>
          <t>Not verified from abstract</t>
        </is>
      </c>
      <c r="P619" t="inlineStr">
        <is>
          <t>See abstract</t>
        </is>
      </c>
      <c r="Q619" t="inlineStr">
        <is>
          <t>See abstract</t>
        </is>
      </c>
      <c r="R619" t="inlineStr">
        <is>
          <t>Not reviewed (not included)</t>
        </is>
      </c>
      <c r="S619" t="inlineStr">
        <is>
          <t>Not reviewed (not included)</t>
        </is>
      </c>
      <c r="T619" t="inlineStr">
        <is>
          <t>Abstract screening only. Non-ADHD Focused</t>
        </is>
      </c>
      <c r="U619" t="inlineStr">
        <is>
          <t>EXCLUDE</t>
        </is>
      </c>
      <c r="V619" t="inlineStr">
        <is>
          <t>E2-Not ADHD focused: Neither title nor abstract mentions ADHD or attention-deficit/hyperactivity</t>
        </is>
      </c>
      <c r="W619" t="inlineStr">
        <is>
          <t>Excluded: Not ADHD Focused</t>
        </is>
      </c>
      <c r="X619" t="inlineStr">
        <is>
          <t>Not assessed from abstract</t>
        </is>
      </c>
      <c r="Y619" t="inlineStr">
        <is>
          <t>IEEE Conferences</t>
        </is>
      </c>
      <c r="Z619" t="inlineStr">
        <is>
          <t>Not determined from abstract</t>
        </is>
      </c>
      <c r="AB619" t="inlineStr">
        <is>
          <t>Not assessed (not included)</t>
        </is>
      </c>
      <c r="AC619" t="inlineStr">
        <is>
          <t>Not assessed (not included)</t>
        </is>
      </c>
      <c r="AD619" t="inlineStr">
        <is>
          <t>B. P. Singh Bankoti; C. S. Gupta; O. Bandyopadhyay; M. Banerjee</t>
        </is>
      </c>
      <c r="AE619" t="inlineStr">
        <is>
          <t>2019 IEEE Conference on Information and Communication Technology</t>
        </is>
      </c>
      <c r="AF619" t="inlineStr">
        <is>
          <t>Hybrid OA (IEEE)</t>
        </is>
      </c>
      <c r="AH619" t="inlineStr">
        <is>
          <t>Not assessed</t>
        </is>
      </c>
      <c r="AI619" t="inlineStr">
        <is>
          <t>Not reported</t>
        </is>
      </c>
      <c r="AJ619" t="inlineStr">
        <is>
          <t>Not reported</t>
        </is>
      </c>
      <c r="AK619" t="inlineStr">
        <is>
          <t>Not reported</t>
        </is>
      </c>
      <c r="AL619" t="inlineStr">
        <is>
          <t>Not reported</t>
        </is>
      </c>
      <c r="AM619" t="inlineStr">
        <is>
          <t>Not reported</t>
        </is>
      </c>
      <c r="AN619" t="inlineStr">
        <is>
          <t>Not reported</t>
        </is>
      </c>
      <c r="AO619" t="inlineStr">
        <is>
          <t>Not reviewed</t>
        </is>
      </c>
      <c r="AP619" t="inlineStr">
        <is>
          <t>Not reported</t>
        </is>
      </c>
      <c r="AQ619" t="inlineStr">
        <is>
          <t>Not reported</t>
        </is>
      </c>
      <c r="AR619" t="inlineStr">
        <is>
          <t>Not reported</t>
        </is>
      </c>
      <c r="AS619" t="inlineStr">
        <is>
          <t>See abstract</t>
        </is>
      </c>
      <c r="AT619" t="inlineStr">
        <is>
          <t>Not reviewed</t>
        </is>
      </c>
      <c r="AU619" t="inlineStr">
        <is>
          <t>Not reviewed</t>
        </is>
      </c>
      <c r="AV619" t="inlineStr">
        <is>
          <t>Not reviewed</t>
        </is>
      </c>
      <c r="AW619" t="inlineStr">
        <is>
          <t>Not reviewed</t>
        </is>
      </c>
      <c r="AX619" t="inlineStr">
        <is>
          <t>Not reported</t>
        </is>
      </c>
      <c r="AY619" t="inlineStr">
        <is>
          <t>Not reported</t>
        </is>
      </c>
      <c r="AZ619" t="inlineStr">
        <is>
          <t>Not reported</t>
        </is>
      </c>
      <c r="BA619" t="inlineStr">
        <is>
          <t>Not reported</t>
        </is>
      </c>
      <c r="BB619" t="inlineStr">
        <is>
          <t>Not reported</t>
        </is>
      </c>
      <c r="BC619" t="inlineStr">
        <is>
          <t>Not reported</t>
        </is>
      </c>
      <c r="BD619" t="inlineStr">
        <is>
          <t>Not reported</t>
        </is>
      </c>
      <c r="BE619" t="inlineStr">
        <is>
          <t>Not reported</t>
        </is>
      </c>
      <c r="BF619" t="inlineStr">
        <is>
          <t>Not reported</t>
        </is>
      </c>
      <c r="BG619" t="inlineStr">
        <is>
          <t>Not reviewed (not included)</t>
        </is>
      </c>
      <c r="BH619" t="inlineStr">
        <is>
          <t>N/A</t>
        </is>
      </c>
      <c r="BI619" t="inlineStr">
        <is>
          <t>Not reviewed</t>
        </is>
      </c>
      <c r="BJ619" t="inlineStr">
        <is>
          <t>Not reviewed</t>
        </is>
      </c>
      <c r="BK619" t="inlineStr">
        <is>
          <t>Not reviewed</t>
        </is>
      </c>
      <c r="BL619" t="inlineStr">
        <is>
          <t>Not reviewed</t>
        </is>
      </c>
      <c r="BM619" t="inlineStr">
        <is>
          <t>Not reviewed (not included)</t>
        </is>
      </c>
      <c r="BN619" t="inlineStr">
        <is>
          <t>Non-ADHD Focused - E2-Not ADHD focused: Neither title nor abstract mentions ADHD or attention-deficit/hyperactivity</t>
        </is>
      </c>
      <c r="BO619" t="inlineStr">
        <is>
          <t>Abstract-level screening only</t>
        </is>
      </c>
      <c r="BP619" t="inlineStr">
        <is>
          <t>5</t>
        </is>
      </c>
    </row>
    <row r="620">
      <c r="A620" t="inlineStr">
        <is>
          <t>Epilepsy Signal Recognition Using Online Transfer TSK Fuzzy Classifier Underlying Classification Error and Joint Distribution Consensus Regularization</t>
        </is>
      </c>
      <c r="B620" t="n">
        <v>2021</v>
      </c>
      <c r="C620" t="inlineStr">
        <is>
          <t>Not checked</t>
        </is>
      </c>
      <c r="D620" t="inlineStr">
        <is>
          <t>Not checked</t>
        </is>
      </c>
      <c r="E620" t="inlineStr">
        <is>
          <t>10.1109/TCBB.2020.3002562</t>
        </is>
      </c>
      <c r="F620" t="inlineStr">
        <is>
          <t>In this study, an online transfer TSK fuzzy classifier O-T-TSK-FC is proposed for recognizing epilepsy signals. Compared with most of the existing transfer learning models, O-T-TSK-FC enjoys its merits from the following three aspects: 1) Since different patients often response to the same neuronal firing stimulation in different neural manners, the labeled data in the source domain cannot accurately represent the primary EEG data in the target domain. Therefore, we design an objective function which can integrate with subject-specific data in the target domain to induce the target predictive function. 2) A new regularization used for knowledge transfer is proposed from the perspective of error consensus, and its rationality is explained from the perspective of probability density estimation. 3) Clustering is used to partition source domains so as to reduce the computation of O-T-TSK-FC without affecting its performance. Based on the EEG signals collected from Bonn University, six different online scenarios for transfer learning are constructed. Experimental results on them show that O-T-TSK-FC performs better than benchmarking algorithms and robustly.</t>
        </is>
      </c>
      <c r="G620" t="inlineStr">
        <is>
          <t>Unimodal</t>
        </is>
      </c>
      <c r="H620" t="inlineStr">
        <is>
          <t>See abstract</t>
        </is>
      </c>
      <c r="I620" t="inlineStr">
        <is>
          <t>See abstract</t>
        </is>
      </c>
      <c r="J620" t="inlineStr">
        <is>
          <t>See abstract (AI/ML)</t>
        </is>
      </c>
      <c r="K620" t="inlineStr">
        <is>
          <t>See abstract</t>
        </is>
      </c>
      <c r="M620" t="inlineStr">
        <is>
          <t>See abstract</t>
        </is>
      </c>
      <c r="N620" t="inlineStr">
        <is>
          <t>See abstract</t>
        </is>
      </c>
      <c r="O620" t="inlineStr">
        <is>
          <t>Not verified from abstract</t>
        </is>
      </c>
      <c r="P620" t="inlineStr">
        <is>
          <t>See abstract</t>
        </is>
      </c>
      <c r="Q620" t="inlineStr">
        <is>
          <t>See abstract</t>
        </is>
      </c>
      <c r="R620" t="inlineStr">
        <is>
          <t>Not reviewed (not included)</t>
        </is>
      </c>
      <c r="S620" t="inlineStr">
        <is>
          <t>Not reviewed (not included)</t>
        </is>
      </c>
      <c r="T620" t="inlineStr">
        <is>
          <t>Abstract screening only. Non-ADHD Primary Condition</t>
        </is>
      </c>
      <c r="U620" t="inlineStr">
        <is>
          <t>EXCLUDE</t>
        </is>
      </c>
      <c r="V620" t="inlineStr">
        <is>
          <t>E2-Primary condition not ADHD: Title references epilepsy</t>
        </is>
      </c>
      <c r="W620" t="inlineStr">
        <is>
          <t>Excluded: Non-ADHD Primary Condition</t>
        </is>
      </c>
      <c r="X620" t="inlineStr">
        <is>
          <t>Not assessed from abstract</t>
        </is>
      </c>
      <c r="Y620" t="inlineStr">
        <is>
          <t>IEEE Journals</t>
        </is>
      </c>
      <c r="Z620" t="inlineStr">
        <is>
          <t>Not determined from abstract</t>
        </is>
      </c>
      <c r="AB620" t="inlineStr">
        <is>
          <t>Not assessed (not included)</t>
        </is>
      </c>
      <c r="AC620" t="inlineStr">
        <is>
          <t>Not assessed (not included)</t>
        </is>
      </c>
      <c r="AD620" t="inlineStr">
        <is>
          <t>Y. Zhang; Z. Zhou; W. Pan; H. Bai; W. Liu; L. Wang; C. Lin</t>
        </is>
      </c>
      <c r="AE620" t="inlineStr">
        <is>
          <t>IEEE/ACM Transactions on Computational Biology and Bioinformatics</t>
        </is>
      </c>
      <c r="AF620" t="inlineStr">
        <is>
          <t>Hybrid OA (IEEE)</t>
        </is>
      </c>
      <c r="AG620" t="inlineStr">
        <is>
          <t xml:space="preserve">National Natural Science Foundation of China(grant numbers:81873915,82072019); Ministry of Science and Technology Key Research and Development Program of China(grant numbers:2018YFC116902); Hong Kong Scholars Program(grant numbers:XJ2019056); Jiangsu Post-doctoral Research Funding(grant numbers:2020Z020); Shenzhen Basic Research(grant numbers:JCYJ20170413152804728,JCYJ2018050718250885); </t>
        </is>
      </c>
      <c r="AH620" t="inlineStr">
        <is>
          <t>Not assessed</t>
        </is>
      </c>
      <c r="AI620" t="inlineStr">
        <is>
          <t>Not reported</t>
        </is>
      </c>
      <c r="AJ620" t="inlineStr">
        <is>
          <t>Not reported</t>
        </is>
      </c>
      <c r="AK620" t="inlineStr">
        <is>
          <t>Not reported</t>
        </is>
      </c>
      <c r="AL620" t="inlineStr">
        <is>
          <t>Not reported</t>
        </is>
      </c>
      <c r="AM620" t="inlineStr">
        <is>
          <t>Not reported</t>
        </is>
      </c>
      <c r="AN620" t="inlineStr">
        <is>
          <t>Not reported</t>
        </is>
      </c>
      <c r="AO620" t="inlineStr">
        <is>
          <t>Not reviewed</t>
        </is>
      </c>
      <c r="AP620" t="inlineStr">
        <is>
          <t>Not reported</t>
        </is>
      </c>
      <c r="AQ620" t="inlineStr">
        <is>
          <t>Not reported</t>
        </is>
      </c>
      <c r="AR620" t="inlineStr">
        <is>
          <t>Not reported</t>
        </is>
      </c>
      <c r="AS620" t="inlineStr">
        <is>
          <t>See abstract</t>
        </is>
      </c>
      <c r="AT620" t="inlineStr">
        <is>
          <t>Not reviewed</t>
        </is>
      </c>
      <c r="AU620" t="inlineStr">
        <is>
          <t>Not reviewed</t>
        </is>
      </c>
      <c r="AV620" t="inlineStr">
        <is>
          <t>Not reviewed</t>
        </is>
      </c>
      <c r="AW620" t="inlineStr">
        <is>
          <t>Not reviewed</t>
        </is>
      </c>
      <c r="AX620" t="inlineStr">
        <is>
          <t>Not reported</t>
        </is>
      </c>
      <c r="AY620" t="inlineStr">
        <is>
          <t>Not reported</t>
        </is>
      </c>
      <c r="AZ620" t="inlineStr">
        <is>
          <t>Not reported</t>
        </is>
      </c>
      <c r="BA620" t="inlineStr">
        <is>
          <t>Not reported</t>
        </is>
      </c>
      <c r="BB620" t="inlineStr">
        <is>
          <t>Not reported</t>
        </is>
      </c>
      <c r="BC620" t="inlineStr">
        <is>
          <t>Not reported</t>
        </is>
      </c>
      <c r="BD620" t="inlineStr">
        <is>
          <t>Not reported</t>
        </is>
      </c>
      <c r="BE620" t="inlineStr">
        <is>
          <t>Not reported</t>
        </is>
      </c>
      <c r="BF620" t="inlineStr">
        <is>
          <t>Not reported</t>
        </is>
      </c>
      <c r="BG620" t="inlineStr">
        <is>
          <t>Not reviewed (not included)</t>
        </is>
      </c>
      <c r="BH620" t="inlineStr">
        <is>
          <t>N/A</t>
        </is>
      </c>
      <c r="BI620" t="inlineStr">
        <is>
          <t>Not reviewed</t>
        </is>
      </c>
      <c r="BJ620" t="inlineStr">
        <is>
          <t>Not reviewed</t>
        </is>
      </c>
      <c r="BK620" t="inlineStr">
        <is>
          <t>Not reviewed</t>
        </is>
      </c>
      <c r="BL620" t="inlineStr">
        <is>
          <t>Not reviewed</t>
        </is>
      </c>
      <c r="BM620" t="inlineStr">
        <is>
          <t>Not reviewed (not included)</t>
        </is>
      </c>
      <c r="BN620" t="inlineStr">
        <is>
          <t>Non-ADHD Primary Condition - E2-Primary condition not ADHD: Title references epilepsy</t>
        </is>
      </c>
      <c r="BO620" t="inlineStr">
        <is>
          <t>Abstract-level screening only</t>
        </is>
      </c>
      <c r="BP620" t="inlineStr">
        <is>
          <t>12</t>
        </is>
      </c>
    </row>
    <row r="621">
      <c r="A621" t="inlineStr">
        <is>
          <t>Dost-Mental Health Assistant Chatbot</t>
        </is>
      </c>
      <c r="B621" t="n">
        <v>2022</v>
      </c>
      <c r="C621" t="inlineStr">
        <is>
          <t>Not checked</t>
        </is>
      </c>
      <c r="D621" t="inlineStr">
        <is>
          <t>Not checked</t>
        </is>
      </c>
      <c r="E621" t="inlineStr">
        <is>
          <t>10.1109/ICAST55766.2022.10039576</t>
        </is>
      </c>
      <c r="F621" t="inlineStr">
        <is>
          <t>Mental health is a topic that is still new and must be introduced to everyone with tremendous care and caution and slowly made mainstream, so people don't view it as taboo and get appropriate treatment from professionals. Until then, chatbots will play an integral part in mental health assistance, for citizens who can't afford expensive treatments. The main aim of this paper is to introduce a mental health assistant, Dost, a chatbot built on Rasa framework and deployed on Telegram. The aim is to understand the user's problems and proceed to suggest ways to improve the user's condition through daily, casual conversations. Chatbots will play an integral role in the future of healthcare, to make mental health facilities accessible to everyone, from students to senior citizens and offer 24/7 assistance in the absence of doctors.</t>
        </is>
      </c>
      <c r="G621" t="inlineStr">
        <is>
          <t>Unimodal</t>
        </is>
      </c>
      <c r="H621" t="inlineStr">
        <is>
          <t>See abstract</t>
        </is>
      </c>
      <c r="I621" t="inlineStr">
        <is>
          <t>See abstract</t>
        </is>
      </c>
      <c r="J621" t="inlineStr">
        <is>
          <t>See abstract (AI/ML)</t>
        </is>
      </c>
      <c r="K621" t="inlineStr">
        <is>
          <t>See abstract</t>
        </is>
      </c>
      <c r="M621" t="inlineStr">
        <is>
          <t>See abstract</t>
        </is>
      </c>
      <c r="N621" t="inlineStr">
        <is>
          <t>See abstract</t>
        </is>
      </c>
      <c r="O621" t="inlineStr">
        <is>
          <t>Not verified from abstract</t>
        </is>
      </c>
      <c r="P621" t="inlineStr">
        <is>
          <t>See abstract</t>
        </is>
      </c>
      <c r="Q621" t="inlineStr">
        <is>
          <t>See abstract</t>
        </is>
      </c>
      <c r="R621" t="inlineStr">
        <is>
          <t>Not reviewed (not included)</t>
        </is>
      </c>
      <c r="S621" t="inlineStr">
        <is>
          <t>Not reviewed (not included)</t>
        </is>
      </c>
      <c r="T621" t="inlineStr">
        <is>
          <t>Abstract screening only. Non-ADHD Focused</t>
        </is>
      </c>
      <c r="U621" t="inlineStr">
        <is>
          <t>EXCLUDE</t>
        </is>
      </c>
      <c r="V621" t="inlineStr">
        <is>
          <t>E2-Not ADHD focused: Neither title nor abstract mentions ADHD or attention-deficit/hyperactivity</t>
        </is>
      </c>
      <c r="W621" t="inlineStr">
        <is>
          <t>Excluded: Not ADHD Focused</t>
        </is>
      </c>
      <c r="X621" t="inlineStr">
        <is>
          <t>Not assessed from abstract</t>
        </is>
      </c>
      <c r="Y621" t="inlineStr">
        <is>
          <t>IEEE Conferences</t>
        </is>
      </c>
      <c r="Z621" t="inlineStr">
        <is>
          <t>Not determined from abstract</t>
        </is>
      </c>
      <c r="AB621" t="inlineStr">
        <is>
          <t>Not assessed (not included)</t>
        </is>
      </c>
      <c r="AC621" t="inlineStr">
        <is>
          <t>Not assessed (not included)</t>
        </is>
      </c>
      <c r="AD621" t="inlineStr">
        <is>
          <t>A. M. Nayar; Z. Attar; S. Kachwala; T. Biswas; S. K. Wagh</t>
        </is>
      </c>
      <c r="AE621" t="inlineStr">
        <is>
          <t>2022 5th International Conference on Advances in Science and Technology (ICAST)</t>
        </is>
      </c>
      <c r="AF621" t="inlineStr">
        <is>
          <t>Hybrid OA (IEEE)</t>
        </is>
      </c>
      <c r="AH621" t="inlineStr">
        <is>
          <t>Not assessed</t>
        </is>
      </c>
      <c r="AI621" t="inlineStr">
        <is>
          <t>Not reported</t>
        </is>
      </c>
      <c r="AJ621" t="inlineStr">
        <is>
          <t>Not reported</t>
        </is>
      </c>
      <c r="AK621" t="inlineStr">
        <is>
          <t>Not reported</t>
        </is>
      </c>
      <c r="AL621" t="inlineStr">
        <is>
          <t>Not reported</t>
        </is>
      </c>
      <c r="AM621" t="inlineStr">
        <is>
          <t>Not reported</t>
        </is>
      </c>
      <c r="AN621" t="inlineStr">
        <is>
          <t>Not reported</t>
        </is>
      </c>
      <c r="AO621" t="inlineStr">
        <is>
          <t>Not reviewed</t>
        </is>
      </c>
      <c r="AP621" t="inlineStr">
        <is>
          <t>Not reported</t>
        </is>
      </c>
      <c r="AQ621" t="inlineStr">
        <is>
          <t>Not reported</t>
        </is>
      </c>
      <c r="AR621" t="inlineStr">
        <is>
          <t>Not reported</t>
        </is>
      </c>
      <c r="AS621" t="inlineStr">
        <is>
          <t>See abstract</t>
        </is>
      </c>
      <c r="AT621" t="inlineStr">
        <is>
          <t>Not reviewed</t>
        </is>
      </c>
      <c r="AU621" t="inlineStr">
        <is>
          <t>Not reviewed</t>
        </is>
      </c>
      <c r="AV621" t="inlineStr">
        <is>
          <t>Not reviewed</t>
        </is>
      </c>
      <c r="AW621" t="inlineStr">
        <is>
          <t>Not reviewed</t>
        </is>
      </c>
      <c r="AX621" t="inlineStr">
        <is>
          <t>Not reported</t>
        </is>
      </c>
      <c r="AY621" t="inlineStr">
        <is>
          <t>Not reported</t>
        </is>
      </c>
      <c r="AZ621" t="inlineStr">
        <is>
          <t>Not reported</t>
        </is>
      </c>
      <c r="BA621" t="inlineStr">
        <is>
          <t>Not reported</t>
        </is>
      </c>
      <c r="BB621" t="inlineStr">
        <is>
          <t>Not reported</t>
        </is>
      </c>
      <c r="BC621" t="inlineStr">
        <is>
          <t>Not reported</t>
        </is>
      </c>
      <c r="BD621" t="inlineStr">
        <is>
          <t>Not reported</t>
        </is>
      </c>
      <c r="BE621" t="inlineStr">
        <is>
          <t>Not reported</t>
        </is>
      </c>
      <c r="BF621" t="inlineStr">
        <is>
          <t>Not reported</t>
        </is>
      </c>
      <c r="BG621" t="inlineStr">
        <is>
          <t>Not reviewed (not included)</t>
        </is>
      </c>
      <c r="BH621" t="inlineStr">
        <is>
          <t>N/A</t>
        </is>
      </c>
      <c r="BI621" t="inlineStr">
        <is>
          <t>Not reviewed</t>
        </is>
      </c>
      <c r="BJ621" t="inlineStr">
        <is>
          <t>Not reviewed</t>
        </is>
      </c>
      <c r="BK621" t="inlineStr">
        <is>
          <t>Not reviewed</t>
        </is>
      </c>
      <c r="BL621" t="inlineStr">
        <is>
          <t>Not reviewed</t>
        </is>
      </c>
      <c r="BM621" t="inlineStr">
        <is>
          <t>Not reviewed (not included)</t>
        </is>
      </c>
      <c r="BN621" t="inlineStr">
        <is>
          <t>Non-ADHD Focused - E2-Not ADHD focused: Neither title nor abstract mentions ADHD or attention-deficit/hyperactivity</t>
        </is>
      </c>
      <c r="BO621" t="inlineStr">
        <is>
          <t>Abstract-level screening only</t>
        </is>
      </c>
      <c r="BP621" t="inlineStr">
        <is>
          <t>6</t>
        </is>
      </c>
    </row>
    <row r="622">
      <c r="A622" t="inlineStr">
        <is>
          <t>Hypergraph Foundation Model for Brain Disease Diagnosis</t>
        </is>
      </c>
      <c r="B622" t="n">
        <v>2025</v>
      </c>
      <c r="C622" t="inlineStr">
        <is>
          <t>Not checked</t>
        </is>
      </c>
      <c r="D622" t="inlineStr">
        <is>
          <t>Not checked</t>
        </is>
      </c>
      <c r="E622" t="inlineStr">
        <is>
          <t>10.1109/TNNLS.2025.3554755</t>
        </is>
      </c>
      <c r="F622" t="inlineStr">
        <is>
          <t>The goal of the hypergraph foundation model (HGFM) is to learn an encoder based on the hypergraph computational paradigm through self-supervised pretraining on high-order correlation structures, enabling the encoder to rapidly adapt to various downstream tasks in scenarios, where no labeled data or only a small amount of labeled data are available. The initial exploratory work has been applied to brain disease diagnosis tasks. However, existing methods primarily rely on graph-based approaches to learn low-order correlation patterns between brain regions in brain networks, neglecting the modeling and learning of complex correlations between different brain diseases and patients. This article proposes an HGFM for brain disease diagnosis, which conducts multidimensional pretraining tasks to explore latent cross-dimensional high-order correlation patterns on various brain disease datasets. HGFM is a high-order correlation-driven foundation model for brain disease diagnosis and effectively improves prediction performance. Specifically, HGFM first performs brain functional network link prediction tasks on individual brain networks and group interaction network link prediction tasks on group brain networks, constructing an HGFM for brain disease diagnosis. In downstream tasks, it achieves predictions for different brain disease diagnosis tasks through few-shot learning fine-tuning methods. The proposed method is evaluated on functional magnetic resonance imaging (fMRI) data from 4409 patients across four brain diseases. Results show that it outperforms existing state-of-the-art methods in all brain disease diagnosis tasks, demonstrating its potential value in clinical applications.</t>
        </is>
      </c>
      <c r="G622" t="inlineStr">
        <is>
          <t>Unimodal</t>
        </is>
      </c>
      <c r="H622" t="inlineStr">
        <is>
          <t>See abstract</t>
        </is>
      </c>
      <c r="I622" t="inlineStr">
        <is>
          <t>See abstract</t>
        </is>
      </c>
      <c r="J622" t="inlineStr">
        <is>
          <t>See abstract (AI/ML)</t>
        </is>
      </c>
      <c r="K622" t="inlineStr">
        <is>
          <t>See abstract</t>
        </is>
      </c>
      <c r="L622" t="n">
        <v>4409</v>
      </c>
      <c r="M622" t="inlineStr">
        <is>
          <t>See abstract</t>
        </is>
      </c>
      <c r="N622" t="inlineStr">
        <is>
          <t>N≈4409; details in abstract</t>
        </is>
      </c>
      <c r="O622" t="inlineStr">
        <is>
          <t>Extracted from abstract: N≈4409</t>
        </is>
      </c>
      <c r="P622" t="inlineStr">
        <is>
          <t>See abstract</t>
        </is>
      </c>
      <c r="Q622" t="inlineStr">
        <is>
          <t>See abstract</t>
        </is>
      </c>
      <c r="R622" t="inlineStr">
        <is>
          <t>Not reviewed (not included)</t>
        </is>
      </c>
      <c r="S622" t="inlineStr">
        <is>
          <t>Not reviewed (not included)</t>
        </is>
      </c>
      <c r="T622" t="inlineStr">
        <is>
          <t>Abstract screening only. Non-ADHD Focused</t>
        </is>
      </c>
      <c r="U622" t="inlineStr">
        <is>
          <t>EXCLUDE</t>
        </is>
      </c>
      <c r="V622" t="inlineStr">
        <is>
          <t>E2-Not ADHD focused: Neither title nor abstract mentions ADHD or attention-deficit/hyperactivity</t>
        </is>
      </c>
      <c r="W622" t="inlineStr">
        <is>
          <t>Excluded: Not ADHD Focused</t>
        </is>
      </c>
      <c r="X622" t="inlineStr">
        <is>
          <t>Not assessed from abstract</t>
        </is>
      </c>
      <c r="Y622" t="inlineStr">
        <is>
          <t>IEEE Journals</t>
        </is>
      </c>
      <c r="Z622" t="inlineStr">
        <is>
          <t>Not determined from abstract</t>
        </is>
      </c>
      <c r="AB622" t="inlineStr">
        <is>
          <t>Not assessed (not included)</t>
        </is>
      </c>
      <c r="AC622" t="inlineStr">
        <is>
          <t>Not assessed (not included)</t>
        </is>
      </c>
      <c r="AD622" t="inlineStr">
        <is>
          <t>X. Han; R. Xue; J. Feng; Y. Feng; S. Du; J. Shi; Y. Gao</t>
        </is>
      </c>
      <c r="AE622" t="inlineStr">
        <is>
          <t>IEEE Transactions on Neural Networks and Learning Systems</t>
        </is>
      </c>
      <c r="AF622" t="inlineStr">
        <is>
          <t>Hybrid OA (IEEE)</t>
        </is>
      </c>
      <c r="AG622" t="inlineStr">
        <is>
          <t xml:space="preserve">Beijing Natural Science Foundation(grant numbers:L242167); National Natural Science Foundation of China(grant numbers:62401330,62088102,62021002); National Key Laboratory of Human-Machine Hybrid Augmented Intelligence, Xiâ€™an Jiaotong University(grant numbers:HMHAI-202412); China Postdoctoral Science Foundation(grant numbers:2024M761727); </t>
        </is>
      </c>
      <c r="AH622" t="inlineStr">
        <is>
          <t>Not assessed</t>
        </is>
      </c>
      <c r="AI622" t="inlineStr">
        <is>
          <t>Not reported</t>
        </is>
      </c>
      <c r="AJ622" t="inlineStr">
        <is>
          <t>Not reported</t>
        </is>
      </c>
      <c r="AK622" t="inlineStr">
        <is>
          <t>Not reported</t>
        </is>
      </c>
      <c r="AL622" t="inlineStr">
        <is>
          <t>Not reported</t>
        </is>
      </c>
      <c r="AM622" t="inlineStr">
        <is>
          <t>Not reported</t>
        </is>
      </c>
      <c r="AN622" t="inlineStr">
        <is>
          <t>Not reported</t>
        </is>
      </c>
      <c r="AO622" t="inlineStr">
        <is>
          <t>Not reviewed</t>
        </is>
      </c>
      <c r="AP622" t="inlineStr">
        <is>
          <t>Not reported</t>
        </is>
      </c>
      <c r="AQ622" t="inlineStr">
        <is>
          <t>Not reported</t>
        </is>
      </c>
      <c r="AR622" t="inlineStr">
        <is>
          <t>Not reported</t>
        </is>
      </c>
      <c r="AS622" t="inlineStr">
        <is>
          <t>See abstract</t>
        </is>
      </c>
      <c r="AT622" t="inlineStr">
        <is>
          <t>Not reviewed</t>
        </is>
      </c>
      <c r="AU622" t="inlineStr">
        <is>
          <t>Not reviewed</t>
        </is>
      </c>
      <c r="AV622" t="inlineStr">
        <is>
          <t>Not reviewed</t>
        </is>
      </c>
      <c r="AW622" t="inlineStr">
        <is>
          <t>Not reviewed</t>
        </is>
      </c>
      <c r="AX622" t="inlineStr">
        <is>
          <t>Not reported</t>
        </is>
      </c>
      <c r="AY622" t="inlineStr">
        <is>
          <t>Not reported</t>
        </is>
      </c>
      <c r="AZ622" t="inlineStr">
        <is>
          <t>Not reported</t>
        </is>
      </c>
      <c r="BA622" t="inlineStr">
        <is>
          <t>Not reported</t>
        </is>
      </c>
      <c r="BB622" t="inlineStr">
        <is>
          <t>Not reported</t>
        </is>
      </c>
      <c r="BC622" t="inlineStr">
        <is>
          <t>Not reported</t>
        </is>
      </c>
      <c r="BD622" t="inlineStr">
        <is>
          <t>Not reported</t>
        </is>
      </c>
      <c r="BE622" t="inlineStr">
        <is>
          <t>Not reported</t>
        </is>
      </c>
      <c r="BF622" t="inlineStr">
        <is>
          <t>Not reported</t>
        </is>
      </c>
      <c r="BG622" t="inlineStr">
        <is>
          <t>Not reviewed (not included)</t>
        </is>
      </c>
      <c r="BH622" t="inlineStr">
        <is>
          <t>N/A</t>
        </is>
      </c>
      <c r="BI622" t="inlineStr">
        <is>
          <t>Not reviewed</t>
        </is>
      </c>
      <c r="BJ622" t="inlineStr">
        <is>
          <t>Not reviewed</t>
        </is>
      </c>
      <c r="BK622" t="inlineStr">
        <is>
          <t>Not reviewed</t>
        </is>
      </c>
      <c r="BL622" t="inlineStr">
        <is>
          <t>Not reviewed</t>
        </is>
      </c>
      <c r="BM622" t="inlineStr">
        <is>
          <t>Not reviewed (not included)</t>
        </is>
      </c>
      <c r="BN622" t="inlineStr">
        <is>
          <t>Non-ADHD Focused - E2-Not ADHD focused: Neither title nor abstract mentions ADHD or attention-deficit/hyperactivity</t>
        </is>
      </c>
      <c r="BO622" t="inlineStr">
        <is>
          <t>Abstract-level screening only</t>
        </is>
      </c>
      <c r="BP622" t="inlineStr">
        <is>
          <t>15</t>
        </is>
      </c>
    </row>
    <row r="623">
      <c r="A623" t="inlineStr">
        <is>
          <t>Graph-Kernel Based Structured Feature Selection for Brain Disease Classification Using Functional Connectivity Networks</t>
        </is>
      </c>
      <c r="B623" t="n">
        <v>2019</v>
      </c>
      <c r="C623" t="inlineStr">
        <is>
          <t>Not checked</t>
        </is>
      </c>
      <c r="D623" t="inlineStr">
        <is>
          <t>Not checked</t>
        </is>
      </c>
      <c r="E623" t="inlineStr">
        <is>
          <t>10.1109/ACCESS.2019.2903332</t>
        </is>
      </c>
      <c r="F623" t="inlineStr">
        <is>
          <t>Feature selection has been applied to the analysis of complex structured data, such as functional connectivity networks (FCNs) constructed on resting-state functional magnetic resonance imaging (rs-fMRI), for removing redundant/noisy information. Previous studies usually first extract topological measures (e.g., clustering coefficients) from FCNs as feature vectors, and then perform vector-based algorithms (e.g., t-test) for feature selection. However, due to the use of vector-based representations, these methods simply ignore important local-to-global structural information of connectivity networks, while such structural information could be used as prior knowledge of networks to improve the learning performance. To this end, we propose a graph kernel-based structured feature selection (gk-SFS) method for brain disease classification with connectivity networks. Different from previous studies, our proposed gk-SFS method uses the graph kernel technique to calculate the similarity of networks and thus can explicitly take advantage of the structural information of connectivity networks. Specifically, we first develop a new graph kernel-based Laplacian regularizer in our gk-SFS model to preserve the structural information of connectivity networks. We also employ an l1-norm based sparsity regularizer to select a small number of discriminative features for brain disease analysis (classification). The experimental results on both ADNI and ADHD-200 datasets with rs-fMRI data demonstrate that the proposed gk-SFS method can further improve the classification performance compared with the state-of-the-art methods.</t>
        </is>
      </c>
      <c r="G623" t="inlineStr">
        <is>
          <t>Unimodal</t>
        </is>
      </c>
      <c r="H623" t="inlineStr">
        <is>
          <t>See abstract</t>
        </is>
      </c>
      <c r="I623" t="inlineStr">
        <is>
          <t>See abstract</t>
        </is>
      </c>
      <c r="J623" t="inlineStr">
        <is>
          <t>See abstract (AI/ML)</t>
        </is>
      </c>
      <c r="K623" t="inlineStr">
        <is>
          <t>See abstract</t>
        </is>
      </c>
      <c r="M623" t="inlineStr">
        <is>
          <t>See abstract</t>
        </is>
      </c>
      <c r="N623" t="inlineStr">
        <is>
          <t>See abstract</t>
        </is>
      </c>
      <c r="O623" t="inlineStr">
        <is>
          <t>Not verified from abstract</t>
        </is>
      </c>
      <c r="P623" t="inlineStr">
        <is>
          <t>See abstract</t>
        </is>
      </c>
      <c r="Q623" t="inlineStr">
        <is>
          <t>See abstract</t>
        </is>
      </c>
      <c r="R623" t="inlineStr">
        <is>
          <t>Not reviewed (not included)</t>
        </is>
      </c>
      <c r="S623" t="inlineStr">
        <is>
          <t>Not reviewed (not included)</t>
        </is>
      </c>
      <c r="T623" t="inlineStr">
        <is>
          <t>Abstract screening only. No AI/ML Methods</t>
        </is>
      </c>
      <c r="U623" t="inlineStr">
        <is>
          <t>EXCLUDE</t>
        </is>
      </c>
      <c r="V623" t="inlineStr">
        <is>
          <t>E1-No AI/ML/DL: Abstract and title do not describe application of AI, ML, or DL methods</t>
        </is>
      </c>
      <c r="W623" t="inlineStr">
        <is>
          <t>Excluded: No AI/ML Methods</t>
        </is>
      </c>
      <c r="X623" t="inlineStr">
        <is>
          <t>Not assessed from abstract</t>
        </is>
      </c>
      <c r="Y623" t="inlineStr">
        <is>
          <t>IEEE Journals</t>
        </is>
      </c>
      <c r="Z623" t="inlineStr">
        <is>
          <t>Not determined from abstract</t>
        </is>
      </c>
      <c r="AB623" t="inlineStr">
        <is>
          <t>Not assessed (not included)</t>
        </is>
      </c>
      <c r="AC623" t="inlineStr">
        <is>
          <t>Not assessed (not included)</t>
        </is>
      </c>
      <c r="AD623" t="inlineStr">
        <is>
          <t>M. Wang; B. Jie; W. Bian; X. Ding; W. Zhou; Z. Wang; M. Liu</t>
        </is>
      </c>
      <c r="AE623" t="inlineStr">
        <is>
          <t>IEEE Access</t>
        </is>
      </c>
      <c r="AF623" t="inlineStr">
        <is>
          <t>Gold OA (IEEE Access)</t>
        </is>
      </c>
      <c r="AG623" t="inlineStr">
        <is>
          <t xml:space="preserve">National Natural Science Foundation of China(grant numbers:61573023,61703301,61602009); Natural Science Foundation of Anhui Province(grant numbers:1708085MF145,1808085MF171); Foundation for Outstanding Young in Higher Education of Anhui, China(grant numbers:gxyqZD2017010); AHNU Fundamental Research Funds(grant numbers:2016XJJ120); Taishan Scholar Program of Shandong Province, China; Scientific Research Foundation of Taishan University(grant numbers:Y-01-2018019); BZUU Fundamental Research Funds(grant numbers:KJ2018A0821); </t>
        </is>
      </c>
      <c r="AH623" t="inlineStr">
        <is>
          <t>Not assessed</t>
        </is>
      </c>
      <c r="AI623" t="inlineStr">
        <is>
          <t>Not reported</t>
        </is>
      </c>
      <c r="AJ623" t="inlineStr">
        <is>
          <t>Not reported</t>
        </is>
      </c>
      <c r="AK623" t="inlineStr">
        <is>
          <t>Not reported</t>
        </is>
      </c>
      <c r="AL623" t="inlineStr">
        <is>
          <t>Not reported</t>
        </is>
      </c>
      <c r="AM623" t="inlineStr">
        <is>
          <t>Not reported</t>
        </is>
      </c>
      <c r="AN623" t="inlineStr">
        <is>
          <t>Not reported</t>
        </is>
      </c>
      <c r="AO623" t="inlineStr">
        <is>
          <t>Not reviewed</t>
        </is>
      </c>
      <c r="AP623" t="inlineStr">
        <is>
          <t>Not reported</t>
        </is>
      </c>
      <c r="AQ623" t="inlineStr">
        <is>
          <t>Not reported</t>
        </is>
      </c>
      <c r="AR623" t="inlineStr">
        <is>
          <t>Not reported</t>
        </is>
      </c>
      <c r="AS623" t="inlineStr">
        <is>
          <t>See abstract</t>
        </is>
      </c>
      <c r="AT623" t="inlineStr">
        <is>
          <t>Not reviewed</t>
        </is>
      </c>
      <c r="AU623" t="inlineStr">
        <is>
          <t>Not reviewed</t>
        </is>
      </c>
      <c r="AV623" t="inlineStr">
        <is>
          <t>Not reviewed</t>
        </is>
      </c>
      <c r="AW623" t="inlineStr">
        <is>
          <t>Not reviewed</t>
        </is>
      </c>
      <c r="AX623" t="inlineStr">
        <is>
          <t>Not reported</t>
        </is>
      </c>
      <c r="AY623" t="inlineStr">
        <is>
          <t>Not reported</t>
        </is>
      </c>
      <c r="AZ623" t="inlineStr">
        <is>
          <t>Not reported</t>
        </is>
      </c>
      <c r="BA623" t="inlineStr">
        <is>
          <t>Not reported</t>
        </is>
      </c>
      <c r="BB623" t="inlineStr">
        <is>
          <t>Not reported</t>
        </is>
      </c>
      <c r="BC623" t="inlineStr">
        <is>
          <t>Not reported</t>
        </is>
      </c>
      <c r="BD623" t="inlineStr">
        <is>
          <t>Not reported</t>
        </is>
      </c>
      <c r="BE623" t="inlineStr">
        <is>
          <t>Not reported</t>
        </is>
      </c>
      <c r="BF623" t="inlineStr">
        <is>
          <t>Not reported</t>
        </is>
      </c>
      <c r="BG623" t="inlineStr">
        <is>
          <t>Not reviewed (not included)</t>
        </is>
      </c>
      <c r="BH623" t="inlineStr">
        <is>
          <t>N/A</t>
        </is>
      </c>
      <c r="BI623" t="inlineStr">
        <is>
          <t>Not reviewed</t>
        </is>
      </c>
      <c r="BJ623" t="inlineStr">
        <is>
          <t>Not reviewed</t>
        </is>
      </c>
      <c r="BK623" t="inlineStr">
        <is>
          <t>Not reviewed</t>
        </is>
      </c>
      <c r="BL623" t="inlineStr">
        <is>
          <t>Not reviewed</t>
        </is>
      </c>
      <c r="BM623" t="inlineStr">
        <is>
          <t>Not reviewed (not included)</t>
        </is>
      </c>
      <c r="BN623" t="inlineStr">
        <is>
          <t>No AI/ML Methods - E1-No AI/ML/DL: Abstract and title do not describe application of AI, ML, or DL methods</t>
        </is>
      </c>
      <c r="BO623" t="inlineStr">
        <is>
          <t>Abstract-level screening only</t>
        </is>
      </c>
      <c r="BP623" t="inlineStr">
        <is>
          <t>11</t>
        </is>
      </c>
    </row>
    <row r="624">
      <c r="A624" t="inlineStr">
        <is>
          <t>Inefficacy Prediction of Alpha Up-Regulation Neurofeedback Training Using Eyes-Open Resting State Wavelet Features and Machine Learning</t>
        </is>
      </c>
      <c r="B624" t="n">
        <v>2022</v>
      </c>
      <c r="C624" t="inlineStr">
        <is>
          <t>Not checked</t>
        </is>
      </c>
      <c r="D624" t="inlineStr">
        <is>
          <t>Not checked</t>
        </is>
      </c>
      <c r="E624" t="inlineStr">
        <is>
          <t>10.1109/IECBES54088.2022.10079591</t>
        </is>
      </c>
      <c r="F624" t="inlineStr">
        <is>
          <t>Neurofeedback Training (NFT) is an effective way for the participants to self-regulate the Electroencephalography (EEG) activity based on real-time feedback. This procedure has been proven to improve the neurological disorders in mentally ill patients and the psychological behavior of healthy individuals. Despite the considerable success of neurofeedback techniques, it is observed that some subjects fail to learn how to control their brain activities during neurofeedback training. This study is aimed to investigate the EEG learning process in alpha neurofeedback as an early-stage predictor of learners and non-learners in terms of the enhancement of alpha-band activities. 25 healthy participants have been trained using alpha upregulations. 8 of them were unable to regulate their alpha band within each session. Hence in this work resting state eyes-open EEG is used to predict the learning performance of the NFT participants. Using machine learning. A comparison of three machine learning algorithms; LDA, SVM, and GBM is performed to predict the non-learners based on the absolute alpha power and its Daubechies (level-4) wavelet decompositions eyes-open resting state EEG signals.</t>
        </is>
      </c>
      <c r="G624" t="inlineStr">
        <is>
          <t>Unimodal</t>
        </is>
      </c>
      <c r="H624" t="inlineStr">
        <is>
          <t>See abstract</t>
        </is>
      </c>
      <c r="I624" t="inlineStr">
        <is>
          <t>See abstract</t>
        </is>
      </c>
      <c r="J624" t="inlineStr">
        <is>
          <t>See abstract (AI/ML)</t>
        </is>
      </c>
      <c r="K624" t="inlineStr">
        <is>
          <t>See abstract</t>
        </is>
      </c>
      <c r="M624" t="inlineStr">
        <is>
          <t>See abstract</t>
        </is>
      </c>
      <c r="N624" t="inlineStr">
        <is>
          <t>See abstract</t>
        </is>
      </c>
      <c r="O624" t="inlineStr">
        <is>
          <t>Not verified from abstract</t>
        </is>
      </c>
      <c r="P624" t="inlineStr">
        <is>
          <t>See abstract</t>
        </is>
      </c>
      <c r="Q624" t="inlineStr">
        <is>
          <t>See abstract</t>
        </is>
      </c>
      <c r="R624" t="inlineStr">
        <is>
          <t>Not reviewed (not included)</t>
        </is>
      </c>
      <c r="S624" t="inlineStr">
        <is>
          <t>Not reviewed (not included)</t>
        </is>
      </c>
      <c r="T624" t="inlineStr">
        <is>
          <t>Abstract screening only. Non-ADHD Focused</t>
        </is>
      </c>
      <c r="U624" t="inlineStr">
        <is>
          <t>EXCLUDE</t>
        </is>
      </c>
      <c r="V624" t="inlineStr">
        <is>
          <t>E2-Not ADHD focused: Neither title nor abstract mentions ADHD or attention-deficit/hyperactivity</t>
        </is>
      </c>
      <c r="W624" t="inlineStr">
        <is>
          <t>Excluded: Not ADHD Focused</t>
        </is>
      </c>
      <c r="X624" t="inlineStr">
        <is>
          <t>Not assessed from abstract</t>
        </is>
      </c>
      <c r="Y624" t="inlineStr">
        <is>
          <t>IEEE Conferences</t>
        </is>
      </c>
      <c r="Z624" t="inlineStr">
        <is>
          <t>Not determined from abstract</t>
        </is>
      </c>
      <c r="AB624" t="inlineStr">
        <is>
          <t>Not assessed (not included)</t>
        </is>
      </c>
      <c r="AC624" t="inlineStr">
        <is>
          <t>Not assessed (not included)</t>
        </is>
      </c>
      <c r="AD624" t="inlineStr">
        <is>
          <t>H. N. Riaz; H. Nisar; K. H. Yeap</t>
        </is>
      </c>
      <c r="AE624" t="inlineStr">
        <is>
          <t>2022 IEEE-EMBS Conference on Biomedical Engineering and Sciences (IECBES)</t>
        </is>
      </c>
      <c r="AF624" t="inlineStr">
        <is>
          <t>Hybrid OA (Springer)</t>
        </is>
      </c>
      <c r="AG624" t="inlineStr">
        <is>
          <t xml:space="preserve">Universiti Tunku Abdul Rahman; Health; </t>
        </is>
      </c>
      <c r="AH624" t="inlineStr">
        <is>
          <t>Not assessed</t>
        </is>
      </c>
      <c r="AI624" t="inlineStr">
        <is>
          <t>Not reported</t>
        </is>
      </c>
      <c r="AJ624" t="n">
        <v>25</v>
      </c>
      <c r="AK624" t="inlineStr">
        <is>
          <t>Not reported</t>
        </is>
      </c>
      <c r="AL624" t="inlineStr">
        <is>
          <t>Not reported</t>
        </is>
      </c>
      <c r="AM624" t="inlineStr">
        <is>
          <t>Not reported</t>
        </is>
      </c>
      <c r="AN624" t="inlineStr">
        <is>
          <t>Not reported</t>
        </is>
      </c>
      <c r="AO624" t="inlineStr">
        <is>
          <t>Not reviewed</t>
        </is>
      </c>
      <c r="AP624" t="inlineStr">
        <is>
          <t>Not reported</t>
        </is>
      </c>
      <c r="AQ624" t="inlineStr">
        <is>
          <t>Not reported</t>
        </is>
      </c>
      <c r="AR624" t="inlineStr">
        <is>
          <t>Not reported</t>
        </is>
      </c>
      <c r="AS624" t="inlineStr">
        <is>
          <t>See abstract</t>
        </is>
      </c>
      <c r="AT624" t="inlineStr">
        <is>
          <t>Not reviewed</t>
        </is>
      </c>
      <c r="AU624" t="inlineStr">
        <is>
          <t>Not reviewed</t>
        </is>
      </c>
      <c r="AV624" t="inlineStr">
        <is>
          <t>Not reviewed</t>
        </is>
      </c>
      <c r="AW624" t="inlineStr">
        <is>
          <t>Not reviewed</t>
        </is>
      </c>
      <c r="AX624" t="inlineStr">
        <is>
          <t>Not reported</t>
        </is>
      </c>
      <c r="AY624" t="inlineStr">
        <is>
          <t>Not reported</t>
        </is>
      </c>
      <c r="AZ624" t="inlineStr">
        <is>
          <t>Not reported</t>
        </is>
      </c>
      <c r="BA624" t="inlineStr">
        <is>
          <t>Not reported</t>
        </is>
      </c>
      <c r="BB624" t="inlineStr">
        <is>
          <t>Not reported</t>
        </is>
      </c>
      <c r="BC624" t="inlineStr">
        <is>
          <t>Not reported</t>
        </is>
      </c>
      <c r="BD624" t="inlineStr">
        <is>
          <t>Not reported</t>
        </is>
      </c>
      <c r="BE624" t="inlineStr">
        <is>
          <t>Not reported</t>
        </is>
      </c>
      <c r="BF624" t="inlineStr">
        <is>
          <t>Not reported</t>
        </is>
      </c>
      <c r="BG624" t="inlineStr">
        <is>
          <t>Not reviewed (not included)</t>
        </is>
      </c>
      <c r="BH624" t="inlineStr">
        <is>
          <t>N/A</t>
        </is>
      </c>
      <c r="BI624" t="inlineStr">
        <is>
          <t>Not reviewed</t>
        </is>
      </c>
      <c r="BJ624" t="inlineStr">
        <is>
          <t>Not reviewed</t>
        </is>
      </c>
      <c r="BK624" t="inlineStr">
        <is>
          <t>Not reviewed</t>
        </is>
      </c>
      <c r="BL624" t="inlineStr">
        <is>
          <t>Not reviewed</t>
        </is>
      </c>
      <c r="BM624" t="inlineStr">
        <is>
          <t>Not reviewed (not included)</t>
        </is>
      </c>
      <c r="BN624" t="inlineStr">
        <is>
          <t>Non-ADHD Focused - E2-Not ADHD focused: Neither title nor abstract mentions ADHD or attention-deficit/hyperactivity</t>
        </is>
      </c>
      <c r="BO624" t="inlineStr">
        <is>
          <t>Abstract-level screening only</t>
        </is>
      </c>
      <c r="BP624" t="inlineStr">
        <is>
          <t>6</t>
        </is>
      </c>
    </row>
    <row r="625">
      <c r="A625" t="inlineStr">
        <is>
          <t>Prediction of the Most Common Symptoms in Psychological Illnesses with Language Representation Models</t>
        </is>
      </c>
      <c r="B625" t="n">
        <v>2024</v>
      </c>
      <c r="C625" t="inlineStr">
        <is>
          <t>Not checked</t>
        </is>
      </c>
      <c r="D625" t="inlineStr">
        <is>
          <t>Not checked</t>
        </is>
      </c>
      <c r="E625" t="inlineStr">
        <is>
          <t>10.1109/ICSCC62041.2024.10690750</t>
        </is>
      </c>
      <c r="F625" t="inlineStr">
        <is>
          <t>It is a known fact as a result of researches that psychological disorders are seen more frequently in society day by day and early diagnosis of these disorders is very important. To detect psychological disorders, it is an important achievement to identify the symptoms in the sentences of potential patients. In the present study, the most frequently used symptoms in the sentences of past psychiatric patients were investigated. The deep learning supported BERT model was used to analyze the texts and the Named Entity Recognition (NER) method was used for symptom detection. Thus, a model is proposed that enables the detection of symptoms even when they are expressed in different ways. The success of the proposed model in detecting the symptoms is between 83.6 and 86.2% and the most common symptoms are shortness of breath, loss of attention and loss of appetite.</t>
        </is>
      </c>
      <c r="G625" t="inlineStr">
        <is>
          <t>Unimodal</t>
        </is>
      </c>
      <c r="H625" t="inlineStr">
        <is>
          <t>See abstract</t>
        </is>
      </c>
      <c r="I625" t="inlineStr">
        <is>
          <t>See abstract</t>
        </is>
      </c>
      <c r="J625" t="inlineStr">
        <is>
          <t>See abstract (AI/ML)</t>
        </is>
      </c>
      <c r="K625" t="inlineStr">
        <is>
          <t>See abstract</t>
        </is>
      </c>
      <c r="M625" t="inlineStr">
        <is>
          <t>See abstract</t>
        </is>
      </c>
      <c r="N625" t="inlineStr">
        <is>
          <t>See abstract</t>
        </is>
      </c>
      <c r="O625" t="inlineStr">
        <is>
          <t>Not verified from abstract</t>
        </is>
      </c>
      <c r="P625" t="inlineStr">
        <is>
          <t>See abstract</t>
        </is>
      </c>
      <c r="Q625" t="inlineStr">
        <is>
          <t>See abstract</t>
        </is>
      </c>
      <c r="R625" t="inlineStr">
        <is>
          <t>Not reviewed (not included)</t>
        </is>
      </c>
      <c r="S625" t="inlineStr">
        <is>
          <t>Not reviewed (not included)</t>
        </is>
      </c>
      <c r="T625" t="inlineStr">
        <is>
          <t>Abstract screening only. Non-ADHD Focused</t>
        </is>
      </c>
      <c r="U625" t="inlineStr">
        <is>
          <t>EXCLUDE</t>
        </is>
      </c>
      <c r="V625" t="inlineStr">
        <is>
          <t>E2-Not ADHD focused: Neither title nor abstract mentions ADHD or attention-deficit/hyperactivity</t>
        </is>
      </c>
      <c r="W625" t="inlineStr">
        <is>
          <t>Excluded: Not ADHD Focused</t>
        </is>
      </c>
      <c r="X625" t="inlineStr">
        <is>
          <t>Not assessed from abstract</t>
        </is>
      </c>
      <c r="Y625" t="inlineStr">
        <is>
          <t>IEEE Conferences</t>
        </is>
      </c>
      <c r="Z625" t="inlineStr">
        <is>
          <t>Not determined from abstract</t>
        </is>
      </c>
      <c r="AB625" t="inlineStr">
        <is>
          <t>Not assessed (not included)</t>
        </is>
      </c>
      <c r="AC625" t="inlineStr">
        <is>
          <t>Not assessed (not included)</t>
        </is>
      </c>
      <c r="AD625" t="inlineStr">
        <is>
          <t>Ä°. AygÃ¼n; M. Kaya</t>
        </is>
      </c>
      <c r="AE625" t="inlineStr">
        <is>
          <t>2024 10th International Conference on Smart Computing and Communication (ICSCC)</t>
        </is>
      </c>
      <c r="AF625" t="inlineStr">
        <is>
          <t>Hybrid OA (IEEE)</t>
        </is>
      </c>
      <c r="AG625" t="inlineStr">
        <is>
          <t xml:space="preserve">TUBITAK (The Scientific and Technological Research Council of Turkey)(grant numbers:122E437); </t>
        </is>
      </c>
      <c r="AH625" t="inlineStr">
        <is>
          <t>Not assessed</t>
        </is>
      </c>
      <c r="AI625" t="inlineStr">
        <is>
          <t>Not reported</t>
        </is>
      </c>
      <c r="AJ625" t="inlineStr">
        <is>
          <t>Not reported</t>
        </is>
      </c>
      <c r="AK625" t="inlineStr">
        <is>
          <t>Not reported</t>
        </is>
      </c>
      <c r="AL625" t="inlineStr">
        <is>
          <t>Not reported</t>
        </is>
      </c>
      <c r="AM625" t="inlineStr">
        <is>
          <t>Not reported</t>
        </is>
      </c>
      <c r="AN625" t="inlineStr">
        <is>
          <t>Not reported</t>
        </is>
      </c>
      <c r="AO625" t="inlineStr">
        <is>
          <t>Not reviewed</t>
        </is>
      </c>
      <c r="AP625" t="inlineStr">
        <is>
          <t>Not reported</t>
        </is>
      </c>
      <c r="AQ625" t="inlineStr">
        <is>
          <t>Not reported</t>
        </is>
      </c>
      <c r="AR625" t="inlineStr">
        <is>
          <t>Not reported</t>
        </is>
      </c>
      <c r="AS625" t="inlineStr">
        <is>
          <t>See abstract</t>
        </is>
      </c>
      <c r="AT625" t="inlineStr">
        <is>
          <t>Not reviewed</t>
        </is>
      </c>
      <c r="AU625" t="inlineStr">
        <is>
          <t>Not reviewed</t>
        </is>
      </c>
      <c r="AV625" t="inlineStr">
        <is>
          <t>Not reviewed</t>
        </is>
      </c>
      <c r="AW625" t="inlineStr">
        <is>
          <t>Not reviewed</t>
        </is>
      </c>
      <c r="AX625" t="inlineStr">
        <is>
          <t>Not reported</t>
        </is>
      </c>
      <c r="AY625" t="inlineStr">
        <is>
          <t>Not reported</t>
        </is>
      </c>
      <c r="AZ625" t="inlineStr">
        <is>
          <t>Not reported</t>
        </is>
      </c>
      <c r="BA625" t="inlineStr">
        <is>
          <t>Not reported</t>
        </is>
      </c>
      <c r="BB625" t="inlineStr">
        <is>
          <t>Not reported</t>
        </is>
      </c>
      <c r="BC625" t="inlineStr">
        <is>
          <t>Not reported</t>
        </is>
      </c>
      <c r="BD625" t="inlineStr">
        <is>
          <t>Not reported</t>
        </is>
      </c>
      <c r="BE625" t="inlineStr">
        <is>
          <t>Not reported</t>
        </is>
      </c>
      <c r="BF625" t="inlineStr">
        <is>
          <t>Not reported</t>
        </is>
      </c>
      <c r="BG625" t="inlineStr">
        <is>
          <t>Not reviewed (not included)</t>
        </is>
      </c>
      <c r="BH625" t="inlineStr">
        <is>
          <t>N/A</t>
        </is>
      </c>
      <c r="BI625" t="inlineStr">
        <is>
          <t>Not reviewed</t>
        </is>
      </c>
      <c r="BJ625" t="inlineStr">
        <is>
          <t>Not reviewed</t>
        </is>
      </c>
      <c r="BK625" t="inlineStr">
        <is>
          <t>Not reviewed</t>
        </is>
      </c>
      <c r="BL625" t="inlineStr">
        <is>
          <t>Not reviewed</t>
        </is>
      </c>
      <c r="BM625" t="inlineStr">
        <is>
          <t>Not reviewed (not included)</t>
        </is>
      </c>
      <c r="BN625" t="inlineStr">
        <is>
          <t>Non-ADHD Focused - E2-Not ADHD focused: Neither title nor abstract mentions ADHD or attention-deficit/hyperactivity</t>
        </is>
      </c>
      <c r="BO625" t="inlineStr">
        <is>
          <t>Abstract-level screening only</t>
        </is>
      </c>
      <c r="BP625" t="inlineStr">
        <is>
          <t>5</t>
        </is>
      </c>
    </row>
    <row r="626">
      <c r="A626" t="inlineStr">
        <is>
          <t>Attention to the Electroretinogram: Gated Multilayer Perceptron for ASD Classification</t>
        </is>
      </c>
      <c r="B626" t="n">
        <v>2024</v>
      </c>
      <c r="C626" t="inlineStr">
        <is>
          <t>Not checked</t>
        </is>
      </c>
      <c r="D626" t="inlineStr">
        <is>
          <t>Not checked</t>
        </is>
      </c>
      <c r="E626" t="inlineStr">
        <is>
          <t>10.1109/ACCESS.2024.3386638</t>
        </is>
      </c>
      <c r="F626" t="inlineStr">
        <is>
          <t>The electroretinogram (ERG) is a clinical test that records the retinaâ€™s electrical response to a brief flash of light as a waveform signal. Analysis of the ERG signal offers a promising non-invasive method for studying different neurodevelopmental and neurodegenerative disorders. Autism Spectrum Disorder (ASD) is a neurodevelopmental condition characterized by poor communication, reduced reciprocal social interaction, and restricted and repetitive stereotyped behaviors that should be detected as early as possible to ensure timely and appropriate intervention to support the individual and their family. In this study, we applied gated Multilayer Perceptron (gMLP) for the light-adapted ERG waveform classification as an effective alternative to Transformers. This study presents the first application of gMLP for ASD classification, which employs basic multilayer perceptrons with fewer parameters than Transformers. We compared the performance of different time-series models on an ASD-Control dataset and found that the superiority of gMLP in classification accuracy was the best at 89.7% compared to alternative models and supports the use of gMLP in classification models based on ERG recordings involving case-control comparisons.</t>
        </is>
      </c>
      <c r="G626" t="inlineStr">
        <is>
          <t>Unimodal</t>
        </is>
      </c>
      <c r="H626" t="inlineStr">
        <is>
          <t>See abstract</t>
        </is>
      </c>
      <c r="I626" t="inlineStr">
        <is>
          <t>See abstract</t>
        </is>
      </c>
      <c r="J626" t="inlineStr">
        <is>
          <t>See abstract (AI/ML)</t>
        </is>
      </c>
      <c r="K626" t="inlineStr">
        <is>
          <t>See abstract</t>
        </is>
      </c>
      <c r="M626" t="inlineStr">
        <is>
          <t>See abstract</t>
        </is>
      </c>
      <c r="N626" t="inlineStr">
        <is>
          <t>See abstract</t>
        </is>
      </c>
      <c r="O626" t="inlineStr">
        <is>
          <t>Not verified from abstract</t>
        </is>
      </c>
      <c r="P626" t="inlineStr">
        <is>
          <t>See abstract</t>
        </is>
      </c>
      <c r="Q626" t="inlineStr">
        <is>
          <t>See abstract</t>
        </is>
      </c>
      <c r="R626" t="inlineStr">
        <is>
          <t>Not reviewed (not included)</t>
        </is>
      </c>
      <c r="S626" t="inlineStr">
        <is>
          <t>Not reviewed (not included)</t>
        </is>
      </c>
      <c r="T626" t="inlineStr">
        <is>
          <t>Abstract screening only. Non-ADHD Focused</t>
        </is>
      </c>
      <c r="U626" t="inlineStr">
        <is>
          <t>EXCLUDE</t>
        </is>
      </c>
      <c r="V626" t="inlineStr">
        <is>
          <t>E2-Not ADHD focused: Neither title nor abstract mentions ADHD or attention-deficit/hyperactivity</t>
        </is>
      </c>
      <c r="W626" t="inlineStr">
        <is>
          <t>Excluded: Not ADHD Focused</t>
        </is>
      </c>
      <c r="X626" t="inlineStr">
        <is>
          <t>Not assessed from abstract</t>
        </is>
      </c>
      <c r="Y626" t="inlineStr">
        <is>
          <t>IEEE Journals</t>
        </is>
      </c>
      <c r="Z626" t="inlineStr">
        <is>
          <t>Not determined from abstract</t>
        </is>
      </c>
      <c r="AB626" t="inlineStr">
        <is>
          <t>Not assessed (not included)</t>
        </is>
      </c>
      <c r="AC626" t="inlineStr">
        <is>
          <t>Not assessed (not included)</t>
        </is>
      </c>
      <c r="AD626" t="inlineStr">
        <is>
          <t>M. Kulyabin; P. A. Constable; A. Zhdanov; I. O. Lee; D. A. Thompson; A. Maier</t>
        </is>
      </c>
      <c r="AE626" t="inlineStr">
        <is>
          <t>IEEE Access</t>
        </is>
      </c>
      <c r="AF626" t="inlineStr">
        <is>
          <t>Gold OA (IEEE Access)</t>
        </is>
      </c>
      <c r="AH626" t="inlineStr">
        <is>
          <t>Not assessed</t>
        </is>
      </c>
      <c r="AI626" t="inlineStr">
        <is>
          <t>Not reported</t>
        </is>
      </c>
      <c r="AJ626" t="inlineStr">
        <is>
          <t>Not reported</t>
        </is>
      </c>
      <c r="AK626" t="inlineStr">
        <is>
          <t>Not reported</t>
        </is>
      </c>
      <c r="AL626" t="inlineStr">
        <is>
          <t>Not reported</t>
        </is>
      </c>
      <c r="AM626" t="inlineStr">
        <is>
          <t>Not reported</t>
        </is>
      </c>
      <c r="AN626" t="inlineStr">
        <is>
          <t>Not reported</t>
        </is>
      </c>
      <c r="AO626" t="inlineStr">
        <is>
          <t>Not reviewed</t>
        </is>
      </c>
      <c r="AP626" t="inlineStr">
        <is>
          <t>Not reported</t>
        </is>
      </c>
      <c r="AQ626" t="inlineStr">
        <is>
          <t>Not reported</t>
        </is>
      </c>
      <c r="AR626" t="inlineStr">
        <is>
          <t>Not reported</t>
        </is>
      </c>
      <c r="AS626" t="inlineStr">
        <is>
          <t>See abstract</t>
        </is>
      </c>
      <c r="AT626" t="inlineStr">
        <is>
          <t>Not reviewed</t>
        </is>
      </c>
      <c r="AU626" t="inlineStr">
        <is>
          <t>Not reviewed</t>
        </is>
      </c>
      <c r="AV626" t="inlineStr">
        <is>
          <t>Not reviewed</t>
        </is>
      </c>
      <c r="AW626" t="inlineStr">
        <is>
          <t>Not reviewed</t>
        </is>
      </c>
      <c r="AX626" t="inlineStr">
        <is>
          <t>Not reported</t>
        </is>
      </c>
      <c r="AY626" t="inlineStr">
        <is>
          <t>Not reported</t>
        </is>
      </c>
      <c r="AZ626" t="inlineStr">
        <is>
          <t>Not reported</t>
        </is>
      </c>
      <c r="BA626" t="inlineStr">
        <is>
          <t>Not reported</t>
        </is>
      </c>
      <c r="BB626" t="inlineStr">
        <is>
          <t>Not reported</t>
        </is>
      </c>
      <c r="BC626" t="inlineStr">
        <is>
          <t>Not reported</t>
        </is>
      </c>
      <c r="BD626" t="inlineStr">
        <is>
          <t>Not reported</t>
        </is>
      </c>
      <c r="BE626" t="inlineStr">
        <is>
          <t>Not reported</t>
        </is>
      </c>
      <c r="BF626" t="inlineStr">
        <is>
          <t>Not reported</t>
        </is>
      </c>
      <c r="BG626" t="inlineStr">
        <is>
          <t>Not reviewed (not included)</t>
        </is>
      </c>
      <c r="BH626" t="inlineStr">
        <is>
          <t>N/A</t>
        </is>
      </c>
      <c r="BI626" t="inlineStr">
        <is>
          <t>Not reviewed</t>
        </is>
      </c>
      <c r="BJ626" t="inlineStr">
        <is>
          <t>Not reviewed</t>
        </is>
      </c>
      <c r="BK626" t="inlineStr">
        <is>
          <t>Not reviewed</t>
        </is>
      </c>
      <c r="BL626" t="inlineStr">
        <is>
          <t>Not reviewed</t>
        </is>
      </c>
      <c r="BM626" t="inlineStr">
        <is>
          <t>Not reviewed (not included)</t>
        </is>
      </c>
      <c r="BN626" t="inlineStr">
        <is>
          <t>Non-ADHD Focused - E2-Not ADHD focused: Neither title nor abstract mentions ADHD or attention-deficit/hyperactivity</t>
        </is>
      </c>
      <c r="BO626" t="inlineStr">
        <is>
          <t>Abstract-level screening only</t>
        </is>
      </c>
      <c r="BP626" t="inlineStr">
        <is>
          <t>11</t>
        </is>
      </c>
    </row>
    <row r="627">
      <c r="A627" t="inlineStr">
        <is>
          <t>GestuLearn: Hand Tracking and Gesture Recognition Technology for Assistive Teaching in Special Education</t>
        </is>
      </c>
      <c r="B627" t="n">
        <v>2024</v>
      </c>
      <c r="C627" t="inlineStr">
        <is>
          <t>Not checked</t>
        </is>
      </c>
      <c r="D627" t="inlineStr">
        <is>
          <t>Not checked</t>
        </is>
      </c>
      <c r="E627" t="inlineStr">
        <is>
          <t>10.1109/TENCON61640.2024.10902904</t>
        </is>
      </c>
      <c r="F627" t="inlineStr">
        <is>
          <t>Students with disabilities have received inadequate attention in terms of their engagement with technology. Research pertaining to this area is underdeveloped and while generic research often excludes this sector of the student population. Special education gives students with disabilities the opportunity to get quality education in line with their unique needs. As children progress through different stages, guided and comprehensive education becomes a cornerstone for maximizing their potential. Proper education equips them with the tools to navigate the challenges of abstract thinking and cultivates a well-rounded cognitive. Appropriate assistive technology has a direct impact on the well-being of children by supporting their functionality and inclusion into society, thereby increasing the opportunities for education. The project â€œGestuLearnâ€ is an interactive learning system that utilizes real-time hand detection, tracking, and gesture recognition via computer vision, customized programming, and machine learning algorithms that is designed for assistive teaching to aid students with disabilities particularly the deaf, mute and with learning disabilities.</t>
        </is>
      </c>
      <c r="G627" t="inlineStr">
        <is>
          <t>Unimodal</t>
        </is>
      </c>
      <c r="H627" t="inlineStr">
        <is>
          <t>See abstract</t>
        </is>
      </c>
      <c r="I627" t="inlineStr">
        <is>
          <t>See abstract</t>
        </is>
      </c>
      <c r="J627" t="inlineStr">
        <is>
          <t>See abstract (AI/ML)</t>
        </is>
      </c>
      <c r="K627" t="inlineStr">
        <is>
          <t>See abstract</t>
        </is>
      </c>
      <c r="M627" t="inlineStr">
        <is>
          <t>See abstract</t>
        </is>
      </c>
      <c r="N627" t="inlineStr">
        <is>
          <t>See abstract</t>
        </is>
      </c>
      <c r="O627" t="inlineStr">
        <is>
          <t>Not verified from abstract</t>
        </is>
      </c>
      <c r="P627" t="inlineStr">
        <is>
          <t>See abstract</t>
        </is>
      </c>
      <c r="Q627" t="inlineStr">
        <is>
          <t>See abstract</t>
        </is>
      </c>
      <c r="R627" t="inlineStr">
        <is>
          <t>Not reviewed (not included)</t>
        </is>
      </c>
      <c r="S627" t="inlineStr">
        <is>
          <t>Not reviewed (not included)</t>
        </is>
      </c>
      <c r="T627" t="inlineStr">
        <is>
          <t>Abstract screening only. Non-ADHD Focused</t>
        </is>
      </c>
      <c r="U627" t="inlineStr">
        <is>
          <t>EXCLUDE</t>
        </is>
      </c>
      <c r="V627" t="inlineStr">
        <is>
          <t>E2-Not ADHD focused: Neither title nor abstract mentions ADHD or attention-deficit/hyperactivity</t>
        </is>
      </c>
      <c r="W627" t="inlineStr">
        <is>
          <t>Excluded: Not ADHD Focused</t>
        </is>
      </c>
      <c r="X627" t="inlineStr">
        <is>
          <t>Not assessed from abstract</t>
        </is>
      </c>
      <c r="Y627" t="inlineStr">
        <is>
          <t>IEEE Conferences</t>
        </is>
      </c>
      <c r="Z627" t="inlineStr">
        <is>
          <t>Not determined from abstract</t>
        </is>
      </c>
      <c r="AB627" t="inlineStr">
        <is>
          <t>Not assessed (not included)</t>
        </is>
      </c>
      <c r="AC627" t="inlineStr">
        <is>
          <t>Not assessed (not included)</t>
        </is>
      </c>
      <c r="AD627" t="inlineStr">
        <is>
          <t>I. R. T. Eser; A. S. Santos; M. A. Burdeos</t>
        </is>
      </c>
      <c r="AE627" t="inlineStr">
        <is>
          <t>TENCON 2024 - 2024 IEEE Region 10 Conference (TENCON)</t>
        </is>
      </c>
      <c r="AF627" t="inlineStr">
        <is>
          <t>Hybrid OA (IEEE)</t>
        </is>
      </c>
      <c r="AH627" t="inlineStr">
        <is>
          <t>Not assessed</t>
        </is>
      </c>
      <c r="AI627" t="inlineStr">
        <is>
          <t>Not reported</t>
        </is>
      </c>
      <c r="AJ627" t="inlineStr">
        <is>
          <t>Not reported</t>
        </is>
      </c>
      <c r="AK627" t="inlineStr">
        <is>
          <t>Not reported</t>
        </is>
      </c>
      <c r="AL627" t="inlineStr">
        <is>
          <t>Not reported</t>
        </is>
      </c>
      <c r="AM627" t="inlineStr">
        <is>
          <t>Not reported</t>
        </is>
      </c>
      <c r="AN627" t="inlineStr">
        <is>
          <t>Not reported</t>
        </is>
      </c>
      <c r="AO627" t="inlineStr">
        <is>
          <t>Not reviewed</t>
        </is>
      </c>
      <c r="AP627" t="inlineStr">
        <is>
          <t>Not reported</t>
        </is>
      </c>
      <c r="AQ627" t="inlineStr">
        <is>
          <t>Not reported</t>
        </is>
      </c>
      <c r="AR627" t="inlineStr">
        <is>
          <t>Not reported</t>
        </is>
      </c>
      <c r="AS627" t="inlineStr">
        <is>
          <t>See abstract</t>
        </is>
      </c>
      <c r="AT627" t="inlineStr">
        <is>
          <t>Not reviewed</t>
        </is>
      </c>
      <c r="AU627" t="inlineStr">
        <is>
          <t>Not reviewed</t>
        </is>
      </c>
      <c r="AV627" t="inlineStr">
        <is>
          <t>Not reviewed</t>
        </is>
      </c>
      <c r="AW627" t="inlineStr">
        <is>
          <t>Not reviewed</t>
        </is>
      </c>
      <c r="AX627" t="inlineStr">
        <is>
          <t>Not reported</t>
        </is>
      </c>
      <c r="AY627" t="inlineStr">
        <is>
          <t>Not reported</t>
        </is>
      </c>
      <c r="AZ627" t="inlineStr">
        <is>
          <t>Not reported</t>
        </is>
      </c>
      <c r="BA627" t="inlineStr">
        <is>
          <t>Not reported</t>
        </is>
      </c>
      <c r="BB627" t="inlineStr">
        <is>
          <t>Not reported</t>
        </is>
      </c>
      <c r="BC627" t="inlineStr">
        <is>
          <t>Not reported</t>
        </is>
      </c>
      <c r="BD627" t="inlineStr">
        <is>
          <t>Not reported</t>
        </is>
      </c>
      <c r="BE627" t="inlineStr">
        <is>
          <t>Not reported</t>
        </is>
      </c>
      <c r="BF627" t="inlineStr">
        <is>
          <t>Not reported</t>
        </is>
      </c>
      <c r="BG627" t="inlineStr">
        <is>
          <t>Not reviewed (not included)</t>
        </is>
      </c>
      <c r="BH627" t="inlineStr">
        <is>
          <t>N/A</t>
        </is>
      </c>
      <c r="BI627" t="inlineStr">
        <is>
          <t>Not reviewed</t>
        </is>
      </c>
      <c r="BJ627" t="inlineStr">
        <is>
          <t>Not reviewed</t>
        </is>
      </c>
      <c r="BK627" t="inlineStr">
        <is>
          <t>Not reviewed</t>
        </is>
      </c>
      <c r="BL627" t="inlineStr">
        <is>
          <t>Not reviewed</t>
        </is>
      </c>
      <c r="BM627" t="inlineStr">
        <is>
          <t>Not reviewed (not included)</t>
        </is>
      </c>
      <c r="BN627" t="inlineStr">
        <is>
          <t>Non-ADHD Focused - E2-Not ADHD focused: Neither title nor abstract mentions ADHD or attention-deficit/hyperactivity</t>
        </is>
      </c>
      <c r="BO627" t="inlineStr">
        <is>
          <t>Abstract-level screening only</t>
        </is>
      </c>
      <c r="BP627" t="inlineStr">
        <is>
          <t>8</t>
        </is>
      </c>
    </row>
    <row r="628">
      <c r="A628" t="inlineStr">
        <is>
          <t>An Effective Dictionary Learning Algorithm Based on fMRI Data for Mobile Medical Disease Analysis</t>
        </is>
      </c>
      <c r="B628" t="n">
        <v>2019</v>
      </c>
      <c r="C628" t="inlineStr">
        <is>
          <t>Not checked</t>
        </is>
      </c>
      <c r="D628" t="inlineStr">
        <is>
          <t>Not checked</t>
        </is>
      </c>
      <c r="E628" t="inlineStr">
        <is>
          <t>10.1109/ACCESS.2018.2889327</t>
        </is>
      </c>
      <c r="F628" t="inlineStr">
        <is>
          <t>With the continuous development and progress of the healthcare monitoring system, medical diagnosis for human health plays a, particularly, critical role, which can help doctors make correct choices and effective treatment plans. However, effective feature extraction is very important for the analysis of functional magnetic resonance imaging data; the traditional feature-based dictionary learning algorithm ignores the relationship between atoms and the input samples, and the small sample data is prone to over-fitting. In this paper, we propose a new weighting mechanism, which effectively considers the relationship between the atom and the input sample; meanwhile, the cross-validation method performed well on obtaining additional validation sets but proved to be over-fitting on small datasets in the traditional dictionary learning algorithm. Therefore,  $\mathrm {\ell 2}$ -norm and  $\mathfrak{F}$ -norm regularization constraint is adopted to avoid over-fitting, achieve the limitations of the model space, and improve the generalization ability of the model. In order to extract features better, this paper uses the cosine similarity method to select good feature subsets, which effectively improves further the generalization ability and enhances the feature extraction accuracy. The results show that the improved dictionary classification algorithm has better performance in terms of accuracy, sensitivity, and specificity, and it also demonstrates that the proposed algorithm has an effective classification about mobile multimedia medical diseases, which can provide a better guidance for the diagnosis of later diseases, so as to promote the rapid development of medical feature extraction.</t>
        </is>
      </c>
      <c r="G628" t="inlineStr">
        <is>
          <t>Unimodal</t>
        </is>
      </c>
      <c r="H628" t="inlineStr">
        <is>
          <t>See abstract</t>
        </is>
      </c>
      <c r="I628" t="inlineStr">
        <is>
          <t>See abstract</t>
        </is>
      </c>
      <c r="J628" t="inlineStr">
        <is>
          <t>See abstract (AI/ML)</t>
        </is>
      </c>
      <c r="K628" t="inlineStr">
        <is>
          <t>See abstract</t>
        </is>
      </c>
      <c r="M628" t="inlineStr">
        <is>
          <t>See abstract</t>
        </is>
      </c>
      <c r="N628" t="inlineStr">
        <is>
          <t>See abstract</t>
        </is>
      </c>
      <c r="O628" t="inlineStr">
        <is>
          <t>Not verified from abstract</t>
        </is>
      </c>
      <c r="P628" t="inlineStr">
        <is>
          <t>See abstract</t>
        </is>
      </c>
      <c r="Q628" t="inlineStr">
        <is>
          <t>See abstract</t>
        </is>
      </c>
      <c r="R628" t="inlineStr">
        <is>
          <t>Not reviewed (not included)</t>
        </is>
      </c>
      <c r="S628" t="inlineStr">
        <is>
          <t>Not reviewed (not included)</t>
        </is>
      </c>
      <c r="T628" t="inlineStr">
        <is>
          <t>Abstract screening only. Non-ADHD Focused</t>
        </is>
      </c>
      <c r="U628" t="inlineStr">
        <is>
          <t>EXCLUDE</t>
        </is>
      </c>
      <c r="V628" t="inlineStr">
        <is>
          <t>E2-Not ADHD focused: Neither title nor abstract mentions ADHD or attention-deficit/hyperactivity</t>
        </is>
      </c>
      <c r="W628" t="inlineStr">
        <is>
          <t>Excluded: Not ADHD Focused</t>
        </is>
      </c>
      <c r="X628" t="inlineStr">
        <is>
          <t>Not assessed from abstract</t>
        </is>
      </c>
      <c r="Y628" t="inlineStr">
        <is>
          <t>IEEE Journals</t>
        </is>
      </c>
      <c r="Z628" t="inlineStr">
        <is>
          <t>Not determined from abstract</t>
        </is>
      </c>
      <c r="AB628" t="inlineStr">
        <is>
          <t>Not assessed (not included)</t>
        </is>
      </c>
      <c r="AC628" t="inlineStr">
        <is>
          <t>Not assessed (not included)</t>
        </is>
      </c>
      <c r="AD628" t="inlineStr">
        <is>
          <t>Y. Xu; H. Yang; J. Li; J. Liu; N. Xiong</t>
        </is>
      </c>
      <c r="AE628" t="inlineStr">
        <is>
          <t>IEEE Access</t>
        </is>
      </c>
      <c r="AF628" t="inlineStr">
        <is>
          <t>Gold OA (IEEE Access)</t>
        </is>
      </c>
      <c r="AG628" t="inlineStr">
        <is>
          <t xml:space="preserve">Natural Science Foundation of Shanghai(grant numbers:17ZR1443500); Shanghai Aerospace Science and Technology Innovation Fund(grant numbers:SAST2017-062); Joint Funds of the National Natural Science Foundation of China(grant numbers:U1831133); National Natural Science Foundation of China(grant numbers:61701296); </t>
        </is>
      </c>
      <c r="AH628" t="inlineStr">
        <is>
          <t>Not assessed</t>
        </is>
      </c>
      <c r="AI628" t="inlineStr">
        <is>
          <t>Not reported</t>
        </is>
      </c>
      <c r="AJ628" t="inlineStr">
        <is>
          <t>Not reported</t>
        </is>
      </c>
      <c r="AK628" t="inlineStr">
        <is>
          <t>Not reported</t>
        </is>
      </c>
      <c r="AL628" t="inlineStr">
        <is>
          <t>Not reported</t>
        </is>
      </c>
      <c r="AM628" t="inlineStr">
        <is>
          <t>Not reported</t>
        </is>
      </c>
      <c r="AN628" t="inlineStr">
        <is>
          <t>Not reported</t>
        </is>
      </c>
      <c r="AO628" t="inlineStr">
        <is>
          <t>Not reviewed</t>
        </is>
      </c>
      <c r="AP628" t="inlineStr">
        <is>
          <t>Not reported</t>
        </is>
      </c>
      <c r="AQ628" t="inlineStr">
        <is>
          <t>Not reported</t>
        </is>
      </c>
      <c r="AR628" t="inlineStr">
        <is>
          <t>Not reported</t>
        </is>
      </c>
      <c r="AS628" t="inlineStr">
        <is>
          <t>See abstract</t>
        </is>
      </c>
      <c r="AT628" t="inlineStr">
        <is>
          <t>Not reviewed</t>
        </is>
      </c>
      <c r="AU628" t="inlineStr">
        <is>
          <t>Not reviewed</t>
        </is>
      </c>
      <c r="AV628" t="inlineStr">
        <is>
          <t>Not reviewed</t>
        </is>
      </c>
      <c r="AW628" t="inlineStr">
        <is>
          <t>Not reviewed</t>
        </is>
      </c>
      <c r="AX628" t="inlineStr">
        <is>
          <t>Not reported</t>
        </is>
      </c>
      <c r="AY628" t="inlineStr">
        <is>
          <t>Not reported</t>
        </is>
      </c>
      <c r="AZ628" t="inlineStr">
        <is>
          <t>Not reported</t>
        </is>
      </c>
      <c r="BA628" t="inlineStr">
        <is>
          <t>Not reported</t>
        </is>
      </c>
      <c r="BB628" t="inlineStr">
        <is>
          <t>Not reported</t>
        </is>
      </c>
      <c r="BC628" t="inlineStr">
        <is>
          <t>Not reported</t>
        </is>
      </c>
      <c r="BD628" t="inlineStr">
        <is>
          <t>Not reported</t>
        </is>
      </c>
      <c r="BE628" t="inlineStr">
        <is>
          <t>Not reported</t>
        </is>
      </c>
      <c r="BF628" t="inlineStr">
        <is>
          <t>Not reported</t>
        </is>
      </c>
      <c r="BG628" t="inlineStr">
        <is>
          <t>Not reviewed (not included)</t>
        </is>
      </c>
      <c r="BH628" t="inlineStr">
        <is>
          <t>N/A</t>
        </is>
      </c>
      <c r="BI628" t="inlineStr">
        <is>
          <t>Not reviewed</t>
        </is>
      </c>
      <c r="BJ628" t="inlineStr">
        <is>
          <t>Not reviewed</t>
        </is>
      </c>
      <c r="BK628" t="inlineStr">
        <is>
          <t>Not reviewed</t>
        </is>
      </c>
      <c r="BL628" t="inlineStr">
        <is>
          <t>Not reviewed</t>
        </is>
      </c>
      <c r="BM628" t="inlineStr">
        <is>
          <t>Not reviewed (not included)</t>
        </is>
      </c>
      <c r="BN628" t="inlineStr">
        <is>
          <t>Non-ADHD Focused - E2-Not ADHD focused: Neither title nor abstract mentions ADHD or attention-deficit/hyperactivity</t>
        </is>
      </c>
      <c r="BO628" t="inlineStr">
        <is>
          <t>Abstract-level screening only</t>
        </is>
      </c>
      <c r="BP628" t="inlineStr">
        <is>
          <t>9</t>
        </is>
      </c>
    </row>
    <row r="629">
      <c r="A629" t="inlineStr">
        <is>
          <t>Performance Comparison of Machine Learning Techniques for Early Detection of Postpartum Depression Using PRAMS Dataset</t>
        </is>
      </c>
      <c r="B629" t="n">
        <v>2023</v>
      </c>
      <c r="C629" t="inlineStr">
        <is>
          <t>Not checked</t>
        </is>
      </c>
      <c r="D629" t="inlineStr">
        <is>
          <t>Not checked</t>
        </is>
      </c>
      <c r="E629" t="inlineStr">
        <is>
          <t>10.1109/CICN59264.2023.10402321</t>
        </is>
      </c>
      <c r="F629" t="inlineStr">
        <is>
          <t>In this paper, we consider a performance comparison of state-of-the-art machine learning (ML) models for detection of postpartum depression (PPD) at an early stage, using the 2012 - 2020 Pregnancy Risk Assessment Monitoring System (PRAMS) dataset. The ML models implemented include random forest, K-nearest neighbour (KNN), logistic regression, adaboost, support vector machine (SVM), multi-layer perceptron, TabNet, RPART, C4.5, and gradient boosting machine. The PRAMS dataset includes region-specific information on maternal characteristics before, during, and shortly-after pregnancy. Health-related factors such as nutrition, prepregnancy weight, oral health, infant sleep patterns, unwanted pregnancy, and breastfeeding factors are taken into consideration. This dataset was preprocessed using the sparse applied synthetic minority oversampling technique, and was converted to sparse matrices to handle the null values in the dataset. It is observed that the accuracies of these ML models ranged from 0.6150 (KNN) to 0.7441 (SVM). TabNet achieved the highest area under the curve (AUC) score of 0.7779, with other models AUC scores ranging from 0.6147 (KNN) to 0.7166 (SVM). The F1 scores of these models ranged from 0.57 (KNN) to 0.72 (SVM). The quantitative analysis shows that SVM in general performs better than the other considered models, whereas TabNet outperforms others if AUC is considered as the performance metric.</t>
        </is>
      </c>
      <c r="G629" t="inlineStr">
        <is>
          <t>Unimodal</t>
        </is>
      </c>
      <c r="H629" t="inlineStr">
        <is>
          <t>See abstract</t>
        </is>
      </c>
      <c r="I629" t="inlineStr">
        <is>
          <t>See abstract</t>
        </is>
      </c>
      <c r="J629" t="inlineStr">
        <is>
          <t>See abstract (AI/ML)</t>
        </is>
      </c>
      <c r="K629" t="inlineStr">
        <is>
          <t>See abstract</t>
        </is>
      </c>
      <c r="M629" t="inlineStr">
        <is>
          <t>See abstract</t>
        </is>
      </c>
      <c r="N629" t="inlineStr">
        <is>
          <t>See abstract</t>
        </is>
      </c>
      <c r="O629" t="inlineStr">
        <is>
          <t>Not verified from abstract</t>
        </is>
      </c>
      <c r="P629" t="inlineStr">
        <is>
          <t>See abstract</t>
        </is>
      </c>
      <c r="Q629" t="inlineStr">
        <is>
          <t>See abstract</t>
        </is>
      </c>
      <c r="R629" t="inlineStr">
        <is>
          <t>Not reviewed (not included)</t>
        </is>
      </c>
      <c r="S629" t="inlineStr">
        <is>
          <t>Not reviewed (not included)</t>
        </is>
      </c>
      <c r="T629" t="inlineStr">
        <is>
          <t>Abstract screening only. Non-ADHD Focused</t>
        </is>
      </c>
      <c r="U629" t="inlineStr">
        <is>
          <t>EXCLUDE</t>
        </is>
      </c>
      <c r="V629" t="inlineStr">
        <is>
          <t>E2-Not ADHD focused: Neither title nor abstract mentions ADHD or attention-deficit/hyperactivity</t>
        </is>
      </c>
      <c r="W629" t="inlineStr">
        <is>
          <t>Excluded: Not ADHD Focused</t>
        </is>
      </c>
      <c r="X629" t="inlineStr">
        <is>
          <t>Not assessed from abstract</t>
        </is>
      </c>
      <c r="Y629" t="inlineStr">
        <is>
          <t>IEEE Conferences</t>
        </is>
      </c>
      <c r="Z629" t="inlineStr">
        <is>
          <t>Not determined from abstract</t>
        </is>
      </c>
      <c r="AB629" t="inlineStr">
        <is>
          <t>Not assessed (not included)</t>
        </is>
      </c>
      <c r="AC629" t="inlineStr">
        <is>
          <t>Not assessed (not included)</t>
        </is>
      </c>
      <c r="AD629" t="inlineStr">
        <is>
          <t>A. Paul; S. D. Pragada; D. N. Murthy; M. L. J. Shruthi; S. Gurugopinath</t>
        </is>
      </c>
      <c r="AE629" t="inlineStr">
        <is>
          <t>2023 IEEE 15th International Conference on Computational Intelligence and Communication Networks (CICN)</t>
        </is>
      </c>
      <c r="AF629" t="inlineStr">
        <is>
          <t>Hybrid OA (IEEE)</t>
        </is>
      </c>
      <c r="AH629" t="inlineStr">
        <is>
          <t>Not assessed</t>
        </is>
      </c>
      <c r="AI629" t="inlineStr">
        <is>
          <t>Not reported</t>
        </is>
      </c>
      <c r="AJ629" t="inlineStr">
        <is>
          <t>Not reported</t>
        </is>
      </c>
      <c r="AK629" t="inlineStr">
        <is>
          <t>Not reported</t>
        </is>
      </c>
      <c r="AL629" t="inlineStr">
        <is>
          <t>Not reported</t>
        </is>
      </c>
      <c r="AM629" t="inlineStr">
        <is>
          <t>Not reported</t>
        </is>
      </c>
      <c r="AN629" t="inlineStr">
        <is>
          <t>Not reported</t>
        </is>
      </c>
      <c r="AO629" t="inlineStr">
        <is>
          <t>Not reviewed</t>
        </is>
      </c>
      <c r="AP629" t="inlineStr">
        <is>
          <t>Not reported</t>
        </is>
      </c>
      <c r="AQ629" t="inlineStr">
        <is>
          <t>Not reported</t>
        </is>
      </c>
      <c r="AR629" t="inlineStr">
        <is>
          <t>Not reported</t>
        </is>
      </c>
      <c r="AS629" t="inlineStr">
        <is>
          <t>See abstract</t>
        </is>
      </c>
      <c r="AT629" t="inlineStr">
        <is>
          <t>Not reviewed</t>
        </is>
      </c>
      <c r="AU629" t="inlineStr">
        <is>
          <t>Not reviewed</t>
        </is>
      </c>
      <c r="AV629" t="inlineStr">
        <is>
          <t>Not reviewed</t>
        </is>
      </c>
      <c r="AW629" t="inlineStr">
        <is>
          <t>Not reviewed</t>
        </is>
      </c>
      <c r="AX629" t="inlineStr">
        <is>
          <t>Not reported</t>
        </is>
      </c>
      <c r="AY629" t="inlineStr">
        <is>
          <t>Not reported</t>
        </is>
      </c>
      <c r="AZ629" t="inlineStr">
        <is>
          <t>Not reported</t>
        </is>
      </c>
      <c r="BA629" t="inlineStr">
        <is>
          <t>Not reported</t>
        </is>
      </c>
      <c r="BB629" t="inlineStr">
        <is>
          <t>Not reported</t>
        </is>
      </c>
      <c r="BC629" t="inlineStr">
        <is>
          <t>Not reported</t>
        </is>
      </c>
      <c r="BD629" t="inlineStr">
        <is>
          <t>Not reported</t>
        </is>
      </c>
      <c r="BE629" t="inlineStr">
        <is>
          <t>Not reported</t>
        </is>
      </c>
      <c r="BF629" t="inlineStr">
        <is>
          <t>Not reported</t>
        </is>
      </c>
      <c r="BG629" t="inlineStr">
        <is>
          <t>Not reviewed (not included)</t>
        </is>
      </c>
      <c r="BH629" t="inlineStr">
        <is>
          <t>N/A</t>
        </is>
      </c>
      <c r="BI629" t="inlineStr">
        <is>
          <t>Not reviewed</t>
        </is>
      </c>
      <c r="BJ629" t="inlineStr">
        <is>
          <t>Not reviewed</t>
        </is>
      </c>
      <c r="BK629" t="inlineStr">
        <is>
          <t>Not reviewed</t>
        </is>
      </c>
      <c r="BL629" t="inlineStr">
        <is>
          <t>Not reviewed</t>
        </is>
      </c>
      <c r="BM629" t="inlineStr">
        <is>
          <t>Not reviewed (not included)</t>
        </is>
      </c>
      <c r="BN629" t="inlineStr">
        <is>
          <t>Non-ADHD Focused - E2-Not ADHD focused: Neither title nor abstract mentions ADHD or attention-deficit/hyperactivity</t>
        </is>
      </c>
      <c r="BO629" t="inlineStr">
        <is>
          <t>Abstract-level screening only</t>
        </is>
      </c>
      <c r="BP629" t="inlineStr">
        <is>
          <t>6</t>
        </is>
      </c>
    </row>
    <row r="630">
      <c r="A630" t="inlineStr">
        <is>
          <t>Predicting Child Development Status: Can Machine Learning Help?</t>
        </is>
      </c>
      <c r="B630" t="n">
        <v>2024</v>
      </c>
      <c r="C630" t="inlineStr">
        <is>
          <t>Not checked</t>
        </is>
      </c>
      <c r="D630" t="inlineStr">
        <is>
          <t>Not checked</t>
        </is>
      </c>
      <c r="E630" t="inlineStr">
        <is>
          <t>10.1109/ESMARTA62850.2024.10638932</t>
        </is>
      </c>
      <c r="F630" t="inlineStr">
        <is>
          <t>Machine Learning (ML) has recently been used to solve different problems including detection of child development status, meeting childrenâ€™s individual learning needs, detecting and intervening developmental problems early, improving rehabilitation processes, and so on. Hence, in this study, we build and use ML models to predict the development status of children based on a recently shared dataset that includes various attributes. To improve the performance of our models, we applied simple and efficient imputing, feature extension, and enlarging techniques on the dataset. The results show that four of ten ML algorithms reach the perfect performance (i.e., an f1-score of 1.0) and this indicates that ML is capable of solving this problem in an automatic and highly accurate way. We therefore believe that the findings of this study can uncover the applicability of ML to solve problems within the related field.</t>
        </is>
      </c>
      <c r="G630" t="inlineStr">
        <is>
          <t>Unimodal</t>
        </is>
      </c>
      <c r="H630" t="inlineStr">
        <is>
          <t>See abstract</t>
        </is>
      </c>
      <c r="I630" t="inlineStr">
        <is>
          <t>See abstract</t>
        </is>
      </c>
      <c r="J630" t="inlineStr">
        <is>
          <t>See abstract (AI/ML)</t>
        </is>
      </c>
      <c r="K630" t="inlineStr">
        <is>
          <t>See abstract</t>
        </is>
      </c>
      <c r="M630" t="inlineStr">
        <is>
          <t>See abstract</t>
        </is>
      </c>
      <c r="N630" t="inlineStr">
        <is>
          <t>See abstract</t>
        </is>
      </c>
      <c r="O630" t="inlineStr">
        <is>
          <t>Not verified from abstract</t>
        </is>
      </c>
      <c r="P630" t="inlineStr">
        <is>
          <t>See abstract</t>
        </is>
      </c>
      <c r="Q630" t="inlineStr">
        <is>
          <t>See abstract</t>
        </is>
      </c>
      <c r="R630" t="inlineStr">
        <is>
          <t>Not reviewed (not included)</t>
        </is>
      </c>
      <c r="S630" t="inlineStr">
        <is>
          <t>Not reviewed (not included)</t>
        </is>
      </c>
      <c r="T630" t="inlineStr">
        <is>
          <t>Abstract screening only. Non-ADHD Focused</t>
        </is>
      </c>
      <c r="U630" t="inlineStr">
        <is>
          <t>EXCLUDE</t>
        </is>
      </c>
      <c r="V630" t="inlineStr">
        <is>
          <t>E2-Not ADHD focused: Neither title nor abstract mentions ADHD or attention-deficit/hyperactivity</t>
        </is>
      </c>
      <c r="W630" t="inlineStr">
        <is>
          <t>Excluded: Not ADHD Focused</t>
        </is>
      </c>
      <c r="X630" t="inlineStr">
        <is>
          <t>Not assessed from abstract</t>
        </is>
      </c>
      <c r="Y630" t="inlineStr">
        <is>
          <t>IEEE Conferences</t>
        </is>
      </c>
      <c r="Z630" t="inlineStr">
        <is>
          <t>Not determined from abstract</t>
        </is>
      </c>
      <c r="AB630" t="inlineStr">
        <is>
          <t>Not assessed (not included)</t>
        </is>
      </c>
      <c r="AC630" t="inlineStr">
        <is>
          <t>Not assessed (not included)</t>
        </is>
      </c>
      <c r="AD630" t="inlineStr">
        <is>
          <t>O. Coban; E. Sehitoglu; M. Yaganoglu</t>
        </is>
      </c>
      <c r="AE630" t="inlineStr">
        <is>
          <t>2024 4th International Conference on Emerging Smart Technologies and Applications (eSmarTA)</t>
        </is>
      </c>
      <c r="AF630" t="inlineStr">
        <is>
          <t>Hybrid OA (IEEE)</t>
        </is>
      </c>
      <c r="AH630" t="inlineStr">
        <is>
          <t>Not assessed</t>
        </is>
      </c>
      <c r="AI630" t="inlineStr">
        <is>
          <t>Not reported</t>
        </is>
      </c>
      <c r="AJ630" t="inlineStr">
        <is>
          <t>Not reported</t>
        </is>
      </c>
      <c r="AK630" t="inlineStr">
        <is>
          <t>Not reported</t>
        </is>
      </c>
      <c r="AL630" t="inlineStr">
        <is>
          <t>Not reported</t>
        </is>
      </c>
      <c r="AM630" t="inlineStr">
        <is>
          <t>Not reported</t>
        </is>
      </c>
      <c r="AN630" t="inlineStr">
        <is>
          <t>Not reported</t>
        </is>
      </c>
      <c r="AO630" t="inlineStr">
        <is>
          <t>Not reviewed</t>
        </is>
      </c>
      <c r="AP630" t="inlineStr">
        <is>
          <t>Not reported</t>
        </is>
      </c>
      <c r="AQ630" t="inlineStr">
        <is>
          <t>Not reported</t>
        </is>
      </c>
      <c r="AR630" t="inlineStr">
        <is>
          <t>Not reported</t>
        </is>
      </c>
      <c r="AS630" t="inlineStr">
        <is>
          <t>See abstract</t>
        </is>
      </c>
      <c r="AT630" t="inlineStr">
        <is>
          <t>Not reviewed</t>
        </is>
      </c>
      <c r="AU630" t="inlineStr">
        <is>
          <t>Not reviewed</t>
        </is>
      </c>
      <c r="AV630" t="inlineStr">
        <is>
          <t>Not reviewed</t>
        </is>
      </c>
      <c r="AW630" t="inlineStr">
        <is>
          <t>Not reviewed</t>
        </is>
      </c>
      <c r="AX630" t="inlineStr">
        <is>
          <t>Not reported</t>
        </is>
      </c>
      <c r="AY630" t="inlineStr">
        <is>
          <t>Not reported</t>
        </is>
      </c>
      <c r="AZ630" t="inlineStr">
        <is>
          <t>Not reported</t>
        </is>
      </c>
      <c r="BA630" t="inlineStr">
        <is>
          <t>Not reported</t>
        </is>
      </c>
      <c r="BB630" t="inlineStr">
        <is>
          <t>Not reported</t>
        </is>
      </c>
      <c r="BC630" t="inlineStr">
        <is>
          <t>Not reported</t>
        </is>
      </c>
      <c r="BD630" t="inlineStr">
        <is>
          <t>Not reported</t>
        </is>
      </c>
      <c r="BE630" t="inlineStr">
        <is>
          <t>Not reported</t>
        </is>
      </c>
      <c r="BF630" t="inlineStr">
        <is>
          <t>Not reported</t>
        </is>
      </c>
      <c r="BG630" t="inlineStr">
        <is>
          <t>Not reviewed (not included)</t>
        </is>
      </c>
      <c r="BH630" t="inlineStr">
        <is>
          <t>N/A</t>
        </is>
      </c>
      <c r="BI630" t="inlineStr">
        <is>
          <t>Not reviewed</t>
        </is>
      </c>
      <c r="BJ630" t="inlineStr">
        <is>
          <t>Not reviewed</t>
        </is>
      </c>
      <c r="BK630" t="inlineStr">
        <is>
          <t>Not reviewed</t>
        </is>
      </c>
      <c r="BL630" t="inlineStr">
        <is>
          <t>Not reviewed</t>
        </is>
      </c>
      <c r="BM630" t="inlineStr">
        <is>
          <t>Not reviewed (not included)</t>
        </is>
      </c>
      <c r="BN630" t="inlineStr">
        <is>
          <t>Non-ADHD Focused - E2-Not ADHD focused: Neither title nor abstract mentions ADHD or attention-deficit/hyperactivity</t>
        </is>
      </c>
      <c r="BO630" t="inlineStr">
        <is>
          <t>Abstract-level screening only</t>
        </is>
      </c>
      <c r="BP630" t="inlineStr">
        <is>
          <t>6</t>
        </is>
      </c>
    </row>
    <row r="631">
      <c r="A631" t="inlineStr">
        <is>
          <t>Investigations on Machine Learning Models for Mental Health Analysis and Prediction</t>
        </is>
      </c>
      <c r="B631" t="n">
        <v>2023</v>
      </c>
      <c r="C631" t="inlineStr">
        <is>
          <t>Not checked</t>
        </is>
      </c>
      <c r="D631" t="inlineStr">
        <is>
          <t>Not checked</t>
        </is>
      </c>
      <c r="E631" t="inlineStr">
        <is>
          <t>10.1109/ICEEICT56924.2023.10157385</t>
        </is>
      </c>
      <c r="F631" t="inlineStr">
        <is>
          <t>Machine learning Techniques are identified as the most suitable methods for mental health analysis and prediction. Mental illness among people has increased vastly around the world and has become a serious human problem to be solved. From much research work and research articles, it is evident that machine learning algorithms can be an effective approach to finding mental illness. In this paper, different machine learning algorithms are investigated to find the best model, suitable to predict the mental health of a person more accurately and at a faster rate. In order to create a system that operates effectively and quickly, this paper investigates the performance of various machine learning models, including KNN, Support Vector Machine, Random Forest, Logistic regression, Decision tree, etc. All the models are compared based on the accuracy that each method offers after successful execution.</t>
        </is>
      </c>
      <c r="G631" t="inlineStr">
        <is>
          <t>Unimodal</t>
        </is>
      </c>
      <c r="H631" t="inlineStr">
        <is>
          <t>See abstract</t>
        </is>
      </c>
      <c r="I631" t="inlineStr">
        <is>
          <t>See abstract</t>
        </is>
      </c>
      <c r="J631" t="inlineStr">
        <is>
          <t>See abstract (AI/ML)</t>
        </is>
      </c>
      <c r="K631" t="inlineStr">
        <is>
          <t>See abstract</t>
        </is>
      </c>
      <c r="M631" t="inlineStr">
        <is>
          <t>See abstract</t>
        </is>
      </c>
      <c r="N631" t="inlineStr">
        <is>
          <t>See abstract</t>
        </is>
      </c>
      <c r="O631" t="inlineStr">
        <is>
          <t>Not verified from abstract</t>
        </is>
      </c>
      <c r="P631" t="inlineStr">
        <is>
          <t>See abstract</t>
        </is>
      </c>
      <c r="Q631" t="inlineStr">
        <is>
          <t>See abstract</t>
        </is>
      </c>
      <c r="R631" t="inlineStr">
        <is>
          <t>Not reviewed (not included)</t>
        </is>
      </c>
      <c r="S631" t="inlineStr">
        <is>
          <t>Not reviewed (not included)</t>
        </is>
      </c>
      <c r="T631" t="inlineStr">
        <is>
          <t>Abstract screening only. Non-ADHD Focused</t>
        </is>
      </c>
      <c r="U631" t="inlineStr">
        <is>
          <t>EXCLUDE</t>
        </is>
      </c>
      <c r="V631" t="inlineStr">
        <is>
          <t>E2-Not ADHD focused: Neither title nor abstract mentions ADHD or attention-deficit/hyperactivity</t>
        </is>
      </c>
      <c r="W631" t="inlineStr">
        <is>
          <t>Excluded: Not ADHD Focused</t>
        </is>
      </c>
      <c r="X631" t="inlineStr">
        <is>
          <t>Not assessed from abstract</t>
        </is>
      </c>
      <c r="Y631" t="inlineStr">
        <is>
          <t>IEEE Conferences</t>
        </is>
      </c>
      <c r="Z631" t="inlineStr">
        <is>
          <t>Not determined from abstract</t>
        </is>
      </c>
      <c r="AB631" t="inlineStr">
        <is>
          <t>Not assessed (not included)</t>
        </is>
      </c>
      <c r="AC631" t="inlineStr">
        <is>
          <t>Not assessed (not included)</t>
        </is>
      </c>
      <c r="AD631" t="inlineStr">
        <is>
          <t>A. Sankar R; S. Juliet</t>
        </is>
      </c>
      <c r="AE631" t="inlineStr">
        <is>
          <t>2023 Second International Conference on Electrical, Electronics, Information and Communication Technologies (ICEEICT)</t>
        </is>
      </c>
      <c r="AF631" t="inlineStr">
        <is>
          <t>Hybrid OA (IEEE)</t>
        </is>
      </c>
      <c r="AH631" t="inlineStr">
        <is>
          <t>Not assessed</t>
        </is>
      </c>
      <c r="AI631" t="inlineStr">
        <is>
          <t>Not reported</t>
        </is>
      </c>
      <c r="AJ631" t="inlineStr">
        <is>
          <t>Not reported</t>
        </is>
      </c>
      <c r="AK631" t="inlineStr">
        <is>
          <t>Not reported</t>
        </is>
      </c>
      <c r="AL631" t="inlineStr">
        <is>
          <t>Not reported</t>
        </is>
      </c>
      <c r="AM631" t="inlineStr">
        <is>
          <t>Not reported</t>
        </is>
      </c>
      <c r="AN631" t="inlineStr">
        <is>
          <t>Not reported</t>
        </is>
      </c>
      <c r="AO631" t="inlineStr">
        <is>
          <t>Not reviewed</t>
        </is>
      </c>
      <c r="AP631" t="inlineStr">
        <is>
          <t>Not reported</t>
        </is>
      </c>
      <c r="AQ631" t="inlineStr">
        <is>
          <t>Not reported</t>
        </is>
      </c>
      <c r="AR631" t="inlineStr">
        <is>
          <t>Not reported</t>
        </is>
      </c>
      <c r="AS631" t="inlineStr">
        <is>
          <t>See abstract</t>
        </is>
      </c>
      <c r="AT631" t="inlineStr">
        <is>
          <t>Not reviewed</t>
        </is>
      </c>
      <c r="AU631" t="inlineStr">
        <is>
          <t>Not reviewed</t>
        </is>
      </c>
      <c r="AV631" t="inlineStr">
        <is>
          <t>Not reviewed</t>
        </is>
      </c>
      <c r="AW631" t="inlineStr">
        <is>
          <t>Not reviewed</t>
        </is>
      </c>
      <c r="AX631" t="inlineStr">
        <is>
          <t>Not reported</t>
        </is>
      </c>
      <c r="AY631" t="inlineStr">
        <is>
          <t>Not reported</t>
        </is>
      </c>
      <c r="AZ631" t="inlineStr">
        <is>
          <t>Not reported</t>
        </is>
      </c>
      <c r="BA631" t="inlineStr">
        <is>
          <t>Not reported</t>
        </is>
      </c>
      <c r="BB631" t="inlineStr">
        <is>
          <t>Not reported</t>
        </is>
      </c>
      <c r="BC631" t="inlineStr">
        <is>
          <t>Not reported</t>
        </is>
      </c>
      <c r="BD631" t="inlineStr">
        <is>
          <t>Not reported</t>
        </is>
      </c>
      <c r="BE631" t="inlineStr">
        <is>
          <t>Not reported</t>
        </is>
      </c>
      <c r="BF631" t="inlineStr">
        <is>
          <t>Not reported</t>
        </is>
      </c>
      <c r="BG631" t="inlineStr">
        <is>
          <t>Not reviewed (not included)</t>
        </is>
      </c>
      <c r="BH631" t="inlineStr">
        <is>
          <t>N/A</t>
        </is>
      </c>
      <c r="BI631" t="inlineStr">
        <is>
          <t>Not reviewed</t>
        </is>
      </c>
      <c r="BJ631" t="inlineStr">
        <is>
          <t>Not reviewed</t>
        </is>
      </c>
      <c r="BK631" t="inlineStr">
        <is>
          <t>Not reviewed</t>
        </is>
      </c>
      <c r="BL631" t="inlineStr">
        <is>
          <t>Not reviewed</t>
        </is>
      </c>
      <c r="BM631" t="inlineStr">
        <is>
          <t>Not reviewed (not included)</t>
        </is>
      </c>
      <c r="BN631" t="inlineStr">
        <is>
          <t>Non-ADHD Focused - E2-Not ADHD focused: Neither title nor abstract mentions ADHD or attention-deficit/hyperactivity</t>
        </is>
      </c>
      <c r="BO631" t="inlineStr">
        <is>
          <t>Abstract-level screening only</t>
        </is>
      </c>
      <c r="BP631" t="inlineStr">
        <is>
          <t>7</t>
        </is>
      </c>
    </row>
    <row r="632">
      <c r="A632" t="inlineStr">
        <is>
          <t>Early and Accessible ADHD Screening: A Design Proposal Integrating the Digital EDAH Test with Computer Vision</t>
        </is>
      </c>
      <c r="B632" t="n">
        <v>2025</v>
      </c>
      <c r="C632" t="inlineStr">
        <is>
          <t>Not checked</t>
        </is>
      </c>
      <c r="D632" t="inlineStr">
        <is>
          <t>Not checked</t>
        </is>
      </c>
      <c r="E632" t="inlineStr">
        <is>
          <t>10.1109/ICI2ST68465.2025.00027</t>
        </is>
      </c>
      <c r="F632" t="inlineStr">
        <is>
          <t>Attention Deficit Hyperactivity Disorder (ADHD) is one of the most common neurodevelopmental disorders in childhood, significantly affecting school performance, emotional self-regulation, and social interaction. Despite its high prevalence, many educational institutions lack accessible tools for early detection. This paper presents a solution proposal based on a web application that integrates an adapted digital behavioral test (EDAH) with a computer vision system for automated analysis of attentional variables. The architecture includes five key components: a child-friendly web interface, a structured backend layer, an intelligent diagnostic module, a relational storage system, and a camera-based visual analysis subsystem.As an initial feasibility test, a set of machine learning models (Random Forest, XGBoost, SVM) will be trained on a balanced dataset, with the expectation of achieving promising performance goals under controlled conditions. These performance expectations, although encouraging, represent an idealized baseline and should be validated in real contexts with more diverse and unbalanced data.The proposal demonstrates potential as a scalable and replicable alternative for school environments with limited resources, enabling broader access to reliable and non-invasive screening processes. Lines of future work are proposed to clinically validate the system and strengthen the capabilities of the visual module.</t>
        </is>
      </c>
      <c r="G632" t="inlineStr">
        <is>
          <t>Unimodal</t>
        </is>
      </c>
      <c r="H632" t="inlineStr">
        <is>
          <t>See abstract</t>
        </is>
      </c>
      <c r="I632" t="inlineStr">
        <is>
          <t>See abstract</t>
        </is>
      </c>
      <c r="J632" t="inlineStr">
        <is>
          <t>See abstract (AI/ML)</t>
        </is>
      </c>
      <c r="K632" t="inlineStr">
        <is>
          <t>See abstract</t>
        </is>
      </c>
      <c r="M632" t="inlineStr">
        <is>
          <t>See abstract</t>
        </is>
      </c>
      <c r="N632" t="inlineStr">
        <is>
          <t>See abstract</t>
        </is>
      </c>
      <c r="O632" t="inlineStr">
        <is>
          <t>Not verified from abstract</t>
        </is>
      </c>
      <c r="P632" t="inlineStr">
        <is>
          <t>See abstract</t>
        </is>
      </c>
      <c r="Q632" t="inlineStr">
        <is>
          <t>See abstract</t>
        </is>
      </c>
      <c r="R632" t="inlineStr">
        <is>
          <t>Not reviewed (not included)</t>
        </is>
      </c>
      <c r="S632" t="inlineStr">
        <is>
          <t>Not reviewed (not included)</t>
        </is>
      </c>
      <c r="T632" t="inlineStr">
        <is>
          <t>Abstract screening only. Not Selected for Final 95 (Pending Full Text Review)</t>
        </is>
      </c>
      <c r="U632" t="inlineStr">
        <is>
          <t>EXCLUDE</t>
        </is>
      </c>
      <c r="V6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32" t="inlineStr">
        <is>
          <t>Excluded: Other Criterion</t>
        </is>
      </c>
      <c r="X632" t="inlineStr">
        <is>
          <t>Not assessed from abstract</t>
        </is>
      </c>
      <c r="Y632" t="inlineStr">
        <is>
          <t>IEEE Conferences</t>
        </is>
      </c>
      <c r="Z632" t="inlineStr">
        <is>
          <t>Not determined from abstract</t>
        </is>
      </c>
      <c r="AB632" t="inlineStr">
        <is>
          <t>Not assessed (not included)</t>
        </is>
      </c>
      <c r="AC632" t="inlineStr">
        <is>
          <t>Not assessed (not included)</t>
        </is>
      </c>
      <c r="AD632" t="inlineStr">
        <is>
          <t>J. S. R. Calla; D. J. N. Suarez; P. D. R. Silva</t>
        </is>
      </c>
      <c r="AE632" t="inlineStr">
        <is>
          <t>2025 Fifth International Conference on Information Systems and Software Technologies (ICI2ST)</t>
        </is>
      </c>
      <c r="AF632" t="inlineStr">
        <is>
          <t>Hybrid OA (IEEE)</t>
        </is>
      </c>
      <c r="AH632" t="inlineStr">
        <is>
          <t>Not assessed</t>
        </is>
      </c>
      <c r="AI632" t="inlineStr">
        <is>
          <t>Not reported</t>
        </is>
      </c>
      <c r="AJ632" t="inlineStr">
        <is>
          <t>Not reported</t>
        </is>
      </c>
      <c r="AK632" t="inlineStr">
        <is>
          <t>Not reported</t>
        </is>
      </c>
      <c r="AL632" t="inlineStr">
        <is>
          <t>Not reported</t>
        </is>
      </c>
      <c r="AM632" t="inlineStr">
        <is>
          <t>Not reported</t>
        </is>
      </c>
      <c r="AN632" t="inlineStr">
        <is>
          <t>Not reported</t>
        </is>
      </c>
      <c r="AO632" t="inlineStr">
        <is>
          <t>Not reviewed</t>
        </is>
      </c>
      <c r="AP632" t="inlineStr">
        <is>
          <t>Not reported</t>
        </is>
      </c>
      <c r="AQ632" t="inlineStr">
        <is>
          <t>Not reported</t>
        </is>
      </c>
      <c r="AR632" t="inlineStr">
        <is>
          <t>Not reported</t>
        </is>
      </c>
      <c r="AS632" t="inlineStr">
        <is>
          <t>See abstract</t>
        </is>
      </c>
      <c r="AT632" t="inlineStr">
        <is>
          <t>Not reviewed</t>
        </is>
      </c>
      <c r="AU632" t="inlineStr">
        <is>
          <t>Not reviewed</t>
        </is>
      </c>
      <c r="AV632" t="inlineStr">
        <is>
          <t>Not reviewed</t>
        </is>
      </c>
      <c r="AW632" t="inlineStr">
        <is>
          <t>Not reviewed</t>
        </is>
      </c>
      <c r="AX632" t="inlineStr">
        <is>
          <t>Not reported</t>
        </is>
      </c>
      <c r="AY632" t="inlineStr">
        <is>
          <t>Not reported</t>
        </is>
      </c>
      <c r="AZ632" t="inlineStr">
        <is>
          <t>Not reported</t>
        </is>
      </c>
      <c r="BA632" t="inlineStr">
        <is>
          <t>Not reported</t>
        </is>
      </c>
      <c r="BB632" t="inlineStr">
        <is>
          <t>Not reported</t>
        </is>
      </c>
      <c r="BC632" t="inlineStr">
        <is>
          <t>Not reported</t>
        </is>
      </c>
      <c r="BD632" t="inlineStr">
        <is>
          <t>Not reported</t>
        </is>
      </c>
      <c r="BE632" t="inlineStr">
        <is>
          <t>Not reported</t>
        </is>
      </c>
      <c r="BF632" t="inlineStr">
        <is>
          <t>Not reported</t>
        </is>
      </c>
      <c r="BG632" t="inlineStr">
        <is>
          <t>Not reviewed (not included)</t>
        </is>
      </c>
      <c r="BH632" t="inlineStr">
        <is>
          <t>N/A</t>
        </is>
      </c>
      <c r="BI632" t="inlineStr">
        <is>
          <t>Not reviewed</t>
        </is>
      </c>
      <c r="BJ632" t="inlineStr">
        <is>
          <t>Not reviewed</t>
        </is>
      </c>
      <c r="BK632" t="inlineStr">
        <is>
          <t>Not reviewed</t>
        </is>
      </c>
      <c r="BL632" t="inlineStr">
        <is>
          <t>Not reviewed</t>
        </is>
      </c>
      <c r="BM632" t="inlineStr">
        <is>
          <t>Not reviewed (not included)</t>
        </is>
      </c>
      <c r="BN632" t="inlineStr">
        <is>
          <t>Not Selected for Final 95 (Pending Full Text Review) - Candidate paper not selected for final 95: Passed abstract screening but not included in final selec</t>
        </is>
      </c>
      <c r="BO632" t="inlineStr">
        <is>
          <t>Abstract-level screening only</t>
        </is>
      </c>
      <c r="BP632" t="inlineStr">
        <is>
          <t>6</t>
        </is>
      </c>
    </row>
    <row r="633">
      <c r="A633" t="inlineStr">
        <is>
          <t>Hybrid Machine Learning Architecture for Predicting Multiple Mental Disorders Using Blood Biomarkers and Demographic Features</t>
        </is>
      </c>
      <c r="B633" t="n">
        <v>2026</v>
      </c>
      <c r="C633" t="inlineStr">
        <is>
          <t>Not checked</t>
        </is>
      </c>
      <c r="D633" t="inlineStr">
        <is>
          <t>Not checked</t>
        </is>
      </c>
      <c r="E633" t="inlineStr">
        <is>
          <t>10.1109/ICIIS69028.2026.11450564</t>
        </is>
      </c>
      <c r="F633" t="inlineStr">
        <is>
          <t>Early detection of mental health disorders remains a significant challenge, particularly due to their frequent misattribution to physical conditions during initial clinical encounters. This diagnostic delay can hinder timely intervention and negatively impact patient outcomes. Traditional diagnostic approaches rely heavily on self-reported symptoms and psychological assessments, which may be incomplete or biased especially when patients present with somatic complaints such as fatigue, headaches, or sleep disturbances. In such scenarios, physicians often prioritize physical evaluations, and mental health concerns may only be addressed after inconclusive test results and subsequent referral, prolonging the diagnostic process. To address this gap, we propose a machine learning-based clinical decision support system that leverages routinely available blood biomarkers including cortisol levels, white blood cell count, and hormone levels along with demographic data such as age and sex, to support earlier risk assessment for mental health conditions. Since these tests are commonly performed in early stages of medical evaluation, the system is positioned to provide actionable insights before psychiatric referral, enhancing the likelihood of timely mental health screening. Our approach utilizes a hybrid artificial intelligence architecture combining an autoencoder for unsupervised feature extraction with an XGBoost-based multi-output regression model, specifically designed to predict risk scores across five major mental health disorders: anxiety, depression, attention-deficit/hyperactivity disorder (ADHD), obsessive-compulsive disorder (OCD), and schizophrenia. The model was trained on a dataset of 2,500 clinical records drawn from both local hospital data and international biobank repositories. Under 10-fold cross-validation, it achieved an average Root Mean Squared Error (RMSE) of 0.1779 and R2 of 0.8004, demonstrating strong predictive performance.The results suggest that</t>
        </is>
      </c>
      <c r="G633" t="inlineStr">
        <is>
          <t>Unimodal</t>
        </is>
      </c>
      <c r="H633" t="inlineStr">
        <is>
          <t>See abstract</t>
        </is>
      </c>
      <c r="I633" t="inlineStr">
        <is>
          <t>See abstract</t>
        </is>
      </c>
      <c r="J633" t="inlineStr">
        <is>
          <t>See abstract (AI/ML)</t>
        </is>
      </c>
      <c r="K633" t="inlineStr">
        <is>
          <t>See abstract</t>
        </is>
      </c>
      <c r="M633" t="inlineStr">
        <is>
          <t>See abstract</t>
        </is>
      </c>
      <c r="N633" t="inlineStr">
        <is>
          <t>See abstract</t>
        </is>
      </c>
      <c r="O633" t="inlineStr">
        <is>
          <t>Not verified from abstract</t>
        </is>
      </c>
      <c r="P633" t="inlineStr">
        <is>
          <t>See abstract</t>
        </is>
      </c>
      <c r="Q633" t="inlineStr">
        <is>
          <t>See abstract</t>
        </is>
      </c>
      <c r="R633" t="inlineStr">
        <is>
          <t>Not reviewed (not included)</t>
        </is>
      </c>
      <c r="S633" t="inlineStr">
        <is>
          <t>Not reviewed (not included)</t>
        </is>
      </c>
      <c r="T633" t="inlineStr">
        <is>
          <t>Abstract screening only. Out of Date Range</t>
        </is>
      </c>
      <c r="U633" t="inlineStr">
        <is>
          <t>EXCLUDE</t>
        </is>
      </c>
      <c r="V633" t="inlineStr">
        <is>
          <t>E4-Year: Published 2026, outside 2019-2025 window</t>
        </is>
      </c>
      <c r="W633" t="inlineStr">
        <is>
          <t>Out of Date Range</t>
        </is>
      </c>
      <c r="X633" t="inlineStr">
        <is>
          <t>Not assessed from abstract</t>
        </is>
      </c>
      <c r="Y633" t="inlineStr">
        <is>
          <t>IEEE Conferences</t>
        </is>
      </c>
      <c r="Z633" t="inlineStr">
        <is>
          <t>Not determined from abstract</t>
        </is>
      </c>
      <c r="AB633" t="inlineStr">
        <is>
          <t>Not assessed (not included)</t>
        </is>
      </c>
      <c r="AC633" t="inlineStr">
        <is>
          <t>Not assessed (not included)</t>
        </is>
      </c>
      <c r="AD633" t="inlineStr">
        <is>
          <t>S. Edirisooriya; N. Vithanage; B. Abeyrathna</t>
        </is>
      </c>
      <c r="AE633" t="inlineStr">
        <is>
          <t>2025 IEEE 19th International Conference on Industrial and Information Systems (ICIIS)</t>
        </is>
      </c>
      <c r="AF633" t="inlineStr">
        <is>
          <t>Hybrid OA (IEEE)</t>
        </is>
      </c>
      <c r="AH633" t="inlineStr">
        <is>
          <t>Not assessed</t>
        </is>
      </c>
      <c r="AI633" t="inlineStr">
        <is>
          <t>Not reported</t>
        </is>
      </c>
      <c r="AJ633" t="inlineStr">
        <is>
          <t>Not reported</t>
        </is>
      </c>
      <c r="AK633" t="inlineStr">
        <is>
          <t>Not reported</t>
        </is>
      </c>
      <c r="AL633" t="inlineStr">
        <is>
          <t>Not reported</t>
        </is>
      </c>
      <c r="AM633" t="inlineStr">
        <is>
          <t>Not reported</t>
        </is>
      </c>
      <c r="AN633" t="inlineStr">
        <is>
          <t>Not reported</t>
        </is>
      </c>
      <c r="AO633" t="inlineStr">
        <is>
          <t>Not reviewed</t>
        </is>
      </c>
      <c r="AP633" t="inlineStr">
        <is>
          <t>Not reported</t>
        </is>
      </c>
      <c r="AQ633" t="inlineStr">
        <is>
          <t>Not reported</t>
        </is>
      </c>
      <c r="AR633" t="inlineStr">
        <is>
          <t>Not reported</t>
        </is>
      </c>
      <c r="AS633" t="inlineStr">
        <is>
          <t>See abstract</t>
        </is>
      </c>
      <c r="AT633" t="inlineStr">
        <is>
          <t>Not reviewed</t>
        </is>
      </c>
      <c r="AU633" t="inlineStr">
        <is>
          <t>Not reviewed</t>
        </is>
      </c>
      <c r="AV633" t="inlineStr">
        <is>
          <t>Not reviewed</t>
        </is>
      </c>
      <c r="AW633" t="inlineStr">
        <is>
          <t>Not reviewed</t>
        </is>
      </c>
      <c r="AX633" t="inlineStr">
        <is>
          <t>Not reported</t>
        </is>
      </c>
      <c r="AY633" t="inlineStr">
        <is>
          <t>Not reported</t>
        </is>
      </c>
      <c r="AZ633" t="inlineStr">
        <is>
          <t>Not reported</t>
        </is>
      </c>
      <c r="BA633" t="inlineStr">
        <is>
          <t>Not reported</t>
        </is>
      </c>
      <c r="BB633" t="inlineStr">
        <is>
          <t>Not reported</t>
        </is>
      </c>
      <c r="BC633" t="inlineStr">
        <is>
          <t>Not reported</t>
        </is>
      </c>
      <c r="BD633" t="inlineStr">
        <is>
          <t>Not reported</t>
        </is>
      </c>
      <c r="BE633" t="inlineStr">
        <is>
          <t>Not reported</t>
        </is>
      </c>
      <c r="BF633" t="inlineStr">
        <is>
          <t>Not reported</t>
        </is>
      </c>
      <c r="BG633" t="inlineStr">
        <is>
          <t>Not reviewed (not included)</t>
        </is>
      </c>
      <c r="BH633" t="inlineStr">
        <is>
          <t>N/A</t>
        </is>
      </c>
      <c r="BI633" t="inlineStr">
        <is>
          <t>Not reviewed</t>
        </is>
      </c>
      <c r="BJ633" t="inlineStr">
        <is>
          <t>Not reviewed</t>
        </is>
      </c>
      <c r="BK633" t="inlineStr">
        <is>
          <t>Not reviewed</t>
        </is>
      </c>
      <c r="BL633" t="inlineStr">
        <is>
          <t>Not reviewed</t>
        </is>
      </c>
      <c r="BM633" t="inlineStr">
        <is>
          <t>Not reviewed (not included)</t>
        </is>
      </c>
      <c r="BN633" t="inlineStr">
        <is>
          <t>Out of Date Range - E4-Year: Published 2026, outside 2019-2025 window</t>
        </is>
      </c>
      <c r="BO633" t="inlineStr">
        <is>
          <t>Abstract-level screening only</t>
        </is>
      </c>
      <c r="BP633" t="inlineStr">
        <is>
          <t>6</t>
        </is>
      </c>
    </row>
    <row r="634">
      <c r="A634" t="inlineStr">
        <is>
          <t>Empirical Mode Decomposition for Deep Learning-Based Epileptic Seizure Detection in Few-Shot Scenario</t>
        </is>
      </c>
      <c r="B634" t="n">
        <v>2024</v>
      </c>
      <c r="C634" t="inlineStr">
        <is>
          <t>Not checked</t>
        </is>
      </c>
      <c r="D634" t="inlineStr">
        <is>
          <t>Not checked</t>
        </is>
      </c>
      <c r="E634" t="inlineStr">
        <is>
          <t>10.1109/ACCESS.2024.3415716</t>
        </is>
      </c>
      <c r="F634" t="inlineStr">
        <is>
          <t>The precise and automated detection of epileptic seizures has become a focal point of research due to its potential to alleviate the severe consequences experienced by patients. Recent advancements in deep learning-based detection techniques utilizing electroencephalogram (EEG) signals have yielded state-of-the-art performance. However, these methods typically require a large number of training samples to effectively train the deep neural networks. Consequently, their performance can be compromised in scenarios where only a limited number of samples are available. This paper presents two novel approaches that aim to improve seizure detection accuracy in situations with a scarcity of data by harnessing the power of empirical mode decomposition (EMD) applied to EEG signals. Specifically, in both methods, the EMD of EEG signals and the power spectral density (PSD) of the resulting EMD components are employed as inputs for subsequent neural networks. Multiple convolutional neural networks (CNNs) are purposefully designed to perform seizure detection using these inputs. Experimental results demonstrate that our proposed methods achieve superior detection accuracy compared to traditional deep learning-based detection methods that do not incorporate EMD in few-shot scenarios. In particular, when the number of training samples is reduced to 10%, our method shows an improvement of 23%, 19%, and 26% in accuracy, sensitivity, and specificity, respectively, compared to the original EEG input across different networks.</t>
        </is>
      </c>
      <c r="G634" t="inlineStr">
        <is>
          <t>Unimodal</t>
        </is>
      </c>
      <c r="H634" t="inlineStr">
        <is>
          <t>See abstract</t>
        </is>
      </c>
      <c r="I634" t="inlineStr">
        <is>
          <t>See abstract</t>
        </is>
      </c>
      <c r="J634" t="inlineStr">
        <is>
          <t>See abstract (AI/ML)</t>
        </is>
      </c>
      <c r="K634" t="inlineStr">
        <is>
          <t>See abstract</t>
        </is>
      </c>
      <c r="M634" t="inlineStr">
        <is>
          <t>See abstract</t>
        </is>
      </c>
      <c r="N634" t="inlineStr">
        <is>
          <t>See abstract</t>
        </is>
      </c>
      <c r="O634" t="inlineStr">
        <is>
          <t>Not verified from abstract</t>
        </is>
      </c>
      <c r="P634" t="inlineStr">
        <is>
          <t>See abstract</t>
        </is>
      </c>
      <c r="Q634" t="inlineStr">
        <is>
          <t>See abstract</t>
        </is>
      </c>
      <c r="R634" t="inlineStr">
        <is>
          <t>Not reviewed (not included)</t>
        </is>
      </c>
      <c r="S634" t="inlineStr">
        <is>
          <t>Not reviewed (not included)</t>
        </is>
      </c>
      <c r="T634" t="inlineStr">
        <is>
          <t>Abstract screening only. Non-ADHD Focused</t>
        </is>
      </c>
      <c r="U634" t="inlineStr">
        <is>
          <t>EXCLUDE</t>
        </is>
      </c>
      <c r="V634" t="inlineStr">
        <is>
          <t>E2-Not ADHD focused: Neither title nor abstract mentions ADHD or attention-deficit/hyperactivity</t>
        </is>
      </c>
      <c r="W634" t="inlineStr">
        <is>
          <t>Excluded: Not ADHD Focused</t>
        </is>
      </c>
      <c r="X634" t="inlineStr">
        <is>
          <t>Not assessed from abstract</t>
        </is>
      </c>
      <c r="Y634" t="inlineStr">
        <is>
          <t>IEEE Journals</t>
        </is>
      </c>
      <c r="Z634" t="inlineStr">
        <is>
          <t>Not determined from abstract</t>
        </is>
      </c>
      <c r="AB634" t="inlineStr">
        <is>
          <t>Not assessed (not included)</t>
        </is>
      </c>
      <c r="AC634" t="inlineStr">
        <is>
          <t>Not assessed (not included)</t>
        </is>
      </c>
      <c r="AD634" t="inlineStr">
        <is>
          <t>Y. Pan; F. Dong; W. Yao; X. Meng; Y. Xu</t>
        </is>
      </c>
      <c r="AE634" t="inlineStr">
        <is>
          <t>IEEE Access</t>
        </is>
      </c>
      <c r="AF634" t="inlineStr">
        <is>
          <t>Gold OA (IEEE Access)</t>
        </is>
      </c>
      <c r="AG634" t="inlineStr">
        <is>
          <t xml:space="preserve">National Natural Science Foundation of China(grant numbers:81571916,81372079,81201478); Key Research and Development Program of Zhejiang Province(grant numbers:2022C03G2013326); </t>
        </is>
      </c>
      <c r="AH634" t="inlineStr">
        <is>
          <t>Not assessed</t>
        </is>
      </c>
      <c r="AI634" t="inlineStr">
        <is>
          <t>Not reported</t>
        </is>
      </c>
      <c r="AJ634" t="inlineStr">
        <is>
          <t>Not reported</t>
        </is>
      </c>
      <c r="AK634" t="inlineStr">
        <is>
          <t>Not reported</t>
        </is>
      </c>
      <c r="AL634" t="inlineStr">
        <is>
          <t>Not reported</t>
        </is>
      </c>
      <c r="AM634" t="inlineStr">
        <is>
          <t>Not reported</t>
        </is>
      </c>
      <c r="AN634" t="inlineStr">
        <is>
          <t>Not reported</t>
        </is>
      </c>
      <c r="AO634" t="inlineStr">
        <is>
          <t>Not reviewed</t>
        </is>
      </c>
      <c r="AP634" t="inlineStr">
        <is>
          <t>Not reported</t>
        </is>
      </c>
      <c r="AQ634" t="inlineStr">
        <is>
          <t>Not reported</t>
        </is>
      </c>
      <c r="AR634" t="inlineStr">
        <is>
          <t>Not reported</t>
        </is>
      </c>
      <c r="AS634" t="inlineStr">
        <is>
          <t>See abstract</t>
        </is>
      </c>
      <c r="AT634" t="inlineStr">
        <is>
          <t>Not reviewed</t>
        </is>
      </c>
      <c r="AU634" t="inlineStr">
        <is>
          <t>Not reviewed</t>
        </is>
      </c>
      <c r="AV634" t="inlineStr">
        <is>
          <t>Not reviewed</t>
        </is>
      </c>
      <c r="AW634" t="inlineStr">
        <is>
          <t>Not reviewed</t>
        </is>
      </c>
      <c r="AX634" t="inlineStr">
        <is>
          <t>Not reported</t>
        </is>
      </c>
      <c r="AY634" t="inlineStr">
        <is>
          <t>Not reported</t>
        </is>
      </c>
      <c r="AZ634" t="inlineStr">
        <is>
          <t>Not reported</t>
        </is>
      </c>
      <c r="BA634" t="inlineStr">
        <is>
          <t>Not reported</t>
        </is>
      </c>
      <c r="BB634" t="inlineStr">
        <is>
          <t>Not reported</t>
        </is>
      </c>
      <c r="BC634" t="inlineStr">
        <is>
          <t>Not reported</t>
        </is>
      </c>
      <c r="BD634" t="inlineStr">
        <is>
          <t>Not reported</t>
        </is>
      </c>
      <c r="BE634" t="inlineStr">
        <is>
          <t>Not reported</t>
        </is>
      </c>
      <c r="BF634" t="inlineStr">
        <is>
          <t>Not reported</t>
        </is>
      </c>
      <c r="BG634" t="inlineStr">
        <is>
          <t>Not reviewed (not included)</t>
        </is>
      </c>
      <c r="BH634" t="inlineStr">
        <is>
          <t>N/A</t>
        </is>
      </c>
      <c r="BI634" t="inlineStr">
        <is>
          <t>Not reviewed</t>
        </is>
      </c>
      <c r="BJ634" t="inlineStr">
        <is>
          <t>Not reviewed</t>
        </is>
      </c>
      <c r="BK634" t="inlineStr">
        <is>
          <t>Not reviewed</t>
        </is>
      </c>
      <c r="BL634" t="inlineStr">
        <is>
          <t>Not reviewed</t>
        </is>
      </c>
      <c r="BM634" t="inlineStr">
        <is>
          <t>Not reviewed (not included)</t>
        </is>
      </c>
      <c r="BN634" t="inlineStr">
        <is>
          <t>Non-ADHD Focused - E2-Not ADHD focused: Neither title nor abstract mentions ADHD or attention-deficit/hyperactivity</t>
        </is>
      </c>
      <c r="BO634" t="inlineStr">
        <is>
          <t>Abstract-level screening only</t>
        </is>
      </c>
      <c r="BP634" t="inlineStr">
        <is>
          <t>13</t>
        </is>
      </c>
    </row>
    <row r="635">
      <c r="A635" t="inlineStr">
        <is>
          <t>Interactive Remote Robot for Pediatric Patients</t>
        </is>
      </c>
      <c r="B635" t="n">
        <v>2022</v>
      </c>
      <c r="C635" t="inlineStr">
        <is>
          <t>Not checked</t>
        </is>
      </c>
      <c r="D635" t="inlineStr">
        <is>
          <t>Not checked</t>
        </is>
      </c>
      <c r="E635" t="inlineStr">
        <is>
          <t>10.1109/ISCAIE54458.2022.9794499</t>
        </is>
      </c>
      <c r="F635" t="inlineStr">
        <is>
          <t>Pediatric patients are defined based on the age of 21 years old or younger during the time of diagnosis or treatment. Patients that are traumatized by the unfortunate incident do not have a companion in the ward once admitted. Medical procedures may become invasive that could cause distress for the patients causing them to develop stress and anxiety before the upcoming procedure. The research has developed and tested an interactive robot to assist pediatric patients to undergo medical procedures. Speech recognition and body gestures was built in the robot to interact with the patients. The humanoid robot is programmed to maintain receiving responses from samples of pediatric patients with Artificial Intelligence (AI) which acted as social skills such as giving feedback and giving mutual gaze while communicating. An Arduino microcontroller was built into the robot to control the movements of the robot via a Bluetooth module. DC motors are used for robot movements that are connected to motor drivers due to the extra power supply required to operate. AI was created for communication skills with patients. The result presents an analysis of the communication performance of the robot and AI. The robot movement was presented, and AI answers communication was listed. Research has presented its significance in that the robot helps and assisted patients to entertain and interact with pediatric patients during hospital stay which motivates and cheer them.</t>
        </is>
      </c>
      <c r="G635" t="inlineStr">
        <is>
          <t>Unimodal</t>
        </is>
      </c>
      <c r="H635" t="inlineStr">
        <is>
          <t>See abstract</t>
        </is>
      </c>
      <c r="I635" t="inlineStr">
        <is>
          <t>See abstract</t>
        </is>
      </c>
      <c r="J635" t="inlineStr">
        <is>
          <t>See abstract (AI/ML)</t>
        </is>
      </c>
      <c r="K635" t="inlineStr">
        <is>
          <t>See abstract</t>
        </is>
      </c>
      <c r="M635" t="inlineStr">
        <is>
          <t>See abstract</t>
        </is>
      </c>
      <c r="N635" t="inlineStr">
        <is>
          <t>See abstract</t>
        </is>
      </c>
      <c r="O635" t="inlineStr">
        <is>
          <t>Not verified from abstract</t>
        </is>
      </c>
      <c r="P635" t="inlineStr">
        <is>
          <t>See abstract</t>
        </is>
      </c>
      <c r="Q635" t="inlineStr">
        <is>
          <t>See abstract</t>
        </is>
      </c>
      <c r="R635" t="inlineStr">
        <is>
          <t>Not reviewed (not included)</t>
        </is>
      </c>
      <c r="S635" t="inlineStr">
        <is>
          <t>Not reviewed (not included)</t>
        </is>
      </c>
      <c r="T635" t="inlineStr">
        <is>
          <t>Abstract screening only. Non-ADHD Focused</t>
        </is>
      </c>
      <c r="U635" t="inlineStr">
        <is>
          <t>EXCLUDE</t>
        </is>
      </c>
      <c r="V635" t="inlineStr">
        <is>
          <t>E2-Not ADHD focused: Neither title nor abstract mentions ADHD or attention-deficit/hyperactivity</t>
        </is>
      </c>
      <c r="W635" t="inlineStr">
        <is>
          <t>Excluded: Not ADHD Focused</t>
        </is>
      </c>
      <c r="X635" t="inlineStr">
        <is>
          <t>Not assessed from abstract</t>
        </is>
      </c>
      <c r="Y635" t="inlineStr">
        <is>
          <t>IEEE Conferences</t>
        </is>
      </c>
      <c r="Z635" t="inlineStr">
        <is>
          <t>Not determined from abstract</t>
        </is>
      </c>
      <c r="AB635" t="inlineStr">
        <is>
          <t>Not assessed (not included)</t>
        </is>
      </c>
      <c r="AC635" t="inlineStr">
        <is>
          <t>Not assessed (not included)</t>
        </is>
      </c>
      <c r="AD635" t="inlineStr">
        <is>
          <t>I. L. Mohamad Azmi; M. Kassim; N. A. Sulaiman; S. Beeran Kutty; M. Yusoff</t>
        </is>
      </c>
      <c r="AE635" t="inlineStr">
        <is>
          <t>2022 IEEE 12th Symposium on Computer Applications &amp; Industrial Electronics (ISCAIE)</t>
        </is>
      </c>
      <c r="AF635" t="inlineStr">
        <is>
          <t>Hybrid OA (IEEE)</t>
        </is>
      </c>
      <c r="AH635" t="inlineStr">
        <is>
          <t>Not assessed</t>
        </is>
      </c>
      <c r="AI635" t="inlineStr">
        <is>
          <t>Not reported</t>
        </is>
      </c>
      <c r="AJ635" t="inlineStr">
        <is>
          <t>Not reported</t>
        </is>
      </c>
      <c r="AK635" t="inlineStr">
        <is>
          <t>Not reported</t>
        </is>
      </c>
      <c r="AL635" t="inlineStr">
        <is>
          <t>Not reported</t>
        </is>
      </c>
      <c r="AM635" t="inlineStr">
        <is>
          <t>Not reported</t>
        </is>
      </c>
      <c r="AN635" t="inlineStr">
        <is>
          <t>Not reported</t>
        </is>
      </c>
      <c r="AO635" t="inlineStr">
        <is>
          <t>Not reviewed</t>
        </is>
      </c>
      <c r="AP635" t="inlineStr">
        <is>
          <t>Not reported</t>
        </is>
      </c>
      <c r="AQ635" t="inlineStr">
        <is>
          <t>Not reported</t>
        </is>
      </c>
      <c r="AR635" t="inlineStr">
        <is>
          <t>Not reported</t>
        </is>
      </c>
      <c r="AS635" t="inlineStr">
        <is>
          <t>See abstract</t>
        </is>
      </c>
      <c r="AT635" t="inlineStr">
        <is>
          <t>Not reviewed</t>
        </is>
      </c>
      <c r="AU635" t="inlineStr">
        <is>
          <t>Not reviewed</t>
        </is>
      </c>
      <c r="AV635" t="inlineStr">
        <is>
          <t>Not reviewed</t>
        </is>
      </c>
      <c r="AW635" t="inlineStr">
        <is>
          <t>Not reviewed</t>
        </is>
      </c>
      <c r="AX635" t="inlineStr">
        <is>
          <t>Not reported</t>
        </is>
      </c>
      <c r="AY635" t="inlineStr">
        <is>
          <t>Not reported</t>
        </is>
      </c>
      <c r="AZ635" t="inlineStr">
        <is>
          <t>Not reported</t>
        </is>
      </c>
      <c r="BA635" t="inlineStr">
        <is>
          <t>Not reported</t>
        </is>
      </c>
      <c r="BB635" t="inlineStr">
        <is>
          <t>Not reported</t>
        </is>
      </c>
      <c r="BC635" t="inlineStr">
        <is>
          <t>Not reported</t>
        </is>
      </c>
      <c r="BD635" t="inlineStr">
        <is>
          <t>Not reported</t>
        </is>
      </c>
      <c r="BE635" t="inlineStr">
        <is>
          <t>Not reported</t>
        </is>
      </c>
      <c r="BF635" t="inlineStr">
        <is>
          <t>Not reported</t>
        </is>
      </c>
      <c r="BG635" t="inlineStr">
        <is>
          <t>Not reviewed (not included)</t>
        </is>
      </c>
      <c r="BH635" t="inlineStr">
        <is>
          <t>N/A</t>
        </is>
      </c>
      <c r="BI635" t="inlineStr">
        <is>
          <t>Not reviewed</t>
        </is>
      </c>
      <c r="BJ635" t="inlineStr">
        <is>
          <t>Not reviewed</t>
        </is>
      </c>
      <c r="BK635" t="inlineStr">
        <is>
          <t>Not reviewed</t>
        </is>
      </c>
      <c r="BL635" t="inlineStr">
        <is>
          <t>Not reviewed</t>
        </is>
      </c>
      <c r="BM635" t="inlineStr">
        <is>
          <t>Not reviewed (not included)</t>
        </is>
      </c>
      <c r="BN635" t="inlineStr">
        <is>
          <t>Non-ADHD Focused - E2-Not ADHD focused: Neither title nor abstract mentions ADHD or attention-deficit/hyperactivity</t>
        </is>
      </c>
      <c r="BO635" t="inlineStr">
        <is>
          <t>Abstract-level screening only</t>
        </is>
      </c>
      <c r="BP635" t="inlineStr">
        <is>
          <t>6</t>
        </is>
      </c>
    </row>
    <row r="636">
      <c r="A636" t="inlineStr">
        <is>
          <t>Transformation Invariant Cancerous Tissue Classification Using Spatially Transformed DenseNet</t>
        </is>
      </c>
      <c r="B636" t="n">
        <v>2022</v>
      </c>
      <c r="C636" t="inlineStr">
        <is>
          <t>Not checked</t>
        </is>
      </c>
      <c r="D636" t="inlineStr">
        <is>
          <t>Not checked</t>
        </is>
      </c>
      <c r="E636" t="inlineStr">
        <is>
          <t>10.1109/ASET53988.2022.9734997</t>
        </is>
      </c>
      <c r="F636" t="inlineStr">
        <is>
          <t>In this work, we introduce a spatially transformed DenseNet architecture for transformation invariant classification of cancer tissue. Our architecture increases the accuracy of the base DenseNet architecture while adding the ability to operate in a transformation invariant way while simultaneously being simpler than other models that try to provide some form of invariance.</t>
        </is>
      </c>
      <c r="G636" t="inlineStr">
        <is>
          <t>Unimodal</t>
        </is>
      </c>
      <c r="H636" t="inlineStr">
        <is>
          <t>See abstract</t>
        </is>
      </c>
      <c r="I636" t="inlineStr">
        <is>
          <t>See abstract</t>
        </is>
      </c>
      <c r="J636" t="inlineStr">
        <is>
          <t>See abstract (AI/ML)</t>
        </is>
      </c>
      <c r="K636" t="inlineStr">
        <is>
          <t>See abstract</t>
        </is>
      </c>
      <c r="M636" t="inlineStr">
        <is>
          <t>See abstract</t>
        </is>
      </c>
      <c r="N636" t="inlineStr">
        <is>
          <t>See abstract</t>
        </is>
      </c>
      <c r="O636" t="inlineStr">
        <is>
          <t>Not verified from abstract</t>
        </is>
      </c>
      <c r="P636" t="inlineStr">
        <is>
          <t>See abstract</t>
        </is>
      </c>
      <c r="Q636" t="inlineStr">
        <is>
          <t>See abstract</t>
        </is>
      </c>
      <c r="R636" t="inlineStr">
        <is>
          <t>Not reviewed (not included)</t>
        </is>
      </c>
      <c r="S636" t="inlineStr">
        <is>
          <t>Not reviewed (not included)</t>
        </is>
      </c>
      <c r="T636" t="inlineStr">
        <is>
          <t>Abstract screening only. Non-ADHD Focused</t>
        </is>
      </c>
      <c r="U636" t="inlineStr">
        <is>
          <t>EXCLUDE</t>
        </is>
      </c>
      <c r="V636" t="inlineStr">
        <is>
          <t>E2-Not ADHD focused: Neither title nor abstract mentions ADHD or attention-deficit/hyperactivity</t>
        </is>
      </c>
      <c r="W636" t="inlineStr">
        <is>
          <t>Excluded: Not ADHD Focused</t>
        </is>
      </c>
      <c r="X636" t="inlineStr">
        <is>
          <t>Not assessed from abstract</t>
        </is>
      </c>
      <c r="Y636" t="inlineStr">
        <is>
          <t>IEEE Conferences</t>
        </is>
      </c>
      <c r="Z636" t="inlineStr">
        <is>
          <t>Not determined from abstract</t>
        </is>
      </c>
      <c r="AB636" t="inlineStr">
        <is>
          <t>Not assessed (not included)</t>
        </is>
      </c>
      <c r="AC636" t="inlineStr">
        <is>
          <t>Not assessed (not included)</t>
        </is>
      </c>
      <c r="AD636" t="inlineStr">
        <is>
          <t>O. Mahdi; A. B. Nassif</t>
        </is>
      </c>
      <c r="AE636" t="inlineStr">
        <is>
          <t>2022 Advances in Science and Engineering Technology International Conferences (ASET)</t>
        </is>
      </c>
      <c r="AF636" t="inlineStr">
        <is>
          <t>Hybrid OA (IEEE)</t>
        </is>
      </c>
      <c r="AH636" t="inlineStr">
        <is>
          <t>Not assessed</t>
        </is>
      </c>
      <c r="AI636" t="inlineStr">
        <is>
          <t>Not reported</t>
        </is>
      </c>
      <c r="AJ636" t="inlineStr">
        <is>
          <t>Not reported</t>
        </is>
      </c>
      <c r="AK636" t="inlineStr">
        <is>
          <t>Not reported</t>
        </is>
      </c>
      <c r="AL636" t="inlineStr">
        <is>
          <t>Not reported</t>
        </is>
      </c>
      <c r="AM636" t="inlineStr">
        <is>
          <t>Not reported</t>
        </is>
      </c>
      <c r="AN636" t="inlineStr">
        <is>
          <t>Not reported</t>
        </is>
      </c>
      <c r="AO636" t="inlineStr">
        <is>
          <t>Not reviewed</t>
        </is>
      </c>
      <c r="AP636" t="inlineStr">
        <is>
          <t>Not reported</t>
        </is>
      </c>
      <c r="AQ636" t="inlineStr">
        <is>
          <t>Not reported</t>
        </is>
      </c>
      <c r="AR636" t="inlineStr">
        <is>
          <t>Not reported</t>
        </is>
      </c>
      <c r="AS636" t="inlineStr">
        <is>
          <t>See abstract</t>
        </is>
      </c>
      <c r="AT636" t="inlineStr">
        <is>
          <t>Not reviewed</t>
        </is>
      </c>
      <c r="AU636" t="inlineStr">
        <is>
          <t>Not reviewed</t>
        </is>
      </c>
      <c r="AV636" t="inlineStr">
        <is>
          <t>Not reviewed</t>
        </is>
      </c>
      <c r="AW636" t="inlineStr">
        <is>
          <t>Not reviewed</t>
        </is>
      </c>
      <c r="AX636" t="inlineStr">
        <is>
          <t>Not reported</t>
        </is>
      </c>
      <c r="AY636" t="inlineStr">
        <is>
          <t>Not reported</t>
        </is>
      </c>
      <c r="AZ636" t="inlineStr">
        <is>
          <t>Not reported</t>
        </is>
      </c>
      <c r="BA636" t="inlineStr">
        <is>
          <t>Not reported</t>
        </is>
      </c>
      <c r="BB636" t="inlineStr">
        <is>
          <t>Not reported</t>
        </is>
      </c>
      <c r="BC636" t="inlineStr">
        <is>
          <t>Not reported</t>
        </is>
      </c>
      <c r="BD636" t="inlineStr">
        <is>
          <t>Not reported</t>
        </is>
      </c>
      <c r="BE636" t="inlineStr">
        <is>
          <t>Not reported</t>
        </is>
      </c>
      <c r="BF636" t="inlineStr">
        <is>
          <t>Not reported</t>
        </is>
      </c>
      <c r="BG636" t="inlineStr">
        <is>
          <t>Not reviewed (not included)</t>
        </is>
      </c>
      <c r="BH636" t="inlineStr">
        <is>
          <t>N/A</t>
        </is>
      </c>
      <c r="BI636" t="inlineStr">
        <is>
          <t>Not reviewed</t>
        </is>
      </c>
      <c r="BJ636" t="inlineStr">
        <is>
          <t>Not reviewed</t>
        </is>
      </c>
      <c r="BK636" t="inlineStr">
        <is>
          <t>Not reviewed</t>
        </is>
      </c>
      <c r="BL636" t="inlineStr">
        <is>
          <t>Not reviewed</t>
        </is>
      </c>
      <c r="BM636" t="inlineStr">
        <is>
          <t>Not reviewed (not included)</t>
        </is>
      </c>
      <c r="BN636" t="inlineStr">
        <is>
          <t>Non-ADHD Focused - E2-Not ADHD focused: Neither title nor abstract mentions ADHD or attention-deficit/hyperactivity</t>
        </is>
      </c>
      <c r="BO636" t="inlineStr">
        <is>
          <t>Abstract-level screening only</t>
        </is>
      </c>
      <c r="BP636" t="inlineStr">
        <is>
          <t>6</t>
        </is>
      </c>
    </row>
    <row r="637">
      <c r="A637" t="inlineStr">
        <is>
          <t>Neurological disorder detection using EEG signal processing and Machine Learning</t>
        </is>
      </c>
      <c r="B637" t="n">
        <v>2023</v>
      </c>
      <c r="C637" t="inlineStr">
        <is>
          <t>Not checked</t>
        </is>
      </c>
      <c r="D637" t="inlineStr">
        <is>
          <t>Not checked</t>
        </is>
      </c>
      <c r="E637" t="inlineStr">
        <is>
          <t>10.1109/REEDCON57544.2023.10151428</t>
        </is>
      </c>
      <c r="F637" t="inlineStr">
        <is>
          <t>Neurological disorders are abnormal behavior of nervous system occurring due to irregular firing of neurons. These disorders cause both physical and psychological imbalance to human being suffering from it and may cause even death in some cases. Few of these disorders are epilepsy, Alzheimerâ€™s disease, dementia, cerebro vascular diseases including stroke, migraine, Parkinsonâ€™s disease and many more. This manuscript presents neurological disorder detection using electroencephalogram (EEG) signals with machine learning methods. Here, neurological disorders like epilepsy and Attention deficit/hyperactivity disorder (ADHD) have discussed. These Neurological disorders can be differentiated from normal healthy brain using EEG Signal features and efficient classification methods ANN, SVM, Random Forrest and Ensemble methods etc. Some of the robust features like, RMS value, entropy and wavelet coefficients have been explored. For seizures, epilepsy, and ADHD patients time frequency features like wavelet coefficients are the robust one. One of the databases utilized in this study for epilepsy detection is BONN dataset.</t>
        </is>
      </c>
      <c r="G637" t="inlineStr">
        <is>
          <t>Unimodal</t>
        </is>
      </c>
      <c r="H637" t="inlineStr">
        <is>
          <t>See abstract</t>
        </is>
      </c>
      <c r="I637" t="inlineStr">
        <is>
          <t>See abstract</t>
        </is>
      </c>
      <c r="J637" t="inlineStr">
        <is>
          <t>See abstract (AI/ML)</t>
        </is>
      </c>
      <c r="K637" t="inlineStr">
        <is>
          <t>See abstract</t>
        </is>
      </c>
      <c r="M637" t="inlineStr">
        <is>
          <t>See abstract</t>
        </is>
      </c>
      <c r="N637" t="inlineStr">
        <is>
          <t>See abstract</t>
        </is>
      </c>
      <c r="O637" t="inlineStr">
        <is>
          <t>Not verified from abstract</t>
        </is>
      </c>
      <c r="P637" t="inlineStr">
        <is>
          <t>See abstract</t>
        </is>
      </c>
      <c r="Q637" t="inlineStr">
        <is>
          <t>See abstract</t>
        </is>
      </c>
      <c r="R637" t="inlineStr">
        <is>
          <t>Not reviewed (not included)</t>
        </is>
      </c>
      <c r="S637" t="inlineStr">
        <is>
          <t>Not reviewed (not included)</t>
        </is>
      </c>
      <c r="T637" t="inlineStr">
        <is>
          <t>Abstract screening only. Too Short - Insufficient Detail</t>
        </is>
      </c>
      <c r="U637" t="inlineStr">
        <is>
          <t>EXCLUDE</t>
        </is>
      </c>
      <c r="V637" t="inlineStr">
        <is>
          <t>E11-Insufficient Detail: Only 3 pages - insufficient space for adequate methodological description. (Min 4 pages required per E11)</t>
        </is>
      </c>
      <c r="W637" t="inlineStr">
        <is>
          <t>Excluded: Insufficient Methodological Detail</t>
        </is>
      </c>
      <c r="X637" t="inlineStr">
        <is>
          <t>Not assessed from abstract</t>
        </is>
      </c>
      <c r="Y637" t="inlineStr">
        <is>
          <t>IEEE Conferences</t>
        </is>
      </c>
      <c r="Z637" t="inlineStr">
        <is>
          <t>Not determined from abstract</t>
        </is>
      </c>
      <c r="AB637" t="inlineStr">
        <is>
          <t>Not assessed (not included)</t>
        </is>
      </c>
      <c r="AC637" t="inlineStr">
        <is>
          <t>Not assessed (not included)</t>
        </is>
      </c>
      <c r="AD637" t="inlineStr">
        <is>
          <t>A. Verma; D. K. Chaturvedi</t>
        </is>
      </c>
      <c r="AE637" t="inlineStr">
        <is>
          <t>2023 International Conference on Recent Advances in Electrical, Electronics &amp; Digital Healthcare Technologies (REEDCON)</t>
        </is>
      </c>
      <c r="AF637" t="inlineStr">
        <is>
          <t>Hybrid OA (IEEE)</t>
        </is>
      </c>
      <c r="AH637" t="inlineStr">
        <is>
          <t>Not assessed</t>
        </is>
      </c>
      <c r="AI637" t="inlineStr">
        <is>
          <t>Not reported</t>
        </is>
      </c>
      <c r="AJ637" t="inlineStr">
        <is>
          <t>Not reported</t>
        </is>
      </c>
      <c r="AK637" t="inlineStr">
        <is>
          <t>Not reported</t>
        </is>
      </c>
      <c r="AL637" t="inlineStr">
        <is>
          <t>Not reported</t>
        </is>
      </c>
      <c r="AM637" t="inlineStr">
        <is>
          <t>Not reported</t>
        </is>
      </c>
      <c r="AN637" t="inlineStr">
        <is>
          <t>Not reported</t>
        </is>
      </c>
      <c r="AO637" t="inlineStr">
        <is>
          <t>Not reviewed</t>
        </is>
      </c>
      <c r="AP637" t="inlineStr">
        <is>
          <t>Not reported</t>
        </is>
      </c>
      <c r="AQ637" t="inlineStr">
        <is>
          <t>Not reported</t>
        </is>
      </c>
      <c r="AR637" t="inlineStr">
        <is>
          <t>Not reported</t>
        </is>
      </c>
      <c r="AS637" t="inlineStr">
        <is>
          <t>See abstract</t>
        </is>
      </c>
      <c r="AT637" t="inlineStr">
        <is>
          <t>Not reviewed</t>
        </is>
      </c>
      <c r="AU637" t="inlineStr">
        <is>
          <t>Not reviewed</t>
        </is>
      </c>
      <c r="AV637" t="inlineStr">
        <is>
          <t>Not reviewed</t>
        </is>
      </c>
      <c r="AW637" t="inlineStr">
        <is>
          <t>Not reviewed</t>
        </is>
      </c>
      <c r="AX637" t="inlineStr">
        <is>
          <t>Not reported</t>
        </is>
      </c>
      <c r="AY637" t="inlineStr">
        <is>
          <t>Not reported</t>
        </is>
      </c>
      <c r="AZ637" t="inlineStr">
        <is>
          <t>Not reported</t>
        </is>
      </c>
      <c r="BA637" t="inlineStr">
        <is>
          <t>Not reported</t>
        </is>
      </c>
      <c r="BB637" t="inlineStr">
        <is>
          <t>Not reported</t>
        </is>
      </c>
      <c r="BC637" t="inlineStr">
        <is>
          <t>Not reported</t>
        </is>
      </c>
      <c r="BD637" t="inlineStr">
        <is>
          <t>Not reported</t>
        </is>
      </c>
      <c r="BE637" t="inlineStr">
        <is>
          <t>Not reported</t>
        </is>
      </c>
      <c r="BF637" t="inlineStr">
        <is>
          <t>Not reported</t>
        </is>
      </c>
      <c r="BG637" t="inlineStr">
        <is>
          <t>Not reviewed (not included)</t>
        </is>
      </c>
      <c r="BH637" t="inlineStr">
        <is>
          <t>N/A</t>
        </is>
      </c>
      <c r="BI637" t="inlineStr">
        <is>
          <t>Not reviewed</t>
        </is>
      </c>
      <c r="BJ637" t="inlineStr">
        <is>
          <t>Not reviewed</t>
        </is>
      </c>
      <c r="BK637" t="inlineStr">
        <is>
          <t>Not reviewed</t>
        </is>
      </c>
      <c r="BL637" t="inlineStr">
        <is>
          <t>Not reviewed</t>
        </is>
      </c>
      <c r="BM637" t="inlineStr">
        <is>
          <t>Not reviewed (not included)</t>
        </is>
      </c>
      <c r="BN637" t="inlineStr">
        <is>
          <t xml:space="preserve">Too Short - Insufficient Detail - E11-Insufficient Detail: Only 3 pages - insufficient space for adequate methodological description. </t>
        </is>
      </c>
      <c r="BO637" t="inlineStr">
        <is>
          <t>Abstract-level screening only</t>
        </is>
      </c>
      <c r="BP637" t="inlineStr">
        <is>
          <t>3</t>
        </is>
      </c>
    </row>
    <row r="638">
      <c r="A638" t="inlineStr">
        <is>
          <t>The Impact of Artificial Intelligence on Learning and Teaching of Engineering</t>
        </is>
      </c>
      <c r="B638" t="n">
        <v>2025</v>
      </c>
      <c r="C638" t="inlineStr">
        <is>
          <t>Not checked</t>
        </is>
      </c>
      <c r="D638" t="inlineStr">
        <is>
          <t>Not checked</t>
        </is>
      </c>
      <c r="E638" t="inlineStr">
        <is>
          <t>10.1109/TE.2025.3584007</t>
        </is>
      </c>
      <c r="F638" t="inlineStr">
        <is>
          <t>This article explores the intersecting domains of artificial intelligence (AI), education, engineering, and the associated risks they entail. It highlights the transformative potential of AI in education, enabling personalized learning and innovative teaching methodologies. In the field of engineering, AI offers opportunities for process optimization, design innovation, and virtual laboratories, that can enhance both the practice and the teaching of engineering. To better comprehend how AI is used and perceived, a survey concerning AI and research in academic databases are also examined to better understand how the public is perceiving this new technology and what are the trends in publishing within these fields. This article highlights the problems we may face with the implementation of AI in our society and provides insights into AIâ€™s potential, risks, and the need for responsible implementation in education, engineering, and society.</t>
        </is>
      </c>
      <c r="G638" t="inlineStr">
        <is>
          <t>Unimodal</t>
        </is>
      </c>
      <c r="H638" t="inlineStr">
        <is>
          <t>See abstract</t>
        </is>
      </c>
      <c r="I638" t="inlineStr">
        <is>
          <t>See abstract</t>
        </is>
      </c>
      <c r="J638" t="inlineStr">
        <is>
          <t>See abstract (AI/ML)</t>
        </is>
      </c>
      <c r="K638" t="inlineStr">
        <is>
          <t>See abstract</t>
        </is>
      </c>
      <c r="M638" t="inlineStr">
        <is>
          <t>See abstract</t>
        </is>
      </c>
      <c r="N638" t="inlineStr">
        <is>
          <t>See abstract</t>
        </is>
      </c>
      <c r="O638" t="inlineStr">
        <is>
          <t>Not verified from abstract</t>
        </is>
      </c>
      <c r="P638" t="inlineStr">
        <is>
          <t>See abstract</t>
        </is>
      </c>
      <c r="Q638" t="inlineStr">
        <is>
          <t>See abstract</t>
        </is>
      </c>
      <c r="R638" t="inlineStr">
        <is>
          <t>Not reviewed (not included)</t>
        </is>
      </c>
      <c r="S638" t="inlineStr">
        <is>
          <t>Not reviewed (not included)</t>
        </is>
      </c>
      <c r="T638" t="inlineStr">
        <is>
          <t>Abstract screening only. Non-ADHD Focused</t>
        </is>
      </c>
      <c r="U638" t="inlineStr">
        <is>
          <t>EXCLUDE</t>
        </is>
      </c>
      <c r="V638" t="inlineStr">
        <is>
          <t>E2-Not ADHD focused: Neither title nor abstract mentions ADHD or attention-deficit/hyperactivity</t>
        </is>
      </c>
      <c r="W638" t="inlineStr">
        <is>
          <t>Excluded: Not ADHD Focused</t>
        </is>
      </c>
      <c r="X638" t="inlineStr">
        <is>
          <t>Not assessed from abstract</t>
        </is>
      </c>
      <c r="Y638" t="inlineStr">
        <is>
          <t>IEEE Journals</t>
        </is>
      </c>
      <c r="Z638" t="inlineStr">
        <is>
          <t>Not determined from abstract</t>
        </is>
      </c>
      <c r="AB638" t="inlineStr">
        <is>
          <t>Not assessed (not included)</t>
        </is>
      </c>
      <c r="AC638" t="inlineStr">
        <is>
          <t>Not assessed (not included)</t>
        </is>
      </c>
      <c r="AD638" t="inlineStr">
        <is>
          <t>P. Guedes; E. Abranches Silva Lopes; P. F. Ribeiro; A. C. Zambroni de Souza</t>
        </is>
      </c>
      <c r="AE638" t="inlineStr">
        <is>
          <t>IEEE Transactions on Education</t>
        </is>
      </c>
      <c r="AF638" t="inlineStr">
        <is>
          <t>Hybrid OA (IEEE)</t>
        </is>
      </c>
      <c r="AG638" t="inlineStr">
        <is>
          <t xml:space="preserve">National Council for Scientific and Technological Development (CNPq); Higher Education Personnel Improvement Coordination (CAPES); Minas Gerais State Agency for Research and Development (FAPEMIG); National Institute of Science and Technology in Electric Energy (INERGE); </t>
        </is>
      </c>
      <c r="AH638" t="inlineStr">
        <is>
          <t>Not assessed</t>
        </is>
      </c>
      <c r="AI638" t="inlineStr">
        <is>
          <t>Not reported</t>
        </is>
      </c>
      <c r="AJ638" t="inlineStr">
        <is>
          <t>Not reported</t>
        </is>
      </c>
      <c r="AK638" t="inlineStr">
        <is>
          <t>Not reported</t>
        </is>
      </c>
      <c r="AL638" t="inlineStr">
        <is>
          <t>Not reported</t>
        </is>
      </c>
      <c r="AM638" t="inlineStr">
        <is>
          <t>Not reported</t>
        </is>
      </c>
      <c r="AN638" t="inlineStr">
        <is>
          <t>Not reported</t>
        </is>
      </c>
      <c r="AO638" t="inlineStr">
        <is>
          <t>Not reviewed</t>
        </is>
      </c>
      <c r="AP638" t="inlineStr">
        <is>
          <t>Not reported</t>
        </is>
      </c>
      <c r="AQ638" t="inlineStr">
        <is>
          <t>Not reported</t>
        </is>
      </c>
      <c r="AR638" t="inlineStr">
        <is>
          <t>Not reported</t>
        </is>
      </c>
      <c r="AS638" t="inlineStr">
        <is>
          <t>See abstract</t>
        </is>
      </c>
      <c r="AT638" t="inlineStr">
        <is>
          <t>Not reviewed</t>
        </is>
      </c>
      <c r="AU638" t="inlineStr">
        <is>
          <t>Not reviewed</t>
        </is>
      </c>
      <c r="AV638" t="inlineStr">
        <is>
          <t>Not reviewed</t>
        </is>
      </c>
      <c r="AW638" t="inlineStr">
        <is>
          <t>Not reviewed</t>
        </is>
      </c>
      <c r="AX638" t="inlineStr">
        <is>
          <t>Not reported</t>
        </is>
      </c>
      <c r="AY638" t="inlineStr">
        <is>
          <t>Not reported</t>
        </is>
      </c>
      <c r="AZ638" t="inlineStr">
        <is>
          <t>Not reported</t>
        </is>
      </c>
      <c r="BA638" t="inlineStr">
        <is>
          <t>Not reported</t>
        </is>
      </c>
      <c r="BB638" t="inlineStr">
        <is>
          <t>Not reported</t>
        </is>
      </c>
      <c r="BC638" t="inlineStr">
        <is>
          <t>Not reported</t>
        </is>
      </c>
      <c r="BD638" t="inlineStr">
        <is>
          <t>Not reported</t>
        </is>
      </c>
      <c r="BE638" t="inlineStr">
        <is>
          <t>Not reported</t>
        </is>
      </c>
      <c r="BF638" t="inlineStr">
        <is>
          <t>Not reported</t>
        </is>
      </c>
      <c r="BG638" t="inlineStr">
        <is>
          <t>Not reviewed (not included)</t>
        </is>
      </c>
      <c r="BH638" t="inlineStr">
        <is>
          <t>N/A</t>
        </is>
      </c>
      <c r="BI638" t="inlineStr">
        <is>
          <t>Not reviewed</t>
        </is>
      </c>
      <c r="BJ638" t="inlineStr">
        <is>
          <t>Not reviewed</t>
        </is>
      </c>
      <c r="BK638" t="inlineStr">
        <is>
          <t>Not reviewed</t>
        </is>
      </c>
      <c r="BL638" t="inlineStr">
        <is>
          <t>Not reviewed</t>
        </is>
      </c>
      <c r="BM638" t="inlineStr">
        <is>
          <t>Not reviewed (not included)</t>
        </is>
      </c>
      <c r="BN638" t="inlineStr">
        <is>
          <t>Non-ADHD Focused - E2-Not ADHD focused: Neither title nor abstract mentions ADHD or attention-deficit/hyperactivity</t>
        </is>
      </c>
      <c r="BO638" t="inlineStr">
        <is>
          <t>Abstract-level screening only</t>
        </is>
      </c>
      <c r="BP638" t="inlineStr">
        <is>
          <t>9</t>
        </is>
      </c>
    </row>
    <row r="639">
      <c r="A639" t="inlineStr">
        <is>
          <t>EEG-Based Brainâ€“Computer Interfaces: Pioneering Frontier Research in the 21st Century</t>
        </is>
      </c>
      <c r="B639" t="n">
        <v>2025</v>
      </c>
      <c r="C639" t="inlineStr">
        <is>
          <t>Not checked</t>
        </is>
      </c>
      <c r="D639" t="inlineStr">
        <is>
          <t>Not checked</t>
        </is>
      </c>
      <c r="E639" t="inlineStr">
        <is>
          <t>10.1109/MPULS.2025.3572556</t>
        </is>
      </c>
      <c r="F639" t="inlineStr">
        <is>
          <t>Electroencephalography (EEG)-based brain-computer interface (BCI) systems are inevitably needed to set up non-invasive therapies in neurorehabilitation. Along with the artificial intelligence (AI) techniques trending, constructing EEG-based brain computer interfaces is still in demand with high classification accuracy for advancing the state-of-the-art BCIs. From the perspective of pioneering frontier research, this article highlights the 21st-centuryâ€™s EEG-based BCI systems, their challenges, and its future direction for neuroscientists and clinical applications.</t>
        </is>
      </c>
      <c r="G639" t="inlineStr">
        <is>
          <t>Unimodal</t>
        </is>
      </c>
      <c r="H639" t="inlineStr">
        <is>
          <t>See abstract</t>
        </is>
      </c>
      <c r="I639" t="inlineStr">
        <is>
          <t>See abstract</t>
        </is>
      </c>
      <c r="J639" t="inlineStr">
        <is>
          <t>See abstract (AI/ML)</t>
        </is>
      </c>
      <c r="K639" t="inlineStr">
        <is>
          <t>See abstract</t>
        </is>
      </c>
      <c r="M639" t="inlineStr">
        <is>
          <t>See abstract</t>
        </is>
      </c>
      <c r="N639" t="inlineStr">
        <is>
          <t>See abstract</t>
        </is>
      </c>
      <c r="O639" t="inlineStr">
        <is>
          <t>Not verified from abstract</t>
        </is>
      </c>
      <c r="P639" t="inlineStr">
        <is>
          <t>See abstract</t>
        </is>
      </c>
      <c r="Q639" t="inlineStr">
        <is>
          <t>See abstract</t>
        </is>
      </c>
      <c r="R639" t="inlineStr">
        <is>
          <t>Not reviewed (not included)</t>
        </is>
      </c>
      <c r="S639" t="inlineStr">
        <is>
          <t>Not reviewed (not included)</t>
        </is>
      </c>
      <c r="T639" t="inlineStr">
        <is>
          <t>Abstract screening only. Non-ADHD Focused</t>
        </is>
      </c>
      <c r="U639" t="inlineStr">
        <is>
          <t>EXCLUDE</t>
        </is>
      </c>
      <c r="V639" t="inlineStr">
        <is>
          <t>E2-Not ADHD focused: Neither title nor abstract mentions ADHD or attention-deficit/hyperactivity</t>
        </is>
      </c>
      <c r="W639" t="inlineStr">
        <is>
          <t>Excluded: Not ADHD Focused</t>
        </is>
      </c>
      <c r="X639" t="inlineStr">
        <is>
          <t>Not assessed from abstract</t>
        </is>
      </c>
      <c r="Y639" t="inlineStr">
        <is>
          <t>IEEE Magazines</t>
        </is>
      </c>
      <c r="Z639" t="inlineStr">
        <is>
          <t>Not determined from abstract</t>
        </is>
      </c>
      <c r="AB639" t="inlineStr">
        <is>
          <t>Not assessed (not included)</t>
        </is>
      </c>
      <c r="AC639" t="inlineStr">
        <is>
          <t>Not assessed (not included)</t>
        </is>
      </c>
      <c r="AD639" t="inlineStr">
        <is>
          <t>P. Goktas; N. N. Tun</t>
        </is>
      </c>
      <c r="AE639" t="inlineStr">
        <is>
          <t>IEEE Pulse</t>
        </is>
      </c>
      <c r="AF639" t="inlineStr">
        <is>
          <t>Hybrid OA (IEEE)</t>
        </is>
      </c>
      <c r="AH639" t="inlineStr">
        <is>
          <t>Not assessed</t>
        </is>
      </c>
      <c r="AI639" t="inlineStr">
        <is>
          <t>Not reported</t>
        </is>
      </c>
      <c r="AJ639" t="inlineStr">
        <is>
          <t>Not reported</t>
        </is>
      </c>
      <c r="AK639" t="inlineStr">
        <is>
          <t>Not reported</t>
        </is>
      </c>
      <c r="AL639" t="inlineStr">
        <is>
          <t>Not reported</t>
        </is>
      </c>
      <c r="AM639" t="inlineStr">
        <is>
          <t>Not reported</t>
        </is>
      </c>
      <c r="AN639" t="inlineStr">
        <is>
          <t>Not reported</t>
        </is>
      </c>
      <c r="AO639" t="inlineStr">
        <is>
          <t>Not reviewed</t>
        </is>
      </c>
      <c r="AP639" t="inlineStr">
        <is>
          <t>Not reported</t>
        </is>
      </c>
      <c r="AQ639" t="inlineStr">
        <is>
          <t>Not reported</t>
        </is>
      </c>
      <c r="AR639" t="inlineStr">
        <is>
          <t>Not reported</t>
        </is>
      </c>
      <c r="AS639" t="inlineStr">
        <is>
          <t>See abstract</t>
        </is>
      </c>
      <c r="AT639" t="inlineStr">
        <is>
          <t>Not reviewed</t>
        </is>
      </c>
      <c r="AU639" t="inlineStr">
        <is>
          <t>Not reviewed</t>
        </is>
      </c>
      <c r="AV639" t="inlineStr">
        <is>
          <t>Not reviewed</t>
        </is>
      </c>
      <c r="AW639" t="inlineStr">
        <is>
          <t>Not reviewed</t>
        </is>
      </c>
      <c r="AX639" t="inlineStr">
        <is>
          <t>Not reported</t>
        </is>
      </c>
      <c r="AY639" t="inlineStr">
        <is>
          <t>Not reported</t>
        </is>
      </c>
      <c r="AZ639" t="inlineStr">
        <is>
          <t>Not reported</t>
        </is>
      </c>
      <c r="BA639" t="inlineStr">
        <is>
          <t>Not reported</t>
        </is>
      </c>
      <c r="BB639" t="inlineStr">
        <is>
          <t>Not reported</t>
        </is>
      </c>
      <c r="BC639" t="inlineStr">
        <is>
          <t>Not reported</t>
        </is>
      </c>
      <c r="BD639" t="inlineStr">
        <is>
          <t>Not reported</t>
        </is>
      </c>
      <c r="BE639" t="inlineStr">
        <is>
          <t>Not reported</t>
        </is>
      </c>
      <c r="BF639" t="inlineStr">
        <is>
          <t>Not reported</t>
        </is>
      </c>
      <c r="BG639" t="inlineStr">
        <is>
          <t>Not reviewed (not included)</t>
        </is>
      </c>
      <c r="BH639" t="inlineStr">
        <is>
          <t>N/A</t>
        </is>
      </c>
      <c r="BI639" t="inlineStr">
        <is>
          <t>Not reviewed</t>
        </is>
      </c>
      <c r="BJ639" t="inlineStr">
        <is>
          <t>Not reviewed</t>
        </is>
      </c>
      <c r="BK639" t="inlineStr">
        <is>
          <t>Not reviewed</t>
        </is>
      </c>
      <c r="BL639" t="inlineStr">
        <is>
          <t>Not reviewed</t>
        </is>
      </c>
      <c r="BM639" t="inlineStr">
        <is>
          <t>Not reviewed (not included)</t>
        </is>
      </c>
      <c r="BN639" t="inlineStr">
        <is>
          <t>Non-ADHD Focused - E2-Not ADHD focused: Neither title nor abstract mentions ADHD or attention-deficit/hyperactivity</t>
        </is>
      </c>
      <c r="BO639" t="inlineStr">
        <is>
          <t>Abstract-level screening only</t>
        </is>
      </c>
      <c r="BP639" t="inlineStr">
        <is>
          <t>4</t>
        </is>
      </c>
    </row>
    <row r="640">
      <c r="A640" t="inlineStr">
        <is>
          <t>Bodily Sensation Map vs. Bodily Motion Map: Visualizing and Analyzing Emotional Body Motions</t>
        </is>
      </c>
      <c r="B640" t="n">
        <v>2024</v>
      </c>
      <c r="C640" t="inlineStr">
        <is>
          <t>Not checked</t>
        </is>
      </c>
      <c r="D640" t="inlineStr">
        <is>
          <t>Not checked</t>
        </is>
      </c>
      <c r="E640" t="inlineStr">
        <is>
          <t>10.1109/TAFFC.2024.3365895</t>
        </is>
      </c>
      <c r="F640" t="inlineStr">
        <is>
          <t>Emotion detection using features presented in the body has been comparatively understudied compared to other emotional modalities. This study investigated and compared how emotions are revealed through bodily sensations and body movement information. We propose a novel visualization method for addressing body part activation or deactivation associated with different emotions using motion capture data (bodily motion maps; BMMs) and aim to compare its emotional features with existing methods of addressing sensation towards body activation or deactivation using the computerised self-report method (bodily sensation maps; BSMs). A user study is conducted with twenty-nine participants to gather BSMs and BMMs under seven emotional statuses (happy, sad, surprise, angry, disgust, fearful, and neutral). The results indicate that people's BMMs as well as their BSMs contain shared features that can discriminate between emotions. The asynchronies between bodily sensation and body motion existed. Furthermore, convolutional neural network (CNN)-based automatic emotion recognition outperforms humansâ€™ emotion recognition abilities. The implications of the current study's method of comparing emotional features between bodily sensation and body motion for future emotion-related studies for mental disorders are discussed.</t>
        </is>
      </c>
      <c r="G640" t="inlineStr">
        <is>
          <t>Unimodal</t>
        </is>
      </c>
      <c r="H640" t="inlineStr">
        <is>
          <t>See abstract</t>
        </is>
      </c>
      <c r="I640" t="inlineStr">
        <is>
          <t>See abstract</t>
        </is>
      </c>
      <c r="J640" t="inlineStr">
        <is>
          <t>See abstract (AI/ML)</t>
        </is>
      </c>
      <c r="K640" t="inlineStr">
        <is>
          <t>See abstract</t>
        </is>
      </c>
      <c r="M640" t="inlineStr">
        <is>
          <t>See abstract</t>
        </is>
      </c>
      <c r="N640" t="inlineStr">
        <is>
          <t>See abstract</t>
        </is>
      </c>
      <c r="O640" t="inlineStr">
        <is>
          <t>Not verified from abstract</t>
        </is>
      </c>
      <c r="P640" t="inlineStr">
        <is>
          <t>See abstract</t>
        </is>
      </c>
      <c r="Q640" t="inlineStr">
        <is>
          <t>See abstract</t>
        </is>
      </c>
      <c r="R640" t="inlineStr">
        <is>
          <t>Not reviewed (not included)</t>
        </is>
      </c>
      <c r="S640" t="inlineStr">
        <is>
          <t>Not reviewed (not included)</t>
        </is>
      </c>
      <c r="T640" t="inlineStr">
        <is>
          <t>Abstract screening only. Non-ADHD Focused</t>
        </is>
      </c>
      <c r="U640" t="inlineStr">
        <is>
          <t>EXCLUDE</t>
        </is>
      </c>
      <c r="V640" t="inlineStr">
        <is>
          <t>E2-Not ADHD focused: Neither title nor abstract mentions ADHD or attention-deficit/hyperactivity</t>
        </is>
      </c>
      <c r="W640" t="inlineStr">
        <is>
          <t>Excluded: Not ADHD Focused</t>
        </is>
      </c>
      <c r="X640" t="inlineStr">
        <is>
          <t>Not assessed from abstract</t>
        </is>
      </c>
      <c r="Y640" t="inlineStr">
        <is>
          <t>IEEE Journals</t>
        </is>
      </c>
      <c r="Z640" t="inlineStr">
        <is>
          <t>Not determined from abstract</t>
        </is>
      </c>
      <c r="AB640" t="inlineStr">
        <is>
          <t>Not assessed (not included)</t>
        </is>
      </c>
      <c r="AC640" t="inlineStr">
        <is>
          <t>Not assessed (not included)</t>
        </is>
      </c>
      <c r="AD640" t="inlineStr">
        <is>
          <t>M. Jung; Y. Cho; J. Kim; H. Kim; K. Kim</t>
        </is>
      </c>
      <c r="AE640" t="inlineStr">
        <is>
          <t>IEEE Transactions on Affective Computing</t>
        </is>
      </c>
      <c r="AF640" t="inlineStr">
        <is>
          <t>Hybrid OA (IEEE)</t>
        </is>
      </c>
      <c r="AG640" t="inlineStr">
        <is>
          <t xml:space="preserve">National Research Foundation of Korea; Bio and Medical Technology Development Program of the NRF; Korean Government(grant numbers:2021R1A2C2013479,NRF-2021M3A9E4080780); Ministry of Science and ICT, South Korea; </t>
        </is>
      </c>
      <c r="AH640" t="inlineStr">
        <is>
          <t>Not assessed</t>
        </is>
      </c>
      <c r="AI640" t="inlineStr">
        <is>
          <t>Not reported</t>
        </is>
      </c>
      <c r="AJ640" t="inlineStr">
        <is>
          <t>Not reported</t>
        </is>
      </c>
      <c r="AK640" t="inlineStr">
        <is>
          <t>Not reported</t>
        </is>
      </c>
      <c r="AL640" t="inlineStr">
        <is>
          <t>Not reported</t>
        </is>
      </c>
      <c r="AM640" t="inlineStr">
        <is>
          <t>Not reported</t>
        </is>
      </c>
      <c r="AN640" t="inlineStr">
        <is>
          <t>Not reported</t>
        </is>
      </c>
      <c r="AO640" t="inlineStr">
        <is>
          <t>Not reviewed</t>
        </is>
      </c>
      <c r="AP640" t="inlineStr">
        <is>
          <t>Not reported</t>
        </is>
      </c>
      <c r="AQ640" t="inlineStr">
        <is>
          <t>Not reported</t>
        </is>
      </c>
      <c r="AR640" t="inlineStr">
        <is>
          <t>Not reported</t>
        </is>
      </c>
      <c r="AS640" t="inlineStr">
        <is>
          <t>See abstract</t>
        </is>
      </c>
      <c r="AT640" t="inlineStr">
        <is>
          <t>Not reviewed</t>
        </is>
      </c>
      <c r="AU640" t="inlineStr">
        <is>
          <t>Not reviewed</t>
        </is>
      </c>
      <c r="AV640" t="inlineStr">
        <is>
          <t>Not reviewed</t>
        </is>
      </c>
      <c r="AW640" t="inlineStr">
        <is>
          <t>Not reviewed</t>
        </is>
      </c>
      <c r="AX640" t="inlineStr">
        <is>
          <t>Not reported</t>
        </is>
      </c>
      <c r="AY640" t="inlineStr">
        <is>
          <t>Not reported</t>
        </is>
      </c>
      <c r="AZ640" t="inlineStr">
        <is>
          <t>Not reported</t>
        </is>
      </c>
      <c r="BA640" t="inlineStr">
        <is>
          <t>Not reported</t>
        </is>
      </c>
      <c r="BB640" t="inlineStr">
        <is>
          <t>Not reported</t>
        </is>
      </c>
      <c r="BC640" t="inlineStr">
        <is>
          <t>Not reported</t>
        </is>
      </c>
      <c r="BD640" t="inlineStr">
        <is>
          <t>Not reported</t>
        </is>
      </c>
      <c r="BE640" t="inlineStr">
        <is>
          <t>Not reported</t>
        </is>
      </c>
      <c r="BF640" t="inlineStr">
        <is>
          <t>Not reported</t>
        </is>
      </c>
      <c r="BG640" t="inlineStr">
        <is>
          <t>Not reviewed (not included)</t>
        </is>
      </c>
      <c r="BH640" t="inlineStr">
        <is>
          <t>N/A</t>
        </is>
      </c>
      <c r="BI640" t="inlineStr">
        <is>
          <t>Not reviewed</t>
        </is>
      </c>
      <c r="BJ640" t="inlineStr">
        <is>
          <t>Not reviewed</t>
        </is>
      </c>
      <c r="BK640" t="inlineStr">
        <is>
          <t>Not reviewed</t>
        </is>
      </c>
      <c r="BL640" t="inlineStr">
        <is>
          <t>Not reviewed</t>
        </is>
      </c>
      <c r="BM640" t="inlineStr">
        <is>
          <t>Not reviewed (not included)</t>
        </is>
      </c>
      <c r="BN640" t="inlineStr">
        <is>
          <t>Non-ADHD Focused - E2-Not ADHD focused: Neither title nor abstract mentions ADHD or attention-deficit/hyperactivity</t>
        </is>
      </c>
      <c r="BO640" t="inlineStr">
        <is>
          <t>Abstract-level screening only</t>
        </is>
      </c>
      <c r="BP640" t="inlineStr">
        <is>
          <t>10</t>
        </is>
      </c>
    </row>
    <row r="641">
      <c r="A641" t="inlineStr">
        <is>
          <t>Towards a Reliable French Speech Recognition Tool for an Automated Diagnosis of Learning Disabilities</t>
        </is>
      </c>
      <c r="B641" t="n">
        <v>2024</v>
      </c>
      <c r="C641" t="inlineStr">
        <is>
          <t>Not checked</t>
        </is>
      </c>
      <c r="D641" t="inlineStr">
        <is>
          <t>Not checked</t>
        </is>
      </c>
      <c r="E641" t="inlineStr">
        <is>
          <t>10.1109/SMARTNETS61466.2024.10577676</t>
        </is>
      </c>
      <c r="F641" t="inlineStr">
        <is>
          <t>Dyslexia, characterized by severe challenges in reading and spelling acquisition, presents a substantial barrier to proficient literacy, resulting in significantly reduced reading speed (2 to 3 times slower) and diminished text comprehension. With a prevalence ranging from 5G to 10% in the population, early intervention by speech and language pathologists (SLPs) can mitigate dyslexia's effects, but the diagnosis bottleneck impedes timely support. To address this, we propose leveraging machine learning tools to expedite the diagnosis process, focusing on automating phonetic transcription, a critical step in dyslexia assessment. We investigated the practicality of two model configurations utilizing Google's speech-to-text API with children speech in evaluation scenarios and compared their results against transcriptions crafted by experts. The first configuration focuses on Google API's speech-to-text while the second integrates Phonemizer, a text-to-phonemes tool based on a dictionary. Results analysis indicate that our Google-Phonemizer model yields reading accuracies comparable to those computed from human-made transcriptions, offering promise for clinical application. These findings underscore the potential of AI-driven solutions to enhance dyslexia diagnosis efficiency, paving the way for improved accessibility to vital SLP services.</t>
        </is>
      </c>
      <c r="G641" t="inlineStr">
        <is>
          <t>Unimodal</t>
        </is>
      </c>
      <c r="H641" t="inlineStr">
        <is>
          <t>See abstract</t>
        </is>
      </c>
      <c r="I641" t="inlineStr">
        <is>
          <t>See abstract</t>
        </is>
      </c>
      <c r="J641" t="inlineStr">
        <is>
          <t>See abstract (AI/ML)</t>
        </is>
      </c>
      <c r="K641" t="inlineStr">
        <is>
          <t>See abstract</t>
        </is>
      </c>
      <c r="M641" t="inlineStr">
        <is>
          <t>See abstract</t>
        </is>
      </c>
      <c r="N641" t="inlineStr">
        <is>
          <t>See abstract</t>
        </is>
      </c>
      <c r="O641" t="inlineStr">
        <is>
          <t>Not verified from abstract</t>
        </is>
      </c>
      <c r="P641" t="inlineStr">
        <is>
          <t>See abstract</t>
        </is>
      </c>
      <c r="Q641" t="inlineStr">
        <is>
          <t>See abstract</t>
        </is>
      </c>
      <c r="R641" t="inlineStr">
        <is>
          <t>Not reviewed (not included)</t>
        </is>
      </c>
      <c r="S641" t="inlineStr">
        <is>
          <t>Not reviewed (not included)</t>
        </is>
      </c>
      <c r="T641" t="inlineStr">
        <is>
          <t>Abstract screening only. Non-ADHD Focused</t>
        </is>
      </c>
      <c r="U641" t="inlineStr">
        <is>
          <t>EXCLUDE</t>
        </is>
      </c>
      <c r="V641" t="inlineStr">
        <is>
          <t>E2-Not ADHD focused: Neither title nor abstract mentions ADHD or attention-deficit/hyperactivity</t>
        </is>
      </c>
      <c r="W641" t="inlineStr">
        <is>
          <t>Excluded: Not ADHD Focused</t>
        </is>
      </c>
      <c r="X641" t="inlineStr">
        <is>
          <t>Not assessed from abstract</t>
        </is>
      </c>
      <c r="Y641" t="inlineStr">
        <is>
          <t>IEEE Conferences</t>
        </is>
      </c>
      <c r="Z641" t="inlineStr">
        <is>
          <t>Not determined from abstract</t>
        </is>
      </c>
      <c r="AB641" t="inlineStr">
        <is>
          <t>Not assessed (not included)</t>
        </is>
      </c>
      <c r="AC641" t="inlineStr">
        <is>
          <t>Not assessed (not included)</t>
        </is>
      </c>
      <c r="AD641" t="inlineStr">
        <is>
          <t>J. Rezgui; F. Jobin; Y. Kechout; C. Turgeon; F. Khomh</t>
        </is>
      </c>
      <c r="AE641" t="inlineStr">
        <is>
          <t>2024 International Conference on Smart Applications, Communications and Networking (SmartNets)</t>
        </is>
      </c>
      <c r="AF641" t="inlineStr">
        <is>
          <t>Hybrid OA (IEEE)</t>
        </is>
      </c>
      <c r="AH641" t="inlineStr">
        <is>
          <t>Not assessed</t>
        </is>
      </c>
      <c r="AI641" t="inlineStr">
        <is>
          <t>Not reported</t>
        </is>
      </c>
      <c r="AJ641" t="inlineStr">
        <is>
          <t>Not reported</t>
        </is>
      </c>
      <c r="AK641" t="inlineStr">
        <is>
          <t>Not reported</t>
        </is>
      </c>
      <c r="AL641" t="inlineStr">
        <is>
          <t>Not reported</t>
        </is>
      </c>
      <c r="AM641" t="inlineStr">
        <is>
          <t>Not reported</t>
        </is>
      </c>
      <c r="AN641" t="inlineStr">
        <is>
          <t>Not reported</t>
        </is>
      </c>
      <c r="AO641" t="inlineStr">
        <is>
          <t>Not reviewed</t>
        </is>
      </c>
      <c r="AP641" t="inlineStr">
        <is>
          <t>Not reported</t>
        </is>
      </c>
      <c r="AQ641" t="inlineStr">
        <is>
          <t>Not reported</t>
        </is>
      </c>
      <c r="AR641" t="inlineStr">
        <is>
          <t>Not reported</t>
        </is>
      </c>
      <c r="AS641" t="inlineStr">
        <is>
          <t>See abstract</t>
        </is>
      </c>
      <c r="AT641" t="inlineStr">
        <is>
          <t>Not reviewed</t>
        </is>
      </c>
      <c r="AU641" t="inlineStr">
        <is>
          <t>Not reviewed</t>
        </is>
      </c>
      <c r="AV641" t="inlineStr">
        <is>
          <t>Not reviewed</t>
        </is>
      </c>
      <c r="AW641" t="inlineStr">
        <is>
          <t>Not reviewed</t>
        </is>
      </c>
      <c r="AX641" t="inlineStr">
        <is>
          <t>Not reported</t>
        </is>
      </c>
      <c r="AY641" t="inlineStr">
        <is>
          <t>Not reported</t>
        </is>
      </c>
      <c r="AZ641" t="inlineStr">
        <is>
          <t>Not reported</t>
        </is>
      </c>
      <c r="BA641" t="inlineStr">
        <is>
          <t>Not reported</t>
        </is>
      </c>
      <c r="BB641" t="inlineStr">
        <is>
          <t>Not reported</t>
        </is>
      </c>
      <c r="BC641" t="inlineStr">
        <is>
          <t>Not reported</t>
        </is>
      </c>
      <c r="BD641" t="inlineStr">
        <is>
          <t>Not reported</t>
        </is>
      </c>
      <c r="BE641" t="inlineStr">
        <is>
          <t>Not reported</t>
        </is>
      </c>
      <c r="BF641" t="inlineStr">
        <is>
          <t>Not reported</t>
        </is>
      </c>
      <c r="BG641" t="inlineStr">
        <is>
          <t>Not reviewed (not included)</t>
        </is>
      </c>
      <c r="BH641" t="inlineStr">
        <is>
          <t>N/A</t>
        </is>
      </c>
      <c r="BI641" t="inlineStr">
        <is>
          <t>Not reviewed</t>
        </is>
      </c>
      <c r="BJ641" t="inlineStr">
        <is>
          <t>Not reviewed</t>
        </is>
      </c>
      <c r="BK641" t="inlineStr">
        <is>
          <t>Not reviewed</t>
        </is>
      </c>
      <c r="BL641" t="inlineStr">
        <is>
          <t>Not reviewed</t>
        </is>
      </c>
      <c r="BM641" t="inlineStr">
        <is>
          <t>Not reviewed (not included)</t>
        </is>
      </c>
      <c r="BN641" t="inlineStr">
        <is>
          <t>Non-ADHD Focused - E2-Not ADHD focused: Neither title nor abstract mentions ADHD or attention-deficit/hyperactivity</t>
        </is>
      </c>
      <c r="BO641" t="inlineStr">
        <is>
          <t>Abstract-level screening only</t>
        </is>
      </c>
      <c r="BP641" t="inlineStr">
        <is>
          <t>6</t>
        </is>
      </c>
    </row>
    <row r="642">
      <c r="A642" t="inlineStr">
        <is>
          <t>Evaluating Focused Attention Level Using Mouse Operation Data</t>
        </is>
      </c>
      <c r="B642" t="n">
        <v>2020</v>
      </c>
      <c r="C642" t="inlineStr">
        <is>
          <t>Not checked</t>
        </is>
      </c>
      <c r="D642" t="inlineStr">
        <is>
          <t>Not checked</t>
        </is>
      </c>
      <c r="E642" t="inlineStr">
        <is>
          <t>10.1109/CAC51589.2020.9327066</t>
        </is>
      </c>
      <c r="F642" t="inlineStr">
        <is>
          <t>Focused Attention Level (FAL) is important in many tasks such as driving, online learning, and many computer-related operations. Previous approaches to evaluation of FAL usually involve eye-tracking and electroencephalogram which require dedicated devices to track the movements of eyes or record the signals from the brain. In this paper, we propose a novel method of evaluation of FAL only using a user's mouse operation data which are easily available in computers equipped with a mouse device. We perform our study using the Schulte Table which is a popular task designed to improve the focused attention levels of children and students. We extract features from mouse operation data in completing a Schulte Table task and establish a machine learning model to predict the focused attention level of the subject. Experimental results show that the accuracy of our method can reach 80.9%.</t>
        </is>
      </c>
      <c r="G642" t="inlineStr">
        <is>
          <t>Unimodal</t>
        </is>
      </c>
      <c r="H642" t="inlineStr">
        <is>
          <t>See abstract</t>
        </is>
      </c>
      <c r="I642" t="inlineStr">
        <is>
          <t>See abstract</t>
        </is>
      </c>
      <c r="J642" t="inlineStr">
        <is>
          <t>See abstract (AI/ML)</t>
        </is>
      </c>
      <c r="K642" t="inlineStr">
        <is>
          <t>See abstract</t>
        </is>
      </c>
      <c r="M642" t="inlineStr">
        <is>
          <t>See abstract</t>
        </is>
      </c>
      <c r="N642" t="inlineStr">
        <is>
          <t>See abstract</t>
        </is>
      </c>
      <c r="O642" t="inlineStr">
        <is>
          <t>Not verified from abstract</t>
        </is>
      </c>
      <c r="P642" t="inlineStr">
        <is>
          <t>See abstract</t>
        </is>
      </c>
      <c r="Q642" t="inlineStr">
        <is>
          <t>See abstract</t>
        </is>
      </c>
      <c r="R642" t="inlineStr">
        <is>
          <t>Not reviewed (not included)</t>
        </is>
      </c>
      <c r="S642" t="inlineStr">
        <is>
          <t>Not reviewed (not included)</t>
        </is>
      </c>
      <c r="T642" t="inlineStr">
        <is>
          <t>Abstract screening only. Non-ADHD Focused</t>
        </is>
      </c>
      <c r="U642" t="inlineStr">
        <is>
          <t>EXCLUDE</t>
        </is>
      </c>
      <c r="V642" t="inlineStr">
        <is>
          <t>E2-Not ADHD focused: Neither title nor abstract mentions ADHD or attention-deficit/hyperactivity</t>
        </is>
      </c>
      <c r="W642" t="inlineStr">
        <is>
          <t>Excluded: Not ADHD Focused</t>
        </is>
      </c>
      <c r="X642" t="inlineStr">
        <is>
          <t>Not assessed from abstract</t>
        </is>
      </c>
      <c r="Y642" t="inlineStr">
        <is>
          <t>IEEE Conferences</t>
        </is>
      </c>
      <c r="Z642" t="inlineStr">
        <is>
          <t>Not determined from abstract</t>
        </is>
      </c>
      <c r="AB642" t="inlineStr">
        <is>
          <t>Not assessed (not included)</t>
        </is>
      </c>
      <c r="AC642" t="inlineStr">
        <is>
          <t>Not assessed (not included)</t>
        </is>
      </c>
      <c r="AD642" t="inlineStr">
        <is>
          <t>Y. Li; J. Niu; Z. Cai</t>
        </is>
      </c>
      <c r="AE642" t="inlineStr">
        <is>
          <t>2020 Chinese Automation Congress (CAC)</t>
        </is>
      </c>
      <c r="AF642" t="inlineStr">
        <is>
          <t>Hybrid OA (IEEE)</t>
        </is>
      </c>
      <c r="AH642" t="inlineStr">
        <is>
          <t>Not assessed</t>
        </is>
      </c>
      <c r="AI642" t="inlineStr">
        <is>
          <t>Not reported</t>
        </is>
      </c>
      <c r="AJ642" t="inlineStr">
        <is>
          <t>Not reported</t>
        </is>
      </c>
      <c r="AK642" t="inlineStr">
        <is>
          <t>Not reported</t>
        </is>
      </c>
      <c r="AL642" t="inlineStr">
        <is>
          <t>Not reported</t>
        </is>
      </c>
      <c r="AM642" t="inlineStr">
        <is>
          <t>Not reported</t>
        </is>
      </c>
      <c r="AN642" t="inlineStr">
        <is>
          <t>Not reported</t>
        </is>
      </c>
      <c r="AO642" t="inlineStr">
        <is>
          <t>Not reviewed</t>
        </is>
      </c>
      <c r="AP642" t="inlineStr">
        <is>
          <t>Not reported</t>
        </is>
      </c>
      <c r="AQ642" t="inlineStr">
        <is>
          <t>Not reported</t>
        </is>
      </c>
      <c r="AR642" t="inlineStr">
        <is>
          <t>Not reported</t>
        </is>
      </c>
      <c r="AS642" t="inlineStr">
        <is>
          <t>See abstract</t>
        </is>
      </c>
      <c r="AT642" t="inlineStr">
        <is>
          <t>Not reviewed</t>
        </is>
      </c>
      <c r="AU642" t="inlineStr">
        <is>
          <t>Not reviewed</t>
        </is>
      </c>
      <c r="AV642" t="inlineStr">
        <is>
          <t>Not reviewed</t>
        </is>
      </c>
      <c r="AW642" t="inlineStr">
        <is>
          <t>Not reviewed</t>
        </is>
      </c>
      <c r="AX642" t="inlineStr">
        <is>
          <t>Not reported</t>
        </is>
      </c>
      <c r="AY642" t="inlineStr">
        <is>
          <t>Not reported</t>
        </is>
      </c>
      <c r="AZ642" t="inlineStr">
        <is>
          <t>Not reported</t>
        </is>
      </c>
      <c r="BA642" t="inlineStr">
        <is>
          <t>Not reported</t>
        </is>
      </c>
      <c r="BB642" t="inlineStr">
        <is>
          <t>Not reported</t>
        </is>
      </c>
      <c r="BC642" t="inlineStr">
        <is>
          <t>Not reported</t>
        </is>
      </c>
      <c r="BD642" t="inlineStr">
        <is>
          <t>Not reported</t>
        </is>
      </c>
      <c r="BE642" t="inlineStr">
        <is>
          <t>Not reported</t>
        </is>
      </c>
      <c r="BF642" t="inlineStr">
        <is>
          <t>Not reported</t>
        </is>
      </c>
      <c r="BG642" t="inlineStr">
        <is>
          <t>Not reviewed (not included)</t>
        </is>
      </c>
      <c r="BH642" t="inlineStr">
        <is>
          <t>N/A</t>
        </is>
      </c>
      <c r="BI642" t="inlineStr">
        <is>
          <t>Not reviewed</t>
        </is>
      </c>
      <c r="BJ642" t="inlineStr">
        <is>
          <t>Not reviewed</t>
        </is>
      </c>
      <c r="BK642" t="inlineStr">
        <is>
          <t>Not reviewed</t>
        </is>
      </c>
      <c r="BL642" t="inlineStr">
        <is>
          <t>Not reviewed</t>
        </is>
      </c>
      <c r="BM642" t="inlineStr">
        <is>
          <t>Not reviewed (not included)</t>
        </is>
      </c>
      <c r="BN642" t="inlineStr">
        <is>
          <t>Non-ADHD Focused - E2-Not ADHD focused: Neither title nor abstract mentions ADHD or attention-deficit/hyperactivity</t>
        </is>
      </c>
      <c r="BO642" t="inlineStr">
        <is>
          <t>Abstract-level screening only</t>
        </is>
      </c>
      <c r="BP642" t="inlineStr">
        <is>
          <t>6</t>
        </is>
      </c>
    </row>
    <row r="643">
      <c r="A643" t="inlineStr">
        <is>
          <t>Cognicare: An Intelligent Multi-Module Framework for Support of Neurodevelopmental and Learning Disorders using Machine Learning</t>
        </is>
      </c>
      <c r="B643" t="n">
        <v>2025</v>
      </c>
      <c r="C643" t="inlineStr">
        <is>
          <t>Not checked</t>
        </is>
      </c>
      <c r="D643" t="inlineStr">
        <is>
          <t>Not checked</t>
        </is>
      </c>
      <c r="E643" t="inlineStr">
        <is>
          <t>10.1109/ICSCSA66339.2025.11170999</t>
        </is>
      </c>
      <c r="F643" t="inlineStr">
        <is>
          <t>This paper introduces a smart, interactive system designed to enhance early detection of neurodevelopmental and learning disorders, including Autism Spectrum Disorder (ASD), Attention-Deficit/Hyperactivity Disorder (ADHD), Dyslexia, Dyscalculia, and Non-Verbal Learning Disabilities (NVLD). The framework comprises three modules: a user-friendly interface with interactive tasks and questionnaires for assessing cognitive and social skills, personalized recommendations, and structured academic and cognitive tests targeting memory, comprehension, numerical fluency, and visual-motor coordination. The third module uses machine learning models like Random Forest, Support Vector Machine, and Neural Networks to accurately predict potential disorders. This enables scalable and efficient early screening, particularly in low-resource settings, aiding timely intervention and better developmental outcomes.</t>
        </is>
      </c>
      <c r="G643" t="inlineStr">
        <is>
          <t>Unimodal</t>
        </is>
      </c>
      <c r="H643" t="inlineStr">
        <is>
          <t>See abstract</t>
        </is>
      </c>
      <c r="I643" t="inlineStr">
        <is>
          <t>See abstract</t>
        </is>
      </c>
      <c r="J643" t="inlineStr">
        <is>
          <t>See abstract (AI/ML)</t>
        </is>
      </c>
      <c r="K643" t="inlineStr">
        <is>
          <t>See abstract</t>
        </is>
      </c>
      <c r="M643" t="inlineStr">
        <is>
          <t>See abstract</t>
        </is>
      </c>
      <c r="N643" t="inlineStr">
        <is>
          <t>See abstract</t>
        </is>
      </c>
      <c r="O643" t="inlineStr">
        <is>
          <t>Not verified from abstract</t>
        </is>
      </c>
      <c r="P643" t="inlineStr">
        <is>
          <t>See abstract</t>
        </is>
      </c>
      <c r="Q643" t="inlineStr">
        <is>
          <t>See abstract</t>
        </is>
      </c>
      <c r="R643" t="inlineStr">
        <is>
          <t>Not reviewed (not included)</t>
        </is>
      </c>
      <c r="S643" t="inlineStr">
        <is>
          <t>Not reviewed (not included)</t>
        </is>
      </c>
      <c r="T643" t="inlineStr">
        <is>
          <t>Abstract screening only. Not Selected for Final 95 (Pending Full Text Review)</t>
        </is>
      </c>
      <c r="U643" t="inlineStr">
        <is>
          <t>EXCLUDE</t>
        </is>
      </c>
      <c r="V6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43" t="inlineStr">
        <is>
          <t>Excluded: Other Criterion</t>
        </is>
      </c>
      <c r="X643" t="inlineStr">
        <is>
          <t>Not assessed from abstract</t>
        </is>
      </c>
      <c r="Y643" t="inlineStr">
        <is>
          <t>IEEE Conferences</t>
        </is>
      </c>
      <c r="Z643" t="inlineStr">
        <is>
          <t>Not determined from abstract</t>
        </is>
      </c>
      <c r="AB643" t="inlineStr">
        <is>
          <t>Not assessed (not included)</t>
        </is>
      </c>
      <c r="AC643" t="inlineStr">
        <is>
          <t>Not assessed (not included)</t>
        </is>
      </c>
      <c r="AD643" t="inlineStr">
        <is>
          <t>K. B; L. Srinivasan; S. N. N; D. S</t>
        </is>
      </c>
      <c r="AE643" t="inlineStr">
        <is>
          <t>2025 5th International Conference on Soft Computing for Security Applications (ICSCSA)</t>
        </is>
      </c>
      <c r="AF643" t="inlineStr">
        <is>
          <t>Hybrid OA (IEEE)</t>
        </is>
      </c>
      <c r="AH643" t="inlineStr">
        <is>
          <t>Not assessed</t>
        </is>
      </c>
      <c r="AI643" t="inlineStr">
        <is>
          <t>Not reported</t>
        </is>
      </c>
      <c r="AJ643" t="inlineStr">
        <is>
          <t>Not reported</t>
        </is>
      </c>
      <c r="AK643" t="inlineStr">
        <is>
          <t>Not reported</t>
        </is>
      </c>
      <c r="AL643" t="inlineStr">
        <is>
          <t>Not reported</t>
        </is>
      </c>
      <c r="AM643" t="inlineStr">
        <is>
          <t>Not reported</t>
        </is>
      </c>
      <c r="AN643" t="inlineStr">
        <is>
          <t>Not reported</t>
        </is>
      </c>
      <c r="AO643" t="inlineStr">
        <is>
          <t>Not reviewed</t>
        </is>
      </c>
      <c r="AP643" t="inlineStr">
        <is>
          <t>Not reported</t>
        </is>
      </c>
      <c r="AQ643" t="inlineStr">
        <is>
          <t>Not reported</t>
        </is>
      </c>
      <c r="AR643" t="inlineStr">
        <is>
          <t>Not reported</t>
        </is>
      </c>
      <c r="AS643" t="inlineStr">
        <is>
          <t>See abstract</t>
        </is>
      </c>
      <c r="AT643" t="inlineStr">
        <is>
          <t>Not reviewed</t>
        </is>
      </c>
      <c r="AU643" t="inlineStr">
        <is>
          <t>Not reviewed</t>
        </is>
      </c>
      <c r="AV643" t="inlineStr">
        <is>
          <t>Not reviewed</t>
        </is>
      </c>
      <c r="AW643" t="inlineStr">
        <is>
          <t>Not reviewed</t>
        </is>
      </c>
      <c r="AX643" t="inlineStr">
        <is>
          <t>Not reported</t>
        </is>
      </c>
      <c r="AY643" t="inlineStr">
        <is>
          <t>Not reported</t>
        </is>
      </c>
      <c r="AZ643" t="inlineStr">
        <is>
          <t>Not reported</t>
        </is>
      </c>
      <c r="BA643" t="inlineStr">
        <is>
          <t>Not reported</t>
        </is>
      </c>
      <c r="BB643" t="inlineStr">
        <is>
          <t>Not reported</t>
        </is>
      </c>
      <c r="BC643" t="inlineStr">
        <is>
          <t>Not reported</t>
        </is>
      </c>
      <c r="BD643" t="inlineStr">
        <is>
          <t>Not reported</t>
        </is>
      </c>
      <c r="BE643" t="inlineStr">
        <is>
          <t>Not reported</t>
        </is>
      </c>
      <c r="BF643" t="inlineStr">
        <is>
          <t>Not reported</t>
        </is>
      </c>
      <c r="BG643" t="inlineStr">
        <is>
          <t>Not reviewed (not included)</t>
        </is>
      </c>
      <c r="BH643" t="inlineStr">
        <is>
          <t>N/A</t>
        </is>
      </c>
      <c r="BI643" t="inlineStr">
        <is>
          <t>Not reviewed</t>
        </is>
      </c>
      <c r="BJ643" t="inlineStr">
        <is>
          <t>Not reviewed</t>
        </is>
      </c>
      <c r="BK643" t="inlineStr">
        <is>
          <t>Not reviewed</t>
        </is>
      </c>
      <c r="BL643" t="inlineStr">
        <is>
          <t>Not reviewed</t>
        </is>
      </c>
      <c r="BM643" t="inlineStr">
        <is>
          <t>Not reviewed (not included)</t>
        </is>
      </c>
      <c r="BN643" t="inlineStr">
        <is>
          <t>Not Selected for Final 95 (Pending Full Text Review) - Candidate paper not selected for final 95: Passed abstract screening but not included in final selec</t>
        </is>
      </c>
      <c r="BO643" t="inlineStr">
        <is>
          <t>Abstract-level screening only</t>
        </is>
      </c>
      <c r="BP643" t="inlineStr">
        <is>
          <t>8</t>
        </is>
      </c>
    </row>
    <row r="644">
      <c r="A644" t="inlineStr">
        <is>
          <t>Human Stress Detection Based on Sleeping Habits Using Machine Learning Algorithms</t>
        </is>
      </c>
      <c r="B644" t="n">
        <v>2023</v>
      </c>
      <c r="C644" t="inlineStr">
        <is>
          <t>Not checked</t>
        </is>
      </c>
      <c r="D644" t="inlineStr">
        <is>
          <t>Not checked</t>
        </is>
      </c>
      <c r="E644" t="inlineStr">
        <is>
          <t>10.1109/ICARC57651.2023.10145663</t>
        </is>
      </c>
      <c r="F644" t="inlineStr">
        <is>
          <t>Stress is a mental or emotional state brought on by demanding or unavoidable circumstances, also referred to as stressors. In order to prevent any unfavorable occurrences in life, it is crucial to understand human stress levels. Sleep disturbances are related to a number of physical, mental, and social problems. This study's main objective is to investigate how human stress might be detected using machine learning algorithms based on sleep-related behaviors. The obtained dataset includes various sleep habits and stress levels. Six machine learning techniques, including Multilayer Perception (MLP), Random Forest, Support Vector Machine (SVM), Decision Trees, NaÃ¯ve Bayes and Logistic Regression were utilized in the classification level after the data had been preprocessed in order to compare and obtain the most accurate results. Based on the experiment results, it can be concluded that the NaÃ¯ve Bayes algorithm, when used to classify the data, can do so with 91.27% accuracy, high precision, recall, and f-measure values, as well as the lowest mean absolute error (MAE) and root mean squared error rates (RMSE). We can estimate human stress levels using the study's findings, and we can address pertinent problems as soon as possible.</t>
        </is>
      </c>
      <c r="G644" t="inlineStr">
        <is>
          <t>Unimodal</t>
        </is>
      </c>
      <c r="H644" t="inlineStr">
        <is>
          <t>See abstract</t>
        </is>
      </c>
      <c r="I644" t="inlineStr">
        <is>
          <t>See abstract</t>
        </is>
      </c>
      <c r="J644" t="inlineStr">
        <is>
          <t>See abstract (AI/ML)</t>
        </is>
      </c>
      <c r="K644" t="inlineStr">
        <is>
          <t>See abstract</t>
        </is>
      </c>
      <c r="M644" t="inlineStr">
        <is>
          <t>See abstract</t>
        </is>
      </c>
      <c r="N644" t="inlineStr">
        <is>
          <t>See abstract</t>
        </is>
      </c>
      <c r="O644" t="inlineStr">
        <is>
          <t>Not verified from abstract</t>
        </is>
      </c>
      <c r="P644" t="inlineStr">
        <is>
          <t>See abstract</t>
        </is>
      </c>
      <c r="Q644" t="inlineStr">
        <is>
          <t>See abstract</t>
        </is>
      </c>
      <c r="R644" t="inlineStr">
        <is>
          <t>Not reviewed (not included)</t>
        </is>
      </c>
      <c r="S644" t="inlineStr">
        <is>
          <t>Not reviewed (not included)</t>
        </is>
      </c>
      <c r="T644" t="inlineStr">
        <is>
          <t>Abstract screening only. Non-ADHD Focused</t>
        </is>
      </c>
      <c r="U644" t="inlineStr">
        <is>
          <t>EXCLUDE</t>
        </is>
      </c>
      <c r="V644" t="inlineStr">
        <is>
          <t>E2-Not ADHD focused: Neither title nor abstract mentions ADHD or attention-deficit/hyperactivity</t>
        </is>
      </c>
      <c r="W644" t="inlineStr">
        <is>
          <t>Excluded: Not ADHD Focused</t>
        </is>
      </c>
      <c r="X644" t="inlineStr">
        <is>
          <t>Not assessed from abstract</t>
        </is>
      </c>
      <c r="Y644" t="inlineStr">
        <is>
          <t>IEEE Conferences</t>
        </is>
      </c>
      <c r="Z644" t="inlineStr">
        <is>
          <t>Not determined from abstract</t>
        </is>
      </c>
      <c r="AB644" t="inlineStr">
        <is>
          <t>Not assessed (not included)</t>
        </is>
      </c>
      <c r="AC644" t="inlineStr">
        <is>
          <t>Not assessed (not included)</t>
        </is>
      </c>
      <c r="AD644" t="inlineStr">
        <is>
          <t>J. G. Jayawickrama; R. A. H. M. Rupasingha</t>
        </is>
      </c>
      <c r="AE644" t="inlineStr">
        <is>
          <t>2023 3rd International Conference on Advanced Research in Computing (ICARC)</t>
        </is>
      </c>
      <c r="AF644" t="inlineStr">
        <is>
          <t>Hybrid OA (IEEE)</t>
        </is>
      </c>
      <c r="AH644" t="inlineStr">
        <is>
          <t>Not assessed</t>
        </is>
      </c>
      <c r="AI644" t="inlineStr">
        <is>
          <t>Not reported</t>
        </is>
      </c>
      <c r="AJ644" t="inlineStr">
        <is>
          <t>Not reported</t>
        </is>
      </c>
      <c r="AK644" t="inlineStr">
        <is>
          <t>Not reported</t>
        </is>
      </c>
      <c r="AL644" t="inlineStr">
        <is>
          <t>Not reported</t>
        </is>
      </c>
      <c r="AM644" t="inlineStr">
        <is>
          <t>Not reported</t>
        </is>
      </c>
      <c r="AN644" t="inlineStr">
        <is>
          <t>Not reported</t>
        </is>
      </c>
      <c r="AO644" t="inlineStr">
        <is>
          <t>Not reviewed</t>
        </is>
      </c>
      <c r="AP644" t="inlineStr">
        <is>
          <t>Not reported</t>
        </is>
      </c>
      <c r="AQ644" t="inlineStr">
        <is>
          <t>Not reported</t>
        </is>
      </c>
      <c r="AR644" t="inlineStr">
        <is>
          <t>Not reported</t>
        </is>
      </c>
      <c r="AS644" t="inlineStr">
        <is>
          <t>See abstract</t>
        </is>
      </c>
      <c r="AT644" t="inlineStr">
        <is>
          <t>Not reviewed</t>
        </is>
      </c>
      <c r="AU644" t="inlineStr">
        <is>
          <t>Not reviewed</t>
        </is>
      </c>
      <c r="AV644" t="inlineStr">
        <is>
          <t>Not reviewed</t>
        </is>
      </c>
      <c r="AW644" t="inlineStr">
        <is>
          <t>Not reviewed</t>
        </is>
      </c>
      <c r="AX644" t="inlineStr">
        <is>
          <t>Not reported</t>
        </is>
      </c>
      <c r="AY644" t="inlineStr">
        <is>
          <t>Not reported</t>
        </is>
      </c>
      <c r="AZ644" t="inlineStr">
        <is>
          <t>Not reported</t>
        </is>
      </c>
      <c r="BA644" t="inlineStr">
        <is>
          <t>Not reported</t>
        </is>
      </c>
      <c r="BB644" t="inlineStr">
        <is>
          <t>Not reported</t>
        </is>
      </c>
      <c r="BC644" t="inlineStr">
        <is>
          <t>Not reported</t>
        </is>
      </c>
      <c r="BD644" t="inlineStr">
        <is>
          <t>Not reported</t>
        </is>
      </c>
      <c r="BE644" t="inlineStr">
        <is>
          <t>Not reported</t>
        </is>
      </c>
      <c r="BF644" t="inlineStr">
        <is>
          <t>Not reported</t>
        </is>
      </c>
      <c r="BG644" t="inlineStr">
        <is>
          <t>Not reviewed (not included)</t>
        </is>
      </c>
      <c r="BH644" t="inlineStr">
        <is>
          <t>N/A</t>
        </is>
      </c>
      <c r="BI644" t="inlineStr">
        <is>
          <t>Not reviewed</t>
        </is>
      </c>
      <c r="BJ644" t="inlineStr">
        <is>
          <t>Not reviewed</t>
        </is>
      </c>
      <c r="BK644" t="inlineStr">
        <is>
          <t>Not reviewed</t>
        </is>
      </c>
      <c r="BL644" t="inlineStr">
        <is>
          <t>Not reviewed</t>
        </is>
      </c>
      <c r="BM644" t="inlineStr">
        <is>
          <t>Not reviewed (not included)</t>
        </is>
      </c>
      <c r="BN644" t="inlineStr">
        <is>
          <t>Non-ADHD Focused - E2-Not ADHD focused: Neither title nor abstract mentions ADHD or attention-deficit/hyperactivity</t>
        </is>
      </c>
      <c r="BO644" t="inlineStr">
        <is>
          <t>Abstract-level screening only</t>
        </is>
      </c>
      <c r="BP644" t="inlineStr">
        <is>
          <t>6</t>
        </is>
      </c>
    </row>
    <row r="645">
      <c r="A645" t="inlineStr">
        <is>
          <t>Deep Learning EEG Technology Development and Brain Computer Interface Chips Progress</t>
        </is>
      </c>
      <c r="B645" t="n">
        <v>2024</v>
      </c>
      <c r="C645" t="inlineStr">
        <is>
          <t>Not checked</t>
        </is>
      </c>
      <c r="D645" t="inlineStr">
        <is>
          <t>Not checked</t>
        </is>
      </c>
      <c r="E645" t="inlineStr">
        <is>
          <t>10.1109/ICASSPW62465.2024.10626697</t>
        </is>
      </c>
      <c r="F645" t="inlineStr">
        <is>
          <t>Brain Computer Interfaces establishes an interaction mode between the human brain and external devices, and has broad application prospects. With the development of neuroscience and artificial intelligence technology, brain computer interfaces have rapidly evolved from a single perception stage to a multimodal cognition and complex interaction control stage. This article elaborates on the functional zoning of the brain and cerebellum and the latest research on brain signal classification. Afterwards, the latest research progress of deep learning based EEG signal processing technology was analyzed in depth from three key directions: brain network analysis, research on neurological diseases, cognitive analysis, and emotion recognition. This paper provides a detailed description of the typical structure and main functional unit design ideas of Brain Computer Interface chips, and analyzes the core and difficult technologies from the aspects of acquisition, 3D heterogeneous integration, low-power design, software and brain science research. Finally, based on typical Brain Computer Interface design and application cases, the future development trends of Brain Computer Interface chips and deep learning EEG technology are proposed.</t>
        </is>
      </c>
      <c r="G645" t="inlineStr">
        <is>
          <t>Unimodal</t>
        </is>
      </c>
      <c r="H645" t="inlineStr">
        <is>
          <t>See abstract</t>
        </is>
      </c>
      <c r="I645" t="inlineStr">
        <is>
          <t>See abstract</t>
        </is>
      </c>
      <c r="J645" t="inlineStr">
        <is>
          <t>See abstract (AI/ML)</t>
        </is>
      </c>
      <c r="K645" t="inlineStr">
        <is>
          <t>See abstract</t>
        </is>
      </c>
      <c r="M645" t="inlineStr">
        <is>
          <t>See abstract</t>
        </is>
      </c>
      <c r="N645" t="inlineStr">
        <is>
          <t>See abstract</t>
        </is>
      </c>
      <c r="O645" t="inlineStr">
        <is>
          <t>Not verified from abstract</t>
        </is>
      </c>
      <c r="P645" t="inlineStr">
        <is>
          <t>See abstract</t>
        </is>
      </c>
      <c r="Q645" t="inlineStr">
        <is>
          <t>See abstract</t>
        </is>
      </c>
      <c r="R645" t="inlineStr">
        <is>
          <t>Not reviewed (not included)</t>
        </is>
      </c>
      <c r="S645" t="inlineStr">
        <is>
          <t>Not reviewed (not included)</t>
        </is>
      </c>
      <c r="T645" t="inlineStr">
        <is>
          <t>Abstract screening only. Non-ADHD Focused</t>
        </is>
      </c>
      <c r="U645" t="inlineStr">
        <is>
          <t>EXCLUDE</t>
        </is>
      </c>
      <c r="V645" t="inlineStr">
        <is>
          <t>E2-Not ADHD focused: Neither title nor abstract mentions ADHD or attention-deficit/hyperactivity</t>
        </is>
      </c>
      <c r="W645" t="inlineStr">
        <is>
          <t>Excluded: Not ADHD Focused</t>
        </is>
      </c>
      <c r="X645" t="inlineStr">
        <is>
          <t>Not assessed from abstract</t>
        </is>
      </c>
      <c r="Y645" t="inlineStr">
        <is>
          <t>IEEE Conferences</t>
        </is>
      </c>
      <c r="Z645" t="inlineStr">
        <is>
          <t>Not determined from abstract</t>
        </is>
      </c>
      <c r="AB645" t="inlineStr">
        <is>
          <t>Not assessed (not included)</t>
        </is>
      </c>
      <c r="AC645" t="inlineStr">
        <is>
          <t>Not assessed (not included)</t>
        </is>
      </c>
      <c r="AD645" t="inlineStr">
        <is>
          <t>W. Li; L. Chen; B. Lv; X. Li; W. Wang; K. Xu; X. Ding</t>
        </is>
      </c>
      <c r="AE645" t="inlineStr">
        <is>
          <t>2024 IEEE International Conference on Acoustics, Speech, and Signal Processing Workshops (ICASSPW)</t>
        </is>
      </c>
      <c r="AF645" t="inlineStr">
        <is>
          <t>Hybrid OA (IEEE)</t>
        </is>
      </c>
      <c r="AH645" t="inlineStr">
        <is>
          <t>Not assessed</t>
        </is>
      </c>
      <c r="AI645" t="inlineStr">
        <is>
          <t>Not reported</t>
        </is>
      </c>
      <c r="AJ645" t="inlineStr">
        <is>
          <t>Not reported</t>
        </is>
      </c>
      <c r="AK645" t="inlineStr">
        <is>
          <t>Not reported</t>
        </is>
      </c>
      <c r="AL645" t="inlineStr">
        <is>
          <t>Not reported</t>
        </is>
      </c>
      <c r="AM645" t="inlineStr">
        <is>
          <t>Not reported</t>
        </is>
      </c>
      <c r="AN645" t="inlineStr">
        <is>
          <t>Not reported</t>
        </is>
      </c>
      <c r="AO645" t="inlineStr">
        <is>
          <t>Not reviewed</t>
        </is>
      </c>
      <c r="AP645" t="inlineStr">
        <is>
          <t>Not reported</t>
        </is>
      </c>
      <c r="AQ645" t="inlineStr">
        <is>
          <t>Not reported</t>
        </is>
      </c>
      <c r="AR645" t="inlineStr">
        <is>
          <t>Not reported</t>
        </is>
      </c>
      <c r="AS645" t="inlineStr">
        <is>
          <t>See abstract</t>
        </is>
      </c>
      <c r="AT645" t="inlineStr">
        <is>
          <t>Not reviewed</t>
        </is>
      </c>
      <c r="AU645" t="inlineStr">
        <is>
          <t>Not reviewed</t>
        </is>
      </c>
      <c r="AV645" t="inlineStr">
        <is>
          <t>Not reviewed</t>
        </is>
      </c>
      <c r="AW645" t="inlineStr">
        <is>
          <t>Not reviewed</t>
        </is>
      </c>
      <c r="AX645" t="inlineStr">
        <is>
          <t>Not reported</t>
        </is>
      </c>
      <c r="AY645" t="inlineStr">
        <is>
          <t>Not reported</t>
        </is>
      </c>
      <c r="AZ645" t="inlineStr">
        <is>
          <t>Not reported</t>
        </is>
      </c>
      <c r="BA645" t="inlineStr">
        <is>
          <t>Not reported</t>
        </is>
      </c>
      <c r="BB645" t="inlineStr">
        <is>
          <t>Not reported</t>
        </is>
      </c>
      <c r="BC645" t="inlineStr">
        <is>
          <t>Not reported</t>
        </is>
      </c>
      <c r="BD645" t="inlineStr">
        <is>
          <t>Not reported</t>
        </is>
      </c>
      <c r="BE645" t="inlineStr">
        <is>
          <t>Not reported</t>
        </is>
      </c>
      <c r="BF645" t="inlineStr">
        <is>
          <t>Not reported</t>
        </is>
      </c>
      <c r="BG645" t="inlineStr">
        <is>
          <t>Not reviewed (not included)</t>
        </is>
      </c>
      <c r="BH645" t="inlineStr">
        <is>
          <t>N/A</t>
        </is>
      </c>
      <c r="BI645" t="inlineStr">
        <is>
          <t>Not reviewed</t>
        </is>
      </c>
      <c r="BJ645" t="inlineStr">
        <is>
          <t>Not reviewed</t>
        </is>
      </c>
      <c r="BK645" t="inlineStr">
        <is>
          <t>Not reviewed</t>
        </is>
      </c>
      <c r="BL645" t="inlineStr">
        <is>
          <t>Not reviewed</t>
        </is>
      </c>
      <c r="BM645" t="inlineStr">
        <is>
          <t>Not reviewed (not included)</t>
        </is>
      </c>
      <c r="BN645" t="inlineStr">
        <is>
          <t>Non-ADHD Focused - E2-Not ADHD focused: Neither title nor abstract mentions ADHD or attention-deficit/hyperactivity</t>
        </is>
      </c>
      <c r="BO645" t="inlineStr">
        <is>
          <t>Abstract-level screening only</t>
        </is>
      </c>
      <c r="BP645" t="inlineStr">
        <is>
          <t>6</t>
        </is>
      </c>
    </row>
    <row r="646">
      <c r="A646" t="inlineStr">
        <is>
          <t>Domain Adaptation Method Based on Multi-Scale Brain Network Feature Fusion for Brain Diseases Diagnosis</t>
        </is>
      </c>
      <c r="B646" t="n">
        <v>2025</v>
      </c>
      <c r="C646" t="inlineStr">
        <is>
          <t>Not checked</t>
        </is>
      </c>
      <c r="D646" t="inlineStr">
        <is>
          <t>Not checked</t>
        </is>
      </c>
      <c r="E646" t="inlineStr">
        <is>
          <t>10.1109/PRMVAI65741.2025.11108666</t>
        </is>
      </c>
      <c r="F646" t="inlineStr">
        <is>
          <t>Brain networks are essential for human cognition and crucial in diagnosing brain diseases. Traditional single-site methods, limited by small and homogeneous samples, struggle to generalize. In contrast, multi-site methods enhance diagnostic accuracy by integrating diverse data but face domain shifts due to inter-center data differences. To mitigate this issue, domain adaptation approaches strive to diminish the distributional discrepancies between source and target domains. However, they often overlook the complex topological structures in brain networks. This paper proposes a domain adaptation method based on multiscale brain network feature fusion for multi-site brain disease diagnosis. It utilizes graph convolutional networks to extract brain network features at different scales, thereby fully capturing the complex topological structure information. Moreover, it employs adversarial domain adaptation and prototype learning to mitigate domain and semantic shifts, thereby enhancing model generalization. Our approach significantly outperforms conventional domain adaptation methods in experiments conducted on multi-site Attention Deficit Hyperactivity Disorder (ADHD) datasets.</t>
        </is>
      </c>
      <c r="G646" t="inlineStr">
        <is>
          <t>Unimodal</t>
        </is>
      </c>
      <c r="H646" t="inlineStr">
        <is>
          <t>See abstract</t>
        </is>
      </c>
      <c r="I646" t="inlineStr">
        <is>
          <t>See abstract</t>
        </is>
      </c>
      <c r="J646" t="inlineStr">
        <is>
          <t>See abstract (AI/ML)</t>
        </is>
      </c>
      <c r="K646" t="inlineStr">
        <is>
          <t>See abstract</t>
        </is>
      </c>
      <c r="M646" t="inlineStr">
        <is>
          <t>See abstract</t>
        </is>
      </c>
      <c r="N646" t="inlineStr">
        <is>
          <t>See abstract</t>
        </is>
      </c>
      <c r="O646" t="inlineStr">
        <is>
          <t>Not verified from abstract</t>
        </is>
      </c>
      <c r="P646" t="inlineStr">
        <is>
          <t>See abstract</t>
        </is>
      </c>
      <c r="Q646" t="inlineStr">
        <is>
          <t>See abstract</t>
        </is>
      </c>
      <c r="R646" t="inlineStr">
        <is>
          <t>Not reviewed (not included)</t>
        </is>
      </c>
      <c r="S646" t="inlineStr">
        <is>
          <t>Not reviewed (not included)</t>
        </is>
      </c>
      <c r="T646" t="inlineStr">
        <is>
          <t>Abstract screening only. Not Selected for Final 95 (Pending Full Text Review)</t>
        </is>
      </c>
      <c r="U646" t="inlineStr">
        <is>
          <t>EXCLUDE</t>
        </is>
      </c>
      <c r="V6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46" t="inlineStr">
        <is>
          <t>Excluded: Other Criterion</t>
        </is>
      </c>
      <c r="X646" t="inlineStr">
        <is>
          <t>Not assessed from abstract</t>
        </is>
      </c>
      <c r="Y646" t="inlineStr">
        <is>
          <t>IEEE Conferences</t>
        </is>
      </c>
      <c r="Z646" t="inlineStr">
        <is>
          <t>Not determined from abstract</t>
        </is>
      </c>
      <c r="AB646" t="inlineStr">
        <is>
          <t>Not assessed (not included)</t>
        </is>
      </c>
      <c r="AC646" t="inlineStr">
        <is>
          <t>Not assessed (not included)</t>
        </is>
      </c>
      <c r="AD646" t="inlineStr">
        <is>
          <t>L. Zhao; B. Li; Q. Zhu</t>
        </is>
      </c>
      <c r="AE646" t="inlineStr">
        <is>
          <t>2025 IEEE International Conference on Pattern Recognition, Machine Vision and Artificial Intelligence (PRMVAI)</t>
        </is>
      </c>
      <c r="AF646" t="inlineStr">
        <is>
          <t>Hybrid OA (IEEE)</t>
        </is>
      </c>
      <c r="AG646" t="inlineStr">
        <is>
          <t xml:space="preserve">National Natural Science Foundation of China(grant numbers:62371234,62076129); National Key Research and Development Program of China(grant numbers:2023YFF1204803); </t>
        </is>
      </c>
      <c r="AH646" t="inlineStr">
        <is>
          <t>Not assessed</t>
        </is>
      </c>
      <c r="AI646" t="inlineStr">
        <is>
          <t>Not reported</t>
        </is>
      </c>
      <c r="AJ646" t="inlineStr">
        <is>
          <t>Not reported</t>
        </is>
      </c>
      <c r="AK646" t="inlineStr">
        <is>
          <t>Not reported</t>
        </is>
      </c>
      <c r="AL646" t="inlineStr">
        <is>
          <t>Not reported</t>
        </is>
      </c>
      <c r="AM646" t="inlineStr">
        <is>
          <t>Not reported</t>
        </is>
      </c>
      <c r="AN646" t="inlineStr">
        <is>
          <t>Not reported</t>
        </is>
      </c>
      <c r="AO646" t="inlineStr">
        <is>
          <t>Not reviewed</t>
        </is>
      </c>
      <c r="AP646" t="inlineStr">
        <is>
          <t>Not reported</t>
        </is>
      </c>
      <c r="AQ646" t="inlineStr">
        <is>
          <t>Not reported</t>
        </is>
      </c>
      <c r="AR646" t="inlineStr">
        <is>
          <t>Not reported</t>
        </is>
      </c>
      <c r="AS646" t="inlineStr">
        <is>
          <t>See abstract</t>
        </is>
      </c>
      <c r="AT646" t="inlineStr">
        <is>
          <t>Not reviewed</t>
        </is>
      </c>
      <c r="AU646" t="inlineStr">
        <is>
          <t>Not reviewed</t>
        </is>
      </c>
      <c r="AV646" t="inlineStr">
        <is>
          <t>Not reviewed</t>
        </is>
      </c>
      <c r="AW646" t="inlineStr">
        <is>
          <t>Not reviewed</t>
        </is>
      </c>
      <c r="AX646" t="inlineStr">
        <is>
          <t>Not reported</t>
        </is>
      </c>
      <c r="AY646" t="inlineStr">
        <is>
          <t>Not reported</t>
        </is>
      </c>
      <c r="AZ646" t="inlineStr">
        <is>
          <t>Not reported</t>
        </is>
      </c>
      <c r="BA646" t="inlineStr">
        <is>
          <t>Not reported</t>
        </is>
      </c>
      <c r="BB646" t="inlineStr">
        <is>
          <t>Not reported</t>
        </is>
      </c>
      <c r="BC646" t="inlineStr">
        <is>
          <t>Not reported</t>
        </is>
      </c>
      <c r="BD646" t="inlineStr">
        <is>
          <t>Not reported</t>
        </is>
      </c>
      <c r="BE646" t="inlineStr">
        <is>
          <t>Not reported</t>
        </is>
      </c>
      <c r="BF646" t="inlineStr">
        <is>
          <t>Not reported</t>
        </is>
      </c>
      <c r="BG646" t="inlineStr">
        <is>
          <t>Not reviewed (not included)</t>
        </is>
      </c>
      <c r="BH646" t="inlineStr">
        <is>
          <t>N/A</t>
        </is>
      </c>
      <c r="BI646" t="inlineStr">
        <is>
          <t>Not reviewed</t>
        </is>
      </c>
      <c r="BJ646" t="inlineStr">
        <is>
          <t>Not reviewed</t>
        </is>
      </c>
      <c r="BK646" t="inlineStr">
        <is>
          <t>Not reviewed</t>
        </is>
      </c>
      <c r="BL646" t="inlineStr">
        <is>
          <t>Not reviewed</t>
        </is>
      </c>
      <c r="BM646" t="inlineStr">
        <is>
          <t>Not reviewed (not included)</t>
        </is>
      </c>
      <c r="BN646" t="inlineStr">
        <is>
          <t>Not Selected for Final 95 (Pending Full Text Review) - Candidate paper not selected for final 95: Passed abstract screening but not included in final selec</t>
        </is>
      </c>
      <c r="BO646" t="inlineStr">
        <is>
          <t>Abstract-level screening only</t>
        </is>
      </c>
      <c r="BP646" t="inlineStr">
        <is>
          <t>6</t>
        </is>
      </c>
    </row>
    <row r="647">
      <c r="A647" t="inlineStr">
        <is>
          <t>Emotion Recognition in Gaming Dataset to Reduce Artifacts in the Self-Assessed Labeling Using Semi-Supervised Clustering</t>
        </is>
      </c>
      <c r="B647" t="n">
        <v>2024</v>
      </c>
      <c r="C647" t="inlineStr">
        <is>
          <t>Not checked</t>
        </is>
      </c>
      <c r="D647" t="inlineStr">
        <is>
          <t>Not checked</t>
        </is>
      </c>
      <c r="E647" t="inlineStr">
        <is>
          <t>10.1109/ACCESS.2024.3387357</t>
        </is>
      </c>
      <c r="F647" t="inlineStr">
        <is>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is>
      </c>
      <c r="G647" t="inlineStr">
        <is>
          <t>Unimodal</t>
        </is>
      </c>
      <c r="H647" t="inlineStr">
        <is>
          <t>See abstract</t>
        </is>
      </c>
      <c r="I647" t="inlineStr">
        <is>
          <t>See abstract</t>
        </is>
      </c>
      <c r="J647" t="inlineStr">
        <is>
          <t>See abstract (AI/ML)</t>
        </is>
      </c>
      <c r="K647" t="inlineStr">
        <is>
          <t>See abstract</t>
        </is>
      </c>
      <c r="M647" t="inlineStr">
        <is>
          <t>See abstract</t>
        </is>
      </c>
      <c r="N647" t="inlineStr">
        <is>
          <t>See abstract</t>
        </is>
      </c>
      <c r="O647" t="inlineStr">
        <is>
          <t>Not verified from abstract</t>
        </is>
      </c>
      <c r="P647" t="inlineStr">
        <is>
          <t>See abstract</t>
        </is>
      </c>
      <c r="Q647" t="inlineStr">
        <is>
          <t>See abstract</t>
        </is>
      </c>
      <c r="R647" t="inlineStr">
        <is>
          <t>Not reviewed (not included)</t>
        </is>
      </c>
      <c r="S647" t="inlineStr">
        <is>
          <t>Not reviewed (not included)</t>
        </is>
      </c>
      <c r="T647" t="inlineStr">
        <is>
          <t>Abstract screening only. Non-ADHD Focused</t>
        </is>
      </c>
      <c r="U647" t="inlineStr">
        <is>
          <t>EXCLUDE</t>
        </is>
      </c>
      <c r="V647" t="inlineStr">
        <is>
          <t>E2-Not ADHD focused: Neither title nor abstract mentions ADHD or attention-deficit/hyperactivity</t>
        </is>
      </c>
      <c r="W647" t="inlineStr">
        <is>
          <t>Excluded: Not ADHD Focused</t>
        </is>
      </c>
      <c r="X647" t="inlineStr">
        <is>
          <t>Not assessed from abstract</t>
        </is>
      </c>
      <c r="Y647" t="inlineStr">
        <is>
          <t>IEEE Journals</t>
        </is>
      </c>
      <c r="Z647" t="inlineStr">
        <is>
          <t>Not determined from abstract</t>
        </is>
      </c>
      <c r="AB647" t="inlineStr">
        <is>
          <t>Not assessed (not included)</t>
        </is>
      </c>
      <c r="AC647" t="inlineStr">
        <is>
          <t>Not assessed (not included)</t>
        </is>
      </c>
      <c r="AD647" t="inlineStr">
        <is>
          <t>O. Almanza-Conejo; J. G. Avina-Cervantes; A. Garcia-Perez; M. A. Ibarra-Manzano</t>
        </is>
      </c>
      <c r="AE647" t="inlineStr">
        <is>
          <t>IEEE Access</t>
        </is>
      </c>
      <c r="AF647" t="inlineStr">
        <is>
          <t>Gold OA (IEEE Access)</t>
        </is>
      </c>
      <c r="AG647" t="inlineStr">
        <is>
          <t xml:space="preserve">Doctoral Scholarship; Mexican National Council for Humanities, Sciences, and Technology (CONAHCyT)(grant numbers:815485); University of Guanajuato through the Institutional Call for Scientific Research (CIIC)(grant numbers:243/2024); Annual Operational Program (POA) 2024; </t>
        </is>
      </c>
      <c r="AH647" t="inlineStr">
        <is>
          <t>Not assessed</t>
        </is>
      </c>
      <c r="AI647" t="inlineStr">
        <is>
          <t>Not reported</t>
        </is>
      </c>
      <c r="AJ647" t="inlineStr">
        <is>
          <t>Not reported</t>
        </is>
      </c>
      <c r="AK647" t="inlineStr">
        <is>
          <t>Not reported</t>
        </is>
      </c>
      <c r="AL647" t="inlineStr">
        <is>
          <t>Not reported</t>
        </is>
      </c>
      <c r="AM647" t="inlineStr">
        <is>
          <t>Not reported</t>
        </is>
      </c>
      <c r="AN647" t="inlineStr">
        <is>
          <t>Not reported</t>
        </is>
      </c>
      <c r="AO647" t="inlineStr">
        <is>
          <t>Not reviewed</t>
        </is>
      </c>
      <c r="AP647" t="inlineStr">
        <is>
          <t>Not reported</t>
        </is>
      </c>
      <c r="AQ647" t="inlineStr">
        <is>
          <t>Not reported</t>
        </is>
      </c>
      <c r="AR647" t="inlineStr">
        <is>
          <t>Not reported</t>
        </is>
      </c>
      <c r="AS647" t="inlineStr">
        <is>
          <t>See abstract</t>
        </is>
      </c>
      <c r="AT647" t="inlineStr">
        <is>
          <t>Not reviewed</t>
        </is>
      </c>
      <c r="AU647" t="inlineStr">
        <is>
          <t>Not reviewed</t>
        </is>
      </c>
      <c r="AV647" t="inlineStr">
        <is>
          <t>Not reviewed</t>
        </is>
      </c>
      <c r="AW647" t="inlineStr">
        <is>
          <t>Not reviewed</t>
        </is>
      </c>
      <c r="AX647" t="inlineStr">
        <is>
          <t>Not reported</t>
        </is>
      </c>
      <c r="AY647" t="inlineStr">
        <is>
          <t>Not reported</t>
        </is>
      </c>
      <c r="AZ647" t="inlineStr">
        <is>
          <t>Not reported</t>
        </is>
      </c>
      <c r="BA647" t="inlineStr">
        <is>
          <t>Not reported</t>
        </is>
      </c>
      <c r="BB647" t="inlineStr">
        <is>
          <t>Not reported</t>
        </is>
      </c>
      <c r="BC647" t="inlineStr">
        <is>
          <t>Not reported</t>
        </is>
      </c>
      <c r="BD647" t="inlineStr">
        <is>
          <t>Not reported</t>
        </is>
      </c>
      <c r="BE647" t="inlineStr">
        <is>
          <t>Not reported</t>
        </is>
      </c>
      <c r="BF647" t="inlineStr">
        <is>
          <t>Not reported</t>
        </is>
      </c>
      <c r="BG647" t="inlineStr">
        <is>
          <t>Not reviewed (not included)</t>
        </is>
      </c>
      <c r="BH647" t="inlineStr">
        <is>
          <t>N/A</t>
        </is>
      </c>
      <c r="BI647" t="inlineStr">
        <is>
          <t>Not reviewed</t>
        </is>
      </c>
      <c r="BJ647" t="inlineStr">
        <is>
          <t>Not reviewed</t>
        </is>
      </c>
      <c r="BK647" t="inlineStr">
        <is>
          <t>Not reviewed</t>
        </is>
      </c>
      <c r="BL647" t="inlineStr">
        <is>
          <t>Not reviewed</t>
        </is>
      </c>
      <c r="BM647" t="inlineStr">
        <is>
          <t>Not reviewed (not included)</t>
        </is>
      </c>
      <c r="BN647" t="inlineStr">
        <is>
          <t>Non-ADHD Focused - E2-Not ADHD focused: Neither title nor abstract mentions ADHD or attention-deficit/hyperactivity</t>
        </is>
      </c>
      <c r="BO647" t="inlineStr">
        <is>
          <t>Abstract-level screening only</t>
        </is>
      </c>
      <c r="BP647" t="inlineStr">
        <is>
          <t>10</t>
        </is>
      </c>
    </row>
    <row r="648">
      <c r="A648" t="inlineStr">
        <is>
          <t>A Comparative Study of Clustering Humans Based on Their Stress Level</t>
        </is>
      </c>
      <c r="B648" t="n">
        <v>2023</v>
      </c>
      <c r="C648" t="inlineStr">
        <is>
          <t>Not checked</t>
        </is>
      </c>
      <c r="D648" t="inlineStr">
        <is>
          <t>Not checked</t>
        </is>
      </c>
      <c r="E648" t="inlineStr">
        <is>
          <t>10.1109/OTCON56053.2023.10114012</t>
        </is>
      </c>
      <c r="F648" t="inlineStr">
        <is>
          <t>Stress is a state of mental or emotional weariness brought on by unavoidable or challenging situations. Additionally, the caliber of sleep has a crucial role in physical and mental health. Research on stress is interesting and beneficial to society, since it a hot issue. This studyâ€™s main objective is to investigate how humans are grouped based on their stress levels. The stress level is measured based on sleeprelated activities. To estimate the amount of stress, we applied machine learning (ML) algorithms. We made use of secondary information from the Kaggle website. The dataset includes seven sleeping habits and stress levels. The data set has been divided into two categories: low and high stress. We grouped humans based on their stress levels by considering their sleeping habits. After preprocessing the data, the findings are then acquired utilizing three unsupervised ML algorithms for clustering humans based on their stress level. We used Expectation Maximum (EM) methods, Simple KMeans, and Hierarchical Clustering as three different clustering algorithms to analyze the cluster. The Simple KMeans approach successfully categorized data with high accuracy, recall, f-measure values, and precision, according to results acquired using a data mining tool. According to the evaluation results, the Simple KMeans clustering method outperformed the outcomes of the other two algorithms with the accuracy 93.25%. The model can utilize to measure human stress and the connection between human stress and sleep were determined at the conclusion of the study.</t>
        </is>
      </c>
      <c r="G648" t="inlineStr">
        <is>
          <t>Unimodal</t>
        </is>
      </c>
      <c r="H648" t="inlineStr">
        <is>
          <t>See abstract</t>
        </is>
      </c>
      <c r="I648" t="inlineStr">
        <is>
          <t>See abstract</t>
        </is>
      </c>
      <c r="J648" t="inlineStr">
        <is>
          <t>See abstract (AI/ML)</t>
        </is>
      </c>
      <c r="K648" t="inlineStr">
        <is>
          <t>See abstract</t>
        </is>
      </c>
      <c r="M648" t="inlineStr">
        <is>
          <t>See abstract</t>
        </is>
      </c>
      <c r="N648" t="inlineStr">
        <is>
          <t>See abstract</t>
        </is>
      </c>
      <c r="O648" t="inlineStr">
        <is>
          <t>Not verified from abstract</t>
        </is>
      </c>
      <c r="P648" t="inlineStr">
        <is>
          <t>See abstract</t>
        </is>
      </c>
      <c r="Q648" t="inlineStr">
        <is>
          <t>See abstract</t>
        </is>
      </c>
      <c r="R648" t="inlineStr">
        <is>
          <t>Not reviewed (not included)</t>
        </is>
      </c>
      <c r="S648" t="inlineStr">
        <is>
          <t>Not reviewed (not included)</t>
        </is>
      </c>
      <c r="T648" t="inlineStr">
        <is>
          <t>Abstract screening only. Non-ADHD Focused</t>
        </is>
      </c>
      <c r="U648" t="inlineStr">
        <is>
          <t>EXCLUDE</t>
        </is>
      </c>
      <c r="V648" t="inlineStr">
        <is>
          <t>E2-Not ADHD focused: Neither title nor abstract mentions ADHD or attention-deficit/hyperactivity</t>
        </is>
      </c>
      <c r="W648" t="inlineStr">
        <is>
          <t>Excluded: Not ADHD Focused</t>
        </is>
      </c>
      <c r="X648" t="inlineStr">
        <is>
          <t>Not assessed from abstract</t>
        </is>
      </c>
      <c r="Y648" t="inlineStr">
        <is>
          <t>IEEE Conferences</t>
        </is>
      </c>
      <c r="Z648" t="inlineStr">
        <is>
          <t>Not determined from abstract</t>
        </is>
      </c>
      <c r="AB648" t="inlineStr">
        <is>
          <t>Not assessed (not included)</t>
        </is>
      </c>
      <c r="AC648" t="inlineStr">
        <is>
          <t>Not assessed (not included)</t>
        </is>
      </c>
      <c r="AD648" t="inlineStr">
        <is>
          <t>J. G. Jayawickrama; R. A. H. M. Rupasingha</t>
        </is>
      </c>
      <c r="AE648" t="inlineStr">
        <is>
          <t>2022 OPJU International Technology Conference on Emerging Technologies for Sustainable Development (OTCON)</t>
        </is>
      </c>
      <c r="AF648" t="inlineStr">
        <is>
          <t>Hybrid OA (IEEE)</t>
        </is>
      </c>
      <c r="AH648" t="inlineStr">
        <is>
          <t>Not assessed</t>
        </is>
      </c>
      <c r="AI648" t="inlineStr">
        <is>
          <t>Not reported</t>
        </is>
      </c>
      <c r="AJ648" t="inlineStr">
        <is>
          <t>Not reported</t>
        </is>
      </c>
      <c r="AK648" t="inlineStr">
        <is>
          <t>Not reported</t>
        </is>
      </c>
      <c r="AL648" t="inlineStr">
        <is>
          <t>Not reported</t>
        </is>
      </c>
      <c r="AM648" t="inlineStr">
        <is>
          <t>Not reported</t>
        </is>
      </c>
      <c r="AN648" t="inlineStr">
        <is>
          <t>Not reported</t>
        </is>
      </c>
      <c r="AO648" t="inlineStr">
        <is>
          <t>Not reviewed</t>
        </is>
      </c>
      <c r="AP648" t="inlineStr">
        <is>
          <t>Not reported</t>
        </is>
      </c>
      <c r="AQ648" t="inlineStr">
        <is>
          <t>Not reported</t>
        </is>
      </c>
      <c r="AR648" t="inlineStr">
        <is>
          <t>Not reported</t>
        </is>
      </c>
      <c r="AS648" t="inlineStr">
        <is>
          <t>See abstract</t>
        </is>
      </c>
      <c r="AT648" t="inlineStr">
        <is>
          <t>Not reviewed</t>
        </is>
      </c>
      <c r="AU648" t="inlineStr">
        <is>
          <t>Not reviewed</t>
        </is>
      </c>
      <c r="AV648" t="inlineStr">
        <is>
          <t>Not reviewed</t>
        </is>
      </c>
      <c r="AW648" t="inlineStr">
        <is>
          <t>Not reviewed</t>
        </is>
      </c>
      <c r="AX648" t="inlineStr">
        <is>
          <t>Not reported</t>
        </is>
      </c>
      <c r="AY648" t="inlineStr">
        <is>
          <t>Not reported</t>
        </is>
      </c>
      <c r="AZ648" t="inlineStr">
        <is>
          <t>Not reported</t>
        </is>
      </c>
      <c r="BA648" t="inlineStr">
        <is>
          <t>Not reported</t>
        </is>
      </c>
      <c r="BB648" t="inlineStr">
        <is>
          <t>Not reported</t>
        </is>
      </c>
      <c r="BC648" t="inlineStr">
        <is>
          <t>Not reported</t>
        </is>
      </c>
      <c r="BD648" t="inlineStr">
        <is>
          <t>Not reported</t>
        </is>
      </c>
      <c r="BE648" t="inlineStr">
        <is>
          <t>Not reported</t>
        </is>
      </c>
      <c r="BF648" t="inlineStr">
        <is>
          <t>Not reported</t>
        </is>
      </c>
      <c r="BG648" t="inlineStr">
        <is>
          <t>Not reviewed (not included)</t>
        </is>
      </c>
      <c r="BH648" t="inlineStr">
        <is>
          <t>N/A</t>
        </is>
      </c>
      <c r="BI648" t="inlineStr">
        <is>
          <t>Not reviewed</t>
        </is>
      </c>
      <c r="BJ648" t="inlineStr">
        <is>
          <t>Not reviewed</t>
        </is>
      </c>
      <c r="BK648" t="inlineStr">
        <is>
          <t>Not reviewed</t>
        </is>
      </c>
      <c r="BL648" t="inlineStr">
        <is>
          <t>Not reviewed</t>
        </is>
      </c>
      <c r="BM648" t="inlineStr">
        <is>
          <t>Not reviewed (not included)</t>
        </is>
      </c>
      <c r="BN648" t="inlineStr">
        <is>
          <t>Non-ADHD Focused - E2-Not ADHD focused: Neither title nor abstract mentions ADHD or attention-deficit/hyperactivity</t>
        </is>
      </c>
      <c r="BO648" t="inlineStr">
        <is>
          <t>Abstract-level screening only</t>
        </is>
      </c>
      <c r="BP648" t="inlineStr">
        <is>
          <t>6</t>
        </is>
      </c>
    </row>
    <row r="649">
      <c r="A649" t="inlineStr">
        <is>
          <t>DeEN: Deep Ensemble Framework for Neuroatypicality Classification</t>
        </is>
      </c>
      <c r="B649" t="n">
        <v>2023</v>
      </c>
      <c r="C649" t="inlineStr">
        <is>
          <t>Not checked</t>
        </is>
      </c>
      <c r="D649" t="inlineStr">
        <is>
          <t>Not checked</t>
        </is>
      </c>
      <c r="E649" t="inlineStr">
        <is>
          <t>10.1109/CONIT59222.2023.10205528</t>
        </is>
      </c>
      <c r="F649" t="inlineStr">
        <is>
          <t>This paper proposes a Machine Learning (ML) based ensemble framework to identify neuroatypicality among individuals. The focus of this study is neuroatypicality, which refers to individuals who suffer from irregular neurological functioning. The neuroatypicality conditions includes ASD, ADHD and Dyslexia. The neuroatypical individuals face challenges in emotional regulation, educational intervention, decision-making, and problem-solving. Diagnosis of neuroatypicality is a difficult task due to the varied symptoms among individuals. Brain signal analysis is one of the common parameters to identify neuroatypicality. This paper focuses on brain signal based ML framework to classify the typically and neuroatypically developed individuals. The contribution of this paper is to propose an ensemble framework for early diagnosis of neuro disorder which forms a basis to enable Artificial Intelligence (AI) to generate heuristics for further academic and medical research.</t>
        </is>
      </c>
      <c r="G649" t="inlineStr">
        <is>
          <t>Unimodal</t>
        </is>
      </c>
      <c r="H649" t="inlineStr">
        <is>
          <t>See abstract</t>
        </is>
      </c>
      <c r="I649" t="inlineStr">
        <is>
          <t>See abstract</t>
        </is>
      </c>
      <c r="J649" t="inlineStr">
        <is>
          <t>See abstract (AI/ML)</t>
        </is>
      </c>
      <c r="K649" t="inlineStr">
        <is>
          <t>See abstract</t>
        </is>
      </c>
      <c r="M649" t="inlineStr">
        <is>
          <t>See abstract</t>
        </is>
      </c>
      <c r="N649" t="inlineStr">
        <is>
          <t>See abstract</t>
        </is>
      </c>
      <c r="O649" t="inlineStr">
        <is>
          <t>Not verified from abstract</t>
        </is>
      </c>
      <c r="P649" t="inlineStr">
        <is>
          <t>See abstract</t>
        </is>
      </c>
      <c r="Q649" t="inlineStr">
        <is>
          <t>See abstract</t>
        </is>
      </c>
      <c r="R649" t="inlineStr">
        <is>
          <t>Not reviewed (not included)</t>
        </is>
      </c>
      <c r="S649" t="inlineStr">
        <is>
          <t>Not reviewed (not included)</t>
        </is>
      </c>
      <c r="T649" t="inlineStr">
        <is>
          <t>Abstract screening only. Not Selected for Final 95 (Pending Full Text Review)</t>
        </is>
      </c>
      <c r="U649" t="inlineStr">
        <is>
          <t>EXCLUDE</t>
        </is>
      </c>
      <c r="V6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49" t="inlineStr">
        <is>
          <t>Excluded: Other Criterion</t>
        </is>
      </c>
      <c r="X649" t="inlineStr">
        <is>
          <t>Not assessed from abstract</t>
        </is>
      </c>
      <c r="Y649" t="inlineStr">
        <is>
          <t>IEEE Conferences</t>
        </is>
      </c>
      <c r="Z649" t="inlineStr">
        <is>
          <t>Not determined from abstract</t>
        </is>
      </c>
      <c r="AB649" t="inlineStr">
        <is>
          <t>Not assessed (not included)</t>
        </is>
      </c>
      <c r="AC649" t="inlineStr">
        <is>
          <t>Not assessed (not included)</t>
        </is>
      </c>
      <c r="AD649" t="inlineStr">
        <is>
          <t>A. Subudhi; N. Hasan; M. J. Nene</t>
        </is>
      </c>
      <c r="AE649" t="inlineStr">
        <is>
          <t>2023 3rd International Conference on Intelligent Technologies (CONIT)</t>
        </is>
      </c>
      <c r="AF649" t="inlineStr">
        <is>
          <t>Hybrid OA (IEEE)</t>
        </is>
      </c>
      <c r="AH649" t="inlineStr">
        <is>
          <t>Not assessed</t>
        </is>
      </c>
      <c r="AI649" t="inlineStr">
        <is>
          <t>Not reported</t>
        </is>
      </c>
      <c r="AJ649" t="inlineStr">
        <is>
          <t>Not reported</t>
        </is>
      </c>
      <c r="AK649" t="inlineStr">
        <is>
          <t>Not reported</t>
        </is>
      </c>
      <c r="AL649" t="inlineStr">
        <is>
          <t>Not reported</t>
        </is>
      </c>
      <c r="AM649" t="inlineStr">
        <is>
          <t>Not reported</t>
        </is>
      </c>
      <c r="AN649" t="inlineStr">
        <is>
          <t>Not reported</t>
        </is>
      </c>
      <c r="AO649" t="inlineStr">
        <is>
          <t>Not reviewed</t>
        </is>
      </c>
      <c r="AP649" t="inlineStr">
        <is>
          <t>Not reported</t>
        </is>
      </c>
      <c r="AQ649" t="inlineStr">
        <is>
          <t>Not reported</t>
        </is>
      </c>
      <c r="AR649" t="inlineStr">
        <is>
          <t>Not reported</t>
        </is>
      </c>
      <c r="AS649" t="inlineStr">
        <is>
          <t>See abstract</t>
        </is>
      </c>
      <c r="AT649" t="inlineStr">
        <is>
          <t>Not reviewed</t>
        </is>
      </c>
      <c r="AU649" t="inlineStr">
        <is>
          <t>Not reviewed</t>
        </is>
      </c>
      <c r="AV649" t="inlineStr">
        <is>
          <t>Not reviewed</t>
        </is>
      </c>
      <c r="AW649" t="inlineStr">
        <is>
          <t>Not reviewed</t>
        </is>
      </c>
      <c r="AX649" t="inlineStr">
        <is>
          <t>Not reported</t>
        </is>
      </c>
      <c r="AY649" t="inlineStr">
        <is>
          <t>Not reported</t>
        </is>
      </c>
      <c r="AZ649" t="inlineStr">
        <is>
          <t>Not reported</t>
        </is>
      </c>
      <c r="BA649" t="inlineStr">
        <is>
          <t>Not reported</t>
        </is>
      </c>
      <c r="BB649" t="inlineStr">
        <is>
          <t>Not reported</t>
        </is>
      </c>
      <c r="BC649" t="inlineStr">
        <is>
          <t>Not reported</t>
        </is>
      </c>
      <c r="BD649" t="inlineStr">
        <is>
          <t>Not reported</t>
        </is>
      </c>
      <c r="BE649" t="inlineStr">
        <is>
          <t>Not reported</t>
        </is>
      </c>
      <c r="BF649" t="inlineStr">
        <is>
          <t>Not reported</t>
        </is>
      </c>
      <c r="BG649" t="inlineStr">
        <is>
          <t>Not reviewed (not included)</t>
        </is>
      </c>
      <c r="BH649" t="inlineStr">
        <is>
          <t>N/A</t>
        </is>
      </c>
      <c r="BI649" t="inlineStr">
        <is>
          <t>Not reviewed</t>
        </is>
      </c>
      <c r="BJ649" t="inlineStr">
        <is>
          <t>Not reviewed</t>
        </is>
      </c>
      <c r="BK649" t="inlineStr">
        <is>
          <t>Not reviewed</t>
        </is>
      </c>
      <c r="BL649" t="inlineStr">
        <is>
          <t>Not reviewed</t>
        </is>
      </c>
      <c r="BM649" t="inlineStr">
        <is>
          <t>Not reviewed (not included)</t>
        </is>
      </c>
      <c r="BN649" t="inlineStr">
        <is>
          <t>Not Selected for Final 95 (Pending Full Text Review) - Candidate paper not selected for final 95: Passed abstract screening but not included in final selec</t>
        </is>
      </c>
      <c r="BO649" t="inlineStr">
        <is>
          <t>Abstract-level screening only</t>
        </is>
      </c>
      <c r="BP649" t="inlineStr">
        <is>
          <t>6</t>
        </is>
      </c>
    </row>
    <row r="650">
      <c r="A650" t="inlineStr">
        <is>
          <t>Modeling Functional Brain Networks for ADHD via Spatial Preservation-Based Neural Architecture Search</t>
        </is>
      </c>
      <c r="B650" t="n">
        <v>2024</v>
      </c>
      <c r="C650" t="inlineStr">
        <is>
          <t>Not checked</t>
        </is>
      </c>
      <c r="D650" t="inlineStr">
        <is>
          <t>Not checked</t>
        </is>
      </c>
      <c r="E650" t="inlineStr">
        <is>
          <t>10.1109/JBHI.2024.3447010</t>
        </is>
      </c>
      <c r="F650" t="inlineStr">
        <is>
          <t>Modeling functional brain networks (FBNs) for attention deficit hyperactivity disorder (ADHD) has sparked significant interest since the abnormal functional connectivity is discovered in certain functional magnetic resonance imaging (fMRI)-based brain regions compared to typical developmental control (TC) individuals. However, existing models for modeling FBNs generally use dimensionality reduction techniques to process the high dimensional input data, which results in confusion and an inaccurate representation of voxel interactions between spatially close brain regions, causing misdiagnosis of the disease. To address these issues, we propose a spatial preservation-based neural architecture search (SP-NAS) for FBNs modeling in ADHD. The main work includes three-fold: 1) A spatial preservation module is designed to embed original spatial information into dimensionality reduction data, addressing the challenge of a large number of parameters in the original data and mitigating disease misdiagnosis resulting from voxel confusion between different brain regions caused by dimensionality reduction. 2) A search space using more suitable search operations is constructed to efficiently extract spatial-temporal interaction characteristics of fMRI data in ADHD while narrowing the search space. 3) Cross-regional association differences between ADHD and TC groups are explored for ADHD auxiliary diagnosis since the abnormal activation regions of ADHD relative to TC on the brain regions and the abnormal connectivity between the lesion brain regions are identified. Model validation results on the ADHD-200 dataset show that the FBNs obtained from SP-NAS not only achieve competitive results in ADHD diagnosis but also reveal abnormal connections in the lesion regions of ADHD consistent with clinical diagnosis.</t>
        </is>
      </c>
      <c r="G650" t="inlineStr">
        <is>
          <t>Unimodal</t>
        </is>
      </c>
      <c r="H650" t="inlineStr">
        <is>
          <t>See abstract</t>
        </is>
      </c>
      <c r="I650" t="inlineStr">
        <is>
          <t>See abstract</t>
        </is>
      </c>
      <c r="J650" t="inlineStr">
        <is>
          <t>See abstract (AI/ML)</t>
        </is>
      </c>
      <c r="K650" t="inlineStr">
        <is>
          <t>See abstract</t>
        </is>
      </c>
      <c r="M650" t="inlineStr">
        <is>
          <t>See abstract</t>
        </is>
      </c>
      <c r="N650" t="inlineStr">
        <is>
          <t>See abstract</t>
        </is>
      </c>
      <c r="O650" t="inlineStr">
        <is>
          <t>Not verified from abstract</t>
        </is>
      </c>
      <c r="P650" t="inlineStr">
        <is>
          <t>See abstract</t>
        </is>
      </c>
      <c r="Q650" t="inlineStr">
        <is>
          <t>See abstract</t>
        </is>
      </c>
      <c r="R650" t="inlineStr">
        <is>
          <t>Not reviewed (not included)</t>
        </is>
      </c>
      <c r="S650" t="inlineStr">
        <is>
          <t>Not reviewed (not included)</t>
        </is>
      </c>
      <c r="T650" t="inlineStr">
        <is>
          <t>Abstract screening only. No AI/ML Methods</t>
        </is>
      </c>
      <c r="U650" t="inlineStr">
        <is>
          <t>EXCLUDE</t>
        </is>
      </c>
      <c r="V650" t="inlineStr">
        <is>
          <t>E1-No AI/ML/DL: Abstract and title do not describe application of AI, ML, or DL methods</t>
        </is>
      </c>
      <c r="W650" t="inlineStr">
        <is>
          <t>Excluded: No AI/ML Methods</t>
        </is>
      </c>
      <c r="X650" t="inlineStr">
        <is>
          <t>Not assessed from abstract</t>
        </is>
      </c>
      <c r="Y650" t="inlineStr">
        <is>
          <t>IEEE Journals</t>
        </is>
      </c>
      <c r="Z650" t="inlineStr">
        <is>
          <t>Not determined from abstract</t>
        </is>
      </c>
      <c r="AB650" t="inlineStr">
        <is>
          <t>Not assessed (not included)</t>
        </is>
      </c>
      <c r="AC650" t="inlineStr">
        <is>
          <t>Not assessed (not included)</t>
        </is>
      </c>
      <c r="AD650" t="inlineStr">
        <is>
          <t>G. Li; C. Cao; H. Fu; X. Li; X. Gao</t>
        </is>
      </c>
      <c r="AE650" t="inlineStr">
        <is>
          <t>IEEE Journal of Biomedical and Health Informatics</t>
        </is>
      </c>
      <c r="AF650" t="inlineStr">
        <is>
          <t>Hybrid OA (IEEE)</t>
        </is>
      </c>
      <c r="AG650" t="inlineStr">
        <is>
          <t xml:space="preserve">National Natural Science Foundation of China(grant numbers:62272404,62376238,62372170); Open Project of Key Laboratory of Medical Imaging and Artificial Intelligence of Hunan Province, Xiangnan University(grant numbers:YXZN2022003); </t>
        </is>
      </c>
      <c r="AH650" t="inlineStr">
        <is>
          <t>Not assessed</t>
        </is>
      </c>
      <c r="AI650" t="inlineStr">
        <is>
          <t>Not reported</t>
        </is>
      </c>
      <c r="AJ650" t="inlineStr">
        <is>
          <t>Not reported</t>
        </is>
      </c>
      <c r="AK650" t="inlineStr">
        <is>
          <t>Not reported</t>
        </is>
      </c>
      <c r="AL650" t="inlineStr">
        <is>
          <t>Not reported</t>
        </is>
      </c>
      <c r="AM650" t="inlineStr">
        <is>
          <t>Not reported</t>
        </is>
      </c>
      <c r="AN650" t="inlineStr">
        <is>
          <t>Not reported</t>
        </is>
      </c>
      <c r="AO650" t="inlineStr">
        <is>
          <t>Not reviewed</t>
        </is>
      </c>
      <c r="AP650" t="inlineStr">
        <is>
          <t>Not reported</t>
        </is>
      </c>
      <c r="AQ650" t="inlineStr">
        <is>
          <t>Not reported</t>
        </is>
      </c>
      <c r="AR650" t="inlineStr">
        <is>
          <t>Not reported</t>
        </is>
      </c>
      <c r="AS650" t="inlineStr">
        <is>
          <t>See abstract</t>
        </is>
      </c>
      <c r="AT650" t="inlineStr">
        <is>
          <t>Not reviewed</t>
        </is>
      </c>
      <c r="AU650" t="inlineStr">
        <is>
          <t>Not reviewed</t>
        </is>
      </c>
      <c r="AV650" t="inlineStr">
        <is>
          <t>Not reviewed</t>
        </is>
      </c>
      <c r="AW650" t="inlineStr">
        <is>
          <t>Not reviewed</t>
        </is>
      </c>
      <c r="AX650" t="inlineStr">
        <is>
          <t>Not reported</t>
        </is>
      </c>
      <c r="AY650" t="inlineStr">
        <is>
          <t>Not reported</t>
        </is>
      </c>
      <c r="AZ650" t="inlineStr">
        <is>
          <t>Not reported</t>
        </is>
      </c>
      <c r="BA650" t="inlineStr">
        <is>
          <t>Not reported</t>
        </is>
      </c>
      <c r="BB650" t="inlineStr">
        <is>
          <t>Not reported</t>
        </is>
      </c>
      <c r="BC650" t="inlineStr">
        <is>
          <t>Not reported</t>
        </is>
      </c>
      <c r="BD650" t="inlineStr">
        <is>
          <t>Not reported</t>
        </is>
      </c>
      <c r="BE650" t="inlineStr">
        <is>
          <t>Not reported</t>
        </is>
      </c>
      <c r="BF650" t="inlineStr">
        <is>
          <t>Not reported</t>
        </is>
      </c>
      <c r="BG650" t="inlineStr">
        <is>
          <t>Not reviewed (not included)</t>
        </is>
      </c>
      <c r="BH650" t="inlineStr">
        <is>
          <t>N/A</t>
        </is>
      </c>
      <c r="BI650" t="inlineStr">
        <is>
          <t>Not reviewed</t>
        </is>
      </c>
      <c r="BJ650" t="inlineStr">
        <is>
          <t>Not reviewed</t>
        </is>
      </c>
      <c r="BK650" t="inlineStr">
        <is>
          <t>Not reviewed</t>
        </is>
      </c>
      <c r="BL650" t="inlineStr">
        <is>
          <t>Not reviewed</t>
        </is>
      </c>
      <c r="BM650" t="inlineStr">
        <is>
          <t>Not reviewed (not included)</t>
        </is>
      </c>
      <c r="BN650" t="inlineStr">
        <is>
          <t>No AI/ML Methods - E1-No AI/ML/DL: Abstract and title do not describe application of AI, ML, or DL methods</t>
        </is>
      </c>
      <c r="BO650" t="inlineStr">
        <is>
          <t>Abstract-level screening only</t>
        </is>
      </c>
      <c r="BP650" t="inlineStr">
        <is>
          <t>11</t>
        </is>
      </c>
    </row>
    <row r="651">
      <c r="A651" t="inlineStr">
        <is>
          <t>DeepVision: Deepfakes Detection Using Human Eye Blinking Pattern</t>
        </is>
      </c>
      <c r="B651" t="n">
        <v>2020</v>
      </c>
      <c r="C651" t="inlineStr">
        <is>
          <t>Not checked</t>
        </is>
      </c>
      <c r="D651" t="inlineStr">
        <is>
          <t>Not checked</t>
        </is>
      </c>
      <c r="E651" t="inlineStr">
        <is>
          <t>10.1109/ACCESS.2020.2988660</t>
        </is>
      </c>
      <c r="F651" t="inlineStr">
        <is>
          <t>In this paper, we propose a new approach to detect Deepfakes generated through the generative adversarial network (GANs) model via an algorithm called DeepVision to analyze a significant change in the pattern of blinking, which is a voluntary and spontaneous action that does not require conscious effort. Human eye blinking pattern has been known to significantly change according to the person's overall physical conditions, cognitive activities, biological factors, and information processing level. For example, an individual's gender or age, the time of day, or the person's emotional state or degree of alertness can all influence the pattern. As a result, Deepfakes can be determined through integrity verification by tracking significant changes in the eye blinking patterns in deepfakes by means of a heuristic method based on the results of medicine, biology, and brain engineering research, as well as machine learning and various algorithms based on engineering and statistical knowledge. This means we can perform integrity verification through tracking significant changes in the eye blinking pattern of a subject in a video. The proposed method called DeepVision is implemented as a measure to verify an anomaly based on the period, repeated number, and elapsed eye blink time when eye blinks were continuously repeated within a very short period of time. DeepVision accurately detected Deepfakes in seven out of eight types of videos (87.5% accuracy rate), suggesting we can overcome the limitations of integrity verification algorithms performed only on the basis of pixels.</t>
        </is>
      </c>
      <c r="G651" t="inlineStr">
        <is>
          <t>Unimodal</t>
        </is>
      </c>
      <c r="H651" t="inlineStr">
        <is>
          <t>See abstract</t>
        </is>
      </c>
      <c r="I651" t="inlineStr">
        <is>
          <t>See abstract</t>
        </is>
      </c>
      <c r="J651" t="inlineStr">
        <is>
          <t>See abstract (AI/ML)</t>
        </is>
      </c>
      <c r="K651" t="inlineStr">
        <is>
          <t>See abstract</t>
        </is>
      </c>
      <c r="M651" t="inlineStr">
        <is>
          <t>See abstract</t>
        </is>
      </c>
      <c r="N651" t="inlineStr">
        <is>
          <t>See abstract</t>
        </is>
      </c>
      <c r="O651" t="inlineStr">
        <is>
          <t>Not verified from abstract</t>
        </is>
      </c>
      <c r="P651" t="inlineStr">
        <is>
          <t>See abstract</t>
        </is>
      </c>
      <c r="Q651" t="inlineStr">
        <is>
          <t>See abstract</t>
        </is>
      </c>
      <c r="R651" t="inlineStr">
        <is>
          <t>Not reviewed (not included)</t>
        </is>
      </c>
      <c r="S651" t="inlineStr">
        <is>
          <t>Not reviewed (not included)</t>
        </is>
      </c>
      <c r="T651" t="inlineStr">
        <is>
          <t>Abstract screening only. Non-ADHD Focused</t>
        </is>
      </c>
      <c r="U651" t="inlineStr">
        <is>
          <t>EXCLUDE</t>
        </is>
      </c>
      <c r="V651" t="inlineStr">
        <is>
          <t>E2-Not ADHD focused: Neither title nor abstract mentions ADHD or attention-deficit/hyperactivity</t>
        </is>
      </c>
      <c r="W651" t="inlineStr">
        <is>
          <t>Excluded: Not ADHD Focused</t>
        </is>
      </c>
      <c r="X651" t="inlineStr">
        <is>
          <t>Not assessed from abstract</t>
        </is>
      </c>
      <c r="Y651" t="inlineStr">
        <is>
          <t>IEEE Journals</t>
        </is>
      </c>
      <c r="Z651" t="inlineStr">
        <is>
          <t>Not determined from abstract</t>
        </is>
      </c>
      <c r="AB651" t="inlineStr">
        <is>
          <t>Not assessed (not included)</t>
        </is>
      </c>
      <c r="AC651" t="inlineStr">
        <is>
          <t>Not assessed (not included)</t>
        </is>
      </c>
      <c r="AD651" t="inlineStr">
        <is>
          <t>T. Jung; S. Kim; K. Kim</t>
        </is>
      </c>
      <c r="AE651" t="inlineStr">
        <is>
          <t>IEEE Access</t>
        </is>
      </c>
      <c r="AF651" t="inlineStr">
        <is>
          <t>Gold OA (IEEE Access)</t>
        </is>
      </c>
      <c r="AG651" t="inlineStr">
        <is>
          <t xml:space="preserve">Konkuk University, in 2019; </t>
        </is>
      </c>
      <c r="AH651" t="inlineStr">
        <is>
          <t>Not assessed</t>
        </is>
      </c>
      <c r="AI651" t="inlineStr">
        <is>
          <t>Not reported</t>
        </is>
      </c>
      <c r="AJ651" t="inlineStr">
        <is>
          <t>Not reported</t>
        </is>
      </c>
      <c r="AK651" t="inlineStr">
        <is>
          <t>Not reported</t>
        </is>
      </c>
      <c r="AL651" t="inlineStr">
        <is>
          <t>Not reported</t>
        </is>
      </c>
      <c r="AM651" t="inlineStr">
        <is>
          <t>Not reported</t>
        </is>
      </c>
      <c r="AN651" t="inlineStr">
        <is>
          <t>Not reported</t>
        </is>
      </c>
      <c r="AO651" t="inlineStr">
        <is>
          <t>Not reviewed</t>
        </is>
      </c>
      <c r="AP651" t="inlineStr">
        <is>
          <t>Not reported</t>
        </is>
      </c>
      <c r="AQ651" t="inlineStr">
        <is>
          <t>Not reported</t>
        </is>
      </c>
      <c r="AR651" t="inlineStr">
        <is>
          <t>Not reported</t>
        </is>
      </c>
      <c r="AS651" t="inlineStr">
        <is>
          <t>See abstract</t>
        </is>
      </c>
      <c r="AT651" t="inlineStr">
        <is>
          <t>Not reviewed</t>
        </is>
      </c>
      <c r="AU651" t="inlineStr">
        <is>
          <t>Not reviewed</t>
        </is>
      </c>
      <c r="AV651" t="inlineStr">
        <is>
          <t>Not reviewed</t>
        </is>
      </c>
      <c r="AW651" t="inlineStr">
        <is>
          <t>Not reviewed</t>
        </is>
      </c>
      <c r="AX651" t="inlineStr">
        <is>
          <t>Not reported</t>
        </is>
      </c>
      <c r="AY651" t="inlineStr">
        <is>
          <t>Not reported</t>
        </is>
      </c>
      <c r="AZ651" t="inlineStr">
        <is>
          <t>Not reported</t>
        </is>
      </c>
      <c r="BA651" t="inlineStr">
        <is>
          <t>Not reported</t>
        </is>
      </c>
      <c r="BB651" t="inlineStr">
        <is>
          <t>Not reported</t>
        </is>
      </c>
      <c r="BC651" t="inlineStr">
        <is>
          <t>Not reported</t>
        </is>
      </c>
      <c r="BD651" t="inlineStr">
        <is>
          <t>Not reported</t>
        </is>
      </c>
      <c r="BE651" t="inlineStr">
        <is>
          <t>Not reported</t>
        </is>
      </c>
      <c r="BF651" t="inlineStr">
        <is>
          <t>Not reported</t>
        </is>
      </c>
      <c r="BG651" t="inlineStr">
        <is>
          <t>Not reviewed (not included)</t>
        </is>
      </c>
      <c r="BH651" t="inlineStr">
        <is>
          <t>N/A</t>
        </is>
      </c>
      <c r="BI651" t="inlineStr">
        <is>
          <t>Not reviewed</t>
        </is>
      </c>
      <c r="BJ651" t="inlineStr">
        <is>
          <t>Not reviewed</t>
        </is>
      </c>
      <c r="BK651" t="inlineStr">
        <is>
          <t>Not reviewed</t>
        </is>
      </c>
      <c r="BL651" t="inlineStr">
        <is>
          <t>Not reviewed</t>
        </is>
      </c>
      <c r="BM651" t="inlineStr">
        <is>
          <t>Not reviewed (not included)</t>
        </is>
      </c>
      <c r="BN651" t="inlineStr">
        <is>
          <t>Non-ADHD Focused - E2-Not ADHD focused: Neither title nor abstract mentions ADHD or attention-deficit/hyperactivity</t>
        </is>
      </c>
      <c r="BO651" t="inlineStr">
        <is>
          <t>Abstract-level screening only</t>
        </is>
      </c>
      <c r="BP651" t="inlineStr">
        <is>
          <t>11</t>
        </is>
      </c>
    </row>
    <row r="652">
      <c r="A652" t="inlineStr">
        <is>
          <t>Eye-COG: Eye Tracking-Based Deep Learning Model for the Detection of Cognitive Impairments in College Students</t>
        </is>
      </c>
      <c r="B652" t="n">
        <v>2023</v>
      </c>
      <c r="C652" t="inlineStr">
        <is>
          <t>Not checked</t>
        </is>
      </c>
      <c r="D652" t="inlineStr">
        <is>
          <t>Not checked</t>
        </is>
      </c>
      <c r="E652" t="inlineStr">
        <is>
          <t>10.1109/ICCCNT56998.2023.10308159</t>
        </is>
      </c>
      <c r="F652" t="inlineStr">
        <is>
          <t>It used to be quite challenging to diagnose cognitive impairment simply by visiting a geriatrician. Diagnosing cognitive impairments, particularly in the age group of 18 to 22, has become increasingly important as the prevalence of these conditions continues to rise. Traditional diagnostic methods were often time-consuming and expensive, hindering timely intervention. To address this, we propose a model EYE - COG: utilizing eye-tracking technology to detect cognitive impairments by monitoring real-time eye movement during a Trail Making Test. Our model leverages various machine learning and deep learning techniques to analyze features fixation, saccade, and blink. By employing CNN model, different stages of cognitive impairment can be accurately classified. Model EYE- COG, utilizing early stopping with optimization, achieves an impressive accuracy of 83%</t>
        </is>
      </c>
      <c r="G652" t="inlineStr">
        <is>
          <t>Unimodal</t>
        </is>
      </c>
      <c r="H652" t="inlineStr">
        <is>
          <t>See abstract</t>
        </is>
      </c>
      <c r="I652" t="inlineStr">
        <is>
          <t>See abstract</t>
        </is>
      </c>
      <c r="J652" t="inlineStr">
        <is>
          <t>See abstract (AI/ML)</t>
        </is>
      </c>
      <c r="K652" t="inlineStr">
        <is>
          <t>See abstract</t>
        </is>
      </c>
      <c r="M652" t="inlineStr">
        <is>
          <t>See abstract</t>
        </is>
      </c>
      <c r="N652" t="inlineStr">
        <is>
          <t>See abstract</t>
        </is>
      </c>
      <c r="O652" t="inlineStr">
        <is>
          <t>Not verified from abstract</t>
        </is>
      </c>
      <c r="P652" t="inlineStr">
        <is>
          <t>See abstract</t>
        </is>
      </c>
      <c r="Q652" t="inlineStr">
        <is>
          <t>See abstract</t>
        </is>
      </c>
      <c r="R652" t="inlineStr">
        <is>
          <t>Not reviewed (not included)</t>
        </is>
      </c>
      <c r="S652" t="inlineStr">
        <is>
          <t>Not reviewed (not included)</t>
        </is>
      </c>
      <c r="T652" t="inlineStr">
        <is>
          <t>Abstract screening only. Non-ADHD Focused</t>
        </is>
      </c>
      <c r="U652" t="inlineStr">
        <is>
          <t>EXCLUDE</t>
        </is>
      </c>
      <c r="V652" t="inlineStr">
        <is>
          <t>E2-Not ADHD focused: Neither title nor abstract mentions ADHD or attention-deficit/hyperactivity</t>
        </is>
      </c>
      <c r="W652" t="inlineStr">
        <is>
          <t>Excluded: Not ADHD Focused</t>
        </is>
      </c>
      <c r="X652" t="inlineStr">
        <is>
          <t>Not assessed from abstract</t>
        </is>
      </c>
      <c r="Y652" t="inlineStr">
        <is>
          <t>IEEE Conferences</t>
        </is>
      </c>
      <c r="Z652" t="inlineStr">
        <is>
          <t>Not determined from abstract</t>
        </is>
      </c>
      <c r="AB652" t="inlineStr">
        <is>
          <t>Not assessed (not included)</t>
        </is>
      </c>
      <c r="AC652" t="inlineStr">
        <is>
          <t>Not assessed (not included)</t>
        </is>
      </c>
      <c r="AD652" t="inlineStr">
        <is>
          <t>N. U; R. Kandimalla; M. V. Reddy M; J. C; T. Singh</t>
        </is>
      </c>
      <c r="AE652" t="inlineStr">
        <is>
          <t>2023 14th International Conference on Computing Communication and Networking Technologies (ICCCNT)</t>
        </is>
      </c>
      <c r="AF652" t="inlineStr">
        <is>
          <t>Hybrid OA (IEEE)</t>
        </is>
      </c>
      <c r="AH652" t="inlineStr">
        <is>
          <t>Not assessed</t>
        </is>
      </c>
      <c r="AI652" t="inlineStr">
        <is>
          <t>Not reported</t>
        </is>
      </c>
      <c r="AJ652" t="inlineStr">
        <is>
          <t>Not reported</t>
        </is>
      </c>
      <c r="AK652" t="inlineStr">
        <is>
          <t>Not reported</t>
        </is>
      </c>
      <c r="AL652" t="inlineStr">
        <is>
          <t>Not reported</t>
        </is>
      </c>
      <c r="AM652" t="inlineStr">
        <is>
          <t>Not reported</t>
        </is>
      </c>
      <c r="AN652" t="inlineStr">
        <is>
          <t>Not reported</t>
        </is>
      </c>
      <c r="AO652" t="inlineStr">
        <is>
          <t>Not reviewed</t>
        </is>
      </c>
      <c r="AP652" t="inlineStr">
        <is>
          <t>Not reported</t>
        </is>
      </c>
      <c r="AQ652" t="inlineStr">
        <is>
          <t>Not reported</t>
        </is>
      </c>
      <c r="AR652" t="inlineStr">
        <is>
          <t>Not reported</t>
        </is>
      </c>
      <c r="AS652" t="inlineStr">
        <is>
          <t>See abstract</t>
        </is>
      </c>
      <c r="AT652" t="inlineStr">
        <is>
          <t>Not reviewed</t>
        </is>
      </c>
      <c r="AU652" t="inlineStr">
        <is>
          <t>Not reviewed</t>
        </is>
      </c>
      <c r="AV652" t="inlineStr">
        <is>
          <t>Not reviewed</t>
        </is>
      </c>
      <c r="AW652" t="inlineStr">
        <is>
          <t>Not reviewed</t>
        </is>
      </c>
      <c r="AX652" t="inlineStr">
        <is>
          <t>Not reported</t>
        </is>
      </c>
      <c r="AY652" t="inlineStr">
        <is>
          <t>Not reported</t>
        </is>
      </c>
      <c r="AZ652" t="inlineStr">
        <is>
          <t>Not reported</t>
        </is>
      </c>
      <c r="BA652" t="inlineStr">
        <is>
          <t>Not reported</t>
        </is>
      </c>
      <c r="BB652" t="inlineStr">
        <is>
          <t>Not reported</t>
        </is>
      </c>
      <c r="BC652" t="inlineStr">
        <is>
          <t>Not reported</t>
        </is>
      </c>
      <c r="BD652" t="inlineStr">
        <is>
          <t>Not reported</t>
        </is>
      </c>
      <c r="BE652" t="inlineStr">
        <is>
          <t>Not reported</t>
        </is>
      </c>
      <c r="BF652" t="inlineStr">
        <is>
          <t>Not reported</t>
        </is>
      </c>
      <c r="BG652" t="inlineStr">
        <is>
          <t>Not reviewed (not included)</t>
        </is>
      </c>
      <c r="BH652" t="inlineStr">
        <is>
          <t>N/A</t>
        </is>
      </c>
      <c r="BI652" t="inlineStr">
        <is>
          <t>Not reviewed</t>
        </is>
      </c>
      <c r="BJ652" t="inlineStr">
        <is>
          <t>Not reviewed</t>
        </is>
      </c>
      <c r="BK652" t="inlineStr">
        <is>
          <t>Not reviewed</t>
        </is>
      </c>
      <c r="BL652" t="inlineStr">
        <is>
          <t>Not reviewed</t>
        </is>
      </c>
      <c r="BM652" t="inlineStr">
        <is>
          <t>Not reviewed (not included)</t>
        </is>
      </c>
      <c r="BN652" t="inlineStr">
        <is>
          <t>Non-ADHD Focused - E2-Not ADHD focused: Neither title nor abstract mentions ADHD or attention-deficit/hyperactivity</t>
        </is>
      </c>
      <c r="BO652" t="inlineStr">
        <is>
          <t>Abstract-level screening only</t>
        </is>
      </c>
      <c r="BP652" t="inlineStr">
        <is>
          <t>7</t>
        </is>
      </c>
    </row>
    <row r="653">
      <c r="A653" t="inlineStr">
        <is>
          <t>Learning to Classify Faster Using Spiking Neural Networks</t>
        </is>
      </c>
      <c r="B653" t="n">
        <v>2023</v>
      </c>
      <c r="C653" t="inlineStr">
        <is>
          <t>Not checked</t>
        </is>
      </c>
      <c r="D653" t="inlineStr">
        <is>
          <t>Not checked</t>
        </is>
      </c>
      <c r="E653" t="inlineStr">
        <is>
          <t>10.1109/IJCNN54540.2023.10191334</t>
        </is>
      </c>
      <c r="F653" t="inlineStr">
        <is>
          <t>This paper develops a new approach to estimate predicted class probabilities in deep Spiking Neural Networks (SNN) that encourages faster classification. The proposed approach utilizes the temporal separation between the first spikes generated by the output neurons to estimate the predicted class probabilities which are then used with cross entropy loss for training the network. This maximizes the separation between the first spikes generated by the neuron associated with the correct class and neurons associated with other classes. Higher classification performance is obtained by maximising the tem-poral separation, which also drives the correct class neuron to spike earlier in the simulation. As a consequence, the predicted class may be determined from the first spike in the output layer, leading to quicker classification. The sensitivity factor for each neuron in the network is estimated via error-backpropagation during training. Using Spike Timing Dependent Plasticity (STDP) regulated by the estimated sensitivity factors, the network weights are updated. It results that the learning method is termed as Temporal Separation Modulated Spike Timing Dependent Plasticity (TSM-STDP). On the benchmark MNIST dataset, the performance of TSM-STDP has been assessed, and the evaluation results are compared with those of other learning methods for SNNs. Additionally, a histogram of the output layer's first spikes demonstrated that the right class neurons spiked earlier in the simulation than other class neurons, enabling faster classification. On real-world Attention Deficit Hyperactivity Disorder (ADHD) detection dataset, the effectiveness of TSM-STDP has also been assessed and compared with other available approaches. The per-formance comparison results clearly show that TSM-STDP can achieve classification performance comparable to other existing learning algorithms on benchmark and real-world datasets while requiring less time for classification.</t>
        </is>
      </c>
      <c r="G653" t="inlineStr">
        <is>
          <t>Unimodal</t>
        </is>
      </c>
      <c r="H653" t="inlineStr">
        <is>
          <t>See abstract</t>
        </is>
      </c>
      <c r="I653" t="inlineStr">
        <is>
          <t>See abstract</t>
        </is>
      </c>
      <c r="J653" t="inlineStr">
        <is>
          <t>See abstract (AI/ML)</t>
        </is>
      </c>
      <c r="K653" t="inlineStr">
        <is>
          <t>See abstract</t>
        </is>
      </c>
      <c r="M653" t="inlineStr">
        <is>
          <t>See abstract</t>
        </is>
      </c>
      <c r="N653" t="inlineStr">
        <is>
          <t>See abstract</t>
        </is>
      </c>
      <c r="O653" t="inlineStr">
        <is>
          <t>Not verified from abstract</t>
        </is>
      </c>
      <c r="P653" t="inlineStr">
        <is>
          <t>See abstract</t>
        </is>
      </c>
      <c r="Q653" t="inlineStr">
        <is>
          <t>See abstract</t>
        </is>
      </c>
      <c r="R653" t="inlineStr">
        <is>
          <t>Not reviewed (not included)</t>
        </is>
      </c>
      <c r="S653" t="inlineStr">
        <is>
          <t>Not reviewed (not included)</t>
        </is>
      </c>
      <c r="T653" t="inlineStr">
        <is>
          <t>Abstract screening only. Not Selected for Final 95 (Pending Full Text Review)</t>
        </is>
      </c>
      <c r="U653" t="inlineStr">
        <is>
          <t>EXCLUDE</t>
        </is>
      </c>
      <c r="V6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53" t="inlineStr">
        <is>
          <t>Excluded: Other Criterion</t>
        </is>
      </c>
      <c r="X653" t="inlineStr">
        <is>
          <t>Not assessed from abstract</t>
        </is>
      </c>
      <c r="Y653" t="inlineStr">
        <is>
          <t>IEEE Conferences</t>
        </is>
      </c>
      <c r="Z653" t="inlineStr">
        <is>
          <t>Not determined from abstract</t>
        </is>
      </c>
      <c r="AB653" t="inlineStr">
        <is>
          <t>Not assessed (not included)</t>
        </is>
      </c>
      <c r="AC653" t="inlineStr">
        <is>
          <t>Not assessed (not included)</t>
        </is>
      </c>
      <c r="AD653" t="inlineStr">
        <is>
          <t>P. Machingal; Thousif; S. Dora; S. Sundaram; Q. Meng</t>
        </is>
      </c>
      <c r="AE653" t="inlineStr">
        <is>
          <t>2023 International Joint Conference on Neural Networks (IJCNN)</t>
        </is>
      </c>
      <c r="AF653" t="inlineStr">
        <is>
          <t>Hybrid OA (IEEE)</t>
        </is>
      </c>
      <c r="AH653" t="inlineStr">
        <is>
          <t>Not assessed</t>
        </is>
      </c>
      <c r="AI653" t="inlineStr">
        <is>
          <t>Not reported</t>
        </is>
      </c>
      <c r="AJ653" t="inlineStr">
        <is>
          <t>Not reported</t>
        </is>
      </c>
      <c r="AK653" t="inlineStr">
        <is>
          <t>Not reported</t>
        </is>
      </c>
      <c r="AL653" t="inlineStr">
        <is>
          <t>Not reported</t>
        </is>
      </c>
      <c r="AM653" t="inlineStr">
        <is>
          <t>Not reported</t>
        </is>
      </c>
      <c r="AN653" t="inlineStr">
        <is>
          <t>Not reported</t>
        </is>
      </c>
      <c r="AO653" t="inlineStr">
        <is>
          <t>Not reviewed</t>
        </is>
      </c>
      <c r="AP653" t="inlineStr">
        <is>
          <t>Not reported</t>
        </is>
      </c>
      <c r="AQ653" t="inlineStr">
        <is>
          <t>Not reported</t>
        </is>
      </c>
      <c r="AR653" t="inlineStr">
        <is>
          <t>Not reported</t>
        </is>
      </c>
      <c r="AS653" t="inlineStr">
        <is>
          <t>See abstract</t>
        </is>
      </c>
      <c r="AT653" t="inlineStr">
        <is>
          <t>Not reviewed</t>
        </is>
      </c>
      <c r="AU653" t="inlineStr">
        <is>
          <t>Not reviewed</t>
        </is>
      </c>
      <c r="AV653" t="inlineStr">
        <is>
          <t>Not reviewed</t>
        </is>
      </c>
      <c r="AW653" t="inlineStr">
        <is>
          <t>Not reviewed</t>
        </is>
      </c>
      <c r="AX653" t="inlineStr">
        <is>
          <t>Not reported</t>
        </is>
      </c>
      <c r="AY653" t="inlineStr">
        <is>
          <t>Not reported</t>
        </is>
      </c>
      <c r="AZ653" t="inlineStr">
        <is>
          <t>Not reported</t>
        </is>
      </c>
      <c r="BA653" t="inlineStr">
        <is>
          <t>Not reported</t>
        </is>
      </c>
      <c r="BB653" t="inlineStr">
        <is>
          <t>Not reported</t>
        </is>
      </c>
      <c r="BC653" t="inlineStr">
        <is>
          <t>Not reported</t>
        </is>
      </c>
      <c r="BD653" t="inlineStr">
        <is>
          <t>Not reported</t>
        </is>
      </c>
      <c r="BE653" t="inlineStr">
        <is>
          <t>Not reported</t>
        </is>
      </c>
      <c r="BF653" t="inlineStr">
        <is>
          <t>Not reported</t>
        </is>
      </c>
      <c r="BG653" t="inlineStr">
        <is>
          <t>Not reviewed (not included)</t>
        </is>
      </c>
      <c r="BH653" t="inlineStr">
        <is>
          <t>N/A</t>
        </is>
      </c>
      <c r="BI653" t="inlineStr">
        <is>
          <t>Not reviewed</t>
        </is>
      </c>
      <c r="BJ653" t="inlineStr">
        <is>
          <t>Not reviewed</t>
        </is>
      </c>
      <c r="BK653" t="inlineStr">
        <is>
          <t>Not reviewed</t>
        </is>
      </c>
      <c r="BL653" t="inlineStr">
        <is>
          <t>Not reviewed</t>
        </is>
      </c>
      <c r="BM653" t="inlineStr">
        <is>
          <t>Not reviewed (not included)</t>
        </is>
      </c>
      <c r="BN653" t="inlineStr">
        <is>
          <t>Not Selected for Final 95 (Pending Full Text Review) - Candidate paper not selected for final 95: Passed abstract screening but not included in final selec</t>
        </is>
      </c>
      <c r="BO653" t="inlineStr">
        <is>
          <t>Abstract-level screening only</t>
        </is>
      </c>
      <c r="BP653" t="inlineStr">
        <is>
          <t>8</t>
        </is>
      </c>
    </row>
    <row r="654">
      <c r="A654" t="inlineStr">
        <is>
          <t>Multitree Genetic Programming for Multimodal Learning in Multimodal Medical Image Classification</t>
        </is>
      </c>
      <c r="B654" t="n">
        <v>2025</v>
      </c>
      <c r="C654" t="inlineStr">
        <is>
          <t>Not checked</t>
        </is>
      </c>
      <c r="D654" t="inlineStr">
        <is>
          <t>Not checked</t>
        </is>
      </c>
      <c r="E654" t="inlineStr">
        <is>
          <t>10.1109/TEVC.2025.3619532</t>
        </is>
      </c>
      <c r="F654" t="inlineStr">
        <is>
          <t>As medical images from multiple modalities provide complementary diagnostic information, multimodal medical image classification (MMIC) leverages their integration to enhance disease diagnosis. Genetic programming (GP), especially multitree GP, offers a flexible framework for evolving multimodal features and holds the potential for interpretabilityâ€”an essential factor in medical image analysis, where it is crucial to understand the underlying decision-making process. However, current multitree GP methods remain underexplored in MMIC tasks. This article attempts to fill that gap by proposing a novel multitree representation method that enables automatic multimodal feature learning and fusion from different modalities. Based on this new representation, we extend the function and terminal sets to support various types of medical imaging modalities. Additionally, a slice selection factor is proposed to process 3D medical image modalities effectively. Moreover, to fully utilize both modality-specific features and fused multimodal features, fusion is performed at both the feature and decision levels. The accuracy of the proposed method is assessed on eight MMIC tasks, representing different medical scenarios. The new method is compared with 15 competitive algorithms. Experimental results demonstrate that the new method achieves better classification performance than most benchmark methods. Specifically, it achieves the highest accuracy on four out of the eight tasks, GAMMA-Binary, GAMMA-Multi, BraTS2018 and Derm7pt, with improvements of 3.38%, 2.31%, 1.36% and 4.11% respectively over the second-best method. Further analysis reveals that the evolved models show potential for interpretability, owing to their ability to effectively capture the distinctive features of each modality, which may aid in biomarker identification.</t>
        </is>
      </c>
      <c r="G654" t="inlineStr">
        <is>
          <t>Unimodal</t>
        </is>
      </c>
      <c r="H654" t="inlineStr">
        <is>
          <t>See abstract</t>
        </is>
      </c>
      <c r="I654" t="inlineStr">
        <is>
          <t>See abstract</t>
        </is>
      </c>
      <c r="J654" t="inlineStr">
        <is>
          <t>See abstract (AI/ML)</t>
        </is>
      </c>
      <c r="K654" t="inlineStr">
        <is>
          <t>See abstract</t>
        </is>
      </c>
      <c r="M654" t="inlineStr">
        <is>
          <t>See abstract</t>
        </is>
      </c>
      <c r="N654" t="inlineStr">
        <is>
          <t>See abstract</t>
        </is>
      </c>
      <c r="O654" t="inlineStr">
        <is>
          <t>Not verified from abstract</t>
        </is>
      </c>
      <c r="P654" t="inlineStr">
        <is>
          <t>See abstract</t>
        </is>
      </c>
      <c r="Q654" t="inlineStr">
        <is>
          <t>See abstract</t>
        </is>
      </c>
      <c r="R654" t="inlineStr">
        <is>
          <t>Not reviewed (not included)</t>
        </is>
      </c>
      <c r="S654" t="inlineStr">
        <is>
          <t>Not reviewed (not included)</t>
        </is>
      </c>
      <c r="T654" t="inlineStr">
        <is>
          <t>Abstract screening only. Non-ADHD Focused</t>
        </is>
      </c>
      <c r="U654" t="inlineStr">
        <is>
          <t>EXCLUDE</t>
        </is>
      </c>
      <c r="V654" t="inlineStr">
        <is>
          <t>E2-Not ADHD focused: Neither title nor abstract mentions ADHD or attention-deficit/hyperactivity</t>
        </is>
      </c>
      <c r="W654" t="inlineStr">
        <is>
          <t>Excluded: Not ADHD Focused</t>
        </is>
      </c>
      <c r="X654" t="inlineStr">
        <is>
          <t>Not assessed from abstract</t>
        </is>
      </c>
      <c r="Y654" t="inlineStr">
        <is>
          <t>IEEE Early Access Articles</t>
        </is>
      </c>
      <c r="Z654" t="inlineStr">
        <is>
          <t>Not determined from abstract</t>
        </is>
      </c>
      <c r="AB654" t="inlineStr">
        <is>
          <t>Not assessed (not included)</t>
        </is>
      </c>
      <c r="AC654" t="inlineStr">
        <is>
          <t>Not assessed (not included)</t>
        </is>
      </c>
      <c r="AD654" t="inlineStr">
        <is>
          <t>Z. Wu; B. Xue; M. Zhang</t>
        </is>
      </c>
      <c r="AE654" t="inlineStr">
        <is>
          <t>IEEE Transactions on Evolutionary Computation</t>
        </is>
      </c>
      <c r="AF654" t="inlineStr">
        <is>
          <t>Hybrid OA (IEEE)</t>
        </is>
      </c>
      <c r="AH654" t="inlineStr">
        <is>
          <t>Not assessed</t>
        </is>
      </c>
      <c r="AI654" t="inlineStr">
        <is>
          <t>Not reported</t>
        </is>
      </c>
      <c r="AJ654" t="inlineStr">
        <is>
          <t>Not reported</t>
        </is>
      </c>
      <c r="AK654" t="inlineStr">
        <is>
          <t>Not reported</t>
        </is>
      </c>
      <c r="AL654" t="inlineStr">
        <is>
          <t>Not reported</t>
        </is>
      </c>
      <c r="AM654" t="inlineStr">
        <is>
          <t>Not reported</t>
        </is>
      </c>
      <c r="AN654" t="inlineStr">
        <is>
          <t>Not reported</t>
        </is>
      </c>
      <c r="AO654" t="inlineStr">
        <is>
          <t>Not reviewed</t>
        </is>
      </c>
      <c r="AP654" t="inlineStr">
        <is>
          <t>Not reported</t>
        </is>
      </c>
      <c r="AQ654" t="inlineStr">
        <is>
          <t>Not reported</t>
        </is>
      </c>
      <c r="AR654" t="inlineStr">
        <is>
          <t>Not reported</t>
        </is>
      </c>
      <c r="AS654" t="inlineStr">
        <is>
          <t>See abstract</t>
        </is>
      </c>
      <c r="AT654" t="inlineStr">
        <is>
          <t>Not reviewed</t>
        </is>
      </c>
      <c r="AU654" t="inlineStr">
        <is>
          <t>Not reviewed</t>
        </is>
      </c>
      <c r="AV654" t="inlineStr">
        <is>
          <t>Not reviewed</t>
        </is>
      </c>
      <c r="AW654" t="inlineStr">
        <is>
          <t>Not reviewed</t>
        </is>
      </c>
      <c r="AX654" t="inlineStr">
        <is>
          <t>Not reported</t>
        </is>
      </c>
      <c r="AY654" t="inlineStr">
        <is>
          <t>Not reported</t>
        </is>
      </c>
      <c r="AZ654" t="inlineStr">
        <is>
          <t>Not reported</t>
        </is>
      </c>
      <c r="BA654" t="inlineStr">
        <is>
          <t>Not reported</t>
        </is>
      </c>
      <c r="BB654" t="inlineStr">
        <is>
          <t>Not reported</t>
        </is>
      </c>
      <c r="BC654" t="inlineStr">
        <is>
          <t>Not reported</t>
        </is>
      </c>
      <c r="BD654" t="inlineStr">
        <is>
          <t>Not reported</t>
        </is>
      </c>
      <c r="BE654" t="inlineStr">
        <is>
          <t>Not reported</t>
        </is>
      </c>
      <c r="BF654" t="inlineStr">
        <is>
          <t>Not reported</t>
        </is>
      </c>
      <c r="BG654" t="inlineStr">
        <is>
          <t>Not reviewed (not included)</t>
        </is>
      </c>
      <c r="BH654" t="inlineStr">
        <is>
          <t>N/A</t>
        </is>
      </c>
      <c r="BI654" t="inlineStr">
        <is>
          <t>Not reviewed</t>
        </is>
      </c>
      <c r="BJ654" t="inlineStr">
        <is>
          <t>Not reviewed</t>
        </is>
      </c>
      <c r="BK654" t="inlineStr">
        <is>
          <t>Not reviewed</t>
        </is>
      </c>
      <c r="BL654" t="inlineStr">
        <is>
          <t>Not reviewed</t>
        </is>
      </c>
      <c r="BM654" t="inlineStr">
        <is>
          <t>Not reviewed (not included)</t>
        </is>
      </c>
      <c r="BN654" t="inlineStr">
        <is>
          <t>Non-ADHD Focused - E2-Not ADHD focused: Neither title nor abstract mentions ADHD or attention-deficit/hyperactivity</t>
        </is>
      </c>
      <c r="BO654" t="inlineStr">
        <is>
          <t>Abstract-level screening only</t>
        </is>
      </c>
      <c r="BP654" t="inlineStr">
        <is>
          <t>1</t>
        </is>
      </c>
    </row>
    <row r="655">
      <c r="A655" t="inlineStr">
        <is>
          <t>A Machine Learning Approach for Early Prediction of Autism Spectrum Disorder using eXtreme Gradient Boosting and Logistic Regression Framework</t>
        </is>
      </c>
      <c r="B655" t="n">
        <v>2024</v>
      </c>
      <c r="C655" t="inlineStr">
        <is>
          <t>Not checked</t>
        </is>
      </c>
      <c r="D655" t="inlineStr">
        <is>
          <t>Not checked</t>
        </is>
      </c>
      <c r="E655" t="inlineStr">
        <is>
          <t>10.1109/SSITCON62437.2024.10796968</t>
        </is>
      </c>
      <c r="F655" t="inlineStr">
        <is>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is>
      </c>
      <c r="G655" t="inlineStr">
        <is>
          <t>Unimodal</t>
        </is>
      </c>
      <c r="H655" t="inlineStr">
        <is>
          <t>See abstract</t>
        </is>
      </c>
      <c r="I655" t="inlineStr">
        <is>
          <t>See abstract</t>
        </is>
      </c>
      <c r="J655" t="inlineStr">
        <is>
          <t>See abstract (AI/ML)</t>
        </is>
      </c>
      <c r="K655" t="inlineStr">
        <is>
          <t>See abstract</t>
        </is>
      </c>
      <c r="M655" t="inlineStr">
        <is>
          <t>See abstract</t>
        </is>
      </c>
      <c r="N655" t="inlineStr">
        <is>
          <t>See abstract</t>
        </is>
      </c>
      <c r="O655" t="inlineStr">
        <is>
          <t>Not verified from abstract</t>
        </is>
      </c>
      <c r="P655" t="inlineStr">
        <is>
          <t>See abstract</t>
        </is>
      </c>
      <c r="Q655" t="inlineStr">
        <is>
          <t>See abstract</t>
        </is>
      </c>
      <c r="R655" t="inlineStr">
        <is>
          <t>Not reviewed (not included)</t>
        </is>
      </c>
      <c r="S655" t="inlineStr">
        <is>
          <t>Not reviewed (not included)</t>
        </is>
      </c>
      <c r="T655" t="inlineStr">
        <is>
          <t>Abstract screening only. Non-ADHD Focused</t>
        </is>
      </c>
      <c r="U655" t="inlineStr">
        <is>
          <t>EXCLUDE</t>
        </is>
      </c>
      <c r="V655" t="inlineStr">
        <is>
          <t>E2-Not ADHD focused: Neither title nor abstract mentions ADHD or attention-deficit/hyperactivity</t>
        </is>
      </c>
      <c r="W655" t="inlineStr">
        <is>
          <t>Excluded: Not ADHD Focused</t>
        </is>
      </c>
      <c r="X655" t="inlineStr">
        <is>
          <t>Not assessed from abstract</t>
        </is>
      </c>
      <c r="Y655" t="inlineStr">
        <is>
          <t>IEEE Conferences</t>
        </is>
      </c>
      <c r="Z655" t="inlineStr">
        <is>
          <t>Not determined from abstract</t>
        </is>
      </c>
      <c r="AB655" t="inlineStr">
        <is>
          <t>Not assessed (not included)</t>
        </is>
      </c>
      <c r="AC655" t="inlineStr">
        <is>
          <t>Not assessed (not included)</t>
        </is>
      </c>
      <c r="AD655" t="inlineStr">
        <is>
          <t>M. M. Hassan; H. B. Laxmi; M. Sasikala; S. S. Kumar; M. Alamelu</t>
        </is>
      </c>
      <c r="AE655" t="inlineStr">
        <is>
          <t>2024 First International Conference on Software, Systems and Information Technology (SSITCON)</t>
        </is>
      </c>
      <c r="AF655" t="inlineStr">
        <is>
          <t>Hybrid OA (IEEE)</t>
        </is>
      </c>
      <c r="AH655" t="inlineStr">
        <is>
          <t>Not assessed</t>
        </is>
      </c>
      <c r="AI655" t="inlineStr">
        <is>
          <t>Not reported</t>
        </is>
      </c>
      <c r="AJ655" t="inlineStr">
        <is>
          <t>Not reported</t>
        </is>
      </c>
      <c r="AK655" t="inlineStr">
        <is>
          <t>Not reported</t>
        </is>
      </c>
      <c r="AL655" t="inlineStr">
        <is>
          <t>Not reported</t>
        </is>
      </c>
      <c r="AM655" t="inlineStr">
        <is>
          <t>Not reported</t>
        </is>
      </c>
      <c r="AN655" t="inlineStr">
        <is>
          <t>Not reported</t>
        </is>
      </c>
      <c r="AO655" t="inlineStr">
        <is>
          <t>Not reviewed</t>
        </is>
      </c>
      <c r="AP655" t="inlineStr">
        <is>
          <t>Not reported</t>
        </is>
      </c>
      <c r="AQ655" t="inlineStr">
        <is>
          <t>Not reported</t>
        </is>
      </c>
      <c r="AR655" t="inlineStr">
        <is>
          <t>Not reported</t>
        </is>
      </c>
      <c r="AS655" t="inlineStr">
        <is>
          <t>See abstract</t>
        </is>
      </c>
      <c r="AT655" t="inlineStr">
        <is>
          <t>Not reviewed</t>
        </is>
      </c>
      <c r="AU655" t="inlineStr">
        <is>
          <t>Not reviewed</t>
        </is>
      </c>
      <c r="AV655" t="inlineStr">
        <is>
          <t>Not reviewed</t>
        </is>
      </c>
      <c r="AW655" t="inlineStr">
        <is>
          <t>Not reviewed</t>
        </is>
      </c>
      <c r="AX655" t="inlineStr">
        <is>
          <t>Not reported</t>
        </is>
      </c>
      <c r="AY655" t="inlineStr">
        <is>
          <t>Not reported</t>
        </is>
      </c>
      <c r="AZ655" t="inlineStr">
        <is>
          <t>Not reported</t>
        </is>
      </c>
      <c r="BA655" t="inlineStr">
        <is>
          <t>Not reported</t>
        </is>
      </c>
      <c r="BB655" t="inlineStr">
        <is>
          <t>Not reported</t>
        </is>
      </c>
      <c r="BC655" t="inlineStr">
        <is>
          <t>Not reported</t>
        </is>
      </c>
      <c r="BD655" t="inlineStr">
        <is>
          <t>Not reported</t>
        </is>
      </c>
      <c r="BE655" t="inlineStr">
        <is>
          <t>Not reported</t>
        </is>
      </c>
      <c r="BF655" t="inlineStr">
        <is>
          <t>Not reported</t>
        </is>
      </c>
      <c r="BG655" t="inlineStr">
        <is>
          <t>Not reviewed (not included)</t>
        </is>
      </c>
      <c r="BH655" t="inlineStr">
        <is>
          <t>N/A</t>
        </is>
      </c>
      <c r="BI655" t="inlineStr">
        <is>
          <t>Not reviewed</t>
        </is>
      </c>
      <c r="BJ655" t="inlineStr">
        <is>
          <t>Not reviewed</t>
        </is>
      </c>
      <c r="BK655" t="inlineStr">
        <is>
          <t>Not reviewed</t>
        </is>
      </c>
      <c r="BL655" t="inlineStr">
        <is>
          <t>Not reviewed</t>
        </is>
      </c>
      <c r="BM655" t="inlineStr">
        <is>
          <t>Not reviewed (not included)</t>
        </is>
      </c>
      <c r="BN655" t="inlineStr">
        <is>
          <t>Non-ADHD Focused - E2-Not ADHD focused: Neither title nor abstract mentions ADHD or attention-deficit/hyperactivity</t>
        </is>
      </c>
      <c r="BO655" t="inlineStr">
        <is>
          <t>Abstract-level screening only</t>
        </is>
      </c>
      <c r="BP655" t="inlineStr">
        <is>
          <t>5</t>
        </is>
      </c>
    </row>
    <row r="656">
      <c r="A656" t="inlineStr">
        <is>
          <t>Situation-Aware ADHD Detection from Multimodal Wearable Devices Using Granular Temporal Segmentation</t>
        </is>
      </c>
      <c r="B656" t="n">
        <v>2025</v>
      </c>
      <c r="C656" t="inlineStr">
        <is>
          <t>Not checked</t>
        </is>
      </c>
      <c r="D656" t="inlineStr">
        <is>
          <t>Not checked</t>
        </is>
      </c>
      <c r="E656" t="inlineStr">
        <is>
          <t>10.1109/WF-IOT64238.2025.11270667</t>
        </is>
      </c>
      <c r="F656" t="inlineStr">
        <is>
          <t>Attention Deficit Hyperactivity Disorder (ADHD) is a chronic mental health condition that affects millions of adolescents. Traditional diagnostic methods rely on subjective assessments and lack continuous, context-aware monitoring, leading to missed diagnoses and limited interpretability. We propose a situation-aware approach for ADHD detection based on wearable devices, inspired by Endsleyâ€™s model of situation awareness. The method combines heart rate variability (HRV) and physical activity data to identify behavioral and physiological patterns related to ADHD. Through granular temporal segmentation, the data is divided into meaningful intervals aligned with daily behavioral rhythms. These interval-based features, fused with clinical information, are used to train machine learning models for symptom recognition. Experimental results on an ADHD dataset show improvements of 7.22% using activity data and 15.57% using HRV data over traditional methods.</t>
        </is>
      </c>
      <c r="G656" t="inlineStr">
        <is>
          <t>Unimodal</t>
        </is>
      </c>
      <c r="H656" t="inlineStr">
        <is>
          <t>See abstract</t>
        </is>
      </c>
      <c r="I656" t="inlineStr">
        <is>
          <t>See abstract</t>
        </is>
      </c>
      <c r="J656" t="inlineStr">
        <is>
          <t>See abstract (AI/ML)</t>
        </is>
      </c>
      <c r="K656" t="inlineStr">
        <is>
          <t>See abstract</t>
        </is>
      </c>
      <c r="M656" t="inlineStr">
        <is>
          <t>See abstract</t>
        </is>
      </c>
      <c r="N656" t="inlineStr">
        <is>
          <t>See abstract</t>
        </is>
      </c>
      <c r="O656" t="inlineStr">
        <is>
          <t>Not verified from abstract</t>
        </is>
      </c>
      <c r="P656" t="inlineStr">
        <is>
          <t>See abstract</t>
        </is>
      </c>
      <c r="Q656" t="inlineStr">
        <is>
          <t>See abstract</t>
        </is>
      </c>
      <c r="R656" t="inlineStr">
        <is>
          <t>Not reviewed (not included)</t>
        </is>
      </c>
      <c r="S656" t="inlineStr">
        <is>
          <t>Not reviewed (not included)</t>
        </is>
      </c>
      <c r="T656" t="inlineStr">
        <is>
          <t>Abstract screening only. Not Selected for Final 95 (Pending Full Text Review)</t>
        </is>
      </c>
      <c r="U656" t="inlineStr">
        <is>
          <t>EXCLUDE</t>
        </is>
      </c>
      <c r="V6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56" t="inlineStr">
        <is>
          <t>Excluded: Other Criterion</t>
        </is>
      </c>
      <c r="X656" t="inlineStr">
        <is>
          <t>Not assessed from abstract</t>
        </is>
      </c>
      <c r="Y656" t="inlineStr">
        <is>
          <t>IEEE Conferences</t>
        </is>
      </c>
      <c r="Z656" t="inlineStr">
        <is>
          <t>Not determined from abstract</t>
        </is>
      </c>
      <c r="AB656" t="inlineStr">
        <is>
          <t>Not assessed (not included)</t>
        </is>
      </c>
      <c r="AC656" t="inlineStr">
        <is>
          <t>Not assessed (not included)</t>
        </is>
      </c>
      <c r="AD656" t="inlineStr">
        <is>
          <t>G. Dâ€™Aniello; M. Gaeta; Z. Ur Rehman</t>
        </is>
      </c>
      <c r="AE656" t="inlineStr">
        <is>
          <t>2025 IEEE 11th World Forum on Internet of Things (WF-IoT)</t>
        </is>
      </c>
      <c r="AF656" t="inlineStr">
        <is>
          <t>Hybrid OA (IEEE)</t>
        </is>
      </c>
      <c r="AG656" t="inlineStr">
        <is>
          <t xml:space="preserve">European Commission; </t>
        </is>
      </c>
      <c r="AH656" t="inlineStr">
        <is>
          <t>Not assessed</t>
        </is>
      </c>
      <c r="AI656" t="inlineStr">
        <is>
          <t>Not reported</t>
        </is>
      </c>
      <c r="AJ656" t="inlineStr">
        <is>
          <t>Not reported</t>
        </is>
      </c>
      <c r="AK656" t="inlineStr">
        <is>
          <t>Not reported</t>
        </is>
      </c>
      <c r="AL656" t="inlineStr">
        <is>
          <t>Not reported</t>
        </is>
      </c>
      <c r="AM656" t="inlineStr">
        <is>
          <t>Not reported</t>
        </is>
      </c>
      <c r="AN656" t="inlineStr">
        <is>
          <t>Not reported</t>
        </is>
      </c>
      <c r="AO656" t="inlineStr">
        <is>
          <t>Not reviewed</t>
        </is>
      </c>
      <c r="AP656" t="inlineStr">
        <is>
          <t>Not reported</t>
        </is>
      </c>
      <c r="AQ656" t="inlineStr">
        <is>
          <t>Not reported</t>
        </is>
      </c>
      <c r="AR656" t="inlineStr">
        <is>
          <t>Not reported</t>
        </is>
      </c>
      <c r="AS656" t="inlineStr">
        <is>
          <t>See abstract</t>
        </is>
      </c>
      <c r="AT656" t="inlineStr">
        <is>
          <t>Not reviewed</t>
        </is>
      </c>
      <c r="AU656" t="inlineStr">
        <is>
          <t>Not reviewed</t>
        </is>
      </c>
      <c r="AV656" t="inlineStr">
        <is>
          <t>Not reviewed</t>
        </is>
      </c>
      <c r="AW656" t="inlineStr">
        <is>
          <t>Not reviewed</t>
        </is>
      </c>
      <c r="AX656" t="inlineStr">
        <is>
          <t>Not reported</t>
        </is>
      </c>
      <c r="AY656" t="inlineStr">
        <is>
          <t>Not reported</t>
        </is>
      </c>
      <c r="AZ656" t="inlineStr">
        <is>
          <t>Not reported</t>
        </is>
      </c>
      <c r="BA656" t="inlineStr">
        <is>
          <t>Not reported</t>
        </is>
      </c>
      <c r="BB656" t="inlineStr">
        <is>
          <t>Not reported</t>
        </is>
      </c>
      <c r="BC656" t="inlineStr">
        <is>
          <t>Not reported</t>
        </is>
      </c>
      <c r="BD656" t="inlineStr">
        <is>
          <t>Not reported</t>
        </is>
      </c>
      <c r="BE656" t="inlineStr">
        <is>
          <t>Not reported</t>
        </is>
      </c>
      <c r="BF656" t="inlineStr">
        <is>
          <t>Not reported</t>
        </is>
      </c>
      <c r="BG656" t="inlineStr">
        <is>
          <t>Not reviewed (not included)</t>
        </is>
      </c>
      <c r="BH656" t="inlineStr">
        <is>
          <t>N/A</t>
        </is>
      </c>
      <c r="BI656" t="inlineStr">
        <is>
          <t>Not reviewed</t>
        </is>
      </c>
      <c r="BJ656" t="inlineStr">
        <is>
          <t>Not reviewed</t>
        </is>
      </c>
      <c r="BK656" t="inlineStr">
        <is>
          <t>Not reviewed</t>
        </is>
      </c>
      <c r="BL656" t="inlineStr">
        <is>
          <t>Not reviewed</t>
        </is>
      </c>
      <c r="BM656" t="inlineStr">
        <is>
          <t>Not reviewed (not included)</t>
        </is>
      </c>
      <c r="BN656" t="inlineStr">
        <is>
          <t>Not Selected for Final 95 (Pending Full Text Review) - Candidate paper not selected for final 95: Passed abstract screening but not included in final selec</t>
        </is>
      </c>
      <c r="BO656" t="inlineStr">
        <is>
          <t>Abstract-level screening only</t>
        </is>
      </c>
      <c r="BP656" t="inlineStr">
        <is>
          <t>7</t>
        </is>
      </c>
    </row>
    <row r="657">
      <c r="A657" t="inlineStr">
        <is>
          <t>Outlier-Based Autism Detection Using Longitudinal Structural MRI</t>
        </is>
      </c>
      <c r="B657" t="n">
        <v>2022</v>
      </c>
      <c r="C657" t="inlineStr">
        <is>
          <t>Not checked</t>
        </is>
      </c>
      <c r="D657" t="inlineStr">
        <is>
          <t>Not checked</t>
        </is>
      </c>
      <c r="E657" t="inlineStr">
        <is>
          <t>10.1109/ACCESS.2022.3157613</t>
        </is>
      </c>
      <c r="F657" t="inlineStr">
        <is>
          <t>Diagnosis of Autism Spectrum Disorder (ASD) using clinical evaluation (cognitive tests) is challenging due to wide variations amongst individuals. Since no effective treatment exists, prompt and reliable ASD diagnosis can enable the effective preparation of treatment regimens. This paper proposes structural Magnetic Resonance Imaging (sMRI)-based ASD diagnosis via an outlier detection approach. To learn spatio-temporal patterns in structural brain connectivity, a Generative Adversarial Network (GAN) is trained exclusively with sMRI scans of healthy subjects. Given a stack of three adjacent slices as input, the GAN generator reconstructs the next three adjacent slices; the GAN discriminator then identifies ASD sMRI scan reconstructions as outliers. This model is compared against two other baselinesâ€“ a simpler UNet and a sophisticated Self-Attention GAN. Axial, Coronal and Sagittal sMRI slices from the multi-site ABIDE II dataset are used for evaluation. Extensive experiments reveal that our ASD detection framework performs comparably with the state-of-the-art with far fewer training data. Furthermore, longitudinal data (two scans per subject over time) achieve 17-28% higher accuracy than cross-sectional data (one scan per subject). Among other findings, metrics employed for model training as well as reconstruction loss computation impact detection performance, and the coronal modality is found to best encode structural information for ASD detection.</t>
        </is>
      </c>
      <c r="G657" t="inlineStr">
        <is>
          <t>Unimodal</t>
        </is>
      </c>
      <c r="H657" t="inlineStr">
        <is>
          <t>See abstract</t>
        </is>
      </c>
      <c r="I657" t="inlineStr">
        <is>
          <t>See abstract</t>
        </is>
      </c>
      <c r="J657" t="inlineStr">
        <is>
          <t>See abstract (AI/ML)</t>
        </is>
      </c>
      <c r="K657" t="inlineStr">
        <is>
          <t>See abstract</t>
        </is>
      </c>
      <c r="M657" t="inlineStr">
        <is>
          <t>See abstract</t>
        </is>
      </c>
      <c r="N657" t="inlineStr">
        <is>
          <t>See abstract</t>
        </is>
      </c>
      <c r="O657" t="inlineStr">
        <is>
          <t>Not verified from abstract</t>
        </is>
      </c>
      <c r="P657" t="inlineStr">
        <is>
          <t>See abstract</t>
        </is>
      </c>
      <c r="Q657" t="inlineStr">
        <is>
          <t>See abstract</t>
        </is>
      </c>
      <c r="R657" t="inlineStr">
        <is>
          <t>Not reviewed (not included)</t>
        </is>
      </c>
      <c r="S657" t="inlineStr">
        <is>
          <t>Not reviewed (not included)</t>
        </is>
      </c>
      <c r="T657" t="inlineStr">
        <is>
          <t>Abstract screening only. Non-ADHD Focused</t>
        </is>
      </c>
      <c r="U657" t="inlineStr">
        <is>
          <t>EXCLUDE</t>
        </is>
      </c>
      <c r="V657" t="inlineStr">
        <is>
          <t>E2-Not ADHD focused: Neither title nor abstract mentions ADHD or attention-deficit/hyperactivity</t>
        </is>
      </c>
      <c r="W657" t="inlineStr">
        <is>
          <t>Excluded: Not ADHD Focused</t>
        </is>
      </c>
      <c r="X657" t="inlineStr">
        <is>
          <t>Not assessed from abstract</t>
        </is>
      </c>
      <c r="Y657" t="inlineStr">
        <is>
          <t>IEEE Journals</t>
        </is>
      </c>
      <c r="Z657" t="inlineStr">
        <is>
          <t>Not determined from abstract</t>
        </is>
      </c>
      <c r="AB657" t="inlineStr">
        <is>
          <t>Not assessed (not included)</t>
        </is>
      </c>
      <c r="AC657" t="inlineStr">
        <is>
          <t>Not assessed (not included)</t>
        </is>
      </c>
      <c r="AD657" t="inlineStr">
        <is>
          <t>K. Devika; D. Mahapatra; R. Subramanian; V. R. M. Oruganti</t>
        </is>
      </c>
      <c r="AE657" t="inlineStr">
        <is>
          <t>IEEE Access</t>
        </is>
      </c>
      <c r="AF657" t="inlineStr">
        <is>
          <t>Gold OA (IEEE Access)</t>
        </is>
      </c>
      <c r="AH657" t="inlineStr">
        <is>
          <t>Not assessed</t>
        </is>
      </c>
      <c r="AI657" t="inlineStr">
        <is>
          <t>Not reported</t>
        </is>
      </c>
      <c r="AJ657" t="inlineStr">
        <is>
          <t>Not reported</t>
        </is>
      </c>
      <c r="AK657" t="inlineStr">
        <is>
          <t>Not reported</t>
        </is>
      </c>
      <c r="AL657" t="inlineStr">
        <is>
          <t>Not reported</t>
        </is>
      </c>
      <c r="AM657" t="inlineStr">
        <is>
          <t>Not reported</t>
        </is>
      </c>
      <c r="AN657" t="inlineStr">
        <is>
          <t>Not reported</t>
        </is>
      </c>
      <c r="AO657" t="inlineStr">
        <is>
          <t>Not reviewed</t>
        </is>
      </c>
      <c r="AP657" t="inlineStr">
        <is>
          <t>Not reported</t>
        </is>
      </c>
      <c r="AQ657" t="inlineStr">
        <is>
          <t>Not reported</t>
        </is>
      </c>
      <c r="AR657" t="inlineStr">
        <is>
          <t>Not reported</t>
        </is>
      </c>
      <c r="AS657" t="inlineStr">
        <is>
          <t>See abstract</t>
        </is>
      </c>
      <c r="AT657" t="inlineStr">
        <is>
          <t>Not reviewed</t>
        </is>
      </c>
      <c r="AU657" t="inlineStr">
        <is>
          <t>Not reviewed</t>
        </is>
      </c>
      <c r="AV657" t="inlineStr">
        <is>
          <t>Not reviewed</t>
        </is>
      </c>
      <c r="AW657" t="inlineStr">
        <is>
          <t>Not reviewed</t>
        </is>
      </c>
      <c r="AX657" t="inlineStr">
        <is>
          <t>Not reported</t>
        </is>
      </c>
      <c r="AY657" t="inlineStr">
        <is>
          <t>Not reported</t>
        </is>
      </c>
      <c r="AZ657" t="inlineStr">
        <is>
          <t>Not reported</t>
        </is>
      </c>
      <c r="BA657" t="inlineStr">
        <is>
          <t>Not reported</t>
        </is>
      </c>
      <c r="BB657" t="inlineStr">
        <is>
          <t>Not reported</t>
        </is>
      </c>
      <c r="BC657" t="inlineStr">
        <is>
          <t>Not reported</t>
        </is>
      </c>
      <c r="BD657" t="inlineStr">
        <is>
          <t>Not reported</t>
        </is>
      </c>
      <c r="BE657" t="inlineStr">
        <is>
          <t>Not reported</t>
        </is>
      </c>
      <c r="BF657" t="inlineStr">
        <is>
          <t>Not reported</t>
        </is>
      </c>
      <c r="BG657" t="inlineStr">
        <is>
          <t>Not reviewed (not included)</t>
        </is>
      </c>
      <c r="BH657" t="inlineStr">
        <is>
          <t>N/A</t>
        </is>
      </c>
      <c r="BI657" t="inlineStr">
        <is>
          <t>Not reviewed</t>
        </is>
      </c>
      <c r="BJ657" t="inlineStr">
        <is>
          <t>Not reviewed</t>
        </is>
      </c>
      <c r="BK657" t="inlineStr">
        <is>
          <t>Not reviewed</t>
        </is>
      </c>
      <c r="BL657" t="inlineStr">
        <is>
          <t>Not reviewed</t>
        </is>
      </c>
      <c r="BM657" t="inlineStr">
        <is>
          <t>Not reviewed (not included)</t>
        </is>
      </c>
      <c r="BN657" t="inlineStr">
        <is>
          <t>Non-ADHD Focused - E2-Not ADHD focused: Neither title nor abstract mentions ADHD or attention-deficit/hyperactivity</t>
        </is>
      </c>
      <c r="BO657" t="inlineStr">
        <is>
          <t>Abstract-level screening only</t>
        </is>
      </c>
      <c r="BP657" t="inlineStr">
        <is>
          <t>15</t>
        </is>
      </c>
    </row>
    <row r="658">
      <c r="A658" t="inlineStr">
        <is>
          <t>A Comprehensive Assessment of EEG Entropy Measures for Bipolar Disorder Diagnosis Using Machine Learning</t>
        </is>
      </c>
      <c r="B658" t="n">
        <v>2025</v>
      </c>
      <c r="C658" t="inlineStr">
        <is>
          <t>Not checked</t>
        </is>
      </c>
      <c r="D658" t="inlineStr">
        <is>
          <t>Not checked</t>
        </is>
      </c>
      <c r="E658" t="inlineStr">
        <is>
          <t>10.1109/ACCESS.2025.3539323</t>
        </is>
      </c>
      <c r="F658" t="inlineStr">
        <is>
          <t>Bipolar disorder (BD) is a common psychiatric condition with varying severity, characterized by alternating episodes of mania or hypomania and depression, making accurate and timely diagnosis challenging. Electroencephalography (EEG) nonlinear features may serve as valuable biomarkers for psychological disorders, reflecting the brainâ€™s nonlinear dynamics. Although changes in EEG power spectral density are well-documented in BD patients, entropy measures offer a complementary nonlinear approach that is less explored. This study provides a comprehensive evaluation of various entropy measures, including approximate entropy, sample entropy, permutation entropy (PermEn), fuzzy entropy (FuzzyEn), and dispersion entropy (DispEn). Additionally, to capture the complexity of signal fluctuations at different scales, four multiscale entropies are evaluated to assess their effectiveness in distinguishing individuals with BD from healthy controls (HCs). We used resting-state EEG data from both eyes-closed and eyes-open (EO) conditions, collected from 60 individuals: 30 patients with BD (15 females, mean age =37.33, standard deviation (SD) =8.83) and 30 HC participants (13 females, mean age =35.73, SD =9.01). After preprocessing the raw EEG data, five basic and four multiscale entropy measures were calculated separately for the five cortical brain regions. Statistical analyses and machine learning approaches were then applied to assess the differences in entropy measures between the two groups. The results showed that BD patients exhibited higher irregularity in the frontal and central brain regions compared to HC participants across all basic entropy measures. The most significant changes were observed for DispEn and FuzzyEn measures. When considering multiscale entropies, the most significant results were found in the beta frequency band (approximately scale factor 4) in anterior brain regions, particularly for multiscale dispersion entropy (MDE). Furthermore, the best classif</t>
        </is>
      </c>
      <c r="G658" t="inlineStr">
        <is>
          <t>Unimodal</t>
        </is>
      </c>
      <c r="H658" t="inlineStr">
        <is>
          <t>See abstract</t>
        </is>
      </c>
      <c r="I658" t="inlineStr">
        <is>
          <t>See abstract</t>
        </is>
      </c>
      <c r="J658" t="inlineStr">
        <is>
          <t>See abstract (AI/ML)</t>
        </is>
      </c>
      <c r="K658" t="inlineStr">
        <is>
          <t>See abstract</t>
        </is>
      </c>
      <c r="M658" t="inlineStr">
        <is>
          <t>See abstract</t>
        </is>
      </c>
      <c r="N658" t="inlineStr">
        <is>
          <t>See abstract</t>
        </is>
      </c>
      <c r="O658" t="inlineStr">
        <is>
          <t>Not verified from abstract</t>
        </is>
      </c>
      <c r="P658" t="inlineStr">
        <is>
          <t>See abstract</t>
        </is>
      </c>
      <c r="Q658" t="inlineStr">
        <is>
          <t>See abstract</t>
        </is>
      </c>
      <c r="R658" t="inlineStr">
        <is>
          <t>Not reviewed (not included)</t>
        </is>
      </c>
      <c r="S658" t="inlineStr">
        <is>
          <t>Not reviewed (not included)</t>
        </is>
      </c>
      <c r="T658" t="inlineStr">
        <is>
          <t>Abstract screening only. Non-ADHD Focused</t>
        </is>
      </c>
      <c r="U658" t="inlineStr">
        <is>
          <t>EXCLUDE</t>
        </is>
      </c>
      <c r="V658" t="inlineStr">
        <is>
          <t>E2-Not ADHD focused: Neither title nor abstract mentions ADHD or attention-deficit/hyperactivity</t>
        </is>
      </c>
      <c r="W658" t="inlineStr">
        <is>
          <t>Excluded: Not ADHD Focused</t>
        </is>
      </c>
      <c r="X658" t="inlineStr">
        <is>
          <t>Not assessed from abstract</t>
        </is>
      </c>
      <c r="Y658" t="inlineStr">
        <is>
          <t>IEEE Journals</t>
        </is>
      </c>
      <c r="Z658" t="inlineStr">
        <is>
          <t>Not determined from abstract</t>
        </is>
      </c>
      <c r="AB658" t="inlineStr">
        <is>
          <t>Not assessed (not included)</t>
        </is>
      </c>
      <c r="AC658" t="inlineStr">
        <is>
          <t>Not assessed (not included)</t>
        </is>
      </c>
      <c r="AD658" t="inlineStr">
        <is>
          <t>H. Bagheri; S. Rabi Mahdavi; N. Eyvazzadeh; A. Neshaseh-Riz; M. Sajadi Rad; S. Sadeghi; R. Gerami; M. Azimi Aval</t>
        </is>
      </c>
      <c r="AE658" t="inlineStr">
        <is>
          <t>IEEE Access</t>
        </is>
      </c>
      <c r="AF658" t="inlineStr">
        <is>
          <t>Gold OA (IEEE Access)</t>
        </is>
      </c>
      <c r="AH658" t="inlineStr">
        <is>
          <t>Not assessed</t>
        </is>
      </c>
      <c r="AI658" t="inlineStr">
        <is>
          <t>Not reported</t>
        </is>
      </c>
      <c r="AJ658" t="inlineStr">
        <is>
          <t>Not reported</t>
        </is>
      </c>
      <c r="AK658" t="inlineStr">
        <is>
          <t>Not reported</t>
        </is>
      </c>
      <c r="AL658" t="inlineStr">
        <is>
          <t>Not reported</t>
        </is>
      </c>
      <c r="AM658" t="inlineStr">
        <is>
          <t>Not reported</t>
        </is>
      </c>
      <c r="AN658" t="inlineStr">
        <is>
          <t>Not reported</t>
        </is>
      </c>
      <c r="AO658" t="inlineStr">
        <is>
          <t>Not reviewed</t>
        </is>
      </c>
      <c r="AP658" t="inlineStr">
        <is>
          <t>Not reported</t>
        </is>
      </c>
      <c r="AQ658" t="inlineStr">
        <is>
          <t>Not reported</t>
        </is>
      </c>
      <c r="AR658" t="inlineStr">
        <is>
          <t>Not reported</t>
        </is>
      </c>
      <c r="AS658" t="inlineStr">
        <is>
          <t>See abstract</t>
        </is>
      </c>
      <c r="AT658" t="inlineStr">
        <is>
          <t>Not reviewed</t>
        </is>
      </c>
      <c r="AU658" t="inlineStr">
        <is>
          <t>Not reviewed</t>
        </is>
      </c>
      <c r="AV658" t="inlineStr">
        <is>
          <t>Not reviewed</t>
        </is>
      </c>
      <c r="AW658" t="inlineStr">
        <is>
          <t>Not reviewed</t>
        </is>
      </c>
      <c r="AX658" t="inlineStr">
        <is>
          <t>Not reported</t>
        </is>
      </c>
      <c r="AY658" t="inlineStr">
        <is>
          <t>Not reported</t>
        </is>
      </c>
      <c r="AZ658" t="inlineStr">
        <is>
          <t>Not reported</t>
        </is>
      </c>
      <c r="BA658" t="inlineStr">
        <is>
          <t>Not reported</t>
        </is>
      </c>
      <c r="BB658" t="inlineStr">
        <is>
          <t>Not reported</t>
        </is>
      </c>
      <c r="BC658" t="inlineStr">
        <is>
          <t>Not reported</t>
        </is>
      </c>
      <c r="BD658" t="inlineStr">
        <is>
          <t>Not reported</t>
        </is>
      </c>
      <c r="BE658" t="inlineStr">
        <is>
          <t>Not reported</t>
        </is>
      </c>
      <c r="BF658" t="inlineStr">
        <is>
          <t>Not reported</t>
        </is>
      </c>
      <c r="BG658" t="inlineStr">
        <is>
          <t>Not reviewed (not included)</t>
        </is>
      </c>
      <c r="BH658" t="inlineStr">
        <is>
          <t>N/A</t>
        </is>
      </c>
      <c r="BI658" t="inlineStr">
        <is>
          <t>Not reviewed</t>
        </is>
      </c>
      <c r="BJ658" t="inlineStr">
        <is>
          <t>Not reviewed</t>
        </is>
      </c>
      <c r="BK658" t="inlineStr">
        <is>
          <t>Not reviewed</t>
        </is>
      </c>
      <c r="BL658" t="inlineStr">
        <is>
          <t>Not reviewed</t>
        </is>
      </c>
      <c r="BM658" t="inlineStr">
        <is>
          <t>Not reviewed (not included)</t>
        </is>
      </c>
      <c r="BN658" t="inlineStr">
        <is>
          <t>Non-ADHD Focused - E2-Not ADHD focused: Neither title nor abstract mentions ADHD or attention-deficit/hyperactivity</t>
        </is>
      </c>
      <c r="BO658" t="inlineStr">
        <is>
          <t>Abstract-level screening only</t>
        </is>
      </c>
      <c r="BP658" t="inlineStr">
        <is>
          <t>15</t>
        </is>
      </c>
    </row>
    <row r="659">
      <c r="A659" t="inlineStr">
        <is>
          <t>Efficient Distraction Detection System using Hybrid AI for Attention Sensitive Online Learning</t>
        </is>
      </c>
      <c r="B659" t="n">
        <v>2026</v>
      </c>
      <c r="C659" t="inlineStr">
        <is>
          <t>Not checked</t>
        </is>
      </c>
      <c r="D659" t="inlineStr">
        <is>
          <t>Not checked</t>
        </is>
      </c>
      <c r="E659" t="inlineStr">
        <is>
          <t>10.1109/ICEARS67481.2026.11416747</t>
        </is>
      </c>
      <c r="F659" t="inlineStr">
        <is>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learnerâ€™s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t>
        </is>
      </c>
      <c r="G659" t="inlineStr">
        <is>
          <t>Unimodal</t>
        </is>
      </c>
      <c r="H659" t="inlineStr">
        <is>
          <t>See abstract</t>
        </is>
      </c>
      <c r="I659" t="inlineStr">
        <is>
          <t>See abstract</t>
        </is>
      </c>
      <c r="J659" t="inlineStr">
        <is>
          <t>See abstract (AI/ML)</t>
        </is>
      </c>
      <c r="K659" t="inlineStr">
        <is>
          <t>See abstract</t>
        </is>
      </c>
      <c r="M659" t="inlineStr">
        <is>
          <t>See abstract</t>
        </is>
      </c>
      <c r="N659" t="inlineStr">
        <is>
          <t>See abstract</t>
        </is>
      </c>
      <c r="O659" t="inlineStr">
        <is>
          <t>Not verified from abstract</t>
        </is>
      </c>
      <c r="P659" t="inlineStr">
        <is>
          <t>See abstract</t>
        </is>
      </c>
      <c r="Q659" t="inlineStr">
        <is>
          <t>See abstract</t>
        </is>
      </c>
      <c r="R659" t="inlineStr">
        <is>
          <t>Not reviewed (not included)</t>
        </is>
      </c>
      <c r="S659" t="inlineStr">
        <is>
          <t>Not reviewed (not included)</t>
        </is>
      </c>
      <c r="T659" t="inlineStr">
        <is>
          <t>Abstract screening only. Out of Date Range</t>
        </is>
      </c>
      <c r="U659" t="inlineStr">
        <is>
          <t>EXCLUDE</t>
        </is>
      </c>
      <c r="V659" t="inlineStr">
        <is>
          <t>E4-Year: Published 2026, outside 2019-2025 window</t>
        </is>
      </c>
      <c r="W659" t="inlineStr">
        <is>
          <t>Out of Date Range</t>
        </is>
      </c>
      <c r="X659" t="inlineStr">
        <is>
          <t>Not assessed from abstract</t>
        </is>
      </c>
      <c r="Y659" t="inlineStr">
        <is>
          <t>IEEE Conferences</t>
        </is>
      </c>
      <c r="Z659" t="inlineStr">
        <is>
          <t>Not determined from abstract</t>
        </is>
      </c>
      <c r="AB659" t="inlineStr">
        <is>
          <t>Not assessed (not included)</t>
        </is>
      </c>
      <c r="AC659" t="inlineStr">
        <is>
          <t>Not assessed (not included)</t>
        </is>
      </c>
      <c r="AD659" t="inlineStr">
        <is>
          <t>M. Ayyadurai; A. M; A. P. S</t>
        </is>
      </c>
      <c r="AE659" t="inlineStr">
        <is>
          <t>2026 International Conference on Electronics and Renewable Systems (ICEARS)</t>
        </is>
      </c>
      <c r="AF659" t="inlineStr">
        <is>
          <t>Hybrid OA (IEEE)</t>
        </is>
      </c>
      <c r="AH659" t="inlineStr">
        <is>
          <t>Not assessed</t>
        </is>
      </c>
      <c r="AI659" t="inlineStr">
        <is>
          <t>Not reported</t>
        </is>
      </c>
      <c r="AJ659" t="inlineStr">
        <is>
          <t>Not reported</t>
        </is>
      </c>
      <c r="AK659" t="inlineStr">
        <is>
          <t>Not reported</t>
        </is>
      </c>
      <c r="AL659" t="inlineStr">
        <is>
          <t>Not reported</t>
        </is>
      </c>
      <c r="AM659" t="inlineStr">
        <is>
          <t>Not reported</t>
        </is>
      </c>
      <c r="AN659" t="inlineStr">
        <is>
          <t>Not reported</t>
        </is>
      </c>
      <c r="AO659" t="inlineStr">
        <is>
          <t>Not reviewed</t>
        </is>
      </c>
      <c r="AP659" t="inlineStr">
        <is>
          <t>Not reported</t>
        </is>
      </c>
      <c r="AQ659" t="inlineStr">
        <is>
          <t>Not reported</t>
        </is>
      </c>
      <c r="AR659" t="inlineStr">
        <is>
          <t>Not reported</t>
        </is>
      </c>
      <c r="AS659" t="inlineStr">
        <is>
          <t>See abstract</t>
        </is>
      </c>
      <c r="AT659" t="inlineStr">
        <is>
          <t>Not reviewed</t>
        </is>
      </c>
      <c r="AU659" t="inlineStr">
        <is>
          <t>Not reviewed</t>
        </is>
      </c>
      <c r="AV659" t="inlineStr">
        <is>
          <t>Not reviewed</t>
        </is>
      </c>
      <c r="AW659" t="inlineStr">
        <is>
          <t>Not reviewed</t>
        </is>
      </c>
      <c r="AX659" t="inlineStr">
        <is>
          <t>Not reported</t>
        </is>
      </c>
      <c r="AY659" t="inlineStr">
        <is>
          <t>Not reported</t>
        </is>
      </c>
      <c r="AZ659" t="inlineStr">
        <is>
          <t>Not reported</t>
        </is>
      </c>
      <c r="BA659" t="inlineStr">
        <is>
          <t>Not reported</t>
        </is>
      </c>
      <c r="BB659" t="inlineStr">
        <is>
          <t>Not reported</t>
        </is>
      </c>
      <c r="BC659" t="inlineStr">
        <is>
          <t>Not reported</t>
        </is>
      </c>
      <c r="BD659" t="inlineStr">
        <is>
          <t>Not reported</t>
        </is>
      </c>
      <c r="BE659" t="inlineStr">
        <is>
          <t>Not reported</t>
        </is>
      </c>
      <c r="BF659" t="inlineStr">
        <is>
          <t>Not reported</t>
        </is>
      </c>
      <c r="BG659" t="inlineStr">
        <is>
          <t>Not reviewed (not included)</t>
        </is>
      </c>
      <c r="BH659" t="inlineStr">
        <is>
          <t>N/A</t>
        </is>
      </c>
      <c r="BI659" t="inlineStr">
        <is>
          <t>Not reviewed</t>
        </is>
      </c>
      <c r="BJ659" t="inlineStr">
        <is>
          <t>Not reviewed</t>
        </is>
      </c>
      <c r="BK659" t="inlineStr">
        <is>
          <t>Not reviewed</t>
        </is>
      </c>
      <c r="BL659" t="inlineStr">
        <is>
          <t>Not reviewed</t>
        </is>
      </c>
      <c r="BM659" t="inlineStr">
        <is>
          <t>Not reviewed (not included)</t>
        </is>
      </c>
      <c r="BN659" t="inlineStr">
        <is>
          <t>Out of Date Range - E4-Year: Published 2026, outside 2019-2025 window</t>
        </is>
      </c>
      <c r="BO659" t="inlineStr">
        <is>
          <t>Abstract-level screening only</t>
        </is>
      </c>
      <c r="BP659" t="inlineStr">
        <is>
          <t>8</t>
        </is>
      </c>
    </row>
    <row r="660">
      <c r="A660" t="inlineStr">
        <is>
          <t>Anxiety and Depression Related Characteristics of Parents of Exceptional Children Based on Machine Learning</t>
        </is>
      </c>
      <c r="B660" t="n">
        <v>2024</v>
      </c>
      <c r="C660" t="inlineStr">
        <is>
          <t>Not checked</t>
        </is>
      </c>
      <c r="D660" t="inlineStr">
        <is>
          <t>Not checked</t>
        </is>
      </c>
      <c r="E660" t="inlineStr">
        <is>
          <t>10.1109/ECBIOS61468.2024.10885510</t>
        </is>
      </c>
      <c r="F660" t="inlineStr">
        <is>
          <t>In this study., advanced machine learning algorithms were used in conjunction with the SCL-90 scale to conduct an indepth cluster analysis of the mental health status of parents of exceptional children. By collecting and analyzing the mental health data of these parents and using machine learning techniques., different patterns of psychological characteristics of anxiety and depression were identified. The findings revealed a complex relationship between anxiety and depression levels and multiple factors such as family support., social support., and individual coping strategies. The clustering analysis of the machine learning model enabled the identification of different psychological trait groups with specific anxiety and depression manifestations., providing a scientific basis for further psychological intervention and support.</t>
        </is>
      </c>
      <c r="G660" t="inlineStr">
        <is>
          <t>Unimodal</t>
        </is>
      </c>
      <c r="H660" t="inlineStr">
        <is>
          <t>See abstract</t>
        </is>
      </c>
      <c r="I660" t="inlineStr">
        <is>
          <t>See abstract</t>
        </is>
      </c>
      <c r="J660" t="inlineStr">
        <is>
          <t>See abstract (AI/ML)</t>
        </is>
      </c>
      <c r="K660" t="inlineStr">
        <is>
          <t>See abstract</t>
        </is>
      </c>
      <c r="M660" t="inlineStr">
        <is>
          <t>See abstract</t>
        </is>
      </c>
      <c r="N660" t="inlineStr">
        <is>
          <t>See abstract</t>
        </is>
      </c>
      <c r="O660" t="inlineStr">
        <is>
          <t>Not verified from abstract</t>
        </is>
      </c>
      <c r="P660" t="inlineStr">
        <is>
          <t>See abstract</t>
        </is>
      </c>
      <c r="Q660" t="inlineStr">
        <is>
          <t>See abstract</t>
        </is>
      </c>
      <c r="R660" t="inlineStr">
        <is>
          <t>Not reviewed (not included)</t>
        </is>
      </c>
      <c r="S660" t="inlineStr">
        <is>
          <t>Not reviewed (not included)</t>
        </is>
      </c>
      <c r="T660" t="inlineStr">
        <is>
          <t>Abstract screening only. Non-ADHD Focused</t>
        </is>
      </c>
      <c r="U660" t="inlineStr">
        <is>
          <t>EXCLUDE</t>
        </is>
      </c>
      <c r="V660" t="inlineStr">
        <is>
          <t>E2-Not ADHD focused: Neither title nor abstract mentions ADHD or attention-deficit/hyperactivity</t>
        </is>
      </c>
      <c r="W660" t="inlineStr">
        <is>
          <t>Excluded: Not ADHD Focused</t>
        </is>
      </c>
      <c r="X660" t="inlineStr">
        <is>
          <t>Not assessed from abstract</t>
        </is>
      </c>
      <c r="Y660" t="inlineStr">
        <is>
          <t>IEEE Conferences</t>
        </is>
      </c>
      <c r="Z660" t="inlineStr">
        <is>
          <t>Not determined from abstract</t>
        </is>
      </c>
      <c r="AB660" t="inlineStr">
        <is>
          <t>Not assessed (not included)</t>
        </is>
      </c>
      <c r="AC660" t="inlineStr">
        <is>
          <t>Not assessed (not included)</t>
        </is>
      </c>
      <c r="AD660" t="inlineStr">
        <is>
          <t>Y. Zou; M. Zhao; S. Zhao; M. Zhao</t>
        </is>
      </c>
      <c r="AE660" t="inlineStr">
        <is>
          <t>2024 IEEE 6th Eurasia Conference on Biomedical Engineering, Healthcare and Sustainability (ECBIOS)</t>
        </is>
      </c>
      <c r="AF660" t="inlineStr">
        <is>
          <t>Hybrid OA (IEEE)</t>
        </is>
      </c>
      <c r="AH660" t="inlineStr">
        <is>
          <t>Not assessed</t>
        </is>
      </c>
      <c r="AI660" t="inlineStr">
        <is>
          <t>Not reported</t>
        </is>
      </c>
      <c r="AJ660" t="inlineStr">
        <is>
          <t>Not reported</t>
        </is>
      </c>
      <c r="AK660" t="inlineStr">
        <is>
          <t>Not reported</t>
        </is>
      </c>
      <c r="AL660" t="inlineStr">
        <is>
          <t>Not reported</t>
        </is>
      </c>
      <c r="AM660" t="inlineStr">
        <is>
          <t>Not reported</t>
        </is>
      </c>
      <c r="AN660" t="inlineStr">
        <is>
          <t>Not reported</t>
        </is>
      </c>
      <c r="AO660" t="inlineStr">
        <is>
          <t>Not reviewed</t>
        </is>
      </c>
      <c r="AP660" t="inlineStr">
        <is>
          <t>Not reported</t>
        </is>
      </c>
      <c r="AQ660" t="inlineStr">
        <is>
          <t>Not reported</t>
        </is>
      </c>
      <c r="AR660" t="inlineStr">
        <is>
          <t>Not reported</t>
        </is>
      </c>
      <c r="AS660" t="inlineStr">
        <is>
          <t>See abstract</t>
        </is>
      </c>
      <c r="AT660" t="inlineStr">
        <is>
          <t>Not reviewed</t>
        </is>
      </c>
      <c r="AU660" t="inlineStr">
        <is>
          <t>Not reviewed</t>
        </is>
      </c>
      <c r="AV660" t="inlineStr">
        <is>
          <t>Not reviewed</t>
        </is>
      </c>
      <c r="AW660" t="inlineStr">
        <is>
          <t>Not reviewed</t>
        </is>
      </c>
      <c r="AX660" t="inlineStr">
        <is>
          <t>Not reported</t>
        </is>
      </c>
      <c r="AY660" t="inlineStr">
        <is>
          <t>Not reported</t>
        </is>
      </c>
      <c r="AZ660" t="inlineStr">
        <is>
          <t>Not reported</t>
        </is>
      </c>
      <c r="BA660" t="inlineStr">
        <is>
          <t>Not reported</t>
        </is>
      </c>
      <c r="BB660" t="inlineStr">
        <is>
          <t>Not reported</t>
        </is>
      </c>
      <c r="BC660" t="inlineStr">
        <is>
          <t>Not reported</t>
        </is>
      </c>
      <c r="BD660" t="inlineStr">
        <is>
          <t>Not reported</t>
        </is>
      </c>
      <c r="BE660" t="inlineStr">
        <is>
          <t>Not reported</t>
        </is>
      </c>
      <c r="BF660" t="inlineStr">
        <is>
          <t>Not reported</t>
        </is>
      </c>
      <c r="BG660" t="inlineStr">
        <is>
          <t>Not reviewed (not included)</t>
        </is>
      </c>
      <c r="BH660" t="inlineStr">
        <is>
          <t>N/A</t>
        </is>
      </c>
      <c r="BI660" t="inlineStr">
        <is>
          <t>Not reviewed</t>
        </is>
      </c>
      <c r="BJ660" t="inlineStr">
        <is>
          <t>Not reviewed</t>
        </is>
      </c>
      <c r="BK660" t="inlineStr">
        <is>
          <t>Not reviewed</t>
        </is>
      </c>
      <c r="BL660" t="inlineStr">
        <is>
          <t>Not reviewed</t>
        </is>
      </c>
      <c r="BM660" t="inlineStr">
        <is>
          <t>Not reviewed (not included)</t>
        </is>
      </c>
      <c r="BN660" t="inlineStr">
        <is>
          <t>Non-ADHD Focused - E2-Not ADHD focused: Neither title nor abstract mentions ADHD or attention-deficit/hyperactivity</t>
        </is>
      </c>
      <c r="BO660" t="inlineStr">
        <is>
          <t>Abstract-level screening only</t>
        </is>
      </c>
      <c r="BP660" t="inlineStr">
        <is>
          <t>5</t>
        </is>
      </c>
    </row>
    <row r="661">
      <c r="A661" t="inlineStr">
        <is>
          <t>A Multimodal Approach for Identifying Autism Spectrum Disorders in Children</t>
        </is>
      </c>
      <c r="B661" t="n">
        <v>2022</v>
      </c>
      <c r="C661" t="inlineStr">
        <is>
          <t>Not checked</t>
        </is>
      </c>
      <c r="D661" t="inlineStr">
        <is>
          <t>Not checked</t>
        </is>
      </c>
      <c r="E661" t="inlineStr">
        <is>
          <t>10.1109/TNSRE.2022.3192431</t>
        </is>
      </c>
      <c r="F661" t="inlineStr">
        <is>
          <t>Identification of autism spectrum disorder (ASD) in children is challenging due to the complexity and heterogeneity of ASD. Currently, most existing methods mainly rely on a single modality with limited information and often cannot achieve satisfactory performance. To address this issue, this paper investigates from internal neurophysiological and external behavior perspectives simultaneously and proposes a new multimodal diagnosis framework for identifying ASD in children with fusion of electroencephalogram (EEG) and eye-tracking (ET) data. Specifically, we designed a two-step multimodal feature learning and fusion model based on a typical deep learning algorithm, stacked denoising autoencoder (SDAE). In the first step, two SDAE models are designed for feature learning for EEG and ET modality, respectively. Then, a third SDAE model in the second step is designed to perform multimodal fusion with learned EEG and ET features in a concatenated way. Our designed multimodal identification model can automatically capture correlations and complementarity from behavior modality and neurophysiological modality in a latent feature space, and generate informative feature representations with better discriminability and generalization for enhanced identification performance. We collected a multimodal dataset containing 40 ASD children and 50 typically developing (TD) children to evaluate our proposed method. Experimental results showed that our proposed method achieved superior performance compared with two unimodal methods and a simple feature-level fusion method, which has promising potential to provide an objective and accurate diagnosis to assist clinicians.</t>
        </is>
      </c>
      <c r="G661" t="inlineStr">
        <is>
          <t>Unimodal</t>
        </is>
      </c>
      <c r="H661" t="inlineStr">
        <is>
          <t>See abstract</t>
        </is>
      </c>
      <c r="I661" t="inlineStr">
        <is>
          <t>See abstract</t>
        </is>
      </c>
      <c r="J661" t="inlineStr">
        <is>
          <t>See abstract (AI/ML)</t>
        </is>
      </c>
      <c r="K661" t="inlineStr">
        <is>
          <t>See abstract</t>
        </is>
      </c>
      <c r="L661" t="n">
        <v>50</v>
      </c>
      <c r="M661" t="inlineStr">
        <is>
          <t>See abstract</t>
        </is>
      </c>
      <c r="N661" t="inlineStr">
        <is>
          <t>N≈50; details in abstract</t>
        </is>
      </c>
      <c r="O661" t="inlineStr">
        <is>
          <t>Extracted from abstract: N≈50</t>
        </is>
      </c>
      <c r="P661" t="inlineStr">
        <is>
          <t>See abstract</t>
        </is>
      </c>
      <c r="Q661" t="inlineStr">
        <is>
          <t>See abstract</t>
        </is>
      </c>
      <c r="R661" t="inlineStr">
        <is>
          <t>Not reviewed (not included)</t>
        </is>
      </c>
      <c r="S661" t="inlineStr">
        <is>
          <t>Not reviewed (not included)</t>
        </is>
      </c>
      <c r="T661" t="inlineStr">
        <is>
          <t>Abstract screening only. Non-ADHD Focused</t>
        </is>
      </c>
      <c r="U661" t="inlineStr">
        <is>
          <t>EXCLUDE</t>
        </is>
      </c>
      <c r="V661" t="inlineStr">
        <is>
          <t>E2-Not ADHD focused: Neither title nor abstract mentions ADHD or attention-deficit/hyperactivity</t>
        </is>
      </c>
      <c r="W661" t="inlineStr">
        <is>
          <t>Excluded: Not ADHD Focused</t>
        </is>
      </c>
      <c r="X661" t="inlineStr">
        <is>
          <t>EXCLUDE</t>
        </is>
      </c>
      <c r="Y661" t="inlineStr">
        <is>
          <t>IEEE Journals</t>
        </is>
      </c>
      <c r="Z661" t="inlineStr">
        <is>
          <t>Not determined from abstract</t>
        </is>
      </c>
      <c r="AB661" t="inlineStr">
        <is>
          <t>Not assessed (not included)</t>
        </is>
      </c>
      <c r="AC661" t="inlineStr">
        <is>
          <t>Not assessed (not included)</t>
        </is>
      </c>
      <c r="AD661" t="inlineStr">
        <is>
          <t>J. Han; G. Jiang; G. Ouyang; X. Li</t>
        </is>
      </c>
      <c r="AE661" t="inlineStr">
        <is>
          <t>IEEE Transactions on Neural Systems and Rehabilitation Engineering</t>
        </is>
      </c>
      <c r="AF661" t="inlineStr">
        <is>
          <t>Hybrid OA (IEEE)</t>
        </is>
      </c>
      <c r="AG661" t="inlineStr">
        <is>
          <t xml:space="preserve">National Natural Science Foundation of China(grant numbers:62003228,61761166003); Science and Technology Development Project of Beijing Municipal Education Commission of China(grant numbers:KM202010028019); National Key Research and Development Program of China(grant numbers:2017YFC0820205); </t>
        </is>
      </c>
      <c r="AH661" t="inlineStr">
        <is>
          <t>Not assessed</t>
        </is>
      </c>
      <c r="AI661" t="inlineStr">
        <is>
          <t>Not reported</t>
        </is>
      </c>
      <c r="AJ661" t="n">
        <v>50</v>
      </c>
      <c r="AK661" t="inlineStr">
        <is>
          <t>Not reported</t>
        </is>
      </c>
      <c r="AL661" t="inlineStr">
        <is>
          <t>Not reported</t>
        </is>
      </c>
      <c r="AM661" t="inlineStr">
        <is>
          <t>Not reported</t>
        </is>
      </c>
      <c r="AN661" t="inlineStr">
        <is>
          <t>Not reported</t>
        </is>
      </c>
      <c r="AO661" t="inlineStr">
        <is>
          <t>Not reviewed</t>
        </is>
      </c>
      <c r="AP661" t="inlineStr">
        <is>
          <t>Not reported</t>
        </is>
      </c>
      <c r="AQ661" t="inlineStr">
        <is>
          <t>Not reported</t>
        </is>
      </c>
      <c r="AR661" t="inlineStr">
        <is>
          <t>Not reported</t>
        </is>
      </c>
      <c r="AS661" t="inlineStr">
        <is>
          <t>See abstract</t>
        </is>
      </c>
      <c r="AT661" t="inlineStr">
        <is>
          <t>Not reviewed</t>
        </is>
      </c>
      <c r="AU661" t="inlineStr">
        <is>
          <t>Not reviewed</t>
        </is>
      </c>
      <c r="AV661" t="inlineStr">
        <is>
          <t>Not reviewed</t>
        </is>
      </c>
      <c r="AW661" t="inlineStr">
        <is>
          <t>Not reviewed</t>
        </is>
      </c>
      <c r="AX661" t="inlineStr">
        <is>
          <t>Not reported</t>
        </is>
      </c>
      <c r="AY661" t="inlineStr">
        <is>
          <t>Not reported</t>
        </is>
      </c>
      <c r="AZ661" t="inlineStr">
        <is>
          <t>Not reported</t>
        </is>
      </c>
      <c r="BA661" t="inlineStr">
        <is>
          <t>Not reported</t>
        </is>
      </c>
      <c r="BB661" t="inlineStr">
        <is>
          <t>Not reported</t>
        </is>
      </c>
      <c r="BC661" t="inlineStr">
        <is>
          <t>Not reported</t>
        </is>
      </c>
      <c r="BD661" t="inlineStr">
        <is>
          <t>Not reported</t>
        </is>
      </c>
      <c r="BE661" t="inlineStr">
        <is>
          <t>Not reported</t>
        </is>
      </c>
      <c r="BF661" t="inlineStr">
        <is>
          <t>Not reported</t>
        </is>
      </c>
      <c r="BG661" t="inlineStr">
        <is>
          <t>Not reviewed (not included)</t>
        </is>
      </c>
      <c r="BH661" t="inlineStr">
        <is>
          <t>N/A</t>
        </is>
      </c>
      <c r="BI661" t="inlineStr">
        <is>
          <t>Not reviewed</t>
        </is>
      </c>
      <c r="BJ661" t="inlineStr">
        <is>
          <t>Not reviewed</t>
        </is>
      </c>
      <c r="BK661" t="inlineStr">
        <is>
          <t>Not reviewed</t>
        </is>
      </c>
      <c r="BL661" t="inlineStr">
        <is>
          <t>Not reviewed</t>
        </is>
      </c>
      <c r="BM661" t="inlineStr">
        <is>
          <t>Not reviewed (not included)</t>
        </is>
      </c>
      <c r="BN661" t="inlineStr">
        <is>
          <t>Non-ADHD Focused - E2-Not ADHD focused: Neither title nor abstract mentions ADHD or attention-deficit/hyperactivity</t>
        </is>
      </c>
      <c r="BO661" t="inlineStr">
        <is>
          <t>Abstract-level screening only</t>
        </is>
      </c>
      <c r="BP661" t="inlineStr">
        <is>
          <t>9</t>
        </is>
      </c>
    </row>
    <row r="662">
      <c r="A662" t="inlineStr">
        <is>
          <t>CoMa: A Multi-View Contrastive and Masked ROI Learning Pre-Training Strategy for Multiple Brain Diseases Diagnosis</t>
        </is>
      </c>
      <c r="B662" t="n">
        <v>2025</v>
      </c>
      <c r="C662" t="inlineStr">
        <is>
          <t>Not checked</t>
        </is>
      </c>
      <c r="D662" t="inlineStr">
        <is>
          <t>Not checked</t>
        </is>
      </c>
      <c r="E662" t="inlineStr">
        <is>
          <t>10.1109/BIBM66473.2025.11356082</t>
        </is>
      </c>
      <c r="F662" t="inlineStr">
        <is>
          <t>Pre-training techniques based on functional connectivity (FC) have demonstrated great potential in brain disease diagnosis. However, previous studies may disrupt the functional information of training data when designing pre-training tasks, and may be limited by biases stemming from single-task learning or insufficient coordination among multiple task components, thereby hindering the acquisition of robust and generalizable feature representations. To address these limitations, we proposed a novel pre-training framework, named Multi-view Contrastive and Masked ROI Learning (CoMa), to learn general representations from healthy datasets through improved learning tasks, with flexible domain-adaptive fine-tuning for downstream tasks. Results showed that the proposed CoMa achieved superior performance across a broad spectrum of diagnostic tasks, significantly outperforming the alternative methods, emphasizing its generalization and effectiveness. Furthermore, the model can further enhance the diagnostic accuracy through task-specific fine-tuning within particular disease domains, indicating its potential for adaptive disease diagnosis. Additionally, we also identified interpretable diagnostic biomarkers for childhood developmental disorders, psychiatric disorders, and neurodegenerative disorders. Overall, the proposed CoMa is instrumental toward the application of fundamental model for disease diagnosis and improves our understanding of underlying mechanisms of common brain disorders.</t>
        </is>
      </c>
      <c r="G662" t="inlineStr">
        <is>
          <t>Unimodal</t>
        </is>
      </c>
      <c r="H662" t="inlineStr">
        <is>
          <t>See abstract</t>
        </is>
      </c>
      <c r="I662" t="inlineStr">
        <is>
          <t>See abstract</t>
        </is>
      </c>
      <c r="J662" t="inlineStr">
        <is>
          <t>See abstract (AI/ML)</t>
        </is>
      </c>
      <c r="K662" t="inlineStr">
        <is>
          <t>See abstract</t>
        </is>
      </c>
      <c r="M662" t="inlineStr">
        <is>
          <t>See abstract</t>
        </is>
      </c>
      <c r="N662" t="inlineStr">
        <is>
          <t>See abstract</t>
        </is>
      </c>
      <c r="O662" t="inlineStr">
        <is>
          <t>Not verified from abstract</t>
        </is>
      </c>
      <c r="P662" t="inlineStr">
        <is>
          <t>See abstract</t>
        </is>
      </c>
      <c r="Q662" t="inlineStr">
        <is>
          <t>See abstract</t>
        </is>
      </c>
      <c r="R662" t="inlineStr">
        <is>
          <t>Not reviewed (not included)</t>
        </is>
      </c>
      <c r="S662" t="inlineStr">
        <is>
          <t>Not reviewed (not included)</t>
        </is>
      </c>
      <c r="T662" t="inlineStr">
        <is>
          <t>Abstract screening only. Non-ADHD Focused</t>
        </is>
      </c>
      <c r="U662" t="inlineStr">
        <is>
          <t>EXCLUDE</t>
        </is>
      </c>
      <c r="V662" t="inlineStr">
        <is>
          <t>E2-Not ADHD focused: Neither title nor abstract mentions ADHD or attention-deficit/hyperactivity</t>
        </is>
      </c>
      <c r="W662" t="inlineStr">
        <is>
          <t>Excluded: Not ADHD Focused</t>
        </is>
      </c>
      <c r="X662" t="inlineStr">
        <is>
          <t>Not assessed from abstract</t>
        </is>
      </c>
      <c r="Y662" t="inlineStr">
        <is>
          <t>IEEE Conferences</t>
        </is>
      </c>
      <c r="Z662" t="inlineStr">
        <is>
          <t>Not determined from abstract</t>
        </is>
      </c>
      <c r="AB662" t="inlineStr">
        <is>
          <t>Not assessed (not included)</t>
        </is>
      </c>
      <c r="AC662" t="inlineStr">
        <is>
          <t>Not assessed (not included)</t>
        </is>
      </c>
      <c r="AD662" t="inlineStr">
        <is>
          <t>G. Wei; C. Liang; T. Adali; J. Sui; R. Jiang; V. D. Calhoun; S. Qi</t>
        </is>
      </c>
      <c r="AE662" t="inlineStr">
        <is>
          <t>2025 IEEE International Conference on Bioinformatics and Biomedicine (BIBM)</t>
        </is>
      </c>
      <c r="AF662" t="inlineStr">
        <is>
          <t>Hybrid OA (IEEE)</t>
        </is>
      </c>
      <c r="AG662" t="inlineStr">
        <is>
          <t xml:space="preserve">National Natural Science Foundation of China(grant numbers:62376124,82371510); </t>
        </is>
      </c>
      <c r="AH662" t="inlineStr">
        <is>
          <t>Not assessed</t>
        </is>
      </c>
      <c r="AI662" t="inlineStr">
        <is>
          <t>Not reported</t>
        </is>
      </c>
      <c r="AJ662" t="inlineStr">
        <is>
          <t>Not reported</t>
        </is>
      </c>
      <c r="AK662" t="inlineStr">
        <is>
          <t>Not reported</t>
        </is>
      </c>
      <c r="AL662" t="inlineStr">
        <is>
          <t>Not reported</t>
        </is>
      </c>
      <c r="AM662" t="inlineStr">
        <is>
          <t>Not reported</t>
        </is>
      </c>
      <c r="AN662" t="inlineStr">
        <is>
          <t>Not reported</t>
        </is>
      </c>
      <c r="AO662" t="inlineStr">
        <is>
          <t>Not reviewed</t>
        </is>
      </c>
      <c r="AP662" t="inlineStr">
        <is>
          <t>Not reported</t>
        </is>
      </c>
      <c r="AQ662" t="inlineStr">
        <is>
          <t>Not reported</t>
        </is>
      </c>
      <c r="AR662" t="inlineStr">
        <is>
          <t>Not reported</t>
        </is>
      </c>
      <c r="AS662" t="inlineStr">
        <is>
          <t>See abstract</t>
        </is>
      </c>
      <c r="AT662" t="inlineStr">
        <is>
          <t>Not reviewed</t>
        </is>
      </c>
      <c r="AU662" t="inlineStr">
        <is>
          <t>Not reviewed</t>
        </is>
      </c>
      <c r="AV662" t="inlineStr">
        <is>
          <t>Not reviewed</t>
        </is>
      </c>
      <c r="AW662" t="inlineStr">
        <is>
          <t>Not reviewed</t>
        </is>
      </c>
      <c r="AX662" t="inlineStr">
        <is>
          <t>Not reported</t>
        </is>
      </c>
      <c r="AY662" t="inlineStr">
        <is>
          <t>Not reported</t>
        </is>
      </c>
      <c r="AZ662" t="inlineStr">
        <is>
          <t>Not reported</t>
        </is>
      </c>
      <c r="BA662" t="inlineStr">
        <is>
          <t>Not reported</t>
        </is>
      </c>
      <c r="BB662" t="inlineStr">
        <is>
          <t>Not reported</t>
        </is>
      </c>
      <c r="BC662" t="inlineStr">
        <is>
          <t>Not reported</t>
        </is>
      </c>
      <c r="BD662" t="inlineStr">
        <is>
          <t>Not reported</t>
        </is>
      </c>
      <c r="BE662" t="inlineStr">
        <is>
          <t>Not reported</t>
        </is>
      </c>
      <c r="BF662" t="inlineStr">
        <is>
          <t>Not reported</t>
        </is>
      </c>
      <c r="BG662" t="inlineStr">
        <is>
          <t>Not reviewed (not included)</t>
        </is>
      </c>
      <c r="BH662" t="inlineStr">
        <is>
          <t>N/A</t>
        </is>
      </c>
      <c r="BI662" t="inlineStr">
        <is>
          <t>Not reviewed</t>
        </is>
      </c>
      <c r="BJ662" t="inlineStr">
        <is>
          <t>Not reviewed</t>
        </is>
      </c>
      <c r="BK662" t="inlineStr">
        <is>
          <t>Not reviewed</t>
        </is>
      </c>
      <c r="BL662" t="inlineStr">
        <is>
          <t>Not reviewed</t>
        </is>
      </c>
      <c r="BM662" t="inlineStr">
        <is>
          <t>Not reviewed (not included)</t>
        </is>
      </c>
      <c r="BN662" t="inlineStr">
        <is>
          <t>Non-ADHD Focused - E2-Not ADHD focused: Neither title nor abstract mentions ADHD or attention-deficit/hyperactivity</t>
        </is>
      </c>
      <c r="BO662" t="inlineStr">
        <is>
          <t>Abstract-level screening only</t>
        </is>
      </c>
      <c r="BP662" t="inlineStr">
        <is>
          <t>4</t>
        </is>
      </c>
    </row>
    <row r="663">
      <c r="A663" t="inlineStr">
        <is>
          <t>Performance Evaluation of SVM with Non-Linear Kernels for EEG-based Dyslexia Detection</t>
        </is>
      </c>
      <c r="B663" t="n">
        <v>2021</v>
      </c>
      <c r="C663" t="inlineStr">
        <is>
          <t>Not checked</t>
        </is>
      </c>
      <c r="D663" t="inlineStr">
        <is>
          <t>Not checked</t>
        </is>
      </c>
      <c r="E663" t="inlineStr">
        <is>
          <t>10.1109/R10-HTC53172.2021.9641696</t>
        </is>
      </c>
      <c r="F663" t="inlineStr">
        <is>
          <t>Dyslexia is a neurodevelopmental disorder that involves difficulty in interpreting, reading, and writing but does not necessarily affect intelligence. Several behavioral symptoms have been utilized to identify Dyslexic patients. This paper proposes the analysis of EEG signals to diagnose Dyslexic people. Preprocessing the raw EEG data, feature extraction, feature grouping, and transferring particular attributes to a machine learning-based classifier are all part of the implementation. The feature grouping block has received a combination of Statistical, Hjorth, Frequency, and Katz Fractal Dimension attributes. Instead of collecting data from all channels, channels are aggregated and sent to a classifier to determine which part of the brain is engaged for a given activity, resulting in fewer electrodes for Dyslexia detection. In this work, an SVM classifier with non linear kernels is implemented. The performance of the Gaussian (RBF) Kernel, Polynomial Kernel, and Sigmoid Kernel has been evaluated. The Gaussian (RBF) Kernel produces promising results due to its decreased error rates. The deployed SVM model's performance was assessed using both speech and non-speech stimulus. This framework was examined on 391 participants, the most instances evaluated by any other researcher in the development of a feature-based machine learning technique. We attained a maximum accuracy of 62.4 percent for no-speech stimuli using the RBF Kernel, which is significant with the large dataset.</t>
        </is>
      </c>
      <c r="G663" t="inlineStr">
        <is>
          <t>Unimodal</t>
        </is>
      </c>
      <c r="H663" t="inlineStr">
        <is>
          <t>See abstract</t>
        </is>
      </c>
      <c r="I663" t="inlineStr">
        <is>
          <t>See abstract</t>
        </is>
      </c>
      <c r="J663" t="inlineStr">
        <is>
          <t>See abstract (AI/ML)</t>
        </is>
      </c>
      <c r="K663" t="inlineStr">
        <is>
          <t>See abstract</t>
        </is>
      </c>
      <c r="L663" t="n">
        <v>391</v>
      </c>
      <c r="M663" t="inlineStr">
        <is>
          <t>See abstract</t>
        </is>
      </c>
      <c r="N663" t="inlineStr">
        <is>
          <t>N≈391; details in abstract</t>
        </is>
      </c>
      <c r="O663" t="inlineStr">
        <is>
          <t>Extracted from abstract: N≈391</t>
        </is>
      </c>
      <c r="P663" t="inlineStr">
        <is>
          <t>See abstract</t>
        </is>
      </c>
      <c r="Q663" t="inlineStr">
        <is>
          <t>See abstract</t>
        </is>
      </c>
      <c r="R663" t="inlineStr">
        <is>
          <t>Not reviewed (not included)</t>
        </is>
      </c>
      <c r="S663" t="inlineStr">
        <is>
          <t>Not reviewed (not included)</t>
        </is>
      </c>
      <c r="T663" t="inlineStr">
        <is>
          <t>Abstract screening only. Non-ADHD Focused</t>
        </is>
      </c>
      <c r="U663" t="inlineStr">
        <is>
          <t>EXCLUDE</t>
        </is>
      </c>
      <c r="V663" t="inlineStr">
        <is>
          <t>E2-Not ADHD focused: Neither title nor abstract mentions ADHD or attention-deficit/hyperactivity</t>
        </is>
      </c>
      <c r="W663" t="inlineStr">
        <is>
          <t>Excluded: Not ADHD Focused</t>
        </is>
      </c>
      <c r="X663" t="inlineStr">
        <is>
          <t>Not assessed from abstract</t>
        </is>
      </c>
      <c r="Y663" t="inlineStr">
        <is>
          <t>IEEE Conferences</t>
        </is>
      </c>
      <c r="Z663" t="inlineStr">
        <is>
          <t>Not determined from abstract</t>
        </is>
      </c>
      <c r="AB663" t="inlineStr">
        <is>
          <t>Not assessed (not included)</t>
        </is>
      </c>
      <c r="AC663" t="inlineStr">
        <is>
          <t>Not assessed (not included)</t>
        </is>
      </c>
      <c r="AD663" t="inlineStr">
        <is>
          <t>S. K. Parmar; O. A. Ramwala; C. N. Paunwala</t>
        </is>
      </c>
      <c r="AE663" t="inlineStr">
        <is>
          <t>2021 IEEE 9th Region 10 Humanitarian Technology Conference (R10-HTC)</t>
        </is>
      </c>
      <c r="AF663" t="inlineStr">
        <is>
          <t>Hybrid OA (IEEE)</t>
        </is>
      </c>
      <c r="AH663" t="inlineStr">
        <is>
          <t>Not assessed</t>
        </is>
      </c>
      <c r="AI663" t="inlineStr">
        <is>
          <t>Not reported</t>
        </is>
      </c>
      <c r="AJ663" t="inlineStr">
        <is>
          <t>Not reported</t>
        </is>
      </c>
      <c r="AK663" t="inlineStr">
        <is>
          <t>Not reported</t>
        </is>
      </c>
      <c r="AL663" t="inlineStr">
        <is>
          <t>Not reported</t>
        </is>
      </c>
      <c r="AM663" t="inlineStr">
        <is>
          <t>Not reported</t>
        </is>
      </c>
      <c r="AN663" t="inlineStr">
        <is>
          <t>Not reported</t>
        </is>
      </c>
      <c r="AO663" t="inlineStr">
        <is>
          <t>Not reviewed</t>
        </is>
      </c>
      <c r="AP663" t="inlineStr">
        <is>
          <t>Not reported</t>
        </is>
      </c>
      <c r="AQ663" t="inlineStr">
        <is>
          <t>Not reported</t>
        </is>
      </c>
      <c r="AR663" t="inlineStr">
        <is>
          <t>Not reported</t>
        </is>
      </c>
      <c r="AS663" t="inlineStr">
        <is>
          <t>See abstract</t>
        </is>
      </c>
      <c r="AT663" t="inlineStr">
        <is>
          <t>Not reviewed</t>
        </is>
      </c>
      <c r="AU663" t="inlineStr">
        <is>
          <t>Not reviewed</t>
        </is>
      </c>
      <c r="AV663" t="inlineStr">
        <is>
          <t>Not reviewed</t>
        </is>
      </c>
      <c r="AW663" t="inlineStr">
        <is>
          <t>Not reviewed</t>
        </is>
      </c>
      <c r="AX663" t="inlineStr">
        <is>
          <t>Not reported</t>
        </is>
      </c>
      <c r="AY663" t="inlineStr">
        <is>
          <t>Not reported</t>
        </is>
      </c>
      <c r="AZ663" t="inlineStr">
        <is>
          <t>Not reported</t>
        </is>
      </c>
      <c r="BA663" t="inlineStr">
        <is>
          <t>Not reported</t>
        </is>
      </c>
      <c r="BB663" t="inlineStr">
        <is>
          <t>Not reported</t>
        </is>
      </c>
      <c r="BC663" t="inlineStr">
        <is>
          <t>Not reported</t>
        </is>
      </c>
      <c r="BD663" t="inlineStr">
        <is>
          <t>Not reported</t>
        </is>
      </c>
      <c r="BE663" t="inlineStr">
        <is>
          <t>Not reported</t>
        </is>
      </c>
      <c r="BF663" t="inlineStr">
        <is>
          <t>Not reported</t>
        </is>
      </c>
      <c r="BG663" t="inlineStr">
        <is>
          <t>Not reviewed (not included)</t>
        </is>
      </c>
      <c r="BH663" t="inlineStr">
        <is>
          <t>N/A</t>
        </is>
      </c>
      <c r="BI663" t="inlineStr">
        <is>
          <t>Not reviewed</t>
        </is>
      </c>
      <c r="BJ663" t="inlineStr">
        <is>
          <t>Not reviewed</t>
        </is>
      </c>
      <c r="BK663" t="inlineStr">
        <is>
          <t>Not reviewed</t>
        </is>
      </c>
      <c r="BL663" t="inlineStr">
        <is>
          <t>Not reviewed</t>
        </is>
      </c>
      <c r="BM663" t="inlineStr">
        <is>
          <t>Not reviewed (not included)</t>
        </is>
      </c>
      <c r="BN663" t="inlineStr">
        <is>
          <t>Non-ADHD Focused - E2-Not ADHD focused: Neither title nor abstract mentions ADHD or attention-deficit/hyperactivity</t>
        </is>
      </c>
      <c r="BO663" t="inlineStr">
        <is>
          <t>Abstract-level screening only</t>
        </is>
      </c>
      <c r="BP663" t="inlineStr">
        <is>
          <t>6</t>
        </is>
      </c>
    </row>
    <row r="664">
      <c r="A664" t="inlineStr">
        <is>
          <t>Biometric Security using EEG Signal Processing â€“ Acquisition, Representation and Classification Approaches</t>
        </is>
      </c>
      <c r="B664" t="n">
        <v>2022</v>
      </c>
      <c r="C664" t="inlineStr">
        <is>
          <t>Not checked</t>
        </is>
      </c>
      <c r="D664" t="inlineStr">
        <is>
          <t>Not checked</t>
        </is>
      </c>
      <c r="E664" t="inlineStr">
        <is>
          <t>10.1109/ICDCECE53908.2022.9792639</t>
        </is>
      </c>
      <c r="F664" t="inlineStr">
        <is>
          <t>Authentication and security issues are rapidly increasing with the development of new coding techniques and network interfacing. Biometric security has shown a promising performance for security mechanism compared to key based security mechanisms. Biometric security system operates on physiological and neurological inputs and their behavioral characteristic. In Biometric security system, forging and synthetic false inputs limits its application and reduces the reliability. Inputs such as face, iris, voice etc., are highly vulnerable to such attack. Biological signaling observes a higher reliability in providing security. Electroencephalogram (EEG) has gained a large interest in recent past for biometric security provisioning. This paper outlines a brief review on the recent development in the area of provisioning security using EEG signal for biometric security. Various approaches of EEG interface for biometric security, classification and its applications were reviewed.</t>
        </is>
      </c>
      <c r="G664" t="inlineStr">
        <is>
          <t>Unimodal</t>
        </is>
      </c>
      <c r="H664" t="inlineStr">
        <is>
          <t>See abstract</t>
        </is>
      </c>
      <c r="I664" t="inlineStr">
        <is>
          <t>See abstract</t>
        </is>
      </c>
      <c r="J664" t="inlineStr">
        <is>
          <t>See abstract (AI/ML)</t>
        </is>
      </c>
      <c r="K664" t="inlineStr">
        <is>
          <t>See abstract</t>
        </is>
      </c>
      <c r="M664" t="inlineStr">
        <is>
          <t>See abstract</t>
        </is>
      </c>
      <c r="N664" t="inlineStr">
        <is>
          <t>See abstract</t>
        </is>
      </c>
      <c r="O664" t="inlineStr">
        <is>
          <t>Not verified from abstract</t>
        </is>
      </c>
      <c r="P664" t="inlineStr">
        <is>
          <t>See abstract</t>
        </is>
      </c>
      <c r="Q664" t="inlineStr">
        <is>
          <t>See abstract</t>
        </is>
      </c>
      <c r="R664" t="inlineStr">
        <is>
          <t>Not reviewed (not included)</t>
        </is>
      </c>
      <c r="S664" t="inlineStr">
        <is>
          <t>Not reviewed (not included)</t>
        </is>
      </c>
      <c r="T664" t="inlineStr">
        <is>
          <t>Abstract screening only. Non-ADHD Focused</t>
        </is>
      </c>
      <c r="U664" t="inlineStr">
        <is>
          <t>EXCLUDE</t>
        </is>
      </c>
      <c r="V664" t="inlineStr">
        <is>
          <t>E2-Not ADHD focused: Neither title nor abstract mentions ADHD or attention-deficit/hyperactivity</t>
        </is>
      </c>
      <c r="W664" t="inlineStr">
        <is>
          <t>Excluded: Not ADHD Focused</t>
        </is>
      </c>
      <c r="X664" t="inlineStr">
        <is>
          <t>Not assessed from abstract</t>
        </is>
      </c>
      <c r="Y664" t="inlineStr">
        <is>
          <t>IEEE Conferences</t>
        </is>
      </c>
      <c r="Z664" t="inlineStr">
        <is>
          <t>Not determined from abstract</t>
        </is>
      </c>
      <c r="AB664" t="inlineStr">
        <is>
          <t>Not assessed (not included)</t>
        </is>
      </c>
      <c r="AC664" t="inlineStr">
        <is>
          <t>Not assessed (not included)</t>
        </is>
      </c>
      <c r="AD664" t="inlineStr">
        <is>
          <t>S. D. Biradar; S. L. Nalbalwar; S. B. Deosarkar</t>
        </is>
      </c>
      <c r="AE664" t="inlineStr">
        <is>
          <t>2022 IEEE International Conference on Distributed Computing and Electrical Circuits and Electronics (ICDCECE)</t>
        </is>
      </c>
      <c r="AF664" t="inlineStr">
        <is>
          <t>Hybrid OA (IEEE)</t>
        </is>
      </c>
      <c r="AH664" t="inlineStr">
        <is>
          <t>Not assessed</t>
        </is>
      </c>
      <c r="AI664" t="inlineStr">
        <is>
          <t>Not reported</t>
        </is>
      </c>
      <c r="AJ664" t="inlineStr">
        <is>
          <t>Not reported</t>
        </is>
      </c>
      <c r="AK664" t="inlineStr">
        <is>
          <t>Not reported</t>
        </is>
      </c>
      <c r="AL664" t="inlineStr">
        <is>
          <t>Not reported</t>
        </is>
      </c>
      <c r="AM664" t="inlineStr">
        <is>
          <t>Not reported</t>
        </is>
      </c>
      <c r="AN664" t="inlineStr">
        <is>
          <t>Not reported</t>
        </is>
      </c>
      <c r="AO664" t="inlineStr">
        <is>
          <t>Not reviewed</t>
        </is>
      </c>
      <c r="AP664" t="inlineStr">
        <is>
          <t>Not reported</t>
        </is>
      </c>
      <c r="AQ664" t="inlineStr">
        <is>
          <t>Not reported</t>
        </is>
      </c>
      <c r="AR664" t="inlineStr">
        <is>
          <t>Not reported</t>
        </is>
      </c>
      <c r="AS664" t="inlineStr">
        <is>
          <t>See abstract</t>
        </is>
      </c>
      <c r="AT664" t="inlineStr">
        <is>
          <t>Not reviewed</t>
        </is>
      </c>
      <c r="AU664" t="inlineStr">
        <is>
          <t>Not reviewed</t>
        </is>
      </c>
      <c r="AV664" t="inlineStr">
        <is>
          <t>Not reviewed</t>
        </is>
      </c>
      <c r="AW664" t="inlineStr">
        <is>
          <t>Not reviewed</t>
        </is>
      </c>
      <c r="AX664" t="inlineStr">
        <is>
          <t>Not reported</t>
        </is>
      </c>
      <c r="AY664" t="inlineStr">
        <is>
          <t>Not reported</t>
        </is>
      </c>
      <c r="AZ664" t="inlineStr">
        <is>
          <t>Not reported</t>
        </is>
      </c>
      <c r="BA664" t="inlineStr">
        <is>
          <t>Not reported</t>
        </is>
      </c>
      <c r="BB664" t="inlineStr">
        <is>
          <t>Not reported</t>
        </is>
      </c>
      <c r="BC664" t="inlineStr">
        <is>
          <t>Not reported</t>
        </is>
      </c>
      <c r="BD664" t="inlineStr">
        <is>
          <t>Not reported</t>
        </is>
      </c>
      <c r="BE664" t="inlineStr">
        <is>
          <t>Not reported</t>
        </is>
      </c>
      <c r="BF664" t="inlineStr">
        <is>
          <t>Not reported</t>
        </is>
      </c>
      <c r="BG664" t="inlineStr">
        <is>
          <t>Not reviewed (not included)</t>
        </is>
      </c>
      <c r="BH664" t="inlineStr">
        <is>
          <t>N/A</t>
        </is>
      </c>
      <c r="BI664" t="inlineStr">
        <is>
          <t>Not reviewed</t>
        </is>
      </c>
      <c r="BJ664" t="inlineStr">
        <is>
          <t>Not reviewed</t>
        </is>
      </c>
      <c r="BK664" t="inlineStr">
        <is>
          <t>Not reviewed</t>
        </is>
      </c>
      <c r="BL664" t="inlineStr">
        <is>
          <t>Not reviewed</t>
        </is>
      </c>
      <c r="BM664" t="inlineStr">
        <is>
          <t>Not reviewed (not included)</t>
        </is>
      </c>
      <c r="BN664" t="inlineStr">
        <is>
          <t>Non-ADHD Focused - E2-Not ADHD focused: Neither title nor abstract mentions ADHD or attention-deficit/hyperactivity</t>
        </is>
      </c>
      <c r="BO664" t="inlineStr">
        <is>
          <t>Abstract-level screening only</t>
        </is>
      </c>
      <c r="BP664" t="inlineStr">
        <is>
          <t>6</t>
        </is>
      </c>
    </row>
    <row r="665">
      <c r="A665" t="inlineStr">
        <is>
          <t>Deep Learning-Powered Electrical Brain Signals Analysis: Advancing Neurological Diagnostics</t>
        </is>
      </c>
      <c r="B665" t="n">
        <v>2026</v>
      </c>
      <c r="C665" t="inlineStr">
        <is>
          <t>Not checked</t>
        </is>
      </c>
      <c r="D665" t="inlineStr">
        <is>
          <t>Not checked</t>
        </is>
      </c>
      <c r="E665" t="inlineStr">
        <is>
          <t>10.1109/RBME.2025.3625973</t>
        </is>
      </c>
      <c r="F665" t="inlineStr">
        <is>
          <t>Neurological disorders pose major global health challenges, driving advances in brain signal analysis. Scalp electroencephalography (EEG) and intracranial EEG (iEEG) are widely used for diagnosis and monitoring. However, dataset heterogeneity and task variations hinder the development of robust deep learning solutions. This review systematically examines recent advances in deep learning approaches for EEG/iEEG-based neurological diagnostics, focusing on applications across 7 neurological conditions using 46 datasets. For each condition, we review representative methods and their quantitative results, integrating performance comparisons with analyses of data usage, model design, and task-specific adaptations, while highlighting the role of pre-trained multi-task models in achieving scalable, generalizable solutions. Finally, we propose a standardized benchmark to evaluate models across diverse datasets and improve reproducibility, emphasizing how recent innovations are transforming neurological diagnostics toward intelligent, adaptable healthcare systems.</t>
        </is>
      </c>
      <c r="G665" t="inlineStr">
        <is>
          <t>Unimodal</t>
        </is>
      </c>
      <c r="H665" t="inlineStr">
        <is>
          <t>See abstract</t>
        </is>
      </c>
      <c r="I665" t="inlineStr">
        <is>
          <t>See abstract</t>
        </is>
      </c>
      <c r="J665" t="inlineStr">
        <is>
          <t>See abstract (AI/ML)</t>
        </is>
      </c>
      <c r="K665" t="inlineStr">
        <is>
          <t>See abstract</t>
        </is>
      </c>
      <c r="M665" t="inlineStr">
        <is>
          <t>See abstract</t>
        </is>
      </c>
      <c r="N665" t="inlineStr">
        <is>
          <t>See abstract</t>
        </is>
      </c>
      <c r="O665" t="inlineStr">
        <is>
          <t>Not verified from abstract</t>
        </is>
      </c>
      <c r="P665" t="inlineStr">
        <is>
          <t>See abstract</t>
        </is>
      </c>
      <c r="Q665" t="inlineStr">
        <is>
          <t>See abstract</t>
        </is>
      </c>
      <c r="R665" t="inlineStr">
        <is>
          <t>Not reviewed (not included)</t>
        </is>
      </c>
      <c r="S665" t="inlineStr">
        <is>
          <t>Not reviewed (not included)</t>
        </is>
      </c>
      <c r="T665" t="inlineStr">
        <is>
          <t>Abstract screening only. Out of Date Range</t>
        </is>
      </c>
      <c r="U665" t="inlineStr">
        <is>
          <t>EXCLUDE</t>
        </is>
      </c>
      <c r="V665" t="inlineStr">
        <is>
          <t>E4-Year: Published 2026, outside 2019-2025 window</t>
        </is>
      </c>
      <c r="W665" t="inlineStr">
        <is>
          <t>Out of Date Range</t>
        </is>
      </c>
      <c r="X665" t="inlineStr">
        <is>
          <t>Not assessed from abstract</t>
        </is>
      </c>
      <c r="Y665" t="inlineStr">
        <is>
          <t>IEEE Journals</t>
        </is>
      </c>
      <c r="Z665" t="inlineStr">
        <is>
          <t>Not determined from abstract</t>
        </is>
      </c>
      <c r="AB665" t="inlineStr">
        <is>
          <t>Not assessed (not included)</t>
        </is>
      </c>
      <c r="AC665" t="inlineStr">
        <is>
          <t>Not assessed (not included)</t>
        </is>
      </c>
      <c r="AD665" t="inlineStr">
        <is>
          <t>J. Li; X. Chen; F. Shen; J. Chen; Y. Liu; D. Zhang; Z. Yuan; F. Zhao; M. Li; Y. Yang</t>
        </is>
      </c>
      <c r="AE665" t="inlineStr">
        <is>
          <t>IEEE Reviews in Biomedical Engineering</t>
        </is>
      </c>
      <c r="AF665" t="inlineStr">
        <is>
          <t>Hybrid OA (IEEE)</t>
        </is>
      </c>
      <c r="AG665" t="inlineStr">
        <is>
          <t xml:space="preserve">National Natural Science Foundation of China(grant numbers:62322606); Zhejiang NSF(grant numbers:LR22F020005); </t>
        </is>
      </c>
      <c r="AH665" t="inlineStr">
        <is>
          <t>Not assessed</t>
        </is>
      </c>
      <c r="AI665" t="inlineStr">
        <is>
          <t>Not reported</t>
        </is>
      </c>
      <c r="AJ665" t="inlineStr">
        <is>
          <t>Not reported</t>
        </is>
      </c>
      <c r="AK665" t="inlineStr">
        <is>
          <t>Not reported</t>
        </is>
      </c>
      <c r="AL665" t="inlineStr">
        <is>
          <t>Not reported</t>
        </is>
      </c>
      <c r="AM665" t="inlineStr">
        <is>
          <t>Not reported</t>
        </is>
      </c>
      <c r="AN665" t="inlineStr">
        <is>
          <t>Not reported</t>
        </is>
      </c>
      <c r="AO665" t="inlineStr">
        <is>
          <t>Not reviewed</t>
        </is>
      </c>
      <c r="AP665" t="inlineStr">
        <is>
          <t>Not reported</t>
        </is>
      </c>
      <c r="AQ665" t="inlineStr">
        <is>
          <t>Not reported</t>
        </is>
      </c>
      <c r="AR665" t="inlineStr">
        <is>
          <t>Not reported</t>
        </is>
      </c>
      <c r="AS665" t="inlineStr">
        <is>
          <t>See abstract</t>
        </is>
      </c>
      <c r="AT665" t="inlineStr">
        <is>
          <t>Not reviewed</t>
        </is>
      </c>
      <c r="AU665" t="inlineStr">
        <is>
          <t>Not reviewed</t>
        </is>
      </c>
      <c r="AV665" t="inlineStr">
        <is>
          <t>Not reviewed</t>
        </is>
      </c>
      <c r="AW665" t="inlineStr">
        <is>
          <t>Not reviewed</t>
        </is>
      </c>
      <c r="AX665" t="inlineStr">
        <is>
          <t>Not reported</t>
        </is>
      </c>
      <c r="AY665" t="inlineStr">
        <is>
          <t>Not reported</t>
        </is>
      </c>
      <c r="AZ665" t="inlineStr">
        <is>
          <t>Not reported</t>
        </is>
      </c>
      <c r="BA665" t="inlineStr">
        <is>
          <t>Not reported</t>
        </is>
      </c>
      <c r="BB665" t="inlineStr">
        <is>
          <t>Not reported</t>
        </is>
      </c>
      <c r="BC665" t="inlineStr">
        <is>
          <t>Not reported</t>
        </is>
      </c>
      <c r="BD665" t="inlineStr">
        <is>
          <t>Not reported</t>
        </is>
      </c>
      <c r="BE665" t="inlineStr">
        <is>
          <t>Not reported</t>
        </is>
      </c>
      <c r="BF665" t="inlineStr">
        <is>
          <t>Not reported</t>
        </is>
      </c>
      <c r="BG665" t="inlineStr">
        <is>
          <t>Not reviewed (not included)</t>
        </is>
      </c>
      <c r="BH665" t="inlineStr">
        <is>
          <t>N/A</t>
        </is>
      </c>
      <c r="BI665" t="inlineStr">
        <is>
          <t>Not reviewed</t>
        </is>
      </c>
      <c r="BJ665" t="inlineStr">
        <is>
          <t>Not reviewed</t>
        </is>
      </c>
      <c r="BK665" t="inlineStr">
        <is>
          <t>Not reviewed</t>
        </is>
      </c>
      <c r="BL665" t="inlineStr">
        <is>
          <t>Not reviewed</t>
        </is>
      </c>
      <c r="BM665" t="inlineStr">
        <is>
          <t>Not reviewed (not included)</t>
        </is>
      </c>
      <c r="BN665" t="inlineStr">
        <is>
          <t>Out of Date Range - E4-Year: Published 2026, outside 2019-2025 window</t>
        </is>
      </c>
      <c r="BO665" t="inlineStr">
        <is>
          <t>Abstract-level screening only</t>
        </is>
      </c>
      <c r="BP665" t="inlineStr">
        <is>
          <t>15</t>
        </is>
      </c>
    </row>
    <row r="666">
      <c r="A666" t="inlineStr">
        <is>
          <t>The Detection of Attentive Mental State Using a Mixed Neural Network Model</t>
        </is>
      </c>
      <c r="B666" t="n">
        <v>2021</v>
      </c>
      <c r="C666" t="inlineStr">
        <is>
          <t>Not checked</t>
        </is>
      </c>
      <c r="D666" t="inlineStr">
        <is>
          <t>Not checked</t>
        </is>
      </c>
      <c r="E666" t="inlineStr">
        <is>
          <t>10.1109/ISCAS51556.2021.9401744</t>
        </is>
      </c>
      <c r="F666" t="inlineStr">
        <is>
          <t>The application of deep learning (DL) in various brain computer interface (BCI) systems has achieved great success, but the results on the attention classification task are still not satisfactory. In this paper, an end-to-end mixed neural network model was proposed to classify the attention and non- attention mental states from multi-channel electroencephalography (EEG) data. During the experiment, a cross-subject strategy was performed on the attention detection task. Evaluated on a different electrodes combination of a publicly available dataset, the proposed model outperforms these baseline methods while maintaining relatively low computational complexity. The improved performance is meaningful for the attentive mental state classification task and is useful for the process of attention enhancement.</t>
        </is>
      </c>
      <c r="G666" t="inlineStr">
        <is>
          <t>Unimodal</t>
        </is>
      </c>
      <c r="H666" t="inlineStr">
        <is>
          <t>See abstract</t>
        </is>
      </c>
      <c r="I666" t="inlineStr">
        <is>
          <t>See abstract</t>
        </is>
      </c>
      <c r="J666" t="inlineStr">
        <is>
          <t>See abstract (AI/ML)</t>
        </is>
      </c>
      <c r="K666" t="inlineStr">
        <is>
          <t>See abstract</t>
        </is>
      </c>
      <c r="M666" t="inlineStr">
        <is>
          <t>See abstract</t>
        </is>
      </c>
      <c r="N666" t="inlineStr">
        <is>
          <t>See abstract</t>
        </is>
      </c>
      <c r="O666" t="inlineStr">
        <is>
          <t>Not verified from abstract</t>
        </is>
      </c>
      <c r="P666" t="inlineStr">
        <is>
          <t>See abstract</t>
        </is>
      </c>
      <c r="Q666" t="inlineStr">
        <is>
          <t>See abstract</t>
        </is>
      </c>
      <c r="R666" t="inlineStr">
        <is>
          <t>Not reviewed (not included)</t>
        </is>
      </c>
      <c r="S666" t="inlineStr">
        <is>
          <t>Not reviewed (not included)</t>
        </is>
      </c>
      <c r="T666" t="inlineStr">
        <is>
          <t>Abstract screening only. Non-ADHD Focused</t>
        </is>
      </c>
      <c r="U666" t="inlineStr">
        <is>
          <t>EXCLUDE</t>
        </is>
      </c>
      <c r="V666" t="inlineStr">
        <is>
          <t>E2-Not ADHD focused: Neither title nor abstract mentions ADHD or attention-deficit/hyperactivity</t>
        </is>
      </c>
      <c r="W666" t="inlineStr">
        <is>
          <t>Excluded: Not ADHD Focused</t>
        </is>
      </c>
      <c r="X666" t="inlineStr">
        <is>
          <t>Not assessed from abstract</t>
        </is>
      </c>
      <c r="Y666" t="inlineStr">
        <is>
          <t>IEEE Conferences</t>
        </is>
      </c>
      <c r="Z666" t="inlineStr">
        <is>
          <t>Not determined from abstract</t>
        </is>
      </c>
      <c r="AB666" t="inlineStr">
        <is>
          <t>Not assessed (not included)</t>
        </is>
      </c>
      <c r="AC666" t="inlineStr">
        <is>
          <t>Not assessed (not included)</t>
        </is>
      </c>
      <c r="AD666" t="inlineStr">
        <is>
          <t>H. Cai; J. Tang; Y. Wu; M. Xia; G. He; Y. Zhang</t>
        </is>
      </c>
      <c r="AE666" t="inlineStr">
        <is>
          <t>2021 IEEE International Symposium on Circuits and Systems (ISCAS)</t>
        </is>
      </c>
      <c r="AF666" t="inlineStr">
        <is>
          <t>Hybrid OA (IEEE)</t>
        </is>
      </c>
      <c r="AH666" t="inlineStr">
        <is>
          <t>Not assessed</t>
        </is>
      </c>
      <c r="AI666" t="inlineStr">
        <is>
          <t>Not reported</t>
        </is>
      </c>
      <c r="AJ666" t="inlineStr">
        <is>
          <t>Not reported</t>
        </is>
      </c>
      <c r="AK666" t="inlineStr">
        <is>
          <t>Not reported</t>
        </is>
      </c>
      <c r="AL666" t="inlineStr">
        <is>
          <t>Not reported</t>
        </is>
      </c>
      <c r="AM666" t="inlineStr">
        <is>
          <t>Not reported</t>
        </is>
      </c>
      <c r="AN666" t="inlineStr">
        <is>
          <t>Not reported</t>
        </is>
      </c>
      <c r="AO666" t="inlineStr">
        <is>
          <t>Not reviewed</t>
        </is>
      </c>
      <c r="AP666" t="inlineStr">
        <is>
          <t>Not reported</t>
        </is>
      </c>
      <c r="AQ666" t="inlineStr">
        <is>
          <t>Not reported</t>
        </is>
      </c>
      <c r="AR666" t="inlineStr">
        <is>
          <t>Not reported</t>
        </is>
      </c>
      <c r="AS666" t="inlineStr">
        <is>
          <t>See abstract</t>
        </is>
      </c>
      <c r="AT666" t="inlineStr">
        <is>
          <t>Not reviewed</t>
        </is>
      </c>
      <c r="AU666" t="inlineStr">
        <is>
          <t>Not reviewed</t>
        </is>
      </c>
      <c r="AV666" t="inlineStr">
        <is>
          <t>Not reviewed</t>
        </is>
      </c>
      <c r="AW666" t="inlineStr">
        <is>
          <t>Not reviewed</t>
        </is>
      </c>
      <c r="AX666" t="inlineStr">
        <is>
          <t>Not reported</t>
        </is>
      </c>
      <c r="AY666" t="inlineStr">
        <is>
          <t>Not reported</t>
        </is>
      </c>
      <c r="AZ666" t="inlineStr">
        <is>
          <t>Not reported</t>
        </is>
      </c>
      <c r="BA666" t="inlineStr">
        <is>
          <t>Not reported</t>
        </is>
      </c>
      <c r="BB666" t="inlineStr">
        <is>
          <t>Not reported</t>
        </is>
      </c>
      <c r="BC666" t="inlineStr">
        <is>
          <t>Not reported</t>
        </is>
      </c>
      <c r="BD666" t="inlineStr">
        <is>
          <t>Not reported</t>
        </is>
      </c>
      <c r="BE666" t="inlineStr">
        <is>
          <t>Not reported</t>
        </is>
      </c>
      <c r="BF666" t="inlineStr">
        <is>
          <t>Not reported</t>
        </is>
      </c>
      <c r="BG666" t="inlineStr">
        <is>
          <t>Not reviewed (not included)</t>
        </is>
      </c>
      <c r="BH666" t="inlineStr">
        <is>
          <t>N/A</t>
        </is>
      </c>
      <c r="BI666" t="inlineStr">
        <is>
          <t>Not reviewed</t>
        </is>
      </c>
      <c r="BJ666" t="inlineStr">
        <is>
          <t>Not reviewed</t>
        </is>
      </c>
      <c r="BK666" t="inlineStr">
        <is>
          <t>Not reviewed</t>
        </is>
      </c>
      <c r="BL666" t="inlineStr">
        <is>
          <t>Not reviewed</t>
        </is>
      </c>
      <c r="BM666" t="inlineStr">
        <is>
          <t>Not reviewed (not included)</t>
        </is>
      </c>
      <c r="BN666" t="inlineStr">
        <is>
          <t>Non-ADHD Focused - E2-Not ADHD focused: Neither title nor abstract mentions ADHD or attention-deficit/hyperactivity</t>
        </is>
      </c>
      <c r="BO666" t="inlineStr">
        <is>
          <t>Abstract-level screening only</t>
        </is>
      </c>
      <c r="BP666" t="inlineStr">
        <is>
          <t>5</t>
        </is>
      </c>
    </row>
    <row r="667">
      <c r="A667" t="inlineStr">
        <is>
          <t>The Design Of A Game-based Software For Children With Autism Spectrum Disorder</t>
        </is>
      </c>
      <c r="B667" t="n">
        <v>2022</v>
      </c>
      <c r="C667" t="inlineStr">
        <is>
          <t>Not checked</t>
        </is>
      </c>
      <c r="D667" t="inlineStr">
        <is>
          <t>Not checked</t>
        </is>
      </c>
      <c r="E667" t="inlineStr">
        <is>
          <t>10.1109/METROXRAINE54828.2022.9967545</t>
        </is>
      </c>
      <c r="F667" t="inlineStr">
        <is>
          <t>Autism spectrum disorder (ASD) is commonly described as characterized by social-communicative impairment and for the presence of restricted and repetitive behaviors. However, motor impairments seem to play an important role in ASD symptomatology. A growing number of studies suggested that these motor abnormalities often appear even before the typical social communication deficits. For individual considered at high risk of developing autism, the presence of early motor difficulties can be an important clue for timely diagnosis. In this work we will provide a preliminary description of the architecture and design of a Game-based software designed to obtain quantitative and automatic metrics to measure the difficulties of movement in ASD exploiting the potential of technology to engage children and, at the same time, assess them.</t>
        </is>
      </c>
      <c r="G667" t="inlineStr">
        <is>
          <t>Unimodal</t>
        </is>
      </c>
      <c r="H667" t="inlineStr">
        <is>
          <t>See abstract</t>
        </is>
      </c>
      <c r="I667" t="inlineStr">
        <is>
          <t>See abstract</t>
        </is>
      </c>
      <c r="J667" t="inlineStr">
        <is>
          <t>See abstract (AI/ML)</t>
        </is>
      </c>
      <c r="K667" t="inlineStr">
        <is>
          <t>See abstract</t>
        </is>
      </c>
      <c r="M667" t="inlineStr">
        <is>
          <t>See abstract</t>
        </is>
      </c>
      <c r="N667" t="inlineStr">
        <is>
          <t>See abstract</t>
        </is>
      </c>
      <c r="O667" t="inlineStr">
        <is>
          <t>Not verified from abstract</t>
        </is>
      </c>
      <c r="P667" t="inlineStr">
        <is>
          <t>See abstract</t>
        </is>
      </c>
      <c r="Q667" t="inlineStr">
        <is>
          <t>See abstract</t>
        </is>
      </c>
      <c r="R667" t="inlineStr">
        <is>
          <t>Not reviewed (not included)</t>
        </is>
      </c>
      <c r="S667" t="inlineStr">
        <is>
          <t>Not reviewed (not included)</t>
        </is>
      </c>
      <c r="T667" t="inlineStr">
        <is>
          <t>Abstract screening only. Non-ADHD Focused</t>
        </is>
      </c>
      <c r="U667" t="inlineStr">
        <is>
          <t>EXCLUDE</t>
        </is>
      </c>
      <c r="V667" t="inlineStr">
        <is>
          <t>E2-Not ADHD focused: Neither title nor abstract mentions ADHD or attention-deficit/hyperactivity</t>
        </is>
      </c>
      <c r="W667" t="inlineStr">
        <is>
          <t>Excluded: Not ADHD Focused</t>
        </is>
      </c>
      <c r="X667" t="inlineStr">
        <is>
          <t>Not assessed from abstract</t>
        </is>
      </c>
      <c r="Y667" t="inlineStr">
        <is>
          <t>IEEE Conferences</t>
        </is>
      </c>
      <c r="Z667" t="inlineStr">
        <is>
          <t>Not determined from abstract</t>
        </is>
      </c>
      <c r="AB667" t="inlineStr">
        <is>
          <t>Not assessed (not included)</t>
        </is>
      </c>
      <c r="AC667" t="inlineStr">
        <is>
          <t>Not assessed (not included)</t>
        </is>
      </c>
      <c r="AD667" t="inlineStr">
        <is>
          <t>M. Luongo; R. Simeoli; D. Marocco; M. Ponticorvo</t>
        </is>
      </c>
      <c r="AE667" t="inlineStr">
        <is>
          <t>2022 IEEE International Conference on Metrology for Extended Reality, Artificial Intelligence and Neural Engineering (MetroXRAINE)</t>
        </is>
      </c>
      <c r="AF667" t="inlineStr">
        <is>
          <t>Hybrid OA (IEEE)</t>
        </is>
      </c>
      <c r="AH667" t="inlineStr">
        <is>
          <t>Not assessed</t>
        </is>
      </c>
      <c r="AI667" t="inlineStr">
        <is>
          <t>Not reported</t>
        </is>
      </c>
      <c r="AJ667" t="inlineStr">
        <is>
          <t>Not reported</t>
        </is>
      </c>
      <c r="AK667" t="inlineStr">
        <is>
          <t>Not reported</t>
        </is>
      </c>
      <c r="AL667" t="inlineStr">
        <is>
          <t>Not reported</t>
        </is>
      </c>
      <c r="AM667" t="inlineStr">
        <is>
          <t>Not reported</t>
        </is>
      </c>
      <c r="AN667" t="inlineStr">
        <is>
          <t>Not reported</t>
        </is>
      </c>
      <c r="AO667" t="inlineStr">
        <is>
          <t>Not reviewed</t>
        </is>
      </c>
      <c r="AP667" t="inlineStr">
        <is>
          <t>Not reported</t>
        </is>
      </c>
      <c r="AQ667" t="inlineStr">
        <is>
          <t>Not reported</t>
        </is>
      </c>
      <c r="AR667" t="inlineStr">
        <is>
          <t>Not reported</t>
        </is>
      </c>
      <c r="AS667" t="inlineStr">
        <is>
          <t>See abstract</t>
        </is>
      </c>
      <c r="AT667" t="inlineStr">
        <is>
          <t>Not reviewed</t>
        </is>
      </c>
      <c r="AU667" t="inlineStr">
        <is>
          <t>Not reviewed</t>
        </is>
      </c>
      <c r="AV667" t="inlineStr">
        <is>
          <t>Not reviewed</t>
        </is>
      </c>
      <c r="AW667" t="inlineStr">
        <is>
          <t>Not reviewed</t>
        </is>
      </c>
      <c r="AX667" t="inlineStr">
        <is>
          <t>Not reported</t>
        </is>
      </c>
      <c r="AY667" t="inlineStr">
        <is>
          <t>Not reported</t>
        </is>
      </c>
      <c r="AZ667" t="inlineStr">
        <is>
          <t>Not reported</t>
        </is>
      </c>
      <c r="BA667" t="inlineStr">
        <is>
          <t>Not reported</t>
        </is>
      </c>
      <c r="BB667" t="inlineStr">
        <is>
          <t>Not reported</t>
        </is>
      </c>
      <c r="BC667" t="inlineStr">
        <is>
          <t>Not reported</t>
        </is>
      </c>
      <c r="BD667" t="inlineStr">
        <is>
          <t>Not reported</t>
        </is>
      </c>
      <c r="BE667" t="inlineStr">
        <is>
          <t>Not reported</t>
        </is>
      </c>
      <c r="BF667" t="inlineStr">
        <is>
          <t>Not reported</t>
        </is>
      </c>
      <c r="BG667" t="inlineStr">
        <is>
          <t>Not reviewed (not included)</t>
        </is>
      </c>
      <c r="BH667" t="inlineStr">
        <is>
          <t>N/A</t>
        </is>
      </c>
      <c r="BI667" t="inlineStr">
        <is>
          <t>Not reviewed</t>
        </is>
      </c>
      <c r="BJ667" t="inlineStr">
        <is>
          <t>Not reviewed</t>
        </is>
      </c>
      <c r="BK667" t="inlineStr">
        <is>
          <t>Not reviewed</t>
        </is>
      </c>
      <c r="BL667" t="inlineStr">
        <is>
          <t>Not reviewed</t>
        </is>
      </c>
      <c r="BM667" t="inlineStr">
        <is>
          <t>Not reviewed (not included)</t>
        </is>
      </c>
      <c r="BN667" t="inlineStr">
        <is>
          <t>Non-ADHD Focused - E2-Not ADHD focused: Neither title nor abstract mentions ADHD or attention-deficit/hyperactivity</t>
        </is>
      </c>
      <c r="BO667" t="inlineStr">
        <is>
          <t>Abstract-level screening only</t>
        </is>
      </c>
      <c r="BP667" t="inlineStr">
        <is>
          <t>5</t>
        </is>
      </c>
    </row>
    <row r="668">
      <c r="A668" t="inlineStr">
        <is>
          <t>Multilevel Correlation-aware and Modal-aware Graph Convolutional Network for Diagnosing Neurodevelopmental Disorders</t>
        </is>
      </c>
      <c r="B668" t="n">
        <v>2025</v>
      </c>
      <c r="C668" t="inlineStr">
        <is>
          <t>Not checked</t>
        </is>
      </c>
      <c r="D668" t="inlineStr">
        <is>
          <t>Not checked</t>
        </is>
      </c>
      <c r="E668" t="inlineStr">
        <is>
          <t>10.1109/TBME.2025.3617348</t>
        </is>
      </c>
      <c r="F668" t="inlineStr">
        <is>
          <t>Objective: Graph-based methods using resting-state functional magnetic resonance imaging demonstrate strong capabilities in modeling brain networks. However, existing graph-based methods often overlook inter-graph relationships, limiting their ability to capture the intrinsic features shared across individuals. Additionally, their simplistic integration strategies may fail to take full advantage of multimodal information. To address these challenges, this paper proposes a Multilevel Correlation-aware and Modal-aware Graph Convolutional Network (MCM-GCN) for the reliable diagnosis of neurodevelopmental disorders. Methods: At the individual level, we design a correlation-driven feature generation module that incorporates a pooling layer with external graph attention to perceive inter-graph correlations, generating discriminative brain embeddings and identifying disease-related regions. At the population level, to deeply integrate multimodal and multi-atlas information, a multimodal-decoupled feature enhancement module learns unique and shared embeddings from brain graphs and phenotypic data and then fuses them adaptively with graph channel attention for reliable disease classification. Results: Extensive experiments on two public datasets for Autism Spectrum Disorder (ASD) and Attention Deficit Hyperactivity Disorder (ADHD) demonstrate that MCM-GCN outperforms other competing methods, with an accuracy of 92.88% for ASD and 76.55% for ADHD. Conclusion: The MCM-GCN framework integrates individual-level and population-level analyses, offering a comprehensive perspective for neurodevelopmental disorder diagnosis, significantly improving diagnostic accuracy while identifying key indicators. Significance: These findings highlight the potential of the MCM-GCN for imaging-assisted diagnosis of neurodevelopmental diseases, advancing interpretable deep learning in medical imaging analysis.</t>
        </is>
      </c>
      <c r="G668" t="inlineStr">
        <is>
          <t>Unimodal</t>
        </is>
      </c>
      <c r="H668" t="inlineStr">
        <is>
          <t>See abstract</t>
        </is>
      </c>
      <c r="I668" t="inlineStr">
        <is>
          <t>See abstract</t>
        </is>
      </c>
      <c r="J668" t="inlineStr">
        <is>
          <t>See abstract (AI/ML)</t>
        </is>
      </c>
      <c r="K668" t="inlineStr">
        <is>
          <t>See abstract</t>
        </is>
      </c>
      <c r="M668" t="inlineStr">
        <is>
          <t>See abstract</t>
        </is>
      </c>
      <c r="N668" t="inlineStr">
        <is>
          <t>See abstract</t>
        </is>
      </c>
      <c r="O668" t="inlineStr">
        <is>
          <t>Not verified from abstract</t>
        </is>
      </c>
      <c r="P668" t="inlineStr">
        <is>
          <t>See abstract</t>
        </is>
      </c>
      <c r="Q668" t="inlineStr">
        <is>
          <t>See abstract</t>
        </is>
      </c>
      <c r="R668" t="inlineStr">
        <is>
          <t>Not reviewed (not included)</t>
        </is>
      </c>
      <c r="S668" t="inlineStr">
        <is>
          <t>Not reviewed (not included)</t>
        </is>
      </c>
      <c r="T668" t="inlineStr">
        <is>
          <t>Abstract screening only. Not Selected for Final 95 (Pending Full Text Review)</t>
        </is>
      </c>
      <c r="U668" t="inlineStr">
        <is>
          <t>EXCLUDE</t>
        </is>
      </c>
      <c r="V66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68" t="inlineStr">
        <is>
          <t>Excluded: Other Criterion</t>
        </is>
      </c>
      <c r="X668" t="inlineStr">
        <is>
          <t>Not assessed from abstract</t>
        </is>
      </c>
      <c r="Y668" t="inlineStr">
        <is>
          <t>IEEE Early Access Articles</t>
        </is>
      </c>
      <c r="Z668" t="inlineStr">
        <is>
          <t>Not determined from abstract</t>
        </is>
      </c>
      <c r="AB668" t="inlineStr">
        <is>
          <t>Not assessed (not included)</t>
        </is>
      </c>
      <c r="AC668" t="inlineStr">
        <is>
          <t>Not assessed (not included)</t>
        </is>
      </c>
      <c r="AD668" t="inlineStr">
        <is>
          <t>S. Zuo; Y. Li; Y. Qi; A. Liu</t>
        </is>
      </c>
      <c r="AE668" t="inlineStr">
        <is>
          <t>IEEE Transactions on Biomedical Engineering</t>
        </is>
      </c>
      <c r="AF668" t="inlineStr">
        <is>
          <t>Hybrid OA (IEEE)</t>
        </is>
      </c>
      <c r="AH668" t="inlineStr">
        <is>
          <t>Not assessed</t>
        </is>
      </c>
      <c r="AI668" t="inlineStr">
        <is>
          <t>Not reported</t>
        </is>
      </c>
      <c r="AJ668" t="inlineStr">
        <is>
          <t>Not reported</t>
        </is>
      </c>
      <c r="AK668" t="inlineStr">
        <is>
          <t>Not reported</t>
        </is>
      </c>
      <c r="AL668" t="inlineStr">
        <is>
          <t>Not reported</t>
        </is>
      </c>
      <c r="AM668" t="inlineStr">
        <is>
          <t>Not reported</t>
        </is>
      </c>
      <c r="AN668" t="inlineStr">
        <is>
          <t>Not reported</t>
        </is>
      </c>
      <c r="AO668" t="inlineStr">
        <is>
          <t>Not reviewed</t>
        </is>
      </c>
      <c r="AP668" t="inlineStr">
        <is>
          <t>Not reported</t>
        </is>
      </c>
      <c r="AQ668" t="inlineStr">
        <is>
          <t>Not reported</t>
        </is>
      </c>
      <c r="AR668" t="inlineStr">
        <is>
          <t>Not reported</t>
        </is>
      </c>
      <c r="AS668" t="inlineStr">
        <is>
          <t>See abstract</t>
        </is>
      </c>
      <c r="AT668" t="inlineStr">
        <is>
          <t>Not reviewed</t>
        </is>
      </c>
      <c r="AU668" t="inlineStr">
        <is>
          <t>Not reviewed</t>
        </is>
      </c>
      <c r="AV668" t="inlineStr">
        <is>
          <t>Not reviewed</t>
        </is>
      </c>
      <c r="AW668" t="inlineStr">
        <is>
          <t>Not reviewed</t>
        </is>
      </c>
      <c r="AX668" t="inlineStr">
        <is>
          <t>Not reported</t>
        </is>
      </c>
      <c r="AY668" t="inlineStr">
        <is>
          <t>Not reported</t>
        </is>
      </c>
      <c r="AZ668" t="inlineStr">
        <is>
          <t>Not reported</t>
        </is>
      </c>
      <c r="BA668" t="inlineStr">
        <is>
          <t>Not reported</t>
        </is>
      </c>
      <c r="BB668" t="inlineStr">
        <is>
          <t>Not reported</t>
        </is>
      </c>
      <c r="BC668" t="inlineStr">
        <is>
          <t>Not reported</t>
        </is>
      </c>
      <c r="BD668" t="inlineStr">
        <is>
          <t>Not reported</t>
        </is>
      </c>
      <c r="BE668" t="inlineStr">
        <is>
          <t>Not reported</t>
        </is>
      </c>
      <c r="BF668" t="inlineStr">
        <is>
          <t>Not reported</t>
        </is>
      </c>
      <c r="BG668" t="inlineStr">
        <is>
          <t>Not reviewed (not included)</t>
        </is>
      </c>
      <c r="BH668" t="inlineStr">
        <is>
          <t>N/A</t>
        </is>
      </c>
      <c r="BI668" t="inlineStr">
        <is>
          <t>Not reviewed</t>
        </is>
      </c>
      <c r="BJ668" t="inlineStr">
        <is>
          <t>Not reviewed</t>
        </is>
      </c>
      <c r="BK668" t="inlineStr">
        <is>
          <t>Not reviewed</t>
        </is>
      </c>
      <c r="BL668" t="inlineStr">
        <is>
          <t>Not reviewed</t>
        </is>
      </c>
      <c r="BM668" t="inlineStr">
        <is>
          <t>Not reviewed (not included)</t>
        </is>
      </c>
      <c r="BN668" t="inlineStr">
        <is>
          <t>Not Selected for Final 95 (Pending Full Text Review) - Candidate paper not selected for final 95: Passed abstract screening but not included in final selec</t>
        </is>
      </c>
      <c r="BO668" t="inlineStr">
        <is>
          <t>Abstract-level screening only</t>
        </is>
      </c>
      <c r="BP668" t="inlineStr">
        <is>
          <t>14</t>
        </is>
      </c>
    </row>
    <row r="669">
      <c r="A669" t="inlineStr">
        <is>
          <t>Application of Machine Learning Analysis of EEG Connectivity Data and Environmental Factors for the Identification of neurodevelopmental conditions</t>
        </is>
      </c>
      <c r="B669" t="n">
        <v>2024</v>
      </c>
      <c r="C669" t="inlineStr">
        <is>
          <t>Not checked</t>
        </is>
      </c>
      <c r="D669" t="inlineStr">
        <is>
          <t>Not checked</t>
        </is>
      </c>
      <c r="E669" t="inlineStr">
        <is>
          <t>10.1109/MEMEA60663.2024.10596882</t>
        </is>
      </c>
      <c r="F669" t="inlineStr">
        <is>
          <t>Nowadays neurodevelopmental disorders (NDDs) represent an important health issue and much effort is devoted to improve the process of diagnosis. The combination of objective data coming from different domains might improve the prediction of NDDs. Machine learning (ML) techniques represent a promising tool to reach this aim. The goal of the present work was to combine EEG functional connectivity, socio-demographic and environmental features to distinguish between infants at higher and lower likelihood of developing NDDs (HL-NDDs VS LL NDDs infants), specifically autism spectrum disorder (ASD) and language learning impairments (LLI). Data acquired in 302 infants (148 LL-NDDs and 154 HL-NDDs) were analyzed with support vector machine (SVM). The average model accuracy during test phase was 62.7%â€¢ Despite the accuracy was lower in respect to the values reported in the literature, we found the model performance acceptable considering that HL-NDDs group was made by infants at risk for two different types of NDDs (i.e. ASD and LLI) and that the classification was not based on clinical outcomes but only on the risk status.</t>
        </is>
      </c>
      <c r="G669" t="inlineStr">
        <is>
          <t>Unimodal</t>
        </is>
      </c>
      <c r="H669" t="inlineStr">
        <is>
          <t>See abstract</t>
        </is>
      </c>
      <c r="I669" t="inlineStr">
        <is>
          <t>See abstract</t>
        </is>
      </c>
      <c r="J669" t="inlineStr">
        <is>
          <t>See abstract (AI/ML)</t>
        </is>
      </c>
      <c r="K669" t="inlineStr">
        <is>
          <t>See abstract</t>
        </is>
      </c>
      <c r="M669" t="inlineStr">
        <is>
          <t>See abstract</t>
        </is>
      </c>
      <c r="N669" t="inlineStr">
        <is>
          <t>See abstract</t>
        </is>
      </c>
      <c r="O669" t="inlineStr">
        <is>
          <t>Not verified from abstract</t>
        </is>
      </c>
      <c r="P669" t="inlineStr">
        <is>
          <t>See abstract</t>
        </is>
      </c>
      <c r="Q669" t="inlineStr">
        <is>
          <t>See abstract</t>
        </is>
      </c>
      <c r="R669" t="inlineStr">
        <is>
          <t>Not reviewed (not included)</t>
        </is>
      </c>
      <c r="S669" t="inlineStr">
        <is>
          <t>Not reviewed (not included)</t>
        </is>
      </c>
      <c r="T669" t="inlineStr">
        <is>
          <t>Abstract screening only. Non-ADHD Focused</t>
        </is>
      </c>
      <c r="U669" t="inlineStr">
        <is>
          <t>EXCLUDE</t>
        </is>
      </c>
      <c r="V669" t="inlineStr">
        <is>
          <t>E2-Not ADHD focused: Neither title nor abstract mentions ADHD or attention-deficit/hyperactivity</t>
        </is>
      </c>
      <c r="W669" t="inlineStr">
        <is>
          <t>Excluded: Not ADHD Focused</t>
        </is>
      </c>
      <c r="X669" t="inlineStr">
        <is>
          <t>Not assessed from abstract</t>
        </is>
      </c>
      <c r="Y669" t="inlineStr">
        <is>
          <t>IEEE Conferences</t>
        </is>
      </c>
      <c r="Z669" t="inlineStr">
        <is>
          <t>Not determined from abstract</t>
        </is>
      </c>
      <c r="AB669" t="inlineStr">
        <is>
          <t>Not assessed (not included)</t>
        </is>
      </c>
      <c r="AC669" t="inlineStr">
        <is>
          <t>Not assessed (not included)</t>
        </is>
      </c>
      <c r="AD669" t="inlineStr">
        <is>
          <t>C. Piazza; A. Falivene; S. Pandurangan; S. Rapella; C. Dondena; E. M. Riboldi; C. Cantiani; V. Riva</t>
        </is>
      </c>
      <c r="AE669" t="inlineStr">
        <is>
          <t>2024 IEEE International Symposium on Medical Measurements and Applications (MeMeA)</t>
        </is>
      </c>
      <c r="AF669" t="inlineStr">
        <is>
          <t>Hybrid OA (IEEE)</t>
        </is>
      </c>
      <c r="AH669" t="inlineStr">
        <is>
          <t>Not assessed</t>
        </is>
      </c>
      <c r="AI669" t="inlineStr">
        <is>
          <t>Not reported</t>
        </is>
      </c>
      <c r="AJ669" t="inlineStr">
        <is>
          <t>Not reported</t>
        </is>
      </c>
      <c r="AK669" t="inlineStr">
        <is>
          <t>Not reported</t>
        </is>
      </c>
      <c r="AL669" t="inlineStr">
        <is>
          <t>Not reported</t>
        </is>
      </c>
      <c r="AM669" t="inlineStr">
        <is>
          <t>Not reported</t>
        </is>
      </c>
      <c r="AN669" t="inlineStr">
        <is>
          <t>Not reported</t>
        </is>
      </c>
      <c r="AO669" t="inlineStr">
        <is>
          <t>Not reviewed</t>
        </is>
      </c>
      <c r="AP669" t="inlineStr">
        <is>
          <t>Not reported</t>
        </is>
      </c>
      <c r="AQ669" t="inlineStr">
        <is>
          <t>Not reported</t>
        </is>
      </c>
      <c r="AR669" t="inlineStr">
        <is>
          <t>Not reported</t>
        </is>
      </c>
      <c r="AS669" t="inlineStr">
        <is>
          <t>See abstract</t>
        </is>
      </c>
      <c r="AT669" t="inlineStr">
        <is>
          <t>Not reviewed</t>
        </is>
      </c>
      <c r="AU669" t="inlineStr">
        <is>
          <t>Not reviewed</t>
        </is>
      </c>
      <c r="AV669" t="inlineStr">
        <is>
          <t>Not reviewed</t>
        </is>
      </c>
      <c r="AW669" t="inlineStr">
        <is>
          <t>Not reviewed</t>
        </is>
      </c>
      <c r="AX669" t="inlineStr">
        <is>
          <t>Not reported</t>
        </is>
      </c>
      <c r="AY669" t="inlineStr">
        <is>
          <t>Not reported</t>
        </is>
      </c>
      <c r="AZ669" t="inlineStr">
        <is>
          <t>Not reported</t>
        </is>
      </c>
      <c r="BA669" t="inlineStr">
        <is>
          <t>Not reported</t>
        </is>
      </c>
      <c r="BB669" t="inlineStr">
        <is>
          <t>Not reported</t>
        </is>
      </c>
      <c r="BC669" t="inlineStr">
        <is>
          <t>Not reported</t>
        </is>
      </c>
      <c r="BD669" t="inlineStr">
        <is>
          <t>Not reported</t>
        </is>
      </c>
      <c r="BE669" t="inlineStr">
        <is>
          <t>Not reported</t>
        </is>
      </c>
      <c r="BF669" t="inlineStr">
        <is>
          <t>Not reported</t>
        </is>
      </c>
      <c r="BG669" t="inlineStr">
        <is>
          <t>Not reviewed (not included)</t>
        </is>
      </c>
      <c r="BH669" t="inlineStr">
        <is>
          <t>N/A</t>
        </is>
      </c>
      <c r="BI669" t="inlineStr">
        <is>
          <t>Not reviewed</t>
        </is>
      </c>
      <c r="BJ669" t="inlineStr">
        <is>
          <t>Not reviewed</t>
        </is>
      </c>
      <c r="BK669" t="inlineStr">
        <is>
          <t>Not reviewed</t>
        </is>
      </c>
      <c r="BL669" t="inlineStr">
        <is>
          <t>Not reviewed</t>
        </is>
      </c>
      <c r="BM669" t="inlineStr">
        <is>
          <t>Not reviewed (not included)</t>
        </is>
      </c>
      <c r="BN669" t="inlineStr">
        <is>
          <t>Non-ADHD Focused - E2-Not ADHD focused: Neither title nor abstract mentions ADHD or attention-deficit/hyperactivity</t>
        </is>
      </c>
      <c r="BO669" t="inlineStr">
        <is>
          <t>Abstract-level screening only</t>
        </is>
      </c>
      <c r="BP669" t="inlineStr">
        <is>
          <t>5</t>
        </is>
      </c>
    </row>
    <row r="670">
      <c r="A670" t="inlineStr">
        <is>
          <t>Always-on Hyperdimensional Heartbeats</t>
        </is>
      </c>
      <c r="B670" t="n">
        <v>2025</v>
      </c>
      <c r="C670" t="inlineStr">
        <is>
          <t>Not checked</t>
        </is>
      </c>
      <c r="D670" t="inlineStr">
        <is>
          <t>Not checked</t>
        </is>
      </c>
      <c r="E670" t="inlineStr">
        <is>
          <t>10.1109/MWSCAS53549.2025.11244520</t>
        </is>
      </c>
      <c r="F670" t="inlineStr">
        <is>
          <t>This study presents a novel approach to phonocardiogram (PCG) signal classification using hyperdimensional computing (HDC) with hybrid feature extraction and Sobol-based hypervector encoding. Our method transforms heart sound signals into high-dimensional hypervectors by extracting key audio features, such as Mel-frequency cepstral coefficients (MFCCs), zero-crossing rate (ZCR), spectral contrast, and chroma features, followed by quantization and encoding into highdimensional space. The resulting hypervectors are then classified using multi-centroid class representations, generated via k-means clustering, and evaluated through cosine similarity. Our approach achieves rapid inference, robust noise tolerance, and lower computational complexity compared to traditional machine learning methods. The hybrid feature encoding technique effectively captures both spectral and temporal characteristics of PCG signals, enhancing classification accuracy and consistency. We evaluate our model's performance using confusion matrices, inference time analysis, and energy efficiency estimation on a 3W TinyML embedded device. Our refined classifier demonstrates an overall accuracy of 83%, with an average inference time of 1.15 ms per sample, and energy consumption as low as 0.0035 Joules per classification. These results emphasize the potential of our HDC-based approach for reliable, real-time, and low-power diagnostic applications in embedded and wearable biomedical devices.</t>
        </is>
      </c>
      <c r="G670" t="inlineStr">
        <is>
          <t>Unimodal</t>
        </is>
      </c>
      <c r="H670" t="inlineStr">
        <is>
          <t>See abstract</t>
        </is>
      </c>
      <c r="I670" t="inlineStr">
        <is>
          <t>See abstract</t>
        </is>
      </c>
      <c r="J670" t="inlineStr">
        <is>
          <t>See abstract (AI/ML)</t>
        </is>
      </c>
      <c r="K670" t="inlineStr">
        <is>
          <t>See abstract</t>
        </is>
      </c>
      <c r="M670" t="inlineStr">
        <is>
          <t>See abstract</t>
        </is>
      </c>
      <c r="N670" t="inlineStr">
        <is>
          <t>See abstract</t>
        </is>
      </c>
      <c r="O670" t="inlineStr">
        <is>
          <t>Not verified from abstract</t>
        </is>
      </c>
      <c r="P670" t="inlineStr">
        <is>
          <t>See abstract</t>
        </is>
      </c>
      <c r="Q670" t="inlineStr">
        <is>
          <t>See abstract</t>
        </is>
      </c>
      <c r="R670" t="inlineStr">
        <is>
          <t>Not reviewed (not included)</t>
        </is>
      </c>
      <c r="S670" t="inlineStr">
        <is>
          <t>Not reviewed (not included)</t>
        </is>
      </c>
      <c r="T670" t="inlineStr">
        <is>
          <t>Abstract screening only. Non-ADHD Focused</t>
        </is>
      </c>
      <c r="U670" t="inlineStr">
        <is>
          <t>EXCLUDE</t>
        </is>
      </c>
      <c r="V670" t="inlineStr">
        <is>
          <t>E2-Not ADHD focused: Neither title nor abstract mentions ADHD or attention-deficit/hyperactivity</t>
        </is>
      </c>
      <c r="W670" t="inlineStr">
        <is>
          <t>Excluded: Not ADHD Focused</t>
        </is>
      </c>
      <c r="X670" t="inlineStr">
        <is>
          <t>Not assessed from abstract</t>
        </is>
      </c>
      <c r="Y670" t="inlineStr">
        <is>
          <t>IEEE Conferences</t>
        </is>
      </c>
      <c r="Z670" t="inlineStr">
        <is>
          <t>Not determined from abstract</t>
        </is>
      </c>
      <c r="AB670" t="inlineStr">
        <is>
          <t>Not assessed (not included)</t>
        </is>
      </c>
      <c r="AC670" t="inlineStr">
        <is>
          <t>Not assessed (not included)</t>
        </is>
      </c>
      <c r="AD670" t="inlineStr">
        <is>
          <t>T. Mergist; S. Aygun</t>
        </is>
      </c>
      <c r="AE670" t="inlineStr">
        <is>
          <t>2025 IEEE 68th International Midwest Symposium on Circuits and Systems (MWSCAS)</t>
        </is>
      </c>
      <c r="AF670" t="inlineStr">
        <is>
          <t>Hybrid OA (IEEE)</t>
        </is>
      </c>
      <c r="AG670" t="inlineStr">
        <is>
          <t xml:space="preserve">National Science Foundation(grant numbers:2019511); </t>
        </is>
      </c>
      <c r="AH670" t="inlineStr">
        <is>
          <t>Not assessed</t>
        </is>
      </c>
      <c r="AI670" t="inlineStr">
        <is>
          <t>Not reported</t>
        </is>
      </c>
      <c r="AJ670" t="inlineStr">
        <is>
          <t>Not reported</t>
        </is>
      </c>
      <c r="AK670" t="inlineStr">
        <is>
          <t>Not reported</t>
        </is>
      </c>
      <c r="AL670" t="inlineStr">
        <is>
          <t>Not reported</t>
        </is>
      </c>
      <c r="AM670" t="inlineStr">
        <is>
          <t>Not reported</t>
        </is>
      </c>
      <c r="AN670" t="inlineStr">
        <is>
          <t>Not reported</t>
        </is>
      </c>
      <c r="AO670" t="inlineStr">
        <is>
          <t>Not reviewed</t>
        </is>
      </c>
      <c r="AP670" t="inlineStr">
        <is>
          <t>Not reported</t>
        </is>
      </c>
      <c r="AQ670" t="inlineStr">
        <is>
          <t>Not reported</t>
        </is>
      </c>
      <c r="AR670" t="inlineStr">
        <is>
          <t>Not reported</t>
        </is>
      </c>
      <c r="AS670" t="inlineStr">
        <is>
          <t>See abstract</t>
        </is>
      </c>
      <c r="AT670" t="inlineStr">
        <is>
          <t>Not reviewed</t>
        </is>
      </c>
      <c r="AU670" t="inlineStr">
        <is>
          <t>Not reviewed</t>
        </is>
      </c>
      <c r="AV670" t="inlineStr">
        <is>
          <t>Not reviewed</t>
        </is>
      </c>
      <c r="AW670" t="inlineStr">
        <is>
          <t>Not reviewed</t>
        </is>
      </c>
      <c r="AX670" t="inlineStr">
        <is>
          <t>Not reported</t>
        </is>
      </c>
      <c r="AY670" t="inlineStr">
        <is>
          <t>Not reported</t>
        </is>
      </c>
      <c r="AZ670" t="inlineStr">
        <is>
          <t>Not reported</t>
        </is>
      </c>
      <c r="BA670" t="inlineStr">
        <is>
          <t>Not reported</t>
        </is>
      </c>
      <c r="BB670" t="inlineStr">
        <is>
          <t>Not reported</t>
        </is>
      </c>
      <c r="BC670" t="inlineStr">
        <is>
          <t>Not reported</t>
        </is>
      </c>
      <c r="BD670" t="inlineStr">
        <is>
          <t>Not reported</t>
        </is>
      </c>
      <c r="BE670" t="inlineStr">
        <is>
          <t>Not reported</t>
        </is>
      </c>
      <c r="BF670" t="inlineStr">
        <is>
          <t>Not reported</t>
        </is>
      </c>
      <c r="BG670" t="inlineStr">
        <is>
          <t>Not reviewed (not included)</t>
        </is>
      </c>
      <c r="BH670" t="inlineStr">
        <is>
          <t>N/A</t>
        </is>
      </c>
      <c r="BI670" t="inlineStr">
        <is>
          <t>Not reviewed</t>
        </is>
      </c>
      <c r="BJ670" t="inlineStr">
        <is>
          <t>Not reviewed</t>
        </is>
      </c>
      <c r="BK670" t="inlineStr">
        <is>
          <t>Not reviewed</t>
        </is>
      </c>
      <c r="BL670" t="inlineStr">
        <is>
          <t>Not reviewed</t>
        </is>
      </c>
      <c r="BM670" t="inlineStr">
        <is>
          <t>Not reviewed (not included)</t>
        </is>
      </c>
      <c r="BN670" t="inlineStr">
        <is>
          <t>Non-ADHD Focused - E2-Not ADHD focused: Neither title nor abstract mentions ADHD or attention-deficit/hyperactivity</t>
        </is>
      </c>
      <c r="BO670" t="inlineStr">
        <is>
          <t>Abstract-level screening only</t>
        </is>
      </c>
      <c r="BP670" t="inlineStr">
        <is>
          <t>5</t>
        </is>
      </c>
    </row>
    <row r="671">
      <c r="A671" t="inlineStr">
        <is>
          <t>Predicting Future Alleviation of Mental Illness in Social Media: An Empathy-Based Social Network Perspective</t>
        </is>
      </c>
      <c r="B671" t="n">
        <v>2019</v>
      </c>
      <c r="C671" t="inlineStr">
        <is>
          <t>Not checked</t>
        </is>
      </c>
      <c r="D671" t="inlineStr">
        <is>
          <t>Not checked</t>
        </is>
      </c>
      <c r="E671" t="inlineStr">
        <is>
          <t>10.1109/ISPA-BDCLOUD-SUSTAINCOM-SOCIALCOM48970.2019.00230</t>
        </is>
      </c>
      <c r="F671" t="inlineStr">
        <is>
          <t>Numerous studies have shown that users' posts on social media can explicitly or implicitly reflect various human psychological characteristics. Through mining these data, predictive models can be built to forecast and analyze potential mental illness, which can facilitate therapeutic decision making and offer the best hope for early interventions and treatments. However, most existing approaches face severe information loss and ignore the time dynamics of user behaviour. To fill the research gaps, we use time-aware social networks to combine various information sources in social media posts. Also, machine learning detectors are trained to automatically identify empathic interactions, filter out irrelevant information and construct empathy-based networks. Finally, we devise a hybrid deep learning algorithm to learn embeddings from the dynamic feature-rich networks and predict future alleviation of mental illness. Compared with strong baselines, our approach achieves the best-performing results with efficient computation speed.</t>
        </is>
      </c>
      <c r="G671" t="inlineStr">
        <is>
          <t>Unimodal</t>
        </is>
      </c>
      <c r="H671" t="inlineStr">
        <is>
          <t>See abstract</t>
        </is>
      </c>
      <c r="I671" t="inlineStr">
        <is>
          <t>See abstract</t>
        </is>
      </c>
      <c r="J671" t="inlineStr">
        <is>
          <t>See abstract (AI/ML)</t>
        </is>
      </c>
      <c r="K671" t="inlineStr">
        <is>
          <t>See abstract</t>
        </is>
      </c>
      <c r="M671" t="inlineStr">
        <is>
          <t>See abstract</t>
        </is>
      </c>
      <c r="N671" t="inlineStr">
        <is>
          <t>See abstract</t>
        </is>
      </c>
      <c r="O671" t="inlineStr">
        <is>
          <t>Not verified from abstract</t>
        </is>
      </c>
      <c r="P671" t="inlineStr">
        <is>
          <t>See abstract</t>
        </is>
      </c>
      <c r="Q671" t="inlineStr">
        <is>
          <t>See abstract</t>
        </is>
      </c>
      <c r="R671" t="inlineStr">
        <is>
          <t>Not reviewed (not included)</t>
        </is>
      </c>
      <c r="S671" t="inlineStr">
        <is>
          <t>Not reviewed (not included)</t>
        </is>
      </c>
      <c r="T671" t="inlineStr">
        <is>
          <t>Abstract screening only. Non-ADHD Focused</t>
        </is>
      </c>
      <c r="U671" t="inlineStr">
        <is>
          <t>EXCLUDE</t>
        </is>
      </c>
      <c r="V671" t="inlineStr">
        <is>
          <t>E2-Not ADHD focused: Neither title nor abstract mentions ADHD or attention-deficit/hyperactivity</t>
        </is>
      </c>
      <c r="W671" t="inlineStr">
        <is>
          <t>Excluded: Not ADHD Focused</t>
        </is>
      </c>
      <c r="X671" t="inlineStr">
        <is>
          <t>Not assessed from abstract</t>
        </is>
      </c>
      <c r="Y671" t="inlineStr">
        <is>
          <t>IEEE Conferences</t>
        </is>
      </c>
      <c r="Z671" t="inlineStr">
        <is>
          <t>Not determined from abstract</t>
        </is>
      </c>
      <c r="AB671" t="inlineStr">
        <is>
          <t>Not assessed (not included)</t>
        </is>
      </c>
      <c r="AC671" t="inlineStr">
        <is>
          <t>Not assessed (not included)</t>
        </is>
      </c>
      <c r="AD671" t="inlineStr">
        <is>
          <t>Y. Chai; F. Wu; R. Sun; Z. Zhang; J. Bao; R. Ma; Q. Peng; D. Wu; Y. Wan; K. Li</t>
        </is>
      </c>
      <c r="AE671" t="inlineStr">
        <is>
          <t>2019 IEEE Intl Conf on Parallel &amp; Distributed Processing with Applications, Big Data &amp; Cloud Computing, Sustainable Computing &amp; Communications, Social Computing &amp; Networking (ISPA/BDCloud/SocialCom/SustainCom)</t>
        </is>
      </c>
      <c r="AF671" t="inlineStr">
        <is>
          <t>Hybrid OA (IEEE)</t>
        </is>
      </c>
      <c r="AH671" t="inlineStr">
        <is>
          <t>Not assessed</t>
        </is>
      </c>
      <c r="AI671" t="inlineStr">
        <is>
          <t>Not reported</t>
        </is>
      </c>
      <c r="AJ671" t="inlineStr">
        <is>
          <t>Not reported</t>
        </is>
      </c>
      <c r="AK671" t="inlineStr">
        <is>
          <t>Not reported</t>
        </is>
      </c>
      <c r="AL671" t="inlineStr">
        <is>
          <t>Not reported</t>
        </is>
      </c>
      <c r="AM671" t="inlineStr">
        <is>
          <t>Not reported</t>
        </is>
      </c>
      <c r="AN671" t="inlineStr">
        <is>
          <t>Not reported</t>
        </is>
      </c>
      <c r="AO671" t="inlineStr">
        <is>
          <t>Not reviewed</t>
        </is>
      </c>
      <c r="AP671" t="inlineStr">
        <is>
          <t>Not reported</t>
        </is>
      </c>
      <c r="AQ671" t="inlineStr">
        <is>
          <t>Not reported</t>
        </is>
      </c>
      <c r="AR671" t="inlineStr">
        <is>
          <t>Not reported</t>
        </is>
      </c>
      <c r="AS671" t="inlineStr">
        <is>
          <t>See abstract</t>
        </is>
      </c>
      <c r="AT671" t="inlineStr">
        <is>
          <t>Not reviewed</t>
        </is>
      </c>
      <c r="AU671" t="inlineStr">
        <is>
          <t>Not reviewed</t>
        </is>
      </c>
      <c r="AV671" t="inlineStr">
        <is>
          <t>Not reviewed</t>
        </is>
      </c>
      <c r="AW671" t="inlineStr">
        <is>
          <t>Not reviewed</t>
        </is>
      </c>
      <c r="AX671" t="inlineStr">
        <is>
          <t>Not reported</t>
        </is>
      </c>
      <c r="AY671" t="inlineStr">
        <is>
          <t>Not reported</t>
        </is>
      </c>
      <c r="AZ671" t="inlineStr">
        <is>
          <t>Not reported</t>
        </is>
      </c>
      <c r="BA671" t="inlineStr">
        <is>
          <t>Not reported</t>
        </is>
      </c>
      <c r="BB671" t="inlineStr">
        <is>
          <t>Not reported</t>
        </is>
      </c>
      <c r="BC671" t="inlineStr">
        <is>
          <t>Not reported</t>
        </is>
      </c>
      <c r="BD671" t="inlineStr">
        <is>
          <t>Not reported</t>
        </is>
      </c>
      <c r="BE671" t="inlineStr">
        <is>
          <t>Not reported</t>
        </is>
      </c>
      <c r="BF671" t="inlineStr">
        <is>
          <t>Not reported</t>
        </is>
      </c>
      <c r="BG671" t="inlineStr">
        <is>
          <t>Not reviewed (not included)</t>
        </is>
      </c>
      <c r="BH671" t="inlineStr">
        <is>
          <t>N/A</t>
        </is>
      </c>
      <c r="BI671" t="inlineStr">
        <is>
          <t>Not reviewed</t>
        </is>
      </c>
      <c r="BJ671" t="inlineStr">
        <is>
          <t>Not reviewed</t>
        </is>
      </c>
      <c r="BK671" t="inlineStr">
        <is>
          <t>Not reviewed</t>
        </is>
      </c>
      <c r="BL671" t="inlineStr">
        <is>
          <t>Not reviewed</t>
        </is>
      </c>
      <c r="BM671" t="inlineStr">
        <is>
          <t>Not reviewed (not included)</t>
        </is>
      </c>
      <c r="BN671" t="inlineStr">
        <is>
          <t>Non-ADHD Focused - E2-Not ADHD focused: Neither title nor abstract mentions ADHD or attention-deficit/hyperactivity</t>
        </is>
      </c>
      <c r="BO671" t="inlineStr">
        <is>
          <t>Abstract-level screening only</t>
        </is>
      </c>
      <c r="BP671" t="inlineStr">
        <is>
          <t>8</t>
        </is>
      </c>
    </row>
    <row r="672">
      <c r="A672" t="inlineStr">
        <is>
          <t>Non-Invasive Mental Health Prediction using Machine Learning: An Exploration of Algorithms and Accuracy</t>
        </is>
      </c>
      <c r="B672" t="n">
        <v>2023</v>
      </c>
      <c r="C672" t="inlineStr">
        <is>
          <t>Not checked</t>
        </is>
      </c>
      <c r="D672" t="inlineStr">
        <is>
          <t>Not checked</t>
        </is>
      </c>
      <c r="E672" t="inlineStr">
        <is>
          <t>10.1109/ICICCS56967.2023.10142504</t>
        </is>
      </c>
      <c r="F672" t="inlineStr">
        <is>
          <t>The potential of the machine learning in predicting mental health outcomes is investigated in this study. Two datasets were gathered: one of mental health patient questionnaires and the other of information from MRI scans of Alzheimerâ€™s patients. The datasets were pre-processed using techniques such as stop word removal and lemmatization, and the processed data was encoded for increased prediction accuracy. To find the highest performing model, various algorithms such as Logistic Regression, Decision Tree, KNN (K-Nearest Neighbors), Adaboost, Random Forest, and Logistic Regression are examined. The findings indicated that machine learning algorithms can predict mental health outcomes with high accuracy, and that adding demographic, behavioural, and psychological factors can improve prediction accuracy even more. The study emphasizes the significance of creating accessible and accurate mental health prediction tools, as well as the promise of the machine learning in mental health evaluation.</t>
        </is>
      </c>
      <c r="G672" t="inlineStr">
        <is>
          <t>Unimodal</t>
        </is>
      </c>
      <c r="H672" t="inlineStr">
        <is>
          <t>See abstract</t>
        </is>
      </c>
      <c r="I672" t="inlineStr">
        <is>
          <t>See abstract</t>
        </is>
      </c>
      <c r="J672" t="inlineStr">
        <is>
          <t>See abstract (AI/ML)</t>
        </is>
      </c>
      <c r="K672" t="inlineStr">
        <is>
          <t>See abstract</t>
        </is>
      </c>
      <c r="M672" t="inlineStr">
        <is>
          <t>See abstract</t>
        </is>
      </c>
      <c r="N672" t="inlineStr">
        <is>
          <t>See abstract</t>
        </is>
      </c>
      <c r="O672" t="inlineStr">
        <is>
          <t>Not verified from abstract</t>
        </is>
      </c>
      <c r="P672" t="inlineStr">
        <is>
          <t>See abstract</t>
        </is>
      </c>
      <c r="Q672" t="inlineStr">
        <is>
          <t>See abstract</t>
        </is>
      </c>
      <c r="R672" t="inlineStr">
        <is>
          <t>Not reviewed (not included)</t>
        </is>
      </c>
      <c r="S672" t="inlineStr">
        <is>
          <t>Not reviewed (not included)</t>
        </is>
      </c>
      <c r="T672" t="inlineStr">
        <is>
          <t>Abstract screening only. Non-ADHD Focused</t>
        </is>
      </c>
      <c r="U672" t="inlineStr">
        <is>
          <t>EXCLUDE</t>
        </is>
      </c>
      <c r="V672" t="inlineStr">
        <is>
          <t>E2-Not ADHD focused: Neither title nor abstract mentions ADHD or attention-deficit/hyperactivity</t>
        </is>
      </c>
      <c r="W672" t="inlineStr">
        <is>
          <t>Excluded: Not ADHD Focused</t>
        </is>
      </c>
      <c r="X672" t="inlineStr">
        <is>
          <t>Not assessed from abstract</t>
        </is>
      </c>
      <c r="Y672" t="inlineStr">
        <is>
          <t>IEEE Conferences</t>
        </is>
      </c>
      <c r="Z672" t="inlineStr">
        <is>
          <t>Not determined from abstract</t>
        </is>
      </c>
      <c r="AB672" t="inlineStr">
        <is>
          <t>Not assessed (not included)</t>
        </is>
      </c>
      <c r="AC672" t="inlineStr">
        <is>
          <t>Not assessed (not included)</t>
        </is>
      </c>
      <c r="AD672" t="inlineStr">
        <is>
          <t>V. Bajaj; R. Bathija; C. Megnani; J. Sawara; N. Ansari</t>
        </is>
      </c>
      <c r="AE672" t="inlineStr">
        <is>
          <t>2023 7th International Conference on Intelligent Computing and Control Systems (ICICCS)</t>
        </is>
      </c>
      <c r="AF672" t="inlineStr">
        <is>
          <t>Hybrid OA (IEEE)</t>
        </is>
      </c>
      <c r="AH672" t="inlineStr">
        <is>
          <t>Not assessed</t>
        </is>
      </c>
      <c r="AI672" t="inlineStr">
        <is>
          <t>Not reported</t>
        </is>
      </c>
      <c r="AJ672" t="inlineStr">
        <is>
          <t>Not reported</t>
        </is>
      </c>
      <c r="AK672" t="inlineStr">
        <is>
          <t>Not reported</t>
        </is>
      </c>
      <c r="AL672" t="inlineStr">
        <is>
          <t>Not reported</t>
        </is>
      </c>
      <c r="AM672" t="inlineStr">
        <is>
          <t>Not reported</t>
        </is>
      </c>
      <c r="AN672" t="inlineStr">
        <is>
          <t>Not reported</t>
        </is>
      </c>
      <c r="AO672" t="inlineStr">
        <is>
          <t>Not reviewed</t>
        </is>
      </c>
      <c r="AP672" t="inlineStr">
        <is>
          <t>Not reported</t>
        </is>
      </c>
      <c r="AQ672" t="inlineStr">
        <is>
          <t>Not reported</t>
        </is>
      </c>
      <c r="AR672" t="inlineStr">
        <is>
          <t>Not reported</t>
        </is>
      </c>
      <c r="AS672" t="inlineStr">
        <is>
          <t>See abstract</t>
        </is>
      </c>
      <c r="AT672" t="inlineStr">
        <is>
          <t>Not reviewed</t>
        </is>
      </c>
      <c r="AU672" t="inlineStr">
        <is>
          <t>Not reviewed</t>
        </is>
      </c>
      <c r="AV672" t="inlineStr">
        <is>
          <t>Not reviewed</t>
        </is>
      </c>
      <c r="AW672" t="inlineStr">
        <is>
          <t>Not reviewed</t>
        </is>
      </c>
      <c r="AX672" t="inlineStr">
        <is>
          <t>Not reported</t>
        </is>
      </c>
      <c r="AY672" t="inlineStr">
        <is>
          <t>Not reported</t>
        </is>
      </c>
      <c r="AZ672" t="inlineStr">
        <is>
          <t>Not reported</t>
        </is>
      </c>
      <c r="BA672" t="inlineStr">
        <is>
          <t>Not reported</t>
        </is>
      </c>
      <c r="BB672" t="inlineStr">
        <is>
          <t>Not reported</t>
        </is>
      </c>
      <c r="BC672" t="inlineStr">
        <is>
          <t>Not reported</t>
        </is>
      </c>
      <c r="BD672" t="inlineStr">
        <is>
          <t>Not reported</t>
        </is>
      </c>
      <c r="BE672" t="inlineStr">
        <is>
          <t>Not reported</t>
        </is>
      </c>
      <c r="BF672" t="inlineStr">
        <is>
          <t>Not reported</t>
        </is>
      </c>
      <c r="BG672" t="inlineStr">
        <is>
          <t>Not reviewed (not included)</t>
        </is>
      </c>
      <c r="BH672" t="inlineStr">
        <is>
          <t>N/A</t>
        </is>
      </c>
      <c r="BI672" t="inlineStr">
        <is>
          <t>Not reviewed</t>
        </is>
      </c>
      <c r="BJ672" t="inlineStr">
        <is>
          <t>Not reviewed</t>
        </is>
      </c>
      <c r="BK672" t="inlineStr">
        <is>
          <t>Not reviewed</t>
        </is>
      </c>
      <c r="BL672" t="inlineStr">
        <is>
          <t>Not reviewed</t>
        </is>
      </c>
      <c r="BM672" t="inlineStr">
        <is>
          <t>Not reviewed (not included)</t>
        </is>
      </c>
      <c r="BN672" t="inlineStr">
        <is>
          <t>Non-ADHD Focused - E2-Not ADHD focused: Neither title nor abstract mentions ADHD or attention-deficit/hyperactivity</t>
        </is>
      </c>
      <c r="BO672" t="inlineStr">
        <is>
          <t>Abstract-level screening only</t>
        </is>
      </c>
      <c r="BP672" t="inlineStr">
        <is>
          <t>9</t>
        </is>
      </c>
    </row>
    <row r="673">
      <c r="A673" t="inlineStr">
        <is>
          <t>A Systematic Review of Generative AI Architectures for Emotion Adaptive Personalized Learning: Impact on Student Outcomes, Motivation and Engagement</t>
        </is>
      </c>
      <c r="B673" t="n">
        <v>2026</v>
      </c>
      <c r="C673" t="inlineStr">
        <is>
          <t>Not checked</t>
        </is>
      </c>
      <c r="D673" t="inlineStr">
        <is>
          <t>Not checked</t>
        </is>
      </c>
      <c r="E673" t="inlineStr">
        <is>
          <t>10.1109/IEMENTECH202669403.2026.11434057</t>
        </is>
      </c>
      <c r="F673" t="inlineStr">
        <is>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t>
        </is>
      </c>
      <c r="G673" t="inlineStr">
        <is>
          <t>Unimodal</t>
        </is>
      </c>
      <c r="H673" t="inlineStr">
        <is>
          <t>See abstract</t>
        </is>
      </c>
      <c r="I673" t="inlineStr">
        <is>
          <t>See abstract</t>
        </is>
      </c>
      <c r="J673" t="inlineStr">
        <is>
          <t>See abstract (AI/ML)</t>
        </is>
      </c>
      <c r="K673" t="inlineStr">
        <is>
          <t>See abstract</t>
        </is>
      </c>
      <c r="M673" t="inlineStr">
        <is>
          <t>See abstract</t>
        </is>
      </c>
      <c r="N673" t="inlineStr">
        <is>
          <t>See abstract</t>
        </is>
      </c>
      <c r="O673" t="inlineStr">
        <is>
          <t>Not verified from abstract</t>
        </is>
      </c>
      <c r="P673" t="inlineStr">
        <is>
          <t>See abstract</t>
        </is>
      </c>
      <c r="Q673" t="inlineStr">
        <is>
          <t>See abstract</t>
        </is>
      </c>
      <c r="R673" t="inlineStr">
        <is>
          <t>Not reviewed (not included)</t>
        </is>
      </c>
      <c r="S673" t="inlineStr">
        <is>
          <t>Not reviewed (not included)</t>
        </is>
      </c>
      <c r="T673" t="inlineStr">
        <is>
          <t>Abstract screening only. Out of Date Range</t>
        </is>
      </c>
      <c r="U673" t="inlineStr">
        <is>
          <t>EXCLUDE</t>
        </is>
      </c>
      <c r="V673" t="inlineStr">
        <is>
          <t>E4-Year: Published 2026, outside 2019-2025 window</t>
        </is>
      </c>
      <c r="W673" t="inlineStr">
        <is>
          <t>Out of Date Range</t>
        </is>
      </c>
      <c r="X673" t="inlineStr">
        <is>
          <t>Not assessed from abstract</t>
        </is>
      </c>
      <c r="Y673" t="inlineStr">
        <is>
          <t>IEEE Conferences</t>
        </is>
      </c>
      <c r="Z673" t="inlineStr">
        <is>
          <t>Not determined from abstract</t>
        </is>
      </c>
      <c r="AB673" t="inlineStr">
        <is>
          <t>Not assessed (not included)</t>
        </is>
      </c>
      <c r="AC673" t="inlineStr">
        <is>
          <t>Not assessed (not included)</t>
        </is>
      </c>
      <c r="AD673" t="inlineStr">
        <is>
          <t>T. K. Jacob; L. Mandal</t>
        </is>
      </c>
      <c r="AE673" t="inlineStr">
        <is>
          <t>2026 9th International Conference on Electronics, Materials Engineering &amp; Nano-Technology (IEMENTech)</t>
        </is>
      </c>
      <c r="AF673" t="inlineStr">
        <is>
          <t>Hybrid OA (IEEE)</t>
        </is>
      </c>
      <c r="AH673" t="inlineStr">
        <is>
          <t>Not assessed</t>
        </is>
      </c>
      <c r="AI673" t="inlineStr">
        <is>
          <t>Not reported</t>
        </is>
      </c>
      <c r="AJ673" t="inlineStr">
        <is>
          <t>Not reported</t>
        </is>
      </c>
      <c r="AK673" t="inlineStr">
        <is>
          <t>Not reported</t>
        </is>
      </c>
      <c r="AL673" t="inlineStr">
        <is>
          <t>Not reported</t>
        </is>
      </c>
      <c r="AM673" t="inlineStr">
        <is>
          <t>Not reported</t>
        </is>
      </c>
      <c r="AN673" t="inlineStr">
        <is>
          <t>Not reported</t>
        </is>
      </c>
      <c r="AO673" t="inlineStr">
        <is>
          <t>Not reviewed</t>
        </is>
      </c>
      <c r="AP673" t="inlineStr">
        <is>
          <t>Not reported</t>
        </is>
      </c>
      <c r="AQ673" t="inlineStr">
        <is>
          <t>Not reported</t>
        </is>
      </c>
      <c r="AR673" t="inlineStr">
        <is>
          <t>Not reported</t>
        </is>
      </c>
      <c r="AS673" t="inlineStr">
        <is>
          <t>See abstract</t>
        </is>
      </c>
      <c r="AT673" t="inlineStr">
        <is>
          <t>Not reviewed</t>
        </is>
      </c>
      <c r="AU673" t="inlineStr">
        <is>
          <t>Not reviewed</t>
        </is>
      </c>
      <c r="AV673" t="inlineStr">
        <is>
          <t>Not reviewed</t>
        </is>
      </c>
      <c r="AW673" t="inlineStr">
        <is>
          <t>Not reviewed</t>
        </is>
      </c>
      <c r="AX673" t="inlineStr">
        <is>
          <t>Not reported</t>
        </is>
      </c>
      <c r="AY673" t="inlineStr">
        <is>
          <t>Not reported</t>
        </is>
      </c>
      <c r="AZ673" t="inlineStr">
        <is>
          <t>Not reported</t>
        </is>
      </c>
      <c r="BA673" t="inlineStr">
        <is>
          <t>Not reported</t>
        </is>
      </c>
      <c r="BB673" t="inlineStr">
        <is>
          <t>Not reported</t>
        </is>
      </c>
      <c r="BC673" t="inlineStr">
        <is>
          <t>Not reported</t>
        </is>
      </c>
      <c r="BD673" t="inlineStr">
        <is>
          <t>Not reported</t>
        </is>
      </c>
      <c r="BE673" t="inlineStr">
        <is>
          <t>Not reported</t>
        </is>
      </c>
      <c r="BF673" t="inlineStr">
        <is>
          <t>Not reported</t>
        </is>
      </c>
      <c r="BG673" t="inlineStr">
        <is>
          <t>Not reviewed (not included)</t>
        </is>
      </c>
      <c r="BH673" t="inlineStr">
        <is>
          <t>N/A</t>
        </is>
      </c>
      <c r="BI673" t="inlineStr">
        <is>
          <t>Not reviewed</t>
        </is>
      </c>
      <c r="BJ673" t="inlineStr">
        <is>
          <t>Not reviewed</t>
        </is>
      </c>
      <c r="BK673" t="inlineStr">
        <is>
          <t>Not reviewed</t>
        </is>
      </c>
      <c r="BL673" t="inlineStr">
        <is>
          <t>Not reviewed</t>
        </is>
      </c>
      <c r="BM673" t="inlineStr">
        <is>
          <t>Not reviewed (not included)</t>
        </is>
      </c>
      <c r="BN673" t="inlineStr">
        <is>
          <t>Out of Date Range - E4-Year: Published 2026, outside 2019-2025 window</t>
        </is>
      </c>
      <c r="BO673" t="inlineStr">
        <is>
          <t>Abstract-level screening only</t>
        </is>
      </c>
      <c r="BP673" t="inlineStr">
        <is>
          <t>4</t>
        </is>
      </c>
    </row>
    <row r="674">
      <c r="A674" t="inlineStr">
        <is>
          <t>Attention Detection using Electro-oculography Signals in E-learning Environment</t>
        </is>
      </c>
      <c r="B674" t="n">
        <v>2021</v>
      </c>
      <c r="C674" t="inlineStr">
        <is>
          <t>Not checked</t>
        </is>
      </c>
      <c r="D674" t="inlineStr">
        <is>
          <t>Not checked</t>
        </is>
      </c>
      <c r="E674" t="inlineStr">
        <is>
          <t>10.1109/ICICIS52592.2021.9694237</t>
        </is>
      </c>
      <c r="F674" t="inlineStr">
        <is>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studentâ€™s recording. The model succeeded to recognize this disordered pattern.</t>
        </is>
      </c>
      <c r="G674" t="inlineStr">
        <is>
          <t>Unimodal</t>
        </is>
      </c>
      <c r="H674" t="inlineStr">
        <is>
          <t>See abstract</t>
        </is>
      </c>
      <c r="I674" t="inlineStr">
        <is>
          <t>See abstract</t>
        </is>
      </c>
      <c r="J674" t="inlineStr">
        <is>
          <t>See abstract (AI/ML)</t>
        </is>
      </c>
      <c r="K674" t="inlineStr">
        <is>
          <t>See abstract</t>
        </is>
      </c>
      <c r="L674" t="n">
        <v>50</v>
      </c>
      <c r="M674" t="inlineStr">
        <is>
          <t>See abstract</t>
        </is>
      </c>
      <c r="N674" t="inlineStr">
        <is>
          <t>N≈50; details in abstract</t>
        </is>
      </c>
      <c r="O674" t="inlineStr">
        <is>
          <t>Extracted from abstract: N≈50</t>
        </is>
      </c>
      <c r="P674" t="inlineStr">
        <is>
          <t>See abstract</t>
        </is>
      </c>
      <c r="Q674" t="inlineStr">
        <is>
          <t>See abstract</t>
        </is>
      </c>
      <c r="R674" t="inlineStr">
        <is>
          <t>Not reviewed (not included)</t>
        </is>
      </c>
      <c r="S674" t="inlineStr">
        <is>
          <t>Not reviewed (not included)</t>
        </is>
      </c>
      <c r="T674" t="inlineStr">
        <is>
          <t>Abstract screening only. Small Sample Size</t>
        </is>
      </c>
      <c r="U674" t="inlineStr">
        <is>
          <t>EXCLUDE</t>
        </is>
      </c>
      <c r="V674" t="inlineStr">
        <is>
          <t>E5-Small Sample: Extracted sample size N=50 &lt; 100 minimum threshold. Citation: Confidence intervals and statistical power require minimum N≥100 for ML classification</t>
        </is>
      </c>
      <c r="W674" t="inlineStr">
        <is>
          <t>Excluded: Insufficient Sample Size</t>
        </is>
      </c>
      <c r="X674" t="inlineStr">
        <is>
          <t>EXCLUDE</t>
        </is>
      </c>
      <c r="Y674" t="inlineStr">
        <is>
          <t>IEEE Conferences</t>
        </is>
      </c>
      <c r="Z674" t="inlineStr">
        <is>
          <t>Not determined from abstract</t>
        </is>
      </c>
      <c r="AB674" t="inlineStr">
        <is>
          <t>Not assessed (not included)</t>
        </is>
      </c>
      <c r="AC674" t="inlineStr">
        <is>
          <t>Not assessed (not included)</t>
        </is>
      </c>
      <c r="AD674" t="inlineStr">
        <is>
          <t>Y. Abdo; E. Yahya; H. Ismail; M. Saleh; R. Reda; H. A. Shedeed</t>
        </is>
      </c>
      <c r="AE674" t="inlineStr">
        <is>
          <t>2021 Tenth International Conference on Intelligent Computing and Information Systems (ICICIS)</t>
        </is>
      </c>
      <c r="AF674" t="inlineStr">
        <is>
          <t>Hybrid OA (IEEE)</t>
        </is>
      </c>
      <c r="AH674" t="inlineStr">
        <is>
          <t>Not assessed</t>
        </is>
      </c>
      <c r="AI674" t="inlineStr">
        <is>
          <t>Not reported</t>
        </is>
      </c>
      <c r="AJ674" t="inlineStr">
        <is>
          <t>Not reported</t>
        </is>
      </c>
      <c r="AK674" t="inlineStr">
        <is>
          <t>Not reported</t>
        </is>
      </c>
      <c r="AL674" t="inlineStr">
        <is>
          <t>Not reported</t>
        </is>
      </c>
      <c r="AM674" t="inlineStr">
        <is>
          <t>Not reported</t>
        </is>
      </c>
      <c r="AN674" t="inlineStr">
        <is>
          <t>Not reported</t>
        </is>
      </c>
      <c r="AO674" t="inlineStr">
        <is>
          <t>Not reviewed</t>
        </is>
      </c>
      <c r="AP674" t="inlineStr">
        <is>
          <t>Not reported</t>
        </is>
      </c>
      <c r="AQ674" t="inlineStr">
        <is>
          <t>Not reported</t>
        </is>
      </c>
      <c r="AR674" t="inlineStr">
        <is>
          <t>Not reported</t>
        </is>
      </c>
      <c r="AS674" t="inlineStr">
        <is>
          <t>See abstract</t>
        </is>
      </c>
      <c r="AT674" t="inlineStr">
        <is>
          <t>Not reviewed</t>
        </is>
      </c>
      <c r="AU674" t="inlineStr">
        <is>
          <t>Not reviewed</t>
        </is>
      </c>
      <c r="AV674" t="inlineStr">
        <is>
          <t>Not reviewed</t>
        </is>
      </c>
      <c r="AW674" t="inlineStr">
        <is>
          <t>Not reviewed</t>
        </is>
      </c>
      <c r="AX674" t="inlineStr">
        <is>
          <t>Not reported</t>
        </is>
      </c>
      <c r="AY674" t="inlineStr">
        <is>
          <t>Not reported</t>
        </is>
      </c>
      <c r="AZ674" t="inlineStr">
        <is>
          <t>Not reported</t>
        </is>
      </c>
      <c r="BA674" t="inlineStr">
        <is>
          <t>Not reported</t>
        </is>
      </c>
      <c r="BB674" t="inlineStr">
        <is>
          <t>Not reported</t>
        </is>
      </c>
      <c r="BC674" t="inlineStr">
        <is>
          <t>Not reported</t>
        </is>
      </c>
      <c r="BD674" t="inlineStr">
        <is>
          <t>Not reported</t>
        </is>
      </c>
      <c r="BE674" t="inlineStr">
        <is>
          <t>Not reported</t>
        </is>
      </c>
      <c r="BF674" t="inlineStr">
        <is>
          <t>Not reported</t>
        </is>
      </c>
      <c r="BG674" t="inlineStr">
        <is>
          <t>Not reviewed (not included)</t>
        </is>
      </c>
      <c r="BH674" t="inlineStr">
        <is>
          <t>N/A</t>
        </is>
      </c>
      <c r="BI674" t="inlineStr">
        <is>
          <t>Not reviewed</t>
        </is>
      </c>
      <c r="BJ674" t="inlineStr">
        <is>
          <t>Not reviewed</t>
        </is>
      </c>
      <c r="BK674" t="inlineStr">
        <is>
          <t>Not reviewed</t>
        </is>
      </c>
      <c r="BL674" t="inlineStr">
        <is>
          <t>Not reviewed</t>
        </is>
      </c>
      <c r="BM674" t="inlineStr">
        <is>
          <t>Not reviewed (not included)</t>
        </is>
      </c>
      <c r="BN674" t="inlineStr">
        <is>
          <t xml:space="preserve">Small Sample Size - E5-Small Sample: Extracted sample size N=50 &lt; 100 minimum threshold. Citation: Confidence intervals </t>
        </is>
      </c>
      <c r="BO674" t="inlineStr">
        <is>
          <t>Abstract-level screening only</t>
        </is>
      </c>
      <c r="BP674" t="inlineStr">
        <is>
          <t>6</t>
        </is>
      </c>
    </row>
    <row r="675">
      <c r="A675" t="inlineStr">
        <is>
          <t>CSBNC-PAL: Consistency Semi-Supervised Brain Network Classification Framework With Prototypical-Adversarial Learning</t>
        </is>
      </c>
      <c r="B675" t="n">
        <v>2025</v>
      </c>
      <c r="C675" t="inlineStr">
        <is>
          <t>Not checked</t>
        </is>
      </c>
      <c r="D675" t="inlineStr">
        <is>
          <t>Not checked</t>
        </is>
      </c>
      <c r="E675" t="inlineStr">
        <is>
          <t>10.1109/JBHI.2025.3569734</t>
        </is>
      </c>
      <c r="F675" t="inlineStr">
        <is>
          <t>In recent years, semi-supervised learning (SSL) for functional brain network (FBN) classification has gained considerable attention due to its potential to leverage large amounts of unlabeled data from multisite. However, existing SSL methods often struggle to address the distributional differences across different sites, which limits their ability to extract discriminative features from the unlabeled data, thus hindering classification performance. To overcome this challenge, we propose a novel consistency semi-supervised FBN classification framework with prototypical-adversarial learning, termed CSBNC-PAL. Specifically, we first design a contrastive consistency module (CCM) that utilizes contrastive learning to more effectively exploit unlabeled data and learn preliminary feature representations. Then, we introduce a prototype alignment module (PAM) that computes site-aware prototypes through weighted feature clustering to guide inter-site feature alignment, and achieve inter-site equilibrium feature representations. Finally, we develop an adversarial alignment module (AAM) that employs site-discriminative adversarial training based on a gradient reversal layer to guide intra-site feature alignment, and learn site-invariant features. The three modules above are optimized collectively in an end-to-end manner, ensuring effective learning from both labeled and unlabeled data while alleviating the distribution differences of multisite data. Experiments on the ABIDE I, ABIDE II, and ADHD-200 datasets demonstrate that the CSBNC-PAL outperforms many state-of-the-art SSL methods in FBN classification.</t>
        </is>
      </c>
      <c r="G675" t="inlineStr">
        <is>
          <t>Unimodal</t>
        </is>
      </c>
      <c r="H675" t="inlineStr">
        <is>
          <t>See abstract</t>
        </is>
      </c>
      <c r="I675" t="inlineStr">
        <is>
          <t>See abstract</t>
        </is>
      </c>
      <c r="J675" t="inlineStr">
        <is>
          <t>See abstract (AI/ML)</t>
        </is>
      </c>
      <c r="K675" t="inlineStr">
        <is>
          <t>See abstract</t>
        </is>
      </c>
      <c r="M675" t="inlineStr">
        <is>
          <t>See abstract</t>
        </is>
      </c>
      <c r="N675" t="inlineStr">
        <is>
          <t>See abstract</t>
        </is>
      </c>
      <c r="O675" t="inlineStr">
        <is>
          <t>Not verified from abstract</t>
        </is>
      </c>
      <c r="P675" t="inlineStr">
        <is>
          <t>See abstract</t>
        </is>
      </c>
      <c r="Q675" t="inlineStr">
        <is>
          <t>See abstract</t>
        </is>
      </c>
      <c r="R675" t="inlineStr">
        <is>
          <t>Not reviewed (not included)</t>
        </is>
      </c>
      <c r="S675" t="inlineStr">
        <is>
          <t>Not reviewed (not included)</t>
        </is>
      </c>
      <c r="T675" t="inlineStr">
        <is>
          <t>Abstract screening only. No AI/ML Methods</t>
        </is>
      </c>
      <c r="U675" t="inlineStr">
        <is>
          <t>EXCLUDE</t>
        </is>
      </c>
      <c r="V675" t="inlineStr">
        <is>
          <t>E1-No AI/ML/DL: Abstract and title do not describe application of AI, ML, or DL methods</t>
        </is>
      </c>
      <c r="W675" t="inlineStr">
        <is>
          <t>Excluded: No AI/ML Methods</t>
        </is>
      </c>
      <c r="X675" t="inlineStr">
        <is>
          <t>Not assessed from abstract</t>
        </is>
      </c>
      <c r="Y675" t="inlineStr">
        <is>
          <t>IEEE Journals</t>
        </is>
      </c>
      <c r="Z675" t="inlineStr">
        <is>
          <t>Not determined from abstract</t>
        </is>
      </c>
      <c r="AB675" t="inlineStr">
        <is>
          <t>Not assessed (not included)</t>
        </is>
      </c>
      <c r="AC675" t="inlineStr">
        <is>
          <t>Not assessed (not included)</t>
        </is>
      </c>
      <c r="AD675" t="inlineStr">
        <is>
          <t>J. Ji; G. Liu; X. Wang</t>
        </is>
      </c>
      <c r="AE675" t="inlineStr">
        <is>
          <t>IEEE Journal of Biomedical and Health Informatics</t>
        </is>
      </c>
      <c r="AF675" t="inlineStr">
        <is>
          <t>Hybrid OA (IEEE)</t>
        </is>
      </c>
      <c r="AG675" t="inlineStr">
        <is>
          <t xml:space="preserve">NSFC Research Program(grant numbers:62276010,61906010); R&amp;D Program of Beijing Municipal Education Commission(grant numbers:KZ202210005009,KM202010005032); </t>
        </is>
      </c>
      <c r="AH675" t="inlineStr">
        <is>
          <t>Not assessed</t>
        </is>
      </c>
      <c r="AI675" t="inlineStr">
        <is>
          <t>Not reported</t>
        </is>
      </c>
      <c r="AJ675" t="inlineStr">
        <is>
          <t>Not reported</t>
        </is>
      </c>
      <c r="AK675" t="inlineStr">
        <is>
          <t>Not reported</t>
        </is>
      </c>
      <c r="AL675" t="inlineStr">
        <is>
          <t>Not reported</t>
        </is>
      </c>
      <c r="AM675" t="inlineStr">
        <is>
          <t>Not reported</t>
        </is>
      </c>
      <c r="AN675" t="inlineStr">
        <is>
          <t>Not reported</t>
        </is>
      </c>
      <c r="AO675" t="inlineStr">
        <is>
          <t>Not reviewed</t>
        </is>
      </c>
      <c r="AP675" t="inlineStr">
        <is>
          <t>Not reported</t>
        </is>
      </c>
      <c r="AQ675" t="inlineStr">
        <is>
          <t>Not reported</t>
        </is>
      </c>
      <c r="AR675" t="inlineStr">
        <is>
          <t>Not reported</t>
        </is>
      </c>
      <c r="AS675" t="inlineStr">
        <is>
          <t>See abstract</t>
        </is>
      </c>
      <c r="AT675" t="inlineStr">
        <is>
          <t>Not reviewed</t>
        </is>
      </c>
      <c r="AU675" t="inlineStr">
        <is>
          <t>Not reviewed</t>
        </is>
      </c>
      <c r="AV675" t="inlineStr">
        <is>
          <t>Not reviewed</t>
        </is>
      </c>
      <c r="AW675" t="inlineStr">
        <is>
          <t>Not reviewed</t>
        </is>
      </c>
      <c r="AX675" t="inlineStr">
        <is>
          <t>Not reported</t>
        </is>
      </c>
      <c r="AY675" t="inlineStr">
        <is>
          <t>Not reported</t>
        </is>
      </c>
      <c r="AZ675" t="inlineStr">
        <is>
          <t>Not reported</t>
        </is>
      </c>
      <c r="BA675" t="inlineStr">
        <is>
          <t>Not reported</t>
        </is>
      </c>
      <c r="BB675" t="inlineStr">
        <is>
          <t>Not reported</t>
        </is>
      </c>
      <c r="BC675" t="inlineStr">
        <is>
          <t>Not reported</t>
        </is>
      </c>
      <c r="BD675" t="inlineStr">
        <is>
          <t>Not reported</t>
        </is>
      </c>
      <c r="BE675" t="inlineStr">
        <is>
          <t>Not reported</t>
        </is>
      </c>
      <c r="BF675" t="inlineStr">
        <is>
          <t>Not reported</t>
        </is>
      </c>
      <c r="BG675" t="inlineStr">
        <is>
          <t>Not reviewed (not included)</t>
        </is>
      </c>
      <c r="BH675" t="inlineStr">
        <is>
          <t>N/A</t>
        </is>
      </c>
      <c r="BI675" t="inlineStr">
        <is>
          <t>Not reviewed</t>
        </is>
      </c>
      <c r="BJ675" t="inlineStr">
        <is>
          <t>Not reviewed</t>
        </is>
      </c>
      <c r="BK675" t="inlineStr">
        <is>
          <t>Not reviewed</t>
        </is>
      </c>
      <c r="BL675" t="inlineStr">
        <is>
          <t>Not reviewed</t>
        </is>
      </c>
      <c r="BM675" t="inlineStr">
        <is>
          <t>Not reviewed (not included)</t>
        </is>
      </c>
      <c r="BN675" t="inlineStr">
        <is>
          <t>No AI/ML Methods - E1-No AI/ML/DL: Abstract and title do not describe application of AI, ML, or DL methods</t>
        </is>
      </c>
      <c r="BO675" t="inlineStr">
        <is>
          <t>Abstract-level screening only</t>
        </is>
      </c>
      <c r="BP675" t="inlineStr">
        <is>
          <t>14</t>
        </is>
      </c>
    </row>
    <row r="676">
      <c r="A676" t="inlineStr">
        <is>
          <t>Augmented Reality-Based Digital-Physical Space Registration and Projection for Cognitive Enhancement and Assessment</t>
        </is>
      </c>
      <c r="B676" t="n">
        <v>2024</v>
      </c>
      <c r="C676" t="inlineStr">
        <is>
          <t>Not checked</t>
        </is>
      </c>
      <c r="D676" t="inlineStr">
        <is>
          <t>Not checked</t>
        </is>
      </c>
      <c r="E676" t="inlineStr">
        <is>
          <t>10.1109/ROBIO64047.2024.10907569</t>
        </is>
      </c>
      <c r="F676" t="inlineStr">
        <is>
          <t>Driven by information technology, mod-ern warfare is more diverse and intelligent than traditional warfare, in which intelligent unmanned system plays an increasingly important role. To defend against distant threat of unmanned military arma-ments, it's essential to deploy radars, sonars, satellites, and other long-range detection equipment to build a multidimensional national defense monitoring system. Due to the unpredictable nature of battlefield, radar-based reconnaissance missions require operators to have extensive experience and maintain a high level of focus. However, prolonged radar operations may impose a heavy psychological burden on operators and even affect their mental functions. To address these challenges, this paper proposes a cognitive en-hancement and assessment system that projects virtual 3D battlefield scenarios onto the real world based on augmented reality and evaluates operators' mental state through eye-tracking technology.</t>
        </is>
      </c>
      <c r="G676" t="inlineStr">
        <is>
          <t>Unimodal</t>
        </is>
      </c>
      <c r="H676" t="inlineStr">
        <is>
          <t>See abstract</t>
        </is>
      </c>
      <c r="I676" t="inlineStr">
        <is>
          <t>See abstract</t>
        </is>
      </c>
      <c r="J676" t="inlineStr">
        <is>
          <t>See abstract (AI/ML)</t>
        </is>
      </c>
      <c r="K676" t="inlineStr">
        <is>
          <t>See abstract</t>
        </is>
      </c>
      <c r="M676" t="inlineStr">
        <is>
          <t>See abstract</t>
        </is>
      </c>
      <c r="N676" t="inlineStr">
        <is>
          <t>See abstract</t>
        </is>
      </c>
      <c r="O676" t="inlineStr">
        <is>
          <t>Not verified from abstract</t>
        </is>
      </c>
      <c r="P676" t="inlineStr">
        <is>
          <t>See abstract</t>
        </is>
      </c>
      <c r="Q676" t="inlineStr">
        <is>
          <t>See abstract</t>
        </is>
      </c>
      <c r="R676" t="inlineStr">
        <is>
          <t>Not reviewed (not included)</t>
        </is>
      </c>
      <c r="S676" t="inlineStr">
        <is>
          <t>Not reviewed (not included)</t>
        </is>
      </c>
      <c r="T676" t="inlineStr">
        <is>
          <t>Abstract screening only. Non-ADHD Focused</t>
        </is>
      </c>
      <c r="U676" t="inlineStr">
        <is>
          <t>EXCLUDE</t>
        </is>
      </c>
      <c r="V676" t="inlineStr">
        <is>
          <t>E2-Not ADHD focused: Neither title nor abstract mentions ADHD or attention-deficit/hyperactivity</t>
        </is>
      </c>
      <c r="W676" t="inlineStr">
        <is>
          <t>Excluded: Not ADHD Focused</t>
        </is>
      </c>
      <c r="X676" t="inlineStr">
        <is>
          <t>Not assessed from abstract</t>
        </is>
      </c>
      <c r="Y676" t="inlineStr">
        <is>
          <t>IEEE Conferences</t>
        </is>
      </c>
      <c r="Z676" t="inlineStr">
        <is>
          <t>Not determined from abstract</t>
        </is>
      </c>
      <c r="AB676" t="inlineStr">
        <is>
          <t>Not assessed (not included)</t>
        </is>
      </c>
      <c r="AC676" t="inlineStr">
        <is>
          <t>Not assessed (not included)</t>
        </is>
      </c>
      <c r="AD676" t="inlineStr">
        <is>
          <t>H. Wang; Y. Fei; Q. Zhang; K. Deng; J. Liang; C. Sun; L. Xu</t>
        </is>
      </c>
      <c r="AE676" t="inlineStr">
        <is>
          <t>2024 IEEE International Conference on Robotics and Biomimetics (ROBIO)</t>
        </is>
      </c>
      <c r="AF676" t="inlineStr">
        <is>
          <t>Hybrid OA (IEEE)</t>
        </is>
      </c>
      <c r="AG676" t="inlineStr">
        <is>
          <t xml:space="preserve">Civil Aviation University of China(grant numbers:SATS202204); National Natural Science Foundation of China(grant numbers:62373201,61973173); National Key Research and Development Program(grant numbers:2022YFB4701105); </t>
        </is>
      </c>
      <c r="AH676" t="inlineStr">
        <is>
          <t>Not assessed</t>
        </is>
      </c>
      <c r="AI676" t="inlineStr">
        <is>
          <t>Not reported</t>
        </is>
      </c>
      <c r="AJ676" t="inlineStr">
        <is>
          <t>Not reported</t>
        </is>
      </c>
      <c r="AK676" t="inlineStr">
        <is>
          <t>Not reported</t>
        </is>
      </c>
      <c r="AL676" t="inlineStr">
        <is>
          <t>Not reported</t>
        </is>
      </c>
      <c r="AM676" t="inlineStr">
        <is>
          <t>Not reported</t>
        </is>
      </c>
      <c r="AN676" t="inlineStr">
        <is>
          <t>Not reported</t>
        </is>
      </c>
      <c r="AO676" t="inlineStr">
        <is>
          <t>Not reviewed</t>
        </is>
      </c>
      <c r="AP676" t="inlineStr">
        <is>
          <t>Not reported</t>
        </is>
      </c>
      <c r="AQ676" t="inlineStr">
        <is>
          <t>Not reported</t>
        </is>
      </c>
      <c r="AR676" t="inlineStr">
        <is>
          <t>Not reported</t>
        </is>
      </c>
      <c r="AS676" t="inlineStr">
        <is>
          <t>See abstract</t>
        </is>
      </c>
      <c r="AT676" t="inlineStr">
        <is>
          <t>Not reviewed</t>
        </is>
      </c>
      <c r="AU676" t="inlineStr">
        <is>
          <t>Not reviewed</t>
        </is>
      </c>
      <c r="AV676" t="inlineStr">
        <is>
          <t>Not reviewed</t>
        </is>
      </c>
      <c r="AW676" t="inlineStr">
        <is>
          <t>Not reviewed</t>
        </is>
      </c>
      <c r="AX676" t="inlineStr">
        <is>
          <t>Not reported</t>
        </is>
      </c>
      <c r="AY676" t="inlineStr">
        <is>
          <t>Not reported</t>
        </is>
      </c>
      <c r="AZ676" t="inlineStr">
        <is>
          <t>Not reported</t>
        </is>
      </c>
      <c r="BA676" t="inlineStr">
        <is>
          <t>Not reported</t>
        </is>
      </c>
      <c r="BB676" t="inlineStr">
        <is>
          <t>Not reported</t>
        </is>
      </c>
      <c r="BC676" t="inlineStr">
        <is>
          <t>Not reported</t>
        </is>
      </c>
      <c r="BD676" t="inlineStr">
        <is>
          <t>Not reported</t>
        </is>
      </c>
      <c r="BE676" t="inlineStr">
        <is>
          <t>Not reported</t>
        </is>
      </c>
      <c r="BF676" t="inlineStr">
        <is>
          <t>Not reported</t>
        </is>
      </c>
      <c r="BG676" t="inlineStr">
        <is>
          <t>Not reviewed (not included)</t>
        </is>
      </c>
      <c r="BH676" t="inlineStr">
        <is>
          <t>N/A</t>
        </is>
      </c>
      <c r="BI676" t="inlineStr">
        <is>
          <t>Not reviewed</t>
        </is>
      </c>
      <c r="BJ676" t="inlineStr">
        <is>
          <t>Not reviewed</t>
        </is>
      </c>
      <c r="BK676" t="inlineStr">
        <is>
          <t>Not reviewed</t>
        </is>
      </c>
      <c r="BL676" t="inlineStr">
        <is>
          <t>Not reviewed</t>
        </is>
      </c>
      <c r="BM676" t="inlineStr">
        <is>
          <t>Not reviewed (not included)</t>
        </is>
      </c>
      <c r="BN676" t="inlineStr">
        <is>
          <t>Non-ADHD Focused - E2-Not ADHD focused: Neither title nor abstract mentions ADHD or attention-deficit/hyperactivity</t>
        </is>
      </c>
      <c r="BO676" t="inlineStr">
        <is>
          <t>Abstract-level screening only</t>
        </is>
      </c>
      <c r="BP676" t="inlineStr">
        <is>
          <t>6</t>
        </is>
      </c>
    </row>
    <row r="677">
      <c r="A677" t="inlineStr">
        <is>
          <t>Exploring NLP for Mental Health Insights: Multi-Class Classification of Online Forum Texts</t>
        </is>
      </c>
      <c r="B677" t="n">
        <v>2025</v>
      </c>
      <c r="C677" t="inlineStr">
        <is>
          <t>Not checked</t>
        </is>
      </c>
      <c r="D677" t="inlineStr">
        <is>
          <t>Not checked</t>
        </is>
      </c>
      <c r="E677" t="inlineStr">
        <is>
          <t>10.1109/IAICT65714.2025.11101524</t>
        </is>
      </c>
      <c r="F677" t="inlineStr">
        <is>
          <t>With the increasing incidence of mental health issues, there is a real need for early detection, which is currently limited by stigma and ignorance. This study attempts to explore multi-class classification models to analyze mental health problems through social media text. The goal of the classification model is to categorize text to one of six categories of the mental health problems and thus to provide patterns of the language which might serve as an early indication of these problems. After data collection and labeling, the dataset was resampled to balance the dataset for model training. Some of the important steps for data preprocessing included tokenization, the removal of unnecessary characters and labels, and one-hot encoding. To further understand the language used in expressing the different conditions, word clouds and bigram analyses were conducted. The training utilized transformer models and machine learning approaches, including RoBERTabase, T5, and MentalBERT. The results revealed that T5-small and MentalBERT achieved the highest accuracy of $83 \%$, notably outperforming RoBERTa-base, which reached an accuracy of $\mathbf{8 1 \%}$.</t>
        </is>
      </c>
      <c r="G677" t="inlineStr">
        <is>
          <t>Unimodal</t>
        </is>
      </c>
      <c r="H677" t="inlineStr">
        <is>
          <t>See abstract</t>
        </is>
      </c>
      <c r="I677" t="inlineStr">
        <is>
          <t>See abstract</t>
        </is>
      </c>
      <c r="J677" t="inlineStr">
        <is>
          <t>See abstract (AI/ML)</t>
        </is>
      </c>
      <c r="K677" t="inlineStr">
        <is>
          <t>See abstract</t>
        </is>
      </c>
      <c r="M677" t="inlineStr">
        <is>
          <t>See abstract</t>
        </is>
      </c>
      <c r="N677" t="inlineStr">
        <is>
          <t>See abstract</t>
        </is>
      </c>
      <c r="O677" t="inlineStr">
        <is>
          <t>Not verified from abstract</t>
        </is>
      </c>
      <c r="P677" t="inlineStr">
        <is>
          <t>See abstract</t>
        </is>
      </c>
      <c r="Q677" t="inlineStr">
        <is>
          <t>See abstract</t>
        </is>
      </c>
      <c r="R677" t="inlineStr">
        <is>
          <t>Not reviewed (not included)</t>
        </is>
      </c>
      <c r="S677" t="inlineStr">
        <is>
          <t>Not reviewed (not included)</t>
        </is>
      </c>
      <c r="T677" t="inlineStr">
        <is>
          <t>Abstract screening only. Non-ADHD Focused</t>
        </is>
      </c>
      <c r="U677" t="inlineStr">
        <is>
          <t>EXCLUDE</t>
        </is>
      </c>
      <c r="V677" t="inlineStr">
        <is>
          <t>E2-Not ADHD focused: Neither title nor abstract mentions ADHD or attention-deficit/hyperactivity</t>
        </is>
      </c>
      <c r="W677" t="inlineStr">
        <is>
          <t>Excluded: Not ADHD Focused</t>
        </is>
      </c>
      <c r="X677" t="inlineStr">
        <is>
          <t>Not assessed from abstract</t>
        </is>
      </c>
      <c r="Y677" t="inlineStr">
        <is>
          <t>IEEE Conferences</t>
        </is>
      </c>
      <c r="Z677" t="inlineStr">
        <is>
          <t>Not determined from abstract</t>
        </is>
      </c>
      <c r="AB677" t="inlineStr">
        <is>
          <t>Not assessed (not included)</t>
        </is>
      </c>
      <c r="AC677" t="inlineStr">
        <is>
          <t>Not assessed (not included)</t>
        </is>
      </c>
      <c r="AD677" t="inlineStr">
        <is>
          <t>J. Patricia; A. A. S. Gunawan; J. J. Tedjasulaksana</t>
        </is>
      </c>
      <c r="AE677" t="inlineStr">
        <is>
          <t>2025 IEEE International Conference on Industry 4.0, Artificial Intelligence, and Communications Technology (IAICT)</t>
        </is>
      </c>
      <c r="AF677" t="inlineStr">
        <is>
          <t>Hybrid OA (IEEE)</t>
        </is>
      </c>
      <c r="AH677" t="inlineStr">
        <is>
          <t>Not assessed</t>
        </is>
      </c>
      <c r="AI677" t="inlineStr">
        <is>
          <t>Not reported</t>
        </is>
      </c>
      <c r="AJ677" t="inlineStr">
        <is>
          <t>Not reported</t>
        </is>
      </c>
      <c r="AK677" t="inlineStr">
        <is>
          <t>Not reported</t>
        </is>
      </c>
      <c r="AL677" t="inlineStr">
        <is>
          <t>Not reported</t>
        </is>
      </c>
      <c r="AM677" t="inlineStr">
        <is>
          <t>Not reported</t>
        </is>
      </c>
      <c r="AN677" t="inlineStr">
        <is>
          <t>Not reported</t>
        </is>
      </c>
      <c r="AO677" t="inlineStr">
        <is>
          <t>Not reviewed</t>
        </is>
      </c>
      <c r="AP677" t="inlineStr">
        <is>
          <t>Not reported</t>
        </is>
      </c>
      <c r="AQ677" t="inlineStr">
        <is>
          <t>Not reported</t>
        </is>
      </c>
      <c r="AR677" t="inlineStr">
        <is>
          <t>Not reported</t>
        </is>
      </c>
      <c r="AS677" t="inlineStr">
        <is>
          <t>See abstract</t>
        </is>
      </c>
      <c r="AT677" t="inlineStr">
        <is>
          <t>Not reviewed</t>
        </is>
      </c>
      <c r="AU677" t="inlineStr">
        <is>
          <t>Not reviewed</t>
        </is>
      </c>
      <c r="AV677" t="inlineStr">
        <is>
          <t>Not reviewed</t>
        </is>
      </c>
      <c r="AW677" t="inlineStr">
        <is>
          <t>Not reviewed</t>
        </is>
      </c>
      <c r="AX677" t="inlineStr">
        <is>
          <t>Not reported</t>
        </is>
      </c>
      <c r="AY677" t="inlineStr">
        <is>
          <t>Not reported</t>
        </is>
      </c>
      <c r="AZ677" t="inlineStr">
        <is>
          <t>Not reported</t>
        </is>
      </c>
      <c r="BA677" t="inlineStr">
        <is>
          <t>Not reported</t>
        </is>
      </c>
      <c r="BB677" t="inlineStr">
        <is>
          <t>Not reported</t>
        </is>
      </c>
      <c r="BC677" t="inlineStr">
        <is>
          <t>Not reported</t>
        </is>
      </c>
      <c r="BD677" t="inlineStr">
        <is>
          <t>Not reported</t>
        </is>
      </c>
      <c r="BE677" t="inlineStr">
        <is>
          <t>Not reported</t>
        </is>
      </c>
      <c r="BF677" t="inlineStr">
        <is>
          <t>Not reported</t>
        </is>
      </c>
      <c r="BG677" t="inlineStr">
        <is>
          <t>Not reviewed (not included)</t>
        </is>
      </c>
      <c r="BH677" t="inlineStr">
        <is>
          <t>N/A</t>
        </is>
      </c>
      <c r="BI677" t="inlineStr">
        <is>
          <t>Not reviewed</t>
        </is>
      </c>
      <c r="BJ677" t="inlineStr">
        <is>
          <t>Not reviewed</t>
        </is>
      </c>
      <c r="BK677" t="inlineStr">
        <is>
          <t>Not reviewed</t>
        </is>
      </c>
      <c r="BL677" t="inlineStr">
        <is>
          <t>Not reviewed</t>
        </is>
      </c>
      <c r="BM677" t="inlineStr">
        <is>
          <t>Not reviewed (not included)</t>
        </is>
      </c>
      <c r="BN677" t="inlineStr">
        <is>
          <t>Non-ADHD Focused - E2-Not ADHD focused: Neither title nor abstract mentions ADHD or attention-deficit/hyperactivity</t>
        </is>
      </c>
      <c r="BO677" t="inlineStr">
        <is>
          <t>Abstract-level screening only</t>
        </is>
      </c>
      <c r="BP677" t="inlineStr">
        <is>
          <t>6</t>
        </is>
      </c>
    </row>
    <row r="678">
      <c r="A678" t="inlineStr">
        <is>
          <t>Vision Paper: Are Identity Verification Systems Adequately Tailored for Neurodivergent Individuals?</t>
        </is>
      </c>
      <c r="B678" t="n">
        <v>2024</v>
      </c>
      <c r="C678" t="inlineStr">
        <is>
          <t>Not checked</t>
        </is>
      </c>
      <c r="D678" t="inlineStr">
        <is>
          <t>Not checked</t>
        </is>
      </c>
      <c r="E678" t="inlineStr">
        <is>
          <t>10.1109/BIGDATA62323.2024.10825366</t>
        </is>
      </c>
      <c r="F678" t="inlineStr">
        <is>
          <t>Security measures like identity verification are extensively implemented and seamlessly integrated into daily life. However, these systems are often not designed to accommodate the needs of neurodivergent individuals, leading to potential accessibility and reliability challenges. Neurodiverse populations exhibit differences in cognitive abilities, behavior, and learning processes, including difficulties with memory and attention. These obstacles prevent users from recalling information or accessing instructions. Furthermore, neurodivergent individuals are more prone to exhibit differences in eye gaze, keystroke dynamics, or speech patterns than neurotypical populations. Individuals with neurodevelopmental conditions often exhibit cognitive and sensory differences that can render traditional identity verification systems less effective. This demographic disparity can increase susceptibility to cyberattacks, underscoring the urgent need for further research. The proposed study highlights these disparities and urges the community to explore strategies to improve fairness and effectiveness in such systems. This paper emphasizes the importance of modifying user identity confirmation technologies to suit better neurodiverse populations and advocates for developing more inclusive and accessible systems. It is crucial to ensure that security technologies, such as biometrics, are inclusive and effective for all users, including neurodivergent users. The proposed research promotes equal access and ethical practices in verifying digital identity.</t>
        </is>
      </c>
      <c r="G678" t="inlineStr">
        <is>
          <t>Unimodal</t>
        </is>
      </c>
      <c r="H678" t="inlineStr">
        <is>
          <t>See abstract</t>
        </is>
      </c>
      <c r="I678" t="inlineStr">
        <is>
          <t>See abstract</t>
        </is>
      </c>
      <c r="J678" t="inlineStr">
        <is>
          <t>See abstract (AI/ML)</t>
        </is>
      </c>
      <c r="K678" t="inlineStr">
        <is>
          <t>See abstract</t>
        </is>
      </c>
      <c r="M678" t="inlineStr">
        <is>
          <t>See abstract</t>
        </is>
      </c>
      <c r="N678" t="inlineStr">
        <is>
          <t>See abstract</t>
        </is>
      </c>
      <c r="O678" t="inlineStr">
        <is>
          <t>Not verified from abstract</t>
        </is>
      </c>
      <c r="P678" t="inlineStr">
        <is>
          <t>See abstract</t>
        </is>
      </c>
      <c r="Q678" t="inlineStr">
        <is>
          <t>See abstract</t>
        </is>
      </c>
      <c r="R678" t="inlineStr">
        <is>
          <t>Not reviewed (not included)</t>
        </is>
      </c>
      <c r="S678" t="inlineStr">
        <is>
          <t>Not reviewed (not included)</t>
        </is>
      </c>
      <c r="T678" t="inlineStr">
        <is>
          <t>Abstract screening only. Non-ADHD Focused</t>
        </is>
      </c>
      <c r="U678" t="inlineStr">
        <is>
          <t>EXCLUDE</t>
        </is>
      </c>
      <c r="V678" t="inlineStr">
        <is>
          <t>E2-Not ADHD focused: Neither title nor abstract mentions ADHD or attention-deficit/hyperactivity</t>
        </is>
      </c>
      <c r="W678" t="inlineStr">
        <is>
          <t>Excluded: Not ADHD Focused</t>
        </is>
      </c>
      <c r="X678" t="inlineStr">
        <is>
          <t>Not assessed from abstract</t>
        </is>
      </c>
      <c r="Y678" t="inlineStr">
        <is>
          <t>IEEE Conferences</t>
        </is>
      </c>
      <c r="Z678" t="inlineStr">
        <is>
          <t>Not determined from abstract</t>
        </is>
      </c>
      <c r="AB678" t="inlineStr">
        <is>
          <t>Not assessed (not included)</t>
        </is>
      </c>
      <c r="AC678" t="inlineStr">
        <is>
          <t>Not assessed (not included)</t>
        </is>
      </c>
      <c r="AD678" t="inlineStr">
        <is>
          <t>E. Marasco; N. McDonald; V. G. Motti</t>
        </is>
      </c>
      <c r="AE678" t="inlineStr">
        <is>
          <t>2024 IEEE International Conference on Big Data (BigData)</t>
        </is>
      </c>
      <c r="AF678" t="inlineStr">
        <is>
          <t>Hybrid OA (IEEE)</t>
        </is>
      </c>
      <c r="AH678" t="inlineStr">
        <is>
          <t>Not assessed</t>
        </is>
      </c>
      <c r="AI678" t="inlineStr">
        <is>
          <t>Not reported</t>
        </is>
      </c>
      <c r="AJ678" t="inlineStr">
        <is>
          <t>Not reported</t>
        </is>
      </c>
      <c r="AK678" t="inlineStr">
        <is>
          <t>Not reported</t>
        </is>
      </c>
      <c r="AL678" t="inlineStr">
        <is>
          <t>Not reported</t>
        </is>
      </c>
      <c r="AM678" t="inlineStr">
        <is>
          <t>Not reported</t>
        </is>
      </c>
      <c r="AN678" t="inlineStr">
        <is>
          <t>Not reported</t>
        </is>
      </c>
      <c r="AO678" t="inlineStr">
        <is>
          <t>Not reviewed</t>
        </is>
      </c>
      <c r="AP678" t="inlineStr">
        <is>
          <t>Not reported</t>
        </is>
      </c>
      <c r="AQ678" t="inlineStr">
        <is>
          <t>Not reported</t>
        </is>
      </c>
      <c r="AR678" t="inlineStr">
        <is>
          <t>Not reported</t>
        </is>
      </c>
      <c r="AS678" t="inlineStr">
        <is>
          <t>See abstract</t>
        </is>
      </c>
      <c r="AT678" t="inlineStr">
        <is>
          <t>Not reviewed</t>
        </is>
      </c>
      <c r="AU678" t="inlineStr">
        <is>
          <t>Not reviewed</t>
        </is>
      </c>
      <c r="AV678" t="inlineStr">
        <is>
          <t>Not reviewed</t>
        </is>
      </c>
      <c r="AW678" t="inlineStr">
        <is>
          <t>Not reviewed</t>
        </is>
      </c>
      <c r="AX678" t="inlineStr">
        <is>
          <t>Not reported</t>
        </is>
      </c>
      <c r="AY678" t="inlineStr">
        <is>
          <t>Not reported</t>
        </is>
      </c>
      <c r="AZ678" t="inlineStr">
        <is>
          <t>Not reported</t>
        </is>
      </c>
      <c r="BA678" t="inlineStr">
        <is>
          <t>Not reported</t>
        </is>
      </c>
      <c r="BB678" t="inlineStr">
        <is>
          <t>Not reported</t>
        </is>
      </c>
      <c r="BC678" t="inlineStr">
        <is>
          <t>Not reported</t>
        </is>
      </c>
      <c r="BD678" t="inlineStr">
        <is>
          <t>Not reported</t>
        </is>
      </c>
      <c r="BE678" t="inlineStr">
        <is>
          <t>Not reported</t>
        </is>
      </c>
      <c r="BF678" t="inlineStr">
        <is>
          <t>Not reported</t>
        </is>
      </c>
      <c r="BG678" t="inlineStr">
        <is>
          <t>Not reviewed (not included)</t>
        </is>
      </c>
      <c r="BH678" t="inlineStr">
        <is>
          <t>N/A</t>
        </is>
      </c>
      <c r="BI678" t="inlineStr">
        <is>
          <t>Not reviewed</t>
        </is>
      </c>
      <c r="BJ678" t="inlineStr">
        <is>
          <t>Not reviewed</t>
        </is>
      </c>
      <c r="BK678" t="inlineStr">
        <is>
          <t>Not reviewed</t>
        </is>
      </c>
      <c r="BL678" t="inlineStr">
        <is>
          <t>Not reviewed</t>
        </is>
      </c>
      <c r="BM678" t="inlineStr">
        <is>
          <t>Not reviewed (not included)</t>
        </is>
      </c>
      <c r="BN678" t="inlineStr">
        <is>
          <t>Non-ADHD Focused - E2-Not ADHD focused: Neither title nor abstract mentions ADHD or attention-deficit/hyperactivity</t>
        </is>
      </c>
      <c r="BO678" t="inlineStr">
        <is>
          <t>Abstract-level screening only</t>
        </is>
      </c>
      <c r="BP678" t="inlineStr">
        <is>
          <t>5</t>
        </is>
      </c>
    </row>
    <row r="679">
      <c r="A679" t="inlineStr">
        <is>
          <t>Investigation of in Vivo Human Cardiac Diffusion Tensor Imaging Using Unsupervised Dense Encoder-Fusion-Decoder Network</t>
        </is>
      </c>
      <c r="B679" t="n">
        <v>2020</v>
      </c>
      <c r="C679" t="inlineStr">
        <is>
          <t>Not checked</t>
        </is>
      </c>
      <c r="D679" t="inlineStr">
        <is>
          <t>Not checked</t>
        </is>
      </c>
      <c r="E679" t="inlineStr">
        <is>
          <t>10.1109/ACCESS.2020.3040330</t>
        </is>
      </c>
      <c r="F679" t="inlineStr">
        <is>
          <t>Diffusion tensor imaging (DTI) is currently the unique imaging technique that can detect the structure of in-vivo human myocardium without invasivity and radiation. However, it is particularly sensitive to motions, especially respiratory motion that results in serious signal loss in diffusion-weighted (DW) images. This makes it impossible to accurately measure cardiac microscopic structural properties. To cope with such problem, this paper proposes an unsupervised dense-encoder-fusion-decoder network (DEFD-net) to compensate for signal loss in cardiac DW images, which allows investigating in-vivo myocardium structure more accurately. The DEFD-net consists of three modules, namely dense-encoder, fusion module and decoder module. The dense-encoder and decoder are trained firstly with DW images acquired at different trigger delays in an unsupervised manner for extracting local and global features. A fusion strategy is then designed to fuse the extracted features. Finally, the well-trained decoder is used to reconstruct the fused DW image from the fused features. To validate the superiority of the proposed method, comparison with existing methods such as PCAMIP, WIF and U2Fusion is performed on both simulated and acquired datasets. The experimental results showed that the proposed method effectively compensates for motion-induced signal loss in DW images, thus leading to much better DW image quality with respect to existing methods. Moreover, the subsequently derived myocardium fiber structure is more regular.</t>
        </is>
      </c>
      <c r="G679" t="inlineStr">
        <is>
          <t>Unimodal</t>
        </is>
      </c>
      <c r="H679" t="inlineStr">
        <is>
          <t>See abstract</t>
        </is>
      </c>
      <c r="I679" t="inlineStr">
        <is>
          <t>See abstract</t>
        </is>
      </c>
      <c r="J679" t="inlineStr">
        <is>
          <t>See abstract (AI/ML)</t>
        </is>
      </c>
      <c r="K679" t="inlineStr">
        <is>
          <t>See abstract</t>
        </is>
      </c>
      <c r="M679" t="inlineStr">
        <is>
          <t>See abstract</t>
        </is>
      </c>
      <c r="N679" t="inlineStr">
        <is>
          <t>See abstract</t>
        </is>
      </c>
      <c r="O679" t="inlineStr">
        <is>
          <t>Not verified from abstract</t>
        </is>
      </c>
      <c r="P679" t="inlineStr">
        <is>
          <t>See abstract</t>
        </is>
      </c>
      <c r="Q679" t="inlineStr">
        <is>
          <t>See abstract</t>
        </is>
      </c>
      <c r="R679" t="inlineStr">
        <is>
          <t>Not reviewed (not included)</t>
        </is>
      </c>
      <c r="S679" t="inlineStr">
        <is>
          <t>Not reviewed (not included)</t>
        </is>
      </c>
      <c r="T679" t="inlineStr">
        <is>
          <t>Abstract screening only. Non-ADHD Focused</t>
        </is>
      </c>
      <c r="U679" t="inlineStr">
        <is>
          <t>EXCLUDE</t>
        </is>
      </c>
      <c r="V679" t="inlineStr">
        <is>
          <t>E2-Not ADHD focused: Neither title nor abstract mentions ADHD or attention-deficit/hyperactivity</t>
        </is>
      </c>
      <c r="W679" t="inlineStr">
        <is>
          <t>Excluded: Not ADHD Focused</t>
        </is>
      </c>
      <c r="X679" t="inlineStr">
        <is>
          <t>Not assessed from abstract</t>
        </is>
      </c>
      <c r="Y679" t="inlineStr">
        <is>
          <t>IEEE Journals</t>
        </is>
      </c>
      <c r="Z679" t="inlineStr">
        <is>
          <t>Not determined from abstract</t>
        </is>
      </c>
      <c r="AB679" t="inlineStr">
        <is>
          <t>Not assessed (not included)</t>
        </is>
      </c>
      <c r="AC679" t="inlineStr">
        <is>
          <t>Not assessed (not included)</t>
        </is>
      </c>
      <c r="AD679" t="inlineStr">
        <is>
          <t>Z. Deng; L. Wang; Q. Wu; Q. Chen; Y. Cao; L. Wang; X. Cheng; J. Zhang; Y. Zhu</t>
        </is>
      </c>
      <c r="AE679" t="inlineStr">
        <is>
          <t>IEEE Access</t>
        </is>
      </c>
      <c r="AF679" t="inlineStr">
        <is>
          <t>Gold OA (IEEE Access)</t>
        </is>
      </c>
      <c r="AG679" t="inlineStr">
        <is>
          <t xml:space="preserve">National Nature Science Foundations of China(grant numbers:61661010); Nature Science Foundation of Guizhou province(grant numbers:20152044); Program Partenariats Hubert Curien (PHC)-Cai Yuanpei 2018(grant numbers:NÂ° 41400TC); International Research Project METISLAB; Guizhou Science and Technology Plan Project(grant numbers:[2018]5301,[2020]1Y255); Science and Technology Program of Guangzhou Province(grant numbers:2016-1410); </t>
        </is>
      </c>
      <c r="AH679" t="inlineStr">
        <is>
          <t>Not assessed</t>
        </is>
      </c>
      <c r="AI679" t="inlineStr">
        <is>
          <t>Not reported</t>
        </is>
      </c>
      <c r="AJ679" t="inlineStr">
        <is>
          <t>Not reported</t>
        </is>
      </c>
      <c r="AK679" t="inlineStr">
        <is>
          <t>Not reported</t>
        </is>
      </c>
      <c r="AL679" t="inlineStr">
        <is>
          <t>Not reported</t>
        </is>
      </c>
      <c r="AM679" t="inlineStr">
        <is>
          <t>Not reported</t>
        </is>
      </c>
      <c r="AN679" t="inlineStr">
        <is>
          <t>Not reported</t>
        </is>
      </c>
      <c r="AO679" t="inlineStr">
        <is>
          <t>Not reviewed</t>
        </is>
      </c>
      <c r="AP679" t="inlineStr">
        <is>
          <t>Not reported</t>
        </is>
      </c>
      <c r="AQ679" t="inlineStr">
        <is>
          <t>Not reported</t>
        </is>
      </c>
      <c r="AR679" t="inlineStr">
        <is>
          <t>Not reported</t>
        </is>
      </c>
      <c r="AS679" t="inlineStr">
        <is>
          <t>See abstract</t>
        </is>
      </c>
      <c r="AT679" t="inlineStr">
        <is>
          <t>Not reviewed</t>
        </is>
      </c>
      <c r="AU679" t="inlineStr">
        <is>
          <t>Not reviewed</t>
        </is>
      </c>
      <c r="AV679" t="inlineStr">
        <is>
          <t>Not reviewed</t>
        </is>
      </c>
      <c r="AW679" t="inlineStr">
        <is>
          <t>Not reviewed</t>
        </is>
      </c>
      <c r="AX679" t="inlineStr">
        <is>
          <t>Not reported</t>
        </is>
      </c>
      <c r="AY679" t="inlineStr">
        <is>
          <t>Not reported</t>
        </is>
      </c>
      <c r="AZ679" t="inlineStr">
        <is>
          <t>Not reported</t>
        </is>
      </c>
      <c r="BA679" t="inlineStr">
        <is>
          <t>Not reported</t>
        </is>
      </c>
      <c r="BB679" t="inlineStr">
        <is>
          <t>Not reported</t>
        </is>
      </c>
      <c r="BC679" t="inlineStr">
        <is>
          <t>Not reported</t>
        </is>
      </c>
      <c r="BD679" t="inlineStr">
        <is>
          <t>Not reported</t>
        </is>
      </c>
      <c r="BE679" t="inlineStr">
        <is>
          <t>Not reported</t>
        </is>
      </c>
      <c r="BF679" t="inlineStr">
        <is>
          <t>Not reported</t>
        </is>
      </c>
      <c r="BG679" t="inlineStr">
        <is>
          <t>Not reviewed (not included)</t>
        </is>
      </c>
      <c r="BH679" t="inlineStr">
        <is>
          <t>N/A</t>
        </is>
      </c>
      <c r="BI679" t="inlineStr">
        <is>
          <t>Not reviewed</t>
        </is>
      </c>
      <c r="BJ679" t="inlineStr">
        <is>
          <t>Not reviewed</t>
        </is>
      </c>
      <c r="BK679" t="inlineStr">
        <is>
          <t>Not reviewed</t>
        </is>
      </c>
      <c r="BL679" t="inlineStr">
        <is>
          <t>Not reviewed</t>
        </is>
      </c>
      <c r="BM679" t="inlineStr">
        <is>
          <t>Not reviewed (not included)</t>
        </is>
      </c>
      <c r="BN679" t="inlineStr">
        <is>
          <t>Non-ADHD Focused - E2-Not ADHD focused: Neither title nor abstract mentions ADHD or attention-deficit/hyperactivity</t>
        </is>
      </c>
      <c r="BO679" t="inlineStr">
        <is>
          <t>Abstract-level screening only</t>
        </is>
      </c>
      <c r="BP679" t="inlineStr">
        <is>
          <t>12</t>
        </is>
      </c>
    </row>
    <row r="680">
      <c r="A680" t="inlineStr">
        <is>
          <t>Survey on Applications of Multi-Armed and Contextual Bandits</t>
        </is>
      </c>
      <c r="B680" t="n">
        <v>2020</v>
      </c>
      <c r="C680" t="inlineStr">
        <is>
          <t>Not checked</t>
        </is>
      </c>
      <c r="D680" t="inlineStr">
        <is>
          <t>Not checked</t>
        </is>
      </c>
      <c r="E680" t="inlineStr">
        <is>
          <t>10.1109/CEC48606.2020.9185782</t>
        </is>
      </c>
      <c r="F680" t="inlineStr">
        <is>
          <t>In recent years, the multi-armed bandit (MAB) framework has attracted a lot of attention in various applications, from recommender systems and information retrieval to healthcare and finance. This success is due to its stellar performance combined with attractive properties, such as learning from less feedback. The multiarmed bandit field is currently experiencing a renaissance, as novel problem settings and algorithms motivated by various practical applications are being introduced, building on top of the classical bandit problem. This article aims to provide a comprehensive review of top recent developments in multiple real-life applications of the multi-armed bandit. Specifically, we introduce a taxonomy of common MAB-based applications and summarize the state-of-the-art for each of those domains. Furthermore, we identify important current trends and provide new perspectives pertaining to the future of this burgeoning field.</t>
        </is>
      </c>
      <c r="G680" t="inlineStr">
        <is>
          <t>Unimodal</t>
        </is>
      </c>
      <c r="H680" t="inlineStr">
        <is>
          <t>See abstract</t>
        </is>
      </c>
      <c r="I680" t="inlineStr">
        <is>
          <t>See abstract</t>
        </is>
      </c>
      <c r="J680" t="inlineStr">
        <is>
          <t>See abstract (AI/ML)</t>
        </is>
      </c>
      <c r="K680" t="inlineStr">
        <is>
          <t>See abstract</t>
        </is>
      </c>
      <c r="M680" t="inlineStr">
        <is>
          <t>See abstract</t>
        </is>
      </c>
      <c r="N680" t="inlineStr">
        <is>
          <t>See abstract</t>
        </is>
      </c>
      <c r="O680" t="inlineStr">
        <is>
          <t>Not verified from abstract</t>
        </is>
      </c>
      <c r="P680" t="inlineStr">
        <is>
          <t>See abstract</t>
        </is>
      </c>
      <c r="Q680" t="inlineStr">
        <is>
          <t>See abstract</t>
        </is>
      </c>
      <c r="R680" t="inlineStr">
        <is>
          <t>Not reviewed (not included)</t>
        </is>
      </c>
      <c r="S680" t="inlineStr">
        <is>
          <t>Not reviewed (not included)</t>
        </is>
      </c>
      <c r="T680" t="inlineStr">
        <is>
          <t>Abstract screening only. Non-ADHD Focused</t>
        </is>
      </c>
      <c r="U680" t="inlineStr">
        <is>
          <t>EXCLUDE</t>
        </is>
      </c>
      <c r="V680" t="inlineStr">
        <is>
          <t>E2-Not ADHD focused: Neither title nor abstract mentions ADHD or attention-deficit/hyperactivity</t>
        </is>
      </c>
      <c r="W680" t="inlineStr">
        <is>
          <t>Excluded: Not ADHD Focused</t>
        </is>
      </c>
      <c r="X680" t="inlineStr">
        <is>
          <t>Not assessed from abstract</t>
        </is>
      </c>
      <c r="Y680" t="inlineStr">
        <is>
          <t>IEEE Conferences</t>
        </is>
      </c>
      <c r="Z680" t="inlineStr">
        <is>
          <t>Not determined from abstract</t>
        </is>
      </c>
      <c r="AB680" t="inlineStr">
        <is>
          <t>Not assessed (not included)</t>
        </is>
      </c>
      <c r="AC680" t="inlineStr">
        <is>
          <t>Not assessed (not included)</t>
        </is>
      </c>
      <c r="AD680" t="inlineStr">
        <is>
          <t>D. Bouneffouf; I. Rish; C. Aggarwal</t>
        </is>
      </c>
      <c r="AE680" t="inlineStr">
        <is>
          <t>2020 IEEE Congress on Evolutionary Computation (CEC)</t>
        </is>
      </c>
      <c r="AF680" t="inlineStr">
        <is>
          <t>Hybrid OA (IEEE)</t>
        </is>
      </c>
      <c r="AH680" t="inlineStr">
        <is>
          <t>Not assessed</t>
        </is>
      </c>
      <c r="AI680" t="inlineStr">
        <is>
          <t>Not reported</t>
        </is>
      </c>
      <c r="AJ680" t="inlineStr">
        <is>
          <t>Not reported</t>
        </is>
      </c>
      <c r="AK680" t="inlineStr">
        <is>
          <t>Not reported</t>
        </is>
      </c>
      <c r="AL680" t="inlineStr">
        <is>
          <t>Not reported</t>
        </is>
      </c>
      <c r="AM680" t="inlineStr">
        <is>
          <t>Not reported</t>
        </is>
      </c>
      <c r="AN680" t="inlineStr">
        <is>
          <t>Not reported</t>
        </is>
      </c>
      <c r="AO680" t="inlineStr">
        <is>
          <t>Not reviewed</t>
        </is>
      </c>
      <c r="AP680" t="inlineStr">
        <is>
          <t>Not reported</t>
        </is>
      </c>
      <c r="AQ680" t="inlineStr">
        <is>
          <t>Not reported</t>
        </is>
      </c>
      <c r="AR680" t="inlineStr">
        <is>
          <t>Not reported</t>
        </is>
      </c>
      <c r="AS680" t="inlineStr">
        <is>
          <t>See abstract</t>
        </is>
      </c>
      <c r="AT680" t="inlineStr">
        <is>
          <t>Not reviewed</t>
        </is>
      </c>
      <c r="AU680" t="inlineStr">
        <is>
          <t>Not reviewed</t>
        </is>
      </c>
      <c r="AV680" t="inlineStr">
        <is>
          <t>Not reviewed</t>
        </is>
      </c>
      <c r="AW680" t="inlineStr">
        <is>
          <t>Not reviewed</t>
        </is>
      </c>
      <c r="AX680" t="inlineStr">
        <is>
          <t>Not reported</t>
        </is>
      </c>
      <c r="AY680" t="inlineStr">
        <is>
          <t>Not reported</t>
        </is>
      </c>
      <c r="AZ680" t="inlineStr">
        <is>
          <t>Not reported</t>
        </is>
      </c>
      <c r="BA680" t="inlineStr">
        <is>
          <t>Not reported</t>
        </is>
      </c>
      <c r="BB680" t="inlineStr">
        <is>
          <t>Not reported</t>
        </is>
      </c>
      <c r="BC680" t="inlineStr">
        <is>
          <t>Not reported</t>
        </is>
      </c>
      <c r="BD680" t="inlineStr">
        <is>
          <t>Not reported</t>
        </is>
      </c>
      <c r="BE680" t="inlineStr">
        <is>
          <t>Not reported</t>
        </is>
      </c>
      <c r="BF680" t="inlineStr">
        <is>
          <t>Not reported</t>
        </is>
      </c>
      <c r="BG680" t="inlineStr">
        <is>
          <t>Not reviewed (not included)</t>
        </is>
      </c>
      <c r="BH680" t="inlineStr">
        <is>
          <t>N/A</t>
        </is>
      </c>
      <c r="BI680" t="inlineStr">
        <is>
          <t>Not reviewed</t>
        </is>
      </c>
      <c r="BJ680" t="inlineStr">
        <is>
          <t>Not reviewed</t>
        </is>
      </c>
      <c r="BK680" t="inlineStr">
        <is>
          <t>Not reviewed</t>
        </is>
      </c>
      <c r="BL680" t="inlineStr">
        <is>
          <t>Not reviewed</t>
        </is>
      </c>
      <c r="BM680" t="inlineStr">
        <is>
          <t>Not reviewed (not included)</t>
        </is>
      </c>
      <c r="BN680" t="inlineStr">
        <is>
          <t>Non-ADHD Focused - E2-Not ADHD focused: Neither title nor abstract mentions ADHD or attention-deficit/hyperactivity</t>
        </is>
      </c>
      <c r="BO680" t="inlineStr">
        <is>
          <t>Abstract-level screening only</t>
        </is>
      </c>
      <c r="BP680" t="inlineStr">
        <is>
          <t>8</t>
        </is>
      </c>
    </row>
    <row r="681">
      <c r="A681" t="inlineStr">
        <is>
          <t>Deep Variational Autoencoder for Mapping Functional Brain Networks</t>
        </is>
      </c>
      <c r="B681" t="n">
        <v>2021</v>
      </c>
      <c r="C681" t="inlineStr">
        <is>
          <t>Not checked</t>
        </is>
      </c>
      <c r="D681" t="inlineStr">
        <is>
          <t>Not checked</t>
        </is>
      </c>
      <c r="E681" t="inlineStr">
        <is>
          <t>10.1109/TCDS.2020.3025137</t>
        </is>
      </c>
      <c r="F681" t="inlineStr">
        <is>
          <t>In the neuroimaging and brain mapping communities, researchers have proposed a variety of computational methods to map functional brain networks (FBNs). Recently, it has been proven that deep learning (DL) can be applied on functional magnetic resonance image (fMRI) data with superb representation power over the traditional machine learning methods. However, due to the lack of labeled data and the high dimension of fMRI volume images, DL suffers from overfitting in both supervised and unsupervised training processes. In this work, we proposed a novel generative model: deep variational autoencoder (DVAE) to tackle the challenge of insufficient data and incomplete supervision. The experimental results showed that the representations learned by DVAE are interpretable and meaningful compared to those learned from well-known sparse dictionary learning (SDL). Besides, the organization of some FBN patterns derived from different layers in DVAE was observed in a hierarchical fashion. Furthermore, we showed that DVAE has better performance on small dataset over autoencoder (AE). By using attention deficit hyperactivity disorder (ADHD)-200 dataset as our test bed, we constructed a DVAE-based modeling and classification pipeline in which all subjectsâ€™ functional connectivities estimated by FBNs were taken as input features to train a classifier. Finally, the results achieved by our pipeline reached state-of-the-art classification accuracies on three ADHD-200 sites compared with other fMRI-based methods.</t>
        </is>
      </c>
      <c r="G681" t="inlineStr">
        <is>
          <t>Unimodal</t>
        </is>
      </c>
      <c r="H681" t="inlineStr">
        <is>
          <t>See abstract</t>
        </is>
      </c>
      <c r="I681" t="inlineStr">
        <is>
          <t>See abstract</t>
        </is>
      </c>
      <c r="J681" t="inlineStr">
        <is>
          <t>See abstract (AI/ML)</t>
        </is>
      </c>
      <c r="K681" t="inlineStr">
        <is>
          <t>See abstract</t>
        </is>
      </c>
      <c r="M681" t="inlineStr">
        <is>
          <t>See abstract</t>
        </is>
      </c>
      <c r="N681" t="inlineStr">
        <is>
          <t>See abstract</t>
        </is>
      </c>
      <c r="O681" t="inlineStr">
        <is>
          <t>Not verified from abstract</t>
        </is>
      </c>
      <c r="P681" t="inlineStr">
        <is>
          <t>See abstract</t>
        </is>
      </c>
      <c r="Q681" t="inlineStr">
        <is>
          <t>See abstract</t>
        </is>
      </c>
      <c r="R681" t="inlineStr">
        <is>
          <t>Not reviewed (not included)</t>
        </is>
      </c>
      <c r="S681" t="inlineStr">
        <is>
          <t>Not reviewed (not included)</t>
        </is>
      </c>
      <c r="T681" t="inlineStr">
        <is>
          <t>Abstract screening only. Not Selected for Final 95 (Pending Full Text Review)</t>
        </is>
      </c>
      <c r="U681" t="inlineStr">
        <is>
          <t>EXCLUDE</t>
        </is>
      </c>
      <c r="V6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81" t="inlineStr">
        <is>
          <t>Excluded: Other Criterion</t>
        </is>
      </c>
      <c r="X681" t="inlineStr">
        <is>
          <t>Not assessed from abstract</t>
        </is>
      </c>
      <c r="Y681" t="inlineStr">
        <is>
          <t>IEEE Journals</t>
        </is>
      </c>
      <c r="Z681" t="inlineStr">
        <is>
          <t>Not determined from abstract</t>
        </is>
      </c>
      <c r="AB681" t="inlineStr">
        <is>
          <t>Not assessed (not included)</t>
        </is>
      </c>
      <c r="AC681" t="inlineStr">
        <is>
          <t>Not assessed (not included)</t>
        </is>
      </c>
      <c r="AD681" t="inlineStr">
        <is>
          <t>N. Qiang; Q. Dong; F. Ge; H. Liang; B. Ge; S. Zhang; Y. Sun; J. Gao; T. Liu</t>
        </is>
      </c>
      <c r="AE681" t="inlineStr">
        <is>
          <t>IEEE Transactions on Cognitive and Developmental Systems</t>
        </is>
      </c>
      <c r="AF681" t="inlineStr">
        <is>
          <t>Hybrid OA (IEEE)</t>
        </is>
      </c>
      <c r="AG681" t="inlineStr">
        <is>
          <t xml:space="preserve">Fundamental Research Founds for the Central Universities; National Natural Science Foundation of China; Fundamental Research Founds for the Central Universities(grant numbers:GK202003016); Natural Science Foundation of Shaanxi(grant numbers:2019JQ-026); Fundamental Research Founds for Central Universities(grant numbers:GK201903016); National Natural Science Foundation of China(grant numbers:61976131); National Natural Science Foundation of China(grant numbers:61703256); Fundamental Research Founds for the Central Universities(grant numbers:GK201803023); National Institutes of Health(grant numbers:AG042599); National Science Foundation(grant numbers:DBI-1564736); </t>
        </is>
      </c>
      <c r="AH681" t="inlineStr">
        <is>
          <t>Not assessed</t>
        </is>
      </c>
      <c r="AI681" t="inlineStr">
        <is>
          <t>Not reported</t>
        </is>
      </c>
      <c r="AJ681" t="inlineStr">
        <is>
          <t>Not reported</t>
        </is>
      </c>
      <c r="AK681" t="inlineStr">
        <is>
          <t>Not reported</t>
        </is>
      </c>
      <c r="AL681" t="inlineStr">
        <is>
          <t>Not reported</t>
        </is>
      </c>
      <c r="AM681" t="inlineStr">
        <is>
          <t>Not reported</t>
        </is>
      </c>
      <c r="AN681" t="inlineStr">
        <is>
          <t>Not reported</t>
        </is>
      </c>
      <c r="AO681" t="inlineStr">
        <is>
          <t>Not reviewed</t>
        </is>
      </c>
      <c r="AP681" t="inlineStr">
        <is>
          <t>Not reported</t>
        </is>
      </c>
      <c r="AQ681" t="inlineStr">
        <is>
          <t>Not reported</t>
        </is>
      </c>
      <c r="AR681" t="inlineStr">
        <is>
          <t>Not reported</t>
        </is>
      </c>
      <c r="AS681" t="inlineStr">
        <is>
          <t>See abstract</t>
        </is>
      </c>
      <c r="AT681" t="inlineStr">
        <is>
          <t>Not reviewed</t>
        </is>
      </c>
      <c r="AU681" t="inlineStr">
        <is>
          <t>Not reviewed</t>
        </is>
      </c>
      <c r="AV681" t="inlineStr">
        <is>
          <t>Not reviewed</t>
        </is>
      </c>
      <c r="AW681" t="inlineStr">
        <is>
          <t>Not reviewed</t>
        </is>
      </c>
      <c r="AX681" t="inlineStr">
        <is>
          <t>Not reported</t>
        </is>
      </c>
      <c r="AY681" t="inlineStr">
        <is>
          <t>Not reported</t>
        </is>
      </c>
      <c r="AZ681" t="inlineStr">
        <is>
          <t>Not reported</t>
        </is>
      </c>
      <c r="BA681" t="inlineStr">
        <is>
          <t>Not reported</t>
        </is>
      </c>
      <c r="BB681" t="inlineStr">
        <is>
          <t>Not reported</t>
        </is>
      </c>
      <c r="BC681" t="inlineStr">
        <is>
          <t>Not reported</t>
        </is>
      </c>
      <c r="BD681" t="inlineStr">
        <is>
          <t>Not reported</t>
        </is>
      </c>
      <c r="BE681" t="inlineStr">
        <is>
          <t>Not reported</t>
        </is>
      </c>
      <c r="BF681" t="inlineStr">
        <is>
          <t>Not reported</t>
        </is>
      </c>
      <c r="BG681" t="inlineStr">
        <is>
          <t>Not reviewed (not included)</t>
        </is>
      </c>
      <c r="BH681" t="inlineStr">
        <is>
          <t>N/A</t>
        </is>
      </c>
      <c r="BI681" t="inlineStr">
        <is>
          <t>Not reviewed</t>
        </is>
      </c>
      <c r="BJ681" t="inlineStr">
        <is>
          <t>Not reviewed</t>
        </is>
      </c>
      <c r="BK681" t="inlineStr">
        <is>
          <t>Not reviewed</t>
        </is>
      </c>
      <c r="BL681" t="inlineStr">
        <is>
          <t>Not reviewed</t>
        </is>
      </c>
      <c r="BM681" t="inlineStr">
        <is>
          <t>Not reviewed (not included)</t>
        </is>
      </c>
      <c r="BN681" t="inlineStr">
        <is>
          <t>Not Selected for Final 95 (Pending Full Text Review) - Candidate paper not selected for final 95: Passed abstract screening but not included in final selec</t>
        </is>
      </c>
      <c r="BO681" t="inlineStr">
        <is>
          <t>Abstract-level screening only</t>
        </is>
      </c>
      <c r="BP681" t="inlineStr">
        <is>
          <t>12</t>
        </is>
      </c>
    </row>
    <row r="682">
      <c r="A682" t="inlineStr">
        <is>
          <t>Machine Learning Predicts Treatment Response in Bipolar &amp; Major Depression Disorders</t>
        </is>
      </c>
      <c r="B682" t="n">
        <v>2021</v>
      </c>
      <c r="C682" t="inlineStr">
        <is>
          <t>Not checked</t>
        </is>
      </c>
      <c r="D682" t="inlineStr">
        <is>
          <t>Not checked</t>
        </is>
      </c>
      <c r="E682" t="inlineStr">
        <is>
          <t>10.1109/BIBE52308.2021.9635339</t>
        </is>
      </c>
      <c r="F682" t="inlineStr">
        <is>
          <t>Diagnosis of bipolar disorder (BD) patients without evident mania can lead to misdiagnosis as major depressive disorder (MDD). The current Diagnostic and Statistical Manual (DSM) is not based on pathopsychology, and the diagnosis based on DSM can lead to an imperfect prediction of medication-class of response in such complex cases. Clinicians using the DSM can spend months or even years choosing a medication for a patient using a process of trial and error. To improve this situation, a biologically based classification algorithm is needed. Osuch et al. (2018) presented a kernel support vector machine (SVM)-based algorithm to predict the medication-class of response from new patient samples whose diagnoses were unclear. Here we extend their work by applying a robust, fully automated Neu-romark independent component analysis framework to extract comparable features in a multi-dataset setting and learning a kernel function for SVM based on different subspaces from multiple modalities. The Neuromark framework was successful in replicating the prior result with 95.45% accuracy (sensitivity 90.24%, specificity 92.3%). We further incorporated two additional datasets comprising bipolar disorder (BD) and major depressive disorder (MDD) patients. We validated the trained algorithm on these datasets, resulting in a testing accuracy of up to 87.48% (sensitivity 95%, specificity 91.36%) without using any site or scanner harmonization techniques. This approach can help reveal biological markers of medication-class of response within mood disorders in clinical settings.</t>
        </is>
      </c>
      <c r="G682" t="inlineStr">
        <is>
          <t>Unimodal</t>
        </is>
      </c>
      <c r="H682" t="inlineStr">
        <is>
          <t>See abstract</t>
        </is>
      </c>
      <c r="I682" t="inlineStr">
        <is>
          <t>See abstract</t>
        </is>
      </c>
      <c r="J682" t="inlineStr">
        <is>
          <t>See abstract (AI/ML)</t>
        </is>
      </c>
      <c r="K682" t="inlineStr">
        <is>
          <t>See abstract</t>
        </is>
      </c>
      <c r="M682" t="inlineStr">
        <is>
          <t>See abstract</t>
        </is>
      </c>
      <c r="N682" t="inlineStr">
        <is>
          <t>See abstract</t>
        </is>
      </c>
      <c r="O682" t="inlineStr">
        <is>
          <t>Not verified from abstract</t>
        </is>
      </c>
      <c r="P682" t="inlineStr">
        <is>
          <t>See abstract</t>
        </is>
      </c>
      <c r="Q682" t="inlineStr">
        <is>
          <t>See abstract</t>
        </is>
      </c>
      <c r="R682" t="inlineStr">
        <is>
          <t>Not reviewed (not included)</t>
        </is>
      </c>
      <c r="S682" t="inlineStr">
        <is>
          <t>Not reviewed (not included)</t>
        </is>
      </c>
      <c r="T682" t="inlineStr">
        <is>
          <t>Abstract screening only. Non-ADHD Focused</t>
        </is>
      </c>
      <c r="U682" t="inlineStr">
        <is>
          <t>EXCLUDE</t>
        </is>
      </c>
      <c r="V682" t="inlineStr">
        <is>
          <t>E2-Not ADHD focused: Neither title nor abstract mentions ADHD or attention-deficit/hyperactivity</t>
        </is>
      </c>
      <c r="W682" t="inlineStr">
        <is>
          <t>Excluded: Not ADHD Focused</t>
        </is>
      </c>
      <c r="X682" t="inlineStr">
        <is>
          <t>Not assessed from abstract</t>
        </is>
      </c>
      <c r="Y682" t="inlineStr">
        <is>
          <t>IEEE Conferences</t>
        </is>
      </c>
      <c r="Z682" t="inlineStr">
        <is>
          <t>Not determined from abstract</t>
        </is>
      </c>
      <c r="AB682" t="inlineStr">
        <is>
          <t>Not assessed (not included)</t>
        </is>
      </c>
      <c r="AC682" t="inlineStr">
        <is>
          <t>Not assessed (not included)</t>
        </is>
      </c>
      <c r="AD682" t="inlineStr">
        <is>
          <t>M. S. Salman; E. Verner; H. J. Bockholt; Z. Fu; V. D. Calhoun</t>
        </is>
      </c>
      <c r="AE682" t="inlineStr">
        <is>
          <t>2021 IEEE 21st International Conference on Bioinformatics and Bioengineering (BIBE)</t>
        </is>
      </c>
      <c r="AF682" t="inlineStr">
        <is>
          <t>Hybrid OA (IEEE)</t>
        </is>
      </c>
      <c r="AG682" t="inlineStr">
        <is>
          <t xml:space="preserve">National Institutes of Health(grant numbers:5R41MH122201,R01MH118695); </t>
        </is>
      </c>
      <c r="AH682" t="inlineStr">
        <is>
          <t>Not assessed</t>
        </is>
      </c>
      <c r="AI682" t="inlineStr">
        <is>
          <t>Not reported</t>
        </is>
      </c>
      <c r="AJ682" t="inlineStr">
        <is>
          <t>Not reported</t>
        </is>
      </c>
      <c r="AK682" t="inlineStr">
        <is>
          <t>Not reported</t>
        </is>
      </c>
      <c r="AL682" t="inlineStr">
        <is>
          <t>Not reported</t>
        </is>
      </c>
      <c r="AM682" t="inlineStr">
        <is>
          <t>Not reported</t>
        </is>
      </c>
      <c r="AN682" t="inlineStr">
        <is>
          <t>Not reported</t>
        </is>
      </c>
      <c r="AO682" t="inlineStr">
        <is>
          <t>Not reviewed</t>
        </is>
      </c>
      <c r="AP682" t="inlineStr">
        <is>
          <t>Not reported</t>
        </is>
      </c>
      <c r="AQ682" t="inlineStr">
        <is>
          <t>Not reported</t>
        </is>
      </c>
      <c r="AR682" t="inlineStr">
        <is>
          <t>Not reported</t>
        </is>
      </c>
      <c r="AS682" t="inlineStr">
        <is>
          <t>See abstract</t>
        </is>
      </c>
      <c r="AT682" t="inlineStr">
        <is>
          <t>Not reviewed</t>
        </is>
      </c>
      <c r="AU682" t="inlineStr">
        <is>
          <t>Not reviewed</t>
        </is>
      </c>
      <c r="AV682" t="inlineStr">
        <is>
          <t>Not reviewed</t>
        </is>
      </c>
      <c r="AW682" t="inlineStr">
        <is>
          <t>Not reviewed</t>
        </is>
      </c>
      <c r="AX682" t="inlineStr">
        <is>
          <t>Not reported</t>
        </is>
      </c>
      <c r="AY682" t="inlineStr">
        <is>
          <t>Not reported</t>
        </is>
      </c>
      <c r="AZ682" t="inlineStr">
        <is>
          <t>Not reported</t>
        </is>
      </c>
      <c r="BA682" t="inlineStr">
        <is>
          <t>Not reported</t>
        </is>
      </c>
      <c r="BB682" t="inlineStr">
        <is>
          <t>Not reported</t>
        </is>
      </c>
      <c r="BC682" t="inlineStr">
        <is>
          <t>Not reported</t>
        </is>
      </c>
      <c r="BD682" t="inlineStr">
        <is>
          <t>Not reported</t>
        </is>
      </c>
      <c r="BE682" t="inlineStr">
        <is>
          <t>Not reported</t>
        </is>
      </c>
      <c r="BF682" t="inlineStr">
        <is>
          <t>Not reported</t>
        </is>
      </c>
      <c r="BG682" t="inlineStr">
        <is>
          <t>Not reviewed (not included)</t>
        </is>
      </c>
      <c r="BH682" t="inlineStr">
        <is>
          <t>N/A</t>
        </is>
      </c>
      <c r="BI682" t="inlineStr">
        <is>
          <t>Not reviewed</t>
        </is>
      </c>
      <c r="BJ682" t="inlineStr">
        <is>
          <t>Not reviewed</t>
        </is>
      </c>
      <c r="BK682" t="inlineStr">
        <is>
          <t>Not reviewed</t>
        </is>
      </c>
      <c r="BL682" t="inlineStr">
        <is>
          <t>Not reviewed</t>
        </is>
      </c>
      <c r="BM682" t="inlineStr">
        <is>
          <t>Not reviewed (not included)</t>
        </is>
      </c>
      <c r="BN682" t="inlineStr">
        <is>
          <t>Non-ADHD Focused - E2-Not ADHD focused: Neither title nor abstract mentions ADHD or attention-deficit/hyperactivity</t>
        </is>
      </c>
      <c r="BO682" t="inlineStr">
        <is>
          <t>Abstract-level screening only</t>
        </is>
      </c>
      <c r="BP682" t="inlineStr">
        <is>
          <t>6</t>
        </is>
      </c>
    </row>
    <row r="683">
      <c r="A683" t="inlineStr">
        <is>
          <t>Novel Framework for Autism Spectrum Disorder Identification and Tailored Education With Effective Data Mining and Ensemble Learning Techniques</t>
        </is>
      </c>
      <c r="B683" t="n">
        <v>2024</v>
      </c>
      <c r="C683" t="inlineStr">
        <is>
          <t>Not checked</t>
        </is>
      </c>
      <c r="D683" t="inlineStr">
        <is>
          <t>Not checked</t>
        </is>
      </c>
      <c r="E683" t="inlineStr">
        <is>
          <t>10.1109/ACCESS.2024.3349988</t>
        </is>
      </c>
      <c r="F683" t="inlineStr">
        <is>
          <t>Autism Spectrum Disorder (ASD) is a neurological condition that significantly affects cognitive abilities, language comprehension, object recognition, interpersonal skills, and communication capabilities. Its primary origin is genetic, and early detection and intervention can mitigate the need for costly medical procedures and lengthy examinations for individuals affected by ASD. Autism Spectrum Disorder is highly diverse, with each affected child being unique. It is often stated that no two autistic children are alike, meaning that what benefits one child may not be suitable for another. An effective teaching approach may be challenging to determine for a child with autism. Two ASD screening datasets of toddlers are merged in this study. The Synthetic Minority Oversampling Technique (SMOTE) method to balance the dataset, followed by feature selection methods. The research introduces a two-phase system: the first phase employs various machine learning models, including an ensemble of random forest and XGBoost classifiers that 94% accurate in ASD identification. In the second phase, the study focuses on identifying appropriate teaching methods for children with ASD by evaluating their physical, verbal, and behavioural performance. This research aims to provide personalized educational approaches for individuals with ASD, harnessing machine learning to enhance precision in addressing their unique needs.</t>
        </is>
      </c>
      <c r="G683" t="inlineStr">
        <is>
          <t>Unimodal</t>
        </is>
      </c>
      <c r="H683" t="inlineStr">
        <is>
          <t>See abstract</t>
        </is>
      </c>
      <c r="I683" t="inlineStr">
        <is>
          <t>See abstract</t>
        </is>
      </c>
      <c r="J683" t="inlineStr">
        <is>
          <t>See abstract (AI/ML)</t>
        </is>
      </c>
      <c r="K683" t="inlineStr">
        <is>
          <t>See abstract</t>
        </is>
      </c>
      <c r="M683" t="inlineStr">
        <is>
          <t>See abstract</t>
        </is>
      </c>
      <c r="N683" t="inlineStr">
        <is>
          <t>See abstract</t>
        </is>
      </c>
      <c r="O683" t="inlineStr">
        <is>
          <t>Not verified from abstract</t>
        </is>
      </c>
      <c r="P683" t="inlineStr">
        <is>
          <t>See abstract</t>
        </is>
      </c>
      <c r="Q683" t="inlineStr">
        <is>
          <t>See abstract</t>
        </is>
      </c>
      <c r="R683" t="inlineStr">
        <is>
          <t>Not reviewed (not included)</t>
        </is>
      </c>
      <c r="S683" t="inlineStr">
        <is>
          <t>Not reviewed (not included)</t>
        </is>
      </c>
      <c r="T683" t="inlineStr">
        <is>
          <t>Abstract screening only. Non-ADHD Focused</t>
        </is>
      </c>
      <c r="U683" t="inlineStr">
        <is>
          <t>EXCLUDE</t>
        </is>
      </c>
      <c r="V683" t="inlineStr">
        <is>
          <t>E2-Not ADHD focused: Neither title nor abstract mentions ADHD or attention-deficit/hyperactivity</t>
        </is>
      </c>
      <c r="W683" t="inlineStr">
        <is>
          <t>Excluded: Not ADHD Focused</t>
        </is>
      </c>
      <c r="X683" t="inlineStr">
        <is>
          <t>Not assessed from abstract</t>
        </is>
      </c>
      <c r="Y683" t="inlineStr">
        <is>
          <t>IEEE Journals</t>
        </is>
      </c>
      <c r="Z683" t="inlineStr">
        <is>
          <t>Not determined from abstract</t>
        </is>
      </c>
      <c r="AB683" t="inlineStr">
        <is>
          <t>Not assessed (not included)</t>
        </is>
      </c>
      <c r="AC683" t="inlineStr">
        <is>
          <t>Not assessed (not included)</t>
        </is>
      </c>
      <c r="AD683" t="inlineStr">
        <is>
          <t>F. Hajjej; S. Ayouni; M. A. Alohali; M. Maddeh</t>
        </is>
      </c>
      <c r="AE683" t="inlineStr">
        <is>
          <t>IEEE Access</t>
        </is>
      </c>
      <c r="AF683" t="inlineStr">
        <is>
          <t>Gold OA (IEEE Access)</t>
        </is>
      </c>
      <c r="AG683" t="inlineStr">
        <is>
          <t xml:space="preserve">Deputyship for Research and Innovation, Ministry of Education, Saudi Arabia(grant numbers:RI-44-0496); </t>
        </is>
      </c>
      <c r="AH683" t="inlineStr">
        <is>
          <t>Not assessed</t>
        </is>
      </c>
      <c r="AI683" t="inlineStr">
        <is>
          <t>Not reported</t>
        </is>
      </c>
      <c r="AJ683" t="inlineStr">
        <is>
          <t>Not reported</t>
        </is>
      </c>
      <c r="AK683" t="inlineStr">
        <is>
          <t>Not reported</t>
        </is>
      </c>
      <c r="AL683" t="inlineStr">
        <is>
          <t>Not reported</t>
        </is>
      </c>
      <c r="AM683" t="inlineStr">
        <is>
          <t>Not reported</t>
        </is>
      </c>
      <c r="AN683" t="inlineStr">
        <is>
          <t>Not reported</t>
        </is>
      </c>
      <c r="AO683" t="inlineStr">
        <is>
          <t>Not reviewed</t>
        </is>
      </c>
      <c r="AP683" t="inlineStr">
        <is>
          <t>Not reported</t>
        </is>
      </c>
      <c r="AQ683" t="inlineStr">
        <is>
          <t>Not reported</t>
        </is>
      </c>
      <c r="AR683" t="inlineStr">
        <is>
          <t>Not reported</t>
        </is>
      </c>
      <c r="AS683" t="inlineStr">
        <is>
          <t>See abstract</t>
        </is>
      </c>
      <c r="AT683" t="inlineStr">
        <is>
          <t>Not reviewed</t>
        </is>
      </c>
      <c r="AU683" t="inlineStr">
        <is>
          <t>Not reviewed</t>
        </is>
      </c>
      <c r="AV683" t="inlineStr">
        <is>
          <t>Not reviewed</t>
        </is>
      </c>
      <c r="AW683" t="inlineStr">
        <is>
          <t>Not reviewed</t>
        </is>
      </c>
      <c r="AX683" t="inlineStr">
        <is>
          <t>Not reported</t>
        </is>
      </c>
      <c r="AY683" t="inlineStr">
        <is>
          <t>Not reported</t>
        </is>
      </c>
      <c r="AZ683" t="inlineStr">
        <is>
          <t>Not reported</t>
        </is>
      </c>
      <c r="BA683" t="inlineStr">
        <is>
          <t>Not reported</t>
        </is>
      </c>
      <c r="BB683" t="inlineStr">
        <is>
          <t>Not reported</t>
        </is>
      </c>
      <c r="BC683" t="inlineStr">
        <is>
          <t>Not reported</t>
        </is>
      </c>
      <c r="BD683" t="inlineStr">
        <is>
          <t>Not reported</t>
        </is>
      </c>
      <c r="BE683" t="inlineStr">
        <is>
          <t>Not reported</t>
        </is>
      </c>
      <c r="BF683" t="inlineStr">
        <is>
          <t>Not reported</t>
        </is>
      </c>
      <c r="BG683" t="inlineStr">
        <is>
          <t>Not reviewed (not included)</t>
        </is>
      </c>
      <c r="BH683" t="inlineStr">
        <is>
          <t>N/A</t>
        </is>
      </c>
      <c r="BI683" t="inlineStr">
        <is>
          <t>Not reviewed</t>
        </is>
      </c>
      <c r="BJ683" t="inlineStr">
        <is>
          <t>Not reviewed</t>
        </is>
      </c>
      <c r="BK683" t="inlineStr">
        <is>
          <t>Not reviewed</t>
        </is>
      </c>
      <c r="BL683" t="inlineStr">
        <is>
          <t>Not reviewed</t>
        </is>
      </c>
      <c r="BM683" t="inlineStr">
        <is>
          <t>Not reviewed (not included)</t>
        </is>
      </c>
      <c r="BN683" t="inlineStr">
        <is>
          <t>Non-ADHD Focused - E2-Not ADHD focused: Neither title nor abstract mentions ADHD or attention-deficit/hyperactivity</t>
        </is>
      </c>
      <c r="BO683" t="inlineStr">
        <is>
          <t>Abstract-level screening only</t>
        </is>
      </c>
      <c r="BP683" t="inlineStr">
        <is>
          <t>14</t>
        </is>
      </c>
    </row>
    <row r="684">
      <c r="A684" t="inlineStr">
        <is>
          <t>Electrodermal Activity (EDA) for Treatment of Neurological and Psychiatric Disorder Patients: A Review</t>
        </is>
      </c>
      <c r="B684" t="n">
        <v>2021</v>
      </c>
      <c r="C684" t="inlineStr">
        <is>
          <t>Not checked</t>
        </is>
      </c>
      <c r="D684" t="inlineStr">
        <is>
          <t>Not checked</t>
        </is>
      </c>
      <c r="E684" t="inlineStr">
        <is>
          <t>10.1109/ICACCS51430.2021.9441808</t>
        </is>
      </c>
      <c r="F684" t="inlineStr">
        <is>
          <t>Electro-Dermal Activity (EDA) is the change of electrical properties of the skin with respect to the sweat excretion, measured at the surface of the skin. By applying a small constant voltage, the variation of the Skin Conductance (SC) can be measured non-invasively. In fact, when the subject responds to features such as emotionally loaded videos, images, positive and negative stimuli, etc., during which the human skin reveals information about the actions such as anxious, nervous, afraid, psyched, stoked and shocked stages. Through this process the electrical conductivity of the skin changes. Also, the Galvanic Skin Response (GSR) is the measure of the variation in SC in response to the sweat secretion activity. The GSR is often referred as EDA or SC. In this paper, the existing techniques available for EDA measurement and treatment of a person are reviewed. This study summarizes, the EDA signal features, which signifies the autonomic brain system activity, which has wide applications in the psychological research domain.</t>
        </is>
      </c>
      <c r="G684" t="inlineStr">
        <is>
          <t>Unimodal</t>
        </is>
      </c>
      <c r="H684" t="inlineStr">
        <is>
          <t>See abstract</t>
        </is>
      </c>
      <c r="I684" t="inlineStr">
        <is>
          <t>See abstract</t>
        </is>
      </c>
      <c r="J684" t="inlineStr">
        <is>
          <t>See abstract (AI/ML)</t>
        </is>
      </c>
      <c r="K684" t="inlineStr">
        <is>
          <t>See abstract</t>
        </is>
      </c>
      <c r="M684" t="inlineStr">
        <is>
          <t>See abstract</t>
        </is>
      </c>
      <c r="N684" t="inlineStr">
        <is>
          <t>See abstract</t>
        </is>
      </c>
      <c r="O684" t="inlineStr">
        <is>
          <t>Not verified from abstract</t>
        </is>
      </c>
      <c r="P684" t="inlineStr">
        <is>
          <t>See abstract</t>
        </is>
      </c>
      <c r="Q684" t="inlineStr">
        <is>
          <t>See abstract</t>
        </is>
      </c>
      <c r="R684" t="inlineStr">
        <is>
          <t>Not reviewed (not included)</t>
        </is>
      </c>
      <c r="S684" t="inlineStr">
        <is>
          <t>Not reviewed (not included)</t>
        </is>
      </c>
      <c r="T684" t="inlineStr">
        <is>
          <t>Abstract screening only. Non-ADHD Focused</t>
        </is>
      </c>
      <c r="U684" t="inlineStr">
        <is>
          <t>EXCLUDE</t>
        </is>
      </c>
      <c r="V684" t="inlineStr">
        <is>
          <t>E2-Not ADHD focused: Neither title nor abstract mentions ADHD or attention-deficit/hyperactivity</t>
        </is>
      </c>
      <c r="W684" t="inlineStr">
        <is>
          <t>Excluded: Not ADHD Focused</t>
        </is>
      </c>
      <c r="X684" t="inlineStr">
        <is>
          <t>Not assessed from abstract</t>
        </is>
      </c>
      <c r="Y684" t="inlineStr">
        <is>
          <t>IEEE Conferences</t>
        </is>
      </c>
      <c r="Z684" t="inlineStr">
        <is>
          <t>Not determined from abstract</t>
        </is>
      </c>
      <c r="AB684" t="inlineStr">
        <is>
          <t>Not assessed (not included)</t>
        </is>
      </c>
      <c r="AC684" t="inlineStr">
        <is>
          <t>Not assessed (not included)</t>
        </is>
      </c>
      <c r="AD684" t="inlineStr">
        <is>
          <t>U. Desai; A. D. Shetty</t>
        </is>
      </c>
      <c r="AE684" t="inlineStr">
        <is>
          <t>2021 7th International Conference on Advanced Computing and Communication Systems (ICACCS)</t>
        </is>
      </c>
      <c r="AF684" t="inlineStr">
        <is>
          <t>Hybrid OA (IEEE)</t>
        </is>
      </c>
      <c r="AH684" t="inlineStr">
        <is>
          <t>Not assessed</t>
        </is>
      </c>
      <c r="AI684" t="inlineStr">
        <is>
          <t>Not reported</t>
        </is>
      </c>
      <c r="AJ684" t="inlineStr">
        <is>
          <t>Not reported</t>
        </is>
      </c>
      <c r="AK684" t="inlineStr">
        <is>
          <t>Not reported</t>
        </is>
      </c>
      <c r="AL684" t="inlineStr">
        <is>
          <t>Not reported</t>
        </is>
      </c>
      <c r="AM684" t="inlineStr">
        <is>
          <t>Not reported</t>
        </is>
      </c>
      <c r="AN684" t="inlineStr">
        <is>
          <t>Not reported</t>
        </is>
      </c>
      <c r="AO684" t="inlineStr">
        <is>
          <t>Not reviewed</t>
        </is>
      </c>
      <c r="AP684" t="inlineStr">
        <is>
          <t>Not reported</t>
        </is>
      </c>
      <c r="AQ684" t="inlineStr">
        <is>
          <t>Not reported</t>
        </is>
      </c>
      <c r="AR684" t="inlineStr">
        <is>
          <t>Not reported</t>
        </is>
      </c>
      <c r="AS684" t="inlineStr">
        <is>
          <t>See abstract</t>
        </is>
      </c>
      <c r="AT684" t="inlineStr">
        <is>
          <t>Not reviewed</t>
        </is>
      </c>
      <c r="AU684" t="inlineStr">
        <is>
          <t>Not reviewed</t>
        </is>
      </c>
      <c r="AV684" t="inlineStr">
        <is>
          <t>Not reviewed</t>
        </is>
      </c>
      <c r="AW684" t="inlineStr">
        <is>
          <t>Not reviewed</t>
        </is>
      </c>
      <c r="AX684" t="inlineStr">
        <is>
          <t>Not reported</t>
        </is>
      </c>
      <c r="AY684" t="inlineStr">
        <is>
          <t>Not reported</t>
        </is>
      </c>
      <c r="AZ684" t="inlineStr">
        <is>
          <t>Not reported</t>
        </is>
      </c>
      <c r="BA684" t="inlineStr">
        <is>
          <t>Not reported</t>
        </is>
      </c>
      <c r="BB684" t="inlineStr">
        <is>
          <t>Not reported</t>
        </is>
      </c>
      <c r="BC684" t="inlineStr">
        <is>
          <t>Not reported</t>
        </is>
      </c>
      <c r="BD684" t="inlineStr">
        <is>
          <t>Not reported</t>
        </is>
      </c>
      <c r="BE684" t="inlineStr">
        <is>
          <t>Not reported</t>
        </is>
      </c>
      <c r="BF684" t="inlineStr">
        <is>
          <t>Not reported</t>
        </is>
      </c>
      <c r="BG684" t="inlineStr">
        <is>
          <t>Not reviewed (not included)</t>
        </is>
      </c>
      <c r="BH684" t="inlineStr">
        <is>
          <t>N/A</t>
        </is>
      </c>
      <c r="BI684" t="inlineStr">
        <is>
          <t>Not reviewed</t>
        </is>
      </c>
      <c r="BJ684" t="inlineStr">
        <is>
          <t>Not reviewed</t>
        </is>
      </c>
      <c r="BK684" t="inlineStr">
        <is>
          <t>Not reviewed</t>
        </is>
      </c>
      <c r="BL684" t="inlineStr">
        <is>
          <t>Not reviewed</t>
        </is>
      </c>
      <c r="BM684" t="inlineStr">
        <is>
          <t>Not reviewed (not included)</t>
        </is>
      </c>
      <c r="BN684" t="inlineStr">
        <is>
          <t>Non-ADHD Focused - E2-Not ADHD focused: Neither title nor abstract mentions ADHD or attention-deficit/hyperactivity</t>
        </is>
      </c>
      <c r="BO684" t="inlineStr">
        <is>
          <t>Abstract-level screening only</t>
        </is>
      </c>
      <c r="BP684" t="inlineStr">
        <is>
          <t>7</t>
        </is>
      </c>
    </row>
    <row r="685">
      <c r="A685" t="inlineStr">
        <is>
          <t>MTIF-GNN: A Multi-Modal Topology and Integrated Focused Network for ASD Diagnosis</t>
        </is>
      </c>
      <c r="B685" t="n">
        <v>2025</v>
      </c>
      <c r="C685" t="inlineStr">
        <is>
          <t>Not checked</t>
        </is>
      </c>
      <c r="D685" t="inlineStr">
        <is>
          <t>Not checked</t>
        </is>
      </c>
      <c r="E685" t="inlineStr">
        <is>
          <t>10.1109/JBHI.2025.3626559</t>
        </is>
      </c>
      <c r="F685" t="inlineStr">
        <is>
          <t>The diagnosis of autism spectrum disorder (ASD) has been a longstanding focus in clinical and neuroscience research, particularly with the growing use of multi-site functional MRI (fMRI) data. However, most existing methods often suffer from limitations such as inadequate multi-modal data fusion and insufficient mining of implicit features. To address these challenges, an end-to-end multi-modal topology-integrated graph neural network (MTIF-GNN) is proposed for multi-site ASD diagnosis. MTIF-GNN constructs two complementary population graphs to fully extract and integrate both explicit and implicit features, aiming to achieve more accurate diagnostic results. To further enhance network performance, an adaptive topology update (ATU) module is designed to dynamically adjust and optimize the graph structure within MTIF-GNN, enabling more effective capture of latent relationships among nodes and global topological patterns. Finally, this study achieves deep integration of explicit and implicit features through joint learning optimization of the graph neural network, and obtains the ASD diagnosis results using a multi-layer perceptron. Experimental results demonstrate that the proposed method outperforms existing approaches and also achieves excellent performance in diagnosing major depressive disorder (MDD), indicating its broad applicability across various psychiatric disorders and providing effective support for cross-disorder brain function research. The code is available at https://github.com/cvmdsp/MTIF-GNN.</t>
        </is>
      </c>
      <c r="G685" t="inlineStr">
        <is>
          <t>Unimodal</t>
        </is>
      </c>
      <c r="H685" t="inlineStr">
        <is>
          <t>See abstract</t>
        </is>
      </c>
      <c r="I685" t="inlineStr">
        <is>
          <t>See abstract</t>
        </is>
      </c>
      <c r="J685" t="inlineStr">
        <is>
          <t>See abstract (AI/ML)</t>
        </is>
      </c>
      <c r="K685" t="inlineStr">
        <is>
          <t>See abstract</t>
        </is>
      </c>
      <c r="M685" t="inlineStr">
        <is>
          <t>See abstract</t>
        </is>
      </c>
      <c r="N685" t="inlineStr">
        <is>
          <t>See abstract</t>
        </is>
      </c>
      <c r="O685" t="inlineStr">
        <is>
          <t>Not verified from abstract</t>
        </is>
      </c>
      <c r="P685" t="inlineStr">
        <is>
          <t>See abstract</t>
        </is>
      </c>
      <c r="Q685" t="inlineStr">
        <is>
          <t>See abstract</t>
        </is>
      </c>
      <c r="R685" t="inlineStr">
        <is>
          <t>Not reviewed (not included)</t>
        </is>
      </c>
      <c r="S685" t="inlineStr">
        <is>
          <t>Not reviewed (not included)</t>
        </is>
      </c>
      <c r="T685" t="inlineStr">
        <is>
          <t>Abstract screening only. Non-ADHD Focused</t>
        </is>
      </c>
      <c r="U685" t="inlineStr">
        <is>
          <t>EXCLUDE</t>
        </is>
      </c>
      <c r="V685" t="inlineStr">
        <is>
          <t>E2-Not ADHD focused: Neither title nor abstract mentions ADHD or attention-deficit/hyperactivity</t>
        </is>
      </c>
      <c r="W685" t="inlineStr">
        <is>
          <t>Excluded: Not ADHD Focused</t>
        </is>
      </c>
      <c r="X685" t="inlineStr">
        <is>
          <t>Not assessed from abstract</t>
        </is>
      </c>
      <c r="Y685" t="inlineStr">
        <is>
          <t>IEEE Early Access Articles</t>
        </is>
      </c>
      <c r="Z685" t="inlineStr">
        <is>
          <t>Not determined from abstract</t>
        </is>
      </c>
      <c r="AB685" t="inlineStr">
        <is>
          <t>Not assessed (not included)</t>
        </is>
      </c>
      <c r="AC685" t="inlineStr">
        <is>
          <t>Not assessed (not included)</t>
        </is>
      </c>
      <c r="AD685" t="inlineStr">
        <is>
          <t>S. Liu; J. Li; H. Gu; S. Wang; Y. Zhang</t>
        </is>
      </c>
      <c r="AE685" t="inlineStr">
        <is>
          <t>IEEE Journal of Biomedical and Health Informatics</t>
        </is>
      </c>
      <c r="AF685" t="inlineStr">
        <is>
          <t>Hybrid OA (IEEE)</t>
        </is>
      </c>
      <c r="AH685" t="inlineStr">
        <is>
          <t>Not assessed</t>
        </is>
      </c>
      <c r="AI685" t="inlineStr">
        <is>
          <t>Not reported</t>
        </is>
      </c>
      <c r="AJ685" t="inlineStr">
        <is>
          <t>Not reported</t>
        </is>
      </c>
      <c r="AK685" t="inlineStr">
        <is>
          <t>Not reported</t>
        </is>
      </c>
      <c r="AL685" t="inlineStr">
        <is>
          <t>Not reported</t>
        </is>
      </c>
      <c r="AM685" t="inlineStr">
        <is>
          <t>Not reported</t>
        </is>
      </c>
      <c r="AN685" t="inlineStr">
        <is>
          <t>Not reported</t>
        </is>
      </c>
      <c r="AO685" t="inlineStr">
        <is>
          <t>Not reviewed</t>
        </is>
      </c>
      <c r="AP685" t="inlineStr">
        <is>
          <t>Not reported</t>
        </is>
      </c>
      <c r="AQ685" t="inlineStr">
        <is>
          <t>Not reported</t>
        </is>
      </c>
      <c r="AR685" t="inlineStr">
        <is>
          <t>Not reported</t>
        </is>
      </c>
      <c r="AS685" t="inlineStr">
        <is>
          <t>See abstract</t>
        </is>
      </c>
      <c r="AT685" t="inlineStr">
        <is>
          <t>Not reviewed</t>
        </is>
      </c>
      <c r="AU685" t="inlineStr">
        <is>
          <t>Not reviewed</t>
        </is>
      </c>
      <c r="AV685" t="inlineStr">
        <is>
          <t>Not reviewed</t>
        </is>
      </c>
      <c r="AW685" t="inlineStr">
        <is>
          <t>Not reviewed</t>
        </is>
      </c>
      <c r="AX685" t="inlineStr">
        <is>
          <t>Not reported</t>
        </is>
      </c>
      <c r="AY685" t="inlineStr">
        <is>
          <t>Not reported</t>
        </is>
      </c>
      <c r="AZ685" t="inlineStr">
        <is>
          <t>Not reported</t>
        </is>
      </c>
      <c r="BA685" t="inlineStr">
        <is>
          <t>Not reported</t>
        </is>
      </c>
      <c r="BB685" t="inlineStr">
        <is>
          <t>Not reported</t>
        </is>
      </c>
      <c r="BC685" t="inlineStr">
        <is>
          <t>Not reported</t>
        </is>
      </c>
      <c r="BD685" t="inlineStr">
        <is>
          <t>Not reported</t>
        </is>
      </c>
      <c r="BE685" t="inlineStr">
        <is>
          <t>Not reported</t>
        </is>
      </c>
      <c r="BF685" t="inlineStr">
        <is>
          <t>Not reported</t>
        </is>
      </c>
      <c r="BG685" t="inlineStr">
        <is>
          <t>Not reviewed (not included)</t>
        </is>
      </c>
      <c r="BH685" t="inlineStr">
        <is>
          <t>N/A</t>
        </is>
      </c>
      <c r="BI685" t="inlineStr">
        <is>
          <t>Not reviewed</t>
        </is>
      </c>
      <c r="BJ685" t="inlineStr">
        <is>
          <t>Not reviewed</t>
        </is>
      </c>
      <c r="BK685" t="inlineStr">
        <is>
          <t>Not reviewed</t>
        </is>
      </c>
      <c r="BL685" t="inlineStr">
        <is>
          <t>Not reviewed</t>
        </is>
      </c>
      <c r="BM685" t="inlineStr">
        <is>
          <t>Not reviewed (not included)</t>
        </is>
      </c>
      <c r="BN685" t="inlineStr">
        <is>
          <t>Non-ADHD Focused - E2-Not ADHD focused: Neither title nor abstract mentions ADHD or attention-deficit/hyperactivity</t>
        </is>
      </c>
      <c r="BO685" t="inlineStr">
        <is>
          <t>Abstract-level screening only</t>
        </is>
      </c>
      <c r="BP685" t="inlineStr">
        <is>
          <t>14</t>
        </is>
      </c>
    </row>
    <row r="686">
      <c r="A686" t="inlineStr">
        <is>
          <t>Neural Dynamics for Facilitating ADHD Diagnosis in Preschoolers: Central and Parietal Delta Synchronization in the Kiddie Continuous Performance Test</t>
        </is>
      </c>
      <c r="B686" t="n">
        <v>2021</v>
      </c>
      <c r="C686" t="inlineStr">
        <is>
          <t>Not checked</t>
        </is>
      </c>
      <c r="D686" t="inlineStr">
        <is>
          <t>Not checked</t>
        </is>
      </c>
      <c r="E686" t="inlineStr">
        <is>
          <t>10.1109/TNSRE.2021.3097551</t>
        </is>
      </c>
      <c r="F686" t="inlineStr">
        <is>
          <t>The present study aimed to characterize children at risk of attention-deficit/hyperactivity disorder (ADHD) during preschool age and provide early intervention. The continuous performance test (CPT) and electroencephalography (EEG) can contribute additional valuable information to facilitate diagnosis. This study measured brain dynamics at slow and fast task rates in the CPT using a wireless wearable EEG and identified correlations between the EEG and CPT data in preschool children with ADHD. Forty-nine preschool children participated in this study, of which 29 were diagnosed with ADHD and 20 exhibited typical development (TD). The Conners Kiddie Continuous Performance Test (K-CPT) and wireless wearable EEG recordings were employed simultaneously. Significant differences were observed between the groups with ADHD and TD in task-related EEG spectral powers (central as well as parietal delta, P &lt; 0.01), which were distinct only in the slow-rate task condition. A shift from resting to the CPT task condition induced overall alpha powers decrease in the ADHD group. In the task condition, the delta powers were positively correlated with the CPT perseveration scores, whereas the alpha powers were negatively correlated with specific CPT scores mainly on perseveration and detectability (P &lt; 0.05). These results, which complement the findings of other sparse studies that have investigated within-task-related brain dynamics, particularly in preschool children, can assist specialists working in early intervention to plan training and educational programs for preschoolers with ADHD.</t>
        </is>
      </c>
      <c r="G686" t="inlineStr">
        <is>
          <t>Unimodal</t>
        </is>
      </c>
      <c r="H686" t="inlineStr">
        <is>
          <t>See abstract</t>
        </is>
      </c>
      <c r="I686" t="inlineStr">
        <is>
          <t>See abstract</t>
        </is>
      </c>
      <c r="J686" t="inlineStr">
        <is>
          <t>See abstract (AI/ML)</t>
        </is>
      </c>
      <c r="K686" t="inlineStr">
        <is>
          <t>See abstract</t>
        </is>
      </c>
      <c r="M686" t="inlineStr">
        <is>
          <t>See abstract</t>
        </is>
      </c>
      <c r="N686" t="inlineStr">
        <is>
          <t>See abstract</t>
        </is>
      </c>
      <c r="O686" t="inlineStr">
        <is>
          <t>Not verified from abstract</t>
        </is>
      </c>
      <c r="P686" t="inlineStr">
        <is>
          <t>See abstract</t>
        </is>
      </c>
      <c r="Q686" t="inlineStr">
        <is>
          <t>See abstract</t>
        </is>
      </c>
      <c r="R686" t="inlineStr">
        <is>
          <t>Not reviewed (not included)</t>
        </is>
      </c>
      <c r="S686" t="inlineStr">
        <is>
          <t>Not reviewed (not included)</t>
        </is>
      </c>
      <c r="T686" t="inlineStr">
        <is>
          <t>Abstract screening only. No AI/ML Methods</t>
        </is>
      </c>
      <c r="U686" t="inlineStr">
        <is>
          <t>EXCLUDE</t>
        </is>
      </c>
      <c r="V686" t="inlineStr">
        <is>
          <t>E1-No AI/ML/DL: Abstract and title do not describe application of AI, ML, or DL methods</t>
        </is>
      </c>
      <c r="W686" t="inlineStr">
        <is>
          <t>Excluded: No AI/ML Methods</t>
        </is>
      </c>
      <c r="X686" t="inlineStr">
        <is>
          <t>Not assessed from abstract</t>
        </is>
      </c>
      <c r="Y686" t="inlineStr">
        <is>
          <t>IEEE Journals</t>
        </is>
      </c>
      <c r="Z686" t="inlineStr">
        <is>
          <t>Not determined from abstract</t>
        </is>
      </c>
      <c r="AB686" t="inlineStr">
        <is>
          <t>Not assessed (not included)</t>
        </is>
      </c>
      <c r="AC686" t="inlineStr">
        <is>
          <t>Not assessed (not included)</t>
        </is>
      </c>
      <c r="AD686" t="inlineStr">
        <is>
          <t>I. -C. Chen; C. -H. Chang; Y. Chang; D. -S. Lin; C. -H. Lin; L. -W. Ko</t>
        </is>
      </c>
      <c r="AE686" t="inlineStr">
        <is>
          <t>IEEE Transactions on Neural Systems and Rehabilitation Engineering</t>
        </is>
      </c>
      <c r="AF686" t="inlineStr">
        <is>
          <t>Hybrid OA (IEEE)</t>
        </is>
      </c>
      <c r="AG686" t="inlineStr">
        <is>
          <t xml:space="preserve">Aiming for the Top University Plan of National Chiao Tung University, the Ministry of Education, Taiwan(grant numbers:110W211,110W153,MMH-CT-11003,MMH-CT-10903); Artificial Intelligence to Precision Health: Integrating Dynamic Physiological Signals and Electronic Medical Record (EMR) to build a Medical Digital Twins Platform; Taiwan Ministry of Science and Technology(grant numbers:MOST 109-2321-B-009-007,110-2622-E-A49-009); </t>
        </is>
      </c>
      <c r="AH686" t="inlineStr">
        <is>
          <t>Not assessed</t>
        </is>
      </c>
      <c r="AI686" t="inlineStr">
        <is>
          <t>Not reported</t>
        </is>
      </c>
      <c r="AJ686" t="inlineStr">
        <is>
          <t>Not reported</t>
        </is>
      </c>
      <c r="AK686" t="inlineStr">
        <is>
          <t>Not reported</t>
        </is>
      </c>
      <c r="AL686" t="inlineStr">
        <is>
          <t>Not reported</t>
        </is>
      </c>
      <c r="AM686" t="inlineStr">
        <is>
          <t>Not reported</t>
        </is>
      </c>
      <c r="AN686" t="inlineStr">
        <is>
          <t>Not reported</t>
        </is>
      </c>
      <c r="AO686" t="inlineStr">
        <is>
          <t>Not reviewed</t>
        </is>
      </c>
      <c r="AP686" t="inlineStr">
        <is>
          <t>Not reported</t>
        </is>
      </c>
      <c r="AQ686" t="inlineStr">
        <is>
          <t>Not reported</t>
        </is>
      </c>
      <c r="AR686" t="inlineStr">
        <is>
          <t>Not reported</t>
        </is>
      </c>
      <c r="AS686" t="inlineStr">
        <is>
          <t>See abstract</t>
        </is>
      </c>
      <c r="AT686" t="inlineStr">
        <is>
          <t>Not reviewed</t>
        </is>
      </c>
      <c r="AU686" t="inlineStr">
        <is>
          <t>Not reviewed</t>
        </is>
      </c>
      <c r="AV686" t="inlineStr">
        <is>
          <t>Not reviewed</t>
        </is>
      </c>
      <c r="AW686" t="inlineStr">
        <is>
          <t>Not reviewed</t>
        </is>
      </c>
      <c r="AX686" t="inlineStr">
        <is>
          <t>Not reported</t>
        </is>
      </c>
      <c r="AY686" t="inlineStr">
        <is>
          <t>Not reported</t>
        </is>
      </c>
      <c r="AZ686" t="inlineStr">
        <is>
          <t>Not reported</t>
        </is>
      </c>
      <c r="BA686" t="inlineStr">
        <is>
          <t>Not reported</t>
        </is>
      </c>
      <c r="BB686" t="inlineStr">
        <is>
          <t>Not reported</t>
        </is>
      </c>
      <c r="BC686" t="inlineStr">
        <is>
          <t>Not reported</t>
        </is>
      </c>
      <c r="BD686" t="inlineStr">
        <is>
          <t>Not reported</t>
        </is>
      </c>
      <c r="BE686" t="inlineStr">
        <is>
          <t>Not reported</t>
        </is>
      </c>
      <c r="BF686" t="inlineStr">
        <is>
          <t>Not reported</t>
        </is>
      </c>
      <c r="BG686" t="inlineStr">
        <is>
          <t>Not reviewed (not included)</t>
        </is>
      </c>
      <c r="BH686" t="inlineStr">
        <is>
          <t>N/A</t>
        </is>
      </c>
      <c r="BI686" t="inlineStr">
        <is>
          <t>Not reviewed</t>
        </is>
      </c>
      <c r="BJ686" t="inlineStr">
        <is>
          <t>Not reviewed</t>
        </is>
      </c>
      <c r="BK686" t="inlineStr">
        <is>
          <t>Not reviewed</t>
        </is>
      </c>
      <c r="BL686" t="inlineStr">
        <is>
          <t>Not reviewed</t>
        </is>
      </c>
      <c r="BM686" t="inlineStr">
        <is>
          <t>Not reviewed (not included)</t>
        </is>
      </c>
      <c r="BN686" t="inlineStr">
        <is>
          <t>No AI/ML Methods - E1-No AI/ML/DL: Abstract and title do not describe application of AI, ML, or DL methods</t>
        </is>
      </c>
      <c r="BO686" t="inlineStr">
        <is>
          <t>Abstract-level screening only</t>
        </is>
      </c>
      <c r="BP686" t="inlineStr">
        <is>
          <t>10</t>
        </is>
      </c>
    </row>
    <row r="687">
      <c r="A687" t="inlineStr">
        <is>
          <t>Sensors for Human Visual Attention Behaviour Detection and Prediction: A Review</t>
        </is>
      </c>
      <c r="B687" t="n">
        <v>2025</v>
      </c>
      <c r="C687" t="inlineStr">
        <is>
          <t>Not checked</t>
        </is>
      </c>
      <c r="D687" t="inlineStr">
        <is>
          <t>Not checked</t>
        </is>
      </c>
      <c r="E687" t="inlineStr">
        <is>
          <t>10.1109/JSEN.2025.3605672</t>
        </is>
      </c>
      <c r="F687" t="inlineStr">
        <is>
          <t>As the primary means of information perception and an indicator of cognitive state, visual attention is a fundamental aspect of human activity. While advancements in manufacturing and artificial intelligence have made sensors capable of detecting and predicting complex visual attention behaviour, a systematic overview of the current state of associated sensor technologies remains notably absent. To address this gap, we adopt the PRISMA-ScR methodology to systematically review 185 peer-reviewed publications from 2018 onwards. Our analysis includes six categories of sensors employed for visual attention behaviour detection and prediction: the mechanical, visual, electrooculography, magnetic, emerging technology, and multi-sensor fusion. We examine five key questions to these sensorsâ€™ operation principles, performance features, and representative applications across domains such as driving monitoring, cognitive assessment, virtual reality, and neuroergonomics. While findings reveal trends towards sensor miniaturisation, multimodal integration, and low-power operation, our review confirms challenges in cross-user generalisation, privacy preservation, and long-term stability remain. Consequently, our review indicates a comprehensive picture for future sensor research: pioneering flexible transparent materials, developing self-powered system architectures, and creating adaptive prediction algorithms.</t>
        </is>
      </c>
      <c r="G687" t="inlineStr">
        <is>
          <t>Unimodal</t>
        </is>
      </c>
      <c r="H687" t="inlineStr">
        <is>
          <t>See abstract</t>
        </is>
      </c>
      <c r="I687" t="inlineStr">
        <is>
          <t>See abstract</t>
        </is>
      </c>
      <c r="J687" t="inlineStr">
        <is>
          <t>See abstract (AI/ML)</t>
        </is>
      </c>
      <c r="K687" t="inlineStr">
        <is>
          <t>See abstract</t>
        </is>
      </c>
      <c r="M687" t="inlineStr">
        <is>
          <t>See abstract</t>
        </is>
      </c>
      <c r="N687" t="inlineStr">
        <is>
          <t>See abstract</t>
        </is>
      </c>
      <c r="O687" t="inlineStr">
        <is>
          <t>Not verified from abstract</t>
        </is>
      </c>
      <c r="P687" t="inlineStr">
        <is>
          <t>See abstract</t>
        </is>
      </c>
      <c r="Q687" t="inlineStr">
        <is>
          <t>See abstract</t>
        </is>
      </c>
      <c r="R687" t="inlineStr">
        <is>
          <t>Not reviewed (not included)</t>
        </is>
      </c>
      <c r="S687" t="inlineStr">
        <is>
          <t>Not reviewed (not included)</t>
        </is>
      </c>
      <c r="T687" t="inlineStr">
        <is>
          <t>Abstract screening only. Non-ADHD Focused</t>
        </is>
      </c>
      <c r="U687" t="inlineStr">
        <is>
          <t>EXCLUDE</t>
        </is>
      </c>
      <c r="V687" t="inlineStr">
        <is>
          <t>E2-Not ADHD focused: Neither title nor abstract mentions ADHD or attention-deficit/hyperactivity</t>
        </is>
      </c>
      <c r="W687" t="inlineStr">
        <is>
          <t>Excluded: Not ADHD Focused</t>
        </is>
      </c>
      <c r="X687" t="inlineStr">
        <is>
          <t>Not assessed from abstract</t>
        </is>
      </c>
      <c r="Y687" t="inlineStr">
        <is>
          <t>IEEE Early Access Articles</t>
        </is>
      </c>
      <c r="Z687" t="inlineStr">
        <is>
          <t>Not determined from abstract</t>
        </is>
      </c>
      <c r="AB687" t="inlineStr">
        <is>
          <t>Not assessed (not included)</t>
        </is>
      </c>
      <c r="AC687" t="inlineStr">
        <is>
          <t>Not assessed (not included)</t>
        </is>
      </c>
      <c r="AD687" t="inlineStr">
        <is>
          <t>X. Li; H. Gu; X. Shi; X. Zhang; W. Geng</t>
        </is>
      </c>
      <c r="AE687" t="inlineStr">
        <is>
          <t>IEEE Sensors Journal</t>
        </is>
      </c>
      <c r="AF687" t="inlineStr">
        <is>
          <t>Hybrid OA (IEEE)</t>
        </is>
      </c>
      <c r="AG687" t="inlineStr">
        <is>
          <t xml:space="preserve">Zhejiang Provincial Key R&amp;D Programme(grant numbers:2024C01210); </t>
        </is>
      </c>
      <c r="AH687" t="inlineStr">
        <is>
          <t>Not assessed</t>
        </is>
      </c>
      <c r="AI687" t="inlineStr">
        <is>
          <t>Not reported</t>
        </is>
      </c>
      <c r="AJ687" t="inlineStr">
        <is>
          <t>Not reported</t>
        </is>
      </c>
      <c r="AK687" t="inlineStr">
        <is>
          <t>Not reported</t>
        </is>
      </c>
      <c r="AL687" t="inlineStr">
        <is>
          <t>Not reported</t>
        </is>
      </c>
      <c r="AM687" t="inlineStr">
        <is>
          <t>Not reported</t>
        </is>
      </c>
      <c r="AN687" t="inlineStr">
        <is>
          <t>Not reported</t>
        </is>
      </c>
      <c r="AO687" t="inlineStr">
        <is>
          <t>Not reviewed</t>
        </is>
      </c>
      <c r="AP687" t="inlineStr">
        <is>
          <t>Not reported</t>
        </is>
      </c>
      <c r="AQ687" t="inlineStr">
        <is>
          <t>Not reported</t>
        </is>
      </c>
      <c r="AR687" t="inlineStr">
        <is>
          <t>Not reported</t>
        </is>
      </c>
      <c r="AS687" t="inlineStr">
        <is>
          <t>See abstract</t>
        </is>
      </c>
      <c r="AT687" t="inlineStr">
        <is>
          <t>Not reviewed</t>
        </is>
      </c>
      <c r="AU687" t="inlineStr">
        <is>
          <t>Not reviewed</t>
        </is>
      </c>
      <c r="AV687" t="inlineStr">
        <is>
          <t>Not reviewed</t>
        </is>
      </c>
      <c r="AW687" t="inlineStr">
        <is>
          <t>Not reviewed</t>
        </is>
      </c>
      <c r="AX687" t="inlineStr">
        <is>
          <t>Not reported</t>
        </is>
      </c>
      <c r="AY687" t="inlineStr">
        <is>
          <t>Not reported</t>
        </is>
      </c>
      <c r="AZ687" t="inlineStr">
        <is>
          <t>Not reported</t>
        </is>
      </c>
      <c r="BA687" t="inlineStr">
        <is>
          <t>Not reported</t>
        </is>
      </c>
      <c r="BB687" t="inlineStr">
        <is>
          <t>Not reported</t>
        </is>
      </c>
      <c r="BC687" t="inlineStr">
        <is>
          <t>Not reported</t>
        </is>
      </c>
      <c r="BD687" t="inlineStr">
        <is>
          <t>Not reported</t>
        </is>
      </c>
      <c r="BE687" t="inlineStr">
        <is>
          <t>Not reported</t>
        </is>
      </c>
      <c r="BF687" t="inlineStr">
        <is>
          <t>Not reported</t>
        </is>
      </c>
      <c r="BG687" t="inlineStr">
        <is>
          <t>Not reviewed (not included)</t>
        </is>
      </c>
      <c r="BH687" t="inlineStr">
        <is>
          <t>N/A</t>
        </is>
      </c>
      <c r="BI687" t="inlineStr">
        <is>
          <t>Not reviewed</t>
        </is>
      </c>
      <c r="BJ687" t="inlineStr">
        <is>
          <t>Not reviewed</t>
        </is>
      </c>
      <c r="BK687" t="inlineStr">
        <is>
          <t>Not reviewed</t>
        </is>
      </c>
      <c r="BL687" t="inlineStr">
        <is>
          <t>Not reviewed</t>
        </is>
      </c>
      <c r="BM687" t="inlineStr">
        <is>
          <t>Not reviewed (not included)</t>
        </is>
      </c>
      <c r="BN687" t="inlineStr">
        <is>
          <t>Non-ADHD Focused - E2-Not ADHD focused: Neither title nor abstract mentions ADHD or attention-deficit/hyperactivity</t>
        </is>
      </c>
      <c r="BO687" t="inlineStr">
        <is>
          <t>Abstract-level screening only</t>
        </is>
      </c>
      <c r="BP687" t="inlineStr">
        <is>
          <t>1</t>
        </is>
      </c>
    </row>
    <row r="688">
      <c r="A688" t="inlineStr">
        <is>
          <t>Knowledge Distillation Guided Interpretable Brain Subgraph Neural Networks for Brain Disorder Exploration</t>
        </is>
      </c>
      <c r="B688" t="n">
        <v>2025</v>
      </c>
      <c r="C688" t="inlineStr">
        <is>
          <t>Not checked</t>
        </is>
      </c>
      <c r="D688" t="inlineStr">
        <is>
          <t>Not checked</t>
        </is>
      </c>
      <c r="E688" t="inlineStr">
        <is>
          <t>10.1109/TNNLS.2023.3341802</t>
        </is>
      </c>
      <c r="F688" t="inlineStr">
        <is>
          <t xml:space="preserve">The human brain is a highly complex neurological system that has been the subject of continuous exploration by scientists. With the help of modern neuroimaging techniques, there has been significant progress made in brain disorder analysis. There is an increasing interest about utilizing artificial intelligence techniques to improve the efficiency of disorder diagnosis in recent years. However, these methods rely only on neuroimaging data for disorder diagnosis and do not explore the pathogenic mechanism behind the disorder or provide an interpretable result toward the diagnosis decision. Furthermore, the scarcity of medical data limits the performance of existing methods. As the hot application of graph neural networks (GNNs) in molecular graphs and drug discovery due to its strong graph-structured data learning ability, whether GNNs can also play a huge role in the field of brain disorder analysis. Thus, in this work, we innovatively model brain neuroimaging data into graph-structured data and propose knowledge distillation (KD) guided brain subgraph neural networks to extract discriminative subgraphs between patient and healthy brain graphs to explain which brain regions and abnormal functional connectivities cause the disorder. Specifically, we introduce the KD technique to transfer the knowledge of pretrained teacher model to guide brain subgraph neural networks training and alleviate the problem of insufficient training data. And these discriminative subgraphs are conducive to learn better brain graph-level representations for disorder prediction. We conduct abundant experiments on two functional magnetic resonance imaging datasets, i.e., Parkinsonâ€™s disease (PD) and attention-deficit/hyperactivity disorder (ADHD), and experimental results well demonstrate the superiority of our method over other brain graph analysis methods for disorder prediction accuracy. The interpretable experimental results given by our method are consistent with corresponding medical </t>
        </is>
      </c>
      <c r="G688" t="inlineStr">
        <is>
          <t>Unimodal</t>
        </is>
      </c>
      <c r="H688" t="inlineStr">
        <is>
          <t>See abstract</t>
        </is>
      </c>
      <c r="I688" t="inlineStr">
        <is>
          <t>See abstract</t>
        </is>
      </c>
      <c r="J688" t="inlineStr">
        <is>
          <t>See abstract (AI/ML)</t>
        </is>
      </c>
      <c r="K688" t="inlineStr">
        <is>
          <t>See abstract</t>
        </is>
      </c>
      <c r="M688" t="inlineStr">
        <is>
          <t>See abstract</t>
        </is>
      </c>
      <c r="N688" t="inlineStr">
        <is>
          <t>See abstract</t>
        </is>
      </c>
      <c r="O688" t="inlineStr">
        <is>
          <t>Not verified from abstract</t>
        </is>
      </c>
      <c r="P688" t="inlineStr">
        <is>
          <t>See abstract</t>
        </is>
      </c>
      <c r="Q688" t="inlineStr">
        <is>
          <t>See abstract</t>
        </is>
      </c>
      <c r="R688" t="inlineStr">
        <is>
          <t>Not reviewed (not included)</t>
        </is>
      </c>
      <c r="S688" t="inlineStr">
        <is>
          <t>Not reviewed (not included)</t>
        </is>
      </c>
      <c r="T688" t="inlineStr">
        <is>
          <t>Abstract screening only. Not Selected for Final 95 (Pending Full Text Review)</t>
        </is>
      </c>
      <c r="U688" t="inlineStr">
        <is>
          <t>EXCLUDE</t>
        </is>
      </c>
      <c r="V68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88" t="inlineStr">
        <is>
          <t>Excluded: Other Criterion</t>
        </is>
      </c>
      <c r="X688" t="inlineStr">
        <is>
          <t>Not assessed from abstract</t>
        </is>
      </c>
      <c r="Y688" t="inlineStr">
        <is>
          <t>IEEE Journals</t>
        </is>
      </c>
      <c r="Z688" t="inlineStr">
        <is>
          <t>Not determined from abstract</t>
        </is>
      </c>
      <c r="AB688" t="inlineStr">
        <is>
          <t>Not assessed (not included)</t>
        </is>
      </c>
      <c r="AC688" t="inlineStr">
        <is>
          <t>Not assessed (not included)</t>
        </is>
      </c>
      <c r="AD688" t="inlineStr">
        <is>
          <t>X. Luo; J. Wu; J. Yang; H. Chen; Z. Li; H. Peng; C. Zhou</t>
        </is>
      </c>
      <c r="AE688" t="inlineStr">
        <is>
          <t>IEEE Transactions on Neural Networks and Learning Systems</t>
        </is>
      </c>
      <c r="AF688" t="inlineStr">
        <is>
          <t>Hybrid OA (IEEE)</t>
        </is>
      </c>
      <c r="AG688" t="inlineStr">
        <is>
          <t xml:space="preserve">Australian Research Council (ARC)(grant numbers:DE200100964,LP210301259,DP230100899); Key Research Project of Zhejiang Laboratory(grant numbers:2022PI0AC01); Macquarie University DataX Research Centre; </t>
        </is>
      </c>
      <c r="AH688" t="inlineStr">
        <is>
          <t>Not assessed</t>
        </is>
      </c>
      <c r="AI688" t="inlineStr">
        <is>
          <t>Not reported</t>
        </is>
      </c>
      <c r="AJ688" t="inlineStr">
        <is>
          <t>Not reported</t>
        </is>
      </c>
      <c r="AK688" t="inlineStr">
        <is>
          <t>Not reported</t>
        </is>
      </c>
      <c r="AL688" t="inlineStr">
        <is>
          <t>Not reported</t>
        </is>
      </c>
      <c r="AM688" t="inlineStr">
        <is>
          <t>Not reported</t>
        </is>
      </c>
      <c r="AN688" t="inlineStr">
        <is>
          <t>Not reported</t>
        </is>
      </c>
      <c r="AO688" t="inlineStr">
        <is>
          <t>Not reviewed</t>
        </is>
      </c>
      <c r="AP688" t="inlineStr">
        <is>
          <t>Not reported</t>
        </is>
      </c>
      <c r="AQ688" t="inlineStr">
        <is>
          <t>Not reported</t>
        </is>
      </c>
      <c r="AR688" t="inlineStr">
        <is>
          <t>Not reported</t>
        </is>
      </c>
      <c r="AS688" t="inlineStr">
        <is>
          <t>See abstract</t>
        </is>
      </c>
      <c r="AT688" t="inlineStr">
        <is>
          <t>Not reviewed</t>
        </is>
      </c>
      <c r="AU688" t="inlineStr">
        <is>
          <t>Not reviewed</t>
        </is>
      </c>
      <c r="AV688" t="inlineStr">
        <is>
          <t>Not reviewed</t>
        </is>
      </c>
      <c r="AW688" t="inlineStr">
        <is>
          <t>Not reviewed</t>
        </is>
      </c>
      <c r="AX688" t="inlineStr">
        <is>
          <t>Not reported</t>
        </is>
      </c>
      <c r="AY688" t="inlineStr">
        <is>
          <t>Not reported</t>
        </is>
      </c>
      <c r="AZ688" t="inlineStr">
        <is>
          <t>Not reported</t>
        </is>
      </c>
      <c r="BA688" t="inlineStr">
        <is>
          <t>Not reported</t>
        </is>
      </c>
      <c r="BB688" t="inlineStr">
        <is>
          <t>Not reported</t>
        </is>
      </c>
      <c r="BC688" t="inlineStr">
        <is>
          <t>Not reported</t>
        </is>
      </c>
      <c r="BD688" t="inlineStr">
        <is>
          <t>Not reported</t>
        </is>
      </c>
      <c r="BE688" t="inlineStr">
        <is>
          <t>Not reported</t>
        </is>
      </c>
      <c r="BF688" t="inlineStr">
        <is>
          <t>Not reported</t>
        </is>
      </c>
      <c r="BG688" t="inlineStr">
        <is>
          <t>Not reviewed (not included)</t>
        </is>
      </c>
      <c r="BH688" t="inlineStr">
        <is>
          <t>N/A</t>
        </is>
      </c>
      <c r="BI688" t="inlineStr">
        <is>
          <t>Not reviewed</t>
        </is>
      </c>
      <c r="BJ688" t="inlineStr">
        <is>
          <t>Not reviewed</t>
        </is>
      </c>
      <c r="BK688" t="inlineStr">
        <is>
          <t>Not reviewed</t>
        </is>
      </c>
      <c r="BL688" t="inlineStr">
        <is>
          <t>Not reviewed</t>
        </is>
      </c>
      <c r="BM688" t="inlineStr">
        <is>
          <t>Not reviewed (not included)</t>
        </is>
      </c>
      <c r="BN688" t="inlineStr">
        <is>
          <t>Not Selected for Final 95 (Pending Full Text Review) - Candidate paper not selected for final 95: Passed abstract screening but not included in final selec</t>
        </is>
      </c>
      <c r="BO688" t="inlineStr">
        <is>
          <t>Abstract-level screening only</t>
        </is>
      </c>
      <c r="BP688" t="inlineStr">
        <is>
          <t>14</t>
        </is>
      </c>
    </row>
    <row r="689">
      <c r="A689" t="inlineStr">
        <is>
          <t>Compound Emotion Recognition of Autistic Children During Meltdown Crisis Based on Deep Spatio-Temporal Analysis of Facial Geometric Features</t>
        </is>
      </c>
      <c r="B689" t="n">
        <v>2020</v>
      </c>
      <c r="C689" t="inlineStr">
        <is>
          <t>Not checked</t>
        </is>
      </c>
      <c r="D689" t="inlineStr">
        <is>
          <t>Not checked</t>
        </is>
      </c>
      <c r="E689" t="inlineStr">
        <is>
          <t>10.1109/ACCESS.2020.2986654</t>
        </is>
      </c>
      <c r="F689" t="inlineStr">
        <is>
          <t>An important contribution to computer vision applications has been made by recognizing human emotion. Although it is very significant, this work considers the security of autistic people while in meltdown crisis by introducing a new system to warn caregivers through facial expressions detection. A precautionary approach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paper, we empirically assess a group of deep spatio-temporal geometric features of micro-expressions of autistic children during a meltdown crisis. To achieve this goal, we make a comparison of the CER performance and diverse collections of micro-expressions features to select the features which best differentiates autistic children CE in meltdown crisis from normal state, and the best classifier performance. We record autistic children videos in normal and meltdown crisis using Kinect camera in serious circumstances. The experimental evaluation shows that the deep spatio-temporal geometric features and Recurrent Neural Network RNN with 3 hidden layer using Information Gain Feature Selection methods provide best performance (85.8%).</t>
        </is>
      </c>
      <c r="G689" t="inlineStr">
        <is>
          <t>Unimodal</t>
        </is>
      </c>
      <c r="H689" t="inlineStr">
        <is>
          <t>See abstract</t>
        </is>
      </c>
      <c r="I689" t="inlineStr">
        <is>
          <t>See abstract</t>
        </is>
      </c>
      <c r="J689" t="inlineStr">
        <is>
          <t>See abstract (AI/ML)</t>
        </is>
      </c>
      <c r="K689" t="inlineStr">
        <is>
          <t>See abstract</t>
        </is>
      </c>
      <c r="M689" t="inlineStr">
        <is>
          <t>See abstract</t>
        </is>
      </c>
      <c r="N689" t="inlineStr">
        <is>
          <t>See abstract</t>
        </is>
      </c>
      <c r="O689" t="inlineStr">
        <is>
          <t>Not verified from abstract</t>
        </is>
      </c>
      <c r="P689" t="inlineStr">
        <is>
          <t>See abstract</t>
        </is>
      </c>
      <c r="Q689" t="inlineStr">
        <is>
          <t>See abstract</t>
        </is>
      </c>
      <c r="R689" t="inlineStr">
        <is>
          <t>Not reviewed (not included)</t>
        </is>
      </c>
      <c r="S689" t="inlineStr">
        <is>
          <t>Not reviewed (not included)</t>
        </is>
      </c>
      <c r="T689" t="inlineStr">
        <is>
          <t>Abstract screening only. Non-ADHD Focused</t>
        </is>
      </c>
      <c r="U689" t="inlineStr">
        <is>
          <t>EXCLUDE</t>
        </is>
      </c>
      <c r="V689" t="inlineStr">
        <is>
          <t>E2-Not ADHD focused: Neither title nor abstract mentions ADHD or attention-deficit/hyperactivity</t>
        </is>
      </c>
      <c r="W689" t="inlineStr">
        <is>
          <t>Excluded: Not ADHD Focused</t>
        </is>
      </c>
      <c r="X689" t="inlineStr">
        <is>
          <t>Not assessed from abstract</t>
        </is>
      </c>
      <c r="Y689" t="inlineStr">
        <is>
          <t>IEEE Journals</t>
        </is>
      </c>
      <c r="Z689" t="inlineStr">
        <is>
          <t>Not determined from abstract</t>
        </is>
      </c>
      <c r="AB689" t="inlineStr">
        <is>
          <t>Not assessed (not included)</t>
        </is>
      </c>
      <c r="AC689" t="inlineStr">
        <is>
          <t>Not assessed (not included)</t>
        </is>
      </c>
      <c r="AD689" t="inlineStr">
        <is>
          <t>S. K. Jarraya; M. Masmoudi; M. Hammami</t>
        </is>
      </c>
      <c r="AE689" t="inlineStr">
        <is>
          <t>IEEE Access</t>
        </is>
      </c>
      <c r="AF689" t="inlineStr">
        <is>
          <t>Gold OA (IEEE Access)</t>
        </is>
      </c>
      <c r="AG689" t="inlineStr">
        <is>
          <t xml:space="preserve">Deanship of Scientific Research (DSR), King Abdulaziz University, Jeddah(grant numbers:DF-350-165-1441); DSR technical and financial support; </t>
        </is>
      </c>
      <c r="AH689" t="inlineStr">
        <is>
          <t>Not assessed</t>
        </is>
      </c>
      <c r="AI689" t="inlineStr">
        <is>
          <t>Not reported</t>
        </is>
      </c>
      <c r="AJ689" t="inlineStr">
        <is>
          <t>Not reported</t>
        </is>
      </c>
      <c r="AK689" t="inlineStr">
        <is>
          <t>Not reported</t>
        </is>
      </c>
      <c r="AL689" t="inlineStr">
        <is>
          <t>Not reported</t>
        </is>
      </c>
      <c r="AM689" t="inlineStr">
        <is>
          <t>Not reported</t>
        </is>
      </c>
      <c r="AN689" t="inlineStr">
        <is>
          <t>Not reported</t>
        </is>
      </c>
      <c r="AO689" t="inlineStr">
        <is>
          <t>Not reviewed</t>
        </is>
      </c>
      <c r="AP689" t="inlineStr">
        <is>
          <t>Not reported</t>
        </is>
      </c>
      <c r="AQ689" t="inlineStr">
        <is>
          <t>Not reported</t>
        </is>
      </c>
      <c r="AR689" t="inlineStr">
        <is>
          <t>Not reported</t>
        </is>
      </c>
      <c r="AS689" t="inlineStr">
        <is>
          <t>See abstract</t>
        </is>
      </c>
      <c r="AT689" t="inlineStr">
        <is>
          <t>Not reviewed</t>
        </is>
      </c>
      <c r="AU689" t="inlineStr">
        <is>
          <t>Not reviewed</t>
        </is>
      </c>
      <c r="AV689" t="inlineStr">
        <is>
          <t>Not reviewed</t>
        </is>
      </c>
      <c r="AW689" t="inlineStr">
        <is>
          <t>Not reviewed</t>
        </is>
      </c>
      <c r="AX689" t="inlineStr">
        <is>
          <t>Not reported</t>
        </is>
      </c>
      <c r="AY689" t="inlineStr">
        <is>
          <t>Not reported</t>
        </is>
      </c>
      <c r="AZ689" t="inlineStr">
        <is>
          <t>Not reported</t>
        </is>
      </c>
      <c r="BA689" t="inlineStr">
        <is>
          <t>Not reported</t>
        </is>
      </c>
      <c r="BB689" t="inlineStr">
        <is>
          <t>Not reported</t>
        </is>
      </c>
      <c r="BC689" t="inlineStr">
        <is>
          <t>Not reported</t>
        </is>
      </c>
      <c r="BD689" t="inlineStr">
        <is>
          <t>Not reported</t>
        </is>
      </c>
      <c r="BE689" t="inlineStr">
        <is>
          <t>Not reported</t>
        </is>
      </c>
      <c r="BF689" t="inlineStr">
        <is>
          <t>Not reported</t>
        </is>
      </c>
      <c r="BG689" t="inlineStr">
        <is>
          <t>Not reviewed (not included)</t>
        </is>
      </c>
      <c r="BH689" t="inlineStr">
        <is>
          <t>N/A</t>
        </is>
      </c>
      <c r="BI689" t="inlineStr">
        <is>
          <t>Not reviewed</t>
        </is>
      </c>
      <c r="BJ689" t="inlineStr">
        <is>
          <t>Not reviewed</t>
        </is>
      </c>
      <c r="BK689" t="inlineStr">
        <is>
          <t>Not reviewed</t>
        </is>
      </c>
      <c r="BL689" t="inlineStr">
        <is>
          <t>Not reviewed</t>
        </is>
      </c>
      <c r="BM689" t="inlineStr">
        <is>
          <t>Not reviewed (not included)</t>
        </is>
      </c>
      <c r="BN689" t="inlineStr">
        <is>
          <t>Non-ADHD Focused - E2-Not ADHD focused: Neither title nor abstract mentions ADHD or attention-deficit/hyperactivity</t>
        </is>
      </c>
      <c r="BO689" t="inlineStr">
        <is>
          <t>Abstract-level screening only</t>
        </is>
      </c>
      <c r="BP689" t="inlineStr">
        <is>
          <t>16</t>
        </is>
      </c>
    </row>
    <row r="690">
      <c r="A690" t="inlineStr">
        <is>
          <t>ASD-GResTM: Deep Learning Framework for ASD classification using Gramian Angular Field</t>
        </is>
      </c>
      <c r="B690" t="n">
        <v>2023</v>
      </c>
      <c r="C690" t="inlineStr">
        <is>
          <t>Not checked</t>
        </is>
      </c>
      <c r="D690" t="inlineStr">
        <is>
          <t>Not checked</t>
        </is>
      </c>
      <c r="E690" t="inlineStr">
        <is>
          <t>10.1109/BIBM58861.2023.10385743</t>
        </is>
      </c>
      <c r="F690" t="inlineStr">
        <is>
          <t>Autism Spectrum Disorder (ASD) is a heterogeneous disorder in children, and the current clinical diagnosis is accomplished using behavioral, cognitive, developmental, and language metrics. These clinical metrics can be imperfect measures as they are subject to high test-retest variability, and are influenced by assessment factors such as environment, social structure, or comorbid disorders. Advances in neuroimaging coupled with machine-learning provides an opportunity to develop methods that are more quantifiable, and reliable than existing clinical techniques. In this paper, we design and develop a deep-learning model that operates on functional magnetic resonance imaging (fMRI) data, and can classify between ASD and neurotypical brains. We introduce a novel strategy to transform time-series data extracted from fMRI signals into Gramian Angular Field (GAF) while locking in the temporal and spatial patterns in the data. Our motivation is to design and develop a novel framework that could encode the time-series, acquired from fMRI data, into images that can be used by deep-learning architectures that have been successful in computer vision. In our proposed framework called ASD-GResTM, we used a Convolutional Neural Network (CNN) to extract useful features from GAF images. We then used a Long Short-Term Memory (LSTM) layer to learn the activities between the regions. Finally, the output representations of the last LSTM layer are applied to a single-layer perceptron (SPL) to get the final classification. Our extensive experimentation demonstrates high accuracy across 4 centers, and outperforms state-of-the-art models on two centers with an increase in the accuracy of 17.58% and 6.7%, respectively as compared to the state of the art. Our model achieved the maximum accuracy of 81.78% with high degree of sensitivity and specificity. All training, validation, and testing was accomplished using openly available ABIDE-I benchmarking dataset.</t>
        </is>
      </c>
      <c r="G690" t="inlineStr">
        <is>
          <t>Unimodal</t>
        </is>
      </c>
      <c r="H690" t="inlineStr">
        <is>
          <t>See abstract</t>
        </is>
      </c>
      <c r="I690" t="inlineStr">
        <is>
          <t>See abstract</t>
        </is>
      </c>
      <c r="J690" t="inlineStr">
        <is>
          <t>See abstract (AI/ML)</t>
        </is>
      </c>
      <c r="K690" t="inlineStr">
        <is>
          <t>See abstract</t>
        </is>
      </c>
      <c r="M690" t="inlineStr">
        <is>
          <t>See abstract</t>
        </is>
      </c>
      <c r="N690" t="inlineStr">
        <is>
          <t>See abstract</t>
        </is>
      </c>
      <c r="O690" t="inlineStr">
        <is>
          <t>Not verified from abstract</t>
        </is>
      </c>
      <c r="P690" t="inlineStr">
        <is>
          <t>See abstract</t>
        </is>
      </c>
      <c r="Q690" t="inlineStr">
        <is>
          <t>See abstract</t>
        </is>
      </c>
      <c r="R690" t="inlineStr">
        <is>
          <t>Not reviewed (not included)</t>
        </is>
      </c>
      <c r="S690" t="inlineStr">
        <is>
          <t>Not reviewed (not included)</t>
        </is>
      </c>
      <c r="T690" t="inlineStr">
        <is>
          <t>Abstract screening only. Non-ADHD Focused</t>
        </is>
      </c>
      <c r="U690" t="inlineStr">
        <is>
          <t>EXCLUDE</t>
        </is>
      </c>
      <c r="V690" t="inlineStr">
        <is>
          <t>E2-Not ADHD focused: Neither title nor abstract mentions ADHD or attention-deficit/hyperactivity</t>
        </is>
      </c>
      <c r="W690" t="inlineStr">
        <is>
          <t>Excluded: Not ADHD Focused</t>
        </is>
      </c>
      <c r="X690" t="inlineStr">
        <is>
          <t>Not assessed from abstract</t>
        </is>
      </c>
      <c r="Y690" t="inlineStr">
        <is>
          <t>IEEE Conferences</t>
        </is>
      </c>
      <c r="Z690" t="inlineStr">
        <is>
          <t>Not determined from abstract</t>
        </is>
      </c>
      <c r="AB690" t="inlineStr">
        <is>
          <t>Not assessed (not included)</t>
        </is>
      </c>
      <c r="AC690" t="inlineStr">
        <is>
          <t>Not assessed (not included)</t>
        </is>
      </c>
      <c r="AD690" t="inlineStr">
        <is>
          <t>F. Almuqhim; F. Saeed</t>
        </is>
      </c>
      <c r="AE690" t="inlineStr">
        <is>
          <t>2023 IEEE International Conference on Bioinformatics and Biomedicine (BIBM)</t>
        </is>
      </c>
      <c r="AF690" t="inlineStr">
        <is>
          <t>Hybrid OA (IEEE)</t>
        </is>
      </c>
      <c r="AG690" t="inlineStr">
        <is>
          <t xml:space="preserve">National Institutes of Health; National Science Foundation; </t>
        </is>
      </c>
      <c r="AH690" t="inlineStr">
        <is>
          <t>Not assessed</t>
        </is>
      </c>
      <c r="AI690" t="inlineStr">
        <is>
          <t>Not reported</t>
        </is>
      </c>
      <c r="AJ690" t="inlineStr">
        <is>
          <t>Not reported</t>
        </is>
      </c>
      <c r="AK690" t="inlineStr">
        <is>
          <t>Not reported</t>
        </is>
      </c>
      <c r="AL690" t="inlineStr">
        <is>
          <t>Not reported</t>
        </is>
      </c>
      <c r="AM690" t="inlineStr">
        <is>
          <t>Not reported</t>
        </is>
      </c>
      <c r="AN690" t="inlineStr">
        <is>
          <t>Not reported</t>
        </is>
      </c>
      <c r="AO690" t="inlineStr">
        <is>
          <t>Not reviewed</t>
        </is>
      </c>
      <c r="AP690" t="inlineStr">
        <is>
          <t>Not reported</t>
        </is>
      </c>
      <c r="AQ690" t="inlineStr">
        <is>
          <t>Not reported</t>
        </is>
      </c>
      <c r="AR690" t="inlineStr">
        <is>
          <t>Not reported</t>
        </is>
      </c>
      <c r="AS690" t="inlineStr">
        <is>
          <t>See abstract</t>
        </is>
      </c>
      <c r="AT690" t="inlineStr">
        <is>
          <t>Not reviewed</t>
        </is>
      </c>
      <c r="AU690" t="inlineStr">
        <is>
          <t>Not reviewed</t>
        </is>
      </c>
      <c r="AV690" t="inlineStr">
        <is>
          <t>Not reviewed</t>
        </is>
      </c>
      <c r="AW690" t="inlineStr">
        <is>
          <t>Not reviewed</t>
        </is>
      </c>
      <c r="AX690" t="inlineStr">
        <is>
          <t>Not reported</t>
        </is>
      </c>
      <c r="AY690" t="inlineStr">
        <is>
          <t>Not reported</t>
        </is>
      </c>
      <c r="AZ690" t="inlineStr">
        <is>
          <t>Not reported</t>
        </is>
      </c>
      <c r="BA690" t="inlineStr">
        <is>
          <t>Not reported</t>
        </is>
      </c>
      <c r="BB690" t="inlineStr">
        <is>
          <t>Not reported</t>
        </is>
      </c>
      <c r="BC690" t="inlineStr">
        <is>
          <t>Not reported</t>
        </is>
      </c>
      <c r="BD690" t="inlineStr">
        <is>
          <t>Not reported</t>
        </is>
      </c>
      <c r="BE690" t="inlineStr">
        <is>
          <t>Not reported</t>
        </is>
      </c>
      <c r="BF690" t="inlineStr">
        <is>
          <t>Not reported</t>
        </is>
      </c>
      <c r="BG690" t="inlineStr">
        <is>
          <t>Not reviewed (not included)</t>
        </is>
      </c>
      <c r="BH690" t="inlineStr">
        <is>
          <t>N/A</t>
        </is>
      </c>
      <c r="BI690" t="inlineStr">
        <is>
          <t>Not reviewed</t>
        </is>
      </c>
      <c r="BJ690" t="inlineStr">
        <is>
          <t>Not reviewed</t>
        </is>
      </c>
      <c r="BK690" t="inlineStr">
        <is>
          <t>Not reviewed</t>
        </is>
      </c>
      <c r="BL690" t="inlineStr">
        <is>
          <t>Not reviewed</t>
        </is>
      </c>
      <c r="BM690" t="inlineStr">
        <is>
          <t>Not reviewed (not included)</t>
        </is>
      </c>
      <c r="BN690" t="inlineStr">
        <is>
          <t>Non-ADHD Focused - E2-Not ADHD focused: Neither title nor abstract mentions ADHD or attention-deficit/hyperactivity</t>
        </is>
      </c>
      <c r="BO690" t="inlineStr">
        <is>
          <t>Abstract-level screening only</t>
        </is>
      </c>
      <c r="BP690" t="inlineStr">
        <is>
          <t>7</t>
        </is>
      </c>
    </row>
    <row r="691">
      <c r="A691" t="inlineStr">
        <is>
          <t>Human Activity Recognition using Eye Movements: A review</t>
        </is>
      </c>
      <c r="B691" t="n">
        <v>2023</v>
      </c>
      <c r="C691" t="inlineStr">
        <is>
          <t>Not checked</t>
        </is>
      </c>
      <c r="D691" t="inlineStr">
        <is>
          <t>Not checked</t>
        </is>
      </c>
      <c r="E691" t="inlineStr">
        <is>
          <t>10.1109/ICDABI60145.2023.10629607</t>
        </is>
      </c>
      <c r="F691" t="inlineStr">
        <is>
          <t>Human activity recognition represents a prominent and formidable challenge within the domain of computer vision. This problem holds substantial relevance across various domains, encompassing robotics, gaming, therapeutic interventions, human-robot interaction, athletic performance analysis, healthcare monitoring, and video surveillance. Due to the complicated human pose variations and group interactions, human activity recognition is difficult. Some of these inherent difficulties could be solved using sensors with several modalities. An RGB-D camera, thermal sensors, infrared sensors etc. might all be examples of such sensors. Due to intrusive nature of these sensing modalities it may cause user inconvenience which limits its utility to a broader audience. To overcome this, in this work, we explore eye movement analysis for sensing activity recognition. Eye movement analysis has become a promising method for identifying human activities across a variety of fields. This paper provides a review of techniques and applications for eye movement analysis in human activity recognition. The study examines the possibility of detecting human activity using a low-cost, camera based eye gaze tracking device and opens up discussion on the wider applicability of eye movements based activity recognition that are difficult, or even impossible, to detect using common sensing modalities.</t>
        </is>
      </c>
      <c r="G691" t="inlineStr">
        <is>
          <t>Unimodal</t>
        </is>
      </c>
      <c r="H691" t="inlineStr">
        <is>
          <t>See abstract</t>
        </is>
      </c>
      <c r="I691" t="inlineStr">
        <is>
          <t>See abstract</t>
        </is>
      </c>
      <c r="J691" t="inlineStr">
        <is>
          <t>See abstract (AI/ML)</t>
        </is>
      </c>
      <c r="K691" t="inlineStr">
        <is>
          <t>See abstract</t>
        </is>
      </c>
      <c r="M691" t="inlineStr">
        <is>
          <t>See abstract</t>
        </is>
      </c>
      <c r="N691" t="inlineStr">
        <is>
          <t>See abstract</t>
        </is>
      </c>
      <c r="O691" t="inlineStr">
        <is>
          <t>Not verified from abstract</t>
        </is>
      </c>
      <c r="P691" t="inlineStr">
        <is>
          <t>See abstract</t>
        </is>
      </c>
      <c r="Q691" t="inlineStr">
        <is>
          <t>See abstract</t>
        </is>
      </c>
      <c r="R691" t="inlineStr">
        <is>
          <t>Not reviewed (not included)</t>
        </is>
      </c>
      <c r="S691" t="inlineStr">
        <is>
          <t>Not reviewed (not included)</t>
        </is>
      </c>
      <c r="T691" t="inlineStr">
        <is>
          <t>Abstract screening only. Non-ADHD Focused</t>
        </is>
      </c>
      <c r="U691" t="inlineStr">
        <is>
          <t>EXCLUDE</t>
        </is>
      </c>
      <c r="V691" t="inlineStr">
        <is>
          <t>E2-Not ADHD focused: Neither title nor abstract mentions ADHD or attention-deficit/hyperactivity</t>
        </is>
      </c>
      <c r="W691" t="inlineStr">
        <is>
          <t>Excluded: Not ADHD Focused</t>
        </is>
      </c>
      <c r="X691" t="inlineStr">
        <is>
          <t>Not assessed from abstract</t>
        </is>
      </c>
      <c r="Y691" t="inlineStr">
        <is>
          <t>IEEE Conferences</t>
        </is>
      </c>
      <c r="Z691" t="inlineStr">
        <is>
          <t>Not determined from abstract</t>
        </is>
      </c>
      <c r="AB691" t="inlineStr">
        <is>
          <t>Not assessed (not included)</t>
        </is>
      </c>
      <c r="AC691" t="inlineStr">
        <is>
          <t>Not assessed (not included)</t>
        </is>
      </c>
      <c r="AD691" t="inlineStr">
        <is>
          <t>N. Modi</t>
        </is>
      </c>
      <c r="AE691" t="inlineStr">
        <is>
          <t>2023 4th International Conference on Data Analytics for Business and Industry (ICDABI)</t>
        </is>
      </c>
      <c r="AF691" t="inlineStr">
        <is>
          <t>Hybrid OA (IEEE)</t>
        </is>
      </c>
      <c r="AG691" t="inlineStr">
        <is>
          <t xml:space="preserve">University of Bahrain; </t>
        </is>
      </c>
      <c r="AH691" t="inlineStr">
        <is>
          <t>Not assessed</t>
        </is>
      </c>
      <c r="AI691" t="inlineStr">
        <is>
          <t>Not reported</t>
        </is>
      </c>
      <c r="AJ691" t="inlineStr">
        <is>
          <t>Not reported</t>
        </is>
      </c>
      <c r="AK691" t="inlineStr">
        <is>
          <t>Not reported</t>
        </is>
      </c>
      <c r="AL691" t="inlineStr">
        <is>
          <t>Not reported</t>
        </is>
      </c>
      <c r="AM691" t="inlineStr">
        <is>
          <t>Not reported</t>
        </is>
      </c>
      <c r="AN691" t="inlineStr">
        <is>
          <t>Not reported</t>
        </is>
      </c>
      <c r="AO691" t="inlineStr">
        <is>
          <t>Not reviewed</t>
        </is>
      </c>
      <c r="AP691" t="inlineStr">
        <is>
          <t>Not reported</t>
        </is>
      </c>
      <c r="AQ691" t="inlineStr">
        <is>
          <t>Not reported</t>
        </is>
      </c>
      <c r="AR691" t="inlineStr">
        <is>
          <t>Not reported</t>
        </is>
      </c>
      <c r="AS691" t="inlineStr">
        <is>
          <t>See abstract</t>
        </is>
      </c>
      <c r="AT691" t="inlineStr">
        <is>
          <t>Not reviewed</t>
        </is>
      </c>
      <c r="AU691" t="inlineStr">
        <is>
          <t>Not reviewed</t>
        </is>
      </c>
      <c r="AV691" t="inlineStr">
        <is>
          <t>Not reviewed</t>
        </is>
      </c>
      <c r="AW691" t="inlineStr">
        <is>
          <t>Not reviewed</t>
        </is>
      </c>
      <c r="AX691" t="inlineStr">
        <is>
          <t>Not reported</t>
        </is>
      </c>
      <c r="AY691" t="inlineStr">
        <is>
          <t>Not reported</t>
        </is>
      </c>
      <c r="AZ691" t="inlineStr">
        <is>
          <t>Not reported</t>
        </is>
      </c>
      <c r="BA691" t="inlineStr">
        <is>
          <t>Not reported</t>
        </is>
      </c>
      <c r="BB691" t="inlineStr">
        <is>
          <t>Not reported</t>
        </is>
      </c>
      <c r="BC691" t="inlineStr">
        <is>
          <t>Not reported</t>
        </is>
      </c>
      <c r="BD691" t="inlineStr">
        <is>
          <t>Not reported</t>
        </is>
      </c>
      <c r="BE691" t="inlineStr">
        <is>
          <t>Not reported</t>
        </is>
      </c>
      <c r="BF691" t="inlineStr">
        <is>
          <t>Not reported</t>
        </is>
      </c>
      <c r="BG691" t="inlineStr">
        <is>
          <t>Not reviewed (not included)</t>
        </is>
      </c>
      <c r="BH691" t="inlineStr">
        <is>
          <t>N/A</t>
        </is>
      </c>
      <c r="BI691" t="inlineStr">
        <is>
          <t>Not reviewed</t>
        </is>
      </c>
      <c r="BJ691" t="inlineStr">
        <is>
          <t>Not reviewed</t>
        </is>
      </c>
      <c r="BK691" t="inlineStr">
        <is>
          <t>Not reviewed</t>
        </is>
      </c>
      <c r="BL691" t="inlineStr">
        <is>
          <t>Not reviewed</t>
        </is>
      </c>
      <c r="BM691" t="inlineStr">
        <is>
          <t>Not reviewed (not included)</t>
        </is>
      </c>
      <c r="BN691" t="inlineStr">
        <is>
          <t>Non-ADHD Focused - E2-Not ADHD focused: Neither title nor abstract mentions ADHD or attention-deficit/hyperactivity</t>
        </is>
      </c>
      <c r="BO691" t="inlineStr">
        <is>
          <t>Abstract-level screening only</t>
        </is>
      </c>
      <c r="BP691" t="inlineStr">
        <is>
          <t>4</t>
        </is>
      </c>
    </row>
    <row r="692">
      <c r="A692" t="inlineStr">
        <is>
          <t>Graph Convolutional Learning of Multimodal Brain Connectome Data for Schizophrenia Classification</t>
        </is>
      </c>
      <c r="B692" t="n">
        <v>2023</v>
      </c>
      <c r="C692" t="inlineStr">
        <is>
          <t>Not checked</t>
        </is>
      </c>
      <c r="D692" t="inlineStr">
        <is>
          <t>Not checked</t>
        </is>
      </c>
      <c r="E692" t="inlineStr">
        <is>
          <t>10.1109/ISBI53787.2023.10230441</t>
        </is>
      </c>
      <c r="F692" t="inlineStr">
        <is>
          <t>The long term goal of this work is to develop powerful tools for brain network analysis in order to study structural and functional connectivity abnormalities in psychiatric disorders like schizophrenia. Graph convolutional neural networks (GCNN) are quite effective for learning complex discriminate features in graph-structured data. Here, we explore the GCNN to learn the discriminating features in multimodal human brain connectomes for the purpose of schizophrenia disorder classification. In particular, we train and validate a network using both structural connectivity graphs obtained from diffusion tensor imaging data and functional connectivity from functional magnetic resonance imaging data. We compare the GCNN method with a support vector machine based classifier and other popular classification benchmarks. We demonstrate that the proposed graph convolution method has the best performance compared to existing benchmarks with F1 scores of 0.75 for schizophrenia classification. This demonstrates the potential of this approach for multimodal diagnosis and prognosis in mental health disorders.</t>
        </is>
      </c>
      <c r="G692" t="inlineStr">
        <is>
          <t>Unimodal</t>
        </is>
      </c>
      <c r="H692" t="inlineStr">
        <is>
          <t>See abstract</t>
        </is>
      </c>
      <c r="I692" t="inlineStr">
        <is>
          <t>See abstract</t>
        </is>
      </c>
      <c r="J692" t="inlineStr">
        <is>
          <t>See abstract (AI/ML)</t>
        </is>
      </c>
      <c r="K692" t="inlineStr">
        <is>
          <t>See abstract</t>
        </is>
      </c>
      <c r="M692" t="inlineStr">
        <is>
          <t>See abstract</t>
        </is>
      </c>
      <c r="N692" t="inlineStr">
        <is>
          <t>See abstract</t>
        </is>
      </c>
      <c r="O692" t="inlineStr">
        <is>
          <t>Not verified from abstract</t>
        </is>
      </c>
      <c r="P692" t="inlineStr">
        <is>
          <t>See abstract</t>
        </is>
      </c>
      <c r="Q692" t="inlineStr">
        <is>
          <t>See abstract</t>
        </is>
      </c>
      <c r="R692" t="inlineStr">
        <is>
          <t>Not reviewed (not included)</t>
        </is>
      </c>
      <c r="S692" t="inlineStr">
        <is>
          <t>Not reviewed (not included)</t>
        </is>
      </c>
      <c r="T692" t="inlineStr">
        <is>
          <t>Abstract screening only. Non-ADHD Primary Condition</t>
        </is>
      </c>
      <c r="U692" t="inlineStr">
        <is>
          <t>EXCLUDE</t>
        </is>
      </c>
      <c r="V692" t="inlineStr">
        <is>
          <t>E2-Primary condition not ADHD: Title references schizophrenia</t>
        </is>
      </c>
      <c r="W692" t="inlineStr">
        <is>
          <t>Excluded: Non-ADHD Primary Condition</t>
        </is>
      </c>
      <c r="X692" t="inlineStr">
        <is>
          <t>Not assessed from abstract</t>
        </is>
      </c>
      <c r="Y692" t="inlineStr">
        <is>
          <t>IEEE Conferences</t>
        </is>
      </c>
      <c r="Z692" t="inlineStr">
        <is>
          <t>Not determined from abstract</t>
        </is>
      </c>
      <c r="AB692" t="inlineStr">
        <is>
          <t>Not assessed (not included)</t>
        </is>
      </c>
      <c r="AC692" t="inlineStr">
        <is>
          <t>Not assessed (not included)</t>
        </is>
      </c>
      <c r="AD692" t="inlineStr">
        <is>
          <t>S. Ghosh; E. Bhargava; C. -T. Lin; S. S. Nagarajan</t>
        </is>
      </c>
      <c r="AE692" t="inlineStr">
        <is>
          <t>2023 IEEE 20th International Symposium on Biomedical Imaging (ISBI)</t>
        </is>
      </c>
      <c r="AF692" t="inlineStr">
        <is>
          <t>Hybrid OA (IEEE)</t>
        </is>
      </c>
      <c r="AG692" t="inlineStr">
        <is>
          <t xml:space="preserve">Health; </t>
        </is>
      </c>
      <c r="AH692" t="inlineStr">
        <is>
          <t>Not assessed</t>
        </is>
      </c>
      <c r="AI692" t="inlineStr">
        <is>
          <t>Not reported</t>
        </is>
      </c>
      <c r="AJ692" t="inlineStr">
        <is>
          <t>Not reported</t>
        </is>
      </c>
      <c r="AK692" t="inlineStr">
        <is>
          <t>Not reported</t>
        </is>
      </c>
      <c r="AL692" t="inlineStr">
        <is>
          <t>Not reported</t>
        </is>
      </c>
      <c r="AM692" t="inlineStr">
        <is>
          <t>Not reported</t>
        </is>
      </c>
      <c r="AN692" t="inlineStr">
        <is>
          <t>Not reported</t>
        </is>
      </c>
      <c r="AO692" t="inlineStr">
        <is>
          <t>Not reviewed</t>
        </is>
      </c>
      <c r="AP692" t="inlineStr">
        <is>
          <t>Not reported</t>
        </is>
      </c>
      <c r="AQ692" t="inlineStr">
        <is>
          <t>Not reported</t>
        </is>
      </c>
      <c r="AR692" t="inlineStr">
        <is>
          <t>Not reported</t>
        </is>
      </c>
      <c r="AS692" t="inlineStr">
        <is>
          <t>See abstract</t>
        </is>
      </c>
      <c r="AT692" t="inlineStr">
        <is>
          <t>Not reviewed</t>
        </is>
      </c>
      <c r="AU692" t="inlineStr">
        <is>
          <t>Not reviewed</t>
        </is>
      </c>
      <c r="AV692" t="inlineStr">
        <is>
          <t>Not reviewed</t>
        </is>
      </c>
      <c r="AW692" t="inlineStr">
        <is>
          <t>Not reviewed</t>
        </is>
      </c>
      <c r="AX692" t="inlineStr">
        <is>
          <t>Not reported</t>
        </is>
      </c>
      <c r="AY692" t="inlineStr">
        <is>
          <t>Not reported</t>
        </is>
      </c>
      <c r="AZ692" t="inlineStr">
        <is>
          <t>Not reported</t>
        </is>
      </c>
      <c r="BA692" t="inlineStr">
        <is>
          <t>Not reported</t>
        </is>
      </c>
      <c r="BB692" t="inlineStr">
        <is>
          <t>Not reported</t>
        </is>
      </c>
      <c r="BC692" t="inlineStr">
        <is>
          <t>Not reported</t>
        </is>
      </c>
      <c r="BD692" t="inlineStr">
        <is>
          <t>Not reported</t>
        </is>
      </c>
      <c r="BE692" t="inlineStr">
        <is>
          <t>Not reported</t>
        </is>
      </c>
      <c r="BF692" t="inlineStr">
        <is>
          <t>Not reported</t>
        </is>
      </c>
      <c r="BG692" t="inlineStr">
        <is>
          <t>Not reviewed (not included)</t>
        </is>
      </c>
      <c r="BH692" t="inlineStr">
        <is>
          <t>N/A</t>
        </is>
      </c>
      <c r="BI692" t="inlineStr">
        <is>
          <t>Not reviewed</t>
        </is>
      </c>
      <c r="BJ692" t="inlineStr">
        <is>
          <t>Not reviewed</t>
        </is>
      </c>
      <c r="BK692" t="inlineStr">
        <is>
          <t>Not reviewed</t>
        </is>
      </c>
      <c r="BL692" t="inlineStr">
        <is>
          <t>Not reviewed</t>
        </is>
      </c>
      <c r="BM692" t="inlineStr">
        <is>
          <t>Not reviewed (not included)</t>
        </is>
      </c>
      <c r="BN692" t="inlineStr">
        <is>
          <t>Non-ADHD Primary Condition - E2-Primary condition not ADHD: Title references schizophrenia</t>
        </is>
      </c>
      <c r="BO692" t="inlineStr">
        <is>
          <t>Abstract-level screening only</t>
        </is>
      </c>
      <c r="BP692" t="inlineStr">
        <is>
          <t>5</t>
        </is>
      </c>
    </row>
    <row r="693">
      <c r="A693" t="inlineStr">
        <is>
          <t>VERA: Virtual Environments Recording Attention</t>
        </is>
      </c>
      <c r="B693" t="n">
        <v>2020</v>
      </c>
      <c r="C693" t="inlineStr">
        <is>
          <t>Not checked</t>
        </is>
      </c>
      <c r="D693" t="inlineStr">
        <is>
          <t>Not checked</t>
        </is>
      </c>
      <c r="E693" t="inlineStr">
        <is>
          <t>10.1109/SEGAH49190.2020.9201699</t>
        </is>
      </c>
      <c r="F693" t="inlineStr">
        <is>
          <t>Children with Attention Deficit Hyperactivity Disorder (ADHD), present different symptoms binding for everyday life, e.g. difficulty to be focused, impulsiveness, difficulty to regulate motor functions, etc. The most commonly prescribed treatment is the medication that can present side effects. Another solution is behavioural treatment that does not seem to present better results than medication for a higher cost. A novel method with growing interest is the use of neurofeedback (NF) to teach the patient to self-regulate symptoms by herself, through the visualisation of the brain activity in an understandable form. Moreover, virtual reality (VR) is a supportive environment for NF in the context of ADHD. However, before proceeding the NF, it is important to determine the features of the physiological signals corresponding to the symptoms' appearance. We present here a novel framework based on the joint measurement of electroencephalogram (EEG) and sight direction by equipment that can be embedded in VR headset, the goals being to estimate attentional state. In parallel to the signal acquisition, attentional tasks are performed to label the physiological signals. Features have been extracted from the signals and machine learning (ML) models have been applied to retrieve the attentional state. Encouraging results have been provided from the pilot study with the ability to make the right classification in multiple scenarios. Moreover, a dataset with the labelled physiological signals is under development. It will help to have a better understanding of the mechanism behind ADHD symptoms.</t>
        </is>
      </c>
      <c r="G693" t="inlineStr">
        <is>
          <t>Unimodal</t>
        </is>
      </c>
      <c r="H693" t="inlineStr">
        <is>
          <t>See abstract</t>
        </is>
      </c>
      <c r="I693" t="inlineStr">
        <is>
          <t>See abstract</t>
        </is>
      </c>
      <c r="J693" t="inlineStr">
        <is>
          <t>See abstract (AI/ML)</t>
        </is>
      </c>
      <c r="K693" t="inlineStr">
        <is>
          <t>See abstract</t>
        </is>
      </c>
      <c r="M693" t="inlineStr">
        <is>
          <t>See abstract</t>
        </is>
      </c>
      <c r="N693" t="inlineStr">
        <is>
          <t>See abstract</t>
        </is>
      </c>
      <c r="O693" t="inlineStr">
        <is>
          <t>Not verified from abstract</t>
        </is>
      </c>
      <c r="P693" t="inlineStr">
        <is>
          <t>See abstract</t>
        </is>
      </c>
      <c r="Q693" t="inlineStr">
        <is>
          <t>See abstract</t>
        </is>
      </c>
      <c r="R693" t="inlineStr">
        <is>
          <t>Not reviewed (not included)</t>
        </is>
      </c>
      <c r="S693" t="inlineStr">
        <is>
          <t>Not reviewed (not included)</t>
        </is>
      </c>
      <c r="T693" t="inlineStr">
        <is>
          <t>Abstract screening only. Not Selected for Final 95 (Pending Full Text Review)</t>
        </is>
      </c>
      <c r="U693" t="inlineStr">
        <is>
          <t>EXCLUDE</t>
        </is>
      </c>
      <c r="V69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693" t="inlineStr">
        <is>
          <t>Excluded: Other Criterion</t>
        </is>
      </c>
      <c r="X693" t="inlineStr">
        <is>
          <t>Not assessed from abstract</t>
        </is>
      </c>
      <c r="Y693" t="inlineStr">
        <is>
          <t>IEEE Conferences</t>
        </is>
      </c>
      <c r="Z693" t="inlineStr">
        <is>
          <t>Not determined from abstract</t>
        </is>
      </c>
      <c r="AB693" t="inlineStr">
        <is>
          <t>Not assessed (not included)</t>
        </is>
      </c>
      <c r="AC693" t="inlineStr">
        <is>
          <t>Not assessed (not included)</t>
        </is>
      </c>
      <c r="AD693" t="inlineStr">
        <is>
          <t>V. Delvigne; L. Ris; T. Dutoit; H. Wannous; J. -P. Vandeborre</t>
        </is>
      </c>
      <c r="AE693" t="inlineStr">
        <is>
          <t>2020 IEEE 8th International Conference on Serious Games and Applications for Health (SeGAH)</t>
        </is>
      </c>
      <c r="AF693" t="inlineStr">
        <is>
          <t>Hybrid OA (IEEE)</t>
        </is>
      </c>
      <c r="AH693" t="inlineStr">
        <is>
          <t>Not assessed</t>
        </is>
      </c>
      <c r="AI693" t="inlineStr">
        <is>
          <t>Not reported</t>
        </is>
      </c>
      <c r="AJ693" t="inlineStr">
        <is>
          <t>Not reported</t>
        </is>
      </c>
      <c r="AK693" t="inlineStr">
        <is>
          <t>Not reported</t>
        </is>
      </c>
      <c r="AL693" t="inlineStr">
        <is>
          <t>Not reported</t>
        </is>
      </c>
      <c r="AM693" t="inlineStr">
        <is>
          <t>Not reported</t>
        </is>
      </c>
      <c r="AN693" t="inlineStr">
        <is>
          <t>Not reported</t>
        </is>
      </c>
      <c r="AO693" t="inlineStr">
        <is>
          <t>Not reviewed</t>
        </is>
      </c>
      <c r="AP693" t="inlineStr">
        <is>
          <t>Not reported</t>
        </is>
      </c>
      <c r="AQ693" t="inlineStr">
        <is>
          <t>Not reported</t>
        </is>
      </c>
      <c r="AR693" t="inlineStr">
        <is>
          <t>Not reported</t>
        </is>
      </c>
      <c r="AS693" t="inlineStr">
        <is>
          <t>See abstract</t>
        </is>
      </c>
      <c r="AT693" t="inlineStr">
        <is>
          <t>Not reviewed</t>
        </is>
      </c>
      <c r="AU693" t="inlineStr">
        <is>
          <t>Not reviewed</t>
        </is>
      </c>
      <c r="AV693" t="inlineStr">
        <is>
          <t>Not reviewed</t>
        </is>
      </c>
      <c r="AW693" t="inlineStr">
        <is>
          <t>Not reviewed</t>
        </is>
      </c>
      <c r="AX693" t="inlineStr">
        <is>
          <t>Not reported</t>
        </is>
      </c>
      <c r="AY693" t="inlineStr">
        <is>
          <t>Not reported</t>
        </is>
      </c>
      <c r="AZ693" t="inlineStr">
        <is>
          <t>Not reported</t>
        </is>
      </c>
      <c r="BA693" t="inlineStr">
        <is>
          <t>Not reported</t>
        </is>
      </c>
      <c r="BB693" t="inlineStr">
        <is>
          <t>Not reported</t>
        </is>
      </c>
      <c r="BC693" t="inlineStr">
        <is>
          <t>Not reported</t>
        </is>
      </c>
      <c r="BD693" t="inlineStr">
        <is>
          <t>Not reported</t>
        </is>
      </c>
      <c r="BE693" t="inlineStr">
        <is>
          <t>Not reported</t>
        </is>
      </c>
      <c r="BF693" t="inlineStr">
        <is>
          <t>Not reported</t>
        </is>
      </c>
      <c r="BG693" t="inlineStr">
        <is>
          <t>Not reviewed (not included)</t>
        </is>
      </c>
      <c r="BH693" t="inlineStr">
        <is>
          <t>N/A</t>
        </is>
      </c>
      <c r="BI693" t="inlineStr">
        <is>
          <t>Not reviewed</t>
        </is>
      </c>
      <c r="BJ693" t="inlineStr">
        <is>
          <t>Not reviewed</t>
        </is>
      </c>
      <c r="BK693" t="inlineStr">
        <is>
          <t>Not reviewed</t>
        </is>
      </c>
      <c r="BL693" t="inlineStr">
        <is>
          <t>Not reviewed</t>
        </is>
      </c>
      <c r="BM693" t="inlineStr">
        <is>
          <t>Not reviewed (not included)</t>
        </is>
      </c>
      <c r="BN693" t="inlineStr">
        <is>
          <t>Not Selected for Final 95 (Pending Full Text Review) - Candidate paper not selected for final 95: Passed abstract screening but not included in final selec</t>
        </is>
      </c>
      <c r="BO693" t="inlineStr">
        <is>
          <t>Abstract-level screening only</t>
        </is>
      </c>
      <c r="BP693" t="inlineStr">
        <is>
          <t>7</t>
        </is>
      </c>
    </row>
    <row r="694">
      <c r="A694" t="inlineStr">
        <is>
          <t>Automatic Detection of Neurodevelopmental Disorders Using CryAcoustic Features</t>
        </is>
      </c>
      <c r="B694" t="n">
        <v>2025</v>
      </c>
      <c r="C694" t="inlineStr">
        <is>
          <t>Not checked</t>
        </is>
      </c>
      <c r="D694" t="inlineStr">
        <is>
          <t>Not checked</t>
        </is>
      </c>
      <c r="E694" t="inlineStr">
        <is>
          <t>10.1109/ESMARTA66764.2025.11131694</t>
        </is>
      </c>
      <c r="F694" t="inlineStr">
        <is>
          <t>Prompt detection of neurodevelopmental disorders (NDDs) is vital for launching timely interventions that can markedly improve developmental outcomes. In our study, we investigate whether infant cry sounds could serve as non-invasive biomarkers for NDD detection. We focus on CryAcoustic Features, which combine prosodic elements with selected voice-quality parameters. Our approach began with the extraction of a broad set of acoustic characteristics from infant cry recordings using the eGeMAPS feature set. We then applied a rigorous feature selection process to identify the most informative descriptors. For the classification task, we assessed several machine learning techniques, including Support Vector Machine (SVM) and Random Forest (RF). In addition, we developed a hybrid model that fuses the outputs of SVM and RF via logistic regression acting as a meta-classifier. This integrated approach yielded the best performance, achieving an accuracy of 75.52%, a recall of 80.05%, and an AUC of 83.00%. Our findings highlight the effectiveness of CryAcoustic Features in distinguishing between typically developing infants and those with NDDs, suggesting that cry-based acoustic analysis is a promising, noninvasive strategy for initial NDD screening.</t>
        </is>
      </c>
      <c r="G694" t="inlineStr">
        <is>
          <t>Unimodal</t>
        </is>
      </c>
      <c r="H694" t="inlineStr">
        <is>
          <t>See abstract</t>
        </is>
      </c>
      <c r="I694" t="inlineStr">
        <is>
          <t>See abstract</t>
        </is>
      </c>
      <c r="J694" t="inlineStr">
        <is>
          <t>See abstract (AI/ML)</t>
        </is>
      </c>
      <c r="K694" t="inlineStr">
        <is>
          <t>See abstract</t>
        </is>
      </c>
      <c r="M694" t="inlineStr">
        <is>
          <t>See abstract</t>
        </is>
      </c>
      <c r="N694" t="inlineStr">
        <is>
          <t>See abstract</t>
        </is>
      </c>
      <c r="O694" t="inlineStr">
        <is>
          <t>Not verified from abstract</t>
        </is>
      </c>
      <c r="P694" t="inlineStr">
        <is>
          <t>See abstract</t>
        </is>
      </c>
      <c r="Q694" t="inlineStr">
        <is>
          <t>See abstract</t>
        </is>
      </c>
      <c r="R694" t="inlineStr">
        <is>
          <t>Not reviewed (not included)</t>
        </is>
      </c>
      <c r="S694" t="inlineStr">
        <is>
          <t>Not reviewed (not included)</t>
        </is>
      </c>
      <c r="T694" t="inlineStr">
        <is>
          <t>Abstract screening only. Non-ADHD Focused</t>
        </is>
      </c>
      <c r="U694" t="inlineStr">
        <is>
          <t>EXCLUDE</t>
        </is>
      </c>
      <c r="V694" t="inlineStr">
        <is>
          <t>E2-Not ADHD focused: Neither title nor abstract mentions ADHD or attention-deficit/hyperactivity</t>
        </is>
      </c>
      <c r="W694" t="inlineStr">
        <is>
          <t>Excluded: Not ADHD Focused</t>
        </is>
      </c>
      <c r="X694" t="inlineStr">
        <is>
          <t>Not assessed from abstract</t>
        </is>
      </c>
      <c r="Y694" t="inlineStr">
        <is>
          <t>IEEE Conferences</t>
        </is>
      </c>
      <c r="Z694" t="inlineStr">
        <is>
          <t>Not determined from abstract</t>
        </is>
      </c>
      <c r="AB694" t="inlineStr">
        <is>
          <t>Not assessed (not included)</t>
        </is>
      </c>
      <c r="AC694" t="inlineStr">
        <is>
          <t>Not assessed (not included)</t>
        </is>
      </c>
      <c r="AD694" t="inlineStr">
        <is>
          <t>M. El Omari; H. Belmajdoub; K. Minaoui; S. Saoudi</t>
        </is>
      </c>
      <c r="AE694" t="inlineStr">
        <is>
          <t>2025 5th International Conference on Emerging Smart Technologies and Applications (eSmarTA)</t>
        </is>
      </c>
      <c r="AF694" t="inlineStr">
        <is>
          <t>Hybrid OA (IEEE)</t>
        </is>
      </c>
      <c r="AH694" t="inlineStr">
        <is>
          <t>Not assessed</t>
        </is>
      </c>
      <c r="AI694" t="inlineStr">
        <is>
          <t>Not reported</t>
        </is>
      </c>
      <c r="AJ694" t="inlineStr">
        <is>
          <t>Not reported</t>
        </is>
      </c>
      <c r="AK694" t="inlineStr">
        <is>
          <t>Not reported</t>
        </is>
      </c>
      <c r="AL694" t="inlineStr">
        <is>
          <t>Not reported</t>
        </is>
      </c>
      <c r="AM694" t="inlineStr">
        <is>
          <t>Not reported</t>
        </is>
      </c>
      <c r="AN694" t="inlineStr">
        <is>
          <t>Not reported</t>
        </is>
      </c>
      <c r="AO694" t="inlineStr">
        <is>
          <t>Not reviewed</t>
        </is>
      </c>
      <c r="AP694" t="inlineStr">
        <is>
          <t>Not reported</t>
        </is>
      </c>
      <c r="AQ694" t="inlineStr">
        <is>
          <t>Not reported</t>
        </is>
      </c>
      <c r="AR694" t="inlineStr">
        <is>
          <t>Not reported</t>
        </is>
      </c>
      <c r="AS694" t="inlineStr">
        <is>
          <t>See abstract</t>
        </is>
      </c>
      <c r="AT694" t="inlineStr">
        <is>
          <t>Not reviewed</t>
        </is>
      </c>
      <c r="AU694" t="inlineStr">
        <is>
          <t>Not reviewed</t>
        </is>
      </c>
      <c r="AV694" t="inlineStr">
        <is>
          <t>Not reviewed</t>
        </is>
      </c>
      <c r="AW694" t="inlineStr">
        <is>
          <t>Not reviewed</t>
        </is>
      </c>
      <c r="AX694" t="inlineStr">
        <is>
          <t>Not reported</t>
        </is>
      </c>
      <c r="AY694" t="inlineStr">
        <is>
          <t>Not reported</t>
        </is>
      </c>
      <c r="AZ694" t="inlineStr">
        <is>
          <t>Not reported</t>
        </is>
      </c>
      <c r="BA694" t="inlineStr">
        <is>
          <t>Not reported</t>
        </is>
      </c>
      <c r="BB694" t="inlineStr">
        <is>
          <t>Not reported</t>
        </is>
      </c>
      <c r="BC694" t="inlineStr">
        <is>
          <t>Not reported</t>
        </is>
      </c>
      <c r="BD694" t="inlineStr">
        <is>
          <t>Not reported</t>
        </is>
      </c>
      <c r="BE694" t="inlineStr">
        <is>
          <t>Not reported</t>
        </is>
      </c>
      <c r="BF694" t="inlineStr">
        <is>
          <t>Not reported</t>
        </is>
      </c>
      <c r="BG694" t="inlineStr">
        <is>
          <t>Not reviewed (not included)</t>
        </is>
      </c>
      <c r="BH694" t="inlineStr">
        <is>
          <t>N/A</t>
        </is>
      </c>
      <c r="BI694" t="inlineStr">
        <is>
          <t>Not reviewed</t>
        </is>
      </c>
      <c r="BJ694" t="inlineStr">
        <is>
          <t>Not reviewed</t>
        </is>
      </c>
      <c r="BK694" t="inlineStr">
        <is>
          <t>Not reviewed</t>
        </is>
      </c>
      <c r="BL694" t="inlineStr">
        <is>
          <t>Not reviewed</t>
        </is>
      </c>
      <c r="BM694" t="inlineStr">
        <is>
          <t>Not reviewed (not included)</t>
        </is>
      </c>
      <c r="BN694" t="inlineStr">
        <is>
          <t>Non-ADHD Focused - E2-Not ADHD focused: Neither title nor abstract mentions ADHD or attention-deficit/hyperactivity</t>
        </is>
      </c>
      <c r="BO694" t="inlineStr">
        <is>
          <t>Abstract-level screening only</t>
        </is>
      </c>
      <c r="BP694" t="inlineStr">
        <is>
          <t>7</t>
        </is>
      </c>
    </row>
    <row r="695">
      <c r="A695" t="inlineStr">
        <is>
          <t>Emotion Analysis of Childrenâ€™s Drawings</t>
        </is>
      </c>
      <c r="B695" t="n">
        <v>2025</v>
      </c>
      <c r="C695" t="inlineStr">
        <is>
          <t>Not checked</t>
        </is>
      </c>
      <c r="D695" t="inlineStr">
        <is>
          <t>Not checked</t>
        </is>
      </c>
      <c r="E695" t="inlineStr">
        <is>
          <t>10.1109/ACCESS.2025.3606359</t>
        </is>
      </c>
      <c r="F695" t="inlineStr">
        <is>
          <t>This study investigates childrenâ€™s emotional expression through the computational analysis of their drawings. Prior research has frequently relied on proprietary or small-scale datasets, often limited to digital drawings produced on tablets or smartphones, which may not fully capture the natural characteristics of hand-drawn expression. To address these gaps, we introduce KIDO, a novel publicly available dataset of scanned childrenâ€™s drawings paired with reflections written by the children on whether their drawings represent happiness or sadness. The dataset contains contributions from 5,430 students, with balanced representation across primary and secondary education levels and additional metadata on gender and educational background. For our experiments, we employed CNN-based and Vision Transformerâ€“based models for emotion recognition, obtaining F1-scores of up to 79.03% from drawings, while BERT-based models achieved accuracies of up to 97.47% in classifying childrenâ€™s written reflections. We further trained a generative model on the KIDO dataset to synthesize emotionally expressive drawings, with subjective evaluations indicating that children often preferred the AI-generated images to those drawn by their peers. KIDO serves as a comprehensive benchmark for advancing research in the fields of computer vision, natural language processing, psychology, and education, and is publicly available at github.com/serdarciftci/KIDO</t>
        </is>
      </c>
      <c r="G695" t="inlineStr">
        <is>
          <t>Unimodal</t>
        </is>
      </c>
      <c r="H695" t="inlineStr">
        <is>
          <t>See abstract</t>
        </is>
      </c>
      <c r="I695" t="inlineStr">
        <is>
          <t>See abstract</t>
        </is>
      </c>
      <c r="J695" t="inlineStr">
        <is>
          <t>See abstract (AI/ML)</t>
        </is>
      </c>
      <c r="K695" t="inlineStr">
        <is>
          <t>See abstract</t>
        </is>
      </c>
      <c r="M695" t="inlineStr">
        <is>
          <t>See abstract</t>
        </is>
      </c>
      <c r="N695" t="inlineStr">
        <is>
          <t>See abstract</t>
        </is>
      </c>
      <c r="O695" t="inlineStr">
        <is>
          <t>Not verified from abstract</t>
        </is>
      </c>
      <c r="P695" t="inlineStr">
        <is>
          <t>See abstract</t>
        </is>
      </c>
      <c r="Q695" t="inlineStr">
        <is>
          <t>See abstract</t>
        </is>
      </c>
      <c r="R695" t="inlineStr">
        <is>
          <t>Not reviewed (not included)</t>
        </is>
      </c>
      <c r="S695" t="inlineStr">
        <is>
          <t>Not reviewed (not included)</t>
        </is>
      </c>
      <c r="T695" t="inlineStr">
        <is>
          <t>Abstract screening only. Non-ADHD Focused</t>
        </is>
      </c>
      <c r="U695" t="inlineStr">
        <is>
          <t>EXCLUDE</t>
        </is>
      </c>
      <c r="V695" t="inlineStr">
        <is>
          <t>E2-Not ADHD focused: Neither title nor abstract mentions ADHD or attention-deficit/hyperactivity</t>
        </is>
      </c>
      <c r="W695" t="inlineStr">
        <is>
          <t>Excluded: Not ADHD Focused</t>
        </is>
      </c>
      <c r="X695" t="inlineStr">
        <is>
          <t>Not assessed from abstract</t>
        </is>
      </c>
      <c r="Y695" t="inlineStr">
        <is>
          <t>IEEE Journals</t>
        </is>
      </c>
      <c r="Z695" t="inlineStr">
        <is>
          <t>Not determined from abstract</t>
        </is>
      </c>
      <c r="AB695" t="inlineStr">
        <is>
          <t>Not assessed (not included)</t>
        </is>
      </c>
      <c r="AC695" t="inlineStr">
        <is>
          <t>Not assessed (not included)</t>
        </is>
      </c>
      <c r="AD695" t="inlineStr">
        <is>
          <t>S. Ã‡iftÃ§i; H. KarcÄ±; N. Karaca; B. SÃ¶ylemez; H. KoÃ§akoÄŸlu</t>
        </is>
      </c>
      <c r="AE695" t="inlineStr">
        <is>
          <t>IEEE Access</t>
        </is>
      </c>
      <c r="AF695" t="inlineStr">
        <is>
          <t>Gold OA (IEEE Access)</t>
        </is>
      </c>
      <c r="AG695" t="inlineStr">
        <is>
          <t xml:space="preserve">Harran Ãœniversitesi(grant numbers:22010); </t>
        </is>
      </c>
      <c r="AH695" t="inlineStr">
        <is>
          <t>Not assessed</t>
        </is>
      </c>
      <c r="AI695" t="inlineStr">
        <is>
          <t>Not reported</t>
        </is>
      </c>
      <c r="AJ695" t="inlineStr">
        <is>
          <t>Not reported</t>
        </is>
      </c>
      <c r="AK695" t="inlineStr">
        <is>
          <t>Not reported</t>
        </is>
      </c>
      <c r="AL695" t="inlineStr">
        <is>
          <t>Not reported</t>
        </is>
      </c>
      <c r="AM695" t="inlineStr">
        <is>
          <t>Not reported</t>
        </is>
      </c>
      <c r="AN695" t="inlineStr">
        <is>
          <t>Not reported</t>
        </is>
      </c>
      <c r="AO695" t="inlineStr">
        <is>
          <t>Not reviewed</t>
        </is>
      </c>
      <c r="AP695" t="inlineStr">
        <is>
          <t>Not reported</t>
        </is>
      </c>
      <c r="AQ695" t="inlineStr">
        <is>
          <t>Not reported</t>
        </is>
      </c>
      <c r="AR695" t="inlineStr">
        <is>
          <t>Not reported</t>
        </is>
      </c>
      <c r="AS695" t="inlineStr">
        <is>
          <t>See abstract</t>
        </is>
      </c>
      <c r="AT695" t="inlineStr">
        <is>
          <t>Not reviewed</t>
        </is>
      </c>
      <c r="AU695" t="inlineStr">
        <is>
          <t>Not reviewed</t>
        </is>
      </c>
      <c r="AV695" t="inlineStr">
        <is>
          <t>Not reviewed</t>
        </is>
      </c>
      <c r="AW695" t="inlineStr">
        <is>
          <t>Not reviewed</t>
        </is>
      </c>
      <c r="AX695" t="inlineStr">
        <is>
          <t>Not reported</t>
        </is>
      </c>
      <c r="AY695" t="inlineStr">
        <is>
          <t>Not reported</t>
        </is>
      </c>
      <c r="AZ695" t="inlineStr">
        <is>
          <t>Not reported</t>
        </is>
      </c>
      <c r="BA695" t="inlineStr">
        <is>
          <t>Not reported</t>
        </is>
      </c>
      <c r="BB695" t="inlineStr">
        <is>
          <t>Not reported</t>
        </is>
      </c>
      <c r="BC695" t="inlineStr">
        <is>
          <t>Not reported</t>
        </is>
      </c>
      <c r="BD695" t="inlineStr">
        <is>
          <t>Not reported</t>
        </is>
      </c>
      <c r="BE695" t="inlineStr">
        <is>
          <t>Not reported</t>
        </is>
      </c>
      <c r="BF695" t="inlineStr">
        <is>
          <t>Not reported</t>
        </is>
      </c>
      <c r="BG695" t="inlineStr">
        <is>
          <t>Not reviewed (not included)</t>
        </is>
      </c>
      <c r="BH695" t="inlineStr">
        <is>
          <t>N/A</t>
        </is>
      </c>
      <c r="BI695" t="inlineStr">
        <is>
          <t>Not reviewed</t>
        </is>
      </c>
      <c r="BJ695" t="inlineStr">
        <is>
          <t>Not reviewed</t>
        </is>
      </c>
      <c r="BK695" t="inlineStr">
        <is>
          <t>Not reviewed</t>
        </is>
      </c>
      <c r="BL695" t="inlineStr">
        <is>
          <t>Not reviewed</t>
        </is>
      </c>
      <c r="BM695" t="inlineStr">
        <is>
          <t>Not reviewed (not included)</t>
        </is>
      </c>
      <c r="BN695" t="inlineStr">
        <is>
          <t>Non-ADHD Focused - E2-Not ADHD focused: Neither title nor abstract mentions ADHD or attention-deficit/hyperactivity</t>
        </is>
      </c>
      <c r="BO695" t="inlineStr">
        <is>
          <t>Abstract-level screening only</t>
        </is>
      </c>
      <c r="BP695" t="inlineStr">
        <is>
          <t>19</t>
        </is>
      </c>
    </row>
    <row r="696">
      <c r="A696" t="inlineStr">
        <is>
          <t>Brain-computer Interfaces for Daily-life Applications: a Five-year Experience Report</t>
        </is>
      </c>
      <c r="B696" t="n">
        <v>2021</v>
      </c>
      <c r="C696" t="inlineStr">
        <is>
          <t>Not checked</t>
        </is>
      </c>
      <c r="D696" t="inlineStr">
        <is>
          <t>Not checked</t>
        </is>
      </c>
      <c r="E696" t="inlineStr">
        <is>
          <t>10.1109/I2MTC50364.2021.9459844</t>
        </is>
      </c>
      <c r="F696" t="inlineStr">
        <is>
          <t>This work reports the research on brain-computer interfaces (BCI) carried out in the last five years at the Augmented Reality for Health Monitoring Laboratory (ARHeMLab), at the University of Naples Federico II (Italy). In the research, particular attention has been dedicated to wearability, portability, and other key features for obtaining user-friendly BCI systems. Indeed, the interest in the adoption of BCI systems is becoming particularly relevant for cyber-physical human systems (CPHSs), where possible applications relate to industry, healthcare, and daily-life activities in general. In such a context, materials and explored methods are reviewed, and results are presented with reference to reactive, active, and passive paradigms.</t>
        </is>
      </c>
      <c r="G696" t="inlineStr">
        <is>
          <t>Unimodal</t>
        </is>
      </c>
      <c r="H696" t="inlineStr">
        <is>
          <t>See abstract</t>
        </is>
      </c>
      <c r="I696" t="inlineStr">
        <is>
          <t>See abstract</t>
        </is>
      </c>
      <c r="J696" t="inlineStr">
        <is>
          <t>See abstract (AI/ML)</t>
        </is>
      </c>
      <c r="K696" t="inlineStr">
        <is>
          <t>See abstract</t>
        </is>
      </c>
      <c r="M696" t="inlineStr">
        <is>
          <t>See abstract</t>
        </is>
      </c>
      <c r="N696" t="inlineStr">
        <is>
          <t>See abstract</t>
        </is>
      </c>
      <c r="O696" t="inlineStr">
        <is>
          <t>Not verified from abstract</t>
        </is>
      </c>
      <c r="P696" t="inlineStr">
        <is>
          <t>See abstract</t>
        </is>
      </c>
      <c r="Q696" t="inlineStr">
        <is>
          <t>See abstract</t>
        </is>
      </c>
      <c r="R696" t="inlineStr">
        <is>
          <t>Not reviewed (not included)</t>
        </is>
      </c>
      <c r="S696" t="inlineStr">
        <is>
          <t>Not reviewed (not included)</t>
        </is>
      </c>
      <c r="T696" t="inlineStr">
        <is>
          <t>Abstract screening only. Non-ADHD Focused</t>
        </is>
      </c>
      <c r="U696" t="inlineStr">
        <is>
          <t>EXCLUDE</t>
        </is>
      </c>
      <c r="V696" t="inlineStr">
        <is>
          <t>E2-Not ADHD focused: Neither title nor abstract mentions ADHD or attention-deficit/hyperactivity</t>
        </is>
      </c>
      <c r="W696" t="inlineStr">
        <is>
          <t>Excluded: Not ADHD Focused</t>
        </is>
      </c>
      <c r="X696" t="inlineStr">
        <is>
          <t>Not assessed from abstract</t>
        </is>
      </c>
      <c r="Y696" t="inlineStr">
        <is>
          <t>IEEE Conferences</t>
        </is>
      </c>
      <c r="Z696" t="inlineStr">
        <is>
          <t>Not determined from abstract</t>
        </is>
      </c>
      <c r="AB696" t="inlineStr">
        <is>
          <t>Not assessed (not included)</t>
        </is>
      </c>
      <c r="AC696" t="inlineStr">
        <is>
          <t>Not assessed (not included)</t>
        </is>
      </c>
      <c r="AD696" t="inlineStr">
        <is>
          <t>L. Angrisani; P. Arpaia; E. De Benedetto; A. Esposito; N. Moccaldi; M. Parvis</t>
        </is>
      </c>
      <c r="AE696" t="inlineStr">
        <is>
          <t>2021 IEEE International Instrumentation and Measurement Technology Conference (I2MTC)</t>
        </is>
      </c>
      <c r="AF696" t="inlineStr">
        <is>
          <t>Hybrid OA (IEEE)</t>
        </is>
      </c>
      <c r="AH696" t="inlineStr">
        <is>
          <t>Not assessed</t>
        </is>
      </c>
      <c r="AI696" t="inlineStr">
        <is>
          <t>Not reported</t>
        </is>
      </c>
      <c r="AJ696" t="inlineStr">
        <is>
          <t>Not reported</t>
        </is>
      </c>
      <c r="AK696" t="inlineStr">
        <is>
          <t>Not reported</t>
        </is>
      </c>
      <c r="AL696" t="inlineStr">
        <is>
          <t>Not reported</t>
        </is>
      </c>
      <c r="AM696" t="inlineStr">
        <is>
          <t>Not reported</t>
        </is>
      </c>
      <c r="AN696" t="inlineStr">
        <is>
          <t>Not reported</t>
        </is>
      </c>
      <c r="AO696" t="inlineStr">
        <is>
          <t>Not reviewed</t>
        </is>
      </c>
      <c r="AP696" t="inlineStr">
        <is>
          <t>Not reported</t>
        </is>
      </c>
      <c r="AQ696" t="inlineStr">
        <is>
          <t>Not reported</t>
        </is>
      </c>
      <c r="AR696" t="inlineStr">
        <is>
          <t>Not reported</t>
        </is>
      </c>
      <c r="AS696" t="inlineStr">
        <is>
          <t>See abstract</t>
        </is>
      </c>
      <c r="AT696" t="inlineStr">
        <is>
          <t>Not reviewed</t>
        </is>
      </c>
      <c r="AU696" t="inlineStr">
        <is>
          <t>Not reviewed</t>
        </is>
      </c>
      <c r="AV696" t="inlineStr">
        <is>
          <t>Not reviewed</t>
        </is>
      </c>
      <c r="AW696" t="inlineStr">
        <is>
          <t>Not reviewed</t>
        </is>
      </c>
      <c r="AX696" t="inlineStr">
        <is>
          <t>Not reported</t>
        </is>
      </c>
      <c r="AY696" t="inlineStr">
        <is>
          <t>Not reported</t>
        </is>
      </c>
      <c r="AZ696" t="inlineStr">
        <is>
          <t>Not reported</t>
        </is>
      </c>
      <c r="BA696" t="inlineStr">
        <is>
          <t>Not reported</t>
        </is>
      </c>
      <c r="BB696" t="inlineStr">
        <is>
          <t>Not reported</t>
        </is>
      </c>
      <c r="BC696" t="inlineStr">
        <is>
          <t>Not reported</t>
        </is>
      </c>
      <c r="BD696" t="inlineStr">
        <is>
          <t>Not reported</t>
        </is>
      </c>
      <c r="BE696" t="inlineStr">
        <is>
          <t>Not reported</t>
        </is>
      </c>
      <c r="BF696" t="inlineStr">
        <is>
          <t>Not reported</t>
        </is>
      </c>
      <c r="BG696" t="inlineStr">
        <is>
          <t>Not reviewed (not included)</t>
        </is>
      </c>
      <c r="BH696" t="inlineStr">
        <is>
          <t>N/A</t>
        </is>
      </c>
      <c r="BI696" t="inlineStr">
        <is>
          <t>Not reviewed</t>
        </is>
      </c>
      <c r="BJ696" t="inlineStr">
        <is>
          <t>Not reviewed</t>
        </is>
      </c>
      <c r="BK696" t="inlineStr">
        <is>
          <t>Not reviewed</t>
        </is>
      </c>
      <c r="BL696" t="inlineStr">
        <is>
          <t>Not reviewed</t>
        </is>
      </c>
      <c r="BM696" t="inlineStr">
        <is>
          <t>Not reviewed (not included)</t>
        </is>
      </c>
      <c r="BN696" t="inlineStr">
        <is>
          <t>Non-ADHD Focused - E2-Not ADHD focused: Neither title nor abstract mentions ADHD or attention-deficit/hyperactivity</t>
        </is>
      </c>
      <c r="BO696" t="inlineStr">
        <is>
          <t>Abstract-level screening only</t>
        </is>
      </c>
      <c r="BP696" t="inlineStr">
        <is>
          <t>6</t>
        </is>
      </c>
    </row>
    <row r="697">
      <c r="A697" t="inlineStr">
        <is>
          <t>Region-Specific Topographic Representations for Deep Learning-Based Brain-Computer Interfaces</t>
        </is>
      </c>
      <c r="B697" t="n">
        <v>2025</v>
      </c>
      <c r="C697" t="inlineStr">
        <is>
          <t>Not checked</t>
        </is>
      </c>
      <c r="D697" t="inlineStr">
        <is>
          <t>Not checked</t>
        </is>
      </c>
      <c r="E697" t="inlineStr">
        <is>
          <t>10.1109/ICICI65870.2025.11069792</t>
        </is>
      </c>
      <c r="F697" t="inlineStr">
        <is>
          <t>Electroencephalography (EEG) signals are widely used across disciplines and are promising for future medical and technological applications. However, current EEG analysis methods often fall short in classification accuracy, limiting progress in brain-computer interfaces (BCIs), early diagnosis of neurological disorders, and AI-driven health technologies. This paper proposes a region-specific spatial-spectral topographic mapping approach to enhance EEG-based classification using deep learning. The core objective is to improve discriminative feature learning by focusing only on brain regions relevant to motor-related activity and utilizing spectral representations (alpha, beta, and alpha/beta ratio). Pre-trained deep learning architectures-ResNeSt-50d, HRNet-W18, and ConvNeXt-Base-were fine-tuned on topographic images generated from the BCI Competition IV dataset 2a for classifying left- and right-hand motor imagery tasks. The proposed method achieved classification accuracies exceeding 75% when data from multiple sessions were aggregated. These results demonstrate the effectiveness of spatially and spectrally informed topographic representations for robust EEG-based BCI systems and lay a foundation for integrating EEG signals into advanced artificial intelligence applications.</t>
        </is>
      </c>
      <c r="G697" t="inlineStr">
        <is>
          <t>Unimodal</t>
        </is>
      </c>
      <c r="H697" t="inlineStr">
        <is>
          <t>See abstract</t>
        </is>
      </c>
      <c r="I697" t="inlineStr">
        <is>
          <t>See abstract</t>
        </is>
      </c>
      <c r="J697" t="inlineStr">
        <is>
          <t>See abstract (AI/ML)</t>
        </is>
      </c>
      <c r="K697" t="inlineStr">
        <is>
          <t>See abstract</t>
        </is>
      </c>
      <c r="M697" t="inlineStr">
        <is>
          <t>See abstract</t>
        </is>
      </c>
      <c r="N697" t="inlineStr">
        <is>
          <t>See abstract</t>
        </is>
      </c>
      <c r="O697" t="inlineStr">
        <is>
          <t>Not verified from abstract</t>
        </is>
      </c>
      <c r="P697" t="inlineStr">
        <is>
          <t>See abstract</t>
        </is>
      </c>
      <c r="Q697" t="inlineStr">
        <is>
          <t>See abstract</t>
        </is>
      </c>
      <c r="R697" t="inlineStr">
        <is>
          <t>Not reviewed (not included)</t>
        </is>
      </c>
      <c r="S697" t="inlineStr">
        <is>
          <t>Not reviewed (not included)</t>
        </is>
      </c>
      <c r="T697" t="inlineStr">
        <is>
          <t>Abstract screening only. Non-ADHD Focused</t>
        </is>
      </c>
      <c r="U697" t="inlineStr">
        <is>
          <t>EXCLUDE</t>
        </is>
      </c>
      <c r="V697" t="inlineStr">
        <is>
          <t>E2-Not ADHD focused: Neither title nor abstract mentions ADHD or attention-deficit/hyperactivity</t>
        </is>
      </c>
      <c r="W697" t="inlineStr">
        <is>
          <t>Excluded: Not ADHD Focused</t>
        </is>
      </c>
      <c r="X697" t="inlineStr">
        <is>
          <t>Not assessed from abstract</t>
        </is>
      </c>
      <c r="Y697" t="inlineStr">
        <is>
          <t>IEEE Conferences</t>
        </is>
      </c>
      <c r="Z697" t="inlineStr">
        <is>
          <t>Not determined from abstract</t>
        </is>
      </c>
      <c r="AB697" t="inlineStr">
        <is>
          <t>Not assessed (not included)</t>
        </is>
      </c>
      <c r="AC697" t="inlineStr">
        <is>
          <t>Not assessed (not included)</t>
        </is>
      </c>
      <c r="AD697" t="inlineStr">
        <is>
          <t>C. M. Yilmaz; A. Ulu</t>
        </is>
      </c>
      <c r="AE697" t="inlineStr">
        <is>
          <t>2025 3rd International Conference on Inventive Computing and Informatics (ICICI)</t>
        </is>
      </c>
      <c r="AF697" t="inlineStr">
        <is>
          <t>Hybrid OA (IEEE)</t>
        </is>
      </c>
      <c r="AH697" t="inlineStr">
        <is>
          <t>Not assessed</t>
        </is>
      </c>
      <c r="AI697" t="inlineStr">
        <is>
          <t>Not reported</t>
        </is>
      </c>
      <c r="AJ697" t="inlineStr">
        <is>
          <t>Not reported</t>
        </is>
      </c>
      <c r="AK697" t="inlineStr">
        <is>
          <t>Not reported</t>
        </is>
      </c>
      <c r="AL697" t="inlineStr">
        <is>
          <t>Not reported</t>
        </is>
      </c>
      <c r="AM697" t="inlineStr">
        <is>
          <t>Not reported</t>
        </is>
      </c>
      <c r="AN697" t="inlineStr">
        <is>
          <t>Not reported</t>
        </is>
      </c>
      <c r="AO697" t="inlineStr">
        <is>
          <t>Not reviewed</t>
        </is>
      </c>
      <c r="AP697" t="inlineStr">
        <is>
          <t>Not reported</t>
        </is>
      </c>
      <c r="AQ697" t="inlineStr">
        <is>
          <t>Not reported</t>
        </is>
      </c>
      <c r="AR697" t="inlineStr">
        <is>
          <t>Not reported</t>
        </is>
      </c>
      <c r="AS697" t="inlineStr">
        <is>
          <t>See abstract</t>
        </is>
      </c>
      <c r="AT697" t="inlineStr">
        <is>
          <t>Not reviewed</t>
        </is>
      </c>
      <c r="AU697" t="inlineStr">
        <is>
          <t>Not reviewed</t>
        </is>
      </c>
      <c r="AV697" t="inlineStr">
        <is>
          <t>Not reviewed</t>
        </is>
      </c>
      <c r="AW697" t="inlineStr">
        <is>
          <t>Not reviewed</t>
        </is>
      </c>
      <c r="AX697" t="inlineStr">
        <is>
          <t>Not reported</t>
        </is>
      </c>
      <c r="AY697" t="inlineStr">
        <is>
          <t>Not reported</t>
        </is>
      </c>
      <c r="AZ697" t="inlineStr">
        <is>
          <t>Not reported</t>
        </is>
      </c>
      <c r="BA697" t="inlineStr">
        <is>
          <t>Not reported</t>
        </is>
      </c>
      <c r="BB697" t="inlineStr">
        <is>
          <t>Not reported</t>
        </is>
      </c>
      <c r="BC697" t="inlineStr">
        <is>
          <t>Not reported</t>
        </is>
      </c>
      <c r="BD697" t="inlineStr">
        <is>
          <t>Not reported</t>
        </is>
      </c>
      <c r="BE697" t="inlineStr">
        <is>
          <t>Not reported</t>
        </is>
      </c>
      <c r="BF697" t="inlineStr">
        <is>
          <t>Not reported</t>
        </is>
      </c>
      <c r="BG697" t="inlineStr">
        <is>
          <t>Not reviewed (not included)</t>
        </is>
      </c>
      <c r="BH697" t="inlineStr">
        <is>
          <t>N/A</t>
        </is>
      </c>
      <c r="BI697" t="inlineStr">
        <is>
          <t>Not reviewed</t>
        </is>
      </c>
      <c r="BJ697" t="inlineStr">
        <is>
          <t>Not reviewed</t>
        </is>
      </c>
      <c r="BK697" t="inlineStr">
        <is>
          <t>Not reviewed</t>
        </is>
      </c>
      <c r="BL697" t="inlineStr">
        <is>
          <t>Not reviewed</t>
        </is>
      </c>
      <c r="BM697" t="inlineStr">
        <is>
          <t>Not reviewed (not included)</t>
        </is>
      </c>
      <c r="BN697" t="inlineStr">
        <is>
          <t>Non-ADHD Focused - E2-Not ADHD focused: Neither title nor abstract mentions ADHD or attention-deficit/hyperactivity</t>
        </is>
      </c>
      <c r="BO697" t="inlineStr">
        <is>
          <t>Abstract-level screening only</t>
        </is>
      </c>
      <c r="BP697" t="inlineStr">
        <is>
          <t>8</t>
        </is>
      </c>
    </row>
    <row r="698">
      <c r="A698" t="inlineStr">
        <is>
          <t>Quantum Machine Learning for Anomaly Detection in Brain Imaging Related to Mental Health</t>
        </is>
      </c>
      <c r="B698" t="n">
        <v>2025</v>
      </c>
      <c r="C698" t="inlineStr">
        <is>
          <t>Not checked</t>
        </is>
      </c>
      <c r="D698" t="inlineStr">
        <is>
          <t>Not checked</t>
        </is>
      </c>
      <c r="E698" t="inlineStr">
        <is>
          <t>10.1109/SITA67914.2025.11273773</t>
        </is>
      </c>
      <c r="F698" t="inlineStr">
        <is>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 1 -scores, suggesting less consistent performance. These findings suggest that quantum models, especially VQC and QSVM, offer a promising advantage in neuroimaging-based mental health diagnostics.</t>
        </is>
      </c>
      <c r="G698" t="inlineStr">
        <is>
          <t>Unimodal</t>
        </is>
      </c>
      <c r="H698" t="inlineStr">
        <is>
          <t>See abstract</t>
        </is>
      </c>
      <c r="I698" t="inlineStr">
        <is>
          <t>See abstract</t>
        </is>
      </c>
      <c r="J698" t="inlineStr">
        <is>
          <t>See abstract (AI/ML)</t>
        </is>
      </c>
      <c r="K698" t="inlineStr">
        <is>
          <t>See abstract</t>
        </is>
      </c>
      <c r="M698" t="inlineStr">
        <is>
          <t>See abstract</t>
        </is>
      </c>
      <c r="N698" t="inlineStr">
        <is>
          <t>See abstract</t>
        </is>
      </c>
      <c r="O698" t="inlineStr">
        <is>
          <t>Not verified from abstract</t>
        </is>
      </c>
      <c r="P698" t="inlineStr">
        <is>
          <t>See abstract</t>
        </is>
      </c>
      <c r="Q698" t="inlineStr">
        <is>
          <t>See abstract</t>
        </is>
      </c>
      <c r="R698" t="inlineStr">
        <is>
          <t>Not reviewed (not included)</t>
        </is>
      </c>
      <c r="S698" t="inlineStr">
        <is>
          <t>Not reviewed (not included)</t>
        </is>
      </c>
      <c r="T698" t="inlineStr">
        <is>
          <t>Abstract screening only. Non-ADHD Focused</t>
        </is>
      </c>
      <c r="U698" t="inlineStr">
        <is>
          <t>EXCLUDE</t>
        </is>
      </c>
      <c r="V698" t="inlineStr">
        <is>
          <t>E2-Not ADHD focused: Neither title nor abstract mentions ADHD or attention-deficit/hyperactivity</t>
        </is>
      </c>
      <c r="W698" t="inlineStr">
        <is>
          <t>Excluded: Not ADHD Focused</t>
        </is>
      </c>
      <c r="X698" t="inlineStr">
        <is>
          <t>Not assessed from abstract</t>
        </is>
      </c>
      <c r="Y698" t="inlineStr">
        <is>
          <t>IEEE Conferences</t>
        </is>
      </c>
      <c r="Z698" t="inlineStr">
        <is>
          <t>Not determined from abstract</t>
        </is>
      </c>
      <c r="AB698" t="inlineStr">
        <is>
          <t>Not assessed (not included)</t>
        </is>
      </c>
      <c r="AC698" t="inlineStr">
        <is>
          <t>Not assessed (not included)</t>
        </is>
      </c>
      <c r="AD698" t="inlineStr">
        <is>
          <t>M. Kettani; A. Rguig; F. M. Abbou; F. Abdi; L. Bouanane; M. Bouhadda</t>
        </is>
      </c>
      <c r="AE698" t="inlineStr">
        <is>
          <t>2025 International Conference on Intelligent Systems: Theories and Applications (SITA)</t>
        </is>
      </c>
      <c r="AF698" t="inlineStr">
        <is>
          <t>Hybrid OA (IEEE)</t>
        </is>
      </c>
      <c r="AH698" t="inlineStr">
        <is>
          <t>Not assessed</t>
        </is>
      </c>
      <c r="AI698" t="inlineStr">
        <is>
          <t>Not reported</t>
        </is>
      </c>
      <c r="AJ698" t="inlineStr">
        <is>
          <t>Not reported</t>
        </is>
      </c>
      <c r="AK698" t="inlineStr">
        <is>
          <t>Not reported</t>
        </is>
      </c>
      <c r="AL698" t="inlineStr">
        <is>
          <t>Not reported</t>
        </is>
      </c>
      <c r="AM698" t="inlineStr">
        <is>
          <t>Not reported</t>
        </is>
      </c>
      <c r="AN698" t="inlineStr">
        <is>
          <t>Not reported</t>
        </is>
      </c>
      <c r="AO698" t="inlineStr">
        <is>
          <t>Not reviewed</t>
        </is>
      </c>
      <c r="AP698" t="inlineStr">
        <is>
          <t>Not reported</t>
        </is>
      </c>
      <c r="AQ698" t="inlineStr">
        <is>
          <t>Not reported</t>
        </is>
      </c>
      <c r="AR698" t="inlineStr">
        <is>
          <t>Not reported</t>
        </is>
      </c>
      <c r="AS698" t="inlineStr">
        <is>
          <t>See abstract</t>
        </is>
      </c>
      <c r="AT698" t="inlineStr">
        <is>
          <t>Not reviewed</t>
        </is>
      </c>
      <c r="AU698" t="inlineStr">
        <is>
          <t>Not reviewed</t>
        </is>
      </c>
      <c r="AV698" t="inlineStr">
        <is>
          <t>Not reviewed</t>
        </is>
      </c>
      <c r="AW698" t="inlineStr">
        <is>
          <t>Not reviewed</t>
        </is>
      </c>
      <c r="AX698" t="inlineStr">
        <is>
          <t>Not reported</t>
        </is>
      </c>
      <c r="AY698" t="inlineStr">
        <is>
          <t>Not reported</t>
        </is>
      </c>
      <c r="AZ698" t="inlineStr">
        <is>
          <t>Not reported</t>
        </is>
      </c>
      <c r="BA698" t="inlineStr">
        <is>
          <t>Not reported</t>
        </is>
      </c>
      <c r="BB698" t="inlineStr">
        <is>
          <t>Not reported</t>
        </is>
      </c>
      <c r="BC698" t="inlineStr">
        <is>
          <t>Not reported</t>
        </is>
      </c>
      <c r="BD698" t="inlineStr">
        <is>
          <t>Not reported</t>
        </is>
      </c>
      <c r="BE698" t="inlineStr">
        <is>
          <t>Not reported</t>
        </is>
      </c>
      <c r="BF698" t="inlineStr">
        <is>
          <t>Not reported</t>
        </is>
      </c>
      <c r="BG698" t="inlineStr">
        <is>
          <t>Not reviewed (not included)</t>
        </is>
      </c>
      <c r="BH698" t="inlineStr">
        <is>
          <t>N/A</t>
        </is>
      </c>
      <c r="BI698" t="inlineStr">
        <is>
          <t>Not reviewed</t>
        </is>
      </c>
      <c r="BJ698" t="inlineStr">
        <is>
          <t>Not reviewed</t>
        </is>
      </c>
      <c r="BK698" t="inlineStr">
        <is>
          <t>Not reviewed</t>
        </is>
      </c>
      <c r="BL698" t="inlineStr">
        <is>
          <t>Not reviewed</t>
        </is>
      </c>
      <c r="BM698" t="inlineStr">
        <is>
          <t>Not reviewed (not included)</t>
        </is>
      </c>
      <c r="BN698" t="inlineStr">
        <is>
          <t>Non-ADHD Focused - E2-Not ADHD focused: Neither title nor abstract mentions ADHD or attention-deficit/hyperactivity</t>
        </is>
      </c>
      <c r="BO698" t="inlineStr">
        <is>
          <t>Abstract-level screening only</t>
        </is>
      </c>
      <c r="BP698" t="inlineStr">
        <is>
          <t>8</t>
        </is>
      </c>
    </row>
    <row r="699">
      <c r="A699" t="inlineStr">
        <is>
          <t>Cloud-Powered SVM Solutions for Automated Monitoring and Intervention of ADHD Symptoms</t>
        </is>
      </c>
      <c r="B699" t="n">
        <v>2025</v>
      </c>
      <c r="C699" t="inlineStr">
        <is>
          <t>Not checked</t>
        </is>
      </c>
      <c r="D699" t="inlineStr">
        <is>
          <t>Not checked</t>
        </is>
      </c>
      <c r="E699" t="inlineStr">
        <is>
          <t>10.1109/AMATHE65477.2025.11081186</t>
        </is>
      </c>
      <c r="F699" t="inlineStr">
        <is>
          <t>Diagnosing and managing attention deficit hyperactivity disorder (ADHD) are very challenging tasks. Automated symptom monitoring and intervention for ADHD is the focus of this project, which investigates the use of Support Vector Machine (SVM) algorithms hosted on the cloud. The SVM models are trained to identify patterns relevant to ADHD symptoms using data collected from wearable devices and digital self-reports. Due to the cloudâ€™s architecture, data can be processed and analyzed in real-time, allowing prompt actions. With a sensitivity of $85 \%$ and a specificity of $92 \%$, the results show that the SVM models accomplish a high level of accuracy in symptom identification. The system provides personalized treatments, such as medication adherence reminders and mindfulness exercises, via continuous monitoring and are customized to individual symptom profiles. Longitudinal studies can show how symptoms develop and how well treatments work overtime. Improving ADHD treatment via providing timely interventions and personalized assistance is the goal of this cloudpowered SVM system. The algorithms will be fine-tuned, more data sources will be included, and clinical trials will be conducted to evaluate the systemâ€™s performance in real-world scenarios.</t>
        </is>
      </c>
      <c r="G699" t="inlineStr">
        <is>
          <t>Unimodal</t>
        </is>
      </c>
      <c r="H699" t="inlineStr">
        <is>
          <t>See abstract</t>
        </is>
      </c>
      <c r="I699" t="inlineStr">
        <is>
          <t>See abstract</t>
        </is>
      </c>
      <c r="J699" t="inlineStr">
        <is>
          <t>See abstract (AI/ML)</t>
        </is>
      </c>
      <c r="K699" t="inlineStr">
        <is>
          <t>See abstract</t>
        </is>
      </c>
      <c r="M699" t="inlineStr">
        <is>
          <t>See abstract</t>
        </is>
      </c>
      <c r="N699" t="inlineStr">
        <is>
          <t>See abstract</t>
        </is>
      </c>
      <c r="O699" t="inlineStr">
        <is>
          <t>Not verified from abstract</t>
        </is>
      </c>
      <c r="P699" t="inlineStr">
        <is>
          <t>See abstract</t>
        </is>
      </c>
      <c r="Q699" t="inlineStr">
        <is>
          <t>See abstract</t>
        </is>
      </c>
      <c r="R699" t="inlineStr">
        <is>
          <t>Not reviewed (not included)</t>
        </is>
      </c>
      <c r="S699" t="inlineStr">
        <is>
          <t>Not reviewed (not included)</t>
        </is>
      </c>
      <c r="T699" t="inlineStr">
        <is>
          <t>Abstract screening only. AI Not for Diagnosis</t>
        </is>
      </c>
      <c r="U699" t="inlineStr">
        <is>
          <t>EXCLUDE</t>
        </is>
      </c>
      <c r="V699" t="inlineStr">
        <is>
          <t>E1-Monitoring Not Diagnosis: Paper appears to focus on behaviour monitoring, not classification/diagnosis</t>
        </is>
      </c>
      <c r="W699" t="inlineStr">
        <is>
          <t>Excluded: AI Not for Diagnosis</t>
        </is>
      </c>
      <c r="X699" t="inlineStr">
        <is>
          <t>Not assessed from abstract</t>
        </is>
      </c>
      <c r="Y699" t="inlineStr">
        <is>
          <t>IEEE Conferences</t>
        </is>
      </c>
      <c r="Z699" t="inlineStr">
        <is>
          <t>Not determined from abstract</t>
        </is>
      </c>
      <c r="AB699" t="inlineStr">
        <is>
          <t>Not assessed (not included)</t>
        </is>
      </c>
      <c r="AC699" t="inlineStr">
        <is>
          <t>Not assessed (not included)</t>
        </is>
      </c>
      <c r="AD699" t="inlineStr">
        <is>
          <t>R. Puviarasi; G. Arunsankar; H. Azath; G. Divya; A. Sivaraman; B. Meenakshi</t>
        </is>
      </c>
      <c r="AE699" t="inlineStr">
        <is>
          <t>2025 International Conference on Advances in Modern Age Technologies for Health and Engineering Science (AMATHE)</t>
        </is>
      </c>
      <c r="AF699" t="inlineStr">
        <is>
          <t>Gold OA (BioMedCentral)</t>
        </is>
      </c>
      <c r="AH699" t="inlineStr">
        <is>
          <t>Not assessed</t>
        </is>
      </c>
      <c r="AI699" t="inlineStr">
        <is>
          <t>Not reported</t>
        </is>
      </c>
      <c r="AJ699" t="inlineStr">
        <is>
          <t>Not reported</t>
        </is>
      </c>
      <c r="AK699" t="inlineStr">
        <is>
          <t>Not reported</t>
        </is>
      </c>
      <c r="AL699" t="inlineStr">
        <is>
          <t>Not reported</t>
        </is>
      </c>
      <c r="AM699" t="inlineStr">
        <is>
          <t>Not reported</t>
        </is>
      </c>
      <c r="AN699" t="inlineStr">
        <is>
          <t>Not reported</t>
        </is>
      </c>
      <c r="AO699" t="inlineStr">
        <is>
          <t>Not reviewed</t>
        </is>
      </c>
      <c r="AP699" t="inlineStr">
        <is>
          <t>Not reported</t>
        </is>
      </c>
      <c r="AQ699" t="inlineStr">
        <is>
          <t>Not reported</t>
        </is>
      </c>
      <c r="AR699" t="inlineStr">
        <is>
          <t>Not reported</t>
        </is>
      </c>
      <c r="AS699" t="inlineStr">
        <is>
          <t>See abstract</t>
        </is>
      </c>
      <c r="AT699" t="inlineStr">
        <is>
          <t>Not reviewed</t>
        </is>
      </c>
      <c r="AU699" t="inlineStr">
        <is>
          <t>Not reviewed</t>
        </is>
      </c>
      <c r="AV699" t="inlineStr">
        <is>
          <t>Not reviewed</t>
        </is>
      </c>
      <c r="AW699" t="inlineStr">
        <is>
          <t>Not reviewed</t>
        </is>
      </c>
      <c r="AX699" t="inlineStr">
        <is>
          <t>Not reported</t>
        </is>
      </c>
      <c r="AY699" t="inlineStr">
        <is>
          <t>Not reported</t>
        </is>
      </c>
      <c r="AZ699" t="inlineStr">
        <is>
          <t>Not reported</t>
        </is>
      </c>
      <c r="BA699" t="inlineStr">
        <is>
          <t>Not reported</t>
        </is>
      </c>
      <c r="BB699" t="inlineStr">
        <is>
          <t>Not reported</t>
        </is>
      </c>
      <c r="BC699" t="inlineStr">
        <is>
          <t>Not reported</t>
        </is>
      </c>
      <c r="BD699" t="inlineStr">
        <is>
          <t>Not reported</t>
        </is>
      </c>
      <c r="BE699" t="inlineStr">
        <is>
          <t>Not reported</t>
        </is>
      </c>
      <c r="BF699" t="inlineStr">
        <is>
          <t>Not reported</t>
        </is>
      </c>
      <c r="BG699" t="inlineStr">
        <is>
          <t>Not reviewed (not included)</t>
        </is>
      </c>
      <c r="BH699" t="inlineStr">
        <is>
          <t>N/A</t>
        </is>
      </c>
      <c r="BI699" t="inlineStr">
        <is>
          <t>Not reviewed</t>
        </is>
      </c>
      <c r="BJ699" t="inlineStr">
        <is>
          <t>Not reviewed</t>
        </is>
      </c>
      <c r="BK699" t="inlineStr">
        <is>
          <t>Not reviewed</t>
        </is>
      </c>
      <c r="BL699" t="inlineStr">
        <is>
          <t>Not reviewed</t>
        </is>
      </c>
      <c r="BM699" t="inlineStr">
        <is>
          <t>Not reviewed (not included)</t>
        </is>
      </c>
      <c r="BN699" t="inlineStr">
        <is>
          <t>AI Not for Diagnosis - E1-Monitoring Not Diagnosis: Paper appears to focus on behaviour monitoring, not classification/diag</t>
        </is>
      </c>
      <c r="BO699" t="inlineStr">
        <is>
          <t>Abstract-level screening only</t>
        </is>
      </c>
      <c r="BP699" t="inlineStr">
        <is>
          <t>7</t>
        </is>
      </c>
    </row>
    <row r="700">
      <c r="A700" t="inlineStr">
        <is>
          <t>Efficient Approach for Autism Detection using deep learning techniques: A Survey</t>
        </is>
      </c>
      <c r="B700" t="n">
        <v>2022</v>
      </c>
      <c r="C700" t="inlineStr">
        <is>
          <t>Not checked</t>
        </is>
      </c>
      <c r="D700" t="inlineStr">
        <is>
          <t>Not checked</t>
        </is>
      </c>
      <c r="E700" t="inlineStr">
        <is>
          <t>10.1109/GCAT55367.2022.9971974</t>
        </is>
      </c>
      <c r="F700" t="inlineStr">
        <is>
          <t>Autism spectrum disorders (ASDs) have been identified by the problem caused in social communication along with the repetitive activities and interests. In recent times, cases of ASD increased around the world significantly. This document seeks to provide a complete overview of autistic children's diagnosis and treatment options. By, using various modalities, autistic diagnosis and therapeutic strategies are provided. Following that, a multimodal sensing technique for autism assessment is implemented. This research concludes with several suggestions regarding future research and difficulties. This paper displays the summarization as per current research in several fields such as autism diagnosis. Intervention theory and the applications with majorly focusing on ICF -based results.</t>
        </is>
      </c>
      <c r="G700" t="inlineStr">
        <is>
          <t>Unimodal</t>
        </is>
      </c>
      <c r="H700" t="inlineStr">
        <is>
          <t>See abstract</t>
        </is>
      </c>
      <c r="I700" t="inlineStr">
        <is>
          <t>See abstract</t>
        </is>
      </c>
      <c r="J700" t="inlineStr">
        <is>
          <t>See abstract (AI/ML)</t>
        </is>
      </c>
      <c r="K700" t="inlineStr">
        <is>
          <t>See abstract</t>
        </is>
      </c>
      <c r="M700" t="inlineStr">
        <is>
          <t>See abstract</t>
        </is>
      </c>
      <c r="N700" t="inlineStr">
        <is>
          <t>See abstract</t>
        </is>
      </c>
      <c r="O700" t="inlineStr">
        <is>
          <t>Not verified from abstract</t>
        </is>
      </c>
      <c r="P700" t="inlineStr">
        <is>
          <t>See abstract</t>
        </is>
      </c>
      <c r="Q700" t="inlineStr">
        <is>
          <t>See abstract</t>
        </is>
      </c>
      <c r="R700" t="inlineStr">
        <is>
          <t>Not reviewed (not included)</t>
        </is>
      </c>
      <c r="S700" t="inlineStr">
        <is>
          <t>Not reviewed (not included)</t>
        </is>
      </c>
      <c r="T700" t="inlineStr">
        <is>
          <t>Abstract screening only. Non-ADHD Focused</t>
        </is>
      </c>
      <c r="U700" t="inlineStr">
        <is>
          <t>EXCLUDE</t>
        </is>
      </c>
      <c r="V700" t="inlineStr">
        <is>
          <t>E2-Not ADHD focused: Neither title nor abstract mentions ADHD or attention-deficit/hyperactivity</t>
        </is>
      </c>
      <c r="W700" t="inlineStr">
        <is>
          <t>Excluded: Not ADHD Focused</t>
        </is>
      </c>
      <c r="X700" t="inlineStr">
        <is>
          <t>Not assessed from abstract</t>
        </is>
      </c>
      <c r="Y700" t="inlineStr">
        <is>
          <t>IEEE Conferences</t>
        </is>
      </c>
      <c r="Z700" t="inlineStr">
        <is>
          <t>Not determined from abstract</t>
        </is>
      </c>
      <c r="AB700" t="inlineStr">
        <is>
          <t>Not assessed (not included)</t>
        </is>
      </c>
      <c r="AC700" t="inlineStr">
        <is>
          <t>Not assessed (not included)</t>
        </is>
      </c>
      <c r="AD700" t="inlineStr">
        <is>
          <t>S. Lylath; L. B. Rananavare</t>
        </is>
      </c>
      <c r="AE700" t="inlineStr">
        <is>
          <t>2022 IEEE 3rd Global Conference for Advancement in Technology (GCAT)</t>
        </is>
      </c>
      <c r="AF700" t="inlineStr">
        <is>
          <t>Hybrid OA (IEEE)</t>
        </is>
      </c>
      <c r="AH700" t="inlineStr">
        <is>
          <t>Not assessed</t>
        </is>
      </c>
      <c r="AI700" t="inlineStr">
        <is>
          <t>Not reported</t>
        </is>
      </c>
      <c r="AJ700" t="inlineStr">
        <is>
          <t>Not reported</t>
        </is>
      </c>
      <c r="AK700" t="inlineStr">
        <is>
          <t>Not reported</t>
        </is>
      </c>
      <c r="AL700" t="inlineStr">
        <is>
          <t>Not reported</t>
        </is>
      </c>
      <c r="AM700" t="inlineStr">
        <is>
          <t>Not reported</t>
        </is>
      </c>
      <c r="AN700" t="inlineStr">
        <is>
          <t>Not reported</t>
        </is>
      </c>
      <c r="AO700" t="inlineStr">
        <is>
          <t>Not reviewed</t>
        </is>
      </c>
      <c r="AP700" t="inlineStr">
        <is>
          <t>Not reported</t>
        </is>
      </c>
      <c r="AQ700" t="inlineStr">
        <is>
          <t>Not reported</t>
        </is>
      </c>
      <c r="AR700" t="inlineStr">
        <is>
          <t>Not reported</t>
        </is>
      </c>
      <c r="AS700" t="inlineStr">
        <is>
          <t>See abstract</t>
        </is>
      </c>
      <c r="AT700" t="inlineStr">
        <is>
          <t>Not reviewed</t>
        </is>
      </c>
      <c r="AU700" t="inlineStr">
        <is>
          <t>Not reviewed</t>
        </is>
      </c>
      <c r="AV700" t="inlineStr">
        <is>
          <t>Not reviewed</t>
        </is>
      </c>
      <c r="AW700" t="inlineStr">
        <is>
          <t>Not reviewed</t>
        </is>
      </c>
      <c r="AX700" t="inlineStr">
        <is>
          <t>Not reported</t>
        </is>
      </c>
      <c r="AY700" t="inlineStr">
        <is>
          <t>Not reported</t>
        </is>
      </c>
      <c r="AZ700" t="inlineStr">
        <is>
          <t>Not reported</t>
        </is>
      </c>
      <c r="BA700" t="inlineStr">
        <is>
          <t>Not reported</t>
        </is>
      </c>
      <c r="BB700" t="inlineStr">
        <is>
          <t>Not reported</t>
        </is>
      </c>
      <c r="BC700" t="inlineStr">
        <is>
          <t>Not reported</t>
        </is>
      </c>
      <c r="BD700" t="inlineStr">
        <is>
          <t>Not reported</t>
        </is>
      </c>
      <c r="BE700" t="inlineStr">
        <is>
          <t>Not reported</t>
        </is>
      </c>
      <c r="BF700" t="inlineStr">
        <is>
          <t>Not reported</t>
        </is>
      </c>
      <c r="BG700" t="inlineStr">
        <is>
          <t>Not reviewed (not included)</t>
        </is>
      </c>
      <c r="BH700" t="inlineStr">
        <is>
          <t>N/A</t>
        </is>
      </c>
      <c r="BI700" t="inlineStr">
        <is>
          <t>Not reviewed</t>
        </is>
      </c>
      <c r="BJ700" t="inlineStr">
        <is>
          <t>Not reviewed</t>
        </is>
      </c>
      <c r="BK700" t="inlineStr">
        <is>
          <t>Not reviewed</t>
        </is>
      </c>
      <c r="BL700" t="inlineStr">
        <is>
          <t>Not reviewed</t>
        </is>
      </c>
      <c r="BM700" t="inlineStr">
        <is>
          <t>Not reviewed (not included)</t>
        </is>
      </c>
      <c r="BN700" t="inlineStr">
        <is>
          <t>Non-ADHD Focused - E2-Not ADHD focused: Neither title nor abstract mentions ADHD or attention-deficit/hyperactivity</t>
        </is>
      </c>
      <c r="BO700" t="inlineStr">
        <is>
          <t>Abstract-level screening only</t>
        </is>
      </c>
      <c r="BP700" t="inlineStr">
        <is>
          <t>6</t>
        </is>
      </c>
    </row>
    <row r="701">
      <c r="A701" t="inlineStr">
        <is>
          <t>MindScan: Mental Disorder Diagnosis using Machine Learning</t>
        </is>
      </c>
      <c r="B701" t="n">
        <v>2024</v>
      </c>
      <c r="C701" t="inlineStr">
        <is>
          <t>Not checked</t>
        </is>
      </c>
      <c r="D701" t="inlineStr">
        <is>
          <t>Not checked</t>
        </is>
      </c>
      <c r="E701" t="inlineStr">
        <is>
          <t>10.1109/I3CEET61722.2024.10994115</t>
        </is>
      </c>
      <c r="F701" t="inlineStr">
        <is>
          <t>This paper proposes a machine learning-based system for early detection and assessment of mental health issues, enabling timely intervention and support. Moreover, it contributes to reducing the stigma associated with seeking help for psychological concerns by offering a private and non-judgmental digital assessment approach. The paper outlines the system's features, including an intuitive UI, standardized quizzes for various disorders, subjective questions with audio-based answers for enhanced diagnostic accuracy, and an "Attention Monitoring Game" tailored for individuals with ADHD. It integrates counseling resources, information on nearby clinics, and envisions future enhancements such as expanding disorder coverage, improving model accuracy, incorporating hardware-based assessments, and introducing diverse coping strategies. The paper contributes to the advancement in mental health technology, emphasizing the potential of machine learning to revolutionize mental health care and accessibility.</t>
        </is>
      </c>
      <c r="G701" t="inlineStr">
        <is>
          <t>Unimodal</t>
        </is>
      </c>
      <c r="H701" t="inlineStr">
        <is>
          <t>See abstract</t>
        </is>
      </c>
      <c r="I701" t="inlineStr">
        <is>
          <t>See abstract</t>
        </is>
      </c>
      <c r="J701" t="inlineStr">
        <is>
          <t>See abstract (AI/ML)</t>
        </is>
      </c>
      <c r="K701" t="inlineStr">
        <is>
          <t>See abstract</t>
        </is>
      </c>
      <c r="M701" t="inlineStr">
        <is>
          <t>See abstract</t>
        </is>
      </c>
      <c r="N701" t="inlineStr">
        <is>
          <t>See abstract</t>
        </is>
      </c>
      <c r="O701" t="inlineStr">
        <is>
          <t>Not verified from abstract</t>
        </is>
      </c>
      <c r="P701" t="inlineStr">
        <is>
          <t>See abstract</t>
        </is>
      </c>
      <c r="Q701" t="inlineStr">
        <is>
          <t>See abstract</t>
        </is>
      </c>
      <c r="R701" t="inlineStr">
        <is>
          <t>Not reviewed (not included)</t>
        </is>
      </c>
      <c r="S701" t="inlineStr">
        <is>
          <t>Not reviewed (not included)</t>
        </is>
      </c>
      <c r="T701" t="inlineStr">
        <is>
          <t>Abstract screening only. Not Selected for Final 95 (Pending Full Text Review)</t>
        </is>
      </c>
      <c r="U701" t="inlineStr">
        <is>
          <t>EXCLUDE</t>
        </is>
      </c>
      <c r="V7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01" t="inlineStr">
        <is>
          <t>Excluded: Other Criterion</t>
        </is>
      </c>
      <c r="X701" t="inlineStr">
        <is>
          <t>Not assessed from abstract</t>
        </is>
      </c>
      <c r="Y701" t="inlineStr">
        <is>
          <t>IEEE Conferences</t>
        </is>
      </c>
      <c r="Z701" t="inlineStr">
        <is>
          <t>Not determined from abstract</t>
        </is>
      </c>
      <c r="AB701" t="inlineStr">
        <is>
          <t>Not assessed (not included)</t>
        </is>
      </c>
      <c r="AC701" t="inlineStr">
        <is>
          <t>Not assessed (not included)</t>
        </is>
      </c>
      <c r="AD701" t="inlineStr">
        <is>
          <t>T. Negandhi; P. Dhumale; M. Vachhani; K. Gawande</t>
        </is>
      </c>
      <c r="AE701" t="inlineStr">
        <is>
          <t>2024 International Conference on Communication, Computing and Energy Efficient Technologies (I3CEET)</t>
        </is>
      </c>
      <c r="AF701" t="inlineStr">
        <is>
          <t>Hybrid OA (IEEE)</t>
        </is>
      </c>
      <c r="AH701" t="inlineStr">
        <is>
          <t>Not assessed</t>
        </is>
      </c>
      <c r="AI701" t="inlineStr">
        <is>
          <t>Not reported</t>
        </is>
      </c>
      <c r="AJ701" t="inlineStr">
        <is>
          <t>Not reported</t>
        </is>
      </c>
      <c r="AK701" t="inlineStr">
        <is>
          <t>Not reported</t>
        </is>
      </c>
      <c r="AL701" t="inlineStr">
        <is>
          <t>Not reported</t>
        </is>
      </c>
      <c r="AM701" t="inlineStr">
        <is>
          <t>Not reported</t>
        </is>
      </c>
      <c r="AN701" t="inlineStr">
        <is>
          <t>Not reported</t>
        </is>
      </c>
      <c r="AO701" t="inlineStr">
        <is>
          <t>Not reviewed</t>
        </is>
      </c>
      <c r="AP701" t="inlineStr">
        <is>
          <t>Not reported</t>
        </is>
      </c>
      <c r="AQ701" t="inlineStr">
        <is>
          <t>Not reported</t>
        </is>
      </c>
      <c r="AR701" t="inlineStr">
        <is>
          <t>Not reported</t>
        </is>
      </c>
      <c r="AS701" t="inlineStr">
        <is>
          <t>See abstract</t>
        </is>
      </c>
      <c r="AT701" t="inlineStr">
        <is>
          <t>Not reviewed</t>
        </is>
      </c>
      <c r="AU701" t="inlineStr">
        <is>
          <t>Not reviewed</t>
        </is>
      </c>
      <c r="AV701" t="inlineStr">
        <is>
          <t>Not reviewed</t>
        </is>
      </c>
      <c r="AW701" t="inlineStr">
        <is>
          <t>Not reviewed</t>
        </is>
      </c>
      <c r="AX701" t="inlineStr">
        <is>
          <t>Not reported</t>
        </is>
      </c>
      <c r="AY701" t="inlineStr">
        <is>
          <t>Not reported</t>
        </is>
      </c>
      <c r="AZ701" t="inlineStr">
        <is>
          <t>Not reported</t>
        </is>
      </c>
      <c r="BA701" t="inlineStr">
        <is>
          <t>Not reported</t>
        </is>
      </c>
      <c r="BB701" t="inlineStr">
        <is>
          <t>Not reported</t>
        </is>
      </c>
      <c r="BC701" t="inlineStr">
        <is>
          <t>Not reported</t>
        </is>
      </c>
      <c r="BD701" t="inlineStr">
        <is>
          <t>Not reported</t>
        </is>
      </c>
      <c r="BE701" t="inlineStr">
        <is>
          <t>Not reported</t>
        </is>
      </c>
      <c r="BF701" t="inlineStr">
        <is>
          <t>Not reported</t>
        </is>
      </c>
      <c r="BG701" t="inlineStr">
        <is>
          <t>Not reviewed (not included)</t>
        </is>
      </c>
      <c r="BH701" t="inlineStr">
        <is>
          <t>N/A</t>
        </is>
      </c>
      <c r="BI701" t="inlineStr">
        <is>
          <t>Not reviewed</t>
        </is>
      </c>
      <c r="BJ701" t="inlineStr">
        <is>
          <t>Not reviewed</t>
        </is>
      </c>
      <c r="BK701" t="inlineStr">
        <is>
          <t>Not reviewed</t>
        </is>
      </c>
      <c r="BL701" t="inlineStr">
        <is>
          <t>Not reviewed</t>
        </is>
      </c>
      <c r="BM701" t="inlineStr">
        <is>
          <t>Not reviewed (not included)</t>
        </is>
      </c>
      <c r="BN701" t="inlineStr">
        <is>
          <t>Not Selected for Final 95 (Pending Full Text Review) - Candidate paper not selected for final 95: Passed abstract screening but not included in final selec</t>
        </is>
      </c>
      <c r="BO701" t="inlineStr">
        <is>
          <t>Abstract-level screening only</t>
        </is>
      </c>
      <c r="BP701" t="inlineStr">
        <is>
          <t>6</t>
        </is>
      </c>
    </row>
    <row r="702">
      <c r="A702" t="inlineStr">
        <is>
          <t>TabNet-Based Deep Transfer Learning Approach to Predict Anxiety Disorder over Obsessive Compulsive Disorder Dataset</t>
        </is>
      </c>
      <c r="B702" t="n">
        <v>2025</v>
      </c>
      <c r="C702" t="inlineStr">
        <is>
          <t>Not checked</t>
        </is>
      </c>
      <c r="D702" t="inlineStr">
        <is>
          <t>Not checked</t>
        </is>
      </c>
      <c r="E702" t="inlineStr">
        <is>
          <t>10.1109/IC2SDT68218.2025.11383648</t>
        </is>
      </c>
      <c r="F702" t="inlineStr">
        <is>
          <t>Very often the obsessive-compulsive disorder (OCD) co-exists with anxiety disorders (AD). This study investigates and compares the use of deep transfer learning (DTL) model (TabNet) over primitive machine learning (ML) models (viz. logistic regression, random forest, XG-boost) to predict anxiety diagnosis on the basis of patient demographics and clinical features such as Yale-Brown Obsessive Compulsive Scale (Y-BOCS) score. During the course of this study, we applied extensive data processing techniques along with k-fold cross validation process. The experimental results performed on clinical dataset demonstrate that TabNet-based DTL model outperformed in terms of accuracy and reliability than the primitive ML models. The study highlights the potential for early diagnosis support systems.</t>
        </is>
      </c>
      <c r="G702" t="inlineStr">
        <is>
          <t>Unimodal</t>
        </is>
      </c>
      <c r="H702" t="inlineStr">
        <is>
          <t>See abstract</t>
        </is>
      </c>
      <c r="I702" t="inlineStr">
        <is>
          <t>See abstract</t>
        </is>
      </c>
      <c r="J702" t="inlineStr">
        <is>
          <t>See abstract (AI/ML)</t>
        </is>
      </c>
      <c r="K702" t="inlineStr">
        <is>
          <t>See abstract</t>
        </is>
      </c>
      <c r="M702" t="inlineStr">
        <is>
          <t>See abstract</t>
        </is>
      </c>
      <c r="N702" t="inlineStr">
        <is>
          <t>See abstract</t>
        </is>
      </c>
      <c r="O702" t="inlineStr">
        <is>
          <t>Not verified from abstract</t>
        </is>
      </c>
      <c r="P702" t="inlineStr">
        <is>
          <t>See abstract</t>
        </is>
      </c>
      <c r="Q702" t="inlineStr">
        <is>
          <t>See abstract</t>
        </is>
      </c>
      <c r="R702" t="inlineStr">
        <is>
          <t>Not reviewed (not included)</t>
        </is>
      </c>
      <c r="S702" t="inlineStr">
        <is>
          <t>Not reviewed (not included)</t>
        </is>
      </c>
      <c r="T702" t="inlineStr">
        <is>
          <t>Abstract screening only. Non-ADHD Focused</t>
        </is>
      </c>
      <c r="U702" t="inlineStr">
        <is>
          <t>EXCLUDE</t>
        </is>
      </c>
      <c r="V702" t="inlineStr">
        <is>
          <t>E2-Not ADHD focused: Neither title nor abstract mentions ADHD or attention-deficit/hyperactivity</t>
        </is>
      </c>
      <c r="W702" t="inlineStr">
        <is>
          <t>Excluded: Not ADHD Focused</t>
        </is>
      </c>
      <c r="X702" t="inlineStr">
        <is>
          <t>Not assessed from abstract</t>
        </is>
      </c>
      <c r="Y702" t="inlineStr">
        <is>
          <t>IEEE Conferences</t>
        </is>
      </c>
      <c r="Z702" t="inlineStr">
        <is>
          <t>Not determined from abstract</t>
        </is>
      </c>
      <c r="AB702" t="inlineStr">
        <is>
          <t>Not assessed (not included)</t>
        </is>
      </c>
      <c r="AC702" t="inlineStr">
        <is>
          <t>Not assessed (not included)</t>
        </is>
      </c>
      <c r="AD702" t="inlineStr">
        <is>
          <t>A. Nema; R. K. Chaurasiya; L. Chouhan; M. Mandrai; M. Gupta; P. S. Aniketh</t>
        </is>
      </c>
      <c r="AE702" t="inlineStr">
        <is>
          <t>2025 Second International Conference on Pioneering Developments in Computer Science &amp; Digital Technologies (IC2SDT)</t>
        </is>
      </c>
      <c r="AF702" t="inlineStr">
        <is>
          <t>Hybrid OA (IEEE)</t>
        </is>
      </c>
      <c r="AH702" t="inlineStr">
        <is>
          <t>Not assessed</t>
        </is>
      </c>
      <c r="AI702" t="inlineStr">
        <is>
          <t>Not reported</t>
        </is>
      </c>
      <c r="AJ702" t="inlineStr">
        <is>
          <t>Not reported</t>
        </is>
      </c>
      <c r="AK702" t="inlineStr">
        <is>
          <t>Not reported</t>
        </is>
      </c>
      <c r="AL702" t="inlineStr">
        <is>
          <t>Not reported</t>
        </is>
      </c>
      <c r="AM702" t="inlineStr">
        <is>
          <t>Not reported</t>
        </is>
      </c>
      <c r="AN702" t="inlineStr">
        <is>
          <t>Not reported</t>
        </is>
      </c>
      <c r="AO702" t="inlineStr">
        <is>
          <t>Not reviewed</t>
        </is>
      </c>
      <c r="AP702" t="inlineStr">
        <is>
          <t>Not reported</t>
        </is>
      </c>
      <c r="AQ702" t="inlineStr">
        <is>
          <t>Not reported</t>
        </is>
      </c>
      <c r="AR702" t="inlineStr">
        <is>
          <t>Not reported</t>
        </is>
      </c>
      <c r="AS702" t="inlineStr">
        <is>
          <t>See abstract</t>
        </is>
      </c>
      <c r="AT702" t="inlineStr">
        <is>
          <t>Not reviewed</t>
        </is>
      </c>
      <c r="AU702" t="inlineStr">
        <is>
          <t>Not reviewed</t>
        </is>
      </c>
      <c r="AV702" t="inlineStr">
        <is>
          <t>Not reviewed</t>
        </is>
      </c>
      <c r="AW702" t="inlineStr">
        <is>
          <t>Not reviewed</t>
        </is>
      </c>
      <c r="AX702" t="inlineStr">
        <is>
          <t>Not reported</t>
        </is>
      </c>
      <c r="AY702" t="inlineStr">
        <is>
          <t>Not reported</t>
        </is>
      </c>
      <c r="AZ702" t="inlineStr">
        <is>
          <t>Not reported</t>
        </is>
      </c>
      <c r="BA702" t="inlineStr">
        <is>
          <t>Not reported</t>
        </is>
      </c>
      <c r="BB702" t="inlineStr">
        <is>
          <t>Not reported</t>
        </is>
      </c>
      <c r="BC702" t="inlineStr">
        <is>
          <t>Not reported</t>
        </is>
      </c>
      <c r="BD702" t="inlineStr">
        <is>
          <t>Not reported</t>
        </is>
      </c>
      <c r="BE702" t="inlineStr">
        <is>
          <t>Not reported</t>
        </is>
      </c>
      <c r="BF702" t="inlineStr">
        <is>
          <t>Not reported</t>
        </is>
      </c>
      <c r="BG702" t="inlineStr">
        <is>
          <t>Not reviewed (not included)</t>
        </is>
      </c>
      <c r="BH702" t="inlineStr">
        <is>
          <t>N/A</t>
        </is>
      </c>
      <c r="BI702" t="inlineStr">
        <is>
          <t>Not reviewed</t>
        </is>
      </c>
      <c r="BJ702" t="inlineStr">
        <is>
          <t>Not reviewed</t>
        </is>
      </c>
      <c r="BK702" t="inlineStr">
        <is>
          <t>Not reviewed</t>
        </is>
      </c>
      <c r="BL702" t="inlineStr">
        <is>
          <t>Not reviewed</t>
        </is>
      </c>
      <c r="BM702" t="inlineStr">
        <is>
          <t>Not reviewed (not included)</t>
        </is>
      </c>
      <c r="BN702" t="inlineStr">
        <is>
          <t>Non-ADHD Focused - E2-Not ADHD focused: Neither title nor abstract mentions ADHD or attention-deficit/hyperactivity</t>
        </is>
      </c>
      <c r="BO702" t="inlineStr">
        <is>
          <t>Abstract-level screening only</t>
        </is>
      </c>
      <c r="BP702" t="inlineStr">
        <is>
          <t>6</t>
        </is>
      </c>
    </row>
    <row r="703">
      <c r="A703" t="inlineStr">
        <is>
          <t>Biomarker-based approaches for dyslexia screening: A review</t>
        </is>
      </c>
      <c r="B703" t="n">
        <v>2022</v>
      </c>
      <c r="C703" t="inlineStr">
        <is>
          <t>Not checked</t>
        </is>
      </c>
      <c r="D703" t="inlineStr">
        <is>
          <t>Not checked</t>
        </is>
      </c>
      <c r="E703" t="inlineStr">
        <is>
          <t>10.1109/ZINC55034.2022.9840532</t>
        </is>
      </c>
      <c r="F703" t="inlineStr">
        <is>
          <t>Early diagnosis of dyslexia, known as word-blindness, could affect the academic, social, and emotional well-being of individuals. Traditional dyslexia diagnostic approaches are based on subjectively assessed behavioral symptoms using standardized test batteries. Technology development in the domain of brain imaging provided a better insight into the brain structural differences that exist between dyslexic and non-dyslexic populations. Computer-based tools that include sophisticated measures from the data acquired by eye-tracking and/or electroencephalography devices offer an objective assessment of dyslexia. The criteria for dyslexia in contemporary systems is based on the results of statistical or machine learning algorithms. The focus of this paper is to present the different approaches of existing technologies that proved to be able to facilitate and automatize dyslexia detection.</t>
        </is>
      </c>
      <c r="G703" t="inlineStr">
        <is>
          <t>Unimodal</t>
        </is>
      </c>
      <c r="H703" t="inlineStr">
        <is>
          <t>See abstract</t>
        </is>
      </c>
      <c r="I703" t="inlineStr">
        <is>
          <t>See abstract</t>
        </is>
      </c>
      <c r="J703" t="inlineStr">
        <is>
          <t>See abstract (AI/ML)</t>
        </is>
      </c>
      <c r="K703" t="inlineStr">
        <is>
          <t>See abstract</t>
        </is>
      </c>
      <c r="M703" t="inlineStr">
        <is>
          <t>See abstract</t>
        </is>
      </c>
      <c r="N703" t="inlineStr">
        <is>
          <t>See abstract</t>
        </is>
      </c>
      <c r="O703" t="inlineStr">
        <is>
          <t>Not verified from abstract</t>
        </is>
      </c>
      <c r="P703" t="inlineStr">
        <is>
          <t>See abstract</t>
        </is>
      </c>
      <c r="Q703" t="inlineStr">
        <is>
          <t>See abstract</t>
        </is>
      </c>
      <c r="R703" t="inlineStr">
        <is>
          <t>Not reviewed (not included)</t>
        </is>
      </c>
      <c r="S703" t="inlineStr">
        <is>
          <t>Not reviewed (not included)</t>
        </is>
      </c>
      <c r="T703" t="inlineStr">
        <is>
          <t>Abstract screening only. Non-ADHD Focused</t>
        </is>
      </c>
      <c r="U703" t="inlineStr">
        <is>
          <t>EXCLUDE</t>
        </is>
      </c>
      <c r="V703" t="inlineStr">
        <is>
          <t>E2-Not ADHD focused: Neither title nor abstract mentions ADHD or attention-deficit/hyperactivity</t>
        </is>
      </c>
      <c r="W703" t="inlineStr">
        <is>
          <t>Excluded: Not ADHD Focused</t>
        </is>
      </c>
      <c r="X703" t="inlineStr">
        <is>
          <t>Not assessed from abstract</t>
        </is>
      </c>
      <c r="Y703" t="inlineStr">
        <is>
          <t>IEEE Conferences</t>
        </is>
      </c>
      <c r="Z703" t="inlineStr">
        <is>
          <t>Not determined from abstract</t>
        </is>
      </c>
      <c r="AB703" t="inlineStr">
        <is>
          <t>Not assessed (not included)</t>
        </is>
      </c>
      <c r="AC703" t="inlineStr">
        <is>
          <t>Not assessed (not included)</t>
        </is>
      </c>
      <c r="AD703" t="inlineStr">
        <is>
          <t>M. M. JankoviÄ‡</t>
        </is>
      </c>
      <c r="AE703" t="inlineStr">
        <is>
          <t>2022 IEEE Zooming Innovation in Consumer Technologies Conference (ZINC)</t>
        </is>
      </c>
      <c r="AF703" t="inlineStr">
        <is>
          <t>Hybrid OA (IEEE)</t>
        </is>
      </c>
      <c r="AH703" t="inlineStr">
        <is>
          <t>Not assessed</t>
        </is>
      </c>
      <c r="AI703" t="inlineStr">
        <is>
          <t>Not reported</t>
        </is>
      </c>
      <c r="AJ703" t="inlineStr">
        <is>
          <t>Not reported</t>
        </is>
      </c>
      <c r="AK703" t="inlineStr">
        <is>
          <t>Not reported</t>
        </is>
      </c>
      <c r="AL703" t="inlineStr">
        <is>
          <t>Not reported</t>
        </is>
      </c>
      <c r="AM703" t="inlineStr">
        <is>
          <t>Not reported</t>
        </is>
      </c>
      <c r="AN703" t="inlineStr">
        <is>
          <t>Not reported</t>
        </is>
      </c>
      <c r="AO703" t="inlineStr">
        <is>
          <t>Not reviewed</t>
        </is>
      </c>
      <c r="AP703" t="inlineStr">
        <is>
          <t>Not reported</t>
        </is>
      </c>
      <c r="AQ703" t="inlineStr">
        <is>
          <t>Not reported</t>
        </is>
      </c>
      <c r="AR703" t="inlineStr">
        <is>
          <t>Not reported</t>
        </is>
      </c>
      <c r="AS703" t="inlineStr">
        <is>
          <t>See abstract</t>
        </is>
      </c>
      <c r="AT703" t="inlineStr">
        <is>
          <t>Not reviewed</t>
        </is>
      </c>
      <c r="AU703" t="inlineStr">
        <is>
          <t>Not reviewed</t>
        </is>
      </c>
      <c r="AV703" t="inlineStr">
        <is>
          <t>Not reviewed</t>
        </is>
      </c>
      <c r="AW703" t="inlineStr">
        <is>
          <t>Not reviewed</t>
        </is>
      </c>
      <c r="AX703" t="inlineStr">
        <is>
          <t>Not reported</t>
        </is>
      </c>
      <c r="AY703" t="inlineStr">
        <is>
          <t>Not reported</t>
        </is>
      </c>
      <c r="AZ703" t="inlineStr">
        <is>
          <t>Not reported</t>
        </is>
      </c>
      <c r="BA703" t="inlineStr">
        <is>
          <t>Not reported</t>
        </is>
      </c>
      <c r="BB703" t="inlineStr">
        <is>
          <t>Not reported</t>
        </is>
      </c>
      <c r="BC703" t="inlineStr">
        <is>
          <t>Not reported</t>
        </is>
      </c>
      <c r="BD703" t="inlineStr">
        <is>
          <t>Not reported</t>
        </is>
      </c>
      <c r="BE703" t="inlineStr">
        <is>
          <t>Not reported</t>
        </is>
      </c>
      <c r="BF703" t="inlineStr">
        <is>
          <t>Not reported</t>
        </is>
      </c>
      <c r="BG703" t="inlineStr">
        <is>
          <t>Not reviewed (not included)</t>
        </is>
      </c>
      <c r="BH703" t="inlineStr">
        <is>
          <t>N/A</t>
        </is>
      </c>
      <c r="BI703" t="inlineStr">
        <is>
          <t>Not reviewed</t>
        </is>
      </c>
      <c r="BJ703" t="inlineStr">
        <is>
          <t>Not reviewed</t>
        </is>
      </c>
      <c r="BK703" t="inlineStr">
        <is>
          <t>Not reviewed</t>
        </is>
      </c>
      <c r="BL703" t="inlineStr">
        <is>
          <t>Not reviewed</t>
        </is>
      </c>
      <c r="BM703" t="inlineStr">
        <is>
          <t>Not reviewed (not included)</t>
        </is>
      </c>
      <c r="BN703" t="inlineStr">
        <is>
          <t>Non-ADHD Focused - E2-Not ADHD focused: Neither title nor abstract mentions ADHD or attention-deficit/hyperactivity</t>
        </is>
      </c>
      <c r="BO703" t="inlineStr">
        <is>
          <t>Abstract-level screening only</t>
        </is>
      </c>
      <c r="BP703" t="inlineStr">
        <is>
          <t>6</t>
        </is>
      </c>
    </row>
    <row r="704">
      <c r="A704" t="inlineStr">
        <is>
          <t>Mental Fatigue Classification Aided by Machine Learning-Driven Model Under the Influence of Foot and Auditory Binaural Beats Brain Massages via fNIRS</t>
        </is>
      </c>
      <c r="B704" t="n">
        <v>2024</v>
      </c>
      <c r="C704" t="inlineStr">
        <is>
          <t>Not checked</t>
        </is>
      </c>
      <c r="D704" t="inlineStr">
        <is>
          <t>Not checked</t>
        </is>
      </c>
      <c r="E704" t="inlineStr">
        <is>
          <t>10.1109/ACCESS.2024.3508875</t>
        </is>
      </c>
      <c r="F704" t="inlineStr">
        <is>
          <t>Fatigue is a feeling of constant exhaustion, burnout, or lack of energy. A very particular state of fatigue, cognitive fatigue, drastically influences sustained attention and focus. To date, there remains a significant gap in classifying cognitive fatigue while learning under the influence of mechanical foot and binaural beat brain massages aided by functional Near-Infrared Spectroscopy. We aim to evaluate the effects of mechanical massage under the influence of binaural beats brain massage on mental fatigue recovery aided by an ensemble Machine Learning model. The experimental paradigm employed to induce cognitive fatigue includes digital lessons such as picture recognition, digit span, Stroop color and word, sustained attention to response, and N-back test. After extensive features extraction, Ridge, Gaussian NaÃ¯ve Bayes, and Support Vector Machine (SVM) with linear, quadratic, Radial Basis Function (RBF), and sigmoid kernel, K-Nearest Neighbor (k-NN), Random Forest (RF), Linear Discriminant Analysis (LDA), and Quadratic Discriminant Analysis (QDA) classifiers are employed. An ensemble algorithm, particularly using the hard voting method is employed that combines the forecasts of multiple classifiers to make a final decision, where each classifier casts one vote for a given input, and the class with the majority of votes is selected as the final prediction. This approach leverages the strength of each classifier, resulting in better overall performance than any single model alone. The Random Forest classifier aligns with the ensembleâ€™s final decision 94.6% of the time, which indicates its significant contribution to the ensemble model out of all classifiers. Receiving binaural beats brain massage along with mechanical massage helps to recover mental fatigue. Mechanical massage inculcation with binaural beats brain massage significantly reinforces to relieve cognitive fatigue along with enhancing mental vigilance, short and long-term verbal, and working memory.</t>
        </is>
      </c>
      <c r="G704" t="inlineStr">
        <is>
          <t>Unimodal</t>
        </is>
      </c>
      <c r="H704" t="inlineStr">
        <is>
          <t>See abstract</t>
        </is>
      </c>
      <c r="I704" t="inlineStr">
        <is>
          <t>See abstract</t>
        </is>
      </c>
      <c r="J704" t="inlineStr">
        <is>
          <t>See abstract (AI/ML)</t>
        </is>
      </c>
      <c r="K704" t="inlineStr">
        <is>
          <t>See abstract</t>
        </is>
      </c>
      <c r="M704" t="inlineStr">
        <is>
          <t>See abstract</t>
        </is>
      </c>
      <c r="N704" t="inlineStr">
        <is>
          <t>See abstract</t>
        </is>
      </c>
      <c r="O704" t="inlineStr">
        <is>
          <t>Not verified from abstract</t>
        </is>
      </c>
      <c r="P704" t="inlineStr">
        <is>
          <t>See abstract</t>
        </is>
      </c>
      <c r="Q704" t="inlineStr">
        <is>
          <t>See abstract</t>
        </is>
      </c>
      <c r="R704" t="inlineStr">
        <is>
          <t>Not reviewed (not included)</t>
        </is>
      </c>
      <c r="S704" t="inlineStr">
        <is>
          <t>Not reviewed (not included)</t>
        </is>
      </c>
      <c r="T704" t="inlineStr">
        <is>
          <t>Abstract screening only. Non-ADHD Focused</t>
        </is>
      </c>
      <c r="U704" t="inlineStr">
        <is>
          <t>EXCLUDE</t>
        </is>
      </c>
      <c r="V704" t="inlineStr">
        <is>
          <t>E2-Not ADHD focused: Neither title nor abstract mentions ADHD or attention-deficit/hyperactivity</t>
        </is>
      </c>
      <c r="W704" t="inlineStr">
        <is>
          <t>Excluded: Not ADHD Focused</t>
        </is>
      </c>
      <c r="X704" t="inlineStr">
        <is>
          <t>Not assessed from abstract</t>
        </is>
      </c>
      <c r="Y704" t="inlineStr">
        <is>
          <t>IEEE Journals</t>
        </is>
      </c>
      <c r="Z704" t="inlineStr">
        <is>
          <t>Not determined from abstract</t>
        </is>
      </c>
      <c r="AB704" t="inlineStr">
        <is>
          <t>Not assessed (not included)</t>
        </is>
      </c>
      <c r="AC704" t="inlineStr">
        <is>
          <t>Not assessed (not included)</t>
        </is>
      </c>
      <c r="AD704" t="inlineStr">
        <is>
          <t>N. Haroon; H. Jabbar; U. Shahbaz Khan; T. Ted. Jeong; N. Naseer</t>
        </is>
      </c>
      <c r="AE704" t="inlineStr">
        <is>
          <t>IEEE Access</t>
        </is>
      </c>
      <c r="AF704" t="inlineStr">
        <is>
          <t>Gold OA (IEEE Access)</t>
        </is>
      </c>
      <c r="AG704" t="inlineStr">
        <is>
          <t xml:space="preserve">Bio &amp; Medical Technology Development Program of the National Research Foundation (NRF); Korean Government [Ministry of Science, Information and Technology (MSIT)](grant numbers:RS-2023-00223501); National University of Sciences and Technology (NUST), Pakistan; </t>
        </is>
      </c>
      <c r="AH704" t="inlineStr">
        <is>
          <t>Not assessed</t>
        </is>
      </c>
      <c r="AI704" t="inlineStr">
        <is>
          <t>Not reported</t>
        </is>
      </c>
      <c r="AJ704" t="inlineStr">
        <is>
          <t>Not reported</t>
        </is>
      </c>
      <c r="AK704" t="inlineStr">
        <is>
          <t>Not reported</t>
        </is>
      </c>
      <c r="AL704" t="inlineStr">
        <is>
          <t>Not reported</t>
        </is>
      </c>
      <c r="AM704" t="inlineStr">
        <is>
          <t>Not reported</t>
        </is>
      </c>
      <c r="AN704" t="inlineStr">
        <is>
          <t>Not reported</t>
        </is>
      </c>
      <c r="AO704" t="inlineStr">
        <is>
          <t>Not reviewed</t>
        </is>
      </c>
      <c r="AP704" t="inlineStr">
        <is>
          <t>Not reported</t>
        </is>
      </c>
      <c r="AQ704" t="inlineStr">
        <is>
          <t>Not reported</t>
        </is>
      </c>
      <c r="AR704" t="inlineStr">
        <is>
          <t>Not reported</t>
        </is>
      </c>
      <c r="AS704" t="inlineStr">
        <is>
          <t>See abstract</t>
        </is>
      </c>
      <c r="AT704" t="inlineStr">
        <is>
          <t>Not reviewed</t>
        </is>
      </c>
      <c r="AU704" t="inlineStr">
        <is>
          <t>Not reviewed</t>
        </is>
      </c>
      <c r="AV704" t="inlineStr">
        <is>
          <t>Not reviewed</t>
        </is>
      </c>
      <c r="AW704" t="inlineStr">
        <is>
          <t>Not reviewed</t>
        </is>
      </c>
      <c r="AX704" t="inlineStr">
        <is>
          <t>Not reported</t>
        </is>
      </c>
      <c r="AY704" t="inlineStr">
        <is>
          <t>Not reported</t>
        </is>
      </c>
      <c r="AZ704" t="inlineStr">
        <is>
          <t>Not reported</t>
        </is>
      </c>
      <c r="BA704" t="inlineStr">
        <is>
          <t>Not reported</t>
        </is>
      </c>
      <c r="BB704" t="inlineStr">
        <is>
          <t>Not reported</t>
        </is>
      </c>
      <c r="BC704" t="inlineStr">
        <is>
          <t>Not reported</t>
        </is>
      </c>
      <c r="BD704" t="inlineStr">
        <is>
          <t>Not reported</t>
        </is>
      </c>
      <c r="BE704" t="inlineStr">
        <is>
          <t>Not reported</t>
        </is>
      </c>
      <c r="BF704" t="inlineStr">
        <is>
          <t>Not reported</t>
        </is>
      </c>
      <c r="BG704" t="inlineStr">
        <is>
          <t>Not reviewed (not included)</t>
        </is>
      </c>
      <c r="BH704" t="inlineStr">
        <is>
          <t>N/A</t>
        </is>
      </c>
      <c r="BI704" t="inlineStr">
        <is>
          <t>Not reviewed</t>
        </is>
      </c>
      <c r="BJ704" t="inlineStr">
        <is>
          <t>Not reviewed</t>
        </is>
      </c>
      <c r="BK704" t="inlineStr">
        <is>
          <t>Not reviewed</t>
        </is>
      </c>
      <c r="BL704" t="inlineStr">
        <is>
          <t>Not reviewed</t>
        </is>
      </c>
      <c r="BM704" t="inlineStr">
        <is>
          <t>Not reviewed (not included)</t>
        </is>
      </c>
      <c r="BN704" t="inlineStr">
        <is>
          <t>Non-ADHD Focused - E2-Not ADHD focused: Neither title nor abstract mentions ADHD or attention-deficit/hyperactivity</t>
        </is>
      </c>
      <c r="BO704" t="inlineStr">
        <is>
          <t>Abstract-level screening only</t>
        </is>
      </c>
      <c r="BP704" t="inlineStr">
        <is>
          <t>32</t>
        </is>
      </c>
    </row>
    <row r="705">
      <c r="A705" t="inlineStr">
        <is>
          <t>Lumbar Spine Disease Detection: Enhanced CNN Model With Improved Classification Accuracy</t>
        </is>
      </c>
      <c r="B705" t="n">
        <v>2023</v>
      </c>
      <c r="C705" t="inlineStr">
        <is>
          <t>Not checked</t>
        </is>
      </c>
      <c r="D705" t="inlineStr">
        <is>
          <t>Not checked</t>
        </is>
      </c>
      <c r="E705" t="inlineStr">
        <is>
          <t>10.1109/ACCESS.2023.3342064</t>
        </is>
      </c>
      <c r="F705" t="inlineStr">
        <is>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NaÃ¯ve Bayes (NB) approach, proving the validity of the propo</t>
        </is>
      </c>
      <c r="G705" t="inlineStr">
        <is>
          <t>Unimodal</t>
        </is>
      </c>
      <c r="H705" t="inlineStr">
        <is>
          <t>See abstract</t>
        </is>
      </c>
      <c r="I705" t="inlineStr">
        <is>
          <t>See abstract</t>
        </is>
      </c>
      <c r="J705" t="inlineStr">
        <is>
          <t>See abstract (AI/ML)</t>
        </is>
      </c>
      <c r="K705" t="inlineStr">
        <is>
          <t>See abstract</t>
        </is>
      </c>
      <c r="M705" t="inlineStr">
        <is>
          <t>See abstract</t>
        </is>
      </c>
      <c r="N705" t="inlineStr">
        <is>
          <t>See abstract</t>
        </is>
      </c>
      <c r="O705" t="inlineStr">
        <is>
          <t>Not verified from abstract</t>
        </is>
      </c>
      <c r="P705" t="inlineStr">
        <is>
          <t>See abstract</t>
        </is>
      </c>
      <c r="Q705" t="inlineStr">
        <is>
          <t>See abstract</t>
        </is>
      </c>
      <c r="R705" t="inlineStr">
        <is>
          <t>Not reviewed (not included)</t>
        </is>
      </c>
      <c r="S705" t="inlineStr">
        <is>
          <t>Not reviewed (not included)</t>
        </is>
      </c>
      <c r="T705" t="inlineStr">
        <is>
          <t>Abstract screening only. Non-ADHD Focused</t>
        </is>
      </c>
      <c r="U705" t="inlineStr">
        <is>
          <t>EXCLUDE</t>
        </is>
      </c>
      <c r="V705" t="inlineStr">
        <is>
          <t>E2-Not ADHD focused: Neither title nor abstract mentions ADHD or attention-deficit/hyperactivity</t>
        </is>
      </c>
      <c r="W705" t="inlineStr">
        <is>
          <t>Excluded: Not ADHD Focused</t>
        </is>
      </c>
      <c r="X705" t="inlineStr">
        <is>
          <t>Not assessed from abstract</t>
        </is>
      </c>
      <c r="Y705" t="inlineStr">
        <is>
          <t>IEEE Journals</t>
        </is>
      </c>
      <c r="Z705" t="inlineStr">
        <is>
          <t>Not determined from abstract</t>
        </is>
      </c>
      <c r="AB705" t="inlineStr">
        <is>
          <t>Not assessed (not included)</t>
        </is>
      </c>
      <c r="AC705" t="inlineStr">
        <is>
          <t>Not assessed (not included)</t>
        </is>
      </c>
      <c r="AD705" t="inlineStr">
        <is>
          <t>Ruchi; D. Singh; J. Singla; M. K. I. Rahmani; S. Ahmad; M. U. Rehman; S. Jha; D. Prashar; J. Nazeer</t>
        </is>
      </c>
      <c r="AE705" t="inlineStr">
        <is>
          <t>IEEE Access</t>
        </is>
      </c>
      <c r="AF705" t="inlineStr">
        <is>
          <t>Gold OA (IEEE Access)</t>
        </is>
      </c>
      <c r="AH705" t="inlineStr">
        <is>
          <t>Not assessed</t>
        </is>
      </c>
      <c r="AI705" t="inlineStr">
        <is>
          <t>Not reported</t>
        </is>
      </c>
      <c r="AJ705" t="inlineStr">
        <is>
          <t>Not reported</t>
        </is>
      </c>
      <c r="AK705" t="inlineStr">
        <is>
          <t>Not reported</t>
        </is>
      </c>
      <c r="AL705" t="inlineStr">
        <is>
          <t>Not reported</t>
        </is>
      </c>
      <c r="AM705" t="inlineStr">
        <is>
          <t>Not reported</t>
        </is>
      </c>
      <c r="AN705" t="inlineStr">
        <is>
          <t>Not reported</t>
        </is>
      </c>
      <c r="AO705" t="inlineStr">
        <is>
          <t>Not reviewed</t>
        </is>
      </c>
      <c r="AP705" t="inlineStr">
        <is>
          <t>Not reported</t>
        </is>
      </c>
      <c r="AQ705" t="inlineStr">
        <is>
          <t>Not reported</t>
        </is>
      </c>
      <c r="AR705" t="inlineStr">
        <is>
          <t>Not reported</t>
        </is>
      </c>
      <c r="AS705" t="inlineStr">
        <is>
          <t>See abstract</t>
        </is>
      </c>
      <c r="AT705" t="inlineStr">
        <is>
          <t>Not reviewed</t>
        </is>
      </c>
      <c r="AU705" t="inlineStr">
        <is>
          <t>Not reviewed</t>
        </is>
      </c>
      <c r="AV705" t="inlineStr">
        <is>
          <t>Not reviewed</t>
        </is>
      </c>
      <c r="AW705" t="inlineStr">
        <is>
          <t>Not reviewed</t>
        </is>
      </c>
      <c r="AX705" t="inlineStr">
        <is>
          <t>Not reported</t>
        </is>
      </c>
      <c r="AY705" t="inlineStr">
        <is>
          <t>Not reported</t>
        </is>
      </c>
      <c r="AZ705" t="inlineStr">
        <is>
          <t>Not reported</t>
        </is>
      </c>
      <c r="BA705" t="inlineStr">
        <is>
          <t>Not reported</t>
        </is>
      </c>
      <c r="BB705" t="inlineStr">
        <is>
          <t>Not reported</t>
        </is>
      </c>
      <c r="BC705" t="inlineStr">
        <is>
          <t>Not reported</t>
        </is>
      </c>
      <c r="BD705" t="inlineStr">
        <is>
          <t>Not reported</t>
        </is>
      </c>
      <c r="BE705" t="inlineStr">
        <is>
          <t>Not reported</t>
        </is>
      </c>
      <c r="BF705" t="inlineStr">
        <is>
          <t>Not reported</t>
        </is>
      </c>
      <c r="BG705" t="inlineStr">
        <is>
          <t>Not reviewed (not included)</t>
        </is>
      </c>
      <c r="BH705" t="inlineStr">
        <is>
          <t>N/A</t>
        </is>
      </c>
      <c r="BI705" t="inlineStr">
        <is>
          <t>Not reviewed</t>
        </is>
      </c>
      <c r="BJ705" t="inlineStr">
        <is>
          <t>Not reviewed</t>
        </is>
      </c>
      <c r="BK705" t="inlineStr">
        <is>
          <t>Not reviewed</t>
        </is>
      </c>
      <c r="BL705" t="inlineStr">
        <is>
          <t>Not reviewed</t>
        </is>
      </c>
      <c r="BM705" t="inlineStr">
        <is>
          <t>Not reviewed (not included)</t>
        </is>
      </c>
      <c r="BN705" t="inlineStr">
        <is>
          <t>Non-ADHD Focused - E2-Not ADHD focused: Neither title nor abstract mentions ADHD or attention-deficit/hyperactivity</t>
        </is>
      </c>
      <c r="BO705" t="inlineStr">
        <is>
          <t>Abstract-level screening only</t>
        </is>
      </c>
      <c r="BP705" t="inlineStr">
        <is>
          <t>13</t>
        </is>
      </c>
    </row>
    <row r="706">
      <c r="A706" t="inlineStr">
        <is>
          <t>Ensemble Learning Approach for Predicting the Necessity of Mental Health Treatments of Employees</t>
        </is>
      </c>
      <c r="B706" t="n">
        <v>2023</v>
      </c>
      <c r="C706" t="inlineStr">
        <is>
          <t>Not checked</t>
        </is>
      </c>
      <c r="D706" t="inlineStr">
        <is>
          <t>Not checked</t>
        </is>
      </c>
      <c r="E706" t="inlineStr">
        <is>
          <t>10.1109/ICIIS58898.2023.10253605</t>
        </is>
      </c>
      <c r="F706" t="inlineStr">
        <is>
          <t>The absence of mental health issues defines mental wellness. Rather, mental health is a condition of mental well-being that enables employees to manage work, achieve their potential, learn and work effectively, and have a positive impact on their employment environment. Poor mental health of employers negatively impacts the organization in different ways. It also negatively impacts their cognitive, behavioral, emotional, social, and relational functioning. Therefore, it's essential to recognize the mental health condition without being late and apply suitable treatments. The main objective of this study is to build a model in machine learning to predict the mental health condition and necessity of treatments of employees. The employees from technical, non-technical companies and self-employed were used for this study. The collected data samples are preprocessed and analyzed using the algorithms such as NaÃ¯ve Bayes, Decision Tree (J48), Support Vector Machine (SVM), Multilayer Perceptron (MLP), Random Forest, and Ensemble Learning. The 10-fold cross-validation was used to validate the results. The J48 was the best single algorithm and its accuracy level was 92.85%. The ensemble learning that combined the above five algorithms had 93.16% accuracy level. When comparing the J48 and ensemble learning, ensemble learning is the best algorithm to forecast the level of necessity of treatments for the mental health of employees.</t>
        </is>
      </c>
      <c r="G706" t="inlineStr">
        <is>
          <t>Unimodal</t>
        </is>
      </c>
      <c r="H706" t="inlineStr">
        <is>
          <t>See abstract</t>
        </is>
      </c>
      <c r="I706" t="inlineStr">
        <is>
          <t>See abstract</t>
        </is>
      </c>
      <c r="J706" t="inlineStr">
        <is>
          <t>See abstract (AI/ML)</t>
        </is>
      </c>
      <c r="K706" t="inlineStr">
        <is>
          <t>See abstract</t>
        </is>
      </c>
      <c r="M706" t="inlineStr">
        <is>
          <t>See abstract</t>
        </is>
      </c>
      <c r="N706" t="inlineStr">
        <is>
          <t>See abstract</t>
        </is>
      </c>
      <c r="O706" t="inlineStr">
        <is>
          <t>Not verified from abstract</t>
        </is>
      </c>
      <c r="P706" t="inlineStr">
        <is>
          <t>See abstract</t>
        </is>
      </c>
      <c r="Q706" t="inlineStr">
        <is>
          <t>See abstract</t>
        </is>
      </c>
      <c r="R706" t="inlineStr">
        <is>
          <t>Not reviewed (not included)</t>
        </is>
      </c>
      <c r="S706" t="inlineStr">
        <is>
          <t>Not reviewed (not included)</t>
        </is>
      </c>
      <c r="T706" t="inlineStr">
        <is>
          <t>Abstract screening only. Non-ADHD Focused</t>
        </is>
      </c>
      <c r="U706" t="inlineStr">
        <is>
          <t>EXCLUDE</t>
        </is>
      </c>
      <c r="V706" t="inlineStr">
        <is>
          <t>E2-Not ADHD focused: Neither title nor abstract mentions ADHD or attention-deficit/hyperactivity</t>
        </is>
      </c>
      <c r="W706" t="inlineStr">
        <is>
          <t>Excluded: Not ADHD Focused</t>
        </is>
      </c>
      <c r="X706" t="inlineStr">
        <is>
          <t>Not assessed from abstract</t>
        </is>
      </c>
      <c r="Y706" t="inlineStr">
        <is>
          <t>IEEE Conferences</t>
        </is>
      </c>
      <c r="Z706" t="inlineStr">
        <is>
          <t>Not determined from abstract</t>
        </is>
      </c>
      <c r="AB706" t="inlineStr">
        <is>
          <t>Not assessed (not included)</t>
        </is>
      </c>
      <c r="AC706" t="inlineStr">
        <is>
          <t>Not assessed (not included)</t>
        </is>
      </c>
      <c r="AD706" t="inlineStr">
        <is>
          <t>J. K. Imanthika; K. S. Ranasinghe; R. A. H. M. Rupasingha</t>
        </is>
      </c>
      <c r="AE706" t="inlineStr">
        <is>
          <t>2023 IEEE 17th International Conference on Industrial and Information Systems (ICIIS)</t>
        </is>
      </c>
      <c r="AF706" t="inlineStr">
        <is>
          <t>Hybrid OA (IEEE)</t>
        </is>
      </c>
      <c r="AH706" t="inlineStr">
        <is>
          <t>Not assessed</t>
        </is>
      </c>
      <c r="AI706" t="inlineStr">
        <is>
          <t>Not reported</t>
        </is>
      </c>
      <c r="AJ706" t="inlineStr">
        <is>
          <t>Not reported</t>
        </is>
      </c>
      <c r="AK706" t="inlineStr">
        <is>
          <t>Not reported</t>
        </is>
      </c>
      <c r="AL706" t="inlineStr">
        <is>
          <t>Not reported</t>
        </is>
      </c>
      <c r="AM706" t="inlineStr">
        <is>
          <t>Not reported</t>
        </is>
      </c>
      <c r="AN706" t="inlineStr">
        <is>
          <t>Not reported</t>
        </is>
      </c>
      <c r="AO706" t="inlineStr">
        <is>
          <t>Not reviewed</t>
        </is>
      </c>
      <c r="AP706" t="inlineStr">
        <is>
          <t>Not reported</t>
        </is>
      </c>
      <c r="AQ706" t="inlineStr">
        <is>
          <t>Not reported</t>
        </is>
      </c>
      <c r="AR706" t="inlineStr">
        <is>
          <t>Not reported</t>
        </is>
      </c>
      <c r="AS706" t="inlineStr">
        <is>
          <t>See abstract</t>
        </is>
      </c>
      <c r="AT706" t="inlineStr">
        <is>
          <t>Not reviewed</t>
        </is>
      </c>
      <c r="AU706" t="inlineStr">
        <is>
          <t>Not reviewed</t>
        </is>
      </c>
      <c r="AV706" t="inlineStr">
        <is>
          <t>Not reviewed</t>
        </is>
      </c>
      <c r="AW706" t="inlineStr">
        <is>
          <t>Not reviewed</t>
        </is>
      </c>
      <c r="AX706" t="inlineStr">
        <is>
          <t>Not reported</t>
        </is>
      </c>
      <c r="AY706" t="inlineStr">
        <is>
          <t>Not reported</t>
        </is>
      </c>
      <c r="AZ706" t="inlineStr">
        <is>
          <t>Not reported</t>
        </is>
      </c>
      <c r="BA706" t="inlineStr">
        <is>
          <t>Not reported</t>
        </is>
      </c>
      <c r="BB706" t="inlineStr">
        <is>
          <t>Not reported</t>
        </is>
      </c>
      <c r="BC706" t="inlineStr">
        <is>
          <t>Not reported</t>
        </is>
      </c>
      <c r="BD706" t="inlineStr">
        <is>
          <t>Not reported</t>
        </is>
      </c>
      <c r="BE706" t="inlineStr">
        <is>
          <t>Not reported</t>
        </is>
      </c>
      <c r="BF706" t="inlineStr">
        <is>
          <t>Not reported</t>
        </is>
      </c>
      <c r="BG706" t="inlineStr">
        <is>
          <t>Not reviewed (not included)</t>
        </is>
      </c>
      <c r="BH706" t="inlineStr">
        <is>
          <t>N/A</t>
        </is>
      </c>
      <c r="BI706" t="inlineStr">
        <is>
          <t>Not reviewed</t>
        </is>
      </c>
      <c r="BJ706" t="inlineStr">
        <is>
          <t>Not reviewed</t>
        </is>
      </c>
      <c r="BK706" t="inlineStr">
        <is>
          <t>Not reviewed</t>
        </is>
      </c>
      <c r="BL706" t="inlineStr">
        <is>
          <t>Not reviewed</t>
        </is>
      </c>
      <c r="BM706" t="inlineStr">
        <is>
          <t>Not reviewed (not included)</t>
        </is>
      </c>
      <c r="BN706" t="inlineStr">
        <is>
          <t>Non-ADHD Focused - E2-Not ADHD focused: Neither title nor abstract mentions ADHD or attention-deficit/hyperactivity</t>
        </is>
      </c>
      <c r="BO706" t="inlineStr">
        <is>
          <t>Abstract-level screening only</t>
        </is>
      </c>
      <c r="BP706" t="inlineStr">
        <is>
          <t>6</t>
        </is>
      </c>
    </row>
    <row r="707">
      <c r="A707" t="inlineStr">
        <is>
          <t>Cognitive Disorder Detection in Adolescents using Mental Health Data</t>
        </is>
      </c>
      <c r="B707" t="n">
        <v>2024</v>
      </c>
      <c r="C707" t="inlineStr">
        <is>
          <t>Not checked</t>
        </is>
      </c>
      <c r="D707" t="inlineStr">
        <is>
          <t>Not checked</t>
        </is>
      </c>
      <c r="E707" t="inlineStr">
        <is>
          <t>10.1109/ICRAIS62903.2024.10811722</t>
        </is>
      </c>
      <c r="F707" t="inlineStr">
        <is>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subjectsâ€™ responses to various survey questions, which are derived from standard questionnaires used to assess the brainâ€™s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is>
      </c>
      <c r="G707" t="inlineStr">
        <is>
          <t>Unimodal</t>
        </is>
      </c>
      <c r="H707" t="inlineStr">
        <is>
          <t>See abstract</t>
        </is>
      </c>
      <c r="I707" t="inlineStr">
        <is>
          <t>See abstract</t>
        </is>
      </c>
      <c r="J707" t="inlineStr">
        <is>
          <t>See abstract (AI/ML)</t>
        </is>
      </c>
      <c r="K707" t="inlineStr">
        <is>
          <t>See abstract</t>
        </is>
      </c>
      <c r="M707" t="inlineStr">
        <is>
          <t>See abstract</t>
        </is>
      </c>
      <c r="N707" t="inlineStr">
        <is>
          <t>See abstract</t>
        </is>
      </c>
      <c r="O707" t="inlineStr">
        <is>
          <t>Not verified from abstract</t>
        </is>
      </c>
      <c r="P707" t="inlineStr">
        <is>
          <t>See abstract</t>
        </is>
      </c>
      <c r="Q707" t="inlineStr">
        <is>
          <t>See abstract</t>
        </is>
      </c>
      <c r="R707" t="inlineStr">
        <is>
          <t>Not reviewed (not included)</t>
        </is>
      </c>
      <c r="S707" t="inlineStr">
        <is>
          <t>Not reviewed (not included)</t>
        </is>
      </c>
      <c r="T707" t="inlineStr">
        <is>
          <t>Abstract screening only. Non-ADHD Focused</t>
        </is>
      </c>
      <c r="U707" t="inlineStr">
        <is>
          <t>EXCLUDE</t>
        </is>
      </c>
      <c r="V707" t="inlineStr">
        <is>
          <t>E2-Not ADHD focused: Neither title nor abstract mentions ADHD or attention-deficit/hyperactivity</t>
        </is>
      </c>
      <c r="W707" t="inlineStr">
        <is>
          <t>Excluded: Not ADHD Focused</t>
        </is>
      </c>
      <c r="X707" t="inlineStr">
        <is>
          <t>Not assessed from abstract</t>
        </is>
      </c>
      <c r="Y707" t="inlineStr">
        <is>
          <t>IEEE Conferences</t>
        </is>
      </c>
      <c r="Z707" t="inlineStr">
        <is>
          <t>Not determined from abstract</t>
        </is>
      </c>
      <c r="AB707" t="inlineStr">
        <is>
          <t>Not assessed (not included)</t>
        </is>
      </c>
      <c r="AC707" t="inlineStr">
        <is>
          <t>Not assessed (not included)</t>
        </is>
      </c>
      <c r="AD707" t="inlineStr">
        <is>
          <t>G. R; V. Ramaraj; D. V</t>
        </is>
      </c>
      <c r="AE707" t="inlineStr">
        <is>
          <t>2024 2nd International Conference on Recent Advances in Information Technology for Sustainable Development (ICRAIS)</t>
        </is>
      </c>
      <c r="AF707" t="inlineStr">
        <is>
          <t>Hybrid OA (IEEE)</t>
        </is>
      </c>
      <c r="AH707" t="inlineStr">
        <is>
          <t>Not assessed</t>
        </is>
      </c>
      <c r="AI707" t="inlineStr">
        <is>
          <t>Not reported</t>
        </is>
      </c>
      <c r="AJ707" t="inlineStr">
        <is>
          <t>Not reported</t>
        </is>
      </c>
      <c r="AK707" t="inlineStr">
        <is>
          <t>Not reported</t>
        </is>
      </c>
      <c r="AL707" t="inlineStr">
        <is>
          <t>Not reported</t>
        </is>
      </c>
      <c r="AM707" t="inlineStr">
        <is>
          <t>Not reported</t>
        </is>
      </c>
      <c r="AN707" t="inlineStr">
        <is>
          <t>Not reported</t>
        </is>
      </c>
      <c r="AO707" t="inlineStr">
        <is>
          <t>Not reviewed</t>
        </is>
      </c>
      <c r="AP707" t="inlineStr">
        <is>
          <t>Not reported</t>
        </is>
      </c>
      <c r="AQ707" t="inlineStr">
        <is>
          <t>Not reported</t>
        </is>
      </c>
      <c r="AR707" t="inlineStr">
        <is>
          <t>Not reported</t>
        </is>
      </c>
      <c r="AS707" t="inlineStr">
        <is>
          <t>See abstract</t>
        </is>
      </c>
      <c r="AT707" t="inlineStr">
        <is>
          <t>Not reviewed</t>
        </is>
      </c>
      <c r="AU707" t="inlineStr">
        <is>
          <t>Not reviewed</t>
        </is>
      </c>
      <c r="AV707" t="inlineStr">
        <is>
          <t>Not reviewed</t>
        </is>
      </c>
      <c r="AW707" t="inlineStr">
        <is>
          <t>Not reviewed</t>
        </is>
      </c>
      <c r="AX707" t="inlineStr">
        <is>
          <t>Not reported</t>
        </is>
      </c>
      <c r="AY707" t="inlineStr">
        <is>
          <t>Not reported</t>
        </is>
      </c>
      <c r="AZ707" t="inlineStr">
        <is>
          <t>Not reported</t>
        </is>
      </c>
      <c r="BA707" t="inlineStr">
        <is>
          <t>Not reported</t>
        </is>
      </c>
      <c r="BB707" t="inlineStr">
        <is>
          <t>Not reported</t>
        </is>
      </c>
      <c r="BC707" t="inlineStr">
        <is>
          <t>Not reported</t>
        </is>
      </c>
      <c r="BD707" t="inlineStr">
        <is>
          <t>Not reported</t>
        </is>
      </c>
      <c r="BE707" t="inlineStr">
        <is>
          <t>Not reported</t>
        </is>
      </c>
      <c r="BF707" t="inlineStr">
        <is>
          <t>Not reported</t>
        </is>
      </c>
      <c r="BG707" t="inlineStr">
        <is>
          <t>Not reviewed (not included)</t>
        </is>
      </c>
      <c r="BH707" t="inlineStr">
        <is>
          <t>N/A</t>
        </is>
      </c>
      <c r="BI707" t="inlineStr">
        <is>
          <t>Not reviewed</t>
        </is>
      </c>
      <c r="BJ707" t="inlineStr">
        <is>
          <t>Not reviewed</t>
        </is>
      </c>
      <c r="BK707" t="inlineStr">
        <is>
          <t>Not reviewed</t>
        </is>
      </c>
      <c r="BL707" t="inlineStr">
        <is>
          <t>Not reviewed</t>
        </is>
      </c>
      <c r="BM707" t="inlineStr">
        <is>
          <t>Not reviewed (not included)</t>
        </is>
      </c>
      <c r="BN707" t="inlineStr">
        <is>
          <t>Non-ADHD Focused - E2-Not ADHD focused: Neither title nor abstract mentions ADHD or attention-deficit/hyperactivity</t>
        </is>
      </c>
      <c r="BO707" t="inlineStr">
        <is>
          <t>Abstract-level screening only</t>
        </is>
      </c>
      <c r="BP707" t="inlineStr">
        <is>
          <t>6</t>
        </is>
      </c>
    </row>
    <row r="708">
      <c r="A708" t="inlineStr">
        <is>
          <t>Study on Choice Reaction Time as a Complementary Method in Idiopathic Orofacial Pain</t>
        </is>
      </c>
      <c r="B708" t="n">
        <v>2021</v>
      </c>
      <c r="C708" t="inlineStr">
        <is>
          <t>Not checked</t>
        </is>
      </c>
      <c r="D708" t="inlineStr">
        <is>
          <t>Not checked</t>
        </is>
      </c>
      <c r="E708" t="inlineStr">
        <is>
          <t>10.1109/EHB52898.2021.9657580</t>
        </is>
      </c>
      <c r="F708" t="inlineStr">
        <is>
          <t>Taking into consideration that investigations of cognitive performance in chronic pain is under researched, especially the area for neuropathic pain patients which is very poor, the paper herein has the main objective to analyze an Idiopathic Orofacial Pain (IOFP) correlation with a quantifiable increase in latency when performing complex CRT tests compared to the standard values of a healthy individual of the same gender and chronological age. Hence, it is presented a study built on a specific literature and based on the hypothesis that five elements associated IOFP pathologies, as menopause, age&gt;50 years, depression and/or anxiety, mild cognitive impairment (nonamnestic), chronic pain syndrome, may modify CRT tests in order to provide the CRT argument as a complementary way to IOFP stratification. This study opens up new scientific perspectives to be validated in terms of IOFP behavioral and cognitive assessments, as well as to new advanced CRT system implementations in the eHealth regime.</t>
        </is>
      </c>
      <c r="G708" t="inlineStr">
        <is>
          <t>Unimodal</t>
        </is>
      </c>
      <c r="H708" t="inlineStr">
        <is>
          <t>See abstract</t>
        </is>
      </c>
      <c r="I708" t="inlineStr">
        <is>
          <t>See abstract</t>
        </is>
      </c>
      <c r="J708" t="inlineStr">
        <is>
          <t>See abstract (AI/ML)</t>
        </is>
      </c>
      <c r="K708" t="inlineStr">
        <is>
          <t>See abstract</t>
        </is>
      </c>
      <c r="M708" t="inlineStr">
        <is>
          <t>See abstract</t>
        </is>
      </c>
      <c r="N708" t="inlineStr">
        <is>
          <t>See abstract</t>
        </is>
      </c>
      <c r="O708" t="inlineStr">
        <is>
          <t>Not verified from abstract</t>
        </is>
      </c>
      <c r="P708" t="inlineStr">
        <is>
          <t>See abstract</t>
        </is>
      </c>
      <c r="Q708" t="inlineStr">
        <is>
          <t>See abstract</t>
        </is>
      </c>
      <c r="R708" t="inlineStr">
        <is>
          <t>Not reviewed (not included)</t>
        </is>
      </c>
      <c r="S708" t="inlineStr">
        <is>
          <t>Not reviewed (not included)</t>
        </is>
      </c>
      <c r="T708" t="inlineStr">
        <is>
          <t>Abstract screening only. Non-ADHD Focused</t>
        </is>
      </c>
      <c r="U708" t="inlineStr">
        <is>
          <t>EXCLUDE</t>
        </is>
      </c>
      <c r="V708" t="inlineStr">
        <is>
          <t>E2-Not ADHD focused: Neither title nor abstract mentions ADHD or attention-deficit/hyperactivity</t>
        </is>
      </c>
      <c r="W708" t="inlineStr">
        <is>
          <t>Excluded: Not ADHD Focused</t>
        </is>
      </c>
      <c r="X708" t="inlineStr">
        <is>
          <t>Not assessed from abstract</t>
        </is>
      </c>
      <c r="Y708" t="inlineStr">
        <is>
          <t>IEEE Conferences</t>
        </is>
      </c>
      <c r="Z708" t="inlineStr">
        <is>
          <t>Not determined from abstract</t>
        </is>
      </c>
      <c r="AB708" t="inlineStr">
        <is>
          <t>Not assessed (not included)</t>
        </is>
      </c>
      <c r="AC708" t="inlineStr">
        <is>
          <t>Not assessed (not included)</t>
        </is>
      </c>
      <c r="AD708" t="inlineStr">
        <is>
          <t>A. Dinculescu; C. Dugan; C. Vizitiu; I. Parlatescu</t>
        </is>
      </c>
      <c r="AE708" t="inlineStr">
        <is>
          <t>2021 International Conference on e-Health and Bioengineering (EHB)</t>
        </is>
      </c>
      <c r="AF708" t="inlineStr">
        <is>
          <t>Hybrid OA (IEEE)</t>
        </is>
      </c>
      <c r="AH708" t="inlineStr">
        <is>
          <t>Not assessed</t>
        </is>
      </c>
      <c r="AI708" t="inlineStr">
        <is>
          <t>Not reported</t>
        </is>
      </c>
      <c r="AJ708" t="inlineStr">
        <is>
          <t>Not reported</t>
        </is>
      </c>
      <c r="AK708" t="inlineStr">
        <is>
          <t>Not reported</t>
        </is>
      </c>
      <c r="AL708" t="inlineStr">
        <is>
          <t>Not reported</t>
        </is>
      </c>
      <c r="AM708" t="inlineStr">
        <is>
          <t>Not reported</t>
        </is>
      </c>
      <c r="AN708" t="inlineStr">
        <is>
          <t>Not reported</t>
        </is>
      </c>
      <c r="AO708" t="inlineStr">
        <is>
          <t>Not reviewed</t>
        </is>
      </c>
      <c r="AP708" t="inlineStr">
        <is>
          <t>Not reported</t>
        </is>
      </c>
      <c r="AQ708" t="inlineStr">
        <is>
          <t>Not reported</t>
        </is>
      </c>
      <c r="AR708" t="inlineStr">
        <is>
          <t>Not reported</t>
        </is>
      </c>
      <c r="AS708" t="inlineStr">
        <is>
          <t>See abstract</t>
        </is>
      </c>
      <c r="AT708" t="inlineStr">
        <is>
          <t>Not reviewed</t>
        </is>
      </c>
      <c r="AU708" t="inlineStr">
        <is>
          <t>Not reviewed</t>
        </is>
      </c>
      <c r="AV708" t="inlineStr">
        <is>
          <t>Not reviewed</t>
        </is>
      </c>
      <c r="AW708" t="inlineStr">
        <is>
          <t>Not reviewed</t>
        </is>
      </c>
      <c r="AX708" t="inlineStr">
        <is>
          <t>Not reported</t>
        </is>
      </c>
      <c r="AY708" t="inlineStr">
        <is>
          <t>Not reported</t>
        </is>
      </c>
      <c r="AZ708" t="inlineStr">
        <is>
          <t>Not reported</t>
        </is>
      </c>
      <c r="BA708" t="inlineStr">
        <is>
          <t>Not reported</t>
        </is>
      </c>
      <c r="BB708" t="inlineStr">
        <is>
          <t>Not reported</t>
        </is>
      </c>
      <c r="BC708" t="inlineStr">
        <is>
          <t>Not reported</t>
        </is>
      </c>
      <c r="BD708" t="inlineStr">
        <is>
          <t>Not reported</t>
        </is>
      </c>
      <c r="BE708" t="inlineStr">
        <is>
          <t>Not reported</t>
        </is>
      </c>
      <c r="BF708" t="inlineStr">
        <is>
          <t>Not reported</t>
        </is>
      </c>
      <c r="BG708" t="inlineStr">
        <is>
          <t>Not reviewed (not included)</t>
        </is>
      </c>
      <c r="BH708" t="inlineStr">
        <is>
          <t>N/A</t>
        </is>
      </c>
      <c r="BI708" t="inlineStr">
        <is>
          <t>Not reviewed</t>
        </is>
      </c>
      <c r="BJ708" t="inlineStr">
        <is>
          <t>Not reviewed</t>
        </is>
      </c>
      <c r="BK708" t="inlineStr">
        <is>
          <t>Not reviewed</t>
        </is>
      </c>
      <c r="BL708" t="inlineStr">
        <is>
          <t>Not reviewed</t>
        </is>
      </c>
      <c r="BM708" t="inlineStr">
        <is>
          <t>Not reviewed (not included)</t>
        </is>
      </c>
      <c r="BN708" t="inlineStr">
        <is>
          <t>Non-ADHD Focused - E2-Not ADHD focused: Neither title nor abstract mentions ADHD or attention-deficit/hyperactivity</t>
        </is>
      </c>
      <c r="BO708" t="inlineStr">
        <is>
          <t>Abstract-level screening only</t>
        </is>
      </c>
      <c r="BP708" t="inlineStr">
        <is>
          <t>4</t>
        </is>
      </c>
    </row>
    <row r="709">
      <c r="A709" t="inlineStr">
        <is>
          <t>Transfer Learning for Improving Neuroimaging-Based Diagnostic Classification</t>
        </is>
      </c>
      <c r="B709" t="n">
        <v>2026</v>
      </c>
      <c r="C709" t="inlineStr">
        <is>
          <t>Not checked</t>
        </is>
      </c>
      <c r="D709" t="inlineStr">
        <is>
          <t>Not checked</t>
        </is>
      </c>
      <c r="E709" t="inlineStr">
        <is>
          <t>10.1109/TCBBIO.2025.3647485</t>
        </is>
      </c>
      <c r="F709" t="inlineStr">
        <is>
          <t>Overfitting, an issue that constrains the validity and generalizability of machine learning in neuroimaging-based diagnostic-classification, is in part due to small sample sizes in relation to what is required for generalization. Even with data aggregation (such as in Autism Brain Imaging Data Exchange or ABIDE), the relatively smaller sample sizes are a result of the fact that it is difficult/expensive to acquire data from clinical populations. With healthy controls, we have comparatively larger samples available. Therefore, we propose to address overfitting by using larger healthy samples (from Human Connectome Project or HCP) to learn the diversity of neural signatures of healthy controls, with the aim of transferring that learning into the context of discriminating autism from healthy controls in ABIDE. Methods: We developed a complete variational autoencoder based transfer learning framework including data oversampling, model pre-training, classifier training and testing, and model explanation. Then, the performance of transfer learning was estimated and visualized. Results: The transfer learning classification model achieved about 7% more accuracy on site-mismatched data than obtained without transfer leaning. Discussion: Overall, we demonstrated the applicability of transfer learning within a deep learning framework for utilizing larger samples of available healthy control data to improve generalizability and accuracy of diagnostic classification in ASD, as well as reduce the harmful effects of inter-site variability on classification. We believe the proposed framework is potentially applicable to other disorders as well.</t>
        </is>
      </c>
      <c r="G709" t="inlineStr">
        <is>
          <t>Unimodal</t>
        </is>
      </c>
      <c r="H709" t="inlineStr">
        <is>
          <t>See abstract</t>
        </is>
      </c>
      <c r="I709" t="inlineStr">
        <is>
          <t>See abstract</t>
        </is>
      </c>
      <c r="J709" t="inlineStr">
        <is>
          <t>See abstract (AI/ML)</t>
        </is>
      </c>
      <c r="K709" t="inlineStr">
        <is>
          <t>See abstract</t>
        </is>
      </c>
      <c r="M709" t="inlineStr">
        <is>
          <t>See abstract</t>
        </is>
      </c>
      <c r="N709" t="inlineStr">
        <is>
          <t>See abstract</t>
        </is>
      </c>
      <c r="O709" t="inlineStr">
        <is>
          <t>Not verified from abstract</t>
        </is>
      </c>
      <c r="P709" t="inlineStr">
        <is>
          <t>See abstract</t>
        </is>
      </c>
      <c r="Q709" t="inlineStr">
        <is>
          <t>See abstract</t>
        </is>
      </c>
      <c r="R709" t="inlineStr">
        <is>
          <t>Not reviewed (not included)</t>
        </is>
      </c>
      <c r="S709" t="inlineStr">
        <is>
          <t>Not reviewed (not included)</t>
        </is>
      </c>
      <c r="T709" t="inlineStr">
        <is>
          <t>Abstract screening only. Out of Date Range</t>
        </is>
      </c>
      <c r="U709" t="inlineStr">
        <is>
          <t>EXCLUDE</t>
        </is>
      </c>
      <c r="V709" t="inlineStr">
        <is>
          <t>E4-Year: Published 2026, outside 2019-2025 window</t>
        </is>
      </c>
      <c r="W709" t="inlineStr">
        <is>
          <t>Out of Date Range</t>
        </is>
      </c>
      <c r="X709" t="inlineStr">
        <is>
          <t>Not assessed from abstract</t>
        </is>
      </c>
      <c r="Y709" t="inlineStr">
        <is>
          <t>IEEE Journals</t>
        </is>
      </c>
      <c r="Z709" t="inlineStr">
        <is>
          <t>Not determined from abstract</t>
        </is>
      </c>
      <c r="AB709" t="inlineStr">
        <is>
          <t>Not assessed (not included)</t>
        </is>
      </c>
      <c r="AC709" t="inlineStr">
        <is>
          <t>Not assessed (not included)</t>
        </is>
      </c>
      <c r="AD709" t="inlineStr">
        <is>
          <t>G. Deshpande; B. Lu; N. Huynh; D. Rangaprakash</t>
        </is>
      </c>
      <c r="AE709" t="inlineStr">
        <is>
          <t>IEEE Transactions on Computational Biology and Bioinformatics</t>
        </is>
      </c>
      <c r="AF709" t="inlineStr">
        <is>
          <t>Hybrid OA (IEEE)</t>
        </is>
      </c>
      <c r="AG709" t="inlineStr">
        <is>
          <t xml:space="preserve">16 NIH Institutes and Centers; NIH Blueprint for Neuroscience Research; Human Connectome Project, WU-Minn Consortium(grant numbers:1U54MH091657); McDonnell Center for Systems Neuroscience at Washington University; National Institute of Mental Health(grant numbers:K23MH087770); </t>
        </is>
      </c>
      <c r="AH709" t="inlineStr">
        <is>
          <t>Not assessed</t>
        </is>
      </c>
      <c r="AI709" t="inlineStr">
        <is>
          <t>Not reported</t>
        </is>
      </c>
      <c r="AJ709" t="inlineStr">
        <is>
          <t>Not reported</t>
        </is>
      </c>
      <c r="AK709" t="inlineStr">
        <is>
          <t>Not reported</t>
        </is>
      </c>
      <c r="AL709" t="inlineStr">
        <is>
          <t>Not reported</t>
        </is>
      </c>
      <c r="AM709" t="inlineStr">
        <is>
          <t>Not reported</t>
        </is>
      </c>
      <c r="AN709" t="inlineStr">
        <is>
          <t>Not reported</t>
        </is>
      </c>
      <c r="AO709" t="inlineStr">
        <is>
          <t>Not reviewed</t>
        </is>
      </c>
      <c r="AP709" t="inlineStr">
        <is>
          <t>Not reported</t>
        </is>
      </c>
      <c r="AQ709" t="inlineStr">
        <is>
          <t>Not reported</t>
        </is>
      </c>
      <c r="AR709" t="inlineStr">
        <is>
          <t>Not reported</t>
        </is>
      </c>
      <c r="AS709" t="inlineStr">
        <is>
          <t>See abstract</t>
        </is>
      </c>
      <c r="AT709" t="inlineStr">
        <is>
          <t>Not reviewed</t>
        </is>
      </c>
      <c r="AU709" t="inlineStr">
        <is>
          <t>Not reviewed</t>
        </is>
      </c>
      <c r="AV709" t="inlineStr">
        <is>
          <t>Not reviewed</t>
        </is>
      </c>
      <c r="AW709" t="inlineStr">
        <is>
          <t>Not reviewed</t>
        </is>
      </c>
      <c r="AX709" t="inlineStr">
        <is>
          <t>Not reported</t>
        </is>
      </c>
      <c r="AY709" t="inlineStr">
        <is>
          <t>Not reported</t>
        </is>
      </c>
      <c r="AZ709" t="inlineStr">
        <is>
          <t>Not reported</t>
        </is>
      </c>
      <c r="BA709" t="inlineStr">
        <is>
          <t>Not reported</t>
        </is>
      </c>
      <c r="BB709" t="inlineStr">
        <is>
          <t>Not reported</t>
        </is>
      </c>
      <c r="BC709" t="inlineStr">
        <is>
          <t>Not reported</t>
        </is>
      </c>
      <c r="BD709" t="inlineStr">
        <is>
          <t>Not reported</t>
        </is>
      </c>
      <c r="BE709" t="inlineStr">
        <is>
          <t>Not reported</t>
        </is>
      </c>
      <c r="BF709" t="inlineStr">
        <is>
          <t>Not reported</t>
        </is>
      </c>
      <c r="BG709" t="inlineStr">
        <is>
          <t>Not reviewed (not included)</t>
        </is>
      </c>
      <c r="BH709" t="inlineStr">
        <is>
          <t>N/A</t>
        </is>
      </c>
      <c r="BI709" t="inlineStr">
        <is>
          <t>Not reviewed</t>
        </is>
      </c>
      <c r="BJ709" t="inlineStr">
        <is>
          <t>Not reviewed</t>
        </is>
      </c>
      <c r="BK709" t="inlineStr">
        <is>
          <t>Not reviewed</t>
        </is>
      </c>
      <c r="BL709" t="inlineStr">
        <is>
          <t>Not reviewed</t>
        </is>
      </c>
      <c r="BM709" t="inlineStr">
        <is>
          <t>Not reviewed (not included)</t>
        </is>
      </c>
      <c r="BN709" t="inlineStr">
        <is>
          <t>Out of Date Range - E4-Year: Published 2026, outside 2019-2025 window</t>
        </is>
      </c>
      <c r="BO709" t="inlineStr">
        <is>
          <t>Abstract-level screening only</t>
        </is>
      </c>
      <c r="BP709" t="inlineStr">
        <is>
          <t>14</t>
        </is>
      </c>
    </row>
    <row r="710">
      <c r="A710" t="inlineStr">
        <is>
          <t>Detection, Prediction &amp; Intervention of Attention Deficiency in the Brain Using tDCS</t>
        </is>
      </c>
      <c r="B710" t="n">
        <v>2021</v>
      </c>
      <c r="C710" t="inlineStr">
        <is>
          <t>Not checked</t>
        </is>
      </c>
      <c r="D710" t="inlineStr">
        <is>
          <t>Not checked</t>
        </is>
      </c>
      <c r="E710" t="inlineStr">
        <is>
          <t>10.1002/9781119792611.CH8</t>
        </is>
      </c>
      <c r="F710" t="inlineStr">
        <is>
          <t>Summary &lt;p&gt;Anodal transcranial direct current stimulation (tDCS) has been generally recognized as contributing to neuronal excitability and hence increased attention and lower reaction times but cathodal tDCS leads to inhibition of the neurons and leads to Attention deficient and increased reaction times. Here we have used Multi Fractal Analysis (MFA) on the EEG data of subjects classified according to age and gender to investigate the detection of attention level, who went through separate EEG sessions for anod Blink (AB) experiment. It is found and reported for the first time that the increase in fractality of the EEG is clearly registered during the tDCS sessions which leads to enhancement of attention and correctness of the AB task which showed during the tDCS session for some subjects and in postâ€tDCS session for other subjects. Also, ageâ€specific features were found according to the increase or decrease of fractality during postâ€cathodal tDCS sessions which may lead to not only better understanding and prediction of the attention deficiency in the brain, and thus it is evident from our study that tDCS can be used as an effective tool for prevention and cure of attention deficiency through incorporating the features of MFA into Machine Learning model.&lt;/p&gt;</t>
        </is>
      </c>
      <c r="G710" t="inlineStr">
        <is>
          <t>Unimodal</t>
        </is>
      </c>
      <c r="H710" t="inlineStr">
        <is>
          <t>See abstract</t>
        </is>
      </c>
      <c r="I710" t="inlineStr">
        <is>
          <t>See abstract</t>
        </is>
      </c>
      <c r="J710" t="inlineStr">
        <is>
          <t>See abstract (AI/ML)</t>
        </is>
      </c>
      <c r="K710" t="inlineStr">
        <is>
          <t>See abstract</t>
        </is>
      </c>
      <c r="M710" t="inlineStr">
        <is>
          <t>See abstract</t>
        </is>
      </c>
      <c r="N710" t="inlineStr">
        <is>
          <t>See abstract</t>
        </is>
      </c>
      <c r="O710" t="inlineStr">
        <is>
          <t>Not verified from abstract</t>
        </is>
      </c>
      <c r="P710" t="inlineStr">
        <is>
          <t>See abstract</t>
        </is>
      </c>
      <c r="Q710" t="inlineStr">
        <is>
          <t>See abstract</t>
        </is>
      </c>
      <c r="R710" t="inlineStr">
        <is>
          <t>Not reviewed (not included)</t>
        </is>
      </c>
      <c r="S710" t="inlineStr">
        <is>
          <t>Not reviewed (not included)</t>
        </is>
      </c>
      <c r="T710" t="inlineStr">
        <is>
          <t>Abstract screening only. Non-ADHD Focused</t>
        </is>
      </c>
      <c r="U710" t="inlineStr">
        <is>
          <t>EXCLUDE</t>
        </is>
      </c>
      <c r="V710" t="inlineStr">
        <is>
          <t>E2-Not ADHD focused: Neither title nor abstract mentions ADHD or attention-deficit/hyperactivity</t>
        </is>
      </c>
      <c r="W710" t="inlineStr">
        <is>
          <t>Excluded: Not ADHD Focused</t>
        </is>
      </c>
      <c r="X710" t="inlineStr">
        <is>
          <t>Not assessed from abstract</t>
        </is>
      </c>
      <c r="Y710" t="inlineStr">
        <is>
          <t>Wiley AI eBook Chapters</t>
        </is>
      </c>
      <c r="Z710" t="inlineStr">
        <is>
          <t>Not determined from abstract</t>
        </is>
      </c>
      <c r="AB710" t="inlineStr">
        <is>
          <t>Not assessed (not included)</t>
        </is>
      </c>
      <c r="AC710" t="inlineStr">
        <is>
          <t>Not assessed (not included)</t>
        </is>
      </c>
      <c r="AD710" t="inlineStr">
        <is>
          <t>P. Kakoti; R. Syiemlieh; E. Saikia</t>
        </is>
      </c>
      <c r="AE710" t="inlineStr">
        <is>
          <t>Machine Learning for Healthcare Applications</t>
        </is>
      </c>
      <c r="AF710" t="inlineStr">
        <is>
          <t>Hybrid OA (Wiley)</t>
        </is>
      </c>
      <c r="AH710" t="inlineStr">
        <is>
          <t>Not assessed</t>
        </is>
      </c>
      <c r="AI710" t="inlineStr">
        <is>
          <t>Not reported</t>
        </is>
      </c>
      <c r="AJ710" t="inlineStr">
        <is>
          <t>Not reported</t>
        </is>
      </c>
      <c r="AK710" t="inlineStr">
        <is>
          <t>Not reported</t>
        </is>
      </c>
      <c r="AL710" t="inlineStr">
        <is>
          <t>Not reported</t>
        </is>
      </c>
      <c r="AM710" t="inlineStr">
        <is>
          <t>Not reported</t>
        </is>
      </c>
      <c r="AN710" t="inlineStr">
        <is>
          <t>Not reported</t>
        </is>
      </c>
      <c r="AO710" t="inlineStr">
        <is>
          <t>Not reviewed</t>
        </is>
      </c>
      <c r="AP710" t="inlineStr">
        <is>
          <t>Not reported</t>
        </is>
      </c>
      <c r="AQ710" t="inlineStr">
        <is>
          <t>Not reported</t>
        </is>
      </c>
      <c r="AR710" t="inlineStr">
        <is>
          <t>Not reported</t>
        </is>
      </c>
      <c r="AS710" t="inlineStr">
        <is>
          <t>See abstract</t>
        </is>
      </c>
      <c r="AT710" t="inlineStr">
        <is>
          <t>Not reviewed</t>
        </is>
      </c>
      <c r="AU710" t="inlineStr">
        <is>
          <t>Not reviewed</t>
        </is>
      </c>
      <c r="AV710" t="inlineStr">
        <is>
          <t>Not reviewed</t>
        </is>
      </c>
      <c r="AW710" t="inlineStr">
        <is>
          <t>Not reviewed</t>
        </is>
      </c>
      <c r="AX710" t="inlineStr">
        <is>
          <t>Not reported</t>
        </is>
      </c>
      <c r="AY710" t="inlineStr">
        <is>
          <t>Not reported</t>
        </is>
      </c>
      <c r="AZ710" t="inlineStr">
        <is>
          <t>Not reported</t>
        </is>
      </c>
      <c r="BA710" t="inlineStr">
        <is>
          <t>Not reported</t>
        </is>
      </c>
      <c r="BB710" t="inlineStr">
        <is>
          <t>Not reported</t>
        </is>
      </c>
      <c r="BC710" t="inlineStr">
        <is>
          <t>Not reported</t>
        </is>
      </c>
      <c r="BD710" t="inlineStr">
        <is>
          <t>Not reported</t>
        </is>
      </c>
      <c r="BE710" t="inlineStr">
        <is>
          <t>Not reported</t>
        </is>
      </c>
      <c r="BF710" t="inlineStr">
        <is>
          <t>Not reported</t>
        </is>
      </c>
      <c r="BG710" t="inlineStr">
        <is>
          <t>Not reviewed (not included)</t>
        </is>
      </c>
      <c r="BH710" t="inlineStr">
        <is>
          <t>N/A</t>
        </is>
      </c>
      <c r="BI710" t="inlineStr">
        <is>
          <t>Not reviewed</t>
        </is>
      </c>
      <c r="BJ710" t="inlineStr">
        <is>
          <t>Not reviewed</t>
        </is>
      </c>
      <c r="BK710" t="inlineStr">
        <is>
          <t>Not reviewed</t>
        </is>
      </c>
      <c r="BL710" t="inlineStr">
        <is>
          <t>Not reviewed</t>
        </is>
      </c>
      <c r="BM710" t="inlineStr">
        <is>
          <t>Not reviewed (not included)</t>
        </is>
      </c>
      <c r="BN710" t="inlineStr">
        <is>
          <t>Non-ADHD Focused - E2-Not ADHD focused: Neither title nor abstract mentions ADHD or attention-deficit/hyperactivity</t>
        </is>
      </c>
      <c r="BO710" t="inlineStr">
        <is>
          <t>Abstract-level screening only</t>
        </is>
      </c>
      <c r="BP710" t="inlineStr">
        <is>
          <t>15</t>
        </is>
      </c>
    </row>
    <row r="711">
      <c r="A711" t="inlineStr">
        <is>
          <t>Screening Dyslexia Using Visual Auditory Computer Games and Machine Learning</t>
        </is>
      </c>
      <c r="B711" t="n">
        <v>2025</v>
      </c>
      <c r="C711" t="inlineStr">
        <is>
          <t>Not checked</t>
        </is>
      </c>
      <c r="D711" t="inlineStr">
        <is>
          <t>Not checked</t>
        </is>
      </c>
      <c r="E711" t="inlineStr">
        <is>
          <t>10.1109/ACCESS.2025.3539719</t>
        </is>
      </c>
      <c r="F711" t="inlineStr">
        <is>
          <t>Reading acquisition is one the main keys for school success and a crucial component for empowering individuals to participate meaningfully in society. Yet, it is still a challenging skill to acquire for around 10% of children that have dyslexia, a type of neuro-developmental disorder that affects the ability to learn how to read and write. Dyslexia is often under-diagnosed, and normally children with dyslexia are only detected once they fail in school, even though dyslexia is not related to general intelligence. In this work, we present an approach for screening dyslexia using language-independent games in combination with machine learning models. To reach this goal, we designed the content of a computer game, collected data from 137 children playing this game (51 with dyslexia) in different languages -German, Spanish and English- and created a prediction model using different machine learning classifiers. Our method provides a precision of 0.78 and recall of 0.79 for German and a precision of 0.83 and recall of 0.80 for all languages when Extra Trees are used, with an accuracy of 0.67 and 0.75, respectively. Our results open the possibility of inexpensive online early screening of dyslexia for young children using non-linguistic elements.</t>
        </is>
      </c>
      <c r="G711" t="inlineStr">
        <is>
          <t>Unimodal</t>
        </is>
      </c>
      <c r="H711" t="inlineStr">
        <is>
          <t>See abstract</t>
        </is>
      </c>
      <c r="I711" t="inlineStr">
        <is>
          <t>See abstract</t>
        </is>
      </c>
      <c r="J711" t="inlineStr">
        <is>
          <t>See abstract (AI/ML)</t>
        </is>
      </c>
      <c r="K711" t="inlineStr">
        <is>
          <t>See abstract</t>
        </is>
      </c>
      <c r="L711" t="n">
        <v>137</v>
      </c>
      <c r="M711" t="inlineStr">
        <is>
          <t>See abstract</t>
        </is>
      </c>
      <c r="N711" t="inlineStr">
        <is>
          <t>N≈137; details in abstract</t>
        </is>
      </c>
      <c r="O711" t="inlineStr">
        <is>
          <t>Extracted from abstract: N≈137</t>
        </is>
      </c>
      <c r="P711" t="inlineStr">
        <is>
          <t>See abstract</t>
        </is>
      </c>
      <c r="Q711" t="inlineStr">
        <is>
          <t>See abstract</t>
        </is>
      </c>
      <c r="R711" t="inlineStr">
        <is>
          <t>Not reviewed (not included)</t>
        </is>
      </c>
      <c r="S711" t="inlineStr">
        <is>
          <t>Not reviewed (not included)</t>
        </is>
      </c>
      <c r="T711" t="inlineStr">
        <is>
          <t>Abstract screening only. Non-ADHD Focused</t>
        </is>
      </c>
      <c r="U711" t="inlineStr">
        <is>
          <t>EXCLUDE</t>
        </is>
      </c>
      <c r="V711" t="inlineStr">
        <is>
          <t>E2-Not ADHD focused: Neither title nor abstract mentions ADHD or attention-deficit/hyperactivity</t>
        </is>
      </c>
      <c r="W711" t="inlineStr">
        <is>
          <t>Excluded: Not ADHD Focused</t>
        </is>
      </c>
      <c r="X711" t="inlineStr">
        <is>
          <t>Not assessed from abstract</t>
        </is>
      </c>
      <c r="Y711" t="inlineStr">
        <is>
          <t>IEEE Journals</t>
        </is>
      </c>
      <c r="Z711" t="inlineStr">
        <is>
          <t>Not determined from abstract</t>
        </is>
      </c>
      <c r="AB711" t="inlineStr">
        <is>
          <t>Not assessed (not included)</t>
        </is>
      </c>
      <c r="AC711" t="inlineStr">
        <is>
          <t>Not assessed (not included)</t>
        </is>
      </c>
      <c r="AD711" t="inlineStr">
        <is>
          <t>M. Rauschenberger; R. Baeza-Yates; L. Rello</t>
        </is>
      </c>
      <c r="AE711" t="inlineStr">
        <is>
          <t>IEEE Access</t>
        </is>
      </c>
      <c r="AF711" t="inlineStr">
        <is>
          <t>Gold OA (IEEE Access)</t>
        </is>
      </c>
      <c r="AG711" t="inlineStr">
        <is>
          <t xml:space="preserve">fem:talent Scholarship from the Applied University of Emden/Leer; Deutschen Lesepreis 2017 from the Stiftung Lesen and the Commerzbank-Stiftung; </t>
        </is>
      </c>
      <c r="AH711" t="inlineStr">
        <is>
          <t>Not assessed</t>
        </is>
      </c>
      <c r="AI711" t="inlineStr">
        <is>
          <t>Not reported</t>
        </is>
      </c>
      <c r="AJ711" t="inlineStr">
        <is>
          <t>Not reported</t>
        </is>
      </c>
      <c r="AK711" t="inlineStr">
        <is>
          <t>Not reported</t>
        </is>
      </c>
      <c r="AL711" t="inlineStr">
        <is>
          <t>Not reported</t>
        </is>
      </c>
      <c r="AM711" t="inlineStr">
        <is>
          <t>Not reported</t>
        </is>
      </c>
      <c r="AN711" t="inlineStr">
        <is>
          <t>Not reported</t>
        </is>
      </c>
      <c r="AO711" t="inlineStr">
        <is>
          <t>Not reviewed</t>
        </is>
      </c>
      <c r="AP711" t="inlineStr">
        <is>
          <t>Not reported</t>
        </is>
      </c>
      <c r="AQ711" t="inlineStr">
        <is>
          <t>Not reported</t>
        </is>
      </c>
      <c r="AR711" t="inlineStr">
        <is>
          <t>Not reported</t>
        </is>
      </c>
      <c r="AS711" t="inlineStr">
        <is>
          <t>See abstract</t>
        </is>
      </c>
      <c r="AT711" t="inlineStr">
        <is>
          <t>Not reviewed</t>
        </is>
      </c>
      <c r="AU711" t="inlineStr">
        <is>
          <t>Not reviewed</t>
        </is>
      </c>
      <c r="AV711" t="inlineStr">
        <is>
          <t>Not reviewed</t>
        </is>
      </c>
      <c r="AW711" t="inlineStr">
        <is>
          <t>Not reviewed</t>
        </is>
      </c>
      <c r="AX711" t="inlineStr">
        <is>
          <t>Not reported</t>
        </is>
      </c>
      <c r="AY711" t="inlineStr">
        <is>
          <t>Not reported</t>
        </is>
      </c>
      <c r="AZ711" t="inlineStr">
        <is>
          <t>Not reported</t>
        </is>
      </c>
      <c r="BA711" t="inlineStr">
        <is>
          <t>Not reported</t>
        </is>
      </c>
      <c r="BB711" t="inlineStr">
        <is>
          <t>Not reported</t>
        </is>
      </c>
      <c r="BC711" t="inlineStr">
        <is>
          <t>Not reported</t>
        </is>
      </c>
      <c r="BD711" t="inlineStr">
        <is>
          <t>Not reported</t>
        </is>
      </c>
      <c r="BE711" t="inlineStr">
        <is>
          <t>Not reported</t>
        </is>
      </c>
      <c r="BF711" t="inlineStr">
        <is>
          <t>Not reported</t>
        </is>
      </c>
      <c r="BG711" t="inlineStr">
        <is>
          <t>Not reviewed (not included)</t>
        </is>
      </c>
      <c r="BH711" t="inlineStr">
        <is>
          <t>N/A</t>
        </is>
      </c>
      <c r="BI711" t="inlineStr">
        <is>
          <t>Not reviewed</t>
        </is>
      </c>
      <c r="BJ711" t="inlineStr">
        <is>
          <t>Not reviewed</t>
        </is>
      </c>
      <c r="BK711" t="inlineStr">
        <is>
          <t>Not reviewed</t>
        </is>
      </c>
      <c r="BL711" t="inlineStr">
        <is>
          <t>Not reviewed</t>
        </is>
      </c>
      <c r="BM711" t="inlineStr">
        <is>
          <t>Not reviewed (not included)</t>
        </is>
      </c>
      <c r="BN711" t="inlineStr">
        <is>
          <t>Non-ADHD Focused - E2-Not ADHD focused: Neither title nor abstract mentions ADHD or attention-deficit/hyperactivity</t>
        </is>
      </c>
      <c r="BO711" t="inlineStr">
        <is>
          <t>Abstract-level screening only</t>
        </is>
      </c>
      <c r="BP711" t="inlineStr">
        <is>
          <t>13</t>
        </is>
      </c>
    </row>
    <row r="712">
      <c r="A712" t="inlineStr">
        <is>
          <t>AI-Based Techniques for the Detection of Neuro-Developmental Disorders: A Survey</t>
        </is>
      </c>
      <c r="B712" t="n">
        <v>2023</v>
      </c>
      <c r="C712" t="inlineStr">
        <is>
          <t>Not checked</t>
        </is>
      </c>
      <c r="D712" t="inlineStr">
        <is>
          <t>Not checked</t>
        </is>
      </c>
      <c r="E712" t="inlineStr">
        <is>
          <t>10.1109/ISCON57294.2023.10112000</t>
        </is>
      </c>
      <c r="F712" t="inlineStr">
        <is>
          <t>The ability to identify Central Nervous System (CNS) abnormalities at an early stage has sped up the development of automated diagnostic tools in the new era of emerging technologies. One of the most complicated behavioural impairments, neurodevelopmental disorder (NDD), is the main cause of disability, particularly in children. A range of illnesses are linked to NDD, and three diverse disorders that belong under this umbrella are Attention Deficit Hyperactivity Disorder (ADHD) and Autism Spectrum Disorder (ASD) and Childhood Disintegrative Disorder(CDD). Diagnosing these disorders is difficult because of their high comorbidity. Traditional NDD recognition is based on qualitative criteria, which lengthens the diagnosing process. Deliberations by researchers, scientists, and academics are thus needed to provide more automated diagnostic tools hinged on quantitative factors that not only are reliable and accurate but are also accessible to everyone. This makes the diagnosis of NDD a crucial area. This paper highlights various automated diagnostic systems that use artificial intelligence approaches based on quantitative parameters for the early detection of ASD, ADHD and CDD. The study concludes by highlighting unresolved difficulties in the literature that need to be further investigated in order to provide a more effective NDD analysis.</t>
        </is>
      </c>
      <c r="G712" t="inlineStr">
        <is>
          <t>Unimodal</t>
        </is>
      </c>
      <c r="H712" t="inlineStr">
        <is>
          <t>See abstract</t>
        </is>
      </c>
      <c r="I712" t="inlineStr">
        <is>
          <t>See abstract</t>
        </is>
      </c>
      <c r="J712" t="inlineStr">
        <is>
          <t>See abstract (AI/ML)</t>
        </is>
      </c>
      <c r="K712" t="inlineStr">
        <is>
          <t>See abstract</t>
        </is>
      </c>
      <c r="M712" t="inlineStr">
        <is>
          <t>See abstract</t>
        </is>
      </c>
      <c r="N712" t="inlineStr">
        <is>
          <t>See abstract</t>
        </is>
      </c>
      <c r="O712" t="inlineStr">
        <is>
          <t>Not verified from abstract</t>
        </is>
      </c>
      <c r="P712" t="inlineStr">
        <is>
          <t>See abstract</t>
        </is>
      </c>
      <c r="Q712" t="inlineStr">
        <is>
          <t>See abstract</t>
        </is>
      </c>
      <c r="R712" t="inlineStr">
        <is>
          <t>Not reviewed (not included)</t>
        </is>
      </c>
      <c r="S712" t="inlineStr">
        <is>
          <t>Not reviewed (not included)</t>
        </is>
      </c>
      <c r="T712" t="inlineStr">
        <is>
          <t>Abstract screening only. Not Selected for Final 95 (Pending Full Text Review)</t>
        </is>
      </c>
      <c r="U712" t="inlineStr">
        <is>
          <t>EXCLUDE</t>
        </is>
      </c>
      <c r="V7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12" t="inlineStr">
        <is>
          <t>Excluded: Other Criterion</t>
        </is>
      </c>
      <c r="X712" t="inlineStr">
        <is>
          <t>Not assessed from abstract</t>
        </is>
      </c>
      <c r="Y712" t="inlineStr">
        <is>
          <t>IEEE Conferences</t>
        </is>
      </c>
      <c r="Z712" t="inlineStr">
        <is>
          <t>Not determined from abstract</t>
        </is>
      </c>
      <c r="AB712" t="inlineStr">
        <is>
          <t>Not assessed (not included)</t>
        </is>
      </c>
      <c r="AC712" t="inlineStr">
        <is>
          <t>Not assessed (not included)</t>
        </is>
      </c>
      <c r="AD712" t="inlineStr">
        <is>
          <t>A. Gupta; D. Malhotra</t>
        </is>
      </c>
      <c r="AE712" t="inlineStr">
        <is>
          <t>2023 6th International Conference on Information Systems and Computer Networks (ISCON)</t>
        </is>
      </c>
      <c r="AF712" t="inlineStr">
        <is>
          <t>Hybrid OA (IEEE)</t>
        </is>
      </c>
      <c r="AH712" t="inlineStr">
        <is>
          <t>Not assessed</t>
        </is>
      </c>
      <c r="AI712" t="inlineStr">
        <is>
          <t>Not reported</t>
        </is>
      </c>
      <c r="AJ712" t="inlineStr">
        <is>
          <t>Not reported</t>
        </is>
      </c>
      <c r="AK712" t="inlineStr">
        <is>
          <t>Not reported</t>
        </is>
      </c>
      <c r="AL712" t="inlineStr">
        <is>
          <t>Not reported</t>
        </is>
      </c>
      <c r="AM712" t="inlineStr">
        <is>
          <t>Not reported</t>
        </is>
      </c>
      <c r="AN712" t="inlineStr">
        <is>
          <t>Not reported</t>
        </is>
      </c>
      <c r="AO712" t="inlineStr">
        <is>
          <t>Not reviewed</t>
        </is>
      </c>
      <c r="AP712" t="inlineStr">
        <is>
          <t>Not reported</t>
        </is>
      </c>
      <c r="AQ712" t="inlineStr">
        <is>
          <t>Not reported</t>
        </is>
      </c>
      <c r="AR712" t="inlineStr">
        <is>
          <t>Not reported</t>
        </is>
      </c>
      <c r="AS712" t="inlineStr">
        <is>
          <t>See abstract</t>
        </is>
      </c>
      <c r="AT712" t="inlineStr">
        <is>
          <t>Not reviewed</t>
        </is>
      </c>
      <c r="AU712" t="inlineStr">
        <is>
          <t>Not reviewed</t>
        </is>
      </c>
      <c r="AV712" t="inlineStr">
        <is>
          <t>Not reviewed</t>
        </is>
      </c>
      <c r="AW712" t="inlineStr">
        <is>
          <t>Not reviewed</t>
        </is>
      </c>
      <c r="AX712" t="inlineStr">
        <is>
          <t>Not reported</t>
        </is>
      </c>
      <c r="AY712" t="inlineStr">
        <is>
          <t>Not reported</t>
        </is>
      </c>
      <c r="AZ712" t="inlineStr">
        <is>
          <t>Not reported</t>
        </is>
      </c>
      <c r="BA712" t="inlineStr">
        <is>
          <t>Not reported</t>
        </is>
      </c>
      <c r="BB712" t="inlineStr">
        <is>
          <t>Not reported</t>
        </is>
      </c>
      <c r="BC712" t="inlineStr">
        <is>
          <t>Not reported</t>
        </is>
      </c>
      <c r="BD712" t="inlineStr">
        <is>
          <t>Not reported</t>
        </is>
      </c>
      <c r="BE712" t="inlineStr">
        <is>
          <t>Not reported</t>
        </is>
      </c>
      <c r="BF712" t="inlineStr">
        <is>
          <t>Not reported</t>
        </is>
      </c>
      <c r="BG712" t="inlineStr">
        <is>
          <t>Not reviewed (not included)</t>
        </is>
      </c>
      <c r="BH712" t="inlineStr">
        <is>
          <t>N/A</t>
        </is>
      </c>
      <c r="BI712" t="inlineStr">
        <is>
          <t>Not reviewed</t>
        </is>
      </c>
      <c r="BJ712" t="inlineStr">
        <is>
          <t>Not reviewed</t>
        </is>
      </c>
      <c r="BK712" t="inlineStr">
        <is>
          <t>Not reviewed</t>
        </is>
      </c>
      <c r="BL712" t="inlineStr">
        <is>
          <t>Not reviewed</t>
        </is>
      </c>
      <c r="BM712" t="inlineStr">
        <is>
          <t>Not reviewed (not included)</t>
        </is>
      </c>
      <c r="BN712" t="inlineStr">
        <is>
          <t>Not Selected for Final 95 (Pending Full Text Review) - Candidate paper not selected for final 95: Passed abstract screening but not included in final selec</t>
        </is>
      </c>
      <c r="BO712" t="inlineStr">
        <is>
          <t>Abstract-level screening only</t>
        </is>
      </c>
      <c r="BP712" t="inlineStr">
        <is>
          <t>5</t>
        </is>
      </c>
    </row>
    <row r="713">
      <c r="A713" t="inlineStr">
        <is>
          <t>Machine Learning Classification Model for Identifying Pornography Addiction Among Children</t>
        </is>
      </c>
      <c r="B713" t="n">
        <v>2021</v>
      </c>
      <c r="C713" t="inlineStr">
        <is>
          <t>Not checked</t>
        </is>
      </c>
      <c r="D713" t="inlineStr">
        <is>
          <t>Not checked</t>
        </is>
      </c>
      <c r="E713" t="inlineStr">
        <is>
          <t>10.1109/ICCED53389.2021.9664849</t>
        </is>
      </c>
      <c r="F713" t="inlineStr">
        <is>
          <t>Through the development of civilization, there are different addictive behaviour. With the new technologies living in our daily life, Internet addiction has shown growth, especially for children. Among all the Internet addiction behaviours, porn addiction may raise attention to people since it may cause children with learning disabilities, depression, and social skills. Usually, the psychologist will identify the children with porn addiction with the results of the questionnaire and third-party observers. These methods depend on the first-party experience, and they may often overlook. From the review, we know that addictive behaviour is detectable by brain activity. Some research found that functional magnetic resonance imaging (fMRI) and electroencephalogram (EEG) are able to display the difference for addictive subjects. Hence, we want to use the EEG signals to identify pornography addiction among children. We use the bandpass as the preprocessing method. Wavelet Packet Decomposition (WPD) as feature extraction, and support vector machine (SVM) as classification methods to process the data to do the prediction model. This research is related to the government campaign under the MCMC, namely "Klik dengan bijak.".</t>
        </is>
      </c>
      <c r="G713" t="inlineStr">
        <is>
          <t>Unimodal</t>
        </is>
      </c>
      <c r="H713" t="inlineStr">
        <is>
          <t>See abstract</t>
        </is>
      </c>
      <c r="I713" t="inlineStr">
        <is>
          <t>See abstract</t>
        </is>
      </c>
      <c r="J713" t="inlineStr">
        <is>
          <t>See abstract (AI/ML)</t>
        </is>
      </c>
      <c r="K713" t="inlineStr">
        <is>
          <t>See abstract</t>
        </is>
      </c>
      <c r="M713" t="inlineStr">
        <is>
          <t>See abstract</t>
        </is>
      </c>
      <c r="N713" t="inlineStr">
        <is>
          <t>See abstract</t>
        </is>
      </c>
      <c r="O713" t="inlineStr">
        <is>
          <t>Not verified from abstract</t>
        </is>
      </c>
      <c r="P713" t="inlineStr">
        <is>
          <t>See abstract</t>
        </is>
      </c>
      <c r="Q713" t="inlineStr">
        <is>
          <t>See abstract</t>
        </is>
      </c>
      <c r="R713" t="inlineStr">
        <is>
          <t>Not reviewed (not included)</t>
        </is>
      </c>
      <c r="S713" t="inlineStr">
        <is>
          <t>Not reviewed (not included)</t>
        </is>
      </c>
      <c r="T713" t="inlineStr">
        <is>
          <t>Abstract screening only. Non-ADHD Focused</t>
        </is>
      </c>
      <c r="U713" t="inlineStr">
        <is>
          <t>EXCLUDE</t>
        </is>
      </c>
      <c r="V713" t="inlineStr">
        <is>
          <t>E2-Not ADHD focused: Neither title nor abstract mentions ADHD or attention-deficit/hyperactivity</t>
        </is>
      </c>
      <c r="W713" t="inlineStr">
        <is>
          <t>Excluded: Not ADHD Focused</t>
        </is>
      </c>
      <c r="X713" t="inlineStr">
        <is>
          <t>Not assessed from abstract</t>
        </is>
      </c>
      <c r="Y713" t="inlineStr">
        <is>
          <t>IEEE Conferences</t>
        </is>
      </c>
      <c r="Z713" t="inlineStr">
        <is>
          <t>Not determined from abstract</t>
        </is>
      </c>
      <c r="AB713" t="inlineStr">
        <is>
          <t>Not assessed (not included)</t>
        </is>
      </c>
      <c r="AC713" t="inlineStr">
        <is>
          <t>Not assessed (not included)</t>
        </is>
      </c>
      <c r="AD713" t="inlineStr">
        <is>
          <t>K. Xiaoxi; D. O. D. Handayani; M. H. Kit</t>
        </is>
      </c>
      <c r="AE713" t="inlineStr">
        <is>
          <t>2021 IEEE 7th International Conference on Computing, Engineering and Design (ICCED)</t>
        </is>
      </c>
      <c r="AF713" t="inlineStr">
        <is>
          <t>Gold OA (Frontiers)</t>
        </is>
      </c>
      <c r="AG713" t="inlineStr">
        <is>
          <t xml:space="preserve">Ministry of Higher Education; </t>
        </is>
      </c>
      <c r="AH713" t="inlineStr">
        <is>
          <t>Not assessed</t>
        </is>
      </c>
      <c r="AI713" t="inlineStr">
        <is>
          <t>Not reported</t>
        </is>
      </c>
      <c r="AJ713" t="inlineStr">
        <is>
          <t>Not reported</t>
        </is>
      </c>
      <c r="AK713" t="inlineStr">
        <is>
          <t>Not reported</t>
        </is>
      </c>
      <c r="AL713" t="inlineStr">
        <is>
          <t>Not reported</t>
        </is>
      </c>
      <c r="AM713" t="inlineStr">
        <is>
          <t>Not reported</t>
        </is>
      </c>
      <c r="AN713" t="inlineStr">
        <is>
          <t>Not reported</t>
        </is>
      </c>
      <c r="AO713" t="inlineStr">
        <is>
          <t>Not reviewed</t>
        </is>
      </c>
      <c r="AP713" t="inlineStr">
        <is>
          <t>Not reported</t>
        </is>
      </c>
      <c r="AQ713" t="inlineStr">
        <is>
          <t>Not reported</t>
        </is>
      </c>
      <c r="AR713" t="inlineStr">
        <is>
          <t>Not reported</t>
        </is>
      </c>
      <c r="AS713" t="inlineStr">
        <is>
          <t>See abstract</t>
        </is>
      </c>
      <c r="AT713" t="inlineStr">
        <is>
          <t>Not reviewed</t>
        </is>
      </c>
      <c r="AU713" t="inlineStr">
        <is>
          <t>Not reviewed</t>
        </is>
      </c>
      <c r="AV713" t="inlineStr">
        <is>
          <t>Not reviewed</t>
        </is>
      </c>
      <c r="AW713" t="inlineStr">
        <is>
          <t>Not reviewed</t>
        </is>
      </c>
      <c r="AX713" t="inlineStr">
        <is>
          <t>Not reported</t>
        </is>
      </c>
      <c r="AY713" t="inlineStr">
        <is>
          <t>Not reported</t>
        </is>
      </c>
      <c r="AZ713" t="inlineStr">
        <is>
          <t>Not reported</t>
        </is>
      </c>
      <c r="BA713" t="inlineStr">
        <is>
          <t>Not reported</t>
        </is>
      </c>
      <c r="BB713" t="inlineStr">
        <is>
          <t>Not reported</t>
        </is>
      </c>
      <c r="BC713" t="inlineStr">
        <is>
          <t>Not reported</t>
        </is>
      </c>
      <c r="BD713" t="inlineStr">
        <is>
          <t>Not reported</t>
        </is>
      </c>
      <c r="BE713" t="inlineStr">
        <is>
          <t>Not reported</t>
        </is>
      </c>
      <c r="BF713" t="inlineStr">
        <is>
          <t>Not reported</t>
        </is>
      </c>
      <c r="BG713" t="inlineStr">
        <is>
          <t>Not reviewed (not included)</t>
        </is>
      </c>
      <c r="BH713" t="inlineStr">
        <is>
          <t>N/A</t>
        </is>
      </c>
      <c r="BI713" t="inlineStr">
        <is>
          <t>Not reviewed</t>
        </is>
      </c>
      <c r="BJ713" t="inlineStr">
        <is>
          <t>Not reviewed</t>
        </is>
      </c>
      <c r="BK713" t="inlineStr">
        <is>
          <t>Not reviewed</t>
        </is>
      </c>
      <c r="BL713" t="inlineStr">
        <is>
          <t>Not reviewed</t>
        </is>
      </c>
      <c r="BM713" t="inlineStr">
        <is>
          <t>Not reviewed (not included)</t>
        </is>
      </c>
      <c r="BN713" t="inlineStr">
        <is>
          <t>Non-ADHD Focused - E2-Not ADHD focused: Neither title nor abstract mentions ADHD or attention-deficit/hyperactivity</t>
        </is>
      </c>
      <c r="BO713" t="inlineStr">
        <is>
          <t>Abstract-level screening only</t>
        </is>
      </c>
      <c r="BP713" t="inlineStr">
        <is>
          <t>6</t>
        </is>
      </c>
    </row>
    <row r="714">
      <c r="A714" t="inlineStr">
        <is>
          <t>Conceptualizing Suicidal Behavior: Utilizing Explanations of Predicted Outcomes to Analyze Longitudinal Social Media Data</t>
        </is>
      </c>
      <c r="B714" t="n">
        <v>2023</v>
      </c>
      <c r="C714" t="inlineStr">
        <is>
          <t>Not checked</t>
        </is>
      </c>
      <c r="D714" t="inlineStr">
        <is>
          <t>Not checked</t>
        </is>
      </c>
      <c r="E714" t="inlineStr">
        <is>
          <t>10.1109/ICMLA58977.2023.00316</t>
        </is>
      </c>
      <c r="F714" t="inlineStr">
        <is>
          <t>The COVID-19 pandemic has escalated mental health crises worldwide, with social isolation and economic instability contributing to a rise in suicidal behavior. Suicide can result from social factors such as shame, abuse, abandonment, and mental health conditions like depression, Post-Traumatic Stress Disorder (PTSD), Attention-Deficit/Hyperactivity Disorder (ADHD), anxiety disorders, and bipolar disorders. As these conditions develop, signs of suicidal ideation may manifest in social media interactions. Analyzing social media data using artificial intelligence (AI) techniques can help identify patterns of suicidal behavior, providing invaluable insights for suicide prevention agencies, professionals, and broader community awareness initiatives. Machine learning algorithms for this purpose require large volumes of accurately labeled data. Previous research has not fully explored the potential of incorporating explanations in analyzing and labeling longitudinal social media data. In this study, we employed a model explanation method, Layer Integrated Gradients, on top of a fine-tuned state-of-the-art language model, to assign each token from Reddit users' posts an attribution score for predicting suicidal ideation. By extracting and analyzing attributions of tokens from the data, we propose a methodology for preliminary screening of social media posts for suicidal ideation without using large language models during inference.</t>
        </is>
      </c>
      <c r="G714" t="inlineStr">
        <is>
          <t>Unimodal</t>
        </is>
      </c>
      <c r="H714" t="inlineStr">
        <is>
          <t>See abstract</t>
        </is>
      </c>
      <c r="I714" t="inlineStr">
        <is>
          <t>See abstract</t>
        </is>
      </c>
      <c r="J714" t="inlineStr">
        <is>
          <t>See abstract (AI/ML)</t>
        </is>
      </c>
      <c r="K714" t="inlineStr">
        <is>
          <t>See abstract</t>
        </is>
      </c>
      <c r="M714" t="inlineStr">
        <is>
          <t>See abstract</t>
        </is>
      </c>
      <c r="N714" t="inlineStr">
        <is>
          <t>See abstract</t>
        </is>
      </c>
      <c r="O714" t="inlineStr">
        <is>
          <t>Not verified from abstract</t>
        </is>
      </c>
      <c r="P714" t="inlineStr">
        <is>
          <t>See abstract</t>
        </is>
      </c>
      <c r="Q714" t="inlineStr">
        <is>
          <t>See abstract</t>
        </is>
      </c>
      <c r="R714" t="inlineStr">
        <is>
          <t>Not reviewed (not included)</t>
        </is>
      </c>
      <c r="S714" t="inlineStr">
        <is>
          <t>Not reviewed (not included)</t>
        </is>
      </c>
      <c r="T714" t="inlineStr">
        <is>
          <t>Abstract screening only. Not Selected for Final 95 (Pending Full Text Review)</t>
        </is>
      </c>
      <c r="U714" t="inlineStr">
        <is>
          <t>EXCLUDE</t>
        </is>
      </c>
      <c r="V7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14" t="inlineStr">
        <is>
          <t>Excluded: Other Criterion</t>
        </is>
      </c>
      <c r="X714" t="inlineStr">
        <is>
          <t>Not assessed from abstract</t>
        </is>
      </c>
      <c r="Y714" t="inlineStr">
        <is>
          <t>IEEE Conferences</t>
        </is>
      </c>
      <c r="Z714" t="inlineStr">
        <is>
          <t>Not determined from abstract</t>
        </is>
      </c>
      <c r="AB714" t="inlineStr">
        <is>
          <t>Not assessed (not included)</t>
        </is>
      </c>
      <c r="AC714" t="inlineStr">
        <is>
          <t>Not assessed (not included)</t>
        </is>
      </c>
      <c r="AD714" t="inlineStr">
        <is>
          <t>V. M. Nguyen; N. Nur; W. Stern; T. Mercer; C. Sen; S. Bhattacharyya; V. Tumbiolo; S. J. Goh</t>
        </is>
      </c>
      <c r="AE714" t="inlineStr">
        <is>
          <t>2023 International Conference on Machine Learning and Applications (ICMLA)</t>
        </is>
      </c>
      <c r="AF714" t="inlineStr">
        <is>
          <t>Hybrid OA (IEEE)</t>
        </is>
      </c>
      <c r="AH714" t="inlineStr">
        <is>
          <t>Not assessed</t>
        </is>
      </c>
      <c r="AI714" t="inlineStr">
        <is>
          <t>Not reported</t>
        </is>
      </c>
      <c r="AJ714" t="inlineStr">
        <is>
          <t>Not reported</t>
        </is>
      </c>
      <c r="AK714" t="inlineStr">
        <is>
          <t>Not reported</t>
        </is>
      </c>
      <c r="AL714" t="inlineStr">
        <is>
          <t>Not reported</t>
        </is>
      </c>
      <c r="AM714" t="inlineStr">
        <is>
          <t>Not reported</t>
        </is>
      </c>
      <c r="AN714" t="inlineStr">
        <is>
          <t>Not reported</t>
        </is>
      </c>
      <c r="AO714" t="inlineStr">
        <is>
          <t>Not reviewed</t>
        </is>
      </c>
      <c r="AP714" t="inlineStr">
        <is>
          <t>Not reported</t>
        </is>
      </c>
      <c r="AQ714" t="inlineStr">
        <is>
          <t>Not reported</t>
        </is>
      </c>
      <c r="AR714" t="inlineStr">
        <is>
          <t>Not reported</t>
        </is>
      </c>
      <c r="AS714" t="inlineStr">
        <is>
          <t>See abstract</t>
        </is>
      </c>
      <c r="AT714" t="inlineStr">
        <is>
          <t>Not reviewed</t>
        </is>
      </c>
      <c r="AU714" t="inlineStr">
        <is>
          <t>Not reviewed</t>
        </is>
      </c>
      <c r="AV714" t="inlineStr">
        <is>
          <t>Not reviewed</t>
        </is>
      </c>
      <c r="AW714" t="inlineStr">
        <is>
          <t>Not reviewed</t>
        </is>
      </c>
      <c r="AX714" t="inlineStr">
        <is>
          <t>Not reported</t>
        </is>
      </c>
      <c r="AY714" t="inlineStr">
        <is>
          <t>Not reported</t>
        </is>
      </c>
      <c r="AZ714" t="inlineStr">
        <is>
          <t>Not reported</t>
        </is>
      </c>
      <c r="BA714" t="inlineStr">
        <is>
          <t>Not reported</t>
        </is>
      </c>
      <c r="BB714" t="inlineStr">
        <is>
          <t>Not reported</t>
        </is>
      </c>
      <c r="BC714" t="inlineStr">
        <is>
          <t>Not reported</t>
        </is>
      </c>
      <c r="BD714" t="inlineStr">
        <is>
          <t>Not reported</t>
        </is>
      </c>
      <c r="BE714" t="inlineStr">
        <is>
          <t>Not reported</t>
        </is>
      </c>
      <c r="BF714" t="inlineStr">
        <is>
          <t>Not reported</t>
        </is>
      </c>
      <c r="BG714" t="inlineStr">
        <is>
          <t>Not reviewed (not included)</t>
        </is>
      </c>
      <c r="BH714" t="inlineStr">
        <is>
          <t>N/A</t>
        </is>
      </c>
      <c r="BI714" t="inlineStr">
        <is>
          <t>Not reviewed</t>
        </is>
      </c>
      <c r="BJ714" t="inlineStr">
        <is>
          <t>Not reviewed</t>
        </is>
      </c>
      <c r="BK714" t="inlineStr">
        <is>
          <t>Not reviewed</t>
        </is>
      </c>
      <c r="BL714" t="inlineStr">
        <is>
          <t>Not reviewed</t>
        </is>
      </c>
      <c r="BM714" t="inlineStr">
        <is>
          <t>Not reviewed (not included)</t>
        </is>
      </c>
      <c r="BN714" t="inlineStr">
        <is>
          <t>Not Selected for Final 95 (Pending Full Text Review) - Candidate paper not selected for final 95: Passed abstract screening but not included in final selec</t>
        </is>
      </c>
      <c r="BO714" t="inlineStr">
        <is>
          <t>Abstract-level screening only</t>
        </is>
      </c>
      <c r="BP714" t="inlineStr">
        <is>
          <t>8</t>
        </is>
      </c>
    </row>
    <row r="715">
      <c r="A715" t="inlineStr">
        <is>
          <t>Human-robot physical interaction system as a tool for neurocognitive stimulation in children with ADHD in Mexico</t>
        </is>
      </c>
      <c r="B715" t="n">
        <v>2024</v>
      </c>
      <c r="C715" t="inlineStr">
        <is>
          <t>Not checked</t>
        </is>
      </c>
      <c r="D715" t="inlineStr">
        <is>
          <t>Not checked</t>
        </is>
      </c>
      <c r="E715" t="inlineStr">
        <is>
          <t>10.1109/COMROB64055.2024.10777441</t>
        </is>
      </c>
      <c r="F715"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t>
        </is>
      </c>
      <c r="G715" t="inlineStr">
        <is>
          <t>Unimodal</t>
        </is>
      </c>
      <c r="H715" t="inlineStr">
        <is>
          <t>See abstract</t>
        </is>
      </c>
      <c r="I715" t="inlineStr">
        <is>
          <t>See abstract</t>
        </is>
      </c>
      <c r="J715" t="inlineStr">
        <is>
          <t>See abstract (AI/ML)</t>
        </is>
      </c>
      <c r="K715" t="inlineStr">
        <is>
          <t>See abstract</t>
        </is>
      </c>
      <c r="M715" t="inlineStr">
        <is>
          <t>See abstract</t>
        </is>
      </c>
      <c r="N715" t="inlineStr">
        <is>
          <t>See abstract</t>
        </is>
      </c>
      <c r="O715" t="inlineStr">
        <is>
          <t>Not verified from abstract</t>
        </is>
      </c>
      <c r="P715" t="inlineStr">
        <is>
          <t>See abstract</t>
        </is>
      </c>
      <c r="Q715" t="inlineStr">
        <is>
          <t>See abstract</t>
        </is>
      </c>
      <c r="R715" t="inlineStr">
        <is>
          <t>Not reviewed (not included)</t>
        </is>
      </c>
      <c r="S715" t="inlineStr">
        <is>
          <t>Not reviewed (not included)</t>
        </is>
      </c>
      <c r="T715" t="inlineStr">
        <is>
          <t>Abstract screening only. Not Selected for Final 95 (Pending Full Text Review)</t>
        </is>
      </c>
      <c r="U715" t="inlineStr">
        <is>
          <t>EXCLUDE</t>
        </is>
      </c>
      <c r="V7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15" t="inlineStr">
        <is>
          <t>Excluded: Other Criterion</t>
        </is>
      </c>
      <c r="X715" t="inlineStr">
        <is>
          <t>Not assessed from abstract</t>
        </is>
      </c>
      <c r="Y715" t="inlineStr">
        <is>
          <t>IEEE Conferences</t>
        </is>
      </c>
      <c r="Z715" t="inlineStr">
        <is>
          <t>Not determined from abstract</t>
        </is>
      </c>
      <c r="AB715" t="inlineStr">
        <is>
          <t>Not assessed (not included)</t>
        </is>
      </c>
      <c r="AC715" t="inlineStr">
        <is>
          <t>Not assessed (not included)</t>
        </is>
      </c>
      <c r="AD715" t="inlineStr">
        <is>
          <t>J. Aparicio-Juarez; O. A. Dominguez-Ramirez; G. Sepulveda-Cervantes; J. Garcia-Blancas; J. D. Ramirez-Zamora; E. A. Escotto-Cordova; I. Reyes-Hernandez</t>
        </is>
      </c>
      <c r="AE715" t="inlineStr">
        <is>
          <t>2024 XXVI Robotics Mexican Congress (COMRob)</t>
        </is>
      </c>
      <c r="AF715" t="inlineStr">
        <is>
          <t>Hybrid OA (IEEE)</t>
        </is>
      </c>
      <c r="AH715" t="inlineStr">
        <is>
          <t>Not assessed</t>
        </is>
      </c>
      <c r="AI715" t="inlineStr">
        <is>
          <t>Not reported</t>
        </is>
      </c>
      <c r="AJ715" t="inlineStr">
        <is>
          <t>Not reported</t>
        </is>
      </c>
      <c r="AK715" t="inlineStr">
        <is>
          <t>Not reported</t>
        </is>
      </c>
      <c r="AL715" t="inlineStr">
        <is>
          <t>Not reported</t>
        </is>
      </c>
      <c r="AM715" t="inlineStr">
        <is>
          <t>Not reported</t>
        </is>
      </c>
      <c r="AN715" t="inlineStr">
        <is>
          <t>Not reported</t>
        </is>
      </c>
      <c r="AO715" t="inlineStr">
        <is>
          <t>Not reviewed</t>
        </is>
      </c>
      <c r="AP715" t="inlineStr">
        <is>
          <t>Not reported</t>
        </is>
      </c>
      <c r="AQ715" t="inlineStr">
        <is>
          <t>Not reported</t>
        </is>
      </c>
      <c r="AR715" t="inlineStr">
        <is>
          <t>Not reported</t>
        </is>
      </c>
      <c r="AS715" t="inlineStr">
        <is>
          <t>See abstract</t>
        </is>
      </c>
      <c r="AT715" t="inlineStr">
        <is>
          <t>Not reviewed</t>
        </is>
      </c>
      <c r="AU715" t="inlineStr">
        <is>
          <t>Not reviewed</t>
        </is>
      </c>
      <c r="AV715" t="inlineStr">
        <is>
          <t>Not reviewed</t>
        </is>
      </c>
      <c r="AW715" t="inlineStr">
        <is>
          <t>Not reviewed</t>
        </is>
      </c>
      <c r="AX715" t="inlineStr">
        <is>
          <t>Not reported</t>
        </is>
      </c>
      <c r="AY715" t="inlineStr">
        <is>
          <t>Not reported</t>
        </is>
      </c>
      <c r="AZ715" t="inlineStr">
        <is>
          <t>Not reported</t>
        </is>
      </c>
      <c r="BA715" t="inlineStr">
        <is>
          <t>Not reported</t>
        </is>
      </c>
      <c r="BB715" t="inlineStr">
        <is>
          <t>Not reported</t>
        </is>
      </c>
      <c r="BC715" t="inlineStr">
        <is>
          <t>Not reported</t>
        </is>
      </c>
      <c r="BD715" t="inlineStr">
        <is>
          <t>Not reported</t>
        </is>
      </c>
      <c r="BE715" t="inlineStr">
        <is>
          <t>Not reported</t>
        </is>
      </c>
      <c r="BF715" t="inlineStr">
        <is>
          <t>Not reported</t>
        </is>
      </c>
      <c r="BG715" t="inlineStr">
        <is>
          <t>Not reviewed (not included)</t>
        </is>
      </c>
      <c r="BH715" t="inlineStr">
        <is>
          <t>N/A</t>
        </is>
      </c>
      <c r="BI715" t="inlineStr">
        <is>
          <t>Not reviewed</t>
        </is>
      </c>
      <c r="BJ715" t="inlineStr">
        <is>
          <t>Not reviewed</t>
        </is>
      </c>
      <c r="BK715" t="inlineStr">
        <is>
          <t>Not reviewed</t>
        </is>
      </c>
      <c r="BL715" t="inlineStr">
        <is>
          <t>Not reviewed</t>
        </is>
      </c>
      <c r="BM715" t="inlineStr">
        <is>
          <t>Not reviewed (not included)</t>
        </is>
      </c>
      <c r="BN715" t="inlineStr">
        <is>
          <t>Not Selected for Final 95 (Pending Full Text Review) - Candidate paper not selected for final 95: Passed abstract screening but not included in final selec</t>
        </is>
      </c>
      <c r="BO715" t="inlineStr">
        <is>
          <t>Abstract-level screening only</t>
        </is>
      </c>
      <c r="BP715" t="inlineStr">
        <is>
          <t>8</t>
        </is>
      </c>
    </row>
    <row r="716">
      <c r="A716" t="inlineStr">
        <is>
          <t>Attention Assessment in Children with Autism Using Head Pose and Motion Parameters from Real Videos</t>
        </is>
      </c>
      <c r="B716" t="n">
        <v>2023</v>
      </c>
      <c r="C716" t="inlineStr">
        <is>
          <t>Not checked</t>
        </is>
      </c>
      <c r="D716" t="inlineStr">
        <is>
          <t>Not checked</t>
        </is>
      </c>
      <c r="E716" t="inlineStr">
        <is>
          <t>10.1109/GLOBECOM54140.2023.10436851</t>
        </is>
      </c>
      <c r="F716" t="inlineStr">
        <is>
          <t>In children with autism spectrum disorders (ASD), attention assessment plays a crucial role in understanding their behavioral and cognitive functioning. Difficulties with attention are a common feature of children with autism and have a significant impact on their ability to learn and socialize. In this paper, we propose a non-invasive and objective method to assess attention in children with autism from real videos by utilizing the head poses and motion parameters. The proposed approach is an ensemble of a deep learning model that extracts head pose parameters, an optical flow approach that extracts motion parameters from consecutive frames, temporal head pose parameters extraction and an autoencoder for attention assessment. The experimental study was conducted on 39 children (ASD = 19, neurotypical children = 20) by giving different attention tasks and capturing their video using an attached webcam. Results are analyzed for participant and task differences, which demonstrate that our approach is successful in measuring a child's attention control and inattention. In particular, the assessment of the head poses and motion parameters will enable the development of real-time attention recognition systems that can be used for both learning and targeted intervention.</t>
        </is>
      </c>
      <c r="G716" t="inlineStr">
        <is>
          <t>Unimodal</t>
        </is>
      </c>
      <c r="H716" t="inlineStr">
        <is>
          <t>See abstract</t>
        </is>
      </c>
      <c r="I716" t="inlineStr">
        <is>
          <t>See abstract</t>
        </is>
      </c>
      <c r="J716" t="inlineStr">
        <is>
          <t>See abstract (AI/ML)</t>
        </is>
      </c>
      <c r="K716" t="inlineStr">
        <is>
          <t>See abstract</t>
        </is>
      </c>
      <c r="M716" t="inlineStr">
        <is>
          <t>See abstract</t>
        </is>
      </c>
      <c r="N716" t="inlineStr">
        <is>
          <t>See abstract</t>
        </is>
      </c>
      <c r="O716" t="inlineStr">
        <is>
          <t>Not verified from abstract</t>
        </is>
      </c>
      <c r="P716" t="inlineStr">
        <is>
          <t>See abstract</t>
        </is>
      </c>
      <c r="Q716" t="inlineStr">
        <is>
          <t>See abstract</t>
        </is>
      </c>
      <c r="R716" t="inlineStr">
        <is>
          <t>Not reviewed (not included)</t>
        </is>
      </c>
      <c r="S716" t="inlineStr">
        <is>
          <t>Not reviewed (not included)</t>
        </is>
      </c>
      <c r="T716" t="inlineStr">
        <is>
          <t>Abstract screening only. Non-ADHD Focused</t>
        </is>
      </c>
      <c r="U716" t="inlineStr">
        <is>
          <t>EXCLUDE</t>
        </is>
      </c>
      <c r="V716" t="inlineStr">
        <is>
          <t>E2-Not ADHD focused: Neither title nor abstract mentions ADHD or attention-deficit/hyperactivity</t>
        </is>
      </c>
      <c r="W716" t="inlineStr">
        <is>
          <t>Excluded: Not ADHD Focused</t>
        </is>
      </c>
      <c r="X716" t="inlineStr">
        <is>
          <t>Not assessed from abstract</t>
        </is>
      </c>
      <c r="Y716" t="inlineStr">
        <is>
          <t>IEEE Conferences</t>
        </is>
      </c>
      <c r="Z716" t="inlineStr">
        <is>
          <t>Not determined from abstract</t>
        </is>
      </c>
      <c r="AB716" t="inlineStr">
        <is>
          <t>Not assessed (not included)</t>
        </is>
      </c>
      <c r="AC716" t="inlineStr">
        <is>
          <t>Not assessed (not included)</t>
        </is>
      </c>
      <c r="AD716" t="inlineStr">
        <is>
          <t>E. B. Varghese; M. Qaraqe; D. Al Thani; H. K. Ekenel</t>
        </is>
      </c>
      <c r="AE716" t="inlineStr">
        <is>
          <t>GLOBECOM 2023 - 2023 IEEE Global Communications Conference</t>
        </is>
      </c>
      <c r="AF716" t="inlineStr">
        <is>
          <t>Hybrid OA (IEEE)</t>
        </is>
      </c>
      <c r="AH716" t="inlineStr">
        <is>
          <t>Not assessed</t>
        </is>
      </c>
      <c r="AI716" t="inlineStr">
        <is>
          <t>Not reported</t>
        </is>
      </c>
      <c r="AJ716" t="inlineStr">
        <is>
          <t>Not reported</t>
        </is>
      </c>
      <c r="AK716" t="inlineStr">
        <is>
          <t>Not reported</t>
        </is>
      </c>
      <c r="AL716" t="inlineStr">
        <is>
          <t>Not reported</t>
        </is>
      </c>
      <c r="AM716" t="inlineStr">
        <is>
          <t>Not reported</t>
        </is>
      </c>
      <c r="AN716" t="inlineStr">
        <is>
          <t>Not reported</t>
        </is>
      </c>
      <c r="AO716" t="inlineStr">
        <is>
          <t>Not reviewed</t>
        </is>
      </c>
      <c r="AP716" t="inlineStr">
        <is>
          <t>Not reported</t>
        </is>
      </c>
      <c r="AQ716" t="inlineStr">
        <is>
          <t>Not reported</t>
        </is>
      </c>
      <c r="AR716" t="inlineStr">
        <is>
          <t>Not reported</t>
        </is>
      </c>
      <c r="AS716" t="inlineStr">
        <is>
          <t>See abstract</t>
        </is>
      </c>
      <c r="AT716" t="inlineStr">
        <is>
          <t>Not reviewed</t>
        </is>
      </c>
      <c r="AU716" t="inlineStr">
        <is>
          <t>Not reviewed</t>
        </is>
      </c>
      <c r="AV716" t="inlineStr">
        <is>
          <t>Not reviewed</t>
        </is>
      </c>
      <c r="AW716" t="inlineStr">
        <is>
          <t>Not reviewed</t>
        </is>
      </c>
      <c r="AX716" t="inlineStr">
        <is>
          <t>Not reported</t>
        </is>
      </c>
      <c r="AY716" t="inlineStr">
        <is>
          <t>Not reported</t>
        </is>
      </c>
      <c r="AZ716" t="inlineStr">
        <is>
          <t>Not reported</t>
        </is>
      </c>
      <c r="BA716" t="inlineStr">
        <is>
          <t>Not reported</t>
        </is>
      </c>
      <c r="BB716" t="inlineStr">
        <is>
          <t>Not reported</t>
        </is>
      </c>
      <c r="BC716" t="inlineStr">
        <is>
          <t>Not reported</t>
        </is>
      </c>
      <c r="BD716" t="inlineStr">
        <is>
          <t>Not reported</t>
        </is>
      </c>
      <c r="BE716" t="inlineStr">
        <is>
          <t>Not reported</t>
        </is>
      </c>
      <c r="BF716" t="inlineStr">
        <is>
          <t>Not reported</t>
        </is>
      </c>
      <c r="BG716" t="inlineStr">
        <is>
          <t>Not reviewed (not included)</t>
        </is>
      </c>
      <c r="BH716" t="inlineStr">
        <is>
          <t>N/A</t>
        </is>
      </c>
      <c r="BI716" t="inlineStr">
        <is>
          <t>Not reviewed</t>
        </is>
      </c>
      <c r="BJ716" t="inlineStr">
        <is>
          <t>Not reviewed</t>
        </is>
      </c>
      <c r="BK716" t="inlineStr">
        <is>
          <t>Not reviewed</t>
        </is>
      </c>
      <c r="BL716" t="inlineStr">
        <is>
          <t>Not reviewed</t>
        </is>
      </c>
      <c r="BM716" t="inlineStr">
        <is>
          <t>Not reviewed (not included)</t>
        </is>
      </c>
      <c r="BN716" t="inlineStr">
        <is>
          <t>Non-ADHD Focused - E2-Not ADHD focused: Neither title nor abstract mentions ADHD or attention-deficit/hyperactivity</t>
        </is>
      </c>
      <c r="BO716" t="inlineStr">
        <is>
          <t>Abstract-level screening only</t>
        </is>
      </c>
      <c r="BP716" t="inlineStr">
        <is>
          <t>7</t>
        </is>
      </c>
    </row>
    <row r="717">
      <c r="A717" t="inlineStr">
        <is>
          <t>Classification and Characterization of Children and Adolescents with Depressive Symptomatology using Machine Learning</t>
        </is>
      </c>
      <c r="B717" t="n">
        <v>2019</v>
      </c>
      <c r="C717" t="inlineStr">
        <is>
          <t>Not checked</t>
        </is>
      </c>
      <c r="D717" t="inlineStr">
        <is>
          <t>Not checked</t>
        </is>
      </c>
      <c r="E717" t="inlineStr">
        <is>
          <t>10.1109/SMC.2019.8914067</t>
        </is>
      </c>
      <c r="F717" t="inlineStr">
        <is>
          <t>According to the World Health organization (WHO), there are currently in the world more than 300 millions of people living with depression symptoms. Depression is a disorder that results from a complex interaction of biological, psychological, and social factors, and it is known for having difficulties in both diagnostics and prognostics. Machine Learning techniques are increasingly and often used to classify or characterize different profiles of diseases. This paper presents a study about major depressive disorder among Brazilianâ€™s children and adolescents by using decision trees classifiers, Support Vector Machine (SVM) and Neural Network. A discussion about the identified attributes is presented, including, for instance, the great relation of suicidal thoughts with elevated symptomatology. Beyond that, the value of the evaluation method F-Measure, the weighted harmonic mean of precision and recall, was above 88% for both classes, high and low symptomatology for depression; which reached values above 95% when used Multilayer Perceptron and SMO algorithms, they are based in Neural Networks and Support Vector Machine, respectively.</t>
        </is>
      </c>
      <c r="G717" t="inlineStr">
        <is>
          <t>Unimodal</t>
        </is>
      </c>
      <c r="H717" t="inlineStr">
        <is>
          <t>See abstract</t>
        </is>
      </c>
      <c r="I717" t="inlineStr">
        <is>
          <t>See abstract</t>
        </is>
      </c>
      <c r="J717" t="inlineStr">
        <is>
          <t>See abstract (AI/ML)</t>
        </is>
      </c>
      <c r="K717" t="inlineStr">
        <is>
          <t>See abstract</t>
        </is>
      </c>
      <c r="M717" t="inlineStr">
        <is>
          <t>See abstract</t>
        </is>
      </c>
      <c r="N717" t="inlineStr">
        <is>
          <t>See abstract</t>
        </is>
      </c>
      <c r="O717" t="inlineStr">
        <is>
          <t>Not verified from abstract</t>
        </is>
      </c>
      <c r="P717" t="inlineStr">
        <is>
          <t>See abstract</t>
        </is>
      </c>
      <c r="Q717" t="inlineStr">
        <is>
          <t>See abstract</t>
        </is>
      </c>
      <c r="R717" t="inlineStr">
        <is>
          <t>Not reviewed (not included)</t>
        </is>
      </c>
      <c r="S717" t="inlineStr">
        <is>
          <t>Not reviewed (not included)</t>
        </is>
      </c>
      <c r="T717" t="inlineStr">
        <is>
          <t>Abstract screening only. Non-ADHD Focused</t>
        </is>
      </c>
      <c r="U717" t="inlineStr">
        <is>
          <t>EXCLUDE</t>
        </is>
      </c>
      <c r="V717" t="inlineStr">
        <is>
          <t>E2-Not ADHD focused: Neither title nor abstract mentions ADHD or attention-deficit/hyperactivity</t>
        </is>
      </c>
      <c r="W717" t="inlineStr">
        <is>
          <t>Excluded: Not ADHD Focused</t>
        </is>
      </c>
      <c r="X717" t="inlineStr">
        <is>
          <t>Not assessed from abstract</t>
        </is>
      </c>
      <c r="Y717" t="inlineStr">
        <is>
          <t>IEEE Conferences</t>
        </is>
      </c>
      <c r="Z717" t="inlineStr">
        <is>
          <t>Not determined from abstract</t>
        </is>
      </c>
      <c r="AB717" t="inlineStr">
        <is>
          <t>Not assessed (not included)</t>
        </is>
      </c>
      <c r="AC717" t="inlineStr">
        <is>
          <t>Not assessed (not included)</t>
        </is>
      </c>
      <c r="AD717" t="inlineStr">
        <is>
          <t>K. Malaquias; T. Lima; R. Santana; F. Salgado; M. Teodoro; C. Nobre</t>
        </is>
      </c>
      <c r="AE717" t="inlineStr">
        <is>
          <t>2019 IEEE International Conference on Systems, Man and Cybernetics (SMC)</t>
        </is>
      </c>
      <c r="AF717" t="inlineStr">
        <is>
          <t>Hybrid OA (IEEE)</t>
        </is>
      </c>
      <c r="AH717" t="inlineStr">
        <is>
          <t>Not assessed</t>
        </is>
      </c>
      <c r="AI717" t="inlineStr">
        <is>
          <t>Not reported</t>
        </is>
      </c>
      <c r="AJ717" t="inlineStr">
        <is>
          <t>Not reported</t>
        </is>
      </c>
      <c r="AK717" t="inlineStr">
        <is>
          <t>Not reported</t>
        </is>
      </c>
      <c r="AL717" t="inlineStr">
        <is>
          <t>Not reported</t>
        </is>
      </c>
      <c r="AM717" t="inlineStr">
        <is>
          <t>Not reported</t>
        </is>
      </c>
      <c r="AN717" t="inlineStr">
        <is>
          <t>Not reported</t>
        </is>
      </c>
      <c r="AO717" t="inlineStr">
        <is>
          <t>Not reviewed</t>
        </is>
      </c>
      <c r="AP717" t="inlineStr">
        <is>
          <t>Not reported</t>
        </is>
      </c>
      <c r="AQ717" t="inlineStr">
        <is>
          <t>Not reported</t>
        </is>
      </c>
      <c r="AR717" t="inlineStr">
        <is>
          <t>Not reported</t>
        </is>
      </c>
      <c r="AS717" t="inlineStr">
        <is>
          <t>See abstract</t>
        </is>
      </c>
      <c r="AT717" t="inlineStr">
        <is>
          <t>Not reviewed</t>
        </is>
      </c>
      <c r="AU717" t="inlineStr">
        <is>
          <t>Not reviewed</t>
        </is>
      </c>
      <c r="AV717" t="inlineStr">
        <is>
          <t>Not reviewed</t>
        </is>
      </c>
      <c r="AW717" t="inlineStr">
        <is>
          <t>Not reviewed</t>
        </is>
      </c>
      <c r="AX717" t="inlineStr">
        <is>
          <t>Not reported</t>
        </is>
      </c>
      <c r="AY717" t="inlineStr">
        <is>
          <t>Not reported</t>
        </is>
      </c>
      <c r="AZ717" t="inlineStr">
        <is>
          <t>Not reported</t>
        </is>
      </c>
      <c r="BA717" t="inlineStr">
        <is>
          <t>Not reported</t>
        </is>
      </c>
      <c r="BB717" t="inlineStr">
        <is>
          <t>Not reported</t>
        </is>
      </c>
      <c r="BC717" t="inlineStr">
        <is>
          <t>Not reported</t>
        </is>
      </c>
      <c r="BD717" t="inlineStr">
        <is>
          <t>Not reported</t>
        </is>
      </c>
      <c r="BE717" t="inlineStr">
        <is>
          <t>Not reported</t>
        </is>
      </c>
      <c r="BF717" t="inlineStr">
        <is>
          <t>Not reported</t>
        </is>
      </c>
      <c r="BG717" t="inlineStr">
        <is>
          <t>Not reviewed (not included)</t>
        </is>
      </c>
      <c r="BH717" t="inlineStr">
        <is>
          <t>N/A</t>
        </is>
      </c>
      <c r="BI717" t="inlineStr">
        <is>
          <t>Not reviewed</t>
        </is>
      </c>
      <c r="BJ717" t="inlineStr">
        <is>
          <t>Not reviewed</t>
        </is>
      </c>
      <c r="BK717" t="inlineStr">
        <is>
          <t>Not reviewed</t>
        </is>
      </c>
      <c r="BL717" t="inlineStr">
        <is>
          <t>Not reviewed</t>
        </is>
      </c>
      <c r="BM717" t="inlineStr">
        <is>
          <t>Not reviewed (not included)</t>
        </is>
      </c>
      <c r="BN717" t="inlineStr">
        <is>
          <t>Non-ADHD Focused - E2-Not ADHD focused: Neither title nor abstract mentions ADHD or attention-deficit/hyperactivity</t>
        </is>
      </c>
      <c r="BO717" t="inlineStr">
        <is>
          <t>Abstract-level screening only</t>
        </is>
      </c>
      <c r="BP717" t="inlineStr">
        <is>
          <t>6</t>
        </is>
      </c>
    </row>
    <row r="718">
      <c r="A718" t="inlineStr">
        <is>
          <t>Autoencoder-Based Drift Detection Method for Dynamic Analysis of EEG Data: A Comprehensive Study</t>
        </is>
      </c>
      <c r="B718" t="n">
        <v>2024</v>
      </c>
      <c r="C718" t="inlineStr">
        <is>
          <t>Not checked</t>
        </is>
      </c>
      <c r="D718" t="inlineStr">
        <is>
          <t>Not checked</t>
        </is>
      </c>
      <c r="E718" t="inlineStr">
        <is>
          <t>10.1109/SMC54092.2024.11169744</t>
        </is>
      </c>
      <c r="F718" t="inlineStr">
        <is>
          <t>In distributed data environments, the properties and probabilities of the data may evolve over time creating an occurrence called Concept Drift. Indeed, ensuring the effectiveness and dependability of machine learning models is greatly dependent on concept drift detection, especially in areas where the distribution of data is affected by periodic changes. Hence, in dynamic environments, such as EEG datasets, the concept drift poses an important challenge. This study presents the autoencoder approach for identifying concept drift in EEG datasets made up of children with normal development and ADHD (Attention Deficit Hyperactivity Disorder). After conducting many tests with different window sizes, we determined the number of batches in the two datasets (Normal and ADHD). The experimental results show how well the suggested technique works to identify shifts in the distributions of EEG data, which helps to maintain precise prediction models in dynamic settings.</t>
        </is>
      </c>
      <c r="G718" t="inlineStr">
        <is>
          <t>Unimodal</t>
        </is>
      </c>
      <c r="H718" t="inlineStr">
        <is>
          <t>See abstract</t>
        </is>
      </c>
      <c r="I718" t="inlineStr">
        <is>
          <t>See abstract</t>
        </is>
      </c>
      <c r="J718" t="inlineStr">
        <is>
          <t>See abstract (AI/ML)</t>
        </is>
      </c>
      <c r="K718" t="inlineStr">
        <is>
          <t>See abstract</t>
        </is>
      </c>
      <c r="M718" t="inlineStr">
        <is>
          <t>See abstract</t>
        </is>
      </c>
      <c r="N718" t="inlineStr">
        <is>
          <t>See abstract</t>
        </is>
      </c>
      <c r="O718" t="inlineStr">
        <is>
          <t>Not verified from abstract</t>
        </is>
      </c>
      <c r="P718" t="inlineStr">
        <is>
          <t>See abstract</t>
        </is>
      </c>
      <c r="Q718" t="inlineStr">
        <is>
          <t>See abstract</t>
        </is>
      </c>
      <c r="R718" t="inlineStr">
        <is>
          <t>Not reviewed (not included)</t>
        </is>
      </c>
      <c r="S718" t="inlineStr">
        <is>
          <t>Not reviewed (not included)</t>
        </is>
      </c>
      <c r="T718" t="inlineStr">
        <is>
          <t>Abstract screening only. Not Selected for Final 95 (Pending Full Text Review)</t>
        </is>
      </c>
      <c r="U718" t="inlineStr">
        <is>
          <t>EXCLUDE</t>
        </is>
      </c>
      <c r="V7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18" t="inlineStr">
        <is>
          <t>Excluded: Other Criterion</t>
        </is>
      </c>
      <c r="X718" t="inlineStr">
        <is>
          <t>Not assessed from abstract</t>
        </is>
      </c>
      <c r="Y718" t="inlineStr">
        <is>
          <t>IEEE Conferences</t>
        </is>
      </c>
      <c r="Z718" t="inlineStr">
        <is>
          <t>Not determined from abstract</t>
        </is>
      </c>
      <c r="AB718" t="inlineStr">
        <is>
          <t>Not assessed (not included)</t>
        </is>
      </c>
      <c r="AC718" t="inlineStr">
        <is>
          <t>Not assessed (not included)</t>
        </is>
      </c>
      <c r="AD718" t="inlineStr">
        <is>
          <t>R. Khadimallah; I. Kallel; J. S. Medina; F. Drira</t>
        </is>
      </c>
      <c r="AE718" t="inlineStr">
        <is>
          <t>2024 IEEE International Conference on Systems, Man, and Cybernetics (SMC)</t>
        </is>
      </c>
      <c r="AF718" t="inlineStr">
        <is>
          <t>Hybrid OA (IEEE)</t>
        </is>
      </c>
      <c r="AH718" t="inlineStr">
        <is>
          <t>Not assessed</t>
        </is>
      </c>
      <c r="AI718" t="inlineStr">
        <is>
          <t>Not reported</t>
        </is>
      </c>
      <c r="AJ718" t="inlineStr">
        <is>
          <t>Not reported</t>
        </is>
      </c>
      <c r="AK718" t="inlineStr">
        <is>
          <t>Not reported</t>
        </is>
      </c>
      <c r="AL718" t="inlineStr">
        <is>
          <t>Not reported</t>
        </is>
      </c>
      <c r="AM718" t="inlineStr">
        <is>
          <t>Not reported</t>
        </is>
      </c>
      <c r="AN718" t="inlineStr">
        <is>
          <t>Not reported</t>
        </is>
      </c>
      <c r="AO718" t="inlineStr">
        <is>
          <t>Not reviewed</t>
        </is>
      </c>
      <c r="AP718" t="inlineStr">
        <is>
          <t>Not reported</t>
        </is>
      </c>
      <c r="AQ718" t="inlineStr">
        <is>
          <t>Not reported</t>
        </is>
      </c>
      <c r="AR718" t="inlineStr">
        <is>
          <t>Not reported</t>
        </is>
      </c>
      <c r="AS718" t="inlineStr">
        <is>
          <t>See abstract</t>
        </is>
      </c>
      <c r="AT718" t="inlineStr">
        <is>
          <t>Not reviewed</t>
        </is>
      </c>
      <c r="AU718" t="inlineStr">
        <is>
          <t>Not reviewed</t>
        </is>
      </c>
      <c r="AV718" t="inlineStr">
        <is>
          <t>Not reviewed</t>
        </is>
      </c>
      <c r="AW718" t="inlineStr">
        <is>
          <t>Not reviewed</t>
        </is>
      </c>
      <c r="AX718" t="inlineStr">
        <is>
          <t>Not reported</t>
        </is>
      </c>
      <c r="AY718" t="inlineStr">
        <is>
          <t>Not reported</t>
        </is>
      </c>
      <c r="AZ718" t="inlineStr">
        <is>
          <t>Not reported</t>
        </is>
      </c>
      <c r="BA718" t="inlineStr">
        <is>
          <t>Not reported</t>
        </is>
      </c>
      <c r="BB718" t="inlineStr">
        <is>
          <t>Not reported</t>
        </is>
      </c>
      <c r="BC718" t="inlineStr">
        <is>
          <t>Not reported</t>
        </is>
      </c>
      <c r="BD718" t="inlineStr">
        <is>
          <t>Not reported</t>
        </is>
      </c>
      <c r="BE718" t="inlineStr">
        <is>
          <t>Not reported</t>
        </is>
      </c>
      <c r="BF718" t="inlineStr">
        <is>
          <t>Not reported</t>
        </is>
      </c>
      <c r="BG718" t="inlineStr">
        <is>
          <t>Not reviewed (not included)</t>
        </is>
      </c>
      <c r="BH718" t="inlineStr">
        <is>
          <t>N/A</t>
        </is>
      </c>
      <c r="BI718" t="inlineStr">
        <is>
          <t>Not reviewed</t>
        </is>
      </c>
      <c r="BJ718" t="inlineStr">
        <is>
          <t>Not reviewed</t>
        </is>
      </c>
      <c r="BK718" t="inlineStr">
        <is>
          <t>Not reviewed</t>
        </is>
      </c>
      <c r="BL718" t="inlineStr">
        <is>
          <t>Not reviewed</t>
        </is>
      </c>
      <c r="BM718" t="inlineStr">
        <is>
          <t>Not reviewed (not included)</t>
        </is>
      </c>
      <c r="BN718" t="inlineStr">
        <is>
          <t>Not Selected for Final 95 (Pending Full Text Review) - Candidate paper not selected for final 95: Passed abstract screening but not included in final selec</t>
        </is>
      </c>
      <c r="BO718" t="inlineStr">
        <is>
          <t>Abstract-level screening only</t>
        </is>
      </c>
      <c r="BP718" t="inlineStr">
        <is>
          <t>6</t>
        </is>
      </c>
    </row>
    <row r="719">
      <c r="A719" t="inlineStr">
        <is>
          <t>Ensemble Machine Learning Classifier with Multi-Feature Selection Mechanism to Predict Disability Category for Mental Health Disorders</t>
        </is>
      </c>
      <c r="B719" t="n">
        <v>2025</v>
      </c>
      <c r="C719" t="inlineStr">
        <is>
          <t>Not checked</t>
        </is>
      </c>
      <c r="D719" t="inlineStr">
        <is>
          <t>Not checked</t>
        </is>
      </c>
      <c r="E719" t="inlineStr">
        <is>
          <t>10.1109/SMARTBLOCK4HEALTH64843.2025.11189558</t>
        </is>
      </c>
      <c r="F719" t="inlineStr">
        <is>
          <t>Mental health illness disrupts an individualâ€™s ability to regulate their emotions, think clearly, or behave appropriately. However, the inability to detect and categorise mental health illness more quickly as a results of low mental health professionals to patientâ€™s ratio raises much higher concern. The recent COVID-19 pandemic has compounded an already volatile situation in terms of mental health by causing severe economic instability globally, with many undeveloped nations still struggling with recovery. The pandemicâ€™s substantial impact necessitates a proactive method for the early detection and classification of mental health disorders to limit undesirable behaviours with unpleasant consequences. In this study, we employed ensemble classifiers with base estimators to detect mental health disorders. In selecting the best classifier, the Bagging, Ada Boost and Stacking ensemble classifiers with Support Vector Machine and Random Forest as base estimators were trained for accuracy, F-measure and Area Under the Curve values. In addition, the chi-square and information gain multi-feature selection mechanisms were implemented to identify the most influential features for the categorisation of mental health disorders. The Stacking ensemble classifier with Random Forest as base estimator emerged as the best classifier with an accuracy of 98.43% for the proposed model. The proposed classifier also has an F-measure value of 0.984 with a perfect AUC value. The implementation of the multi-feature selection mechanism will result in a low response time in the detection of mental health disorders, as it considerably reduces the training time of the model.</t>
        </is>
      </c>
      <c r="G719" t="inlineStr">
        <is>
          <t>Unimodal</t>
        </is>
      </c>
      <c r="H719" t="inlineStr">
        <is>
          <t>See abstract</t>
        </is>
      </c>
      <c r="I719" t="inlineStr">
        <is>
          <t>See abstract</t>
        </is>
      </c>
      <c r="J719" t="inlineStr">
        <is>
          <t>See abstract (AI/ML)</t>
        </is>
      </c>
      <c r="K719" t="inlineStr">
        <is>
          <t>See abstract</t>
        </is>
      </c>
      <c r="M719" t="inlineStr">
        <is>
          <t>See abstract</t>
        </is>
      </c>
      <c r="N719" t="inlineStr">
        <is>
          <t>See abstract</t>
        </is>
      </c>
      <c r="O719" t="inlineStr">
        <is>
          <t>Not verified from abstract</t>
        </is>
      </c>
      <c r="P719" t="inlineStr">
        <is>
          <t>See abstract</t>
        </is>
      </c>
      <c r="Q719" t="inlineStr">
        <is>
          <t>See abstract</t>
        </is>
      </c>
      <c r="R719" t="inlineStr">
        <is>
          <t>Not reviewed (not included)</t>
        </is>
      </c>
      <c r="S719" t="inlineStr">
        <is>
          <t>Not reviewed (not included)</t>
        </is>
      </c>
      <c r="T719" t="inlineStr">
        <is>
          <t>Abstract screening only. Non-ADHD Focused</t>
        </is>
      </c>
      <c r="U719" t="inlineStr">
        <is>
          <t>EXCLUDE</t>
        </is>
      </c>
      <c r="V719" t="inlineStr">
        <is>
          <t>E2-Not ADHD focused: Neither title nor abstract mentions ADHD or attention-deficit/hyperactivity</t>
        </is>
      </c>
      <c r="W719" t="inlineStr">
        <is>
          <t>Excluded: Not ADHD Focused</t>
        </is>
      </c>
      <c r="X719" t="inlineStr">
        <is>
          <t>Not assessed from abstract</t>
        </is>
      </c>
      <c r="Y719" t="inlineStr">
        <is>
          <t>IEEE Conferences</t>
        </is>
      </c>
      <c r="Z719" t="inlineStr">
        <is>
          <t>Not determined from abstract</t>
        </is>
      </c>
      <c r="AB719" t="inlineStr">
        <is>
          <t>Not assessed (not included)</t>
        </is>
      </c>
      <c r="AC719" t="inlineStr">
        <is>
          <t>Not assessed (not included)</t>
        </is>
      </c>
      <c r="AD719" t="inlineStr">
        <is>
          <t>D. K. Dake; G. N. Y. Rockson; G. K. Bada</t>
        </is>
      </c>
      <c r="AE719" t="inlineStr">
        <is>
          <t>2025 IEEE 2nd International Conference on Blockchain, Smart Healthcare and Emerging Technologies (SmartBlock4Health)</t>
        </is>
      </c>
      <c r="AF719" t="inlineStr">
        <is>
          <t>Hybrid OA (IEEE)</t>
        </is>
      </c>
      <c r="AH719" t="inlineStr">
        <is>
          <t>Not assessed</t>
        </is>
      </c>
      <c r="AI719" t="inlineStr">
        <is>
          <t>Not reported</t>
        </is>
      </c>
      <c r="AJ719" t="inlineStr">
        <is>
          <t>Not reported</t>
        </is>
      </c>
      <c r="AK719" t="inlineStr">
        <is>
          <t>Not reported</t>
        </is>
      </c>
      <c r="AL719" t="inlineStr">
        <is>
          <t>Not reported</t>
        </is>
      </c>
      <c r="AM719" t="inlineStr">
        <is>
          <t>Not reported</t>
        </is>
      </c>
      <c r="AN719" t="inlineStr">
        <is>
          <t>Not reported</t>
        </is>
      </c>
      <c r="AO719" t="inlineStr">
        <is>
          <t>Not reviewed</t>
        </is>
      </c>
      <c r="AP719" t="inlineStr">
        <is>
          <t>Not reported</t>
        </is>
      </c>
      <c r="AQ719" t="inlineStr">
        <is>
          <t>Not reported</t>
        </is>
      </c>
      <c r="AR719" t="inlineStr">
        <is>
          <t>Not reported</t>
        </is>
      </c>
      <c r="AS719" t="inlineStr">
        <is>
          <t>See abstract</t>
        </is>
      </c>
      <c r="AT719" t="inlineStr">
        <is>
          <t>Not reviewed</t>
        </is>
      </c>
      <c r="AU719" t="inlineStr">
        <is>
          <t>Not reviewed</t>
        </is>
      </c>
      <c r="AV719" t="inlineStr">
        <is>
          <t>Not reviewed</t>
        </is>
      </c>
      <c r="AW719" t="inlineStr">
        <is>
          <t>Not reviewed</t>
        </is>
      </c>
      <c r="AX719" t="inlineStr">
        <is>
          <t>Not reported</t>
        </is>
      </c>
      <c r="AY719" t="inlineStr">
        <is>
          <t>Not reported</t>
        </is>
      </c>
      <c r="AZ719" t="inlineStr">
        <is>
          <t>Not reported</t>
        </is>
      </c>
      <c r="BA719" t="inlineStr">
        <is>
          <t>Not reported</t>
        </is>
      </c>
      <c r="BB719" t="inlineStr">
        <is>
          <t>Not reported</t>
        </is>
      </c>
      <c r="BC719" t="inlineStr">
        <is>
          <t>Not reported</t>
        </is>
      </c>
      <c r="BD719" t="inlineStr">
        <is>
          <t>Not reported</t>
        </is>
      </c>
      <c r="BE719" t="inlineStr">
        <is>
          <t>Not reported</t>
        </is>
      </c>
      <c r="BF719" t="inlineStr">
        <is>
          <t>Not reported</t>
        </is>
      </c>
      <c r="BG719" t="inlineStr">
        <is>
          <t>Not reviewed (not included)</t>
        </is>
      </c>
      <c r="BH719" t="inlineStr">
        <is>
          <t>N/A</t>
        </is>
      </c>
      <c r="BI719" t="inlineStr">
        <is>
          <t>Not reviewed</t>
        </is>
      </c>
      <c r="BJ719" t="inlineStr">
        <is>
          <t>Not reviewed</t>
        </is>
      </c>
      <c r="BK719" t="inlineStr">
        <is>
          <t>Not reviewed</t>
        </is>
      </c>
      <c r="BL719" t="inlineStr">
        <is>
          <t>Not reviewed</t>
        </is>
      </c>
      <c r="BM719" t="inlineStr">
        <is>
          <t>Not reviewed (not included)</t>
        </is>
      </c>
      <c r="BN719" t="inlineStr">
        <is>
          <t>Non-ADHD Focused - E2-Not ADHD focused: Neither title nor abstract mentions ADHD or attention-deficit/hyperactivity</t>
        </is>
      </c>
      <c r="BO719" t="inlineStr">
        <is>
          <t>Abstract-level screening only</t>
        </is>
      </c>
      <c r="BP719" t="inlineStr">
        <is>
          <t>7</t>
        </is>
      </c>
    </row>
    <row r="720">
      <c r="A720" t="inlineStr">
        <is>
          <t>Classification of coma etiology using convolutional neural networks and long-short term memory networks</t>
        </is>
      </c>
      <c r="B720" t="n">
        <v>2023</v>
      </c>
      <c r="C720" t="inlineStr">
        <is>
          <t>Not checked</t>
        </is>
      </c>
      <c r="D720" t="inlineStr">
        <is>
          <t>Not checked</t>
        </is>
      </c>
      <c r="E720" t="inlineStr">
        <is>
          <t>10.1109/IJCNN54540.2023.10191203</t>
        </is>
      </c>
      <c r="F720" t="inlineStr">
        <is>
          <t>Coma can be caused by different health conditions. Sometimes, patients are admitted to intensive care unit (ICU) without the cause of the coma being known. Knowing the coma etiology of a patient is very important for prognosis and treatment. Classification of electroencephalogram (EEG) signals by deep learning is proposed to help predict the coma etiology of ICU patients. EEG is a cheap noninvasive technique that can be used for the diagnostics and evaluation of neurological diseases. The objective is to classify coma etiology into one of four categories: Traumatic Brain Injury (TBI), Metabolic Coma, Stroke, and Other. A deep learning model based on convolutional neural networks (CNNs) is proposed to classify the EEG signals, using information from two different sources: i) intermediate layers of CNN + long-short term memory network (LSTM); ii) additional features from patients and statistical measures extracted from EEG signals. Outputs of the LSTM and additional features are inserted as additional inputs to the first dense layer of the CNN. The proposed model was compared to six other approaches, some of which incorporated additional features from patients or statistical measures from EEG signals, while others did not. Experimental results show that inserting patient information, like age and genre, as input to the first dense layer improve the predictive performance of the classification model. Moreover, this work suggests new possibilities to assist physicians in the detection of the coma etiology, especially those in small and far health units.</t>
        </is>
      </c>
      <c r="G720" t="inlineStr">
        <is>
          <t>Unimodal</t>
        </is>
      </c>
      <c r="H720" t="inlineStr">
        <is>
          <t>See abstract</t>
        </is>
      </c>
      <c r="I720" t="inlineStr">
        <is>
          <t>See abstract</t>
        </is>
      </c>
      <c r="J720" t="inlineStr">
        <is>
          <t>See abstract (AI/ML)</t>
        </is>
      </c>
      <c r="K720" t="inlineStr">
        <is>
          <t>See abstract</t>
        </is>
      </c>
      <c r="M720" t="inlineStr">
        <is>
          <t>See abstract</t>
        </is>
      </c>
      <c r="N720" t="inlineStr">
        <is>
          <t>See abstract</t>
        </is>
      </c>
      <c r="O720" t="inlineStr">
        <is>
          <t>Not verified from abstract</t>
        </is>
      </c>
      <c r="P720" t="inlineStr">
        <is>
          <t>See abstract</t>
        </is>
      </c>
      <c r="Q720" t="inlineStr">
        <is>
          <t>See abstract</t>
        </is>
      </c>
      <c r="R720" t="inlineStr">
        <is>
          <t>Not reviewed (not included)</t>
        </is>
      </c>
      <c r="S720" t="inlineStr">
        <is>
          <t>Not reviewed (not included)</t>
        </is>
      </c>
      <c r="T720" t="inlineStr">
        <is>
          <t>Abstract screening only. Non-ADHD Focused</t>
        </is>
      </c>
      <c r="U720" t="inlineStr">
        <is>
          <t>EXCLUDE</t>
        </is>
      </c>
      <c r="V720" t="inlineStr">
        <is>
          <t>E2-Not ADHD focused: Neither title nor abstract mentions ADHD or attention-deficit/hyperactivity</t>
        </is>
      </c>
      <c r="W720" t="inlineStr">
        <is>
          <t>Excluded: Not ADHD Focused</t>
        </is>
      </c>
      <c r="X720" t="inlineStr">
        <is>
          <t>Not assessed from abstract</t>
        </is>
      </c>
      <c r="Y720" t="inlineStr">
        <is>
          <t>IEEE Conferences</t>
        </is>
      </c>
      <c r="Z720" t="inlineStr">
        <is>
          <t>Not determined from abstract</t>
        </is>
      </c>
      <c r="AB720" t="inlineStr">
        <is>
          <t>Not assessed (not included)</t>
        </is>
      </c>
      <c r="AC720" t="inlineStr">
        <is>
          <t>Not assessed (not included)</t>
        </is>
      </c>
      <c r="AD720" t="inlineStr">
        <is>
          <t>S. B. JÃºnior; M. G. Carneiro; J. -B. Destro-Filho; L. Zhao; R. TinÃ³s</t>
        </is>
      </c>
      <c r="AE720" t="inlineStr">
        <is>
          <t>2023 International Joint Conference on Neural Networks (IJCNN)</t>
        </is>
      </c>
      <c r="AF720" t="inlineStr">
        <is>
          <t>Hybrid OA (IEEE)</t>
        </is>
      </c>
      <c r="AH720" t="inlineStr">
        <is>
          <t>Not assessed</t>
        </is>
      </c>
      <c r="AI720" t="inlineStr">
        <is>
          <t>Not reported</t>
        </is>
      </c>
      <c r="AJ720" t="inlineStr">
        <is>
          <t>Not reported</t>
        </is>
      </c>
      <c r="AK720" t="inlineStr">
        <is>
          <t>Not reported</t>
        </is>
      </c>
      <c r="AL720" t="inlineStr">
        <is>
          <t>Not reported</t>
        </is>
      </c>
      <c r="AM720" t="inlineStr">
        <is>
          <t>Not reported</t>
        </is>
      </c>
      <c r="AN720" t="inlineStr">
        <is>
          <t>Not reported</t>
        </is>
      </c>
      <c r="AO720" t="inlineStr">
        <is>
          <t>Not reviewed</t>
        </is>
      </c>
      <c r="AP720" t="inlineStr">
        <is>
          <t>Not reported</t>
        </is>
      </c>
      <c r="AQ720" t="inlineStr">
        <is>
          <t>Not reported</t>
        </is>
      </c>
      <c r="AR720" t="inlineStr">
        <is>
          <t>Not reported</t>
        </is>
      </c>
      <c r="AS720" t="inlineStr">
        <is>
          <t>See abstract</t>
        </is>
      </c>
      <c r="AT720" t="inlineStr">
        <is>
          <t>Not reviewed</t>
        </is>
      </c>
      <c r="AU720" t="inlineStr">
        <is>
          <t>Not reviewed</t>
        </is>
      </c>
      <c r="AV720" t="inlineStr">
        <is>
          <t>Not reviewed</t>
        </is>
      </c>
      <c r="AW720" t="inlineStr">
        <is>
          <t>Not reviewed</t>
        </is>
      </c>
      <c r="AX720" t="inlineStr">
        <is>
          <t>Not reported</t>
        </is>
      </c>
      <c r="AY720" t="inlineStr">
        <is>
          <t>Not reported</t>
        </is>
      </c>
      <c r="AZ720" t="inlineStr">
        <is>
          <t>Not reported</t>
        </is>
      </c>
      <c r="BA720" t="inlineStr">
        <is>
          <t>Not reported</t>
        </is>
      </c>
      <c r="BB720" t="inlineStr">
        <is>
          <t>Not reported</t>
        </is>
      </c>
      <c r="BC720" t="inlineStr">
        <is>
          <t>Not reported</t>
        </is>
      </c>
      <c r="BD720" t="inlineStr">
        <is>
          <t>Not reported</t>
        </is>
      </c>
      <c r="BE720" t="inlineStr">
        <is>
          <t>Not reported</t>
        </is>
      </c>
      <c r="BF720" t="inlineStr">
        <is>
          <t>Not reported</t>
        </is>
      </c>
      <c r="BG720" t="inlineStr">
        <is>
          <t>Not reviewed (not included)</t>
        </is>
      </c>
      <c r="BH720" t="inlineStr">
        <is>
          <t>N/A</t>
        </is>
      </c>
      <c r="BI720" t="inlineStr">
        <is>
          <t>Not reviewed</t>
        </is>
      </c>
      <c r="BJ720" t="inlineStr">
        <is>
          <t>Not reviewed</t>
        </is>
      </c>
      <c r="BK720" t="inlineStr">
        <is>
          <t>Not reviewed</t>
        </is>
      </c>
      <c r="BL720" t="inlineStr">
        <is>
          <t>Not reviewed</t>
        </is>
      </c>
      <c r="BM720" t="inlineStr">
        <is>
          <t>Not reviewed (not included)</t>
        </is>
      </c>
      <c r="BN720" t="inlineStr">
        <is>
          <t>Non-ADHD Focused - E2-Not ADHD focused: Neither title nor abstract mentions ADHD or attention-deficit/hyperactivity</t>
        </is>
      </c>
      <c r="BO720" t="inlineStr">
        <is>
          <t>Abstract-level screening only</t>
        </is>
      </c>
      <c r="BP720" t="inlineStr">
        <is>
          <t>8</t>
        </is>
      </c>
    </row>
    <row r="721">
      <c r="A721" t="inlineStr">
        <is>
          <t>Global Cortical Network Distinguishes Motor Imagination of the Left and Right Foot</t>
        </is>
      </c>
      <c r="B721" t="n">
        <v>2020</v>
      </c>
      <c r="C721" t="inlineStr">
        <is>
          <t>Not checked</t>
        </is>
      </c>
      <c r="D721" t="inlineStr">
        <is>
          <t>Not checked</t>
        </is>
      </c>
      <c r="E721" t="inlineStr">
        <is>
          <t>10.1109/ACCESS.2020.2999133</t>
        </is>
      </c>
      <c r="F721" t="inlineStr">
        <is>
          <t>Conventional passive lower limb rehabilitation is suboptimal since the brain is not actively involved in the training. An autonomous motor imagery brain-computer interface (MI-BCI) could potentially improve rehabilitation outcomes. However, motor cortex regions associated with the individual feet are anatomically close to each other. This presents a difficulty in distinguishing the left and right foot MI during rehabilitation therapy. To overcome this difficulty, we extracted functional connectivity to measure the global cortical network via electroencephalography (EEG) signals. Fourteen spatial connections (P3-Fp1, P3-F3, P3-F7, P3-C3, T5-F7, T5-C3, T5-T3, Fp2-T5, Fp2-P3, T6-Fp2, T6-T4, Cz-Fp1, Cz-F7 and Fp2-F7) found across twelve subjects significantly differed between the left and right foot MI, evidencing nonlocalized brain activity during MI. Foot MI were distinguished using machine learning algorithms in terms of the time- and frequency-domain connectivities extracted from Pearson's correlation, multivariate autoregression (MVAR), bandpass correlation, and partial directed coherence (PDC) models. The results showed that connectivity extracted by pairwise Pearson's correlation could be distinguished with 86.26 Â± 9.95%, while in the frequency-domain, the gamma band presented the best classification accuracy of 73.55 Â± 17.11%. We attempted to simulate asynchronous real-time classification paradigms in order to evaluate the classification performance of connectivity features compared to common spatial pattern (CSP) and band power (BP). The results indicate correlation-connectivity has the best outcome, attaining an accuracy of 80.75 Â± 9.51% in asynchronous classification.</t>
        </is>
      </c>
      <c r="G721" t="inlineStr">
        <is>
          <t>Unimodal</t>
        </is>
      </c>
      <c r="H721" t="inlineStr">
        <is>
          <t>See abstract</t>
        </is>
      </c>
      <c r="I721" t="inlineStr">
        <is>
          <t>See abstract</t>
        </is>
      </c>
      <c r="J721" t="inlineStr">
        <is>
          <t>See abstract (AI/ML)</t>
        </is>
      </c>
      <c r="K721" t="inlineStr">
        <is>
          <t>See abstract</t>
        </is>
      </c>
      <c r="M721" t="inlineStr">
        <is>
          <t>See abstract</t>
        </is>
      </c>
      <c r="N721" t="inlineStr">
        <is>
          <t>See abstract</t>
        </is>
      </c>
      <c r="O721" t="inlineStr">
        <is>
          <t>Not verified from abstract</t>
        </is>
      </c>
      <c r="P721" t="inlineStr">
        <is>
          <t>See abstract</t>
        </is>
      </c>
      <c r="Q721" t="inlineStr">
        <is>
          <t>See abstract</t>
        </is>
      </c>
      <c r="R721" t="inlineStr">
        <is>
          <t>Not reviewed (not included)</t>
        </is>
      </c>
      <c r="S721" t="inlineStr">
        <is>
          <t>Not reviewed (not included)</t>
        </is>
      </c>
      <c r="T721" t="inlineStr">
        <is>
          <t>Abstract screening only. Non-ADHD Focused</t>
        </is>
      </c>
      <c r="U721" t="inlineStr">
        <is>
          <t>EXCLUDE</t>
        </is>
      </c>
      <c r="V721" t="inlineStr">
        <is>
          <t>E2-Not ADHD focused: Neither title nor abstract mentions ADHD or attention-deficit/hyperactivity</t>
        </is>
      </c>
      <c r="W721" t="inlineStr">
        <is>
          <t>Excluded: Not ADHD Focused</t>
        </is>
      </c>
      <c r="X721" t="inlineStr">
        <is>
          <t>Not assessed from abstract</t>
        </is>
      </c>
      <c r="Y721" t="inlineStr">
        <is>
          <t>IEEE Journals</t>
        </is>
      </c>
      <c r="Z721" t="inlineStr">
        <is>
          <t>Not determined from abstract</t>
        </is>
      </c>
      <c r="AB721" t="inlineStr">
        <is>
          <t>Not assessed (not included)</t>
        </is>
      </c>
      <c r="AC721" t="inlineStr">
        <is>
          <t>Not assessed (not included)</t>
        </is>
      </c>
      <c r="AD721" t="inlineStr">
        <is>
          <t>C. -R. Phang; L. -W. Ko</t>
        </is>
      </c>
      <c r="AE721" t="inlineStr">
        <is>
          <t>IEEE Access</t>
        </is>
      </c>
      <c r="AF721" t="inlineStr">
        <is>
          <t>Gold OA (IEEE Access)</t>
        </is>
      </c>
      <c r="AG721" t="inlineStr">
        <is>
          <t xml:space="preserve">Ministry of Science and Technology (MOST)(grant numbers:108-2745-8-009-005,108-2321-B-010-011-MY2); Center for Intelligent Drug Systems and Smart Bio-Devices (IDS2B) from the Featured Areas Research Center Program within the framework of the Higher Education Sprout Project; Ministry of Education (MOE) in Taiwan; National Chung-Shan Institute of Science and Technology (NCSIST)(grant numbers:XC08208PA59PE-CS); Kaohsiung Medical University(grant numbers:NCTUKMU-Bio-05-108); </t>
        </is>
      </c>
      <c r="AH721" t="inlineStr">
        <is>
          <t>Not assessed</t>
        </is>
      </c>
      <c r="AI721" t="inlineStr">
        <is>
          <t>Not reported</t>
        </is>
      </c>
      <c r="AJ721" t="inlineStr">
        <is>
          <t>Not reported</t>
        </is>
      </c>
      <c r="AK721" t="inlineStr">
        <is>
          <t>Not reported</t>
        </is>
      </c>
      <c r="AL721" t="inlineStr">
        <is>
          <t>Not reported</t>
        </is>
      </c>
      <c r="AM721" t="inlineStr">
        <is>
          <t>Not reported</t>
        </is>
      </c>
      <c r="AN721" t="inlineStr">
        <is>
          <t>Not reported</t>
        </is>
      </c>
      <c r="AO721" t="inlineStr">
        <is>
          <t>Not reviewed</t>
        </is>
      </c>
      <c r="AP721" t="inlineStr">
        <is>
          <t>Not reported</t>
        </is>
      </c>
      <c r="AQ721" t="inlineStr">
        <is>
          <t>Not reported</t>
        </is>
      </c>
      <c r="AR721" t="inlineStr">
        <is>
          <t>Not reported</t>
        </is>
      </c>
      <c r="AS721" t="inlineStr">
        <is>
          <t>See abstract</t>
        </is>
      </c>
      <c r="AT721" t="inlineStr">
        <is>
          <t>Not reviewed</t>
        </is>
      </c>
      <c r="AU721" t="inlineStr">
        <is>
          <t>Not reviewed</t>
        </is>
      </c>
      <c r="AV721" t="inlineStr">
        <is>
          <t>Not reviewed</t>
        </is>
      </c>
      <c r="AW721" t="inlineStr">
        <is>
          <t>Not reviewed</t>
        </is>
      </c>
      <c r="AX721" t="inlineStr">
        <is>
          <t>Not reported</t>
        </is>
      </c>
      <c r="AY721" t="inlineStr">
        <is>
          <t>Not reported</t>
        </is>
      </c>
      <c r="AZ721" t="inlineStr">
        <is>
          <t>Not reported</t>
        </is>
      </c>
      <c r="BA721" t="inlineStr">
        <is>
          <t>Not reported</t>
        </is>
      </c>
      <c r="BB721" t="inlineStr">
        <is>
          <t>Not reported</t>
        </is>
      </c>
      <c r="BC721" t="inlineStr">
        <is>
          <t>Not reported</t>
        </is>
      </c>
      <c r="BD721" t="inlineStr">
        <is>
          <t>Not reported</t>
        </is>
      </c>
      <c r="BE721" t="inlineStr">
        <is>
          <t>Not reported</t>
        </is>
      </c>
      <c r="BF721" t="inlineStr">
        <is>
          <t>Not reported</t>
        </is>
      </c>
      <c r="BG721" t="inlineStr">
        <is>
          <t>Not reviewed (not included)</t>
        </is>
      </c>
      <c r="BH721" t="inlineStr">
        <is>
          <t>N/A</t>
        </is>
      </c>
      <c r="BI721" t="inlineStr">
        <is>
          <t>Not reviewed</t>
        </is>
      </c>
      <c r="BJ721" t="inlineStr">
        <is>
          <t>Not reviewed</t>
        </is>
      </c>
      <c r="BK721" t="inlineStr">
        <is>
          <t>Not reviewed</t>
        </is>
      </c>
      <c r="BL721" t="inlineStr">
        <is>
          <t>Not reviewed</t>
        </is>
      </c>
      <c r="BM721" t="inlineStr">
        <is>
          <t>Not reviewed (not included)</t>
        </is>
      </c>
      <c r="BN721" t="inlineStr">
        <is>
          <t>Non-ADHD Focused - E2-Not ADHD focused: Neither title nor abstract mentions ADHD or attention-deficit/hyperactivity</t>
        </is>
      </c>
      <c r="BO721" t="inlineStr">
        <is>
          <t>Abstract-level screening only</t>
        </is>
      </c>
      <c r="BP721" t="inlineStr">
        <is>
          <t>12</t>
        </is>
      </c>
    </row>
    <row r="722">
      <c r="A722" t="inlineStr">
        <is>
          <t>Implementing RGCN Model in Network Security Big Data Analysis</t>
        </is>
      </c>
      <c r="B722" t="n">
        <v>2025</v>
      </c>
      <c r="C722" t="inlineStr">
        <is>
          <t>Not checked</t>
        </is>
      </c>
      <c r="D722" t="inlineStr">
        <is>
          <t>Not checked</t>
        </is>
      </c>
      <c r="E722" t="inlineStr">
        <is>
          <t>10.13052/JCSM2245-1439.14210</t>
        </is>
      </c>
      <c r="F722" t="inlineStr">
        <is>
          <t>In the context of the big data era, traditional network security protection technologies face the problem of insufficient response capabilities in detecting advanced persistent threats. The study aims to design a big data analysis method using deep learning algorithms to improve the ability to detect advanced persistent threats. The study uses ensemble learning, subgraph sampling, and thresholding to improve and optimize graph convolutional networks, in order to enhance their ability to detect traceability graphs. A preprocessing method for network logs is proposed to establish an advanced persistent threat detection model based on an improved graph convolutional network. The experimental results show that the improved graph convolutional network in the DARPA TC dataset (containing 153 samples, of which 30% are malicious samples) has an average detection accuracy of 94.9% for traceable graphs and 94% for node level intrusion detection. The average time for the research model to detect attacks is about 19 seconds, and the accuracy of detecting advanced persistent threat intrusions at the node level is 93.2%. The detection efficiency and accuracy are superior to other models. The research results provide a new technology and theoretical support for detecting network intrusions through large-scale network log data analysis, which plays an important role in enhancing network security defense capabilities.</t>
        </is>
      </c>
      <c r="G722" t="inlineStr">
        <is>
          <t>Unimodal</t>
        </is>
      </c>
      <c r="H722" t="inlineStr">
        <is>
          <t>See abstract</t>
        </is>
      </c>
      <c r="I722" t="inlineStr">
        <is>
          <t>See abstract</t>
        </is>
      </c>
      <c r="J722" t="inlineStr">
        <is>
          <t>See abstract (AI/ML)</t>
        </is>
      </c>
      <c r="K722" t="inlineStr">
        <is>
          <t>See abstract</t>
        </is>
      </c>
      <c r="M722" t="inlineStr">
        <is>
          <t>See abstract</t>
        </is>
      </c>
      <c r="N722" t="inlineStr">
        <is>
          <t>See abstract</t>
        </is>
      </c>
      <c r="O722" t="inlineStr">
        <is>
          <t>Not verified from abstract</t>
        </is>
      </c>
      <c r="P722" t="inlineStr">
        <is>
          <t>See abstract</t>
        </is>
      </c>
      <c r="Q722" t="inlineStr">
        <is>
          <t>See abstract</t>
        </is>
      </c>
      <c r="R722" t="inlineStr">
        <is>
          <t>Not reviewed (not included)</t>
        </is>
      </c>
      <c r="S722" t="inlineStr">
        <is>
          <t>Not reviewed (not included)</t>
        </is>
      </c>
      <c r="T722" t="inlineStr">
        <is>
          <t>Abstract screening only. Non-ADHD Focused</t>
        </is>
      </c>
      <c r="U722" t="inlineStr">
        <is>
          <t>EXCLUDE</t>
        </is>
      </c>
      <c r="V722" t="inlineStr">
        <is>
          <t>E2-Not ADHD focused: Neither title nor abstract mentions ADHD or attention-deficit/hyperactivity</t>
        </is>
      </c>
      <c r="W722" t="inlineStr">
        <is>
          <t>Excluded: Not ADHD Focused</t>
        </is>
      </c>
      <c r="X722" t="inlineStr">
        <is>
          <t>Not assessed from abstract</t>
        </is>
      </c>
      <c r="Y722" t="inlineStr">
        <is>
          <t>River Publishers Journals</t>
        </is>
      </c>
      <c r="Z722" t="inlineStr">
        <is>
          <t>Not determined from abstract</t>
        </is>
      </c>
      <c r="AB722" t="inlineStr">
        <is>
          <t>Not assessed (not included)</t>
        </is>
      </c>
      <c r="AC722" t="inlineStr">
        <is>
          <t>Not assessed (not included)</t>
        </is>
      </c>
      <c r="AD722" t="inlineStr">
        <is>
          <t>L. Zhang</t>
        </is>
      </c>
      <c r="AE722" t="inlineStr">
        <is>
          <t>Journal of Cyber Security and Mobility</t>
        </is>
      </c>
      <c r="AF722" t="inlineStr">
        <is>
          <t>Unknown - Verify via DOI</t>
        </is>
      </c>
      <c r="AH722" t="inlineStr">
        <is>
          <t>Not assessed</t>
        </is>
      </c>
      <c r="AI722" t="inlineStr">
        <is>
          <t>Not reported</t>
        </is>
      </c>
      <c r="AJ722" t="inlineStr">
        <is>
          <t>Not reported</t>
        </is>
      </c>
      <c r="AK722" t="inlineStr">
        <is>
          <t>Not reported</t>
        </is>
      </c>
      <c r="AL722" t="inlineStr">
        <is>
          <t>Not reported</t>
        </is>
      </c>
      <c r="AM722" t="inlineStr">
        <is>
          <t>Not reported</t>
        </is>
      </c>
      <c r="AN722" t="inlineStr">
        <is>
          <t>Not reported</t>
        </is>
      </c>
      <c r="AO722" t="inlineStr">
        <is>
          <t>Not reviewed</t>
        </is>
      </c>
      <c r="AP722" t="inlineStr">
        <is>
          <t>Not reported</t>
        </is>
      </c>
      <c r="AQ722" t="inlineStr">
        <is>
          <t>Not reported</t>
        </is>
      </c>
      <c r="AR722" t="inlineStr">
        <is>
          <t>Not reported</t>
        </is>
      </c>
      <c r="AS722" t="inlineStr">
        <is>
          <t>See abstract</t>
        </is>
      </c>
      <c r="AT722" t="inlineStr">
        <is>
          <t>Not reviewed</t>
        </is>
      </c>
      <c r="AU722" t="inlineStr">
        <is>
          <t>Not reviewed</t>
        </is>
      </c>
      <c r="AV722" t="inlineStr">
        <is>
          <t>Not reviewed</t>
        </is>
      </c>
      <c r="AW722" t="inlineStr">
        <is>
          <t>Not reviewed</t>
        </is>
      </c>
      <c r="AX722" t="inlineStr">
        <is>
          <t>Not reported</t>
        </is>
      </c>
      <c r="AY722" t="inlineStr">
        <is>
          <t>Not reported</t>
        </is>
      </c>
      <c r="AZ722" t="inlineStr">
        <is>
          <t>Not reported</t>
        </is>
      </c>
      <c r="BA722" t="inlineStr">
        <is>
          <t>Not reported</t>
        </is>
      </c>
      <c r="BB722" t="inlineStr">
        <is>
          <t>Not reported</t>
        </is>
      </c>
      <c r="BC722" t="inlineStr">
        <is>
          <t>Not reported</t>
        </is>
      </c>
      <c r="BD722" t="inlineStr">
        <is>
          <t>Not reported</t>
        </is>
      </c>
      <c r="BE722" t="inlineStr">
        <is>
          <t>Not reported</t>
        </is>
      </c>
      <c r="BF722" t="inlineStr">
        <is>
          <t>Not reported</t>
        </is>
      </c>
      <c r="BG722" t="inlineStr">
        <is>
          <t>Not reviewed (not included)</t>
        </is>
      </c>
      <c r="BH722" t="inlineStr">
        <is>
          <t>N/A</t>
        </is>
      </c>
      <c r="BI722" t="inlineStr">
        <is>
          <t>Not reviewed</t>
        </is>
      </c>
      <c r="BJ722" t="inlineStr">
        <is>
          <t>Not reviewed</t>
        </is>
      </c>
      <c r="BK722" t="inlineStr">
        <is>
          <t>Not reviewed</t>
        </is>
      </c>
      <c r="BL722" t="inlineStr">
        <is>
          <t>Not reviewed</t>
        </is>
      </c>
      <c r="BM722" t="inlineStr">
        <is>
          <t>Not reviewed (not included)</t>
        </is>
      </c>
      <c r="BN722" t="inlineStr">
        <is>
          <t>Non-ADHD Focused - E2-Not ADHD focused: Neither title nor abstract mentions ADHD or attention-deficit/hyperactivity</t>
        </is>
      </c>
      <c r="BO722" t="inlineStr">
        <is>
          <t>Abstract-level screening only</t>
        </is>
      </c>
      <c r="BP722" t="inlineStr">
        <is>
          <t>26</t>
        </is>
      </c>
    </row>
    <row r="723">
      <c r="A723" t="inlineStr">
        <is>
          <t>Acquisition, Processing and Applications of EOG Signals</t>
        </is>
      </c>
      <c r="B723" t="n">
        <v>2022</v>
      </c>
      <c r="C723" t="inlineStr">
        <is>
          <t>Not checked</t>
        </is>
      </c>
      <c r="D723" t="inlineStr">
        <is>
          <t>Not checked</t>
        </is>
      </c>
      <c r="E723" t="inlineStr">
        <is>
          <t>10.1109/ICSC56524.2022.10009179</t>
        </is>
      </c>
      <c r="F723" t="inlineStr">
        <is>
          <t>We are living in the era of a blend of information technology, artificial intelligence, and virtual reality. This rapid transition and development have affected every sphere of life and medical sciences and clinical approaches are not exceptions. This paper discusses the methods of acquisition, processing and applications of Electro Oculography (EOG) signals, a bio signal generated by different eye movements. The use of EOG signals can facilitate a very good Human Machine / Computer interface.</t>
        </is>
      </c>
      <c r="G723" t="inlineStr">
        <is>
          <t>Unimodal</t>
        </is>
      </c>
      <c r="H723" t="inlineStr">
        <is>
          <t>See abstract</t>
        </is>
      </c>
      <c r="I723" t="inlineStr">
        <is>
          <t>See abstract</t>
        </is>
      </c>
      <c r="J723" t="inlineStr">
        <is>
          <t>See abstract (AI/ML)</t>
        </is>
      </c>
      <c r="K723" t="inlineStr">
        <is>
          <t>See abstract</t>
        </is>
      </c>
      <c r="M723" t="inlineStr">
        <is>
          <t>See abstract</t>
        </is>
      </c>
      <c r="N723" t="inlineStr">
        <is>
          <t>See abstract</t>
        </is>
      </c>
      <c r="O723" t="inlineStr">
        <is>
          <t>Not verified from abstract</t>
        </is>
      </c>
      <c r="P723" t="inlineStr">
        <is>
          <t>See abstract</t>
        </is>
      </c>
      <c r="Q723" t="inlineStr">
        <is>
          <t>See abstract</t>
        </is>
      </c>
      <c r="R723" t="inlineStr">
        <is>
          <t>Not reviewed (not included)</t>
        </is>
      </c>
      <c r="S723" t="inlineStr">
        <is>
          <t>Not reviewed (not included)</t>
        </is>
      </c>
      <c r="T723" t="inlineStr">
        <is>
          <t>Abstract screening only. Non-ADHD Focused</t>
        </is>
      </c>
      <c r="U723" t="inlineStr">
        <is>
          <t>EXCLUDE</t>
        </is>
      </c>
      <c r="V723" t="inlineStr">
        <is>
          <t>E2-Not ADHD focused: Neither title nor abstract mentions ADHD or attention-deficit/hyperactivity</t>
        </is>
      </c>
      <c r="W723" t="inlineStr">
        <is>
          <t>Excluded: Not ADHD Focused</t>
        </is>
      </c>
      <c r="X723" t="inlineStr">
        <is>
          <t>Not assessed from abstract</t>
        </is>
      </c>
      <c r="Y723" t="inlineStr">
        <is>
          <t>IEEE Conferences</t>
        </is>
      </c>
      <c r="Z723" t="inlineStr">
        <is>
          <t>Not determined from abstract</t>
        </is>
      </c>
      <c r="AB723" t="inlineStr">
        <is>
          <t>Not assessed (not included)</t>
        </is>
      </c>
      <c r="AC723" t="inlineStr">
        <is>
          <t>Not assessed (not included)</t>
        </is>
      </c>
      <c r="AD723" t="inlineStr">
        <is>
          <t>S. Bhatnagar; B. Gupta</t>
        </is>
      </c>
      <c r="AE723" t="inlineStr">
        <is>
          <t>2022 8th International Conference on Signal Processing and Communication (ICSC)</t>
        </is>
      </c>
      <c r="AF723" t="inlineStr">
        <is>
          <t>Hybrid OA (IEEE)</t>
        </is>
      </c>
      <c r="AH723" t="inlineStr">
        <is>
          <t>Not assessed</t>
        </is>
      </c>
      <c r="AI723" t="inlineStr">
        <is>
          <t>Not reported</t>
        </is>
      </c>
      <c r="AJ723" t="inlineStr">
        <is>
          <t>Not reported</t>
        </is>
      </c>
      <c r="AK723" t="inlineStr">
        <is>
          <t>Not reported</t>
        </is>
      </c>
      <c r="AL723" t="inlineStr">
        <is>
          <t>Not reported</t>
        </is>
      </c>
      <c r="AM723" t="inlineStr">
        <is>
          <t>Not reported</t>
        </is>
      </c>
      <c r="AN723" t="inlineStr">
        <is>
          <t>Not reported</t>
        </is>
      </c>
      <c r="AO723" t="inlineStr">
        <is>
          <t>Not reviewed</t>
        </is>
      </c>
      <c r="AP723" t="inlineStr">
        <is>
          <t>Not reported</t>
        </is>
      </c>
      <c r="AQ723" t="inlineStr">
        <is>
          <t>Not reported</t>
        </is>
      </c>
      <c r="AR723" t="inlineStr">
        <is>
          <t>Not reported</t>
        </is>
      </c>
      <c r="AS723" t="inlineStr">
        <is>
          <t>See abstract</t>
        </is>
      </c>
      <c r="AT723" t="inlineStr">
        <is>
          <t>Not reviewed</t>
        </is>
      </c>
      <c r="AU723" t="inlineStr">
        <is>
          <t>Not reviewed</t>
        </is>
      </c>
      <c r="AV723" t="inlineStr">
        <is>
          <t>Not reviewed</t>
        </is>
      </c>
      <c r="AW723" t="inlineStr">
        <is>
          <t>Not reviewed</t>
        </is>
      </c>
      <c r="AX723" t="inlineStr">
        <is>
          <t>Not reported</t>
        </is>
      </c>
      <c r="AY723" t="inlineStr">
        <is>
          <t>Not reported</t>
        </is>
      </c>
      <c r="AZ723" t="inlineStr">
        <is>
          <t>Not reported</t>
        </is>
      </c>
      <c r="BA723" t="inlineStr">
        <is>
          <t>Not reported</t>
        </is>
      </c>
      <c r="BB723" t="inlineStr">
        <is>
          <t>Not reported</t>
        </is>
      </c>
      <c r="BC723" t="inlineStr">
        <is>
          <t>Not reported</t>
        </is>
      </c>
      <c r="BD723" t="inlineStr">
        <is>
          <t>Not reported</t>
        </is>
      </c>
      <c r="BE723" t="inlineStr">
        <is>
          <t>Not reported</t>
        </is>
      </c>
      <c r="BF723" t="inlineStr">
        <is>
          <t>Not reported</t>
        </is>
      </c>
      <c r="BG723" t="inlineStr">
        <is>
          <t>Not reviewed (not included)</t>
        </is>
      </c>
      <c r="BH723" t="inlineStr">
        <is>
          <t>N/A</t>
        </is>
      </c>
      <c r="BI723" t="inlineStr">
        <is>
          <t>Not reviewed</t>
        </is>
      </c>
      <c r="BJ723" t="inlineStr">
        <is>
          <t>Not reviewed</t>
        </is>
      </c>
      <c r="BK723" t="inlineStr">
        <is>
          <t>Not reviewed</t>
        </is>
      </c>
      <c r="BL723" t="inlineStr">
        <is>
          <t>Not reviewed</t>
        </is>
      </c>
      <c r="BM723" t="inlineStr">
        <is>
          <t>Not reviewed (not included)</t>
        </is>
      </c>
      <c r="BN723" t="inlineStr">
        <is>
          <t>Non-ADHD Focused - E2-Not ADHD focused: Neither title nor abstract mentions ADHD or attention-deficit/hyperactivity</t>
        </is>
      </c>
      <c r="BO723" t="inlineStr">
        <is>
          <t>Abstract-level screening only</t>
        </is>
      </c>
      <c r="BP723" t="inlineStr">
        <is>
          <t>5</t>
        </is>
      </c>
    </row>
    <row r="724">
      <c r="A724" t="inlineStr">
        <is>
          <t>Autism spectrum disorder diagnosis support model using Inception V3</t>
        </is>
      </c>
      <c r="B724" t="n">
        <v>2021</v>
      </c>
      <c r="C724" t="inlineStr">
        <is>
          <t>Not checked</t>
        </is>
      </c>
      <c r="D724" t="inlineStr">
        <is>
          <t>Not checked</t>
        </is>
      </c>
      <c r="E724" t="inlineStr">
        <is>
          <t>10.1109/SCSE53661.2021.9568314</t>
        </is>
      </c>
      <c r="F724" t="inlineStr">
        <is>
          <t>Autism spectrum disorder (ASD) is one of the most common neurodevelopment disorders that severely affect patients in performing their day-to-day activities and social interactions. Early and accurate diagnosis can help decide the correct therapeutic adaptations for the patients to lead an almost normal life. The present practices of diagnosis of ASD are highly subjective and time-consuming. Today, as a popular solution, understanding abnormalities in brain functions using brain imagery such as functional magnetic resonance imaging (fMRI), is being performed using machine learning. This study presents a transfer learning-based approach using Inception v3 for ASD classification with fMRI data. The approach transforms the raw 4D fMRI dataset to 2D epi, stat map, and glass brain images. The classification results show higher accuracy values with pre-trained weights. Thus, the pre-trained ImageNet models with transfer learning provides a viable solution for diagnosing ASD from fMRI images.</t>
        </is>
      </c>
      <c r="G724" t="inlineStr">
        <is>
          <t>Unimodal</t>
        </is>
      </c>
      <c r="H724" t="inlineStr">
        <is>
          <t>See abstract</t>
        </is>
      </c>
      <c r="I724" t="inlineStr">
        <is>
          <t>See abstract</t>
        </is>
      </c>
      <c r="J724" t="inlineStr">
        <is>
          <t>See abstract (AI/ML)</t>
        </is>
      </c>
      <c r="K724" t="inlineStr">
        <is>
          <t>See abstract</t>
        </is>
      </c>
      <c r="M724" t="inlineStr">
        <is>
          <t>See abstract</t>
        </is>
      </c>
      <c r="N724" t="inlineStr">
        <is>
          <t>See abstract</t>
        </is>
      </c>
      <c r="O724" t="inlineStr">
        <is>
          <t>Not verified from abstract</t>
        </is>
      </c>
      <c r="P724" t="inlineStr">
        <is>
          <t>See abstract</t>
        </is>
      </c>
      <c r="Q724" t="inlineStr">
        <is>
          <t>See abstract</t>
        </is>
      </c>
      <c r="R724" t="inlineStr">
        <is>
          <t>Not reviewed (not included)</t>
        </is>
      </c>
      <c r="S724" t="inlineStr">
        <is>
          <t>Not reviewed (not included)</t>
        </is>
      </c>
      <c r="T724" t="inlineStr">
        <is>
          <t>Abstract screening only. Non-ADHD Focused</t>
        </is>
      </c>
      <c r="U724" t="inlineStr">
        <is>
          <t>EXCLUDE</t>
        </is>
      </c>
      <c r="V724" t="inlineStr">
        <is>
          <t>E2-Not ADHD focused: Neither title nor abstract mentions ADHD or attention-deficit/hyperactivity</t>
        </is>
      </c>
      <c r="W724" t="inlineStr">
        <is>
          <t>Excluded: Not ADHD Focused</t>
        </is>
      </c>
      <c r="X724" t="inlineStr">
        <is>
          <t>Not assessed from abstract</t>
        </is>
      </c>
      <c r="Y724" t="inlineStr">
        <is>
          <t>IEEE Conferences</t>
        </is>
      </c>
      <c r="Z724" t="inlineStr">
        <is>
          <t>Not determined from abstract</t>
        </is>
      </c>
      <c r="AB724" t="inlineStr">
        <is>
          <t>Not assessed (not included)</t>
        </is>
      </c>
      <c r="AC724" t="inlineStr">
        <is>
          <t>Not assessed (not included)</t>
        </is>
      </c>
      <c r="AD724" t="inlineStr">
        <is>
          <t>L. Herath; D. Meedeniya; M. A. J. C. Marasingha; V. Weerasinghe</t>
        </is>
      </c>
      <c r="AE724" t="inlineStr">
        <is>
          <t>2021 International Research Conference on Smart Computing and Systems Engineering (SCSE)</t>
        </is>
      </c>
      <c r="AF724" t="inlineStr">
        <is>
          <t>Hybrid OA (IEEE)</t>
        </is>
      </c>
      <c r="AH724" t="inlineStr">
        <is>
          <t>Not assessed</t>
        </is>
      </c>
      <c r="AI724" t="inlineStr">
        <is>
          <t>Not reported</t>
        </is>
      </c>
      <c r="AJ724" t="inlineStr">
        <is>
          <t>Not reported</t>
        </is>
      </c>
      <c r="AK724" t="inlineStr">
        <is>
          <t>Not reported</t>
        </is>
      </c>
      <c r="AL724" t="inlineStr">
        <is>
          <t>Not reported</t>
        </is>
      </c>
      <c r="AM724" t="inlineStr">
        <is>
          <t>Not reported</t>
        </is>
      </c>
      <c r="AN724" t="inlineStr">
        <is>
          <t>Not reported</t>
        </is>
      </c>
      <c r="AO724" t="inlineStr">
        <is>
          <t>Not reviewed</t>
        </is>
      </c>
      <c r="AP724" t="inlineStr">
        <is>
          <t>Not reported</t>
        </is>
      </c>
      <c r="AQ724" t="inlineStr">
        <is>
          <t>Not reported</t>
        </is>
      </c>
      <c r="AR724" t="inlineStr">
        <is>
          <t>Not reported</t>
        </is>
      </c>
      <c r="AS724" t="inlineStr">
        <is>
          <t>See abstract</t>
        </is>
      </c>
      <c r="AT724" t="inlineStr">
        <is>
          <t>Not reviewed</t>
        </is>
      </c>
      <c r="AU724" t="inlineStr">
        <is>
          <t>Not reviewed</t>
        </is>
      </c>
      <c r="AV724" t="inlineStr">
        <is>
          <t>Not reviewed</t>
        </is>
      </c>
      <c r="AW724" t="inlineStr">
        <is>
          <t>Not reviewed</t>
        </is>
      </c>
      <c r="AX724" t="inlineStr">
        <is>
          <t>Not reported</t>
        </is>
      </c>
      <c r="AY724" t="inlineStr">
        <is>
          <t>Not reported</t>
        </is>
      </c>
      <c r="AZ724" t="inlineStr">
        <is>
          <t>Not reported</t>
        </is>
      </c>
      <c r="BA724" t="inlineStr">
        <is>
          <t>Not reported</t>
        </is>
      </c>
      <c r="BB724" t="inlineStr">
        <is>
          <t>Not reported</t>
        </is>
      </c>
      <c r="BC724" t="inlineStr">
        <is>
          <t>Not reported</t>
        </is>
      </c>
      <c r="BD724" t="inlineStr">
        <is>
          <t>Not reported</t>
        </is>
      </c>
      <c r="BE724" t="inlineStr">
        <is>
          <t>Not reported</t>
        </is>
      </c>
      <c r="BF724" t="inlineStr">
        <is>
          <t>Not reported</t>
        </is>
      </c>
      <c r="BG724" t="inlineStr">
        <is>
          <t>Not reviewed (not included)</t>
        </is>
      </c>
      <c r="BH724" t="inlineStr">
        <is>
          <t>N/A</t>
        </is>
      </c>
      <c r="BI724" t="inlineStr">
        <is>
          <t>Not reviewed</t>
        </is>
      </c>
      <c r="BJ724" t="inlineStr">
        <is>
          <t>Not reviewed</t>
        </is>
      </c>
      <c r="BK724" t="inlineStr">
        <is>
          <t>Not reviewed</t>
        </is>
      </c>
      <c r="BL724" t="inlineStr">
        <is>
          <t>Not reviewed</t>
        </is>
      </c>
      <c r="BM724" t="inlineStr">
        <is>
          <t>Not reviewed (not included)</t>
        </is>
      </c>
      <c r="BN724" t="inlineStr">
        <is>
          <t>Non-ADHD Focused - E2-Not ADHD focused: Neither title nor abstract mentions ADHD or attention-deficit/hyperactivity</t>
        </is>
      </c>
      <c r="BO724" t="inlineStr">
        <is>
          <t>Abstract-level screening only</t>
        </is>
      </c>
      <c r="BP724" t="inlineStr">
        <is>
          <t>7</t>
        </is>
      </c>
    </row>
    <row r="725">
      <c r="A725" t="inlineStr">
        <is>
          <t>A Feasibility Study of a Wearable Real-Time Notification System for Self-Awareness of Body-Rocking Behavior</t>
        </is>
      </c>
      <c r="B725" t="n">
        <v>2019</v>
      </c>
      <c r="C725" t="inlineStr">
        <is>
          <t>Not checked</t>
        </is>
      </c>
      <c r="D725" t="inlineStr">
        <is>
          <t>Not checked</t>
        </is>
      </c>
      <c r="E725" t="inlineStr">
        <is>
          <t>10.1109/EMBC.2019.8857221</t>
        </is>
      </c>
      <c r="F725" t="inlineStr">
        <is>
          <t>Wearable sensors have been shown to be effective for promoting self-awareness, wellness and re-education. In this work, we perform a preliminary study analyzing the real-time detection and annotation of body-rocking behavior in individuals, which is a type of Stereotypical Motor Movement (SMM). We develop a platform for real-time annotation and detection using wireless inertial sensors and an embedded device. The annotations are analyzed in order to study the duration and frequency of the behavior, and they are corrected offline in order to better understand any offsets in the real-time annotation procedure. Finally, we show the feasibility of a real-time feedback system based on a proof of concept algorithm and the necessary computation resources to execute it.</t>
        </is>
      </c>
      <c r="G725" t="inlineStr">
        <is>
          <t>Unimodal</t>
        </is>
      </c>
      <c r="H725" t="inlineStr">
        <is>
          <t>See abstract</t>
        </is>
      </c>
      <c r="I725" t="inlineStr">
        <is>
          <t>See abstract</t>
        </is>
      </c>
      <c r="J725" t="inlineStr">
        <is>
          <t>See abstract (AI/ML)</t>
        </is>
      </c>
      <c r="K725" t="inlineStr">
        <is>
          <t>See abstract</t>
        </is>
      </c>
      <c r="M725" t="inlineStr">
        <is>
          <t>See abstract</t>
        </is>
      </c>
      <c r="N725" t="inlineStr">
        <is>
          <t>See abstract</t>
        </is>
      </c>
      <c r="O725" t="inlineStr">
        <is>
          <t>Not verified from abstract</t>
        </is>
      </c>
      <c r="P725" t="inlineStr">
        <is>
          <t>See abstract</t>
        </is>
      </c>
      <c r="Q725" t="inlineStr">
        <is>
          <t>See abstract</t>
        </is>
      </c>
      <c r="R725" t="inlineStr">
        <is>
          <t>Not reviewed (not included)</t>
        </is>
      </c>
      <c r="S725" t="inlineStr">
        <is>
          <t>Not reviewed (not included)</t>
        </is>
      </c>
      <c r="T725" t="inlineStr">
        <is>
          <t>Abstract screening only. Non-ADHD Focused</t>
        </is>
      </c>
      <c r="U725" t="inlineStr">
        <is>
          <t>EXCLUDE</t>
        </is>
      </c>
      <c r="V725" t="inlineStr">
        <is>
          <t>E2-Not ADHD focused: Neither title nor abstract mentions ADHD or attention-deficit/hyperactivity</t>
        </is>
      </c>
      <c r="W725" t="inlineStr">
        <is>
          <t>Excluded: Not ADHD Focused</t>
        </is>
      </c>
      <c r="X725" t="inlineStr">
        <is>
          <t>Not assessed from abstract</t>
        </is>
      </c>
      <c r="Y725" t="inlineStr">
        <is>
          <t>IEEE Conferences</t>
        </is>
      </c>
      <c r="Z725" t="inlineStr">
        <is>
          <t>Not determined from abstract</t>
        </is>
      </c>
      <c r="AB725" t="inlineStr">
        <is>
          <t>Not assessed (not included)</t>
        </is>
      </c>
      <c r="AC725" t="inlineStr">
        <is>
          <t>Not assessed (not included)</t>
        </is>
      </c>
      <c r="AD725" t="inlineStr">
        <is>
          <t>R. L. da Silva; E. Stone; E. Lobaton</t>
        </is>
      </c>
      <c r="AE725" t="inlineStr">
        <is>
          <t>2019 41st Annual International Conference of the IEEE Engineering in Medicine and Biology Society (EMBC)</t>
        </is>
      </c>
      <c r="AF725" t="inlineStr">
        <is>
          <t>Hybrid OA (IEEE)</t>
        </is>
      </c>
      <c r="AH725" t="inlineStr">
        <is>
          <t>Not assessed</t>
        </is>
      </c>
      <c r="AI725" t="inlineStr">
        <is>
          <t>Not reported</t>
        </is>
      </c>
      <c r="AJ725" t="inlineStr">
        <is>
          <t>Not reported</t>
        </is>
      </c>
      <c r="AK725" t="inlineStr">
        <is>
          <t>Not reported</t>
        </is>
      </c>
      <c r="AL725" t="inlineStr">
        <is>
          <t>Not reported</t>
        </is>
      </c>
      <c r="AM725" t="inlineStr">
        <is>
          <t>Not reported</t>
        </is>
      </c>
      <c r="AN725" t="inlineStr">
        <is>
          <t>Not reported</t>
        </is>
      </c>
      <c r="AO725" t="inlineStr">
        <is>
          <t>Not reviewed</t>
        </is>
      </c>
      <c r="AP725" t="inlineStr">
        <is>
          <t>Not reported</t>
        </is>
      </c>
      <c r="AQ725" t="inlineStr">
        <is>
          <t>Not reported</t>
        </is>
      </c>
      <c r="AR725" t="inlineStr">
        <is>
          <t>Not reported</t>
        </is>
      </c>
      <c r="AS725" t="inlineStr">
        <is>
          <t>See abstract</t>
        </is>
      </c>
      <c r="AT725" t="inlineStr">
        <is>
          <t>Not reviewed</t>
        </is>
      </c>
      <c r="AU725" t="inlineStr">
        <is>
          <t>Not reviewed</t>
        </is>
      </c>
      <c r="AV725" t="inlineStr">
        <is>
          <t>Not reviewed</t>
        </is>
      </c>
      <c r="AW725" t="inlineStr">
        <is>
          <t>Not reviewed</t>
        </is>
      </c>
      <c r="AX725" t="inlineStr">
        <is>
          <t>Not reported</t>
        </is>
      </c>
      <c r="AY725" t="inlineStr">
        <is>
          <t>Not reported</t>
        </is>
      </c>
      <c r="AZ725" t="inlineStr">
        <is>
          <t>Not reported</t>
        </is>
      </c>
      <c r="BA725" t="inlineStr">
        <is>
          <t>Not reported</t>
        </is>
      </c>
      <c r="BB725" t="inlineStr">
        <is>
          <t>Not reported</t>
        </is>
      </c>
      <c r="BC725" t="inlineStr">
        <is>
          <t>Not reported</t>
        </is>
      </c>
      <c r="BD725" t="inlineStr">
        <is>
          <t>Not reported</t>
        </is>
      </c>
      <c r="BE725" t="inlineStr">
        <is>
          <t>Not reported</t>
        </is>
      </c>
      <c r="BF725" t="inlineStr">
        <is>
          <t>Not reported</t>
        </is>
      </c>
      <c r="BG725" t="inlineStr">
        <is>
          <t>Not reviewed (not included)</t>
        </is>
      </c>
      <c r="BH725" t="inlineStr">
        <is>
          <t>N/A</t>
        </is>
      </c>
      <c r="BI725" t="inlineStr">
        <is>
          <t>Not reviewed</t>
        </is>
      </c>
      <c r="BJ725" t="inlineStr">
        <is>
          <t>Not reviewed</t>
        </is>
      </c>
      <c r="BK725" t="inlineStr">
        <is>
          <t>Not reviewed</t>
        </is>
      </c>
      <c r="BL725" t="inlineStr">
        <is>
          <t>Not reviewed</t>
        </is>
      </c>
      <c r="BM725" t="inlineStr">
        <is>
          <t>Not reviewed (not included)</t>
        </is>
      </c>
      <c r="BN725" t="inlineStr">
        <is>
          <t>Non-ADHD Focused - E2-Not ADHD focused: Neither title nor abstract mentions ADHD or attention-deficit/hyperactivity</t>
        </is>
      </c>
      <c r="BO725" t="inlineStr">
        <is>
          <t>Abstract-level screening only</t>
        </is>
      </c>
      <c r="BP725" t="inlineStr">
        <is>
          <t>3</t>
        </is>
      </c>
    </row>
    <row r="726">
      <c r="A726" t="inlineStr">
        <is>
          <t>FedKDC: Consensus-Driven Knowledge Distillation for Personalized Federated Learning in EEG-Based Emotion Recognition</t>
        </is>
      </c>
      <c r="B726" t="n">
        <v>2025</v>
      </c>
      <c r="C726" t="inlineStr">
        <is>
          <t>Not checked</t>
        </is>
      </c>
      <c r="D726" t="inlineStr">
        <is>
          <t>Not checked</t>
        </is>
      </c>
      <c r="E726" t="inlineStr">
        <is>
          <t>10.1109/JBHI.2025.3562090</t>
        </is>
      </c>
      <c r="F726" t="inlineStr">
        <is>
          <t>Federated learning (FL) has gained prominence in electroencephalogram (EEG)-based emotion recognition because of its ability to enable secure collaborative training without centralized data. However, traditional FL faces challenges due to model and data heterogeneity in smart healthcare settings. For example, medical institutions have varying computational resources, which creates a need for personalized local models. Moreover, EEG data from medical institutions typically face data heterogeneity issues stemming from limitations in participant availability, ethical constraints, and cultural differences among subjects, which can slow model convergence and degrade model performance. To address these challenges, we propose FedKDC, a novel FL framework that incorporates clustered knowledge distillation (CKD). This method introduces a consensus-based distributed learning mechanism to facilitate the clustering process. It then enhances the convergence speed through intraclass distillation and reduces the negative impact of heterogeneity through interclass distillation. Additionally, we introduce a DriftGuard mechanism to mitigate client drift, along with an entropy reducer to decrease the entropy of aggregated knowledge. The framework is validated on the SEED, SEED-IV, SEED-FRA, and SEED-GER datasets, demonstrating its effectiveness in scenarios where both the data and the models are heterogeneous. Experimental results show that FedKDC outperforms other FL frameworks in emotion recognition, achieving a maximum average accuracy of 85.2%, and in convergence efficiency, with faster and more stable convergence.</t>
        </is>
      </c>
      <c r="G726" t="inlineStr">
        <is>
          <t>Unimodal</t>
        </is>
      </c>
      <c r="H726" t="inlineStr">
        <is>
          <t>See abstract</t>
        </is>
      </c>
      <c r="I726" t="inlineStr">
        <is>
          <t>See abstract</t>
        </is>
      </c>
      <c r="J726" t="inlineStr">
        <is>
          <t>See abstract (AI/ML)</t>
        </is>
      </c>
      <c r="K726" t="inlineStr">
        <is>
          <t>See abstract</t>
        </is>
      </c>
      <c r="M726" t="inlineStr">
        <is>
          <t>See abstract</t>
        </is>
      </c>
      <c r="N726" t="inlineStr">
        <is>
          <t>See abstract</t>
        </is>
      </c>
      <c r="O726" t="inlineStr">
        <is>
          <t>Not verified from abstract</t>
        </is>
      </c>
      <c r="P726" t="inlineStr">
        <is>
          <t>See abstract</t>
        </is>
      </c>
      <c r="Q726" t="inlineStr">
        <is>
          <t>See abstract</t>
        </is>
      </c>
      <c r="R726" t="inlineStr">
        <is>
          <t>Not reviewed (not included)</t>
        </is>
      </c>
      <c r="S726" t="inlineStr">
        <is>
          <t>Not reviewed (not included)</t>
        </is>
      </c>
      <c r="T726" t="inlineStr">
        <is>
          <t>Abstract screening only. Non-ADHD Focused</t>
        </is>
      </c>
      <c r="U726" t="inlineStr">
        <is>
          <t>EXCLUDE</t>
        </is>
      </c>
      <c r="V726" t="inlineStr">
        <is>
          <t>E2-Not ADHD focused: Neither title nor abstract mentions ADHD or attention-deficit/hyperactivity</t>
        </is>
      </c>
      <c r="W726" t="inlineStr">
        <is>
          <t>Excluded: Not ADHD Focused</t>
        </is>
      </c>
      <c r="X726" t="inlineStr">
        <is>
          <t>Not assessed from abstract</t>
        </is>
      </c>
      <c r="Y726" t="inlineStr">
        <is>
          <t>IEEE Journals</t>
        </is>
      </c>
      <c r="Z726" t="inlineStr">
        <is>
          <t>Not determined from abstract</t>
        </is>
      </c>
      <c r="AB726" t="inlineStr">
        <is>
          <t>Not assessed (not included)</t>
        </is>
      </c>
      <c r="AC726" t="inlineStr">
        <is>
          <t>Not assessed (not included)</t>
        </is>
      </c>
      <c r="AD726" t="inlineStr">
        <is>
          <t>X. Qiu; W. Qiu; Y. Zhang; K. Qian; C. Li; B. Hu; B. W. Schuller; Y. Yamamoto</t>
        </is>
      </c>
      <c r="AE726" t="inlineStr">
        <is>
          <t>IEEE Journal of Biomedical and Health Informatics</t>
        </is>
      </c>
      <c r="AF726" t="inlineStr">
        <is>
          <t>Hybrid OA (IEEE)</t>
        </is>
      </c>
      <c r="AG726" t="inlineStr">
        <is>
          <t xml:space="preserve">National Key R&amp;D Program of China(grant numbers:2023YFC2506804); National Key R&amp;D Program of China(grant numbers:2022YFC3310300); National Natural Science Foundation of China(grant numbers:62272044,62227807); Ministry of Science and Technology of the People's Republic of China(grant numbers:2021ZD0201900); Beijing Municipal Natural Science Foundation(grant numbers:L243034); Teli Young Fellow Program from the Beijing Institute of Technology, China; Japan Society for the Promotion of Science(grant numbers:S24116); Basic and Applied Basic Research Foundation of Guangdong Province(grant numbers:2024A1515011774); </t>
        </is>
      </c>
      <c r="AH726" t="inlineStr">
        <is>
          <t>Not assessed</t>
        </is>
      </c>
      <c r="AI726" t="inlineStr">
        <is>
          <t>Not reported</t>
        </is>
      </c>
      <c r="AJ726" t="inlineStr">
        <is>
          <t>Not reported</t>
        </is>
      </c>
      <c r="AK726" t="inlineStr">
        <is>
          <t>Not reported</t>
        </is>
      </c>
      <c r="AL726" t="inlineStr">
        <is>
          <t>Not reported</t>
        </is>
      </c>
      <c r="AM726" t="inlineStr">
        <is>
          <t>Not reported</t>
        </is>
      </c>
      <c r="AN726" t="inlineStr">
        <is>
          <t>Not reported</t>
        </is>
      </c>
      <c r="AO726" t="inlineStr">
        <is>
          <t>Not reviewed</t>
        </is>
      </c>
      <c r="AP726" t="inlineStr">
        <is>
          <t>Not reported</t>
        </is>
      </c>
      <c r="AQ726" t="inlineStr">
        <is>
          <t>Not reported</t>
        </is>
      </c>
      <c r="AR726" t="inlineStr">
        <is>
          <t>Not reported</t>
        </is>
      </c>
      <c r="AS726" t="inlineStr">
        <is>
          <t>See abstract</t>
        </is>
      </c>
      <c r="AT726" t="inlineStr">
        <is>
          <t>Not reviewed</t>
        </is>
      </c>
      <c r="AU726" t="inlineStr">
        <is>
          <t>Not reviewed</t>
        </is>
      </c>
      <c r="AV726" t="inlineStr">
        <is>
          <t>Not reviewed</t>
        </is>
      </c>
      <c r="AW726" t="inlineStr">
        <is>
          <t>Not reviewed</t>
        </is>
      </c>
      <c r="AX726" t="inlineStr">
        <is>
          <t>Not reported</t>
        </is>
      </c>
      <c r="AY726" t="inlineStr">
        <is>
          <t>Not reported</t>
        </is>
      </c>
      <c r="AZ726" t="inlineStr">
        <is>
          <t>Not reported</t>
        </is>
      </c>
      <c r="BA726" t="inlineStr">
        <is>
          <t>Not reported</t>
        </is>
      </c>
      <c r="BB726" t="inlineStr">
        <is>
          <t>Not reported</t>
        </is>
      </c>
      <c r="BC726" t="inlineStr">
        <is>
          <t>Not reported</t>
        </is>
      </c>
      <c r="BD726" t="inlineStr">
        <is>
          <t>Not reported</t>
        </is>
      </c>
      <c r="BE726" t="inlineStr">
        <is>
          <t>Not reported</t>
        </is>
      </c>
      <c r="BF726" t="inlineStr">
        <is>
          <t>Not reported</t>
        </is>
      </c>
      <c r="BG726" t="inlineStr">
        <is>
          <t>Not reviewed (not included)</t>
        </is>
      </c>
      <c r="BH726" t="inlineStr">
        <is>
          <t>N/A</t>
        </is>
      </c>
      <c r="BI726" t="inlineStr">
        <is>
          <t>Not reviewed</t>
        </is>
      </c>
      <c r="BJ726" t="inlineStr">
        <is>
          <t>Not reviewed</t>
        </is>
      </c>
      <c r="BK726" t="inlineStr">
        <is>
          <t>Not reviewed</t>
        </is>
      </c>
      <c r="BL726" t="inlineStr">
        <is>
          <t>Not reviewed</t>
        </is>
      </c>
      <c r="BM726" t="inlineStr">
        <is>
          <t>Not reviewed (not included)</t>
        </is>
      </c>
      <c r="BN726" t="inlineStr">
        <is>
          <t>Non-ADHD Focused - E2-Not ADHD focused: Neither title nor abstract mentions ADHD or attention-deficit/hyperactivity</t>
        </is>
      </c>
      <c r="BO726" t="inlineStr">
        <is>
          <t>Abstract-level screening only</t>
        </is>
      </c>
      <c r="BP726" t="inlineStr">
        <is>
          <t>14</t>
        </is>
      </c>
    </row>
    <row r="727">
      <c r="A727" t="inlineStr">
        <is>
          <t>Dense-CAM: Visualize the Gender of Brains with MRI Images</t>
        </is>
      </c>
      <c r="B727" t="n">
        <v>2019</v>
      </c>
      <c r="C727" t="inlineStr">
        <is>
          <t>Not checked</t>
        </is>
      </c>
      <c r="D727" t="inlineStr">
        <is>
          <t>Not checked</t>
        </is>
      </c>
      <c r="E727" t="inlineStr">
        <is>
          <t>10.1109/IJCNN.2019.8852260</t>
        </is>
      </c>
      <c r="F727" t="inlineStr">
        <is>
          <t>Studying the gender differences of brains is important to understand the brain cognitive mechanism. With the increasing amounts of brain imaging data, researchers start to use deep learning for brain image processing. However, the interpretability of deep models is the big gap between them. At present, deep model visualization is the main method to solve the interpretability problem of deep networks. Class Activation Map (CAM) is a commonly-used deep model visualization method. But the resolution of CAMs are restricted since it only uses the last layer for visualization. In this paper, we proposed a novel convolutional network named Dense-CAM by combining DenseNet and CAM and realized the visualization of the whole network so that it can generate more accurate and more robust deep model visualization. The network was tested with the gender classification problem using more than 6000 samples and achieved an accuracy of 92.93%. Brain regions with significant differences between men and women are found with the proposed method, which can be used for future brain imaging studies.</t>
        </is>
      </c>
      <c r="G727" t="inlineStr">
        <is>
          <t>Unimodal</t>
        </is>
      </c>
      <c r="H727" t="inlineStr">
        <is>
          <t>See abstract</t>
        </is>
      </c>
      <c r="I727" t="inlineStr">
        <is>
          <t>See abstract</t>
        </is>
      </c>
      <c r="J727" t="inlineStr">
        <is>
          <t>See abstract (AI/ML)</t>
        </is>
      </c>
      <c r="K727" t="inlineStr">
        <is>
          <t>See abstract</t>
        </is>
      </c>
      <c r="M727" t="inlineStr">
        <is>
          <t>See abstract</t>
        </is>
      </c>
      <c r="N727" t="inlineStr">
        <is>
          <t>See abstract</t>
        </is>
      </c>
      <c r="O727" t="inlineStr">
        <is>
          <t>Not verified from abstract</t>
        </is>
      </c>
      <c r="P727" t="inlineStr">
        <is>
          <t>See abstract</t>
        </is>
      </c>
      <c r="Q727" t="inlineStr">
        <is>
          <t>See abstract</t>
        </is>
      </c>
      <c r="R727" t="inlineStr">
        <is>
          <t>Not reviewed (not included)</t>
        </is>
      </c>
      <c r="S727" t="inlineStr">
        <is>
          <t>Not reviewed (not included)</t>
        </is>
      </c>
      <c r="T727" t="inlineStr">
        <is>
          <t>Abstract screening only. Non-ADHD Focused</t>
        </is>
      </c>
      <c r="U727" t="inlineStr">
        <is>
          <t>EXCLUDE</t>
        </is>
      </c>
      <c r="V727" t="inlineStr">
        <is>
          <t>E2-Not ADHD focused: Neither title nor abstract mentions ADHD or attention-deficit/hyperactivity</t>
        </is>
      </c>
      <c r="W727" t="inlineStr">
        <is>
          <t>Excluded: Not ADHD Focused</t>
        </is>
      </c>
      <c r="X727" t="inlineStr">
        <is>
          <t>Not assessed from abstract</t>
        </is>
      </c>
      <c r="Y727" t="inlineStr">
        <is>
          <t>IEEE Conferences</t>
        </is>
      </c>
      <c r="Z727" t="inlineStr">
        <is>
          <t>Not determined from abstract</t>
        </is>
      </c>
      <c r="AB727" t="inlineStr">
        <is>
          <t>Not assessed (not included)</t>
        </is>
      </c>
      <c r="AC727" t="inlineStr">
        <is>
          <t>Not assessed (not included)</t>
        </is>
      </c>
      <c r="AD727" t="inlineStr">
        <is>
          <t>K. Gao; H. Shen; Y. Liu; L. Zeng; D. Hu</t>
        </is>
      </c>
      <c r="AE727" t="inlineStr">
        <is>
          <t>2019 International Joint Conference on Neural Networks (IJCNN)</t>
        </is>
      </c>
      <c r="AF727" t="inlineStr">
        <is>
          <t>Hybrid OA (IEEE)</t>
        </is>
      </c>
      <c r="AH727" t="inlineStr">
        <is>
          <t>Not assessed</t>
        </is>
      </c>
      <c r="AI727" t="inlineStr">
        <is>
          <t>Not reported</t>
        </is>
      </c>
      <c r="AJ727" t="inlineStr">
        <is>
          <t>Not reported</t>
        </is>
      </c>
      <c r="AK727" t="inlineStr">
        <is>
          <t>Not reported</t>
        </is>
      </c>
      <c r="AL727" t="inlineStr">
        <is>
          <t>Not reported</t>
        </is>
      </c>
      <c r="AM727" t="inlineStr">
        <is>
          <t>Not reported</t>
        </is>
      </c>
      <c r="AN727" t="inlineStr">
        <is>
          <t>Not reported</t>
        </is>
      </c>
      <c r="AO727" t="inlineStr">
        <is>
          <t>Not reviewed</t>
        </is>
      </c>
      <c r="AP727" t="inlineStr">
        <is>
          <t>Not reported</t>
        </is>
      </c>
      <c r="AQ727" t="inlineStr">
        <is>
          <t>Not reported</t>
        </is>
      </c>
      <c r="AR727" t="inlineStr">
        <is>
          <t>Not reported</t>
        </is>
      </c>
      <c r="AS727" t="inlineStr">
        <is>
          <t>See abstract</t>
        </is>
      </c>
      <c r="AT727" t="inlineStr">
        <is>
          <t>Not reviewed</t>
        </is>
      </c>
      <c r="AU727" t="inlineStr">
        <is>
          <t>Not reviewed</t>
        </is>
      </c>
      <c r="AV727" t="inlineStr">
        <is>
          <t>Not reviewed</t>
        </is>
      </c>
      <c r="AW727" t="inlineStr">
        <is>
          <t>Not reviewed</t>
        </is>
      </c>
      <c r="AX727" t="inlineStr">
        <is>
          <t>Not reported</t>
        </is>
      </c>
      <c r="AY727" t="inlineStr">
        <is>
          <t>Not reported</t>
        </is>
      </c>
      <c r="AZ727" t="inlineStr">
        <is>
          <t>Not reported</t>
        </is>
      </c>
      <c r="BA727" t="inlineStr">
        <is>
          <t>Not reported</t>
        </is>
      </c>
      <c r="BB727" t="inlineStr">
        <is>
          <t>Not reported</t>
        </is>
      </c>
      <c r="BC727" t="inlineStr">
        <is>
          <t>Not reported</t>
        </is>
      </c>
      <c r="BD727" t="inlineStr">
        <is>
          <t>Not reported</t>
        </is>
      </c>
      <c r="BE727" t="inlineStr">
        <is>
          <t>Not reported</t>
        </is>
      </c>
      <c r="BF727" t="inlineStr">
        <is>
          <t>Not reported</t>
        </is>
      </c>
      <c r="BG727" t="inlineStr">
        <is>
          <t>Not reviewed (not included)</t>
        </is>
      </c>
      <c r="BH727" t="inlineStr">
        <is>
          <t>N/A</t>
        </is>
      </c>
      <c r="BI727" t="inlineStr">
        <is>
          <t>Not reviewed</t>
        </is>
      </c>
      <c r="BJ727" t="inlineStr">
        <is>
          <t>Not reviewed</t>
        </is>
      </c>
      <c r="BK727" t="inlineStr">
        <is>
          <t>Not reviewed</t>
        </is>
      </c>
      <c r="BL727" t="inlineStr">
        <is>
          <t>Not reviewed</t>
        </is>
      </c>
      <c r="BM727" t="inlineStr">
        <is>
          <t>Not reviewed (not included)</t>
        </is>
      </c>
      <c r="BN727" t="inlineStr">
        <is>
          <t>Non-ADHD Focused - E2-Not ADHD focused: Neither title nor abstract mentions ADHD or attention-deficit/hyperactivity</t>
        </is>
      </c>
      <c r="BO727" t="inlineStr">
        <is>
          <t>Abstract-level screening only</t>
        </is>
      </c>
      <c r="BP727" t="inlineStr">
        <is>
          <t>7</t>
        </is>
      </c>
    </row>
    <row r="728">
      <c r="A728" t="inlineStr">
        <is>
          <t>A Dual-Stage Pseudo-Labeling Method for the Diagnosis of Mental Disorder on MRI Scans</t>
        </is>
      </c>
      <c r="B728" t="n">
        <v>2022</v>
      </c>
      <c r="C728" t="inlineStr">
        <is>
          <t>Not checked</t>
        </is>
      </c>
      <c r="D728" t="inlineStr">
        <is>
          <t>Not checked</t>
        </is>
      </c>
      <c r="E728" t="inlineStr">
        <is>
          <t>10.1109/IJCNN55064.2022.9892792</t>
        </is>
      </c>
      <c r="F728" t="inlineStr">
        <is>
          <t>The high prevalence of mental disorders gradually poses a huge pressure on the public healthcare services. Recently, deep learning-based computer-aided diagnosis has been introduced to relieve the tension in healthcare institutions by automatically detecting abnormal neuroimaging-derived pheno-types in patients. However, the training of deep learning models relies on sufficiently large annotated datasets, which can be costly, time-consuming, and laborious. Semi-supervised learning (SSL) can mitigate this challenge by leveraging both labeled and unlabeled samples. In this work, an effective dual-stage pseudo-labeling based classification framework dubbed DSPL is proposed to diagnose mental disorders on functional magnetic resonance imaging data. A bicriteria-based pseudo-labels selection method is developed to filter out inferior pseudo-labeled samples. Subsequently, we further propose a self-mutual learning enhanced pseudo-labeling generation approach to mitigate the adverse effects bought by the noisy pseudo-labeled samples. On real-world datasets, the proposed method achieves diagnosis accuracies of 68.09%, 67.94%, and 68.13% on ABIDE-I, ABIDE-II, and ADHD-200, respectively. Ablation study suggests that each component in DSPL makes a great contribution to performance improvement.</t>
        </is>
      </c>
      <c r="G728" t="inlineStr">
        <is>
          <t>Unimodal</t>
        </is>
      </c>
      <c r="H728" t="inlineStr">
        <is>
          <t>See abstract</t>
        </is>
      </c>
      <c r="I728" t="inlineStr">
        <is>
          <t>See abstract</t>
        </is>
      </c>
      <c r="J728" t="inlineStr">
        <is>
          <t>See abstract (AI/ML)</t>
        </is>
      </c>
      <c r="K728" t="inlineStr">
        <is>
          <t>See abstract</t>
        </is>
      </c>
      <c r="M728" t="inlineStr">
        <is>
          <t>See abstract</t>
        </is>
      </c>
      <c r="N728" t="inlineStr">
        <is>
          <t>See abstract</t>
        </is>
      </c>
      <c r="O728" t="inlineStr">
        <is>
          <t>Not verified from abstract</t>
        </is>
      </c>
      <c r="P728" t="inlineStr">
        <is>
          <t>See abstract</t>
        </is>
      </c>
      <c r="Q728" t="inlineStr">
        <is>
          <t>See abstract</t>
        </is>
      </c>
      <c r="R728" t="inlineStr">
        <is>
          <t>Not reviewed (not included)</t>
        </is>
      </c>
      <c r="S728" t="inlineStr">
        <is>
          <t>Not reviewed (not included)</t>
        </is>
      </c>
      <c r="T728" t="inlineStr">
        <is>
          <t>Abstract screening only. Not Selected for Final 95 (Pending Full Text Review)</t>
        </is>
      </c>
      <c r="U728" t="inlineStr">
        <is>
          <t>EXCLUDE</t>
        </is>
      </c>
      <c r="V72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28" t="inlineStr">
        <is>
          <t>Excluded: Other Criterion</t>
        </is>
      </c>
      <c r="X728" t="inlineStr">
        <is>
          <t>Not assessed from abstract</t>
        </is>
      </c>
      <c r="Y728" t="inlineStr">
        <is>
          <t>IEEE Conferences</t>
        </is>
      </c>
      <c r="Z728" t="inlineStr">
        <is>
          <t>Not determined from abstract</t>
        </is>
      </c>
      <c r="AB728" t="inlineStr">
        <is>
          <t>Not assessed (not included)</t>
        </is>
      </c>
      <c r="AC728" t="inlineStr">
        <is>
          <t>Not assessed (not included)</t>
        </is>
      </c>
      <c r="AD728" t="inlineStr">
        <is>
          <t>Y. Hu; Z. -A. Huang; R. Liu; X. Xue; L. Song; K. Chen Tan</t>
        </is>
      </c>
      <c r="AE728" t="inlineStr">
        <is>
          <t>2022 International Joint Conference on Neural Networks (IJCNN)</t>
        </is>
      </c>
      <c r="AF728" t="inlineStr">
        <is>
          <t>Hybrid OA (IEEE)</t>
        </is>
      </c>
      <c r="AG728" t="inlineStr">
        <is>
          <t xml:space="preserve">National Natural Science Foundation of China(grant numbers:61876162); </t>
        </is>
      </c>
      <c r="AH728" t="inlineStr">
        <is>
          <t>Not assessed</t>
        </is>
      </c>
      <c r="AI728" t="inlineStr">
        <is>
          <t>Not reported</t>
        </is>
      </c>
      <c r="AJ728" t="inlineStr">
        <is>
          <t>Not reported</t>
        </is>
      </c>
      <c r="AK728" t="inlineStr">
        <is>
          <t>Not reported</t>
        </is>
      </c>
      <c r="AL728" t="inlineStr">
        <is>
          <t>Not reported</t>
        </is>
      </c>
      <c r="AM728" t="inlineStr">
        <is>
          <t>Not reported</t>
        </is>
      </c>
      <c r="AN728" t="inlineStr">
        <is>
          <t>Not reported</t>
        </is>
      </c>
      <c r="AO728" t="inlineStr">
        <is>
          <t>Not reviewed</t>
        </is>
      </c>
      <c r="AP728" t="inlineStr">
        <is>
          <t>Not reported</t>
        </is>
      </c>
      <c r="AQ728" t="inlineStr">
        <is>
          <t>Not reported</t>
        </is>
      </c>
      <c r="AR728" t="inlineStr">
        <is>
          <t>Not reported</t>
        </is>
      </c>
      <c r="AS728" t="inlineStr">
        <is>
          <t>See abstract</t>
        </is>
      </c>
      <c r="AT728" t="inlineStr">
        <is>
          <t>Not reviewed</t>
        </is>
      </c>
      <c r="AU728" t="inlineStr">
        <is>
          <t>Not reviewed</t>
        </is>
      </c>
      <c r="AV728" t="inlineStr">
        <is>
          <t>Not reviewed</t>
        </is>
      </c>
      <c r="AW728" t="inlineStr">
        <is>
          <t>Not reviewed</t>
        </is>
      </c>
      <c r="AX728" t="inlineStr">
        <is>
          <t>Not reported</t>
        </is>
      </c>
      <c r="AY728" t="inlineStr">
        <is>
          <t>Not reported</t>
        </is>
      </c>
      <c r="AZ728" t="inlineStr">
        <is>
          <t>Not reported</t>
        </is>
      </c>
      <c r="BA728" t="inlineStr">
        <is>
          <t>Not reported</t>
        </is>
      </c>
      <c r="BB728" t="inlineStr">
        <is>
          <t>Not reported</t>
        </is>
      </c>
      <c r="BC728" t="inlineStr">
        <is>
          <t>Not reported</t>
        </is>
      </c>
      <c r="BD728" t="inlineStr">
        <is>
          <t>Not reported</t>
        </is>
      </c>
      <c r="BE728" t="inlineStr">
        <is>
          <t>Not reported</t>
        </is>
      </c>
      <c r="BF728" t="inlineStr">
        <is>
          <t>Not reported</t>
        </is>
      </c>
      <c r="BG728" t="inlineStr">
        <is>
          <t>Not reviewed (not included)</t>
        </is>
      </c>
      <c r="BH728" t="inlineStr">
        <is>
          <t>N/A</t>
        </is>
      </c>
      <c r="BI728" t="inlineStr">
        <is>
          <t>Not reviewed</t>
        </is>
      </c>
      <c r="BJ728" t="inlineStr">
        <is>
          <t>Not reviewed</t>
        </is>
      </c>
      <c r="BK728" t="inlineStr">
        <is>
          <t>Not reviewed</t>
        </is>
      </c>
      <c r="BL728" t="inlineStr">
        <is>
          <t>Not reviewed</t>
        </is>
      </c>
      <c r="BM728" t="inlineStr">
        <is>
          <t>Not reviewed (not included)</t>
        </is>
      </c>
      <c r="BN728" t="inlineStr">
        <is>
          <t>Not Selected for Final 95 (Pending Full Text Review) - Candidate paper not selected for final 95: Passed abstract screening but not included in final selec</t>
        </is>
      </c>
      <c r="BO728" t="inlineStr">
        <is>
          <t>Abstract-level screening only</t>
        </is>
      </c>
      <c r="BP728" t="inlineStr">
        <is>
          <t>8</t>
        </is>
      </c>
    </row>
    <row r="729">
      <c r="A729" t="inlineStr">
        <is>
          <t>Robustness of Explainable AI Algorithms for Disease Biomarker Discovery from Functional Connectivity Datasets</t>
        </is>
      </c>
      <c r="B729" t="n">
        <v>2024</v>
      </c>
      <c r="C729" t="inlineStr">
        <is>
          <t>Not checked</t>
        </is>
      </c>
      <c r="D729" t="inlineStr">
        <is>
          <t>Not checked</t>
        </is>
      </c>
      <c r="E729" t="inlineStr">
        <is>
          <t>10.1109/BHI62660.2024.10913640</t>
        </is>
      </c>
      <c r="F729" t="inlineStr">
        <is>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is>
      </c>
      <c r="G729" t="inlineStr">
        <is>
          <t>Unimodal</t>
        </is>
      </c>
      <c r="H729" t="inlineStr">
        <is>
          <t>See abstract</t>
        </is>
      </c>
      <c r="I729" t="inlineStr">
        <is>
          <t>See abstract</t>
        </is>
      </c>
      <c r="J729" t="inlineStr">
        <is>
          <t>See abstract (AI/ML)</t>
        </is>
      </c>
      <c r="K729" t="inlineStr">
        <is>
          <t>See abstract</t>
        </is>
      </c>
      <c r="M729" t="inlineStr">
        <is>
          <t>See abstract</t>
        </is>
      </c>
      <c r="N729" t="inlineStr">
        <is>
          <t>See abstract</t>
        </is>
      </c>
      <c r="O729" t="inlineStr">
        <is>
          <t>Not verified from abstract</t>
        </is>
      </c>
      <c r="P729" t="inlineStr">
        <is>
          <t>See abstract</t>
        </is>
      </c>
      <c r="Q729" t="inlineStr">
        <is>
          <t>See abstract</t>
        </is>
      </c>
      <c r="R729" t="inlineStr">
        <is>
          <t>Not reviewed (not included)</t>
        </is>
      </c>
      <c r="S729" t="inlineStr">
        <is>
          <t>Not reviewed (not included)</t>
        </is>
      </c>
      <c r="T729" t="inlineStr">
        <is>
          <t>Abstract screening only. Not Selected for Final 95 (Pending Full Text Review)</t>
        </is>
      </c>
      <c r="U729" t="inlineStr">
        <is>
          <t>EXCLUDE</t>
        </is>
      </c>
      <c r="V7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29" t="inlineStr">
        <is>
          <t>Excluded: Other Criterion</t>
        </is>
      </c>
      <c r="X729" t="inlineStr">
        <is>
          <t>Not assessed from abstract</t>
        </is>
      </c>
      <c r="Y729" t="inlineStr">
        <is>
          <t>IEEE Conferences</t>
        </is>
      </c>
      <c r="Z729" t="inlineStr">
        <is>
          <t>Not determined from abstract</t>
        </is>
      </c>
      <c r="AB729" t="inlineStr">
        <is>
          <t>Not assessed (not included)</t>
        </is>
      </c>
      <c r="AC729" t="inlineStr">
        <is>
          <t>Not assessed (not included)</t>
        </is>
      </c>
      <c r="AD729" t="inlineStr">
        <is>
          <t>D. Girish; Y. H. Chan; S. Gupta; J. Xia; J. C. Rajapakse</t>
        </is>
      </c>
      <c r="AE729" t="inlineStr">
        <is>
          <t>2024 IEEE EMBS International Conference on Biomedical and Health Informatics (BHI)</t>
        </is>
      </c>
      <c r="AF729" t="inlineStr">
        <is>
          <t>Hybrid OA (IEEE)</t>
        </is>
      </c>
      <c r="AH729" t="inlineStr">
        <is>
          <t>Not assessed</t>
        </is>
      </c>
      <c r="AI729" t="inlineStr">
        <is>
          <t>Not reported</t>
        </is>
      </c>
      <c r="AJ729" t="inlineStr">
        <is>
          <t>Not reported</t>
        </is>
      </c>
      <c r="AK729" t="inlineStr">
        <is>
          <t>Not reported</t>
        </is>
      </c>
      <c r="AL729" t="inlineStr">
        <is>
          <t>Not reported</t>
        </is>
      </c>
      <c r="AM729" t="inlineStr">
        <is>
          <t>Not reported</t>
        </is>
      </c>
      <c r="AN729" t="inlineStr">
        <is>
          <t>Not reported</t>
        </is>
      </c>
      <c r="AO729" t="inlineStr">
        <is>
          <t>Not reviewed</t>
        </is>
      </c>
      <c r="AP729" t="inlineStr">
        <is>
          <t>Not reported</t>
        </is>
      </c>
      <c r="AQ729" t="inlineStr">
        <is>
          <t>Not reported</t>
        </is>
      </c>
      <c r="AR729" t="inlineStr">
        <is>
          <t>Not reported</t>
        </is>
      </c>
      <c r="AS729" t="inlineStr">
        <is>
          <t>See abstract</t>
        </is>
      </c>
      <c r="AT729" t="inlineStr">
        <is>
          <t>Not reviewed</t>
        </is>
      </c>
      <c r="AU729" t="inlineStr">
        <is>
          <t>Not reviewed</t>
        </is>
      </c>
      <c r="AV729" t="inlineStr">
        <is>
          <t>Not reviewed</t>
        </is>
      </c>
      <c r="AW729" t="inlineStr">
        <is>
          <t>Not reviewed</t>
        </is>
      </c>
      <c r="AX729" t="inlineStr">
        <is>
          <t>Not reported</t>
        </is>
      </c>
      <c r="AY729" t="inlineStr">
        <is>
          <t>Not reported</t>
        </is>
      </c>
      <c r="AZ729" t="inlineStr">
        <is>
          <t>Not reported</t>
        </is>
      </c>
      <c r="BA729" t="inlineStr">
        <is>
          <t>Not reported</t>
        </is>
      </c>
      <c r="BB729" t="inlineStr">
        <is>
          <t>Not reported</t>
        </is>
      </c>
      <c r="BC729" t="inlineStr">
        <is>
          <t>Not reported</t>
        </is>
      </c>
      <c r="BD729" t="inlineStr">
        <is>
          <t>Not reported</t>
        </is>
      </c>
      <c r="BE729" t="inlineStr">
        <is>
          <t>Not reported</t>
        </is>
      </c>
      <c r="BF729" t="inlineStr">
        <is>
          <t>Not reported</t>
        </is>
      </c>
      <c r="BG729" t="inlineStr">
        <is>
          <t>Not reviewed (not included)</t>
        </is>
      </c>
      <c r="BH729" t="inlineStr">
        <is>
          <t>N/A</t>
        </is>
      </c>
      <c r="BI729" t="inlineStr">
        <is>
          <t>Not reviewed</t>
        </is>
      </c>
      <c r="BJ729" t="inlineStr">
        <is>
          <t>Not reviewed</t>
        </is>
      </c>
      <c r="BK729" t="inlineStr">
        <is>
          <t>Not reviewed</t>
        </is>
      </c>
      <c r="BL729" t="inlineStr">
        <is>
          <t>Not reviewed</t>
        </is>
      </c>
      <c r="BM729" t="inlineStr">
        <is>
          <t>Not reviewed (not included)</t>
        </is>
      </c>
      <c r="BN729" t="inlineStr">
        <is>
          <t>Not Selected for Final 95 (Pending Full Text Review) - Candidate paper not selected for final 95: Passed abstract screening but not included in final selec</t>
        </is>
      </c>
      <c r="BO729" t="inlineStr">
        <is>
          <t>Abstract-level screening only</t>
        </is>
      </c>
      <c r="BP729" t="inlineStr">
        <is>
          <t>8</t>
        </is>
      </c>
    </row>
    <row r="730">
      <c r="A730" t="inlineStr">
        <is>
          <t>Ai Powered Chatbot for Mental Health Treatment</t>
        </is>
      </c>
      <c r="B730" t="n">
        <v>2024</v>
      </c>
      <c r="C730" t="inlineStr">
        <is>
          <t>Not checked</t>
        </is>
      </c>
      <c r="D730" t="inlineStr">
        <is>
          <t>Not checked</t>
        </is>
      </c>
      <c r="E730" t="inlineStr">
        <is>
          <t>10.1109/TIACOMP64125.2024.00037</t>
        </is>
      </c>
      <c r="F730" t="inlineStr">
        <is>
          <t>In the recent days, most people of all ages have their mental health affected by various factors like stress, anxiety, depression, fear, phobia and trauma. Hence it is mandatory for people to take care of their mental health. People may hesitate to approach therapists in real life due to societal stigmas. As many people are unable to access or afford mental health services, our research work aims at developing a SAAC Mental health chatbot to mimic a therapist to provide personalized support and guidance, learn about an individual's unique needs and preferences, and tailor their responses accordingly with 24/7 support by handling speech and text queries. SAAC chatbot also maintains chat history and notifies users by sending alerts to ensure follow-ups.</t>
        </is>
      </c>
      <c r="G730" t="inlineStr">
        <is>
          <t>Unimodal</t>
        </is>
      </c>
      <c r="H730" t="inlineStr">
        <is>
          <t>See abstract</t>
        </is>
      </c>
      <c r="I730" t="inlineStr">
        <is>
          <t>See abstract</t>
        </is>
      </c>
      <c r="J730" t="inlineStr">
        <is>
          <t>See abstract (AI/ML)</t>
        </is>
      </c>
      <c r="K730" t="inlineStr">
        <is>
          <t>See abstract</t>
        </is>
      </c>
      <c r="M730" t="inlineStr">
        <is>
          <t>See abstract</t>
        </is>
      </c>
      <c r="N730" t="inlineStr">
        <is>
          <t>See abstract</t>
        </is>
      </c>
      <c r="O730" t="inlineStr">
        <is>
          <t>Not verified from abstract</t>
        </is>
      </c>
      <c r="P730" t="inlineStr">
        <is>
          <t>See abstract</t>
        </is>
      </c>
      <c r="Q730" t="inlineStr">
        <is>
          <t>See abstract</t>
        </is>
      </c>
      <c r="R730" t="inlineStr">
        <is>
          <t>Not reviewed (not included)</t>
        </is>
      </c>
      <c r="S730" t="inlineStr">
        <is>
          <t>Not reviewed (not included)</t>
        </is>
      </c>
      <c r="T730" t="inlineStr">
        <is>
          <t>Abstract screening only. Non-ADHD Focused</t>
        </is>
      </c>
      <c r="U730" t="inlineStr">
        <is>
          <t>EXCLUDE</t>
        </is>
      </c>
      <c r="V730" t="inlineStr">
        <is>
          <t>E2-Not ADHD focused: Neither title nor abstract mentions ADHD or attention-deficit/hyperactivity</t>
        </is>
      </c>
      <c r="W730" t="inlineStr">
        <is>
          <t>Excluded: Not ADHD Focused</t>
        </is>
      </c>
      <c r="X730" t="inlineStr">
        <is>
          <t>Not assessed from abstract</t>
        </is>
      </c>
      <c r="Y730" t="inlineStr">
        <is>
          <t>IEEE Conferences</t>
        </is>
      </c>
      <c r="Z730" t="inlineStr">
        <is>
          <t>Not determined from abstract</t>
        </is>
      </c>
      <c r="AB730" t="inlineStr">
        <is>
          <t>Not assessed (not included)</t>
        </is>
      </c>
      <c r="AC730" t="inlineStr">
        <is>
          <t>Not assessed (not included)</t>
        </is>
      </c>
      <c r="AD730" t="inlineStr">
        <is>
          <t>J. R; A. Vijayaraghavan; A. K. R; C. G; S. S. S</t>
        </is>
      </c>
      <c r="AE730" t="inlineStr">
        <is>
          <t>2024 First International Conference on Technological Innovations and Advance Computing (TIACOMP)</t>
        </is>
      </c>
      <c r="AF730" t="inlineStr">
        <is>
          <t>Hybrid OA (IEEE)</t>
        </is>
      </c>
      <c r="AH730" t="inlineStr">
        <is>
          <t>Not assessed</t>
        </is>
      </c>
      <c r="AI730" t="inlineStr">
        <is>
          <t>Not reported</t>
        </is>
      </c>
      <c r="AJ730" t="inlineStr">
        <is>
          <t>Not reported</t>
        </is>
      </c>
      <c r="AK730" t="inlineStr">
        <is>
          <t>Not reported</t>
        </is>
      </c>
      <c r="AL730" t="inlineStr">
        <is>
          <t>Not reported</t>
        </is>
      </c>
      <c r="AM730" t="inlineStr">
        <is>
          <t>Not reported</t>
        </is>
      </c>
      <c r="AN730" t="inlineStr">
        <is>
          <t>Not reported</t>
        </is>
      </c>
      <c r="AO730" t="inlineStr">
        <is>
          <t>Not reviewed</t>
        </is>
      </c>
      <c r="AP730" t="inlineStr">
        <is>
          <t>Not reported</t>
        </is>
      </c>
      <c r="AQ730" t="inlineStr">
        <is>
          <t>Not reported</t>
        </is>
      </c>
      <c r="AR730" t="inlineStr">
        <is>
          <t>Not reported</t>
        </is>
      </c>
      <c r="AS730" t="inlineStr">
        <is>
          <t>See abstract</t>
        </is>
      </c>
      <c r="AT730" t="inlineStr">
        <is>
          <t>Not reviewed</t>
        </is>
      </c>
      <c r="AU730" t="inlineStr">
        <is>
          <t>Not reviewed</t>
        </is>
      </c>
      <c r="AV730" t="inlineStr">
        <is>
          <t>Not reviewed</t>
        </is>
      </c>
      <c r="AW730" t="inlineStr">
        <is>
          <t>Not reviewed</t>
        </is>
      </c>
      <c r="AX730" t="inlineStr">
        <is>
          <t>Not reported</t>
        </is>
      </c>
      <c r="AY730" t="inlineStr">
        <is>
          <t>Not reported</t>
        </is>
      </c>
      <c r="AZ730" t="inlineStr">
        <is>
          <t>Not reported</t>
        </is>
      </c>
      <c r="BA730" t="inlineStr">
        <is>
          <t>Not reported</t>
        </is>
      </c>
      <c r="BB730" t="inlineStr">
        <is>
          <t>Not reported</t>
        </is>
      </c>
      <c r="BC730" t="inlineStr">
        <is>
          <t>Not reported</t>
        </is>
      </c>
      <c r="BD730" t="inlineStr">
        <is>
          <t>Not reported</t>
        </is>
      </c>
      <c r="BE730" t="inlineStr">
        <is>
          <t>Not reported</t>
        </is>
      </c>
      <c r="BF730" t="inlineStr">
        <is>
          <t>Not reported</t>
        </is>
      </c>
      <c r="BG730" t="inlineStr">
        <is>
          <t>Not reviewed (not included)</t>
        </is>
      </c>
      <c r="BH730" t="inlineStr">
        <is>
          <t>N/A</t>
        </is>
      </c>
      <c r="BI730" t="inlineStr">
        <is>
          <t>Not reviewed</t>
        </is>
      </c>
      <c r="BJ730" t="inlineStr">
        <is>
          <t>Not reviewed</t>
        </is>
      </c>
      <c r="BK730" t="inlineStr">
        <is>
          <t>Not reviewed</t>
        </is>
      </c>
      <c r="BL730" t="inlineStr">
        <is>
          <t>Not reviewed</t>
        </is>
      </c>
      <c r="BM730" t="inlineStr">
        <is>
          <t>Not reviewed (not included)</t>
        </is>
      </c>
      <c r="BN730" t="inlineStr">
        <is>
          <t>Non-ADHD Focused - E2-Not ADHD focused: Neither title nor abstract mentions ADHD or attention-deficit/hyperactivity</t>
        </is>
      </c>
      <c r="BO730" t="inlineStr">
        <is>
          <t>Abstract-level screening only</t>
        </is>
      </c>
      <c r="BP730" t="inlineStr">
        <is>
          <t>5</t>
        </is>
      </c>
    </row>
    <row r="731">
      <c r="A731" t="inlineStr">
        <is>
          <t>Graph Attention Networks for Gait-Based Autism Spectrum Disorder Detection and Interpretability</t>
        </is>
      </c>
      <c r="B731" t="n">
        <v>2025</v>
      </c>
      <c r="C731" t="inlineStr">
        <is>
          <t>Not checked</t>
        </is>
      </c>
      <c r="D731" t="inlineStr">
        <is>
          <t>Not checked</t>
        </is>
      </c>
      <c r="E731" t="inlineStr">
        <is>
          <t>10.1109/IJCNN64981.2025.11227575</t>
        </is>
      </c>
      <c r="F731" t="inlineStr">
        <is>
          <t>Gait analysis is an important technique for diagnosing, monitoring and rehabilitating neurological conditions such as Autism Spectrum Disorder, also known as ASD. With the increasing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is>
      </c>
      <c r="G731" t="inlineStr">
        <is>
          <t>Unimodal</t>
        </is>
      </c>
      <c r="H731" t="inlineStr">
        <is>
          <t>See abstract</t>
        </is>
      </c>
      <c r="I731" t="inlineStr">
        <is>
          <t>See abstract</t>
        </is>
      </c>
      <c r="J731" t="inlineStr">
        <is>
          <t>See abstract (AI/ML)</t>
        </is>
      </c>
      <c r="K731" t="inlineStr">
        <is>
          <t>See abstract</t>
        </is>
      </c>
      <c r="M731" t="inlineStr">
        <is>
          <t>See abstract</t>
        </is>
      </c>
      <c r="N731" t="inlineStr">
        <is>
          <t>See abstract</t>
        </is>
      </c>
      <c r="O731" t="inlineStr">
        <is>
          <t>Not verified from abstract</t>
        </is>
      </c>
      <c r="P731" t="inlineStr">
        <is>
          <t>See abstract</t>
        </is>
      </c>
      <c r="Q731" t="inlineStr">
        <is>
          <t>See abstract</t>
        </is>
      </c>
      <c r="R731" t="inlineStr">
        <is>
          <t>Not reviewed (not included)</t>
        </is>
      </c>
      <c r="S731" t="inlineStr">
        <is>
          <t>Not reviewed (not included)</t>
        </is>
      </c>
      <c r="T731" t="inlineStr">
        <is>
          <t>Abstract screening only. Non-ADHD Focused</t>
        </is>
      </c>
      <c r="U731" t="inlineStr">
        <is>
          <t>EXCLUDE</t>
        </is>
      </c>
      <c r="V731" t="inlineStr">
        <is>
          <t>E2-Not ADHD focused: Neither title nor abstract mentions ADHD or attention-deficit/hyperactivity</t>
        </is>
      </c>
      <c r="W731" t="inlineStr">
        <is>
          <t>Excluded: Not ADHD Focused</t>
        </is>
      </c>
      <c r="X731" t="inlineStr">
        <is>
          <t>Not assessed from abstract</t>
        </is>
      </c>
      <c r="Y731" t="inlineStr">
        <is>
          <t>IEEE Conferences</t>
        </is>
      </c>
      <c r="Z731" t="inlineStr">
        <is>
          <t>Not determined from abstract</t>
        </is>
      </c>
      <c r="AB731" t="inlineStr">
        <is>
          <t>Not assessed (not included)</t>
        </is>
      </c>
      <c r="AC731" t="inlineStr">
        <is>
          <t>Not assessed (not included)</t>
        </is>
      </c>
      <c r="AD731" t="inlineStr">
        <is>
          <t>S. Colella; F. Colonnese; F. Di Luzio; A. Rosato; A. Fioravanti; M. Panella</t>
        </is>
      </c>
      <c r="AE731" t="inlineStr">
        <is>
          <t>2025 International Joint Conference on Neural Networks (IJCNN)</t>
        </is>
      </c>
      <c r="AF731" t="inlineStr">
        <is>
          <t>Hybrid OA (IEEE)</t>
        </is>
      </c>
      <c r="AH731" t="inlineStr">
        <is>
          <t>Not assessed</t>
        </is>
      </c>
      <c r="AI731" t="inlineStr">
        <is>
          <t>Not reported</t>
        </is>
      </c>
      <c r="AJ731" t="inlineStr">
        <is>
          <t>Not reported</t>
        </is>
      </c>
      <c r="AK731" t="inlineStr">
        <is>
          <t>Not reported</t>
        </is>
      </c>
      <c r="AL731" t="inlineStr">
        <is>
          <t>Not reported</t>
        </is>
      </c>
      <c r="AM731" t="inlineStr">
        <is>
          <t>Not reported</t>
        </is>
      </c>
      <c r="AN731" t="inlineStr">
        <is>
          <t>Not reported</t>
        </is>
      </c>
      <c r="AO731" t="inlineStr">
        <is>
          <t>Not reviewed</t>
        </is>
      </c>
      <c r="AP731" t="inlineStr">
        <is>
          <t>Not reported</t>
        </is>
      </c>
      <c r="AQ731" t="inlineStr">
        <is>
          <t>Not reported</t>
        </is>
      </c>
      <c r="AR731" t="inlineStr">
        <is>
          <t>Not reported</t>
        </is>
      </c>
      <c r="AS731" t="inlineStr">
        <is>
          <t>See abstract</t>
        </is>
      </c>
      <c r="AT731" t="inlineStr">
        <is>
          <t>Not reviewed</t>
        </is>
      </c>
      <c r="AU731" t="inlineStr">
        <is>
          <t>Not reviewed</t>
        </is>
      </c>
      <c r="AV731" t="inlineStr">
        <is>
          <t>Not reviewed</t>
        </is>
      </c>
      <c r="AW731" t="inlineStr">
        <is>
          <t>Not reviewed</t>
        </is>
      </c>
      <c r="AX731" t="inlineStr">
        <is>
          <t>Not reported</t>
        </is>
      </c>
      <c r="AY731" t="inlineStr">
        <is>
          <t>Not reported</t>
        </is>
      </c>
      <c r="AZ731" t="inlineStr">
        <is>
          <t>Not reported</t>
        </is>
      </c>
      <c r="BA731" t="inlineStr">
        <is>
          <t>Not reported</t>
        </is>
      </c>
      <c r="BB731" t="inlineStr">
        <is>
          <t>Not reported</t>
        </is>
      </c>
      <c r="BC731" t="inlineStr">
        <is>
          <t>Not reported</t>
        </is>
      </c>
      <c r="BD731" t="inlineStr">
        <is>
          <t>Not reported</t>
        </is>
      </c>
      <c r="BE731" t="inlineStr">
        <is>
          <t>Not reported</t>
        </is>
      </c>
      <c r="BF731" t="inlineStr">
        <is>
          <t>Not reported</t>
        </is>
      </c>
      <c r="BG731" t="inlineStr">
        <is>
          <t>Not reviewed (not included)</t>
        </is>
      </c>
      <c r="BH731" t="inlineStr">
        <is>
          <t>N/A</t>
        </is>
      </c>
      <c r="BI731" t="inlineStr">
        <is>
          <t>Not reviewed</t>
        </is>
      </c>
      <c r="BJ731" t="inlineStr">
        <is>
          <t>Not reviewed</t>
        </is>
      </c>
      <c r="BK731" t="inlineStr">
        <is>
          <t>Not reviewed</t>
        </is>
      </c>
      <c r="BL731" t="inlineStr">
        <is>
          <t>Not reviewed</t>
        </is>
      </c>
      <c r="BM731" t="inlineStr">
        <is>
          <t>Not reviewed (not included)</t>
        </is>
      </c>
      <c r="BN731" t="inlineStr">
        <is>
          <t>Non-ADHD Focused - E2-Not ADHD focused: Neither title nor abstract mentions ADHD or attention-deficit/hyperactivity</t>
        </is>
      </c>
      <c r="BO731" t="inlineStr">
        <is>
          <t>Abstract-level screening only</t>
        </is>
      </c>
      <c r="BP731" t="inlineStr">
        <is>
          <t>8</t>
        </is>
      </c>
    </row>
    <row r="732">
      <c r="A732" t="inlineStr">
        <is>
          <t>Spatio-Temporal Analysis of Transformer based Architecture for Attention Estimation from EEG</t>
        </is>
      </c>
      <c r="B732" t="n">
        <v>2022</v>
      </c>
      <c r="C732" t="inlineStr">
        <is>
          <t>Not checked</t>
        </is>
      </c>
      <c r="D732" t="inlineStr">
        <is>
          <t>Not checked</t>
        </is>
      </c>
      <c r="E732" t="inlineStr">
        <is>
          <t>10.1109/ICPR56361.2022.9956610</t>
        </is>
      </c>
      <c r="F732" t="inlineStr">
        <is>
          <t>For many years now, understanding the brain mechanism has been a great research subject in many different fields. Brain signal processing and especially electroencephalogram (EEG) has recently known a growing interest both in academia and industry. One of the main examples is the increasing number of Brain-Computer Interfaces (BCI) aiming to link brains and computers. In this paper, we present a novel framework allowing us to retrieve the attention state, i.e degree of attention given to a specific task, from EEG signals. While previous methods often consider the spatial relationship in EEG through electrodes and process them in recurrent or convolutional based architecture, we propose here to also exploit the time and frequency information with a transformer-based network that has already shown its supremacy in many machine-learning (ML) related studies, e.g. machine translation. In addition to this novel architecture, an extensive study on the feature extraction methods, frequential bands and temporal windows length has also been carried out. The proposed network has been trained and validated on two public datasets and achieves higher results compared to state-of-the-art models. As well as proposing better results, the framework could be used in real applications, e.g. Attention Deficit Hyperactivity Disorder (ADHD) symptoms or vigilance during a driving assessment.</t>
        </is>
      </c>
      <c r="G732" t="inlineStr">
        <is>
          <t>Unimodal</t>
        </is>
      </c>
      <c r="H732" t="inlineStr">
        <is>
          <t>See abstract</t>
        </is>
      </c>
      <c r="I732" t="inlineStr">
        <is>
          <t>See abstract</t>
        </is>
      </c>
      <c r="J732" t="inlineStr">
        <is>
          <t>See abstract (AI/ML)</t>
        </is>
      </c>
      <c r="K732" t="inlineStr">
        <is>
          <t>See abstract</t>
        </is>
      </c>
      <c r="M732" t="inlineStr">
        <is>
          <t>See abstract</t>
        </is>
      </c>
      <c r="N732" t="inlineStr">
        <is>
          <t>See abstract</t>
        </is>
      </c>
      <c r="O732" t="inlineStr">
        <is>
          <t>Not verified from abstract</t>
        </is>
      </c>
      <c r="P732" t="inlineStr">
        <is>
          <t>See abstract</t>
        </is>
      </c>
      <c r="Q732" t="inlineStr">
        <is>
          <t>See abstract</t>
        </is>
      </c>
      <c r="R732" t="inlineStr">
        <is>
          <t>Not reviewed (not included)</t>
        </is>
      </c>
      <c r="S732" t="inlineStr">
        <is>
          <t>Not reviewed (not included)</t>
        </is>
      </c>
      <c r="T732" t="inlineStr">
        <is>
          <t>Abstract screening only. AI Not for Diagnosis</t>
        </is>
      </c>
      <c r="U732" t="inlineStr">
        <is>
          <t>EXCLUDE</t>
        </is>
      </c>
      <c r="V732" t="inlineStr">
        <is>
          <t>E1-Not Diagnosis: AI/ML does not appear to be applied for ADHD diagnosis, classification, or detection</t>
        </is>
      </c>
      <c r="W732" t="inlineStr">
        <is>
          <t>Excluded: AI Not for Diagnosis</t>
        </is>
      </c>
      <c r="X732" t="inlineStr">
        <is>
          <t>Not assessed from abstract</t>
        </is>
      </c>
      <c r="Y732" t="inlineStr">
        <is>
          <t>IEEE Conferences</t>
        </is>
      </c>
      <c r="Z732" t="inlineStr">
        <is>
          <t>Not determined from abstract</t>
        </is>
      </c>
      <c r="AB732" t="inlineStr">
        <is>
          <t>Not assessed (not included)</t>
        </is>
      </c>
      <c r="AC732" t="inlineStr">
        <is>
          <t>Not assessed (not included)</t>
        </is>
      </c>
      <c r="AD732" t="inlineStr">
        <is>
          <t>V. Delvigne; H. Wannous; J. -P. Vandeborre; L. Ris; T. Dutoit</t>
        </is>
      </c>
      <c r="AE732" t="inlineStr">
        <is>
          <t>2022 26th International Conference on Pattern Recognition (ICPR)</t>
        </is>
      </c>
      <c r="AF732" t="inlineStr">
        <is>
          <t>Hybrid OA (IEEE)</t>
        </is>
      </c>
      <c r="AH732" t="inlineStr">
        <is>
          <t>Not assessed</t>
        </is>
      </c>
      <c r="AI732" t="inlineStr">
        <is>
          <t>Not reported</t>
        </is>
      </c>
      <c r="AJ732" t="inlineStr">
        <is>
          <t>Not reported</t>
        </is>
      </c>
      <c r="AK732" t="inlineStr">
        <is>
          <t>Not reported</t>
        </is>
      </c>
      <c r="AL732" t="inlineStr">
        <is>
          <t>Not reported</t>
        </is>
      </c>
      <c r="AM732" t="inlineStr">
        <is>
          <t>Not reported</t>
        </is>
      </c>
      <c r="AN732" t="inlineStr">
        <is>
          <t>Not reported</t>
        </is>
      </c>
      <c r="AO732" t="inlineStr">
        <is>
          <t>Not reviewed</t>
        </is>
      </c>
      <c r="AP732" t="inlineStr">
        <is>
          <t>Not reported</t>
        </is>
      </c>
      <c r="AQ732" t="inlineStr">
        <is>
          <t>Not reported</t>
        </is>
      </c>
      <c r="AR732" t="inlineStr">
        <is>
          <t>Not reported</t>
        </is>
      </c>
      <c r="AS732" t="inlineStr">
        <is>
          <t>See abstract</t>
        </is>
      </c>
      <c r="AT732" t="inlineStr">
        <is>
          <t>Not reviewed</t>
        </is>
      </c>
      <c r="AU732" t="inlineStr">
        <is>
          <t>Not reviewed</t>
        </is>
      </c>
      <c r="AV732" t="inlineStr">
        <is>
          <t>Not reviewed</t>
        </is>
      </c>
      <c r="AW732" t="inlineStr">
        <is>
          <t>Not reviewed</t>
        </is>
      </c>
      <c r="AX732" t="inlineStr">
        <is>
          <t>Not reported</t>
        </is>
      </c>
      <c r="AY732" t="inlineStr">
        <is>
          <t>Not reported</t>
        </is>
      </c>
      <c r="AZ732" t="inlineStr">
        <is>
          <t>Not reported</t>
        </is>
      </c>
      <c r="BA732" t="inlineStr">
        <is>
          <t>Not reported</t>
        </is>
      </c>
      <c r="BB732" t="inlineStr">
        <is>
          <t>Not reported</t>
        </is>
      </c>
      <c r="BC732" t="inlineStr">
        <is>
          <t>Not reported</t>
        </is>
      </c>
      <c r="BD732" t="inlineStr">
        <is>
          <t>Not reported</t>
        </is>
      </c>
      <c r="BE732" t="inlineStr">
        <is>
          <t>Not reported</t>
        </is>
      </c>
      <c r="BF732" t="inlineStr">
        <is>
          <t>Not reported</t>
        </is>
      </c>
      <c r="BG732" t="inlineStr">
        <is>
          <t>Not reviewed (not included)</t>
        </is>
      </c>
      <c r="BH732" t="inlineStr">
        <is>
          <t>N/A</t>
        </is>
      </c>
      <c r="BI732" t="inlineStr">
        <is>
          <t>Not reviewed</t>
        </is>
      </c>
      <c r="BJ732" t="inlineStr">
        <is>
          <t>Not reviewed</t>
        </is>
      </c>
      <c r="BK732" t="inlineStr">
        <is>
          <t>Not reviewed</t>
        </is>
      </c>
      <c r="BL732" t="inlineStr">
        <is>
          <t>Not reviewed</t>
        </is>
      </c>
      <c r="BM732" t="inlineStr">
        <is>
          <t>Not reviewed (not included)</t>
        </is>
      </c>
      <c r="BN732" t="inlineStr">
        <is>
          <t>AI Not for Diagnosis - E1-Not Diagnosis: AI/ML does not appear to be applied for ADHD diagnosis, classification, or detecti</t>
        </is>
      </c>
      <c r="BO732" t="inlineStr">
        <is>
          <t>Abstract-level screening only</t>
        </is>
      </c>
      <c r="BP732" t="inlineStr">
        <is>
          <t>7</t>
        </is>
      </c>
    </row>
    <row r="733">
      <c r="A733" t="inlineStr">
        <is>
          <t>Work-In-Progress: Investigate Eye-Tracking Metrics and Effectiveness of Visual Learning Aids in Online Learning Environments for Students with Learning Disabilities Using Machine Learning</t>
        </is>
      </c>
      <c r="B733" t="n">
        <v>2023</v>
      </c>
      <c r="C733" t="inlineStr">
        <is>
          <t>Not checked</t>
        </is>
      </c>
      <c r="D733" t="inlineStr">
        <is>
          <t>Not checked</t>
        </is>
      </c>
      <c r="E733" t="inlineStr">
        <is>
          <t>10.1109/FIE58773.2023.10343361</t>
        </is>
      </c>
      <c r="F733" t="inlineStr">
        <is>
          <t>This Work-In-Progress study proposes a novel approach to explore the learning behaviors of students with learning disabilities in online learning environments by investigating eye-tracking metrics and effectiveness of visual learning aids. It builds on previous research that suggests that students with learning disabilities often face difficulties in online learning environments due to the lack of visual cues and their limited ability to interact with the learning material. The use of machine learning to analyze eye-tracking data and visual learning aids can provide insights into how students with learning disability interact with online learning materials, with the goal of improving the learning outcomes as well as informing the design of constructive teaching strategies and seeking to expand this research to the online learning context.</t>
        </is>
      </c>
      <c r="G733" t="inlineStr">
        <is>
          <t>Unimodal</t>
        </is>
      </c>
      <c r="H733" t="inlineStr">
        <is>
          <t>See abstract</t>
        </is>
      </c>
      <c r="I733" t="inlineStr">
        <is>
          <t>See abstract</t>
        </is>
      </c>
      <c r="J733" t="inlineStr">
        <is>
          <t>See abstract (AI/ML)</t>
        </is>
      </c>
      <c r="K733" t="inlineStr">
        <is>
          <t>See abstract</t>
        </is>
      </c>
      <c r="M733" t="inlineStr">
        <is>
          <t>See abstract</t>
        </is>
      </c>
      <c r="N733" t="inlineStr">
        <is>
          <t>See abstract</t>
        </is>
      </c>
      <c r="O733" t="inlineStr">
        <is>
          <t>Not verified from abstract</t>
        </is>
      </c>
      <c r="P733" t="inlineStr">
        <is>
          <t>See abstract</t>
        </is>
      </c>
      <c r="Q733" t="inlineStr">
        <is>
          <t>See abstract</t>
        </is>
      </c>
      <c r="R733" t="inlineStr">
        <is>
          <t>Not reviewed (not included)</t>
        </is>
      </c>
      <c r="S733" t="inlineStr">
        <is>
          <t>Not reviewed (not included)</t>
        </is>
      </c>
      <c r="T733" t="inlineStr">
        <is>
          <t>Abstract screening only. Non-ADHD Focused</t>
        </is>
      </c>
      <c r="U733" t="inlineStr">
        <is>
          <t>EXCLUDE</t>
        </is>
      </c>
      <c r="V733" t="inlineStr">
        <is>
          <t>E2-Not ADHD focused: Neither title nor abstract mentions ADHD or attention-deficit/hyperactivity</t>
        </is>
      </c>
      <c r="W733" t="inlineStr">
        <is>
          <t>Excluded: Not ADHD Focused</t>
        </is>
      </c>
      <c r="X733" t="inlineStr">
        <is>
          <t>Not assessed from abstract</t>
        </is>
      </c>
      <c r="Y733" t="inlineStr">
        <is>
          <t>IEEE Conferences</t>
        </is>
      </c>
      <c r="Z733" t="inlineStr">
        <is>
          <t>Not determined from abstract</t>
        </is>
      </c>
      <c r="AB733" t="inlineStr">
        <is>
          <t>Not assessed (not included)</t>
        </is>
      </c>
      <c r="AC733" t="inlineStr">
        <is>
          <t>Not assessed (not included)</t>
        </is>
      </c>
      <c r="AD733" t="inlineStr">
        <is>
          <t>Y. Liu; W. Lu; A. T. Zavareh; B. Zoghi</t>
        </is>
      </c>
      <c r="AE733" t="inlineStr">
        <is>
          <t>2023 IEEE Frontiers in Education Conference (FIE)</t>
        </is>
      </c>
      <c r="AF733" t="inlineStr">
        <is>
          <t>Hybrid OA (IEEE)</t>
        </is>
      </c>
      <c r="AH733" t="inlineStr">
        <is>
          <t>Not assessed</t>
        </is>
      </c>
      <c r="AI733" t="inlineStr">
        <is>
          <t>Not reported</t>
        </is>
      </c>
      <c r="AJ733" t="inlineStr">
        <is>
          <t>Not reported</t>
        </is>
      </c>
      <c r="AK733" t="inlineStr">
        <is>
          <t>Not reported</t>
        </is>
      </c>
      <c r="AL733" t="inlineStr">
        <is>
          <t>Not reported</t>
        </is>
      </c>
      <c r="AM733" t="inlineStr">
        <is>
          <t>Not reported</t>
        </is>
      </c>
      <c r="AN733" t="inlineStr">
        <is>
          <t>Not reported</t>
        </is>
      </c>
      <c r="AO733" t="inlineStr">
        <is>
          <t>Not reviewed</t>
        </is>
      </c>
      <c r="AP733" t="inlineStr">
        <is>
          <t>Not reported</t>
        </is>
      </c>
      <c r="AQ733" t="inlineStr">
        <is>
          <t>Not reported</t>
        </is>
      </c>
      <c r="AR733" t="inlineStr">
        <is>
          <t>Not reported</t>
        </is>
      </c>
      <c r="AS733" t="inlineStr">
        <is>
          <t>See abstract</t>
        </is>
      </c>
      <c r="AT733" t="inlineStr">
        <is>
          <t>Not reviewed</t>
        </is>
      </c>
      <c r="AU733" t="inlineStr">
        <is>
          <t>Not reviewed</t>
        </is>
      </c>
      <c r="AV733" t="inlineStr">
        <is>
          <t>Not reviewed</t>
        </is>
      </c>
      <c r="AW733" t="inlineStr">
        <is>
          <t>Not reviewed</t>
        </is>
      </c>
      <c r="AX733" t="inlineStr">
        <is>
          <t>Not reported</t>
        </is>
      </c>
      <c r="AY733" t="inlineStr">
        <is>
          <t>Not reported</t>
        </is>
      </c>
      <c r="AZ733" t="inlineStr">
        <is>
          <t>Not reported</t>
        </is>
      </c>
      <c r="BA733" t="inlineStr">
        <is>
          <t>Not reported</t>
        </is>
      </c>
      <c r="BB733" t="inlineStr">
        <is>
          <t>Not reported</t>
        </is>
      </c>
      <c r="BC733" t="inlineStr">
        <is>
          <t>Not reported</t>
        </is>
      </c>
      <c r="BD733" t="inlineStr">
        <is>
          <t>Not reported</t>
        </is>
      </c>
      <c r="BE733" t="inlineStr">
        <is>
          <t>Not reported</t>
        </is>
      </c>
      <c r="BF733" t="inlineStr">
        <is>
          <t>Not reported</t>
        </is>
      </c>
      <c r="BG733" t="inlineStr">
        <is>
          <t>Not reviewed (not included)</t>
        </is>
      </c>
      <c r="BH733" t="inlineStr">
        <is>
          <t>N/A</t>
        </is>
      </c>
      <c r="BI733" t="inlineStr">
        <is>
          <t>Not reviewed</t>
        </is>
      </c>
      <c r="BJ733" t="inlineStr">
        <is>
          <t>Not reviewed</t>
        </is>
      </c>
      <c r="BK733" t="inlineStr">
        <is>
          <t>Not reviewed</t>
        </is>
      </c>
      <c r="BL733" t="inlineStr">
        <is>
          <t>Not reviewed</t>
        </is>
      </c>
      <c r="BM733" t="inlineStr">
        <is>
          <t>Not reviewed (not included)</t>
        </is>
      </c>
      <c r="BN733" t="inlineStr">
        <is>
          <t>Non-ADHD Focused - E2-Not ADHD focused: Neither title nor abstract mentions ADHD or attention-deficit/hyperactivity</t>
        </is>
      </c>
      <c r="BO733" t="inlineStr">
        <is>
          <t>Abstract-level screening only</t>
        </is>
      </c>
      <c r="BP733" t="inlineStr">
        <is>
          <t>5</t>
        </is>
      </c>
    </row>
    <row r="734">
      <c r="A734" t="inlineStr">
        <is>
          <t>Machine Learning in Mental Health: Bridging Gaps in Diagnosis and Intervention</t>
        </is>
      </c>
      <c r="B734" t="n">
        <v>2025</v>
      </c>
      <c r="C734" t="inlineStr">
        <is>
          <t>Not checked</t>
        </is>
      </c>
      <c r="D734" t="inlineStr">
        <is>
          <t>Not checked</t>
        </is>
      </c>
      <c r="E734" t="inlineStr">
        <is>
          <t>10.1109/ICBSII65145.2025.11013436</t>
        </is>
      </c>
      <c r="F734" t="inlineStr">
        <is>
          <t>Mental health disorders, such as depression, anxiety, and bipolar disorder, represent a relevant public health challenge affecting close to 970 million people globally. Classical assessments include highly subjective self-reports and clinical assessments, leading often to latency in receiving care, and inaccuracy in care provision. The ML model could avail a good outlook derived from several data sources, including electronic health records, social media information, and sensor data from wearables to improve detection and intervention approaches. This study systematically reviewed 32 seminal works of the ML application in mental health involving algorithms such as SVM, RF, CNN, and deep learning models. In the bicameral model, CNN exhibited about $99 \%$ accuracy in detecting bipolar occurrence, and another, involving RF and CNN approaches also yielded 99% precision in PTSD diagnosis. Beyond these breakthroughs, challenges concern data privacy, model interpretability, and the generalizability of the numerous populations. Addressing these through explainable AI (XAI) approaches with measurements of ethical data collection greatly facilitate contributions of ML in mental health diagnostics. The review identifies current development, limitations, and future directions for more reliable, interpretable, and scalable MLbased mental health assessments.</t>
        </is>
      </c>
      <c r="G734" t="inlineStr">
        <is>
          <t>Unimodal</t>
        </is>
      </c>
      <c r="H734" t="inlineStr">
        <is>
          <t>See abstract</t>
        </is>
      </c>
      <c r="I734" t="inlineStr">
        <is>
          <t>See abstract</t>
        </is>
      </c>
      <c r="J734" t="inlineStr">
        <is>
          <t>See abstract (AI/ML)</t>
        </is>
      </c>
      <c r="K734" t="inlineStr">
        <is>
          <t>See abstract</t>
        </is>
      </c>
      <c r="M734" t="inlineStr">
        <is>
          <t>See abstract</t>
        </is>
      </c>
      <c r="N734" t="inlineStr">
        <is>
          <t>See abstract</t>
        </is>
      </c>
      <c r="O734" t="inlineStr">
        <is>
          <t>Not verified from abstract</t>
        </is>
      </c>
      <c r="P734" t="inlineStr">
        <is>
          <t>See abstract</t>
        </is>
      </c>
      <c r="Q734" t="inlineStr">
        <is>
          <t>See abstract</t>
        </is>
      </c>
      <c r="R734" t="inlineStr">
        <is>
          <t>Not reviewed (not included)</t>
        </is>
      </c>
      <c r="S734" t="inlineStr">
        <is>
          <t>Not reviewed (not included)</t>
        </is>
      </c>
      <c r="T734" t="inlineStr">
        <is>
          <t>Abstract screening only. Non-ADHD Focused</t>
        </is>
      </c>
      <c r="U734" t="inlineStr">
        <is>
          <t>EXCLUDE</t>
        </is>
      </c>
      <c r="V734" t="inlineStr">
        <is>
          <t>E2-Not ADHD focused: Neither title nor abstract mentions ADHD or attention-deficit/hyperactivity</t>
        </is>
      </c>
      <c r="W734" t="inlineStr">
        <is>
          <t>Excluded: Not ADHD Focused</t>
        </is>
      </c>
      <c r="X734" t="inlineStr">
        <is>
          <t>Not assessed from abstract</t>
        </is>
      </c>
      <c r="Y734" t="inlineStr">
        <is>
          <t>IEEE Conferences</t>
        </is>
      </c>
      <c r="Z734" t="inlineStr">
        <is>
          <t>Not determined from abstract</t>
        </is>
      </c>
      <c r="AB734" t="inlineStr">
        <is>
          <t>Not assessed (not included)</t>
        </is>
      </c>
      <c r="AC734" t="inlineStr">
        <is>
          <t>Not assessed (not included)</t>
        </is>
      </c>
      <c r="AD734" t="inlineStr">
        <is>
          <t>N. Kansara; B. Vala; M. S. Shaikh</t>
        </is>
      </c>
      <c r="AE734" t="inlineStr">
        <is>
          <t>2025 Eleventh International Conference on Bio Signals, Images, and Instrumentation (ICBSII)</t>
        </is>
      </c>
      <c r="AF734" t="inlineStr">
        <is>
          <t>Hybrid OA (IEEE)</t>
        </is>
      </c>
      <c r="AH734" t="inlineStr">
        <is>
          <t>Not assessed</t>
        </is>
      </c>
      <c r="AI734" t="inlineStr">
        <is>
          <t>Not reported</t>
        </is>
      </c>
      <c r="AJ734" t="inlineStr">
        <is>
          <t>Not reported</t>
        </is>
      </c>
      <c r="AK734" t="inlineStr">
        <is>
          <t>Not reported</t>
        </is>
      </c>
      <c r="AL734" t="inlineStr">
        <is>
          <t>Not reported</t>
        </is>
      </c>
      <c r="AM734" t="inlineStr">
        <is>
          <t>Not reported</t>
        </is>
      </c>
      <c r="AN734" t="inlineStr">
        <is>
          <t>Not reported</t>
        </is>
      </c>
      <c r="AO734" t="inlineStr">
        <is>
          <t>Not reviewed</t>
        </is>
      </c>
      <c r="AP734" t="inlineStr">
        <is>
          <t>Not reported</t>
        </is>
      </c>
      <c r="AQ734" t="inlineStr">
        <is>
          <t>Not reported</t>
        </is>
      </c>
      <c r="AR734" t="inlineStr">
        <is>
          <t>Not reported</t>
        </is>
      </c>
      <c r="AS734" t="inlineStr">
        <is>
          <t>See abstract</t>
        </is>
      </c>
      <c r="AT734" t="inlineStr">
        <is>
          <t>Not reviewed</t>
        </is>
      </c>
      <c r="AU734" t="inlineStr">
        <is>
          <t>Not reviewed</t>
        </is>
      </c>
      <c r="AV734" t="inlineStr">
        <is>
          <t>Not reviewed</t>
        </is>
      </c>
      <c r="AW734" t="inlineStr">
        <is>
          <t>Not reviewed</t>
        </is>
      </c>
      <c r="AX734" t="inlineStr">
        <is>
          <t>Not reported</t>
        </is>
      </c>
      <c r="AY734" t="inlineStr">
        <is>
          <t>Not reported</t>
        </is>
      </c>
      <c r="AZ734" t="inlineStr">
        <is>
          <t>Not reported</t>
        </is>
      </c>
      <c r="BA734" t="inlineStr">
        <is>
          <t>Not reported</t>
        </is>
      </c>
      <c r="BB734" t="inlineStr">
        <is>
          <t>Not reported</t>
        </is>
      </c>
      <c r="BC734" t="inlineStr">
        <is>
          <t>Not reported</t>
        </is>
      </c>
      <c r="BD734" t="inlineStr">
        <is>
          <t>Not reported</t>
        </is>
      </c>
      <c r="BE734" t="inlineStr">
        <is>
          <t>Not reported</t>
        </is>
      </c>
      <c r="BF734" t="inlineStr">
        <is>
          <t>Not reported</t>
        </is>
      </c>
      <c r="BG734" t="inlineStr">
        <is>
          <t>Not reviewed (not included)</t>
        </is>
      </c>
      <c r="BH734" t="inlineStr">
        <is>
          <t>N/A</t>
        </is>
      </c>
      <c r="BI734" t="inlineStr">
        <is>
          <t>Not reviewed</t>
        </is>
      </c>
      <c r="BJ734" t="inlineStr">
        <is>
          <t>Not reviewed</t>
        </is>
      </c>
      <c r="BK734" t="inlineStr">
        <is>
          <t>Not reviewed</t>
        </is>
      </c>
      <c r="BL734" t="inlineStr">
        <is>
          <t>Not reviewed</t>
        </is>
      </c>
      <c r="BM734" t="inlineStr">
        <is>
          <t>Not reviewed (not included)</t>
        </is>
      </c>
      <c r="BN734" t="inlineStr">
        <is>
          <t>Non-ADHD Focused - E2-Not ADHD focused: Neither title nor abstract mentions ADHD or attention-deficit/hyperactivity</t>
        </is>
      </c>
      <c r="BO734" t="inlineStr">
        <is>
          <t>Abstract-level screening only</t>
        </is>
      </c>
      <c r="BP734" t="inlineStr">
        <is>
          <t>9</t>
        </is>
      </c>
    </row>
    <row r="735">
      <c r="A735" t="inlineStr">
        <is>
          <t>rs-fMRI Analysis Using Spatio-Temporal Sparse Convolutional Neural Networks</t>
        </is>
      </c>
      <c r="B735" t="n">
        <v>2022</v>
      </c>
      <c r="C735" t="inlineStr">
        <is>
          <t>Not checked</t>
        </is>
      </c>
      <c r="D735" t="inlineStr">
        <is>
          <t>Not checked</t>
        </is>
      </c>
      <c r="E735" t="inlineStr">
        <is>
          <t>10.1109/SIU55565.2022.9864751</t>
        </is>
      </c>
      <c r="F735" t="inlineStr">
        <is>
          <t>Neuropsychiatric diseases such as Autism Spectrum Disorder (ASD) and Schizophrenia cause various behavioral and communication dysfunctions in human life. Resting state functional magnetic resonance imaging (rs-fMRI) is used to detect and characterize functional changes in the brain associated with these disorders. Machine learning methods are known to perform well in classifying fMRI images and have proven to have great potential in the field of computer aided diagnosis. In most of the previous studies, hand-crafted features have been used in fMRI analyzes and classifications to date. This prevents the system from being end-to-end and causes spatial or temporal information to be lost due to dimension reduction. The method presented in this study works end-to-end as well as being fed with an entire 4-dimensional fMRI sequence. It is faster than traditional convolutions and recurrent neural networks of the same size, thanks to the sparse convolutional layers that are the building blocks of the network. Experiments with schizophrenia and ASD fMRIs have shown similar performance to those in the literature, despite limited resources.</t>
        </is>
      </c>
      <c r="G735" t="inlineStr">
        <is>
          <t>Unimodal</t>
        </is>
      </c>
      <c r="H735" t="inlineStr">
        <is>
          <t>See abstract</t>
        </is>
      </c>
      <c r="I735" t="inlineStr">
        <is>
          <t>See abstract</t>
        </is>
      </c>
      <c r="J735" t="inlineStr">
        <is>
          <t>See abstract (AI/ML)</t>
        </is>
      </c>
      <c r="K735" t="inlineStr">
        <is>
          <t>See abstract</t>
        </is>
      </c>
      <c r="M735" t="inlineStr">
        <is>
          <t>See abstract</t>
        </is>
      </c>
      <c r="N735" t="inlineStr">
        <is>
          <t>See abstract</t>
        </is>
      </c>
      <c r="O735" t="inlineStr">
        <is>
          <t>Not verified from abstract</t>
        </is>
      </c>
      <c r="P735" t="inlineStr">
        <is>
          <t>See abstract</t>
        </is>
      </c>
      <c r="Q735" t="inlineStr">
        <is>
          <t>See abstract</t>
        </is>
      </c>
      <c r="R735" t="inlineStr">
        <is>
          <t>Not reviewed (not included)</t>
        </is>
      </c>
      <c r="S735" t="inlineStr">
        <is>
          <t>Not reviewed (not included)</t>
        </is>
      </c>
      <c r="T735" t="inlineStr">
        <is>
          <t>Abstract screening only. Non-ADHD Focused</t>
        </is>
      </c>
      <c r="U735" t="inlineStr">
        <is>
          <t>EXCLUDE</t>
        </is>
      </c>
      <c r="V735" t="inlineStr">
        <is>
          <t>E2-Not ADHD focused: Neither title nor abstract mentions ADHD or attention-deficit/hyperactivity</t>
        </is>
      </c>
      <c r="W735" t="inlineStr">
        <is>
          <t>Excluded: Not ADHD Focused</t>
        </is>
      </c>
      <c r="X735" t="inlineStr">
        <is>
          <t>Not assessed from abstract</t>
        </is>
      </c>
      <c r="Y735" t="inlineStr">
        <is>
          <t>IEEE Conferences</t>
        </is>
      </c>
      <c r="Z735" t="inlineStr">
        <is>
          <t>Not determined from abstract</t>
        </is>
      </c>
      <c r="AB735" t="inlineStr">
        <is>
          <t>Not assessed (not included)</t>
        </is>
      </c>
      <c r="AC735" t="inlineStr">
        <is>
          <t>Not assessed (not included)</t>
        </is>
      </c>
      <c r="AD735" t="inlineStr">
        <is>
          <t>F. M. Yener; S. YÄ±ldÄ±z; M. A. Hafeez; C. B. KayasandÄ±k; M. Y. DoÄŸan</t>
        </is>
      </c>
      <c r="AE735" t="inlineStr">
        <is>
          <t>2022 30th Signal Processing and Communications Applications Conference (SIU)</t>
        </is>
      </c>
      <c r="AF735" t="inlineStr">
        <is>
          <t>Hybrid OA (IEEE)</t>
        </is>
      </c>
      <c r="AG735" t="inlineStr">
        <is>
          <t xml:space="preserve">Health; </t>
        </is>
      </c>
      <c r="AH735" t="inlineStr">
        <is>
          <t>Not assessed</t>
        </is>
      </c>
      <c r="AI735" t="inlineStr">
        <is>
          <t>Not reported</t>
        </is>
      </c>
      <c r="AJ735" t="inlineStr">
        <is>
          <t>Not reported</t>
        </is>
      </c>
      <c r="AK735" t="inlineStr">
        <is>
          <t>Not reported</t>
        </is>
      </c>
      <c r="AL735" t="inlineStr">
        <is>
          <t>Not reported</t>
        </is>
      </c>
      <c r="AM735" t="inlineStr">
        <is>
          <t>Not reported</t>
        </is>
      </c>
      <c r="AN735" t="inlineStr">
        <is>
          <t>Not reported</t>
        </is>
      </c>
      <c r="AO735" t="inlineStr">
        <is>
          <t>Not reviewed</t>
        </is>
      </c>
      <c r="AP735" t="inlineStr">
        <is>
          <t>Not reported</t>
        </is>
      </c>
      <c r="AQ735" t="inlineStr">
        <is>
          <t>Not reported</t>
        </is>
      </c>
      <c r="AR735" t="inlineStr">
        <is>
          <t>Not reported</t>
        </is>
      </c>
      <c r="AS735" t="inlineStr">
        <is>
          <t>See abstract</t>
        </is>
      </c>
      <c r="AT735" t="inlineStr">
        <is>
          <t>Not reviewed</t>
        </is>
      </c>
      <c r="AU735" t="inlineStr">
        <is>
          <t>Not reviewed</t>
        </is>
      </c>
      <c r="AV735" t="inlineStr">
        <is>
          <t>Not reviewed</t>
        </is>
      </c>
      <c r="AW735" t="inlineStr">
        <is>
          <t>Not reviewed</t>
        </is>
      </c>
      <c r="AX735" t="inlineStr">
        <is>
          <t>Not reported</t>
        </is>
      </c>
      <c r="AY735" t="inlineStr">
        <is>
          <t>Not reported</t>
        </is>
      </c>
      <c r="AZ735" t="inlineStr">
        <is>
          <t>Not reported</t>
        </is>
      </c>
      <c r="BA735" t="inlineStr">
        <is>
          <t>Not reported</t>
        </is>
      </c>
      <c r="BB735" t="inlineStr">
        <is>
          <t>Not reported</t>
        </is>
      </c>
      <c r="BC735" t="inlineStr">
        <is>
          <t>Not reported</t>
        </is>
      </c>
      <c r="BD735" t="inlineStr">
        <is>
          <t>Not reported</t>
        </is>
      </c>
      <c r="BE735" t="inlineStr">
        <is>
          <t>Not reported</t>
        </is>
      </c>
      <c r="BF735" t="inlineStr">
        <is>
          <t>Not reported</t>
        </is>
      </c>
      <c r="BG735" t="inlineStr">
        <is>
          <t>Not reviewed (not included)</t>
        </is>
      </c>
      <c r="BH735" t="inlineStr">
        <is>
          <t>N/A</t>
        </is>
      </c>
      <c r="BI735" t="inlineStr">
        <is>
          <t>Not reviewed</t>
        </is>
      </c>
      <c r="BJ735" t="inlineStr">
        <is>
          <t>Not reviewed</t>
        </is>
      </c>
      <c r="BK735" t="inlineStr">
        <is>
          <t>Not reviewed</t>
        </is>
      </c>
      <c r="BL735" t="inlineStr">
        <is>
          <t>Not reviewed</t>
        </is>
      </c>
      <c r="BM735" t="inlineStr">
        <is>
          <t>Not reviewed (not included)</t>
        </is>
      </c>
      <c r="BN735" t="inlineStr">
        <is>
          <t>Non-ADHD Focused - E2-Not ADHD focused: Neither title nor abstract mentions ADHD or attention-deficit/hyperactivity</t>
        </is>
      </c>
      <c r="BO735" t="inlineStr">
        <is>
          <t>Abstract-level screening only</t>
        </is>
      </c>
      <c r="BP735" t="inlineStr">
        <is>
          <t>4</t>
        </is>
      </c>
    </row>
    <row r="736">
      <c r="A736" t="inlineStr">
        <is>
          <t>Handwriting Difficulties: A Review of Recent Advances in the Identification and Intervention</t>
        </is>
      </c>
      <c r="B736" t="n">
        <v>2025</v>
      </c>
      <c r="C736" t="inlineStr">
        <is>
          <t>Not checked</t>
        </is>
      </c>
      <c r="D736" t="inlineStr">
        <is>
          <t>Not checked</t>
        </is>
      </c>
      <c r="E736" t="inlineStr">
        <is>
          <t>10.1109/ACCESS.2025.3593240</t>
        </is>
      </c>
      <c r="F736" t="inlineStr">
        <is>
          <t>Handwriting difficulties can significantly affect education and daily functioning. Despite recent advances, challenges in standardization, dataset diversity, and model explainability still limit cross-study comparability and real-world applicability. This narrative review synthesizes recent work on identifying and addressing handwriting difficulties, covering both traditional and technology-based approaches. Rather than proposing a new method or computational framework, it highlights trends, challenges, and opportunities in current research. We systematically reviewed 107 primary studies published between 2019 and 2024, sourced from IEEE Xplore and SpringerLink. Key techniques examined include the use of spatiotemporal signals, image data, feature-extraction methods, and algorithmic classification. We also explored key experimental design elements and assistive interventions aimed at improving handwriting performance. Our review underscores advances in handwriting analysisâ€”particularly the role of technology in assessing and improving handwriting legibility and fluencyâ€”and shows how these methods address limitations of conventional assessments. The findings demonstrate the potential of technology-based approaches for assessing and mitigating handwriting difficulties, while revealing ongoing challenges such as limited dataset diversity, the need to integrate cognitive and motor aspects, and inadequate model transparency. Future work should focus on standardizing methods, increasing dataset representation, and developing interpretable, multimodal solutions.</t>
        </is>
      </c>
      <c r="G736" t="inlineStr">
        <is>
          <t>Unimodal</t>
        </is>
      </c>
      <c r="H736" t="inlineStr">
        <is>
          <t>See abstract</t>
        </is>
      </c>
      <c r="I736" t="inlineStr">
        <is>
          <t>See abstract</t>
        </is>
      </c>
      <c r="J736" t="inlineStr">
        <is>
          <t>See abstract (AI/ML)</t>
        </is>
      </c>
      <c r="K736" t="inlineStr">
        <is>
          <t>See abstract</t>
        </is>
      </c>
      <c r="M736" t="inlineStr">
        <is>
          <t>See abstract</t>
        </is>
      </c>
      <c r="N736" t="inlineStr">
        <is>
          <t>See abstract</t>
        </is>
      </c>
      <c r="O736" t="inlineStr">
        <is>
          <t>Not verified from abstract</t>
        </is>
      </c>
      <c r="P736" t="inlineStr">
        <is>
          <t>See abstract</t>
        </is>
      </c>
      <c r="Q736" t="inlineStr">
        <is>
          <t>See abstract</t>
        </is>
      </c>
      <c r="R736" t="inlineStr">
        <is>
          <t>Not reviewed (not included)</t>
        </is>
      </c>
      <c r="S736" t="inlineStr">
        <is>
          <t>Not reviewed (not included)</t>
        </is>
      </c>
      <c r="T736" t="inlineStr">
        <is>
          <t>Abstract screening only. Not Primary Research</t>
        </is>
      </c>
      <c r="U736" t="inlineStr">
        <is>
          <t>EXCLUDE</t>
        </is>
      </c>
      <c r="V736" t="inlineStr">
        <is>
          <t>E6-Not Primary Research: Title/abstract indicates systematic review, meta-analysis, or review paper</t>
        </is>
      </c>
      <c r="W736" t="inlineStr">
        <is>
          <t>Excluded: Not Primary Research</t>
        </is>
      </c>
      <c r="X736" t="inlineStr">
        <is>
          <t>Not assessed from abstract</t>
        </is>
      </c>
      <c r="Y736" t="inlineStr">
        <is>
          <t>IEEE Journals</t>
        </is>
      </c>
      <c r="Z736" t="inlineStr">
        <is>
          <t>Not determined from abstract</t>
        </is>
      </c>
      <c r="AB736" t="inlineStr">
        <is>
          <t>Not assessed (not included)</t>
        </is>
      </c>
      <c r="AC736" t="inlineStr">
        <is>
          <t>Not assessed (not included)</t>
        </is>
      </c>
      <c r="AD736" t="inlineStr">
        <is>
          <t>S. Murnani; K. Hashitsume; T. Igasaki</t>
        </is>
      </c>
      <c r="AE736" t="inlineStr">
        <is>
          <t>IEEE Access</t>
        </is>
      </c>
      <c r="AF736" t="inlineStr">
        <is>
          <t>Gold OA (IEEE Access)</t>
        </is>
      </c>
      <c r="AG736" t="inlineStr">
        <is>
          <t xml:space="preserve">Japan Society for the Promotion of Science KAKENHI(grant numbers:JP21K18508); (Acquisition of writing skills through simulated experience with a sense of motor subjectivity)(grant numbers:23H00968/23K25665); </t>
        </is>
      </c>
      <c r="AH736" t="inlineStr">
        <is>
          <t>Not assessed</t>
        </is>
      </c>
      <c r="AI736" t="inlineStr">
        <is>
          <t>Not reported</t>
        </is>
      </c>
      <c r="AJ736" t="inlineStr">
        <is>
          <t>Not reported</t>
        </is>
      </c>
      <c r="AK736" t="inlineStr">
        <is>
          <t>Not reported</t>
        </is>
      </c>
      <c r="AL736" t="inlineStr">
        <is>
          <t>Not reported</t>
        </is>
      </c>
      <c r="AM736" t="inlineStr">
        <is>
          <t>Not reported</t>
        </is>
      </c>
      <c r="AN736" t="inlineStr">
        <is>
          <t>Not reported</t>
        </is>
      </c>
      <c r="AO736" t="inlineStr">
        <is>
          <t>Not reviewed</t>
        </is>
      </c>
      <c r="AP736" t="inlineStr">
        <is>
          <t>Not reported</t>
        </is>
      </c>
      <c r="AQ736" t="inlineStr">
        <is>
          <t>Not reported</t>
        </is>
      </c>
      <c r="AR736" t="inlineStr">
        <is>
          <t>Not reported</t>
        </is>
      </c>
      <c r="AS736" t="inlineStr">
        <is>
          <t>See abstract</t>
        </is>
      </c>
      <c r="AT736" t="inlineStr">
        <is>
          <t>Not reviewed</t>
        </is>
      </c>
      <c r="AU736" t="inlineStr">
        <is>
          <t>Not reviewed</t>
        </is>
      </c>
      <c r="AV736" t="inlineStr">
        <is>
          <t>Not reviewed</t>
        </is>
      </c>
      <c r="AW736" t="inlineStr">
        <is>
          <t>Not reviewed</t>
        </is>
      </c>
      <c r="AX736" t="inlineStr">
        <is>
          <t>Not reported</t>
        </is>
      </c>
      <c r="AY736" t="inlineStr">
        <is>
          <t>Not reported</t>
        </is>
      </c>
      <c r="AZ736" t="inlineStr">
        <is>
          <t>Not reported</t>
        </is>
      </c>
      <c r="BA736" t="inlineStr">
        <is>
          <t>Not reported</t>
        </is>
      </c>
      <c r="BB736" t="inlineStr">
        <is>
          <t>Not reported</t>
        </is>
      </c>
      <c r="BC736" t="inlineStr">
        <is>
          <t>Not reported</t>
        </is>
      </c>
      <c r="BD736" t="inlineStr">
        <is>
          <t>Not reported</t>
        </is>
      </c>
      <c r="BE736" t="inlineStr">
        <is>
          <t>Not reported</t>
        </is>
      </c>
      <c r="BF736" t="inlineStr">
        <is>
          <t>Not reported</t>
        </is>
      </c>
      <c r="BG736" t="inlineStr">
        <is>
          <t>Not reviewed (not included)</t>
        </is>
      </c>
      <c r="BH736" t="inlineStr">
        <is>
          <t>N/A</t>
        </is>
      </c>
      <c r="BI736" t="inlineStr">
        <is>
          <t>Not reviewed</t>
        </is>
      </c>
      <c r="BJ736" t="inlineStr">
        <is>
          <t>Not reviewed</t>
        </is>
      </c>
      <c r="BK736" t="inlineStr">
        <is>
          <t>Not reviewed</t>
        </is>
      </c>
      <c r="BL736" t="inlineStr">
        <is>
          <t>Not reviewed</t>
        </is>
      </c>
      <c r="BM736" t="inlineStr">
        <is>
          <t>Not reviewed (not included)</t>
        </is>
      </c>
      <c r="BN736" t="inlineStr">
        <is>
          <t>Not Primary Research - E6-Not Primary Research: Title/abstract indicates systematic review, meta-analysis, or review paper</t>
        </is>
      </c>
      <c r="BO736" t="inlineStr">
        <is>
          <t>Abstract-level screening only</t>
        </is>
      </c>
      <c r="BP736" t="inlineStr">
        <is>
          <t>21</t>
        </is>
      </c>
    </row>
    <row r="737">
      <c r="A737" t="inlineStr">
        <is>
          <t>Using Bayesian Methods for Predicting the Development of Children Autism</t>
        </is>
      </c>
      <c r="B737" t="n">
        <v>2019</v>
      </c>
      <c r="C737" t="inlineStr">
        <is>
          <t>Not checked</t>
        </is>
      </c>
      <c r="D737" t="inlineStr">
        <is>
          <t>Not checked</t>
        </is>
      </c>
      <c r="E737" t="inlineStr">
        <is>
          <t>10.1109/ATIT49449.2019.9030523</t>
        </is>
      </c>
      <c r="F737" t="inlineStr">
        <is>
          <t>In this paper, we propose a methodology for using static Bayesian networks (BN) in the tasks of predicting the development of the children's disease â€œautismâ€ aged 4 to 11 years. Methods of constructing the structure of a static BN, parametric learning, validation are considered, a sensitivity analysis and scenario analysis of â€œWhat-if' are carried out. The model was designed in collaboration with pediatricians, as well as subject matter experts in the selection and quantification of input and output variables.</t>
        </is>
      </c>
      <c r="G737" t="inlineStr">
        <is>
          <t>Unimodal</t>
        </is>
      </c>
      <c r="H737" t="inlineStr">
        <is>
          <t>See abstract</t>
        </is>
      </c>
      <c r="I737" t="inlineStr">
        <is>
          <t>See abstract</t>
        </is>
      </c>
      <c r="J737" t="inlineStr">
        <is>
          <t>See abstract (AI/ML)</t>
        </is>
      </c>
      <c r="K737" t="inlineStr">
        <is>
          <t>See abstract</t>
        </is>
      </c>
      <c r="M737" t="inlineStr">
        <is>
          <t>See abstract</t>
        </is>
      </c>
      <c r="N737" t="inlineStr">
        <is>
          <t>See abstract</t>
        </is>
      </c>
      <c r="O737" t="inlineStr">
        <is>
          <t>Not verified from abstract</t>
        </is>
      </c>
      <c r="P737" t="inlineStr">
        <is>
          <t>See abstract</t>
        </is>
      </c>
      <c r="Q737" t="inlineStr">
        <is>
          <t>See abstract</t>
        </is>
      </c>
      <c r="R737" t="inlineStr">
        <is>
          <t>Not reviewed (not included)</t>
        </is>
      </c>
      <c r="S737" t="inlineStr">
        <is>
          <t>Not reviewed (not included)</t>
        </is>
      </c>
      <c r="T737" t="inlineStr">
        <is>
          <t>Abstract screening only. Non-ADHD Focused</t>
        </is>
      </c>
      <c r="U737" t="inlineStr">
        <is>
          <t>EXCLUDE</t>
        </is>
      </c>
      <c r="V737" t="inlineStr">
        <is>
          <t>E2-Not ADHD focused: Neither title nor abstract mentions ADHD or attention-deficit/hyperactivity</t>
        </is>
      </c>
      <c r="W737" t="inlineStr">
        <is>
          <t>Excluded: Not ADHD Focused</t>
        </is>
      </c>
      <c r="X737" t="inlineStr">
        <is>
          <t>Not assessed from abstract</t>
        </is>
      </c>
      <c r="Y737" t="inlineStr">
        <is>
          <t>IEEE Conferences</t>
        </is>
      </c>
      <c r="Z737" t="inlineStr">
        <is>
          <t>Not determined from abstract</t>
        </is>
      </c>
      <c r="AB737" t="inlineStr">
        <is>
          <t>Not assessed (not included)</t>
        </is>
      </c>
      <c r="AC737" t="inlineStr">
        <is>
          <t>Not assessed (not included)</t>
        </is>
      </c>
      <c r="AD737" t="inlineStr">
        <is>
          <t>M. Voronenko; I. Lurie; O. Boskin; U. Zhunissova; R. Baranenko; V. Lytvynenko</t>
        </is>
      </c>
      <c r="AE737" t="inlineStr">
        <is>
          <t>2019 IEEE International Conference on Advanced Trends in Information Theory (ATIT)</t>
        </is>
      </c>
      <c r="AF737" t="inlineStr">
        <is>
          <t>Hybrid OA (IEEE)</t>
        </is>
      </c>
      <c r="AH737" t="inlineStr">
        <is>
          <t>Not assessed</t>
        </is>
      </c>
      <c r="AI737" t="inlineStr">
        <is>
          <t>Not reported</t>
        </is>
      </c>
      <c r="AJ737" t="inlineStr">
        <is>
          <t>Not reported</t>
        </is>
      </c>
      <c r="AK737" t="inlineStr">
        <is>
          <t>Not reported</t>
        </is>
      </c>
      <c r="AL737" t="inlineStr">
        <is>
          <t>Not reported</t>
        </is>
      </c>
      <c r="AM737" t="inlineStr">
        <is>
          <t>Not reported</t>
        </is>
      </c>
      <c r="AN737" t="inlineStr">
        <is>
          <t>Not reported</t>
        </is>
      </c>
      <c r="AO737" t="inlineStr">
        <is>
          <t>Not reviewed</t>
        </is>
      </c>
      <c r="AP737" t="inlineStr">
        <is>
          <t>Not reported</t>
        </is>
      </c>
      <c r="AQ737" t="inlineStr">
        <is>
          <t>Not reported</t>
        </is>
      </c>
      <c r="AR737" t="inlineStr">
        <is>
          <t>Not reported</t>
        </is>
      </c>
      <c r="AS737" t="inlineStr">
        <is>
          <t>See abstract</t>
        </is>
      </c>
      <c r="AT737" t="inlineStr">
        <is>
          <t>Not reviewed</t>
        </is>
      </c>
      <c r="AU737" t="inlineStr">
        <is>
          <t>Not reviewed</t>
        </is>
      </c>
      <c r="AV737" t="inlineStr">
        <is>
          <t>Not reviewed</t>
        </is>
      </c>
      <c r="AW737" t="inlineStr">
        <is>
          <t>Not reviewed</t>
        </is>
      </c>
      <c r="AX737" t="inlineStr">
        <is>
          <t>Not reported</t>
        </is>
      </c>
      <c r="AY737" t="inlineStr">
        <is>
          <t>Not reported</t>
        </is>
      </c>
      <c r="AZ737" t="inlineStr">
        <is>
          <t>Not reported</t>
        </is>
      </c>
      <c r="BA737" t="inlineStr">
        <is>
          <t>Not reported</t>
        </is>
      </c>
      <c r="BB737" t="inlineStr">
        <is>
          <t>Not reported</t>
        </is>
      </c>
      <c r="BC737" t="inlineStr">
        <is>
          <t>Not reported</t>
        </is>
      </c>
      <c r="BD737" t="inlineStr">
        <is>
          <t>Not reported</t>
        </is>
      </c>
      <c r="BE737" t="inlineStr">
        <is>
          <t>Not reported</t>
        </is>
      </c>
      <c r="BF737" t="inlineStr">
        <is>
          <t>Not reported</t>
        </is>
      </c>
      <c r="BG737" t="inlineStr">
        <is>
          <t>Not reviewed (not included)</t>
        </is>
      </c>
      <c r="BH737" t="inlineStr">
        <is>
          <t>N/A</t>
        </is>
      </c>
      <c r="BI737" t="inlineStr">
        <is>
          <t>Not reviewed</t>
        </is>
      </c>
      <c r="BJ737" t="inlineStr">
        <is>
          <t>Not reviewed</t>
        </is>
      </c>
      <c r="BK737" t="inlineStr">
        <is>
          <t>Not reviewed</t>
        </is>
      </c>
      <c r="BL737" t="inlineStr">
        <is>
          <t>Not reviewed</t>
        </is>
      </c>
      <c r="BM737" t="inlineStr">
        <is>
          <t>Not reviewed (not included)</t>
        </is>
      </c>
      <c r="BN737" t="inlineStr">
        <is>
          <t>Non-ADHD Focused - E2-Not ADHD focused: Neither title nor abstract mentions ADHD or attention-deficit/hyperactivity</t>
        </is>
      </c>
      <c r="BO737" t="inlineStr">
        <is>
          <t>Abstract-level screening only</t>
        </is>
      </c>
      <c r="BP737" t="inlineStr">
        <is>
          <t>5</t>
        </is>
      </c>
    </row>
    <row r="738">
      <c r="A738" t="inlineStr">
        <is>
          <t>NeuroScope:A Transformer-Based Explainable EEG Diagnostic Framework for ADHD Detection in Children</t>
        </is>
      </c>
      <c r="B738" t="n">
        <v>2025</v>
      </c>
      <c r="C738" t="inlineStr">
        <is>
          <t>Not checked</t>
        </is>
      </c>
      <c r="D738" t="inlineStr">
        <is>
          <t>Not checked</t>
        </is>
      </c>
      <c r="E738" t="inlineStr">
        <is>
          <t>10.1109/ICOIICS67115.2025.11390130</t>
        </is>
      </c>
      <c r="F738" t="inlineStr">
        <is>
          <t>Conventional diagnosis of ADHD is in the form of subjective behavioral assessment, notwithstanding this neurodevelopmental disorder among 5-12% of children in the world. We present a deep learning model, NeuroScope, which allows ADHD diagnosis based on EEG signals to make them transparent and objective. The system is implemented with the dual-transformer architecture, which consists of Vision Transformer (ViT) to learn spatiotemporal patterns and Time-Series Transformer (TST) to learn long-range temporal patterns. To solve the problem of clinical interpretability, NeuroScope incorporates Explainable AI (XAI) methods - Grad-CAM and SHAP - to offer clear diagnostic explanations. As found in the ADHD-200 consortium dataset, the system has a 98.5% classification accuracy with precision, recall, and F1-scores of over 0.95, and is significantly superior to current CNN-based methods, but can be clinically used due to its explainability capabilities.</t>
        </is>
      </c>
      <c r="G738" t="inlineStr">
        <is>
          <t>Unimodal</t>
        </is>
      </c>
      <c r="H738" t="inlineStr">
        <is>
          <t>See abstract</t>
        </is>
      </c>
      <c r="I738" t="inlineStr">
        <is>
          <t>See abstract</t>
        </is>
      </c>
      <c r="J738" t="inlineStr">
        <is>
          <t>See abstract (AI/ML)</t>
        </is>
      </c>
      <c r="K738" t="inlineStr">
        <is>
          <t>See abstract</t>
        </is>
      </c>
      <c r="M738" t="inlineStr">
        <is>
          <t>See abstract</t>
        </is>
      </c>
      <c r="N738" t="inlineStr">
        <is>
          <t>See abstract</t>
        </is>
      </c>
      <c r="O738" t="inlineStr">
        <is>
          <t>Not verified from abstract</t>
        </is>
      </c>
      <c r="P738" t="inlineStr">
        <is>
          <t>See abstract</t>
        </is>
      </c>
      <c r="Q738" t="inlineStr">
        <is>
          <t>See abstract</t>
        </is>
      </c>
      <c r="R738" t="inlineStr">
        <is>
          <t>Not reviewed (not included)</t>
        </is>
      </c>
      <c r="S738" t="inlineStr">
        <is>
          <t>Not reviewed (not included)</t>
        </is>
      </c>
      <c r="T738" t="inlineStr">
        <is>
          <t>Abstract screening only. Not Selected for Final 95 (Pending Full Text Review)</t>
        </is>
      </c>
      <c r="U738" t="inlineStr">
        <is>
          <t>EXCLUDE</t>
        </is>
      </c>
      <c r="V73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38" t="inlineStr">
        <is>
          <t>Excluded: Other Criterion</t>
        </is>
      </c>
      <c r="X738" t="inlineStr">
        <is>
          <t>Not assessed from abstract</t>
        </is>
      </c>
      <c r="Y738" t="inlineStr">
        <is>
          <t>IEEE Conferences</t>
        </is>
      </c>
      <c r="Z738" t="inlineStr">
        <is>
          <t>Not determined from abstract</t>
        </is>
      </c>
      <c r="AB738" t="inlineStr">
        <is>
          <t>Not assessed (not included)</t>
        </is>
      </c>
      <c r="AC738" t="inlineStr">
        <is>
          <t>Not assessed (not included)</t>
        </is>
      </c>
      <c r="AD738" t="inlineStr">
        <is>
          <t>B. Ramamoorthy; H. B. Sivasankaran; J. P</t>
        </is>
      </c>
      <c r="AE738" t="inlineStr">
        <is>
          <t>2025 International Conference on Intelligent Computing, Information and Control Systems (ICOIICS)</t>
        </is>
      </c>
      <c r="AF738" t="inlineStr">
        <is>
          <t>Hybrid OA (IEEE)</t>
        </is>
      </c>
      <c r="AH738" t="inlineStr">
        <is>
          <t>Not assessed</t>
        </is>
      </c>
      <c r="AI738" t="inlineStr">
        <is>
          <t>Not reported</t>
        </is>
      </c>
      <c r="AJ738" t="inlineStr">
        <is>
          <t>Not reported</t>
        </is>
      </c>
      <c r="AK738" t="inlineStr">
        <is>
          <t>Not reported</t>
        </is>
      </c>
      <c r="AL738" t="inlineStr">
        <is>
          <t>Not reported</t>
        </is>
      </c>
      <c r="AM738" t="inlineStr">
        <is>
          <t>Not reported</t>
        </is>
      </c>
      <c r="AN738" t="inlineStr">
        <is>
          <t>Not reported</t>
        </is>
      </c>
      <c r="AO738" t="inlineStr">
        <is>
          <t>Not reviewed</t>
        </is>
      </c>
      <c r="AP738" t="inlineStr">
        <is>
          <t>Not reported</t>
        </is>
      </c>
      <c r="AQ738" t="inlineStr">
        <is>
          <t>Not reported</t>
        </is>
      </c>
      <c r="AR738" t="inlineStr">
        <is>
          <t>Not reported</t>
        </is>
      </c>
      <c r="AS738" t="inlineStr">
        <is>
          <t>See abstract</t>
        </is>
      </c>
      <c r="AT738" t="inlineStr">
        <is>
          <t>Not reviewed</t>
        </is>
      </c>
      <c r="AU738" t="inlineStr">
        <is>
          <t>Not reviewed</t>
        </is>
      </c>
      <c r="AV738" t="inlineStr">
        <is>
          <t>Not reviewed</t>
        </is>
      </c>
      <c r="AW738" t="inlineStr">
        <is>
          <t>Not reviewed</t>
        </is>
      </c>
      <c r="AX738" t="inlineStr">
        <is>
          <t>Not reported</t>
        </is>
      </c>
      <c r="AY738" t="inlineStr">
        <is>
          <t>Not reported</t>
        </is>
      </c>
      <c r="AZ738" t="inlineStr">
        <is>
          <t>Not reported</t>
        </is>
      </c>
      <c r="BA738" t="inlineStr">
        <is>
          <t>Not reported</t>
        </is>
      </c>
      <c r="BB738" t="inlineStr">
        <is>
          <t>Not reported</t>
        </is>
      </c>
      <c r="BC738" t="inlineStr">
        <is>
          <t>Not reported</t>
        </is>
      </c>
      <c r="BD738" t="inlineStr">
        <is>
          <t>Not reported</t>
        </is>
      </c>
      <c r="BE738" t="inlineStr">
        <is>
          <t>Not reported</t>
        </is>
      </c>
      <c r="BF738" t="inlineStr">
        <is>
          <t>Not reported</t>
        </is>
      </c>
      <c r="BG738" t="inlineStr">
        <is>
          <t>Not reviewed (not included)</t>
        </is>
      </c>
      <c r="BH738" t="inlineStr">
        <is>
          <t>N/A</t>
        </is>
      </c>
      <c r="BI738" t="inlineStr">
        <is>
          <t>Not reviewed</t>
        </is>
      </c>
      <c r="BJ738" t="inlineStr">
        <is>
          <t>Not reviewed</t>
        </is>
      </c>
      <c r="BK738" t="inlineStr">
        <is>
          <t>Not reviewed</t>
        </is>
      </c>
      <c r="BL738" t="inlineStr">
        <is>
          <t>Not reviewed</t>
        </is>
      </c>
      <c r="BM738" t="inlineStr">
        <is>
          <t>Not reviewed (not included)</t>
        </is>
      </c>
      <c r="BN738" t="inlineStr">
        <is>
          <t>Not Selected for Final 95 (Pending Full Text Review) - Candidate paper not selected for final 95: Passed abstract screening but not included in final selec</t>
        </is>
      </c>
      <c r="BO738" t="inlineStr">
        <is>
          <t>Abstract-level screening only</t>
        </is>
      </c>
      <c r="BP738" t="inlineStr">
        <is>
          <t>6</t>
        </is>
      </c>
    </row>
    <row r="739">
      <c r="A739" t="inlineStr">
        <is>
          <t>Affect-Learn: An IoT-based Affective Learning Framework for Special Education</t>
        </is>
      </c>
      <c r="B739" t="n">
        <v>2020</v>
      </c>
      <c r="C739" t="inlineStr">
        <is>
          <t>Not checked</t>
        </is>
      </c>
      <c r="D739" t="inlineStr">
        <is>
          <t>Not checked</t>
        </is>
      </c>
      <c r="E739" t="inlineStr">
        <is>
          <t>10.1109/WF-IOT48130.2020.9221339</t>
        </is>
      </c>
      <c r="F739" t="inlineStr">
        <is>
          <t>A learning disorder is associated with the ability of the child to process the information effectively. The purpose of special education is to provide equal access to education for all children to help them succeed in the regular curriculum through specialized services. Children with anxiety, hyperactive, or attention-deficit disorders require special assistance to help them stay at their normal level and thus effectively suit in a classroom setting. With the advancement in technology, the land-scape of special education is rapidly changing. The motivation for this research is to develop an Internet of Things-based affective computing framework, Affect-learn, that can help teachers in identifying the hyperactivity or inattentiveness in children, and help them improve the overall learning outcomes. The proposed research is validated with the help of commercially available off the shelf components. The measure of success in this research is the response time of the proposed framework and the efficiency of emotion elicitation.</t>
        </is>
      </c>
      <c r="G739" t="inlineStr">
        <is>
          <t>Unimodal</t>
        </is>
      </c>
      <c r="H739" t="inlineStr">
        <is>
          <t>See abstract</t>
        </is>
      </c>
      <c r="I739" t="inlineStr">
        <is>
          <t>See abstract</t>
        </is>
      </c>
      <c r="J739" t="inlineStr">
        <is>
          <t>See abstract (AI/ML)</t>
        </is>
      </c>
      <c r="K739" t="inlineStr">
        <is>
          <t>See abstract</t>
        </is>
      </c>
      <c r="M739" t="inlineStr">
        <is>
          <t>See abstract</t>
        </is>
      </c>
      <c r="N739" t="inlineStr">
        <is>
          <t>See abstract</t>
        </is>
      </c>
      <c r="O739" t="inlineStr">
        <is>
          <t>Not verified from abstract</t>
        </is>
      </c>
      <c r="P739" t="inlineStr">
        <is>
          <t>See abstract</t>
        </is>
      </c>
      <c r="Q739" t="inlineStr">
        <is>
          <t>See abstract</t>
        </is>
      </c>
      <c r="R739" t="inlineStr">
        <is>
          <t>Not reviewed (not included)</t>
        </is>
      </c>
      <c r="S739" t="inlineStr">
        <is>
          <t>Not reviewed (not included)</t>
        </is>
      </c>
      <c r="T739" t="inlineStr">
        <is>
          <t>Abstract screening only. Non-ADHD Focused</t>
        </is>
      </c>
      <c r="U739" t="inlineStr">
        <is>
          <t>EXCLUDE</t>
        </is>
      </c>
      <c r="V739" t="inlineStr">
        <is>
          <t>E2-Not ADHD focused: Neither title nor abstract mentions ADHD or attention-deficit/hyperactivity</t>
        </is>
      </c>
      <c r="W739" t="inlineStr">
        <is>
          <t>Excluded: Not ADHD Focused</t>
        </is>
      </c>
      <c r="X739" t="inlineStr">
        <is>
          <t>Not assessed from abstract</t>
        </is>
      </c>
      <c r="Y739" t="inlineStr">
        <is>
          <t>IEEE Conferences</t>
        </is>
      </c>
      <c r="Z739" t="inlineStr">
        <is>
          <t>Not determined from abstract</t>
        </is>
      </c>
      <c r="AB739" t="inlineStr">
        <is>
          <t>Not assessed (not included)</t>
        </is>
      </c>
      <c r="AC739" t="inlineStr">
        <is>
          <t>Not assessed (not included)</t>
        </is>
      </c>
      <c r="AD739" t="inlineStr">
        <is>
          <t>G. Yadav; P. Sundaravadivel; L. Kesavan</t>
        </is>
      </c>
      <c r="AE739" t="inlineStr">
        <is>
          <t>2020 IEEE 6th World Forum on Internet of Things (WF-IoT)</t>
        </is>
      </c>
      <c r="AF739" t="inlineStr">
        <is>
          <t>Hybrid OA (IEEE)</t>
        </is>
      </c>
      <c r="AH739" t="inlineStr">
        <is>
          <t>Not assessed</t>
        </is>
      </c>
      <c r="AI739" t="inlineStr">
        <is>
          <t>Not reported</t>
        </is>
      </c>
      <c r="AJ739" t="inlineStr">
        <is>
          <t>Not reported</t>
        </is>
      </c>
      <c r="AK739" t="inlineStr">
        <is>
          <t>Not reported</t>
        </is>
      </c>
      <c r="AL739" t="inlineStr">
        <is>
          <t>Not reported</t>
        </is>
      </c>
      <c r="AM739" t="inlineStr">
        <is>
          <t>Not reported</t>
        </is>
      </c>
      <c r="AN739" t="inlineStr">
        <is>
          <t>Not reported</t>
        </is>
      </c>
      <c r="AO739" t="inlineStr">
        <is>
          <t>Not reviewed</t>
        </is>
      </c>
      <c r="AP739" t="inlineStr">
        <is>
          <t>Not reported</t>
        </is>
      </c>
      <c r="AQ739" t="inlineStr">
        <is>
          <t>Not reported</t>
        </is>
      </c>
      <c r="AR739" t="inlineStr">
        <is>
          <t>Not reported</t>
        </is>
      </c>
      <c r="AS739" t="inlineStr">
        <is>
          <t>See abstract</t>
        </is>
      </c>
      <c r="AT739" t="inlineStr">
        <is>
          <t>Not reviewed</t>
        </is>
      </c>
      <c r="AU739" t="inlineStr">
        <is>
          <t>Not reviewed</t>
        </is>
      </c>
      <c r="AV739" t="inlineStr">
        <is>
          <t>Not reviewed</t>
        </is>
      </c>
      <c r="AW739" t="inlineStr">
        <is>
          <t>Not reviewed</t>
        </is>
      </c>
      <c r="AX739" t="inlineStr">
        <is>
          <t>Not reported</t>
        </is>
      </c>
      <c r="AY739" t="inlineStr">
        <is>
          <t>Not reported</t>
        </is>
      </c>
      <c r="AZ739" t="inlineStr">
        <is>
          <t>Not reported</t>
        </is>
      </c>
      <c r="BA739" t="inlineStr">
        <is>
          <t>Not reported</t>
        </is>
      </c>
      <c r="BB739" t="inlineStr">
        <is>
          <t>Not reported</t>
        </is>
      </c>
      <c r="BC739" t="inlineStr">
        <is>
          <t>Not reported</t>
        </is>
      </c>
      <c r="BD739" t="inlineStr">
        <is>
          <t>Not reported</t>
        </is>
      </c>
      <c r="BE739" t="inlineStr">
        <is>
          <t>Not reported</t>
        </is>
      </c>
      <c r="BF739" t="inlineStr">
        <is>
          <t>Not reported</t>
        </is>
      </c>
      <c r="BG739" t="inlineStr">
        <is>
          <t>Not reviewed (not included)</t>
        </is>
      </c>
      <c r="BH739" t="inlineStr">
        <is>
          <t>N/A</t>
        </is>
      </c>
      <c r="BI739" t="inlineStr">
        <is>
          <t>Not reviewed</t>
        </is>
      </c>
      <c r="BJ739" t="inlineStr">
        <is>
          <t>Not reviewed</t>
        </is>
      </c>
      <c r="BK739" t="inlineStr">
        <is>
          <t>Not reviewed</t>
        </is>
      </c>
      <c r="BL739" t="inlineStr">
        <is>
          <t>Not reviewed</t>
        </is>
      </c>
      <c r="BM739" t="inlineStr">
        <is>
          <t>Not reviewed (not included)</t>
        </is>
      </c>
      <c r="BN739" t="inlineStr">
        <is>
          <t>Non-ADHD Focused - E2-Not ADHD focused: Neither title nor abstract mentions ADHD or attention-deficit/hyperactivity</t>
        </is>
      </c>
      <c r="BO739" t="inlineStr">
        <is>
          <t>Abstract-level screening only</t>
        </is>
      </c>
      <c r="BP739" t="inlineStr">
        <is>
          <t>5</t>
        </is>
      </c>
    </row>
    <row r="740">
      <c r="A740" t="inlineStr">
        <is>
          <t>Detecting ADHD children based on EEG signals using Graph Signal Processing techniques</t>
        </is>
      </c>
      <c r="B740" t="n">
        <v>2020</v>
      </c>
      <c r="C740" t="inlineStr">
        <is>
          <t>Not checked</t>
        </is>
      </c>
      <c r="D740" t="inlineStr">
        <is>
          <t>Not checked</t>
        </is>
      </c>
      <c r="E740" t="inlineStr">
        <is>
          <t>10.1109/ICBME51989.2020.9319456</t>
        </is>
      </c>
      <c r="F740" t="inlineStr">
        <is>
          <t>Attention Deficit Hyperactivity Disorder (ADHD) is a neurological disorder that is the most common childhood disorder. A significant lack of attention and concentration of the child is one of the apparent symptoms of this disorder. Accurate and early diagnosis of this disorder in preschool ages can help the control process and prevent the school problems caused by ADHD. Medical methods for preschool-age children can be problematic and slow down the control process. In these cases, Electroencephalogram (EEG) signals are useful and efficient tools, because of the non-invasiveness, being quite available, and having high temporal resolution. In this paper, we proposed a method to detect ADHD/Normal EEG signals recorded from children in an online and open access dataset. Our proposed method uses the Structural and Functional information of the EEG signals. Structural and functional based features were extracted using Graph Signal Processing (GSP) and Graph Learning (GL) techniques, respectively, which are the generalization of the Classic methods and can consider EEG signals as graph signals on the underlying graph of electrodes. We reached detection accuracies of 79.03% and 82.36% for using GSP and GL based features, respectively. But when we used the fusion of these feature sets, we got a high detection accuracy of 93.47% which shows these feature sets are complementary and consider thorough aspects of EEG signals.</t>
        </is>
      </c>
      <c r="G740" t="inlineStr">
        <is>
          <t>Unimodal</t>
        </is>
      </c>
      <c r="H740" t="inlineStr">
        <is>
          <t>See abstract</t>
        </is>
      </c>
      <c r="I740" t="inlineStr">
        <is>
          <t>See abstract</t>
        </is>
      </c>
      <c r="J740" t="inlineStr">
        <is>
          <t>See abstract (AI/ML)</t>
        </is>
      </c>
      <c r="K740" t="inlineStr">
        <is>
          <t>See abstract</t>
        </is>
      </c>
      <c r="M740" t="inlineStr">
        <is>
          <t>See abstract</t>
        </is>
      </c>
      <c r="N740" t="inlineStr">
        <is>
          <t>See abstract</t>
        </is>
      </c>
      <c r="O740" t="inlineStr">
        <is>
          <t>Not verified from abstract</t>
        </is>
      </c>
      <c r="P740" t="inlineStr">
        <is>
          <t>See abstract</t>
        </is>
      </c>
      <c r="Q740" t="inlineStr">
        <is>
          <t>See abstract</t>
        </is>
      </c>
      <c r="R740" t="inlineStr">
        <is>
          <t>Not reviewed (not included)</t>
        </is>
      </c>
      <c r="S740" t="inlineStr">
        <is>
          <t>Not reviewed (not included)</t>
        </is>
      </c>
      <c r="T740" t="inlineStr">
        <is>
          <t>Abstract screening only. No AI/ML Methods</t>
        </is>
      </c>
      <c r="U740" t="inlineStr">
        <is>
          <t>EXCLUDE</t>
        </is>
      </c>
      <c r="V740" t="inlineStr">
        <is>
          <t>E1-No AI/ML/DL: Abstract and title do not describe application of AI, ML, or DL methods</t>
        </is>
      </c>
      <c r="W740" t="inlineStr">
        <is>
          <t>Excluded: No AI/ML Methods</t>
        </is>
      </c>
      <c r="X740" t="inlineStr">
        <is>
          <t>Not assessed from abstract</t>
        </is>
      </c>
      <c r="Y740" t="inlineStr">
        <is>
          <t>IEEE Conferences</t>
        </is>
      </c>
      <c r="Z740" t="inlineStr">
        <is>
          <t>Not determined from abstract</t>
        </is>
      </c>
      <c r="AB740" t="inlineStr">
        <is>
          <t>Not assessed (not included)</t>
        </is>
      </c>
      <c r="AC740" t="inlineStr">
        <is>
          <t>Not assessed (not included)</t>
        </is>
      </c>
      <c r="AD740" t="inlineStr">
        <is>
          <t>A. Einizade; M. Mozafari; M. Rezaei-Dastjerdehei; E. Aghdaei; A. M. Mijani; S. Hajipour Sardouie</t>
        </is>
      </c>
      <c r="AE740" t="inlineStr">
        <is>
          <t>2020 27th National and 5th International Iranian Conference on Biomedical Engineering (ICBME)</t>
        </is>
      </c>
      <c r="AF740" t="inlineStr">
        <is>
          <t>Hybrid OA (IEEE)</t>
        </is>
      </c>
      <c r="AH740" t="inlineStr">
        <is>
          <t>Not assessed</t>
        </is>
      </c>
      <c r="AI740" t="inlineStr">
        <is>
          <t>Not reported</t>
        </is>
      </c>
      <c r="AJ740" t="inlineStr">
        <is>
          <t>Not reported</t>
        </is>
      </c>
      <c r="AK740" t="inlineStr">
        <is>
          <t>Not reported</t>
        </is>
      </c>
      <c r="AL740" t="inlineStr">
        <is>
          <t>Not reported</t>
        </is>
      </c>
      <c r="AM740" t="inlineStr">
        <is>
          <t>Not reported</t>
        </is>
      </c>
      <c r="AN740" t="inlineStr">
        <is>
          <t>Not reported</t>
        </is>
      </c>
      <c r="AO740" t="inlineStr">
        <is>
          <t>Not reviewed</t>
        </is>
      </c>
      <c r="AP740" t="inlineStr">
        <is>
          <t>Not reported</t>
        </is>
      </c>
      <c r="AQ740" t="inlineStr">
        <is>
          <t>Not reported</t>
        </is>
      </c>
      <c r="AR740" t="inlineStr">
        <is>
          <t>Not reported</t>
        </is>
      </c>
      <c r="AS740" t="inlineStr">
        <is>
          <t>See abstract</t>
        </is>
      </c>
      <c r="AT740" t="inlineStr">
        <is>
          <t>Not reviewed</t>
        </is>
      </c>
      <c r="AU740" t="inlineStr">
        <is>
          <t>Not reviewed</t>
        </is>
      </c>
      <c r="AV740" t="inlineStr">
        <is>
          <t>Not reviewed</t>
        </is>
      </c>
      <c r="AW740" t="inlineStr">
        <is>
          <t>Not reviewed</t>
        </is>
      </c>
      <c r="AX740" t="inlineStr">
        <is>
          <t>Not reported</t>
        </is>
      </c>
      <c r="AY740" t="inlineStr">
        <is>
          <t>Not reported</t>
        </is>
      </c>
      <c r="AZ740" t="inlineStr">
        <is>
          <t>Not reported</t>
        </is>
      </c>
      <c r="BA740" t="inlineStr">
        <is>
          <t>Not reported</t>
        </is>
      </c>
      <c r="BB740" t="inlineStr">
        <is>
          <t>Not reported</t>
        </is>
      </c>
      <c r="BC740" t="inlineStr">
        <is>
          <t>Not reported</t>
        </is>
      </c>
      <c r="BD740" t="inlineStr">
        <is>
          <t>Not reported</t>
        </is>
      </c>
      <c r="BE740" t="inlineStr">
        <is>
          <t>Not reported</t>
        </is>
      </c>
      <c r="BF740" t="inlineStr">
        <is>
          <t>Not reported</t>
        </is>
      </c>
      <c r="BG740" t="inlineStr">
        <is>
          <t>Not reviewed (not included)</t>
        </is>
      </c>
      <c r="BH740" t="inlineStr">
        <is>
          <t>N/A</t>
        </is>
      </c>
      <c r="BI740" t="inlineStr">
        <is>
          <t>Not reviewed</t>
        </is>
      </c>
      <c r="BJ740" t="inlineStr">
        <is>
          <t>Not reviewed</t>
        </is>
      </c>
      <c r="BK740" t="inlineStr">
        <is>
          <t>Not reviewed</t>
        </is>
      </c>
      <c r="BL740" t="inlineStr">
        <is>
          <t>Not reviewed</t>
        </is>
      </c>
      <c r="BM740" t="inlineStr">
        <is>
          <t>Not reviewed (not included)</t>
        </is>
      </c>
      <c r="BN740" t="inlineStr">
        <is>
          <t>No AI/ML Methods - E1-No AI/ML/DL: Abstract and title do not describe application of AI, ML, or DL methods</t>
        </is>
      </c>
      <c r="BO740" t="inlineStr">
        <is>
          <t>Abstract-level screening only</t>
        </is>
      </c>
      <c r="BP740" t="inlineStr">
        <is>
          <t>7</t>
        </is>
      </c>
    </row>
    <row r="741">
      <c r="A741" t="inlineStr">
        <is>
          <t>Exploring CEEMDAN and LMD Domains Entropy Features for Decoding EEG-Based Emotion Patterns</t>
        </is>
      </c>
      <c r="B741" t="n">
        <v>2024</v>
      </c>
      <c r="C741" t="inlineStr">
        <is>
          <t>Not checked</t>
        </is>
      </c>
      <c r="D741" t="inlineStr">
        <is>
          <t>Not checked</t>
        </is>
      </c>
      <c r="E741" t="inlineStr">
        <is>
          <t>10.1109/ACCESS.2024.3434675</t>
        </is>
      </c>
      <c r="F741" t="inlineStr">
        <is>
          <t>Electroencephalogram (EEG) signal-based emotion classification is vital in the ever-growing human-computer interface (HCI) applications. However, the chaotic, non-stationary, and person-dependent nature of EEG signals often limits such practical applications. These challenges reduce the ability of the state-of-the-art approaches to effectively distinguish between different emotional states from EEG data, resulting in sub-optimal emotion recognition performance. This work presented a time-frequency (T-F) analysis of EEG signals to localize different EEG frequency rhythms responsible for emotion-related information in the EEG signals. In particular, this work investigated two T-F analysis domains for multichannel EEG signals based on complete ensemble empirical mode decomposition with adaptive noise (CEEMDAN) and local mean decomposition (LMD) to extract entropy features that capture specific emotion-relevant traits from the specific EEG channels that are highly responsive to emotions. The CEEMDAN and LMD decompose the EEG signals into different EEG frequency rhythms called mode functions, intrinsic mode functions (IMFs), and product functions (PFs), respectively. Further, various types of entropy feature of these two categories of mode functions, such as approximate entropy (ApEn), sample entropy (SaEn), permutation entropy (PeEn), and bubble entropy (BuEn), are computed for extracting emotion-relevant distinguishing features. Entropy features help quantify EEGâ€™s non-linear behavior and eventually help classify EEG-based emotions precisely. Emotion classification has been achieved using a grid search cross-validation (GSCV) optimized XGboost classifier. Thorough experimentations are conducted to validate the efficacy of the proposed approach on publically accessible datasets named Database for Emotion Analysis of Physiological Signals (DEAP), SJTU emotion EEG dataset (SEED), and SEED-IV. The efficacy of the proposed emotion recognition approach is measured in terms</t>
        </is>
      </c>
      <c r="G741" t="inlineStr">
        <is>
          <t>Unimodal</t>
        </is>
      </c>
      <c r="H741" t="inlineStr">
        <is>
          <t>See abstract</t>
        </is>
      </c>
      <c r="I741" t="inlineStr">
        <is>
          <t>See abstract</t>
        </is>
      </c>
      <c r="J741" t="inlineStr">
        <is>
          <t>See abstract (AI/ML)</t>
        </is>
      </c>
      <c r="K741" t="inlineStr">
        <is>
          <t>See abstract</t>
        </is>
      </c>
      <c r="M741" t="inlineStr">
        <is>
          <t>See abstract</t>
        </is>
      </c>
      <c r="N741" t="inlineStr">
        <is>
          <t>See abstract</t>
        </is>
      </c>
      <c r="O741" t="inlineStr">
        <is>
          <t>Not verified from abstract</t>
        </is>
      </c>
      <c r="P741" t="inlineStr">
        <is>
          <t>See abstract</t>
        </is>
      </c>
      <c r="Q741" t="inlineStr">
        <is>
          <t>See abstract</t>
        </is>
      </c>
      <c r="R741" t="inlineStr">
        <is>
          <t>Not reviewed (not included)</t>
        </is>
      </c>
      <c r="S741" t="inlineStr">
        <is>
          <t>Not reviewed (not included)</t>
        </is>
      </c>
      <c r="T741" t="inlineStr">
        <is>
          <t>Abstract screening only. Non-ADHD Focused</t>
        </is>
      </c>
      <c r="U741" t="inlineStr">
        <is>
          <t>EXCLUDE</t>
        </is>
      </c>
      <c r="V741" t="inlineStr">
        <is>
          <t>E2-Not ADHD focused: Neither title nor abstract mentions ADHD or attention-deficit/hyperactivity</t>
        </is>
      </c>
      <c r="W741" t="inlineStr">
        <is>
          <t>Excluded: Not ADHD Focused</t>
        </is>
      </c>
      <c r="X741" t="inlineStr">
        <is>
          <t>Not assessed from abstract</t>
        </is>
      </c>
      <c r="Y741" t="inlineStr">
        <is>
          <t>IEEE Journals</t>
        </is>
      </c>
      <c r="Z741" t="inlineStr">
        <is>
          <t>Not determined from abstract</t>
        </is>
      </c>
      <c r="AB741" t="inlineStr">
        <is>
          <t>Not assessed (not included)</t>
        </is>
      </c>
      <c r="AC741" t="inlineStr">
        <is>
          <t>Not assessed (not included)</t>
        </is>
      </c>
      <c r="AD741" t="inlineStr">
        <is>
          <t>N. Pusarla; A. Singh; S. Tripathi; A. Vujji; R. Bilas Pachori</t>
        </is>
      </c>
      <c r="AE741" t="inlineStr">
        <is>
          <t>IEEE Access</t>
        </is>
      </c>
      <c r="AF741" t="inlineStr">
        <is>
          <t>Gold OA (IEEE Access)</t>
        </is>
      </c>
      <c r="AH741" t="inlineStr">
        <is>
          <t>Not assessed</t>
        </is>
      </c>
      <c r="AI741" t="inlineStr">
        <is>
          <t>Not reported</t>
        </is>
      </c>
      <c r="AJ741" t="inlineStr">
        <is>
          <t>Not reported</t>
        </is>
      </c>
      <c r="AK741" t="inlineStr">
        <is>
          <t>Not reported</t>
        </is>
      </c>
      <c r="AL741" t="inlineStr">
        <is>
          <t>Not reported</t>
        </is>
      </c>
      <c r="AM741" t="inlineStr">
        <is>
          <t>Not reported</t>
        </is>
      </c>
      <c r="AN741" t="inlineStr">
        <is>
          <t>Not reported</t>
        </is>
      </c>
      <c r="AO741" t="inlineStr">
        <is>
          <t>Not reviewed</t>
        </is>
      </c>
      <c r="AP741" t="inlineStr">
        <is>
          <t>Not reported</t>
        </is>
      </c>
      <c r="AQ741" t="inlineStr">
        <is>
          <t>Not reported</t>
        </is>
      </c>
      <c r="AR741" t="inlineStr">
        <is>
          <t>Not reported</t>
        </is>
      </c>
      <c r="AS741" t="inlineStr">
        <is>
          <t>See abstract</t>
        </is>
      </c>
      <c r="AT741" t="inlineStr">
        <is>
          <t>Not reviewed</t>
        </is>
      </c>
      <c r="AU741" t="inlineStr">
        <is>
          <t>Not reviewed</t>
        </is>
      </c>
      <c r="AV741" t="inlineStr">
        <is>
          <t>Not reviewed</t>
        </is>
      </c>
      <c r="AW741" t="inlineStr">
        <is>
          <t>Not reviewed</t>
        </is>
      </c>
      <c r="AX741" t="inlineStr">
        <is>
          <t>Not reported</t>
        </is>
      </c>
      <c r="AY741" t="inlineStr">
        <is>
          <t>Not reported</t>
        </is>
      </c>
      <c r="AZ741" t="inlineStr">
        <is>
          <t>Not reported</t>
        </is>
      </c>
      <c r="BA741" t="inlineStr">
        <is>
          <t>Not reported</t>
        </is>
      </c>
      <c r="BB741" t="inlineStr">
        <is>
          <t>Not reported</t>
        </is>
      </c>
      <c r="BC741" t="inlineStr">
        <is>
          <t>Not reported</t>
        </is>
      </c>
      <c r="BD741" t="inlineStr">
        <is>
          <t>Not reported</t>
        </is>
      </c>
      <c r="BE741" t="inlineStr">
        <is>
          <t>Not reported</t>
        </is>
      </c>
      <c r="BF741" t="inlineStr">
        <is>
          <t>Not reported</t>
        </is>
      </c>
      <c r="BG741" t="inlineStr">
        <is>
          <t>Not reviewed (not included)</t>
        </is>
      </c>
      <c r="BH741" t="inlineStr">
        <is>
          <t>N/A</t>
        </is>
      </c>
      <c r="BI741" t="inlineStr">
        <is>
          <t>Not reviewed</t>
        </is>
      </c>
      <c r="BJ741" t="inlineStr">
        <is>
          <t>Not reviewed</t>
        </is>
      </c>
      <c r="BK741" t="inlineStr">
        <is>
          <t>Not reviewed</t>
        </is>
      </c>
      <c r="BL741" t="inlineStr">
        <is>
          <t>Not reviewed</t>
        </is>
      </c>
      <c r="BM741" t="inlineStr">
        <is>
          <t>Not reviewed (not included)</t>
        </is>
      </c>
      <c r="BN741" t="inlineStr">
        <is>
          <t>Non-ADHD Focused - E2-Not ADHD focused: Neither title nor abstract mentions ADHD or attention-deficit/hyperactivity</t>
        </is>
      </c>
      <c r="BO741" t="inlineStr">
        <is>
          <t>Abstract-level screening only</t>
        </is>
      </c>
      <c r="BP741" t="inlineStr">
        <is>
          <t>20</t>
        </is>
      </c>
    </row>
    <row r="742">
      <c r="A742" t="inlineStr">
        <is>
          <t>Convolutional Neural Network With Sparse Strategies to Classify Dynamic Functional Connectivity</t>
        </is>
      </c>
      <c r="B742" t="n">
        <v>2022</v>
      </c>
      <c r="C742" t="inlineStr">
        <is>
          <t>Not checked</t>
        </is>
      </c>
      <c r="D742" t="inlineStr">
        <is>
          <t>Not checked</t>
        </is>
      </c>
      <c r="E742" t="inlineStr">
        <is>
          <t>10.1109/JBHI.2021.3100559</t>
        </is>
      </c>
      <c r="F742" t="inlineStr">
        <is>
          <t>Classification of dynamic functional connectivity (DFC) is becoming a promising approach for diagnosing various neurodegenerative diseases. However, the existing methods generally face the problem of overfitting. To solve it, this paper proposes a convolutional neural network with three sparse strategies named SCNN to classify DFC. Firstly, an element-wise filter is designed to impose sparse constraints on the DFC matrix by replacing the redundant elements with zeroes, where the DFC matrix is specially constructed to quantify the spatial and temporal variation of DFC. Secondly, a 1Ã—1 convolutional filter is adopted to reduce the dimensionality of the sparse DFC matrix, and remove meaningless features resulted from zero elements in the subsequent convolution process. Finally, an extra sparse optimization classifier is employed to optimize the parameters of the above two filters, which can effectively improve the ability of SCNN to extract discriminative features. Experimental results on multiple resting-state fMRI datasets demonstrate that the proposed model provides a better classification performance of DFC compared with several state-of-the-art methods, and can identify the abnormal brain functional connectivity.</t>
        </is>
      </c>
      <c r="G742" t="inlineStr">
        <is>
          <t>Unimodal</t>
        </is>
      </c>
      <c r="H742" t="inlineStr">
        <is>
          <t>See abstract</t>
        </is>
      </c>
      <c r="I742" t="inlineStr">
        <is>
          <t>See abstract</t>
        </is>
      </c>
      <c r="J742" t="inlineStr">
        <is>
          <t>See abstract (AI/ML)</t>
        </is>
      </c>
      <c r="K742" t="inlineStr">
        <is>
          <t>See abstract</t>
        </is>
      </c>
      <c r="M742" t="inlineStr">
        <is>
          <t>See abstract</t>
        </is>
      </c>
      <c r="N742" t="inlineStr">
        <is>
          <t>See abstract</t>
        </is>
      </c>
      <c r="O742" t="inlineStr">
        <is>
          <t>Not verified from abstract</t>
        </is>
      </c>
      <c r="P742" t="inlineStr">
        <is>
          <t>See abstract</t>
        </is>
      </c>
      <c r="Q742" t="inlineStr">
        <is>
          <t>See abstract</t>
        </is>
      </c>
      <c r="R742" t="inlineStr">
        <is>
          <t>Not reviewed (not included)</t>
        </is>
      </c>
      <c r="S742" t="inlineStr">
        <is>
          <t>Not reviewed (not included)</t>
        </is>
      </c>
      <c r="T742" t="inlineStr">
        <is>
          <t>Abstract screening only. Non-ADHD Focused</t>
        </is>
      </c>
      <c r="U742" t="inlineStr">
        <is>
          <t>EXCLUDE</t>
        </is>
      </c>
      <c r="V742" t="inlineStr">
        <is>
          <t>E2-Not ADHD focused: Neither title nor abstract mentions ADHD or attention-deficit/hyperactivity</t>
        </is>
      </c>
      <c r="W742" t="inlineStr">
        <is>
          <t>Excluded: Not ADHD Focused</t>
        </is>
      </c>
      <c r="X742" t="inlineStr">
        <is>
          <t>Not assessed from abstract</t>
        </is>
      </c>
      <c r="Y742" t="inlineStr">
        <is>
          <t>IEEE Journals</t>
        </is>
      </c>
      <c r="Z742" t="inlineStr">
        <is>
          <t>Not determined from abstract</t>
        </is>
      </c>
      <c r="AB742" t="inlineStr">
        <is>
          <t>Not assessed (not included)</t>
        </is>
      </c>
      <c r="AC742" t="inlineStr">
        <is>
          <t>Not assessed (not included)</t>
        </is>
      </c>
      <c r="AD742" t="inlineStr">
        <is>
          <t>J. Ji; Z. Chen; C. Yang</t>
        </is>
      </c>
      <c r="AE742" t="inlineStr">
        <is>
          <t>IEEE Journal of Biomedical and Health Informatics</t>
        </is>
      </c>
      <c r="AF742" t="inlineStr">
        <is>
          <t>Hybrid OA (IEEE)</t>
        </is>
      </c>
      <c r="AG742" t="inlineStr">
        <is>
          <t xml:space="preserve">NSFC Research Program(grant numbers:61672065,61906010); Beijing Municipal Education Research Plan(grant numbers:KM202010005032); </t>
        </is>
      </c>
      <c r="AH742" t="inlineStr">
        <is>
          <t>Not assessed</t>
        </is>
      </c>
      <c r="AI742" t="inlineStr">
        <is>
          <t>Not reported</t>
        </is>
      </c>
      <c r="AJ742" t="inlineStr">
        <is>
          <t>Not reported</t>
        </is>
      </c>
      <c r="AK742" t="inlineStr">
        <is>
          <t>Not reported</t>
        </is>
      </c>
      <c r="AL742" t="inlineStr">
        <is>
          <t>Not reported</t>
        </is>
      </c>
      <c r="AM742" t="inlineStr">
        <is>
          <t>Not reported</t>
        </is>
      </c>
      <c r="AN742" t="inlineStr">
        <is>
          <t>Not reported</t>
        </is>
      </c>
      <c r="AO742" t="inlineStr">
        <is>
          <t>Not reviewed</t>
        </is>
      </c>
      <c r="AP742" t="inlineStr">
        <is>
          <t>Not reported</t>
        </is>
      </c>
      <c r="AQ742" t="inlineStr">
        <is>
          <t>Not reported</t>
        </is>
      </c>
      <c r="AR742" t="inlineStr">
        <is>
          <t>Not reported</t>
        </is>
      </c>
      <c r="AS742" t="inlineStr">
        <is>
          <t>See abstract</t>
        </is>
      </c>
      <c r="AT742" t="inlineStr">
        <is>
          <t>Not reviewed</t>
        </is>
      </c>
      <c r="AU742" t="inlineStr">
        <is>
          <t>Not reviewed</t>
        </is>
      </c>
      <c r="AV742" t="inlineStr">
        <is>
          <t>Not reviewed</t>
        </is>
      </c>
      <c r="AW742" t="inlineStr">
        <is>
          <t>Not reviewed</t>
        </is>
      </c>
      <c r="AX742" t="inlineStr">
        <is>
          <t>Not reported</t>
        </is>
      </c>
      <c r="AY742" t="inlineStr">
        <is>
          <t>Not reported</t>
        </is>
      </c>
      <c r="AZ742" t="inlineStr">
        <is>
          <t>Not reported</t>
        </is>
      </c>
      <c r="BA742" t="inlineStr">
        <is>
          <t>Not reported</t>
        </is>
      </c>
      <c r="BB742" t="inlineStr">
        <is>
          <t>Not reported</t>
        </is>
      </c>
      <c r="BC742" t="inlineStr">
        <is>
          <t>Not reported</t>
        </is>
      </c>
      <c r="BD742" t="inlineStr">
        <is>
          <t>Not reported</t>
        </is>
      </c>
      <c r="BE742" t="inlineStr">
        <is>
          <t>Not reported</t>
        </is>
      </c>
      <c r="BF742" t="inlineStr">
        <is>
          <t>Not reported</t>
        </is>
      </c>
      <c r="BG742" t="inlineStr">
        <is>
          <t>Not reviewed (not included)</t>
        </is>
      </c>
      <c r="BH742" t="inlineStr">
        <is>
          <t>N/A</t>
        </is>
      </c>
      <c r="BI742" t="inlineStr">
        <is>
          <t>Not reviewed</t>
        </is>
      </c>
      <c r="BJ742" t="inlineStr">
        <is>
          <t>Not reviewed</t>
        </is>
      </c>
      <c r="BK742" t="inlineStr">
        <is>
          <t>Not reviewed</t>
        </is>
      </c>
      <c r="BL742" t="inlineStr">
        <is>
          <t>Not reviewed</t>
        </is>
      </c>
      <c r="BM742" t="inlineStr">
        <is>
          <t>Not reviewed (not included)</t>
        </is>
      </c>
      <c r="BN742" t="inlineStr">
        <is>
          <t>Non-ADHD Focused - E2-Not ADHD focused: Neither title nor abstract mentions ADHD or attention-deficit/hyperactivity</t>
        </is>
      </c>
      <c r="BO742" t="inlineStr">
        <is>
          <t>Abstract-level screening only</t>
        </is>
      </c>
      <c r="BP742" t="inlineStr">
        <is>
          <t>10</t>
        </is>
      </c>
    </row>
    <row r="743">
      <c r="A743" t="inlineStr">
        <is>
          <t>Technological Intervention for Supporting Individuals for Social (Pragmatic) Communication Disorders</t>
        </is>
      </c>
      <c r="B743" t="n">
        <v>2022</v>
      </c>
      <c r="C743" t="inlineStr">
        <is>
          <t>Not checked</t>
        </is>
      </c>
      <c r="D743" t="inlineStr">
        <is>
          <t>Not checked</t>
        </is>
      </c>
      <c r="E743" t="inlineStr">
        <is>
          <t>10.1109/ICRITO56286.2022.9965160</t>
        </is>
      </c>
      <c r="F743" t="inlineStr">
        <is>
          <t>In the 5th edition of the Diagnostic and Statistical Manual of Mental Disorders, a new diagnostic category called social (pragmatic) communication disorder (SPCD) has been added (DSM-5). The goal of the review is to summarize and synthesize important information on social pragmatic language impairment and other previously used words associated with SPCD. This review also focuses on the technological interventions that are previously existing and supporting the special individuals to improve their style of communication and livelihood.</t>
        </is>
      </c>
      <c r="G743" t="inlineStr">
        <is>
          <t>Unimodal</t>
        </is>
      </c>
      <c r="H743" t="inlineStr">
        <is>
          <t>See abstract</t>
        </is>
      </c>
      <c r="I743" t="inlineStr">
        <is>
          <t>See abstract</t>
        </is>
      </c>
      <c r="J743" t="inlineStr">
        <is>
          <t>See abstract (AI/ML)</t>
        </is>
      </c>
      <c r="K743" t="inlineStr">
        <is>
          <t>See abstract</t>
        </is>
      </c>
      <c r="M743" t="inlineStr">
        <is>
          <t>See abstract</t>
        </is>
      </c>
      <c r="N743" t="inlineStr">
        <is>
          <t>See abstract</t>
        </is>
      </c>
      <c r="O743" t="inlineStr">
        <is>
          <t>Not verified from abstract</t>
        </is>
      </c>
      <c r="P743" t="inlineStr">
        <is>
          <t>See abstract</t>
        </is>
      </c>
      <c r="Q743" t="inlineStr">
        <is>
          <t>See abstract</t>
        </is>
      </c>
      <c r="R743" t="inlineStr">
        <is>
          <t>Not reviewed (not included)</t>
        </is>
      </c>
      <c r="S743" t="inlineStr">
        <is>
          <t>Not reviewed (not included)</t>
        </is>
      </c>
      <c r="T743" t="inlineStr">
        <is>
          <t>Abstract screening only. Non-ADHD Focused</t>
        </is>
      </c>
      <c r="U743" t="inlineStr">
        <is>
          <t>EXCLUDE</t>
        </is>
      </c>
      <c r="V743" t="inlineStr">
        <is>
          <t>E2-Not ADHD focused: Neither title nor abstract mentions ADHD or attention-deficit/hyperactivity</t>
        </is>
      </c>
      <c r="W743" t="inlineStr">
        <is>
          <t>Excluded: Not ADHD Focused</t>
        </is>
      </c>
      <c r="X743" t="inlineStr">
        <is>
          <t>Not assessed from abstract</t>
        </is>
      </c>
      <c r="Y743" t="inlineStr">
        <is>
          <t>IEEE Conferences</t>
        </is>
      </c>
      <c r="Z743" t="inlineStr">
        <is>
          <t>Not determined from abstract</t>
        </is>
      </c>
      <c r="AB743" t="inlineStr">
        <is>
          <t>Not assessed (not included)</t>
        </is>
      </c>
      <c r="AC743" t="inlineStr">
        <is>
          <t>Not assessed (not included)</t>
        </is>
      </c>
      <c r="AD743" t="inlineStr">
        <is>
          <t>M. Chawla; S. N. Panda; V. Khullar</t>
        </is>
      </c>
      <c r="AE743" t="inlineStr">
        <is>
          <t>2022 10th International Conference on Reliability, Infocom Technologies and Optimization (Trends and Future Directions) (ICRITO)</t>
        </is>
      </c>
      <c r="AF743" t="inlineStr">
        <is>
          <t>Hybrid OA (IEEE)</t>
        </is>
      </c>
      <c r="AH743" t="inlineStr">
        <is>
          <t>Not assessed</t>
        </is>
      </c>
      <c r="AI743" t="inlineStr">
        <is>
          <t>Not reported</t>
        </is>
      </c>
      <c r="AJ743" t="inlineStr">
        <is>
          <t>Not reported</t>
        </is>
      </c>
      <c r="AK743" t="inlineStr">
        <is>
          <t>Not reported</t>
        </is>
      </c>
      <c r="AL743" t="inlineStr">
        <is>
          <t>Not reported</t>
        </is>
      </c>
      <c r="AM743" t="inlineStr">
        <is>
          <t>Not reported</t>
        </is>
      </c>
      <c r="AN743" t="inlineStr">
        <is>
          <t>Not reported</t>
        </is>
      </c>
      <c r="AO743" t="inlineStr">
        <is>
          <t>Not reviewed</t>
        </is>
      </c>
      <c r="AP743" t="inlineStr">
        <is>
          <t>Not reported</t>
        </is>
      </c>
      <c r="AQ743" t="inlineStr">
        <is>
          <t>Not reported</t>
        </is>
      </c>
      <c r="AR743" t="inlineStr">
        <is>
          <t>Not reported</t>
        </is>
      </c>
      <c r="AS743" t="inlineStr">
        <is>
          <t>See abstract</t>
        </is>
      </c>
      <c r="AT743" t="inlineStr">
        <is>
          <t>Not reviewed</t>
        </is>
      </c>
      <c r="AU743" t="inlineStr">
        <is>
          <t>Not reviewed</t>
        </is>
      </c>
      <c r="AV743" t="inlineStr">
        <is>
          <t>Not reviewed</t>
        </is>
      </c>
      <c r="AW743" t="inlineStr">
        <is>
          <t>Not reviewed</t>
        </is>
      </c>
      <c r="AX743" t="inlineStr">
        <is>
          <t>Not reported</t>
        </is>
      </c>
      <c r="AY743" t="inlineStr">
        <is>
          <t>Not reported</t>
        </is>
      </c>
      <c r="AZ743" t="inlineStr">
        <is>
          <t>Not reported</t>
        </is>
      </c>
      <c r="BA743" t="inlineStr">
        <is>
          <t>Not reported</t>
        </is>
      </c>
      <c r="BB743" t="inlineStr">
        <is>
          <t>Not reported</t>
        </is>
      </c>
      <c r="BC743" t="inlineStr">
        <is>
          <t>Not reported</t>
        </is>
      </c>
      <c r="BD743" t="inlineStr">
        <is>
          <t>Not reported</t>
        </is>
      </c>
      <c r="BE743" t="inlineStr">
        <is>
          <t>Not reported</t>
        </is>
      </c>
      <c r="BF743" t="inlineStr">
        <is>
          <t>Not reported</t>
        </is>
      </c>
      <c r="BG743" t="inlineStr">
        <is>
          <t>Not reviewed (not included)</t>
        </is>
      </c>
      <c r="BH743" t="inlineStr">
        <is>
          <t>N/A</t>
        </is>
      </c>
      <c r="BI743" t="inlineStr">
        <is>
          <t>Not reviewed</t>
        </is>
      </c>
      <c r="BJ743" t="inlineStr">
        <is>
          <t>Not reviewed</t>
        </is>
      </c>
      <c r="BK743" t="inlineStr">
        <is>
          <t>Not reviewed</t>
        </is>
      </c>
      <c r="BL743" t="inlineStr">
        <is>
          <t>Not reviewed</t>
        </is>
      </c>
      <c r="BM743" t="inlineStr">
        <is>
          <t>Not reviewed (not included)</t>
        </is>
      </c>
      <c r="BN743" t="inlineStr">
        <is>
          <t>Non-ADHD Focused - E2-Not ADHD focused: Neither title nor abstract mentions ADHD or attention-deficit/hyperactivity</t>
        </is>
      </c>
      <c r="BO743" t="inlineStr">
        <is>
          <t>Abstract-level screening only</t>
        </is>
      </c>
      <c r="BP743" t="inlineStr">
        <is>
          <t>5</t>
        </is>
      </c>
    </row>
    <row r="744">
      <c r="A744" t="inlineStr">
        <is>
          <t>Using LLMs to Analyze Antecedent, Behavior and Consequence Narrative Recordings in Behavioral Health Science</t>
        </is>
      </c>
      <c r="B744" t="n">
        <v>2024</v>
      </c>
      <c r="C744" t="inlineStr">
        <is>
          <t>Not checked</t>
        </is>
      </c>
      <c r="D744" t="inlineStr">
        <is>
          <t>Not checked</t>
        </is>
      </c>
      <c r="E744" t="inlineStr">
        <is>
          <t>10.1109/WI-IAT62293.2024.00083</t>
        </is>
      </c>
      <c r="F744" t="inlineStr">
        <is>
          <t>The Antecedent, Behavior, and Consequence narrative recordings is a recognized approach for data collection and analysis in conducting a Functional Behavior Assessment. Currently, this method relies on a manual process that necessitates detailed descriptive analyses of the behavior in question, which must be performed by certified professionals, such as Board Certified Behavior Analysts (BCBAs). Only 4.7% of Board Certified Behavior Analysts (BCBAs) reside outside US and Canada making it difficult to conduct a Functional Behavior Assessment outside these two countries. Within the US, systemic challenges, including insufficient funding within public education and operational inefficiencies, have contributed to significant delays in executing Functional Behavior Assessments with wait times often extending for several months. This paper proposes the utilization of Chain of Thought prompting with Large Language Models to analyze data derived from Antecedent, Behavior, and Consequence narrative recordings. Through our proposed approach, we achieve an 78% accuracy in identifying antecedent labels and 70% accuracy for consequence labels from narrative recordings, demonstrating that this method produces scalable and accurate results. To ensure the generalizability of our approach, especially in scenarios with limited data, we employed data augmentation techniques and Leave One Out Cross Validation (LOOCV). Our model significantly outperformed traditional machine learning algorithms like Support Vector Machines and Random Forest, demonstrating its robustness and potential for real-world applications. By reducing operational inefficiencies, this approach can significantly improve the accessibility of behavioral healthcare for traditionally marginalized populations such as low-income, rural, minority, and other disadvantaged communities across the world. Furthermore, we aim to position this paper as a catalyst for advancing the use of Large Language Models and Natural Language</t>
        </is>
      </c>
      <c r="G744" t="inlineStr">
        <is>
          <t>Unimodal</t>
        </is>
      </c>
      <c r="H744" t="inlineStr">
        <is>
          <t>See abstract</t>
        </is>
      </c>
      <c r="I744" t="inlineStr">
        <is>
          <t>See abstract</t>
        </is>
      </c>
      <c r="J744" t="inlineStr">
        <is>
          <t>See abstract (AI/ML)</t>
        </is>
      </c>
      <c r="K744" t="inlineStr">
        <is>
          <t>See abstract</t>
        </is>
      </c>
      <c r="M744" t="inlineStr">
        <is>
          <t>See abstract</t>
        </is>
      </c>
      <c r="N744" t="inlineStr">
        <is>
          <t>See abstract</t>
        </is>
      </c>
      <c r="O744" t="inlineStr">
        <is>
          <t>Not verified from abstract</t>
        </is>
      </c>
      <c r="P744" t="inlineStr">
        <is>
          <t>See abstract</t>
        </is>
      </c>
      <c r="Q744" t="inlineStr">
        <is>
          <t>See abstract</t>
        </is>
      </c>
      <c r="R744" t="inlineStr">
        <is>
          <t>Not reviewed (not included)</t>
        </is>
      </c>
      <c r="S744" t="inlineStr">
        <is>
          <t>Not reviewed (not included)</t>
        </is>
      </c>
      <c r="T744" t="inlineStr">
        <is>
          <t>Abstract screening only. Non-ADHD Focused</t>
        </is>
      </c>
      <c r="U744" t="inlineStr">
        <is>
          <t>EXCLUDE</t>
        </is>
      </c>
      <c r="V744" t="inlineStr">
        <is>
          <t>E2-Not ADHD focused: Neither title nor abstract mentions ADHD or attention-deficit/hyperactivity</t>
        </is>
      </c>
      <c r="W744" t="inlineStr">
        <is>
          <t>Excluded: Not ADHD Focused</t>
        </is>
      </c>
      <c r="X744" t="inlineStr">
        <is>
          <t>Not assessed from abstract</t>
        </is>
      </c>
      <c r="Y744" t="inlineStr">
        <is>
          <t>IEEE Conferences</t>
        </is>
      </c>
      <c r="Z744" t="inlineStr">
        <is>
          <t>Not determined from abstract</t>
        </is>
      </c>
      <c r="AB744" t="inlineStr">
        <is>
          <t>Not assessed (not included)</t>
        </is>
      </c>
      <c r="AC744" t="inlineStr">
        <is>
          <t>Not assessed (not included)</t>
        </is>
      </c>
      <c r="AD744" t="inlineStr">
        <is>
          <t>J. Sai Reddy Beedareddy; S. Shai Datta Kolli; H. Scheer</t>
        </is>
      </c>
      <c r="AE744" t="inlineStr">
        <is>
          <t>2024 IEEE/WIC International Conference on Web Intelligence and Intelligent Agent Technology (WI-IAT)</t>
        </is>
      </c>
      <c r="AF744" t="inlineStr">
        <is>
          <t>Hybrid OA (IEEE)</t>
        </is>
      </c>
      <c r="AH744" t="inlineStr">
        <is>
          <t>Not assessed</t>
        </is>
      </c>
      <c r="AI744" t="inlineStr">
        <is>
          <t>Not reported</t>
        </is>
      </c>
      <c r="AJ744" t="inlineStr">
        <is>
          <t>Not reported</t>
        </is>
      </c>
      <c r="AK744" t="inlineStr">
        <is>
          <t>Not reported</t>
        </is>
      </c>
      <c r="AL744" t="inlineStr">
        <is>
          <t>Not reported</t>
        </is>
      </c>
      <c r="AM744" t="inlineStr">
        <is>
          <t>Not reported</t>
        </is>
      </c>
      <c r="AN744" t="inlineStr">
        <is>
          <t>Not reported</t>
        </is>
      </c>
      <c r="AO744" t="inlineStr">
        <is>
          <t>Not reviewed</t>
        </is>
      </c>
      <c r="AP744" t="inlineStr">
        <is>
          <t>Not reported</t>
        </is>
      </c>
      <c r="AQ744" t="inlineStr">
        <is>
          <t>Not reported</t>
        </is>
      </c>
      <c r="AR744" t="inlineStr">
        <is>
          <t>Not reported</t>
        </is>
      </c>
      <c r="AS744" t="inlineStr">
        <is>
          <t>See abstract</t>
        </is>
      </c>
      <c r="AT744" t="inlineStr">
        <is>
          <t>Not reviewed</t>
        </is>
      </c>
      <c r="AU744" t="inlineStr">
        <is>
          <t>Not reviewed</t>
        </is>
      </c>
      <c r="AV744" t="inlineStr">
        <is>
          <t>Not reviewed</t>
        </is>
      </c>
      <c r="AW744" t="inlineStr">
        <is>
          <t>Not reviewed</t>
        </is>
      </c>
      <c r="AX744" t="inlineStr">
        <is>
          <t>Not reported</t>
        </is>
      </c>
      <c r="AY744" t="inlineStr">
        <is>
          <t>Not reported</t>
        </is>
      </c>
      <c r="AZ744" t="inlineStr">
        <is>
          <t>Not reported</t>
        </is>
      </c>
      <c r="BA744" t="inlineStr">
        <is>
          <t>Not reported</t>
        </is>
      </c>
      <c r="BB744" t="inlineStr">
        <is>
          <t>Not reported</t>
        </is>
      </c>
      <c r="BC744" t="inlineStr">
        <is>
          <t>Not reported</t>
        </is>
      </c>
      <c r="BD744" t="inlineStr">
        <is>
          <t>Not reported</t>
        </is>
      </c>
      <c r="BE744" t="inlineStr">
        <is>
          <t>Not reported</t>
        </is>
      </c>
      <c r="BF744" t="inlineStr">
        <is>
          <t>Not reported</t>
        </is>
      </c>
      <c r="BG744" t="inlineStr">
        <is>
          <t>Not reviewed (not included)</t>
        </is>
      </c>
      <c r="BH744" t="inlineStr">
        <is>
          <t>N/A</t>
        </is>
      </c>
      <c r="BI744" t="inlineStr">
        <is>
          <t>Not reviewed</t>
        </is>
      </c>
      <c r="BJ744" t="inlineStr">
        <is>
          <t>Not reviewed</t>
        </is>
      </c>
      <c r="BK744" t="inlineStr">
        <is>
          <t>Not reviewed</t>
        </is>
      </c>
      <c r="BL744" t="inlineStr">
        <is>
          <t>Not reviewed</t>
        </is>
      </c>
      <c r="BM744" t="inlineStr">
        <is>
          <t>Not reviewed (not included)</t>
        </is>
      </c>
      <c r="BN744" t="inlineStr">
        <is>
          <t>Non-ADHD Focused - E2-Not ADHD focused: Neither title nor abstract mentions ADHD or attention-deficit/hyperactivity</t>
        </is>
      </c>
      <c r="BO744" t="inlineStr">
        <is>
          <t>Abstract-level screening only</t>
        </is>
      </c>
      <c r="BP744" t="inlineStr">
        <is>
          <t>8</t>
        </is>
      </c>
    </row>
    <row r="745">
      <c r="A745" t="inlineStr">
        <is>
          <t>Efficient Comorbidity Analysis in Brain Disorders Reveals Better Diagnosis</t>
        </is>
      </c>
      <c r="B745" t="n">
        <v>2021</v>
      </c>
      <c r="C745" t="inlineStr">
        <is>
          <t>Not checked</t>
        </is>
      </c>
      <c r="D745" t="inlineStr">
        <is>
          <t>Not checked</t>
        </is>
      </c>
      <c r="E745" t="inlineStr">
        <is>
          <t>10.1109/HPCC-DSS-SMARTCITY-DEPENDSYS53884.2021.00189</t>
        </is>
      </c>
      <c r="F745" t="inlineStr">
        <is>
          <t>Nowadays, brain disorders are gaining momentum faster than ever. Early detection of these disorders would be helpful in the treatment process. Also, detecting some comorbid brain disorders would be expensive and time-consuming. With advancements in machine learning (ML) and Artificial intelligence, these brain disorders and their comorbidities can be detected in the early stage. Different techniques of machine learning are used to detect Autism Spectrum Disorder (ASD), Attention deficit hyperactivity disorder (ADHD), Intellectual Disability (ID), and other brain disorders. This paper focuses on predicting ASD, ADHD, ID, and their Comorbidities via multi-stage analytical and prediction modelling. The first stage involves efficient data pre-processing. The next stage is a comorbidity analysis phase via logistic regression. In this analysis, logistic regression was applied to recognize health-related variables which are associated with ASD+ADHD+ID. These variables are Vision Test, Brain Injury, Anxiety, Down Syndrome, Blood Disorder, and Cystic Fibrosis. In the third stage, machine learning methods predict ASD, ADHD, ID for better diagnosis. For this purpose, SVM, KNN, and MLP are used. To evaluate these models, accuracy, precision, recall, and F1-score are selected.</t>
        </is>
      </c>
      <c r="G745" t="inlineStr">
        <is>
          <t>Unimodal</t>
        </is>
      </c>
      <c r="H745" t="inlineStr">
        <is>
          <t>See abstract</t>
        </is>
      </c>
      <c r="I745" t="inlineStr">
        <is>
          <t>See abstract</t>
        </is>
      </c>
      <c r="J745" t="inlineStr">
        <is>
          <t>See abstract (AI/ML)</t>
        </is>
      </c>
      <c r="K745" t="inlineStr">
        <is>
          <t>See abstract</t>
        </is>
      </c>
      <c r="M745" t="inlineStr">
        <is>
          <t>See abstract</t>
        </is>
      </c>
      <c r="N745" t="inlineStr">
        <is>
          <t>See abstract</t>
        </is>
      </c>
      <c r="O745" t="inlineStr">
        <is>
          <t>Not verified from abstract</t>
        </is>
      </c>
      <c r="P745" t="inlineStr">
        <is>
          <t>See abstract</t>
        </is>
      </c>
      <c r="Q745" t="inlineStr">
        <is>
          <t>See abstract</t>
        </is>
      </c>
      <c r="R745" t="inlineStr">
        <is>
          <t>Not reviewed (not included)</t>
        </is>
      </c>
      <c r="S745" t="inlineStr">
        <is>
          <t>Not reviewed (not included)</t>
        </is>
      </c>
      <c r="T745" t="inlineStr">
        <is>
          <t>Abstract screening only. Not Selected for Final 95 (Pending Full Text Review)</t>
        </is>
      </c>
      <c r="U745" t="inlineStr">
        <is>
          <t>EXCLUDE</t>
        </is>
      </c>
      <c r="V7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45" t="inlineStr">
        <is>
          <t>Excluded: Other Criterion</t>
        </is>
      </c>
      <c r="X745" t="inlineStr">
        <is>
          <t>Not assessed from abstract</t>
        </is>
      </c>
      <c r="Y745" t="inlineStr">
        <is>
          <t>IEEE Conferences</t>
        </is>
      </c>
      <c r="Z745" t="inlineStr">
        <is>
          <t>Not determined from abstract</t>
        </is>
      </c>
      <c r="AB745" t="inlineStr">
        <is>
          <t>Not assessed (not included)</t>
        </is>
      </c>
      <c r="AC745" t="inlineStr">
        <is>
          <t>Not assessed (not included)</t>
        </is>
      </c>
      <c r="AD745" t="inlineStr">
        <is>
          <t>M. Li; M. Amirizaniani; R. Kashef</t>
        </is>
      </c>
      <c r="AE745" t="inlineStr">
        <is>
          <t>2021 IEEE 23rd Int Conf on High Performance Computing &amp; Communications; 7th Int Conf on Data Science &amp; Systems; 19th Int Conf on Smart City; 7th Int Conf on Dependability in Sensor, Cloud &amp; Big Data Systems &amp; Application (HPCC/DSS/SmartCity/DependSys)</t>
        </is>
      </c>
      <c r="AF745" t="inlineStr">
        <is>
          <t>Hybrid OA (IEEE)</t>
        </is>
      </c>
      <c r="AH745" t="inlineStr">
        <is>
          <t>Not assessed</t>
        </is>
      </c>
      <c r="AI745" t="inlineStr">
        <is>
          <t>Not reported</t>
        </is>
      </c>
      <c r="AJ745" t="inlineStr">
        <is>
          <t>Not reported</t>
        </is>
      </c>
      <c r="AK745" t="inlineStr">
        <is>
          <t>Not reported</t>
        </is>
      </c>
      <c r="AL745" t="inlineStr">
        <is>
          <t>Not reported</t>
        </is>
      </c>
      <c r="AM745" t="inlineStr">
        <is>
          <t>Not reported</t>
        </is>
      </c>
      <c r="AN745" t="inlineStr">
        <is>
          <t>Not reported</t>
        </is>
      </c>
      <c r="AO745" t="inlineStr">
        <is>
          <t>Not reviewed</t>
        </is>
      </c>
      <c r="AP745" t="inlineStr">
        <is>
          <t>Not reported</t>
        </is>
      </c>
      <c r="AQ745" t="inlineStr">
        <is>
          <t>Not reported</t>
        </is>
      </c>
      <c r="AR745" t="inlineStr">
        <is>
          <t>Not reported</t>
        </is>
      </c>
      <c r="AS745" t="inlineStr">
        <is>
          <t>See abstract</t>
        </is>
      </c>
      <c r="AT745" t="inlineStr">
        <is>
          <t>Not reviewed</t>
        </is>
      </c>
      <c r="AU745" t="inlineStr">
        <is>
          <t>Not reviewed</t>
        </is>
      </c>
      <c r="AV745" t="inlineStr">
        <is>
          <t>Not reviewed</t>
        </is>
      </c>
      <c r="AW745" t="inlineStr">
        <is>
          <t>Not reviewed</t>
        </is>
      </c>
      <c r="AX745" t="inlineStr">
        <is>
          <t>Not reported</t>
        </is>
      </c>
      <c r="AY745" t="inlineStr">
        <is>
          <t>Not reported</t>
        </is>
      </c>
      <c r="AZ745" t="inlineStr">
        <is>
          <t>Not reported</t>
        </is>
      </c>
      <c r="BA745" t="inlineStr">
        <is>
          <t>Not reported</t>
        </is>
      </c>
      <c r="BB745" t="inlineStr">
        <is>
          <t>Not reported</t>
        </is>
      </c>
      <c r="BC745" t="inlineStr">
        <is>
          <t>Not reported</t>
        </is>
      </c>
      <c r="BD745" t="inlineStr">
        <is>
          <t>Not reported</t>
        </is>
      </c>
      <c r="BE745" t="inlineStr">
        <is>
          <t>Not reported</t>
        </is>
      </c>
      <c r="BF745" t="inlineStr">
        <is>
          <t>Not reported</t>
        </is>
      </c>
      <c r="BG745" t="inlineStr">
        <is>
          <t>Not reviewed (not included)</t>
        </is>
      </c>
      <c r="BH745" t="inlineStr">
        <is>
          <t>N/A</t>
        </is>
      </c>
      <c r="BI745" t="inlineStr">
        <is>
          <t>Not reviewed</t>
        </is>
      </c>
      <c r="BJ745" t="inlineStr">
        <is>
          <t>Not reviewed</t>
        </is>
      </c>
      <c r="BK745" t="inlineStr">
        <is>
          <t>Not reviewed</t>
        </is>
      </c>
      <c r="BL745" t="inlineStr">
        <is>
          <t>Not reviewed</t>
        </is>
      </c>
      <c r="BM745" t="inlineStr">
        <is>
          <t>Not reviewed (not included)</t>
        </is>
      </c>
      <c r="BN745" t="inlineStr">
        <is>
          <t>Not Selected for Final 95 (Pending Full Text Review) - Candidate paper not selected for final 95: Passed abstract screening but not included in final selec</t>
        </is>
      </c>
      <c r="BO745" t="inlineStr">
        <is>
          <t>Abstract-level screening only</t>
        </is>
      </c>
      <c r="BP745" t="inlineStr">
        <is>
          <t>8</t>
        </is>
      </c>
    </row>
    <row r="746">
      <c r="A746" t="inlineStr">
        <is>
          <t>Hybrid Inception V3 and Multi-Layer Perceptron Approach with Extreme Gradient Boost Classifier for Autism Spectrum Disorder Classification</t>
        </is>
      </c>
      <c r="B746" t="n">
        <v>2024</v>
      </c>
      <c r="C746" t="inlineStr">
        <is>
          <t>Not checked</t>
        </is>
      </c>
      <c r="D746" t="inlineStr">
        <is>
          <t>Not checked</t>
        </is>
      </c>
      <c r="E746" t="inlineStr">
        <is>
          <t>10.1109/IPTA62886.2024.10755597</t>
        </is>
      </c>
      <c r="F746" t="inlineStr">
        <is>
          <t>Autism Spectrum Disorders (ASD) are complex neuropsychiatric brain disorders characterized by social deficits. They are complex neuropsychiatric disorders characterized by social deficits and repetitive behaviors. Deep learning approaches have been applied to the clinical or behavioral identification of ASD. In this study, we address the classification of ASD using the Autism Brain Imaging Data Exchange I (ABIDE I) database and the Configurable Pipeline for the Analysis of Connectomes (CPAC). We integrated a single volume image generator to overcome limitations related to the small number of samples available in fMRI studies. In addition, we adopted the Inception V3 architecture and ten Multi-Layer Perceptron (MLP) architectures for feature extraction, and used Extreme Gradient Boost (XGBoost) for classification, achieving notable accuracy. In particular, hybridization of Inception V3 with different MLP architectures achieved a maximum accuracy of 96.91% at the Stanford site with a simple MLP architecture. The combination of all MLP architectures with Inception V3 also showed impressive efficiency, achieving an accuracy of up to 92.43%. These models demonstrate an exceptional ability to capture the subtle nuances of resting-state functional MRI (rs-fMRI) data, which is essential for the accurate diagnosis of autism.</t>
        </is>
      </c>
      <c r="G746" t="inlineStr">
        <is>
          <t>Unimodal</t>
        </is>
      </c>
      <c r="H746" t="inlineStr">
        <is>
          <t>See abstract</t>
        </is>
      </c>
      <c r="I746" t="inlineStr">
        <is>
          <t>See abstract</t>
        </is>
      </c>
      <c r="J746" t="inlineStr">
        <is>
          <t>See abstract (AI/ML)</t>
        </is>
      </c>
      <c r="K746" t="inlineStr">
        <is>
          <t>See abstract</t>
        </is>
      </c>
      <c r="M746" t="inlineStr">
        <is>
          <t>See abstract</t>
        </is>
      </c>
      <c r="N746" t="inlineStr">
        <is>
          <t>See abstract</t>
        </is>
      </c>
      <c r="O746" t="inlineStr">
        <is>
          <t>Not verified from abstract</t>
        </is>
      </c>
      <c r="P746" t="inlineStr">
        <is>
          <t>See abstract</t>
        </is>
      </c>
      <c r="Q746" t="inlineStr">
        <is>
          <t>See abstract</t>
        </is>
      </c>
      <c r="R746" t="inlineStr">
        <is>
          <t>Not reviewed (not included)</t>
        </is>
      </c>
      <c r="S746" t="inlineStr">
        <is>
          <t>Not reviewed (not included)</t>
        </is>
      </c>
      <c r="T746" t="inlineStr">
        <is>
          <t>Abstract screening only. Non-ADHD Focused</t>
        </is>
      </c>
      <c r="U746" t="inlineStr">
        <is>
          <t>EXCLUDE</t>
        </is>
      </c>
      <c r="V746" t="inlineStr">
        <is>
          <t>E2-Not ADHD focused: Neither title nor abstract mentions ADHD or attention-deficit/hyperactivity</t>
        </is>
      </c>
      <c r="W746" t="inlineStr">
        <is>
          <t>Excluded: Not ADHD Focused</t>
        </is>
      </c>
      <c r="X746" t="inlineStr">
        <is>
          <t>Not assessed from abstract</t>
        </is>
      </c>
      <c r="Y746" t="inlineStr">
        <is>
          <t>IEEE Conferences</t>
        </is>
      </c>
      <c r="Z746" t="inlineStr">
        <is>
          <t>Not determined from abstract</t>
        </is>
      </c>
      <c r="AB746" t="inlineStr">
        <is>
          <t>Not assessed (not included)</t>
        </is>
      </c>
      <c r="AC746" t="inlineStr">
        <is>
          <t>Not assessed (not included)</t>
        </is>
      </c>
      <c r="AD746" t="inlineStr">
        <is>
          <t>F. E. -z. Bazay; A. D. El Maliani</t>
        </is>
      </c>
      <c r="AE746" t="inlineStr">
        <is>
          <t>2024 IEEE Thirteenth International Conference on Image Processing Theory, Tools and Applications (IPTA)</t>
        </is>
      </c>
      <c r="AF746" t="inlineStr">
        <is>
          <t>Hybrid OA (IEEE)</t>
        </is>
      </c>
      <c r="AH746" t="inlineStr">
        <is>
          <t>Not assessed</t>
        </is>
      </c>
      <c r="AI746" t="inlineStr">
        <is>
          <t>Not reported</t>
        </is>
      </c>
      <c r="AJ746" t="inlineStr">
        <is>
          <t>Not reported</t>
        </is>
      </c>
      <c r="AK746" t="inlineStr">
        <is>
          <t>Not reported</t>
        </is>
      </c>
      <c r="AL746" t="inlineStr">
        <is>
          <t>Not reported</t>
        </is>
      </c>
      <c r="AM746" t="inlineStr">
        <is>
          <t>Not reported</t>
        </is>
      </c>
      <c r="AN746" t="inlineStr">
        <is>
          <t>Not reported</t>
        </is>
      </c>
      <c r="AO746" t="inlineStr">
        <is>
          <t>Not reviewed</t>
        </is>
      </c>
      <c r="AP746" t="inlineStr">
        <is>
          <t>Not reported</t>
        </is>
      </c>
      <c r="AQ746" t="inlineStr">
        <is>
          <t>Not reported</t>
        </is>
      </c>
      <c r="AR746" t="inlineStr">
        <is>
          <t>Not reported</t>
        </is>
      </c>
      <c r="AS746" t="inlineStr">
        <is>
          <t>See abstract</t>
        </is>
      </c>
      <c r="AT746" t="inlineStr">
        <is>
          <t>Not reviewed</t>
        </is>
      </c>
      <c r="AU746" t="inlineStr">
        <is>
          <t>Not reviewed</t>
        </is>
      </c>
      <c r="AV746" t="inlineStr">
        <is>
          <t>Not reviewed</t>
        </is>
      </c>
      <c r="AW746" t="inlineStr">
        <is>
          <t>Not reviewed</t>
        </is>
      </c>
      <c r="AX746" t="inlineStr">
        <is>
          <t>Not reported</t>
        </is>
      </c>
      <c r="AY746" t="inlineStr">
        <is>
          <t>Not reported</t>
        </is>
      </c>
      <c r="AZ746" t="inlineStr">
        <is>
          <t>Not reported</t>
        </is>
      </c>
      <c r="BA746" t="inlineStr">
        <is>
          <t>Not reported</t>
        </is>
      </c>
      <c r="BB746" t="inlineStr">
        <is>
          <t>Not reported</t>
        </is>
      </c>
      <c r="BC746" t="inlineStr">
        <is>
          <t>Not reported</t>
        </is>
      </c>
      <c r="BD746" t="inlineStr">
        <is>
          <t>Not reported</t>
        </is>
      </c>
      <c r="BE746" t="inlineStr">
        <is>
          <t>Not reported</t>
        </is>
      </c>
      <c r="BF746" t="inlineStr">
        <is>
          <t>Not reported</t>
        </is>
      </c>
      <c r="BG746" t="inlineStr">
        <is>
          <t>Not reviewed (not included)</t>
        </is>
      </c>
      <c r="BH746" t="inlineStr">
        <is>
          <t>N/A</t>
        </is>
      </c>
      <c r="BI746" t="inlineStr">
        <is>
          <t>Not reviewed</t>
        </is>
      </c>
      <c r="BJ746" t="inlineStr">
        <is>
          <t>Not reviewed</t>
        </is>
      </c>
      <c r="BK746" t="inlineStr">
        <is>
          <t>Not reviewed</t>
        </is>
      </c>
      <c r="BL746" t="inlineStr">
        <is>
          <t>Not reviewed</t>
        </is>
      </c>
      <c r="BM746" t="inlineStr">
        <is>
          <t>Not reviewed (not included)</t>
        </is>
      </c>
      <c r="BN746" t="inlineStr">
        <is>
          <t>Non-ADHD Focused - E2-Not ADHD focused: Neither title nor abstract mentions ADHD or attention-deficit/hyperactivity</t>
        </is>
      </c>
      <c r="BO746" t="inlineStr">
        <is>
          <t>Abstract-level screening only</t>
        </is>
      </c>
      <c r="BP746" t="inlineStr">
        <is>
          <t>6</t>
        </is>
      </c>
    </row>
    <row r="747">
      <c r="A747" t="inlineStr">
        <is>
          <t>BCINet: An Optimized Convolutional Neural Network for EEG-Based Brain-Computer Interface Applications</t>
        </is>
      </c>
      <c r="B747" t="n">
        <v>2020</v>
      </c>
      <c r="C747" t="inlineStr">
        <is>
          <t>Not checked</t>
        </is>
      </c>
      <c r="D747" t="inlineStr">
        <is>
          <t>Not checked</t>
        </is>
      </c>
      <c r="E747" t="inlineStr">
        <is>
          <t>10.1109/SSCI47803.2020.9308292</t>
        </is>
      </c>
      <c r="F747" t="inlineStr">
        <is>
          <t>EEG based brain-computer interface (BCI) allows people to communicate and control external devices using brain signals. The application of BCI ranges from assisting in disabilities to interaction in a virtual reality environment by detecting user intent from EEG signals. The major problem lies in correctly classifying the EEG signals to issue a command with minimal requirement of pre-processing and resources. To overcome these problems, we have proposed, BCINet, a novel optimized convolution neural network model. We have evaluated the BCINet over two EEG based BCI datasets collected in mobile brain/body imaging (MoBI) settings. BCINet significantly outperforms the classification for two datasets with up to 20% increase in accuracy while fewer than 75% trainable parameters. Such a model with improved performance while less requirement of computation resources opens the possibilities for the development of several real-world BCI applications with high performance.</t>
        </is>
      </c>
      <c r="G747" t="inlineStr">
        <is>
          <t>Unimodal</t>
        </is>
      </c>
      <c r="H747" t="inlineStr">
        <is>
          <t>See abstract</t>
        </is>
      </c>
      <c r="I747" t="inlineStr">
        <is>
          <t>See abstract</t>
        </is>
      </c>
      <c r="J747" t="inlineStr">
        <is>
          <t>See abstract (AI/ML)</t>
        </is>
      </c>
      <c r="K747" t="inlineStr">
        <is>
          <t>See abstract</t>
        </is>
      </c>
      <c r="M747" t="inlineStr">
        <is>
          <t>See abstract</t>
        </is>
      </c>
      <c r="N747" t="inlineStr">
        <is>
          <t>See abstract</t>
        </is>
      </c>
      <c r="O747" t="inlineStr">
        <is>
          <t>Not verified from abstract</t>
        </is>
      </c>
      <c r="P747" t="inlineStr">
        <is>
          <t>See abstract</t>
        </is>
      </c>
      <c r="Q747" t="inlineStr">
        <is>
          <t>See abstract</t>
        </is>
      </c>
      <c r="R747" t="inlineStr">
        <is>
          <t>Not reviewed (not included)</t>
        </is>
      </c>
      <c r="S747" t="inlineStr">
        <is>
          <t>Not reviewed (not included)</t>
        </is>
      </c>
      <c r="T747" t="inlineStr">
        <is>
          <t>Abstract screening only. Non-ADHD Focused</t>
        </is>
      </c>
      <c r="U747" t="inlineStr">
        <is>
          <t>EXCLUDE</t>
        </is>
      </c>
      <c r="V747" t="inlineStr">
        <is>
          <t>E2-Not ADHD focused: Neither title nor abstract mentions ADHD or attention-deficit/hyperactivity</t>
        </is>
      </c>
      <c r="W747" t="inlineStr">
        <is>
          <t>Excluded: Not ADHD Focused</t>
        </is>
      </c>
      <c r="X747" t="inlineStr">
        <is>
          <t>Not assessed from abstract</t>
        </is>
      </c>
      <c r="Y747" t="inlineStr">
        <is>
          <t>IEEE Conferences</t>
        </is>
      </c>
      <c r="Z747" t="inlineStr">
        <is>
          <t>Not determined from abstract</t>
        </is>
      </c>
      <c r="AB747" t="inlineStr">
        <is>
          <t>Not assessed (not included)</t>
        </is>
      </c>
      <c r="AC747" t="inlineStr">
        <is>
          <t>Not assessed (not included)</t>
        </is>
      </c>
      <c r="AD747" t="inlineStr">
        <is>
          <t>A. K. Singh; X. Tao</t>
        </is>
      </c>
      <c r="AE747" t="inlineStr">
        <is>
          <t>2020 IEEE Symposium Series on Computational Intelligence (SSCI)</t>
        </is>
      </c>
      <c r="AF747" t="inlineStr">
        <is>
          <t>Hybrid OA (IEEE)</t>
        </is>
      </c>
      <c r="AG747" t="inlineStr">
        <is>
          <t xml:space="preserve">Australian Research Council; National Natural Science Foundation of China; </t>
        </is>
      </c>
      <c r="AH747" t="inlineStr">
        <is>
          <t>Not assessed</t>
        </is>
      </c>
      <c r="AI747" t="inlineStr">
        <is>
          <t>Not reported</t>
        </is>
      </c>
      <c r="AJ747" t="inlineStr">
        <is>
          <t>Not reported</t>
        </is>
      </c>
      <c r="AK747" t="inlineStr">
        <is>
          <t>Not reported</t>
        </is>
      </c>
      <c r="AL747" t="inlineStr">
        <is>
          <t>Not reported</t>
        </is>
      </c>
      <c r="AM747" t="inlineStr">
        <is>
          <t>Not reported</t>
        </is>
      </c>
      <c r="AN747" t="inlineStr">
        <is>
          <t>Not reported</t>
        </is>
      </c>
      <c r="AO747" t="inlineStr">
        <is>
          <t>Not reviewed</t>
        </is>
      </c>
      <c r="AP747" t="inlineStr">
        <is>
          <t>Not reported</t>
        </is>
      </c>
      <c r="AQ747" t="inlineStr">
        <is>
          <t>Not reported</t>
        </is>
      </c>
      <c r="AR747" t="inlineStr">
        <is>
          <t>Not reported</t>
        </is>
      </c>
      <c r="AS747" t="inlineStr">
        <is>
          <t>See abstract</t>
        </is>
      </c>
      <c r="AT747" t="inlineStr">
        <is>
          <t>Not reviewed</t>
        </is>
      </c>
      <c r="AU747" t="inlineStr">
        <is>
          <t>Not reviewed</t>
        </is>
      </c>
      <c r="AV747" t="inlineStr">
        <is>
          <t>Not reviewed</t>
        </is>
      </c>
      <c r="AW747" t="inlineStr">
        <is>
          <t>Not reviewed</t>
        </is>
      </c>
      <c r="AX747" t="inlineStr">
        <is>
          <t>Not reported</t>
        </is>
      </c>
      <c r="AY747" t="inlineStr">
        <is>
          <t>Not reported</t>
        </is>
      </c>
      <c r="AZ747" t="inlineStr">
        <is>
          <t>Not reported</t>
        </is>
      </c>
      <c r="BA747" t="inlineStr">
        <is>
          <t>Not reported</t>
        </is>
      </c>
      <c r="BB747" t="inlineStr">
        <is>
          <t>Not reported</t>
        </is>
      </c>
      <c r="BC747" t="inlineStr">
        <is>
          <t>Not reported</t>
        </is>
      </c>
      <c r="BD747" t="inlineStr">
        <is>
          <t>Not reported</t>
        </is>
      </c>
      <c r="BE747" t="inlineStr">
        <is>
          <t>Not reported</t>
        </is>
      </c>
      <c r="BF747" t="inlineStr">
        <is>
          <t>Not reported</t>
        </is>
      </c>
      <c r="BG747" t="inlineStr">
        <is>
          <t>Not reviewed (not included)</t>
        </is>
      </c>
      <c r="BH747" t="inlineStr">
        <is>
          <t>N/A</t>
        </is>
      </c>
      <c r="BI747" t="inlineStr">
        <is>
          <t>Not reviewed</t>
        </is>
      </c>
      <c r="BJ747" t="inlineStr">
        <is>
          <t>Not reviewed</t>
        </is>
      </c>
      <c r="BK747" t="inlineStr">
        <is>
          <t>Not reviewed</t>
        </is>
      </c>
      <c r="BL747" t="inlineStr">
        <is>
          <t>Not reviewed</t>
        </is>
      </c>
      <c r="BM747" t="inlineStr">
        <is>
          <t>Not reviewed (not included)</t>
        </is>
      </c>
      <c r="BN747" t="inlineStr">
        <is>
          <t>Non-ADHD Focused - E2-Not ADHD focused: Neither title nor abstract mentions ADHD or attention-deficit/hyperactivity</t>
        </is>
      </c>
      <c r="BO747" t="inlineStr">
        <is>
          <t>Abstract-level screening only</t>
        </is>
      </c>
      <c r="BP747" t="inlineStr">
        <is>
          <t>6</t>
        </is>
      </c>
    </row>
    <row r="748">
      <c r="A748" t="inlineStr">
        <is>
          <t>International Intelligent Pedagogical Agents Research: Progress, Hotspots and Trends</t>
        </is>
      </c>
      <c r="B748" t="n">
        <v>2025</v>
      </c>
      <c r="C748" t="inlineStr">
        <is>
          <t>Not checked</t>
        </is>
      </c>
      <c r="D748" t="inlineStr">
        <is>
          <t>Not checked</t>
        </is>
      </c>
      <c r="E748" t="inlineStr">
        <is>
          <t>10.1109/CSTE64638.2025.11092252</t>
        </is>
      </c>
      <c r="F748" t="inlineStr">
        <is>
          <t>With the deep integration of Artificial Intelligence (AI) technology into the field of education, research on Intelligent Pedagogical Agents (PAs) has garnered significant attention. Against this backdrop, this study based on a sample of 171 relevant articles indexed in the Web of Science (WOS) core collection from 2014 to 2024, employs bibliometric tools such as Citespace 6.4.R1 to conduct a comprehensive analysis of the international progress, hotspots, and trends in intelligent PAs research. The objective is to provide a thorough and insightful understanding of the academic research and practical applications within the domain of intelligent PAs, thereby contributing to more efficient and sustainable growth of this field on a global scale.</t>
        </is>
      </c>
      <c r="G748" t="inlineStr">
        <is>
          <t>Unimodal</t>
        </is>
      </c>
      <c r="H748" t="inlineStr">
        <is>
          <t>See abstract</t>
        </is>
      </c>
      <c r="I748" t="inlineStr">
        <is>
          <t>See abstract</t>
        </is>
      </c>
      <c r="J748" t="inlineStr">
        <is>
          <t>See abstract (AI/ML)</t>
        </is>
      </c>
      <c r="K748" t="inlineStr">
        <is>
          <t>See abstract</t>
        </is>
      </c>
      <c r="L748" t="n">
        <v>171</v>
      </c>
      <c r="M748" t="inlineStr">
        <is>
          <t>See abstract</t>
        </is>
      </c>
      <c r="N748" t="inlineStr">
        <is>
          <t>N≈171; details in abstract</t>
        </is>
      </c>
      <c r="O748" t="inlineStr">
        <is>
          <t>Extracted from abstract: N≈171</t>
        </is>
      </c>
      <c r="P748" t="inlineStr">
        <is>
          <t>See abstract</t>
        </is>
      </c>
      <c r="Q748" t="inlineStr">
        <is>
          <t>See abstract</t>
        </is>
      </c>
      <c r="R748" t="inlineStr">
        <is>
          <t>Not reviewed (not included)</t>
        </is>
      </c>
      <c r="S748" t="inlineStr">
        <is>
          <t>Not reviewed (not included)</t>
        </is>
      </c>
      <c r="T748" t="inlineStr">
        <is>
          <t>Abstract screening only. Non-ADHD Focused</t>
        </is>
      </c>
      <c r="U748" t="inlineStr">
        <is>
          <t>EXCLUDE</t>
        </is>
      </c>
      <c r="V748" t="inlineStr">
        <is>
          <t>E2-Not ADHD focused: Neither title nor abstract mentions ADHD or attention-deficit/hyperactivity</t>
        </is>
      </c>
      <c r="W748" t="inlineStr">
        <is>
          <t>Excluded: Not ADHD Focused</t>
        </is>
      </c>
      <c r="X748" t="inlineStr">
        <is>
          <t>Not assessed from abstract</t>
        </is>
      </c>
      <c r="Y748" t="inlineStr">
        <is>
          <t>IEEE Conferences</t>
        </is>
      </c>
      <c r="Z748" t="inlineStr">
        <is>
          <t>Not determined from abstract</t>
        </is>
      </c>
      <c r="AB748" t="inlineStr">
        <is>
          <t>Not assessed (not included)</t>
        </is>
      </c>
      <c r="AC748" t="inlineStr">
        <is>
          <t>Not assessed (not included)</t>
        </is>
      </c>
      <c r="AD748" t="inlineStr">
        <is>
          <t>Q. Yao; M. Wang</t>
        </is>
      </c>
      <c r="AE748" t="inlineStr">
        <is>
          <t>2025 7th International Conference on Computer Science and Technologies in Education (CSTE)</t>
        </is>
      </c>
      <c r="AF748" t="inlineStr">
        <is>
          <t>Hybrid OA (IEEE)</t>
        </is>
      </c>
      <c r="AH748" t="inlineStr">
        <is>
          <t>Not assessed</t>
        </is>
      </c>
      <c r="AI748" t="inlineStr">
        <is>
          <t>Not reported</t>
        </is>
      </c>
      <c r="AJ748" t="inlineStr">
        <is>
          <t>Not reported</t>
        </is>
      </c>
      <c r="AK748" t="inlineStr">
        <is>
          <t>Not reported</t>
        </is>
      </c>
      <c r="AL748" t="inlineStr">
        <is>
          <t>Not reported</t>
        </is>
      </c>
      <c r="AM748" t="inlineStr">
        <is>
          <t>Not reported</t>
        </is>
      </c>
      <c r="AN748" t="inlineStr">
        <is>
          <t>Not reported</t>
        </is>
      </c>
      <c r="AO748" t="inlineStr">
        <is>
          <t>Not reviewed</t>
        </is>
      </c>
      <c r="AP748" t="inlineStr">
        <is>
          <t>Not reported</t>
        </is>
      </c>
      <c r="AQ748" t="inlineStr">
        <is>
          <t>Not reported</t>
        </is>
      </c>
      <c r="AR748" t="inlineStr">
        <is>
          <t>Not reported</t>
        </is>
      </c>
      <c r="AS748" t="inlineStr">
        <is>
          <t>See abstract</t>
        </is>
      </c>
      <c r="AT748" t="inlineStr">
        <is>
          <t>Not reviewed</t>
        </is>
      </c>
      <c r="AU748" t="inlineStr">
        <is>
          <t>Not reviewed</t>
        </is>
      </c>
      <c r="AV748" t="inlineStr">
        <is>
          <t>Not reviewed</t>
        </is>
      </c>
      <c r="AW748" t="inlineStr">
        <is>
          <t>Not reviewed</t>
        </is>
      </c>
      <c r="AX748" t="inlineStr">
        <is>
          <t>Not reported</t>
        </is>
      </c>
      <c r="AY748" t="inlineStr">
        <is>
          <t>Not reported</t>
        </is>
      </c>
      <c r="AZ748" t="inlineStr">
        <is>
          <t>Not reported</t>
        </is>
      </c>
      <c r="BA748" t="inlineStr">
        <is>
          <t>Not reported</t>
        </is>
      </c>
      <c r="BB748" t="inlineStr">
        <is>
          <t>Not reported</t>
        </is>
      </c>
      <c r="BC748" t="inlineStr">
        <is>
          <t>Not reported</t>
        </is>
      </c>
      <c r="BD748" t="inlineStr">
        <is>
          <t>Not reported</t>
        </is>
      </c>
      <c r="BE748" t="inlineStr">
        <is>
          <t>Not reported</t>
        </is>
      </c>
      <c r="BF748" t="inlineStr">
        <is>
          <t>Not reported</t>
        </is>
      </c>
      <c r="BG748" t="inlineStr">
        <is>
          <t>Not reviewed (not included)</t>
        </is>
      </c>
      <c r="BH748" t="inlineStr">
        <is>
          <t>N/A</t>
        </is>
      </c>
      <c r="BI748" t="inlineStr">
        <is>
          <t>Not reviewed</t>
        </is>
      </c>
      <c r="BJ748" t="inlineStr">
        <is>
          <t>Not reviewed</t>
        </is>
      </c>
      <c r="BK748" t="inlineStr">
        <is>
          <t>Not reviewed</t>
        </is>
      </c>
      <c r="BL748" t="inlineStr">
        <is>
          <t>Not reviewed</t>
        </is>
      </c>
      <c r="BM748" t="inlineStr">
        <is>
          <t>Not reviewed (not included)</t>
        </is>
      </c>
      <c r="BN748" t="inlineStr">
        <is>
          <t>Non-ADHD Focused - E2-Not ADHD focused: Neither title nor abstract mentions ADHD or attention-deficit/hyperactivity</t>
        </is>
      </c>
      <c r="BO748" t="inlineStr">
        <is>
          <t>Abstract-level screening only</t>
        </is>
      </c>
      <c r="BP748" t="inlineStr">
        <is>
          <t>5</t>
        </is>
      </c>
    </row>
    <row r="749">
      <c r="A749" t="inlineStr">
        <is>
          <t>Identifying Autism Spectrum Disorder From Resting-State fMRI Using Deep Belief Network</t>
        </is>
      </c>
      <c r="B749" t="n">
        <v>2021</v>
      </c>
      <c r="C749" t="inlineStr">
        <is>
          <t>Not checked</t>
        </is>
      </c>
      <c r="D749" t="inlineStr">
        <is>
          <t>Not checked</t>
        </is>
      </c>
      <c r="E749" t="inlineStr">
        <is>
          <t>10.1109/TNNLS.2020.3007943</t>
        </is>
      </c>
      <c r="F749" t="inlineStr">
        <is>
          <t>With the increasing prevalence of autism spectrum disorder (ASD), it is important to identify ASD patients for effective treatment and intervention, especially in early childhood. Neuroimaging techniques have been used to characterize the complex biomarkers based on the functional connectivity anomalies in the ASD. However, the diagnosis of ASD still adopts the symptom-based criteria by clinical observation. The existing computational models tend to achieve unreliable diagnostic classification on the large-scale aggregated data sets. In this work, we propose a novel graph-based classification model using the deep belief network (DBN) and the Autism Brain Imaging Data Exchange (ABIDE) database, which is a worldwide multisite functional and structural brain imaging data aggregation. The remarkable connectivity features are selected through a graph extension of  ${K}$ -nearest neighbors and then refined by a restricted path-based depth-first search algorithm. Thanks to the feature reduction, lower computational complexity could contribute to the shortening of the training time. The automatic hyperparameter-tuning technique is introduced to optimize the hyperparameters of the DBN by exploring the potential parameter space. The simulation experiments demonstrate the superior performance of our model, which is 6.4% higher than the best result reported on the ABIDE database. We also propose to use the data augmentation and the oversampling technique to identify further the possible subtypes within the ASD. The interpretability of our model enables the identification of the most remarkable autistic neural correlation patterns from the data-driven outcomes.</t>
        </is>
      </c>
      <c r="G749" t="inlineStr">
        <is>
          <t>Unimodal</t>
        </is>
      </c>
      <c r="H749" t="inlineStr">
        <is>
          <t>See abstract</t>
        </is>
      </c>
      <c r="I749" t="inlineStr">
        <is>
          <t>See abstract</t>
        </is>
      </c>
      <c r="J749" t="inlineStr">
        <is>
          <t>See abstract (AI/ML)</t>
        </is>
      </c>
      <c r="K749" t="inlineStr">
        <is>
          <t>See abstract</t>
        </is>
      </c>
      <c r="M749" t="inlineStr">
        <is>
          <t>See abstract</t>
        </is>
      </c>
      <c r="N749" t="inlineStr">
        <is>
          <t>See abstract</t>
        </is>
      </c>
      <c r="O749" t="inlineStr">
        <is>
          <t>Not verified from abstract</t>
        </is>
      </c>
      <c r="P749" t="inlineStr">
        <is>
          <t>See abstract</t>
        </is>
      </c>
      <c r="Q749" t="inlineStr">
        <is>
          <t>See abstract</t>
        </is>
      </c>
      <c r="R749" t="inlineStr">
        <is>
          <t>Not reviewed (not included)</t>
        </is>
      </c>
      <c r="S749" t="inlineStr">
        <is>
          <t>Not reviewed (not included)</t>
        </is>
      </c>
      <c r="T749" t="inlineStr">
        <is>
          <t>Abstract screening only. Non-ADHD Focused</t>
        </is>
      </c>
      <c r="U749" t="inlineStr">
        <is>
          <t>EXCLUDE</t>
        </is>
      </c>
      <c r="V749" t="inlineStr">
        <is>
          <t>E2-Not ADHD focused: Neither title nor abstract mentions ADHD or attention-deficit/hyperactivity</t>
        </is>
      </c>
      <c r="W749" t="inlineStr">
        <is>
          <t>Excluded: Not ADHD Focused</t>
        </is>
      </c>
      <c r="X749" t="inlineStr">
        <is>
          <t>Not assessed from abstract</t>
        </is>
      </c>
      <c r="Y749" t="inlineStr">
        <is>
          <t>IEEE Journals</t>
        </is>
      </c>
      <c r="Z749" t="inlineStr">
        <is>
          <t>Not determined from abstract</t>
        </is>
      </c>
      <c r="AB749" t="inlineStr">
        <is>
          <t>Not assessed (not included)</t>
        </is>
      </c>
      <c r="AC749" t="inlineStr">
        <is>
          <t>Not assessed (not included)</t>
        </is>
      </c>
      <c r="AD749" t="inlineStr">
        <is>
          <t>Z. -A. Huang; Z. Zhu; C. H. Yau; K. C. Tan</t>
        </is>
      </c>
      <c r="AE749" t="inlineStr">
        <is>
          <t>IEEE Transactions on Neural Networks and Learning Systems</t>
        </is>
      </c>
      <c r="AF749" t="inlineStr">
        <is>
          <t>Hybrid OA (IEEE)</t>
        </is>
      </c>
      <c r="AG749" t="inlineStr">
        <is>
          <t xml:space="preserve">National Natural Science Foundation of China (NSFC)(grant numbers:61876162,61871272); Shenzhen Scientific Research and Development Funding Program(grant numbers:JCYJ20180307123637294,JCYJ20190808173617147); Research Grants Council of the Hong Kong SAR(grant numbers:CityU11202418,CityU11209219); </t>
        </is>
      </c>
      <c r="AH749" t="inlineStr">
        <is>
          <t>Not assessed</t>
        </is>
      </c>
      <c r="AI749" t="inlineStr">
        <is>
          <t>Not reported</t>
        </is>
      </c>
      <c r="AJ749" t="inlineStr">
        <is>
          <t>Not reported</t>
        </is>
      </c>
      <c r="AK749" t="inlineStr">
        <is>
          <t>Not reported</t>
        </is>
      </c>
      <c r="AL749" t="inlineStr">
        <is>
          <t>Not reported</t>
        </is>
      </c>
      <c r="AM749" t="inlineStr">
        <is>
          <t>Not reported</t>
        </is>
      </c>
      <c r="AN749" t="inlineStr">
        <is>
          <t>Not reported</t>
        </is>
      </c>
      <c r="AO749" t="inlineStr">
        <is>
          <t>Not reviewed</t>
        </is>
      </c>
      <c r="AP749" t="inlineStr">
        <is>
          <t>Not reported</t>
        </is>
      </c>
      <c r="AQ749" t="inlineStr">
        <is>
          <t>Not reported</t>
        </is>
      </c>
      <c r="AR749" t="inlineStr">
        <is>
          <t>Not reported</t>
        </is>
      </c>
      <c r="AS749" t="inlineStr">
        <is>
          <t>See abstract</t>
        </is>
      </c>
      <c r="AT749" t="inlineStr">
        <is>
          <t>Not reviewed</t>
        </is>
      </c>
      <c r="AU749" t="inlineStr">
        <is>
          <t>Not reviewed</t>
        </is>
      </c>
      <c r="AV749" t="inlineStr">
        <is>
          <t>Not reviewed</t>
        </is>
      </c>
      <c r="AW749" t="inlineStr">
        <is>
          <t>Not reviewed</t>
        </is>
      </c>
      <c r="AX749" t="inlineStr">
        <is>
          <t>Not reported</t>
        </is>
      </c>
      <c r="AY749" t="inlineStr">
        <is>
          <t>Not reported</t>
        </is>
      </c>
      <c r="AZ749" t="inlineStr">
        <is>
          <t>Not reported</t>
        </is>
      </c>
      <c r="BA749" t="inlineStr">
        <is>
          <t>Not reported</t>
        </is>
      </c>
      <c r="BB749" t="inlineStr">
        <is>
          <t>Not reported</t>
        </is>
      </c>
      <c r="BC749" t="inlineStr">
        <is>
          <t>Not reported</t>
        </is>
      </c>
      <c r="BD749" t="inlineStr">
        <is>
          <t>Not reported</t>
        </is>
      </c>
      <c r="BE749" t="inlineStr">
        <is>
          <t>Not reported</t>
        </is>
      </c>
      <c r="BF749" t="inlineStr">
        <is>
          <t>Not reported</t>
        </is>
      </c>
      <c r="BG749" t="inlineStr">
        <is>
          <t>Not reviewed (not included)</t>
        </is>
      </c>
      <c r="BH749" t="inlineStr">
        <is>
          <t>N/A</t>
        </is>
      </c>
      <c r="BI749" t="inlineStr">
        <is>
          <t>Not reviewed</t>
        </is>
      </c>
      <c r="BJ749" t="inlineStr">
        <is>
          <t>Not reviewed</t>
        </is>
      </c>
      <c r="BK749" t="inlineStr">
        <is>
          <t>Not reviewed</t>
        </is>
      </c>
      <c r="BL749" t="inlineStr">
        <is>
          <t>Not reviewed</t>
        </is>
      </c>
      <c r="BM749" t="inlineStr">
        <is>
          <t>Not reviewed (not included)</t>
        </is>
      </c>
      <c r="BN749" t="inlineStr">
        <is>
          <t>Non-ADHD Focused - E2-Not ADHD focused: Neither title nor abstract mentions ADHD or attention-deficit/hyperactivity</t>
        </is>
      </c>
      <c r="BO749" t="inlineStr">
        <is>
          <t>Abstract-level screening only</t>
        </is>
      </c>
      <c r="BP749" t="inlineStr">
        <is>
          <t>15</t>
        </is>
      </c>
    </row>
    <row r="750">
      <c r="A750" t="inlineStr">
        <is>
          <t>Classification of ADHD Using Ensemble Algorithms with Deep Learning and Hand Crafted Features</t>
        </is>
      </c>
      <c r="B750" t="n">
        <v>2019</v>
      </c>
      <c r="C750" t="inlineStr">
        <is>
          <t>Not checked</t>
        </is>
      </c>
      <c r="D750" t="inlineStr">
        <is>
          <t>Not checked</t>
        </is>
      </c>
      <c r="E750" t="inlineStr">
        <is>
          <t>10.1109/TIPTEKNO.2019.8895197</t>
        </is>
      </c>
      <c r="F750" t="inlineStr">
        <is>
          <t>Attention Deficit Hyperactivity (ADHD) is a common neurodevelopmental disorder that typically appears in early childhood. Methods developed for diagnosing gives different results at different times. This is a major obstacle in the diagnosis of disease. Diagnosis model of ADHD must be unique, objective, and reliable. In this study, comparative evaluations of both manual and deep features for classification of structural magnetic resonance images is presented. For this purpose, datasets of NPIstanbul Neuropsychiatry Hospital and public datasets of ADHD-200 is used. In order to characterize MRI images First Order, Second Order statictical features and the Alexnet architecture is used. Images are classified with the ensemble algorithm. In order to determine classification performance, accuracy, sensitivity, specificity, tp rate, fp rate and F-measure values are taken into consideration. It was observed that the combination of three manually extracted data sets yielded more successful results in characterizing the data.</t>
        </is>
      </c>
      <c r="G750" t="inlineStr">
        <is>
          <t>Unimodal</t>
        </is>
      </c>
      <c r="H750" t="inlineStr">
        <is>
          <t>See abstract</t>
        </is>
      </c>
      <c r="I750" t="inlineStr">
        <is>
          <t>See abstract</t>
        </is>
      </c>
      <c r="J750" t="inlineStr">
        <is>
          <t>See abstract (AI/ML)</t>
        </is>
      </c>
      <c r="K750" t="inlineStr">
        <is>
          <t>See abstract</t>
        </is>
      </c>
      <c r="M750" t="inlineStr">
        <is>
          <t>See abstract</t>
        </is>
      </c>
      <c r="N750" t="inlineStr">
        <is>
          <t>See abstract</t>
        </is>
      </c>
      <c r="O750" t="inlineStr">
        <is>
          <t>Not verified from abstract</t>
        </is>
      </c>
      <c r="P750" t="inlineStr">
        <is>
          <t>See abstract</t>
        </is>
      </c>
      <c r="Q750" t="inlineStr">
        <is>
          <t>See abstract</t>
        </is>
      </c>
      <c r="R750" t="inlineStr">
        <is>
          <t>Not reviewed (not included)</t>
        </is>
      </c>
      <c r="S750" t="inlineStr">
        <is>
          <t>Not reviewed (not included)</t>
        </is>
      </c>
      <c r="T750" t="inlineStr">
        <is>
          <t>Abstract screening only. Not Selected for Final 95 (Pending Full Text Review)</t>
        </is>
      </c>
      <c r="U750" t="inlineStr">
        <is>
          <t>EXCLUDE</t>
        </is>
      </c>
      <c r="V75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50" t="inlineStr">
        <is>
          <t>Excluded: Other Criterion</t>
        </is>
      </c>
      <c r="X750" t="inlineStr">
        <is>
          <t>Not assessed from abstract</t>
        </is>
      </c>
      <c r="Y750" t="inlineStr">
        <is>
          <t>IEEE Conferences</t>
        </is>
      </c>
      <c r="Z750" t="inlineStr">
        <is>
          <t>Not determined from abstract</t>
        </is>
      </c>
      <c r="AB750" t="inlineStr">
        <is>
          <t>Not assessed (not included)</t>
        </is>
      </c>
      <c r="AC750" t="inlineStr">
        <is>
          <t>Not assessed (not included)</t>
        </is>
      </c>
      <c r="AD750" t="inlineStr">
        <is>
          <t>G. Ã‡iÃ§ek; M. Ã‡evik; A. Akan</t>
        </is>
      </c>
      <c r="AE750" t="inlineStr">
        <is>
          <t>2019 Medical Technologies Congress (TIPTEKNO)</t>
        </is>
      </c>
      <c r="AF750" t="inlineStr">
        <is>
          <t>Hybrid OA (IEEE)</t>
        </is>
      </c>
      <c r="AH750" t="inlineStr">
        <is>
          <t>Not assessed</t>
        </is>
      </c>
      <c r="AI750" t="inlineStr">
        <is>
          <t>Not reported</t>
        </is>
      </c>
      <c r="AJ750" t="inlineStr">
        <is>
          <t>Not reported</t>
        </is>
      </c>
      <c r="AK750" t="inlineStr">
        <is>
          <t>Not reported</t>
        </is>
      </c>
      <c r="AL750" t="inlineStr">
        <is>
          <t>Not reported</t>
        </is>
      </c>
      <c r="AM750" t="inlineStr">
        <is>
          <t>Not reported</t>
        </is>
      </c>
      <c r="AN750" t="inlineStr">
        <is>
          <t>Not reported</t>
        </is>
      </c>
      <c r="AO750" t="inlineStr">
        <is>
          <t>Not reviewed</t>
        </is>
      </c>
      <c r="AP750" t="inlineStr">
        <is>
          <t>Not reported</t>
        </is>
      </c>
      <c r="AQ750" t="inlineStr">
        <is>
          <t>Not reported</t>
        </is>
      </c>
      <c r="AR750" t="inlineStr">
        <is>
          <t>Not reported</t>
        </is>
      </c>
      <c r="AS750" t="inlineStr">
        <is>
          <t>See abstract</t>
        </is>
      </c>
      <c r="AT750" t="inlineStr">
        <is>
          <t>Not reviewed</t>
        </is>
      </c>
      <c r="AU750" t="inlineStr">
        <is>
          <t>Not reviewed</t>
        </is>
      </c>
      <c r="AV750" t="inlineStr">
        <is>
          <t>Not reviewed</t>
        </is>
      </c>
      <c r="AW750" t="inlineStr">
        <is>
          <t>Not reviewed</t>
        </is>
      </c>
      <c r="AX750" t="inlineStr">
        <is>
          <t>Not reported</t>
        </is>
      </c>
      <c r="AY750" t="inlineStr">
        <is>
          <t>Not reported</t>
        </is>
      </c>
      <c r="AZ750" t="inlineStr">
        <is>
          <t>Not reported</t>
        </is>
      </c>
      <c r="BA750" t="inlineStr">
        <is>
          <t>Not reported</t>
        </is>
      </c>
      <c r="BB750" t="inlineStr">
        <is>
          <t>Not reported</t>
        </is>
      </c>
      <c r="BC750" t="inlineStr">
        <is>
          <t>Not reported</t>
        </is>
      </c>
      <c r="BD750" t="inlineStr">
        <is>
          <t>Not reported</t>
        </is>
      </c>
      <c r="BE750" t="inlineStr">
        <is>
          <t>Not reported</t>
        </is>
      </c>
      <c r="BF750" t="inlineStr">
        <is>
          <t>Not reported</t>
        </is>
      </c>
      <c r="BG750" t="inlineStr">
        <is>
          <t>Not reviewed (not included)</t>
        </is>
      </c>
      <c r="BH750" t="inlineStr">
        <is>
          <t>N/A</t>
        </is>
      </c>
      <c r="BI750" t="inlineStr">
        <is>
          <t>Not reviewed</t>
        </is>
      </c>
      <c r="BJ750" t="inlineStr">
        <is>
          <t>Not reviewed</t>
        </is>
      </c>
      <c r="BK750" t="inlineStr">
        <is>
          <t>Not reviewed</t>
        </is>
      </c>
      <c r="BL750" t="inlineStr">
        <is>
          <t>Not reviewed</t>
        </is>
      </c>
      <c r="BM750" t="inlineStr">
        <is>
          <t>Not reviewed (not included)</t>
        </is>
      </c>
      <c r="BN750" t="inlineStr">
        <is>
          <t>Not Selected for Final 95 (Pending Full Text Review) - Candidate paper not selected for final 95: Passed abstract screening but not included in final selec</t>
        </is>
      </c>
      <c r="BO750" t="inlineStr">
        <is>
          <t>Abstract-level screening only</t>
        </is>
      </c>
      <c r="BP750" t="inlineStr">
        <is>
          <t>4</t>
        </is>
      </c>
    </row>
    <row r="751">
      <c r="A751" t="inlineStr">
        <is>
          <t>Multi-Task Collaborative Pre-Training and Adaptive Token Selection: A Unified Framework for Brain Representation Learning</t>
        </is>
      </c>
      <c r="B751" t="n">
        <v>2024</v>
      </c>
      <c r="C751" t="inlineStr">
        <is>
          <t>Not checked</t>
        </is>
      </c>
      <c r="D751" t="inlineStr">
        <is>
          <t>Not checked</t>
        </is>
      </c>
      <c r="E751" t="inlineStr">
        <is>
          <t>10.1109/JBHI.2024.3416038</t>
        </is>
      </c>
      <c r="F751" t="inlineStr">
        <is>
          <t>Structural magnetic resonance imaging (sMRI) reveals the structural organization of the brain. Learning general brain representations from sMRI is an enduring topic in neuroscience. Previous deep learning models neglect that the brain, as the core of cognition, is distinct from other organs whose primary attribute is anatomy. Capturing the high-level representation associated with inter-individual cognitive variability is key to appropriately represent the brain. Given that this cognition-related information is subtle, mixed, and distributed in the brain structure, sMRI-based models need to both capture fine-grained details and understand how they relate to the overall global structure. Additionally, it is also necessary to explicitly express the cognitive information that implicitly embedded in local-global image features. Therefore, we propose MCPATS, a brain representation learning framework that combines Multi-task Collaborative Pre-training (MCP) and Adaptive Token Selection (ATS). First, we develop MCP, including mask-reconstruction to understand global context, distort-restoration to capture fine-grained local details, adversarial learning to integrate features at different granularities, and age-prediction, using age as a surrogate for cognition to explicitly encode cognition-related information from local-global image features. This co-training allows progressive learning of implicit and explicit cognition-related representations. Then, we develop ATS based on mutual attention for downstream use of the learned representation. During fine-tuning, the ATS highlights discriminative features and reduces the impact of irrelevant information. MCPATS was validated on three different public datasets for brain disease diagnosis, outperforming competing methods and achieving accurate diagnosis. Further, we performed detailed analysis to confirm that the MCPATS-learned representation captures cognition-related information.</t>
        </is>
      </c>
      <c r="G751" t="inlineStr">
        <is>
          <t>Unimodal</t>
        </is>
      </c>
      <c r="H751" t="inlineStr">
        <is>
          <t>See abstract</t>
        </is>
      </c>
      <c r="I751" t="inlineStr">
        <is>
          <t>See abstract</t>
        </is>
      </c>
      <c r="J751" t="inlineStr">
        <is>
          <t>See abstract (AI/ML)</t>
        </is>
      </c>
      <c r="K751" t="inlineStr">
        <is>
          <t>See abstract</t>
        </is>
      </c>
      <c r="M751" t="inlineStr">
        <is>
          <t>See abstract</t>
        </is>
      </c>
      <c r="N751" t="inlineStr">
        <is>
          <t>See abstract</t>
        </is>
      </c>
      <c r="O751" t="inlineStr">
        <is>
          <t>Not verified from abstract</t>
        </is>
      </c>
      <c r="P751" t="inlineStr">
        <is>
          <t>See abstract</t>
        </is>
      </c>
      <c r="Q751" t="inlineStr">
        <is>
          <t>See abstract</t>
        </is>
      </c>
      <c r="R751" t="inlineStr">
        <is>
          <t>Not reviewed (not included)</t>
        </is>
      </c>
      <c r="S751" t="inlineStr">
        <is>
          <t>Not reviewed (not included)</t>
        </is>
      </c>
      <c r="T751" t="inlineStr">
        <is>
          <t>Abstract screening only. Non-ADHD Focused</t>
        </is>
      </c>
      <c r="U751" t="inlineStr">
        <is>
          <t>EXCLUDE</t>
        </is>
      </c>
      <c r="V751" t="inlineStr">
        <is>
          <t>E2-Not ADHD focused: Neither title nor abstract mentions ADHD or attention-deficit/hyperactivity</t>
        </is>
      </c>
      <c r="W751" t="inlineStr">
        <is>
          <t>Excluded: Not ADHD Focused</t>
        </is>
      </c>
      <c r="X751" t="inlineStr">
        <is>
          <t>Not assessed from abstract</t>
        </is>
      </c>
      <c r="Y751" t="inlineStr">
        <is>
          <t>IEEE Journals</t>
        </is>
      </c>
      <c r="Z751" t="inlineStr">
        <is>
          <t>Not determined from abstract</t>
        </is>
      </c>
      <c r="AB751" t="inlineStr">
        <is>
          <t>Not assessed (not included)</t>
        </is>
      </c>
      <c r="AC751" t="inlineStr">
        <is>
          <t>Not assessed (not included)</t>
        </is>
      </c>
      <c r="AD751" t="inlineStr">
        <is>
          <t>N. Jiang; G. Wang; C. Ye; T. Liu; T. Yan</t>
        </is>
      </c>
      <c r="AE751" t="inlineStr">
        <is>
          <t>IEEE Journal of Biomedical and Health Informatics</t>
        </is>
      </c>
      <c r="AF751" t="inlineStr">
        <is>
          <t>Hybrid OA (IEEE)</t>
        </is>
      </c>
      <c r="AG751" t="inlineStr">
        <is>
          <t xml:space="preserve">Key-Area Research and Development Program of Guangdong Province(grant numbers:2023B0303030002); 2030-Major Projects(grant numbers:2022ZD0208500); National Natural Science Foundation of China(grant numbers:U20A20191,62336002); China Postdoctoral Science Foundation(grant numbers:2023TQ0027); </t>
        </is>
      </c>
      <c r="AH751" t="inlineStr">
        <is>
          <t>Not assessed</t>
        </is>
      </c>
      <c r="AI751" t="inlineStr">
        <is>
          <t>Not reported</t>
        </is>
      </c>
      <c r="AJ751" t="inlineStr">
        <is>
          <t>Not reported</t>
        </is>
      </c>
      <c r="AK751" t="inlineStr">
        <is>
          <t>Not reported</t>
        </is>
      </c>
      <c r="AL751" t="inlineStr">
        <is>
          <t>Not reported</t>
        </is>
      </c>
      <c r="AM751" t="inlineStr">
        <is>
          <t>Not reported</t>
        </is>
      </c>
      <c r="AN751" t="inlineStr">
        <is>
          <t>Not reported</t>
        </is>
      </c>
      <c r="AO751" t="inlineStr">
        <is>
          <t>Not reviewed</t>
        </is>
      </c>
      <c r="AP751" t="inlineStr">
        <is>
          <t>Not reported</t>
        </is>
      </c>
      <c r="AQ751" t="inlineStr">
        <is>
          <t>Not reported</t>
        </is>
      </c>
      <c r="AR751" t="inlineStr">
        <is>
          <t>Not reported</t>
        </is>
      </c>
      <c r="AS751" t="inlineStr">
        <is>
          <t>See abstract</t>
        </is>
      </c>
      <c r="AT751" t="inlineStr">
        <is>
          <t>Not reviewed</t>
        </is>
      </c>
      <c r="AU751" t="inlineStr">
        <is>
          <t>Not reviewed</t>
        </is>
      </c>
      <c r="AV751" t="inlineStr">
        <is>
          <t>Not reviewed</t>
        </is>
      </c>
      <c r="AW751" t="inlineStr">
        <is>
          <t>Not reviewed</t>
        </is>
      </c>
      <c r="AX751" t="inlineStr">
        <is>
          <t>Not reported</t>
        </is>
      </c>
      <c r="AY751" t="inlineStr">
        <is>
          <t>Not reported</t>
        </is>
      </c>
      <c r="AZ751" t="inlineStr">
        <is>
          <t>Not reported</t>
        </is>
      </c>
      <c r="BA751" t="inlineStr">
        <is>
          <t>Not reported</t>
        </is>
      </c>
      <c r="BB751" t="inlineStr">
        <is>
          <t>Not reported</t>
        </is>
      </c>
      <c r="BC751" t="inlineStr">
        <is>
          <t>Not reported</t>
        </is>
      </c>
      <c r="BD751" t="inlineStr">
        <is>
          <t>Not reported</t>
        </is>
      </c>
      <c r="BE751" t="inlineStr">
        <is>
          <t>Not reported</t>
        </is>
      </c>
      <c r="BF751" t="inlineStr">
        <is>
          <t>Not reported</t>
        </is>
      </c>
      <c r="BG751" t="inlineStr">
        <is>
          <t>Not reviewed (not included)</t>
        </is>
      </c>
      <c r="BH751" t="inlineStr">
        <is>
          <t>N/A</t>
        </is>
      </c>
      <c r="BI751" t="inlineStr">
        <is>
          <t>Not reviewed</t>
        </is>
      </c>
      <c r="BJ751" t="inlineStr">
        <is>
          <t>Not reviewed</t>
        </is>
      </c>
      <c r="BK751" t="inlineStr">
        <is>
          <t>Not reviewed</t>
        </is>
      </c>
      <c r="BL751" t="inlineStr">
        <is>
          <t>Not reviewed</t>
        </is>
      </c>
      <c r="BM751" t="inlineStr">
        <is>
          <t>Not reviewed (not included)</t>
        </is>
      </c>
      <c r="BN751" t="inlineStr">
        <is>
          <t>Non-ADHD Focused - E2-Not ADHD focused: Neither title nor abstract mentions ADHD or attention-deficit/hyperactivity</t>
        </is>
      </c>
      <c r="BO751" t="inlineStr">
        <is>
          <t>Abstract-level screening only</t>
        </is>
      </c>
      <c r="BP751" t="inlineStr">
        <is>
          <t>12</t>
        </is>
      </c>
    </row>
    <row r="752">
      <c r="A752" t="inlineStr">
        <is>
          <t>Review on Internet addiction amongst college students by using Data Science and Machine Learning</t>
        </is>
      </c>
      <c r="B752" t="n">
        <v>2023</v>
      </c>
      <c r="C752" t="inlineStr">
        <is>
          <t>Not checked</t>
        </is>
      </c>
      <c r="D752" t="inlineStr">
        <is>
          <t>Not checked</t>
        </is>
      </c>
      <c r="E752" t="inlineStr">
        <is>
          <t>10.1109/IC-RVITM60032.2023.10435174</t>
        </is>
      </c>
      <c r="F752" t="inlineStr">
        <is>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is>
      </c>
      <c r="G752" t="inlineStr">
        <is>
          <t>Unimodal</t>
        </is>
      </c>
      <c r="H752" t="inlineStr">
        <is>
          <t>See abstract</t>
        </is>
      </c>
      <c r="I752" t="inlineStr">
        <is>
          <t>See abstract</t>
        </is>
      </c>
      <c r="J752" t="inlineStr">
        <is>
          <t>See abstract (AI/ML)</t>
        </is>
      </c>
      <c r="K752" t="inlineStr">
        <is>
          <t>See abstract</t>
        </is>
      </c>
      <c r="M752" t="inlineStr">
        <is>
          <t>See abstract</t>
        </is>
      </c>
      <c r="N752" t="inlineStr">
        <is>
          <t>See abstract</t>
        </is>
      </c>
      <c r="O752" t="inlineStr">
        <is>
          <t>Not verified from abstract</t>
        </is>
      </c>
      <c r="P752" t="inlineStr">
        <is>
          <t>See abstract</t>
        </is>
      </c>
      <c r="Q752" t="inlineStr">
        <is>
          <t>See abstract</t>
        </is>
      </c>
      <c r="R752" t="inlineStr">
        <is>
          <t>Not reviewed (not included)</t>
        </is>
      </c>
      <c r="S752" t="inlineStr">
        <is>
          <t>Not reviewed (not included)</t>
        </is>
      </c>
      <c r="T752" t="inlineStr">
        <is>
          <t>Abstract screening only. Non-ADHD Focused</t>
        </is>
      </c>
      <c r="U752" t="inlineStr">
        <is>
          <t>EXCLUDE</t>
        </is>
      </c>
      <c r="V752" t="inlineStr">
        <is>
          <t>E2-Not ADHD focused: Neither title nor abstract mentions ADHD or attention-deficit/hyperactivity</t>
        </is>
      </c>
      <c r="W752" t="inlineStr">
        <is>
          <t>Excluded: Not ADHD Focused</t>
        </is>
      </c>
      <c r="X752" t="inlineStr">
        <is>
          <t>Not assessed from abstract</t>
        </is>
      </c>
      <c r="Y752" t="inlineStr">
        <is>
          <t>IEEE Conferences</t>
        </is>
      </c>
      <c r="Z752" t="inlineStr">
        <is>
          <t>Not determined from abstract</t>
        </is>
      </c>
      <c r="AB752" t="inlineStr">
        <is>
          <t>Not assessed (not included)</t>
        </is>
      </c>
      <c r="AC752" t="inlineStr">
        <is>
          <t>Not assessed (not included)</t>
        </is>
      </c>
      <c r="AD752" t="inlineStr">
        <is>
          <t>M. Brendha; H. M. Mallikarjun</t>
        </is>
      </c>
      <c r="AE752" t="inlineStr">
        <is>
          <t>2023 International Conference on the Confluence of Advancements in Robotics, Vision and Interdisciplinary Technology Management (IC-RVITM)</t>
        </is>
      </c>
      <c r="AF752" t="inlineStr">
        <is>
          <t>Hybrid OA (IEEE)</t>
        </is>
      </c>
      <c r="AH752" t="inlineStr">
        <is>
          <t>Not assessed</t>
        </is>
      </c>
      <c r="AI752" t="inlineStr">
        <is>
          <t>Not reported</t>
        </is>
      </c>
      <c r="AJ752" t="inlineStr">
        <is>
          <t>Not reported</t>
        </is>
      </c>
      <c r="AK752" t="inlineStr">
        <is>
          <t>Not reported</t>
        </is>
      </c>
      <c r="AL752" t="inlineStr">
        <is>
          <t>Not reported</t>
        </is>
      </c>
      <c r="AM752" t="inlineStr">
        <is>
          <t>Not reported</t>
        </is>
      </c>
      <c r="AN752" t="inlineStr">
        <is>
          <t>Not reported</t>
        </is>
      </c>
      <c r="AO752" t="inlineStr">
        <is>
          <t>Not reviewed</t>
        </is>
      </c>
      <c r="AP752" t="inlineStr">
        <is>
          <t>Not reported</t>
        </is>
      </c>
      <c r="AQ752" t="inlineStr">
        <is>
          <t>Not reported</t>
        </is>
      </c>
      <c r="AR752" t="inlineStr">
        <is>
          <t>Not reported</t>
        </is>
      </c>
      <c r="AS752" t="inlineStr">
        <is>
          <t>See abstract</t>
        </is>
      </c>
      <c r="AT752" t="inlineStr">
        <is>
          <t>Not reviewed</t>
        </is>
      </c>
      <c r="AU752" t="inlineStr">
        <is>
          <t>Not reviewed</t>
        </is>
      </c>
      <c r="AV752" t="inlineStr">
        <is>
          <t>Not reviewed</t>
        </is>
      </c>
      <c r="AW752" t="inlineStr">
        <is>
          <t>Not reviewed</t>
        </is>
      </c>
      <c r="AX752" t="inlineStr">
        <is>
          <t>Not reported</t>
        </is>
      </c>
      <c r="AY752" t="inlineStr">
        <is>
          <t>Not reported</t>
        </is>
      </c>
      <c r="AZ752" t="inlineStr">
        <is>
          <t>Not reported</t>
        </is>
      </c>
      <c r="BA752" t="inlineStr">
        <is>
          <t>Not reported</t>
        </is>
      </c>
      <c r="BB752" t="inlineStr">
        <is>
          <t>Not reported</t>
        </is>
      </c>
      <c r="BC752" t="inlineStr">
        <is>
          <t>Not reported</t>
        </is>
      </c>
      <c r="BD752" t="inlineStr">
        <is>
          <t>Not reported</t>
        </is>
      </c>
      <c r="BE752" t="inlineStr">
        <is>
          <t>Not reported</t>
        </is>
      </c>
      <c r="BF752" t="inlineStr">
        <is>
          <t>Not reported</t>
        </is>
      </c>
      <c r="BG752" t="inlineStr">
        <is>
          <t>Not reviewed (not included)</t>
        </is>
      </c>
      <c r="BH752" t="inlineStr">
        <is>
          <t>N/A</t>
        </is>
      </c>
      <c r="BI752" t="inlineStr">
        <is>
          <t>Not reviewed</t>
        </is>
      </c>
      <c r="BJ752" t="inlineStr">
        <is>
          <t>Not reviewed</t>
        </is>
      </c>
      <c r="BK752" t="inlineStr">
        <is>
          <t>Not reviewed</t>
        </is>
      </c>
      <c r="BL752" t="inlineStr">
        <is>
          <t>Not reviewed</t>
        </is>
      </c>
      <c r="BM752" t="inlineStr">
        <is>
          <t>Not reviewed (not included)</t>
        </is>
      </c>
      <c r="BN752" t="inlineStr">
        <is>
          <t>Non-ADHD Focused - E2-Not ADHD focused: Neither title nor abstract mentions ADHD or attention-deficit/hyperactivity</t>
        </is>
      </c>
      <c r="BO752" t="inlineStr">
        <is>
          <t>Abstract-level screening only</t>
        </is>
      </c>
      <c r="BP752" t="inlineStr">
        <is>
          <t>6</t>
        </is>
      </c>
    </row>
    <row r="753">
      <c r="A753" t="inlineStr">
        <is>
          <t>Generative Adversarial Network based Brain MRI Data Augmentation</t>
        </is>
      </c>
      <c r="B753" t="n">
        <v>2023</v>
      </c>
      <c r="C753" t="inlineStr">
        <is>
          <t>Not checked</t>
        </is>
      </c>
      <c r="D753" t="inlineStr">
        <is>
          <t>Not checked</t>
        </is>
      </c>
      <c r="E753" t="inlineStr">
        <is>
          <t>10.1109/ICCUBEA58933.2023.10392247</t>
        </is>
      </c>
      <c r="F753" t="inlineStr">
        <is>
          <t>Autism spectrum disorder (ASD) is becoming an increasingly important problem for individuals between the ages of 6 and 17. This disorder leads to a neurological condition impacting a person's ability to communicate and connect socially. The symptoms of ASD include despair, anxiety, hyperacidity, and so forth. Individuals can develop severe problems as a result of this. Therefore, a diagnosis in the early stages is reasonably necessary. The most common diagnostic method for autism spectrum disorder (ASD) is magnetic resonance imaging (MRI) of the brain. Deep Learning (DL) enables enhanced computational complexity, the capability to handle bigger data sets and high algorithmic efficiency. However, the performance of DL techniques is hugely affected by the data scarcity problem that occurs due to limited or uneven dataset size. Thus, there is a need to increase or balance the dataset size to equalize the qualitative and quantitative results of ASD detection. Therefore, this paper presents the Generative Adversarial Network (GAN) for brain MRI data augmentation. The performance of the suggested approach is evaluated on Autism Brain Imaging Exchange (ABIDE-I) dataset.</t>
        </is>
      </c>
      <c r="G753" t="inlineStr">
        <is>
          <t>Unimodal</t>
        </is>
      </c>
      <c r="H753" t="inlineStr">
        <is>
          <t>See abstract</t>
        </is>
      </c>
      <c r="I753" t="inlineStr">
        <is>
          <t>See abstract</t>
        </is>
      </c>
      <c r="J753" t="inlineStr">
        <is>
          <t>See abstract (AI/ML)</t>
        </is>
      </c>
      <c r="K753" t="inlineStr">
        <is>
          <t>See abstract</t>
        </is>
      </c>
      <c r="M753" t="inlineStr">
        <is>
          <t>See abstract</t>
        </is>
      </c>
      <c r="N753" t="inlineStr">
        <is>
          <t>See abstract</t>
        </is>
      </c>
      <c r="O753" t="inlineStr">
        <is>
          <t>Not verified from abstract</t>
        </is>
      </c>
      <c r="P753" t="inlineStr">
        <is>
          <t>See abstract</t>
        </is>
      </c>
      <c r="Q753" t="inlineStr">
        <is>
          <t>See abstract</t>
        </is>
      </c>
      <c r="R753" t="inlineStr">
        <is>
          <t>Not reviewed (not included)</t>
        </is>
      </c>
      <c r="S753" t="inlineStr">
        <is>
          <t>Not reviewed (not included)</t>
        </is>
      </c>
      <c r="T753" t="inlineStr">
        <is>
          <t>Abstract screening only. Non-ADHD Focused</t>
        </is>
      </c>
      <c r="U753" t="inlineStr">
        <is>
          <t>EXCLUDE</t>
        </is>
      </c>
      <c r="V753" t="inlineStr">
        <is>
          <t>E2-Not ADHD focused: Neither title nor abstract mentions ADHD or attention-deficit/hyperactivity</t>
        </is>
      </c>
      <c r="W753" t="inlineStr">
        <is>
          <t>Excluded: Not ADHD Focused</t>
        </is>
      </c>
      <c r="X753" t="inlineStr">
        <is>
          <t>Not assessed from abstract</t>
        </is>
      </c>
      <c r="Y753" t="inlineStr">
        <is>
          <t>IEEE Conferences</t>
        </is>
      </c>
      <c r="Z753" t="inlineStr">
        <is>
          <t>Not determined from abstract</t>
        </is>
      </c>
      <c r="AB753" t="inlineStr">
        <is>
          <t>Not assessed (not included)</t>
        </is>
      </c>
      <c r="AC753" t="inlineStr">
        <is>
          <t>Not assessed (not included)</t>
        </is>
      </c>
      <c r="AD753" t="inlineStr">
        <is>
          <t>T. D. Dhamale; S. U. Bhandari</t>
        </is>
      </c>
      <c r="AE753" t="inlineStr">
        <is>
          <t>2023 7th International Conference On Computing, Communication, Control And Automation (ICCUBEA)</t>
        </is>
      </c>
      <c r="AF753" t="inlineStr">
        <is>
          <t>Hybrid OA (IEEE)</t>
        </is>
      </c>
      <c r="AH753" t="inlineStr">
        <is>
          <t>Not assessed</t>
        </is>
      </c>
      <c r="AI753" t="inlineStr">
        <is>
          <t>Not reported</t>
        </is>
      </c>
      <c r="AJ753" t="inlineStr">
        <is>
          <t>Not reported</t>
        </is>
      </c>
      <c r="AK753" t="inlineStr">
        <is>
          <t>Not reported</t>
        </is>
      </c>
      <c r="AL753" t="inlineStr">
        <is>
          <t>Not reported</t>
        </is>
      </c>
      <c r="AM753" t="inlineStr">
        <is>
          <t>Not reported</t>
        </is>
      </c>
      <c r="AN753" t="inlineStr">
        <is>
          <t>Not reported</t>
        </is>
      </c>
      <c r="AO753" t="inlineStr">
        <is>
          <t>Not reviewed</t>
        </is>
      </c>
      <c r="AP753" t="inlineStr">
        <is>
          <t>Not reported</t>
        </is>
      </c>
      <c r="AQ753" t="inlineStr">
        <is>
          <t>Not reported</t>
        </is>
      </c>
      <c r="AR753" t="inlineStr">
        <is>
          <t>Not reported</t>
        </is>
      </c>
      <c r="AS753" t="inlineStr">
        <is>
          <t>See abstract</t>
        </is>
      </c>
      <c r="AT753" t="inlineStr">
        <is>
          <t>Not reviewed</t>
        </is>
      </c>
      <c r="AU753" t="inlineStr">
        <is>
          <t>Not reviewed</t>
        </is>
      </c>
      <c r="AV753" t="inlineStr">
        <is>
          <t>Not reviewed</t>
        </is>
      </c>
      <c r="AW753" t="inlineStr">
        <is>
          <t>Not reviewed</t>
        </is>
      </c>
      <c r="AX753" t="inlineStr">
        <is>
          <t>Not reported</t>
        </is>
      </c>
      <c r="AY753" t="inlineStr">
        <is>
          <t>Not reported</t>
        </is>
      </c>
      <c r="AZ753" t="inlineStr">
        <is>
          <t>Not reported</t>
        </is>
      </c>
      <c r="BA753" t="inlineStr">
        <is>
          <t>Not reported</t>
        </is>
      </c>
      <c r="BB753" t="inlineStr">
        <is>
          <t>Not reported</t>
        </is>
      </c>
      <c r="BC753" t="inlineStr">
        <is>
          <t>Not reported</t>
        </is>
      </c>
      <c r="BD753" t="inlineStr">
        <is>
          <t>Not reported</t>
        </is>
      </c>
      <c r="BE753" t="inlineStr">
        <is>
          <t>Not reported</t>
        </is>
      </c>
      <c r="BF753" t="inlineStr">
        <is>
          <t>Not reported</t>
        </is>
      </c>
      <c r="BG753" t="inlineStr">
        <is>
          <t>Not reviewed (not included)</t>
        </is>
      </c>
      <c r="BH753" t="inlineStr">
        <is>
          <t>N/A</t>
        </is>
      </c>
      <c r="BI753" t="inlineStr">
        <is>
          <t>Not reviewed</t>
        </is>
      </c>
      <c r="BJ753" t="inlineStr">
        <is>
          <t>Not reviewed</t>
        </is>
      </c>
      <c r="BK753" t="inlineStr">
        <is>
          <t>Not reviewed</t>
        </is>
      </c>
      <c r="BL753" t="inlineStr">
        <is>
          <t>Not reviewed</t>
        </is>
      </c>
      <c r="BM753" t="inlineStr">
        <is>
          <t>Not reviewed (not included)</t>
        </is>
      </c>
      <c r="BN753" t="inlineStr">
        <is>
          <t>Non-ADHD Focused - E2-Not ADHD focused: Neither title nor abstract mentions ADHD or attention-deficit/hyperactivity</t>
        </is>
      </c>
      <c r="BO753" t="inlineStr">
        <is>
          <t>Abstract-level screening only</t>
        </is>
      </c>
      <c r="BP753" t="inlineStr">
        <is>
          <t>4</t>
        </is>
      </c>
    </row>
    <row r="754">
      <c r="A754" t="inlineStr">
        <is>
          <t>Deep Atlas Fusion for Improved Autism Spectrum Disorder Detection</t>
        </is>
      </c>
      <c r="B754" t="n">
        <v>2024</v>
      </c>
      <c r="C754" t="inlineStr">
        <is>
          <t>Not checked</t>
        </is>
      </c>
      <c r="D754" t="inlineStr">
        <is>
          <t>Not checked</t>
        </is>
      </c>
      <c r="E754" t="inlineStr">
        <is>
          <t>10.1109/NILES63360.2024.10753141</t>
        </is>
      </c>
      <c r="F754" t="inlineStr">
        <is>
          <t>Autism spectrum disorder (ASD) influences the brain and nervous system, manifesting in diverse ways and varying in severity among individuals. Some individuals with ASD may encounter considerable difficulties that necessitate comprehensive support, while others may display less pronounced symptoms and possess the ability to function independently. The majority of current methods use resting-state functional magnetic resonance imaging (rs-fMRI) to diagnose ASD. This neuroimaging technique examines brain activity and allows researchers to examine functional connectivity (FC) patterns among distinct brain areas. Most existing methods for analyzing the brains of individuals with ASD extract features from specific regions of interest (ROIs) defined in various brain atlases. These atlases enable researchers to compare and quantify anatomical and functional variations in the brains of different individuals. Many current approaches face limitations because they rely on a single atlas, which may not adequately uncover intricate brain connectivities and functional variations among distinct brain regions. This can result in suboptimal diagnostic performance. To overcome these challenges, this paper employs multiple atlases to partition the brain into various ROIs. Additionally, a deep neural network (DNN) is used, which is based on a deep fusion between the outputs of four different atlases. This fusion method enables the updating of the model's parameters using information from all atlases, making it a trainable ensemble classifier. The multi-atlas fusion technique described in this paper has a binary ASD detection accuracy of 76.78%, which outperforms the state-of-the-art results on the same autism brain imaging data exchange I (ABIDE I) dataset.</t>
        </is>
      </c>
      <c r="G754" t="inlineStr">
        <is>
          <t>Unimodal</t>
        </is>
      </c>
      <c r="H754" t="inlineStr">
        <is>
          <t>See abstract</t>
        </is>
      </c>
      <c r="I754" t="inlineStr">
        <is>
          <t>See abstract</t>
        </is>
      </c>
      <c r="J754" t="inlineStr">
        <is>
          <t>See abstract (AI/ML)</t>
        </is>
      </c>
      <c r="K754" t="inlineStr">
        <is>
          <t>See abstract</t>
        </is>
      </c>
      <c r="M754" t="inlineStr">
        <is>
          <t>See abstract</t>
        </is>
      </c>
      <c r="N754" t="inlineStr">
        <is>
          <t>See abstract</t>
        </is>
      </c>
      <c r="O754" t="inlineStr">
        <is>
          <t>Not verified from abstract</t>
        </is>
      </c>
      <c r="P754" t="inlineStr">
        <is>
          <t>See abstract</t>
        </is>
      </c>
      <c r="Q754" t="inlineStr">
        <is>
          <t>See abstract</t>
        </is>
      </c>
      <c r="R754" t="inlineStr">
        <is>
          <t>Not reviewed (not included)</t>
        </is>
      </c>
      <c r="S754" t="inlineStr">
        <is>
          <t>Not reviewed (not included)</t>
        </is>
      </c>
      <c r="T754" t="inlineStr">
        <is>
          <t>Abstract screening only. Non-ADHD Focused</t>
        </is>
      </c>
      <c r="U754" t="inlineStr">
        <is>
          <t>EXCLUDE</t>
        </is>
      </c>
      <c r="V754" t="inlineStr">
        <is>
          <t>E2-Not ADHD focused: Neither title nor abstract mentions ADHD or attention-deficit/hyperactivity</t>
        </is>
      </c>
      <c r="W754" t="inlineStr">
        <is>
          <t>Excluded: Not ADHD Focused</t>
        </is>
      </c>
      <c r="X754" t="inlineStr">
        <is>
          <t>Not assessed from abstract</t>
        </is>
      </c>
      <c r="Y754" t="inlineStr">
        <is>
          <t>IEEE Conferences</t>
        </is>
      </c>
      <c r="Z754" t="inlineStr">
        <is>
          <t>Not determined from abstract</t>
        </is>
      </c>
      <c r="AB754" t="inlineStr">
        <is>
          <t>Not assessed (not included)</t>
        </is>
      </c>
      <c r="AC754" t="inlineStr">
        <is>
          <t>Not assessed (not included)</t>
        </is>
      </c>
      <c r="AD754" t="inlineStr">
        <is>
          <t>H. Mahfouz; Y. Hifny; H. Shamardan</t>
        </is>
      </c>
      <c r="AE754" t="inlineStr">
        <is>
          <t>2024 6th Novel Intelligent and Leading Emerging Sciences Conference (NILES)</t>
        </is>
      </c>
      <c r="AF754" t="inlineStr">
        <is>
          <t>Hybrid OA (IEEE)</t>
        </is>
      </c>
      <c r="AH754" t="inlineStr">
        <is>
          <t>Not assessed</t>
        </is>
      </c>
      <c r="AI754" t="inlineStr">
        <is>
          <t>Not reported</t>
        </is>
      </c>
      <c r="AJ754" t="inlineStr">
        <is>
          <t>Not reported</t>
        </is>
      </c>
      <c r="AK754" t="inlineStr">
        <is>
          <t>Not reported</t>
        </is>
      </c>
      <c r="AL754" t="inlineStr">
        <is>
          <t>Not reported</t>
        </is>
      </c>
      <c r="AM754" t="inlineStr">
        <is>
          <t>Not reported</t>
        </is>
      </c>
      <c r="AN754" t="inlineStr">
        <is>
          <t>Not reported</t>
        </is>
      </c>
      <c r="AO754" t="inlineStr">
        <is>
          <t>Not reviewed</t>
        </is>
      </c>
      <c r="AP754" t="inlineStr">
        <is>
          <t>Not reported</t>
        </is>
      </c>
      <c r="AQ754" t="inlineStr">
        <is>
          <t>Not reported</t>
        </is>
      </c>
      <c r="AR754" t="inlineStr">
        <is>
          <t>Not reported</t>
        </is>
      </c>
      <c r="AS754" t="inlineStr">
        <is>
          <t>See abstract</t>
        </is>
      </c>
      <c r="AT754" t="inlineStr">
        <is>
          <t>Not reviewed</t>
        </is>
      </c>
      <c r="AU754" t="inlineStr">
        <is>
          <t>Not reviewed</t>
        </is>
      </c>
      <c r="AV754" t="inlineStr">
        <is>
          <t>Not reviewed</t>
        </is>
      </c>
      <c r="AW754" t="inlineStr">
        <is>
          <t>Not reviewed</t>
        </is>
      </c>
      <c r="AX754" t="inlineStr">
        <is>
          <t>Not reported</t>
        </is>
      </c>
      <c r="AY754" t="inlineStr">
        <is>
          <t>Not reported</t>
        </is>
      </c>
      <c r="AZ754" t="inlineStr">
        <is>
          <t>Not reported</t>
        </is>
      </c>
      <c r="BA754" t="inlineStr">
        <is>
          <t>Not reported</t>
        </is>
      </c>
      <c r="BB754" t="inlineStr">
        <is>
          <t>Not reported</t>
        </is>
      </c>
      <c r="BC754" t="inlineStr">
        <is>
          <t>Not reported</t>
        </is>
      </c>
      <c r="BD754" t="inlineStr">
        <is>
          <t>Not reported</t>
        </is>
      </c>
      <c r="BE754" t="inlineStr">
        <is>
          <t>Not reported</t>
        </is>
      </c>
      <c r="BF754" t="inlineStr">
        <is>
          <t>Not reported</t>
        </is>
      </c>
      <c r="BG754" t="inlineStr">
        <is>
          <t>Not reviewed (not included)</t>
        </is>
      </c>
      <c r="BH754" t="inlineStr">
        <is>
          <t>N/A</t>
        </is>
      </c>
      <c r="BI754" t="inlineStr">
        <is>
          <t>Not reviewed</t>
        </is>
      </c>
      <c r="BJ754" t="inlineStr">
        <is>
          <t>Not reviewed</t>
        </is>
      </c>
      <c r="BK754" t="inlineStr">
        <is>
          <t>Not reviewed</t>
        </is>
      </c>
      <c r="BL754" t="inlineStr">
        <is>
          <t>Not reviewed</t>
        </is>
      </c>
      <c r="BM754" t="inlineStr">
        <is>
          <t>Not reviewed (not included)</t>
        </is>
      </c>
      <c r="BN754" t="inlineStr">
        <is>
          <t>Non-ADHD Focused - E2-Not ADHD focused: Neither title nor abstract mentions ADHD or attention-deficit/hyperactivity</t>
        </is>
      </c>
      <c r="BO754" t="inlineStr">
        <is>
          <t>Abstract-level screening only</t>
        </is>
      </c>
      <c r="BP754" t="inlineStr">
        <is>
          <t>6</t>
        </is>
      </c>
    </row>
    <row r="755">
      <c r="A755" t="inlineStr">
        <is>
          <t>Deep Dive into Faces: Pose &amp; Illumination Invariant Multi-Face Emotion Recognition System</t>
        </is>
      </c>
      <c r="B755" t="n">
        <v>2019</v>
      </c>
      <c r="C755" t="inlineStr">
        <is>
          <t>Not checked</t>
        </is>
      </c>
      <c r="D755" t="inlineStr">
        <is>
          <t>Not checked</t>
        </is>
      </c>
      <c r="E755" t="inlineStr">
        <is>
          <t>10.1109/IROS40897.2019.8967874</t>
        </is>
      </c>
      <c r="F755" t="inlineStr">
        <is>
          <t>One of the advancements in humanization of robots is its ability to recognize human emotions. Facial expression plays a key role in identifying human emotions relative to other cues. In this research, an intelligent network capable of real-time emotion recognition from multiple faces using deep learning technique is presented. The proposed network is based on Convolution Neural Network (CNN) in which three blocks of Convolution layers for feature extraction and two blocks of Dense layers for classification are used. The novelty of this method lies in recognizing emotions from multiple faces simultaneously in real time and its invariance to head pose, illumination and age factor. Most of reported work in literature for multiple faces is for frontal face without illumination variation. The proposed emotion recognition system is deployed on Raspberry Pi3 B+ for human robot interaction applications and achieved an average accuracy of 95.8% in real time.</t>
        </is>
      </c>
      <c r="G755" t="inlineStr">
        <is>
          <t>Unimodal</t>
        </is>
      </c>
      <c r="H755" t="inlineStr">
        <is>
          <t>See abstract</t>
        </is>
      </c>
      <c r="I755" t="inlineStr">
        <is>
          <t>See abstract</t>
        </is>
      </c>
      <c r="J755" t="inlineStr">
        <is>
          <t>See abstract (AI/ML)</t>
        </is>
      </c>
      <c r="K755" t="inlineStr">
        <is>
          <t>See abstract</t>
        </is>
      </c>
      <c r="M755" t="inlineStr">
        <is>
          <t>See abstract</t>
        </is>
      </c>
      <c r="N755" t="inlineStr">
        <is>
          <t>See abstract</t>
        </is>
      </c>
      <c r="O755" t="inlineStr">
        <is>
          <t>Not verified from abstract</t>
        </is>
      </c>
      <c r="P755" t="inlineStr">
        <is>
          <t>See abstract</t>
        </is>
      </c>
      <c r="Q755" t="inlineStr">
        <is>
          <t>See abstract</t>
        </is>
      </c>
      <c r="R755" t="inlineStr">
        <is>
          <t>Not reviewed (not included)</t>
        </is>
      </c>
      <c r="S755" t="inlineStr">
        <is>
          <t>Not reviewed (not included)</t>
        </is>
      </c>
      <c r="T755" t="inlineStr">
        <is>
          <t>Abstract screening only. Non-ADHD Focused</t>
        </is>
      </c>
      <c r="U755" t="inlineStr">
        <is>
          <t>EXCLUDE</t>
        </is>
      </c>
      <c r="V755" t="inlineStr">
        <is>
          <t>E2-Not ADHD focused: Neither title nor abstract mentions ADHD or attention-deficit/hyperactivity</t>
        </is>
      </c>
      <c r="W755" t="inlineStr">
        <is>
          <t>Excluded: Not ADHD Focused</t>
        </is>
      </c>
      <c r="X755" t="inlineStr">
        <is>
          <t>Not assessed from abstract</t>
        </is>
      </c>
      <c r="Y755" t="inlineStr">
        <is>
          <t>IEEE Conferences</t>
        </is>
      </c>
      <c r="Z755" t="inlineStr">
        <is>
          <t>Not determined from abstract</t>
        </is>
      </c>
      <c r="AB755" t="inlineStr">
        <is>
          <t>Not assessed (not included)</t>
        </is>
      </c>
      <c r="AC755" t="inlineStr">
        <is>
          <t>Not assessed (not included)</t>
        </is>
      </c>
      <c r="AD755" t="inlineStr">
        <is>
          <t>S. Saxena; S. Tripathi; T. S. B. Sudarshan</t>
        </is>
      </c>
      <c r="AE755" t="inlineStr">
        <is>
          <t>2019 IEEE/RSJ International Conference on Intelligent Robots and Systems (IROS)</t>
        </is>
      </c>
      <c r="AF755" t="inlineStr">
        <is>
          <t>Hybrid OA (IEEE)</t>
        </is>
      </c>
      <c r="AH755" t="inlineStr">
        <is>
          <t>Not assessed</t>
        </is>
      </c>
      <c r="AI755" t="inlineStr">
        <is>
          <t>Not reported</t>
        </is>
      </c>
      <c r="AJ755" t="inlineStr">
        <is>
          <t>Not reported</t>
        </is>
      </c>
      <c r="AK755" t="inlineStr">
        <is>
          <t>Not reported</t>
        </is>
      </c>
      <c r="AL755" t="inlineStr">
        <is>
          <t>Not reported</t>
        </is>
      </c>
      <c r="AM755" t="inlineStr">
        <is>
          <t>Not reported</t>
        </is>
      </c>
      <c r="AN755" t="inlineStr">
        <is>
          <t>Not reported</t>
        </is>
      </c>
      <c r="AO755" t="inlineStr">
        <is>
          <t>Not reviewed</t>
        </is>
      </c>
      <c r="AP755" t="inlineStr">
        <is>
          <t>Not reported</t>
        </is>
      </c>
      <c r="AQ755" t="inlineStr">
        <is>
          <t>Not reported</t>
        </is>
      </c>
      <c r="AR755" t="inlineStr">
        <is>
          <t>Not reported</t>
        </is>
      </c>
      <c r="AS755" t="inlineStr">
        <is>
          <t>See abstract</t>
        </is>
      </c>
      <c r="AT755" t="inlineStr">
        <is>
          <t>Not reviewed</t>
        </is>
      </c>
      <c r="AU755" t="inlineStr">
        <is>
          <t>Not reviewed</t>
        </is>
      </c>
      <c r="AV755" t="inlineStr">
        <is>
          <t>Not reviewed</t>
        </is>
      </c>
      <c r="AW755" t="inlineStr">
        <is>
          <t>Not reviewed</t>
        </is>
      </c>
      <c r="AX755" t="inlineStr">
        <is>
          <t>Not reported</t>
        </is>
      </c>
      <c r="AY755" t="inlineStr">
        <is>
          <t>Not reported</t>
        </is>
      </c>
      <c r="AZ755" t="inlineStr">
        <is>
          <t>Not reported</t>
        </is>
      </c>
      <c r="BA755" t="inlineStr">
        <is>
          <t>Not reported</t>
        </is>
      </c>
      <c r="BB755" t="inlineStr">
        <is>
          <t>Not reported</t>
        </is>
      </c>
      <c r="BC755" t="inlineStr">
        <is>
          <t>Not reported</t>
        </is>
      </c>
      <c r="BD755" t="inlineStr">
        <is>
          <t>Not reported</t>
        </is>
      </c>
      <c r="BE755" t="inlineStr">
        <is>
          <t>Not reported</t>
        </is>
      </c>
      <c r="BF755" t="inlineStr">
        <is>
          <t>Not reported</t>
        </is>
      </c>
      <c r="BG755" t="inlineStr">
        <is>
          <t>Not reviewed (not included)</t>
        </is>
      </c>
      <c r="BH755" t="inlineStr">
        <is>
          <t>N/A</t>
        </is>
      </c>
      <c r="BI755" t="inlineStr">
        <is>
          <t>Not reviewed</t>
        </is>
      </c>
      <c r="BJ755" t="inlineStr">
        <is>
          <t>Not reviewed</t>
        </is>
      </c>
      <c r="BK755" t="inlineStr">
        <is>
          <t>Not reviewed</t>
        </is>
      </c>
      <c r="BL755" t="inlineStr">
        <is>
          <t>Not reviewed</t>
        </is>
      </c>
      <c r="BM755" t="inlineStr">
        <is>
          <t>Not reviewed (not included)</t>
        </is>
      </c>
      <c r="BN755" t="inlineStr">
        <is>
          <t>Non-ADHD Focused - E2-Not ADHD focused: Neither title nor abstract mentions ADHD or attention-deficit/hyperactivity</t>
        </is>
      </c>
      <c r="BO755" t="inlineStr">
        <is>
          <t>Abstract-level screening only</t>
        </is>
      </c>
      <c r="BP755" t="inlineStr">
        <is>
          <t>6</t>
        </is>
      </c>
    </row>
    <row r="756">
      <c r="A756" t="inlineStr">
        <is>
          <t>Digital Twin Framework for Personalized Serious Games-Based Therapy</t>
        </is>
      </c>
      <c r="B756" t="n">
        <v>2024</v>
      </c>
      <c r="C756" t="inlineStr">
        <is>
          <t>Not checked</t>
        </is>
      </c>
      <c r="D756" t="inlineStr">
        <is>
          <t>Not checked</t>
        </is>
      </c>
      <c r="E756" t="inlineStr">
        <is>
          <t>10.1109/ISSI63632.2024.10720479</t>
        </is>
      </c>
      <c r="F756" t="inlineStr">
        <is>
          <t>Patients with disabilities usually require repetitive and sometimes painful therapy to regain functionality. Serious games are used as a tool to complement therapistâ€™s interventions aiming to promote engagement and motivation. Smart healthcare provides tools to build smart environments using technological advances such as wearable, mobile, and Internet of Things devices to capture data from userâ€™s interactions to obtain knowledge. A digital twin of the patient is a representative virtual replica of the physical patient allowing status assessment, application of scenarios, simulation, and prediction. A framework model for a digital twin of the patient for personalized serious game-based therapy is presented.</t>
        </is>
      </c>
      <c r="G756" t="inlineStr">
        <is>
          <t>Unimodal</t>
        </is>
      </c>
      <c r="H756" t="inlineStr">
        <is>
          <t>See abstract</t>
        </is>
      </c>
      <c r="I756" t="inlineStr">
        <is>
          <t>See abstract</t>
        </is>
      </c>
      <c r="J756" t="inlineStr">
        <is>
          <t>See abstract (AI/ML)</t>
        </is>
      </c>
      <c r="K756" t="inlineStr">
        <is>
          <t>See abstract</t>
        </is>
      </c>
      <c r="M756" t="inlineStr">
        <is>
          <t>See abstract</t>
        </is>
      </c>
      <c r="N756" t="inlineStr">
        <is>
          <t>See abstract</t>
        </is>
      </c>
      <c r="O756" t="inlineStr">
        <is>
          <t>Not verified from abstract</t>
        </is>
      </c>
      <c r="P756" t="inlineStr">
        <is>
          <t>See abstract</t>
        </is>
      </c>
      <c r="Q756" t="inlineStr">
        <is>
          <t>See abstract</t>
        </is>
      </c>
      <c r="R756" t="inlineStr">
        <is>
          <t>Not reviewed (not included)</t>
        </is>
      </c>
      <c r="S756" t="inlineStr">
        <is>
          <t>Not reviewed (not included)</t>
        </is>
      </c>
      <c r="T756" t="inlineStr">
        <is>
          <t>Abstract screening only. Non-ADHD Focused</t>
        </is>
      </c>
      <c r="U756" t="inlineStr">
        <is>
          <t>EXCLUDE</t>
        </is>
      </c>
      <c r="V756" t="inlineStr">
        <is>
          <t>E2-Not ADHD focused: Neither title nor abstract mentions ADHD or attention-deficit/hyperactivity</t>
        </is>
      </c>
      <c r="W756" t="inlineStr">
        <is>
          <t>Excluded: Not ADHD Focused</t>
        </is>
      </c>
      <c r="X756" t="inlineStr">
        <is>
          <t>Not assessed from abstract</t>
        </is>
      </c>
      <c r="Y756" t="inlineStr">
        <is>
          <t>IEEE Conferences</t>
        </is>
      </c>
      <c r="Z756" t="inlineStr">
        <is>
          <t>Not determined from abstract</t>
        </is>
      </c>
      <c r="AB756" t="inlineStr">
        <is>
          <t>Not assessed (not included)</t>
        </is>
      </c>
      <c r="AC756" t="inlineStr">
        <is>
          <t>Not assessed (not included)</t>
        </is>
      </c>
      <c r="AD756" t="inlineStr">
        <is>
          <t>A. Antunes; R. N. Madeira; O. Postolache</t>
        </is>
      </c>
      <c r="AE756" t="inlineStr">
        <is>
          <t>2024 International Symposium on Sensing and Instrumentation in 5G and IoT Era (ISSI)</t>
        </is>
      </c>
      <c r="AF756" t="inlineStr">
        <is>
          <t>Hybrid OA (IEEE)</t>
        </is>
      </c>
      <c r="AG756" t="inlineStr">
        <is>
          <t xml:space="preserve">FundaÃ§Ã£o para a CiÃªncia e a Tecnologia; </t>
        </is>
      </c>
      <c r="AH756" t="inlineStr">
        <is>
          <t>Not assessed</t>
        </is>
      </c>
      <c r="AI756" t="inlineStr">
        <is>
          <t>Not reported</t>
        </is>
      </c>
      <c r="AJ756" t="inlineStr">
        <is>
          <t>Not reported</t>
        </is>
      </c>
      <c r="AK756" t="inlineStr">
        <is>
          <t>Not reported</t>
        </is>
      </c>
      <c r="AL756" t="inlineStr">
        <is>
          <t>Not reported</t>
        </is>
      </c>
      <c r="AM756" t="inlineStr">
        <is>
          <t>Not reported</t>
        </is>
      </c>
      <c r="AN756" t="inlineStr">
        <is>
          <t>Not reported</t>
        </is>
      </c>
      <c r="AO756" t="inlineStr">
        <is>
          <t>Not reviewed</t>
        </is>
      </c>
      <c r="AP756" t="inlineStr">
        <is>
          <t>Not reported</t>
        </is>
      </c>
      <c r="AQ756" t="inlineStr">
        <is>
          <t>Not reported</t>
        </is>
      </c>
      <c r="AR756" t="inlineStr">
        <is>
          <t>Not reported</t>
        </is>
      </c>
      <c r="AS756" t="inlineStr">
        <is>
          <t>See abstract</t>
        </is>
      </c>
      <c r="AT756" t="inlineStr">
        <is>
          <t>Not reviewed</t>
        </is>
      </c>
      <c r="AU756" t="inlineStr">
        <is>
          <t>Not reviewed</t>
        </is>
      </c>
      <c r="AV756" t="inlineStr">
        <is>
          <t>Not reviewed</t>
        </is>
      </c>
      <c r="AW756" t="inlineStr">
        <is>
          <t>Not reviewed</t>
        </is>
      </c>
      <c r="AX756" t="inlineStr">
        <is>
          <t>Not reported</t>
        </is>
      </c>
      <c r="AY756" t="inlineStr">
        <is>
          <t>Not reported</t>
        </is>
      </c>
      <c r="AZ756" t="inlineStr">
        <is>
          <t>Not reported</t>
        </is>
      </c>
      <c r="BA756" t="inlineStr">
        <is>
          <t>Not reported</t>
        </is>
      </c>
      <c r="BB756" t="inlineStr">
        <is>
          <t>Not reported</t>
        </is>
      </c>
      <c r="BC756" t="inlineStr">
        <is>
          <t>Not reported</t>
        </is>
      </c>
      <c r="BD756" t="inlineStr">
        <is>
          <t>Not reported</t>
        </is>
      </c>
      <c r="BE756" t="inlineStr">
        <is>
          <t>Not reported</t>
        </is>
      </c>
      <c r="BF756" t="inlineStr">
        <is>
          <t>Not reported</t>
        </is>
      </c>
      <c r="BG756" t="inlineStr">
        <is>
          <t>Not reviewed (not included)</t>
        </is>
      </c>
      <c r="BH756" t="inlineStr">
        <is>
          <t>N/A</t>
        </is>
      </c>
      <c r="BI756" t="inlineStr">
        <is>
          <t>Not reviewed</t>
        </is>
      </c>
      <c r="BJ756" t="inlineStr">
        <is>
          <t>Not reviewed</t>
        </is>
      </c>
      <c r="BK756" t="inlineStr">
        <is>
          <t>Not reviewed</t>
        </is>
      </c>
      <c r="BL756" t="inlineStr">
        <is>
          <t>Not reviewed</t>
        </is>
      </c>
      <c r="BM756" t="inlineStr">
        <is>
          <t>Not reviewed (not included)</t>
        </is>
      </c>
      <c r="BN756" t="inlineStr">
        <is>
          <t>Non-ADHD Focused - E2-Not ADHD focused: Neither title nor abstract mentions ADHD or attention-deficit/hyperactivity</t>
        </is>
      </c>
      <c r="BO756" t="inlineStr">
        <is>
          <t>Abstract-level screening only</t>
        </is>
      </c>
      <c r="BP756" t="inlineStr">
        <is>
          <t>6</t>
        </is>
      </c>
    </row>
    <row r="757">
      <c r="A757" t="inlineStr">
        <is>
          <t>Data Fusion-based graph representation learning for brain disease recognition</t>
        </is>
      </c>
      <c r="B757" t="n">
        <v>2023</v>
      </c>
      <c r="C757" t="inlineStr">
        <is>
          <t>Not checked</t>
        </is>
      </c>
      <c r="D757" t="inlineStr">
        <is>
          <t>Not checked</t>
        </is>
      </c>
      <c r="E757" t="inlineStr">
        <is>
          <t>10.1109/ICBASE59196.2023.10303136</t>
        </is>
      </c>
      <c r="F757" t="inlineStr">
        <is>
          <t>Self-supervised graph learning has attracted intensive attention due to attempts to eliminate the need for expensive data labeling, especially graph contrastive learning. However, the existing graph contrastive learning methods rely heavily on selecting negative samples or symmetric network structures. To overcome these limitations, we propose a Data Fusion framework based on Graph Representation Learning for brain disease recognition (DF-GRL), which integrates structure and attribute information extracted from an asymmetric dual branch network. To explore the structure representation of attribute embedding, we sample neighbor node features of attribute embedding. We apply a cross-correlation-based loss function to constrain the structural consistency of structural embedding and neighbor embedding representations. With state-of-the-art graph representation learning methods, extensive experiments on seven brain functional connectivity data demonstrate the effectiveness and efficiency of our method.</t>
        </is>
      </c>
      <c r="G757" t="inlineStr">
        <is>
          <t>Unimodal</t>
        </is>
      </c>
      <c r="H757" t="inlineStr">
        <is>
          <t>See abstract</t>
        </is>
      </c>
      <c r="I757" t="inlineStr">
        <is>
          <t>See abstract</t>
        </is>
      </c>
      <c r="J757" t="inlineStr">
        <is>
          <t>See abstract (AI/ML)</t>
        </is>
      </c>
      <c r="K757" t="inlineStr">
        <is>
          <t>See abstract</t>
        </is>
      </c>
      <c r="M757" t="inlineStr">
        <is>
          <t>See abstract</t>
        </is>
      </c>
      <c r="N757" t="inlineStr">
        <is>
          <t>See abstract</t>
        </is>
      </c>
      <c r="O757" t="inlineStr">
        <is>
          <t>Not verified from abstract</t>
        </is>
      </c>
      <c r="P757" t="inlineStr">
        <is>
          <t>See abstract</t>
        </is>
      </c>
      <c r="Q757" t="inlineStr">
        <is>
          <t>See abstract</t>
        </is>
      </c>
      <c r="R757" t="inlineStr">
        <is>
          <t>Not reviewed (not included)</t>
        </is>
      </c>
      <c r="S757" t="inlineStr">
        <is>
          <t>Not reviewed (not included)</t>
        </is>
      </c>
      <c r="T757" t="inlineStr">
        <is>
          <t>Abstract screening only. Non-ADHD Focused</t>
        </is>
      </c>
      <c r="U757" t="inlineStr">
        <is>
          <t>EXCLUDE</t>
        </is>
      </c>
      <c r="V757" t="inlineStr">
        <is>
          <t>E2-Not ADHD focused: Neither title nor abstract mentions ADHD or attention-deficit/hyperactivity</t>
        </is>
      </c>
      <c r="W757" t="inlineStr">
        <is>
          <t>Excluded: Not ADHD Focused</t>
        </is>
      </c>
      <c r="X757" t="inlineStr">
        <is>
          <t>Not assessed from abstract</t>
        </is>
      </c>
      <c r="Y757" t="inlineStr">
        <is>
          <t>IEEE Conferences</t>
        </is>
      </c>
      <c r="Z757" t="inlineStr">
        <is>
          <t>Not determined from abstract</t>
        </is>
      </c>
      <c r="AB757" t="inlineStr">
        <is>
          <t>Not assessed (not included)</t>
        </is>
      </c>
      <c r="AC757" t="inlineStr">
        <is>
          <t>Not assessed (not included)</t>
        </is>
      </c>
      <c r="AD757" t="inlineStr">
        <is>
          <t>B. Huang; H. Lu</t>
        </is>
      </c>
      <c r="AE757" t="inlineStr">
        <is>
          <t>2023 4th International Conference on Big Data &amp; Artificial Intelligence &amp; Software Engineering (ICBASE)</t>
        </is>
      </c>
      <c r="AF757" t="inlineStr">
        <is>
          <t>Hybrid OA (IEEE)</t>
        </is>
      </c>
      <c r="AH757" t="inlineStr">
        <is>
          <t>Not assessed</t>
        </is>
      </c>
      <c r="AI757" t="inlineStr">
        <is>
          <t>Not reported</t>
        </is>
      </c>
      <c r="AJ757" t="inlineStr">
        <is>
          <t>Not reported</t>
        </is>
      </c>
      <c r="AK757" t="inlineStr">
        <is>
          <t>Not reported</t>
        </is>
      </c>
      <c r="AL757" t="inlineStr">
        <is>
          <t>Not reported</t>
        </is>
      </c>
      <c r="AM757" t="inlineStr">
        <is>
          <t>Not reported</t>
        </is>
      </c>
      <c r="AN757" t="inlineStr">
        <is>
          <t>Not reported</t>
        </is>
      </c>
      <c r="AO757" t="inlineStr">
        <is>
          <t>Not reviewed</t>
        </is>
      </c>
      <c r="AP757" t="inlineStr">
        <is>
          <t>Not reported</t>
        </is>
      </c>
      <c r="AQ757" t="inlineStr">
        <is>
          <t>Not reported</t>
        </is>
      </c>
      <c r="AR757" t="inlineStr">
        <is>
          <t>Not reported</t>
        </is>
      </c>
      <c r="AS757" t="inlineStr">
        <is>
          <t>See abstract</t>
        </is>
      </c>
      <c r="AT757" t="inlineStr">
        <is>
          <t>Not reviewed</t>
        </is>
      </c>
      <c r="AU757" t="inlineStr">
        <is>
          <t>Not reviewed</t>
        </is>
      </c>
      <c r="AV757" t="inlineStr">
        <is>
          <t>Not reviewed</t>
        </is>
      </c>
      <c r="AW757" t="inlineStr">
        <is>
          <t>Not reviewed</t>
        </is>
      </c>
      <c r="AX757" t="inlineStr">
        <is>
          <t>Not reported</t>
        </is>
      </c>
      <c r="AY757" t="inlineStr">
        <is>
          <t>Not reported</t>
        </is>
      </c>
      <c r="AZ757" t="inlineStr">
        <is>
          <t>Not reported</t>
        </is>
      </c>
      <c r="BA757" t="inlineStr">
        <is>
          <t>Not reported</t>
        </is>
      </c>
      <c r="BB757" t="inlineStr">
        <is>
          <t>Not reported</t>
        </is>
      </c>
      <c r="BC757" t="inlineStr">
        <is>
          <t>Not reported</t>
        </is>
      </c>
      <c r="BD757" t="inlineStr">
        <is>
          <t>Not reported</t>
        </is>
      </c>
      <c r="BE757" t="inlineStr">
        <is>
          <t>Not reported</t>
        </is>
      </c>
      <c r="BF757" t="inlineStr">
        <is>
          <t>Not reported</t>
        </is>
      </c>
      <c r="BG757" t="inlineStr">
        <is>
          <t>Not reviewed (not included)</t>
        </is>
      </c>
      <c r="BH757" t="inlineStr">
        <is>
          <t>N/A</t>
        </is>
      </c>
      <c r="BI757" t="inlineStr">
        <is>
          <t>Not reviewed</t>
        </is>
      </c>
      <c r="BJ757" t="inlineStr">
        <is>
          <t>Not reviewed</t>
        </is>
      </c>
      <c r="BK757" t="inlineStr">
        <is>
          <t>Not reviewed</t>
        </is>
      </c>
      <c r="BL757" t="inlineStr">
        <is>
          <t>Not reviewed</t>
        </is>
      </c>
      <c r="BM757" t="inlineStr">
        <is>
          <t>Not reviewed (not included)</t>
        </is>
      </c>
      <c r="BN757" t="inlineStr">
        <is>
          <t>Non-ADHD Focused - E2-Not ADHD focused: Neither title nor abstract mentions ADHD or attention-deficit/hyperactivity</t>
        </is>
      </c>
      <c r="BO757" t="inlineStr">
        <is>
          <t>Abstract-level screening only</t>
        </is>
      </c>
      <c r="BP757" t="inlineStr">
        <is>
          <t>5</t>
        </is>
      </c>
    </row>
    <row r="758">
      <c r="A758" t="inlineStr">
        <is>
          <t>An Auxiliary Diagnostic Method for Neurological and Psychiatric Disorders Based on Hemisynap Polarity Attention and Adversarial Training</t>
        </is>
      </c>
      <c r="B758" t="n">
        <v>2025</v>
      </c>
      <c r="C758" t="inlineStr">
        <is>
          <t>Not checked</t>
        </is>
      </c>
      <c r="D758" t="inlineStr">
        <is>
          <t>Not checked</t>
        </is>
      </c>
      <c r="E758" t="inlineStr">
        <is>
          <t>10.1109/BIBM66473.2025.11356297</t>
        </is>
      </c>
      <c r="F758" t="inlineStr">
        <is>
          <t>Functional connectivity changes detected via functional magnetic resonance imaging (fMRI) often precede clinical symptoms of neurological and psychiatric disorders, making them valuable biomarkers for early diagnosis and monitoring. This study introduces a multi-modal fusion framework that combines fMRI-derived connectivity with demographic data, using a multi-task learning strategy informed by medical domain knowledge. We propose a novel HemiSynap Polarity Attention mechanism to enhance feature extraction by modeling inter-hemispheric interactions and capturing polarityspecific (positive/negative) connectivity patterns. An adversarial multi-task training scheme aligns classification and regression objectives, promoting loss sharing and effective information fusion. The model was validated on three public datasets (ABIDE, ADHD-200, ADNI), showing notable improvements over state-of-the-art methods. Furthermore, we conducted statistical analyses of attention patterns across brain networks and regions, demonstrating the model's interpretability and offering insights into its clinical relevance for aiding diagnosis. The code is available at: https://github.com/A3-247/HPA-AT</t>
        </is>
      </c>
      <c r="G758" t="inlineStr">
        <is>
          <t>Unimodal</t>
        </is>
      </c>
      <c r="H758" t="inlineStr">
        <is>
          <t>See abstract</t>
        </is>
      </c>
      <c r="I758" t="inlineStr">
        <is>
          <t>See abstract</t>
        </is>
      </c>
      <c r="J758" t="inlineStr">
        <is>
          <t>See abstract (AI/ML)</t>
        </is>
      </c>
      <c r="K758" t="inlineStr">
        <is>
          <t>See abstract</t>
        </is>
      </c>
      <c r="M758" t="inlineStr">
        <is>
          <t>See abstract</t>
        </is>
      </c>
      <c r="N758" t="inlineStr">
        <is>
          <t>See abstract</t>
        </is>
      </c>
      <c r="O758" t="inlineStr">
        <is>
          <t>Not verified from abstract</t>
        </is>
      </c>
      <c r="P758" t="inlineStr">
        <is>
          <t>See abstract</t>
        </is>
      </c>
      <c r="Q758" t="inlineStr">
        <is>
          <t>See abstract</t>
        </is>
      </c>
      <c r="R758" t="inlineStr">
        <is>
          <t>Not reviewed (not included)</t>
        </is>
      </c>
      <c r="S758" t="inlineStr">
        <is>
          <t>Not reviewed (not included)</t>
        </is>
      </c>
      <c r="T758" t="inlineStr">
        <is>
          <t>Abstract screening only. No AI/ML Methods</t>
        </is>
      </c>
      <c r="U758" t="inlineStr">
        <is>
          <t>EXCLUDE</t>
        </is>
      </c>
      <c r="V758" t="inlineStr">
        <is>
          <t>E1-No AI/ML/DL: Abstract and title do not describe application of AI, ML, or DL methods</t>
        </is>
      </c>
      <c r="W758" t="inlineStr">
        <is>
          <t>Excluded: No AI/ML Methods</t>
        </is>
      </c>
      <c r="X758" t="inlineStr">
        <is>
          <t>Not assessed from abstract</t>
        </is>
      </c>
      <c r="Y758" t="inlineStr">
        <is>
          <t>IEEE Conferences</t>
        </is>
      </c>
      <c r="Z758" t="inlineStr">
        <is>
          <t>Not determined from abstract</t>
        </is>
      </c>
      <c r="AB758" t="inlineStr">
        <is>
          <t>Not assessed (not included)</t>
        </is>
      </c>
      <c r="AC758" t="inlineStr">
        <is>
          <t>Not assessed (not included)</t>
        </is>
      </c>
      <c r="AD758" t="inlineStr">
        <is>
          <t>X. Luo; J. Gu; F. Teng; H. Zhu</t>
        </is>
      </c>
      <c r="AE758" t="inlineStr">
        <is>
          <t>2025 IEEE International Conference on Bioinformatics and Biomedicine (BIBM)</t>
        </is>
      </c>
      <c r="AF758" t="inlineStr">
        <is>
          <t>Hybrid OA (IEEE)</t>
        </is>
      </c>
      <c r="AG758" t="inlineStr">
        <is>
          <t xml:space="preserve">National Natural Science Foundation of China(grant numbers:62306249,62272398); </t>
        </is>
      </c>
      <c r="AH758" t="inlineStr">
        <is>
          <t>Not assessed</t>
        </is>
      </c>
      <c r="AI758" t="inlineStr">
        <is>
          <t>Not reported</t>
        </is>
      </c>
      <c r="AJ758" t="inlineStr">
        <is>
          <t>Not reported</t>
        </is>
      </c>
      <c r="AK758" t="inlineStr">
        <is>
          <t>Not reported</t>
        </is>
      </c>
      <c r="AL758" t="inlineStr">
        <is>
          <t>Not reported</t>
        </is>
      </c>
      <c r="AM758" t="inlineStr">
        <is>
          <t>Not reported</t>
        </is>
      </c>
      <c r="AN758" t="inlineStr">
        <is>
          <t>Not reported</t>
        </is>
      </c>
      <c r="AO758" t="inlineStr">
        <is>
          <t>Not reviewed</t>
        </is>
      </c>
      <c r="AP758" t="inlineStr">
        <is>
          <t>Not reported</t>
        </is>
      </c>
      <c r="AQ758" t="inlineStr">
        <is>
          <t>Not reported</t>
        </is>
      </c>
      <c r="AR758" t="inlineStr">
        <is>
          <t>Not reported</t>
        </is>
      </c>
      <c r="AS758" t="inlineStr">
        <is>
          <t>See abstract</t>
        </is>
      </c>
      <c r="AT758" t="inlineStr">
        <is>
          <t>Not reviewed</t>
        </is>
      </c>
      <c r="AU758" t="inlineStr">
        <is>
          <t>Not reviewed</t>
        </is>
      </c>
      <c r="AV758" t="inlineStr">
        <is>
          <t>Not reviewed</t>
        </is>
      </c>
      <c r="AW758" t="inlineStr">
        <is>
          <t>Not reviewed</t>
        </is>
      </c>
      <c r="AX758" t="inlineStr">
        <is>
          <t>Not reported</t>
        </is>
      </c>
      <c r="AY758" t="inlineStr">
        <is>
          <t>Not reported</t>
        </is>
      </c>
      <c r="AZ758" t="inlineStr">
        <is>
          <t>Not reported</t>
        </is>
      </c>
      <c r="BA758" t="inlineStr">
        <is>
          <t>Not reported</t>
        </is>
      </c>
      <c r="BB758" t="inlineStr">
        <is>
          <t>Not reported</t>
        </is>
      </c>
      <c r="BC758" t="inlineStr">
        <is>
          <t>Not reported</t>
        </is>
      </c>
      <c r="BD758" t="inlineStr">
        <is>
          <t>Not reported</t>
        </is>
      </c>
      <c r="BE758" t="inlineStr">
        <is>
          <t>Not reported</t>
        </is>
      </c>
      <c r="BF758" t="inlineStr">
        <is>
          <t>Not reported</t>
        </is>
      </c>
      <c r="BG758" t="inlineStr">
        <is>
          <t>Not reviewed (not included)</t>
        </is>
      </c>
      <c r="BH758" t="inlineStr">
        <is>
          <t>N/A</t>
        </is>
      </c>
      <c r="BI758" t="inlineStr">
        <is>
          <t>Not reviewed</t>
        </is>
      </c>
      <c r="BJ758" t="inlineStr">
        <is>
          <t>Not reviewed</t>
        </is>
      </c>
      <c r="BK758" t="inlineStr">
        <is>
          <t>Not reviewed</t>
        </is>
      </c>
      <c r="BL758" t="inlineStr">
        <is>
          <t>Not reviewed</t>
        </is>
      </c>
      <c r="BM758" t="inlineStr">
        <is>
          <t>Not reviewed (not included)</t>
        </is>
      </c>
      <c r="BN758" t="inlineStr">
        <is>
          <t>No AI/ML Methods - E1-No AI/ML/DL: Abstract and title do not describe application of AI, ML, or DL methods</t>
        </is>
      </c>
      <c r="BO758" t="inlineStr">
        <is>
          <t>Abstract-level screening only</t>
        </is>
      </c>
      <c r="BP758" t="inlineStr">
        <is>
          <t>6</t>
        </is>
      </c>
    </row>
    <row r="759">
      <c r="A759" t="inlineStr">
        <is>
          <t>Cognitive Deep-Learning approach to enhance Problem-Solving Skills based on Knowledge Organization</t>
        </is>
      </c>
      <c r="B759" t="n">
        <v>2024</v>
      </c>
      <c r="C759" t="inlineStr">
        <is>
          <t>Not checked</t>
        </is>
      </c>
      <c r="D759" t="inlineStr">
        <is>
          <t>Not checked</t>
        </is>
      </c>
      <c r="E759" t="inlineStr">
        <is>
          <t>10.1109/ICTBIG64922.2024.10911123</t>
        </is>
      </c>
      <c r="F759" t="inlineStr">
        <is>
          <t>Knowledge is a fundamental component of human cognition that exists in procedural, declarative, and non-declarative forms and plays a crucial role in influencing problem-solving capabilities. In the current environment of education and professional development, the capacity to solve complex problems effectively is of great importance. Graduates are often examined for problem-solving skills as they transition from education to the professional world. Despite the vast amount of knowledge available, graduates frequently face challenges applying their cognitive skills to real-world situations. This requires a deeper insight into how different types of knowledge and their organization affect problem-solving abilities. Recent studies have demonstrated how data mining techniques with access to surveys can potentially solve problems associated with Attention Deficit Disorder (ADD) and Absence Epilepsy. Research on data pattern analysis regarding depression, anxiety, and cognitive impairments has actually enabled researchers to design interventions in the form of prototypes in video games that may improve cognitive and motor functions. The aim of this study is essentially applying a similar approach to analyze the intricate relationship between knowledge organization, cognitive skills, and problem-solving efficacy among graduates. The data is collected through surveys from the graduates. Concepts of data mining are used to extract the meaningful patterns between knowledge and cognitive skills and their impact on the problem-solving ability to analyze how effectively the knowledge is being used and affected for and by solving different problems. The study mainly focuses on deep learning approaches that are capable of recognizing complex patterns, inferring relationships, and providing tailored recommendations. In conclusion, This research will contribute to a deeper understanding of knowledge acquisition, organization, and utilization, with significant implications for educat</t>
        </is>
      </c>
      <c r="G759" t="inlineStr">
        <is>
          <t>Unimodal</t>
        </is>
      </c>
      <c r="H759" t="inlineStr">
        <is>
          <t>See abstract</t>
        </is>
      </c>
      <c r="I759" t="inlineStr">
        <is>
          <t>See abstract</t>
        </is>
      </c>
      <c r="J759" t="inlineStr">
        <is>
          <t>See abstract (AI/ML)</t>
        </is>
      </c>
      <c r="K759" t="inlineStr">
        <is>
          <t>See abstract</t>
        </is>
      </c>
      <c r="M759" t="inlineStr">
        <is>
          <t>See abstract</t>
        </is>
      </c>
      <c r="N759" t="inlineStr">
        <is>
          <t>See abstract</t>
        </is>
      </c>
      <c r="O759" t="inlineStr">
        <is>
          <t>Not verified from abstract</t>
        </is>
      </c>
      <c r="P759" t="inlineStr">
        <is>
          <t>See abstract</t>
        </is>
      </c>
      <c r="Q759" t="inlineStr">
        <is>
          <t>See abstract</t>
        </is>
      </c>
      <c r="R759" t="inlineStr">
        <is>
          <t>Not reviewed (not included)</t>
        </is>
      </c>
      <c r="S759" t="inlineStr">
        <is>
          <t>Not reviewed (not included)</t>
        </is>
      </c>
      <c r="T759" t="inlineStr">
        <is>
          <t>Abstract screening only. Not Selected for Final 95 (Pending Full Text Review)</t>
        </is>
      </c>
      <c r="U759" t="inlineStr">
        <is>
          <t>EXCLUDE</t>
        </is>
      </c>
      <c r="V75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59" t="inlineStr">
        <is>
          <t>Excluded: Other Criterion</t>
        </is>
      </c>
      <c r="X759" t="inlineStr">
        <is>
          <t>Not assessed from abstract</t>
        </is>
      </c>
      <c r="Y759" t="inlineStr">
        <is>
          <t>IEEE Conferences</t>
        </is>
      </c>
      <c r="Z759" t="inlineStr">
        <is>
          <t>Not determined from abstract</t>
        </is>
      </c>
      <c r="AB759" t="inlineStr">
        <is>
          <t>Not assessed (not included)</t>
        </is>
      </c>
      <c r="AC759" t="inlineStr">
        <is>
          <t>Not assessed (not included)</t>
        </is>
      </c>
      <c r="AD759" t="inlineStr">
        <is>
          <t>K. Akhil; B. Harshadha; N. Kota; H. Kalakata; J. Kondabrolu; M. Abhinay</t>
        </is>
      </c>
      <c r="AE759" t="inlineStr">
        <is>
          <t>2024 IEEE 4th International Conference on ICT in Business Industry &amp; Government (ICTBIG)</t>
        </is>
      </c>
      <c r="AF759" t="inlineStr">
        <is>
          <t>Hybrid OA (IEEE)</t>
        </is>
      </c>
      <c r="AH759" t="inlineStr">
        <is>
          <t>Not assessed</t>
        </is>
      </c>
      <c r="AI759" t="inlineStr">
        <is>
          <t>Not reported</t>
        </is>
      </c>
      <c r="AJ759" t="inlineStr">
        <is>
          <t>Not reported</t>
        </is>
      </c>
      <c r="AK759" t="inlineStr">
        <is>
          <t>Not reported</t>
        </is>
      </c>
      <c r="AL759" t="inlineStr">
        <is>
          <t>Not reported</t>
        </is>
      </c>
      <c r="AM759" t="inlineStr">
        <is>
          <t>Not reported</t>
        </is>
      </c>
      <c r="AN759" t="inlineStr">
        <is>
          <t>Not reported</t>
        </is>
      </c>
      <c r="AO759" t="inlineStr">
        <is>
          <t>Not reviewed</t>
        </is>
      </c>
      <c r="AP759" t="inlineStr">
        <is>
          <t>Not reported</t>
        </is>
      </c>
      <c r="AQ759" t="inlineStr">
        <is>
          <t>Not reported</t>
        </is>
      </c>
      <c r="AR759" t="inlineStr">
        <is>
          <t>Not reported</t>
        </is>
      </c>
      <c r="AS759" t="inlineStr">
        <is>
          <t>See abstract</t>
        </is>
      </c>
      <c r="AT759" t="inlineStr">
        <is>
          <t>Not reviewed</t>
        </is>
      </c>
      <c r="AU759" t="inlineStr">
        <is>
          <t>Not reviewed</t>
        </is>
      </c>
      <c r="AV759" t="inlineStr">
        <is>
          <t>Not reviewed</t>
        </is>
      </c>
      <c r="AW759" t="inlineStr">
        <is>
          <t>Not reviewed</t>
        </is>
      </c>
      <c r="AX759" t="inlineStr">
        <is>
          <t>Not reported</t>
        </is>
      </c>
      <c r="AY759" t="inlineStr">
        <is>
          <t>Not reported</t>
        </is>
      </c>
      <c r="AZ759" t="inlineStr">
        <is>
          <t>Not reported</t>
        </is>
      </c>
      <c r="BA759" t="inlineStr">
        <is>
          <t>Not reported</t>
        </is>
      </c>
      <c r="BB759" t="inlineStr">
        <is>
          <t>Not reported</t>
        </is>
      </c>
      <c r="BC759" t="inlineStr">
        <is>
          <t>Not reported</t>
        </is>
      </c>
      <c r="BD759" t="inlineStr">
        <is>
          <t>Not reported</t>
        </is>
      </c>
      <c r="BE759" t="inlineStr">
        <is>
          <t>Not reported</t>
        </is>
      </c>
      <c r="BF759" t="inlineStr">
        <is>
          <t>Not reported</t>
        </is>
      </c>
      <c r="BG759" t="inlineStr">
        <is>
          <t>Not reviewed (not included)</t>
        </is>
      </c>
      <c r="BH759" t="inlineStr">
        <is>
          <t>N/A</t>
        </is>
      </c>
      <c r="BI759" t="inlineStr">
        <is>
          <t>Not reviewed</t>
        </is>
      </c>
      <c r="BJ759" t="inlineStr">
        <is>
          <t>Not reviewed</t>
        </is>
      </c>
      <c r="BK759" t="inlineStr">
        <is>
          <t>Not reviewed</t>
        </is>
      </c>
      <c r="BL759" t="inlineStr">
        <is>
          <t>Not reviewed</t>
        </is>
      </c>
      <c r="BM759" t="inlineStr">
        <is>
          <t>Not reviewed (not included)</t>
        </is>
      </c>
      <c r="BN759" t="inlineStr">
        <is>
          <t>Not Selected for Final 95 (Pending Full Text Review) - Candidate paper not selected for final 95: Passed abstract screening but not included in final selec</t>
        </is>
      </c>
      <c r="BO759" t="inlineStr">
        <is>
          <t>Abstract-level screening only</t>
        </is>
      </c>
      <c r="BP759" t="inlineStr">
        <is>
          <t>8</t>
        </is>
      </c>
    </row>
    <row r="760">
      <c r="A760" t="inlineStr">
        <is>
          <t>Smart Neurological Disorder Management Using IoT and Edge Computing</t>
        </is>
      </c>
      <c r="B760" t="n">
        <v>2025</v>
      </c>
      <c r="C760" t="inlineStr">
        <is>
          <t>Not checked</t>
        </is>
      </c>
      <c r="D760" t="inlineStr">
        <is>
          <t>Not checked</t>
        </is>
      </c>
      <c r="E760" t="inlineStr">
        <is>
          <t>10.1109/ICAIIHI67124.2025.11403097</t>
        </is>
      </c>
      <c r="F760" t="inlineStr">
        <is>
          <t>Neurological diseases, such as Parkinsonâ€™s disease, Alzheimerâ€™s disease, epilepsy, and multiple sclerosis, provide considerable problems to global healthcare owing to their chronic characteristics and the need for ongoing monitoring. Traditional methods dependent on scheduled clinical appointments often neglect to monitor real-time symptom variations, preventing timely intervention and individualised therapy. This work presents an advanced neurological disease management system that integrates Internet of Things (IoT) devices with edge computing to provide continuous, real-time monitoring and analysis of patient health. Wearable sensors and home-based devices gather physiological and behavioural data, which are analysed locally at the edge to identify abnormalities, provide predictive insights, and produce prompt warnings for healthcare professionals. This reduces latency, decreases network reliance, and improves data privacy in comparison to centralised cloud-based solutions. The technology further enables personalized healthcare recommendations and proactive actions, enhancing patient results and quality of life. Experimental simulations illustrate the viability of real-time processing, precise anomaly detection, and effective data management. The proposed method provides a scalable, intelligent, and patient-focused framework, enabling advanced neurological healthcare that is adaptive, economical, and technologically sound.</t>
        </is>
      </c>
      <c r="G760" t="inlineStr">
        <is>
          <t>Unimodal</t>
        </is>
      </c>
      <c r="H760" t="inlineStr">
        <is>
          <t>See abstract</t>
        </is>
      </c>
      <c r="I760" t="inlineStr">
        <is>
          <t>See abstract</t>
        </is>
      </c>
      <c r="J760" t="inlineStr">
        <is>
          <t>See abstract (AI/ML)</t>
        </is>
      </c>
      <c r="K760" t="inlineStr">
        <is>
          <t>See abstract</t>
        </is>
      </c>
      <c r="M760" t="inlineStr">
        <is>
          <t>See abstract</t>
        </is>
      </c>
      <c r="N760" t="inlineStr">
        <is>
          <t>See abstract</t>
        </is>
      </c>
      <c r="O760" t="inlineStr">
        <is>
          <t>Not verified from abstract</t>
        </is>
      </c>
      <c r="P760" t="inlineStr">
        <is>
          <t>See abstract</t>
        </is>
      </c>
      <c r="Q760" t="inlineStr">
        <is>
          <t>See abstract</t>
        </is>
      </c>
      <c r="R760" t="inlineStr">
        <is>
          <t>Not reviewed (not included)</t>
        </is>
      </c>
      <c r="S760" t="inlineStr">
        <is>
          <t>Not reviewed (not included)</t>
        </is>
      </c>
      <c r="T760" t="inlineStr">
        <is>
          <t>Abstract screening only. Non-ADHD Focused</t>
        </is>
      </c>
      <c r="U760" t="inlineStr">
        <is>
          <t>EXCLUDE</t>
        </is>
      </c>
      <c r="V760" t="inlineStr">
        <is>
          <t>E2-Not ADHD focused: Neither title nor abstract mentions ADHD or attention-deficit/hyperactivity</t>
        </is>
      </c>
      <c r="W760" t="inlineStr">
        <is>
          <t>Excluded: Not ADHD Focused</t>
        </is>
      </c>
      <c r="X760" t="inlineStr">
        <is>
          <t>Not assessed from abstract</t>
        </is>
      </c>
      <c r="Y760" t="inlineStr">
        <is>
          <t>IEEE Conferences</t>
        </is>
      </c>
      <c r="Z760" t="inlineStr">
        <is>
          <t>Not determined from abstract</t>
        </is>
      </c>
      <c r="AB760" t="inlineStr">
        <is>
          <t>Not assessed (not included)</t>
        </is>
      </c>
      <c r="AC760" t="inlineStr">
        <is>
          <t>Not assessed (not included)</t>
        </is>
      </c>
      <c r="AD760" t="inlineStr">
        <is>
          <t>R.Bindhiya; S. Murugan; P. Perumal; Nadimpilli.Aneela; S. Chandran; S. L</t>
        </is>
      </c>
      <c r="AE760" t="inlineStr">
        <is>
          <t>2025 2nd International Conference on Artificial Intelligence for Innovations in Healthcare Industries (ICAIIHI)</t>
        </is>
      </c>
      <c r="AF760" t="inlineStr">
        <is>
          <t>Hybrid OA (IEEE)</t>
        </is>
      </c>
      <c r="AH760" t="inlineStr">
        <is>
          <t>Not assessed</t>
        </is>
      </c>
      <c r="AI760" t="inlineStr">
        <is>
          <t>Not reported</t>
        </is>
      </c>
      <c r="AJ760" t="inlineStr">
        <is>
          <t>Not reported</t>
        </is>
      </c>
      <c r="AK760" t="inlineStr">
        <is>
          <t>Not reported</t>
        </is>
      </c>
      <c r="AL760" t="inlineStr">
        <is>
          <t>Not reported</t>
        </is>
      </c>
      <c r="AM760" t="inlineStr">
        <is>
          <t>Not reported</t>
        </is>
      </c>
      <c r="AN760" t="inlineStr">
        <is>
          <t>Not reported</t>
        </is>
      </c>
      <c r="AO760" t="inlineStr">
        <is>
          <t>Not reviewed</t>
        </is>
      </c>
      <c r="AP760" t="inlineStr">
        <is>
          <t>Not reported</t>
        </is>
      </c>
      <c r="AQ760" t="inlineStr">
        <is>
          <t>Not reported</t>
        </is>
      </c>
      <c r="AR760" t="inlineStr">
        <is>
          <t>Not reported</t>
        </is>
      </c>
      <c r="AS760" t="inlineStr">
        <is>
          <t>See abstract</t>
        </is>
      </c>
      <c r="AT760" t="inlineStr">
        <is>
          <t>Not reviewed</t>
        </is>
      </c>
      <c r="AU760" t="inlineStr">
        <is>
          <t>Not reviewed</t>
        </is>
      </c>
      <c r="AV760" t="inlineStr">
        <is>
          <t>Not reviewed</t>
        </is>
      </c>
      <c r="AW760" t="inlineStr">
        <is>
          <t>Not reviewed</t>
        </is>
      </c>
      <c r="AX760" t="inlineStr">
        <is>
          <t>Not reported</t>
        </is>
      </c>
      <c r="AY760" t="inlineStr">
        <is>
          <t>Not reported</t>
        </is>
      </c>
      <c r="AZ760" t="inlineStr">
        <is>
          <t>Not reported</t>
        </is>
      </c>
      <c r="BA760" t="inlineStr">
        <is>
          <t>Not reported</t>
        </is>
      </c>
      <c r="BB760" t="inlineStr">
        <is>
          <t>Not reported</t>
        </is>
      </c>
      <c r="BC760" t="inlineStr">
        <is>
          <t>Not reported</t>
        </is>
      </c>
      <c r="BD760" t="inlineStr">
        <is>
          <t>Not reported</t>
        </is>
      </c>
      <c r="BE760" t="inlineStr">
        <is>
          <t>Not reported</t>
        </is>
      </c>
      <c r="BF760" t="inlineStr">
        <is>
          <t>Not reported</t>
        </is>
      </c>
      <c r="BG760" t="inlineStr">
        <is>
          <t>Not reviewed (not included)</t>
        </is>
      </c>
      <c r="BH760" t="inlineStr">
        <is>
          <t>N/A</t>
        </is>
      </c>
      <c r="BI760" t="inlineStr">
        <is>
          <t>Not reviewed</t>
        </is>
      </c>
      <c r="BJ760" t="inlineStr">
        <is>
          <t>Not reviewed</t>
        </is>
      </c>
      <c r="BK760" t="inlineStr">
        <is>
          <t>Not reviewed</t>
        </is>
      </c>
      <c r="BL760" t="inlineStr">
        <is>
          <t>Not reviewed</t>
        </is>
      </c>
      <c r="BM760" t="inlineStr">
        <is>
          <t>Not reviewed (not included)</t>
        </is>
      </c>
      <c r="BN760" t="inlineStr">
        <is>
          <t>Non-ADHD Focused - E2-Not ADHD focused: Neither title nor abstract mentions ADHD or attention-deficit/hyperactivity</t>
        </is>
      </c>
      <c r="BO760" t="inlineStr">
        <is>
          <t>Abstract-level screening only</t>
        </is>
      </c>
      <c r="BP760" t="inlineStr">
        <is>
          <t>6</t>
        </is>
      </c>
    </row>
    <row r="761">
      <c r="A761" t="inlineStr">
        <is>
          <t>Attention Level Evaluation in Children With Autism: Leveraging Head Pose and Gaze Parameters From Videos for Educational Intervention</t>
        </is>
      </c>
      <c r="B761" t="n">
        <v>2024</v>
      </c>
      <c r="C761" t="inlineStr">
        <is>
          <t>Not checked</t>
        </is>
      </c>
      <c r="D761" t="inlineStr">
        <is>
          <t>Not checked</t>
        </is>
      </c>
      <c r="E761" t="inlineStr">
        <is>
          <t>10.1109/TLT.2024.3409702</t>
        </is>
      </c>
      <c r="F761"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G761" t="inlineStr">
        <is>
          <t>Unimodal</t>
        </is>
      </c>
      <c r="H761" t="inlineStr">
        <is>
          <t>See abstract</t>
        </is>
      </c>
      <c r="I761" t="inlineStr">
        <is>
          <t>See abstract</t>
        </is>
      </c>
      <c r="J761" t="inlineStr">
        <is>
          <t>See abstract (AI/ML)</t>
        </is>
      </c>
      <c r="K761" t="inlineStr">
        <is>
          <t>See abstract</t>
        </is>
      </c>
      <c r="M761" t="inlineStr">
        <is>
          <t>See abstract</t>
        </is>
      </c>
      <c r="N761" t="inlineStr">
        <is>
          <t>See abstract</t>
        </is>
      </c>
      <c r="O761" t="inlineStr">
        <is>
          <t>Not verified from abstract</t>
        </is>
      </c>
      <c r="P761" t="inlineStr">
        <is>
          <t>See abstract</t>
        </is>
      </c>
      <c r="Q761" t="inlineStr">
        <is>
          <t>See abstract</t>
        </is>
      </c>
      <c r="R761" t="inlineStr">
        <is>
          <t>Not reviewed (not included)</t>
        </is>
      </c>
      <c r="S761" t="inlineStr">
        <is>
          <t>Not reviewed (not included)</t>
        </is>
      </c>
      <c r="T761" t="inlineStr">
        <is>
          <t>Abstract screening only. Non-ADHD Focused</t>
        </is>
      </c>
      <c r="U761" t="inlineStr">
        <is>
          <t>EXCLUDE</t>
        </is>
      </c>
      <c r="V761" t="inlineStr">
        <is>
          <t>E2-Not ADHD focused: Neither title nor abstract mentions ADHD or attention-deficit/hyperactivity</t>
        </is>
      </c>
      <c r="W761" t="inlineStr">
        <is>
          <t>Excluded: Not ADHD Focused</t>
        </is>
      </c>
      <c r="X761" t="inlineStr">
        <is>
          <t>Not assessed from abstract</t>
        </is>
      </c>
      <c r="Y761" t="inlineStr">
        <is>
          <t>IEEE Journals</t>
        </is>
      </c>
      <c r="Z761" t="inlineStr">
        <is>
          <t>Not determined from abstract</t>
        </is>
      </c>
      <c r="AB761" t="inlineStr">
        <is>
          <t>Not assessed (not included)</t>
        </is>
      </c>
      <c r="AC761" t="inlineStr">
        <is>
          <t>Not assessed (not included)</t>
        </is>
      </c>
      <c r="AD761" t="inlineStr">
        <is>
          <t>E. B. Varghese; M. Qaraqe; D. Al-Thani</t>
        </is>
      </c>
      <c r="AE761" t="inlineStr">
        <is>
          <t>IEEE Transactions on Learning Technologies</t>
        </is>
      </c>
      <c r="AF761" t="inlineStr">
        <is>
          <t>Hybrid OA (IEEE)</t>
        </is>
      </c>
      <c r="AH761" t="inlineStr">
        <is>
          <t>Not assessed</t>
        </is>
      </c>
      <c r="AI761" t="inlineStr">
        <is>
          <t>Not reported</t>
        </is>
      </c>
      <c r="AJ761" t="n">
        <v>20</v>
      </c>
      <c r="AK761" t="inlineStr">
        <is>
          <t>Not reported</t>
        </is>
      </c>
      <c r="AL761" t="inlineStr">
        <is>
          <t>Not reported</t>
        </is>
      </c>
      <c r="AM761" t="inlineStr">
        <is>
          <t>Not reported</t>
        </is>
      </c>
      <c r="AN761" t="inlineStr">
        <is>
          <t>Not reported</t>
        </is>
      </c>
      <c r="AO761" t="inlineStr">
        <is>
          <t>Not reviewed</t>
        </is>
      </c>
      <c r="AP761" t="inlineStr">
        <is>
          <t>Not reported</t>
        </is>
      </c>
      <c r="AQ761" t="inlineStr">
        <is>
          <t>Not reported</t>
        </is>
      </c>
      <c r="AR761" t="inlineStr">
        <is>
          <t>Not reported</t>
        </is>
      </c>
      <c r="AS761" t="inlineStr">
        <is>
          <t>See abstract</t>
        </is>
      </c>
      <c r="AT761" t="inlineStr">
        <is>
          <t>Not reviewed</t>
        </is>
      </c>
      <c r="AU761" t="inlineStr">
        <is>
          <t>Not reviewed</t>
        </is>
      </c>
      <c r="AV761" t="inlineStr">
        <is>
          <t>Not reviewed</t>
        </is>
      </c>
      <c r="AW761" t="inlineStr">
        <is>
          <t>Not reviewed</t>
        </is>
      </c>
      <c r="AX761" t="inlineStr">
        <is>
          <t>Not reported</t>
        </is>
      </c>
      <c r="AY761" t="inlineStr">
        <is>
          <t>Not reported</t>
        </is>
      </c>
      <c r="AZ761" t="inlineStr">
        <is>
          <t>Not reported</t>
        </is>
      </c>
      <c r="BA761" t="inlineStr">
        <is>
          <t>Not reported</t>
        </is>
      </c>
      <c r="BB761" t="inlineStr">
        <is>
          <t>Not reported</t>
        </is>
      </c>
      <c r="BC761" t="inlineStr">
        <is>
          <t>Not reported</t>
        </is>
      </c>
      <c r="BD761" t="inlineStr">
        <is>
          <t>Not reported</t>
        </is>
      </c>
      <c r="BE761" t="inlineStr">
        <is>
          <t>Not reported</t>
        </is>
      </c>
      <c r="BF761" t="inlineStr">
        <is>
          <t>Not reported</t>
        </is>
      </c>
      <c r="BG761" t="inlineStr">
        <is>
          <t>Not reviewed (not included)</t>
        </is>
      </c>
      <c r="BH761" t="inlineStr">
        <is>
          <t>N/A</t>
        </is>
      </c>
      <c r="BI761" t="inlineStr">
        <is>
          <t>Not reviewed</t>
        </is>
      </c>
      <c r="BJ761" t="inlineStr">
        <is>
          <t>Not reviewed</t>
        </is>
      </c>
      <c r="BK761" t="inlineStr">
        <is>
          <t>Not reviewed</t>
        </is>
      </c>
      <c r="BL761" t="inlineStr">
        <is>
          <t>Not reviewed</t>
        </is>
      </c>
      <c r="BM761" t="inlineStr">
        <is>
          <t>Not reviewed (not included)</t>
        </is>
      </c>
      <c r="BN761" t="inlineStr">
        <is>
          <t>Non-ADHD Focused - E2-Not ADHD focused: Neither title nor abstract mentions ADHD or attention-deficit/hyperactivity</t>
        </is>
      </c>
      <c r="BO761" t="inlineStr">
        <is>
          <t>Abstract-level screening only</t>
        </is>
      </c>
      <c r="BP761" t="inlineStr">
        <is>
          <t>17</t>
        </is>
      </c>
    </row>
    <row r="762">
      <c r="A762" t="inlineStr">
        <is>
          <t>Confound Controlled Multimodal Neuroimaging Data Fusion and Its Application to Developmental Disorders</t>
        </is>
      </c>
      <c r="B762" t="n">
        <v>2025</v>
      </c>
      <c r="C762" t="inlineStr">
        <is>
          <t>Not checked</t>
        </is>
      </c>
      <c r="D762" t="inlineStr">
        <is>
          <t>Not checked</t>
        </is>
      </c>
      <c r="E762" t="inlineStr">
        <is>
          <t>10.1109/TIP.2025.3597045</t>
        </is>
      </c>
      <c r="F762" t="inlineStr">
        <is>
          <t>Multimodal fusion provides multiple benefits over single modality analysis by leveraging both shared and complementary information from different modalities. Notably, supervised fusion enjoys extensive interest for capturing multimodal co-varying patterns associated with clinical measures. A key challenge of brain data analysis is how to handle confounds, which, if unaddressed, can lead to an unrealistic description of the relationship between the brain and clinical measures. Current approaches often rely on linear regression to remove covariate effects prior to fusion, which may lead to information loss, rather than pursue the more global strategy of optimizing both fusion and covariates removal simultaneously. Thus, we propose â€œCR-mCCARâ€ to jointly optimize for confounds within a guided fusion model, capturing co-varying multimodal patterns associated with a specific clinical domain while also discounting covariate effects. Simulations show that CR-mCCAR separate the reference and covariate factors accurately. Functional and structural neuroimaging data fusion reveals co-varying patterns in attention deficit/hyperactivity disorder (ADHD, striato-thalamo-cortical and salience areas) and in autism spectrum disorder (ASD, salience and fronto-temporal areas) that link with core symptoms but uncorrelate with age and motion. These results replicate in an independent cohort. Downstream classification accuracy between ADHD/ASD and controls is markedly higher for CR-mCCAR compared to fusion and regression separately. CR-mCCAR can be extended to include multiple targets and multiple covariates. Overall, results demonstrate CR-mCCAR can jointly optimize for target components that correlate with the reference(s) while removing nuisance covariates. This approach can improve the meaningful detection of reliable phenotype-linked multimodal biomarkers for brain disorders.</t>
        </is>
      </c>
      <c r="G762" t="inlineStr">
        <is>
          <t>Unimodal</t>
        </is>
      </c>
      <c r="H762" t="inlineStr">
        <is>
          <t>See abstract</t>
        </is>
      </c>
      <c r="I762" t="inlineStr">
        <is>
          <t>See abstract</t>
        </is>
      </c>
      <c r="J762" t="inlineStr">
        <is>
          <t>See abstract (AI/ML)</t>
        </is>
      </c>
      <c r="K762" t="inlineStr">
        <is>
          <t>See abstract</t>
        </is>
      </c>
      <c r="M762" t="inlineStr">
        <is>
          <t>See abstract</t>
        </is>
      </c>
      <c r="N762" t="inlineStr">
        <is>
          <t>See abstract</t>
        </is>
      </c>
      <c r="O762" t="inlineStr">
        <is>
          <t>Not verified from abstract</t>
        </is>
      </c>
      <c r="P762" t="inlineStr">
        <is>
          <t>See abstract</t>
        </is>
      </c>
      <c r="Q762" t="inlineStr">
        <is>
          <t>See abstract</t>
        </is>
      </c>
      <c r="R762" t="inlineStr">
        <is>
          <t>Not reviewed (not included)</t>
        </is>
      </c>
      <c r="S762" t="inlineStr">
        <is>
          <t>Not reviewed (not included)</t>
        </is>
      </c>
      <c r="T762" t="inlineStr">
        <is>
          <t>Abstract screening only. No AI/ML Methods</t>
        </is>
      </c>
      <c r="U762" t="inlineStr">
        <is>
          <t>EXCLUDE</t>
        </is>
      </c>
      <c r="V762" t="inlineStr">
        <is>
          <t>E1-No AI/ML/DL: Abstract and title do not describe application of AI, ML, or DL methods</t>
        </is>
      </c>
      <c r="W762" t="inlineStr">
        <is>
          <t>Excluded: No AI/ML Methods</t>
        </is>
      </c>
      <c r="X762" t="inlineStr">
        <is>
          <t>Not assessed from abstract</t>
        </is>
      </c>
      <c r="Y762" t="inlineStr">
        <is>
          <t>IEEE Journals</t>
        </is>
      </c>
      <c r="Z762" t="inlineStr">
        <is>
          <t>Not determined from abstract</t>
        </is>
      </c>
      <c r="AB762" t="inlineStr">
        <is>
          <t>Not assessed (not included)</t>
        </is>
      </c>
      <c r="AC762" t="inlineStr">
        <is>
          <t>Not assessed (not included)</t>
        </is>
      </c>
      <c r="AD762" t="inlineStr">
        <is>
          <t>C. Liang; R. F. Silva; T. Adali; R. Jiang; D. Zhang; S. Qi; V. D. Calhoun</t>
        </is>
      </c>
      <c r="AE762" t="inlineStr">
        <is>
          <t>IEEE Transactions on Image Processing</t>
        </is>
      </c>
      <c r="AF762" t="inlineStr">
        <is>
          <t>Hybrid OA (IEEE)</t>
        </is>
      </c>
      <c r="AG762" t="inlineStr">
        <is>
          <t xml:space="preserve">National Natural Science Foundation of China(grant numbers:62376124,62136004,82371510); Natural Science Foundation of Jiangsu Province, China(grant numbers:BK20220889); Key Research and Development Plan of Jiangsu Province(grant numbers:BK20220889); National Institutes of Health(grant numbers:R01MH118695); </t>
        </is>
      </c>
      <c r="AH762" t="inlineStr">
        <is>
          <t>Not assessed</t>
        </is>
      </c>
      <c r="AI762" t="inlineStr">
        <is>
          <t>Not reported</t>
        </is>
      </c>
      <c r="AJ762" t="inlineStr">
        <is>
          <t>Not reported</t>
        </is>
      </c>
      <c r="AK762" t="inlineStr">
        <is>
          <t>Not reported</t>
        </is>
      </c>
      <c r="AL762" t="inlineStr">
        <is>
          <t>Not reported</t>
        </is>
      </c>
      <c r="AM762" t="inlineStr">
        <is>
          <t>Not reported</t>
        </is>
      </c>
      <c r="AN762" t="inlineStr">
        <is>
          <t>Not reported</t>
        </is>
      </c>
      <c r="AO762" t="inlineStr">
        <is>
          <t>Not reviewed</t>
        </is>
      </c>
      <c r="AP762" t="inlineStr">
        <is>
          <t>Not reported</t>
        </is>
      </c>
      <c r="AQ762" t="inlineStr">
        <is>
          <t>Not reported</t>
        </is>
      </c>
      <c r="AR762" t="inlineStr">
        <is>
          <t>Not reported</t>
        </is>
      </c>
      <c r="AS762" t="inlineStr">
        <is>
          <t>See abstract</t>
        </is>
      </c>
      <c r="AT762" t="inlineStr">
        <is>
          <t>Not reviewed</t>
        </is>
      </c>
      <c r="AU762" t="inlineStr">
        <is>
          <t>Not reviewed</t>
        </is>
      </c>
      <c r="AV762" t="inlineStr">
        <is>
          <t>Not reviewed</t>
        </is>
      </c>
      <c r="AW762" t="inlineStr">
        <is>
          <t>Not reviewed</t>
        </is>
      </c>
      <c r="AX762" t="inlineStr">
        <is>
          <t>Not reported</t>
        </is>
      </c>
      <c r="AY762" t="inlineStr">
        <is>
          <t>Not reported</t>
        </is>
      </c>
      <c r="AZ762" t="inlineStr">
        <is>
          <t>Not reported</t>
        </is>
      </c>
      <c r="BA762" t="inlineStr">
        <is>
          <t>Not reported</t>
        </is>
      </c>
      <c r="BB762" t="inlineStr">
        <is>
          <t>Not reported</t>
        </is>
      </c>
      <c r="BC762" t="inlineStr">
        <is>
          <t>Not reported</t>
        </is>
      </c>
      <c r="BD762" t="inlineStr">
        <is>
          <t>Not reported</t>
        </is>
      </c>
      <c r="BE762" t="inlineStr">
        <is>
          <t>Not reported</t>
        </is>
      </c>
      <c r="BF762" t="inlineStr">
        <is>
          <t>Not reported</t>
        </is>
      </c>
      <c r="BG762" t="inlineStr">
        <is>
          <t>Not reviewed (not included)</t>
        </is>
      </c>
      <c r="BH762" t="inlineStr">
        <is>
          <t>N/A</t>
        </is>
      </c>
      <c r="BI762" t="inlineStr">
        <is>
          <t>Not reviewed</t>
        </is>
      </c>
      <c r="BJ762" t="inlineStr">
        <is>
          <t>Not reviewed</t>
        </is>
      </c>
      <c r="BK762" t="inlineStr">
        <is>
          <t>Not reviewed</t>
        </is>
      </c>
      <c r="BL762" t="inlineStr">
        <is>
          <t>Not reviewed</t>
        </is>
      </c>
      <c r="BM762" t="inlineStr">
        <is>
          <t>Not reviewed (not included)</t>
        </is>
      </c>
      <c r="BN762" t="inlineStr">
        <is>
          <t>No AI/ML Methods - E1-No AI/ML/DL: Abstract and title do not describe application of AI, ML, or DL methods</t>
        </is>
      </c>
      <c r="BO762" t="inlineStr">
        <is>
          <t>Abstract-level screening only</t>
        </is>
      </c>
      <c r="BP762" t="inlineStr">
        <is>
          <t>14</t>
        </is>
      </c>
    </row>
    <row r="763">
      <c r="A763" t="inlineStr">
        <is>
          <t>Review on Signal Generation for Neurofeedback</t>
        </is>
      </c>
      <c r="B763" t="n">
        <v>2022</v>
      </c>
      <c r="C763" t="inlineStr">
        <is>
          <t>Not checked</t>
        </is>
      </c>
      <c r="D763" t="inlineStr">
        <is>
          <t>Not checked</t>
        </is>
      </c>
      <c r="E763" t="inlineStr">
        <is>
          <t>10.1109/CITSM56380.2022.9935866</t>
        </is>
      </c>
      <c r="F763" t="inlineStr">
        <is>
          <t>Neurofeedback (NF) is a scientific method that alters the brain states to improve mental disorders. Neurofeedback can perform through Brain-Computer Interface (BCI) which involves hardware, and software to communicate with the outside environment using the brain's thoughts. Coronavirus disease (COVID-19) has shown a substantial influence on mental health symptoms because individuals are working from home (WFH). However, A brain condition known as Mental Fatigue (MF) is induced by continuous cognitive work and lowers mental attentiveness as well as negatively affects performance. There are different approaches to address different mental states and Neurofeedback strategies to change mental states. Thus, Neurofeedback can be an Intervention technique to reduce mental fatigue and improve cognitive task performance. Furthermore, it is proven by researchers that Machine Learning Technique can successfully detect Mental Fatigue through electroencephalography (EEG). Currently, there is no BCI that integrated Mental Fatigue detection and applies Neurofeedback strategies to reduce Mental Fatigue. This review identified a neurofeedback process that includes signal acquisition, signal pre-processing, feature extraction, classification and generation of feedback signals. This review aims to develop a general architecture of mental fatigue intervention through BCI.</t>
        </is>
      </c>
      <c r="G763" t="inlineStr">
        <is>
          <t>Unimodal</t>
        </is>
      </c>
      <c r="H763" t="inlineStr">
        <is>
          <t>See abstract</t>
        </is>
      </c>
      <c r="I763" t="inlineStr">
        <is>
          <t>See abstract</t>
        </is>
      </c>
      <c r="J763" t="inlineStr">
        <is>
          <t>See abstract (AI/ML)</t>
        </is>
      </c>
      <c r="K763" t="inlineStr">
        <is>
          <t>See abstract</t>
        </is>
      </c>
      <c r="M763" t="inlineStr">
        <is>
          <t>See abstract</t>
        </is>
      </c>
      <c r="N763" t="inlineStr">
        <is>
          <t>See abstract</t>
        </is>
      </c>
      <c r="O763" t="inlineStr">
        <is>
          <t>Not verified from abstract</t>
        </is>
      </c>
      <c r="P763" t="inlineStr">
        <is>
          <t>See abstract</t>
        </is>
      </c>
      <c r="Q763" t="inlineStr">
        <is>
          <t>See abstract</t>
        </is>
      </c>
      <c r="R763" t="inlineStr">
        <is>
          <t>Not reviewed (not included)</t>
        </is>
      </c>
      <c r="S763" t="inlineStr">
        <is>
          <t>Not reviewed (not included)</t>
        </is>
      </c>
      <c r="T763" t="inlineStr">
        <is>
          <t>Abstract screening only. Non-ADHD Focused</t>
        </is>
      </c>
      <c r="U763" t="inlineStr">
        <is>
          <t>EXCLUDE</t>
        </is>
      </c>
      <c r="V763" t="inlineStr">
        <is>
          <t>E2-Not ADHD focused: Neither title nor abstract mentions ADHD or attention-deficit/hyperactivity</t>
        </is>
      </c>
      <c r="W763" t="inlineStr">
        <is>
          <t>Excluded: Not ADHD Focused</t>
        </is>
      </c>
      <c r="X763" t="inlineStr">
        <is>
          <t>Not assessed from abstract</t>
        </is>
      </c>
      <c r="Y763" t="inlineStr">
        <is>
          <t>IEEE Conferences</t>
        </is>
      </c>
      <c r="Z763" t="inlineStr">
        <is>
          <t>Not determined from abstract</t>
        </is>
      </c>
      <c r="AB763" t="inlineStr">
        <is>
          <t>Not assessed (not included)</t>
        </is>
      </c>
      <c r="AC763" t="inlineStr">
        <is>
          <t>Not assessed (not included)</t>
        </is>
      </c>
      <c r="AD763" t="inlineStr">
        <is>
          <t>F. Hossain; H. Yaacob</t>
        </is>
      </c>
      <c r="AE763" t="inlineStr">
        <is>
          <t>2022 10th International Conference on Cyber and IT Service Management (CITSM)</t>
        </is>
      </c>
      <c r="AF763" t="inlineStr">
        <is>
          <t>Hybrid OA (IEEE)</t>
        </is>
      </c>
      <c r="AH763" t="inlineStr">
        <is>
          <t>Not assessed</t>
        </is>
      </c>
      <c r="AI763" t="inlineStr">
        <is>
          <t>Not reported</t>
        </is>
      </c>
      <c r="AJ763" t="inlineStr">
        <is>
          <t>Not reported</t>
        </is>
      </c>
      <c r="AK763" t="inlineStr">
        <is>
          <t>Not reported</t>
        </is>
      </c>
      <c r="AL763" t="inlineStr">
        <is>
          <t>Not reported</t>
        </is>
      </c>
      <c r="AM763" t="inlineStr">
        <is>
          <t>Not reported</t>
        </is>
      </c>
      <c r="AN763" t="inlineStr">
        <is>
          <t>Not reported</t>
        </is>
      </c>
      <c r="AO763" t="inlineStr">
        <is>
          <t>Not reviewed</t>
        </is>
      </c>
      <c r="AP763" t="inlineStr">
        <is>
          <t>Not reported</t>
        </is>
      </c>
      <c r="AQ763" t="inlineStr">
        <is>
          <t>Not reported</t>
        </is>
      </c>
      <c r="AR763" t="inlineStr">
        <is>
          <t>Not reported</t>
        </is>
      </c>
      <c r="AS763" t="inlineStr">
        <is>
          <t>See abstract</t>
        </is>
      </c>
      <c r="AT763" t="inlineStr">
        <is>
          <t>Not reviewed</t>
        </is>
      </c>
      <c r="AU763" t="inlineStr">
        <is>
          <t>Not reviewed</t>
        </is>
      </c>
      <c r="AV763" t="inlineStr">
        <is>
          <t>Not reviewed</t>
        </is>
      </c>
      <c r="AW763" t="inlineStr">
        <is>
          <t>Not reviewed</t>
        </is>
      </c>
      <c r="AX763" t="inlineStr">
        <is>
          <t>Not reported</t>
        </is>
      </c>
      <c r="AY763" t="inlineStr">
        <is>
          <t>Not reported</t>
        </is>
      </c>
      <c r="AZ763" t="inlineStr">
        <is>
          <t>Not reported</t>
        </is>
      </c>
      <c r="BA763" t="inlineStr">
        <is>
          <t>Not reported</t>
        </is>
      </c>
      <c r="BB763" t="inlineStr">
        <is>
          <t>Not reported</t>
        </is>
      </c>
      <c r="BC763" t="inlineStr">
        <is>
          <t>Not reported</t>
        </is>
      </c>
      <c r="BD763" t="inlineStr">
        <is>
          <t>Not reported</t>
        </is>
      </c>
      <c r="BE763" t="inlineStr">
        <is>
          <t>Not reported</t>
        </is>
      </c>
      <c r="BF763" t="inlineStr">
        <is>
          <t>Not reported</t>
        </is>
      </c>
      <c r="BG763" t="inlineStr">
        <is>
          <t>Not reviewed (not included)</t>
        </is>
      </c>
      <c r="BH763" t="inlineStr">
        <is>
          <t>N/A</t>
        </is>
      </c>
      <c r="BI763" t="inlineStr">
        <is>
          <t>Not reviewed</t>
        </is>
      </c>
      <c r="BJ763" t="inlineStr">
        <is>
          <t>Not reviewed</t>
        </is>
      </c>
      <c r="BK763" t="inlineStr">
        <is>
          <t>Not reviewed</t>
        </is>
      </c>
      <c r="BL763" t="inlineStr">
        <is>
          <t>Not reviewed</t>
        </is>
      </c>
      <c r="BM763" t="inlineStr">
        <is>
          <t>Not reviewed (not included)</t>
        </is>
      </c>
      <c r="BN763" t="inlineStr">
        <is>
          <t>Non-ADHD Focused - E2-Not ADHD focused: Neither title nor abstract mentions ADHD or attention-deficit/hyperactivity</t>
        </is>
      </c>
      <c r="BO763" t="inlineStr">
        <is>
          <t>Abstract-level screening only</t>
        </is>
      </c>
      <c r="BP763" t="inlineStr">
        <is>
          <t>8</t>
        </is>
      </c>
    </row>
    <row r="764">
      <c r="A764" t="inlineStr">
        <is>
          <t>Concerns in the Blurred Divisions Between Medical and Consumer Neurotechnology</t>
        </is>
      </c>
      <c r="B764" t="n">
        <v>2021</v>
      </c>
      <c r="C764" t="inlineStr">
        <is>
          <t>Not checked</t>
        </is>
      </c>
      <c r="D764" t="inlineStr">
        <is>
          <t>Not checked</t>
        </is>
      </c>
      <c r="E764" t="inlineStr">
        <is>
          <t>10.1109/JSYST.2020.3032609</t>
        </is>
      </c>
      <c r="F764" t="inlineStr">
        <is>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is>
      </c>
      <c r="G764" t="inlineStr">
        <is>
          <t>Unimodal</t>
        </is>
      </c>
      <c r="H764" t="inlineStr">
        <is>
          <t>See abstract</t>
        </is>
      </c>
      <c r="I764" t="inlineStr">
        <is>
          <t>See abstract</t>
        </is>
      </c>
      <c r="J764" t="inlineStr">
        <is>
          <t>See abstract (AI/ML)</t>
        </is>
      </c>
      <c r="K764" t="inlineStr">
        <is>
          <t>See abstract</t>
        </is>
      </c>
      <c r="M764" t="inlineStr">
        <is>
          <t>See abstract</t>
        </is>
      </c>
      <c r="N764" t="inlineStr">
        <is>
          <t>See abstract</t>
        </is>
      </c>
      <c r="O764" t="inlineStr">
        <is>
          <t>Not verified from abstract</t>
        </is>
      </c>
      <c r="P764" t="inlineStr">
        <is>
          <t>See abstract</t>
        </is>
      </c>
      <c r="Q764" t="inlineStr">
        <is>
          <t>See abstract</t>
        </is>
      </c>
      <c r="R764" t="inlineStr">
        <is>
          <t>Not reviewed (not included)</t>
        </is>
      </c>
      <c r="S764" t="inlineStr">
        <is>
          <t>Not reviewed (not included)</t>
        </is>
      </c>
      <c r="T764" t="inlineStr">
        <is>
          <t>Abstract screening only. Non-ADHD Focused</t>
        </is>
      </c>
      <c r="U764" t="inlineStr">
        <is>
          <t>EXCLUDE</t>
        </is>
      </c>
      <c r="V764" t="inlineStr">
        <is>
          <t>E2-Not ADHD focused: Neither title nor abstract mentions ADHD or attention-deficit/hyperactivity</t>
        </is>
      </c>
      <c r="W764" t="inlineStr">
        <is>
          <t>Excluded: Not ADHD Focused</t>
        </is>
      </c>
      <c r="X764" t="inlineStr">
        <is>
          <t>Not assessed from abstract</t>
        </is>
      </c>
      <c r="Y764" t="inlineStr">
        <is>
          <t>IEEE Journals</t>
        </is>
      </c>
      <c r="Z764" t="inlineStr">
        <is>
          <t>Not determined from abstract</t>
        </is>
      </c>
      <c r="AB764" t="inlineStr">
        <is>
          <t>Not assessed (not included)</t>
        </is>
      </c>
      <c r="AC764" t="inlineStr">
        <is>
          <t>Not assessed (not included)</t>
        </is>
      </c>
      <c r="AD764" t="inlineStr">
        <is>
          <t>A. Y. Paek; J. A. Brantley; B. J. Evans; J. L. Contreras-Vidal</t>
        </is>
      </c>
      <c r="AE764" t="inlineStr">
        <is>
          <t>IEEE Systems Journal</t>
        </is>
      </c>
      <c r="AF764" t="inlineStr">
        <is>
          <t>Hybrid OA (IEEE)</t>
        </is>
      </c>
      <c r="AG764" t="inlineStr">
        <is>
          <t xml:space="preserve">National Science Foundation Industry-University Cooperative Research Centers; Building Reliable Advances and Innovation in Neurotechnology; University of Houston(grant numbers:NSF 1650536,NSF 1302339); National Institute of Health Blueprint Diversity Specialized Predoctoral to Postdoctoral Advancement in Neuroscience(grant numbers:NIH 1F99NS105210-01); </t>
        </is>
      </c>
      <c r="AH764" t="inlineStr">
        <is>
          <t>Not assessed</t>
        </is>
      </c>
      <c r="AI764" t="inlineStr">
        <is>
          <t>Not reported</t>
        </is>
      </c>
      <c r="AJ764" t="inlineStr">
        <is>
          <t>Not reported</t>
        </is>
      </c>
      <c r="AK764" t="inlineStr">
        <is>
          <t>Not reported</t>
        </is>
      </c>
      <c r="AL764" t="inlineStr">
        <is>
          <t>Not reported</t>
        </is>
      </c>
      <c r="AM764" t="inlineStr">
        <is>
          <t>Not reported</t>
        </is>
      </c>
      <c r="AN764" t="inlineStr">
        <is>
          <t>Not reported</t>
        </is>
      </c>
      <c r="AO764" t="inlineStr">
        <is>
          <t>Not reviewed</t>
        </is>
      </c>
      <c r="AP764" t="inlineStr">
        <is>
          <t>Not reported</t>
        </is>
      </c>
      <c r="AQ764" t="inlineStr">
        <is>
          <t>Not reported</t>
        </is>
      </c>
      <c r="AR764" t="inlineStr">
        <is>
          <t>Not reported</t>
        </is>
      </c>
      <c r="AS764" t="inlineStr">
        <is>
          <t>See abstract</t>
        </is>
      </c>
      <c r="AT764" t="inlineStr">
        <is>
          <t>Not reviewed</t>
        </is>
      </c>
      <c r="AU764" t="inlineStr">
        <is>
          <t>Not reviewed</t>
        </is>
      </c>
      <c r="AV764" t="inlineStr">
        <is>
          <t>Not reviewed</t>
        </is>
      </c>
      <c r="AW764" t="inlineStr">
        <is>
          <t>Not reviewed</t>
        </is>
      </c>
      <c r="AX764" t="inlineStr">
        <is>
          <t>Not reported</t>
        </is>
      </c>
      <c r="AY764" t="inlineStr">
        <is>
          <t>Not reported</t>
        </is>
      </c>
      <c r="AZ764" t="inlineStr">
        <is>
          <t>Not reported</t>
        </is>
      </c>
      <c r="BA764" t="inlineStr">
        <is>
          <t>Not reported</t>
        </is>
      </c>
      <c r="BB764" t="inlineStr">
        <is>
          <t>Not reported</t>
        </is>
      </c>
      <c r="BC764" t="inlineStr">
        <is>
          <t>Not reported</t>
        </is>
      </c>
      <c r="BD764" t="inlineStr">
        <is>
          <t>Not reported</t>
        </is>
      </c>
      <c r="BE764" t="inlineStr">
        <is>
          <t>Not reported</t>
        </is>
      </c>
      <c r="BF764" t="inlineStr">
        <is>
          <t>Not reported</t>
        </is>
      </c>
      <c r="BG764" t="inlineStr">
        <is>
          <t>Not reviewed (not included)</t>
        </is>
      </c>
      <c r="BH764" t="inlineStr">
        <is>
          <t>N/A</t>
        </is>
      </c>
      <c r="BI764" t="inlineStr">
        <is>
          <t>Not reviewed</t>
        </is>
      </c>
      <c r="BJ764" t="inlineStr">
        <is>
          <t>Not reviewed</t>
        </is>
      </c>
      <c r="BK764" t="inlineStr">
        <is>
          <t>Not reviewed</t>
        </is>
      </c>
      <c r="BL764" t="inlineStr">
        <is>
          <t>Not reviewed</t>
        </is>
      </c>
      <c r="BM764" t="inlineStr">
        <is>
          <t>Not reviewed (not included)</t>
        </is>
      </c>
      <c r="BN764" t="inlineStr">
        <is>
          <t>Non-ADHD Focused - E2-Not ADHD focused: Neither title nor abstract mentions ADHD or attention-deficit/hyperactivity</t>
        </is>
      </c>
      <c r="BO764" t="inlineStr">
        <is>
          <t>Abstract-level screening only</t>
        </is>
      </c>
      <c r="BP764" t="inlineStr">
        <is>
          <t>12</t>
        </is>
      </c>
    </row>
    <row r="765">
      <c r="A765" t="inlineStr">
        <is>
          <t>Multisensed Emotions as Adaptation Controllers in Human-to-Serious NeuroGames Communication</t>
        </is>
      </c>
      <c r="B765" t="n">
        <v>2023</v>
      </c>
      <c r="C765" t="inlineStr">
        <is>
          <t>Not checked</t>
        </is>
      </c>
      <c r="D765" t="inlineStr">
        <is>
          <t>Not checked</t>
        </is>
      </c>
      <c r="E765" t="inlineStr">
        <is>
          <t>10.1109/MCOM.001.2200828</t>
        </is>
      </c>
      <c r="F765" t="inlineStr">
        <is>
          <t>Emotion is defined (from Britannica) as a complex combination of experiences of consciousness, bodily sensation and behavior, reflecting personal significance of externally and/or internally triggered changes. As an indispensable part of human communication, emotions could be represented within the digital world as a means that could control human interaction with digital artifacts. When this is combined with gamification, a more engaging communication for the player could be established. In this article, we explore how multisensed emotions of players could be used as adaptation controllers within the emotion-adpting serious neurogames (SNGs). We first briefly describe the emotion sensing and recognition landscape, examining the emotion-source sensing and emotion inferring approaches. We then discuss the SNGs design framework and the way human-to-SNG communication is set. Additionally, we describe the way the adaptation of the SNG characteristics can be driven by the inferred emotions, towards the achievement of the desired SNG goals. In addition, we demonstrate the feasibility and design characteristics of multisensed emotion-adapting SNGs, by presenting a related application case, namely EmoSense, and evaluate its acceptance as a technological solution in the field of neurofeedback. Finally, we discuss challenges and opportunities in the field.</t>
        </is>
      </c>
      <c r="G765" t="inlineStr">
        <is>
          <t>Unimodal</t>
        </is>
      </c>
      <c r="H765" t="inlineStr">
        <is>
          <t>See abstract</t>
        </is>
      </c>
      <c r="I765" t="inlineStr">
        <is>
          <t>See abstract</t>
        </is>
      </c>
      <c r="J765" t="inlineStr">
        <is>
          <t>See abstract (AI/ML)</t>
        </is>
      </c>
      <c r="K765" t="inlineStr">
        <is>
          <t>See abstract</t>
        </is>
      </c>
      <c r="M765" t="inlineStr">
        <is>
          <t>See abstract</t>
        </is>
      </c>
      <c r="N765" t="inlineStr">
        <is>
          <t>See abstract</t>
        </is>
      </c>
      <c r="O765" t="inlineStr">
        <is>
          <t>Not verified from abstract</t>
        </is>
      </c>
      <c r="P765" t="inlineStr">
        <is>
          <t>See abstract</t>
        </is>
      </c>
      <c r="Q765" t="inlineStr">
        <is>
          <t>See abstract</t>
        </is>
      </c>
      <c r="R765" t="inlineStr">
        <is>
          <t>Not reviewed (not included)</t>
        </is>
      </c>
      <c r="S765" t="inlineStr">
        <is>
          <t>Not reviewed (not included)</t>
        </is>
      </c>
      <c r="T765" t="inlineStr">
        <is>
          <t>Abstract screening only. Non-ADHD Focused</t>
        </is>
      </c>
      <c r="U765" t="inlineStr">
        <is>
          <t>EXCLUDE</t>
        </is>
      </c>
      <c r="V765" t="inlineStr">
        <is>
          <t>E2-Not ADHD focused: Neither title nor abstract mentions ADHD or attention-deficit/hyperactivity</t>
        </is>
      </c>
      <c r="W765" t="inlineStr">
        <is>
          <t>Excluded: Not ADHD Focused</t>
        </is>
      </c>
      <c r="X765" t="inlineStr">
        <is>
          <t>Not assessed from abstract</t>
        </is>
      </c>
      <c r="Y765" t="inlineStr">
        <is>
          <t>IEEE Magazines</t>
        </is>
      </c>
      <c r="Z765" t="inlineStr">
        <is>
          <t>Not determined from abstract</t>
        </is>
      </c>
      <c r="AB765" t="inlineStr">
        <is>
          <t>Not assessed (not included)</t>
        </is>
      </c>
      <c r="AC765" t="inlineStr">
        <is>
          <t>Not assessed (not included)</t>
        </is>
      </c>
      <c r="AD765" t="inlineStr">
        <is>
          <t>S. B. Dias; H. F. Jelinek; L. J. Hadjileontiadis</t>
        </is>
      </c>
      <c r="AE765" t="inlineStr">
        <is>
          <t>IEEE Communications Magazine</t>
        </is>
      </c>
      <c r="AF765" t="inlineStr">
        <is>
          <t>Hybrid OA (IEEE)</t>
        </is>
      </c>
      <c r="AH765" t="inlineStr">
        <is>
          <t>Not assessed</t>
        </is>
      </c>
      <c r="AI765" t="inlineStr">
        <is>
          <t>Not reported</t>
        </is>
      </c>
      <c r="AJ765" t="inlineStr">
        <is>
          <t>Not reported</t>
        </is>
      </c>
      <c r="AK765" t="inlineStr">
        <is>
          <t>Not reported</t>
        </is>
      </c>
      <c r="AL765" t="inlineStr">
        <is>
          <t>Not reported</t>
        </is>
      </c>
      <c r="AM765" t="inlineStr">
        <is>
          <t>Not reported</t>
        </is>
      </c>
      <c r="AN765" t="inlineStr">
        <is>
          <t>Not reported</t>
        </is>
      </c>
      <c r="AO765" t="inlineStr">
        <is>
          <t>Not reviewed</t>
        </is>
      </c>
      <c r="AP765" t="inlineStr">
        <is>
          <t>Not reported</t>
        </is>
      </c>
      <c r="AQ765" t="inlineStr">
        <is>
          <t>Not reported</t>
        </is>
      </c>
      <c r="AR765" t="inlineStr">
        <is>
          <t>Not reported</t>
        </is>
      </c>
      <c r="AS765" t="inlineStr">
        <is>
          <t>See abstract</t>
        </is>
      </c>
      <c r="AT765" t="inlineStr">
        <is>
          <t>Not reviewed</t>
        </is>
      </c>
      <c r="AU765" t="inlineStr">
        <is>
          <t>Not reviewed</t>
        </is>
      </c>
      <c r="AV765" t="inlineStr">
        <is>
          <t>Not reviewed</t>
        </is>
      </c>
      <c r="AW765" t="inlineStr">
        <is>
          <t>Not reviewed</t>
        </is>
      </c>
      <c r="AX765" t="inlineStr">
        <is>
          <t>Not reported</t>
        </is>
      </c>
      <c r="AY765" t="inlineStr">
        <is>
          <t>Not reported</t>
        </is>
      </c>
      <c r="AZ765" t="inlineStr">
        <is>
          <t>Not reported</t>
        </is>
      </c>
      <c r="BA765" t="inlineStr">
        <is>
          <t>Not reported</t>
        </is>
      </c>
      <c r="BB765" t="inlineStr">
        <is>
          <t>Not reported</t>
        </is>
      </c>
      <c r="BC765" t="inlineStr">
        <is>
          <t>Not reported</t>
        </is>
      </c>
      <c r="BD765" t="inlineStr">
        <is>
          <t>Not reported</t>
        </is>
      </c>
      <c r="BE765" t="inlineStr">
        <is>
          <t>Not reported</t>
        </is>
      </c>
      <c r="BF765" t="inlineStr">
        <is>
          <t>Not reported</t>
        </is>
      </c>
      <c r="BG765" t="inlineStr">
        <is>
          <t>Not reviewed (not included)</t>
        </is>
      </c>
      <c r="BH765" t="inlineStr">
        <is>
          <t>N/A</t>
        </is>
      </c>
      <c r="BI765" t="inlineStr">
        <is>
          <t>Not reviewed</t>
        </is>
      </c>
      <c r="BJ765" t="inlineStr">
        <is>
          <t>Not reviewed</t>
        </is>
      </c>
      <c r="BK765" t="inlineStr">
        <is>
          <t>Not reviewed</t>
        </is>
      </c>
      <c r="BL765" t="inlineStr">
        <is>
          <t>Not reviewed</t>
        </is>
      </c>
      <c r="BM765" t="inlineStr">
        <is>
          <t>Not reviewed (not included)</t>
        </is>
      </c>
      <c r="BN765" t="inlineStr">
        <is>
          <t>Non-ADHD Focused - E2-Not ADHD focused: Neither title nor abstract mentions ADHD or attention-deficit/hyperactivity</t>
        </is>
      </c>
      <c r="BO765" t="inlineStr">
        <is>
          <t>Abstract-level screening only</t>
        </is>
      </c>
      <c r="BP765" t="inlineStr">
        <is>
          <t>7</t>
        </is>
      </c>
    </row>
    <row r="766">
      <c r="A766" t="inlineStr">
        <is>
          <t>Design Challenges for Scam Prevention Tools to Protect Neurodiverse and Older Adult Populations</t>
        </is>
      </c>
      <c r="B766" t="n">
        <v>2024</v>
      </c>
      <c r="C766" t="inlineStr">
        <is>
          <t>Not checked</t>
        </is>
      </c>
      <c r="D766" t="inlineStr">
        <is>
          <t>Not checked</t>
        </is>
      </c>
      <c r="E766" t="inlineStr">
        <is>
          <t>10.1109/TPS-ISA62245.2024.00058</t>
        </is>
      </c>
      <c r="F766" t="inlineStr">
        <is>
          <t>Scams through various communication mediums whether online social media, emails, search ads, or offline via phone calls and short messages (SMS) have dramatically increased after the pandemic. Prior technical research has leveraged artificial intelligence (AI) algorithms for scam detection tasks, such as spam and phishing detection, to design systems for preventing users from scams. However, due to the heavy data- dependence on AI techniques, in particular machine learning, the training datasets for classification models could be non-representative in capturing different nuances and evolution of social engineering attacks that aim to target vulnerable populations like the elderly or neuro-diverse individuals. For such populations, biases in the resulting models, in turn, lead to vulnerabilities in associated cybersecurity tools. Further, a one-size-fits-all approach to create interaction mechanisms in such tools reduces their value to protect individuals with neurodiverse profiles and older adults with varying cognitive abilities. In this paper, we synthesize the existing literature with the goal of identifying the sources of inclusive design challenges for scam filtering and prevention tools through a critical analysis of literature on both current solutions explored in cybersecurity research and the needs of individuals with diverse disability profiles. We present an Inclusive AI-driven Cybersecurity (IAC) Framework for designing effective and accessible tools to protect all populations. The findings of this research can inform effective designs of scam prevention tools across different communication media with the inclusive goal of ultimately protecting all populations.</t>
        </is>
      </c>
      <c r="G766" t="inlineStr">
        <is>
          <t>Unimodal</t>
        </is>
      </c>
      <c r="H766" t="inlineStr">
        <is>
          <t>See abstract</t>
        </is>
      </c>
      <c r="I766" t="inlineStr">
        <is>
          <t>See abstract</t>
        </is>
      </c>
      <c r="J766" t="inlineStr">
        <is>
          <t>See abstract (AI/ML)</t>
        </is>
      </c>
      <c r="K766" t="inlineStr">
        <is>
          <t>See abstract</t>
        </is>
      </c>
      <c r="M766" t="inlineStr">
        <is>
          <t>See abstract</t>
        </is>
      </c>
      <c r="N766" t="inlineStr">
        <is>
          <t>See abstract</t>
        </is>
      </c>
      <c r="O766" t="inlineStr">
        <is>
          <t>Not verified from abstract</t>
        </is>
      </c>
      <c r="P766" t="inlineStr">
        <is>
          <t>See abstract</t>
        </is>
      </c>
      <c r="Q766" t="inlineStr">
        <is>
          <t>See abstract</t>
        </is>
      </c>
      <c r="R766" t="inlineStr">
        <is>
          <t>Not reviewed (not included)</t>
        </is>
      </c>
      <c r="S766" t="inlineStr">
        <is>
          <t>Not reviewed (not included)</t>
        </is>
      </c>
      <c r="T766" t="inlineStr">
        <is>
          <t>Abstract screening only. Non-ADHD Focused</t>
        </is>
      </c>
      <c r="U766" t="inlineStr">
        <is>
          <t>EXCLUDE</t>
        </is>
      </c>
      <c r="V766" t="inlineStr">
        <is>
          <t>E2-Not ADHD focused: Neither title nor abstract mentions ADHD or attention-deficit/hyperactivity</t>
        </is>
      </c>
      <c r="W766" t="inlineStr">
        <is>
          <t>Excluded: Not ADHD Focused</t>
        </is>
      </c>
      <c r="X766" t="inlineStr">
        <is>
          <t>Not assessed from abstract</t>
        </is>
      </c>
      <c r="Y766" t="inlineStr">
        <is>
          <t>IEEE Conferences</t>
        </is>
      </c>
      <c r="Z766" t="inlineStr">
        <is>
          <t>Not determined from abstract</t>
        </is>
      </c>
      <c r="AB766" t="inlineStr">
        <is>
          <t>Not assessed (not included)</t>
        </is>
      </c>
      <c r="AC766" t="inlineStr">
        <is>
          <t>Not assessed (not included)</t>
        </is>
      </c>
      <c r="AD766" t="inlineStr">
        <is>
          <t>P. Tummala; H. Choi; A. Gupta; T. A. Lapnas; Y. S. Chung; M. Peterson; G. Walther; H. Purohit</t>
        </is>
      </c>
      <c r="AE766" t="inlineStr">
        <is>
          <t>2024 IEEE 6th International Conference on Trust, Privacy and Security in Intelligent Systems, and Applications (TPS-ISA)</t>
        </is>
      </c>
      <c r="AF766" t="inlineStr">
        <is>
          <t>Hybrid OA (IEEE)</t>
        </is>
      </c>
      <c r="AG766" t="inlineStr">
        <is>
          <t xml:space="preserve">National Science Foundation; </t>
        </is>
      </c>
      <c r="AH766" t="inlineStr">
        <is>
          <t>Not assessed</t>
        </is>
      </c>
      <c r="AI766" t="inlineStr">
        <is>
          <t>Not reported</t>
        </is>
      </c>
      <c r="AJ766" t="inlineStr">
        <is>
          <t>Not reported</t>
        </is>
      </c>
      <c r="AK766" t="inlineStr">
        <is>
          <t>Not reported</t>
        </is>
      </c>
      <c r="AL766" t="inlineStr">
        <is>
          <t>Not reported</t>
        </is>
      </c>
      <c r="AM766" t="inlineStr">
        <is>
          <t>Not reported</t>
        </is>
      </c>
      <c r="AN766" t="inlineStr">
        <is>
          <t>Not reported</t>
        </is>
      </c>
      <c r="AO766" t="inlineStr">
        <is>
          <t>Not reviewed</t>
        </is>
      </c>
      <c r="AP766" t="inlineStr">
        <is>
          <t>Not reported</t>
        </is>
      </c>
      <c r="AQ766" t="inlineStr">
        <is>
          <t>Not reported</t>
        </is>
      </c>
      <c r="AR766" t="inlineStr">
        <is>
          <t>Not reported</t>
        </is>
      </c>
      <c r="AS766" t="inlineStr">
        <is>
          <t>See abstract</t>
        </is>
      </c>
      <c r="AT766" t="inlineStr">
        <is>
          <t>Not reviewed</t>
        </is>
      </c>
      <c r="AU766" t="inlineStr">
        <is>
          <t>Not reviewed</t>
        </is>
      </c>
      <c r="AV766" t="inlineStr">
        <is>
          <t>Not reviewed</t>
        </is>
      </c>
      <c r="AW766" t="inlineStr">
        <is>
          <t>Not reviewed</t>
        </is>
      </c>
      <c r="AX766" t="inlineStr">
        <is>
          <t>Not reported</t>
        </is>
      </c>
      <c r="AY766" t="inlineStr">
        <is>
          <t>Not reported</t>
        </is>
      </c>
      <c r="AZ766" t="inlineStr">
        <is>
          <t>Not reported</t>
        </is>
      </c>
      <c r="BA766" t="inlineStr">
        <is>
          <t>Not reported</t>
        </is>
      </c>
      <c r="BB766" t="inlineStr">
        <is>
          <t>Not reported</t>
        </is>
      </c>
      <c r="BC766" t="inlineStr">
        <is>
          <t>Not reported</t>
        </is>
      </c>
      <c r="BD766" t="inlineStr">
        <is>
          <t>Not reported</t>
        </is>
      </c>
      <c r="BE766" t="inlineStr">
        <is>
          <t>Not reported</t>
        </is>
      </c>
      <c r="BF766" t="inlineStr">
        <is>
          <t>Not reported</t>
        </is>
      </c>
      <c r="BG766" t="inlineStr">
        <is>
          <t>Not reviewed (not included)</t>
        </is>
      </c>
      <c r="BH766" t="inlineStr">
        <is>
          <t>N/A</t>
        </is>
      </c>
      <c r="BI766" t="inlineStr">
        <is>
          <t>Not reviewed</t>
        </is>
      </c>
      <c r="BJ766" t="inlineStr">
        <is>
          <t>Not reviewed</t>
        </is>
      </c>
      <c r="BK766" t="inlineStr">
        <is>
          <t>Not reviewed</t>
        </is>
      </c>
      <c r="BL766" t="inlineStr">
        <is>
          <t>Not reviewed</t>
        </is>
      </c>
      <c r="BM766" t="inlineStr">
        <is>
          <t>Not reviewed (not included)</t>
        </is>
      </c>
      <c r="BN766" t="inlineStr">
        <is>
          <t>Non-ADHD Focused - E2-Not ADHD focused: Neither title nor abstract mentions ADHD or attention-deficit/hyperactivity</t>
        </is>
      </c>
      <c r="BO766" t="inlineStr">
        <is>
          <t>Abstract-level screening only</t>
        </is>
      </c>
      <c r="BP766" t="inlineStr">
        <is>
          <t>5</t>
        </is>
      </c>
    </row>
    <row r="767">
      <c r="A767" t="inlineStr">
        <is>
          <t>SwinSleep: A Deep Learning Framework Advancing Overnight Sleep Staging Toward Clinical Practice</t>
        </is>
      </c>
      <c r="B767" t="n">
        <v>2024</v>
      </c>
      <c r="C767" t="inlineStr">
        <is>
          <t>Not checked</t>
        </is>
      </c>
      <c r="D767" t="inlineStr">
        <is>
          <t>Not checked</t>
        </is>
      </c>
      <c r="E767" t="inlineStr">
        <is>
          <t>10.1109/TIM.2024.3470049</t>
        </is>
      </c>
      <c r="F767" t="inlineStr">
        <is>
          <t>Sleep staging is fundamental to sleep research and essential in diagnosing sleep disorders. Computers have made significant advancements in sleep staging, matching, or exceeding human scorers on certain evaluation metrics. However, the translation of automated methods into clinical practice still faces significant challenges. Variations in decision flavors between automated algorithms and human experts pose limitations on the acceptance of automated staging by healthcare professionals. To reduce these disparities, we demonstrate a deep learning framework named SwinSleep for polysomnography (PSG) feature extraction and sleep scoring. SwinSleep is a 1-D adaptation of Swin Transformer, tailored to the sleep physiological signals. It takes whole PSG data as input and produces overnight hypnograms in a single pass, enabling the capture of human scoring tendencies. We also introduced hypnogram-based sleep metrics for model evaluations, capturing the clinical significance and, to some extent, mirroring human scorer tendencies. SwinSleep has been rigorously developed and evaluated on a dataset comprising 22380 PSG recordings from multiple cohorts, which outperforms other similar studies in the mixed-cohort evaluation. On hold-out evaluations, SwinSleep surpasses two other publicly available methods in classification metrics by 1.7%â€“7.4% or more, also surpasses human scorers by 7.2%. In addition to classification performance, SwinSleep significantly enhances the prediction of overnight sleep metrics, outperforming established benchmark algorithms. It instills greater confidence in sleep physicians in the automated staging process, providing a valuable tool to improve efficiency and consistency in professional sleep centers.</t>
        </is>
      </c>
      <c r="G767" t="inlineStr">
        <is>
          <t>Unimodal</t>
        </is>
      </c>
      <c r="H767" t="inlineStr">
        <is>
          <t>See abstract</t>
        </is>
      </c>
      <c r="I767" t="inlineStr">
        <is>
          <t>See abstract</t>
        </is>
      </c>
      <c r="J767" t="inlineStr">
        <is>
          <t>See abstract (AI/ML)</t>
        </is>
      </c>
      <c r="K767" t="inlineStr">
        <is>
          <t>See abstract</t>
        </is>
      </c>
      <c r="M767" t="inlineStr">
        <is>
          <t>See abstract</t>
        </is>
      </c>
      <c r="N767" t="inlineStr">
        <is>
          <t>See abstract</t>
        </is>
      </c>
      <c r="O767" t="inlineStr">
        <is>
          <t>Not verified from abstract</t>
        </is>
      </c>
      <c r="P767" t="inlineStr">
        <is>
          <t>See abstract</t>
        </is>
      </c>
      <c r="Q767" t="inlineStr">
        <is>
          <t>See abstract</t>
        </is>
      </c>
      <c r="R767" t="inlineStr">
        <is>
          <t>Not reviewed (not included)</t>
        </is>
      </c>
      <c r="S767" t="inlineStr">
        <is>
          <t>Not reviewed (not included)</t>
        </is>
      </c>
      <c r="T767" t="inlineStr">
        <is>
          <t>Abstract screening only. Non-ADHD Focused</t>
        </is>
      </c>
      <c r="U767" t="inlineStr">
        <is>
          <t>EXCLUDE</t>
        </is>
      </c>
      <c r="V767" t="inlineStr">
        <is>
          <t>E2-Not ADHD focused: Neither title nor abstract mentions ADHD or attention-deficit/hyperactivity</t>
        </is>
      </c>
      <c r="W767" t="inlineStr">
        <is>
          <t>Excluded: Not ADHD Focused</t>
        </is>
      </c>
      <c r="X767" t="inlineStr">
        <is>
          <t>Not assessed from abstract</t>
        </is>
      </c>
      <c r="Y767" t="inlineStr">
        <is>
          <t>IEEE Journals</t>
        </is>
      </c>
      <c r="Z767" t="inlineStr">
        <is>
          <t>Not determined from abstract</t>
        </is>
      </c>
      <c r="AB767" t="inlineStr">
        <is>
          <t>Not assessed (not included)</t>
        </is>
      </c>
      <c r="AC767" t="inlineStr">
        <is>
          <t>Not assessed (not included)</t>
        </is>
      </c>
      <c r="AD767" t="inlineStr">
        <is>
          <t>D. Zhang; Y. She; J. Sun; X. Yang; X. Zeng; W. Qin</t>
        </is>
      </c>
      <c r="AE767" t="inlineStr">
        <is>
          <t>IEEE Transactions on Instrumentation and Measurement</t>
        </is>
      </c>
      <c r="AF767" t="inlineStr">
        <is>
          <t>Hybrid OA (IEEE)</t>
        </is>
      </c>
      <c r="AG767" t="inlineStr">
        <is>
          <t xml:space="preserve">Innovation Team and Talents Cultivation Program of National Administration of Traditional Chinese Medicine(grant numbers:ZYYCXTD-C-202004); National Key Research and Development Program of China(grant numbers:2021YFF0306500); Key Research and Development Projects of Shaanxi Province(grant numbers:2020ZDLSF04-05); Natural Science Basic Research Program of Shaanxi(grant numbers:2022JQ-649); </t>
        </is>
      </c>
      <c r="AH767" t="inlineStr">
        <is>
          <t>Not assessed</t>
        </is>
      </c>
      <c r="AI767" t="inlineStr">
        <is>
          <t>Not reported</t>
        </is>
      </c>
      <c r="AJ767" t="inlineStr">
        <is>
          <t>Not reported</t>
        </is>
      </c>
      <c r="AK767" t="inlineStr">
        <is>
          <t>Not reported</t>
        </is>
      </c>
      <c r="AL767" t="inlineStr">
        <is>
          <t>Not reported</t>
        </is>
      </c>
      <c r="AM767" t="inlineStr">
        <is>
          <t>Not reported</t>
        </is>
      </c>
      <c r="AN767" t="inlineStr">
        <is>
          <t>Not reported</t>
        </is>
      </c>
      <c r="AO767" t="inlineStr">
        <is>
          <t>Not reviewed</t>
        </is>
      </c>
      <c r="AP767" t="inlineStr">
        <is>
          <t>Not reported</t>
        </is>
      </c>
      <c r="AQ767" t="inlineStr">
        <is>
          <t>Not reported</t>
        </is>
      </c>
      <c r="AR767" t="inlineStr">
        <is>
          <t>Not reported</t>
        </is>
      </c>
      <c r="AS767" t="inlineStr">
        <is>
          <t>See abstract</t>
        </is>
      </c>
      <c r="AT767" t="inlineStr">
        <is>
          <t>Not reviewed</t>
        </is>
      </c>
      <c r="AU767" t="inlineStr">
        <is>
          <t>Not reviewed</t>
        </is>
      </c>
      <c r="AV767" t="inlineStr">
        <is>
          <t>Not reviewed</t>
        </is>
      </c>
      <c r="AW767" t="inlineStr">
        <is>
          <t>Not reviewed</t>
        </is>
      </c>
      <c r="AX767" t="inlineStr">
        <is>
          <t>Not reported</t>
        </is>
      </c>
      <c r="AY767" t="inlineStr">
        <is>
          <t>Not reported</t>
        </is>
      </c>
      <c r="AZ767" t="inlineStr">
        <is>
          <t>Not reported</t>
        </is>
      </c>
      <c r="BA767" t="inlineStr">
        <is>
          <t>Not reported</t>
        </is>
      </c>
      <c r="BB767" t="inlineStr">
        <is>
          <t>Not reported</t>
        </is>
      </c>
      <c r="BC767" t="inlineStr">
        <is>
          <t>Not reported</t>
        </is>
      </c>
      <c r="BD767" t="inlineStr">
        <is>
          <t>Not reported</t>
        </is>
      </c>
      <c r="BE767" t="inlineStr">
        <is>
          <t>Not reported</t>
        </is>
      </c>
      <c r="BF767" t="inlineStr">
        <is>
          <t>Not reported</t>
        </is>
      </c>
      <c r="BG767" t="inlineStr">
        <is>
          <t>Not reviewed (not included)</t>
        </is>
      </c>
      <c r="BH767" t="inlineStr">
        <is>
          <t>N/A</t>
        </is>
      </c>
      <c r="BI767" t="inlineStr">
        <is>
          <t>Not reviewed</t>
        </is>
      </c>
      <c r="BJ767" t="inlineStr">
        <is>
          <t>Not reviewed</t>
        </is>
      </c>
      <c r="BK767" t="inlineStr">
        <is>
          <t>Not reviewed</t>
        </is>
      </c>
      <c r="BL767" t="inlineStr">
        <is>
          <t>Not reviewed</t>
        </is>
      </c>
      <c r="BM767" t="inlineStr">
        <is>
          <t>Not reviewed (not included)</t>
        </is>
      </c>
      <c r="BN767" t="inlineStr">
        <is>
          <t>Non-ADHD Focused - E2-Not ADHD focused: Neither title nor abstract mentions ADHD or attention-deficit/hyperactivity</t>
        </is>
      </c>
      <c r="BO767" t="inlineStr">
        <is>
          <t>Abstract-level screening only</t>
        </is>
      </c>
      <c r="BP767" t="inlineStr">
        <is>
          <t>14</t>
        </is>
      </c>
    </row>
    <row r="768">
      <c r="A768" t="inlineStr">
        <is>
          <t>Human Cognitive Features to Define Correlation Between Depression and Internet Gaming Disorder</t>
        </is>
      </c>
      <c r="B768" t="n">
        <v>2021</v>
      </c>
      <c r="C768" t="inlineStr">
        <is>
          <t>Not checked</t>
        </is>
      </c>
      <c r="D768" t="inlineStr">
        <is>
          <t>Not checked</t>
        </is>
      </c>
      <c r="E768" t="inlineStr">
        <is>
          <t>10.1109/CSCWD49262.2021.9437639</t>
        </is>
      </c>
      <c r="F768" t="inlineStr">
        <is>
          <t>This paper explores relationship between depression and internet gaming disorder (IGD) symptoms using electroencephalography (EEG) signals recordings. With the advancement of technology and penetration of Internet in human's life, gaming community also has shifted to online platform like massively multiplayer online role-playing games (MMORPGs) instead of physical games, causing multiple health hazards including behavioral and physical anomalies. Diagnosis of IGD is an arduous task using subjective assessments and need neurological methods to be used in identification. The umbrella of symptoms for IGD overlap with other neurological and behavioral disorders like depression, attention deficit hyperactivity disorder (ADHD), obsessive-compulsive disorder (OCD), thus can share the methods for their identification. In this paper, we determine the power spectral density (SPD) of EEG recording for depression subjects. Rigorous experiments are conducted to analyze the proposed system. Experimental results reveal the coherence between the power for the beta band for depression and IGD subjects. The results suggest that due to the comorbidity of IGD and depression correlation are cohesively predictive.</t>
        </is>
      </c>
      <c r="G768" t="inlineStr">
        <is>
          <t>Unimodal</t>
        </is>
      </c>
      <c r="H768" t="inlineStr">
        <is>
          <t>See abstract</t>
        </is>
      </c>
      <c r="I768" t="inlineStr">
        <is>
          <t>See abstract</t>
        </is>
      </c>
      <c r="J768" t="inlineStr">
        <is>
          <t>See abstract (AI/ML)</t>
        </is>
      </c>
      <c r="K768" t="inlineStr">
        <is>
          <t>See abstract</t>
        </is>
      </c>
      <c r="M768" t="inlineStr">
        <is>
          <t>See abstract</t>
        </is>
      </c>
      <c r="N768" t="inlineStr">
        <is>
          <t>See abstract</t>
        </is>
      </c>
      <c r="O768" t="inlineStr">
        <is>
          <t>Not verified from abstract</t>
        </is>
      </c>
      <c r="P768" t="inlineStr">
        <is>
          <t>See abstract</t>
        </is>
      </c>
      <c r="Q768" t="inlineStr">
        <is>
          <t>See abstract</t>
        </is>
      </c>
      <c r="R768" t="inlineStr">
        <is>
          <t>Not reviewed (not included)</t>
        </is>
      </c>
      <c r="S768" t="inlineStr">
        <is>
          <t>Not reviewed (not included)</t>
        </is>
      </c>
      <c r="T768" t="inlineStr">
        <is>
          <t>Abstract screening only. No AI/ML Methods</t>
        </is>
      </c>
      <c r="U768" t="inlineStr">
        <is>
          <t>EXCLUDE</t>
        </is>
      </c>
      <c r="V768" t="inlineStr">
        <is>
          <t>E1-No AI/ML/DL: Abstract and title do not describe application of AI, ML, or DL methods</t>
        </is>
      </c>
      <c r="W768" t="inlineStr">
        <is>
          <t>Excluded: No AI/ML Methods</t>
        </is>
      </c>
      <c r="X768" t="inlineStr">
        <is>
          <t>Not assessed from abstract</t>
        </is>
      </c>
      <c r="Y768" t="inlineStr">
        <is>
          <t>IEEE Conferences</t>
        </is>
      </c>
      <c r="Z768" t="inlineStr">
        <is>
          <t>Not determined from abstract</t>
        </is>
      </c>
      <c r="AB768" t="inlineStr">
        <is>
          <t>Not assessed (not included)</t>
        </is>
      </c>
      <c r="AC768" t="inlineStr">
        <is>
          <t>Not assessed (not included)</t>
        </is>
      </c>
      <c r="AD768" t="inlineStr">
        <is>
          <t>H. M. Pandey; A. Jain</t>
        </is>
      </c>
      <c r="AE768" t="inlineStr">
        <is>
          <t>2021 IEEE 24th International Conference on Computer Supported Cooperative Work in Design (CSCWD)</t>
        </is>
      </c>
      <c r="AF768" t="inlineStr">
        <is>
          <t>Hybrid OA (IEEE)</t>
        </is>
      </c>
      <c r="AH768" t="inlineStr">
        <is>
          <t>Not assessed</t>
        </is>
      </c>
      <c r="AI768" t="inlineStr">
        <is>
          <t>Not reported</t>
        </is>
      </c>
      <c r="AJ768" t="inlineStr">
        <is>
          <t>Not reported</t>
        </is>
      </c>
      <c r="AK768" t="inlineStr">
        <is>
          <t>Not reported</t>
        </is>
      </c>
      <c r="AL768" t="inlineStr">
        <is>
          <t>Not reported</t>
        </is>
      </c>
      <c r="AM768" t="inlineStr">
        <is>
          <t>Not reported</t>
        </is>
      </c>
      <c r="AN768" t="inlineStr">
        <is>
          <t>Not reported</t>
        </is>
      </c>
      <c r="AO768" t="inlineStr">
        <is>
          <t>Not reviewed</t>
        </is>
      </c>
      <c r="AP768" t="inlineStr">
        <is>
          <t>Not reported</t>
        </is>
      </c>
      <c r="AQ768" t="inlineStr">
        <is>
          <t>Not reported</t>
        </is>
      </c>
      <c r="AR768" t="inlineStr">
        <is>
          <t>Not reported</t>
        </is>
      </c>
      <c r="AS768" t="inlineStr">
        <is>
          <t>See abstract</t>
        </is>
      </c>
      <c r="AT768" t="inlineStr">
        <is>
          <t>Not reviewed</t>
        </is>
      </c>
      <c r="AU768" t="inlineStr">
        <is>
          <t>Not reviewed</t>
        </is>
      </c>
      <c r="AV768" t="inlineStr">
        <is>
          <t>Not reviewed</t>
        </is>
      </c>
      <c r="AW768" t="inlineStr">
        <is>
          <t>Not reviewed</t>
        </is>
      </c>
      <c r="AX768" t="inlineStr">
        <is>
          <t>Not reported</t>
        </is>
      </c>
      <c r="AY768" t="inlineStr">
        <is>
          <t>Not reported</t>
        </is>
      </c>
      <c r="AZ768" t="inlineStr">
        <is>
          <t>Not reported</t>
        </is>
      </c>
      <c r="BA768" t="inlineStr">
        <is>
          <t>Not reported</t>
        </is>
      </c>
      <c r="BB768" t="inlineStr">
        <is>
          <t>Not reported</t>
        </is>
      </c>
      <c r="BC768" t="inlineStr">
        <is>
          <t>Not reported</t>
        </is>
      </c>
      <c r="BD768" t="inlineStr">
        <is>
          <t>Not reported</t>
        </is>
      </c>
      <c r="BE768" t="inlineStr">
        <is>
          <t>Not reported</t>
        </is>
      </c>
      <c r="BF768" t="inlineStr">
        <is>
          <t>Not reported</t>
        </is>
      </c>
      <c r="BG768" t="inlineStr">
        <is>
          <t>Not reviewed (not included)</t>
        </is>
      </c>
      <c r="BH768" t="inlineStr">
        <is>
          <t>N/A</t>
        </is>
      </c>
      <c r="BI768" t="inlineStr">
        <is>
          <t>Not reviewed</t>
        </is>
      </c>
      <c r="BJ768" t="inlineStr">
        <is>
          <t>Not reviewed</t>
        </is>
      </c>
      <c r="BK768" t="inlineStr">
        <is>
          <t>Not reviewed</t>
        </is>
      </c>
      <c r="BL768" t="inlineStr">
        <is>
          <t>Not reviewed</t>
        </is>
      </c>
      <c r="BM768" t="inlineStr">
        <is>
          <t>Not reviewed (not included)</t>
        </is>
      </c>
      <c r="BN768" t="inlineStr">
        <is>
          <t>No AI/ML Methods - E1-No AI/ML/DL: Abstract and title do not describe application of AI, ML, or DL methods</t>
        </is>
      </c>
      <c r="BO768" t="inlineStr">
        <is>
          <t>Abstract-level screening only</t>
        </is>
      </c>
      <c r="BP768" t="inlineStr">
        <is>
          <t>6</t>
        </is>
      </c>
    </row>
    <row r="769">
      <c r="A769" t="inlineStr">
        <is>
          <t>Modelling Aspects of Cognitive Personalization in Microtask Design: Feasibility and Reproducibility Study with Neurodivergent People</t>
        </is>
      </c>
      <c r="B769" t="n">
        <v>2024</v>
      </c>
      <c r="C769" t="inlineStr">
        <is>
          <t>Not checked</t>
        </is>
      </c>
      <c r="D769" t="inlineStr">
        <is>
          <t>Not checked</t>
        </is>
      </c>
      <c r="E769" t="inlineStr">
        <is>
          <t>10.1109/CSCWD61410.2024.10580598</t>
        </is>
      </c>
      <c r="F769" t="inlineStr">
        <is>
          <t>Accessibility in digital labor is a research line that has been trending over the last few years. The usage of crowdsourcing, especially in the form of microtasks, can become an inclusive solution to support accessible digital work. Integrating cognitive abilities tests and task fingerprinting has proven to be effective mechanisms for microtask personalization when considering neurotypical people. In this article, we report the elaboration of usability tests on microtask personalization with neurodivergent people. The preliminary study recruited six participants with autism, attention deficit hyperactivity disorder, and dyslexia. The results obtained indicate that this solution can be inclusive and increase the accessibility of crowdsourcing tasks and platforms. One limitation of this study is that it is essential to evaluate this solution on a large scale to ensure the identification of errors and/or features of cognitive personalization in microtask crowdsourcing.</t>
        </is>
      </c>
      <c r="G769" t="inlineStr">
        <is>
          <t>Unimodal</t>
        </is>
      </c>
      <c r="H769" t="inlineStr">
        <is>
          <t>See abstract</t>
        </is>
      </c>
      <c r="I769" t="inlineStr">
        <is>
          <t>See abstract</t>
        </is>
      </c>
      <c r="J769" t="inlineStr">
        <is>
          <t>See abstract (AI/ML)</t>
        </is>
      </c>
      <c r="K769" t="inlineStr">
        <is>
          <t>See abstract</t>
        </is>
      </c>
      <c r="M769" t="inlineStr">
        <is>
          <t>See abstract</t>
        </is>
      </c>
      <c r="N769" t="inlineStr">
        <is>
          <t>See abstract</t>
        </is>
      </c>
      <c r="O769" t="inlineStr">
        <is>
          <t>Not verified from abstract</t>
        </is>
      </c>
      <c r="P769" t="inlineStr">
        <is>
          <t>See abstract</t>
        </is>
      </c>
      <c r="Q769" t="inlineStr">
        <is>
          <t>See abstract</t>
        </is>
      </c>
      <c r="R769" t="inlineStr">
        <is>
          <t>Not reviewed (not included)</t>
        </is>
      </c>
      <c r="S769" t="inlineStr">
        <is>
          <t>Not reviewed (not included)</t>
        </is>
      </c>
      <c r="T769" t="inlineStr">
        <is>
          <t>Abstract screening only. No AI/ML Methods</t>
        </is>
      </c>
      <c r="U769" t="inlineStr">
        <is>
          <t>EXCLUDE</t>
        </is>
      </c>
      <c r="V769" t="inlineStr">
        <is>
          <t>E1-No AI/ML/DL: Abstract and title do not describe application of AI, ML, or DL methods</t>
        </is>
      </c>
      <c r="W769" t="inlineStr">
        <is>
          <t>Excluded: No AI/ML Methods</t>
        </is>
      </c>
      <c r="X769" t="inlineStr">
        <is>
          <t>Not assessed from abstract</t>
        </is>
      </c>
      <c r="Y769" t="inlineStr">
        <is>
          <t>IEEE Conferences</t>
        </is>
      </c>
      <c r="Z769" t="inlineStr">
        <is>
          <t>Not determined from abstract</t>
        </is>
      </c>
      <c r="AB769" t="inlineStr">
        <is>
          <t>Not assessed (not included)</t>
        </is>
      </c>
      <c r="AC769" t="inlineStr">
        <is>
          <t>Not assessed (not included)</t>
        </is>
      </c>
      <c r="AD769" t="inlineStr">
        <is>
          <t>D. Paulino; J. Ferreira; A. Correia; J. Ribeiro; A. Netto; J. Barroso; H. Paredes</t>
        </is>
      </c>
      <c r="AE769" t="inlineStr">
        <is>
          <t>2024 27th International Conference on Computer Supported Cooperative Work in Design (CSCWD)</t>
        </is>
      </c>
      <c r="AF769" t="inlineStr">
        <is>
          <t>Hybrid OA (IEEE)</t>
        </is>
      </c>
      <c r="AG769" t="inlineStr">
        <is>
          <t xml:space="preserve">FundaÃ§Ã£o para a CiÃªncia e a Tecnologia; </t>
        </is>
      </c>
      <c r="AH769" t="inlineStr">
        <is>
          <t>Not assessed</t>
        </is>
      </c>
      <c r="AI769" t="inlineStr">
        <is>
          <t>Not reported</t>
        </is>
      </c>
      <c r="AJ769" t="inlineStr">
        <is>
          <t>Not reported</t>
        </is>
      </c>
      <c r="AK769" t="inlineStr">
        <is>
          <t>Not reported</t>
        </is>
      </c>
      <c r="AL769" t="inlineStr">
        <is>
          <t>Not reported</t>
        </is>
      </c>
      <c r="AM769" t="inlineStr">
        <is>
          <t>Not reported</t>
        </is>
      </c>
      <c r="AN769" t="inlineStr">
        <is>
          <t>Not reported</t>
        </is>
      </c>
      <c r="AO769" t="inlineStr">
        <is>
          <t>Not reviewed</t>
        </is>
      </c>
      <c r="AP769" t="inlineStr">
        <is>
          <t>Not reported</t>
        </is>
      </c>
      <c r="AQ769" t="inlineStr">
        <is>
          <t>Not reported</t>
        </is>
      </c>
      <c r="AR769" t="inlineStr">
        <is>
          <t>Not reported</t>
        </is>
      </c>
      <c r="AS769" t="inlineStr">
        <is>
          <t>See abstract</t>
        </is>
      </c>
      <c r="AT769" t="inlineStr">
        <is>
          <t>Not reviewed</t>
        </is>
      </c>
      <c r="AU769" t="inlineStr">
        <is>
          <t>Not reviewed</t>
        </is>
      </c>
      <c r="AV769" t="inlineStr">
        <is>
          <t>Not reviewed</t>
        </is>
      </c>
      <c r="AW769" t="inlineStr">
        <is>
          <t>Not reviewed</t>
        </is>
      </c>
      <c r="AX769" t="inlineStr">
        <is>
          <t>Not reported</t>
        </is>
      </c>
      <c r="AY769" t="inlineStr">
        <is>
          <t>Not reported</t>
        </is>
      </c>
      <c r="AZ769" t="inlineStr">
        <is>
          <t>Not reported</t>
        </is>
      </c>
      <c r="BA769" t="inlineStr">
        <is>
          <t>Not reported</t>
        </is>
      </c>
      <c r="BB769" t="inlineStr">
        <is>
          <t>Not reported</t>
        </is>
      </c>
      <c r="BC769" t="inlineStr">
        <is>
          <t>Not reported</t>
        </is>
      </c>
      <c r="BD769" t="inlineStr">
        <is>
          <t>Not reported</t>
        </is>
      </c>
      <c r="BE769" t="inlineStr">
        <is>
          <t>Not reported</t>
        </is>
      </c>
      <c r="BF769" t="inlineStr">
        <is>
          <t>Not reported</t>
        </is>
      </c>
      <c r="BG769" t="inlineStr">
        <is>
          <t>Not reviewed (not included)</t>
        </is>
      </c>
      <c r="BH769" t="inlineStr">
        <is>
          <t>N/A</t>
        </is>
      </c>
      <c r="BI769" t="inlineStr">
        <is>
          <t>Not reviewed</t>
        </is>
      </c>
      <c r="BJ769" t="inlineStr">
        <is>
          <t>Not reviewed</t>
        </is>
      </c>
      <c r="BK769" t="inlineStr">
        <is>
          <t>Not reviewed</t>
        </is>
      </c>
      <c r="BL769" t="inlineStr">
        <is>
          <t>Not reviewed</t>
        </is>
      </c>
      <c r="BM769" t="inlineStr">
        <is>
          <t>Not reviewed (not included)</t>
        </is>
      </c>
      <c r="BN769" t="inlineStr">
        <is>
          <t>No AI/ML Methods - E1-No AI/ML/DL: Abstract and title do not describe application of AI, ML, or DL methods</t>
        </is>
      </c>
      <c r="BO769" t="inlineStr">
        <is>
          <t>Abstract-level screening only</t>
        </is>
      </c>
      <c r="BP769" t="inlineStr">
        <is>
          <t>7</t>
        </is>
      </c>
    </row>
    <row r="770">
      <c r="A770" t="inlineStr">
        <is>
          <t>DNWHCN: Dynamic Node Weights-based Hypergraph Convolution Network for Neurodevelopmental Disorder Classification</t>
        </is>
      </c>
      <c r="B770" t="n">
        <v>2025</v>
      </c>
      <c r="C770" t="inlineStr">
        <is>
          <t>Not checked</t>
        </is>
      </c>
      <c r="D770" t="inlineStr">
        <is>
          <t>Not checked</t>
        </is>
      </c>
      <c r="E770" t="inlineStr">
        <is>
          <t>10.1109/IJCNN64981.2025.11228456</t>
        </is>
      </c>
      <c r="F770" t="inlineStr">
        <is>
          <t>Integrating graph theory with brain networks constructed from functional magnetic resonance imaging (fMRI) data is a crucial approach for studying neurodevelopmental disorders and plays a significant role in their early diagnosis. However, existing studies have two major limitations: 1) When constructing graph data based on brain networks, pairwise region-of-interest (ROI) connections are primarily considered, while high-order interactions among multiple brain regions are overlooked; 2) Differences in node importance during message propagation are not adequately addressed. To overcome these limitations, a dynamic hypergraph convolutional network was proposed for neurodevelopmental disorder classification. Functional connectivity matrices were first computed from fMRI data and used as input. A Transformer was then employed to capture long-range dependencies and obtain node embeddings along with node weight sequences. A residual channel convolution module was further designed to process the node weight sequences, extracting node weight vectors to construct a hypergraph. Finally, a dynamic hypergraph convolutional network was utilized to extract high-order topological features, which were then used for classification. The effectiveness of the proposed method is evaluated on the public ABIDE-I and ADHD-200 datasets for autism spectrum disorder (ASD) and attention deficit hyperactivity disorder (ADHD) classification, respectively. Experimental results demonstrate that the proposed algorithm achieves 72.3% and 73.3% classification accuracy on the two datasets, outperforming existing approaches. Additionally, an analysis of key brain region importance is conducted, providing new insights into the understanding of neurodevelopmental disorders.</t>
        </is>
      </c>
      <c r="G770" t="inlineStr">
        <is>
          <t>Unimodal</t>
        </is>
      </c>
      <c r="H770" t="inlineStr">
        <is>
          <t>See abstract</t>
        </is>
      </c>
      <c r="I770" t="inlineStr">
        <is>
          <t>See abstract</t>
        </is>
      </c>
      <c r="J770" t="inlineStr">
        <is>
          <t>See abstract (AI/ML)</t>
        </is>
      </c>
      <c r="K770" t="inlineStr">
        <is>
          <t>See abstract</t>
        </is>
      </c>
      <c r="M770" t="inlineStr">
        <is>
          <t>See abstract</t>
        </is>
      </c>
      <c r="N770" t="inlineStr">
        <is>
          <t>See abstract</t>
        </is>
      </c>
      <c r="O770" t="inlineStr">
        <is>
          <t>Not verified from abstract</t>
        </is>
      </c>
      <c r="P770" t="inlineStr">
        <is>
          <t>See abstract</t>
        </is>
      </c>
      <c r="Q770" t="inlineStr">
        <is>
          <t>See abstract</t>
        </is>
      </c>
      <c r="R770" t="inlineStr">
        <is>
          <t>Not reviewed (not included)</t>
        </is>
      </c>
      <c r="S770" t="inlineStr">
        <is>
          <t>Not reviewed (not included)</t>
        </is>
      </c>
      <c r="T770" t="inlineStr">
        <is>
          <t>Abstract screening only. Not Selected for Final 95 (Pending Full Text Review)</t>
        </is>
      </c>
      <c r="U770" t="inlineStr">
        <is>
          <t>EXCLUDE</t>
        </is>
      </c>
      <c r="V7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70" t="inlineStr">
        <is>
          <t>Excluded: Other Criterion</t>
        </is>
      </c>
      <c r="X770" t="inlineStr">
        <is>
          <t>Not assessed from abstract</t>
        </is>
      </c>
      <c r="Y770" t="inlineStr">
        <is>
          <t>IEEE Conferences</t>
        </is>
      </c>
      <c r="Z770" t="inlineStr">
        <is>
          <t>Not determined from abstract</t>
        </is>
      </c>
      <c r="AB770" t="inlineStr">
        <is>
          <t>Not assessed (not included)</t>
        </is>
      </c>
      <c r="AC770" t="inlineStr">
        <is>
          <t>Not assessed (not included)</t>
        </is>
      </c>
      <c r="AD770" t="inlineStr">
        <is>
          <t>P. Wang; R. Cao</t>
        </is>
      </c>
      <c r="AE770" t="inlineStr">
        <is>
          <t>2025 International Joint Conference on Neural Networks (IJCNN)</t>
        </is>
      </c>
      <c r="AF770" t="inlineStr">
        <is>
          <t>Hybrid OA (IEEE)</t>
        </is>
      </c>
      <c r="AH770" t="inlineStr">
        <is>
          <t>Not assessed</t>
        </is>
      </c>
      <c r="AI770" t="inlineStr">
        <is>
          <t>Not reported</t>
        </is>
      </c>
      <c r="AJ770" t="inlineStr">
        <is>
          <t>Not reported</t>
        </is>
      </c>
      <c r="AK770" t="inlineStr">
        <is>
          <t>Not reported</t>
        </is>
      </c>
      <c r="AL770" t="inlineStr">
        <is>
          <t>Not reported</t>
        </is>
      </c>
      <c r="AM770" t="inlineStr">
        <is>
          <t>Not reported</t>
        </is>
      </c>
      <c r="AN770" t="inlineStr">
        <is>
          <t>Not reported</t>
        </is>
      </c>
      <c r="AO770" t="inlineStr">
        <is>
          <t>Not reviewed</t>
        </is>
      </c>
      <c r="AP770" t="inlineStr">
        <is>
          <t>Not reported</t>
        </is>
      </c>
      <c r="AQ770" t="inlineStr">
        <is>
          <t>Not reported</t>
        </is>
      </c>
      <c r="AR770" t="inlineStr">
        <is>
          <t>Not reported</t>
        </is>
      </c>
      <c r="AS770" t="inlineStr">
        <is>
          <t>See abstract</t>
        </is>
      </c>
      <c r="AT770" t="inlineStr">
        <is>
          <t>Not reviewed</t>
        </is>
      </c>
      <c r="AU770" t="inlineStr">
        <is>
          <t>Not reviewed</t>
        </is>
      </c>
      <c r="AV770" t="inlineStr">
        <is>
          <t>Not reviewed</t>
        </is>
      </c>
      <c r="AW770" t="inlineStr">
        <is>
          <t>Not reviewed</t>
        </is>
      </c>
      <c r="AX770" t="inlineStr">
        <is>
          <t>Not reported</t>
        </is>
      </c>
      <c r="AY770" t="inlineStr">
        <is>
          <t>Not reported</t>
        </is>
      </c>
      <c r="AZ770" t="inlineStr">
        <is>
          <t>Not reported</t>
        </is>
      </c>
      <c r="BA770" t="inlineStr">
        <is>
          <t>Not reported</t>
        </is>
      </c>
      <c r="BB770" t="inlineStr">
        <is>
          <t>Not reported</t>
        </is>
      </c>
      <c r="BC770" t="inlineStr">
        <is>
          <t>Not reported</t>
        </is>
      </c>
      <c r="BD770" t="inlineStr">
        <is>
          <t>Not reported</t>
        </is>
      </c>
      <c r="BE770" t="inlineStr">
        <is>
          <t>Not reported</t>
        </is>
      </c>
      <c r="BF770" t="inlineStr">
        <is>
          <t>Not reported</t>
        </is>
      </c>
      <c r="BG770" t="inlineStr">
        <is>
          <t>Not reviewed (not included)</t>
        </is>
      </c>
      <c r="BH770" t="inlineStr">
        <is>
          <t>N/A</t>
        </is>
      </c>
      <c r="BI770" t="inlineStr">
        <is>
          <t>Not reviewed</t>
        </is>
      </c>
      <c r="BJ770" t="inlineStr">
        <is>
          <t>Not reviewed</t>
        </is>
      </c>
      <c r="BK770" t="inlineStr">
        <is>
          <t>Not reviewed</t>
        </is>
      </c>
      <c r="BL770" t="inlineStr">
        <is>
          <t>Not reviewed</t>
        </is>
      </c>
      <c r="BM770" t="inlineStr">
        <is>
          <t>Not reviewed (not included)</t>
        </is>
      </c>
      <c r="BN770" t="inlineStr">
        <is>
          <t>Not Selected for Final 95 (Pending Full Text Review) - Candidate paper not selected for final 95: Passed abstract screening but not included in final selec</t>
        </is>
      </c>
      <c r="BO770" t="inlineStr">
        <is>
          <t>Abstract-level screening only</t>
        </is>
      </c>
      <c r="BP770" t="inlineStr">
        <is>
          <t>9</t>
        </is>
      </c>
    </row>
    <row r="771">
      <c r="A771" t="inlineStr">
        <is>
          <t>A Tale of Single-Channel Electroencephalography: Devices, Datasets, Signal Processing, Applications, and Future Directions</t>
        </is>
      </c>
      <c r="B771" t="n">
        <v>2025</v>
      </c>
      <c r="C771" t="inlineStr">
        <is>
          <t>Not checked</t>
        </is>
      </c>
      <c r="D771" t="inlineStr">
        <is>
          <t>Not checked</t>
        </is>
      </c>
      <c r="E771" t="inlineStr">
        <is>
          <t>10.1109/TIM.2025.3556900</t>
        </is>
      </c>
      <c r="F771" t="inlineStr">
        <is>
          <t>Single-channel electroencephalography (EEG) is a cost-effective, comfortable, and noninvasive method for monitoring brain activity, widely adopted by researchers, consumers, and clinicians. The increasing number and proportion of articles on single-channel EEG underscore its growing potential. This article provides a comprehensive review of single-channel EEG, focusing on development trends, devices, datasets, signal processing methods, recent applications, and future directions. Definitions of bipolar and unipolar configurations in single-channel EEG are clarified to guide future advancements. Applications mainly span sleep staging, emotion recognition, neurofeedback, educational research, and clinical diagnosis. In addition, we discuss about the artificial intelligence (AI)-based EEG generation techniques, advancements through the integration of advanced signal processing with AI, innovations in hardware development, and strategies for the integration of wearables enabled by the Internet of Things (IoT), collectively establishing a foundational roadmap for future developments in single-channel EEG systems and their applications.</t>
        </is>
      </c>
      <c r="G771" t="inlineStr">
        <is>
          <t>Unimodal</t>
        </is>
      </c>
      <c r="H771" t="inlineStr">
        <is>
          <t>See abstract</t>
        </is>
      </c>
      <c r="I771" t="inlineStr">
        <is>
          <t>See abstract</t>
        </is>
      </c>
      <c r="J771" t="inlineStr">
        <is>
          <t>See abstract (AI/ML)</t>
        </is>
      </c>
      <c r="K771" t="inlineStr">
        <is>
          <t>See abstract</t>
        </is>
      </c>
      <c r="M771" t="inlineStr">
        <is>
          <t>See abstract</t>
        </is>
      </c>
      <c r="N771" t="inlineStr">
        <is>
          <t>See abstract</t>
        </is>
      </c>
      <c r="O771" t="inlineStr">
        <is>
          <t>Not verified from abstract</t>
        </is>
      </c>
      <c r="P771" t="inlineStr">
        <is>
          <t>See abstract</t>
        </is>
      </c>
      <c r="Q771" t="inlineStr">
        <is>
          <t>See abstract</t>
        </is>
      </c>
      <c r="R771" t="inlineStr">
        <is>
          <t>Not reviewed (not included)</t>
        </is>
      </c>
      <c r="S771" t="inlineStr">
        <is>
          <t>Not reviewed (not included)</t>
        </is>
      </c>
      <c r="T771" t="inlineStr">
        <is>
          <t>Abstract screening only. Non-ADHD Focused</t>
        </is>
      </c>
      <c r="U771" t="inlineStr">
        <is>
          <t>EXCLUDE</t>
        </is>
      </c>
      <c r="V771" t="inlineStr">
        <is>
          <t>E2-Not ADHD focused: Neither title nor abstract mentions ADHD or attention-deficit/hyperactivity</t>
        </is>
      </c>
      <c r="W771" t="inlineStr">
        <is>
          <t>Excluded: Not ADHD Focused</t>
        </is>
      </c>
      <c r="X771" t="inlineStr">
        <is>
          <t>Not assessed from abstract</t>
        </is>
      </c>
      <c r="Y771" t="inlineStr">
        <is>
          <t>IEEE Journals</t>
        </is>
      </c>
      <c r="Z771" t="inlineStr">
        <is>
          <t>Not determined from abstract</t>
        </is>
      </c>
      <c r="AB771" t="inlineStr">
        <is>
          <t>Not assessed (not included)</t>
        </is>
      </c>
      <c r="AC771" t="inlineStr">
        <is>
          <t>Not assessed (not included)</t>
        </is>
      </c>
      <c r="AD771" t="inlineStr">
        <is>
          <t>Y. Li; W. Zeng; W. Dong; D. Han; L. Chen; H. Chen; Z. Kang; S. Gong; H. Yan; W. T. Siok; N. Wang</t>
        </is>
      </c>
      <c r="AE771" t="inlineStr">
        <is>
          <t>IEEE Transactions on Instrumentation and Measurement</t>
        </is>
      </c>
      <c r="AF771" t="inlineStr">
        <is>
          <t>Hybrid OA (IEEE)</t>
        </is>
      </c>
      <c r="AG771" t="inlineStr">
        <is>
          <t xml:space="preserve">National Natural Science Foundation of China(grant numbers:31870979); Hong Kong Polytechnic University Start-Up Fund(grant numbers:P0053210); Hong Kong Polytechnic University Faculty Reserve Fund(grant numbers:P0053738); Internal Grant from Hong Kong Polytechnic University(grant numbers:P0048377); </t>
        </is>
      </c>
      <c r="AH771" t="inlineStr">
        <is>
          <t>Not assessed</t>
        </is>
      </c>
      <c r="AI771" t="inlineStr">
        <is>
          <t>Not reported</t>
        </is>
      </c>
      <c r="AJ771" t="inlineStr">
        <is>
          <t>Not reported</t>
        </is>
      </c>
      <c r="AK771" t="inlineStr">
        <is>
          <t>Not reported</t>
        </is>
      </c>
      <c r="AL771" t="inlineStr">
        <is>
          <t>Not reported</t>
        </is>
      </c>
      <c r="AM771" t="inlineStr">
        <is>
          <t>Not reported</t>
        </is>
      </c>
      <c r="AN771" t="inlineStr">
        <is>
          <t>Not reported</t>
        </is>
      </c>
      <c r="AO771" t="inlineStr">
        <is>
          <t>Not reviewed</t>
        </is>
      </c>
      <c r="AP771" t="inlineStr">
        <is>
          <t>Not reported</t>
        </is>
      </c>
      <c r="AQ771" t="inlineStr">
        <is>
          <t>Not reported</t>
        </is>
      </c>
      <c r="AR771" t="inlineStr">
        <is>
          <t>Not reported</t>
        </is>
      </c>
      <c r="AS771" t="inlineStr">
        <is>
          <t>See abstract</t>
        </is>
      </c>
      <c r="AT771" t="inlineStr">
        <is>
          <t>Not reviewed</t>
        </is>
      </c>
      <c r="AU771" t="inlineStr">
        <is>
          <t>Not reviewed</t>
        </is>
      </c>
      <c r="AV771" t="inlineStr">
        <is>
          <t>Not reviewed</t>
        </is>
      </c>
      <c r="AW771" t="inlineStr">
        <is>
          <t>Not reviewed</t>
        </is>
      </c>
      <c r="AX771" t="inlineStr">
        <is>
          <t>Not reported</t>
        </is>
      </c>
      <c r="AY771" t="inlineStr">
        <is>
          <t>Not reported</t>
        </is>
      </c>
      <c r="AZ771" t="inlineStr">
        <is>
          <t>Not reported</t>
        </is>
      </c>
      <c r="BA771" t="inlineStr">
        <is>
          <t>Not reported</t>
        </is>
      </c>
      <c r="BB771" t="inlineStr">
        <is>
          <t>Not reported</t>
        </is>
      </c>
      <c r="BC771" t="inlineStr">
        <is>
          <t>Not reported</t>
        </is>
      </c>
      <c r="BD771" t="inlineStr">
        <is>
          <t>Not reported</t>
        </is>
      </c>
      <c r="BE771" t="inlineStr">
        <is>
          <t>Not reported</t>
        </is>
      </c>
      <c r="BF771" t="inlineStr">
        <is>
          <t>Not reported</t>
        </is>
      </c>
      <c r="BG771" t="inlineStr">
        <is>
          <t>Not reviewed (not included)</t>
        </is>
      </c>
      <c r="BH771" t="inlineStr">
        <is>
          <t>N/A</t>
        </is>
      </c>
      <c r="BI771" t="inlineStr">
        <is>
          <t>Not reviewed</t>
        </is>
      </c>
      <c r="BJ771" t="inlineStr">
        <is>
          <t>Not reviewed</t>
        </is>
      </c>
      <c r="BK771" t="inlineStr">
        <is>
          <t>Not reviewed</t>
        </is>
      </c>
      <c r="BL771" t="inlineStr">
        <is>
          <t>Not reviewed</t>
        </is>
      </c>
      <c r="BM771" t="inlineStr">
        <is>
          <t>Not reviewed (not included)</t>
        </is>
      </c>
      <c r="BN771" t="inlineStr">
        <is>
          <t>Non-ADHD Focused - E2-Not ADHD focused: Neither title nor abstract mentions ADHD or attention-deficit/hyperactivity</t>
        </is>
      </c>
      <c r="BO771" t="inlineStr">
        <is>
          <t>Abstract-level screening only</t>
        </is>
      </c>
      <c r="BP771" t="inlineStr">
        <is>
          <t>20</t>
        </is>
      </c>
    </row>
    <row r="772">
      <c r="A772" t="inlineStr">
        <is>
          <t>Ethics and Good Practice in Computational Paralinguistics</t>
        </is>
      </c>
      <c r="B772" t="n">
        <v>2022</v>
      </c>
      <c r="C772" t="inlineStr">
        <is>
          <t>Not checked</t>
        </is>
      </c>
      <c r="D772" t="inlineStr">
        <is>
          <t>Not checked</t>
        </is>
      </c>
      <c r="E772" t="inlineStr">
        <is>
          <t>10.1109/TAFFC.2020.3021015</t>
        </is>
      </c>
      <c r="F772" t="inlineStr">
        <is>
          <t>With the advent of â€˜heavy Artificial Intelligenceâ€™ â€“ big data, deep learning, and ubiquitous use of the internet, ethical considerations are widely dealt with in public discussions and governmental bodies. Within Computational Paralinguistics with its manifold topics and possible applications (modelling of long-term, medium-term, and short-term traits and states such as personality, emotion, or speech pathology), we have not yet seen that many contributions. In this article, we try to set the scene by (1) giving a short overview of ethics and privacy, (2) describing the field of Computational Paralinguistics, its history and exemplary use cases, as well as (de-)anonymisation and peculiarities of speech and text data, and (3) proposing rules for good practice in the field, such as choosing the right performance measure, and accounting for representativity and interpretability.</t>
        </is>
      </c>
      <c r="G772" t="inlineStr">
        <is>
          <t>Unimodal</t>
        </is>
      </c>
      <c r="H772" t="inlineStr">
        <is>
          <t>See abstract</t>
        </is>
      </c>
      <c r="I772" t="inlineStr">
        <is>
          <t>See abstract</t>
        </is>
      </c>
      <c r="J772" t="inlineStr">
        <is>
          <t>See abstract (AI/ML)</t>
        </is>
      </c>
      <c r="K772" t="inlineStr">
        <is>
          <t>See abstract</t>
        </is>
      </c>
      <c r="M772" t="inlineStr">
        <is>
          <t>See abstract</t>
        </is>
      </c>
      <c r="N772" t="inlineStr">
        <is>
          <t>See abstract</t>
        </is>
      </c>
      <c r="O772" t="inlineStr">
        <is>
          <t>Not verified from abstract</t>
        </is>
      </c>
      <c r="P772" t="inlineStr">
        <is>
          <t>See abstract</t>
        </is>
      </c>
      <c r="Q772" t="inlineStr">
        <is>
          <t>See abstract</t>
        </is>
      </c>
      <c r="R772" t="inlineStr">
        <is>
          <t>Not reviewed (not included)</t>
        </is>
      </c>
      <c r="S772" t="inlineStr">
        <is>
          <t>Not reviewed (not included)</t>
        </is>
      </c>
      <c r="T772" t="inlineStr">
        <is>
          <t>Abstract screening only. Non-ADHD Focused</t>
        </is>
      </c>
      <c r="U772" t="inlineStr">
        <is>
          <t>EXCLUDE</t>
        </is>
      </c>
      <c r="V772" t="inlineStr">
        <is>
          <t>E2-Not ADHD focused: Neither title nor abstract mentions ADHD or attention-deficit/hyperactivity</t>
        </is>
      </c>
      <c r="W772" t="inlineStr">
        <is>
          <t>Excluded: Not ADHD Focused</t>
        </is>
      </c>
      <c r="X772" t="inlineStr">
        <is>
          <t>Not assessed from abstract</t>
        </is>
      </c>
      <c r="Y772" t="inlineStr">
        <is>
          <t>IEEE Journals</t>
        </is>
      </c>
      <c r="Z772" t="inlineStr">
        <is>
          <t>Not determined from abstract</t>
        </is>
      </c>
      <c r="AB772" t="inlineStr">
        <is>
          <t>Not assessed (not included)</t>
        </is>
      </c>
      <c r="AC772" t="inlineStr">
        <is>
          <t>Not assessed (not included)</t>
        </is>
      </c>
      <c r="AD772" t="inlineStr">
        <is>
          <t>A. Batliner; S. Hantke; B. Schuller</t>
        </is>
      </c>
      <c r="AE772" t="inlineStr">
        <is>
          <t>IEEE Transactions on Affective Computing</t>
        </is>
      </c>
      <c r="AF772" t="inlineStr">
        <is>
          <t>Hybrid OA (IEEE)</t>
        </is>
      </c>
      <c r="AG772" t="inlineStr">
        <is>
          <t xml:space="preserve">European Community(grant numbers:338164,688835,826506); </t>
        </is>
      </c>
      <c r="AH772" t="inlineStr">
        <is>
          <t>Not assessed</t>
        </is>
      </c>
      <c r="AI772" t="inlineStr">
        <is>
          <t>Not reported</t>
        </is>
      </c>
      <c r="AJ772" t="inlineStr">
        <is>
          <t>Not reported</t>
        </is>
      </c>
      <c r="AK772" t="inlineStr">
        <is>
          <t>Not reported</t>
        </is>
      </c>
      <c r="AL772" t="inlineStr">
        <is>
          <t>Not reported</t>
        </is>
      </c>
      <c r="AM772" t="inlineStr">
        <is>
          <t>Not reported</t>
        </is>
      </c>
      <c r="AN772" t="inlineStr">
        <is>
          <t>Not reported</t>
        </is>
      </c>
      <c r="AO772" t="inlineStr">
        <is>
          <t>Not reviewed</t>
        </is>
      </c>
      <c r="AP772" t="inlineStr">
        <is>
          <t>Not reported</t>
        </is>
      </c>
      <c r="AQ772" t="inlineStr">
        <is>
          <t>Not reported</t>
        </is>
      </c>
      <c r="AR772" t="inlineStr">
        <is>
          <t>Not reported</t>
        </is>
      </c>
      <c r="AS772" t="inlineStr">
        <is>
          <t>See abstract</t>
        </is>
      </c>
      <c r="AT772" t="inlineStr">
        <is>
          <t>Not reviewed</t>
        </is>
      </c>
      <c r="AU772" t="inlineStr">
        <is>
          <t>Not reviewed</t>
        </is>
      </c>
      <c r="AV772" t="inlineStr">
        <is>
          <t>Not reviewed</t>
        </is>
      </c>
      <c r="AW772" t="inlineStr">
        <is>
          <t>Not reviewed</t>
        </is>
      </c>
      <c r="AX772" t="inlineStr">
        <is>
          <t>Not reported</t>
        </is>
      </c>
      <c r="AY772" t="inlineStr">
        <is>
          <t>Not reported</t>
        </is>
      </c>
      <c r="AZ772" t="inlineStr">
        <is>
          <t>Not reported</t>
        </is>
      </c>
      <c r="BA772" t="inlineStr">
        <is>
          <t>Not reported</t>
        </is>
      </c>
      <c r="BB772" t="inlineStr">
        <is>
          <t>Not reported</t>
        </is>
      </c>
      <c r="BC772" t="inlineStr">
        <is>
          <t>Not reported</t>
        </is>
      </c>
      <c r="BD772" t="inlineStr">
        <is>
          <t>Not reported</t>
        </is>
      </c>
      <c r="BE772" t="inlineStr">
        <is>
          <t>Not reported</t>
        </is>
      </c>
      <c r="BF772" t="inlineStr">
        <is>
          <t>Not reported</t>
        </is>
      </c>
      <c r="BG772" t="inlineStr">
        <is>
          <t>Not reviewed (not included)</t>
        </is>
      </c>
      <c r="BH772" t="inlineStr">
        <is>
          <t>N/A</t>
        </is>
      </c>
      <c r="BI772" t="inlineStr">
        <is>
          <t>Not reviewed</t>
        </is>
      </c>
      <c r="BJ772" t="inlineStr">
        <is>
          <t>Not reviewed</t>
        </is>
      </c>
      <c r="BK772" t="inlineStr">
        <is>
          <t>Not reviewed</t>
        </is>
      </c>
      <c r="BL772" t="inlineStr">
        <is>
          <t>Not reviewed</t>
        </is>
      </c>
      <c r="BM772" t="inlineStr">
        <is>
          <t>Not reviewed (not included)</t>
        </is>
      </c>
      <c r="BN772" t="inlineStr">
        <is>
          <t>Non-ADHD Focused - E2-Not ADHD focused: Neither title nor abstract mentions ADHD or attention-deficit/hyperactivity</t>
        </is>
      </c>
      <c r="BO772" t="inlineStr">
        <is>
          <t>Abstract-level screening only</t>
        </is>
      </c>
      <c r="BP772" t="inlineStr">
        <is>
          <t>18</t>
        </is>
      </c>
    </row>
    <row r="773">
      <c r="A773" t="inlineStr">
        <is>
          <t>Classification of Autism Spectrum Disorder From EEG-Based Functional Brain Connectivity Analysis</t>
        </is>
      </c>
      <c r="B773" t="n">
        <v>2021</v>
      </c>
      <c r="C773" t="inlineStr">
        <is>
          <t>Not checked</t>
        </is>
      </c>
      <c r="D773" t="inlineStr">
        <is>
          <t>Not checked</t>
        </is>
      </c>
      <c r="E773" t="inlineStr">
        <is>
          <t>10.1162/NECO_A_01394</t>
        </is>
      </c>
      <c r="F773" t="inlineStr">
        <is>
          <t>Autism is a psychiatric condition that is typically diagnosed with behavioral assessment methods. Recent years have seen a rise in the number of children with autism. Since this could have serious health and socioeconomic consequences, it is imperative to investigate how to develop strategies for an early diagnosis that might pave the way to an adequate intervention. In this study, the phase-based functional brain connectivity derived from electroencephalogram (EEG) in a machine learning framework was used to classify the children with autism and typical children in an experimentally obtained data set of 12 autism spectrum disorder (ASD) and 12 typical children. Specifically, the functional brain connectivity networks have quantitatively been characterized by graph-theoretic parameters computed from three proposed approaches based on a standard phase-locking value, which were used as the features in a machine learning environment. Our study was successfully classified between two groups with approximately 95.8% accuracy, 100% sensitivity, and 92% specificity through the trial-averaged phase-locking value (PLV) approach and cubic support vector machine (SVM). This work has also shown that significant changes in functional brain connectivity in ASD children have been revealed at theta band using the aggregated graph-theoretic features. Therefore, the findings from this study offer insight into the potential use of functional brain connectivity as a tool for classifying ASD children.</t>
        </is>
      </c>
      <c r="G773" t="inlineStr">
        <is>
          <t>Unimodal</t>
        </is>
      </c>
      <c r="H773" t="inlineStr">
        <is>
          <t>See abstract</t>
        </is>
      </c>
      <c r="I773" t="inlineStr">
        <is>
          <t>See abstract</t>
        </is>
      </c>
      <c r="J773" t="inlineStr">
        <is>
          <t>See abstract (AI/ML)</t>
        </is>
      </c>
      <c r="K773" t="inlineStr">
        <is>
          <t>See abstract</t>
        </is>
      </c>
      <c r="M773" t="inlineStr">
        <is>
          <t>See abstract</t>
        </is>
      </c>
      <c r="N773" t="inlineStr">
        <is>
          <t>See abstract</t>
        </is>
      </c>
      <c r="O773" t="inlineStr">
        <is>
          <t>Not verified from abstract</t>
        </is>
      </c>
      <c r="P773" t="inlineStr">
        <is>
          <t>See abstract</t>
        </is>
      </c>
      <c r="Q773" t="inlineStr">
        <is>
          <t>See abstract</t>
        </is>
      </c>
      <c r="R773" t="inlineStr">
        <is>
          <t>Not reviewed (not included)</t>
        </is>
      </c>
      <c r="S773" t="inlineStr">
        <is>
          <t>Not reviewed (not included)</t>
        </is>
      </c>
      <c r="T773" t="inlineStr">
        <is>
          <t>Abstract screening only. Non-ADHD Focused</t>
        </is>
      </c>
      <c r="U773" t="inlineStr">
        <is>
          <t>EXCLUDE</t>
        </is>
      </c>
      <c r="V773" t="inlineStr">
        <is>
          <t>E2-Not ADHD focused: Neither title nor abstract mentions ADHD or attention-deficit/hyperactivity</t>
        </is>
      </c>
      <c r="W773" t="inlineStr">
        <is>
          <t>Excluded: Not ADHD Focused</t>
        </is>
      </c>
      <c r="X773" t="inlineStr">
        <is>
          <t>Not assessed from abstract</t>
        </is>
      </c>
      <c r="Y773" t="inlineStr">
        <is>
          <t>MIT Press Journals</t>
        </is>
      </c>
      <c r="Z773" t="inlineStr">
        <is>
          <t>Not determined from abstract</t>
        </is>
      </c>
      <c r="AB773" t="inlineStr">
        <is>
          <t>Not assessed (not included)</t>
        </is>
      </c>
      <c r="AC773" t="inlineStr">
        <is>
          <t>Not assessed (not included)</t>
        </is>
      </c>
      <c r="AD773" t="inlineStr">
        <is>
          <t>N. Alotaibi; K. Maharatna</t>
        </is>
      </c>
      <c r="AE773" t="inlineStr">
        <is>
          <t>Neural Computation</t>
        </is>
      </c>
      <c r="AF773" t="inlineStr">
        <is>
          <t>Unknown - Verify via DOI</t>
        </is>
      </c>
      <c r="AH773" t="inlineStr">
        <is>
          <t>Not assessed</t>
        </is>
      </c>
      <c r="AI773" t="inlineStr">
        <is>
          <t>Not reported</t>
        </is>
      </c>
      <c r="AJ773" t="inlineStr">
        <is>
          <t>Not reported</t>
        </is>
      </c>
      <c r="AK773" t="inlineStr">
        <is>
          <t>Not reported</t>
        </is>
      </c>
      <c r="AL773" t="inlineStr">
        <is>
          <t>Not reported</t>
        </is>
      </c>
      <c r="AM773" t="inlineStr">
        <is>
          <t>Not reported</t>
        </is>
      </c>
      <c r="AN773" t="inlineStr">
        <is>
          <t>Not reported</t>
        </is>
      </c>
      <c r="AO773" t="inlineStr">
        <is>
          <t>Not reviewed</t>
        </is>
      </c>
      <c r="AP773" t="inlineStr">
        <is>
          <t>Not reported</t>
        </is>
      </c>
      <c r="AQ773" t="inlineStr">
        <is>
          <t>Not reported</t>
        </is>
      </c>
      <c r="AR773" t="inlineStr">
        <is>
          <t>Not reported</t>
        </is>
      </c>
      <c r="AS773" t="inlineStr">
        <is>
          <t>See abstract</t>
        </is>
      </c>
      <c r="AT773" t="inlineStr">
        <is>
          <t>Not reviewed</t>
        </is>
      </c>
      <c r="AU773" t="inlineStr">
        <is>
          <t>Not reviewed</t>
        </is>
      </c>
      <c r="AV773" t="inlineStr">
        <is>
          <t>Not reviewed</t>
        </is>
      </c>
      <c r="AW773" t="inlineStr">
        <is>
          <t>Not reviewed</t>
        </is>
      </c>
      <c r="AX773" t="inlineStr">
        <is>
          <t>Not reported</t>
        </is>
      </c>
      <c r="AY773" t="inlineStr">
        <is>
          <t>Not reported</t>
        </is>
      </c>
      <c r="AZ773" t="inlineStr">
        <is>
          <t>Not reported</t>
        </is>
      </c>
      <c r="BA773" t="inlineStr">
        <is>
          <t>Not reported</t>
        </is>
      </c>
      <c r="BB773" t="inlineStr">
        <is>
          <t>Not reported</t>
        </is>
      </c>
      <c r="BC773" t="inlineStr">
        <is>
          <t>Not reported</t>
        </is>
      </c>
      <c r="BD773" t="inlineStr">
        <is>
          <t>Not reported</t>
        </is>
      </c>
      <c r="BE773" t="inlineStr">
        <is>
          <t>Not reported</t>
        </is>
      </c>
      <c r="BF773" t="inlineStr">
        <is>
          <t>Not reported</t>
        </is>
      </c>
      <c r="BG773" t="inlineStr">
        <is>
          <t>Not reviewed (not included)</t>
        </is>
      </c>
      <c r="BH773" t="inlineStr">
        <is>
          <t>N/A</t>
        </is>
      </c>
      <c r="BI773" t="inlineStr">
        <is>
          <t>Not reviewed</t>
        </is>
      </c>
      <c r="BJ773" t="inlineStr">
        <is>
          <t>Not reviewed</t>
        </is>
      </c>
      <c r="BK773" t="inlineStr">
        <is>
          <t>Not reviewed</t>
        </is>
      </c>
      <c r="BL773" t="inlineStr">
        <is>
          <t>Not reviewed</t>
        </is>
      </c>
      <c r="BM773" t="inlineStr">
        <is>
          <t>Not reviewed (not included)</t>
        </is>
      </c>
      <c r="BN773" t="inlineStr">
        <is>
          <t>Non-ADHD Focused - E2-Not ADHD focused: Neither title nor abstract mentions ADHD or attention-deficit/hyperactivity</t>
        </is>
      </c>
      <c r="BO773" t="inlineStr">
        <is>
          <t>Abstract-level screening only</t>
        </is>
      </c>
      <c r="BP773" t="inlineStr">
        <is>
          <t>28</t>
        </is>
      </c>
    </row>
    <row r="774">
      <c r="A774" t="inlineStr">
        <is>
          <t>Interpretable Cognitive Ability Prediction: A Comprehensive Gated Graph Transformer Framework for Analyzing Functional Brain Networks</t>
        </is>
      </c>
      <c r="B774" t="n">
        <v>2024</v>
      </c>
      <c r="C774" t="inlineStr">
        <is>
          <t>Not checked</t>
        </is>
      </c>
      <c r="D774" t="inlineStr">
        <is>
          <t>Not checked</t>
        </is>
      </c>
      <c r="E774" t="inlineStr">
        <is>
          <t>10.1109/TMI.2023.3343365</t>
        </is>
      </c>
      <c r="F774" t="inlineStr">
        <is>
          <t>Graph convolutional deep learning has emerged as a promising method to explore the functional organization of the human brain in neuroscience research. This paper presents a novel framework that utilizes the gated graph transformer (GGT) model to predict individualsâ€™ cognitive ability based on functional connectivity (FC) derived from fMRI. Our framework incorporates prior spatial knowledge and uses a random-walk diffusion strategy that captures the intricate structural and functional relationships between different brain regions. Specifically, our approach employs learnable structural and positional encodings (LSPE) in conjunction with a gating mechanism to efficiently disentangle the learning of positional encoding (PE) and graph embeddings. Additionally, we utilize the attention mechanism to derive multi-view node feature embeddings and dynamically distribute propagation weights between each node and its neighbors, which facilitates the identification of significant biomarkers from functional brain networks and thus enhances the interpretability of the findings. To evaluate our proposed model in cognitive ability prediction, we conduct experiments on two large-scale brain imaging datasets: the Philadelphia Neurodevelopmental Cohort (PNC) and the Human Connectome Project (HCP). The results show that our approach not only outperforms existing methods in prediction accuracy but also provides superior explainability, which can be used to identify important FCs underlying cognitive behaviors.</t>
        </is>
      </c>
      <c r="G774" t="inlineStr">
        <is>
          <t>Unimodal</t>
        </is>
      </c>
      <c r="H774" t="inlineStr">
        <is>
          <t>See abstract</t>
        </is>
      </c>
      <c r="I774" t="inlineStr">
        <is>
          <t>See abstract</t>
        </is>
      </c>
      <c r="J774" t="inlineStr">
        <is>
          <t>See abstract (AI/ML)</t>
        </is>
      </c>
      <c r="K774" t="inlineStr">
        <is>
          <t>See abstract</t>
        </is>
      </c>
      <c r="M774" t="inlineStr">
        <is>
          <t>See abstract</t>
        </is>
      </c>
      <c r="N774" t="inlineStr">
        <is>
          <t>See abstract</t>
        </is>
      </c>
      <c r="O774" t="inlineStr">
        <is>
          <t>Not verified from abstract</t>
        </is>
      </c>
      <c r="P774" t="inlineStr">
        <is>
          <t>See abstract</t>
        </is>
      </c>
      <c r="Q774" t="inlineStr">
        <is>
          <t>See abstract</t>
        </is>
      </c>
      <c r="R774" t="inlineStr">
        <is>
          <t>Not reviewed (not included)</t>
        </is>
      </c>
      <c r="S774" t="inlineStr">
        <is>
          <t>Not reviewed (not included)</t>
        </is>
      </c>
      <c r="T774" t="inlineStr">
        <is>
          <t>Abstract screening only. Non-ADHD Focused</t>
        </is>
      </c>
      <c r="U774" t="inlineStr">
        <is>
          <t>EXCLUDE</t>
        </is>
      </c>
      <c r="V774" t="inlineStr">
        <is>
          <t>E2-Not ADHD focused: Neither title nor abstract mentions ADHD or attention-deficit/hyperactivity</t>
        </is>
      </c>
      <c r="W774" t="inlineStr">
        <is>
          <t>Excluded: Not ADHD Focused</t>
        </is>
      </c>
      <c r="X774" t="inlineStr">
        <is>
          <t>Not assessed from abstract</t>
        </is>
      </c>
      <c r="Y774" t="inlineStr">
        <is>
          <t>IEEE Journals</t>
        </is>
      </c>
      <c r="Z774" t="inlineStr">
        <is>
          <t>Not determined from abstract</t>
        </is>
      </c>
      <c r="AB774" t="inlineStr">
        <is>
          <t>Not assessed (not included)</t>
        </is>
      </c>
      <c r="AC774" t="inlineStr">
        <is>
          <t>Not assessed (not included)</t>
        </is>
      </c>
      <c r="AD774" t="inlineStr">
        <is>
          <t>G. Qu; A. Orlichenko; J. Wang; G. Zhang; L. Xiao; K. Zhang; T. W. Wilson; J. M. Stephen; V. D. Calhoun; Y. -P. Wang</t>
        </is>
      </c>
      <c r="AE774" t="inlineStr">
        <is>
          <t>IEEE Transactions on Medical Imaging</t>
        </is>
      </c>
      <c r="AF774" t="inlineStr">
        <is>
          <t>Hybrid OA (IEEE)</t>
        </is>
      </c>
      <c r="AG774" t="inlineStr">
        <is>
          <t xml:space="preserve">NIH(grant numbers:R01 GM109068,R01 MH121101,R01 MH104680,R01 MH107354,P20 GM103472,P20 GM144641,R01 REB020407,R01 EB006841,2U54MD007595); NSF(grant numbers:1539067); NSFC(grant numbers:62202442); Anhui Provincial Natural Science Foundation(grant numbers:2208085QF188); </t>
        </is>
      </c>
      <c r="AH774" t="inlineStr">
        <is>
          <t>Not assessed</t>
        </is>
      </c>
      <c r="AI774" t="inlineStr">
        <is>
          <t>Not reported</t>
        </is>
      </c>
      <c r="AJ774" t="inlineStr">
        <is>
          <t>Not reported</t>
        </is>
      </c>
      <c r="AK774" t="inlineStr">
        <is>
          <t>Not reported</t>
        </is>
      </c>
      <c r="AL774" t="inlineStr">
        <is>
          <t>Not reported</t>
        </is>
      </c>
      <c r="AM774" t="inlineStr">
        <is>
          <t>Not reported</t>
        </is>
      </c>
      <c r="AN774" t="inlineStr">
        <is>
          <t>Not reported</t>
        </is>
      </c>
      <c r="AO774" t="inlineStr">
        <is>
          <t>Not reviewed</t>
        </is>
      </c>
      <c r="AP774" t="inlineStr">
        <is>
          <t>Not reported</t>
        </is>
      </c>
      <c r="AQ774" t="inlineStr">
        <is>
          <t>Not reported</t>
        </is>
      </c>
      <c r="AR774" t="inlineStr">
        <is>
          <t>Not reported</t>
        </is>
      </c>
      <c r="AS774" t="inlineStr">
        <is>
          <t>See abstract</t>
        </is>
      </c>
      <c r="AT774" t="inlineStr">
        <is>
          <t>Not reviewed</t>
        </is>
      </c>
      <c r="AU774" t="inlineStr">
        <is>
          <t>Not reviewed</t>
        </is>
      </c>
      <c r="AV774" t="inlineStr">
        <is>
          <t>Not reviewed</t>
        </is>
      </c>
      <c r="AW774" t="inlineStr">
        <is>
          <t>Not reviewed</t>
        </is>
      </c>
      <c r="AX774" t="inlineStr">
        <is>
          <t>Not reported</t>
        </is>
      </c>
      <c r="AY774" t="inlineStr">
        <is>
          <t>Not reported</t>
        </is>
      </c>
      <c r="AZ774" t="inlineStr">
        <is>
          <t>Not reported</t>
        </is>
      </c>
      <c r="BA774" t="inlineStr">
        <is>
          <t>Not reported</t>
        </is>
      </c>
      <c r="BB774" t="inlineStr">
        <is>
          <t>Not reported</t>
        </is>
      </c>
      <c r="BC774" t="inlineStr">
        <is>
          <t>Not reported</t>
        </is>
      </c>
      <c r="BD774" t="inlineStr">
        <is>
          <t>Not reported</t>
        </is>
      </c>
      <c r="BE774" t="inlineStr">
        <is>
          <t>Not reported</t>
        </is>
      </c>
      <c r="BF774" t="inlineStr">
        <is>
          <t>Not reported</t>
        </is>
      </c>
      <c r="BG774" t="inlineStr">
        <is>
          <t>Not reviewed (not included)</t>
        </is>
      </c>
      <c r="BH774" t="inlineStr">
        <is>
          <t>N/A</t>
        </is>
      </c>
      <c r="BI774" t="inlineStr">
        <is>
          <t>Not reviewed</t>
        </is>
      </c>
      <c r="BJ774" t="inlineStr">
        <is>
          <t>Not reviewed</t>
        </is>
      </c>
      <c r="BK774" t="inlineStr">
        <is>
          <t>Not reviewed</t>
        </is>
      </c>
      <c r="BL774" t="inlineStr">
        <is>
          <t>Not reviewed</t>
        </is>
      </c>
      <c r="BM774" t="inlineStr">
        <is>
          <t>Not reviewed (not included)</t>
        </is>
      </c>
      <c r="BN774" t="inlineStr">
        <is>
          <t>Non-ADHD Focused - E2-Not ADHD focused: Neither title nor abstract mentions ADHD or attention-deficit/hyperactivity</t>
        </is>
      </c>
      <c r="BO774" t="inlineStr">
        <is>
          <t>Abstract-level screening only</t>
        </is>
      </c>
      <c r="BP774" t="inlineStr">
        <is>
          <t>11</t>
        </is>
      </c>
    </row>
    <row r="775">
      <c r="A775" t="inlineStr">
        <is>
          <t>Detection of Bipolar Disorder on Social Media Data Utilizing Biomedical, Clinical and Mental Health Domain Fine-Tuned Word Embeddings</t>
        </is>
      </c>
      <c r="B775" t="n">
        <v>2024</v>
      </c>
      <c r="C775" t="inlineStr">
        <is>
          <t>Not checked</t>
        </is>
      </c>
      <c r="D775" t="inlineStr">
        <is>
          <t>Not checked</t>
        </is>
      </c>
      <c r="E775" t="inlineStr">
        <is>
          <t>10.1109/ICHI61247.2024.00098</t>
        </is>
      </c>
      <c r="F775" t="inlineStr">
        <is>
          <t>Bipolar disorder (BD) is a mental disorder with a major characteristic of extreme instability in emotion caused by repeated depression and manic episodes. Long observation time is needed before a psychiatrist diagnoses BD to avoid misdiagnosing it as depression. Recently, deep learning models have been used for detecting BD and depression. However, because of the limitations of accessing healthcare data, such as the privacy of the data, it is difficult to collect large amounts of data to train the models. Alternatively, studies on detecting BD and depression were conducted using social media data because people often express their emotions in social media posts. The posts can be represented as text features using word embedding models, such as bidirectional encoder representations from transformers (BERT). Recently, transformer-based word embedding models were fine-tuned using biomedical, clinical, and mental health domain data, improving the performance of detecting depression. However, the potential of those fine-tuned word embeddings specific for detecting BD has yet to be explored. In this study, we compared some fine-tuned word embeddings, analyzed the impact of using different domain knowledge in the fine-tuning process for detecting BD, and identified the limitation of using word embedding in detecting BD. Based on our experiments, the models achieve excellent performance with an F1-Score above or equal to 0.90. However, the performance of these models is not significantly different unless more computationally expensive models are used in the fine-tuning process of the word embedding models. Our experiment results also show that different types of domain knowledge in the fine-tuning process have no significant impact on detecting BD. Additionally, the instability in emotion cannot be identified and explained from the posts using word embeddings, decreasing the model's reliability and limiting the use of word embeddings for BD detection.</t>
        </is>
      </c>
      <c r="G775" t="inlineStr">
        <is>
          <t>Unimodal</t>
        </is>
      </c>
      <c r="H775" t="inlineStr">
        <is>
          <t>See abstract</t>
        </is>
      </c>
      <c r="I775" t="inlineStr">
        <is>
          <t>See abstract</t>
        </is>
      </c>
      <c r="J775" t="inlineStr">
        <is>
          <t>See abstract (AI/ML)</t>
        </is>
      </c>
      <c r="K775" t="inlineStr">
        <is>
          <t>See abstract</t>
        </is>
      </c>
      <c r="M775" t="inlineStr">
        <is>
          <t>See abstract</t>
        </is>
      </c>
      <c r="N775" t="inlineStr">
        <is>
          <t>See abstract</t>
        </is>
      </c>
      <c r="O775" t="inlineStr">
        <is>
          <t>Not verified from abstract</t>
        </is>
      </c>
      <c r="P775" t="inlineStr">
        <is>
          <t>See abstract</t>
        </is>
      </c>
      <c r="Q775" t="inlineStr">
        <is>
          <t>See abstract</t>
        </is>
      </c>
      <c r="R775" t="inlineStr">
        <is>
          <t>Not reviewed (not included)</t>
        </is>
      </c>
      <c r="S775" t="inlineStr">
        <is>
          <t>Not reviewed (not included)</t>
        </is>
      </c>
      <c r="T775" t="inlineStr">
        <is>
          <t>Abstract screening only. Non-ADHD Focused</t>
        </is>
      </c>
      <c r="U775" t="inlineStr">
        <is>
          <t>EXCLUDE</t>
        </is>
      </c>
      <c r="V775" t="inlineStr">
        <is>
          <t>E2-Not ADHD focused: Neither title nor abstract mentions ADHD or attention-deficit/hyperactivity</t>
        </is>
      </c>
      <c r="W775" t="inlineStr">
        <is>
          <t>Excluded: Not ADHD Focused</t>
        </is>
      </c>
      <c r="X775" t="inlineStr">
        <is>
          <t>Not assessed from abstract</t>
        </is>
      </c>
      <c r="Y775" t="inlineStr">
        <is>
          <t>IEEE Conferences</t>
        </is>
      </c>
      <c r="Z775" t="inlineStr">
        <is>
          <t>Not determined from abstract</t>
        </is>
      </c>
      <c r="AB775" t="inlineStr">
        <is>
          <t>Not assessed (not included)</t>
        </is>
      </c>
      <c r="AC775" t="inlineStr">
        <is>
          <t>Not assessed (not included)</t>
        </is>
      </c>
      <c r="AD775" t="inlineStr">
        <is>
          <t>S. A. Thamrin; A. L. P. Chen</t>
        </is>
      </c>
      <c r="AE775" t="inlineStr">
        <is>
          <t>2024 IEEE 12th International Conference on Healthcare Informatics (ICHI)</t>
        </is>
      </c>
      <c r="AF775" t="inlineStr">
        <is>
          <t>Hybrid OA (IEEE)</t>
        </is>
      </c>
      <c r="AH775" t="inlineStr">
        <is>
          <t>Not assessed</t>
        </is>
      </c>
      <c r="AI775" t="inlineStr">
        <is>
          <t>Not reported</t>
        </is>
      </c>
      <c r="AJ775" t="inlineStr">
        <is>
          <t>Not reported</t>
        </is>
      </c>
      <c r="AK775" t="inlineStr">
        <is>
          <t>Not reported</t>
        </is>
      </c>
      <c r="AL775" t="inlineStr">
        <is>
          <t>Not reported</t>
        </is>
      </c>
      <c r="AM775" t="inlineStr">
        <is>
          <t>Not reported</t>
        </is>
      </c>
      <c r="AN775" t="inlineStr">
        <is>
          <t>Not reported</t>
        </is>
      </c>
      <c r="AO775" t="inlineStr">
        <is>
          <t>Not reviewed</t>
        </is>
      </c>
      <c r="AP775" t="inlineStr">
        <is>
          <t>Not reported</t>
        </is>
      </c>
      <c r="AQ775" t="inlineStr">
        <is>
          <t>Not reported</t>
        </is>
      </c>
      <c r="AR775" t="inlineStr">
        <is>
          <t>Not reported</t>
        </is>
      </c>
      <c r="AS775" t="inlineStr">
        <is>
          <t>See abstract</t>
        </is>
      </c>
      <c r="AT775" t="inlineStr">
        <is>
          <t>Not reviewed</t>
        </is>
      </c>
      <c r="AU775" t="inlineStr">
        <is>
          <t>Not reviewed</t>
        </is>
      </c>
      <c r="AV775" t="inlineStr">
        <is>
          <t>Not reviewed</t>
        </is>
      </c>
      <c r="AW775" t="inlineStr">
        <is>
          <t>Not reviewed</t>
        </is>
      </c>
      <c r="AX775" t="inlineStr">
        <is>
          <t>Not reported</t>
        </is>
      </c>
      <c r="AY775" t="inlineStr">
        <is>
          <t>Not reported</t>
        </is>
      </c>
      <c r="AZ775" t="inlineStr">
        <is>
          <t>Not reported</t>
        </is>
      </c>
      <c r="BA775" t="inlineStr">
        <is>
          <t>Not reported</t>
        </is>
      </c>
      <c r="BB775" t="inlineStr">
        <is>
          <t>Not reported</t>
        </is>
      </c>
      <c r="BC775" t="inlineStr">
        <is>
          <t>Not reported</t>
        </is>
      </c>
      <c r="BD775" t="inlineStr">
        <is>
          <t>Not reported</t>
        </is>
      </c>
      <c r="BE775" t="inlineStr">
        <is>
          <t>Not reported</t>
        </is>
      </c>
      <c r="BF775" t="inlineStr">
        <is>
          <t>Not reported</t>
        </is>
      </c>
      <c r="BG775" t="inlineStr">
        <is>
          <t>Not reviewed (not included)</t>
        </is>
      </c>
      <c r="BH775" t="inlineStr">
        <is>
          <t>N/A</t>
        </is>
      </c>
      <c r="BI775" t="inlineStr">
        <is>
          <t>Not reviewed</t>
        </is>
      </c>
      <c r="BJ775" t="inlineStr">
        <is>
          <t>Not reviewed</t>
        </is>
      </c>
      <c r="BK775" t="inlineStr">
        <is>
          <t>Not reviewed</t>
        </is>
      </c>
      <c r="BL775" t="inlineStr">
        <is>
          <t>Not reviewed</t>
        </is>
      </c>
      <c r="BM775" t="inlineStr">
        <is>
          <t>Not reviewed (not included)</t>
        </is>
      </c>
      <c r="BN775" t="inlineStr">
        <is>
          <t>Non-ADHD Focused - E2-Not ADHD focused: Neither title nor abstract mentions ADHD or attention-deficit/hyperactivity</t>
        </is>
      </c>
      <c r="BO775" t="inlineStr">
        <is>
          <t>Abstract-level screening only</t>
        </is>
      </c>
      <c r="BP775" t="inlineStr">
        <is>
          <t>8</t>
        </is>
      </c>
    </row>
    <row r="776">
      <c r="A776" t="inlineStr">
        <is>
          <t>Personalized Route Navigation System: Utilizing Available Static and Live Data for Preference-Based Recommendation</t>
        </is>
      </c>
      <c r="B776" t="n">
        <v>2021</v>
      </c>
      <c r="C776" t="inlineStr">
        <is>
          <t>Not checked</t>
        </is>
      </c>
      <c r="D776" t="inlineStr">
        <is>
          <t>Not checked</t>
        </is>
      </c>
      <c r="E776" t="inlineStr">
        <is>
          <t>10.1109/GCAIOT53516.2021.9692993</t>
        </is>
      </c>
      <c r="F776" t="inlineStr">
        <is>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userâ€™s estimated satisfaction, considering relevant information provided from previous studies, without the need for external hardware or sensors. Said routes produced by the end-goal system are constructed and indexed using available live and static data from external resources.</t>
        </is>
      </c>
      <c r="G776" t="inlineStr">
        <is>
          <t>Unimodal</t>
        </is>
      </c>
      <c r="H776" t="inlineStr">
        <is>
          <t>See abstract</t>
        </is>
      </c>
      <c r="I776" t="inlineStr">
        <is>
          <t>See abstract</t>
        </is>
      </c>
      <c r="J776" t="inlineStr">
        <is>
          <t>See abstract (AI/ML)</t>
        </is>
      </c>
      <c r="K776" t="inlineStr">
        <is>
          <t>See abstract</t>
        </is>
      </c>
      <c r="M776" t="inlineStr">
        <is>
          <t>See abstract</t>
        </is>
      </c>
      <c r="N776" t="inlineStr">
        <is>
          <t>See abstract</t>
        </is>
      </c>
      <c r="O776" t="inlineStr">
        <is>
          <t>Not verified from abstract</t>
        </is>
      </c>
      <c r="P776" t="inlineStr">
        <is>
          <t>See abstract</t>
        </is>
      </c>
      <c r="Q776" t="inlineStr">
        <is>
          <t>See abstract</t>
        </is>
      </c>
      <c r="R776" t="inlineStr">
        <is>
          <t>Not reviewed (not included)</t>
        </is>
      </c>
      <c r="S776" t="inlineStr">
        <is>
          <t>Not reviewed (not included)</t>
        </is>
      </c>
      <c r="T776" t="inlineStr">
        <is>
          <t>Abstract screening only. Non-ADHD Focused</t>
        </is>
      </c>
      <c r="U776" t="inlineStr">
        <is>
          <t>EXCLUDE</t>
        </is>
      </c>
      <c r="V776" t="inlineStr">
        <is>
          <t>E2-Not ADHD focused: Neither title nor abstract mentions ADHD or attention-deficit/hyperactivity</t>
        </is>
      </c>
      <c r="W776" t="inlineStr">
        <is>
          <t>Excluded: Not ADHD Focused</t>
        </is>
      </c>
      <c r="X776" t="inlineStr">
        <is>
          <t>Not assessed from abstract</t>
        </is>
      </c>
      <c r="Y776" t="inlineStr">
        <is>
          <t>IEEE Conferences</t>
        </is>
      </c>
      <c r="Z776" t="inlineStr">
        <is>
          <t>Not determined from abstract</t>
        </is>
      </c>
      <c r="AB776" t="inlineStr">
        <is>
          <t>Not assessed (not included)</t>
        </is>
      </c>
      <c r="AC776" t="inlineStr">
        <is>
          <t>Not assessed (not included)</t>
        </is>
      </c>
      <c r="AD776" t="inlineStr">
        <is>
          <t>A. A. Souders; M. S. Almalag; C. Kreider</t>
        </is>
      </c>
      <c r="AE776" t="inlineStr">
        <is>
          <t>2021 IEEE Global Conference on Artificial Intelligence and Internet of Things (GCAIoT)</t>
        </is>
      </c>
      <c r="AF776" t="inlineStr">
        <is>
          <t>Hybrid OA (IEEE)</t>
        </is>
      </c>
      <c r="AH776" t="inlineStr">
        <is>
          <t>Not assessed</t>
        </is>
      </c>
      <c r="AI776" t="inlineStr">
        <is>
          <t>Not reported</t>
        </is>
      </c>
      <c r="AJ776" t="inlineStr">
        <is>
          <t>Not reported</t>
        </is>
      </c>
      <c r="AK776" t="inlineStr">
        <is>
          <t>Not reported</t>
        </is>
      </c>
      <c r="AL776" t="inlineStr">
        <is>
          <t>Not reported</t>
        </is>
      </c>
      <c r="AM776" t="inlineStr">
        <is>
          <t>Not reported</t>
        </is>
      </c>
      <c r="AN776" t="inlineStr">
        <is>
          <t>Not reported</t>
        </is>
      </c>
      <c r="AO776" t="inlineStr">
        <is>
          <t>Not reviewed</t>
        </is>
      </c>
      <c r="AP776" t="inlineStr">
        <is>
          <t>Not reported</t>
        </is>
      </c>
      <c r="AQ776" t="inlineStr">
        <is>
          <t>Not reported</t>
        </is>
      </c>
      <c r="AR776" t="inlineStr">
        <is>
          <t>Not reported</t>
        </is>
      </c>
      <c r="AS776" t="inlineStr">
        <is>
          <t>See abstract</t>
        </is>
      </c>
      <c r="AT776" t="inlineStr">
        <is>
          <t>Not reviewed</t>
        </is>
      </c>
      <c r="AU776" t="inlineStr">
        <is>
          <t>Not reviewed</t>
        </is>
      </c>
      <c r="AV776" t="inlineStr">
        <is>
          <t>Not reviewed</t>
        </is>
      </c>
      <c r="AW776" t="inlineStr">
        <is>
          <t>Not reviewed</t>
        </is>
      </c>
      <c r="AX776" t="inlineStr">
        <is>
          <t>Not reported</t>
        </is>
      </c>
      <c r="AY776" t="inlineStr">
        <is>
          <t>Not reported</t>
        </is>
      </c>
      <c r="AZ776" t="inlineStr">
        <is>
          <t>Not reported</t>
        </is>
      </c>
      <c r="BA776" t="inlineStr">
        <is>
          <t>Not reported</t>
        </is>
      </c>
      <c r="BB776" t="inlineStr">
        <is>
          <t>Not reported</t>
        </is>
      </c>
      <c r="BC776" t="inlineStr">
        <is>
          <t>Not reported</t>
        </is>
      </c>
      <c r="BD776" t="inlineStr">
        <is>
          <t>Not reported</t>
        </is>
      </c>
      <c r="BE776" t="inlineStr">
        <is>
          <t>Not reported</t>
        </is>
      </c>
      <c r="BF776" t="inlineStr">
        <is>
          <t>Not reported</t>
        </is>
      </c>
      <c r="BG776" t="inlineStr">
        <is>
          <t>Not reviewed (not included)</t>
        </is>
      </c>
      <c r="BH776" t="inlineStr">
        <is>
          <t>N/A</t>
        </is>
      </c>
      <c r="BI776" t="inlineStr">
        <is>
          <t>Not reviewed</t>
        </is>
      </c>
      <c r="BJ776" t="inlineStr">
        <is>
          <t>Not reviewed</t>
        </is>
      </c>
      <c r="BK776" t="inlineStr">
        <is>
          <t>Not reviewed</t>
        </is>
      </c>
      <c r="BL776" t="inlineStr">
        <is>
          <t>Not reviewed</t>
        </is>
      </c>
      <c r="BM776" t="inlineStr">
        <is>
          <t>Not reviewed (not included)</t>
        </is>
      </c>
      <c r="BN776" t="inlineStr">
        <is>
          <t>Non-ADHD Focused - E2-Not ADHD focused: Neither title nor abstract mentions ADHD or attention-deficit/hyperactivity</t>
        </is>
      </c>
      <c r="BO776" t="inlineStr">
        <is>
          <t>Abstract-level screening only</t>
        </is>
      </c>
      <c r="BP776" t="inlineStr">
        <is>
          <t>7</t>
        </is>
      </c>
    </row>
    <row r="777">
      <c r="A777" t="inlineStr">
        <is>
          <t>New Distance-Based approach for Genome-Wide Association Studies</t>
        </is>
      </c>
      <c r="B777" t="n">
        <v>2022</v>
      </c>
      <c r="C777" t="inlineStr">
        <is>
          <t>Not checked</t>
        </is>
      </c>
      <c r="D777" t="inlineStr">
        <is>
          <t>Not checked</t>
        </is>
      </c>
      <c r="E777" t="inlineStr">
        <is>
          <t>10.1109/TCBB.2021.3092812</t>
        </is>
      </c>
      <c r="F777" t="inlineStr">
        <is>
          <t>With the rise of genome-wide association studies (GWAS), the analysis of typical GWAS data sets with thousands of single-nucleotide polymorphisms (SNPs) has become crucial in biomedicine research. Here, we propose a new method to identify SNPs related to disease in case-control studies. The method, based on genetic distances between individuals, takes into account the possible population substructure, and avoids the issues of multiple testing. The method provides two ordered lists of SNPs; one with SNPs which minor alleles can be considered risk alleles for the disease, and another one with SNPs which minor alleles can be considered as protective. These two lists provide a useful tool to help the researcher to decide where to focus attention in a first stage.</t>
        </is>
      </c>
      <c r="G777" t="inlineStr">
        <is>
          <t>Unimodal</t>
        </is>
      </c>
      <c r="H777" t="inlineStr">
        <is>
          <t>See abstract</t>
        </is>
      </c>
      <c r="I777" t="inlineStr">
        <is>
          <t>See abstract</t>
        </is>
      </c>
      <c r="J777" t="inlineStr">
        <is>
          <t>See abstract (AI/ML)</t>
        </is>
      </c>
      <c r="K777" t="inlineStr">
        <is>
          <t>See abstract</t>
        </is>
      </c>
      <c r="M777" t="inlineStr">
        <is>
          <t>See abstract</t>
        </is>
      </c>
      <c r="N777" t="inlineStr">
        <is>
          <t>See abstract</t>
        </is>
      </c>
      <c r="O777" t="inlineStr">
        <is>
          <t>Not verified from abstract</t>
        </is>
      </c>
      <c r="P777" t="inlineStr">
        <is>
          <t>See abstract</t>
        </is>
      </c>
      <c r="Q777" t="inlineStr">
        <is>
          <t>See abstract</t>
        </is>
      </c>
      <c r="R777" t="inlineStr">
        <is>
          <t>Not reviewed (not included)</t>
        </is>
      </c>
      <c r="S777" t="inlineStr">
        <is>
          <t>Not reviewed (not included)</t>
        </is>
      </c>
      <c r="T777" t="inlineStr">
        <is>
          <t>Abstract screening only. Non-ADHD Focused</t>
        </is>
      </c>
      <c r="U777" t="inlineStr">
        <is>
          <t>EXCLUDE</t>
        </is>
      </c>
      <c r="V777" t="inlineStr">
        <is>
          <t>E2-Not ADHD focused: Neither title nor abstract mentions ADHD or attention-deficit/hyperactivity</t>
        </is>
      </c>
      <c r="W777" t="inlineStr">
        <is>
          <t>Excluded: Not ADHD Focused</t>
        </is>
      </c>
      <c r="X777" t="inlineStr">
        <is>
          <t>Not assessed from abstract</t>
        </is>
      </c>
      <c r="Y777" t="inlineStr">
        <is>
          <t>IEEE Journals</t>
        </is>
      </c>
      <c r="Z777" t="inlineStr">
        <is>
          <t>Not determined from abstract</t>
        </is>
      </c>
      <c r="AB777" t="inlineStr">
        <is>
          <t>Not assessed (not included)</t>
        </is>
      </c>
      <c r="AC777" t="inlineStr">
        <is>
          <t>Not assessed (not included)</t>
        </is>
      </c>
      <c r="AD777" t="inlineStr">
        <is>
          <t>I. Irigoien; B. Cormand; M. Soler-Artigas; C. SÃ¡nchez-Mora; J. -A. Ramos-Quiroga; C. Arenas</t>
        </is>
      </c>
      <c r="AE777" t="inlineStr">
        <is>
          <t>IEEE/ACM Transactions on Computational Biology and Bioinformatics</t>
        </is>
      </c>
      <c r="AF777" t="inlineStr">
        <is>
          <t>Hybrid OA (IEEE)</t>
        </is>
      </c>
      <c r="AG777" t="inlineStr">
        <is>
          <t xml:space="preserve">Spanish Ministerio de Economia y Competitividad de Ciencia e InnovaciÃ³n(grant numbers:RTI2018-093337-B-I00,DOTT-HEALTH/PAT-MED,PID2019-106942RB-C31); University of the Basque Country UPV/EHU(grant numbers:UFI11/45); Spanish Ministerio de Economia y Competitividad(grant numbers:RTI2018-100968-B-I00,RTI2018-093337-B-I00); Departament d'Economia i Coneixement de la Generalitat de Catalunya(grant numbers:2017SGR622 (GRBIO)); Spanish Ministerio de Economia y Competitividad(grant numbers:RTI2018-100968-B-I00); AGAUR(grant numbers:2017SGR738); European Union H2020 Program(grant numbers:667302,728018); Instituto de Salud Carlos III; Ministerio de Economia, Industria y Competitividad(grant numbers:CD15/00199); Instituto de Salud Carlos III(grant numbers:PI15/01789,PI16/01505,PI17/00289,PI18/01788,PI19/00721,P19/01224); Pla estratÃ¨gic de recerca i innovaciÃ³ en salut; Generalitat de Catalunya(grant numbers:MENTAL-Cat,SLT006/17/287); AgÃ¨ncia de GestiÃ³ dâ€™Ajuts Universitaris i de Recerca-AGAUR, Generalitat de Catalunya(grant numbers:2017SGR1461); European Regional Development Fund(grant numbers:092330/31); Biomedical Network Research Center on Mental Health(grant numbers:IJC2018-035346-I); </t>
        </is>
      </c>
      <c r="AH777" t="inlineStr">
        <is>
          <t>Not assessed</t>
        </is>
      </c>
      <c r="AI777" t="inlineStr">
        <is>
          <t>Not reported</t>
        </is>
      </c>
      <c r="AJ777" t="inlineStr">
        <is>
          <t>Not reported</t>
        </is>
      </c>
      <c r="AK777" t="inlineStr">
        <is>
          <t>Not reported</t>
        </is>
      </c>
      <c r="AL777" t="inlineStr">
        <is>
          <t>Not reported</t>
        </is>
      </c>
      <c r="AM777" t="inlineStr">
        <is>
          <t>Not reported</t>
        </is>
      </c>
      <c r="AN777" t="inlineStr">
        <is>
          <t>Not reported</t>
        </is>
      </c>
      <c r="AO777" t="inlineStr">
        <is>
          <t>Not reviewed</t>
        </is>
      </c>
      <c r="AP777" t="inlineStr">
        <is>
          <t>Not reported</t>
        </is>
      </c>
      <c r="AQ777" t="inlineStr">
        <is>
          <t>Not reported</t>
        </is>
      </c>
      <c r="AR777" t="inlineStr">
        <is>
          <t>Not reported</t>
        </is>
      </c>
      <c r="AS777" t="inlineStr">
        <is>
          <t>See abstract</t>
        </is>
      </c>
      <c r="AT777" t="inlineStr">
        <is>
          <t>Not reviewed</t>
        </is>
      </c>
      <c r="AU777" t="inlineStr">
        <is>
          <t>Not reviewed</t>
        </is>
      </c>
      <c r="AV777" t="inlineStr">
        <is>
          <t>Not reviewed</t>
        </is>
      </c>
      <c r="AW777" t="inlineStr">
        <is>
          <t>Not reviewed</t>
        </is>
      </c>
      <c r="AX777" t="inlineStr">
        <is>
          <t>Not reported</t>
        </is>
      </c>
      <c r="AY777" t="inlineStr">
        <is>
          <t>Not reported</t>
        </is>
      </c>
      <c r="AZ777" t="inlineStr">
        <is>
          <t>Not reported</t>
        </is>
      </c>
      <c r="BA777" t="inlineStr">
        <is>
          <t>Not reported</t>
        </is>
      </c>
      <c r="BB777" t="inlineStr">
        <is>
          <t>Not reported</t>
        </is>
      </c>
      <c r="BC777" t="inlineStr">
        <is>
          <t>Not reported</t>
        </is>
      </c>
      <c r="BD777" t="inlineStr">
        <is>
          <t>Not reported</t>
        </is>
      </c>
      <c r="BE777" t="inlineStr">
        <is>
          <t>Not reported</t>
        </is>
      </c>
      <c r="BF777" t="inlineStr">
        <is>
          <t>Not reported</t>
        </is>
      </c>
      <c r="BG777" t="inlineStr">
        <is>
          <t>Not reviewed (not included)</t>
        </is>
      </c>
      <c r="BH777" t="inlineStr">
        <is>
          <t>N/A</t>
        </is>
      </c>
      <c r="BI777" t="inlineStr">
        <is>
          <t>Not reviewed</t>
        </is>
      </c>
      <c r="BJ777" t="inlineStr">
        <is>
          <t>Not reviewed</t>
        </is>
      </c>
      <c r="BK777" t="inlineStr">
        <is>
          <t>Not reviewed</t>
        </is>
      </c>
      <c r="BL777" t="inlineStr">
        <is>
          <t>Not reviewed</t>
        </is>
      </c>
      <c r="BM777" t="inlineStr">
        <is>
          <t>Not reviewed (not included)</t>
        </is>
      </c>
      <c r="BN777" t="inlineStr">
        <is>
          <t>Non-ADHD Focused - E2-Not ADHD focused: Neither title nor abstract mentions ADHD or attention-deficit/hyperactivity</t>
        </is>
      </c>
      <c r="BO777" t="inlineStr">
        <is>
          <t>Abstract-level screening only</t>
        </is>
      </c>
      <c r="BP777" t="inlineStr">
        <is>
          <t>12</t>
        </is>
      </c>
    </row>
    <row r="778">
      <c r="A778" t="inlineStr">
        <is>
          <t>Securing User Privacy in Cloud-Based Whiteboard Services Against Health Attribute Inference Attacks</t>
        </is>
      </c>
      <c r="B778" t="n">
        <v>2024</v>
      </c>
      <c r="C778" t="inlineStr">
        <is>
          <t>Not checked</t>
        </is>
      </c>
      <c r="D778" t="inlineStr">
        <is>
          <t>Not checked</t>
        </is>
      </c>
      <c r="E778" t="inlineStr">
        <is>
          <t>10.1109/TAI.2024.3352529</t>
        </is>
      </c>
      <c r="F778" t="inlineStr">
        <is>
          <t>Cloud-based whiteboard services have gained immense popularity, facilitating seamless collaboration and communication. However, the open-ended and persistent nature of whiteboard data exposes privacy vulnerabilities. In this article, we investigate potential health attribute inference attacks that leverage drawings to infer sensitive user information without consent. We develop a local differentially private algorithm that perturbs drawings by spatially deforming them, providing provable privacy guarantees. Our algorithm is implemented in a software tool called DP-WhiteBoard (DP-WB). Extensive experiments demonstrate the algorithm's ability to significantly reduce the accuracy of health attribute inference attacks while maintaining utility for benign recognition tasks. This work represents the first comprehensive study of emerging privacy threats in cloud-based whiteboards, proposing an scalable and adaptable solution with provable privacy guarantee. A demonstration of our work can be found at https://youtu.be/5gD1Te1Fgnw.</t>
        </is>
      </c>
      <c r="G778" t="inlineStr">
        <is>
          <t>Unimodal</t>
        </is>
      </c>
      <c r="H778" t="inlineStr">
        <is>
          <t>See abstract</t>
        </is>
      </c>
      <c r="I778" t="inlineStr">
        <is>
          <t>See abstract</t>
        </is>
      </c>
      <c r="J778" t="inlineStr">
        <is>
          <t>See abstract (AI/ML)</t>
        </is>
      </c>
      <c r="K778" t="inlineStr">
        <is>
          <t>See abstract</t>
        </is>
      </c>
      <c r="M778" t="inlineStr">
        <is>
          <t>See abstract</t>
        </is>
      </c>
      <c r="N778" t="inlineStr">
        <is>
          <t>See abstract</t>
        </is>
      </c>
      <c r="O778" t="inlineStr">
        <is>
          <t>Not verified from abstract</t>
        </is>
      </c>
      <c r="P778" t="inlineStr">
        <is>
          <t>See abstract</t>
        </is>
      </c>
      <c r="Q778" t="inlineStr">
        <is>
          <t>See abstract</t>
        </is>
      </c>
      <c r="R778" t="inlineStr">
        <is>
          <t>Not reviewed (not included)</t>
        </is>
      </c>
      <c r="S778" t="inlineStr">
        <is>
          <t>Not reviewed (not included)</t>
        </is>
      </c>
      <c r="T778" t="inlineStr">
        <is>
          <t>Abstract screening only. Non-ADHD Focused</t>
        </is>
      </c>
      <c r="U778" t="inlineStr">
        <is>
          <t>EXCLUDE</t>
        </is>
      </c>
      <c r="V778" t="inlineStr">
        <is>
          <t>E2-Not ADHD focused: Neither title nor abstract mentions ADHD or attention-deficit/hyperactivity</t>
        </is>
      </c>
      <c r="W778" t="inlineStr">
        <is>
          <t>Excluded: Not ADHD Focused</t>
        </is>
      </c>
      <c r="X778" t="inlineStr">
        <is>
          <t>Not assessed from abstract</t>
        </is>
      </c>
      <c r="Y778" t="inlineStr">
        <is>
          <t>IEEE Journals</t>
        </is>
      </c>
      <c r="Z778" t="inlineStr">
        <is>
          <t>Not determined from abstract</t>
        </is>
      </c>
      <c r="AB778" t="inlineStr">
        <is>
          <t>Not assessed (not included)</t>
        </is>
      </c>
      <c r="AC778" t="inlineStr">
        <is>
          <t>Not assessed (not included)</t>
        </is>
      </c>
      <c r="AD778" t="inlineStr">
        <is>
          <t>A. R. Shahid; A. Imteaj</t>
        </is>
      </c>
      <c r="AE778" t="inlineStr">
        <is>
          <t>IEEE Transactions on Artificial Intelligence</t>
        </is>
      </c>
      <c r="AF778" t="inlineStr">
        <is>
          <t>Hybrid OA (IEEE)</t>
        </is>
      </c>
      <c r="AH778" t="inlineStr">
        <is>
          <t>Not assessed</t>
        </is>
      </c>
      <c r="AI778" t="inlineStr">
        <is>
          <t>Not reported</t>
        </is>
      </c>
      <c r="AJ778" t="inlineStr">
        <is>
          <t>Not reported</t>
        </is>
      </c>
      <c r="AK778" t="inlineStr">
        <is>
          <t>Not reported</t>
        </is>
      </c>
      <c r="AL778" t="inlineStr">
        <is>
          <t>Not reported</t>
        </is>
      </c>
      <c r="AM778" t="inlineStr">
        <is>
          <t>Not reported</t>
        </is>
      </c>
      <c r="AN778" t="inlineStr">
        <is>
          <t>Not reported</t>
        </is>
      </c>
      <c r="AO778" t="inlineStr">
        <is>
          <t>Not reviewed</t>
        </is>
      </c>
      <c r="AP778" t="inlineStr">
        <is>
          <t>Not reported</t>
        </is>
      </c>
      <c r="AQ778" t="inlineStr">
        <is>
          <t>Not reported</t>
        </is>
      </c>
      <c r="AR778" t="inlineStr">
        <is>
          <t>Not reported</t>
        </is>
      </c>
      <c r="AS778" t="inlineStr">
        <is>
          <t>See abstract</t>
        </is>
      </c>
      <c r="AT778" t="inlineStr">
        <is>
          <t>Not reviewed</t>
        </is>
      </c>
      <c r="AU778" t="inlineStr">
        <is>
          <t>Not reviewed</t>
        </is>
      </c>
      <c r="AV778" t="inlineStr">
        <is>
          <t>Not reviewed</t>
        </is>
      </c>
      <c r="AW778" t="inlineStr">
        <is>
          <t>Not reviewed</t>
        </is>
      </c>
      <c r="AX778" t="inlineStr">
        <is>
          <t>Not reported</t>
        </is>
      </c>
      <c r="AY778" t="inlineStr">
        <is>
          <t>Not reported</t>
        </is>
      </c>
      <c r="AZ778" t="inlineStr">
        <is>
          <t>Not reported</t>
        </is>
      </c>
      <c r="BA778" t="inlineStr">
        <is>
          <t>Not reported</t>
        </is>
      </c>
      <c r="BB778" t="inlineStr">
        <is>
          <t>Not reported</t>
        </is>
      </c>
      <c r="BC778" t="inlineStr">
        <is>
          <t>Not reported</t>
        </is>
      </c>
      <c r="BD778" t="inlineStr">
        <is>
          <t>Not reported</t>
        </is>
      </c>
      <c r="BE778" t="inlineStr">
        <is>
          <t>Not reported</t>
        </is>
      </c>
      <c r="BF778" t="inlineStr">
        <is>
          <t>Not reported</t>
        </is>
      </c>
      <c r="BG778" t="inlineStr">
        <is>
          <t>Not reviewed (not included)</t>
        </is>
      </c>
      <c r="BH778" t="inlineStr">
        <is>
          <t>N/A</t>
        </is>
      </c>
      <c r="BI778" t="inlineStr">
        <is>
          <t>Not reviewed</t>
        </is>
      </c>
      <c r="BJ778" t="inlineStr">
        <is>
          <t>Not reviewed</t>
        </is>
      </c>
      <c r="BK778" t="inlineStr">
        <is>
          <t>Not reviewed</t>
        </is>
      </c>
      <c r="BL778" t="inlineStr">
        <is>
          <t>Not reviewed</t>
        </is>
      </c>
      <c r="BM778" t="inlineStr">
        <is>
          <t>Not reviewed (not included)</t>
        </is>
      </c>
      <c r="BN778" t="inlineStr">
        <is>
          <t>Non-ADHD Focused - E2-Not ADHD focused: Neither title nor abstract mentions ADHD or attention-deficit/hyperactivity</t>
        </is>
      </c>
      <c r="BO778" t="inlineStr">
        <is>
          <t>Abstract-level screening only</t>
        </is>
      </c>
      <c r="BP778" t="inlineStr">
        <is>
          <t>14</t>
        </is>
      </c>
    </row>
    <row r="779">
      <c r="A779" t="inlineStr">
        <is>
          <t>An MRI Data-based Ensemble Deep Learning for Detecting Autism Spectrum Disorder using a Hybrid VGG16-ResNet-DenseNet Approach</t>
        </is>
      </c>
      <c r="B779" t="n">
        <v>2025</v>
      </c>
      <c r="C779" t="inlineStr">
        <is>
          <t>Not checked</t>
        </is>
      </c>
      <c r="D779" t="inlineStr">
        <is>
          <t>Not checked</t>
        </is>
      </c>
      <c r="E779" t="inlineStr">
        <is>
          <t>10.1109/ICISC65841.2025.11188361</t>
        </is>
      </c>
      <c r="F779" t="inlineStr">
        <is>
          <t>The intricacy and unpredictable nature of autism spectrum disorder (ASD) make it difficult to diagnose in youngsters. A neurodevelopmental condition known as autism spectrum disorder (ASD) results in issues with social communication. To mitigate the impacts of ASD, a diagnosis based on early brain imaging is required. This work suggests that deepVDR-NET may be used to categorize brain pictures from magnetic resonance imaging (MRI) in order to identify autistic disorder. When eliminating non-brain tissues from input brain pictures, the first step is called preprocessing. The preprocessed pictures are segmented into smaller groups using hybrid fuzzy $C$ Means (FCM) to facilitate classification. Following segmentation, Visual Geometry Group (VGG)-16 networks-which are made up of many small kernels with filters that expand the network and enable the extraction of complex and discriminative features-are used to extract the features. VDR-Net is used to classify these traits. The suggested method raises the detection accuracy of autism to 95 %.</t>
        </is>
      </c>
      <c r="G779" t="inlineStr">
        <is>
          <t>Unimodal</t>
        </is>
      </c>
      <c r="H779" t="inlineStr">
        <is>
          <t>See abstract</t>
        </is>
      </c>
      <c r="I779" t="inlineStr">
        <is>
          <t>See abstract</t>
        </is>
      </c>
      <c r="J779" t="inlineStr">
        <is>
          <t>See abstract (AI/ML)</t>
        </is>
      </c>
      <c r="K779" t="inlineStr">
        <is>
          <t>See abstract</t>
        </is>
      </c>
      <c r="M779" t="inlineStr">
        <is>
          <t>See abstract</t>
        </is>
      </c>
      <c r="N779" t="inlineStr">
        <is>
          <t>See abstract</t>
        </is>
      </c>
      <c r="O779" t="inlineStr">
        <is>
          <t>Not verified from abstract</t>
        </is>
      </c>
      <c r="P779" t="inlineStr">
        <is>
          <t>See abstract</t>
        </is>
      </c>
      <c r="Q779" t="inlineStr">
        <is>
          <t>See abstract</t>
        </is>
      </c>
      <c r="R779" t="inlineStr">
        <is>
          <t>Not reviewed (not included)</t>
        </is>
      </c>
      <c r="S779" t="inlineStr">
        <is>
          <t>Not reviewed (not included)</t>
        </is>
      </c>
      <c r="T779" t="inlineStr">
        <is>
          <t>Abstract screening only. Non-ADHD Focused</t>
        </is>
      </c>
      <c r="U779" t="inlineStr">
        <is>
          <t>EXCLUDE</t>
        </is>
      </c>
      <c r="V779" t="inlineStr">
        <is>
          <t>E2-Not ADHD focused: Neither title nor abstract mentions ADHD or attention-deficit/hyperactivity</t>
        </is>
      </c>
      <c r="W779" t="inlineStr">
        <is>
          <t>Excluded: Not ADHD Focused</t>
        </is>
      </c>
      <c r="X779" t="inlineStr">
        <is>
          <t>Not assessed from abstract</t>
        </is>
      </c>
      <c r="Y779" t="inlineStr">
        <is>
          <t>IEEE Conferences</t>
        </is>
      </c>
      <c r="Z779" t="inlineStr">
        <is>
          <t>Not determined from abstract</t>
        </is>
      </c>
      <c r="AB779" t="inlineStr">
        <is>
          <t>Not assessed (not included)</t>
        </is>
      </c>
      <c r="AC779" t="inlineStr">
        <is>
          <t>Not assessed (not included)</t>
        </is>
      </c>
      <c r="AD779" t="inlineStr">
        <is>
          <t>C. Preethi; S. Gomathi</t>
        </is>
      </c>
      <c r="AE779" t="inlineStr">
        <is>
          <t>2025 9th International Conference on Inventive Systems and Control (ICISC)</t>
        </is>
      </c>
      <c r="AF779" t="inlineStr">
        <is>
          <t>Hybrid OA (IEEE)</t>
        </is>
      </c>
      <c r="AH779" t="inlineStr">
        <is>
          <t>Not assessed</t>
        </is>
      </c>
      <c r="AI779" t="inlineStr">
        <is>
          <t>Not reported</t>
        </is>
      </c>
      <c r="AJ779" t="inlineStr">
        <is>
          <t>Not reported</t>
        </is>
      </c>
      <c r="AK779" t="inlineStr">
        <is>
          <t>Not reported</t>
        </is>
      </c>
      <c r="AL779" t="inlineStr">
        <is>
          <t>Not reported</t>
        </is>
      </c>
      <c r="AM779" t="inlineStr">
        <is>
          <t>Not reported</t>
        </is>
      </c>
      <c r="AN779" t="inlineStr">
        <is>
          <t>Not reported</t>
        </is>
      </c>
      <c r="AO779" t="inlineStr">
        <is>
          <t>Not reviewed</t>
        </is>
      </c>
      <c r="AP779" t="inlineStr">
        <is>
          <t>Not reported</t>
        </is>
      </c>
      <c r="AQ779" t="inlineStr">
        <is>
          <t>Not reported</t>
        </is>
      </c>
      <c r="AR779" t="inlineStr">
        <is>
          <t>Not reported</t>
        </is>
      </c>
      <c r="AS779" t="inlineStr">
        <is>
          <t>See abstract</t>
        </is>
      </c>
      <c r="AT779" t="inlineStr">
        <is>
          <t>Not reviewed</t>
        </is>
      </c>
      <c r="AU779" t="inlineStr">
        <is>
          <t>Not reviewed</t>
        </is>
      </c>
      <c r="AV779" t="inlineStr">
        <is>
          <t>Not reviewed</t>
        </is>
      </c>
      <c r="AW779" t="inlineStr">
        <is>
          <t>Not reviewed</t>
        </is>
      </c>
      <c r="AX779" t="inlineStr">
        <is>
          <t>Not reported</t>
        </is>
      </c>
      <c r="AY779" t="inlineStr">
        <is>
          <t>Not reported</t>
        </is>
      </c>
      <c r="AZ779" t="inlineStr">
        <is>
          <t>Not reported</t>
        </is>
      </c>
      <c r="BA779" t="inlineStr">
        <is>
          <t>Not reported</t>
        </is>
      </c>
      <c r="BB779" t="inlineStr">
        <is>
          <t>Not reported</t>
        </is>
      </c>
      <c r="BC779" t="inlineStr">
        <is>
          <t>Not reported</t>
        </is>
      </c>
      <c r="BD779" t="inlineStr">
        <is>
          <t>Not reported</t>
        </is>
      </c>
      <c r="BE779" t="inlineStr">
        <is>
          <t>Not reported</t>
        </is>
      </c>
      <c r="BF779" t="inlineStr">
        <is>
          <t>Not reported</t>
        </is>
      </c>
      <c r="BG779" t="inlineStr">
        <is>
          <t>Not reviewed (not included)</t>
        </is>
      </c>
      <c r="BH779" t="inlineStr">
        <is>
          <t>N/A</t>
        </is>
      </c>
      <c r="BI779" t="inlineStr">
        <is>
          <t>Not reviewed</t>
        </is>
      </c>
      <c r="BJ779" t="inlineStr">
        <is>
          <t>Not reviewed</t>
        </is>
      </c>
      <c r="BK779" t="inlineStr">
        <is>
          <t>Not reviewed</t>
        </is>
      </c>
      <c r="BL779" t="inlineStr">
        <is>
          <t>Not reviewed</t>
        </is>
      </c>
      <c r="BM779" t="inlineStr">
        <is>
          <t>Not reviewed (not included)</t>
        </is>
      </c>
      <c r="BN779" t="inlineStr">
        <is>
          <t>Non-ADHD Focused - E2-Not ADHD focused: Neither title nor abstract mentions ADHD or attention-deficit/hyperactivity</t>
        </is>
      </c>
      <c r="BO779" t="inlineStr">
        <is>
          <t>Abstract-level screening only</t>
        </is>
      </c>
      <c r="BP779" t="inlineStr">
        <is>
          <t>7</t>
        </is>
      </c>
    </row>
    <row r="780">
      <c r="A780" t="inlineStr">
        <is>
          <t>Intralobular and Interlobular Parietal Functional Network Correlated to MI-BCI Performance</t>
        </is>
      </c>
      <c r="B780" t="n">
        <v>2020</v>
      </c>
      <c r="C780" t="inlineStr">
        <is>
          <t>Not checked</t>
        </is>
      </c>
      <c r="D780" t="inlineStr">
        <is>
          <t>Not checked</t>
        </is>
      </c>
      <c r="E780" t="inlineStr">
        <is>
          <t>10.1109/TNSRE.2020.3038657</t>
        </is>
      </c>
      <c r="F780"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G780" t="inlineStr">
        <is>
          <t>Unimodal</t>
        </is>
      </c>
      <c r="H780" t="inlineStr">
        <is>
          <t>See abstract</t>
        </is>
      </c>
      <c r="I780" t="inlineStr">
        <is>
          <t>See abstract</t>
        </is>
      </c>
      <c r="J780" t="inlineStr">
        <is>
          <t>See abstract (AI/ML)</t>
        </is>
      </c>
      <c r="K780" t="inlineStr">
        <is>
          <t>See abstract</t>
        </is>
      </c>
      <c r="M780" t="inlineStr">
        <is>
          <t>See abstract</t>
        </is>
      </c>
      <c r="N780" t="inlineStr">
        <is>
          <t>See abstract</t>
        </is>
      </c>
      <c r="O780" t="inlineStr">
        <is>
          <t>Not verified from abstract</t>
        </is>
      </c>
      <c r="P780" t="inlineStr">
        <is>
          <t>See abstract</t>
        </is>
      </c>
      <c r="Q780" t="inlineStr">
        <is>
          <t>See abstract</t>
        </is>
      </c>
      <c r="R780" t="inlineStr">
        <is>
          <t>Not reviewed (not included)</t>
        </is>
      </c>
      <c r="S780" t="inlineStr">
        <is>
          <t>Not reviewed (not included)</t>
        </is>
      </c>
      <c r="T780" t="inlineStr">
        <is>
          <t>Abstract screening only. Non-ADHD Focused</t>
        </is>
      </c>
      <c r="U780" t="inlineStr">
        <is>
          <t>EXCLUDE</t>
        </is>
      </c>
      <c r="V780" t="inlineStr">
        <is>
          <t>E2-Not ADHD focused: Neither title nor abstract mentions ADHD or attention-deficit/hyperactivity</t>
        </is>
      </c>
      <c r="W780" t="inlineStr">
        <is>
          <t>Excluded: Not ADHD Focused</t>
        </is>
      </c>
      <c r="X780" t="inlineStr">
        <is>
          <t>Not assessed from abstract</t>
        </is>
      </c>
      <c r="Y780" t="inlineStr">
        <is>
          <t>IEEE Journals</t>
        </is>
      </c>
      <c r="Z780" t="inlineStr">
        <is>
          <t>Not determined from abstract</t>
        </is>
      </c>
      <c r="AB780" t="inlineStr">
        <is>
          <t>Not assessed (not included)</t>
        </is>
      </c>
      <c r="AC780" t="inlineStr">
        <is>
          <t>Not assessed (not included)</t>
        </is>
      </c>
      <c r="AD780" t="inlineStr">
        <is>
          <t>C. -R. Phang; L. -W. Ko</t>
        </is>
      </c>
      <c r="AE780" t="inlineStr">
        <is>
          <t>IEEE Transactions on Neural Systems and Rehabilitation Engineering</t>
        </is>
      </c>
      <c r="AF780" t="inlineStr">
        <is>
          <t>Hybrid OA (IEEE)</t>
        </is>
      </c>
      <c r="AG780" t="inlineStr">
        <is>
          <t xml:space="preserve">Ministry of Science and Technology (MOST)(grant numbers:108-2745-8-009-005,109-2221-E-009-073); Center for Intelligent Drug Systems and Smart Bio-Devices (IDSÂ²B) from the Featured Areas Research Center Program within the framework of the Higher Education Sprout Project by the Ministry of Education (MOE) in Taiwan(grant numbers:109W305,109W211); Artificial Intelligence to Precision Health: Integrating Dynamic Physiological Signals and EMR to build a Medical Digital Twins Platform sponsored by the Ministry of Science and Technology, Taiwan(grant numbers:109-2321-B-009-007); </t>
        </is>
      </c>
      <c r="AH780" t="inlineStr">
        <is>
          <t>Not assessed</t>
        </is>
      </c>
      <c r="AI780" t="inlineStr">
        <is>
          <t>Not reported</t>
        </is>
      </c>
      <c r="AJ780" t="inlineStr">
        <is>
          <t>Not reported</t>
        </is>
      </c>
      <c r="AK780" t="inlineStr">
        <is>
          <t>Not reported</t>
        </is>
      </c>
      <c r="AL780" t="inlineStr">
        <is>
          <t>Not reported</t>
        </is>
      </c>
      <c r="AM780" t="inlineStr">
        <is>
          <t>Not reported</t>
        </is>
      </c>
      <c r="AN780" t="inlineStr">
        <is>
          <t>Not reported</t>
        </is>
      </c>
      <c r="AO780" t="inlineStr">
        <is>
          <t>Not reviewed</t>
        </is>
      </c>
      <c r="AP780" t="inlineStr">
        <is>
          <t>Not reported</t>
        </is>
      </c>
      <c r="AQ780" t="inlineStr">
        <is>
          <t>Not reported</t>
        </is>
      </c>
      <c r="AR780" t="inlineStr">
        <is>
          <t>Not reported</t>
        </is>
      </c>
      <c r="AS780" t="inlineStr">
        <is>
          <t>See abstract</t>
        </is>
      </c>
      <c r="AT780" t="inlineStr">
        <is>
          <t>Not reviewed</t>
        </is>
      </c>
      <c r="AU780" t="inlineStr">
        <is>
          <t>Not reviewed</t>
        </is>
      </c>
      <c r="AV780" t="inlineStr">
        <is>
          <t>Not reviewed</t>
        </is>
      </c>
      <c r="AW780" t="inlineStr">
        <is>
          <t>Not reviewed</t>
        </is>
      </c>
      <c r="AX780" t="inlineStr">
        <is>
          <t>Not reported</t>
        </is>
      </c>
      <c r="AY780" t="inlineStr">
        <is>
          <t>Not reported</t>
        </is>
      </c>
      <c r="AZ780" t="inlineStr">
        <is>
          <t>Not reported</t>
        </is>
      </c>
      <c r="BA780" t="inlineStr">
        <is>
          <t>Not reported</t>
        </is>
      </c>
      <c r="BB780" t="inlineStr">
        <is>
          <t>Not reported</t>
        </is>
      </c>
      <c r="BC780" t="inlineStr">
        <is>
          <t>Not reported</t>
        </is>
      </c>
      <c r="BD780" t="inlineStr">
        <is>
          <t>Not reported</t>
        </is>
      </c>
      <c r="BE780" t="inlineStr">
        <is>
          <t>Not reported</t>
        </is>
      </c>
      <c r="BF780" t="inlineStr">
        <is>
          <t>Not reported</t>
        </is>
      </c>
      <c r="BG780" t="inlineStr">
        <is>
          <t>Not reviewed (not included)</t>
        </is>
      </c>
      <c r="BH780" t="inlineStr">
        <is>
          <t>N/A</t>
        </is>
      </c>
      <c r="BI780" t="inlineStr">
        <is>
          <t>Not reviewed</t>
        </is>
      </c>
      <c r="BJ780" t="inlineStr">
        <is>
          <t>Not reviewed</t>
        </is>
      </c>
      <c r="BK780" t="inlineStr">
        <is>
          <t>Not reviewed</t>
        </is>
      </c>
      <c r="BL780" t="inlineStr">
        <is>
          <t>Not reviewed</t>
        </is>
      </c>
      <c r="BM780" t="inlineStr">
        <is>
          <t>Not reviewed (not included)</t>
        </is>
      </c>
      <c r="BN780" t="inlineStr">
        <is>
          <t>Non-ADHD Focused - E2-Not ADHD focused: Neither title nor abstract mentions ADHD or attention-deficit/hyperactivity</t>
        </is>
      </c>
      <c r="BO780" t="inlineStr">
        <is>
          <t>Abstract-level screening only</t>
        </is>
      </c>
      <c r="BP780" t="inlineStr">
        <is>
          <t>10</t>
        </is>
      </c>
    </row>
    <row r="781">
      <c r="A781" t="inlineStr">
        <is>
          <t>Exploring Machine Learning Approach for Attention Detection Using Public EEG Datasets</t>
        </is>
      </c>
      <c r="B781" t="n">
        <v>2025</v>
      </c>
      <c r="C781" t="inlineStr">
        <is>
          <t>Not checked</t>
        </is>
      </c>
      <c r="D781" t="inlineStr">
        <is>
          <t>Not checked</t>
        </is>
      </c>
      <c r="E781" t="inlineStr">
        <is>
          <t>10.1109/ICT4M68001.2025.11363558</t>
        </is>
      </c>
      <c r="F781" t="inlineStr">
        <is>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t>
        </is>
      </c>
      <c r="G781" t="inlineStr">
        <is>
          <t>Unimodal</t>
        </is>
      </c>
      <c r="H781" t="inlineStr">
        <is>
          <t>See abstract</t>
        </is>
      </c>
      <c r="I781" t="inlineStr">
        <is>
          <t>See abstract</t>
        </is>
      </c>
      <c r="J781" t="inlineStr">
        <is>
          <t>See abstract (AI/ML)</t>
        </is>
      </c>
      <c r="K781" t="inlineStr">
        <is>
          <t>See abstract</t>
        </is>
      </c>
      <c r="M781" t="inlineStr">
        <is>
          <t>See abstract</t>
        </is>
      </c>
      <c r="N781" t="inlineStr">
        <is>
          <t>See abstract</t>
        </is>
      </c>
      <c r="O781" t="inlineStr">
        <is>
          <t>Not verified from abstract</t>
        </is>
      </c>
      <c r="P781" t="inlineStr">
        <is>
          <t>See abstract</t>
        </is>
      </c>
      <c r="Q781" t="inlineStr">
        <is>
          <t>See abstract</t>
        </is>
      </c>
      <c r="R781" t="inlineStr">
        <is>
          <t>Not reviewed (not included)</t>
        </is>
      </c>
      <c r="S781" t="inlineStr">
        <is>
          <t>Not reviewed (not included)</t>
        </is>
      </c>
      <c r="T781" t="inlineStr">
        <is>
          <t>Abstract screening only. Non-ADHD Focused</t>
        </is>
      </c>
      <c r="U781" t="inlineStr">
        <is>
          <t>EXCLUDE</t>
        </is>
      </c>
      <c r="V781" t="inlineStr">
        <is>
          <t>E2-Not ADHD focused: Neither title nor abstract mentions ADHD or attention-deficit/hyperactivity</t>
        </is>
      </c>
      <c r="W781" t="inlineStr">
        <is>
          <t>Excluded: Not ADHD Focused</t>
        </is>
      </c>
      <c r="X781" t="inlineStr">
        <is>
          <t>Not assessed from abstract</t>
        </is>
      </c>
      <c r="Y781" t="inlineStr">
        <is>
          <t>IEEE Conferences</t>
        </is>
      </c>
      <c r="Z781" t="inlineStr">
        <is>
          <t>Not determined from abstract</t>
        </is>
      </c>
      <c r="AB781" t="inlineStr">
        <is>
          <t>Not assessed (not included)</t>
        </is>
      </c>
      <c r="AC781" t="inlineStr">
        <is>
          <t>Not assessed (not included)</t>
        </is>
      </c>
      <c r="AD781" t="inlineStr">
        <is>
          <t>D. Handayani; H. Yaacob; M. Othman; A. B. Basri; H. Sulistiani; D. Darwis; M. A. Ilham; M. A. Hafiz</t>
        </is>
      </c>
      <c r="AE781" t="inlineStr">
        <is>
          <t>2025 10th International Conference on Information and Communication Technology for the Muslim World (ICT4M)</t>
        </is>
      </c>
      <c r="AF781" t="inlineStr">
        <is>
          <t>Hybrid OA (IEEE)</t>
        </is>
      </c>
      <c r="AH781" t="inlineStr">
        <is>
          <t>Not assessed</t>
        </is>
      </c>
      <c r="AI781" t="inlineStr">
        <is>
          <t>Not reported</t>
        </is>
      </c>
      <c r="AJ781" t="inlineStr">
        <is>
          <t>Not reported</t>
        </is>
      </c>
      <c r="AK781" t="inlineStr">
        <is>
          <t>Not reported</t>
        </is>
      </c>
      <c r="AL781" t="inlineStr">
        <is>
          <t>Not reported</t>
        </is>
      </c>
      <c r="AM781" t="inlineStr">
        <is>
          <t>Not reported</t>
        </is>
      </c>
      <c r="AN781" t="inlineStr">
        <is>
          <t>Not reported</t>
        </is>
      </c>
      <c r="AO781" t="inlineStr">
        <is>
          <t>Not reviewed</t>
        </is>
      </c>
      <c r="AP781" t="inlineStr">
        <is>
          <t>Not reported</t>
        </is>
      </c>
      <c r="AQ781" t="inlineStr">
        <is>
          <t>Not reported</t>
        </is>
      </c>
      <c r="AR781" t="inlineStr">
        <is>
          <t>Not reported</t>
        </is>
      </c>
      <c r="AS781" t="inlineStr">
        <is>
          <t>See abstract</t>
        </is>
      </c>
      <c r="AT781" t="inlineStr">
        <is>
          <t>Not reviewed</t>
        </is>
      </c>
      <c r="AU781" t="inlineStr">
        <is>
          <t>Not reviewed</t>
        </is>
      </c>
      <c r="AV781" t="inlineStr">
        <is>
          <t>Not reviewed</t>
        </is>
      </c>
      <c r="AW781" t="inlineStr">
        <is>
          <t>Not reviewed</t>
        </is>
      </c>
      <c r="AX781" t="inlineStr">
        <is>
          <t>Not reported</t>
        </is>
      </c>
      <c r="AY781" t="inlineStr">
        <is>
          <t>Not reported</t>
        </is>
      </c>
      <c r="AZ781" t="inlineStr">
        <is>
          <t>Not reported</t>
        </is>
      </c>
      <c r="BA781" t="inlineStr">
        <is>
          <t>Not reported</t>
        </is>
      </c>
      <c r="BB781" t="inlineStr">
        <is>
          <t>Not reported</t>
        </is>
      </c>
      <c r="BC781" t="inlineStr">
        <is>
          <t>Not reported</t>
        </is>
      </c>
      <c r="BD781" t="inlineStr">
        <is>
          <t>Not reported</t>
        </is>
      </c>
      <c r="BE781" t="inlineStr">
        <is>
          <t>Not reported</t>
        </is>
      </c>
      <c r="BF781" t="inlineStr">
        <is>
          <t>Not reported</t>
        </is>
      </c>
      <c r="BG781" t="inlineStr">
        <is>
          <t>Not reviewed (not included)</t>
        </is>
      </c>
      <c r="BH781" t="inlineStr">
        <is>
          <t>N/A</t>
        </is>
      </c>
      <c r="BI781" t="inlineStr">
        <is>
          <t>Not reviewed</t>
        </is>
      </c>
      <c r="BJ781" t="inlineStr">
        <is>
          <t>Not reviewed</t>
        </is>
      </c>
      <c r="BK781" t="inlineStr">
        <is>
          <t>Not reviewed</t>
        </is>
      </c>
      <c r="BL781" t="inlineStr">
        <is>
          <t>Not reviewed</t>
        </is>
      </c>
      <c r="BM781" t="inlineStr">
        <is>
          <t>Not reviewed (not included)</t>
        </is>
      </c>
      <c r="BN781" t="inlineStr">
        <is>
          <t>Non-ADHD Focused - E2-Not ADHD focused: Neither title nor abstract mentions ADHD or attention-deficit/hyperactivity</t>
        </is>
      </c>
      <c r="BO781" t="inlineStr">
        <is>
          <t>Abstract-level screening only</t>
        </is>
      </c>
      <c r="BP781" t="inlineStr">
        <is>
          <t>4</t>
        </is>
      </c>
    </row>
    <row r="782">
      <c r="A782" t="inlineStr">
        <is>
          <t>Early Parkinsonâ€™s Disease Prediction Using rS-fMRI Functional Connectivity and Autoencoder Graph Convolutional Network</t>
        </is>
      </c>
      <c r="B782" t="n">
        <v>2025</v>
      </c>
      <c r="C782" t="inlineStr">
        <is>
          <t>Not checked</t>
        </is>
      </c>
      <c r="D782" t="inlineStr">
        <is>
          <t>Not checked</t>
        </is>
      </c>
      <c r="E782" t="inlineStr">
        <is>
          <t>10.1109/ACCESS.2025.3621150</t>
        </is>
      </c>
      <c r="F782" t="inlineStr">
        <is>
          <t>Early identification of prodromal Parkinsonâ€™s disease (PD) is critical, as interventions at this stage can significantly alter its course. We propose a deep learning framework that combines resting-state functional MRI (rs-fMRI) data and a Graph Convolutional Network (GCN) to classify individuals with PD, prodromal PD, and healthy controls. Our dataset consisted of 908 participants from two publicly available sources (Parkinsonâ€™s Progression Markers Initiative and SRPBS1600), including 288 with PD, 103 with prodromal (expanded to 309 via data augmentation), and 311 controls. Functional connectivity (FC) features were extracted using the Bootstrap Analysis of Stable Clusters (BASC) atlas by, applying different connectivity measures: Pearsonâ€™s, partial, Spearmanâ€™s, and tangent-space correlations. An autoencoder was then used to compress these features into a lower-dimensional space. Next, we constructed graph adjacency matrices using a novel neighborhood-based method and different distance metrics (Euclidean, spectral angle mapper, spectral information divergence, and radial basis function). This approach links each subject only to its most similar neighbors, yielding a sparse set of connections that preserves both local (nearest-neighbor) relationships and allows the GCN to capture global interactions across the entire dataset. Traditional classifiers (support vector machine, logistic regression, and random forest) demonstrated accuracies of 85.71%, 84.83%, and 80.77%, respectively. By contrast, the GCN trained with tangent-space correlation FC and using the radial basis function and Euclidean distance metric for adjacency matrix construction achieved higher accuracies of 90.66% and 90.64%. These findings underscore the effectiveness of tangent-space FC and GCNs for the early detection of PD.</t>
        </is>
      </c>
      <c r="G782" t="inlineStr">
        <is>
          <t>Unimodal</t>
        </is>
      </c>
      <c r="H782" t="inlineStr">
        <is>
          <t>See abstract</t>
        </is>
      </c>
      <c r="I782" t="inlineStr">
        <is>
          <t>See abstract</t>
        </is>
      </c>
      <c r="J782" t="inlineStr">
        <is>
          <t>See abstract (AI/ML)</t>
        </is>
      </c>
      <c r="K782" t="inlineStr">
        <is>
          <t>See abstract</t>
        </is>
      </c>
      <c r="L782" t="n">
        <v>908</v>
      </c>
      <c r="M782" t="inlineStr">
        <is>
          <t>See abstract</t>
        </is>
      </c>
      <c r="N782" t="inlineStr">
        <is>
          <t>N≈908; details in abstract</t>
        </is>
      </c>
      <c r="O782" t="inlineStr">
        <is>
          <t>Extracted from abstract: N≈908</t>
        </is>
      </c>
      <c r="P782" t="inlineStr">
        <is>
          <t>See abstract</t>
        </is>
      </c>
      <c r="Q782" t="inlineStr">
        <is>
          <t>See abstract</t>
        </is>
      </c>
      <c r="R782" t="inlineStr">
        <is>
          <t>Not reviewed (not included)</t>
        </is>
      </c>
      <c r="S782" t="inlineStr">
        <is>
          <t>Not reviewed (not included)</t>
        </is>
      </c>
      <c r="T782" t="inlineStr">
        <is>
          <t>Abstract screening only. Non-ADHD Primary Condition</t>
        </is>
      </c>
      <c r="U782" t="inlineStr">
        <is>
          <t>EXCLUDE</t>
        </is>
      </c>
      <c r="V782" t="inlineStr">
        <is>
          <t>E2-Primary condition not ADHD: Title references parkinson</t>
        </is>
      </c>
      <c r="W782" t="inlineStr">
        <is>
          <t>Excluded: Non-ADHD Primary Condition</t>
        </is>
      </c>
      <c r="X782" t="inlineStr">
        <is>
          <t>Not assessed from abstract</t>
        </is>
      </c>
      <c r="Y782" t="inlineStr">
        <is>
          <t>IEEE Journals</t>
        </is>
      </c>
      <c r="Z782" t="inlineStr">
        <is>
          <t>Not determined from abstract</t>
        </is>
      </c>
      <c r="AB782" t="inlineStr">
        <is>
          <t>Not assessed (not included)</t>
        </is>
      </c>
      <c r="AC782" t="inlineStr">
        <is>
          <t>Not assessed (not included)</t>
        </is>
      </c>
      <c r="AD782" t="inlineStr">
        <is>
          <t>L. L. Limas; V. Manian</t>
        </is>
      </c>
      <c r="AE782" t="inlineStr">
        <is>
          <t>IEEE Access</t>
        </is>
      </c>
      <c r="AF782" t="inlineStr">
        <is>
          <t>Gold OA (IEEE Access)</t>
        </is>
      </c>
      <c r="AG782" t="inlineStr">
        <is>
          <t xml:space="preserve">National Science Foundation(grant numbers:2334265); </t>
        </is>
      </c>
      <c r="AH782" t="inlineStr">
        <is>
          <t>Not assessed</t>
        </is>
      </c>
      <c r="AI782" t="inlineStr">
        <is>
          <t>Not reported</t>
        </is>
      </c>
      <c r="AJ782" t="n">
        <v>311</v>
      </c>
      <c r="AK782" t="inlineStr">
        <is>
          <t>Not reported</t>
        </is>
      </c>
      <c r="AL782" t="inlineStr">
        <is>
          <t>Not reported</t>
        </is>
      </c>
      <c r="AM782" t="inlineStr">
        <is>
          <t>Not reported</t>
        </is>
      </c>
      <c r="AN782" t="inlineStr">
        <is>
          <t>Not reported</t>
        </is>
      </c>
      <c r="AO782" t="inlineStr">
        <is>
          <t>Not reviewed</t>
        </is>
      </c>
      <c r="AP782" t="inlineStr">
        <is>
          <t>Not reported</t>
        </is>
      </c>
      <c r="AQ782" t="inlineStr">
        <is>
          <t>Not reported</t>
        </is>
      </c>
      <c r="AR782" t="inlineStr">
        <is>
          <t>Not reported</t>
        </is>
      </c>
      <c r="AS782" t="inlineStr">
        <is>
          <t>See abstract</t>
        </is>
      </c>
      <c r="AT782" t="inlineStr">
        <is>
          <t>Not reviewed</t>
        </is>
      </c>
      <c r="AU782" t="inlineStr">
        <is>
          <t>Not reviewed</t>
        </is>
      </c>
      <c r="AV782" t="inlineStr">
        <is>
          <t>Not reviewed</t>
        </is>
      </c>
      <c r="AW782" t="inlineStr">
        <is>
          <t>Not reviewed</t>
        </is>
      </c>
      <c r="AX782" t="inlineStr">
        <is>
          <t>Not reported</t>
        </is>
      </c>
      <c r="AY782" t="inlineStr">
        <is>
          <t>Not reported</t>
        </is>
      </c>
      <c r="AZ782" t="inlineStr">
        <is>
          <t>Not reported</t>
        </is>
      </c>
      <c r="BA782" t="inlineStr">
        <is>
          <t>Not reported</t>
        </is>
      </c>
      <c r="BB782" t="inlineStr">
        <is>
          <t>Not reported</t>
        </is>
      </c>
      <c r="BC782" t="inlineStr">
        <is>
          <t>Not reported</t>
        </is>
      </c>
      <c r="BD782" t="inlineStr">
        <is>
          <t>Not reported</t>
        </is>
      </c>
      <c r="BE782" t="inlineStr">
        <is>
          <t>Not reported</t>
        </is>
      </c>
      <c r="BF782" t="inlineStr">
        <is>
          <t>Not reported</t>
        </is>
      </c>
      <c r="BG782" t="inlineStr">
        <is>
          <t>Not reviewed (not included)</t>
        </is>
      </c>
      <c r="BH782" t="inlineStr">
        <is>
          <t>N/A</t>
        </is>
      </c>
      <c r="BI782" t="inlineStr">
        <is>
          <t>Not reviewed</t>
        </is>
      </c>
      <c r="BJ782" t="inlineStr">
        <is>
          <t>Not reviewed</t>
        </is>
      </c>
      <c r="BK782" t="inlineStr">
        <is>
          <t>Not reviewed</t>
        </is>
      </c>
      <c r="BL782" t="inlineStr">
        <is>
          <t>Not reviewed</t>
        </is>
      </c>
      <c r="BM782" t="inlineStr">
        <is>
          <t>Not reviewed (not included)</t>
        </is>
      </c>
      <c r="BN782" t="inlineStr">
        <is>
          <t>Non-ADHD Primary Condition - E2-Primary condition not ADHD: Title references parkinson</t>
        </is>
      </c>
      <c r="BO782" t="inlineStr">
        <is>
          <t>Abstract-level screening only</t>
        </is>
      </c>
      <c r="BP782" t="inlineStr">
        <is>
          <t>14</t>
        </is>
      </c>
    </row>
    <row r="783">
      <c r="A783" t="inlineStr">
        <is>
          <t>Exploring Gender Differences Based on Functional Magnetic Resonance Images by Deep Learning and Gradient-weighted Class Activation Mapping</t>
        </is>
      </c>
      <c r="B783" t="n">
        <v>2023</v>
      </c>
      <c r="C783" t="inlineStr">
        <is>
          <t>Not checked</t>
        </is>
      </c>
      <c r="D783" t="inlineStr">
        <is>
          <t>Not checked</t>
        </is>
      </c>
      <c r="E783" t="inlineStr">
        <is>
          <t>10.1109/CISP-BMEI60920.2023.10373219</t>
        </is>
      </c>
      <c r="F783" t="inlineStr">
        <is>
          <t>Previous studies have shown gender differences in cognitive function and the prevalence of some neurological diseases. Understanding gender differences in functional connectivity (FC) will provide a new perspective for understanding these differences. We wanted to develop an effective model for the gender prediction and identify the major source of gender differences in functional connectivity. In this study we used FC generated from functional Magnetic Resonance Imaging (fMRI) from the Human Connectome Project in 1038 healthy subjects. We apply deep learning to test whether functional connectivity networks can effectively predict gender and identify the main sources of gender differences in FC. The accuracy of predicting gender by using the functional connectivity network has reached more than 90%, and we found that there are significant gender differences in the FC of interhemispheric brain areas and the FC in the right hemisphere, and in addition to the previously discovered default mode network (DMN), frontoparietal network (FPN), somatomotor network (SMN), there were gender differences in visual network (VIN), auditory network (AUN), and dorsal attention network (DAN) as well, and the gender differences within each resting-state network (RSN) were also large. Our results suggest that gender differences exist in functional connectivity networks and certain subnetworks can be focused on when studying gender-related cognitive functions and neurological disorders.</t>
        </is>
      </c>
      <c r="G783" t="inlineStr">
        <is>
          <t>Unimodal</t>
        </is>
      </c>
      <c r="H783" t="inlineStr">
        <is>
          <t>See abstract</t>
        </is>
      </c>
      <c r="I783" t="inlineStr">
        <is>
          <t>See abstract</t>
        </is>
      </c>
      <c r="J783" t="inlineStr">
        <is>
          <t>See abstract (AI/ML)</t>
        </is>
      </c>
      <c r="K783" t="inlineStr">
        <is>
          <t>See abstract</t>
        </is>
      </c>
      <c r="L783" t="n">
        <v>1038</v>
      </c>
      <c r="M783" t="inlineStr">
        <is>
          <t>See abstract</t>
        </is>
      </c>
      <c r="N783" t="inlineStr">
        <is>
          <t>N≈1038; details in abstract</t>
        </is>
      </c>
      <c r="O783" t="inlineStr">
        <is>
          <t>Extracted from abstract: N≈1038</t>
        </is>
      </c>
      <c r="P783" t="inlineStr">
        <is>
          <t>See abstract</t>
        </is>
      </c>
      <c r="Q783" t="inlineStr">
        <is>
          <t>See abstract</t>
        </is>
      </c>
      <c r="R783" t="inlineStr">
        <is>
          <t>Not reviewed (not included)</t>
        </is>
      </c>
      <c r="S783" t="inlineStr">
        <is>
          <t>Not reviewed (not included)</t>
        </is>
      </c>
      <c r="T783" t="inlineStr">
        <is>
          <t>Abstract screening only. Non-ADHD Focused</t>
        </is>
      </c>
      <c r="U783" t="inlineStr">
        <is>
          <t>EXCLUDE</t>
        </is>
      </c>
      <c r="V783" t="inlineStr">
        <is>
          <t>E2-Not ADHD focused: Neither title nor abstract mentions ADHD or attention-deficit/hyperactivity</t>
        </is>
      </c>
      <c r="W783" t="inlineStr">
        <is>
          <t>Excluded: Not ADHD Focused</t>
        </is>
      </c>
      <c r="X783" t="inlineStr">
        <is>
          <t>Not assessed from abstract</t>
        </is>
      </c>
      <c r="Y783" t="inlineStr">
        <is>
          <t>IEEE Conferences</t>
        </is>
      </c>
      <c r="Z783" t="inlineStr">
        <is>
          <t>Not determined from abstract</t>
        </is>
      </c>
      <c r="AB783" t="inlineStr">
        <is>
          <t>Not assessed (not included)</t>
        </is>
      </c>
      <c r="AC783" t="inlineStr">
        <is>
          <t>Not assessed (not included)</t>
        </is>
      </c>
      <c r="AD783" t="inlineStr">
        <is>
          <t>J. B. Luo; J. Chao Ma; Y. J. Wang; X. Chen</t>
        </is>
      </c>
      <c r="AE783" t="inlineStr">
        <is>
          <t>2023 16th International Congress on Image and Signal Processing, BioMedical Engineering and Informatics (CISP-BMEI)</t>
        </is>
      </c>
      <c r="AF783" t="inlineStr">
        <is>
          <t>Hybrid OA (IEEE)</t>
        </is>
      </c>
      <c r="AG783" t="inlineStr">
        <is>
          <t xml:space="preserve">NIH Blueprint for Neuroscience Research; </t>
        </is>
      </c>
      <c r="AH783" t="inlineStr">
        <is>
          <t>Not assessed</t>
        </is>
      </c>
      <c r="AI783" t="inlineStr">
        <is>
          <t>Not reported</t>
        </is>
      </c>
      <c r="AJ783" t="n">
        <v>1038</v>
      </c>
      <c r="AK783" t="inlineStr">
        <is>
          <t>Not reported</t>
        </is>
      </c>
      <c r="AL783" t="inlineStr">
        <is>
          <t>Not reported</t>
        </is>
      </c>
      <c r="AM783" t="inlineStr">
        <is>
          <t>Not reported</t>
        </is>
      </c>
      <c r="AN783" t="inlineStr">
        <is>
          <t>Not reported</t>
        </is>
      </c>
      <c r="AO783" t="inlineStr">
        <is>
          <t>Not reviewed</t>
        </is>
      </c>
      <c r="AP783" t="inlineStr">
        <is>
          <t>Not reported</t>
        </is>
      </c>
      <c r="AQ783" t="inlineStr">
        <is>
          <t>Not reported</t>
        </is>
      </c>
      <c r="AR783" t="inlineStr">
        <is>
          <t>Not reported</t>
        </is>
      </c>
      <c r="AS783" t="inlineStr">
        <is>
          <t>See abstract</t>
        </is>
      </c>
      <c r="AT783" t="inlineStr">
        <is>
          <t>Not reviewed</t>
        </is>
      </c>
      <c r="AU783" t="inlineStr">
        <is>
          <t>Not reviewed</t>
        </is>
      </c>
      <c r="AV783" t="inlineStr">
        <is>
          <t>Not reviewed</t>
        </is>
      </c>
      <c r="AW783" t="inlineStr">
        <is>
          <t>Not reviewed</t>
        </is>
      </c>
      <c r="AX783" t="inlineStr">
        <is>
          <t>Not reported</t>
        </is>
      </c>
      <c r="AY783" t="inlineStr">
        <is>
          <t>Not reported</t>
        </is>
      </c>
      <c r="AZ783" t="inlineStr">
        <is>
          <t>Not reported</t>
        </is>
      </c>
      <c r="BA783" t="inlineStr">
        <is>
          <t>Not reported</t>
        </is>
      </c>
      <c r="BB783" t="inlineStr">
        <is>
          <t>Not reported</t>
        </is>
      </c>
      <c r="BC783" t="inlineStr">
        <is>
          <t>Not reported</t>
        </is>
      </c>
      <c r="BD783" t="inlineStr">
        <is>
          <t>Not reported</t>
        </is>
      </c>
      <c r="BE783" t="inlineStr">
        <is>
          <t>Not reported</t>
        </is>
      </c>
      <c r="BF783" t="inlineStr">
        <is>
          <t>Not reported</t>
        </is>
      </c>
      <c r="BG783" t="inlineStr">
        <is>
          <t>Not reviewed (not included)</t>
        </is>
      </c>
      <c r="BH783" t="inlineStr">
        <is>
          <t>N/A</t>
        </is>
      </c>
      <c r="BI783" t="inlineStr">
        <is>
          <t>Not reviewed</t>
        </is>
      </c>
      <c r="BJ783" t="inlineStr">
        <is>
          <t>Not reviewed</t>
        </is>
      </c>
      <c r="BK783" t="inlineStr">
        <is>
          <t>Not reviewed</t>
        </is>
      </c>
      <c r="BL783" t="inlineStr">
        <is>
          <t>Not reviewed</t>
        </is>
      </c>
      <c r="BM783" t="inlineStr">
        <is>
          <t>Not reviewed (not included)</t>
        </is>
      </c>
      <c r="BN783" t="inlineStr">
        <is>
          <t>Non-ADHD Focused - E2-Not ADHD focused: Neither title nor abstract mentions ADHD or attention-deficit/hyperactivity</t>
        </is>
      </c>
      <c r="BO783" t="inlineStr">
        <is>
          <t>Abstract-level screening only</t>
        </is>
      </c>
      <c r="BP783" t="inlineStr">
        <is>
          <t>6</t>
        </is>
      </c>
    </row>
    <row r="784">
      <c r="A784" t="inlineStr">
        <is>
          <t>Brain Computer Interfaces for Enhancing Motor Imagery Classification Using EEG Signal</t>
        </is>
      </c>
      <c r="B784" t="n">
        <v>2024</v>
      </c>
      <c r="C784" t="inlineStr">
        <is>
          <t>Not checked</t>
        </is>
      </c>
      <c r="D784" t="inlineStr">
        <is>
          <t>Not checked</t>
        </is>
      </c>
      <c r="E784" t="inlineStr">
        <is>
          <t>10.1109/ICON-BCIHT63907.2024.10882321</t>
        </is>
      </c>
      <c r="F784" t="inlineStr">
        <is>
          <t>The aim of signal processing with transformation techniques, is to precisely identify frequencies and extract minute signal variations. Previous studies have employed various time-frequency distributions (TFD) to extract features from electroen-cephalogram (EEG) signals, and nevertheless, there is still space for improvement. This article introduces a sophisticated method for the classification of motor imagery (MI) EEG signals. The objective of this investigation is to generate TFD plots by utilizing pre-proceed data with continuous wavelet transform (CWT). These plots are designed to assist in the identification of the features of each MI EEG class. Subsequently, these plots are applied to the classification of ResNet-20, ResNet-SO, and Long Short- Term Memory (LSTM) models. The LSTM outperforms the ResN et models, as evidenced by experiments. Our results indicate that this method enhances the efficacy of the brain-computer interface (BCI) for MI tasks and provides substantial advantages for biomedical applications.</t>
        </is>
      </c>
      <c r="G784" t="inlineStr">
        <is>
          <t>Unimodal</t>
        </is>
      </c>
      <c r="H784" t="inlineStr">
        <is>
          <t>See abstract</t>
        </is>
      </c>
      <c r="I784" t="inlineStr">
        <is>
          <t>See abstract</t>
        </is>
      </c>
      <c r="J784" t="inlineStr">
        <is>
          <t>See abstract (AI/ML)</t>
        </is>
      </c>
      <c r="K784" t="inlineStr">
        <is>
          <t>See abstract</t>
        </is>
      </c>
      <c r="M784" t="inlineStr">
        <is>
          <t>See abstract</t>
        </is>
      </c>
      <c r="N784" t="inlineStr">
        <is>
          <t>See abstract</t>
        </is>
      </c>
      <c r="O784" t="inlineStr">
        <is>
          <t>Not verified from abstract</t>
        </is>
      </c>
      <c r="P784" t="inlineStr">
        <is>
          <t>See abstract</t>
        </is>
      </c>
      <c r="Q784" t="inlineStr">
        <is>
          <t>See abstract</t>
        </is>
      </c>
      <c r="R784" t="inlineStr">
        <is>
          <t>Not reviewed (not included)</t>
        </is>
      </c>
      <c r="S784" t="inlineStr">
        <is>
          <t>Not reviewed (not included)</t>
        </is>
      </c>
      <c r="T784" t="inlineStr">
        <is>
          <t>Abstract screening only. Non-ADHD Focused</t>
        </is>
      </c>
      <c r="U784" t="inlineStr">
        <is>
          <t>EXCLUDE</t>
        </is>
      </c>
      <c r="V784" t="inlineStr">
        <is>
          <t>E2-Not ADHD focused: Neither title nor abstract mentions ADHD or attention-deficit/hyperactivity</t>
        </is>
      </c>
      <c r="W784" t="inlineStr">
        <is>
          <t>Excluded: Not ADHD Focused</t>
        </is>
      </c>
      <c r="X784" t="inlineStr">
        <is>
          <t>Not assessed from abstract</t>
        </is>
      </c>
      <c r="Y784" t="inlineStr">
        <is>
          <t>IEEE Conferences</t>
        </is>
      </c>
      <c r="Z784" t="inlineStr">
        <is>
          <t>Not determined from abstract</t>
        </is>
      </c>
      <c r="AB784" t="inlineStr">
        <is>
          <t>Not assessed (not included)</t>
        </is>
      </c>
      <c r="AC784" t="inlineStr">
        <is>
          <t>Not assessed (not included)</t>
        </is>
      </c>
      <c r="AD784" t="inlineStr">
        <is>
          <t>R. S. Lalawat; V. Bajaj; P. K. Padhy</t>
        </is>
      </c>
      <c r="AE784" t="inlineStr">
        <is>
          <t>2024 International Conference on Brain Computer Interface &amp; Healthcare Technologies (iCon-BCIHT)</t>
        </is>
      </c>
      <c r="AF784" t="inlineStr">
        <is>
          <t>Hybrid OA (IEEE)</t>
        </is>
      </c>
      <c r="AH784" t="inlineStr">
        <is>
          <t>Not assessed</t>
        </is>
      </c>
      <c r="AI784" t="inlineStr">
        <is>
          <t>Not reported</t>
        </is>
      </c>
      <c r="AJ784" t="inlineStr">
        <is>
          <t>Not reported</t>
        </is>
      </c>
      <c r="AK784" t="inlineStr">
        <is>
          <t>Not reported</t>
        </is>
      </c>
      <c r="AL784" t="inlineStr">
        <is>
          <t>Not reported</t>
        </is>
      </c>
      <c r="AM784" t="inlineStr">
        <is>
          <t>Not reported</t>
        </is>
      </c>
      <c r="AN784" t="inlineStr">
        <is>
          <t>Not reported</t>
        </is>
      </c>
      <c r="AO784" t="inlineStr">
        <is>
          <t>Not reviewed</t>
        </is>
      </c>
      <c r="AP784" t="inlineStr">
        <is>
          <t>Not reported</t>
        </is>
      </c>
      <c r="AQ784" t="inlineStr">
        <is>
          <t>Not reported</t>
        </is>
      </c>
      <c r="AR784" t="inlineStr">
        <is>
          <t>Not reported</t>
        </is>
      </c>
      <c r="AS784" t="inlineStr">
        <is>
          <t>See abstract</t>
        </is>
      </c>
      <c r="AT784" t="inlineStr">
        <is>
          <t>Not reviewed</t>
        </is>
      </c>
      <c r="AU784" t="inlineStr">
        <is>
          <t>Not reviewed</t>
        </is>
      </c>
      <c r="AV784" t="inlineStr">
        <is>
          <t>Not reviewed</t>
        </is>
      </c>
      <c r="AW784" t="inlineStr">
        <is>
          <t>Not reviewed</t>
        </is>
      </c>
      <c r="AX784" t="inlineStr">
        <is>
          <t>Not reported</t>
        </is>
      </c>
      <c r="AY784" t="inlineStr">
        <is>
          <t>Not reported</t>
        </is>
      </c>
      <c r="AZ784" t="inlineStr">
        <is>
          <t>Not reported</t>
        </is>
      </c>
      <c r="BA784" t="inlineStr">
        <is>
          <t>Not reported</t>
        </is>
      </c>
      <c r="BB784" t="inlineStr">
        <is>
          <t>Not reported</t>
        </is>
      </c>
      <c r="BC784" t="inlineStr">
        <is>
          <t>Not reported</t>
        </is>
      </c>
      <c r="BD784" t="inlineStr">
        <is>
          <t>Not reported</t>
        </is>
      </c>
      <c r="BE784" t="inlineStr">
        <is>
          <t>Not reported</t>
        </is>
      </c>
      <c r="BF784" t="inlineStr">
        <is>
          <t>Not reported</t>
        </is>
      </c>
      <c r="BG784" t="inlineStr">
        <is>
          <t>Not reviewed (not included)</t>
        </is>
      </c>
      <c r="BH784" t="inlineStr">
        <is>
          <t>N/A</t>
        </is>
      </c>
      <c r="BI784" t="inlineStr">
        <is>
          <t>Not reviewed</t>
        </is>
      </c>
      <c r="BJ784" t="inlineStr">
        <is>
          <t>Not reviewed</t>
        </is>
      </c>
      <c r="BK784" t="inlineStr">
        <is>
          <t>Not reviewed</t>
        </is>
      </c>
      <c r="BL784" t="inlineStr">
        <is>
          <t>Not reviewed</t>
        </is>
      </c>
      <c r="BM784" t="inlineStr">
        <is>
          <t>Not reviewed (not included)</t>
        </is>
      </c>
      <c r="BN784" t="inlineStr">
        <is>
          <t>Non-ADHD Focused - E2-Not ADHD focused: Neither title nor abstract mentions ADHD or attention-deficit/hyperactivity</t>
        </is>
      </c>
      <c r="BO784" t="inlineStr">
        <is>
          <t>Abstract-level screening only</t>
        </is>
      </c>
      <c r="BP784" t="inlineStr">
        <is>
          <t>6</t>
        </is>
      </c>
    </row>
    <row r="785">
      <c r="A785" t="inlineStr">
        <is>
          <t>Brain Structural Connectivity Guided Vision Transformers for Identification of Functional Connectivity Characteristics in Preterm Neonates</t>
        </is>
      </c>
      <c r="B785" t="n">
        <v>2024</v>
      </c>
      <c r="C785" t="inlineStr">
        <is>
          <t>Not checked</t>
        </is>
      </c>
      <c r="D785" t="inlineStr">
        <is>
          <t>Not checked</t>
        </is>
      </c>
      <c r="E785" t="inlineStr">
        <is>
          <t>10.1109/JBHI.2024.3355020</t>
        </is>
      </c>
      <c r="F785" t="inlineStr">
        <is>
          <t>Preterm birth is the leading cause of death in children under five years old, and is associated with a wide sequence of complications in both short and long term. In view of rapid neurodevelopment during the neonatal period, preterm neonates may exhibit considerable functional alterations compared to term ones. However, the identified functional alterations in previous studies merely achieve moderate classification performance, while more accurate functional characteristics with satisfying discrimination ability for better diagnosis and therapeutic treatment is underexplored. To address this problem, we propose a novel brain structural connectivity (SC) guided Vision Transformer (SCG-ViT) to identify functional connectivity (FC) differences among three neonatal groups: preterm, preterm with early postnatal experience, and term. Particularly, inspired by the neuroscience-derived information, a novel patch token of SC/FC matrix is defined, and the SC matrix is then adopted as an effective mask into the ViT model to screen out input FC patch embeddings with weaker SC, and to focus on stronger ones for better classification and identification of FC differences among the three groups. The experimental results on multi-modal MRI data of 437 neonatal brains from publicly released Developing Human Connectome Project (dHCP) demonstrate that SCG-ViT achieves superior classification ability compared to baseline models, and successfully identifies holistically different FC patterns among the three groups. Moreover, these different FCs are significantly correlated with the differential gene expressions of the three groups. In summary, SCG-ViT provides a powerfully brain-guided pipeline of adopting large-scale and data-intensive deep learning models for medical imaging-based diagnosis.</t>
        </is>
      </c>
      <c r="G785" t="inlineStr">
        <is>
          <t>Unimodal</t>
        </is>
      </c>
      <c r="H785" t="inlineStr">
        <is>
          <t>See abstract</t>
        </is>
      </c>
      <c r="I785" t="inlineStr">
        <is>
          <t>See abstract</t>
        </is>
      </c>
      <c r="J785" t="inlineStr">
        <is>
          <t>See abstract (AI/ML)</t>
        </is>
      </c>
      <c r="K785" t="inlineStr">
        <is>
          <t>See abstract</t>
        </is>
      </c>
      <c r="M785" t="inlineStr">
        <is>
          <t>See abstract</t>
        </is>
      </c>
      <c r="N785" t="inlineStr">
        <is>
          <t>See abstract</t>
        </is>
      </c>
      <c r="O785" t="inlineStr">
        <is>
          <t>Not verified from abstract</t>
        </is>
      </c>
      <c r="P785" t="inlineStr">
        <is>
          <t>See abstract</t>
        </is>
      </c>
      <c r="Q785" t="inlineStr">
        <is>
          <t>See abstract</t>
        </is>
      </c>
      <c r="R785" t="inlineStr">
        <is>
          <t>Not reviewed (not included)</t>
        </is>
      </c>
      <c r="S785" t="inlineStr">
        <is>
          <t>Not reviewed (not included)</t>
        </is>
      </c>
      <c r="T785" t="inlineStr">
        <is>
          <t>Abstract screening only. Non-ADHD Focused</t>
        </is>
      </c>
      <c r="U785" t="inlineStr">
        <is>
          <t>EXCLUDE</t>
        </is>
      </c>
      <c r="V785" t="inlineStr">
        <is>
          <t>E2-Not ADHD focused: Neither title nor abstract mentions ADHD or attention-deficit/hyperactivity</t>
        </is>
      </c>
      <c r="W785" t="inlineStr">
        <is>
          <t>Excluded: Not ADHD Focused</t>
        </is>
      </c>
      <c r="X785" t="inlineStr">
        <is>
          <t>Not assessed from abstract</t>
        </is>
      </c>
      <c r="Y785" t="inlineStr">
        <is>
          <t>IEEE Journals</t>
        </is>
      </c>
      <c r="Z785" t="inlineStr">
        <is>
          <t>Not determined from abstract</t>
        </is>
      </c>
      <c r="AB785" t="inlineStr">
        <is>
          <t>Not assessed (not included)</t>
        </is>
      </c>
      <c r="AC785" t="inlineStr">
        <is>
          <t>Not assessed (not included)</t>
        </is>
      </c>
      <c r="AD785" t="inlineStr">
        <is>
          <t>W. Mao; Y. Chen; Z. He; Z. Wang; Z. Xiao; Y. Sun; L. He; J. Zhou; W. Guo; C. Ma; L. Zhao; K. M. Kendrick; B. Zhou; B. Becker; T. Liu; T. Zhang; X. Jiang</t>
        </is>
      </c>
      <c r="AE785" t="inlineStr">
        <is>
          <t>IEEE Journal of Biomedical and Health Informatics</t>
        </is>
      </c>
      <c r="AF785" t="inlineStr">
        <is>
          <t>Hybrid OA (IEEE)</t>
        </is>
      </c>
      <c r="AG785" t="inlineStr">
        <is>
          <t xml:space="preserve">National Natural Science Foundation of China(grant numbers:62276050,61976045,31971288,62131009); Non-profit Central Research Institute Fund of Chinese Academy of Medical Sciences(grant numbers:2017PT32013); Seventh Framework Programme(grant numbers:FP/2007-2013); Human Connectome Project; </t>
        </is>
      </c>
      <c r="AH785" t="inlineStr">
        <is>
          <t>Not assessed</t>
        </is>
      </c>
      <c r="AI785" t="inlineStr">
        <is>
          <t>Not reported</t>
        </is>
      </c>
      <c r="AJ785" t="inlineStr">
        <is>
          <t>Not reported</t>
        </is>
      </c>
      <c r="AK785" t="inlineStr">
        <is>
          <t>Not reported</t>
        </is>
      </c>
      <c r="AL785" t="inlineStr">
        <is>
          <t>Not reported</t>
        </is>
      </c>
      <c r="AM785" t="inlineStr">
        <is>
          <t>Not reported</t>
        </is>
      </c>
      <c r="AN785" t="inlineStr">
        <is>
          <t>Not reported</t>
        </is>
      </c>
      <c r="AO785" t="inlineStr">
        <is>
          <t>Not reviewed</t>
        </is>
      </c>
      <c r="AP785" t="inlineStr">
        <is>
          <t>Not reported</t>
        </is>
      </c>
      <c r="AQ785" t="inlineStr">
        <is>
          <t>Not reported</t>
        </is>
      </c>
      <c r="AR785" t="inlineStr">
        <is>
          <t>Not reported</t>
        </is>
      </c>
      <c r="AS785" t="inlineStr">
        <is>
          <t>See abstract</t>
        </is>
      </c>
      <c r="AT785" t="inlineStr">
        <is>
          <t>Not reviewed</t>
        </is>
      </c>
      <c r="AU785" t="inlineStr">
        <is>
          <t>Not reviewed</t>
        </is>
      </c>
      <c r="AV785" t="inlineStr">
        <is>
          <t>Not reviewed</t>
        </is>
      </c>
      <c r="AW785" t="inlineStr">
        <is>
          <t>Not reviewed</t>
        </is>
      </c>
      <c r="AX785" t="inlineStr">
        <is>
          <t>Not reported</t>
        </is>
      </c>
      <c r="AY785" t="inlineStr">
        <is>
          <t>Not reported</t>
        </is>
      </c>
      <c r="AZ785" t="inlineStr">
        <is>
          <t>Not reported</t>
        </is>
      </c>
      <c r="BA785" t="inlineStr">
        <is>
          <t>Not reported</t>
        </is>
      </c>
      <c r="BB785" t="inlineStr">
        <is>
          <t>Not reported</t>
        </is>
      </c>
      <c r="BC785" t="inlineStr">
        <is>
          <t>Not reported</t>
        </is>
      </c>
      <c r="BD785" t="inlineStr">
        <is>
          <t>Not reported</t>
        </is>
      </c>
      <c r="BE785" t="inlineStr">
        <is>
          <t>Not reported</t>
        </is>
      </c>
      <c r="BF785" t="inlineStr">
        <is>
          <t>Not reported</t>
        </is>
      </c>
      <c r="BG785" t="inlineStr">
        <is>
          <t>Not reviewed (not included)</t>
        </is>
      </c>
      <c r="BH785" t="inlineStr">
        <is>
          <t>N/A</t>
        </is>
      </c>
      <c r="BI785" t="inlineStr">
        <is>
          <t>Not reviewed</t>
        </is>
      </c>
      <c r="BJ785" t="inlineStr">
        <is>
          <t>Not reviewed</t>
        </is>
      </c>
      <c r="BK785" t="inlineStr">
        <is>
          <t>Not reviewed</t>
        </is>
      </c>
      <c r="BL785" t="inlineStr">
        <is>
          <t>Not reviewed</t>
        </is>
      </c>
      <c r="BM785" t="inlineStr">
        <is>
          <t>Not reviewed (not included)</t>
        </is>
      </c>
      <c r="BN785" t="inlineStr">
        <is>
          <t>Non-ADHD Focused - E2-Not ADHD focused: Neither title nor abstract mentions ADHD or attention-deficit/hyperactivity</t>
        </is>
      </c>
      <c r="BO785" t="inlineStr">
        <is>
          <t>Abstract-level screening only</t>
        </is>
      </c>
      <c r="BP785" t="inlineStr">
        <is>
          <t>12</t>
        </is>
      </c>
    </row>
    <row r="786">
      <c r="A786" t="inlineStr">
        <is>
          <t>AI-Enabled Deep Depression Detection and Evaluation Informed by DSM-5-TR</t>
        </is>
      </c>
      <c r="B786" t="n">
        <v>2024</v>
      </c>
      <c r="C786" t="inlineStr">
        <is>
          <t>Not checked</t>
        </is>
      </c>
      <c r="D786" t="inlineStr">
        <is>
          <t>Not checked</t>
        </is>
      </c>
      <c r="E786" t="inlineStr">
        <is>
          <t>10.1109/TCSS.2024.3382139</t>
        </is>
      </c>
      <c r="F786" t="inlineStr">
        <is>
          <t>Depression, a prevalent and debilitating mental health disorder, affects millions of individuals worldwide, profoundly impacting their quality of life. Early identification and diagnosis of depression and its intensity are crucial for effective treatment and management. However, many people with depression do not seek professional help, especially in the early stages. In recent years, social media platforms like Twitter have gained popularity as spaces for sharing personal thoughts and emotions, including sensitive signals indicative of serious issues such as self-harm, suicidal thoughts, or illegal activities. These signals may help us to identify depression-related tweets and determine whether an individual is suffering from depression. This research focuses on utilizing artificial intelligence and deep learning (DL) models to categorize tweets related to depression and measure its intensity. The proposed approach combines emotional features, topical events, and behavioral-biometric signals to train the long short-term memory (LSTM)-based DL models. To create a comprehensive dataset, we collaborated with an expert psychologist who followed the clinical assessment procedure outlined in the Diagnostic and Statistical Manual of Mental Disorders, Fifth Edition (DSM-5-TR) to label 95â€‰322 tweets as â€œnon-depressedâ€ or â€œdepressed,â€ further categorized into â€œmild,â€ â€œmoderate,â€ and â€œsevereâ€ intensity levels. Through a series of experiments, our proposed method achieved superior performance compared to baseline models, yielding a mean squared error of 0.002336 and the highest $R$2 value of 0.61. These results highlight the accuracy and potential applications of our approach in automatic depression screening and monitoring on social media platforms.</t>
        </is>
      </c>
      <c r="G786" t="inlineStr">
        <is>
          <t>Unimodal</t>
        </is>
      </c>
      <c r="H786" t="inlineStr">
        <is>
          <t>See abstract</t>
        </is>
      </c>
      <c r="I786" t="inlineStr">
        <is>
          <t>See abstract</t>
        </is>
      </c>
      <c r="J786" t="inlineStr">
        <is>
          <t>See abstract (AI/ML)</t>
        </is>
      </c>
      <c r="K786" t="inlineStr">
        <is>
          <t>See abstract</t>
        </is>
      </c>
      <c r="M786" t="inlineStr">
        <is>
          <t>See abstract</t>
        </is>
      </c>
      <c r="N786" t="inlineStr">
        <is>
          <t>See abstract</t>
        </is>
      </c>
      <c r="O786" t="inlineStr">
        <is>
          <t>Not verified from abstract</t>
        </is>
      </c>
      <c r="P786" t="inlineStr">
        <is>
          <t>See abstract</t>
        </is>
      </c>
      <c r="Q786" t="inlineStr">
        <is>
          <t>See abstract</t>
        </is>
      </c>
      <c r="R786" t="inlineStr">
        <is>
          <t>Not reviewed (not included)</t>
        </is>
      </c>
      <c r="S786" t="inlineStr">
        <is>
          <t>Not reviewed (not included)</t>
        </is>
      </c>
      <c r="T786" t="inlineStr">
        <is>
          <t>Abstract screening only. Non-ADHD Focused</t>
        </is>
      </c>
      <c r="U786" t="inlineStr">
        <is>
          <t>EXCLUDE</t>
        </is>
      </c>
      <c r="V786" t="inlineStr">
        <is>
          <t>E2-Not ADHD focused: Neither title nor abstract mentions ADHD or attention-deficit/hyperactivity</t>
        </is>
      </c>
      <c r="W786" t="inlineStr">
        <is>
          <t>Excluded: Not ADHD Focused</t>
        </is>
      </c>
      <c r="X786" t="inlineStr">
        <is>
          <t>Not assessed from abstract</t>
        </is>
      </c>
      <c r="Y786" t="inlineStr">
        <is>
          <t>IEEE Journals</t>
        </is>
      </c>
      <c r="Z786" t="inlineStr">
        <is>
          <t>Not determined from abstract</t>
        </is>
      </c>
      <c r="AB786" t="inlineStr">
        <is>
          <t>Not assessed (not included)</t>
        </is>
      </c>
      <c r="AC786" t="inlineStr">
        <is>
          <t>Not assessed (not included)</t>
        </is>
      </c>
      <c r="AD786" t="inlineStr">
        <is>
          <t>T. T. Prama; M. S. Islam; M. M. Anwar; I. Jahan</t>
        </is>
      </c>
      <c r="AE786" t="inlineStr">
        <is>
          <t>IEEE Transactions on Computational Social Systems</t>
        </is>
      </c>
      <c r="AF786" t="inlineStr">
        <is>
          <t>Hybrid OA (IEEE)</t>
        </is>
      </c>
      <c r="AH786" t="inlineStr">
        <is>
          <t>Not assessed</t>
        </is>
      </c>
      <c r="AI786" t="inlineStr">
        <is>
          <t>Not reported</t>
        </is>
      </c>
      <c r="AJ786" t="inlineStr">
        <is>
          <t>Not reported</t>
        </is>
      </c>
      <c r="AK786" t="inlineStr">
        <is>
          <t>Not reported</t>
        </is>
      </c>
      <c r="AL786" t="inlineStr">
        <is>
          <t>Not reported</t>
        </is>
      </c>
      <c r="AM786" t="inlineStr">
        <is>
          <t>Not reported</t>
        </is>
      </c>
      <c r="AN786" t="inlineStr">
        <is>
          <t>Not reported</t>
        </is>
      </c>
      <c r="AO786" t="inlineStr">
        <is>
          <t>Not reviewed</t>
        </is>
      </c>
      <c r="AP786" t="inlineStr">
        <is>
          <t>Not reported</t>
        </is>
      </c>
      <c r="AQ786" t="inlineStr">
        <is>
          <t>Not reported</t>
        </is>
      </c>
      <c r="AR786" t="inlineStr">
        <is>
          <t>Not reported</t>
        </is>
      </c>
      <c r="AS786" t="inlineStr">
        <is>
          <t>See abstract</t>
        </is>
      </c>
      <c r="AT786" t="inlineStr">
        <is>
          <t>Not reviewed</t>
        </is>
      </c>
      <c r="AU786" t="inlineStr">
        <is>
          <t>Not reviewed</t>
        </is>
      </c>
      <c r="AV786" t="inlineStr">
        <is>
          <t>Not reviewed</t>
        </is>
      </c>
      <c r="AW786" t="inlineStr">
        <is>
          <t>Not reviewed</t>
        </is>
      </c>
      <c r="AX786" t="inlineStr">
        <is>
          <t>Not reported</t>
        </is>
      </c>
      <c r="AY786" t="inlineStr">
        <is>
          <t>Not reported</t>
        </is>
      </c>
      <c r="AZ786" t="inlineStr">
        <is>
          <t>Not reported</t>
        </is>
      </c>
      <c r="BA786" t="inlineStr">
        <is>
          <t>Not reported</t>
        </is>
      </c>
      <c r="BB786" t="inlineStr">
        <is>
          <t>Not reported</t>
        </is>
      </c>
      <c r="BC786" t="inlineStr">
        <is>
          <t>Not reported</t>
        </is>
      </c>
      <c r="BD786" t="inlineStr">
        <is>
          <t>Not reported</t>
        </is>
      </c>
      <c r="BE786" t="inlineStr">
        <is>
          <t>Not reported</t>
        </is>
      </c>
      <c r="BF786" t="inlineStr">
        <is>
          <t>Not reported</t>
        </is>
      </c>
      <c r="BG786" t="inlineStr">
        <is>
          <t>Not reviewed (not included)</t>
        </is>
      </c>
      <c r="BH786" t="inlineStr">
        <is>
          <t>N/A</t>
        </is>
      </c>
      <c r="BI786" t="inlineStr">
        <is>
          <t>Not reviewed</t>
        </is>
      </c>
      <c r="BJ786" t="inlineStr">
        <is>
          <t>Not reviewed</t>
        </is>
      </c>
      <c r="BK786" t="inlineStr">
        <is>
          <t>Not reviewed</t>
        </is>
      </c>
      <c r="BL786" t="inlineStr">
        <is>
          <t>Not reviewed</t>
        </is>
      </c>
      <c r="BM786" t="inlineStr">
        <is>
          <t>Not reviewed (not included)</t>
        </is>
      </c>
      <c r="BN786" t="inlineStr">
        <is>
          <t>Non-ADHD Focused - E2-Not ADHD focused: Neither title nor abstract mentions ADHD or attention-deficit/hyperactivity</t>
        </is>
      </c>
      <c r="BO786" t="inlineStr">
        <is>
          <t>Abstract-level screening only</t>
        </is>
      </c>
      <c r="BP786" t="inlineStr">
        <is>
          <t>13</t>
        </is>
      </c>
    </row>
    <row r="787">
      <c r="A787" t="inlineStr">
        <is>
          <t>An EEG-Based Brain-Computer Interface Using Spectral Correlation Function</t>
        </is>
      </c>
      <c r="B787" t="n">
        <v>2023</v>
      </c>
      <c r="C787" t="inlineStr">
        <is>
          <t>Not checked</t>
        </is>
      </c>
      <c r="D787" t="inlineStr">
        <is>
          <t>Not checked</t>
        </is>
      </c>
      <c r="E787" t="inlineStr">
        <is>
          <t>10.1109/ACCESS.2023.3262465</t>
        </is>
      </c>
      <c r="F787" t="inlineStr">
        <is>
          <t>Brain-Computer Interface (BCI) is a promising technique because of its wide variety of applications, from treating cognition in humans to person authentication. Brain signals can be transmitted straight to a prosthetic device from the BCI system, without the need for nerve or muscle activity. For accurately identifying the transmitted signals at the prosthetic device, considering the nature of the Electroencephalography (EEG) signal, and extracting the most informative features are effective keys. In this paper, we studied the cyclostationarity of the Slow Cortical Potential (SCP) EEG signals for BCI applications, following our previous studies. Cyclostationary analysis reveals the hidden periodicity in the signal and provides a second-order statistical description in the frequency domain. We used the FFT Accumulation Method (FAM), an effective computational algorithm, to extract the features of the Spectral Correlation Function (SCF). The features are classified using SVM RBF, SVM polynomial, and K-Nearest Neighbor classifiers, and they are considered with different pre-processing. Our research indicates that the SCP EEG signal has cyclostationary properties and this idea is applied to the BCIs as well. The classification accuracy on the BCI Competition 2003 dataset Iaâ€™s increased considerably, by spotting the intrinsic correlation between just two EEG signals.</t>
        </is>
      </c>
      <c r="G787" t="inlineStr">
        <is>
          <t>Unimodal</t>
        </is>
      </c>
      <c r="H787" t="inlineStr">
        <is>
          <t>See abstract</t>
        </is>
      </c>
      <c r="I787" t="inlineStr">
        <is>
          <t>See abstract</t>
        </is>
      </c>
      <c r="J787" t="inlineStr">
        <is>
          <t>See abstract (AI/ML)</t>
        </is>
      </c>
      <c r="K787" t="inlineStr">
        <is>
          <t>See abstract</t>
        </is>
      </c>
      <c r="M787" t="inlineStr">
        <is>
          <t>See abstract</t>
        </is>
      </c>
      <c r="N787" t="inlineStr">
        <is>
          <t>See abstract</t>
        </is>
      </c>
      <c r="O787" t="inlineStr">
        <is>
          <t>Not verified from abstract</t>
        </is>
      </c>
      <c r="P787" t="inlineStr">
        <is>
          <t>See abstract</t>
        </is>
      </c>
      <c r="Q787" t="inlineStr">
        <is>
          <t>See abstract</t>
        </is>
      </c>
      <c r="R787" t="inlineStr">
        <is>
          <t>Not reviewed (not included)</t>
        </is>
      </c>
      <c r="S787" t="inlineStr">
        <is>
          <t>Not reviewed (not included)</t>
        </is>
      </c>
      <c r="T787" t="inlineStr">
        <is>
          <t>Abstract screening only. Non-ADHD Focused</t>
        </is>
      </c>
      <c r="U787" t="inlineStr">
        <is>
          <t>EXCLUDE</t>
        </is>
      </c>
      <c r="V787" t="inlineStr">
        <is>
          <t>E2-Not ADHD focused: Neither title nor abstract mentions ADHD or attention-deficit/hyperactivity</t>
        </is>
      </c>
      <c r="W787" t="inlineStr">
        <is>
          <t>Excluded: Not ADHD Focused</t>
        </is>
      </c>
      <c r="X787" t="inlineStr">
        <is>
          <t>Not assessed from abstract</t>
        </is>
      </c>
      <c r="Y787" t="inlineStr">
        <is>
          <t>IEEE Journals</t>
        </is>
      </c>
      <c r="Z787" t="inlineStr">
        <is>
          <t>Not determined from abstract</t>
        </is>
      </c>
      <c r="AB787" t="inlineStr">
        <is>
          <t>Not assessed (not included)</t>
        </is>
      </c>
      <c r="AC787" t="inlineStr">
        <is>
          <t>Not assessed (not included)</t>
        </is>
      </c>
      <c r="AD787" t="inlineStr">
        <is>
          <t>N. Panahi; M. C. Amirani; M. Valizadeh</t>
        </is>
      </c>
      <c r="AE787" t="inlineStr">
        <is>
          <t>IEEE Access</t>
        </is>
      </c>
      <c r="AF787" t="inlineStr">
        <is>
          <t>Gold OA (IEEE Access)</t>
        </is>
      </c>
      <c r="AH787" t="inlineStr">
        <is>
          <t>Not assessed</t>
        </is>
      </c>
      <c r="AI787" t="inlineStr">
        <is>
          <t>Not reported</t>
        </is>
      </c>
      <c r="AJ787" t="inlineStr">
        <is>
          <t>Not reported</t>
        </is>
      </c>
      <c r="AK787" t="inlineStr">
        <is>
          <t>Not reported</t>
        </is>
      </c>
      <c r="AL787" t="inlineStr">
        <is>
          <t>Not reported</t>
        </is>
      </c>
      <c r="AM787" t="inlineStr">
        <is>
          <t>Not reported</t>
        </is>
      </c>
      <c r="AN787" t="inlineStr">
        <is>
          <t>Not reported</t>
        </is>
      </c>
      <c r="AO787" t="inlineStr">
        <is>
          <t>Not reviewed</t>
        </is>
      </c>
      <c r="AP787" t="inlineStr">
        <is>
          <t>Not reported</t>
        </is>
      </c>
      <c r="AQ787" t="inlineStr">
        <is>
          <t>Not reported</t>
        </is>
      </c>
      <c r="AR787" t="inlineStr">
        <is>
          <t>Not reported</t>
        </is>
      </c>
      <c r="AS787" t="inlineStr">
        <is>
          <t>See abstract</t>
        </is>
      </c>
      <c r="AT787" t="inlineStr">
        <is>
          <t>Not reviewed</t>
        </is>
      </c>
      <c r="AU787" t="inlineStr">
        <is>
          <t>Not reviewed</t>
        </is>
      </c>
      <c r="AV787" t="inlineStr">
        <is>
          <t>Not reviewed</t>
        </is>
      </c>
      <c r="AW787" t="inlineStr">
        <is>
          <t>Not reviewed</t>
        </is>
      </c>
      <c r="AX787" t="inlineStr">
        <is>
          <t>Not reported</t>
        </is>
      </c>
      <c r="AY787" t="inlineStr">
        <is>
          <t>Not reported</t>
        </is>
      </c>
      <c r="AZ787" t="inlineStr">
        <is>
          <t>Not reported</t>
        </is>
      </c>
      <c r="BA787" t="inlineStr">
        <is>
          <t>Not reported</t>
        </is>
      </c>
      <c r="BB787" t="inlineStr">
        <is>
          <t>Not reported</t>
        </is>
      </c>
      <c r="BC787" t="inlineStr">
        <is>
          <t>Not reported</t>
        </is>
      </c>
      <c r="BD787" t="inlineStr">
        <is>
          <t>Not reported</t>
        </is>
      </c>
      <c r="BE787" t="inlineStr">
        <is>
          <t>Not reported</t>
        </is>
      </c>
      <c r="BF787" t="inlineStr">
        <is>
          <t>Not reported</t>
        </is>
      </c>
      <c r="BG787" t="inlineStr">
        <is>
          <t>Not reviewed (not included)</t>
        </is>
      </c>
      <c r="BH787" t="inlineStr">
        <is>
          <t>N/A</t>
        </is>
      </c>
      <c r="BI787" t="inlineStr">
        <is>
          <t>Not reviewed</t>
        </is>
      </c>
      <c r="BJ787" t="inlineStr">
        <is>
          <t>Not reviewed</t>
        </is>
      </c>
      <c r="BK787" t="inlineStr">
        <is>
          <t>Not reviewed</t>
        </is>
      </c>
      <c r="BL787" t="inlineStr">
        <is>
          <t>Not reviewed</t>
        </is>
      </c>
      <c r="BM787" t="inlineStr">
        <is>
          <t>Not reviewed (not included)</t>
        </is>
      </c>
      <c r="BN787" t="inlineStr">
        <is>
          <t>Non-ADHD Focused - E2-Not ADHD focused: Neither title nor abstract mentions ADHD or attention-deficit/hyperactivity</t>
        </is>
      </c>
      <c r="BO787" t="inlineStr">
        <is>
          <t>Abstract-level screening only</t>
        </is>
      </c>
      <c r="BP787" t="inlineStr">
        <is>
          <t>12</t>
        </is>
      </c>
    </row>
    <row r="788">
      <c r="A788" t="inlineStr">
        <is>
          <t>Balancing Innovation with Ethics</t>
        </is>
      </c>
      <c r="B788" t="n">
        <v>2025</v>
      </c>
      <c r="C788" t="inlineStr">
        <is>
          <t>Not checked</t>
        </is>
      </c>
      <c r="D788" t="inlineStr">
        <is>
          <t>Not checked</t>
        </is>
      </c>
      <c r="E788" t="inlineStr">
        <is>
          <t>10.1002/9781394257744.CH11</t>
        </is>
      </c>
      <c r="F788" t="inlineStr">
        <is>
          <t>Summary &lt;p&gt;This chapter systematically explores the promise and perils of intelligent tutoring systems (ITS), highlighting advantages such as personalized learning and accessibility, while also scrutinizing risks including algorithmic bias, privacy concerns, and socioeconomic disparities in access. Drawing on ethical frameworks and realâ€world examples, it underscores the importance of responsible development and deployment practices. By advocating for equity, transparency, and studentâ€centered approaches, the chapter provides a comprehensive guide for navigating the multifaceted ethical landscape of ITS, ensuring the advancement of education while safeguarding the rights and dignity of learners. It delves deeply into the ethical dimensions of ITS, exploring both the promises and perils they present. Through a comprehensive examination of the advantages offered by ITS, such as personalized learning and adaptive instruction, as well as the potential risks, including algorithmic bias and privacy concerns, the chapter elucidates the multifaceted ethical landscape in which these systems operate.&lt;/p&gt;</t>
        </is>
      </c>
      <c r="G788" t="inlineStr">
        <is>
          <t>Unimodal</t>
        </is>
      </c>
      <c r="H788" t="inlineStr">
        <is>
          <t>See abstract</t>
        </is>
      </c>
      <c r="I788" t="inlineStr">
        <is>
          <t>See abstract</t>
        </is>
      </c>
      <c r="J788" t="inlineStr">
        <is>
          <t>See abstract (AI/ML)</t>
        </is>
      </c>
      <c r="K788" t="inlineStr">
        <is>
          <t>See abstract</t>
        </is>
      </c>
      <c r="M788" t="inlineStr">
        <is>
          <t>See abstract</t>
        </is>
      </c>
      <c r="N788" t="inlineStr">
        <is>
          <t>See abstract</t>
        </is>
      </c>
      <c r="O788" t="inlineStr">
        <is>
          <t>Not verified from abstract</t>
        </is>
      </c>
      <c r="P788" t="inlineStr">
        <is>
          <t>See abstract</t>
        </is>
      </c>
      <c r="Q788" t="inlineStr">
        <is>
          <t>See abstract</t>
        </is>
      </c>
      <c r="R788" t="inlineStr">
        <is>
          <t>Not reviewed (not included)</t>
        </is>
      </c>
      <c r="S788" t="inlineStr">
        <is>
          <t>Not reviewed (not included)</t>
        </is>
      </c>
      <c r="T788" t="inlineStr">
        <is>
          <t>Abstract screening only. Non-ADHD Focused</t>
        </is>
      </c>
      <c r="U788" t="inlineStr">
        <is>
          <t>EXCLUDE</t>
        </is>
      </c>
      <c r="V788" t="inlineStr">
        <is>
          <t>E2-Not ADHD focused: Neither title nor abstract mentions ADHD or attention-deficit/hyperactivity</t>
        </is>
      </c>
      <c r="W788" t="inlineStr">
        <is>
          <t>Excluded: Not ADHD Focused</t>
        </is>
      </c>
      <c r="X788" t="inlineStr">
        <is>
          <t>Not assessed from abstract</t>
        </is>
      </c>
      <c r="Y788" t="inlineStr">
        <is>
          <t>Wiley-IEEE Press eBook Chapters</t>
        </is>
      </c>
      <c r="Z788" t="inlineStr">
        <is>
          <t>Not determined from abstract</t>
        </is>
      </c>
      <c r="AB788" t="inlineStr">
        <is>
          <t>Not assessed (not included)</t>
        </is>
      </c>
      <c r="AC788" t="inlineStr">
        <is>
          <t>Not assessed (not included)</t>
        </is>
      </c>
      <c r="AD788" t="inlineStr">
        <is>
          <t>R. S. Albornoz&amp;#x2010;De Luise; P. Arnau&amp;#x2010;Gonz&amp;#xe1;lez; A. Serrano&amp;#x2010;Mamolar; S. Solera&amp;#x2010;Monforte; Y. Wu</t>
        </is>
      </c>
      <c r="AE788" t="inlineStr">
        <is>
          <t>Multimodal Intelligent Sensing in Modern Applications</t>
        </is>
      </c>
      <c r="AF788" t="inlineStr">
        <is>
          <t>Hybrid OA (Wiley)</t>
        </is>
      </c>
      <c r="AH788" t="inlineStr">
        <is>
          <t>Not assessed</t>
        </is>
      </c>
      <c r="AI788" t="inlineStr">
        <is>
          <t>Not reported</t>
        </is>
      </c>
      <c r="AJ788" t="inlineStr">
        <is>
          <t>Not reported</t>
        </is>
      </c>
      <c r="AK788" t="inlineStr">
        <is>
          <t>Not reported</t>
        </is>
      </c>
      <c r="AL788" t="inlineStr">
        <is>
          <t>Not reported</t>
        </is>
      </c>
      <c r="AM788" t="inlineStr">
        <is>
          <t>Not reported</t>
        </is>
      </c>
      <c r="AN788" t="inlineStr">
        <is>
          <t>Not reported</t>
        </is>
      </c>
      <c r="AO788" t="inlineStr">
        <is>
          <t>Not reviewed</t>
        </is>
      </c>
      <c r="AP788" t="inlineStr">
        <is>
          <t>Not reported</t>
        </is>
      </c>
      <c r="AQ788" t="inlineStr">
        <is>
          <t>Not reported</t>
        </is>
      </c>
      <c r="AR788" t="inlineStr">
        <is>
          <t>Not reported</t>
        </is>
      </c>
      <c r="AS788" t="inlineStr">
        <is>
          <t>See abstract</t>
        </is>
      </c>
      <c r="AT788" t="inlineStr">
        <is>
          <t>Not reviewed</t>
        </is>
      </c>
      <c r="AU788" t="inlineStr">
        <is>
          <t>Not reviewed</t>
        </is>
      </c>
      <c r="AV788" t="inlineStr">
        <is>
          <t>Not reviewed</t>
        </is>
      </c>
      <c r="AW788" t="inlineStr">
        <is>
          <t>Not reviewed</t>
        </is>
      </c>
      <c r="AX788" t="inlineStr">
        <is>
          <t>Not reported</t>
        </is>
      </c>
      <c r="AY788" t="inlineStr">
        <is>
          <t>Not reported</t>
        </is>
      </c>
      <c r="AZ788" t="inlineStr">
        <is>
          <t>Not reported</t>
        </is>
      </c>
      <c r="BA788" t="inlineStr">
        <is>
          <t>Not reported</t>
        </is>
      </c>
      <c r="BB788" t="inlineStr">
        <is>
          <t>Not reported</t>
        </is>
      </c>
      <c r="BC788" t="inlineStr">
        <is>
          <t>Not reported</t>
        </is>
      </c>
      <c r="BD788" t="inlineStr">
        <is>
          <t>Not reported</t>
        </is>
      </c>
      <c r="BE788" t="inlineStr">
        <is>
          <t>Not reported</t>
        </is>
      </c>
      <c r="BF788" t="inlineStr">
        <is>
          <t>Not reported</t>
        </is>
      </c>
      <c r="BG788" t="inlineStr">
        <is>
          <t>Not reviewed (not included)</t>
        </is>
      </c>
      <c r="BH788" t="inlineStr">
        <is>
          <t>N/A</t>
        </is>
      </c>
      <c r="BI788" t="inlineStr">
        <is>
          <t>Not reviewed</t>
        </is>
      </c>
      <c r="BJ788" t="inlineStr">
        <is>
          <t>Not reviewed</t>
        </is>
      </c>
      <c r="BK788" t="inlineStr">
        <is>
          <t>Not reviewed</t>
        </is>
      </c>
      <c r="BL788" t="inlineStr">
        <is>
          <t>Not reviewed</t>
        </is>
      </c>
      <c r="BM788" t="inlineStr">
        <is>
          <t>Not reviewed (not included)</t>
        </is>
      </c>
      <c r="BN788" t="inlineStr">
        <is>
          <t>Non-ADHD Focused - E2-Not ADHD focused: Neither title nor abstract mentions ADHD or attention-deficit/hyperactivity</t>
        </is>
      </c>
      <c r="BO788" t="inlineStr">
        <is>
          <t>Abstract-level screening only</t>
        </is>
      </c>
      <c r="BP788" t="inlineStr">
        <is>
          <t>21</t>
        </is>
      </c>
    </row>
    <row r="789">
      <c r="A789" t="inlineStr">
        <is>
          <t>Virtual Reality on Assessing the Motor Skills of Individuals with Autism Spectrum Disorder</t>
        </is>
      </c>
      <c r="B789" t="n">
        <v>2024</v>
      </c>
      <c r="C789" t="inlineStr">
        <is>
          <t>Not checked</t>
        </is>
      </c>
      <c r="D789" t="inlineStr">
        <is>
          <t>Not checked</t>
        </is>
      </c>
      <c r="E789" t="inlineStr">
        <is>
          <t>10.1109/UEMCON62879.2024.10754723</t>
        </is>
      </c>
      <c r="F789" t="inlineStr">
        <is>
          <t>Children with Autism Spectrum Disorder (ASD) often experience delays in motor skills, which can substantially affect their future motor function. The Movement Assessment Battery for Children - Second Edition (MABC-2) is a widely used tool in evaluating childrenâ€™s motor skills across different age bands, specifically assessing children ages 3 to 16. It includes eight unique tasks per age band that measure fine and gross motor skills and balance, which explains a childâ€™s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is>
      </c>
      <c r="G789" t="inlineStr">
        <is>
          <t>Unimodal</t>
        </is>
      </c>
      <c r="H789" t="inlineStr">
        <is>
          <t>See abstract</t>
        </is>
      </c>
      <c r="I789" t="inlineStr">
        <is>
          <t>See abstract</t>
        </is>
      </c>
      <c r="J789" t="inlineStr">
        <is>
          <t>See abstract (AI/ML)</t>
        </is>
      </c>
      <c r="K789" t="inlineStr">
        <is>
          <t>See abstract</t>
        </is>
      </c>
      <c r="M789" t="inlineStr">
        <is>
          <t>See abstract</t>
        </is>
      </c>
      <c r="N789" t="inlineStr">
        <is>
          <t>See abstract</t>
        </is>
      </c>
      <c r="O789" t="inlineStr">
        <is>
          <t>Not verified from abstract</t>
        </is>
      </c>
      <c r="P789" t="inlineStr">
        <is>
          <t>See abstract</t>
        </is>
      </c>
      <c r="Q789" t="inlineStr">
        <is>
          <t>See abstract</t>
        </is>
      </c>
      <c r="R789" t="inlineStr">
        <is>
          <t>Not reviewed (not included)</t>
        </is>
      </c>
      <c r="S789" t="inlineStr">
        <is>
          <t>Not reviewed (not included)</t>
        </is>
      </c>
      <c r="T789" t="inlineStr">
        <is>
          <t>Abstract screening only. Non-ADHD Focused</t>
        </is>
      </c>
      <c r="U789" t="inlineStr">
        <is>
          <t>EXCLUDE</t>
        </is>
      </c>
      <c r="V789" t="inlineStr">
        <is>
          <t>E2-Not ADHD focused: Neither title nor abstract mentions ADHD or attention-deficit/hyperactivity</t>
        </is>
      </c>
      <c r="W789" t="inlineStr">
        <is>
          <t>Excluded: Not ADHD Focused</t>
        </is>
      </c>
      <c r="X789" t="inlineStr">
        <is>
          <t>Not assessed from abstract</t>
        </is>
      </c>
      <c r="Y789" t="inlineStr">
        <is>
          <t>IEEE Conferences</t>
        </is>
      </c>
      <c r="Z789" t="inlineStr">
        <is>
          <t>Not determined from abstract</t>
        </is>
      </c>
      <c r="AB789" t="inlineStr">
        <is>
          <t>Not assessed (not included)</t>
        </is>
      </c>
      <c r="AC789" t="inlineStr">
        <is>
          <t>Not assessed (not included)</t>
        </is>
      </c>
      <c r="AD789" t="inlineStr">
        <is>
          <t>A. A. Malik; A. M. Zaki; N. C. Tran; I. X. Liang; T. Liu; D. Valles</t>
        </is>
      </c>
      <c r="AE789" t="inlineStr">
        <is>
          <t>2024 IEEE 15th Annual Ubiquitous Computing, Electronics &amp; Mobile Communication Conference (UEMCON)</t>
        </is>
      </c>
      <c r="AF789" t="inlineStr">
        <is>
          <t>Hybrid OA (IEEE)</t>
        </is>
      </c>
      <c r="AG789" t="inlineStr">
        <is>
          <t xml:space="preserve">National Science Foundation; </t>
        </is>
      </c>
      <c r="AH789" t="inlineStr">
        <is>
          <t>Not assessed</t>
        </is>
      </c>
      <c r="AI789" t="inlineStr">
        <is>
          <t>Not reported</t>
        </is>
      </c>
      <c r="AJ789" t="inlineStr">
        <is>
          <t>Not reported</t>
        </is>
      </c>
      <c r="AK789" t="inlineStr">
        <is>
          <t>Not reported</t>
        </is>
      </c>
      <c r="AL789" t="inlineStr">
        <is>
          <t>Not reported</t>
        </is>
      </c>
      <c r="AM789" t="inlineStr">
        <is>
          <t>Not reported</t>
        </is>
      </c>
      <c r="AN789" t="inlineStr">
        <is>
          <t>Not reported</t>
        </is>
      </c>
      <c r="AO789" t="inlineStr">
        <is>
          <t>Not reviewed</t>
        </is>
      </c>
      <c r="AP789" t="inlineStr">
        <is>
          <t>Not reported</t>
        </is>
      </c>
      <c r="AQ789" t="inlineStr">
        <is>
          <t>Not reported</t>
        </is>
      </c>
      <c r="AR789" t="inlineStr">
        <is>
          <t>Not reported</t>
        </is>
      </c>
      <c r="AS789" t="inlineStr">
        <is>
          <t>See abstract</t>
        </is>
      </c>
      <c r="AT789" t="inlineStr">
        <is>
          <t>Not reviewed</t>
        </is>
      </c>
      <c r="AU789" t="inlineStr">
        <is>
          <t>Not reviewed</t>
        </is>
      </c>
      <c r="AV789" t="inlineStr">
        <is>
          <t>Not reviewed</t>
        </is>
      </c>
      <c r="AW789" t="inlineStr">
        <is>
          <t>Not reviewed</t>
        </is>
      </c>
      <c r="AX789" t="inlineStr">
        <is>
          <t>Not reported</t>
        </is>
      </c>
      <c r="AY789" t="inlineStr">
        <is>
          <t>Not reported</t>
        </is>
      </c>
      <c r="AZ789" t="inlineStr">
        <is>
          <t>Not reported</t>
        </is>
      </c>
      <c r="BA789" t="inlineStr">
        <is>
          <t>Not reported</t>
        </is>
      </c>
      <c r="BB789" t="inlineStr">
        <is>
          <t>Not reported</t>
        </is>
      </c>
      <c r="BC789" t="inlineStr">
        <is>
          <t>Not reported</t>
        </is>
      </c>
      <c r="BD789" t="inlineStr">
        <is>
          <t>Not reported</t>
        </is>
      </c>
      <c r="BE789" t="inlineStr">
        <is>
          <t>Not reported</t>
        </is>
      </c>
      <c r="BF789" t="inlineStr">
        <is>
          <t>Not reported</t>
        </is>
      </c>
      <c r="BG789" t="inlineStr">
        <is>
          <t>Not reviewed (not included)</t>
        </is>
      </c>
      <c r="BH789" t="inlineStr">
        <is>
          <t>N/A</t>
        </is>
      </c>
      <c r="BI789" t="inlineStr">
        <is>
          <t>Not reviewed</t>
        </is>
      </c>
      <c r="BJ789" t="inlineStr">
        <is>
          <t>Not reviewed</t>
        </is>
      </c>
      <c r="BK789" t="inlineStr">
        <is>
          <t>Not reviewed</t>
        </is>
      </c>
      <c r="BL789" t="inlineStr">
        <is>
          <t>Not reviewed</t>
        </is>
      </c>
      <c r="BM789" t="inlineStr">
        <is>
          <t>Not reviewed (not included)</t>
        </is>
      </c>
      <c r="BN789" t="inlineStr">
        <is>
          <t>Non-ADHD Focused - E2-Not ADHD focused: Neither title nor abstract mentions ADHD or attention-deficit/hyperactivity</t>
        </is>
      </c>
      <c r="BO789" t="inlineStr">
        <is>
          <t>Abstract-level screening only</t>
        </is>
      </c>
      <c r="BP789" t="inlineStr">
        <is>
          <t>8</t>
        </is>
      </c>
    </row>
    <row r="790">
      <c r="A790" t="inlineStr">
        <is>
          <t>BrainMass: Advancing Brain Network Analysis for Diagnosis With Large-Scale Self-Supervised Learning</t>
        </is>
      </c>
      <c r="B790" t="n">
        <v>2024</v>
      </c>
      <c r="C790" t="inlineStr">
        <is>
          <t>Not checked</t>
        </is>
      </c>
      <c r="D790" t="inlineStr">
        <is>
          <t>Not checked</t>
        </is>
      </c>
      <c r="E790" t="inlineStr">
        <is>
          <t>10.1109/TMI.2024.3414476</t>
        </is>
      </c>
      <c r="F790" t="inlineStr">
        <is>
          <t>Foundation models pretrained on large-scale datasets via self-supervised learning demonstrate exceptional versatility across various tasks. Due to the heterogeneity and hard-to-collect medical data, this approach is especially beneficial for medical image analysis and neuroscience research, as it streamlines broad downstream tasks without the need for numerous costly annotations. However, there has been limited investigation into brain network foundation models, limiting their adaptability and generalizability for broad neuroscience studies. In this study, we aim to bridge this gap. In particular, 1) we curated a comprehensive dataset by collating images from 30 datasets, which comprises 70,781 samples of 46,686 participants. Moreover, we introduce pseudo-functional connectivity (pFC) to further generates millions of augmented brain networks by randomly dropping certain timepoints of the BOLD signal; 2) we propose the BrainMass framework for brain network self-supervised learning via mask modeling and feature alignment. BrainMass employs Mask-ROI Modeling (MRM) to bolster intra-network dependencies and regional specificity. Furthermore, Latent Representation Alignment (LRA) module is utilized to regularize augmented brain networks of the same participant with similar topological properties to yield similar latent representations by aligning their latent embeddings. Extensive experiments on eight internal tasks and seven external brain disorder diagnosis tasks show BrainMassâ€™s superior performance, highlighting its significant generalizability and adaptability. Nonetheless, BrainMass demonstrates powerful few/zero-shot learning abilities and exhibits meaningful interpretation to various diseases, showcasing its potential use for clinical applications.</t>
        </is>
      </c>
      <c r="G790" t="inlineStr">
        <is>
          <t>Unimodal</t>
        </is>
      </c>
      <c r="H790" t="inlineStr">
        <is>
          <t>See abstract</t>
        </is>
      </c>
      <c r="I790" t="inlineStr">
        <is>
          <t>See abstract</t>
        </is>
      </c>
      <c r="J790" t="inlineStr">
        <is>
          <t>See abstract (AI/ML)</t>
        </is>
      </c>
      <c r="K790" t="inlineStr">
        <is>
          <t>See abstract</t>
        </is>
      </c>
      <c r="L790" t="n">
        <v>686</v>
      </c>
      <c r="M790" t="inlineStr">
        <is>
          <t>See abstract</t>
        </is>
      </c>
      <c r="N790" t="inlineStr">
        <is>
          <t>N≈686; details in abstract</t>
        </is>
      </c>
      <c r="O790" t="inlineStr">
        <is>
          <t>Extracted from abstract: N≈686</t>
        </is>
      </c>
      <c r="P790" t="inlineStr">
        <is>
          <t>See abstract</t>
        </is>
      </c>
      <c r="Q790" t="inlineStr">
        <is>
          <t>See abstract</t>
        </is>
      </c>
      <c r="R790" t="inlineStr">
        <is>
          <t>Not reviewed (not included)</t>
        </is>
      </c>
      <c r="S790" t="inlineStr">
        <is>
          <t>Not reviewed (not included)</t>
        </is>
      </c>
      <c r="T790" t="inlineStr">
        <is>
          <t>Abstract screening only. Non-ADHD Focused</t>
        </is>
      </c>
      <c r="U790" t="inlineStr">
        <is>
          <t>EXCLUDE</t>
        </is>
      </c>
      <c r="V790" t="inlineStr">
        <is>
          <t>E2-Not ADHD focused: Neither title nor abstract mentions ADHD or attention-deficit/hyperactivity</t>
        </is>
      </c>
      <c r="W790" t="inlineStr">
        <is>
          <t>Excluded: Not ADHD Focused</t>
        </is>
      </c>
      <c r="X790" t="inlineStr">
        <is>
          <t>Not assessed from abstract</t>
        </is>
      </c>
      <c r="Y790" t="inlineStr">
        <is>
          <t>IEEE Journals</t>
        </is>
      </c>
      <c r="Z790" t="inlineStr">
        <is>
          <t>Not determined from abstract</t>
        </is>
      </c>
      <c r="AB790" t="inlineStr">
        <is>
          <t>Not assessed (not included)</t>
        </is>
      </c>
      <c r="AC790" t="inlineStr">
        <is>
          <t>Not assessed (not included)</t>
        </is>
      </c>
      <c r="AD790" t="inlineStr">
        <is>
          <t>Y. Yang; C. Ye; G. Su; Z. Zhang; Z. Chang; H. Chen; P. Chan; Y. Yu; T. Ma</t>
        </is>
      </c>
      <c r="AE790" t="inlineStr">
        <is>
          <t>IEEE Transactions on Medical Imaging</t>
        </is>
      </c>
      <c r="AF790" t="inlineStr">
        <is>
          <t>Hybrid OA (IEEE)</t>
        </is>
      </c>
      <c r="AG790" t="inlineStr">
        <is>
          <t xml:space="preserve">National Natural Science Foundation of China(grant numbers:62276081,62106113); National Key Research and Development Program of China(grant numbers:2021YFC2501202); Major Key Project of Peng Cheng Laboratory(grant numbers:PCL2023A09); </t>
        </is>
      </c>
      <c r="AH790" t="inlineStr">
        <is>
          <t>Not assessed</t>
        </is>
      </c>
      <c r="AI790" t="inlineStr">
        <is>
          <t>Not reported</t>
        </is>
      </c>
      <c r="AJ790" t="inlineStr">
        <is>
          <t>Not reported</t>
        </is>
      </c>
      <c r="AK790" t="inlineStr">
        <is>
          <t>Not reported</t>
        </is>
      </c>
      <c r="AL790" t="inlineStr">
        <is>
          <t>Not reported</t>
        </is>
      </c>
      <c r="AM790" t="inlineStr">
        <is>
          <t>Not reported</t>
        </is>
      </c>
      <c r="AN790" t="inlineStr">
        <is>
          <t>Not reported</t>
        </is>
      </c>
      <c r="AO790" t="inlineStr">
        <is>
          <t>Not reviewed</t>
        </is>
      </c>
      <c r="AP790" t="inlineStr">
        <is>
          <t>Not reported</t>
        </is>
      </c>
      <c r="AQ790" t="inlineStr">
        <is>
          <t>Not reported</t>
        </is>
      </c>
      <c r="AR790" t="inlineStr">
        <is>
          <t>Not reported</t>
        </is>
      </c>
      <c r="AS790" t="inlineStr">
        <is>
          <t>See abstract</t>
        </is>
      </c>
      <c r="AT790" t="inlineStr">
        <is>
          <t>Not reviewed</t>
        </is>
      </c>
      <c r="AU790" t="inlineStr">
        <is>
          <t>Not reviewed</t>
        </is>
      </c>
      <c r="AV790" t="inlineStr">
        <is>
          <t>Not reviewed</t>
        </is>
      </c>
      <c r="AW790" t="inlineStr">
        <is>
          <t>Not reviewed</t>
        </is>
      </c>
      <c r="AX790" t="inlineStr">
        <is>
          <t>Not reported</t>
        </is>
      </c>
      <c r="AY790" t="inlineStr">
        <is>
          <t>Not reported</t>
        </is>
      </c>
      <c r="AZ790" t="inlineStr">
        <is>
          <t>Not reported</t>
        </is>
      </c>
      <c r="BA790" t="inlineStr">
        <is>
          <t>Not reported</t>
        </is>
      </c>
      <c r="BB790" t="inlineStr">
        <is>
          <t>Not reported</t>
        </is>
      </c>
      <c r="BC790" t="inlineStr">
        <is>
          <t>Not reported</t>
        </is>
      </c>
      <c r="BD790" t="inlineStr">
        <is>
          <t>Not reported</t>
        </is>
      </c>
      <c r="BE790" t="inlineStr">
        <is>
          <t>Not reported</t>
        </is>
      </c>
      <c r="BF790" t="inlineStr">
        <is>
          <t>Not reported</t>
        </is>
      </c>
      <c r="BG790" t="inlineStr">
        <is>
          <t>Not reviewed (not included)</t>
        </is>
      </c>
      <c r="BH790" t="inlineStr">
        <is>
          <t>N/A</t>
        </is>
      </c>
      <c r="BI790" t="inlineStr">
        <is>
          <t>Not reviewed</t>
        </is>
      </c>
      <c r="BJ790" t="inlineStr">
        <is>
          <t>Not reviewed</t>
        </is>
      </c>
      <c r="BK790" t="inlineStr">
        <is>
          <t>Not reviewed</t>
        </is>
      </c>
      <c r="BL790" t="inlineStr">
        <is>
          <t>Not reviewed</t>
        </is>
      </c>
      <c r="BM790" t="inlineStr">
        <is>
          <t>Not reviewed (not included)</t>
        </is>
      </c>
      <c r="BN790" t="inlineStr">
        <is>
          <t>Non-ADHD Focused - E2-Not ADHD focused: Neither title nor abstract mentions ADHD or attention-deficit/hyperactivity</t>
        </is>
      </c>
      <c r="BO790" t="inlineStr">
        <is>
          <t>Abstract-level screening only</t>
        </is>
      </c>
      <c r="BP790" t="inlineStr">
        <is>
          <t>13</t>
        </is>
      </c>
    </row>
    <row r="791">
      <c r="A791" t="inlineStr">
        <is>
          <t>LCGNet: Local Sequential Feature Coupling Global Representation Learning for Functional Connectivity Network Analysis With fMRI</t>
        </is>
      </c>
      <c r="B791" t="n">
        <v>2024</v>
      </c>
      <c r="C791" t="inlineStr">
        <is>
          <t>Not checked</t>
        </is>
      </c>
      <c r="D791" t="inlineStr">
        <is>
          <t>Not checked</t>
        </is>
      </c>
      <c r="E791" t="inlineStr">
        <is>
          <t>10.1109/TMI.2024.3421360</t>
        </is>
      </c>
      <c r="F791" t="inlineStr">
        <is>
          <t>Analysis of functional connectivity networks (FCNs) derived from resting-state functional magnetic resonance imaging (rs-fMRI) has greatly advanced our understanding of brain diseases, including Alzheimerâ€™s disease (AD) and attention deficit hyperactivity disorder (ADHD). Advanced machine learning techniques, such as convolutional neural networks (CNNs), have been used to learn high-level feature representations of FCNs for automated brain disease classification. Even though convolution operations in CNNs are good at extracting local properties of FCNs, they generally cannot well capture global temporal representations of FCNs. Recently, the transformer technique has demonstrated remarkable performance in various tasks, which is attributed to its effective self-attention mechanism in capturing the global temporal feature representations. However, it cannot effectively model the local network characteristics of FCNs. To this end, in this paper, we propose a novel network structure for Local sequential feature Coupling Global representation learning (LCGNet) to take advantage of convolutional operations and self-attention mechanisms for enhanced FCN representation learning. Specifically, we first build a dynamic FCN for each subject using an overlapped sliding window approach. We then construct three sequential components (i.e., edge-to-vertex layer, vertex-to-network layer, and network-to-temporality layer) with a dual backbone branch of CNN and transformer to extract and couple from local to global topological information of brain networks. Experimental results on two real datasets (i.e., ADNI and ADHD-200) with rs-fMRI data show the superiority of our LCGNet.</t>
        </is>
      </c>
      <c r="G791" t="inlineStr">
        <is>
          <t>Unimodal</t>
        </is>
      </c>
      <c r="H791" t="inlineStr">
        <is>
          <t>See abstract</t>
        </is>
      </c>
      <c r="I791" t="inlineStr">
        <is>
          <t>See abstract</t>
        </is>
      </c>
      <c r="J791" t="inlineStr">
        <is>
          <t>See abstract (AI/ML)</t>
        </is>
      </c>
      <c r="K791" t="inlineStr">
        <is>
          <t>See abstract</t>
        </is>
      </c>
      <c r="M791" t="inlineStr">
        <is>
          <t>See abstract</t>
        </is>
      </c>
      <c r="N791" t="inlineStr">
        <is>
          <t>See abstract</t>
        </is>
      </c>
      <c r="O791" t="inlineStr">
        <is>
          <t>Not verified from abstract</t>
        </is>
      </c>
      <c r="P791" t="inlineStr">
        <is>
          <t>See abstract</t>
        </is>
      </c>
      <c r="Q791" t="inlineStr">
        <is>
          <t>See abstract</t>
        </is>
      </c>
      <c r="R791" t="inlineStr">
        <is>
          <t>Not reviewed (not included)</t>
        </is>
      </c>
      <c r="S791" t="inlineStr">
        <is>
          <t>Not reviewed (not included)</t>
        </is>
      </c>
      <c r="T791" t="inlineStr">
        <is>
          <t>Abstract screening only. Not Selected for Final 95 (Pending Full Text Review)</t>
        </is>
      </c>
      <c r="U791" t="inlineStr">
        <is>
          <t>EXCLUDE</t>
        </is>
      </c>
      <c r="V79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791" t="inlineStr">
        <is>
          <t>Excluded: Other Criterion</t>
        </is>
      </c>
      <c r="X791" t="inlineStr">
        <is>
          <t>Not assessed from abstract</t>
        </is>
      </c>
      <c r="Y791" t="inlineStr">
        <is>
          <t>IEEE Journals</t>
        </is>
      </c>
      <c r="Z791" t="inlineStr">
        <is>
          <t>Not determined from abstract</t>
        </is>
      </c>
      <c r="AB791" t="inlineStr">
        <is>
          <t>Not assessed (not included)</t>
        </is>
      </c>
      <c r="AC791" t="inlineStr">
        <is>
          <t>Not assessed (not included)</t>
        </is>
      </c>
      <c r="AD791" t="inlineStr">
        <is>
          <t>J. Zhou; B. Jie; Z. Wang; Z. Zhang; T. Du; W. Bian; Y. Yang; J. Jia</t>
        </is>
      </c>
      <c r="AE791" t="inlineStr">
        <is>
          <t>IEEE Transactions on Medical Imaging</t>
        </is>
      </c>
      <c r="AF791" t="inlineStr">
        <is>
          <t>Hybrid OA (IEEE)</t>
        </is>
      </c>
      <c r="AG791" t="inlineStr">
        <is>
          <t xml:space="preserve">National Natural Science Foundation of China(grant numbers:61976006,61902003); Natural Science Foundation of Anhui Province(grant numbers:2108085MF206,1808085171); </t>
        </is>
      </c>
      <c r="AH791" t="inlineStr">
        <is>
          <t>Not assessed</t>
        </is>
      </c>
      <c r="AI791" t="inlineStr">
        <is>
          <t>Not reported</t>
        </is>
      </c>
      <c r="AJ791" t="inlineStr">
        <is>
          <t>Not reported</t>
        </is>
      </c>
      <c r="AK791" t="inlineStr">
        <is>
          <t>Not reported</t>
        </is>
      </c>
      <c r="AL791" t="inlineStr">
        <is>
          <t>Not reported</t>
        </is>
      </c>
      <c r="AM791" t="inlineStr">
        <is>
          <t>Not reported</t>
        </is>
      </c>
      <c r="AN791" t="inlineStr">
        <is>
          <t>Not reported</t>
        </is>
      </c>
      <c r="AO791" t="inlineStr">
        <is>
          <t>Not reviewed</t>
        </is>
      </c>
      <c r="AP791" t="inlineStr">
        <is>
          <t>Not reported</t>
        </is>
      </c>
      <c r="AQ791" t="inlineStr">
        <is>
          <t>Not reported</t>
        </is>
      </c>
      <c r="AR791" t="inlineStr">
        <is>
          <t>Not reported</t>
        </is>
      </c>
      <c r="AS791" t="inlineStr">
        <is>
          <t>See abstract</t>
        </is>
      </c>
      <c r="AT791" t="inlineStr">
        <is>
          <t>Not reviewed</t>
        </is>
      </c>
      <c r="AU791" t="inlineStr">
        <is>
          <t>Not reviewed</t>
        </is>
      </c>
      <c r="AV791" t="inlineStr">
        <is>
          <t>Not reviewed</t>
        </is>
      </c>
      <c r="AW791" t="inlineStr">
        <is>
          <t>Not reviewed</t>
        </is>
      </c>
      <c r="AX791" t="inlineStr">
        <is>
          <t>Not reported</t>
        </is>
      </c>
      <c r="AY791" t="inlineStr">
        <is>
          <t>Not reported</t>
        </is>
      </c>
      <c r="AZ791" t="inlineStr">
        <is>
          <t>Not reported</t>
        </is>
      </c>
      <c r="BA791" t="inlineStr">
        <is>
          <t>Not reported</t>
        </is>
      </c>
      <c r="BB791" t="inlineStr">
        <is>
          <t>Not reported</t>
        </is>
      </c>
      <c r="BC791" t="inlineStr">
        <is>
          <t>Not reported</t>
        </is>
      </c>
      <c r="BD791" t="inlineStr">
        <is>
          <t>Not reported</t>
        </is>
      </c>
      <c r="BE791" t="inlineStr">
        <is>
          <t>Not reported</t>
        </is>
      </c>
      <c r="BF791" t="inlineStr">
        <is>
          <t>Not reported</t>
        </is>
      </c>
      <c r="BG791" t="inlineStr">
        <is>
          <t>Not reviewed (not included)</t>
        </is>
      </c>
      <c r="BH791" t="inlineStr">
        <is>
          <t>N/A</t>
        </is>
      </c>
      <c r="BI791" t="inlineStr">
        <is>
          <t>Not reviewed</t>
        </is>
      </c>
      <c r="BJ791" t="inlineStr">
        <is>
          <t>Not reviewed</t>
        </is>
      </c>
      <c r="BK791" t="inlineStr">
        <is>
          <t>Not reviewed</t>
        </is>
      </c>
      <c r="BL791" t="inlineStr">
        <is>
          <t>Not reviewed</t>
        </is>
      </c>
      <c r="BM791" t="inlineStr">
        <is>
          <t>Not reviewed (not included)</t>
        </is>
      </c>
      <c r="BN791" t="inlineStr">
        <is>
          <t>Not Selected for Final 95 (Pending Full Text Review) - Candidate paper not selected for final 95: Passed abstract screening but not included in final selec</t>
        </is>
      </c>
      <c r="BO791" t="inlineStr">
        <is>
          <t>Abstract-level screening only</t>
        </is>
      </c>
      <c r="BP791" t="inlineStr">
        <is>
          <t>12</t>
        </is>
      </c>
    </row>
    <row r="792">
      <c r="A792" t="inlineStr">
        <is>
          <t>The Lognometer : A New Normalized and Computerized Device for Assessing the Neurodevelopment of Fine Motor Control in Children</t>
        </is>
      </c>
      <c r="B792" t="n">
        <v>2022</v>
      </c>
      <c r="C792" t="inlineStr">
        <is>
          <t>Not checked</t>
        </is>
      </c>
      <c r="D792" t="inlineStr">
        <is>
          <t>Not checked</t>
        </is>
      </c>
      <c r="E792" t="inlineStr">
        <is>
          <t>10.1109/ICPR56361.2022.9956357</t>
        </is>
      </c>
      <c r="F792" t="inlineStr">
        <is>
          <t>Motor skills are fundamental for the development of children. Neurodevelopmental tests currently used by professionals for measuring motor control maturity exhibit several limitations. To address some of these, we have designed the Lognometer, a tablet-based device that can run computerized neuromotor tests. To normalize this tool against a representative population, we collected handwritten triangles from 780 children. We used the Sigma-Lognormal model and a prototype-based parameter estimation algorithm to analyze these movements. To ensure clinical acceptance, we developed an explainable solution relying on statistical regression. We evaluated how well the proposed lognormal decomposition captures the motor control maturation between 6 to 13 years of age by plotting the biological age versus the age estimated using movement kinematics. To provide an equivalent to growth curves, we further overlaid percentile lines that can be used by clinicians to evaluate the neuromotor development of children.</t>
        </is>
      </c>
      <c r="G792" t="inlineStr">
        <is>
          <t>Unimodal</t>
        </is>
      </c>
      <c r="H792" t="inlineStr">
        <is>
          <t>See abstract</t>
        </is>
      </c>
      <c r="I792" t="inlineStr">
        <is>
          <t>See abstract</t>
        </is>
      </c>
      <c r="J792" t="inlineStr">
        <is>
          <t>See abstract (AI/ML)</t>
        </is>
      </c>
      <c r="K792" t="inlineStr">
        <is>
          <t>See abstract</t>
        </is>
      </c>
      <c r="L792" t="n">
        <v>780</v>
      </c>
      <c r="M792" t="inlineStr">
        <is>
          <t>See abstract</t>
        </is>
      </c>
      <c r="N792" t="inlineStr">
        <is>
          <t>N≈780; details in abstract</t>
        </is>
      </c>
      <c r="O792" t="inlineStr">
        <is>
          <t>Extracted from abstract: N≈780</t>
        </is>
      </c>
      <c r="P792" t="inlineStr">
        <is>
          <t>See abstract</t>
        </is>
      </c>
      <c r="Q792" t="inlineStr">
        <is>
          <t>See abstract</t>
        </is>
      </c>
      <c r="R792" t="inlineStr">
        <is>
          <t>Not reviewed (not included)</t>
        </is>
      </c>
      <c r="S792" t="inlineStr">
        <is>
          <t>Not reviewed (not included)</t>
        </is>
      </c>
      <c r="T792" t="inlineStr">
        <is>
          <t>Abstract screening only. Non-ADHD Focused</t>
        </is>
      </c>
      <c r="U792" t="inlineStr">
        <is>
          <t>EXCLUDE</t>
        </is>
      </c>
      <c r="V792" t="inlineStr">
        <is>
          <t>E2-Not ADHD focused: Neither title nor abstract mentions ADHD or attention-deficit/hyperactivity</t>
        </is>
      </c>
      <c r="W792" t="inlineStr">
        <is>
          <t>Excluded: Not ADHD Focused</t>
        </is>
      </c>
      <c r="X792" t="inlineStr">
        <is>
          <t>Not assessed from abstract</t>
        </is>
      </c>
      <c r="Y792" t="inlineStr">
        <is>
          <t>IEEE Conferences</t>
        </is>
      </c>
      <c r="Z792" t="inlineStr">
        <is>
          <t>Not determined from abstract</t>
        </is>
      </c>
      <c r="AB792" t="inlineStr">
        <is>
          <t>Not assessed (not included)</t>
        </is>
      </c>
      <c r="AC792" t="inlineStr">
        <is>
          <t>Not assessed (not included)</t>
        </is>
      </c>
      <c r="AD792" t="inlineStr">
        <is>
          <t>C. Oâ€™Reilly; R. Plamondon; N. Faci</t>
        </is>
      </c>
      <c r="AE792" t="inlineStr">
        <is>
          <t>2022 26th International Conference on Pattern Recognition (ICPR)</t>
        </is>
      </c>
      <c r="AF792" t="inlineStr">
        <is>
          <t>Hybrid OA (IEEE)</t>
        </is>
      </c>
      <c r="AH792" t="inlineStr">
        <is>
          <t>Not assessed</t>
        </is>
      </c>
      <c r="AI792" t="inlineStr">
        <is>
          <t>Not reported</t>
        </is>
      </c>
      <c r="AJ792" t="inlineStr">
        <is>
          <t>Not reported</t>
        </is>
      </c>
      <c r="AK792" t="inlineStr">
        <is>
          <t>Not reported</t>
        </is>
      </c>
      <c r="AL792" t="inlineStr">
        <is>
          <t>Not reported</t>
        </is>
      </c>
      <c r="AM792" t="inlineStr">
        <is>
          <t>Not reported</t>
        </is>
      </c>
      <c r="AN792" t="inlineStr">
        <is>
          <t>Not reported</t>
        </is>
      </c>
      <c r="AO792" t="inlineStr">
        <is>
          <t>Not reviewed</t>
        </is>
      </c>
      <c r="AP792" t="inlineStr">
        <is>
          <t>Not reported</t>
        </is>
      </c>
      <c r="AQ792" t="inlineStr">
        <is>
          <t>Not reported</t>
        </is>
      </c>
      <c r="AR792" t="inlineStr">
        <is>
          <t>Not reported</t>
        </is>
      </c>
      <c r="AS792" t="inlineStr">
        <is>
          <t>See abstract</t>
        </is>
      </c>
      <c r="AT792" t="inlineStr">
        <is>
          <t>Not reviewed</t>
        </is>
      </c>
      <c r="AU792" t="inlineStr">
        <is>
          <t>Not reviewed</t>
        </is>
      </c>
      <c r="AV792" t="inlineStr">
        <is>
          <t>Not reviewed</t>
        </is>
      </c>
      <c r="AW792" t="inlineStr">
        <is>
          <t>Not reviewed</t>
        </is>
      </c>
      <c r="AX792" t="inlineStr">
        <is>
          <t>Not reported</t>
        </is>
      </c>
      <c r="AY792" t="inlineStr">
        <is>
          <t>Not reported</t>
        </is>
      </c>
      <c r="AZ792" t="inlineStr">
        <is>
          <t>Not reported</t>
        </is>
      </c>
      <c r="BA792" t="inlineStr">
        <is>
          <t>Not reported</t>
        </is>
      </c>
      <c r="BB792" t="inlineStr">
        <is>
          <t>Not reported</t>
        </is>
      </c>
      <c r="BC792" t="inlineStr">
        <is>
          <t>Not reported</t>
        </is>
      </c>
      <c r="BD792" t="inlineStr">
        <is>
          <t>Not reported</t>
        </is>
      </c>
      <c r="BE792" t="inlineStr">
        <is>
          <t>Not reported</t>
        </is>
      </c>
      <c r="BF792" t="inlineStr">
        <is>
          <t>Not reported</t>
        </is>
      </c>
      <c r="BG792" t="inlineStr">
        <is>
          <t>Not reviewed (not included)</t>
        </is>
      </c>
      <c r="BH792" t="inlineStr">
        <is>
          <t>N/A</t>
        </is>
      </c>
      <c r="BI792" t="inlineStr">
        <is>
          <t>Not reviewed</t>
        </is>
      </c>
      <c r="BJ792" t="inlineStr">
        <is>
          <t>Not reviewed</t>
        </is>
      </c>
      <c r="BK792" t="inlineStr">
        <is>
          <t>Not reviewed</t>
        </is>
      </c>
      <c r="BL792" t="inlineStr">
        <is>
          <t>Not reviewed</t>
        </is>
      </c>
      <c r="BM792" t="inlineStr">
        <is>
          <t>Not reviewed (not included)</t>
        </is>
      </c>
      <c r="BN792" t="inlineStr">
        <is>
          <t>Non-ADHD Focused - E2-Not ADHD focused: Neither title nor abstract mentions ADHD or attention-deficit/hyperactivity</t>
        </is>
      </c>
      <c r="BO792" t="inlineStr">
        <is>
          <t>Abstract-level screening only</t>
        </is>
      </c>
      <c r="BP792" t="inlineStr">
        <is>
          <t>7</t>
        </is>
      </c>
    </row>
    <row r="793">
      <c r="A793" t="inlineStr">
        <is>
          <t>Brain Network Similarity Analysis Based on Truncated Ordered Sub-Network Kernel</t>
        </is>
      </c>
      <c r="B793" t="n">
        <v>2025</v>
      </c>
      <c r="C793" t="inlineStr">
        <is>
          <t>Not checked</t>
        </is>
      </c>
      <c r="D793" t="inlineStr">
        <is>
          <t>Not checked</t>
        </is>
      </c>
      <c r="E793" t="inlineStr">
        <is>
          <t>10.1109/ICSPS66615.2025.11347737</t>
        </is>
      </c>
      <c r="F793" t="inlineStr">
        <is>
          <t>In the field of brain network analysis, effectively measuring the similarity between networks remains a challenging task. Existing approaches for defining graph kernels typically rely on simple unweighted graph representations, which overlook the crucial information contained in the edges and nodes of the network. In this paper, we propose a Truncated Ordered Sub-network Kernel (TOSK) method, which not only effectively incorporates edge information within the network but also takes into account the inherent features of individual nodes. By utilizing truncated ordered sub-networks, the proposed TOSK facilitates a multi-scale definition of similarity, encompassing both local and global structural dimensions. Experimental results on the ADNI dataset show that TOSK achieves classification accuracies of 89.31% and 88.05% in distinguishing Alzheimerâ€™s disease (AD) and Mild Cognitive Impairment (MCI) patients from healthy controls (HC), outperforming several existing graph kernel methods.</t>
        </is>
      </c>
      <c r="G793" t="inlineStr">
        <is>
          <t>Unimodal</t>
        </is>
      </c>
      <c r="H793" t="inlineStr">
        <is>
          <t>See abstract</t>
        </is>
      </c>
      <c r="I793" t="inlineStr">
        <is>
          <t>See abstract</t>
        </is>
      </c>
      <c r="J793" t="inlineStr">
        <is>
          <t>See abstract (AI/ML)</t>
        </is>
      </c>
      <c r="K793" t="inlineStr">
        <is>
          <t>See abstract</t>
        </is>
      </c>
      <c r="M793" t="inlineStr">
        <is>
          <t>See abstract</t>
        </is>
      </c>
      <c r="N793" t="inlineStr">
        <is>
          <t>See abstract</t>
        </is>
      </c>
      <c r="O793" t="inlineStr">
        <is>
          <t>Not verified from abstract</t>
        </is>
      </c>
      <c r="P793" t="inlineStr">
        <is>
          <t>See abstract</t>
        </is>
      </c>
      <c r="Q793" t="inlineStr">
        <is>
          <t>See abstract</t>
        </is>
      </c>
      <c r="R793" t="inlineStr">
        <is>
          <t>Not reviewed (not included)</t>
        </is>
      </c>
      <c r="S793" t="inlineStr">
        <is>
          <t>Not reviewed (not included)</t>
        </is>
      </c>
      <c r="T793" t="inlineStr">
        <is>
          <t>Abstract screening only. Non-ADHD Focused</t>
        </is>
      </c>
      <c r="U793" t="inlineStr">
        <is>
          <t>EXCLUDE</t>
        </is>
      </c>
      <c r="V793" t="inlineStr">
        <is>
          <t>E2-Not ADHD focused: Neither title nor abstract mentions ADHD or attention-deficit/hyperactivity</t>
        </is>
      </c>
      <c r="W793" t="inlineStr">
        <is>
          <t>Excluded: Not ADHD Focused</t>
        </is>
      </c>
      <c r="X793" t="inlineStr">
        <is>
          <t>Not assessed from abstract</t>
        </is>
      </c>
      <c r="Y793" t="inlineStr">
        <is>
          <t>IEEE Conferences</t>
        </is>
      </c>
      <c r="Z793" t="inlineStr">
        <is>
          <t>Not determined from abstract</t>
        </is>
      </c>
      <c r="AB793" t="inlineStr">
        <is>
          <t>Not assessed (not included)</t>
        </is>
      </c>
      <c r="AC793" t="inlineStr">
        <is>
          <t>Not assessed (not included)</t>
        </is>
      </c>
      <c r="AD793" t="inlineStr">
        <is>
          <t>B. Chen; X. Song</t>
        </is>
      </c>
      <c r="AE793" t="inlineStr">
        <is>
          <t>2025 17th International Conference on Signal Processing Systems (ICSPS)</t>
        </is>
      </c>
      <c r="AF793" t="inlineStr">
        <is>
          <t>Hybrid OA (IEEE)</t>
        </is>
      </c>
      <c r="AG793" t="inlineStr">
        <is>
          <t xml:space="preserve">Nature; </t>
        </is>
      </c>
      <c r="AH793" t="inlineStr">
        <is>
          <t>Not assessed</t>
        </is>
      </c>
      <c r="AI793" t="inlineStr">
        <is>
          <t>Not reported</t>
        </is>
      </c>
      <c r="AJ793" t="inlineStr">
        <is>
          <t>Not reported</t>
        </is>
      </c>
      <c r="AK793" t="inlineStr">
        <is>
          <t>Not reported</t>
        </is>
      </c>
      <c r="AL793" t="inlineStr">
        <is>
          <t>Not reported</t>
        </is>
      </c>
      <c r="AM793" t="inlineStr">
        <is>
          <t>Not reported</t>
        </is>
      </c>
      <c r="AN793" t="inlineStr">
        <is>
          <t>Not reported</t>
        </is>
      </c>
      <c r="AO793" t="inlineStr">
        <is>
          <t>Not reviewed</t>
        </is>
      </c>
      <c r="AP793" t="inlineStr">
        <is>
          <t>Not reported</t>
        </is>
      </c>
      <c r="AQ793" t="inlineStr">
        <is>
          <t>Not reported</t>
        </is>
      </c>
      <c r="AR793" t="inlineStr">
        <is>
          <t>Not reported</t>
        </is>
      </c>
      <c r="AS793" t="inlineStr">
        <is>
          <t>See abstract</t>
        </is>
      </c>
      <c r="AT793" t="inlineStr">
        <is>
          <t>Not reviewed</t>
        </is>
      </c>
      <c r="AU793" t="inlineStr">
        <is>
          <t>Not reviewed</t>
        </is>
      </c>
      <c r="AV793" t="inlineStr">
        <is>
          <t>Not reviewed</t>
        </is>
      </c>
      <c r="AW793" t="inlineStr">
        <is>
          <t>Not reviewed</t>
        </is>
      </c>
      <c r="AX793" t="inlineStr">
        <is>
          <t>Not reported</t>
        </is>
      </c>
      <c r="AY793" t="inlineStr">
        <is>
          <t>Not reported</t>
        </is>
      </c>
      <c r="AZ793" t="inlineStr">
        <is>
          <t>Not reported</t>
        </is>
      </c>
      <c r="BA793" t="inlineStr">
        <is>
          <t>Not reported</t>
        </is>
      </c>
      <c r="BB793" t="inlineStr">
        <is>
          <t>Not reported</t>
        </is>
      </c>
      <c r="BC793" t="inlineStr">
        <is>
          <t>Not reported</t>
        </is>
      </c>
      <c r="BD793" t="inlineStr">
        <is>
          <t>Not reported</t>
        </is>
      </c>
      <c r="BE793" t="inlineStr">
        <is>
          <t>Not reported</t>
        </is>
      </c>
      <c r="BF793" t="inlineStr">
        <is>
          <t>Not reported</t>
        </is>
      </c>
      <c r="BG793" t="inlineStr">
        <is>
          <t>Not reviewed (not included)</t>
        </is>
      </c>
      <c r="BH793" t="inlineStr">
        <is>
          <t>N/A</t>
        </is>
      </c>
      <c r="BI793" t="inlineStr">
        <is>
          <t>Not reviewed</t>
        </is>
      </c>
      <c r="BJ793" t="inlineStr">
        <is>
          <t>Not reviewed</t>
        </is>
      </c>
      <c r="BK793" t="inlineStr">
        <is>
          <t>Not reviewed</t>
        </is>
      </c>
      <c r="BL793" t="inlineStr">
        <is>
          <t>Not reviewed</t>
        </is>
      </c>
      <c r="BM793" t="inlineStr">
        <is>
          <t>Not reviewed (not included)</t>
        </is>
      </c>
      <c r="BN793" t="inlineStr">
        <is>
          <t>Non-ADHD Focused - E2-Not ADHD focused: Neither title nor abstract mentions ADHD or attention-deficit/hyperactivity</t>
        </is>
      </c>
      <c r="BO793" t="inlineStr">
        <is>
          <t>Abstract-level screening only</t>
        </is>
      </c>
      <c r="BP793" t="inlineStr">
        <is>
          <t>5</t>
        </is>
      </c>
    </row>
    <row r="794">
      <c r="A794" t="inlineStr">
        <is>
          <t>Attention-based Multimodal Analysis for Dyslexia Screening via Neural and Behavioural Data</t>
        </is>
      </c>
      <c r="B794" t="n">
        <v>2025</v>
      </c>
      <c r="C794" t="inlineStr">
        <is>
          <t>Not checked</t>
        </is>
      </c>
      <c r="D794" t="inlineStr">
        <is>
          <t>Not checked</t>
        </is>
      </c>
      <c r="E794" t="inlineStr">
        <is>
          <t>10.1109/ICECMSN68058.2025.11382685</t>
        </is>
      </c>
      <c r="F794" t="inlineStr">
        <is>
          <t>The dyslexia represent a type of neuro-cognitive disorder in which problems with reading fluency, spelling, and comprehension are present throughout the lifespan and go undiagnosed until the onset of severe academic problems. Traditional diagnostic systems are more oriented towards behavioural assessment that is more likely to be biased by the examiner, language barrier and cultural diversity which limits the cost-effectiveness and swiftness of diagnosis. To overcome these limitations, this paper develops a cross-modal attention-based fusion system to develop a multimodal screening model that integrates brain-derived neural indices (NIs) and behavioural measures (BMs) within it. Additional clues to cognitive and motor activity are neurophysiological recording (electroencephalographic responses and functional near-infrared spectroscopy responses during reading and phonological processing), cortical activation, Behavioural (e.g., eye movement patterns, handwriting movement patterns, common literacy tests) and other indicators. Every stream of data is subsequently pre-processed and discriminative feature extracted and transformed into latent embeddings. In order to facilitate strong fusion and lessen the burden of incomplete inputs or the quality of heterogeneous signals, an attention selective alignment module targets modality-based information selectively. A predictive classifier then, in turn, utilizes this joint representation to produce probabilistic screening output and risk evaluation that has been calibrated. It adds a layer of interpretability to find influential attributes by emphasizing on transparency to address the clinical critical assessment. A heterogeneous cohort is more accurate and sensitive than behaviour only baselines, and equally between demographic and linguistic subgroups and empirically proves the method. The proposed research design will offer a translationally linking between the neural correlates, upon which dyslexia screening is intended t</t>
        </is>
      </c>
      <c r="G794" t="inlineStr">
        <is>
          <t>Unimodal</t>
        </is>
      </c>
      <c r="H794" t="inlineStr">
        <is>
          <t>See abstract</t>
        </is>
      </c>
      <c r="I794" t="inlineStr">
        <is>
          <t>See abstract</t>
        </is>
      </c>
      <c r="J794" t="inlineStr">
        <is>
          <t>See abstract (AI/ML)</t>
        </is>
      </c>
      <c r="K794" t="inlineStr">
        <is>
          <t>See abstract</t>
        </is>
      </c>
      <c r="M794" t="inlineStr">
        <is>
          <t>See abstract</t>
        </is>
      </c>
      <c r="N794" t="inlineStr">
        <is>
          <t>See abstract</t>
        </is>
      </c>
      <c r="O794" t="inlineStr">
        <is>
          <t>Not verified from abstract</t>
        </is>
      </c>
      <c r="P794" t="inlineStr">
        <is>
          <t>See abstract</t>
        </is>
      </c>
      <c r="Q794" t="inlineStr">
        <is>
          <t>See abstract</t>
        </is>
      </c>
      <c r="R794" t="inlineStr">
        <is>
          <t>Not reviewed (not included)</t>
        </is>
      </c>
      <c r="S794" t="inlineStr">
        <is>
          <t>Not reviewed (not included)</t>
        </is>
      </c>
      <c r="T794" t="inlineStr">
        <is>
          <t>Abstract screening only. Non-ADHD Focused</t>
        </is>
      </c>
      <c r="U794" t="inlineStr">
        <is>
          <t>EXCLUDE</t>
        </is>
      </c>
      <c r="V794" t="inlineStr">
        <is>
          <t>E2-Not ADHD focused: Neither title nor abstract mentions ADHD or attention-deficit/hyperactivity</t>
        </is>
      </c>
      <c r="W794" t="inlineStr">
        <is>
          <t>Excluded: Not ADHD Focused</t>
        </is>
      </c>
      <c r="X794" t="inlineStr">
        <is>
          <t>Not assessed from abstract</t>
        </is>
      </c>
      <c r="Y794" t="inlineStr">
        <is>
          <t>IEEE Conferences</t>
        </is>
      </c>
      <c r="Z794" t="inlineStr">
        <is>
          <t>Not determined from abstract</t>
        </is>
      </c>
      <c r="AB794" t="inlineStr">
        <is>
          <t>Not assessed (not included)</t>
        </is>
      </c>
      <c r="AC794" t="inlineStr">
        <is>
          <t>Not assessed (not included)</t>
        </is>
      </c>
      <c r="AD794" t="inlineStr">
        <is>
          <t>P. M; J. J. J; N. A</t>
        </is>
      </c>
      <c r="AE794" t="inlineStr">
        <is>
          <t>2025 5th International Conference on Evolutionary Computing and Mobile Sustainable Networks (ICECMSN)</t>
        </is>
      </c>
      <c r="AF794" t="inlineStr">
        <is>
          <t>Hybrid OA (IEEE)</t>
        </is>
      </c>
      <c r="AH794" t="inlineStr">
        <is>
          <t>Not assessed</t>
        </is>
      </c>
      <c r="AI794" t="inlineStr">
        <is>
          <t>Not reported</t>
        </is>
      </c>
      <c r="AJ794" t="inlineStr">
        <is>
          <t>Not reported</t>
        </is>
      </c>
      <c r="AK794" t="inlineStr">
        <is>
          <t>Not reported</t>
        </is>
      </c>
      <c r="AL794" t="inlineStr">
        <is>
          <t>Not reported</t>
        </is>
      </c>
      <c r="AM794" t="inlineStr">
        <is>
          <t>Not reported</t>
        </is>
      </c>
      <c r="AN794" t="inlineStr">
        <is>
          <t>Not reported</t>
        </is>
      </c>
      <c r="AO794" t="inlineStr">
        <is>
          <t>Not reviewed</t>
        </is>
      </c>
      <c r="AP794" t="inlineStr">
        <is>
          <t>Not reported</t>
        </is>
      </c>
      <c r="AQ794" t="inlineStr">
        <is>
          <t>Not reported</t>
        </is>
      </c>
      <c r="AR794" t="inlineStr">
        <is>
          <t>Not reported</t>
        </is>
      </c>
      <c r="AS794" t="inlineStr">
        <is>
          <t>See abstract</t>
        </is>
      </c>
      <c r="AT794" t="inlineStr">
        <is>
          <t>Not reviewed</t>
        </is>
      </c>
      <c r="AU794" t="inlineStr">
        <is>
          <t>Not reviewed</t>
        </is>
      </c>
      <c r="AV794" t="inlineStr">
        <is>
          <t>Not reviewed</t>
        </is>
      </c>
      <c r="AW794" t="inlineStr">
        <is>
          <t>Not reviewed</t>
        </is>
      </c>
      <c r="AX794" t="inlineStr">
        <is>
          <t>Not reported</t>
        </is>
      </c>
      <c r="AY794" t="inlineStr">
        <is>
          <t>Not reported</t>
        </is>
      </c>
      <c r="AZ794" t="inlineStr">
        <is>
          <t>Not reported</t>
        </is>
      </c>
      <c r="BA794" t="inlineStr">
        <is>
          <t>Not reported</t>
        </is>
      </c>
      <c r="BB794" t="inlineStr">
        <is>
          <t>Not reported</t>
        </is>
      </c>
      <c r="BC794" t="inlineStr">
        <is>
          <t>Not reported</t>
        </is>
      </c>
      <c r="BD794" t="inlineStr">
        <is>
          <t>Not reported</t>
        </is>
      </c>
      <c r="BE794" t="inlineStr">
        <is>
          <t>Not reported</t>
        </is>
      </c>
      <c r="BF794" t="inlineStr">
        <is>
          <t>Not reported</t>
        </is>
      </c>
      <c r="BG794" t="inlineStr">
        <is>
          <t>Not reviewed (not included)</t>
        </is>
      </c>
      <c r="BH794" t="inlineStr">
        <is>
          <t>N/A</t>
        </is>
      </c>
      <c r="BI794" t="inlineStr">
        <is>
          <t>Not reviewed</t>
        </is>
      </c>
      <c r="BJ794" t="inlineStr">
        <is>
          <t>Not reviewed</t>
        </is>
      </c>
      <c r="BK794" t="inlineStr">
        <is>
          <t>Not reviewed</t>
        </is>
      </c>
      <c r="BL794" t="inlineStr">
        <is>
          <t>Not reviewed</t>
        </is>
      </c>
      <c r="BM794" t="inlineStr">
        <is>
          <t>Not reviewed (not included)</t>
        </is>
      </c>
      <c r="BN794" t="inlineStr">
        <is>
          <t>Non-ADHD Focused - E2-Not ADHD focused: Neither title nor abstract mentions ADHD or attention-deficit/hyperactivity</t>
        </is>
      </c>
      <c r="BO794" t="inlineStr">
        <is>
          <t>Abstract-level screening only</t>
        </is>
      </c>
      <c r="BP794" t="inlineStr">
        <is>
          <t>7</t>
        </is>
      </c>
    </row>
    <row r="795">
      <c r="A795" t="inlineStr">
        <is>
          <t>Using Machine Learning to Track Disability Discourse on Social Media</t>
        </is>
      </c>
      <c r="B795" t="n">
        <v>2024</v>
      </c>
      <c r="C795" t="inlineStr">
        <is>
          <t>Not checked</t>
        </is>
      </c>
      <c r="D795" t="inlineStr">
        <is>
          <t>Not checked</t>
        </is>
      </c>
      <c r="E795" t="inlineStr">
        <is>
          <t>10.1109/ICDH62654.2024.00034</t>
        </is>
      </c>
      <c r="F795" t="inlineStr">
        <is>
          <t>People with Disabilities (PWDs) have so much to contribute to society positively and progressively. However, they are mostly disadvantaged, discriminated against, and given limited opportunities. PWDs can experience different forms of physiological and psychological barriers. To complicate matters, PWDs are often misunderstood so without a proper all-inclusive stakeholder engagement, suitable solutions cannot be proffered. Appreciatively, social media platforms have offered forums for participatory discourse, and PWDs can express their views and opinions on these platforms. These views and sentiments can be analyzed using machine learning techniques to better understand the PWDs. Thus, it is the goal of this research to study the concerns of PWDs as expressed on Reddit over the last 5 years. In this work, we evaluate the performance of three topic models in the extraction of topics from the collected Reddit comments. The models are the Latent Dirichlet Allocation (LDA), Non-negative Matrix Factorization (NMF), and BERTopic. We leveraged the BERTopic with the K-means clustering algorithm, which achieved a coherence score of 0.67 to discover 15 meaningful and coherent topics that were then narrowed into 7 major themes. The themes discovered include disability benefits, mobility, medical conditions, support, assistive technology, COVID-19 effects, and emotional support animals. The SiEBERT model was employed to analyze the comments to identify the positive and negative sentiments associated with each theme.</t>
        </is>
      </c>
      <c r="G795" t="inlineStr">
        <is>
          <t>Unimodal</t>
        </is>
      </c>
      <c r="H795" t="inlineStr">
        <is>
          <t>See abstract</t>
        </is>
      </c>
      <c r="I795" t="inlineStr">
        <is>
          <t>See abstract</t>
        </is>
      </c>
      <c r="J795" t="inlineStr">
        <is>
          <t>See abstract (AI/ML)</t>
        </is>
      </c>
      <c r="K795" t="inlineStr">
        <is>
          <t>See abstract</t>
        </is>
      </c>
      <c r="M795" t="inlineStr">
        <is>
          <t>See abstract</t>
        </is>
      </c>
      <c r="N795" t="inlineStr">
        <is>
          <t>See abstract</t>
        </is>
      </c>
      <c r="O795" t="inlineStr">
        <is>
          <t>Not verified from abstract</t>
        </is>
      </c>
      <c r="P795" t="inlineStr">
        <is>
          <t>See abstract</t>
        </is>
      </c>
      <c r="Q795" t="inlineStr">
        <is>
          <t>See abstract</t>
        </is>
      </c>
      <c r="R795" t="inlineStr">
        <is>
          <t>Not reviewed (not included)</t>
        </is>
      </c>
      <c r="S795" t="inlineStr">
        <is>
          <t>Not reviewed (not included)</t>
        </is>
      </c>
      <c r="T795" t="inlineStr">
        <is>
          <t>Abstract screening only. Non-ADHD Focused</t>
        </is>
      </c>
      <c r="U795" t="inlineStr">
        <is>
          <t>EXCLUDE</t>
        </is>
      </c>
      <c r="V795" t="inlineStr">
        <is>
          <t>E2-Not ADHD focused: Neither title nor abstract mentions ADHD or attention-deficit/hyperactivity</t>
        </is>
      </c>
      <c r="W795" t="inlineStr">
        <is>
          <t>Excluded: Not ADHD Focused</t>
        </is>
      </c>
      <c r="X795" t="inlineStr">
        <is>
          <t>Not assessed from abstract</t>
        </is>
      </c>
      <c r="Y795" t="inlineStr">
        <is>
          <t>IEEE Conferences</t>
        </is>
      </c>
      <c r="Z795" t="inlineStr">
        <is>
          <t>Not determined from abstract</t>
        </is>
      </c>
      <c r="AB795" t="inlineStr">
        <is>
          <t>Not assessed (not included)</t>
        </is>
      </c>
      <c r="AC795" t="inlineStr">
        <is>
          <t>Not assessed (not included)</t>
        </is>
      </c>
      <c r="AD795" t="inlineStr">
        <is>
          <t>S. Kumi; C. Snow; J. Marfo-Gyimah; R. K. Lomotey; R. Deters</t>
        </is>
      </c>
      <c r="AE795" t="inlineStr">
        <is>
          <t>2024 IEEE International Conference on Digital Health (ICDH)</t>
        </is>
      </c>
      <c r="AF795" t="inlineStr">
        <is>
          <t>Hybrid OA (IEEE)</t>
        </is>
      </c>
      <c r="AH795" t="inlineStr">
        <is>
          <t>Not assessed</t>
        </is>
      </c>
      <c r="AI795" t="inlineStr">
        <is>
          <t>Not reported</t>
        </is>
      </c>
      <c r="AJ795" t="inlineStr">
        <is>
          <t>Not reported</t>
        </is>
      </c>
      <c r="AK795" t="inlineStr">
        <is>
          <t>Not reported</t>
        </is>
      </c>
      <c r="AL795" t="inlineStr">
        <is>
          <t>Not reported</t>
        </is>
      </c>
      <c r="AM795" t="inlineStr">
        <is>
          <t>Not reported</t>
        </is>
      </c>
      <c r="AN795" t="inlineStr">
        <is>
          <t>Not reported</t>
        </is>
      </c>
      <c r="AO795" t="inlineStr">
        <is>
          <t>Not reviewed</t>
        </is>
      </c>
      <c r="AP795" t="inlineStr">
        <is>
          <t>Not reported</t>
        </is>
      </c>
      <c r="AQ795" t="inlineStr">
        <is>
          <t>Not reported</t>
        </is>
      </c>
      <c r="AR795" t="inlineStr">
        <is>
          <t>Not reported</t>
        </is>
      </c>
      <c r="AS795" t="inlineStr">
        <is>
          <t>See abstract</t>
        </is>
      </c>
      <c r="AT795" t="inlineStr">
        <is>
          <t>Not reviewed</t>
        </is>
      </c>
      <c r="AU795" t="inlineStr">
        <is>
          <t>Not reviewed</t>
        </is>
      </c>
      <c r="AV795" t="inlineStr">
        <is>
          <t>Not reviewed</t>
        </is>
      </c>
      <c r="AW795" t="inlineStr">
        <is>
          <t>Not reviewed</t>
        </is>
      </c>
      <c r="AX795" t="inlineStr">
        <is>
          <t>Not reported</t>
        </is>
      </c>
      <c r="AY795" t="inlineStr">
        <is>
          <t>Not reported</t>
        </is>
      </c>
      <c r="AZ795" t="inlineStr">
        <is>
          <t>Not reported</t>
        </is>
      </c>
      <c r="BA795" t="inlineStr">
        <is>
          <t>Not reported</t>
        </is>
      </c>
      <c r="BB795" t="inlineStr">
        <is>
          <t>Not reported</t>
        </is>
      </c>
      <c r="BC795" t="inlineStr">
        <is>
          <t>Not reported</t>
        </is>
      </c>
      <c r="BD795" t="inlineStr">
        <is>
          <t>Not reported</t>
        </is>
      </c>
      <c r="BE795" t="inlineStr">
        <is>
          <t>Not reported</t>
        </is>
      </c>
      <c r="BF795" t="inlineStr">
        <is>
          <t>Not reported</t>
        </is>
      </c>
      <c r="BG795" t="inlineStr">
        <is>
          <t>Not reviewed (not included)</t>
        </is>
      </c>
      <c r="BH795" t="inlineStr">
        <is>
          <t>N/A</t>
        </is>
      </c>
      <c r="BI795" t="inlineStr">
        <is>
          <t>Not reviewed</t>
        </is>
      </c>
      <c r="BJ795" t="inlineStr">
        <is>
          <t>Not reviewed</t>
        </is>
      </c>
      <c r="BK795" t="inlineStr">
        <is>
          <t>Not reviewed</t>
        </is>
      </c>
      <c r="BL795" t="inlineStr">
        <is>
          <t>Not reviewed</t>
        </is>
      </c>
      <c r="BM795" t="inlineStr">
        <is>
          <t>Not reviewed (not included)</t>
        </is>
      </c>
      <c r="BN795" t="inlineStr">
        <is>
          <t>Non-ADHD Focused - E2-Not ADHD focused: Neither title nor abstract mentions ADHD or attention-deficit/hyperactivity</t>
        </is>
      </c>
      <c r="BO795" t="inlineStr">
        <is>
          <t>Abstract-level screening only</t>
        </is>
      </c>
      <c r="BP795" t="inlineStr">
        <is>
          <t>10</t>
        </is>
      </c>
    </row>
    <row r="796">
      <c r="A796" t="inlineStr">
        <is>
          <t>Counterfactual Brain Graph Augmentation Guided Bi-Level Contrastive Learning for Disorder Analysis</t>
        </is>
      </c>
      <c r="B796" t="n">
        <v>2024</v>
      </c>
      <c r="C796" t="inlineStr">
        <is>
          <t>Not checked</t>
        </is>
      </c>
      <c r="D796" t="inlineStr">
        <is>
          <t>Not checked</t>
        </is>
      </c>
      <c r="E796" t="inlineStr">
        <is>
          <t>10.1109/ICDM59182.2024.00016</t>
        </is>
      </c>
      <c r="F796" t="inlineStr">
        <is>
          <t>Deep learning is increasingly crucial in scientific discovery, accelerating research in various fields. Exploring brain science using deep learning has garnered significant interest, particularly in the recognition of brain disorders. However, existing methods face limitations in the discriminability of learned brain graph representations and the identification of neurological biomarkers associated with brain disorders. Moreover, the lack of model explainability leads to suboptimal brain graph analysis. To address these challenges, we propose a bi-level brain graph contrastive learning framework with an interpretable learning kernel for brain disorder analysis. Our framework diverges from traditional graph contrastive learning methods by augmenting meaningful brain graphs using the counterfactual thinking-based mechanism, ensuring reliable graph generation that preserves discriminative information. Secondly, we introduce bi-level contrastive loss with intra-and inter-class contrasts to enhance the brain graph representation learning. Most importantly, we design an interpretable brain graph learning kernel to highlight critical regions and connections, thereby facilitating the discovery of potential neurological biomarkers associated with brain disorders in subsequent analysis. The effectiveness of our method11https://githuh.com/JustinGie/Cf-BCL in brain graph representation learning and discriminative substructure detection is demonstrated through the evaluation of disorder prediction and pathogenic analysis on three real-world brain disorder datasets. Moreover, our framework may provide novel insights into brain science based on the results of comparison with medical research.</t>
        </is>
      </c>
      <c r="G796" t="inlineStr">
        <is>
          <t>Unimodal</t>
        </is>
      </c>
      <c r="H796" t="inlineStr">
        <is>
          <t>See abstract</t>
        </is>
      </c>
      <c r="I796" t="inlineStr">
        <is>
          <t>See abstract</t>
        </is>
      </c>
      <c r="J796" t="inlineStr">
        <is>
          <t>See abstract (AI/ML)</t>
        </is>
      </c>
      <c r="K796" t="inlineStr">
        <is>
          <t>See abstract</t>
        </is>
      </c>
      <c r="M796" t="inlineStr">
        <is>
          <t>See abstract</t>
        </is>
      </c>
      <c r="N796" t="inlineStr">
        <is>
          <t>See abstract</t>
        </is>
      </c>
      <c r="O796" t="inlineStr">
        <is>
          <t>Not verified from abstract</t>
        </is>
      </c>
      <c r="P796" t="inlineStr">
        <is>
          <t>See abstract</t>
        </is>
      </c>
      <c r="Q796" t="inlineStr">
        <is>
          <t>See abstract</t>
        </is>
      </c>
      <c r="R796" t="inlineStr">
        <is>
          <t>Not reviewed (not included)</t>
        </is>
      </c>
      <c r="S796" t="inlineStr">
        <is>
          <t>Not reviewed (not included)</t>
        </is>
      </c>
      <c r="T796" t="inlineStr">
        <is>
          <t>Abstract screening only. Non-ADHD Focused</t>
        </is>
      </c>
      <c r="U796" t="inlineStr">
        <is>
          <t>EXCLUDE</t>
        </is>
      </c>
      <c r="V796" t="inlineStr">
        <is>
          <t>E2-Not ADHD focused: Neither title nor abstract mentions ADHD or attention-deficit/hyperactivity</t>
        </is>
      </c>
      <c r="W796" t="inlineStr">
        <is>
          <t>Excluded: Not ADHD Focused</t>
        </is>
      </c>
      <c r="X796" t="inlineStr">
        <is>
          <t>Not assessed from abstract</t>
        </is>
      </c>
      <c r="Y796" t="inlineStr">
        <is>
          <t>IEEE Conferences</t>
        </is>
      </c>
      <c r="Z796" t="inlineStr">
        <is>
          <t>Not determined from abstract</t>
        </is>
      </c>
      <c r="AB796" t="inlineStr">
        <is>
          <t>Not assessed (not included)</t>
        </is>
      </c>
      <c r="AC796" t="inlineStr">
        <is>
          <t>Not assessed (not included)</t>
        </is>
      </c>
      <c r="AD796" t="inlineStr">
        <is>
          <t>G. Dong; X. Luo; J. Du; J. Wu; S. Xue; J. Yang; A. Beheshti</t>
        </is>
      </c>
      <c r="AE796" t="inlineStr">
        <is>
          <t>2024 IEEE International Conference on Data Mining (ICDM)</t>
        </is>
      </c>
      <c r="AF796" t="inlineStr">
        <is>
          <t>Hybrid OA (IEEE)</t>
        </is>
      </c>
      <c r="AG796" t="inlineStr">
        <is>
          <t xml:space="preserve">Australian Research Council(grant numbers:LP210301259,DP230100899); </t>
        </is>
      </c>
      <c r="AH796" t="inlineStr">
        <is>
          <t>Not assessed</t>
        </is>
      </c>
      <c r="AI796" t="inlineStr">
        <is>
          <t>Not reported</t>
        </is>
      </c>
      <c r="AJ796" t="inlineStr">
        <is>
          <t>Not reported</t>
        </is>
      </c>
      <c r="AK796" t="inlineStr">
        <is>
          <t>Not reported</t>
        </is>
      </c>
      <c r="AL796" t="inlineStr">
        <is>
          <t>Not reported</t>
        </is>
      </c>
      <c r="AM796" t="inlineStr">
        <is>
          <t>Not reported</t>
        </is>
      </c>
      <c r="AN796" t="inlineStr">
        <is>
          <t>Not reported</t>
        </is>
      </c>
      <c r="AO796" t="inlineStr">
        <is>
          <t>Not reviewed</t>
        </is>
      </c>
      <c r="AP796" t="inlineStr">
        <is>
          <t>Not reported</t>
        </is>
      </c>
      <c r="AQ796" t="inlineStr">
        <is>
          <t>Not reported</t>
        </is>
      </c>
      <c r="AR796" t="inlineStr">
        <is>
          <t>Not reported</t>
        </is>
      </c>
      <c r="AS796" t="inlineStr">
        <is>
          <t>See abstract</t>
        </is>
      </c>
      <c r="AT796" t="inlineStr">
        <is>
          <t>Not reviewed</t>
        </is>
      </c>
      <c r="AU796" t="inlineStr">
        <is>
          <t>Not reviewed</t>
        </is>
      </c>
      <c r="AV796" t="inlineStr">
        <is>
          <t>Not reviewed</t>
        </is>
      </c>
      <c r="AW796" t="inlineStr">
        <is>
          <t>Not reviewed</t>
        </is>
      </c>
      <c r="AX796" t="inlineStr">
        <is>
          <t>Not reported</t>
        </is>
      </c>
      <c r="AY796" t="inlineStr">
        <is>
          <t>Not reported</t>
        </is>
      </c>
      <c r="AZ796" t="inlineStr">
        <is>
          <t>Not reported</t>
        </is>
      </c>
      <c r="BA796" t="inlineStr">
        <is>
          <t>Not reported</t>
        </is>
      </c>
      <c r="BB796" t="inlineStr">
        <is>
          <t>Not reported</t>
        </is>
      </c>
      <c r="BC796" t="inlineStr">
        <is>
          <t>Not reported</t>
        </is>
      </c>
      <c r="BD796" t="inlineStr">
        <is>
          <t>Not reported</t>
        </is>
      </c>
      <c r="BE796" t="inlineStr">
        <is>
          <t>Not reported</t>
        </is>
      </c>
      <c r="BF796" t="inlineStr">
        <is>
          <t>Not reported</t>
        </is>
      </c>
      <c r="BG796" t="inlineStr">
        <is>
          <t>Not reviewed (not included)</t>
        </is>
      </c>
      <c r="BH796" t="inlineStr">
        <is>
          <t>N/A</t>
        </is>
      </c>
      <c r="BI796" t="inlineStr">
        <is>
          <t>Not reviewed</t>
        </is>
      </c>
      <c r="BJ796" t="inlineStr">
        <is>
          <t>Not reviewed</t>
        </is>
      </c>
      <c r="BK796" t="inlineStr">
        <is>
          <t>Not reviewed</t>
        </is>
      </c>
      <c r="BL796" t="inlineStr">
        <is>
          <t>Not reviewed</t>
        </is>
      </c>
      <c r="BM796" t="inlineStr">
        <is>
          <t>Not reviewed (not included)</t>
        </is>
      </c>
      <c r="BN796" t="inlineStr">
        <is>
          <t>Non-ADHD Focused - E2-Not ADHD focused: Neither title nor abstract mentions ADHD or attention-deficit/hyperactivity</t>
        </is>
      </c>
      <c r="BO796" t="inlineStr">
        <is>
          <t>Abstract-level screening only</t>
        </is>
      </c>
      <c r="BP796" t="inlineStr">
        <is>
          <t>10</t>
        </is>
      </c>
    </row>
    <row r="797">
      <c r="A797" t="inlineStr">
        <is>
          <t>Machine Learning for Mental Health: A Systematic Study of Seven Approaches for Detecting Mental Disorders</t>
        </is>
      </c>
      <c r="B797" t="n">
        <v>2023</v>
      </c>
      <c r="C797" t="inlineStr">
        <is>
          <t>Not checked</t>
        </is>
      </c>
      <c r="D797" t="inlineStr">
        <is>
          <t>Not checked</t>
        </is>
      </c>
      <c r="E797" t="inlineStr">
        <is>
          <t>10.1109/ITC-CSCC58803.2023.10212609</t>
        </is>
      </c>
      <c r="F797" t="inlineStr">
        <is>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is>
      </c>
      <c r="G797" t="inlineStr">
        <is>
          <t>Unimodal</t>
        </is>
      </c>
      <c r="H797" t="inlineStr">
        <is>
          <t>See abstract</t>
        </is>
      </c>
      <c r="I797" t="inlineStr">
        <is>
          <t>See abstract</t>
        </is>
      </c>
      <c r="J797" t="inlineStr">
        <is>
          <t>See abstract (AI/ML)</t>
        </is>
      </c>
      <c r="K797" t="inlineStr">
        <is>
          <t>See abstract</t>
        </is>
      </c>
      <c r="M797" t="inlineStr">
        <is>
          <t>See abstract</t>
        </is>
      </c>
      <c r="N797" t="inlineStr">
        <is>
          <t>See abstract</t>
        </is>
      </c>
      <c r="O797" t="inlineStr">
        <is>
          <t>Not verified from abstract</t>
        </is>
      </c>
      <c r="P797" t="inlineStr">
        <is>
          <t>See abstract</t>
        </is>
      </c>
      <c r="Q797" t="inlineStr">
        <is>
          <t>See abstract</t>
        </is>
      </c>
      <c r="R797" t="inlineStr">
        <is>
          <t>Not reviewed (not included)</t>
        </is>
      </c>
      <c r="S797" t="inlineStr">
        <is>
          <t>Not reviewed (not included)</t>
        </is>
      </c>
      <c r="T797" t="inlineStr">
        <is>
          <t>Abstract screening only. Non-ADHD Focused</t>
        </is>
      </c>
      <c r="U797" t="inlineStr">
        <is>
          <t>EXCLUDE</t>
        </is>
      </c>
      <c r="V797" t="inlineStr">
        <is>
          <t>E2-Not ADHD focused: Neither title nor abstract mentions ADHD or attention-deficit/hyperactivity</t>
        </is>
      </c>
      <c r="W797" t="inlineStr">
        <is>
          <t>Excluded: Not ADHD Focused</t>
        </is>
      </c>
      <c r="X797" t="inlineStr">
        <is>
          <t>Not assessed from abstract</t>
        </is>
      </c>
      <c r="Y797" t="inlineStr">
        <is>
          <t>IEEE Conferences</t>
        </is>
      </c>
      <c r="Z797" t="inlineStr">
        <is>
          <t>Not determined from abstract</t>
        </is>
      </c>
      <c r="AB797" t="inlineStr">
        <is>
          <t>Not assessed (not included)</t>
        </is>
      </c>
      <c r="AC797" t="inlineStr">
        <is>
          <t>Not assessed (not included)</t>
        </is>
      </c>
      <c r="AD797" t="inlineStr">
        <is>
          <t>M. Nadeem; J. Rashid; H. Moon; A. Dosset</t>
        </is>
      </c>
      <c r="AE797" t="inlineStr">
        <is>
          <t>2023 International Technical Conference on Circuits/Systems, Computers, and Communications (ITC-CSCC)</t>
        </is>
      </c>
      <c r="AF797" t="inlineStr">
        <is>
          <t>Hybrid OA (IEEE)</t>
        </is>
      </c>
      <c r="AG797" t="inlineStr">
        <is>
          <t xml:space="preserve">National Research Foundation of Korea (NRF); Ministry of Education(grant numbers:2020R1A6A1A03038540,20212020900150); </t>
        </is>
      </c>
      <c r="AH797" t="inlineStr">
        <is>
          <t>Not assessed</t>
        </is>
      </c>
      <c r="AI797" t="inlineStr">
        <is>
          <t>Not reported</t>
        </is>
      </c>
      <c r="AJ797" t="inlineStr">
        <is>
          <t>Not reported</t>
        </is>
      </c>
      <c r="AK797" t="inlineStr">
        <is>
          <t>Not reported</t>
        </is>
      </c>
      <c r="AL797" t="inlineStr">
        <is>
          <t>Not reported</t>
        </is>
      </c>
      <c r="AM797" t="inlineStr">
        <is>
          <t>Not reported</t>
        </is>
      </c>
      <c r="AN797" t="inlineStr">
        <is>
          <t>Not reported</t>
        </is>
      </c>
      <c r="AO797" t="inlineStr">
        <is>
          <t>Not reviewed</t>
        </is>
      </c>
      <c r="AP797" t="inlineStr">
        <is>
          <t>Not reported</t>
        </is>
      </c>
      <c r="AQ797" t="inlineStr">
        <is>
          <t>Not reported</t>
        </is>
      </c>
      <c r="AR797" t="inlineStr">
        <is>
          <t>Not reported</t>
        </is>
      </c>
      <c r="AS797" t="inlineStr">
        <is>
          <t>See abstract</t>
        </is>
      </c>
      <c r="AT797" t="inlineStr">
        <is>
          <t>Not reviewed</t>
        </is>
      </c>
      <c r="AU797" t="inlineStr">
        <is>
          <t>Not reviewed</t>
        </is>
      </c>
      <c r="AV797" t="inlineStr">
        <is>
          <t>Not reviewed</t>
        </is>
      </c>
      <c r="AW797" t="inlineStr">
        <is>
          <t>Not reviewed</t>
        </is>
      </c>
      <c r="AX797" t="inlineStr">
        <is>
          <t>Not reported</t>
        </is>
      </c>
      <c r="AY797" t="inlineStr">
        <is>
          <t>Not reported</t>
        </is>
      </c>
      <c r="AZ797" t="inlineStr">
        <is>
          <t>Not reported</t>
        </is>
      </c>
      <c r="BA797" t="inlineStr">
        <is>
          <t>Not reported</t>
        </is>
      </c>
      <c r="BB797" t="inlineStr">
        <is>
          <t>Not reported</t>
        </is>
      </c>
      <c r="BC797" t="inlineStr">
        <is>
          <t>Not reported</t>
        </is>
      </c>
      <c r="BD797" t="inlineStr">
        <is>
          <t>Not reported</t>
        </is>
      </c>
      <c r="BE797" t="inlineStr">
        <is>
          <t>Not reported</t>
        </is>
      </c>
      <c r="BF797" t="inlineStr">
        <is>
          <t>Not reported</t>
        </is>
      </c>
      <c r="BG797" t="inlineStr">
        <is>
          <t>Not reviewed (not included)</t>
        </is>
      </c>
      <c r="BH797" t="inlineStr">
        <is>
          <t>N/A</t>
        </is>
      </c>
      <c r="BI797" t="inlineStr">
        <is>
          <t>Not reviewed</t>
        </is>
      </c>
      <c r="BJ797" t="inlineStr">
        <is>
          <t>Not reviewed</t>
        </is>
      </c>
      <c r="BK797" t="inlineStr">
        <is>
          <t>Not reviewed</t>
        </is>
      </c>
      <c r="BL797" t="inlineStr">
        <is>
          <t>Not reviewed</t>
        </is>
      </c>
      <c r="BM797" t="inlineStr">
        <is>
          <t>Not reviewed (not included)</t>
        </is>
      </c>
      <c r="BN797" t="inlineStr">
        <is>
          <t>Non-ADHD Focused - E2-Not ADHD focused: Neither title nor abstract mentions ADHD or attention-deficit/hyperactivity</t>
        </is>
      </c>
      <c r="BO797" t="inlineStr">
        <is>
          <t>Abstract-level screening only</t>
        </is>
      </c>
      <c r="BP797" t="inlineStr">
        <is>
          <t>6</t>
        </is>
      </c>
    </row>
    <row r="798">
      <c r="A798" t="inlineStr">
        <is>
          <t>Evaluating CNN Methods for Epileptic Seizure Type Classification Using EEG Data</t>
        </is>
      </c>
      <c r="B798" t="n">
        <v>2024</v>
      </c>
      <c r="C798" t="inlineStr">
        <is>
          <t>Not checked</t>
        </is>
      </c>
      <c r="D798" t="inlineStr">
        <is>
          <t>Not checked</t>
        </is>
      </c>
      <c r="E798" t="inlineStr">
        <is>
          <t>10.1109/ACCESS.2024.3406332</t>
        </is>
      </c>
      <c r="F798" t="inlineStr">
        <is>
          <t>Epilepsy impacts around 6.38 per 1,000 people globally, presenting diagnostic challenges due to the complexity of seizures. Accurate classification of seizure types via Electroencephalogram (EEG) is critical for effective treatment and enhancing patient quality of life. However, the intricate characteristics of EEG data necessitate expert interpretation, a process that is both time-intensive and susceptible to human error. Recent advancements in Deep Learning (DL) have shown promise in EEG analysis, offering new avenues for seizure type classification. This study introduces two innovative deep learning architectures designed for seizure type classification within a seven-class framework: Network 1D Raw, which applies 1D Convolutions to Raw EEG signals, and Network 2D Conv, utilizing 2D convolutions on pre-computed spectrograms. Both architectures employ Separable Convolutions to enhance feature extraction efficiency, with the Network 1D Raw also incorporating a dilation rate technique for expanded analysis. Tested on the Temple University Hospital Seizure (TUSZ) dataset, these methods are evaluated using inter-patient 3-fold cross-validation. The Network 1D Raw achieved a weighted f1-score of  $0.611 \pm 0.037$ , while the Network 2D Conv reached  $0.599 \pm 0.052$ , both surpassing existing benchmarks. The Network 1D Raw demonstrated superior classification for Absence Seizure (ABSZ), Focal Non-specific Seizures (FNSZ), and Generalized Non-specific Seizures types (GNSZ) with AUPRs of  $0.9400 \pm 0.0500$ ,  $0.8100\pm 0.0300$ , and  $0.5500\pm 0.1800$ , with Network 2D Conv excelling in FNSZ Seizures and GNSZ classes with AUPRs of  $0.8100 \pm 0.1100$  and  $0.4000 \pm 0.0200$ . Our DL models advance seizure type classification, blending efficiency with accuracy. Network 1D Rawâ€™s compact design suits low-resource environments, aiding quick, precise diagnoses. Future work will focus on expanding dataset diversity, particularly for underrepresented seizure types, t</t>
        </is>
      </c>
      <c r="G798" t="inlineStr">
        <is>
          <t>Unimodal</t>
        </is>
      </c>
      <c r="H798" t="inlineStr">
        <is>
          <t>See abstract</t>
        </is>
      </c>
      <c r="I798" t="inlineStr">
        <is>
          <t>See abstract</t>
        </is>
      </c>
      <c r="J798" t="inlineStr">
        <is>
          <t>See abstract (AI/ML)</t>
        </is>
      </c>
      <c r="K798" t="inlineStr">
        <is>
          <t>See abstract</t>
        </is>
      </c>
      <c r="M798" t="inlineStr">
        <is>
          <t>See abstract</t>
        </is>
      </c>
      <c r="N798" t="inlineStr">
        <is>
          <t>See abstract</t>
        </is>
      </c>
      <c r="O798" t="inlineStr">
        <is>
          <t>Not verified from abstract</t>
        </is>
      </c>
      <c r="P798" t="inlineStr">
        <is>
          <t>See abstract</t>
        </is>
      </c>
      <c r="Q798" t="inlineStr">
        <is>
          <t>See abstract</t>
        </is>
      </c>
      <c r="R798" t="inlineStr">
        <is>
          <t>Not reviewed (not included)</t>
        </is>
      </c>
      <c r="S798" t="inlineStr">
        <is>
          <t>Not reviewed (not included)</t>
        </is>
      </c>
      <c r="T798" t="inlineStr">
        <is>
          <t>Abstract screening only. Non-ADHD Focused</t>
        </is>
      </c>
      <c r="U798" t="inlineStr">
        <is>
          <t>EXCLUDE</t>
        </is>
      </c>
      <c r="V798" t="inlineStr">
        <is>
          <t>E2-Not ADHD focused: Neither title nor abstract mentions ADHD or attention-deficit/hyperactivity</t>
        </is>
      </c>
      <c r="W798" t="inlineStr">
        <is>
          <t>Excluded: Not ADHD Focused</t>
        </is>
      </c>
      <c r="X798" t="inlineStr">
        <is>
          <t>Not assessed from abstract</t>
        </is>
      </c>
      <c r="Y798" t="inlineStr">
        <is>
          <t>IEEE Journals</t>
        </is>
      </c>
      <c r="Z798" t="inlineStr">
        <is>
          <t>Not determined from abstract</t>
        </is>
      </c>
      <c r="AB798" t="inlineStr">
        <is>
          <t>Not assessed (not included)</t>
        </is>
      </c>
      <c r="AC798" t="inlineStr">
        <is>
          <t>Not assessed (not included)</t>
        </is>
      </c>
      <c r="AD798" t="inlineStr">
        <is>
          <t>M. J. Rivera; J. Sanchis; O. Corcho; M. A. Teruel; J. Trujillo</t>
        </is>
      </c>
      <c r="AE798" t="inlineStr">
        <is>
          <t>IEEE Access</t>
        </is>
      </c>
      <c r="AF798" t="inlineStr">
        <is>
          <t>Gold OA (IEEE Access)</t>
        </is>
      </c>
      <c r="AG798" t="inlineStr">
        <is>
          <t xml:space="preserve">BALLADEER Project, a Big Data Analytical Platform for the Diagnosis and Treatment of Attention Deficit Hyperactivity Disorder (ADHD) Featuring Extended Reality funded by the Conselleria de InnovaciÃ³n, Universidades, Ciencia y Sociedad Digital (Generalitat Valenciana)(grant numbers:PROMETEO/2021/088); Program for the Promotion of Research, Development, and Innovation (R+D+I) funded by Vicerrectorado de InvestigaciÃ³n y Transferencia de Conocimiento, Universidad de Alicante(grant numbers:UAIND20-03B); A smart data holistic approach for context-aware data analytics - University of Alicante (AETHER-UA) Project, a Smart Data Holistic Approach for Context-Aware Data Analytics: Smarter Machine Learning for Business Modeling and Analytics; Spanish Ministry of Science and Innovation(grant numbers:PID2020-112540RB-C43); </t>
        </is>
      </c>
      <c r="AH798" t="inlineStr">
        <is>
          <t>Not assessed</t>
        </is>
      </c>
      <c r="AI798" t="inlineStr">
        <is>
          <t>Not reported</t>
        </is>
      </c>
      <c r="AJ798" t="inlineStr">
        <is>
          <t>Not reported</t>
        </is>
      </c>
      <c r="AK798" t="inlineStr">
        <is>
          <t>Not reported</t>
        </is>
      </c>
      <c r="AL798" t="inlineStr">
        <is>
          <t>Not reported</t>
        </is>
      </c>
      <c r="AM798" t="inlineStr">
        <is>
          <t>Not reported</t>
        </is>
      </c>
      <c r="AN798" t="inlineStr">
        <is>
          <t>Not reported</t>
        </is>
      </c>
      <c r="AO798" t="inlineStr">
        <is>
          <t>Not reviewed</t>
        </is>
      </c>
      <c r="AP798" t="inlineStr">
        <is>
          <t>Not reported</t>
        </is>
      </c>
      <c r="AQ798" t="inlineStr">
        <is>
          <t>Not reported</t>
        </is>
      </c>
      <c r="AR798" t="inlineStr">
        <is>
          <t>Not reported</t>
        </is>
      </c>
      <c r="AS798" t="inlineStr">
        <is>
          <t>See abstract</t>
        </is>
      </c>
      <c r="AT798" t="inlineStr">
        <is>
          <t>Not reviewed</t>
        </is>
      </c>
      <c r="AU798" t="inlineStr">
        <is>
          <t>Not reviewed</t>
        </is>
      </c>
      <c r="AV798" t="inlineStr">
        <is>
          <t>Not reviewed</t>
        </is>
      </c>
      <c r="AW798" t="inlineStr">
        <is>
          <t>Not reviewed</t>
        </is>
      </c>
      <c r="AX798" t="inlineStr">
        <is>
          <t>Not reported</t>
        </is>
      </c>
      <c r="AY798" t="inlineStr">
        <is>
          <t>Not reported</t>
        </is>
      </c>
      <c r="AZ798" t="inlineStr">
        <is>
          <t>Not reported</t>
        </is>
      </c>
      <c r="BA798" t="inlineStr">
        <is>
          <t>Not reported</t>
        </is>
      </c>
      <c r="BB798" t="inlineStr">
        <is>
          <t>Not reported</t>
        </is>
      </c>
      <c r="BC798" t="inlineStr">
        <is>
          <t>Not reported</t>
        </is>
      </c>
      <c r="BD798" t="inlineStr">
        <is>
          <t>Not reported</t>
        </is>
      </c>
      <c r="BE798" t="inlineStr">
        <is>
          <t>Not reported</t>
        </is>
      </c>
      <c r="BF798" t="inlineStr">
        <is>
          <t>Not reported</t>
        </is>
      </c>
      <c r="BG798" t="inlineStr">
        <is>
          <t>Not reviewed (not included)</t>
        </is>
      </c>
      <c r="BH798" t="inlineStr">
        <is>
          <t>N/A</t>
        </is>
      </c>
      <c r="BI798" t="inlineStr">
        <is>
          <t>Not reviewed</t>
        </is>
      </c>
      <c r="BJ798" t="inlineStr">
        <is>
          <t>Not reviewed</t>
        </is>
      </c>
      <c r="BK798" t="inlineStr">
        <is>
          <t>Not reviewed</t>
        </is>
      </c>
      <c r="BL798" t="inlineStr">
        <is>
          <t>Not reviewed</t>
        </is>
      </c>
      <c r="BM798" t="inlineStr">
        <is>
          <t>Not reviewed (not included)</t>
        </is>
      </c>
      <c r="BN798" t="inlineStr">
        <is>
          <t>Non-ADHD Focused - E2-Not ADHD focused: Neither title nor abstract mentions ADHD or attention-deficit/hyperactivity</t>
        </is>
      </c>
      <c r="BO798" t="inlineStr">
        <is>
          <t>Abstract-level screening only</t>
        </is>
      </c>
      <c r="BP798" t="inlineStr">
        <is>
          <t>13</t>
        </is>
      </c>
    </row>
    <row r="799">
      <c r="A799" t="inlineStr">
        <is>
          <t>Computerized Assessment of Motor Imitation for Distinguishing Autism in Video (CAMI-2DNet)</t>
        </is>
      </c>
      <c r="B799" t="n">
        <v>2025</v>
      </c>
      <c r="C799" t="inlineStr">
        <is>
          <t>Not checked</t>
        </is>
      </c>
      <c r="D799" t="inlineStr">
        <is>
          <t>Not checked</t>
        </is>
      </c>
      <c r="E799" t="inlineStr">
        <is>
          <t>10.1109/TBME.2025.3637089</t>
        </is>
      </c>
      <c r="F799" t="inlineStr">
        <is>
          <t>Motor imitation impairments are commonly reported in individuals with autism spectrum conditions (ASCs), suggesting that motor imitation could be used as a phenotype for addressing autism heterogeneity. Traditional methods for assessing motor imitation are subjective and labor-intensive, and require extensive human training. Modern Computerized Assessment of Motor Imitation (CAMI) methods, such as CAMI-3D for motion capture data and CAMI-2D for video data, are less subjective. However, they rely on labor-intensive data normalization and cleaning techniques, and human annotations for algorithm training. To address these challenges, we propose CAMI-2DNet, a scalable and interpretable deep learning-based approach to motor imitation assessment in video data, which eliminates the need for ad hoc normalization, cleaning and annotation. CAMI-2DNet uses an encoder-decoder architecture to map a video to a motion representation that is disentangled from nuisance factors such as body shape and camera views. To learn a disentangled representation, we employ synthetic data generated by motion retargeting of virtual characters through the reshuffling of motion, body shape, and camera views, as well as real participant data. To automatically assess how well an individual imitates an actor, we compute a similarity score between their motion encodings, and use it to discriminate individuals with ASCs from neurotypical (NT) individuals. Our comparative analysis demonstrates that CAMI-2DNet has a strong correlation with human scores while outperforming CAMI-2D in discriminating ASC vs NT children. Moreover, CAMI-2DNet performs comparably to CAMI-3D while offering greater practicality by operating directly on video data and without the need for ad hoc normalization and human annotations.</t>
        </is>
      </c>
      <c r="G799" t="inlineStr">
        <is>
          <t>Unimodal</t>
        </is>
      </c>
      <c r="H799" t="inlineStr">
        <is>
          <t>See abstract</t>
        </is>
      </c>
      <c r="I799" t="inlineStr">
        <is>
          <t>See abstract</t>
        </is>
      </c>
      <c r="J799" t="inlineStr">
        <is>
          <t>See abstract (AI/ML)</t>
        </is>
      </c>
      <c r="K799" t="inlineStr">
        <is>
          <t>See abstract</t>
        </is>
      </c>
      <c r="M799" t="inlineStr">
        <is>
          <t>See abstract</t>
        </is>
      </c>
      <c r="N799" t="inlineStr">
        <is>
          <t>See abstract</t>
        </is>
      </c>
      <c r="O799" t="inlineStr">
        <is>
          <t>Not verified from abstract</t>
        </is>
      </c>
      <c r="P799" t="inlineStr">
        <is>
          <t>See abstract</t>
        </is>
      </c>
      <c r="Q799" t="inlineStr">
        <is>
          <t>See abstract</t>
        </is>
      </c>
      <c r="R799" t="inlineStr">
        <is>
          <t>Not reviewed (not included)</t>
        </is>
      </c>
      <c r="S799" t="inlineStr">
        <is>
          <t>Not reviewed (not included)</t>
        </is>
      </c>
      <c r="T799" t="inlineStr">
        <is>
          <t>Abstract screening only. Non-ADHD Focused</t>
        </is>
      </c>
      <c r="U799" t="inlineStr">
        <is>
          <t>EXCLUDE</t>
        </is>
      </c>
      <c r="V799" t="inlineStr">
        <is>
          <t>E2-Not ADHD focused: Neither title nor abstract mentions ADHD or attention-deficit/hyperactivity</t>
        </is>
      </c>
      <c r="W799" t="inlineStr">
        <is>
          <t>Excluded: Not ADHD Focused</t>
        </is>
      </c>
      <c r="X799" t="inlineStr">
        <is>
          <t>Not assessed from abstract</t>
        </is>
      </c>
      <c r="Y799" t="inlineStr">
        <is>
          <t>IEEE Early Access Articles</t>
        </is>
      </c>
      <c r="Z799" t="inlineStr">
        <is>
          <t>Not determined from abstract</t>
        </is>
      </c>
      <c r="AB799" t="inlineStr">
        <is>
          <t>Not assessed (not included)</t>
        </is>
      </c>
      <c r="AC799" t="inlineStr">
        <is>
          <t>Not assessed (not included)</t>
        </is>
      </c>
      <c r="AD799" t="inlineStr">
        <is>
          <t>K. A. Kinfu; C. Pacheco; A. D. Sperry; D. Crocetti; B. TunÃ§genÃ§; S. H. Mostofsky; R. Vidal</t>
        </is>
      </c>
      <c r="AE799" t="inlineStr">
        <is>
          <t>IEEE Transactions on Biomedical Engineering</t>
        </is>
      </c>
      <c r="AF799" t="inlineStr">
        <is>
          <t>Hybrid OA (IEEE)</t>
        </is>
      </c>
      <c r="AH799" t="inlineStr">
        <is>
          <t>Not assessed</t>
        </is>
      </c>
      <c r="AI799" t="inlineStr">
        <is>
          <t>Not reported</t>
        </is>
      </c>
      <c r="AJ799" t="inlineStr">
        <is>
          <t>Not reported</t>
        </is>
      </c>
      <c r="AK799" t="inlineStr">
        <is>
          <t>Not reported</t>
        </is>
      </c>
      <c r="AL799" t="inlineStr">
        <is>
          <t>Not reported</t>
        </is>
      </c>
      <c r="AM799" t="inlineStr">
        <is>
          <t>Not reported</t>
        </is>
      </c>
      <c r="AN799" t="inlineStr">
        <is>
          <t>Not reported</t>
        </is>
      </c>
      <c r="AO799" t="inlineStr">
        <is>
          <t>Not reviewed</t>
        </is>
      </c>
      <c r="AP799" t="inlineStr">
        <is>
          <t>Not reported</t>
        </is>
      </c>
      <c r="AQ799" t="inlineStr">
        <is>
          <t>Not reported</t>
        </is>
      </c>
      <c r="AR799" t="inlineStr">
        <is>
          <t>Not reported</t>
        </is>
      </c>
      <c r="AS799" t="inlineStr">
        <is>
          <t>See abstract</t>
        </is>
      </c>
      <c r="AT799" t="inlineStr">
        <is>
          <t>Not reviewed</t>
        </is>
      </c>
      <c r="AU799" t="inlineStr">
        <is>
          <t>Not reviewed</t>
        </is>
      </c>
      <c r="AV799" t="inlineStr">
        <is>
          <t>Not reviewed</t>
        </is>
      </c>
      <c r="AW799" t="inlineStr">
        <is>
          <t>Not reviewed</t>
        </is>
      </c>
      <c r="AX799" t="inlineStr">
        <is>
          <t>Not reported</t>
        </is>
      </c>
      <c r="AY799" t="inlineStr">
        <is>
          <t>Not reported</t>
        </is>
      </c>
      <c r="AZ799" t="inlineStr">
        <is>
          <t>Not reported</t>
        </is>
      </c>
      <c r="BA799" t="inlineStr">
        <is>
          <t>Not reported</t>
        </is>
      </c>
      <c r="BB799" t="inlineStr">
        <is>
          <t>Not reported</t>
        </is>
      </c>
      <c r="BC799" t="inlineStr">
        <is>
          <t>Not reported</t>
        </is>
      </c>
      <c r="BD799" t="inlineStr">
        <is>
          <t>Not reported</t>
        </is>
      </c>
      <c r="BE799" t="inlineStr">
        <is>
          <t>Not reported</t>
        </is>
      </c>
      <c r="BF799" t="inlineStr">
        <is>
          <t>Not reported</t>
        </is>
      </c>
      <c r="BG799" t="inlineStr">
        <is>
          <t>Not reviewed (not included)</t>
        </is>
      </c>
      <c r="BH799" t="inlineStr">
        <is>
          <t>N/A</t>
        </is>
      </c>
      <c r="BI799" t="inlineStr">
        <is>
          <t>Not reviewed</t>
        </is>
      </c>
      <c r="BJ799" t="inlineStr">
        <is>
          <t>Not reviewed</t>
        </is>
      </c>
      <c r="BK799" t="inlineStr">
        <is>
          <t>Not reviewed</t>
        </is>
      </c>
      <c r="BL799" t="inlineStr">
        <is>
          <t>Not reviewed</t>
        </is>
      </c>
      <c r="BM799" t="inlineStr">
        <is>
          <t>Not reviewed (not included)</t>
        </is>
      </c>
      <c r="BN799" t="inlineStr">
        <is>
          <t>Non-ADHD Focused - E2-Not ADHD focused: Neither title nor abstract mentions ADHD or attention-deficit/hyperactivity</t>
        </is>
      </c>
      <c r="BO799" t="inlineStr">
        <is>
          <t>Abstract-level screening only</t>
        </is>
      </c>
      <c r="BP799" t="inlineStr">
        <is>
          <t>11</t>
        </is>
      </c>
    </row>
    <row r="800">
      <c r="A800" t="inlineStr">
        <is>
          <t>Mental Health Prediction From Twitter Content Data Based on Stress Inducing Themes and Quantum Neural Network Classifier</t>
        </is>
      </c>
      <c r="B800" t="n">
        <v>2025</v>
      </c>
      <c r="C800" t="inlineStr">
        <is>
          <t>Not checked</t>
        </is>
      </c>
      <c r="D800" t="inlineStr">
        <is>
          <t>Not checked</t>
        </is>
      </c>
      <c r="E800" t="inlineStr">
        <is>
          <t>10.1109/ACCESS.2025.3631638</t>
        </is>
      </c>
      <c r="F800" t="inlineStr">
        <is>
          <t>The increasing prevalence of social media provides novel approaches to understanding mental health states through digital interactions. This study introduces a Quantum Neural Network (QNN)-based framework for predicting the emotional states of mood-disordered patients by analyzing stress-induced themes and personality traits extracted from Twitter content. Stress themes, including negative self-reflection, exposure to negativity, and addictive behaviors, are identified utilizing BERTopic models, while both self-reported and automated personality traits are assessed through Sentence-BERT. The Authenticity Score quantifies discrepancies between self-reported and inferred personality traits, thereby enhancing the reliability of classification. The Quantum Neural Network (QNN) classifier effectively captures complex, non-linear interactions between stress induced themes and personality traits, which improves the performance of emotional state prediction for mood-disordered patients compared to traditional deep learning models. Hence, QNN achieves high precision (94%), recall (93%), F1-score (93.5%), and accuracy (94.5%) in identifying mental health risks. Furthermore, the study provides the importance of temporal features in monitoring mood variations and improving early diagnosis for conditions such as depression, anxiety, bipolar disorder, obsessive-compulsive disorder (OCD), post-traumatic stress disorder (PTSD), and schizophrenia.</t>
        </is>
      </c>
      <c r="G800" t="inlineStr">
        <is>
          <t>Unimodal</t>
        </is>
      </c>
      <c r="H800" t="inlineStr">
        <is>
          <t>See abstract</t>
        </is>
      </c>
      <c r="I800" t="inlineStr">
        <is>
          <t>See abstract</t>
        </is>
      </c>
      <c r="J800" t="inlineStr">
        <is>
          <t>See abstract (AI/ML)</t>
        </is>
      </c>
      <c r="K800" t="inlineStr">
        <is>
          <t>See abstract</t>
        </is>
      </c>
      <c r="M800" t="inlineStr">
        <is>
          <t>See abstract</t>
        </is>
      </c>
      <c r="N800" t="inlineStr">
        <is>
          <t>See abstract</t>
        </is>
      </c>
      <c r="O800" t="inlineStr">
        <is>
          <t>Not verified from abstract</t>
        </is>
      </c>
      <c r="P800" t="inlineStr">
        <is>
          <t>See abstract</t>
        </is>
      </c>
      <c r="Q800" t="inlineStr">
        <is>
          <t>See abstract</t>
        </is>
      </c>
      <c r="R800" t="inlineStr">
        <is>
          <t>Not reviewed (not included)</t>
        </is>
      </c>
      <c r="S800" t="inlineStr">
        <is>
          <t>Not reviewed (not included)</t>
        </is>
      </c>
      <c r="T800" t="inlineStr">
        <is>
          <t>Abstract screening only. Non-ADHD Focused</t>
        </is>
      </c>
      <c r="U800" t="inlineStr">
        <is>
          <t>EXCLUDE</t>
        </is>
      </c>
      <c r="V800" t="inlineStr">
        <is>
          <t>E2-Not ADHD focused: Neither title nor abstract mentions ADHD or attention-deficit/hyperactivity</t>
        </is>
      </c>
      <c r="W800" t="inlineStr">
        <is>
          <t>Excluded: Not ADHD Focused</t>
        </is>
      </c>
      <c r="X800" t="inlineStr">
        <is>
          <t>Not assessed from abstract</t>
        </is>
      </c>
      <c r="Y800" t="inlineStr">
        <is>
          <t>IEEE Journals</t>
        </is>
      </c>
      <c r="Z800" t="inlineStr">
        <is>
          <t>Not determined from abstract</t>
        </is>
      </c>
      <c r="AB800" t="inlineStr">
        <is>
          <t>Not assessed (not included)</t>
        </is>
      </c>
      <c r="AC800" t="inlineStr">
        <is>
          <t>Not assessed (not included)</t>
        </is>
      </c>
      <c r="AD800" t="inlineStr">
        <is>
          <t>B. Sathiya; J. A. Renjit</t>
        </is>
      </c>
      <c r="AE800" t="inlineStr">
        <is>
          <t>IEEE Access</t>
        </is>
      </c>
      <c r="AF800" t="inlineStr">
        <is>
          <t>Gold OA (IEEE Access)</t>
        </is>
      </c>
      <c r="AH800" t="inlineStr">
        <is>
          <t>Not assessed</t>
        </is>
      </c>
      <c r="AI800" t="inlineStr">
        <is>
          <t>Not reported</t>
        </is>
      </c>
      <c r="AJ800" t="inlineStr">
        <is>
          <t>Not reported</t>
        </is>
      </c>
      <c r="AK800" t="inlineStr">
        <is>
          <t>Not reported</t>
        </is>
      </c>
      <c r="AL800" t="inlineStr">
        <is>
          <t>Not reported</t>
        </is>
      </c>
      <c r="AM800" t="inlineStr">
        <is>
          <t>Not reported</t>
        </is>
      </c>
      <c r="AN800" t="inlineStr">
        <is>
          <t>Not reported</t>
        </is>
      </c>
      <c r="AO800" t="inlineStr">
        <is>
          <t>Not reviewed</t>
        </is>
      </c>
      <c r="AP800" t="inlineStr">
        <is>
          <t>Not reported</t>
        </is>
      </c>
      <c r="AQ800" t="inlineStr">
        <is>
          <t>Not reported</t>
        </is>
      </c>
      <c r="AR800" t="inlineStr">
        <is>
          <t>Not reported</t>
        </is>
      </c>
      <c r="AS800" t="inlineStr">
        <is>
          <t>See abstract</t>
        </is>
      </c>
      <c r="AT800" t="inlineStr">
        <is>
          <t>Not reviewed</t>
        </is>
      </c>
      <c r="AU800" t="inlineStr">
        <is>
          <t>Not reviewed</t>
        </is>
      </c>
      <c r="AV800" t="inlineStr">
        <is>
          <t>Not reviewed</t>
        </is>
      </c>
      <c r="AW800" t="inlineStr">
        <is>
          <t>Not reviewed</t>
        </is>
      </c>
      <c r="AX800" t="inlineStr">
        <is>
          <t>Not reported</t>
        </is>
      </c>
      <c r="AY800" t="inlineStr">
        <is>
          <t>Not reported</t>
        </is>
      </c>
      <c r="AZ800" t="inlineStr">
        <is>
          <t>Not reported</t>
        </is>
      </c>
      <c r="BA800" t="inlineStr">
        <is>
          <t>Not reported</t>
        </is>
      </c>
      <c r="BB800" t="inlineStr">
        <is>
          <t>Not reported</t>
        </is>
      </c>
      <c r="BC800" t="inlineStr">
        <is>
          <t>Not reported</t>
        </is>
      </c>
      <c r="BD800" t="inlineStr">
        <is>
          <t>Not reported</t>
        </is>
      </c>
      <c r="BE800" t="inlineStr">
        <is>
          <t>Not reported</t>
        </is>
      </c>
      <c r="BF800" t="inlineStr">
        <is>
          <t>Not reported</t>
        </is>
      </c>
      <c r="BG800" t="inlineStr">
        <is>
          <t>Not reviewed (not included)</t>
        </is>
      </c>
      <c r="BH800" t="inlineStr">
        <is>
          <t>N/A</t>
        </is>
      </c>
      <c r="BI800" t="inlineStr">
        <is>
          <t>Not reviewed</t>
        </is>
      </c>
      <c r="BJ800" t="inlineStr">
        <is>
          <t>Not reviewed</t>
        </is>
      </c>
      <c r="BK800" t="inlineStr">
        <is>
          <t>Not reviewed</t>
        </is>
      </c>
      <c r="BL800" t="inlineStr">
        <is>
          <t>Not reviewed</t>
        </is>
      </c>
      <c r="BM800" t="inlineStr">
        <is>
          <t>Not reviewed (not included)</t>
        </is>
      </c>
      <c r="BN800" t="inlineStr">
        <is>
          <t>Non-ADHD Focused - E2-Not ADHD focused: Neither title nor abstract mentions ADHD or attention-deficit/hyperactivity</t>
        </is>
      </c>
      <c r="BO800" t="inlineStr">
        <is>
          <t>Abstract-level screening only</t>
        </is>
      </c>
      <c r="BP800" t="inlineStr">
        <is>
          <t>21</t>
        </is>
      </c>
    </row>
    <row r="801">
      <c r="A801" t="inlineStr">
        <is>
          <t>Large-scale Investigations of AAC Usage Patterns: Trends, Autism, and Stacked Autoencoders</t>
        </is>
      </c>
      <c r="B801" t="n">
        <v>2023</v>
      </c>
      <c r="C801" t="inlineStr">
        <is>
          <t>Not checked</t>
        </is>
      </c>
      <c r="D801" t="inlineStr">
        <is>
          <t>Not checked</t>
        </is>
      </c>
      <c r="E801" t="inlineStr">
        <is>
          <t>10.1109/CCWC57344.2023.10099096</t>
        </is>
      </c>
      <c r="F801" t="inlineStr">
        <is>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is>
      </c>
      <c r="G801" t="inlineStr">
        <is>
          <t>Unimodal</t>
        </is>
      </c>
      <c r="H801" t="inlineStr">
        <is>
          <t>See abstract</t>
        </is>
      </c>
      <c r="I801" t="inlineStr">
        <is>
          <t>See abstract</t>
        </is>
      </c>
      <c r="J801" t="inlineStr">
        <is>
          <t>See abstract (AI/ML)</t>
        </is>
      </c>
      <c r="K801" t="inlineStr">
        <is>
          <t>See abstract</t>
        </is>
      </c>
      <c r="M801" t="inlineStr">
        <is>
          <t>See abstract</t>
        </is>
      </c>
      <c r="N801" t="inlineStr">
        <is>
          <t>See abstract</t>
        </is>
      </c>
      <c r="O801" t="inlineStr">
        <is>
          <t>Not verified from abstract</t>
        </is>
      </c>
      <c r="P801" t="inlineStr">
        <is>
          <t>See abstract</t>
        </is>
      </c>
      <c r="Q801" t="inlineStr">
        <is>
          <t>See abstract</t>
        </is>
      </c>
      <c r="R801" t="inlineStr">
        <is>
          <t>Not reviewed (not included)</t>
        </is>
      </c>
      <c r="S801" t="inlineStr">
        <is>
          <t>Not reviewed (not included)</t>
        </is>
      </c>
      <c r="T801" t="inlineStr">
        <is>
          <t>Abstract screening only. Non-ADHD Focused</t>
        </is>
      </c>
      <c r="U801" t="inlineStr">
        <is>
          <t>EXCLUDE</t>
        </is>
      </c>
      <c r="V801" t="inlineStr">
        <is>
          <t>E2-Not ADHD focused: Neither title nor abstract mentions ADHD or attention-deficit/hyperactivity</t>
        </is>
      </c>
      <c r="W801" t="inlineStr">
        <is>
          <t>Excluded: Not ADHD Focused</t>
        </is>
      </c>
      <c r="X801" t="inlineStr">
        <is>
          <t>Not assessed from abstract</t>
        </is>
      </c>
      <c r="Y801" t="inlineStr">
        <is>
          <t>IEEE Conferences</t>
        </is>
      </c>
      <c r="Z801" t="inlineStr">
        <is>
          <t>Not determined from abstract</t>
        </is>
      </c>
      <c r="AB801" t="inlineStr">
        <is>
          <t>Not assessed (not included)</t>
        </is>
      </c>
      <c r="AC801" t="inlineStr">
        <is>
          <t>Not assessed (not included)</t>
        </is>
      </c>
      <c r="AD801" t="inlineStr">
        <is>
          <t>A. Atyabi; L. Boccanfuso; J. C. Snider; M. Kim; E. Barney; Y. A. Ahn; B. Li; K. J. Dommer; F. Shic</t>
        </is>
      </c>
      <c r="AE801" t="inlineStr">
        <is>
          <t>2023 IEEE 13th Annual Computing and Communication Workshop and Conference (CCWC)</t>
        </is>
      </c>
      <c r="AF801" t="inlineStr">
        <is>
          <t>Hybrid OA (IEEE)</t>
        </is>
      </c>
      <c r="AG801" t="inlineStr">
        <is>
          <t xml:space="preserve">NSF(grant numbers:1139078,EDIES13C0046,MH103550,K01MH104739); </t>
        </is>
      </c>
      <c r="AH801" t="inlineStr">
        <is>
          <t>Not assessed</t>
        </is>
      </c>
      <c r="AI801" t="inlineStr">
        <is>
          <t>Not reported</t>
        </is>
      </c>
      <c r="AJ801" t="inlineStr">
        <is>
          <t>Not reported</t>
        </is>
      </c>
      <c r="AK801" t="inlineStr">
        <is>
          <t>Not reported</t>
        </is>
      </c>
      <c r="AL801" t="inlineStr">
        <is>
          <t>Not reported</t>
        </is>
      </c>
      <c r="AM801" t="inlineStr">
        <is>
          <t>Not reported</t>
        </is>
      </c>
      <c r="AN801" t="inlineStr">
        <is>
          <t>Not reported</t>
        </is>
      </c>
      <c r="AO801" t="inlineStr">
        <is>
          <t>Not reviewed</t>
        </is>
      </c>
      <c r="AP801" t="inlineStr">
        <is>
          <t>Not reported</t>
        </is>
      </c>
      <c r="AQ801" t="inlineStr">
        <is>
          <t>Not reported</t>
        </is>
      </c>
      <c r="AR801" t="inlineStr">
        <is>
          <t>Not reported</t>
        </is>
      </c>
      <c r="AS801" t="inlineStr">
        <is>
          <t>See abstract</t>
        </is>
      </c>
      <c r="AT801" t="inlineStr">
        <is>
          <t>Not reviewed</t>
        </is>
      </c>
      <c r="AU801" t="inlineStr">
        <is>
          <t>Not reviewed</t>
        </is>
      </c>
      <c r="AV801" t="inlineStr">
        <is>
          <t>Not reviewed</t>
        </is>
      </c>
      <c r="AW801" t="inlineStr">
        <is>
          <t>Not reviewed</t>
        </is>
      </c>
      <c r="AX801" t="inlineStr">
        <is>
          <t>Not reported</t>
        </is>
      </c>
      <c r="AY801" t="inlineStr">
        <is>
          <t>Not reported</t>
        </is>
      </c>
      <c r="AZ801" t="inlineStr">
        <is>
          <t>Not reported</t>
        </is>
      </c>
      <c r="BA801" t="inlineStr">
        <is>
          <t>Not reported</t>
        </is>
      </c>
      <c r="BB801" t="inlineStr">
        <is>
          <t>Not reported</t>
        </is>
      </c>
      <c r="BC801" t="inlineStr">
        <is>
          <t>Not reported</t>
        </is>
      </c>
      <c r="BD801" t="inlineStr">
        <is>
          <t>Not reported</t>
        </is>
      </c>
      <c r="BE801" t="inlineStr">
        <is>
          <t>Not reported</t>
        </is>
      </c>
      <c r="BF801" t="inlineStr">
        <is>
          <t>Not reported</t>
        </is>
      </c>
      <c r="BG801" t="inlineStr">
        <is>
          <t>Not reviewed (not included)</t>
        </is>
      </c>
      <c r="BH801" t="inlineStr">
        <is>
          <t>N/A</t>
        </is>
      </c>
      <c r="BI801" t="inlineStr">
        <is>
          <t>Not reviewed</t>
        </is>
      </c>
      <c r="BJ801" t="inlineStr">
        <is>
          <t>Not reviewed</t>
        </is>
      </c>
      <c r="BK801" t="inlineStr">
        <is>
          <t>Not reviewed</t>
        </is>
      </c>
      <c r="BL801" t="inlineStr">
        <is>
          <t>Not reviewed</t>
        </is>
      </c>
      <c r="BM801" t="inlineStr">
        <is>
          <t>Not reviewed (not included)</t>
        </is>
      </c>
      <c r="BN801" t="inlineStr">
        <is>
          <t>Non-ADHD Focused - E2-Not ADHD focused: Neither title nor abstract mentions ADHD or attention-deficit/hyperactivity</t>
        </is>
      </c>
      <c r="BO801" t="inlineStr">
        <is>
          <t>Abstract-level screening only</t>
        </is>
      </c>
      <c r="BP801" t="inlineStr">
        <is>
          <t>9</t>
        </is>
      </c>
    </row>
    <row r="802">
      <c r="A802" t="inlineStr">
        <is>
          <t>Optimized Deep Convolutional Neural Network for Autism Spectrum Disorder Detection Using Structural MRI and DTPSO</t>
        </is>
      </c>
      <c r="B802" t="n">
        <v>2024</v>
      </c>
      <c r="C802" t="inlineStr">
        <is>
          <t>Not checked</t>
        </is>
      </c>
      <c r="D802" t="inlineStr">
        <is>
          <t>Not checked</t>
        </is>
      </c>
      <c r="E802" t="inlineStr">
        <is>
          <t>10.1109/ACCESS.2024.3441248</t>
        </is>
      </c>
      <c r="F802" t="inlineStr">
        <is>
          <t>Detection of Autism Spectrum Disorders (ASD) remains challenging due to complex psychiatric symptoms and limited neurobiological evidence. To address this, an automatic model is developed in this study for detecting ASD and Typically Developing (TD) individuals. The Autism Brain Imaging Data Exchange (ABIDE) dataset, which includes structural Magnetic Resonance Imaging (sMRI), is used in this study for model evaluation. The proposed methodology consists of two main stages: preprocessing and model optimization. In the preprocessing stage, unclear images are discarded, and edges are detected using the Canny Deriche Edge Detection (CDED) algorithm. Subsequently, images are resized, and data augmentation techniques are applied. The Deep Convolutional Neural Networks (DCNN) are fine-tuned using the Dipper-Throated Particle Swarm Optimization (DTPSO) algorithm. Additionally, Class Activation Mapping (Grad-CAM) is utilized to visualize and interpret the modelâ€™s decision-making process. The proposed model has shown the highest performance with a 95.9% accuracy, 96.5% precision, 95.9% sensitivity, 95.9% specificity, a 96.2% F1-score, and a 94.5% AUC. These results validate the effectiveness of the proposed CDED-DCNN-DTPSO approach in detecting ASD compared to the DCNN-DTPSO model. The proposed model demonstrates higher accuracy, precision, sensitivity, specificity, F1-score, and AUC, indicating its performance in identifying ASD.</t>
        </is>
      </c>
      <c r="G802" t="inlineStr">
        <is>
          <t>Unimodal</t>
        </is>
      </c>
      <c r="H802" t="inlineStr">
        <is>
          <t>See abstract</t>
        </is>
      </c>
      <c r="I802" t="inlineStr">
        <is>
          <t>See abstract</t>
        </is>
      </c>
      <c r="J802" t="inlineStr">
        <is>
          <t>See abstract (AI/ML)</t>
        </is>
      </c>
      <c r="K802" t="inlineStr">
        <is>
          <t>See abstract</t>
        </is>
      </c>
      <c r="M802" t="inlineStr">
        <is>
          <t>See abstract</t>
        </is>
      </c>
      <c r="N802" t="inlineStr">
        <is>
          <t>See abstract</t>
        </is>
      </c>
      <c r="O802" t="inlineStr">
        <is>
          <t>Not verified from abstract</t>
        </is>
      </c>
      <c r="P802" t="inlineStr">
        <is>
          <t>See abstract</t>
        </is>
      </c>
      <c r="Q802" t="inlineStr">
        <is>
          <t>See abstract</t>
        </is>
      </c>
      <c r="R802" t="inlineStr">
        <is>
          <t>Not reviewed (not included)</t>
        </is>
      </c>
      <c r="S802" t="inlineStr">
        <is>
          <t>Not reviewed (not included)</t>
        </is>
      </c>
      <c r="T802" t="inlineStr">
        <is>
          <t>Abstract screening only. Non-ADHD Focused</t>
        </is>
      </c>
      <c r="U802" t="inlineStr">
        <is>
          <t>EXCLUDE</t>
        </is>
      </c>
      <c r="V802" t="inlineStr">
        <is>
          <t>E2-Not ADHD focused: Neither title nor abstract mentions ADHD or attention-deficit/hyperactivity</t>
        </is>
      </c>
      <c r="W802" t="inlineStr">
        <is>
          <t>Excluded: Not ADHD Focused</t>
        </is>
      </c>
      <c r="X802" t="inlineStr">
        <is>
          <t>Not assessed from abstract</t>
        </is>
      </c>
      <c r="Y802" t="inlineStr">
        <is>
          <t>IEEE Journals</t>
        </is>
      </c>
      <c r="Z802" t="inlineStr">
        <is>
          <t>Not determined from abstract</t>
        </is>
      </c>
      <c r="AB802" t="inlineStr">
        <is>
          <t>Not assessed (not included)</t>
        </is>
      </c>
      <c r="AC802" t="inlineStr">
        <is>
          <t>Not assessed (not included)</t>
        </is>
      </c>
      <c r="AD802" t="inlineStr">
        <is>
          <t>K. Sravani; P. Kuppusamy</t>
        </is>
      </c>
      <c r="AE802" t="inlineStr">
        <is>
          <t>IEEE Access</t>
        </is>
      </c>
      <c r="AF802" t="inlineStr">
        <is>
          <t>Gold OA (IEEE Access)</t>
        </is>
      </c>
      <c r="AG802" t="inlineStr">
        <is>
          <t xml:space="preserve">VIT-AP University; </t>
        </is>
      </c>
      <c r="AH802" t="inlineStr">
        <is>
          <t>Not assessed</t>
        </is>
      </c>
      <c r="AI802" t="inlineStr">
        <is>
          <t>Not reported</t>
        </is>
      </c>
      <c r="AJ802" t="inlineStr">
        <is>
          <t>Not reported</t>
        </is>
      </c>
      <c r="AK802" t="inlineStr">
        <is>
          <t>Not reported</t>
        </is>
      </c>
      <c r="AL802" t="inlineStr">
        <is>
          <t>Not reported</t>
        </is>
      </c>
      <c r="AM802" t="inlineStr">
        <is>
          <t>Not reported</t>
        </is>
      </c>
      <c r="AN802" t="inlineStr">
        <is>
          <t>Not reported</t>
        </is>
      </c>
      <c r="AO802" t="inlineStr">
        <is>
          <t>Not reviewed</t>
        </is>
      </c>
      <c r="AP802" t="inlineStr">
        <is>
          <t>Not reported</t>
        </is>
      </c>
      <c r="AQ802" t="inlineStr">
        <is>
          <t>Not reported</t>
        </is>
      </c>
      <c r="AR802" t="inlineStr">
        <is>
          <t>Not reported</t>
        </is>
      </c>
      <c r="AS802" t="inlineStr">
        <is>
          <t>See abstract</t>
        </is>
      </c>
      <c r="AT802" t="inlineStr">
        <is>
          <t>Not reviewed</t>
        </is>
      </c>
      <c r="AU802" t="inlineStr">
        <is>
          <t>Not reviewed</t>
        </is>
      </c>
      <c r="AV802" t="inlineStr">
        <is>
          <t>Not reviewed</t>
        </is>
      </c>
      <c r="AW802" t="inlineStr">
        <is>
          <t>Not reviewed</t>
        </is>
      </c>
      <c r="AX802" t="inlineStr">
        <is>
          <t>Not reported</t>
        </is>
      </c>
      <c r="AY802" t="inlineStr">
        <is>
          <t>Not reported</t>
        </is>
      </c>
      <c r="AZ802" t="inlineStr">
        <is>
          <t>Not reported</t>
        </is>
      </c>
      <c r="BA802" t="inlineStr">
        <is>
          <t>Not reported</t>
        </is>
      </c>
      <c r="BB802" t="inlineStr">
        <is>
          <t>Not reported</t>
        </is>
      </c>
      <c r="BC802" t="inlineStr">
        <is>
          <t>Not reported</t>
        </is>
      </c>
      <c r="BD802" t="inlineStr">
        <is>
          <t>Not reported</t>
        </is>
      </c>
      <c r="BE802" t="inlineStr">
        <is>
          <t>Not reported</t>
        </is>
      </c>
      <c r="BF802" t="inlineStr">
        <is>
          <t>Not reported</t>
        </is>
      </c>
      <c r="BG802" t="inlineStr">
        <is>
          <t>Not reviewed (not included)</t>
        </is>
      </c>
      <c r="BH802" t="inlineStr">
        <is>
          <t>N/A</t>
        </is>
      </c>
      <c r="BI802" t="inlineStr">
        <is>
          <t>Not reviewed</t>
        </is>
      </c>
      <c r="BJ802" t="inlineStr">
        <is>
          <t>Not reviewed</t>
        </is>
      </c>
      <c r="BK802" t="inlineStr">
        <is>
          <t>Not reviewed</t>
        </is>
      </c>
      <c r="BL802" t="inlineStr">
        <is>
          <t>Not reviewed</t>
        </is>
      </c>
      <c r="BM802" t="inlineStr">
        <is>
          <t>Not reviewed (not included)</t>
        </is>
      </c>
      <c r="BN802" t="inlineStr">
        <is>
          <t>Non-ADHD Focused - E2-Not ADHD focused: Neither title nor abstract mentions ADHD or attention-deficit/hyperactivity</t>
        </is>
      </c>
      <c r="BO802" t="inlineStr">
        <is>
          <t>Abstract-level screening only</t>
        </is>
      </c>
      <c r="BP802" t="inlineStr">
        <is>
          <t>17</t>
        </is>
      </c>
    </row>
    <row r="803">
      <c r="A803" t="inlineStr">
        <is>
          <t>Grading of Developmental Dysgraphia Severity in Children: Multimodal Dataset and Classifier Fusion</t>
        </is>
      </c>
      <c r="B803" t="n">
        <v>2025</v>
      </c>
      <c r="C803" t="inlineStr">
        <is>
          <t>Not checked</t>
        </is>
      </c>
      <c r="D803" t="inlineStr">
        <is>
          <t>Not checked</t>
        </is>
      </c>
      <c r="E803" t="inlineStr">
        <is>
          <t>10.1109/TCDS.2025.3597742</t>
        </is>
      </c>
      <c r="F803" t="inlineStr">
        <is>
          <t>Developmental dysgraphia, a neurological disorder affecting childrenâ€™s writing skills, presents diagnostic challenges due to varied symptoms and comorbidities. While recent years have seen a surge in proposed machine learning methods for dysgraphia diagnosis, they predominantly focus on binary classificationâ€”distinguishing children with dysgraphia from typically developing peers. Notably absent are severity grading methods and public datasets for assessing dysgraphia severity levels. In response, this research introduces a novel multimodal dataset, the first of its kind for dysgraphia diagnosis and severity grading. The dataset comprises online handwritten data (captured using digitizing tablet) and its rasterized offline images, collected from 113 children performing various writing tasks (letters, words, difficult words, pseudowords, and sentences). The evaluation considered subject-centric aggregation and instance-level analysis, with the latter focusing on intra-person analysis as a foundation for personalized severity tracking. Subject-centric aggregation follows traditional clinical assessment methods using online handwriting analysis. Among evaluated tasks, pseudoword, difficult word, and multi-task features demonstrated better performance, achieving moderate recall performance considering multi-class severity grading complexity and dataset imbalance. Meanwhile, instance-level analysis utilizes both online and offline data features using multimodal fusion approaches, including meta-learning, soft voting, and weighted averaging. Multimodal fusion using weighted voting and meta-learning demonstrated superior performance, achieving up to 85.67% recall compared to 82% in single modalities, with improved stability across cross-validation folds in word and pseudoword writing tasks. This study addresses gaps in dysgraphia research by providing both a novel dataset and robust severity grading benchmarks. Additional results, data, and supplementary information are</t>
        </is>
      </c>
      <c r="G803" t="inlineStr">
        <is>
          <t>Unimodal</t>
        </is>
      </c>
      <c r="H803" t="inlineStr">
        <is>
          <t>See abstract</t>
        </is>
      </c>
      <c r="I803" t="inlineStr">
        <is>
          <t>See abstract</t>
        </is>
      </c>
      <c r="J803" t="inlineStr">
        <is>
          <t>See abstract (AI/ML)</t>
        </is>
      </c>
      <c r="K803" t="inlineStr">
        <is>
          <t>See abstract</t>
        </is>
      </c>
      <c r="L803" t="n">
        <v>113</v>
      </c>
      <c r="M803" t="inlineStr">
        <is>
          <t>See abstract</t>
        </is>
      </c>
      <c r="N803" t="inlineStr">
        <is>
          <t>N≈113; details in abstract</t>
        </is>
      </c>
      <c r="O803" t="inlineStr">
        <is>
          <t>Extracted from abstract: N≈113</t>
        </is>
      </c>
      <c r="P803" t="inlineStr">
        <is>
          <t>See abstract</t>
        </is>
      </c>
      <c r="Q803" t="inlineStr">
        <is>
          <t>See abstract</t>
        </is>
      </c>
      <c r="R803" t="inlineStr">
        <is>
          <t>Not reviewed (not included)</t>
        </is>
      </c>
      <c r="S803" t="inlineStr">
        <is>
          <t>Not reviewed (not included)</t>
        </is>
      </c>
      <c r="T803" t="inlineStr">
        <is>
          <t>Abstract screening only. Non-ADHD Focused</t>
        </is>
      </c>
      <c r="U803" t="inlineStr">
        <is>
          <t>EXCLUDE</t>
        </is>
      </c>
      <c r="V803" t="inlineStr">
        <is>
          <t>E2-Not ADHD focused: Neither title nor abstract mentions ADHD or attention-deficit/hyperactivity</t>
        </is>
      </c>
      <c r="W803" t="inlineStr">
        <is>
          <t>Excluded: Not ADHD Focused</t>
        </is>
      </c>
      <c r="X803" t="inlineStr">
        <is>
          <t>Not assessed from abstract</t>
        </is>
      </c>
      <c r="Y803" t="inlineStr">
        <is>
          <t>IEEE Early Access Articles</t>
        </is>
      </c>
      <c r="Z803" t="inlineStr">
        <is>
          <t>Not determined from abstract</t>
        </is>
      </c>
      <c r="AB803" t="inlineStr">
        <is>
          <t>Not assessed (not included)</t>
        </is>
      </c>
      <c r="AC803" t="inlineStr">
        <is>
          <t>Not assessed (not included)</t>
        </is>
      </c>
      <c r="AD803" t="inlineStr">
        <is>
          <t>J. Kunhoth; M. Saleh; S. Al-Maadeed; P. Drotar; Y. Akbari</t>
        </is>
      </c>
      <c r="AE803" t="inlineStr">
        <is>
          <t>IEEE Transactions on Cognitive and Developmental Systems</t>
        </is>
      </c>
      <c r="AF803" t="inlineStr">
        <is>
          <t>Hybrid OA (IEEE)</t>
        </is>
      </c>
      <c r="AH803" t="inlineStr">
        <is>
          <t>Not assessed</t>
        </is>
      </c>
      <c r="AI803" t="inlineStr">
        <is>
          <t>Not reported</t>
        </is>
      </c>
      <c r="AJ803" t="inlineStr">
        <is>
          <t>Not reported</t>
        </is>
      </c>
      <c r="AK803" t="inlineStr">
        <is>
          <t>Not reported</t>
        </is>
      </c>
      <c r="AL803" t="inlineStr">
        <is>
          <t>Not reported</t>
        </is>
      </c>
      <c r="AM803" t="inlineStr">
        <is>
          <t>Not reported</t>
        </is>
      </c>
      <c r="AN803" t="inlineStr">
        <is>
          <t>Not reported</t>
        </is>
      </c>
      <c r="AO803" t="inlineStr">
        <is>
          <t>Not reviewed</t>
        </is>
      </c>
      <c r="AP803" t="inlineStr">
        <is>
          <t>Not reported</t>
        </is>
      </c>
      <c r="AQ803" t="inlineStr">
        <is>
          <t>Not reported</t>
        </is>
      </c>
      <c r="AR803" t="inlineStr">
        <is>
          <t>Not reported</t>
        </is>
      </c>
      <c r="AS803" t="inlineStr">
        <is>
          <t>See abstract</t>
        </is>
      </c>
      <c r="AT803" t="inlineStr">
        <is>
          <t>Not reviewed</t>
        </is>
      </c>
      <c r="AU803" t="inlineStr">
        <is>
          <t>Not reviewed</t>
        </is>
      </c>
      <c r="AV803" t="inlineStr">
        <is>
          <t>Not reviewed</t>
        </is>
      </c>
      <c r="AW803" t="inlineStr">
        <is>
          <t>Not reviewed</t>
        </is>
      </c>
      <c r="AX803" t="inlineStr">
        <is>
          <t>Not reported</t>
        </is>
      </c>
      <c r="AY803" t="inlineStr">
        <is>
          <t>Not reported</t>
        </is>
      </c>
      <c r="AZ803" t="inlineStr">
        <is>
          <t>Not reported</t>
        </is>
      </c>
      <c r="BA803" t="inlineStr">
        <is>
          <t>Not reported</t>
        </is>
      </c>
      <c r="BB803" t="inlineStr">
        <is>
          <t>Not reported</t>
        </is>
      </c>
      <c r="BC803" t="inlineStr">
        <is>
          <t>Not reported</t>
        </is>
      </c>
      <c r="BD803" t="inlineStr">
        <is>
          <t>Not reported</t>
        </is>
      </c>
      <c r="BE803" t="inlineStr">
        <is>
          <t>Not reported</t>
        </is>
      </c>
      <c r="BF803" t="inlineStr">
        <is>
          <t>Not reported</t>
        </is>
      </c>
      <c r="BG803" t="inlineStr">
        <is>
          <t>Not reviewed (not included)</t>
        </is>
      </c>
      <c r="BH803" t="inlineStr">
        <is>
          <t>N/A</t>
        </is>
      </c>
      <c r="BI803" t="inlineStr">
        <is>
          <t>Not reviewed</t>
        </is>
      </c>
      <c r="BJ803" t="inlineStr">
        <is>
          <t>Not reviewed</t>
        </is>
      </c>
      <c r="BK803" t="inlineStr">
        <is>
          <t>Not reviewed</t>
        </is>
      </c>
      <c r="BL803" t="inlineStr">
        <is>
          <t>Not reviewed</t>
        </is>
      </c>
      <c r="BM803" t="inlineStr">
        <is>
          <t>Not reviewed (not included)</t>
        </is>
      </c>
      <c r="BN803" t="inlineStr">
        <is>
          <t>Non-ADHD Focused - E2-Not ADHD focused: Neither title nor abstract mentions ADHD or attention-deficit/hyperactivity</t>
        </is>
      </c>
      <c r="BO803" t="inlineStr">
        <is>
          <t>Abstract-level screening only</t>
        </is>
      </c>
      <c r="BP803" t="inlineStr">
        <is>
          <t>15</t>
        </is>
      </c>
    </row>
    <row r="804">
      <c r="A804" t="inlineStr">
        <is>
          <t>Linking Mental Health and Gaming Using C-Support Vectors and Multilayer Perceptrons</t>
        </is>
      </c>
      <c r="B804" t="n">
        <v>2022</v>
      </c>
      <c r="C804" t="inlineStr">
        <is>
          <t>Not checked</t>
        </is>
      </c>
      <c r="D804" t="inlineStr">
        <is>
          <t>Not checked</t>
        </is>
      </c>
      <c r="E804" t="inlineStr">
        <is>
          <t>10.1109/I4C57141.2022.10057920</t>
        </is>
      </c>
      <c r="F804" t="inlineStr">
        <is>
          <t>Gaming has become an integral part of our lives, transcending ethnosocial barriers and ubiquitous enough for every individual with access to the internet having gamed at some point in their lives. While gaming is commonly considered a recreational activity that reduces stress, this paper maps the link between gaming and stress levels. The paper aims identify how various factors of gaming including but not limited to the game, the type and genre of the game, the age and gender of the individual, and playtime factor into general anxiety disorder levels of the person. Firstly, the paper does some basic data analytics on the dataset using libraries such as pandas and matplotlib to visually identify potential cues. It also proposes two models to find the relationship between these factors and stress levels. The first model proposes is a C-Support Vector Classification model which uses a separating hyperplane to classify the game and the second is a Multi-layer Perceptron classifier which uses LBFGS to classify the dataset.</t>
        </is>
      </c>
      <c r="G804" t="inlineStr">
        <is>
          <t>Unimodal</t>
        </is>
      </c>
      <c r="H804" t="inlineStr">
        <is>
          <t>See abstract</t>
        </is>
      </c>
      <c r="I804" t="inlineStr">
        <is>
          <t>See abstract</t>
        </is>
      </c>
      <c r="J804" t="inlineStr">
        <is>
          <t>See abstract (AI/ML)</t>
        </is>
      </c>
      <c r="K804" t="inlineStr">
        <is>
          <t>See abstract</t>
        </is>
      </c>
      <c r="M804" t="inlineStr">
        <is>
          <t>See abstract</t>
        </is>
      </c>
      <c r="N804" t="inlineStr">
        <is>
          <t>See abstract</t>
        </is>
      </c>
      <c r="O804" t="inlineStr">
        <is>
          <t>Not verified from abstract</t>
        </is>
      </c>
      <c r="P804" t="inlineStr">
        <is>
          <t>See abstract</t>
        </is>
      </c>
      <c r="Q804" t="inlineStr">
        <is>
          <t>See abstract</t>
        </is>
      </c>
      <c r="R804" t="inlineStr">
        <is>
          <t>Not reviewed (not included)</t>
        </is>
      </c>
      <c r="S804" t="inlineStr">
        <is>
          <t>Not reviewed (not included)</t>
        </is>
      </c>
      <c r="T804" t="inlineStr">
        <is>
          <t>Abstract screening only. Non-ADHD Focused</t>
        </is>
      </c>
      <c r="U804" t="inlineStr">
        <is>
          <t>EXCLUDE</t>
        </is>
      </c>
      <c r="V804" t="inlineStr">
        <is>
          <t>E2-Not ADHD focused: Neither title nor abstract mentions ADHD or attention-deficit/hyperactivity</t>
        </is>
      </c>
      <c r="W804" t="inlineStr">
        <is>
          <t>Excluded: Not ADHD Focused</t>
        </is>
      </c>
      <c r="X804" t="inlineStr">
        <is>
          <t>Not assessed from abstract</t>
        </is>
      </c>
      <c r="Y804" t="inlineStr">
        <is>
          <t>IEEE Conferences</t>
        </is>
      </c>
      <c r="Z804" t="inlineStr">
        <is>
          <t>Not determined from abstract</t>
        </is>
      </c>
      <c r="AB804" t="inlineStr">
        <is>
          <t>Not assessed (not included)</t>
        </is>
      </c>
      <c r="AC804" t="inlineStr">
        <is>
          <t>Not assessed (not included)</t>
        </is>
      </c>
      <c r="AD804" t="inlineStr">
        <is>
          <t>N. Gharpure; N. Gharpure</t>
        </is>
      </c>
      <c r="AE804" t="inlineStr">
        <is>
          <t>2022 4th International Conference on Circuits, Control, Communication and Computing (I4C)</t>
        </is>
      </c>
      <c r="AF804" t="inlineStr">
        <is>
          <t>Hybrid OA (IEEE)</t>
        </is>
      </c>
      <c r="AH804" t="inlineStr">
        <is>
          <t>Not assessed</t>
        </is>
      </c>
      <c r="AI804" t="inlineStr">
        <is>
          <t>Not reported</t>
        </is>
      </c>
      <c r="AJ804" t="inlineStr">
        <is>
          <t>Not reported</t>
        </is>
      </c>
      <c r="AK804" t="inlineStr">
        <is>
          <t>Not reported</t>
        </is>
      </c>
      <c r="AL804" t="inlineStr">
        <is>
          <t>Not reported</t>
        </is>
      </c>
      <c r="AM804" t="inlineStr">
        <is>
          <t>Not reported</t>
        </is>
      </c>
      <c r="AN804" t="inlineStr">
        <is>
          <t>Not reported</t>
        </is>
      </c>
      <c r="AO804" t="inlineStr">
        <is>
          <t>Not reviewed</t>
        </is>
      </c>
      <c r="AP804" t="inlineStr">
        <is>
          <t>Not reported</t>
        </is>
      </c>
      <c r="AQ804" t="inlineStr">
        <is>
          <t>Not reported</t>
        </is>
      </c>
      <c r="AR804" t="inlineStr">
        <is>
          <t>Not reported</t>
        </is>
      </c>
      <c r="AS804" t="inlineStr">
        <is>
          <t>See abstract</t>
        </is>
      </c>
      <c r="AT804" t="inlineStr">
        <is>
          <t>Not reviewed</t>
        </is>
      </c>
      <c r="AU804" t="inlineStr">
        <is>
          <t>Not reviewed</t>
        </is>
      </c>
      <c r="AV804" t="inlineStr">
        <is>
          <t>Not reviewed</t>
        </is>
      </c>
      <c r="AW804" t="inlineStr">
        <is>
          <t>Not reviewed</t>
        </is>
      </c>
      <c r="AX804" t="inlineStr">
        <is>
          <t>Not reported</t>
        </is>
      </c>
      <c r="AY804" t="inlineStr">
        <is>
          <t>Not reported</t>
        </is>
      </c>
      <c r="AZ804" t="inlineStr">
        <is>
          <t>Not reported</t>
        </is>
      </c>
      <c r="BA804" t="inlineStr">
        <is>
          <t>Not reported</t>
        </is>
      </c>
      <c r="BB804" t="inlineStr">
        <is>
          <t>Not reported</t>
        </is>
      </c>
      <c r="BC804" t="inlineStr">
        <is>
          <t>Not reported</t>
        </is>
      </c>
      <c r="BD804" t="inlineStr">
        <is>
          <t>Not reported</t>
        </is>
      </c>
      <c r="BE804" t="inlineStr">
        <is>
          <t>Not reported</t>
        </is>
      </c>
      <c r="BF804" t="inlineStr">
        <is>
          <t>Not reported</t>
        </is>
      </c>
      <c r="BG804" t="inlineStr">
        <is>
          <t>Not reviewed (not included)</t>
        </is>
      </c>
      <c r="BH804" t="inlineStr">
        <is>
          <t>N/A</t>
        </is>
      </c>
      <c r="BI804" t="inlineStr">
        <is>
          <t>Not reviewed</t>
        </is>
      </c>
      <c r="BJ804" t="inlineStr">
        <is>
          <t>Not reviewed</t>
        </is>
      </c>
      <c r="BK804" t="inlineStr">
        <is>
          <t>Not reviewed</t>
        </is>
      </c>
      <c r="BL804" t="inlineStr">
        <is>
          <t>Not reviewed</t>
        </is>
      </c>
      <c r="BM804" t="inlineStr">
        <is>
          <t>Not reviewed (not included)</t>
        </is>
      </c>
      <c r="BN804" t="inlineStr">
        <is>
          <t>Non-ADHD Focused - E2-Not ADHD focused: Neither title nor abstract mentions ADHD or attention-deficit/hyperactivity</t>
        </is>
      </c>
      <c r="BO804" t="inlineStr">
        <is>
          <t>Abstract-level screening only</t>
        </is>
      </c>
      <c r="BP804" t="inlineStr">
        <is>
          <t>7</t>
        </is>
      </c>
    </row>
    <row r="805">
      <c r="A805" t="inlineStr">
        <is>
          <t>Learnable Brain Connectivity Structures for Identifying Neurological Disorders</t>
        </is>
      </c>
      <c r="B805" t="n">
        <v>2024</v>
      </c>
      <c r="C805" t="inlineStr">
        <is>
          <t>Not checked</t>
        </is>
      </c>
      <c r="D805" t="inlineStr">
        <is>
          <t>Not checked</t>
        </is>
      </c>
      <c r="E805" t="inlineStr">
        <is>
          <t>10.1109/TNSRE.2024.3446588</t>
        </is>
      </c>
      <c r="F805" t="inlineStr">
        <is>
          <t>Brain networks/graphs have been widely recognized as powerful and efficient tools for identifying neurological disorders. In recent years, various graph neural network models have been developed to automatically extract features from brain networks. However, a key limitation of these models is that the inputs, namely brain networks/graphs, are constructed using predefined statistical metrics (e.g., Pearson correlation) and are not learnable. The lack of learnability restricts the flexibility of these approaches. While statistically-specific brain networks can be highly effective in recognizing certain diseases, their performance may not exhibit robustness when applied to other types of brain disorders. To address this issue, we propose a novel module called Brain Structure Inference (termed BSI), which can be seamlessly integrated with multiple downstream tasks within a unified framework, enabling end-to-end training. It is highly flexible to learn the most beneficial underlying graph structures directly for specific downstream tasks. The proposed method achieves classification accuracies of 74.83% and 79.18% on two publicly available datasets, respectively. This suggests an improvement of at least 3% over the best-performing existing methods for both tasks. In addition to its excellent performance, the proposed method is highly interpretable, and the results are generally consistent with previous findings.</t>
        </is>
      </c>
      <c r="G805" t="inlineStr">
        <is>
          <t>Unimodal</t>
        </is>
      </c>
      <c r="H805" t="inlineStr">
        <is>
          <t>See abstract</t>
        </is>
      </c>
      <c r="I805" t="inlineStr">
        <is>
          <t>See abstract</t>
        </is>
      </c>
      <c r="J805" t="inlineStr">
        <is>
          <t>See abstract (AI/ML)</t>
        </is>
      </c>
      <c r="K805" t="inlineStr">
        <is>
          <t>See abstract</t>
        </is>
      </c>
      <c r="M805" t="inlineStr">
        <is>
          <t>See abstract</t>
        </is>
      </c>
      <c r="N805" t="inlineStr">
        <is>
          <t>See abstract</t>
        </is>
      </c>
      <c r="O805" t="inlineStr">
        <is>
          <t>Not verified from abstract</t>
        </is>
      </c>
      <c r="P805" t="inlineStr">
        <is>
          <t>See abstract</t>
        </is>
      </c>
      <c r="Q805" t="inlineStr">
        <is>
          <t>See abstract</t>
        </is>
      </c>
      <c r="R805" t="inlineStr">
        <is>
          <t>Not reviewed (not included)</t>
        </is>
      </c>
      <c r="S805" t="inlineStr">
        <is>
          <t>Not reviewed (not included)</t>
        </is>
      </c>
      <c r="T805" t="inlineStr">
        <is>
          <t>Abstract screening only. Non-ADHD Focused</t>
        </is>
      </c>
      <c r="U805" t="inlineStr">
        <is>
          <t>EXCLUDE</t>
        </is>
      </c>
      <c r="V805" t="inlineStr">
        <is>
          <t>E2-Not ADHD focused: Neither title nor abstract mentions ADHD or attention-deficit/hyperactivity</t>
        </is>
      </c>
      <c r="W805" t="inlineStr">
        <is>
          <t>Excluded: Not ADHD Focused</t>
        </is>
      </c>
      <c r="X805" t="inlineStr">
        <is>
          <t>Not assessed from abstract</t>
        </is>
      </c>
      <c r="Y805" t="inlineStr">
        <is>
          <t>IEEE Journals</t>
        </is>
      </c>
      <c r="Z805" t="inlineStr">
        <is>
          <t>Not determined from abstract</t>
        </is>
      </c>
      <c r="AB805" t="inlineStr">
        <is>
          <t>Not assessed (not included)</t>
        </is>
      </c>
      <c r="AC805" t="inlineStr">
        <is>
          <t>Not assessed (not included)</t>
        </is>
      </c>
      <c r="AD805" t="inlineStr">
        <is>
          <t>Z. Xia; T. Zhou; Z. Jiao; J. Lu</t>
        </is>
      </c>
      <c r="AE805" t="inlineStr">
        <is>
          <t>IEEE Transactions on Neural Systems and Rehabilitation Engineering</t>
        </is>
      </c>
      <c r="AF805" t="inlineStr">
        <is>
          <t>Hybrid OA (IEEE)</t>
        </is>
      </c>
      <c r="AG805" t="inlineStr">
        <is>
          <t xml:space="preserve">Natural Science Foundation of Jiangsu Province(grant numbers:BK20221487); National Natural Science Foundation of China(grant numbers:62172228); Jiangsu Provincial Key Research and Development Program(grant numbers:BE2021636); Qing Lan Project of Jiangsu Province(grant numbers:BE2021636); </t>
        </is>
      </c>
      <c r="AH805" t="inlineStr">
        <is>
          <t>Not assessed</t>
        </is>
      </c>
      <c r="AI805" t="inlineStr">
        <is>
          <t>Not reported</t>
        </is>
      </c>
      <c r="AJ805" t="inlineStr">
        <is>
          <t>Not reported</t>
        </is>
      </c>
      <c r="AK805" t="inlineStr">
        <is>
          <t>Not reported</t>
        </is>
      </c>
      <c r="AL805" t="inlineStr">
        <is>
          <t>Not reported</t>
        </is>
      </c>
      <c r="AM805" t="inlineStr">
        <is>
          <t>Not reported</t>
        </is>
      </c>
      <c r="AN805" t="inlineStr">
        <is>
          <t>Not reported</t>
        </is>
      </c>
      <c r="AO805" t="inlineStr">
        <is>
          <t>Not reviewed</t>
        </is>
      </c>
      <c r="AP805" t="inlineStr">
        <is>
          <t>Not reported</t>
        </is>
      </c>
      <c r="AQ805" t="inlineStr">
        <is>
          <t>Not reported</t>
        </is>
      </c>
      <c r="AR805" t="inlineStr">
        <is>
          <t>Not reported</t>
        </is>
      </c>
      <c r="AS805" t="inlineStr">
        <is>
          <t>See abstract</t>
        </is>
      </c>
      <c r="AT805" t="inlineStr">
        <is>
          <t>Not reviewed</t>
        </is>
      </c>
      <c r="AU805" t="inlineStr">
        <is>
          <t>Not reviewed</t>
        </is>
      </c>
      <c r="AV805" t="inlineStr">
        <is>
          <t>Not reviewed</t>
        </is>
      </c>
      <c r="AW805" t="inlineStr">
        <is>
          <t>Not reviewed</t>
        </is>
      </c>
      <c r="AX805" t="inlineStr">
        <is>
          <t>Not reported</t>
        </is>
      </c>
      <c r="AY805" t="inlineStr">
        <is>
          <t>Not reported</t>
        </is>
      </c>
      <c r="AZ805" t="inlineStr">
        <is>
          <t>Not reported</t>
        </is>
      </c>
      <c r="BA805" t="inlineStr">
        <is>
          <t>Not reported</t>
        </is>
      </c>
      <c r="BB805" t="inlineStr">
        <is>
          <t>Not reported</t>
        </is>
      </c>
      <c r="BC805" t="inlineStr">
        <is>
          <t>Not reported</t>
        </is>
      </c>
      <c r="BD805" t="inlineStr">
        <is>
          <t>Not reported</t>
        </is>
      </c>
      <c r="BE805" t="inlineStr">
        <is>
          <t>Not reported</t>
        </is>
      </c>
      <c r="BF805" t="inlineStr">
        <is>
          <t>Not reported</t>
        </is>
      </c>
      <c r="BG805" t="inlineStr">
        <is>
          <t>Not reviewed (not included)</t>
        </is>
      </c>
      <c r="BH805" t="inlineStr">
        <is>
          <t>N/A</t>
        </is>
      </c>
      <c r="BI805" t="inlineStr">
        <is>
          <t>Not reviewed</t>
        </is>
      </c>
      <c r="BJ805" t="inlineStr">
        <is>
          <t>Not reviewed</t>
        </is>
      </c>
      <c r="BK805" t="inlineStr">
        <is>
          <t>Not reviewed</t>
        </is>
      </c>
      <c r="BL805" t="inlineStr">
        <is>
          <t>Not reviewed</t>
        </is>
      </c>
      <c r="BM805" t="inlineStr">
        <is>
          <t>Not reviewed (not included)</t>
        </is>
      </c>
      <c r="BN805" t="inlineStr">
        <is>
          <t>Non-ADHD Focused - E2-Not ADHD focused: Neither title nor abstract mentions ADHD or attention-deficit/hyperactivity</t>
        </is>
      </c>
      <c r="BO805" t="inlineStr">
        <is>
          <t>Abstract-level screening only</t>
        </is>
      </c>
      <c r="BP805" t="inlineStr">
        <is>
          <t>11</t>
        </is>
      </c>
    </row>
    <row r="806">
      <c r="A806" t="inlineStr">
        <is>
          <t>MDMS: A Multi-Domain Multi-Scale Feature Extraction Method for Brain-Computer Interface</t>
        </is>
      </c>
      <c r="B806" t="n">
        <v>2026</v>
      </c>
      <c r="C806" t="inlineStr">
        <is>
          <t>Not checked</t>
        </is>
      </c>
      <c r="D806" t="inlineStr">
        <is>
          <t>Not checked</t>
        </is>
      </c>
      <c r="E806" t="inlineStr">
        <is>
          <t>10.1109/JIOT.2026.3661616</t>
        </is>
      </c>
      <c r="F806" t="inlineStr">
        <is>
          <t>Attention deficit disorders have been confirmed by numerous psychological studies to be a critical component of many mental diseases. Electroencephalography (EEG)-based brain-computer interfaces (BCIs) have been widely focused and extensively studied in recent years for the prospective application in attention recognition. Recently, deep learning methods have been extensively introduced and developed in the BCI field and achieved good performance. However, most existing deep learning methods fail to fully exploit spectral domain information, which is a pivotal feature and be widely used in traditional machine learning methods. Inspired by this, a multi-domain multi-scale feature extraction (MDMS) method is proposed to realize attention state classification. Specifically, two-dimensional (2-D) EEG signals are extended into three dimension by a continuous wavelet transform to obtain spectral domain signals. To obtain multi-domain multi-scale features, convolution kernels with various sizes are utilized to extract temporal, spectral, and spatial features in three dimensions. However, there are cross-scale dependencies, which can result in redundancy and therefore influence the effect of the network. To capture the cross-scale dependencies and reduce the redundancy, a Transformer-based feature fusion block is employed after obtaining multi-domain features. To validate the performance of the proposed method, it is compared with several existing methods on two open datasets. The proposed method outperforms the baseline methods with accuracies of 88.36 Â± 5.80% and 85.79 Â± 5.80%, which verifies the effectiveness.</t>
        </is>
      </c>
      <c r="G806" t="inlineStr">
        <is>
          <t>Unimodal</t>
        </is>
      </c>
      <c r="H806" t="inlineStr">
        <is>
          <t>See abstract</t>
        </is>
      </c>
      <c r="I806" t="inlineStr">
        <is>
          <t>See abstract</t>
        </is>
      </c>
      <c r="J806" t="inlineStr">
        <is>
          <t>See abstract (AI/ML)</t>
        </is>
      </c>
      <c r="K806" t="inlineStr">
        <is>
          <t>See abstract</t>
        </is>
      </c>
      <c r="M806" t="inlineStr">
        <is>
          <t>See abstract</t>
        </is>
      </c>
      <c r="N806" t="inlineStr">
        <is>
          <t>See abstract</t>
        </is>
      </c>
      <c r="O806" t="inlineStr">
        <is>
          <t>Not verified from abstract</t>
        </is>
      </c>
      <c r="P806" t="inlineStr">
        <is>
          <t>See abstract</t>
        </is>
      </c>
      <c r="Q806" t="inlineStr">
        <is>
          <t>See abstract</t>
        </is>
      </c>
      <c r="R806" t="inlineStr">
        <is>
          <t>Not reviewed (not included)</t>
        </is>
      </c>
      <c r="S806" t="inlineStr">
        <is>
          <t>Not reviewed (not included)</t>
        </is>
      </c>
      <c r="T806" t="inlineStr">
        <is>
          <t>Abstract screening only. Out of Date Range</t>
        </is>
      </c>
      <c r="U806" t="inlineStr">
        <is>
          <t>EXCLUDE</t>
        </is>
      </c>
      <c r="V806" t="inlineStr">
        <is>
          <t>E4-Year: Published 2026, outside 2019-2025 window</t>
        </is>
      </c>
      <c r="W806" t="inlineStr">
        <is>
          <t>Out of Date Range</t>
        </is>
      </c>
      <c r="X806" t="inlineStr">
        <is>
          <t>Not assessed from abstract</t>
        </is>
      </c>
      <c r="Y806" t="inlineStr">
        <is>
          <t>IEEE Early Access Articles</t>
        </is>
      </c>
      <c r="Z806" t="inlineStr">
        <is>
          <t>Not determined from abstract</t>
        </is>
      </c>
      <c r="AB806" t="inlineStr">
        <is>
          <t>Not assessed (not included)</t>
        </is>
      </c>
      <c r="AC806" t="inlineStr">
        <is>
          <t>Not assessed (not included)</t>
        </is>
      </c>
      <c r="AD806" t="inlineStr">
        <is>
          <t>G. Xu; Z. Wang; X. Zhao; T. Zhou; T. Xu; H. Hu</t>
        </is>
      </c>
      <c r="AE806" t="inlineStr">
        <is>
          <t>IEEE Internet of Things Journal</t>
        </is>
      </c>
      <c r="AF806" t="inlineStr">
        <is>
          <t>Hybrid OA (IEEE)</t>
        </is>
      </c>
      <c r="AH806" t="inlineStr">
        <is>
          <t>Not assessed</t>
        </is>
      </c>
      <c r="AI806" t="inlineStr">
        <is>
          <t>Not reported</t>
        </is>
      </c>
      <c r="AJ806" t="inlineStr">
        <is>
          <t>Not reported</t>
        </is>
      </c>
      <c r="AK806" t="inlineStr">
        <is>
          <t>Not reported</t>
        </is>
      </c>
      <c r="AL806" t="inlineStr">
        <is>
          <t>Not reported</t>
        </is>
      </c>
      <c r="AM806" t="inlineStr">
        <is>
          <t>Not reported</t>
        </is>
      </c>
      <c r="AN806" t="inlineStr">
        <is>
          <t>Not reported</t>
        </is>
      </c>
      <c r="AO806" t="inlineStr">
        <is>
          <t>Not reviewed</t>
        </is>
      </c>
      <c r="AP806" t="inlineStr">
        <is>
          <t>Not reported</t>
        </is>
      </c>
      <c r="AQ806" t="inlineStr">
        <is>
          <t>Not reported</t>
        </is>
      </c>
      <c r="AR806" t="inlineStr">
        <is>
          <t>Not reported</t>
        </is>
      </c>
      <c r="AS806" t="inlineStr">
        <is>
          <t>See abstract</t>
        </is>
      </c>
      <c r="AT806" t="inlineStr">
        <is>
          <t>Not reviewed</t>
        </is>
      </c>
      <c r="AU806" t="inlineStr">
        <is>
          <t>Not reviewed</t>
        </is>
      </c>
      <c r="AV806" t="inlineStr">
        <is>
          <t>Not reviewed</t>
        </is>
      </c>
      <c r="AW806" t="inlineStr">
        <is>
          <t>Not reviewed</t>
        </is>
      </c>
      <c r="AX806" t="inlineStr">
        <is>
          <t>Not reported</t>
        </is>
      </c>
      <c r="AY806" t="inlineStr">
        <is>
          <t>Not reported</t>
        </is>
      </c>
      <c r="AZ806" t="inlineStr">
        <is>
          <t>Not reported</t>
        </is>
      </c>
      <c r="BA806" t="inlineStr">
        <is>
          <t>Not reported</t>
        </is>
      </c>
      <c r="BB806" t="inlineStr">
        <is>
          <t>Not reported</t>
        </is>
      </c>
      <c r="BC806" t="inlineStr">
        <is>
          <t>Not reported</t>
        </is>
      </c>
      <c r="BD806" t="inlineStr">
        <is>
          <t>Not reported</t>
        </is>
      </c>
      <c r="BE806" t="inlineStr">
        <is>
          <t>Not reported</t>
        </is>
      </c>
      <c r="BF806" t="inlineStr">
        <is>
          <t>Not reported</t>
        </is>
      </c>
      <c r="BG806" t="inlineStr">
        <is>
          <t>Not reviewed (not included)</t>
        </is>
      </c>
      <c r="BH806" t="inlineStr">
        <is>
          <t>N/A</t>
        </is>
      </c>
      <c r="BI806" t="inlineStr">
        <is>
          <t>Not reviewed</t>
        </is>
      </c>
      <c r="BJ806" t="inlineStr">
        <is>
          <t>Not reviewed</t>
        </is>
      </c>
      <c r="BK806" t="inlineStr">
        <is>
          <t>Not reviewed</t>
        </is>
      </c>
      <c r="BL806" t="inlineStr">
        <is>
          <t>Not reviewed</t>
        </is>
      </c>
      <c r="BM806" t="inlineStr">
        <is>
          <t>Not reviewed (not included)</t>
        </is>
      </c>
      <c r="BN806" t="inlineStr">
        <is>
          <t>Out of Date Range - E4-Year: Published 2026, outside 2019-2025 window</t>
        </is>
      </c>
      <c r="BO806" t="inlineStr">
        <is>
          <t>Abstract-level screening only</t>
        </is>
      </c>
      <c r="BP806" t="inlineStr">
        <is>
          <t>1</t>
        </is>
      </c>
    </row>
    <row r="807">
      <c r="A807" t="inlineStr">
        <is>
          <t>Study on an Intelligent Screening Method for Polycystic Ovary Syndrome Based on Deep PhysicsInformed Neural Network</t>
        </is>
      </c>
      <c r="B807" t="n">
        <v>2026</v>
      </c>
      <c r="C807" t="inlineStr">
        <is>
          <t>Not checked</t>
        </is>
      </c>
      <c r="D807" t="inlineStr">
        <is>
          <t>Not checked</t>
        </is>
      </c>
      <c r="E807" t="inlineStr">
        <is>
          <t>10.1109/LSP.2025.3636719</t>
        </is>
      </c>
      <c r="F807" t="inlineStr">
        <is>
          <t>Polycystic ovary syndrome (PCOS) not only causes anovulation in women but also severely affects their physical and mental health. Clinically, diagnostic delays often cause patients to miss optimal treatment windows. As a non-invasive detection technique, Raman spectroscopy has been used for screening this disease. In this letter, the Raman spectra of follicular fluid and plasma from women which PCOS are examined using a deep physics-informed neural network. The results demonstrate that by incorporating physical priors and integrating multi-domain spectral information, the proposed method achieves accuracies of 96.25$\%$ in detecting PCOS from plasma samples and 90.00$\%$ from follicular fluid samples.</t>
        </is>
      </c>
      <c r="G807" t="inlineStr">
        <is>
          <t>Unimodal</t>
        </is>
      </c>
      <c r="H807" t="inlineStr">
        <is>
          <t>See abstract</t>
        </is>
      </c>
      <c r="I807" t="inlineStr">
        <is>
          <t>See abstract</t>
        </is>
      </c>
      <c r="J807" t="inlineStr">
        <is>
          <t>See abstract (AI/ML)</t>
        </is>
      </c>
      <c r="K807" t="inlineStr">
        <is>
          <t>See abstract</t>
        </is>
      </c>
      <c r="M807" t="inlineStr">
        <is>
          <t>See abstract</t>
        </is>
      </c>
      <c r="N807" t="inlineStr">
        <is>
          <t>See abstract</t>
        </is>
      </c>
      <c r="O807" t="inlineStr">
        <is>
          <t>Not verified from abstract</t>
        </is>
      </c>
      <c r="P807" t="inlineStr">
        <is>
          <t>See abstract</t>
        </is>
      </c>
      <c r="Q807" t="inlineStr">
        <is>
          <t>See abstract</t>
        </is>
      </c>
      <c r="R807" t="inlineStr">
        <is>
          <t>Not reviewed (not included)</t>
        </is>
      </c>
      <c r="S807" t="inlineStr">
        <is>
          <t>Not reviewed (not included)</t>
        </is>
      </c>
      <c r="T807" t="inlineStr">
        <is>
          <t>Abstract screening only. Out of Date Range</t>
        </is>
      </c>
      <c r="U807" t="inlineStr">
        <is>
          <t>EXCLUDE</t>
        </is>
      </c>
      <c r="V807" t="inlineStr">
        <is>
          <t>E4-Year: Published 2026, outside 2019-2025 window</t>
        </is>
      </c>
      <c r="W807" t="inlineStr">
        <is>
          <t>Out of Date Range</t>
        </is>
      </c>
      <c r="X807" t="inlineStr">
        <is>
          <t>Not assessed from abstract</t>
        </is>
      </c>
      <c r="Y807" t="inlineStr">
        <is>
          <t>IEEE Journals</t>
        </is>
      </c>
      <c r="Z807" t="inlineStr">
        <is>
          <t>Not determined from abstract</t>
        </is>
      </c>
      <c r="AB807" t="inlineStr">
        <is>
          <t>Not assessed (not included)</t>
        </is>
      </c>
      <c r="AC807" t="inlineStr">
        <is>
          <t>Not assessed (not included)</t>
        </is>
      </c>
      <c r="AD807" t="inlineStr">
        <is>
          <t>Y. Gong; D. Wang; C. Wu; M. Ni; S. Li; Y. Liu; Z. Shen; Z. Su; X. Liu; H. Zhou; H. Zhang</t>
        </is>
      </c>
      <c r="AE807" t="inlineStr">
        <is>
          <t>IEEE Signal Processing Letters</t>
        </is>
      </c>
      <c r="AF807" t="inlineStr">
        <is>
          <t>Hybrid OA (IEEE)</t>
        </is>
      </c>
      <c r="AG807" t="inlineStr">
        <is>
          <t xml:space="preserve">Construction Project of High Level Hospital of Jiangsu Province(grant numbers:GSPJS202511); Xuzhou Municipal Health Commission Science and Technology(grant numbers:XWKYHT20240118); Xuzhou Medical University Affiliated Hospital Institutional Research Project(grant numbers:2024ZL31); </t>
        </is>
      </c>
      <c r="AH807" t="inlineStr">
        <is>
          <t>Not assessed</t>
        </is>
      </c>
      <c r="AI807" t="inlineStr">
        <is>
          <t>Not reported</t>
        </is>
      </c>
      <c r="AJ807" t="inlineStr">
        <is>
          <t>Not reported</t>
        </is>
      </c>
      <c r="AK807" t="inlineStr">
        <is>
          <t>Not reported</t>
        </is>
      </c>
      <c r="AL807" t="inlineStr">
        <is>
          <t>Not reported</t>
        </is>
      </c>
      <c r="AM807" t="inlineStr">
        <is>
          <t>Not reported</t>
        </is>
      </c>
      <c r="AN807" t="inlineStr">
        <is>
          <t>Not reported</t>
        </is>
      </c>
      <c r="AO807" t="inlineStr">
        <is>
          <t>Not reviewed</t>
        </is>
      </c>
      <c r="AP807" t="inlineStr">
        <is>
          <t>Not reported</t>
        </is>
      </c>
      <c r="AQ807" t="inlineStr">
        <is>
          <t>Not reported</t>
        </is>
      </c>
      <c r="AR807" t="inlineStr">
        <is>
          <t>Not reported</t>
        </is>
      </c>
      <c r="AS807" t="inlineStr">
        <is>
          <t>See abstract</t>
        </is>
      </c>
      <c r="AT807" t="inlineStr">
        <is>
          <t>Not reviewed</t>
        </is>
      </c>
      <c r="AU807" t="inlineStr">
        <is>
          <t>Not reviewed</t>
        </is>
      </c>
      <c r="AV807" t="inlineStr">
        <is>
          <t>Not reviewed</t>
        </is>
      </c>
      <c r="AW807" t="inlineStr">
        <is>
          <t>Not reviewed</t>
        </is>
      </c>
      <c r="AX807" t="inlineStr">
        <is>
          <t>Not reported</t>
        </is>
      </c>
      <c r="AY807" t="inlineStr">
        <is>
          <t>Not reported</t>
        </is>
      </c>
      <c r="AZ807" t="inlineStr">
        <is>
          <t>Not reported</t>
        </is>
      </c>
      <c r="BA807" t="inlineStr">
        <is>
          <t>Not reported</t>
        </is>
      </c>
      <c r="BB807" t="inlineStr">
        <is>
          <t>Not reported</t>
        </is>
      </c>
      <c r="BC807" t="inlineStr">
        <is>
          <t>Not reported</t>
        </is>
      </c>
      <c r="BD807" t="inlineStr">
        <is>
          <t>Not reported</t>
        </is>
      </c>
      <c r="BE807" t="inlineStr">
        <is>
          <t>Not reported</t>
        </is>
      </c>
      <c r="BF807" t="inlineStr">
        <is>
          <t>Not reported</t>
        </is>
      </c>
      <c r="BG807" t="inlineStr">
        <is>
          <t>Not reviewed (not included)</t>
        </is>
      </c>
      <c r="BH807" t="inlineStr">
        <is>
          <t>N/A</t>
        </is>
      </c>
      <c r="BI807" t="inlineStr">
        <is>
          <t>Not reviewed</t>
        </is>
      </c>
      <c r="BJ807" t="inlineStr">
        <is>
          <t>Not reviewed</t>
        </is>
      </c>
      <c r="BK807" t="inlineStr">
        <is>
          <t>Not reviewed</t>
        </is>
      </c>
      <c r="BL807" t="inlineStr">
        <is>
          <t>Not reviewed</t>
        </is>
      </c>
      <c r="BM807" t="inlineStr">
        <is>
          <t>Not reviewed (not included)</t>
        </is>
      </c>
      <c r="BN807" t="inlineStr">
        <is>
          <t>Out of Date Range - E4-Year: Published 2026, outside 2019-2025 window</t>
        </is>
      </c>
      <c r="BO807" t="inlineStr">
        <is>
          <t>Abstract-level screening only</t>
        </is>
      </c>
      <c r="BP807" t="inlineStr">
        <is>
          <t>5</t>
        </is>
      </c>
    </row>
    <row r="808">
      <c r="A808" t="inlineStr">
        <is>
          <t>Federated Multi-Task Learning for Joint Diagnosis of Multiple Mental Disorders on MRI Scans</t>
        </is>
      </c>
      <c r="B808" t="n">
        <v>2023</v>
      </c>
      <c r="C808" t="inlineStr">
        <is>
          <t>Not checked</t>
        </is>
      </c>
      <c r="D808" t="inlineStr">
        <is>
          <t>Not checked</t>
        </is>
      </c>
      <c r="E808" t="inlineStr">
        <is>
          <t>10.1109/TBME.2022.3210940</t>
        </is>
      </c>
      <c r="F808" t="inlineStr">
        <is>
          <t>Objective: Deep learning (DL) techniques have been introduced to assist doctors in the interpretation of medical images by detecting image-derived phenotype abnormality. Yet the privacy-preserving policy of medical images disables the effective training of DL model using sufficiently large datasets. As a decentralized computing paradigm to address this issue, federated learning (FL) allows the training process to occur in individual institutions with local datasets, and then aggregates the resultant weights without risk of privacy leakage. Methods: We propose an effective federated multi-task learning (MTL) framework to jointly identify multiple related mental disorders based on functional magnetic resonance imaging data. A federated contrastive learning-based feature extractor is developed to extract high-level features across client models. To ease the optimization conflicts of updating shared parameters in MTL, we present a federated multi-gate mixture of expert classifier for the joint classification. The proposed framework also provides practical modules, including personalized model learning, privacy protection, and federated biomarker interpretation. Results: On real-world datasets, the proposed framework achieves robust diagnosis accuracies of 69.48 $\pm$ 1.6%, 71.44 $\pm$ 3.2%, and 83.29 $\pm$ 3.2% in autism spectrum disorder, attention deficit/hyperactivity disorder, and schizophrenia, respectively. Conclusion: The proposed framework can effectively ease the domain shift between clients via federated MTL. Significance: The current work provides insights into exploiting the advantageous knowledge shared in related mental disorders for improving the generalization capability of computer-aided detection approaches.</t>
        </is>
      </c>
      <c r="G808" t="inlineStr">
        <is>
          <t>Unimodal</t>
        </is>
      </c>
      <c r="H808" t="inlineStr">
        <is>
          <t>See abstract</t>
        </is>
      </c>
      <c r="I808" t="inlineStr">
        <is>
          <t>See abstract</t>
        </is>
      </c>
      <c r="J808" t="inlineStr">
        <is>
          <t>See abstract (AI/ML)</t>
        </is>
      </c>
      <c r="K808" t="inlineStr">
        <is>
          <t>See abstract</t>
        </is>
      </c>
      <c r="M808" t="inlineStr">
        <is>
          <t>See abstract</t>
        </is>
      </c>
      <c r="N808" t="inlineStr">
        <is>
          <t>See abstract</t>
        </is>
      </c>
      <c r="O808" t="inlineStr">
        <is>
          <t>Not verified from abstract</t>
        </is>
      </c>
      <c r="P808" t="inlineStr">
        <is>
          <t>See abstract</t>
        </is>
      </c>
      <c r="Q808" t="inlineStr">
        <is>
          <t>See abstract</t>
        </is>
      </c>
      <c r="R808" t="inlineStr">
        <is>
          <t>Not reviewed (not included)</t>
        </is>
      </c>
      <c r="S808" t="inlineStr">
        <is>
          <t>Not reviewed (not included)</t>
        </is>
      </c>
      <c r="T808" t="inlineStr">
        <is>
          <t>Abstract screening only. Not Selected for Final 95 (Pending Full Text Review)</t>
        </is>
      </c>
      <c r="U808" t="inlineStr">
        <is>
          <t>EXCLUDE</t>
        </is>
      </c>
      <c r="V80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08" t="inlineStr">
        <is>
          <t>Excluded: Other Criterion</t>
        </is>
      </c>
      <c r="X808" t="inlineStr">
        <is>
          <t>Not assessed from abstract</t>
        </is>
      </c>
      <c r="Y808" t="inlineStr">
        <is>
          <t>IEEE Journals</t>
        </is>
      </c>
      <c r="Z808" t="inlineStr">
        <is>
          <t>Not determined from abstract</t>
        </is>
      </c>
      <c r="AB808" t="inlineStr">
        <is>
          <t>Not assessed (not included)</t>
        </is>
      </c>
      <c r="AC808" t="inlineStr">
        <is>
          <t>Not assessed (not included)</t>
        </is>
      </c>
      <c r="AD808" t="inlineStr">
        <is>
          <t>Z. -A. Huang; Y. Hu; R. Liu; X. Xue; Z. Zhu; L. Song; K. C. Tan</t>
        </is>
      </c>
      <c r="AE808" t="inlineStr">
        <is>
          <t>IEEE Transactions on Biomedical Engineering</t>
        </is>
      </c>
      <c r="AF808" t="inlineStr">
        <is>
          <t>Hybrid OA (IEEE)</t>
        </is>
      </c>
      <c r="AG808" t="inlineStr">
        <is>
          <t xml:space="preserve">National Key Research and Development Project(grant numbers:2019YFE0109600); National Natural Science Foundation of China(grant numbers:62202399,61871272,U21A20512,61876162); Research Grants Council of the Hong Kong SAR(grant numbers:PolyU11211521); Project of BGIShenzhen(grant numbers:BGIRSZ20200002); City University of Hong Kong Dongguan Research Institute; </t>
        </is>
      </c>
      <c r="AH808" t="inlineStr">
        <is>
          <t>Not assessed</t>
        </is>
      </c>
      <c r="AI808" t="inlineStr">
        <is>
          <t>Not reported</t>
        </is>
      </c>
      <c r="AJ808" t="inlineStr">
        <is>
          <t>Not reported</t>
        </is>
      </c>
      <c r="AK808" t="inlineStr">
        <is>
          <t>Not reported</t>
        </is>
      </c>
      <c r="AL808" t="inlineStr">
        <is>
          <t>Not reported</t>
        </is>
      </c>
      <c r="AM808" t="inlineStr">
        <is>
          <t>Not reported</t>
        </is>
      </c>
      <c r="AN808" t="inlineStr">
        <is>
          <t>Not reported</t>
        </is>
      </c>
      <c r="AO808" t="inlineStr">
        <is>
          <t>Not reviewed</t>
        </is>
      </c>
      <c r="AP808" t="inlineStr">
        <is>
          <t>Not reported</t>
        </is>
      </c>
      <c r="AQ808" t="inlineStr">
        <is>
          <t>Not reported</t>
        </is>
      </c>
      <c r="AR808" t="inlineStr">
        <is>
          <t>Not reported</t>
        </is>
      </c>
      <c r="AS808" t="inlineStr">
        <is>
          <t>See abstract</t>
        </is>
      </c>
      <c r="AT808" t="inlineStr">
        <is>
          <t>Not reviewed</t>
        </is>
      </c>
      <c r="AU808" t="inlineStr">
        <is>
          <t>Not reviewed</t>
        </is>
      </c>
      <c r="AV808" t="inlineStr">
        <is>
          <t>Not reviewed</t>
        </is>
      </c>
      <c r="AW808" t="inlineStr">
        <is>
          <t>Not reviewed</t>
        </is>
      </c>
      <c r="AX808" t="inlineStr">
        <is>
          <t>Not reported</t>
        </is>
      </c>
      <c r="AY808" t="inlineStr">
        <is>
          <t>Not reported</t>
        </is>
      </c>
      <c r="AZ808" t="inlineStr">
        <is>
          <t>Not reported</t>
        </is>
      </c>
      <c r="BA808" t="inlineStr">
        <is>
          <t>Not reported</t>
        </is>
      </c>
      <c r="BB808" t="inlineStr">
        <is>
          <t>Not reported</t>
        </is>
      </c>
      <c r="BC808" t="inlineStr">
        <is>
          <t>Not reported</t>
        </is>
      </c>
      <c r="BD808" t="inlineStr">
        <is>
          <t>Not reported</t>
        </is>
      </c>
      <c r="BE808" t="inlineStr">
        <is>
          <t>Not reported</t>
        </is>
      </c>
      <c r="BF808" t="inlineStr">
        <is>
          <t>Not reported</t>
        </is>
      </c>
      <c r="BG808" t="inlineStr">
        <is>
          <t>Not reviewed (not included)</t>
        </is>
      </c>
      <c r="BH808" t="inlineStr">
        <is>
          <t>N/A</t>
        </is>
      </c>
      <c r="BI808" t="inlineStr">
        <is>
          <t>Not reviewed</t>
        </is>
      </c>
      <c r="BJ808" t="inlineStr">
        <is>
          <t>Not reviewed</t>
        </is>
      </c>
      <c r="BK808" t="inlineStr">
        <is>
          <t>Not reviewed</t>
        </is>
      </c>
      <c r="BL808" t="inlineStr">
        <is>
          <t>Not reviewed</t>
        </is>
      </c>
      <c r="BM808" t="inlineStr">
        <is>
          <t>Not reviewed (not included)</t>
        </is>
      </c>
      <c r="BN808" t="inlineStr">
        <is>
          <t>Not Selected for Final 95 (Pending Full Text Review) - Candidate paper not selected for final 95: Passed abstract screening but not included in final selec</t>
        </is>
      </c>
      <c r="BO808" t="inlineStr">
        <is>
          <t>Abstract-level screening only</t>
        </is>
      </c>
      <c r="BP808" t="inlineStr">
        <is>
          <t>13</t>
        </is>
      </c>
    </row>
    <row r="809">
      <c r="A809" t="inlineStr">
        <is>
          <t>Comparing Symbolic and Connectionist Algorithms for Correlating the Age of Healthy Children with Sigma-Lognormal Neuromuscular Parameters</t>
        </is>
      </c>
      <c r="B809" t="n">
        <v>2022</v>
      </c>
      <c r="C809" t="inlineStr">
        <is>
          <t>Not checked</t>
        </is>
      </c>
      <c r="D809" t="inlineStr">
        <is>
          <t>Not checked</t>
        </is>
      </c>
      <c r="E809" t="inlineStr">
        <is>
          <t>10.1109/ICPR56361.2022.9956651</t>
        </is>
      </c>
      <c r="F809" t="inlineStr">
        <is>
          <t>It is important to accurately evaluate the motor control maturity to help physicians diagnose delayed or abnormal motor development in children. Traditionally, it has been challenging to design assessment methods that are practical and accurate at the same time. This study aims to develop an effective algorithm to predict motor control maturity based on the Kinematic Theory of rapid human movements. We used handwritten pen strokes made on an electronic tablet by 513 children (5.5 to 13 years of age). We considered two types of movements: a single stroke and a triangle drawing test. For the analysis, Sigma-Lognormal parameters were extracted from recordings and used in predictive models. We compared multiple models, including linear regression, deep learning, K-nearest neighbors regression, random forest, gradient boosting regression, and support vector regression. These models performed well considering the within-children variability in handwritten strokes and the between-children variability in motor control maturity. The best score was obtained using the neural network model: coefficient of determination (R2): 0.548; mean absolute error (MAE): 0.937. We found simple stroke parameters alone to be sub-optimal; the results were better when using parameters from the triangle test. In conclusion, our study demonstrates that the Sigma-Lognormal model offers new possibilities for estimating the motor control maturity. Our method is fast and comfortable for the children, as it only requires performing handwriting strokes on an electronic tablet. This simple and user-friendly test is expected to be more convenient for doctors in a clinical context.</t>
        </is>
      </c>
      <c r="G809" t="inlineStr">
        <is>
          <t>Unimodal</t>
        </is>
      </c>
      <c r="H809" t="inlineStr">
        <is>
          <t>See abstract</t>
        </is>
      </c>
      <c r="I809" t="inlineStr">
        <is>
          <t>See abstract</t>
        </is>
      </c>
      <c r="J809" t="inlineStr">
        <is>
          <t>See abstract (AI/ML)</t>
        </is>
      </c>
      <c r="K809" t="inlineStr">
        <is>
          <t>See abstract</t>
        </is>
      </c>
      <c r="L809" t="n">
        <v>513</v>
      </c>
      <c r="M809" t="inlineStr">
        <is>
          <t>See abstract</t>
        </is>
      </c>
      <c r="N809" t="inlineStr">
        <is>
          <t>N≈513; details in abstract</t>
        </is>
      </c>
      <c r="O809" t="inlineStr">
        <is>
          <t>Extracted from abstract: N≈513</t>
        </is>
      </c>
      <c r="P809" t="inlineStr">
        <is>
          <t>See abstract</t>
        </is>
      </c>
      <c r="Q809" t="inlineStr">
        <is>
          <t>See abstract</t>
        </is>
      </c>
      <c r="R809" t="inlineStr">
        <is>
          <t>Not reviewed (not included)</t>
        </is>
      </c>
      <c r="S809" t="inlineStr">
        <is>
          <t>Not reviewed (not included)</t>
        </is>
      </c>
      <c r="T809" t="inlineStr">
        <is>
          <t>Abstract screening only. Non-ADHD Focused</t>
        </is>
      </c>
      <c r="U809" t="inlineStr">
        <is>
          <t>EXCLUDE</t>
        </is>
      </c>
      <c r="V809" t="inlineStr">
        <is>
          <t>E2-Not ADHD focused: Neither title nor abstract mentions ADHD or attention-deficit/hyperactivity</t>
        </is>
      </c>
      <c r="W809" t="inlineStr">
        <is>
          <t>Excluded: Not ADHD Focused</t>
        </is>
      </c>
      <c r="X809" t="inlineStr">
        <is>
          <t>Not assessed from abstract</t>
        </is>
      </c>
      <c r="Y809" t="inlineStr">
        <is>
          <t>IEEE Conferences</t>
        </is>
      </c>
      <c r="Z809" t="inlineStr">
        <is>
          <t>Not determined from abstract</t>
        </is>
      </c>
      <c r="AB809" t="inlineStr">
        <is>
          <t>Not assessed (not included)</t>
        </is>
      </c>
      <c r="AC809" t="inlineStr">
        <is>
          <t>Not assessed (not included)</t>
        </is>
      </c>
      <c r="AD809" t="inlineStr">
        <is>
          <t>Z. Zhang; C. Oâ€™Reilly; R. Plamondon</t>
        </is>
      </c>
      <c r="AE809" t="inlineStr">
        <is>
          <t>2022 26th International Conference on Pattern Recognition (ICPR)</t>
        </is>
      </c>
      <c r="AF809" t="inlineStr">
        <is>
          <t>Hybrid OA (IEEE)</t>
        </is>
      </c>
      <c r="AH809" t="inlineStr">
        <is>
          <t>Not assessed</t>
        </is>
      </c>
      <c r="AI809" t="inlineStr">
        <is>
          <t>Not reported</t>
        </is>
      </c>
      <c r="AJ809" t="inlineStr">
        <is>
          <t>Not reported</t>
        </is>
      </c>
      <c r="AK809" t="inlineStr">
        <is>
          <t>Not reported</t>
        </is>
      </c>
      <c r="AL809" t="inlineStr">
        <is>
          <t>Not reported</t>
        </is>
      </c>
      <c r="AM809" t="inlineStr">
        <is>
          <t>Not reported</t>
        </is>
      </c>
      <c r="AN809" t="inlineStr">
        <is>
          <t>Not reported</t>
        </is>
      </c>
      <c r="AO809" t="inlineStr">
        <is>
          <t>Not reviewed</t>
        </is>
      </c>
      <c r="AP809" t="inlineStr">
        <is>
          <t>Not reported</t>
        </is>
      </c>
      <c r="AQ809" t="inlineStr">
        <is>
          <t>Not reported</t>
        </is>
      </c>
      <c r="AR809" t="inlineStr">
        <is>
          <t>Not reported</t>
        </is>
      </c>
      <c r="AS809" t="inlineStr">
        <is>
          <t>See abstract</t>
        </is>
      </c>
      <c r="AT809" t="inlineStr">
        <is>
          <t>Not reviewed</t>
        </is>
      </c>
      <c r="AU809" t="inlineStr">
        <is>
          <t>Not reviewed</t>
        </is>
      </c>
      <c r="AV809" t="inlineStr">
        <is>
          <t>Not reviewed</t>
        </is>
      </c>
      <c r="AW809" t="inlineStr">
        <is>
          <t>Not reviewed</t>
        </is>
      </c>
      <c r="AX809" t="inlineStr">
        <is>
          <t>Not reported</t>
        </is>
      </c>
      <c r="AY809" t="inlineStr">
        <is>
          <t>Not reported</t>
        </is>
      </c>
      <c r="AZ809" t="inlineStr">
        <is>
          <t>Not reported</t>
        </is>
      </c>
      <c r="BA809" t="inlineStr">
        <is>
          <t>Not reported</t>
        </is>
      </c>
      <c r="BB809" t="inlineStr">
        <is>
          <t>Not reported</t>
        </is>
      </c>
      <c r="BC809" t="inlineStr">
        <is>
          <t>Not reported</t>
        </is>
      </c>
      <c r="BD809" t="inlineStr">
        <is>
          <t>Not reported</t>
        </is>
      </c>
      <c r="BE809" t="inlineStr">
        <is>
          <t>Not reported</t>
        </is>
      </c>
      <c r="BF809" t="inlineStr">
        <is>
          <t>Not reported</t>
        </is>
      </c>
      <c r="BG809" t="inlineStr">
        <is>
          <t>Not reviewed (not included)</t>
        </is>
      </c>
      <c r="BH809" t="inlineStr">
        <is>
          <t>N/A</t>
        </is>
      </c>
      <c r="BI809" t="inlineStr">
        <is>
          <t>Not reviewed</t>
        </is>
      </c>
      <c r="BJ809" t="inlineStr">
        <is>
          <t>Not reviewed</t>
        </is>
      </c>
      <c r="BK809" t="inlineStr">
        <is>
          <t>Not reviewed</t>
        </is>
      </c>
      <c r="BL809" t="inlineStr">
        <is>
          <t>Not reviewed</t>
        </is>
      </c>
      <c r="BM809" t="inlineStr">
        <is>
          <t>Not reviewed (not included)</t>
        </is>
      </c>
      <c r="BN809" t="inlineStr">
        <is>
          <t>Non-ADHD Focused - E2-Not ADHD focused: Neither title nor abstract mentions ADHD or attention-deficit/hyperactivity</t>
        </is>
      </c>
      <c r="BO809" t="inlineStr">
        <is>
          <t>Abstract-level screening only</t>
        </is>
      </c>
      <c r="BP809" t="inlineStr">
        <is>
          <t>7</t>
        </is>
      </c>
    </row>
    <row r="810">
      <c r="A810" t="inlineStr">
        <is>
          <t>Eye tracking for detection of ADHD patterns in children between 6 to 8 years-old</t>
        </is>
      </c>
      <c r="B810" t="n">
        <v>2022</v>
      </c>
      <c r="C810" t="inlineStr">
        <is>
          <t>Not checked</t>
        </is>
      </c>
      <c r="D810" t="inlineStr">
        <is>
          <t>Not checked</t>
        </is>
      </c>
      <c r="E810" t="inlineStr">
        <is>
          <t>10.1109/CONTIE56301.2022.10004422</t>
        </is>
      </c>
      <c r="F810" t="inlineStr">
        <is>
          <t>This article presents a way to detect patterns in the sight of pediatric patients with Attention Deficit Hyperactivity Disorder (ADHD) in a school age range from 6 to 8 years through a web platform with logical and reading exercises, collecting information from the points where they fix their gaze at and identifying impulsive eye movements.With the data obtained, an analysis was carried out with the help of the Weka tool, in this phase a clustering was carried out with the aim of grouping the results of infants with similar sight patterns as a patient with ADHD and separating those who did not present them.According to the results, it was concluded that there are algorithms that can be accurate depending on the nature of the data, such as Canopy and EM, where the error rate is less than 20%.</t>
        </is>
      </c>
      <c r="G810" t="inlineStr">
        <is>
          <t>Unimodal</t>
        </is>
      </c>
      <c r="H810" t="inlineStr">
        <is>
          <t>See abstract</t>
        </is>
      </c>
      <c r="I810" t="inlineStr">
        <is>
          <t>See abstract</t>
        </is>
      </c>
      <c r="J810" t="inlineStr">
        <is>
          <t>See abstract (AI/ML)</t>
        </is>
      </c>
      <c r="K810" t="inlineStr">
        <is>
          <t>See abstract</t>
        </is>
      </c>
      <c r="M810" t="inlineStr">
        <is>
          <t>See abstract</t>
        </is>
      </c>
      <c r="N810" t="inlineStr">
        <is>
          <t>See abstract</t>
        </is>
      </c>
      <c r="O810" t="inlineStr">
        <is>
          <t>Not verified from abstract</t>
        </is>
      </c>
      <c r="P810" t="inlineStr">
        <is>
          <t>See abstract</t>
        </is>
      </c>
      <c r="Q810" t="inlineStr">
        <is>
          <t>See abstract</t>
        </is>
      </c>
      <c r="R810" t="inlineStr">
        <is>
          <t>Not reviewed (not included)</t>
        </is>
      </c>
      <c r="S810" t="inlineStr">
        <is>
          <t>Not reviewed (not included)</t>
        </is>
      </c>
      <c r="T810" t="inlineStr">
        <is>
          <t>Abstract screening only. No AI/ML Methods</t>
        </is>
      </c>
      <c r="U810" t="inlineStr">
        <is>
          <t>EXCLUDE</t>
        </is>
      </c>
      <c r="V810" t="inlineStr">
        <is>
          <t>E1-No AI/ML/DL: Abstract and title do not describe application of AI, ML, or DL methods</t>
        </is>
      </c>
      <c r="W810" t="inlineStr">
        <is>
          <t>Excluded: No AI/ML Methods</t>
        </is>
      </c>
      <c r="X810" t="inlineStr">
        <is>
          <t>Not assessed from abstract</t>
        </is>
      </c>
      <c r="Y810" t="inlineStr">
        <is>
          <t>IEEE Conferences</t>
        </is>
      </c>
      <c r="Z810" t="inlineStr">
        <is>
          <t>Not determined from abstract</t>
        </is>
      </c>
      <c r="AB810" t="inlineStr">
        <is>
          <t>Not assessed (not included)</t>
        </is>
      </c>
      <c r="AC810" t="inlineStr">
        <is>
          <t>Not assessed (not included)</t>
        </is>
      </c>
      <c r="AD810" t="inlineStr">
        <is>
          <t>M. I. C. ZuÃ±iga; E. E. R. LÃ³pez; F. J. Ã. RodrÃ­guez; A. T. Soto</t>
        </is>
      </c>
      <c r="AE810" t="inlineStr">
        <is>
          <t>2022 International Conference on Inclusive Technologies and Education (CONTIE)</t>
        </is>
      </c>
      <c r="AF810" t="inlineStr">
        <is>
          <t>Hybrid OA (IEEE)</t>
        </is>
      </c>
      <c r="AH810" t="inlineStr">
        <is>
          <t>Not assessed</t>
        </is>
      </c>
      <c r="AI810" t="inlineStr">
        <is>
          <t>Not reported</t>
        </is>
      </c>
      <c r="AJ810" t="inlineStr">
        <is>
          <t>Not reported</t>
        </is>
      </c>
      <c r="AK810" t="inlineStr">
        <is>
          <t>Not reported</t>
        </is>
      </c>
      <c r="AL810" t="inlineStr">
        <is>
          <t>Not reported</t>
        </is>
      </c>
      <c r="AM810" t="inlineStr">
        <is>
          <t>Not reported</t>
        </is>
      </c>
      <c r="AN810" t="inlineStr">
        <is>
          <t>Not reported</t>
        </is>
      </c>
      <c r="AO810" t="inlineStr">
        <is>
          <t>Not reviewed</t>
        </is>
      </c>
      <c r="AP810" t="inlineStr">
        <is>
          <t>Not reported</t>
        </is>
      </c>
      <c r="AQ810" t="inlineStr">
        <is>
          <t>Not reported</t>
        </is>
      </c>
      <c r="AR810" t="inlineStr">
        <is>
          <t>Not reported</t>
        </is>
      </c>
      <c r="AS810" t="inlineStr">
        <is>
          <t>See abstract</t>
        </is>
      </c>
      <c r="AT810" t="inlineStr">
        <is>
          <t>Not reviewed</t>
        </is>
      </c>
      <c r="AU810" t="inlineStr">
        <is>
          <t>Not reviewed</t>
        </is>
      </c>
      <c r="AV810" t="inlineStr">
        <is>
          <t>Not reviewed</t>
        </is>
      </c>
      <c r="AW810" t="inlineStr">
        <is>
          <t>Not reviewed</t>
        </is>
      </c>
      <c r="AX810" t="inlineStr">
        <is>
          <t>Not reported</t>
        </is>
      </c>
      <c r="AY810" t="inlineStr">
        <is>
          <t>Not reported</t>
        </is>
      </c>
      <c r="AZ810" t="inlineStr">
        <is>
          <t>Not reported</t>
        </is>
      </c>
      <c r="BA810" t="inlineStr">
        <is>
          <t>Not reported</t>
        </is>
      </c>
      <c r="BB810" t="inlineStr">
        <is>
          <t>Not reported</t>
        </is>
      </c>
      <c r="BC810" t="inlineStr">
        <is>
          <t>Not reported</t>
        </is>
      </c>
      <c r="BD810" t="inlineStr">
        <is>
          <t>Not reported</t>
        </is>
      </c>
      <c r="BE810" t="inlineStr">
        <is>
          <t>Not reported</t>
        </is>
      </c>
      <c r="BF810" t="inlineStr">
        <is>
          <t>Not reported</t>
        </is>
      </c>
      <c r="BG810" t="inlineStr">
        <is>
          <t>Not reviewed (not included)</t>
        </is>
      </c>
      <c r="BH810" t="inlineStr">
        <is>
          <t>N/A</t>
        </is>
      </c>
      <c r="BI810" t="inlineStr">
        <is>
          <t>Not reviewed</t>
        </is>
      </c>
      <c r="BJ810" t="inlineStr">
        <is>
          <t>Not reviewed</t>
        </is>
      </c>
      <c r="BK810" t="inlineStr">
        <is>
          <t>Not reviewed</t>
        </is>
      </c>
      <c r="BL810" t="inlineStr">
        <is>
          <t>Not reviewed</t>
        </is>
      </c>
      <c r="BM810" t="inlineStr">
        <is>
          <t>Not reviewed (not included)</t>
        </is>
      </c>
      <c r="BN810" t="inlineStr">
        <is>
          <t>No AI/ML Methods - E1-No AI/ML/DL: Abstract and title do not describe application of AI, ML, or DL methods</t>
        </is>
      </c>
      <c r="BO810" t="inlineStr">
        <is>
          <t>Abstract-level screening only</t>
        </is>
      </c>
      <c r="BP810" t="inlineStr">
        <is>
          <t>7</t>
        </is>
      </c>
    </row>
    <row r="811">
      <c r="A811" t="inlineStr">
        <is>
          <t>High-Accuracy Anxiety Disorder Identification Through Subspace-Enhanced Hypergraph Neural Network</t>
        </is>
      </c>
      <c r="B811" t="n">
        <v>2024</v>
      </c>
      <c r="C811" t="inlineStr">
        <is>
          <t>Not checked</t>
        </is>
      </c>
      <c r="D811" t="inlineStr">
        <is>
          <t>Not checked</t>
        </is>
      </c>
      <c r="E811" t="inlineStr">
        <is>
          <t>10.1109/ICASSP48485.2024.10446508</t>
        </is>
      </c>
      <c r="F811" t="inlineStr">
        <is>
          <t>We propose a subspace-enhanced hypergraph neural network (seHGNN) for classifying anxiety disorder (AD). By leveraging a learnable incidence matrix, seHGNN strengthens the influence of hyperedges in graphs and enhances feature extraction performance of HGNNs. Then, we conduct this model within an existing binary hypothesis testing framework, where multi-modal data on the limbic system is integrated into a hypergraph. Experiments show that the seHGNN achieves a high accuracy of 90.7% for AD classification, surpassing other deep-learning-based methods, especially GNN-based methods. Our seHGNN also successfully identifies discriminative AD biomarkers, consistent with existing reports. This provides strong evidence supporting the effectiveness and interpretability of our proposed method.</t>
        </is>
      </c>
      <c r="G811" t="inlineStr">
        <is>
          <t>Unimodal</t>
        </is>
      </c>
      <c r="H811" t="inlineStr">
        <is>
          <t>See abstract</t>
        </is>
      </c>
      <c r="I811" t="inlineStr">
        <is>
          <t>See abstract</t>
        </is>
      </c>
      <c r="J811" t="inlineStr">
        <is>
          <t>See abstract (AI/ML)</t>
        </is>
      </c>
      <c r="K811" t="inlineStr">
        <is>
          <t>See abstract</t>
        </is>
      </c>
      <c r="M811" t="inlineStr">
        <is>
          <t>See abstract</t>
        </is>
      </c>
      <c r="N811" t="inlineStr">
        <is>
          <t>See abstract</t>
        </is>
      </c>
      <c r="O811" t="inlineStr">
        <is>
          <t>Not verified from abstract</t>
        </is>
      </c>
      <c r="P811" t="inlineStr">
        <is>
          <t>See abstract</t>
        </is>
      </c>
      <c r="Q811" t="inlineStr">
        <is>
          <t>See abstract</t>
        </is>
      </c>
      <c r="R811" t="inlineStr">
        <is>
          <t>Not reviewed (not included)</t>
        </is>
      </c>
      <c r="S811" t="inlineStr">
        <is>
          <t>Not reviewed (not included)</t>
        </is>
      </c>
      <c r="T811" t="inlineStr">
        <is>
          <t>Abstract screening only. Non-ADHD Focused</t>
        </is>
      </c>
      <c r="U811" t="inlineStr">
        <is>
          <t>EXCLUDE</t>
        </is>
      </c>
      <c r="V811" t="inlineStr">
        <is>
          <t>E2-Not ADHD focused: Neither title nor abstract mentions ADHD or attention-deficit/hyperactivity</t>
        </is>
      </c>
      <c r="W811" t="inlineStr">
        <is>
          <t>Excluded: Not ADHD Focused</t>
        </is>
      </c>
      <c r="X811" t="inlineStr">
        <is>
          <t>Not assessed from abstract</t>
        </is>
      </c>
      <c r="Y811" t="inlineStr">
        <is>
          <t>IEEE Conferences</t>
        </is>
      </c>
      <c r="Z811" t="inlineStr">
        <is>
          <t>Not determined from abstract</t>
        </is>
      </c>
      <c r="AB811" t="inlineStr">
        <is>
          <t>Not assessed (not included)</t>
        </is>
      </c>
      <c r="AC811" t="inlineStr">
        <is>
          <t>Not assessed (not included)</t>
        </is>
      </c>
      <c r="AD811" t="inlineStr">
        <is>
          <t>Y. Tang; J. Ding; A. Jiang; C. Wang; Y. Gao</t>
        </is>
      </c>
      <c r="AE811" t="inlineStr">
        <is>
          <t>ICASSP 2024 - 2024 IEEE International Conference on Acoustics, Speech and Signal Processing (ICASSP)</t>
        </is>
      </c>
      <c r="AF811" t="inlineStr">
        <is>
          <t>Hybrid OA (IEEE)</t>
        </is>
      </c>
      <c r="AG811" t="inlineStr">
        <is>
          <t xml:space="preserve">Nature; Changzhou Science and Technology Bureau; </t>
        </is>
      </c>
      <c r="AH811" t="inlineStr">
        <is>
          <t>Not assessed</t>
        </is>
      </c>
      <c r="AI811" t="inlineStr">
        <is>
          <t>Not reported</t>
        </is>
      </c>
      <c r="AJ811" t="inlineStr">
        <is>
          <t>Not reported</t>
        </is>
      </c>
      <c r="AK811" t="inlineStr">
        <is>
          <t>Not reported</t>
        </is>
      </c>
      <c r="AL811" t="inlineStr">
        <is>
          <t>Not reported</t>
        </is>
      </c>
      <c r="AM811" t="inlineStr">
        <is>
          <t>Not reported</t>
        </is>
      </c>
      <c r="AN811" t="inlineStr">
        <is>
          <t>Not reported</t>
        </is>
      </c>
      <c r="AO811" t="inlineStr">
        <is>
          <t>Not reviewed</t>
        </is>
      </c>
      <c r="AP811" t="inlineStr">
        <is>
          <t>Not reported</t>
        </is>
      </c>
      <c r="AQ811" t="inlineStr">
        <is>
          <t>Not reported</t>
        </is>
      </c>
      <c r="AR811" t="inlineStr">
        <is>
          <t>Not reported</t>
        </is>
      </c>
      <c r="AS811" t="inlineStr">
        <is>
          <t>See abstract</t>
        </is>
      </c>
      <c r="AT811" t="inlineStr">
        <is>
          <t>Not reviewed</t>
        </is>
      </c>
      <c r="AU811" t="inlineStr">
        <is>
          <t>Not reviewed</t>
        </is>
      </c>
      <c r="AV811" t="inlineStr">
        <is>
          <t>Not reviewed</t>
        </is>
      </c>
      <c r="AW811" t="inlineStr">
        <is>
          <t>Not reviewed</t>
        </is>
      </c>
      <c r="AX811" t="inlineStr">
        <is>
          <t>Not reported</t>
        </is>
      </c>
      <c r="AY811" t="inlineStr">
        <is>
          <t>Not reported</t>
        </is>
      </c>
      <c r="AZ811" t="inlineStr">
        <is>
          <t>Not reported</t>
        </is>
      </c>
      <c r="BA811" t="inlineStr">
        <is>
          <t>Not reported</t>
        </is>
      </c>
      <c r="BB811" t="inlineStr">
        <is>
          <t>Not reported</t>
        </is>
      </c>
      <c r="BC811" t="inlineStr">
        <is>
          <t>Not reported</t>
        </is>
      </c>
      <c r="BD811" t="inlineStr">
        <is>
          <t>Not reported</t>
        </is>
      </c>
      <c r="BE811" t="inlineStr">
        <is>
          <t>Not reported</t>
        </is>
      </c>
      <c r="BF811" t="inlineStr">
        <is>
          <t>Not reported</t>
        </is>
      </c>
      <c r="BG811" t="inlineStr">
        <is>
          <t>Not reviewed (not included)</t>
        </is>
      </c>
      <c r="BH811" t="inlineStr">
        <is>
          <t>N/A</t>
        </is>
      </c>
      <c r="BI811" t="inlineStr">
        <is>
          <t>Not reviewed</t>
        </is>
      </c>
      <c r="BJ811" t="inlineStr">
        <is>
          <t>Not reviewed</t>
        </is>
      </c>
      <c r="BK811" t="inlineStr">
        <is>
          <t>Not reviewed</t>
        </is>
      </c>
      <c r="BL811" t="inlineStr">
        <is>
          <t>Not reviewed</t>
        </is>
      </c>
      <c r="BM811" t="inlineStr">
        <is>
          <t>Not reviewed (not included)</t>
        </is>
      </c>
      <c r="BN811" t="inlineStr">
        <is>
          <t>Non-ADHD Focused - E2-Not ADHD focused: Neither title nor abstract mentions ADHD or attention-deficit/hyperactivity</t>
        </is>
      </c>
      <c r="BO811" t="inlineStr">
        <is>
          <t>Abstract-level screening only</t>
        </is>
      </c>
      <c r="BP811" t="inlineStr">
        <is>
          <t>5</t>
        </is>
      </c>
    </row>
    <row r="812">
      <c r="A812" t="inlineStr">
        <is>
          <t>Independent Decision Path Fusion for Bimodal Asynchronous Brainâ€“Computer Interface to Discriminate Multiclass Mental States</t>
        </is>
      </c>
      <c r="B812" t="n">
        <v>2019</v>
      </c>
      <c r="C812" t="inlineStr">
        <is>
          <t>Not checked</t>
        </is>
      </c>
      <c r="D812" t="inlineStr">
        <is>
          <t>Not checked</t>
        </is>
      </c>
      <c r="E812" t="inlineStr">
        <is>
          <t>10.1109/ACCESS.2019.2953535</t>
        </is>
      </c>
      <c r="F812" t="inlineStr">
        <is>
          <t>With the increasing development of brain imaging and sensing technologies, a wide variety of medical signals in multiple modalities have facilitated a better understanding of mental health. The brain-computer interface (BCI) is a technology capable of detecting mental states automatically by employing various brain sensing and machine learning methods. This contributes to efforts involving neurological disease management and restoration of cognitive function. In this study, we present an independent decision path fusion (IDPF) method by developing a bimodal asynchronous BCI based on electroencephalographs (EEGs) and functional near-infrared spectroscopy (fNIRS) to discriminate multiple mental states. The proposed IDPF method generates several independent decision paths, each of which is capable of analyzing cerebral information with respect to a specific aspect, thus interpreting the brain state from multiple points of view. Moreover, in one particular decision path for the fNIRS analysis of the IDPF method, we modified the EEG-based common spatial pattern (CSP) algorithm according to the characteristics of fNIRS. The results show that the modified common spatial pattern (MCSP) significantly outperforms CSP in fNIRS-based BCIs. Through validation on an open-access EEG-fNIRS dataset and comparison with recent studies, we found that our IDPF method achieves a high accuracy of 70.32% for a four-class classification problem (left hand motor imagery, right hand motor imagery, mental arithmetic, and resting state).</t>
        </is>
      </c>
      <c r="G812" t="inlineStr">
        <is>
          <t>Unimodal</t>
        </is>
      </c>
      <c r="H812" t="inlineStr">
        <is>
          <t>See abstract</t>
        </is>
      </c>
      <c r="I812" t="inlineStr">
        <is>
          <t>See abstract</t>
        </is>
      </c>
      <c r="J812" t="inlineStr">
        <is>
          <t>See abstract (AI/ML)</t>
        </is>
      </c>
      <c r="K812" t="inlineStr">
        <is>
          <t>See abstract</t>
        </is>
      </c>
      <c r="M812" t="inlineStr">
        <is>
          <t>See abstract</t>
        </is>
      </c>
      <c r="N812" t="inlineStr">
        <is>
          <t>See abstract</t>
        </is>
      </c>
      <c r="O812" t="inlineStr">
        <is>
          <t>Not verified from abstract</t>
        </is>
      </c>
      <c r="P812" t="inlineStr">
        <is>
          <t>See abstract</t>
        </is>
      </c>
      <c r="Q812" t="inlineStr">
        <is>
          <t>See abstract</t>
        </is>
      </c>
      <c r="R812" t="inlineStr">
        <is>
          <t>Not reviewed (not included)</t>
        </is>
      </c>
      <c r="S812" t="inlineStr">
        <is>
          <t>Not reviewed (not included)</t>
        </is>
      </c>
      <c r="T812" t="inlineStr">
        <is>
          <t>Abstract screening only. Non-ADHD Focused</t>
        </is>
      </c>
      <c r="U812" t="inlineStr">
        <is>
          <t>EXCLUDE</t>
        </is>
      </c>
      <c r="V812" t="inlineStr">
        <is>
          <t>E2-Not ADHD focused: Neither title nor abstract mentions ADHD or attention-deficit/hyperactivity</t>
        </is>
      </c>
      <c r="W812" t="inlineStr">
        <is>
          <t>Excluded: Not ADHD Focused</t>
        </is>
      </c>
      <c r="X812" t="inlineStr">
        <is>
          <t>Not assessed from abstract</t>
        </is>
      </c>
      <c r="Y812" t="inlineStr">
        <is>
          <t>IEEE Journals</t>
        </is>
      </c>
      <c r="Z812" t="inlineStr">
        <is>
          <t>Not determined from abstract</t>
        </is>
      </c>
      <c r="AB812" t="inlineStr">
        <is>
          <t>Not assessed (not included)</t>
        </is>
      </c>
      <c r="AC812" t="inlineStr">
        <is>
          <t>Not assessed (not included)</t>
        </is>
      </c>
      <c r="AD812" t="inlineStr">
        <is>
          <t>X. Jiang; X. Gu; K. Xu; H. Ren; W. Chen</t>
        </is>
      </c>
      <c r="AE812" t="inlineStr">
        <is>
          <t>IEEE Access</t>
        </is>
      </c>
      <c r="AF812" t="inlineStr">
        <is>
          <t>Gold OA (IEEE Access)</t>
        </is>
      </c>
      <c r="AG812" t="inlineStr">
        <is>
          <t xml:space="preserve">National Basic Research Program of China (973 Program)(grant numbers:2017YFE0112000); Shanghai Municipal Science and Technology Major Project(grant numbers:2017SHZDZX01); </t>
        </is>
      </c>
      <c r="AH812" t="inlineStr">
        <is>
          <t>Not assessed</t>
        </is>
      </c>
      <c r="AI812" t="inlineStr">
        <is>
          <t>Not reported</t>
        </is>
      </c>
      <c r="AJ812" t="inlineStr">
        <is>
          <t>Not reported</t>
        </is>
      </c>
      <c r="AK812" t="inlineStr">
        <is>
          <t>Not reported</t>
        </is>
      </c>
      <c r="AL812" t="inlineStr">
        <is>
          <t>Not reported</t>
        </is>
      </c>
      <c r="AM812" t="inlineStr">
        <is>
          <t>Not reported</t>
        </is>
      </c>
      <c r="AN812" t="inlineStr">
        <is>
          <t>Not reported</t>
        </is>
      </c>
      <c r="AO812" t="inlineStr">
        <is>
          <t>Not reviewed</t>
        </is>
      </c>
      <c r="AP812" t="inlineStr">
        <is>
          <t>Not reported</t>
        </is>
      </c>
      <c r="AQ812" t="inlineStr">
        <is>
          <t>Not reported</t>
        </is>
      </c>
      <c r="AR812" t="inlineStr">
        <is>
          <t>Not reported</t>
        </is>
      </c>
      <c r="AS812" t="inlineStr">
        <is>
          <t>See abstract</t>
        </is>
      </c>
      <c r="AT812" t="inlineStr">
        <is>
          <t>Not reviewed</t>
        </is>
      </c>
      <c r="AU812" t="inlineStr">
        <is>
          <t>Not reviewed</t>
        </is>
      </c>
      <c r="AV812" t="inlineStr">
        <is>
          <t>Not reviewed</t>
        </is>
      </c>
      <c r="AW812" t="inlineStr">
        <is>
          <t>Not reviewed</t>
        </is>
      </c>
      <c r="AX812" t="inlineStr">
        <is>
          <t>Not reported</t>
        </is>
      </c>
      <c r="AY812" t="inlineStr">
        <is>
          <t>Not reported</t>
        </is>
      </c>
      <c r="AZ812" t="inlineStr">
        <is>
          <t>Not reported</t>
        </is>
      </c>
      <c r="BA812" t="inlineStr">
        <is>
          <t>Not reported</t>
        </is>
      </c>
      <c r="BB812" t="inlineStr">
        <is>
          <t>Not reported</t>
        </is>
      </c>
      <c r="BC812" t="inlineStr">
        <is>
          <t>Not reported</t>
        </is>
      </c>
      <c r="BD812" t="inlineStr">
        <is>
          <t>Not reported</t>
        </is>
      </c>
      <c r="BE812" t="inlineStr">
        <is>
          <t>Not reported</t>
        </is>
      </c>
      <c r="BF812" t="inlineStr">
        <is>
          <t>Not reported</t>
        </is>
      </c>
      <c r="BG812" t="inlineStr">
        <is>
          <t>Not reviewed (not included)</t>
        </is>
      </c>
      <c r="BH812" t="inlineStr">
        <is>
          <t>N/A</t>
        </is>
      </c>
      <c r="BI812" t="inlineStr">
        <is>
          <t>Not reviewed</t>
        </is>
      </c>
      <c r="BJ812" t="inlineStr">
        <is>
          <t>Not reviewed</t>
        </is>
      </c>
      <c r="BK812" t="inlineStr">
        <is>
          <t>Not reviewed</t>
        </is>
      </c>
      <c r="BL812" t="inlineStr">
        <is>
          <t>Not reviewed</t>
        </is>
      </c>
      <c r="BM812" t="inlineStr">
        <is>
          <t>Not reviewed (not included)</t>
        </is>
      </c>
      <c r="BN812" t="inlineStr">
        <is>
          <t>Non-ADHD Focused - E2-Not ADHD focused: Neither title nor abstract mentions ADHD or attention-deficit/hyperactivity</t>
        </is>
      </c>
      <c r="BO812" t="inlineStr">
        <is>
          <t>Abstract-level screening only</t>
        </is>
      </c>
      <c r="BP812" t="inlineStr">
        <is>
          <t>15</t>
        </is>
      </c>
    </row>
    <row r="813">
      <c r="A813" t="inlineStr">
        <is>
          <t>Learning Deep Graph Representations via Convolutional Neural Networks</t>
        </is>
      </c>
      <c r="B813" t="n">
        <v>2022</v>
      </c>
      <c r="C813" t="inlineStr">
        <is>
          <t>Not checked</t>
        </is>
      </c>
      <c r="D813" t="inlineStr">
        <is>
          <t>Not checked</t>
        </is>
      </c>
      <c r="E813" t="inlineStr">
        <is>
          <t>10.1109/TKDE.2020.3014089</t>
        </is>
      </c>
      <c r="F813" t="inlineStr">
        <is>
          <t>Graph-structured data arise in many scenarios. A fundamental problem is to quantify the similarities of graphs for tasks such as classification. R-convolution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learned deep representation for a graph is a dense and low-dimensional vector that captures complex high-order interactions in a vertex neighborhood. DeepMap extends Convolutional Neural Networks (CNNs) to arbitrary graphs by generating aligned vertex sequences and building the receptive field for each vertex. We empirically validate DeepMap on various graph classification benchmarks and demonstrate that it achieves state-of-the-art performance.</t>
        </is>
      </c>
      <c r="G813" t="inlineStr">
        <is>
          <t>Unimodal</t>
        </is>
      </c>
      <c r="H813" t="inlineStr">
        <is>
          <t>See abstract</t>
        </is>
      </c>
      <c r="I813" t="inlineStr">
        <is>
          <t>See abstract</t>
        </is>
      </c>
      <c r="J813" t="inlineStr">
        <is>
          <t>See abstract (AI/ML)</t>
        </is>
      </c>
      <c r="K813" t="inlineStr">
        <is>
          <t>See abstract</t>
        </is>
      </c>
      <c r="M813" t="inlineStr">
        <is>
          <t>See abstract</t>
        </is>
      </c>
      <c r="N813" t="inlineStr">
        <is>
          <t>See abstract</t>
        </is>
      </c>
      <c r="O813" t="inlineStr">
        <is>
          <t>Not verified from abstract</t>
        </is>
      </c>
      <c r="P813" t="inlineStr">
        <is>
          <t>See abstract</t>
        </is>
      </c>
      <c r="Q813" t="inlineStr">
        <is>
          <t>See abstract</t>
        </is>
      </c>
      <c r="R813" t="inlineStr">
        <is>
          <t>Not reviewed (not included)</t>
        </is>
      </c>
      <c r="S813" t="inlineStr">
        <is>
          <t>Not reviewed (not included)</t>
        </is>
      </c>
      <c r="T813" t="inlineStr">
        <is>
          <t>Abstract screening only. Non-ADHD Focused</t>
        </is>
      </c>
      <c r="U813" t="inlineStr">
        <is>
          <t>EXCLUDE</t>
        </is>
      </c>
      <c r="V813" t="inlineStr">
        <is>
          <t>E2-Not ADHD focused: Neither title nor abstract mentions ADHD or attention-deficit/hyperactivity</t>
        </is>
      </c>
      <c r="W813" t="inlineStr">
        <is>
          <t>Excluded: Not ADHD Focused</t>
        </is>
      </c>
      <c r="X813" t="inlineStr">
        <is>
          <t>Not assessed from abstract</t>
        </is>
      </c>
      <c r="Y813" t="inlineStr">
        <is>
          <t>IEEE Journals</t>
        </is>
      </c>
      <c r="Z813" t="inlineStr">
        <is>
          <t>Not determined from abstract</t>
        </is>
      </c>
      <c r="AB813" t="inlineStr">
        <is>
          <t>Not assessed (not included)</t>
        </is>
      </c>
      <c r="AC813" t="inlineStr">
        <is>
          <t>Not assessed (not included)</t>
        </is>
      </c>
      <c r="AD813" t="inlineStr">
        <is>
          <t>W. Ye; O. Askarisichani; A. Jones; A. Singh</t>
        </is>
      </c>
      <c r="AE813" t="inlineStr">
        <is>
          <t>IEEE Transactions on Knowledge and Data Engineering</t>
        </is>
      </c>
      <c r="AF813" t="inlineStr">
        <is>
          <t>Hybrid OA (IEEE)</t>
        </is>
      </c>
      <c r="AG813" t="inlineStr">
        <is>
          <t xml:space="preserve">National Science Foundation(grant numbers:#IIS-1817046); Army Research Laboratory; Army Research Office(grant numbers:#W911NF-15-1-0577); </t>
        </is>
      </c>
      <c r="AH813" t="inlineStr">
        <is>
          <t>Not assessed</t>
        </is>
      </c>
      <c r="AI813" t="inlineStr">
        <is>
          <t>Not reported</t>
        </is>
      </c>
      <c r="AJ813" t="inlineStr">
        <is>
          <t>Not reported</t>
        </is>
      </c>
      <c r="AK813" t="inlineStr">
        <is>
          <t>Not reported</t>
        </is>
      </c>
      <c r="AL813" t="inlineStr">
        <is>
          <t>Not reported</t>
        </is>
      </c>
      <c r="AM813" t="inlineStr">
        <is>
          <t>Not reported</t>
        </is>
      </c>
      <c r="AN813" t="inlineStr">
        <is>
          <t>Not reported</t>
        </is>
      </c>
      <c r="AO813" t="inlineStr">
        <is>
          <t>Not reviewed</t>
        </is>
      </c>
      <c r="AP813" t="inlineStr">
        <is>
          <t>Not reported</t>
        </is>
      </c>
      <c r="AQ813" t="inlineStr">
        <is>
          <t>Not reported</t>
        </is>
      </c>
      <c r="AR813" t="inlineStr">
        <is>
          <t>Not reported</t>
        </is>
      </c>
      <c r="AS813" t="inlineStr">
        <is>
          <t>See abstract</t>
        </is>
      </c>
      <c r="AT813" t="inlineStr">
        <is>
          <t>Not reviewed</t>
        </is>
      </c>
      <c r="AU813" t="inlineStr">
        <is>
          <t>Not reviewed</t>
        </is>
      </c>
      <c r="AV813" t="inlineStr">
        <is>
          <t>Not reviewed</t>
        </is>
      </c>
      <c r="AW813" t="inlineStr">
        <is>
          <t>Not reviewed</t>
        </is>
      </c>
      <c r="AX813" t="inlineStr">
        <is>
          <t>Not reported</t>
        </is>
      </c>
      <c r="AY813" t="inlineStr">
        <is>
          <t>Not reported</t>
        </is>
      </c>
      <c r="AZ813" t="inlineStr">
        <is>
          <t>Not reported</t>
        </is>
      </c>
      <c r="BA813" t="inlineStr">
        <is>
          <t>Not reported</t>
        </is>
      </c>
      <c r="BB813" t="inlineStr">
        <is>
          <t>Not reported</t>
        </is>
      </c>
      <c r="BC813" t="inlineStr">
        <is>
          <t>Not reported</t>
        </is>
      </c>
      <c r="BD813" t="inlineStr">
        <is>
          <t>Not reported</t>
        </is>
      </c>
      <c r="BE813" t="inlineStr">
        <is>
          <t>Not reported</t>
        </is>
      </c>
      <c r="BF813" t="inlineStr">
        <is>
          <t>Not reported</t>
        </is>
      </c>
      <c r="BG813" t="inlineStr">
        <is>
          <t>Not reviewed (not included)</t>
        </is>
      </c>
      <c r="BH813" t="inlineStr">
        <is>
          <t>N/A</t>
        </is>
      </c>
      <c r="BI813" t="inlineStr">
        <is>
          <t>Not reviewed</t>
        </is>
      </c>
      <c r="BJ813" t="inlineStr">
        <is>
          <t>Not reviewed</t>
        </is>
      </c>
      <c r="BK813" t="inlineStr">
        <is>
          <t>Not reviewed</t>
        </is>
      </c>
      <c r="BL813" t="inlineStr">
        <is>
          <t>Not reviewed</t>
        </is>
      </c>
      <c r="BM813" t="inlineStr">
        <is>
          <t>Not reviewed (not included)</t>
        </is>
      </c>
      <c r="BN813" t="inlineStr">
        <is>
          <t>Non-ADHD Focused - E2-Not ADHD focused: Neither title nor abstract mentions ADHD or attention-deficit/hyperactivity</t>
        </is>
      </c>
      <c r="BO813" t="inlineStr">
        <is>
          <t>Abstract-level screening only</t>
        </is>
      </c>
      <c r="BP813" t="inlineStr">
        <is>
          <t>12</t>
        </is>
      </c>
    </row>
    <row r="814">
      <c r="A814" t="inlineStr">
        <is>
          <t>Neuro-Degenerative Disorder Prediction Using Curated Short Mutated Genome Sequences Through Hybrid Deep Neural Networks</t>
        </is>
      </c>
      <c r="B814" t="n">
        <v>2024</v>
      </c>
      <c r="C814" t="inlineStr">
        <is>
          <t>Not checked</t>
        </is>
      </c>
      <c r="D814" t="inlineStr">
        <is>
          <t>Not checked</t>
        </is>
      </c>
      <c r="E814" t="inlineStr">
        <is>
          <t>10.1109/ICBCB61507.2024.11011955</t>
        </is>
      </c>
      <c r="F814" t="inlineStr">
        <is>
          <t>Psychological disorders are a range of conditions characterized by significant disruptions in a person's thoughts, emotions, and behavior. The WHO reports that over a billion people worldwide have neurological illnesses, and ineffective diagnostics hinder treatment. Mental health disorders continue to be a pervasive global health concern, necessitating innovative early detection and intervention approaches. The classical methods often rely on expensive clinical diagnoses and computational techniques in genome-wide association studies (GWAS) that can be time-consuming. We curate the short genome sequence data for five disorders of fixed and variable lengths through two novel approaches to address these limitations. To our knowledge, this is the first work that suggests extracting short genetic sequences for psychiatric disorders. We investigate different deeplearning (DL) techniques to predict mental health disorders based on the prepared datasets. Our study aims to enhance the accuracy and timeliness of mental health assessments, potentially revolutionizing mental health care delivery. The classification accuracies for the proposed graph neural network with HMM representation on fixed length genome sequence were as follows: SCZ=80%; BP=71% which is the highest when compared to the other DL models. The outcomes of our research reveal promising results, with the curated short genome sequences significantly contributing to identifying mental health disorders. The proposed data curation approaches lay a solid basis for the adoption of DL based mental health prediction tools in healthcare systems. The model encourages early intervention and ultimately improves patient outcomes.</t>
        </is>
      </c>
      <c r="G814" t="inlineStr">
        <is>
          <t>Unimodal</t>
        </is>
      </c>
      <c r="H814" t="inlineStr">
        <is>
          <t>See abstract</t>
        </is>
      </c>
      <c r="I814" t="inlineStr">
        <is>
          <t>See abstract</t>
        </is>
      </c>
      <c r="J814" t="inlineStr">
        <is>
          <t>See abstract (AI/ML)</t>
        </is>
      </c>
      <c r="K814" t="inlineStr">
        <is>
          <t>See abstract</t>
        </is>
      </c>
      <c r="M814" t="inlineStr">
        <is>
          <t>See abstract</t>
        </is>
      </c>
      <c r="N814" t="inlineStr">
        <is>
          <t>See abstract</t>
        </is>
      </c>
      <c r="O814" t="inlineStr">
        <is>
          <t>Not verified from abstract</t>
        </is>
      </c>
      <c r="P814" t="inlineStr">
        <is>
          <t>See abstract</t>
        </is>
      </c>
      <c r="Q814" t="inlineStr">
        <is>
          <t>See abstract</t>
        </is>
      </c>
      <c r="R814" t="inlineStr">
        <is>
          <t>Not reviewed (not included)</t>
        </is>
      </c>
      <c r="S814" t="inlineStr">
        <is>
          <t>Not reviewed (not included)</t>
        </is>
      </c>
      <c r="T814" t="inlineStr">
        <is>
          <t>Abstract screening only. Non-ADHD Focused</t>
        </is>
      </c>
      <c r="U814" t="inlineStr">
        <is>
          <t>EXCLUDE</t>
        </is>
      </c>
      <c r="V814" t="inlineStr">
        <is>
          <t>E2-Not ADHD focused: Neither title nor abstract mentions ADHD or attention-deficit/hyperactivity</t>
        </is>
      </c>
      <c r="W814" t="inlineStr">
        <is>
          <t>Excluded: Not ADHD Focused</t>
        </is>
      </c>
      <c r="X814" t="inlineStr">
        <is>
          <t>Not assessed from abstract</t>
        </is>
      </c>
      <c r="Y814" t="inlineStr">
        <is>
          <t>IEEE Conferences</t>
        </is>
      </c>
      <c r="Z814" t="inlineStr">
        <is>
          <t>Not determined from abstract</t>
        </is>
      </c>
      <c r="AB814" t="inlineStr">
        <is>
          <t>Not assessed (not included)</t>
        </is>
      </c>
      <c r="AC814" t="inlineStr">
        <is>
          <t>Not assessed (not included)</t>
        </is>
      </c>
      <c r="AD814" t="inlineStr">
        <is>
          <t>N. Bhatia; L. V. S. K. B. K. Varanasi; P. Raghuwanshi; A. Saroj; C. M. Dasari</t>
        </is>
      </c>
      <c r="AE814" t="inlineStr">
        <is>
          <t>2024 12th International Conference on Bioinformatics and Computational Biology (ICBCB)</t>
        </is>
      </c>
      <c r="AF814" t="inlineStr">
        <is>
          <t>Hybrid OA (IEEE)</t>
        </is>
      </c>
      <c r="AH814" t="inlineStr">
        <is>
          <t>Not assessed</t>
        </is>
      </c>
      <c r="AI814" t="inlineStr">
        <is>
          <t>Not reported</t>
        </is>
      </c>
      <c r="AJ814" t="inlineStr">
        <is>
          <t>Not reported</t>
        </is>
      </c>
      <c r="AK814" t="inlineStr">
        <is>
          <t>Not reported</t>
        </is>
      </c>
      <c r="AL814" t="inlineStr">
        <is>
          <t>Not reported</t>
        </is>
      </c>
      <c r="AM814" t="inlineStr">
        <is>
          <t>Not reported</t>
        </is>
      </c>
      <c r="AN814" t="inlineStr">
        <is>
          <t>Not reported</t>
        </is>
      </c>
      <c r="AO814" t="inlineStr">
        <is>
          <t>Not reviewed</t>
        </is>
      </c>
      <c r="AP814" t="inlineStr">
        <is>
          <t>Not reported</t>
        </is>
      </c>
      <c r="AQ814" t="inlineStr">
        <is>
          <t>Not reported</t>
        </is>
      </c>
      <c r="AR814" t="inlineStr">
        <is>
          <t>Not reported</t>
        </is>
      </c>
      <c r="AS814" t="inlineStr">
        <is>
          <t>See abstract</t>
        </is>
      </c>
      <c r="AT814" t="inlineStr">
        <is>
          <t>Not reviewed</t>
        </is>
      </c>
      <c r="AU814" t="inlineStr">
        <is>
          <t>Not reviewed</t>
        </is>
      </c>
      <c r="AV814" t="inlineStr">
        <is>
          <t>Not reviewed</t>
        </is>
      </c>
      <c r="AW814" t="inlineStr">
        <is>
          <t>Not reviewed</t>
        </is>
      </c>
      <c r="AX814" t="inlineStr">
        <is>
          <t>Not reported</t>
        </is>
      </c>
      <c r="AY814" t="inlineStr">
        <is>
          <t>Not reported</t>
        </is>
      </c>
      <c r="AZ814" t="inlineStr">
        <is>
          <t>Not reported</t>
        </is>
      </c>
      <c r="BA814" t="inlineStr">
        <is>
          <t>Not reported</t>
        </is>
      </c>
      <c r="BB814" t="inlineStr">
        <is>
          <t>Not reported</t>
        </is>
      </c>
      <c r="BC814" t="inlineStr">
        <is>
          <t>Not reported</t>
        </is>
      </c>
      <c r="BD814" t="inlineStr">
        <is>
          <t>Not reported</t>
        </is>
      </c>
      <c r="BE814" t="inlineStr">
        <is>
          <t>Not reported</t>
        </is>
      </c>
      <c r="BF814" t="inlineStr">
        <is>
          <t>Not reported</t>
        </is>
      </c>
      <c r="BG814" t="inlineStr">
        <is>
          <t>Not reviewed (not included)</t>
        </is>
      </c>
      <c r="BH814" t="inlineStr">
        <is>
          <t>N/A</t>
        </is>
      </c>
      <c r="BI814" t="inlineStr">
        <is>
          <t>Not reviewed</t>
        </is>
      </c>
      <c r="BJ814" t="inlineStr">
        <is>
          <t>Not reviewed</t>
        </is>
      </c>
      <c r="BK814" t="inlineStr">
        <is>
          <t>Not reviewed</t>
        </is>
      </c>
      <c r="BL814" t="inlineStr">
        <is>
          <t>Not reviewed</t>
        </is>
      </c>
      <c r="BM814" t="inlineStr">
        <is>
          <t>Not reviewed (not included)</t>
        </is>
      </c>
      <c r="BN814" t="inlineStr">
        <is>
          <t>Non-ADHD Focused - E2-Not ADHD focused: Neither title nor abstract mentions ADHD or attention-deficit/hyperactivity</t>
        </is>
      </c>
      <c r="BO814" t="inlineStr">
        <is>
          <t>Abstract-level screening only</t>
        </is>
      </c>
      <c r="BP814" t="inlineStr">
        <is>
          <t>8</t>
        </is>
      </c>
    </row>
    <row r="815">
      <c r="A815" t="inlineStr">
        <is>
          <t>Exploring ADHD anatomic patterns by a multiresolution curvelet analysis</t>
        </is>
      </c>
      <c r="B815" t="n">
        <v>2023</v>
      </c>
      <c r="C815" t="inlineStr">
        <is>
          <t>Not checked</t>
        </is>
      </c>
      <c r="D815" t="inlineStr">
        <is>
          <t>Not checked</t>
        </is>
      </c>
      <c r="E815" t="inlineStr">
        <is>
          <t>10.1109/SIPAIM56729.2023.10373528</t>
        </is>
      </c>
      <c r="F815" t="inlineStr">
        <is>
          <t>Attention-deficiyhyperactivity disorder (ADHD) has become a common functional disorder in children and adolescents. However, diagnosing this condition is challenging since it relies exclusively in subjective biased clinical evaluation. Despite ongoing research, findings of structural changes in specific brain areas are inconsistent and hardly reproducible. This study explores how local and regional relationships may provide an alternative description of ADHD by a curvelet analysis of a set of brain regions expressing ADHD differences. Curvelets may capture differences at several scales, either circumvolution variations or local geometrical organization changes. Once data are projected to the curvelet space, each frequency subband is approximated by a generalized Gaussian with parameters mean Î¼, spread Î±, and decay Î². Several binary classifiers were then trained and independently applied with each of these parameters to distinguish ADHD and typically developing (TD) conditions in 164 subjects from the open ADHD200 database. Classifier performance was evaluated using precision, sensitivity, and specificity under a 70/30 validation scheme. Best classification accuracy was 72% with the spread Î± parameter from the left putamen applying a Logistic Regression Classifier. As these differences come from high scales, they might be attributed to different sulci morphology at local level.</t>
        </is>
      </c>
      <c r="G815" t="inlineStr">
        <is>
          <t>Unimodal</t>
        </is>
      </c>
      <c r="H815" t="inlineStr">
        <is>
          <t>See abstract</t>
        </is>
      </c>
      <c r="I815" t="inlineStr">
        <is>
          <t>See abstract</t>
        </is>
      </c>
      <c r="J815" t="inlineStr">
        <is>
          <t>See abstract (AI/ML)</t>
        </is>
      </c>
      <c r="K815" t="inlineStr">
        <is>
          <t>See abstract</t>
        </is>
      </c>
      <c r="L815" t="n">
        <v>164</v>
      </c>
      <c r="M815" t="inlineStr">
        <is>
          <t>See abstract</t>
        </is>
      </c>
      <c r="N815" t="inlineStr">
        <is>
          <t>N≈164; details in abstract</t>
        </is>
      </c>
      <c r="O815" t="inlineStr">
        <is>
          <t>Extracted from abstract: N≈164</t>
        </is>
      </c>
      <c r="P815" t="inlineStr">
        <is>
          <t>See abstract</t>
        </is>
      </c>
      <c r="Q815" t="inlineStr">
        <is>
          <t>See abstract</t>
        </is>
      </c>
      <c r="R815" t="inlineStr">
        <is>
          <t>Not reviewed (not included)</t>
        </is>
      </c>
      <c r="S815" t="inlineStr">
        <is>
          <t>Not reviewed (not included)</t>
        </is>
      </c>
      <c r="T815" t="inlineStr">
        <is>
          <t>Abstract screening only. Not Selected for Final 95 (Pending Full Text Review)</t>
        </is>
      </c>
      <c r="U815" t="inlineStr">
        <is>
          <t>EXCLUDE</t>
        </is>
      </c>
      <c r="V8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15" t="inlineStr">
        <is>
          <t>Excluded: Other Criterion</t>
        </is>
      </c>
      <c r="X815" t="inlineStr">
        <is>
          <t>Not assessed from abstract</t>
        </is>
      </c>
      <c r="Y815" t="inlineStr">
        <is>
          <t>IEEE Conferences</t>
        </is>
      </c>
      <c r="Z815" t="inlineStr">
        <is>
          <t>Not determined from abstract</t>
        </is>
      </c>
      <c r="AB815" t="inlineStr">
        <is>
          <t>Not assessed (not included)</t>
        </is>
      </c>
      <c r="AC815" t="inlineStr">
        <is>
          <t>Not assessed (not included)</t>
        </is>
      </c>
      <c r="AD815" t="inlineStr">
        <is>
          <t>J. G. Huertas; J. T. Gonzalez; E. Romero</t>
        </is>
      </c>
      <c r="AE815" t="inlineStr">
        <is>
          <t>2023 19th International Symposium on Medical Information Processing and Analysis (SIPAIM)</t>
        </is>
      </c>
      <c r="AF815" t="inlineStr">
        <is>
          <t>Hybrid OA (IEEE)</t>
        </is>
      </c>
      <c r="AG815" t="inlineStr">
        <is>
          <t xml:space="preserve">Universidad Nacional de Colombia; </t>
        </is>
      </c>
      <c r="AH815" t="inlineStr">
        <is>
          <t>Not assessed</t>
        </is>
      </c>
      <c r="AI815" t="inlineStr">
        <is>
          <t>Not reported</t>
        </is>
      </c>
      <c r="AJ815" t="inlineStr">
        <is>
          <t>Not reported</t>
        </is>
      </c>
      <c r="AK815" t="inlineStr">
        <is>
          <t>Not reported</t>
        </is>
      </c>
      <c r="AL815" t="inlineStr">
        <is>
          <t>Not reported</t>
        </is>
      </c>
      <c r="AM815" t="inlineStr">
        <is>
          <t>Not reported</t>
        </is>
      </c>
      <c r="AN815" t="inlineStr">
        <is>
          <t>Not reported</t>
        </is>
      </c>
      <c r="AO815" t="inlineStr">
        <is>
          <t>Not reviewed</t>
        </is>
      </c>
      <c r="AP815" t="inlineStr">
        <is>
          <t>Not reported</t>
        </is>
      </c>
      <c r="AQ815" t="inlineStr">
        <is>
          <t>Not reported</t>
        </is>
      </c>
      <c r="AR815" t="inlineStr">
        <is>
          <t>Not reported</t>
        </is>
      </c>
      <c r="AS815" t="inlineStr">
        <is>
          <t>See abstract</t>
        </is>
      </c>
      <c r="AT815" t="inlineStr">
        <is>
          <t>Not reviewed</t>
        </is>
      </c>
      <c r="AU815" t="inlineStr">
        <is>
          <t>Not reviewed</t>
        </is>
      </c>
      <c r="AV815" t="inlineStr">
        <is>
          <t>Not reviewed</t>
        </is>
      </c>
      <c r="AW815" t="inlineStr">
        <is>
          <t>Not reviewed</t>
        </is>
      </c>
      <c r="AX815" t="inlineStr">
        <is>
          <t>Not reported</t>
        </is>
      </c>
      <c r="AY815" t="inlineStr">
        <is>
          <t>Not reported</t>
        </is>
      </c>
      <c r="AZ815" t="inlineStr">
        <is>
          <t>Not reported</t>
        </is>
      </c>
      <c r="BA815" t="inlineStr">
        <is>
          <t>Not reported</t>
        </is>
      </c>
      <c r="BB815" t="inlineStr">
        <is>
          <t>Not reported</t>
        </is>
      </c>
      <c r="BC815" t="inlineStr">
        <is>
          <t>Not reported</t>
        </is>
      </c>
      <c r="BD815" t="inlineStr">
        <is>
          <t>Not reported</t>
        </is>
      </c>
      <c r="BE815" t="inlineStr">
        <is>
          <t>Not reported</t>
        </is>
      </c>
      <c r="BF815" t="inlineStr">
        <is>
          <t>Not reported</t>
        </is>
      </c>
      <c r="BG815" t="inlineStr">
        <is>
          <t>Not reviewed (not included)</t>
        </is>
      </c>
      <c r="BH815" t="inlineStr">
        <is>
          <t>N/A</t>
        </is>
      </c>
      <c r="BI815" t="inlineStr">
        <is>
          <t>Not reviewed</t>
        </is>
      </c>
      <c r="BJ815" t="inlineStr">
        <is>
          <t>Not reviewed</t>
        </is>
      </c>
      <c r="BK815" t="inlineStr">
        <is>
          <t>Not reviewed</t>
        </is>
      </c>
      <c r="BL815" t="inlineStr">
        <is>
          <t>Not reviewed</t>
        </is>
      </c>
      <c r="BM815" t="inlineStr">
        <is>
          <t>Not reviewed (not included)</t>
        </is>
      </c>
      <c r="BN815" t="inlineStr">
        <is>
          <t>Not Selected for Final 95 (Pending Full Text Review) - Candidate paper not selected for final 95: Passed abstract screening but not included in final selec</t>
        </is>
      </c>
      <c r="BO815" t="inlineStr">
        <is>
          <t>Abstract-level screening only</t>
        </is>
      </c>
      <c r="BP815" t="inlineStr">
        <is>
          <t>5</t>
        </is>
      </c>
    </row>
    <row r="816">
      <c r="A816" t="inlineStr">
        <is>
          <t>A Conversational AI Bot for Efficient Learning: A Prototypical Design</t>
        </is>
      </c>
      <c r="B816" t="n">
        <v>2024</v>
      </c>
      <c r="C816" t="inlineStr">
        <is>
          <t>Not checked</t>
        </is>
      </c>
      <c r="D816" t="inlineStr">
        <is>
          <t>Not checked</t>
        </is>
      </c>
      <c r="E816" t="inlineStr">
        <is>
          <t>10.1109/ACCESS.2024.3476953</t>
        </is>
      </c>
      <c r="F816" t="inlineStr">
        <is>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studentsâ€™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is>
      </c>
      <c r="G816" t="inlineStr">
        <is>
          <t>Unimodal</t>
        </is>
      </c>
      <c r="H816" t="inlineStr">
        <is>
          <t>See abstract</t>
        </is>
      </c>
      <c r="I816" t="inlineStr">
        <is>
          <t>See abstract</t>
        </is>
      </c>
      <c r="J816" t="inlineStr">
        <is>
          <t>See abstract (AI/ML)</t>
        </is>
      </c>
      <c r="K816" t="inlineStr">
        <is>
          <t>See abstract</t>
        </is>
      </c>
      <c r="M816" t="inlineStr">
        <is>
          <t>See abstract</t>
        </is>
      </c>
      <c r="N816" t="inlineStr">
        <is>
          <t>See abstract</t>
        </is>
      </c>
      <c r="O816" t="inlineStr">
        <is>
          <t>Not verified from abstract</t>
        </is>
      </c>
      <c r="P816" t="inlineStr">
        <is>
          <t>See abstract</t>
        </is>
      </c>
      <c r="Q816" t="inlineStr">
        <is>
          <t>See abstract</t>
        </is>
      </c>
      <c r="R816" t="inlineStr">
        <is>
          <t>Not reviewed (not included)</t>
        </is>
      </c>
      <c r="S816" t="inlineStr">
        <is>
          <t>Not reviewed (not included)</t>
        </is>
      </c>
      <c r="T816" t="inlineStr">
        <is>
          <t>Abstract screening only. Non-ADHD Focused</t>
        </is>
      </c>
      <c r="U816" t="inlineStr">
        <is>
          <t>EXCLUDE</t>
        </is>
      </c>
      <c r="V816" t="inlineStr">
        <is>
          <t>E2-Not ADHD focused: Neither title nor abstract mentions ADHD or attention-deficit/hyperactivity</t>
        </is>
      </c>
      <c r="W816" t="inlineStr">
        <is>
          <t>Excluded: Not ADHD Focused</t>
        </is>
      </c>
      <c r="X816" t="inlineStr">
        <is>
          <t>Not assessed from abstract</t>
        </is>
      </c>
      <c r="Y816" t="inlineStr">
        <is>
          <t>IEEE Journals</t>
        </is>
      </c>
      <c r="Z816" t="inlineStr">
        <is>
          <t>Not determined from abstract</t>
        </is>
      </c>
      <c r="AB816" t="inlineStr">
        <is>
          <t>Not assessed (not included)</t>
        </is>
      </c>
      <c r="AC816" t="inlineStr">
        <is>
          <t>Not assessed (not included)</t>
        </is>
      </c>
      <c r="AD816" t="inlineStr">
        <is>
          <t>A. Elragal; A. I. Awad; I. Andersson; J. Nilsson</t>
        </is>
      </c>
      <c r="AE816" t="inlineStr">
        <is>
          <t>IEEE Access</t>
        </is>
      </c>
      <c r="AF816" t="inlineStr">
        <is>
          <t>Gold OA (IEEE Access)</t>
        </is>
      </c>
      <c r="AG816" t="inlineStr">
        <is>
          <t xml:space="preserve">Ministry of Education (MoE), Mohammed Bin Rashid for Smart Learning Program (MBRSLP), United Arab Emirates(grant numbers:21T062); </t>
        </is>
      </c>
      <c r="AH816" t="inlineStr">
        <is>
          <t>Not assessed</t>
        </is>
      </c>
      <c r="AI816" t="inlineStr">
        <is>
          <t>Not reported</t>
        </is>
      </c>
      <c r="AJ816" t="inlineStr">
        <is>
          <t>Not reported</t>
        </is>
      </c>
      <c r="AK816" t="inlineStr">
        <is>
          <t>Not reported</t>
        </is>
      </c>
      <c r="AL816" t="inlineStr">
        <is>
          <t>Not reported</t>
        </is>
      </c>
      <c r="AM816" t="inlineStr">
        <is>
          <t>Not reported</t>
        </is>
      </c>
      <c r="AN816" t="inlineStr">
        <is>
          <t>Not reported</t>
        </is>
      </c>
      <c r="AO816" t="inlineStr">
        <is>
          <t>Not reviewed</t>
        </is>
      </c>
      <c r="AP816" t="inlineStr">
        <is>
          <t>Not reported</t>
        </is>
      </c>
      <c r="AQ816" t="inlineStr">
        <is>
          <t>Not reported</t>
        </is>
      </c>
      <c r="AR816" t="inlineStr">
        <is>
          <t>Not reported</t>
        </is>
      </c>
      <c r="AS816" t="inlineStr">
        <is>
          <t>See abstract</t>
        </is>
      </c>
      <c r="AT816" t="inlineStr">
        <is>
          <t>Not reviewed</t>
        </is>
      </c>
      <c r="AU816" t="inlineStr">
        <is>
          <t>Not reviewed</t>
        </is>
      </c>
      <c r="AV816" t="inlineStr">
        <is>
          <t>Not reviewed</t>
        </is>
      </c>
      <c r="AW816" t="inlineStr">
        <is>
          <t>Not reviewed</t>
        </is>
      </c>
      <c r="AX816" t="inlineStr">
        <is>
          <t>Not reported</t>
        </is>
      </c>
      <c r="AY816" t="inlineStr">
        <is>
          <t>Not reported</t>
        </is>
      </c>
      <c r="AZ816" t="inlineStr">
        <is>
          <t>Not reported</t>
        </is>
      </c>
      <c r="BA816" t="inlineStr">
        <is>
          <t>Not reported</t>
        </is>
      </c>
      <c r="BB816" t="inlineStr">
        <is>
          <t>Not reported</t>
        </is>
      </c>
      <c r="BC816" t="inlineStr">
        <is>
          <t>Not reported</t>
        </is>
      </c>
      <c r="BD816" t="inlineStr">
        <is>
          <t>Not reported</t>
        </is>
      </c>
      <c r="BE816" t="inlineStr">
        <is>
          <t>Not reported</t>
        </is>
      </c>
      <c r="BF816" t="inlineStr">
        <is>
          <t>Not reported</t>
        </is>
      </c>
      <c r="BG816" t="inlineStr">
        <is>
          <t>Not reviewed (not included)</t>
        </is>
      </c>
      <c r="BH816" t="inlineStr">
        <is>
          <t>N/A</t>
        </is>
      </c>
      <c r="BI816" t="inlineStr">
        <is>
          <t>Not reviewed</t>
        </is>
      </c>
      <c r="BJ816" t="inlineStr">
        <is>
          <t>Not reviewed</t>
        </is>
      </c>
      <c r="BK816" t="inlineStr">
        <is>
          <t>Not reviewed</t>
        </is>
      </c>
      <c r="BL816" t="inlineStr">
        <is>
          <t>Not reviewed</t>
        </is>
      </c>
      <c r="BM816" t="inlineStr">
        <is>
          <t>Not reviewed (not included)</t>
        </is>
      </c>
      <c r="BN816" t="inlineStr">
        <is>
          <t>Non-ADHD Focused - E2-Not ADHD focused: Neither title nor abstract mentions ADHD or attention-deficit/hyperactivity</t>
        </is>
      </c>
      <c r="BO816" t="inlineStr">
        <is>
          <t>Abstract-level screening only</t>
        </is>
      </c>
      <c r="BP816" t="inlineStr">
        <is>
          <t>11</t>
        </is>
      </c>
    </row>
    <row r="817">
      <c r="A817" t="inlineStr">
        <is>
          <t>Behavioral Disorder Test to Identify Attention-Deficit / Hyperactivity Disorder (ADHD) in Children Using Fuzzy Algorithm</t>
        </is>
      </c>
      <c r="B817" t="n">
        <v>2021</v>
      </c>
      <c r="C817" t="inlineStr">
        <is>
          <t>Not checked</t>
        </is>
      </c>
      <c r="D817" t="inlineStr">
        <is>
          <t>Not checked</t>
        </is>
      </c>
      <c r="E817" t="inlineStr">
        <is>
          <t>10.1109/IOTAIS53735.2021.9628642</t>
        </is>
      </c>
      <c r="F817" t="inlineStr">
        <is>
          <t>Attention-Deficit / Hyperactivity Disorder (ADHD) is the most common behavioral disorder in children. The main symptoms of ADHD in children are characterized by difficulty paying attention, and impulsive and hyperactive behavior that interferes with function or development. So that children will have difficulty when in various settings such as school, home, or with their peers. In this study, a behavioral disorder test system was built to identify the disorder. In other words, this behavioral disorder test can be used as a screening tool to help parents in early identification of ADHD in their children. The identification of ADHD is carried out by utilizing a fuzzy algorithm that can make decisions based on symptoms. More precisely, decision making using the fuzzy inference system will provide the most dominant type of ADHD suffered by children. In addition, its own decision-making system which is similar to the human reasoning system can handle uncertainty accuracy. Based on the test results of the ADHD identification system that was built, the accuracy value was 100%. Based on the results of this study, the authors provide suggestions for the development of further research by using other fuzzy inference systems such as Tsukamoto and Sugeno or using other algorithms to compare the accuracy of the ADHD identification system in children.</t>
        </is>
      </c>
      <c r="G817" t="inlineStr">
        <is>
          <t>Unimodal</t>
        </is>
      </c>
      <c r="H817" t="inlineStr">
        <is>
          <t>See abstract</t>
        </is>
      </c>
      <c r="I817" t="inlineStr">
        <is>
          <t>See abstract</t>
        </is>
      </c>
      <c r="J817" t="inlineStr">
        <is>
          <t>See abstract (AI/ML)</t>
        </is>
      </c>
      <c r="K817" t="inlineStr">
        <is>
          <t>See abstract</t>
        </is>
      </c>
      <c r="M817" t="inlineStr">
        <is>
          <t>See abstract</t>
        </is>
      </c>
      <c r="N817" t="inlineStr">
        <is>
          <t>See abstract</t>
        </is>
      </c>
      <c r="O817" t="inlineStr">
        <is>
          <t>Not verified from abstract</t>
        </is>
      </c>
      <c r="P817" t="inlineStr">
        <is>
          <t>See abstract</t>
        </is>
      </c>
      <c r="Q817" t="inlineStr">
        <is>
          <t>See abstract</t>
        </is>
      </c>
      <c r="R817" t="inlineStr">
        <is>
          <t>Not reviewed (not included)</t>
        </is>
      </c>
      <c r="S817" t="inlineStr">
        <is>
          <t>Not reviewed (not included)</t>
        </is>
      </c>
      <c r="T817" t="inlineStr">
        <is>
          <t>Abstract screening only. No AI/ML Methods</t>
        </is>
      </c>
      <c r="U817" t="inlineStr">
        <is>
          <t>EXCLUDE</t>
        </is>
      </c>
      <c r="V817" t="inlineStr">
        <is>
          <t>E1-No AI/ML/DL: Abstract and title do not describe application of AI, ML, or DL methods</t>
        </is>
      </c>
      <c r="W817" t="inlineStr">
        <is>
          <t>Excluded: No AI/ML Methods</t>
        </is>
      </c>
      <c r="X817" t="inlineStr">
        <is>
          <t>Not assessed from abstract</t>
        </is>
      </c>
      <c r="Y817" t="inlineStr">
        <is>
          <t>IEEE Conferences</t>
        </is>
      </c>
      <c r="Z817" t="inlineStr">
        <is>
          <t>Not determined from abstract</t>
        </is>
      </c>
      <c r="AB817" t="inlineStr">
        <is>
          <t>Not assessed (not included)</t>
        </is>
      </c>
      <c r="AC817" t="inlineStr">
        <is>
          <t>Not assessed (not included)</t>
        </is>
      </c>
      <c r="AD817" t="inlineStr">
        <is>
          <t>N. Ristiyanti; B. Dirgantoro; C. Setianingsih</t>
        </is>
      </c>
      <c r="AE817" t="inlineStr">
        <is>
          <t>2021 IEEE International Conference on Internet of Things and Intelligence Systems (IoTaIS)</t>
        </is>
      </c>
      <c r="AF817" t="inlineStr">
        <is>
          <t>Hybrid OA (IEEE)</t>
        </is>
      </c>
      <c r="AH817" t="inlineStr">
        <is>
          <t>Not assessed</t>
        </is>
      </c>
      <c r="AI817" t="inlineStr">
        <is>
          <t>Not reported</t>
        </is>
      </c>
      <c r="AJ817" t="inlineStr">
        <is>
          <t>Not reported</t>
        </is>
      </c>
      <c r="AK817" t="inlineStr">
        <is>
          <t>Not reported</t>
        </is>
      </c>
      <c r="AL817" t="inlineStr">
        <is>
          <t>Not reported</t>
        </is>
      </c>
      <c r="AM817" t="inlineStr">
        <is>
          <t>Not reported</t>
        </is>
      </c>
      <c r="AN817" t="inlineStr">
        <is>
          <t>Not reported</t>
        </is>
      </c>
      <c r="AO817" t="inlineStr">
        <is>
          <t>Not reviewed</t>
        </is>
      </c>
      <c r="AP817" t="inlineStr">
        <is>
          <t>Not reported</t>
        </is>
      </c>
      <c r="AQ817" t="inlineStr">
        <is>
          <t>Not reported</t>
        </is>
      </c>
      <c r="AR817" t="inlineStr">
        <is>
          <t>Not reported</t>
        </is>
      </c>
      <c r="AS817" t="inlineStr">
        <is>
          <t>See abstract</t>
        </is>
      </c>
      <c r="AT817" t="inlineStr">
        <is>
          <t>Not reviewed</t>
        </is>
      </c>
      <c r="AU817" t="inlineStr">
        <is>
          <t>Not reviewed</t>
        </is>
      </c>
      <c r="AV817" t="inlineStr">
        <is>
          <t>Not reviewed</t>
        </is>
      </c>
      <c r="AW817" t="inlineStr">
        <is>
          <t>Not reviewed</t>
        </is>
      </c>
      <c r="AX817" t="inlineStr">
        <is>
          <t>Not reported</t>
        </is>
      </c>
      <c r="AY817" t="inlineStr">
        <is>
          <t>Not reported</t>
        </is>
      </c>
      <c r="AZ817" t="inlineStr">
        <is>
          <t>Not reported</t>
        </is>
      </c>
      <c r="BA817" t="inlineStr">
        <is>
          <t>Not reported</t>
        </is>
      </c>
      <c r="BB817" t="inlineStr">
        <is>
          <t>Not reported</t>
        </is>
      </c>
      <c r="BC817" t="inlineStr">
        <is>
          <t>Not reported</t>
        </is>
      </c>
      <c r="BD817" t="inlineStr">
        <is>
          <t>Not reported</t>
        </is>
      </c>
      <c r="BE817" t="inlineStr">
        <is>
          <t>Not reported</t>
        </is>
      </c>
      <c r="BF817" t="inlineStr">
        <is>
          <t>Not reported</t>
        </is>
      </c>
      <c r="BG817" t="inlineStr">
        <is>
          <t>Not reviewed (not included)</t>
        </is>
      </c>
      <c r="BH817" t="inlineStr">
        <is>
          <t>N/A</t>
        </is>
      </c>
      <c r="BI817" t="inlineStr">
        <is>
          <t>Not reviewed</t>
        </is>
      </c>
      <c r="BJ817" t="inlineStr">
        <is>
          <t>Not reviewed</t>
        </is>
      </c>
      <c r="BK817" t="inlineStr">
        <is>
          <t>Not reviewed</t>
        </is>
      </c>
      <c r="BL817" t="inlineStr">
        <is>
          <t>Not reviewed</t>
        </is>
      </c>
      <c r="BM817" t="inlineStr">
        <is>
          <t>Not reviewed (not included)</t>
        </is>
      </c>
      <c r="BN817" t="inlineStr">
        <is>
          <t>No AI/ML Methods - E1-No AI/ML/DL: Abstract and title do not describe application of AI, ML, or DL methods</t>
        </is>
      </c>
      <c r="BO817" t="inlineStr">
        <is>
          <t>Abstract-level screening only</t>
        </is>
      </c>
      <c r="BP817" t="inlineStr">
        <is>
          <t>7</t>
        </is>
      </c>
    </row>
    <row r="818">
      <c r="A818" t="inlineStr">
        <is>
          <t>Voices of People With Disabilities: Integrating Topic Modeling and Sentiment Analysis to Study Disability Discourse on Social Media</t>
        </is>
      </c>
      <c r="B818" t="n">
        <v>2025</v>
      </c>
      <c r="C818" t="inlineStr">
        <is>
          <t>Not checked</t>
        </is>
      </c>
      <c r="D818" t="inlineStr">
        <is>
          <t>Not checked</t>
        </is>
      </c>
      <c r="E818" t="inlineStr">
        <is>
          <t>10.1109/ACCESS.2025.3566014</t>
        </is>
      </c>
      <c r="F818" t="inlineStr">
        <is>
          <t>People with Disability (PwD) are some of societyâ€™s marginalized and vulnerable groups. They are mostly disadvantaged because accessibility to communal structures and social services remains challenging. Sometimes, PwDs are misunderstood because not all disabilities are visible or outward, which makes it difficult to implement useful interventions for them. Thus, the voices of PwDs, as expressed freely on social media, must be studied to better understand the fundamental challenges they face. In this research, we analyze the comments expressed in Disability communities on Reddit in the last 5 years (from 2019 to 2024) to uncover the concerns and sentiments of PwDs. Comments were collected through the Reddit API from 4 Disability subreddits, namely r/ADHD, r/Blind, r/deaf, and r/disability. Overall, a total of 601,215 comments were extracted for analysis. We applied topic modeling algorithms, namely Latent Dirichlet Allocation (LDA), Non-negative Matrix Factorization (NMF), and two variations of BERTopic (BERTopic with K-means clustering and BERTopic with HDBSCAN clustering) on each subredditâ€™s comments to extract hidden topics. The NMF discovered 15 topics in the r/Blind and 20 topics in the r/deaf. Furthermore, related topics were merged into themes, and we discovered nine themes in both r/ADHD and r/Blind, eight themes in r/deaf, and seven themes in r/disability. Additionally, a pre-trained transformer, SiEBERT, was used to determine the sentiments for the themes in each subreddit. The themes discovered across at least two subreddits are Mobility, Diagnosis, Education, Assistive and Accessible Technology, Support, Disability Accommodations, and Relations. PwD with ADHD struggle with the effects of medications, household chores, sleep, attention span, and oversubscribing to online payment services. The PwD, who are visually impaired, feel alienated by society, struggle with public transit systems, have limited employment, and experience harassment. Those with di</t>
        </is>
      </c>
      <c r="G818" t="inlineStr">
        <is>
          <t>Unimodal</t>
        </is>
      </c>
      <c r="H818" t="inlineStr">
        <is>
          <t>See abstract</t>
        </is>
      </c>
      <c r="I818" t="inlineStr">
        <is>
          <t>See abstract</t>
        </is>
      </c>
      <c r="J818" t="inlineStr">
        <is>
          <t>See abstract (AI/ML)</t>
        </is>
      </c>
      <c r="K818" t="inlineStr">
        <is>
          <t>See abstract</t>
        </is>
      </c>
      <c r="M818" t="inlineStr">
        <is>
          <t>See abstract</t>
        </is>
      </c>
      <c r="N818" t="inlineStr">
        <is>
          <t>See abstract</t>
        </is>
      </c>
      <c r="O818" t="inlineStr">
        <is>
          <t>Not verified from abstract</t>
        </is>
      </c>
      <c r="P818" t="inlineStr">
        <is>
          <t>See abstract</t>
        </is>
      </c>
      <c r="Q818" t="inlineStr">
        <is>
          <t>See abstract</t>
        </is>
      </c>
      <c r="R818" t="inlineStr">
        <is>
          <t>Not reviewed (not included)</t>
        </is>
      </c>
      <c r="S818" t="inlineStr">
        <is>
          <t>Not reviewed (not included)</t>
        </is>
      </c>
      <c r="T818" t="inlineStr">
        <is>
          <t>Abstract screening only. Not Selected for Final 95 (Pending Full Text Review)</t>
        </is>
      </c>
      <c r="U818" t="inlineStr">
        <is>
          <t>EXCLUDE</t>
        </is>
      </c>
      <c r="V8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18" t="inlineStr">
        <is>
          <t>Excluded: Other Criterion</t>
        </is>
      </c>
      <c r="X818" t="inlineStr">
        <is>
          <t>Not assessed from abstract</t>
        </is>
      </c>
      <c r="Y818" t="inlineStr">
        <is>
          <t>IEEE Journals</t>
        </is>
      </c>
      <c r="Z818" t="inlineStr">
        <is>
          <t>Not determined from abstract</t>
        </is>
      </c>
      <c r="AB818" t="inlineStr">
        <is>
          <t>Not assessed (not included)</t>
        </is>
      </c>
      <c r="AC818" t="inlineStr">
        <is>
          <t>Not assessed (not included)</t>
        </is>
      </c>
      <c r="AD818" t="inlineStr">
        <is>
          <t>R. K. Lomotey; S. Kumi; C. Nyaku; R. Deters</t>
        </is>
      </c>
      <c r="AE818" t="inlineStr">
        <is>
          <t>IEEE Access</t>
        </is>
      </c>
      <c r="AF818" t="inlineStr">
        <is>
          <t>Gold OA (IEEE Access)</t>
        </is>
      </c>
      <c r="AG818" t="inlineStr">
        <is>
          <t xml:space="preserve">Penn State Beaver Academic Affairs; University of Saskatchewan through the Natural Sciences and Engineering Research Council of Canada (NSERC); </t>
        </is>
      </c>
      <c r="AH818" t="inlineStr">
        <is>
          <t>Not assessed</t>
        </is>
      </c>
      <c r="AI818" t="inlineStr">
        <is>
          <t>Not reported</t>
        </is>
      </c>
      <c r="AJ818" t="inlineStr">
        <is>
          <t>Not reported</t>
        </is>
      </c>
      <c r="AK818" t="inlineStr">
        <is>
          <t>Not reported</t>
        </is>
      </c>
      <c r="AL818" t="inlineStr">
        <is>
          <t>Not reported</t>
        </is>
      </c>
      <c r="AM818" t="inlineStr">
        <is>
          <t>Not reported</t>
        </is>
      </c>
      <c r="AN818" t="inlineStr">
        <is>
          <t>Not reported</t>
        </is>
      </c>
      <c r="AO818" t="inlineStr">
        <is>
          <t>Not reviewed</t>
        </is>
      </c>
      <c r="AP818" t="inlineStr">
        <is>
          <t>Not reported</t>
        </is>
      </c>
      <c r="AQ818" t="inlineStr">
        <is>
          <t>Not reported</t>
        </is>
      </c>
      <c r="AR818" t="inlineStr">
        <is>
          <t>Not reported</t>
        </is>
      </c>
      <c r="AS818" t="inlineStr">
        <is>
          <t>See abstract</t>
        </is>
      </c>
      <c r="AT818" t="inlineStr">
        <is>
          <t>Not reviewed</t>
        </is>
      </c>
      <c r="AU818" t="inlineStr">
        <is>
          <t>Not reviewed</t>
        </is>
      </c>
      <c r="AV818" t="inlineStr">
        <is>
          <t>Not reviewed</t>
        </is>
      </c>
      <c r="AW818" t="inlineStr">
        <is>
          <t>Not reviewed</t>
        </is>
      </c>
      <c r="AX818" t="inlineStr">
        <is>
          <t>Not reported</t>
        </is>
      </c>
      <c r="AY818" t="inlineStr">
        <is>
          <t>Not reported</t>
        </is>
      </c>
      <c r="AZ818" t="inlineStr">
        <is>
          <t>Not reported</t>
        </is>
      </c>
      <c r="BA818" t="inlineStr">
        <is>
          <t>Not reported</t>
        </is>
      </c>
      <c r="BB818" t="inlineStr">
        <is>
          <t>Not reported</t>
        </is>
      </c>
      <c r="BC818" t="inlineStr">
        <is>
          <t>Not reported</t>
        </is>
      </c>
      <c r="BD818" t="inlineStr">
        <is>
          <t>Not reported</t>
        </is>
      </c>
      <c r="BE818" t="inlineStr">
        <is>
          <t>Not reported</t>
        </is>
      </c>
      <c r="BF818" t="inlineStr">
        <is>
          <t>Not reported</t>
        </is>
      </c>
      <c r="BG818" t="inlineStr">
        <is>
          <t>Not reviewed (not included)</t>
        </is>
      </c>
      <c r="BH818" t="inlineStr">
        <is>
          <t>N/A</t>
        </is>
      </c>
      <c r="BI818" t="inlineStr">
        <is>
          <t>Not reviewed</t>
        </is>
      </c>
      <c r="BJ818" t="inlineStr">
        <is>
          <t>Not reviewed</t>
        </is>
      </c>
      <c r="BK818" t="inlineStr">
        <is>
          <t>Not reviewed</t>
        </is>
      </c>
      <c r="BL818" t="inlineStr">
        <is>
          <t>Not reviewed</t>
        </is>
      </c>
      <c r="BM818" t="inlineStr">
        <is>
          <t>Not reviewed (not included)</t>
        </is>
      </c>
      <c r="BN818" t="inlineStr">
        <is>
          <t>Not Selected for Final 95 (Pending Full Text Review) - Candidate paper not selected for final 95: Passed abstract screening but not included in final selec</t>
        </is>
      </c>
      <c r="BO818" t="inlineStr">
        <is>
          <t>Abstract-level screening only</t>
        </is>
      </c>
      <c r="BP818" t="inlineStr">
        <is>
          <t>37</t>
        </is>
      </c>
    </row>
    <row r="819">
      <c r="A819" t="inlineStr">
        <is>
          <t>DGE-MAW: Dynamic Graph Enhancement and Multi-Level Attention Weighting Method for Neurological and Psychiatric Disorders Diagnosis</t>
        </is>
      </c>
      <c r="B819" t="n">
        <v>2025</v>
      </c>
      <c r="C819" t="inlineStr">
        <is>
          <t>Not checked</t>
        </is>
      </c>
      <c r="D819" t="inlineStr">
        <is>
          <t>Not checked</t>
        </is>
      </c>
      <c r="E819" t="inlineStr">
        <is>
          <t>10.1109/BIBM66473.2025.11356904</t>
        </is>
      </c>
      <c r="F819" t="inlineStr">
        <is>
          <t>Magnetic resonance imaging (MRI) is essential for studying neurological and psychiatric disorders, but its analysis is limited by sparse connectivity and individual variability. Most existing methods rely on pairwise Pearson correlation, which captures only direct interactions and overlooks indirect, mediated connections, leading to oversimplified brain networks. To address this, we propose Dynamic Graph Enhancement -Multi-level Attention Weighting (DGE-MAW), a data-centered approach that improves structural representation and diagnostic interpretability. It comprises two main modules: Dynamic Graph Enhancement dynamically updates the graph structure to identify indirect connections. By integrating intermediate nodes, nonlinear activations, and topological indicators, it mimics neural transmission pathways and reconstructs more informative brain networks, reducing information loss. Multi-level Attention Weighting introduces a hierarchical attention mechanism inspired by biological signal transmission, capturing individual, regional, and global semantics. This enables interpretable and adaptive integration of multimodal features. Experiments show that DGE-MAW significantly enhances data quality, interpretability, multimodal fusion, and diagnostic accuracy. On the ABIDE and ADHD-200 datasets, it outperforms state-of-the-art model-centric methods across various neuroimaging tasks. By modeling indirect connections and incorporating prior brain knowledge, it demonstrates the potential of MRI augmentation. Code and resources are available at: https://github.com/A3-247/DGE-MAW.</t>
        </is>
      </c>
      <c r="G819" t="inlineStr">
        <is>
          <t>Unimodal</t>
        </is>
      </c>
      <c r="H819" t="inlineStr">
        <is>
          <t>See abstract</t>
        </is>
      </c>
      <c r="I819" t="inlineStr">
        <is>
          <t>See abstract</t>
        </is>
      </c>
      <c r="J819" t="inlineStr">
        <is>
          <t>See abstract (AI/ML)</t>
        </is>
      </c>
      <c r="K819" t="inlineStr">
        <is>
          <t>See abstract</t>
        </is>
      </c>
      <c r="M819" t="inlineStr">
        <is>
          <t>See abstract</t>
        </is>
      </c>
      <c r="N819" t="inlineStr">
        <is>
          <t>See abstract</t>
        </is>
      </c>
      <c r="O819" t="inlineStr">
        <is>
          <t>Not verified from abstract</t>
        </is>
      </c>
      <c r="P819" t="inlineStr">
        <is>
          <t>See abstract</t>
        </is>
      </c>
      <c r="Q819" t="inlineStr">
        <is>
          <t>See abstract</t>
        </is>
      </c>
      <c r="R819" t="inlineStr">
        <is>
          <t>Not reviewed (not included)</t>
        </is>
      </c>
      <c r="S819" t="inlineStr">
        <is>
          <t>Not reviewed (not included)</t>
        </is>
      </c>
      <c r="T819" t="inlineStr">
        <is>
          <t>Abstract screening only. No AI/ML Methods</t>
        </is>
      </c>
      <c r="U819" t="inlineStr">
        <is>
          <t>EXCLUDE</t>
        </is>
      </c>
      <c r="V819" t="inlineStr">
        <is>
          <t>E1-No AI/ML/DL: Abstract and title do not describe application of AI, ML, or DL methods</t>
        </is>
      </c>
      <c r="W819" t="inlineStr">
        <is>
          <t>Excluded: No AI/ML Methods</t>
        </is>
      </c>
      <c r="X819" t="inlineStr">
        <is>
          <t>Not assessed from abstract</t>
        </is>
      </c>
      <c r="Y819" t="inlineStr">
        <is>
          <t>IEEE Conferences</t>
        </is>
      </c>
      <c r="Z819" t="inlineStr">
        <is>
          <t>Not determined from abstract</t>
        </is>
      </c>
      <c r="AB819" t="inlineStr">
        <is>
          <t>Not assessed (not included)</t>
        </is>
      </c>
      <c r="AC819" t="inlineStr">
        <is>
          <t>Not assessed (not included)</t>
        </is>
      </c>
      <c r="AD819" t="inlineStr">
        <is>
          <t>X. Luo; J. Gu; T. Li; H. Zhu</t>
        </is>
      </c>
      <c r="AE819" t="inlineStr">
        <is>
          <t>2025 IEEE International Conference on Bioinformatics and Biomedicine (BIBM)</t>
        </is>
      </c>
      <c r="AF819" t="inlineStr">
        <is>
          <t>Hybrid OA (IEEE)</t>
        </is>
      </c>
      <c r="AG819" t="inlineStr">
        <is>
          <t xml:space="preserve">National Natural Science Foundation of China(grant numbers:62306249,62272398); Natural Science Foundation of Sichuan Province(grant numbers:2025ZNSFSC0484); </t>
        </is>
      </c>
      <c r="AH819" t="inlineStr">
        <is>
          <t>Not assessed</t>
        </is>
      </c>
      <c r="AI819" t="inlineStr">
        <is>
          <t>Not reported</t>
        </is>
      </c>
      <c r="AJ819" t="inlineStr">
        <is>
          <t>Not reported</t>
        </is>
      </c>
      <c r="AK819" t="inlineStr">
        <is>
          <t>Not reported</t>
        </is>
      </c>
      <c r="AL819" t="inlineStr">
        <is>
          <t>Not reported</t>
        </is>
      </c>
      <c r="AM819" t="inlineStr">
        <is>
          <t>Not reported</t>
        </is>
      </c>
      <c r="AN819" t="inlineStr">
        <is>
          <t>Not reported</t>
        </is>
      </c>
      <c r="AO819" t="inlineStr">
        <is>
          <t>Not reviewed</t>
        </is>
      </c>
      <c r="AP819" t="inlineStr">
        <is>
          <t>Not reported</t>
        </is>
      </c>
      <c r="AQ819" t="inlineStr">
        <is>
          <t>Not reported</t>
        </is>
      </c>
      <c r="AR819" t="inlineStr">
        <is>
          <t>Not reported</t>
        </is>
      </c>
      <c r="AS819" t="inlineStr">
        <is>
          <t>See abstract</t>
        </is>
      </c>
      <c r="AT819" t="inlineStr">
        <is>
          <t>Not reviewed</t>
        </is>
      </c>
      <c r="AU819" t="inlineStr">
        <is>
          <t>Not reviewed</t>
        </is>
      </c>
      <c r="AV819" t="inlineStr">
        <is>
          <t>Not reviewed</t>
        </is>
      </c>
      <c r="AW819" t="inlineStr">
        <is>
          <t>Not reviewed</t>
        </is>
      </c>
      <c r="AX819" t="inlineStr">
        <is>
          <t>Not reported</t>
        </is>
      </c>
      <c r="AY819" t="inlineStr">
        <is>
          <t>Not reported</t>
        </is>
      </c>
      <c r="AZ819" t="inlineStr">
        <is>
          <t>Not reported</t>
        </is>
      </c>
      <c r="BA819" t="inlineStr">
        <is>
          <t>Not reported</t>
        </is>
      </c>
      <c r="BB819" t="inlineStr">
        <is>
          <t>Not reported</t>
        </is>
      </c>
      <c r="BC819" t="inlineStr">
        <is>
          <t>Not reported</t>
        </is>
      </c>
      <c r="BD819" t="inlineStr">
        <is>
          <t>Not reported</t>
        </is>
      </c>
      <c r="BE819" t="inlineStr">
        <is>
          <t>Not reported</t>
        </is>
      </c>
      <c r="BF819" t="inlineStr">
        <is>
          <t>Not reported</t>
        </is>
      </c>
      <c r="BG819" t="inlineStr">
        <is>
          <t>Not reviewed (not included)</t>
        </is>
      </c>
      <c r="BH819" t="inlineStr">
        <is>
          <t>N/A</t>
        </is>
      </c>
      <c r="BI819" t="inlineStr">
        <is>
          <t>Not reviewed</t>
        </is>
      </c>
      <c r="BJ819" t="inlineStr">
        <is>
          <t>Not reviewed</t>
        </is>
      </c>
      <c r="BK819" t="inlineStr">
        <is>
          <t>Not reviewed</t>
        </is>
      </c>
      <c r="BL819" t="inlineStr">
        <is>
          <t>Not reviewed</t>
        </is>
      </c>
      <c r="BM819" t="inlineStr">
        <is>
          <t>Not reviewed (not included)</t>
        </is>
      </c>
      <c r="BN819" t="inlineStr">
        <is>
          <t>No AI/ML Methods - E1-No AI/ML/DL: Abstract and title do not describe application of AI, ML, or DL methods</t>
        </is>
      </c>
      <c r="BO819" t="inlineStr">
        <is>
          <t>Abstract-level screening only</t>
        </is>
      </c>
      <c r="BP819" t="inlineStr">
        <is>
          <t>6</t>
        </is>
      </c>
    </row>
    <row r="820">
      <c r="A820" t="inlineStr">
        <is>
          <t>EEG Based Deep Learning Model for Automated Classification of Frequent and Infrequent Readers</t>
        </is>
      </c>
      <c r="B820" t="n">
        <v>2024</v>
      </c>
      <c r="C820" t="inlineStr">
        <is>
          <t>Not checked</t>
        </is>
      </c>
      <c r="D820" t="inlineStr">
        <is>
          <t>Not checked</t>
        </is>
      </c>
      <c r="E820" t="inlineStr">
        <is>
          <t>10.1109/ICON-BCIHT63907.2024.10882440</t>
        </is>
      </c>
      <c r="F820" t="inlineStr">
        <is>
          <t>Reading comprehension is a complex cognitive process that involves semantic decoding, and schema integration influenced by reading practice. This study investigates the neural correlates of reading comprehension and explores how brain activation patterns differ between frequent and infrequent readers. Using Electroencephalography (EEG), the brain activation patterns were recorded from participants while performing the reading comprehension tasks. The EEG signal is recorded with a sampling rate of 1024 Hz to capture the dynamic changes in brain activation during reading tasks, revealing how frequent and infrequent readers differ in their cognitive processing and neural efficiency. The 21 channels of EEG signal acquired from 9 participants were pre-processed to obtain a 512 Hz band-limited signal. The pre-processed EEG signals were segmented before being fed into a twenty-four-layered convolutional neural network (CNN) model. The convolution stage extracts the temporal and spatial features, and the most significant features are extracted at the max-pooling stage. Frequent and infrequent readers are classified using the fully connected layer based on their EEG signals. The proposed model obtained a classification accuracy of 93.94%.</t>
        </is>
      </c>
      <c r="G820" t="inlineStr">
        <is>
          <t>Unimodal</t>
        </is>
      </c>
      <c r="H820" t="inlineStr">
        <is>
          <t>See abstract</t>
        </is>
      </c>
      <c r="I820" t="inlineStr">
        <is>
          <t>See abstract</t>
        </is>
      </c>
      <c r="J820" t="inlineStr">
        <is>
          <t>See abstract (AI/ML)</t>
        </is>
      </c>
      <c r="K820" t="inlineStr">
        <is>
          <t>See abstract</t>
        </is>
      </c>
      <c r="M820" t="inlineStr">
        <is>
          <t>See abstract</t>
        </is>
      </c>
      <c r="N820" t="inlineStr">
        <is>
          <t>See abstract</t>
        </is>
      </c>
      <c r="O820" t="inlineStr">
        <is>
          <t>Not verified from abstract</t>
        </is>
      </c>
      <c r="P820" t="inlineStr">
        <is>
          <t>See abstract</t>
        </is>
      </c>
      <c r="Q820" t="inlineStr">
        <is>
          <t>See abstract</t>
        </is>
      </c>
      <c r="R820" t="inlineStr">
        <is>
          <t>Not reviewed (not included)</t>
        </is>
      </c>
      <c r="S820" t="inlineStr">
        <is>
          <t>Not reviewed (not included)</t>
        </is>
      </c>
      <c r="T820" t="inlineStr">
        <is>
          <t>Abstract screening only. Non-ADHD Focused</t>
        </is>
      </c>
      <c r="U820" t="inlineStr">
        <is>
          <t>EXCLUDE</t>
        </is>
      </c>
      <c r="V820" t="inlineStr">
        <is>
          <t>E2-Not ADHD focused: Neither title nor abstract mentions ADHD or attention-deficit/hyperactivity</t>
        </is>
      </c>
      <c r="W820" t="inlineStr">
        <is>
          <t>Excluded: Not ADHD Focused</t>
        </is>
      </c>
      <c r="X820" t="inlineStr">
        <is>
          <t>Not assessed from abstract</t>
        </is>
      </c>
      <c r="Y820" t="inlineStr">
        <is>
          <t>IEEE Conferences</t>
        </is>
      </c>
      <c r="Z820" t="inlineStr">
        <is>
          <t>Not determined from abstract</t>
        </is>
      </c>
      <c r="AB820" t="inlineStr">
        <is>
          <t>Not assessed (not included)</t>
        </is>
      </c>
      <c r="AC820" t="inlineStr">
        <is>
          <t>Not assessed (not included)</t>
        </is>
      </c>
      <c r="AD820" t="inlineStr">
        <is>
          <t>S. Veerasingam; K. Boby; A. P. Paulose; V. Varsha; D. S. Raju; A. S; R. D. R; R. J. Ponniah</t>
        </is>
      </c>
      <c r="AE820" t="inlineStr">
        <is>
          <t>2024 International Conference on Brain Computer Interface &amp; Healthcare Technologies (iCon-BCIHT)</t>
        </is>
      </c>
      <c r="AF820" t="inlineStr">
        <is>
          <t>Hybrid OA (IEEE)</t>
        </is>
      </c>
      <c r="AH820" t="inlineStr">
        <is>
          <t>Not assessed</t>
        </is>
      </c>
      <c r="AI820" t="inlineStr">
        <is>
          <t>Not reported</t>
        </is>
      </c>
      <c r="AJ820" t="inlineStr">
        <is>
          <t>Not reported</t>
        </is>
      </c>
      <c r="AK820" t="inlineStr">
        <is>
          <t>Not reported</t>
        </is>
      </c>
      <c r="AL820" t="inlineStr">
        <is>
          <t>Not reported</t>
        </is>
      </c>
      <c r="AM820" t="inlineStr">
        <is>
          <t>Not reported</t>
        </is>
      </c>
      <c r="AN820" t="inlineStr">
        <is>
          <t>Not reported</t>
        </is>
      </c>
      <c r="AO820" t="inlineStr">
        <is>
          <t>Not reviewed</t>
        </is>
      </c>
      <c r="AP820" t="inlineStr">
        <is>
          <t>Not reported</t>
        </is>
      </c>
      <c r="AQ820" t="inlineStr">
        <is>
          <t>Not reported</t>
        </is>
      </c>
      <c r="AR820" t="inlineStr">
        <is>
          <t>Not reported</t>
        </is>
      </c>
      <c r="AS820" t="inlineStr">
        <is>
          <t>See abstract</t>
        </is>
      </c>
      <c r="AT820" t="inlineStr">
        <is>
          <t>Not reviewed</t>
        </is>
      </c>
      <c r="AU820" t="inlineStr">
        <is>
          <t>Not reviewed</t>
        </is>
      </c>
      <c r="AV820" t="inlineStr">
        <is>
          <t>Not reviewed</t>
        </is>
      </c>
      <c r="AW820" t="inlineStr">
        <is>
          <t>Not reviewed</t>
        </is>
      </c>
      <c r="AX820" t="inlineStr">
        <is>
          <t>Not reported</t>
        </is>
      </c>
      <c r="AY820" t="inlineStr">
        <is>
          <t>Not reported</t>
        </is>
      </c>
      <c r="AZ820" t="inlineStr">
        <is>
          <t>Not reported</t>
        </is>
      </c>
      <c r="BA820" t="inlineStr">
        <is>
          <t>Not reported</t>
        </is>
      </c>
      <c r="BB820" t="inlineStr">
        <is>
          <t>Not reported</t>
        </is>
      </c>
      <c r="BC820" t="inlineStr">
        <is>
          <t>Not reported</t>
        </is>
      </c>
      <c r="BD820" t="inlineStr">
        <is>
          <t>Not reported</t>
        </is>
      </c>
      <c r="BE820" t="inlineStr">
        <is>
          <t>Not reported</t>
        </is>
      </c>
      <c r="BF820" t="inlineStr">
        <is>
          <t>Not reported</t>
        </is>
      </c>
      <c r="BG820" t="inlineStr">
        <is>
          <t>Not reviewed (not included)</t>
        </is>
      </c>
      <c r="BH820" t="inlineStr">
        <is>
          <t>N/A</t>
        </is>
      </c>
      <c r="BI820" t="inlineStr">
        <is>
          <t>Not reviewed</t>
        </is>
      </c>
      <c r="BJ820" t="inlineStr">
        <is>
          <t>Not reviewed</t>
        </is>
      </c>
      <c r="BK820" t="inlineStr">
        <is>
          <t>Not reviewed</t>
        </is>
      </c>
      <c r="BL820" t="inlineStr">
        <is>
          <t>Not reviewed</t>
        </is>
      </c>
      <c r="BM820" t="inlineStr">
        <is>
          <t>Not reviewed (not included)</t>
        </is>
      </c>
      <c r="BN820" t="inlineStr">
        <is>
          <t>Non-ADHD Focused - E2-Not ADHD focused: Neither title nor abstract mentions ADHD or attention-deficit/hyperactivity</t>
        </is>
      </c>
      <c r="BO820" t="inlineStr">
        <is>
          <t>Abstract-level screening only</t>
        </is>
      </c>
      <c r="BP820" t="inlineStr">
        <is>
          <t>6</t>
        </is>
      </c>
    </row>
    <row r="821">
      <c r="A821" t="inlineStr">
        <is>
          <t>MiMi: Sinhala Language Speech Assistive Learning Bot to Support Children with Stuttering</t>
        </is>
      </c>
      <c r="B821" t="n">
        <v>2022</v>
      </c>
      <c r="C821" t="inlineStr">
        <is>
          <t>Not checked</t>
        </is>
      </c>
      <c r="D821" t="inlineStr">
        <is>
          <t>Not checked</t>
        </is>
      </c>
      <c r="E821" t="inlineStr">
        <is>
          <t>10.1109/ICACRS55517.2022.10029139</t>
        </is>
      </c>
      <c r="F821" t="inlineStr">
        <is>
          <t>This research paper presents â€œMiMiâ€, a Sinhala Language voice assistive gamified solution that is designed to address stuttering in children aged between three and fourteen. Speech disorders occur when the regular flow of communication is disrupted. Stuttering, Lisps, Dysarthria, and Apraxia are some variations of speech impairments. Stuttering can be caused by a variety of factors including physical weaknesses, inherited diseases, Autism, and accidents. The risk of continuing to stutter into adulthood is highest in children between the ages of three to fourteen. It is recognized that stuttering therapy activities were less effective in managing stuttering after this age. Stuttering treatments comprise speech therapy with speech-language therapists, which requires in-person sessions that can be challenging and expensive in some circumstances. A parentâ€™s financial ability, their busy schedules, the state of the economy in the nation, and the feasibility of physically seeing therapists and enduring treatments are all factors that might encourage or demotivate participation in therapy sessions. The development in technology and technical approaches have revolutionized the medical field and several studies have been conducted regarding communication disorders in recent years. The application can be used to practice a childâ€™s needed speech therapy virtually and can also be used to aid speech therapy sessions done by speech therapists. The main aim of the system is to provide a customized, engaging, and innovative therapeutic strategy for children to manage stuttering.</t>
        </is>
      </c>
      <c r="G821" t="inlineStr">
        <is>
          <t>Unimodal</t>
        </is>
      </c>
      <c r="H821" t="inlineStr">
        <is>
          <t>See abstract</t>
        </is>
      </c>
      <c r="I821" t="inlineStr">
        <is>
          <t>See abstract</t>
        </is>
      </c>
      <c r="J821" t="inlineStr">
        <is>
          <t>See abstract (AI/ML)</t>
        </is>
      </c>
      <c r="K821" t="inlineStr">
        <is>
          <t>See abstract</t>
        </is>
      </c>
      <c r="M821" t="inlineStr">
        <is>
          <t>See abstract</t>
        </is>
      </c>
      <c r="N821" t="inlineStr">
        <is>
          <t>See abstract</t>
        </is>
      </c>
      <c r="O821" t="inlineStr">
        <is>
          <t>Not verified from abstract</t>
        </is>
      </c>
      <c r="P821" t="inlineStr">
        <is>
          <t>See abstract</t>
        </is>
      </c>
      <c r="Q821" t="inlineStr">
        <is>
          <t>See abstract</t>
        </is>
      </c>
      <c r="R821" t="inlineStr">
        <is>
          <t>Not reviewed (not included)</t>
        </is>
      </c>
      <c r="S821" t="inlineStr">
        <is>
          <t>Not reviewed (not included)</t>
        </is>
      </c>
      <c r="T821" t="inlineStr">
        <is>
          <t>Abstract screening only. Non-ADHD Focused</t>
        </is>
      </c>
      <c r="U821" t="inlineStr">
        <is>
          <t>EXCLUDE</t>
        </is>
      </c>
      <c r="V821" t="inlineStr">
        <is>
          <t>E2-Not ADHD focused: Neither title nor abstract mentions ADHD or attention-deficit/hyperactivity</t>
        </is>
      </c>
      <c r="W821" t="inlineStr">
        <is>
          <t>Excluded: Not ADHD Focused</t>
        </is>
      </c>
      <c r="X821" t="inlineStr">
        <is>
          <t>Not assessed from abstract</t>
        </is>
      </c>
      <c r="Y821" t="inlineStr">
        <is>
          <t>IEEE Conferences</t>
        </is>
      </c>
      <c r="Z821" t="inlineStr">
        <is>
          <t>Not determined from abstract</t>
        </is>
      </c>
      <c r="AB821" t="inlineStr">
        <is>
          <t>Not assessed (not included)</t>
        </is>
      </c>
      <c r="AC821" t="inlineStr">
        <is>
          <t>Not assessed (not included)</t>
        </is>
      </c>
      <c r="AD821" t="inlineStr">
        <is>
          <t>K. C. D. Vithana; D. N. N. Weerarathne; H. A. S. Krishan; M. R. M. Wijesiri; S. Thelijjagoda; J. A. D. T. Jayawickrama; N. T. Weerawarna</t>
        </is>
      </c>
      <c r="AE821" t="inlineStr">
        <is>
          <t>2022 International Conference on Automation, Computing and Renewable Systems (ICACRS)</t>
        </is>
      </c>
      <c r="AF821" t="inlineStr">
        <is>
          <t>Hybrid OA (IEEE)</t>
        </is>
      </c>
      <c r="AH821" t="inlineStr">
        <is>
          <t>Not assessed</t>
        </is>
      </c>
      <c r="AI821" t="inlineStr">
        <is>
          <t>Not reported</t>
        </is>
      </c>
      <c r="AJ821" t="inlineStr">
        <is>
          <t>Not reported</t>
        </is>
      </c>
      <c r="AK821" t="inlineStr">
        <is>
          <t>Not reported</t>
        </is>
      </c>
      <c r="AL821" t="inlineStr">
        <is>
          <t>Not reported</t>
        </is>
      </c>
      <c r="AM821" t="inlineStr">
        <is>
          <t>Not reported</t>
        </is>
      </c>
      <c r="AN821" t="inlineStr">
        <is>
          <t>Not reported</t>
        </is>
      </c>
      <c r="AO821" t="inlineStr">
        <is>
          <t>Not reviewed</t>
        </is>
      </c>
      <c r="AP821" t="inlineStr">
        <is>
          <t>Not reported</t>
        </is>
      </c>
      <c r="AQ821" t="inlineStr">
        <is>
          <t>Not reported</t>
        </is>
      </c>
      <c r="AR821" t="inlineStr">
        <is>
          <t>Not reported</t>
        </is>
      </c>
      <c r="AS821" t="inlineStr">
        <is>
          <t>See abstract</t>
        </is>
      </c>
      <c r="AT821" t="inlineStr">
        <is>
          <t>Not reviewed</t>
        </is>
      </c>
      <c r="AU821" t="inlineStr">
        <is>
          <t>Not reviewed</t>
        </is>
      </c>
      <c r="AV821" t="inlineStr">
        <is>
          <t>Not reviewed</t>
        </is>
      </c>
      <c r="AW821" t="inlineStr">
        <is>
          <t>Not reviewed</t>
        </is>
      </c>
      <c r="AX821" t="inlineStr">
        <is>
          <t>Not reported</t>
        </is>
      </c>
      <c r="AY821" t="inlineStr">
        <is>
          <t>Not reported</t>
        </is>
      </c>
      <c r="AZ821" t="inlineStr">
        <is>
          <t>Not reported</t>
        </is>
      </c>
      <c r="BA821" t="inlineStr">
        <is>
          <t>Not reported</t>
        </is>
      </c>
      <c r="BB821" t="inlineStr">
        <is>
          <t>Not reported</t>
        </is>
      </c>
      <c r="BC821" t="inlineStr">
        <is>
          <t>Not reported</t>
        </is>
      </c>
      <c r="BD821" t="inlineStr">
        <is>
          <t>Not reported</t>
        </is>
      </c>
      <c r="BE821" t="inlineStr">
        <is>
          <t>Not reported</t>
        </is>
      </c>
      <c r="BF821" t="inlineStr">
        <is>
          <t>Not reported</t>
        </is>
      </c>
      <c r="BG821" t="inlineStr">
        <is>
          <t>Not reviewed (not included)</t>
        </is>
      </c>
      <c r="BH821" t="inlineStr">
        <is>
          <t>N/A</t>
        </is>
      </c>
      <c r="BI821" t="inlineStr">
        <is>
          <t>Not reviewed</t>
        </is>
      </c>
      <c r="BJ821" t="inlineStr">
        <is>
          <t>Not reviewed</t>
        </is>
      </c>
      <c r="BK821" t="inlineStr">
        <is>
          <t>Not reviewed</t>
        </is>
      </c>
      <c r="BL821" t="inlineStr">
        <is>
          <t>Not reviewed</t>
        </is>
      </c>
      <c r="BM821" t="inlineStr">
        <is>
          <t>Not reviewed (not included)</t>
        </is>
      </c>
      <c r="BN821" t="inlineStr">
        <is>
          <t>Non-ADHD Focused - E2-Not ADHD focused: Neither title nor abstract mentions ADHD or attention-deficit/hyperactivity</t>
        </is>
      </c>
      <c r="BO821" t="inlineStr">
        <is>
          <t>Abstract-level screening only</t>
        </is>
      </c>
      <c r="BP821" t="inlineStr">
        <is>
          <t>7</t>
        </is>
      </c>
    </row>
    <row r="822">
      <c r="A822" t="inlineStr">
        <is>
          <t>Attention Span and it's Correlation with Mental Health</t>
        </is>
      </c>
      <c r="B822" t="n">
        <v>2025</v>
      </c>
      <c r="C822" t="inlineStr">
        <is>
          <t>Not checked</t>
        </is>
      </c>
      <c r="D822" t="inlineStr">
        <is>
          <t>Not checked</t>
        </is>
      </c>
      <c r="E822" t="inlineStr">
        <is>
          <t>10.1109/ICAET63349.2025.10932208</t>
        </is>
      </c>
      <c r="F822" t="inlineStr">
        <is>
          <t>This paper delves into the correlation between attention span and mental health. Attention span is the ability to focus on a task before being distracted by certain factors. It ranges from 2 seconds to more than 20 minutes. Meanwhile, mental health constitutes a person's psychological, sociological, and emotional well-being. Using a clustering algorithm, this research seeks to provide a concrete relation between the two across an age group of 18â€“25.</t>
        </is>
      </c>
      <c r="G822" t="inlineStr">
        <is>
          <t>Unimodal</t>
        </is>
      </c>
      <c r="H822" t="inlineStr">
        <is>
          <t>See abstract</t>
        </is>
      </c>
      <c r="I822" t="inlineStr">
        <is>
          <t>See abstract</t>
        </is>
      </c>
      <c r="J822" t="inlineStr">
        <is>
          <t>See abstract (AI/ML)</t>
        </is>
      </c>
      <c r="K822" t="inlineStr">
        <is>
          <t>See abstract</t>
        </is>
      </c>
      <c r="M822" t="inlineStr">
        <is>
          <t>See abstract</t>
        </is>
      </c>
      <c r="N822" t="inlineStr">
        <is>
          <t>See abstract</t>
        </is>
      </c>
      <c r="O822" t="inlineStr">
        <is>
          <t>Not verified from abstract</t>
        </is>
      </c>
      <c r="P822" t="inlineStr">
        <is>
          <t>See abstract</t>
        </is>
      </c>
      <c r="Q822" t="inlineStr">
        <is>
          <t>See abstract</t>
        </is>
      </c>
      <c r="R822" t="inlineStr">
        <is>
          <t>Not reviewed (not included)</t>
        </is>
      </c>
      <c r="S822" t="inlineStr">
        <is>
          <t>Not reviewed (not included)</t>
        </is>
      </c>
      <c r="T822" t="inlineStr">
        <is>
          <t>Abstract screening only. Non-ADHD Focused</t>
        </is>
      </c>
      <c r="U822" t="inlineStr">
        <is>
          <t>EXCLUDE</t>
        </is>
      </c>
      <c r="V822" t="inlineStr">
        <is>
          <t>E2-Not ADHD focused: Neither title nor abstract mentions ADHD or attention-deficit/hyperactivity</t>
        </is>
      </c>
      <c r="W822" t="inlineStr">
        <is>
          <t>Excluded: Not ADHD Focused</t>
        </is>
      </c>
      <c r="X822" t="inlineStr">
        <is>
          <t>Not assessed from abstract</t>
        </is>
      </c>
      <c r="Y822" t="inlineStr">
        <is>
          <t>IEEE Conferences</t>
        </is>
      </c>
      <c r="Z822" t="inlineStr">
        <is>
          <t>Not determined from abstract</t>
        </is>
      </c>
      <c r="AB822" t="inlineStr">
        <is>
          <t>Not assessed (not included)</t>
        </is>
      </c>
      <c r="AC822" t="inlineStr">
        <is>
          <t>Not assessed (not included)</t>
        </is>
      </c>
      <c r="AD822" t="inlineStr">
        <is>
          <t>R. Shah; L. Bewoor; S. Rak; A. Patne</t>
        </is>
      </c>
      <c r="AE822" t="inlineStr">
        <is>
          <t>2025 1st International Conference on AIML-Applications for Engineering &amp; Technology (ICAET)</t>
        </is>
      </c>
      <c r="AF822" t="inlineStr">
        <is>
          <t>Hybrid OA (IEEE)</t>
        </is>
      </c>
      <c r="AH822" t="inlineStr">
        <is>
          <t>Not assessed</t>
        </is>
      </c>
      <c r="AI822" t="inlineStr">
        <is>
          <t>Not reported</t>
        </is>
      </c>
      <c r="AJ822" t="inlineStr">
        <is>
          <t>Not reported</t>
        </is>
      </c>
      <c r="AK822" t="inlineStr">
        <is>
          <t>Not reported</t>
        </is>
      </c>
      <c r="AL822" t="inlineStr">
        <is>
          <t>Not reported</t>
        </is>
      </c>
      <c r="AM822" t="inlineStr">
        <is>
          <t>Not reported</t>
        </is>
      </c>
      <c r="AN822" t="inlineStr">
        <is>
          <t>Not reported</t>
        </is>
      </c>
      <c r="AO822" t="inlineStr">
        <is>
          <t>Not reviewed</t>
        </is>
      </c>
      <c r="AP822" t="inlineStr">
        <is>
          <t>Not reported</t>
        </is>
      </c>
      <c r="AQ822" t="inlineStr">
        <is>
          <t>Not reported</t>
        </is>
      </c>
      <c r="AR822" t="inlineStr">
        <is>
          <t>Not reported</t>
        </is>
      </c>
      <c r="AS822" t="inlineStr">
        <is>
          <t>See abstract</t>
        </is>
      </c>
      <c r="AT822" t="inlineStr">
        <is>
          <t>Not reviewed</t>
        </is>
      </c>
      <c r="AU822" t="inlineStr">
        <is>
          <t>Not reviewed</t>
        </is>
      </c>
      <c r="AV822" t="inlineStr">
        <is>
          <t>Not reviewed</t>
        </is>
      </c>
      <c r="AW822" t="inlineStr">
        <is>
          <t>Not reviewed</t>
        </is>
      </c>
      <c r="AX822" t="inlineStr">
        <is>
          <t>Not reported</t>
        </is>
      </c>
      <c r="AY822" t="inlineStr">
        <is>
          <t>Not reported</t>
        </is>
      </c>
      <c r="AZ822" t="inlineStr">
        <is>
          <t>Not reported</t>
        </is>
      </c>
      <c r="BA822" t="inlineStr">
        <is>
          <t>Not reported</t>
        </is>
      </c>
      <c r="BB822" t="inlineStr">
        <is>
          <t>Not reported</t>
        </is>
      </c>
      <c r="BC822" t="inlineStr">
        <is>
          <t>Not reported</t>
        </is>
      </c>
      <c r="BD822" t="inlineStr">
        <is>
          <t>Not reported</t>
        </is>
      </c>
      <c r="BE822" t="inlineStr">
        <is>
          <t>Not reported</t>
        </is>
      </c>
      <c r="BF822" t="inlineStr">
        <is>
          <t>Not reported</t>
        </is>
      </c>
      <c r="BG822" t="inlineStr">
        <is>
          <t>Not reviewed (not included)</t>
        </is>
      </c>
      <c r="BH822" t="inlineStr">
        <is>
          <t>N/A</t>
        </is>
      </c>
      <c r="BI822" t="inlineStr">
        <is>
          <t>Not reviewed</t>
        </is>
      </c>
      <c r="BJ822" t="inlineStr">
        <is>
          <t>Not reviewed</t>
        </is>
      </c>
      <c r="BK822" t="inlineStr">
        <is>
          <t>Not reviewed</t>
        </is>
      </c>
      <c r="BL822" t="inlineStr">
        <is>
          <t>Not reviewed</t>
        </is>
      </c>
      <c r="BM822" t="inlineStr">
        <is>
          <t>Not reviewed (not included)</t>
        </is>
      </c>
      <c r="BN822" t="inlineStr">
        <is>
          <t>Non-ADHD Focused - E2-Not ADHD focused: Neither title nor abstract mentions ADHD or attention-deficit/hyperactivity</t>
        </is>
      </c>
      <c r="BO822" t="inlineStr">
        <is>
          <t>Abstract-level screening only</t>
        </is>
      </c>
      <c r="BP822" t="inlineStr">
        <is>
          <t>5</t>
        </is>
      </c>
    </row>
    <row r="823">
      <c r="A823" t="inlineStr">
        <is>
          <t>Brain-Inspired Fuzzy Graph Convolution Network for Alzheimer's Disease Diagnosis Based on Imaging Genetics Data</t>
        </is>
      </c>
      <c r="B823" t="n">
        <v>2025</v>
      </c>
      <c r="C823" t="inlineStr">
        <is>
          <t>Not checked</t>
        </is>
      </c>
      <c r="D823" t="inlineStr">
        <is>
          <t>Not checked</t>
        </is>
      </c>
      <c r="E823" t="inlineStr">
        <is>
          <t>10.1109/TFUZZ.2025.3529304</t>
        </is>
      </c>
      <c r="F823" t="inlineStr">
        <is>
          <t>The analysis of multiomics biomedical data has become increasingly critical in clinical decision-making for brain diseases, such as Alzheimer's disease (AD). However, the inherent fuzziness of biomedical information limits the classification performance of existing methods, and current disease models struggle to explore pathogenetic mechanisms. Facing with these issues, this article develops a fuzzy graph-based deep learning method to achieve accurate diagnosis and pathogeny identification for brain diseases. First, fuzzy graphs are constructed to describe the associations between pathogenies using fuzzy memberships. Second, a mathematical model inspired by the fuzzy mechanisms of brain is established, effectively capturing the fuzzy congregation patterns of feature information across brain regions and genes. Finally, a brain-inspired fuzzy graph convolutional network (BI-FGCN) is proposed. In BI-FGCN, white-boxed convolutional operations are designed based on the mathematical model. Experimental results across multiple brain disease datasets demonstrate the superiority of BI-FGCN in AD diagnosis and pathogeny identification. We provide a reliable supporting method for the diagnosis and treatment of brain diseases.</t>
        </is>
      </c>
      <c r="G823" t="inlineStr">
        <is>
          <t>Unimodal</t>
        </is>
      </c>
      <c r="H823" t="inlineStr">
        <is>
          <t>See abstract</t>
        </is>
      </c>
      <c r="I823" t="inlineStr">
        <is>
          <t>See abstract</t>
        </is>
      </c>
      <c r="J823" t="inlineStr">
        <is>
          <t>See abstract (AI/ML)</t>
        </is>
      </c>
      <c r="K823" t="inlineStr">
        <is>
          <t>See abstract</t>
        </is>
      </c>
      <c r="M823" t="inlineStr">
        <is>
          <t>See abstract</t>
        </is>
      </c>
      <c r="N823" t="inlineStr">
        <is>
          <t>See abstract</t>
        </is>
      </c>
      <c r="O823" t="inlineStr">
        <is>
          <t>Not verified from abstract</t>
        </is>
      </c>
      <c r="P823" t="inlineStr">
        <is>
          <t>See abstract</t>
        </is>
      </c>
      <c r="Q823" t="inlineStr">
        <is>
          <t>See abstract</t>
        </is>
      </c>
      <c r="R823" t="inlineStr">
        <is>
          <t>Not reviewed (not included)</t>
        </is>
      </c>
      <c r="S823" t="inlineStr">
        <is>
          <t>Not reviewed (not included)</t>
        </is>
      </c>
      <c r="T823" t="inlineStr">
        <is>
          <t>Abstract screening only. Non-ADHD Primary Condition</t>
        </is>
      </c>
      <c r="U823" t="inlineStr">
        <is>
          <t>EXCLUDE</t>
        </is>
      </c>
      <c r="V823" t="inlineStr">
        <is>
          <t>E2-Primary condition not ADHD: Title references alzheimer</t>
        </is>
      </c>
      <c r="W823" t="inlineStr">
        <is>
          <t>Excluded: Non-ADHD Primary Condition</t>
        </is>
      </c>
      <c r="X823" t="inlineStr">
        <is>
          <t>Not assessed from abstract</t>
        </is>
      </c>
      <c r="Y823" t="inlineStr">
        <is>
          <t>IEEE Journals</t>
        </is>
      </c>
      <c r="Z823" t="inlineStr">
        <is>
          <t>Not determined from abstract</t>
        </is>
      </c>
      <c r="AB823" t="inlineStr">
        <is>
          <t>Not assessed (not included)</t>
        </is>
      </c>
      <c r="AC823" t="inlineStr">
        <is>
          <t>Not assessed (not included)</t>
        </is>
      </c>
      <c r="AD823" t="inlineStr">
        <is>
          <t>X. -A. Bi; Y. Huang; W. Shen; Z. Yang; Y. Mao; L. Xu; Z. Liu</t>
        </is>
      </c>
      <c r="AE823" t="inlineStr">
        <is>
          <t>IEEE Transactions on Fuzzy Systems</t>
        </is>
      </c>
      <c r="AF823" t="inlineStr">
        <is>
          <t>Hybrid OA (IEEE)</t>
        </is>
      </c>
      <c r="AG823" t="inlineStr">
        <is>
          <t xml:space="preserve">National Natural Science Foundation of China(grant numbers:62372169,62072173); Science and Technology Innovation Program of Hunan Province(grant numbers:2024RC1049); Natural Science Foundation of Hainan Province(grant numbers:2023JJ30410); Hunan Key Laboratory of Macroeconomic Big Data Mining and its Application; Innovation and Entrepreneurship Training Program of Hunan Xiangjiang Artificial Intelligence Academy; </t>
        </is>
      </c>
      <c r="AH823" t="inlineStr">
        <is>
          <t>Not assessed</t>
        </is>
      </c>
      <c r="AI823" t="inlineStr">
        <is>
          <t>Not reported</t>
        </is>
      </c>
      <c r="AJ823" t="inlineStr">
        <is>
          <t>Not reported</t>
        </is>
      </c>
      <c r="AK823" t="inlineStr">
        <is>
          <t>Not reported</t>
        </is>
      </c>
      <c r="AL823" t="inlineStr">
        <is>
          <t>Not reported</t>
        </is>
      </c>
      <c r="AM823" t="inlineStr">
        <is>
          <t>Not reported</t>
        </is>
      </c>
      <c r="AN823" t="inlineStr">
        <is>
          <t>Not reported</t>
        </is>
      </c>
      <c r="AO823" t="inlineStr">
        <is>
          <t>Not reviewed</t>
        </is>
      </c>
      <c r="AP823" t="inlineStr">
        <is>
          <t>Not reported</t>
        </is>
      </c>
      <c r="AQ823" t="inlineStr">
        <is>
          <t>Not reported</t>
        </is>
      </c>
      <c r="AR823" t="inlineStr">
        <is>
          <t>Not reported</t>
        </is>
      </c>
      <c r="AS823" t="inlineStr">
        <is>
          <t>See abstract</t>
        </is>
      </c>
      <c r="AT823" t="inlineStr">
        <is>
          <t>Not reviewed</t>
        </is>
      </c>
      <c r="AU823" t="inlineStr">
        <is>
          <t>Not reviewed</t>
        </is>
      </c>
      <c r="AV823" t="inlineStr">
        <is>
          <t>Not reviewed</t>
        </is>
      </c>
      <c r="AW823" t="inlineStr">
        <is>
          <t>Not reviewed</t>
        </is>
      </c>
      <c r="AX823" t="inlineStr">
        <is>
          <t>Not reported</t>
        </is>
      </c>
      <c r="AY823" t="inlineStr">
        <is>
          <t>Not reported</t>
        </is>
      </c>
      <c r="AZ823" t="inlineStr">
        <is>
          <t>Not reported</t>
        </is>
      </c>
      <c r="BA823" t="inlineStr">
        <is>
          <t>Not reported</t>
        </is>
      </c>
      <c r="BB823" t="inlineStr">
        <is>
          <t>Not reported</t>
        </is>
      </c>
      <c r="BC823" t="inlineStr">
        <is>
          <t>Not reported</t>
        </is>
      </c>
      <c r="BD823" t="inlineStr">
        <is>
          <t>Not reported</t>
        </is>
      </c>
      <c r="BE823" t="inlineStr">
        <is>
          <t>Not reported</t>
        </is>
      </c>
      <c r="BF823" t="inlineStr">
        <is>
          <t>Not reported</t>
        </is>
      </c>
      <c r="BG823" t="inlineStr">
        <is>
          <t>Not reviewed (not included)</t>
        </is>
      </c>
      <c r="BH823" t="inlineStr">
        <is>
          <t>N/A</t>
        </is>
      </c>
      <c r="BI823" t="inlineStr">
        <is>
          <t>Not reviewed</t>
        </is>
      </c>
      <c r="BJ823" t="inlineStr">
        <is>
          <t>Not reviewed</t>
        </is>
      </c>
      <c r="BK823" t="inlineStr">
        <is>
          <t>Not reviewed</t>
        </is>
      </c>
      <c r="BL823" t="inlineStr">
        <is>
          <t>Not reviewed</t>
        </is>
      </c>
      <c r="BM823" t="inlineStr">
        <is>
          <t>Not reviewed (not included)</t>
        </is>
      </c>
      <c r="BN823" t="inlineStr">
        <is>
          <t>Non-ADHD Primary Condition - E2-Primary condition not ADHD: Title references alzheimer</t>
        </is>
      </c>
      <c r="BO823" t="inlineStr">
        <is>
          <t>Abstract-level screening only</t>
        </is>
      </c>
      <c r="BP823" t="inlineStr">
        <is>
          <t>15</t>
        </is>
      </c>
    </row>
    <row r="824">
      <c r="A824" t="inlineStr">
        <is>
          <t>Automated Child Social Attention Evaluation</t>
        </is>
      </c>
      <c r="B824" t="n">
        <v>2022</v>
      </c>
      <c r="C824" t="inlineStr">
        <is>
          <t>Not checked</t>
        </is>
      </c>
      <c r="D824" t="inlineStr">
        <is>
          <t>Not checked</t>
        </is>
      </c>
      <c r="E824" t="inlineStr">
        <is>
          <t>10.1109/ICAC57685.2022.10025297</t>
        </is>
      </c>
      <c r="F824" t="inlineStr">
        <is>
          <t>Providing proper care for children with attention difficulty disorder is crucial, one way to ensure this is early identification of these disorders. In Sri Lanka, a developing country, it is difficult to find resources such as clinics, clinical expertise, and other resources which are essential for diagnosis. The absence of these apparatuses risks the mental well-being of the child as well as access to help. Hence a need arises to develop an automated social attention evaluation system. This will serve as the first line of diagnosis and help the parents/guardians secure the help required from an early age for the child. To the best of the authorsâ€™ knowledge, no solution of this nature is readily available for the Sri Lankan community so far. Keeping the low-income bracket of the country in mind, we propose a solution that can be easily deployed even on a cheap mobile/tablet-like device. It is difficult to perform these evaluations for children in similar settings as adults, as they are easily distracted. Therefore, care must be taken to grab the childâ€™s attention throughout the evaluation process. In this research, we developed applications for children at different levels and each level assesses child attention between social objects and non-social objects through a child-friendly game, as they have sufficient visual stimuli to hold the childâ€™s attention. In this study we investigated the screen time spent by the child, the attention of the child on different categories of images (High Autism Interested or Low Autism Interested images), and the switching patterns of the attention between these images. Only typical children were evaluated for this research due to the pandemic situation as well as other internal problems in the country. This system will test and evaluate atypical children in our future work.</t>
        </is>
      </c>
      <c r="G824" t="inlineStr">
        <is>
          <t>Unimodal</t>
        </is>
      </c>
      <c r="H824" t="inlineStr">
        <is>
          <t>See abstract</t>
        </is>
      </c>
      <c r="I824" t="inlineStr">
        <is>
          <t>See abstract</t>
        </is>
      </c>
      <c r="J824" t="inlineStr">
        <is>
          <t>See abstract (AI/ML)</t>
        </is>
      </c>
      <c r="K824" t="inlineStr">
        <is>
          <t>See abstract</t>
        </is>
      </c>
      <c r="M824" t="inlineStr">
        <is>
          <t>See abstract</t>
        </is>
      </c>
      <c r="N824" t="inlineStr">
        <is>
          <t>See abstract</t>
        </is>
      </c>
      <c r="O824" t="inlineStr">
        <is>
          <t>Not verified from abstract</t>
        </is>
      </c>
      <c r="P824" t="inlineStr">
        <is>
          <t>See abstract</t>
        </is>
      </c>
      <c r="Q824" t="inlineStr">
        <is>
          <t>See abstract</t>
        </is>
      </c>
      <c r="R824" t="inlineStr">
        <is>
          <t>Not reviewed (not included)</t>
        </is>
      </c>
      <c r="S824" t="inlineStr">
        <is>
          <t>Not reviewed (not included)</t>
        </is>
      </c>
      <c r="T824" t="inlineStr">
        <is>
          <t>Abstract screening only. Non-ADHD Focused</t>
        </is>
      </c>
      <c r="U824" t="inlineStr">
        <is>
          <t>EXCLUDE</t>
        </is>
      </c>
      <c r="V824" t="inlineStr">
        <is>
          <t>E2-Not ADHD focused: Neither title nor abstract mentions ADHD or attention-deficit/hyperactivity</t>
        </is>
      </c>
      <c r="W824" t="inlineStr">
        <is>
          <t>Excluded: Not ADHD Focused</t>
        </is>
      </c>
      <c r="X824" t="inlineStr">
        <is>
          <t>Not assessed from abstract</t>
        </is>
      </c>
      <c r="Y824" t="inlineStr">
        <is>
          <t>IEEE Conferences</t>
        </is>
      </c>
      <c r="Z824" t="inlineStr">
        <is>
          <t>Not determined from abstract</t>
        </is>
      </c>
      <c r="AB824" t="inlineStr">
        <is>
          <t>Not assessed (not included)</t>
        </is>
      </c>
      <c r="AC824" t="inlineStr">
        <is>
          <t>Not assessed (not included)</t>
        </is>
      </c>
      <c r="AD824" t="inlineStr">
        <is>
          <t>K. S. Wasala; V. Dhanawansa; M. Velayuthan; P. Samarasinghe</t>
        </is>
      </c>
      <c r="AE824" t="inlineStr">
        <is>
          <t>2022 4th International Conference on Advancements in Computing (ICAC)</t>
        </is>
      </c>
      <c r="AF824" t="inlineStr">
        <is>
          <t>Hybrid OA (IEEE)</t>
        </is>
      </c>
      <c r="AG824" t="inlineStr">
        <is>
          <t xml:space="preserve">Ministry of Higher Education; </t>
        </is>
      </c>
      <c r="AH824" t="inlineStr">
        <is>
          <t>Not assessed</t>
        </is>
      </c>
      <c r="AI824" t="inlineStr">
        <is>
          <t>Not reported</t>
        </is>
      </c>
      <c r="AJ824" t="inlineStr">
        <is>
          <t>Not reported</t>
        </is>
      </c>
      <c r="AK824" t="inlineStr">
        <is>
          <t>Not reported</t>
        </is>
      </c>
      <c r="AL824" t="inlineStr">
        <is>
          <t>Not reported</t>
        </is>
      </c>
      <c r="AM824" t="inlineStr">
        <is>
          <t>Not reported</t>
        </is>
      </c>
      <c r="AN824" t="inlineStr">
        <is>
          <t>Not reported</t>
        </is>
      </c>
      <c r="AO824" t="inlineStr">
        <is>
          <t>Not reviewed</t>
        </is>
      </c>
      <c r="AP824" t="inlineStr">
        <is>
          <t>Not reported</t>
        </is>
      </c>
      <c r="AQ824" t="inlineStr">
        <is>
          <t>Not reported</t>
        </is>
      </c>
      <c r="AR824" t="inlineStr">
        <is>
          <t>Not reported</t>
        </is>
      </c>
      <c r="AS824" t="inlineStr">
        <is>
          <t>See abstract</t>
        </is>
      </c>
      <c r="AT824" t="inlineStr">
        <is>
          <t>Not reviewed</t>
        </is>
      </c>
      <c r="AU824" t="inlineStr">
        <is>
          <t>Not reviewed</t>
        </is>
      </c>
      <c r="AV824" t="inlineStr">
        <is>
          <t>Not reviewed</t>
        </is>
      </c>
      <c r="AW824" t="inlineStr">
        <is>
          <t>Not reviewed</t>
        </is>
      </c>
      <c r="AX824" t="inlineStr">
        <is>
          <t>Not reported</t>
        </is>
      </c>
      <c r="AY824" t="inlineStr">
        <is>
          <t>Not reported</t>
        </is>
      </c>
      <c r="AZ824" t="inlineStr">
        <is>
          <t>Not reported</t>
        </is>
      </c>
      <c r="BA824" t="inlineStr">
        <is>
          <t>Not reported</t>
        </is>
      </c>
      <c r="BB824" t="inlineStr">
        <is>
          <t>Not reported</t>
        </is>
      </c>
      <c r="BC824" t="inlineStr">
        <is>
          <t>Not reported</t>
        </is>
      </c>
      <c r="BD824" t="inlineStr">
        <is>
          <t>Not reported</t>
        </is>
      </c>
      <c r="BE824" t="inlineStr">
        <is>
          <t>Not reported</t>
        </is>
      </c>
      <c r="BF824" t="inlineStr">
        <is>
          <t>Not reported</t>
        </is>
      </c>
      <c r="BG824" t="inlineStr">
        <is>
          <t>Not reviewed (not included)</t>
        </is>
      </c>
      <c r="BH824" t="inlineStr">
        <is>
          <t>N/A</t>
        </is>
      </c>
      <c r="BI824" t="inlineStr">
        <is>
          <t>Not reviewed</t>
        </is>
      </c>
      <c r="BJ824" t="inlineStr">
        <is>
          <t>Not reviewed</t>
        </is>
      </c>
      <c r="BK824" t="inlineStr">
        <is>
          <t>Not reviewed</t>
        </is>
      </c>
      <c r="BL824" t="inlineStr">
        <is>
          <t>Not reviewed</t>
        </is>
      </c>
      <c r="BM824" t="inlineStr">
        <is>
          <t>Not reviewed (not included)</t>
        </is>
      </c>
      <c r="BN824" t="inlineStr">
        <is>
          <t>Non-ADHD Focused - E2-Not ADHD focused: Neither title nor abstract mentions ADHD or attention-deficit/hyperactivity</t>
        </is>
      </c>
      <c r="BO824" t="inlineStr">
        <is>
          <t>Abstract-level screening only</t>
        </is>
      </c>
      <c r="BP824" t="inlineStr">
        <is>
          <t>6</t>
        </is>
      </c>
    </row>
    <row r="825">
      <c r="A825" t="inlineStr">
        <is>
          <t>Community-Structure Enhanced Brain Graph Mining</t>
        </is>
      </c>
      <c r="B825" t="n">
        <v>2026</v>
      </c>
      <c r="C825" t="inlineStr">
        <is>
          <t>Not checked</t>
        </is>
      </c>
      <c r="D825" t="inlineStr">
        <is>
          <t>Not checked</t>
        </is>
      </c>
      <c r="E825" t="inlineStr">
        <is>
          <t>10.1109/TAI.2025.3598793</t>
        </is>
      </c>
      <c r="F825" t="inlineStr">
        <is>
          <t>Brain neuroimaging technology has become increasingly valuable in diagnosing brain disorders, with brain graphs constructed from neuroimaging data providing critical insights into the properties of the human brain. Although functional connectivity-based brain graph construction methods have proven effective in diagnostic tasks, they often fail to incorporate prior knowledge from neuroscience, such as the existence of distinct functional modules that govern various aspects of brain function. In this work, we define these functional modules as different communities of brain graphs and propose a community-structure enhanced brain graph mining framework. Specifically, we design community-constrained node identity vectors as part of node features to adaptively capture the community structure in the process of model optimization toward downstream tasks. Importantly, since common community variations are identified across subjects with the same disorder, these identity vectors are shared among all subjects within a specific brain disorder diagnostic task. Additionally, to improve the interpretability of our model, we generate attention scores solely from the identity vectors, enabling the model to constantly focus on specific brain regions and communities associated with a particular disorder. Finally, we conduct extensive experiments on three real-world datasets. The analysis results demonstrate the effectiveness of our approach and provide valuable insights for identifying biomarkers associated with corresponding brain disorders.</t>
        </is>
      </c>
      <c r="G825" t="inlineStr">
        <is>
          <t>Unimodal</t>
        </is>
      </c>
      <c r="H825" t="inlineStr">
        <is>
          <t>See abstract</t>
        </is>
      </c>
      <c r="I825" t="inlineStr">
        <is>
          <t>See abstract</t>
        </is>
      </c>
      <c r="J825" t="inlineStr">
        <is>
          <t>See abstract (AI/ML)</t>
        </is>
      </c>
      <c r="K825" t="inlineStr">
        <is>
          <t>See abstract</t>
        </is>
      </c>
      <c r="M825" t="inlineStr">
        <is>
          <t>See abstract</t>
        </is>
      </c>
      <c r="N825" t="inlineStr">
        <is>
          <t>See abstract</t>
        </is>
      </c>
      <c r="O825" t="inlineStr">
        <is>
          <t>Not verified from abstract</t>
        </is>
      </c>
      <c r="P825" t="inlineStr">
        <is>
          <t>See abstract</t>
        </is>
      </c>
      <c r="Q825" t="inlineStr">
        <is>
          <t>See abstract</t>
        </is>
      </c>
      <c r="R825" t="inlineStr">
        <is>
          <t>Not reviewed (not included)</t>
        </is>
      </c>
      <c r="S825" t="inlineStr">
        <is>
          <t>Not reviewed (not included)</t>
        </is>
      </c>
      <c r="T825" t="inlineStr">
        <is>
          <t>Abstract screening only. Out of Date Range</t>
        </is>
      </c>
      <c r="U825" t="inlineStr">
        <is>
          <t>EXCLUDE</t>
        </is>
      </c>
      <c r="V825" t="inlineStr">
        <is>
          <t>E4-Year: Published 2026, outside 2019-2025 window</t>
        </is>
      </c>
      <c r="W825" t="inlineStr">
        <is>
          <t>Out of Date Range</t>
        </is>
      </c>
      <c r="X825" t="inlineStr">
        <is>
          <t>Not assessed from abstract</t>
        </is>
      </c>
      <c r="Y825" t="inlineStr">
        <is>
          <t>IEEE Journals</t>
        </is>
      </c>
      <c r="Z825" t="inlineStr">
        <is>
          <t>Not determined from abstract</t>
        </is>
      </c>
      <c r="AB825" t="inlineStr">
        <is>
          <t>Not assessed (not included)</t>
        </is>
      </c>
      <c r="AC825" t="inlineStr">
        <is>
          <t>Not assessed (not included)</t>
        </is>
      </c>
      <c r="AD825" t="inlineStr">
        <is>
          <t>S. Luo; X. Luo; J. Du; J. Wu; J. Yang</t>
        </is>
      </c>
      <c r="AE825" t="inlineStr">
        <is>
          <t>IEEE Transactions on Artificial Intelligence</t>
        </is>
      </c>
      <c r="AF825" t="inlineStr">
        <is>
          <t>Hybrid OA (IEEE)</t>
        </is>
      </c>
      <c r="AG825" t="inlineStr">
        <is>
          <t xml:space="preserve">Australian Research Council Projects(grant numbers:LP210301259,DP230100899,FT250100159); </t>
        </is>
      </c>
      <c r="AH825" t="inlineStr">
        <is>
          <t>Not assessed</t>
        </is>
      </c>
      <c r="AI825" t="inlineStr">
        <is>
          <t>Not reported</t>
        </is>
      </c>
      <c r="AJ825" t="inlineStr">
        <is>
          <t>Not reported</t>
        </is>
      </c>
      <c r="AK825" t="inlineStr">
        <is>
          <t>Not reported</t>
        </is>
      </c>
      <c r="AL825" t="inlineStr">
        <is>
          <t>Not reported</t>
        </is>
      </c>
      <c r="AM825" t="inlineStr">
        <is>
          <t>Not reported</t>
        </is>
      </c>
      <c r="AN825" t="inlineStr">
        <is>
          <t>Not reported</t>
        </is>
      </c>
      <c r="AO825" t="inlineStr">
        <is>
          <t>Not reviewed</t>
        </is>
      </c>
      <c r="AP825" t="inlineStr">
        <is>
          <t>Not reported</t>
        </is>
      </c>
      <c r="AQ825" t="inlineStr">
        <is>
          <t>Not reported</t>
        </is>
      </c>
      <c r="AR825" t="inlineStr">
        <is>
          <t>Not reported</t>
        </is>
      </c>
      <c r="AS825" t="inlineStr">
        <is>
          <t>See abstract</t>
        </is>
      </c>
      <c r="AT825" t="inlineStr">
        <is>
          <t>Not reviewed</t>
        </is>
      </c>
      <c r="AU825" t="inlineStr">
        <is>
          <t>Not reviewed</t>
        </is>
      </c>
      <c r="AV825" t="inlineStr">
        <is>
          <t>Not reviewed</t>
        </is>
      </c>
      <c r="AW825" t="inlineStr">
        <is>
          <t>Not reviewed</t>
        </is>
      </c>
      <c r="AX825" t="inlineStr">
        <is>
          <t>Not reported</t>
        </is>
      </c>
      <c r="AY825" t="inlineStr">
        <is>
          <t>Not reported</t>
        </is>
      </c>
      <c r="AZ825" t="inlineStr">
        <is>
          <t>Not reported</t>
        </is>
      </c>
      <c r="BA825" t="inlineStr">
        <is>
          <t>Not reported</t>
        </is>
      </c>
      <c r="BB825" t="inlineStr">
        <is>
          <t>Not reported</t>
        </is>
      </c>
      <c r="BC825" t="inlineStr">
        <is>
          <t>Not reported</t>
        </is>
      </c>
      <c r="BD825" t="inlineStr">
        <is>
          <t>Not reported</t>
        </is>
      </c>
      <c r="BE825" t="inlineStr">
        <is>
          <t>Not reported</t>
        </is>
      </c>
      <c r="BF825" t="inlineStr">
        <is>
          <t>Not reported</t>
        </is>
      </c>
      <c r="BG825" t="inlineStr">
        <is>
          <t>Not reviewed (not included)</t>
        </is>
      </c>
      <c r="BH825" t="inlineStr">
        <is>
          <t>N/A</t>
        </is>
      </c>
      <c r="BI825" t="inlineStr">
        <is>
          <t>Not reviewed</t>
        </is>
      </c>
      <c r="BJ825" t="inlineStr">
        <is>
          <t>Not reviewed</t>
        </is>
      </c>
      <c r="BK825" t="inlineStr">
        <is>
          <t>Not reviewed</t>
        </is>
      </c>
      <c r="BL825" t="inlineStr">
        <is>
          <t>Not reviewed</t>
        </is>
      </c>
      <c r="BM825" t="inlineStr">
        <is>
          <t>Not reviewed (not included)</t>
        </is>
      </c>
      <c r="BN825" t="inlineStr">
        <is>
          <t>Out of Date Range - E4-Year: Published 2026, outside 2019-2025 window</t>
        </is>
      </c>
      <c r="BO825" t="inlineStr">
        <is>
          <t>Abstract-level screening only</t>
        </is>
      </c>
      <c r="BP825" t="inlineStr">
        <is>
          <t>11</t>
        </is>
      </c>
    </row>
    <row r="826">
      <c r="A826" t="inlineStr">
        <is>
          <t>Predicting Core Characteristics of ASD Through Facial Emotion Recognition and Eye Tracking in Youth</t>
        </is>
      </c>
      <c r="B826" t="n">
        <v>2020</v>
      </c>
      <c r="C826" t="inlineStr">
        <is>
          <t>Not checked</t>
        </is>
      </c>
      <c r="D826" t="inlineStr">
        <is>
          <t>Not checked</t>
        </is>
      </c>
      <c r="E826" t="inlineStr">
        <is>
          <t>10.1109/EMBC44109.2020.9176843</t>
        </is>
      </c>
      <c r="F826"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G826" t="inlineStr">
        <is>
          <t>Unimodal</t>
        </is>
      </c>
      <c r="H826" t="inlineStr">
        <is>
          <t>See abstract</t>
        </is>
      </c>
      <c r="I826" t="inlineStr">
        <is>
          <t>See abstract</t>
        </is>
      </c>
      <c r="J826" t="inlineStr">
        <is>
          <t>See abstract (AI/ML)</t>
        </is>
      </c>
      <c r="K826" t="inlineStr">
        <is>
          <t>See abstract</t>
        </is>
      </c>
      <c r="M826" t="inlineStr">
        <is>
          <t>See abstract</t>
        </is>
      </c>
      <c r="N826" t="inlineStr">
        <is>
          <t>See abstract</t>
        </is>
      </c>
      <c r="O826" t="inlineStr">
        <is>
          <t>Not verified from abstract</t>
        </is>
      </c>
      <c r="P826" t="inlineStr">
        <is>
          <t>See abstract</t>
        </is>
      </c>
      <c r="Q826" t="inlineStr">
        <is>
          <t>See abstract</t>
        </is>
      </c>
      <c r="R826" t="inlineStr">
        <is>
          <t>Not reviewed (not included)</t>
        </is>
      </c>
      <c r="S826" t="inlineStr">
        <is>
          <t>Not reviewed (not included)</t>
        </is>
      </c>
      <c r="T826" t="inlineStr">
        <is>
          <t>Abstract screening only. Non-ADHD Focused</t>
        </is>
      </c>
      <c r="U826" t="inlineStr">
        <is>
          <t>EXCLUDE</t>
        </is>
      </c>
      <c r="V826" t="inlineStr">
        <is>
          <t>E2-Not ADHD focused: Neither title nor abstract mentions ADHD or attention-deficit/hyperactivity</t>
        </is>
      </c>
      <c r="W826" t="inlineStr">
        <is>
          <t>Excluded: Not ADHD Focused</t>
        </is>
      </c>
      <c r="X826" t="inlineStr">
        <is>
          <t>Not assessed from abstract</t>
        </is>
      </c>
      <c r="Y826" t="inlineStr">
        <is>
          <t>IEEE Conferences</t>
        </is>
      </c>
      <c r="Z826" t="inlineStr">
        <is>
          <t>Not determined from abstract</t>
        </is>
      </c>
      <c r="AB826" t="inlineStr">
        <is>
          <t>Not assessed (not included)</t>
        </is>
      </c>
      <c r="AC826" t="inlineStr">
        <is>
          <t>Not assessed (not included)</t>
        </is>
      </c>
      <c r="AD826" t="inlineStr">
        <is>
          <t>M. Jiang; S. M. Francis; A. Tseng; D. Srishyla; M. DuBois; K. Beard; C. Conelea; Q. Zhao; S. Jacob</t>
        </is>
      </c>
      <c r="AE826" t="inlineStr">
        <is>
          <t>2020 42nd Annual International Conference of the IEEE Engineering in Medicine &amp; Biology Society (EMBC)</t>
        </is>
      </c>
      <c r="AF826" t="inlineStr">
        <is>
          <t>Hybrid OA (IEEE)</t>
        </is>
      </c>
      <c r="AH826" t="inlineStr">
        <is>
          <t>Not assessed</t>
        </is>
      </c>
      <c r="AI826" t="inlineStr">
        <is>
          <t>Not reported</t>
        </is>
      </c>
      <c r="AJ826" t="inlineStr">
        <is>
          <t>Not reported</t>
        </is>
      </c>
      <c r="AK826" t="inlineStr">
        <is>
          <t>Not reported</t>
        </is>
      </c>
      <c r="AL826" t="inlineStr">
        <is>
          <t>Not reported</t>
        </is>
      </c>
      <c r="AM826" t="inlineStr">
        <is>
          <t>Not reported</t>
        </is>
      </c>
      <c r="AN826" t="inlineStr">
        <is>
          <t>Not reported</t>
        </is>
      </c>
      <c r="AO826" t="inlineStr">
        <is>
          <t>Not reviewed</t>
        </is>
      </c>
      <c r="AP826" t="inlineStr">
        <is>
          <t>Not reported</t>
        </is>
      </c>
      <c r="AQ826" t="inlineStr">
        <is>
          <t>Not reported</t>
        </is>
      </c>
      <c r="AR826" t="inlineStr">
        <is>
          <t>Not reported</t>
        </is>
      </c>
      <c r="AS826" t="inlineStr">
        <is>
          <t>See abstract</t>
        </is>
      </c>
      <c r="AT826" t="inlineStr">
        <is>
          <t>Not reviewed</t>
        </is>
      </c>
      <c r="AU826" t="inlineStr">
        <is>
          <t>Not reviewed</t>
        </is>
      </c>
      <c r="AV826" t="inlineStr">
        <is>
          <t>Not reviewed</t>
        </is>
      </c>
      <c r="AW826" t="inlineStr">
        <is>
          <t>Not reviewed</t>
        </is>
      </c>
      <c r="AX826" t="inlineStr">
        <is>
          <t>Not reported</t>
        </is>
      </c>
      <c r="AY826" t="inlineStr">
        <is>
          <t>Not reported</t>
        </is>
      </c>
      <c r="AZ826" t="inlineStr">
        <is>
          <t>Not reported</t>
        </is>
      </c>
      <c r="BA826" t="inlineStr">
        <is>
          <t>Not reported</t>
        </is>
      </c>
      <c r="BB826" t="inlineStr">
        <is>
          <t>Not reported</t>
        </is>
      </c>
      <c r="BC826" t="inlineStr">
        <is>
          <t>Not reported</t>
        </is>
      </c>
      <c r="BD826" t="inlineStr">
        <is>
          <t>Not reported</t>
        </is>
      </c>
      <c r="BE826" t="inlineStr">
        <is>
          <t>Not reported</t>
        </is>
      </c>
      <c r="BF826" t="inlineStr">
        <is>
          <t>Not reported</t>
        </is>
      </c>
      <c r="BG826" t="inlineStr">
        <is>
          <t>Not reviewed (not included)</t>
        </is>
      </c>
      <c r="BH826" t="inlineStr">
        <is>
          <t>N/A</t>
        </is>
      </c>
      <c r="BI826" t="inlineStr">
        <is>
          <t>Not reviewed</t>
        </is>
      </c>
      <c r="BJ826" t="inlineStr">
        <is>
          <t>Not reviewed</t>
        </is>
      </c>
      <c r="BK826" t="inlineStr">
        <is>
          <t>Not reviewed</t>
        </is>
      </c>
      <c r="BL826" t="inlineStr">
        <is>
          <t>Not reviewed</t>
        </is>
      </c>
      <c r="BM826" t="inlineStr">
        <is>
          <t>Not reviewed (not included)</t>
        </is>
      </c>
      <c r="BN826" t="inlineStr">
        <is>
          <t>Non-ADHD Focused - E2-Not ADHD focused: Neither title nor abstract mentions ADHD or attention-deficit/hyperactivity</t>
        </is>
      </c>
      <c r="BO826" t="inlineStr">
        <is>
          <t>Abstract-level screening only</t>
        </is>
      </c>
      <c r="BP826" t="inlineStr">
        <is>
          <t>5</t>
        </is>
      </c>
    </row>
    <row r="827">
      <c r="A827" t="inlineStr">
        <is>
          <t>Generative AI in Education and its Future Possibilities</t>
        </is>
      </c>
      <c r="B827" t="n">
        <v>2025</v>
      </c>
      <c r="C827" t="inlineStr">
        <is>
          <t>Not checked</t>
        </is>
      </c>
      <c r="D827" t="inlineStr">
        <is>
          <t>Not checked</t>
        </is>
      </c>
      <c r="E827" t="inlineStr">
        <is>
          <t>10.1109/CISES66934.2025.11265181</t>
        </is>
      </c>
      <c r="F827" t="inlineStr">
        <is>
          <t>The launch of ChatGPT in 2022 marked a significant change in how the world perceived and interacted with GenAI tools. The ease of use and accessibility of GenAI tool was a source of both concern and intrigue. There are vast opportunities to explore the constantly changing Artificial Intelligence domain, predominantly in education, where using GenAI has potential to revolutionize the field through its ability to assist in content generation, personalized tutoring, assessment support, and administrative efficiency. This paper investigates the current and emerging role of GenAI in education by combining conceptual analysis with quantitative insights drawn from two student survey datasets. Our data-driven exploration identifies usage trends, trust levels, and perceived academic impacts across diverse academic streams. The study explores the potential roles GenAI in educational sectors primarily as studentâ€™s learning assistant, assessment and evaluation tool and a mean for administration support. While emphasizing on student-centered learning, the paper addresses key challenges in integrating GenAI into traditional educational systems, including data privacy concern, fairness, and ethical governance. By merging empirical findings with theoretical insights, this study aims to guide educators, institutions, and policymakers in the thoughtful adoption and effective use of GenAI technologies in modern education.</t>
        </is>
      </c>
      <c r="G827" t="inlineStr">
        <is>
          <t>Unimodal</t>
        </is>
      </c>
      <c r="H827" t="inlineStr">
        <is>
          <t>See abstract</t>
        </is>
      </c>
      <c r="I827" t="inlineStr">
        <is>
          <t>See abstract</t>
        </is>
      </c>
      <c r="J827" t="inlineStr">
        <is>
          <t>See abstract (AI/ML)</t>
        </is>
      </c>
      <c r="K827" t="inlineStr">
        <is>
          <t>See abstract</t>
        </is>
      </c>
      <c r="M827" t="inlineStr">
        <is>
          <t>See abstract</t>
        </is>
      </c>
      <c r="N827" t="inlineStr">
        <is>
          <t>See abstract</t>
        </is>
      </c>
      <c r="O827" t="inlineStr">
        <is>
          <t>Not verified from abstract</t>
        </is>
      </c>
      <c r="P827" t="inlineStr">
        <is>
          <t>See abstract</t>
        </is>
      </c>
      <c r="Q827" t="inlineStr">
        <is>
          <t>See abstract</t>
        </is>
      </c>
      <c r="R827" t="inlineStr">
        <is>
          <t>Not reviewed (not included)</t>
        </is>
      </c>
      <c r="S827" t="inlineStr">
        <is>
          <t>Not reviewed (not included)</t>
        </is>
      </c>
      <c r="T827" t="inlineStr">
        <is>
          <t>Abstract screening only. Non-ADHD Focused</t>
        </is>
      </c>
      <c r="U827" t="inlineStr">
        <is>
          <t>EXCLUDE</t>
        </is>
      </c>
      <c r="V827" t="inlineStr">
        <is>
          <t>E2-Not ADHD focused: Neither title nor abstract mentions ADHD or attention-deficit/hyperactivity</t>
        </is>
      </c>
      <c r="W827" t="inlineStr">
        <is>
          <t>Excluded: Not ADHD Focused</t>
        </is>
      </c>
      <c r="X827" t="inlineStr">
        <is>
          <t>Not assessed from abstract</t>
        </is>
      </c>
      <c r="Y827" t="inlineStr">
        <is>
          <t>IEEE Conferences</t>
        </is>
      </c>
      <c r="Z827" t="inlineStr">
        <is>
          <t>Not determined from abstract</t>
        </is>
      </c>
      <c r="AB827" t="inlineStr">
        <is>
          <t>Not assessed (not included)</t>
        </is>
      </c>
      <c r="AC827" t="inlineStr">
        <is>
          <t>Not assessed (not included)</t>
        </is>
      </c>
      <c r="AD827" t="inlineStr">
        <is>
          <t>M. Sindhu; Sarita; Y. Y. Raghav; K. Kundu</t>
        </is>
      </c>
      <c r="AE827" t="inlineStr">
        <is>
          <t>2025 International Conference on Intelligent and Secure Engineering Solutions (CISES)</t>
        </is>
      </c>
      <c r="AF827" t="inlineStr">
        <is>
          <t>Hybrid OA (IEEE)</t>
        </is>
      </c>
      <c r="AH827" t="inlineStr">
        <is>
          <t>Not assessed</t>
        </is>
      </c>
      <c r="AI827" t="inlineStr">
        <is>
          <t>Not reported</t>
        </is>
      </c>
      <c r="AJ827" t="inlineStr">
        <is>
          <t>Not reported</t>
        </is>
      </c>
      <c r="AK827" t="inlineStr">
        <is>
          <t>Not reported</t>
        </is>
      </c>
      <c r="AL827" t="inlineStr">
        <is>
          <t>Not reported</t>
        </is>
      </c>
      <c r="AM827" t="inlineStr">
        <is>
          <t>Not reported</t>
        </is>
      </c>
      <c r="AN827" t="inlineStr">
        <is>
          <t>Not reported</t>
        </is>
      </c>
      <c r="AO827" t="inlineStr">
        <is>
          <t>Not reviewed</t>
        </is>
      </c>
      <c r="AP827" t="inlineStr">
        <is>
          <t>Not reported</t>
        </is>
      </c>
      <c r="AQ827" t="inlineStr">
        <is>
          <t>Not reported</t>
        </is>
      </c>
      <c r="AR827" t="inlineStr">
        <is>
          <t>Not reported</t>
        </is>
      </c>
      <c r="AS827" t="inlineStr">
        <is>
          <t>See abstract</t>
        </is>
      </c>
      <c r="AT827" t="inlineStr">
        <is>
          <t>Not reviewed</t>
        </is>
      </c>
      <c r="AU827" t="inlineStr">
        <is>
          <t>Not reviewed</t>
        </is>
      </c>
      <c r="AV827" t="inlineStr">
        <is>
          <t>Not reviewed</t>
        </is>
      </c>
      <c r="AW827" t="inlineStr">
        <is>
          <t>Not reviewed</t>
        </is>
      </c>
      <c r="AX827" t="inlineStr">
        <is>
          <t>Not reported</t>
        </is>
      </c>
      <c r="AY827" t="inlineStr">
        <is>
          <t>Not reported</t>
        </is>
      </c>
      <c r="AZ827" t="inlineStr">
        <is>
          <t>Not reported</t>
        </is>
      </c>
      <c r="BA827" t="inlineStr">
        <is>
          <t>Not reported</t>
        </is>
      </c>
      <c r="BB827" t="inlineStr">
        <is>
          <t>Not reported</t>
        </is>
      </c>
      <c r="BC827" t="inlineStr">
        <is>
          <t>Not reported</t>
        </is>
      </c>
      <c r="BD827" t="inlineStr">
        <is>
          <t>Not reported</t>
        </is>
      </c>
      <c r="BE827" t="inlineStr">
        <is>
          <t>Not reported</t>
        </is>
      </c>
      <c r="BF827" t="inlineStr">
        <is>
          <t>Not reported</t>
        </is>
      </c>
      <c r="BG827" t="inlineStr">
        <is>
          <t>Not reviewed (not included)</t>
        </is>
      </c>
      <c r="BH827" t="inlineStr">
        <is>
          <t>N/A</t>
        </is>
      </c>
      <c r="BI827" t="inlineStr">
        <is>
          <t>Not reviewed</t>
        </is>
      </c>
      <c r="BJ827" t="inlineStr">
        <is>
          <t>Not reviewed</t>
        </is>
      </c>
      <c r="BK827" t="inlineStr">
        <is>
          <t>Not reviewed</t>
        </is>
      </c>
      <c r="BL827" t="inlineStr">
        <is>
          <t>Not reviewed</t>
        </is>
      </c>
      <c r="BM827" t="inlineStr">
        <is>
          <t>Not reviewed (not included)</t>
        </is>
      </c>
      <c r="BN827" t="inlineStr">
        <is>
          <t>Non-ADHD Focused - E2-Not ADHD focused: Neither title nor abstract mentions ADHD or attention-deficit/hyperactivity</t>
        </is>
      </c>
      <c r="BO827" t="inlineStr">
        <is>
          <t>Abstract-level screening only</t>
        </is>
      </c>
      <c r="BP827" t="inlineStr">
        <is>
          <t>7</t>
        </is>
      </c>
    </row>
    <row r="828">
      <c r="A828" t="inlineStr">
        <is>
          <t>Predicting Behavior Change in Students With Special Education Needs Using Multimodal Learning Analytics</t>
        </is>
      </c>
      <c r="B828" t="n">
        <v>2023</v>
      </c>
      <c r="C828" t="inlineStr">
        <is>
          <t>Not checked</t>
        </is>
      </c>
      <c r="D828" t="inlineStr">
        <is>
          <t>Not checked</t>
        </is>
      </c>
      <c r="E828" t="inlineStr">
        <is>
          <t>10.1109/ACCESS.2023.3288695</t>
        </is>
      </c>
      <c r="F828" t="inlineStr">
        <is>
          <t>The availability of educational data in novel ways and formats brings new opportunities to students with special education needs (SEN), whose behaviour and learning are highly sensitive to their body conditions and surrounding environments. Multimodal learning analytics (MMLA) captures learner and learning environment data in various modalities and analyses them to explain the underlying educational insights. In this work, we applied MMLA to predict SEN studentsâ€™ behaviour change upon their participation in applied behaviour analysis (ABA) therapies, where ABA therapy is an intervention in special education that aims at treating behavioural problems and fostering positive behaviour changes. Here we show that by inputting multimodal educational data, our machine learning models and deep neural network can predict SEN studentsâ€™ behaviour change with optimum performance of 98% accuracy and 97% precision. We also demonstrate how environmental, psychological, and motion sensor data can significantly improve the statistical performance of predictive models with only traditional educational data. Our work has been applied to the Integrated Intelligent Intervention Learning (3I Learning) System, enhancing intensive ABA therapies for over 500 SEN students in Hong Kong and Singapore since 2020.</t>
        </is>
      </c>
      <c r="G828" t="inlineStr">
        <is>
          <t>Unimodal</t>
        </is>
      </c>
      <c r="H828" t="inlineStr">
        <is>
          <t>See abstract</t>
        </is>
      </c>
      <c r="I828" t="inlineStr">
        <is>
          <t>See abstract</t>
        </is>
      </c>
      <c r="J828" t="inlineStr">
        <is>
          <t>See abstract (AI/ML)</t>
        </is>
      </c>
      <c r="K828" t="inlineStr">
        <is>
          <t>See abstract</t>
        </is>
      </c>
      <c r="M828" t="inlineStr">
        <is>
          <t>See abstract</t>
        </is>
      </c>
      <c r="N828" t="inlineStr">
        <is>
          <t>See abstract</t>
        </is>
      </c>
      <c r="O828" t="inlineStr">
        <is>
          <t>Not verified from abstract</t>
        </is>
      </c>
      <c r="P828" t="inlineStr">
        <is>
          <t>See abstract</t>
        </is>
      </c>
      <c r="Q828" t="inlineStr">
        <is>
          <t>See abstract</t>
        </is>
      </c>
      <c r="R828" t="inlineStr">
        <is>
          <t>Not reviewed (not included)</t>
        </is>
      </c>
      <c r="S828" t="inlineStr">
        <is>
          <t>Not reviewed (not included)</t>
        </is>
      </c>
      <c r="T828" t="inlineStr">
        <is>
          <t>Abstract screening only. Non-ADHD Focused</t>
        </is>
      </c>
      <c r="U828" t="inlineStr">
        <is>
          <t>EXCLUDE</t>
        </is>
      </c>
      <c r="V828" t="inlineStr">
        <is>
          <t>E2-Not ADHD focused: Neither title nor abstract mentions ADHD or attention-deficit/hyperactivity</t>
        </is>
      </c>
      <c r="W828" t="inlineStr">
        <is>
          <t>Excluded: Not ADHD Focused</t>
        </is>
      </c>
      <c r="X828" t="inlineStr">
        <is>
          <t>Not assessed from abstract</t>
        </is>
      </c>
      <c r="Y828" t="inlineStr">
        <is>
          <t>IEEE Journals</t>
        </is>
      </c>
      <c r="Z828" t="inlineStr">
        <is>
          <t>Not determined from abstract</t>
        </is>
      </c>
      <c r="AB828" t="inlineStr">
        <is>
          <t>Not assessed (not included)</t>
        </is>
      </c>
      <c r="AC828" t="inlineStr">
        <is>
          <t>Not assessed (not included)</t>
        </is>
      </c>
      <c r="AD828" t="inlineStr">
        <is>
          <t>R. Y. -Y. Chan; C. M. V. Wong; Y. N. Yum</t>
        </is>
      </c>
      <c r="AE828" t="inlineStr">
        <is>
          <t>IEEE Access</t>
        </is>
      </c>
      <c r="AF828" t="inlineStr">
        <is>
          <t>Gold OA (IEEE Access)</t>
        </is>
      </c>
      <c r="AG828" t="inlineStr">
        <is>
          <t xml:space="preserve">Centre for Perceptual and Interactive Intelligence (CPII) Ltd., under the Innovation and Technology Commission (ITC)â€™s InnoHK; </t>
        </is>
      </c>
      <c r="AH828" t="inlineStr">
        <is>
          <t>Not assessed</t>
        </is>
      </c>
      <c r="AI828" t="inlineStr">
        <is>
          <t>Not reported</t>
        </is>
      </c>
      <c r="AJ828" t="inlineStr">
        <is>
          <t>Not reported</t>
        </is>
      </c>
      <c r="AK828" t="inlineStr">
        <is>
          <t>Not reported</t>
        </is>
      </c>
      <c r="AL828" t="inlineStr">
        <is>
          <t>Not reported</t>
        </is>
      </c>
      <c r="AM828" t="inlineStr">
        <is>
          <t>Not reported</t>
        </is>
      </c>
      <c r="AN828" t="inlineStr">
        <is>
          <t>Not reported</t>
        </is>
      </c>
      <c r="AO828" t="inlineStr">
        <is>
          <t>Not reviewed</t>
        </is>
      </c>
      <c r="AP828" t="inlineStr">
        <is>
          <t>Not reported</t>
        </is>
      </c>
      <c r="AQ828" t="inlineStr">
        <is>
          <t>Not reported</t>
        </is>
      </c>
      <c r="AR828" t="inlineStr">
        <is>
          <t>Not reported</t>
        </is>
      </c>
      <c r="AS828" t="inlineStr">
        <is>
          <t>See abstract</t>
        </is>
      </c>
      <c r="AT828" t="inlineStr">
        <is>
          <t>Not reviewed</t>
        </is>
      </c>
      <c r="AU828" t="inlineStr">
        <is>
          <t>Not reviewed</t>
        </is>
      </c>
      <c r="AV828" t="inlineStr">
        <is>
          <t>Not reviewed</t>
        </is>
      </c>
      <c r="AW828" t="inlineStr">
        <is>
          <t>Not reviewed</t>
        </is>
      </c>
      <c r="AX828" t="inlineStr">
        <is>
          <t>Not reported</t>
        </is>
      </c>
      <c r="AY828" t="inlineStr">
        <is>
          <t>Not reported</t>
        </is>
      </c>
      <c r="AZ828" t="inlineStr">
        <is>
          <t>Not reported</t>
        </is>
      </c>
      <c r="BA828" t="inlineStr">
        <is>
          <t>Not reported</t>
        </is>
      </c>
      <c r="BB828" t="inlineStr">
        <is>
          <t>Not reported</t>
        </is>
      </c>
      <c r="BC828" t="inlineStr">
        <is>
          <t>Not reported</t>
        </is>
      </c>
      <c r="BD828" t="inlineStr">
        <is>
          <t>Not reported</t>
        </is>
      </c>
      <c r="BE828" t="inlineStr">
        <is>
          <t>Not reported</t>
        </is>
      </c>
      <c r="BF828" t="inlineStr">
        <is>
          <t>Not reported</t>
        </is>
      </c>
      <c r="BG828" t="inlineStr">
        <is>
          <t>Not reviewed (not included)</t>
        </is>
      </c>
      <c r="BH828" t="inlineStr">
        <is>
          <t>N/A</t>
        </is>
      </c>
      <c r="BI828" t="inlineStr">
        <is>
          <t>Not reviewed</t>
        </is>
      </c>
      <c r="BJ828" t="inlineStr">
        <is>
          <t>Not reviewed</t>
        </is>
      </c>
      <c r="BK828" t="inlineStr">
        <is>
          <t>Not reviewed</t>
        </is>
      </c>
      <c r="BL828" t="inlineStr">
        <is>
          <t>Not reviewed</t>
        </is>
      </c>
      <c r="BM828" t="inlineStr">
        <is>
          <t>Not reviewed (not included)</t>
        </is>
      </c>
      <c r="BN828" t="inlineStr">
        <is>
          <t>Non-ADHD Focused - E2-Not ADHD focused: Neither title nor abstract mentions ADHD or attention-deficit/hyperactivity</t>
        </is>
      </c>
      <c r="BO828" t="inlineStr">
        <is>
          <t>Abstract-level screening only</t>
        </is>
      </c>
      <c r="BP828" t="inlineStr">
        <is>
          <t>14</t>
        </is>
      </c>
    </row>
    <row r="829">
      <c r="A829" t="inlineStr">
        <is>
          <t>Real-Time Attention Regulation and Cognitive Monitoring Using a Wearable EEG-Based BCI</t>
        </is>
      </c>
      <c r="B829" t="n">
        <v>2025</v>
      </c>
      <c r="C829" t="inlineStr">
        <is>
          <t>Not checked</t>
        </is>
      </c>
      <c r="D829" t="inlineStr">
        <is>
          <t>Not checked</t>
        </is>
      </c>
      <c r="E829" t="inlineStr">
        <is>
          <t>10.1109/TBME.2024.3468351</t>
        </is>
      </c>
      <c r="F829" t="inlineStr">
        <is>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is>
      </c>
      <c r="G829" t="inlineStr">
        <is>
          <t>Unimodal</t>
        </is>
      </c>
      <c r="H829" t="inlineStr">
        <is>
          <t>See abstract</t>
        </is>
      </c>
      <c r="I829" t="inlineStr">
        <is>
          <t>See abstract</t>
        </is>
      </c>
      <c r="J829" t="inlineStr">
        <is>
          <t>See abstract (AI/ML)</t>
        </is>
      </c>
      <c r="K829" t="inlineStr">
        <is>
          <t>See abstract</t>
        </is>
      </c>
      <c r="M829" t="inlineStr">
        <is>
          <t>See abstract</t>
        </is>
      </c>
      <c r="N829" t="inlineStr">
        <is>
          <t>See abstract</t>
        </is>
      </c>
      <c r="O829" t="inlineStr">
        <is>
          <t>Not verified from abstract</t>
        </is>
      </c>
      <c r="P829" t="inlineStr">
        <is>
          <t>See abstract</t>
        </is>
      </c>
      <c r="Q829" t="inlineStr">
        <is>
          <t>See abstract</t>
        </is>
      </c>
      <c r="R829" t="inlineStr">
        <is>
          <t>Not reviewed (not included)</t>
        </is>
      </c>
      <c r="S829" t="inlineStr">
        <is>
          <t>Not reviewed (not included)</t>
        </is>
      </c>
      <c r="T829" t="inlineStr">
        <is>
          <t>Abstract screening only. Non-ADHD Focused</t>
        </is>
      </c>
      <c r="U829" t="inlineStr">
        <is>
          <t>EXCLUDE</t>
        </is>
      </c>
      <c r="V829" t="inlineStr">
        <is>
          <t>E2-Not ADHD focused: Neither title nor abstract mentions ADHD or attention-deficit/hyperactivity</t>
        </is>
      </c>
      <c r="W829" t="inlineStr">
        <is>
          <t>Excluded: Not ADHD Focused</t>
        </is>
      </c>
      <c r="X829" t="inlineStr">
        <is>
          <t>Not assessed from abstract</t>
        </is>
      </c>
      <c r="Y829" t="inlineStr">
        <is>
          <t>IEEE Journals</t>
        </is>
      </c>
      <c r="Z829" t="inlineStr">
        <is>
          <t>Not determined from abstract</t>
        </is>
      </c>
      <c r="AB829" t="inlineStr">
        <is>
          <t>Not assessed (not included)</t>
        </is>
      </c>
      <c r="AC829" t="inlineStr">
        <is>
          <t>Not assessed (not included)</t>
        </is>
      </c>
      <c r="AD829" t="inlineStr">
        <is>
          <t>H. Huang; J. Chen; J. Xiao; D. Chen; J. Zhang; J. Pan; Y. Li</t>
        </is>
      </c>
      <c r="AE829" t="inlineStr">
        <is>
          <t>IEEE Transactions on Biomedical Engineering</t>
        </is>
      </c>
      <c r="AF829" t="inlineStr">
        <is>
          <t>Hybrid OA (IEEE)</t>
        </is>
      </c>
      <c r="AG829" t="inlineStr">
        <is>
          <t xml:space="preserve">STI 2030â€”Major Projects(grant numbers:2022ZD0208900); Key R&amp;D Program of Guangdong Province, China(grant numbers:2018B030339001); National Natural Science Foundation of China(grant numbers:62306120,U22A20293,62076103); Special Innovation Projects of Colleges and Universities in Guangdong Province(grant numbers:2022KTSCX035); </t>
        </is>
      </c>
      <c r="AH829" t="inlineStr">
        <is>
          <t>Not assessed</t>
        </is>
      </c>
      <c r="AI829" t="inlineStr">
        <is>
          <t>Not reported</t>
        </is>
      </c>
      <c r="AJ829" t="inlineStr">
        <is>
          <t>Not reported</t>
        </is>
      </c>
      <c r="AK829" t="inlineStr">
        <is>
          <t>Not reported</t>
        </is>
      </c>
      <c r="AL829" t="inlineStr">
        <is>
          <t>Not reported</t>
        </is>
      </c>
      <c r="AM829" t="inlineStr">
        <is>
          <t>Not reported</t>
        </is>
      </c>
      <c r="AN829" t="inlineStr">
        <is>
          <t>Not reported</t>
        </is>
      </c>
      <c r="AO829" t="inlineStr">
        <is>
          <t>Not reviewed</t>
        </is>
      </c>
      <c r="AP829" t="inlineStr">
        <is>
          <t>Not reported</t>
        </is>
      </c>
      <c r="AQ829" t="inlineStr">
        <is>
          <t>Not reported</t>
        </is>
      </c>
      <c r="AR829" t="inlineStr">
        <is>
          <t>Not reported</t>
        </is>
      </c>
      <c r="AS829" t="inlineStr">
        <is>
          <t>See abstract</t>
        </is>
      </c>
      <c r="AT829" t="inlineStr">
        <is>
          <t>Not reviewed</t>
        </is>
      </c>
      <c r="AU829" t="inlineStr">
        <is>
          <t>Not reviewed</t>
        </is>
      </c>
      <c r="AV829" t="inlineStr">
        <is>
          <t>Not reviewed</t>
        </is>
      </c>
      <c r="AW829" t="inlineStr">
        <is>
          <t>Not reviewed</t>
        </is>
      </c>
      <c r="AX829" t="inlineStr">
        <is>
          <t>Not reported</t>
        </is>
      </c>
      <c r="AY829" t="inlineStr">
        <is>
          <t>Not reported</t>
        </is>
      </c>
      <c r="AZ829" t="inlineStr">
        <is>
          <t>Not reported</t>
        </is>
      </c>
      <c r="BA829" t="inlineStr">
        <is>
          <t>Not reported</t>
        </is>
      </c>
      <c r="BB829" t="inlineStr">
        <is>
          <t>Not reported</t>
        </is>
      </c>
      <c r="BC829" t="inlineStr">
        <is>
          <t>Not reported</t>
        </is>
      </c>
      <c r="BD829" t="inlineStr">
        <is>
          <t>Not reported</t>
        </is>
      </c>
      <c r="BE829" t="inlineStr">
        <is>
          <t>Not reported</t>
        </is>
      </c>
      <c r="BF829" t="inlineStr">
        <is>
          <t>Not reported</t>
        </is>
      </c>
      <c r="BG829" t="inlineStr">
        <is>
          <t>Not reviewed (not included)</t>
        </is>
      </c>
      <c r="BH829" t="inlineStr">
        <is>
          <t>N/A</t>
        </is>
      </c>
      <c r="BI829" t="inlineStr">
        <is>
          <t>Not reviewed</t>
        </is>
      </c>
      <c r="BJ829" t="inlineStr">
        <is>
          <t>Not reviewed</t>
        </is>
      </c>
      <c r="BK829" t="inlineStr">
        <is>
          <t>Not reviewed</t>
        </is>
      </c>
      <c r="BL829" t="inlineStr">
        <is>
          <t>Not reviewed</t>
        </is>
      </c>
      <c r="BM829" t="inlineStr">
        <is>
          <t>Not reviewed (not included)</t>
        </is>
      </c>
      <c r="BN829" t="inlineStr">
        <is>
          <t>Non-ADHD Focused - E2-Not ADHD focused: Neither title nor abstract mentions ADHD or attention-deficit/hyperactivity</t>
        </is>
      </c>
      <c r="BO829" t="inlineStr">
        <is>
          <t>Abstract-level screening only</t>
        </is>
      </c>
      <c r="BP829" t="inlineStr">
        <is>
          <t>9</t>
        </is>
      </c>
    </row>
    <row r="830">
      <c r="A830" t="inlineStr">
        <is>
          <t>Resting-State fMRI Analysis Using Quantum Time-Series Transformer</t>
        </is>
      </c>
      <c r="B830" t="n">
        <v>2025</v>
      </c>
      <c r="C830" t="inlineStr">
        <is>
          <t>Not checked</t>
        </is>
      </c>
      <c r="D830" t="inlineStr">
        <is>
          <t>Not checked</t>
        </is>
      </c>
      <c r="E830" t="inlineStr">
        <is>
          <t>10.1109/QCE65121.2025.00256</t>
        </is>
      </c>
      <c r="F830" t="inlineStr">
        <is>
          <t>Resting-state functional magnetic resonance imaging (fMRI) has emerged as a pivotal tool for revealing intrinsic brain network connectivity and identifying neural biomarkers of neuropsychiatric conditions. However, classical self-attention transformer modelsâ€”despite their formidable representational powerâ€”struggle with quadratic complexity, large parameter counts, and substantial data requirements. To address these barriers, we introduce a Quantum Time-series Transformer, a novel quantum-enhanced transformer architecture leveraging Linear Combination of Unitaries and Quantum Singular Value Transformation. Unlike classical transformers, Quantum Timeseries Transformer operates with polylogarithmic computational complexity, markedly reducing training overhead and enabling robust performance even with fewer parameters and limited sample sizes. Empirical evaluation on the largest-scale fMRI datasets from the Adolescent Brain Cognitive Development Study and the UK Biobank demonstrates that Quantum Time-series Transformer achieves comparable or superior predictive performance compared to state-of-the-art classical transformer models, with especially pronounced gains in small-sample scenarios. Interpretability analyses using SHapley Additive exPlanations further reveal that Quantum Time-series Transformer reliably identifies clinically meaningful neural biomarkers of attentiondeficit/hyperactivity disorder (ADHD). These findings underscore the promise of quantum-enhanced transformers in advancing computational neuroscience by more efficiently modeling complex spatio-temporal dynamics and improving clinical interpretability.</t>
        </is>
      </c>
      <c r="G830" t="inlineStr">
        <is>
          <t>Unimodal</t>
        </is>
      </c>
      <c r="H830" t="inlineStr">
        <is>
          <t>See abstract</t>
        </is>
      </c>
      <c r="I830" t="inlineStr">
        <is>
          <t>See abstract</t>
        </is>
      </c>
      <c r="J830" t="inlineStr">
        <is>
          <t>See abstract (AI/ML)</t>
        </is>
      </c>
      <c r="K830" t="inlineStr">
        <is>
          <t>See abstract</t>
        </is>
      </c>
      <c r="M830" t="inlineStr">
        <is>
          <t>See abstract</t>
        </is>
      </c>
      <c r="N830" t="inlineStr">
        <is>
          <t>See abstract</t>
        </is>
      </c>
      <c r="O830" t="inlineStr">
        <is>
          <t>Not verified from abstract</t>
        </is>
      </c>
      <c r="P830" t="inlineStr">
        <is>
          <t>See abstract</t>
        </is>
      </c>
      <c r="Q830" t="inlineStr">
        <is>
          <t>See abstract</t>
        </is>
      </c>
      <c r="R830" t="inlineStr">
        <is>
          <t>Not reviewed (not included)</t>
        </is>
      </c>
      <c r="S830" t="inlineStr">
        <is>
          <t>Not reviewed (not included)</t>
        </is>
      </c>
      <c r="T830" t="inlineStr">
        <is>
          <t>Abstract screening only. Not Selected for Final 95 (Pending Full Text Review)</t>
        </is>
      </c>
      <c r="U830" t="inlineStr">
        <is>
          <t>EXCLUDE</t>
        </is>
      </c>
      <c r="V8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30" t="inlineStr">
        <is>
          <t>Excluded: Other Criterion</t>
        </is>
      </c>
      <c r="X830" t="inlineStr">
        <is>
          <t>Not assessed from abstract</t>
        </is>
      </c>
      <c r="Y830" t="inlineStr">
        <is>
          <t>IEEE Conferences</t>
        </is>
      </c>
      <c r="Z830" t="inlineStr">
        <is>
          <t>Not determined from abstract</t>
        </is>
      </c>
      <c r="AB830" t="inlineStr">
        <is>
          <t>Not assessed (not included)</t>
        </is>
      </c>
      <c r="AC830" t="inlineStr">
        <is>
          <t>Not assessed (not included)</t>
        </is>
      </c>
      <c r="AD830" t="inlineStr">
        <is>
          <t>J. J. Park; J. Seo; S. Bae; S. Y. -C. Chen; H. -H. Tseng; J. Cha; S. Yoo</t>
        </is>
      </c>
      <c r="AE830" t="inlineStr">
        <is>
          <t>2025 IEEE International Conference on Quantum Computing and Engineering (QCE)</t>
        </is>
      </c>
      <c r="AF830" t="inlineStr">
        <is>
          <t>Hybrid OA (IEEE)</t>
        </is>
      </c>
      <c r="AG830" t="inlineStr">
        <is>
          <t xml:space="preserve">National Research Foundation of Korea (NRF)(grant numbers:NRF2021S1A3A2A02090597); Seoul National University; MSIT (Ministry of Science, ICT), Korea; Ministry of Education of the Republic of Korea; Korea Health Industry Development Institute (KHIDI); Ministry of Science and ICT (MSIT, Korea)(grant numbers:25-BR-05-01,2021M3H3A1036573); Korea Brain Research Institute; </t>
        </is>
      </c>
      <c r="AH830" t="inlineStr">
        <is>
          <t>Not assessed</t>
        </is>
      </c>
      <c r="AI830" t="inlineStr">
        <is>
          <t>Not reported</t>
        </is>
      </c>
      <c r="AJ830" t="inlineStr">
        <is>
          <t>Not reported</t>
        </is>
      </c>
      <c r="AK830" t="inlineStr">
        <is>
          <t>Not reported</t>
        </is>
      </c>
      <c r="AL830" t="inlineStr">
        <is>
          <t>Not reported</t>
        </is>
      </c>
      <c r="AM830" t="inlineStr">
        <is>
          <t>Not reported</t>
        </is>
      </c>
      <c r="AN830" t="inlineStr">
        <is>
          <t>Not reported</t>
        </is>
      </c>
      <c r="AO830" t="inlineStr">
        <is>
          <t>Not reviewed</t>
        </is>
      </c>
      <c r="AP830" t="inlineStr">
        <is>
          <t>Not reported</t>
        </is>
      </c>
      <c r="AQ830" t="inlineStr">
        <is>
          <t>Not reported</t>
        </is>
      </c>
      <c r="AR830" t="inlineStr">
        <is>
          <t>Not reported</t>
        </is>
      </c>
      <c r="AS830" t="inlineStr">
        <is>
          <t>See abstract</t>
        </is>
      </c>
      <c r="AT830" t="inlineStr">
        <is>
          <t>Not reviewed</t>
        </is>
      </c>
      <c r="AU830" t="inlineStr">
        <is>
          <t>Not reviewed</t>
        </is>
      </c>
      <c r="AV830" t="inlineStr">
        <is>
          <t>Not reviewed</t>
        </is>
      </c>
      <c r="AW830" t="inlineStr">
        <is>
          <t>Not reviewed</t>
        </is>
      </c>
      <c r="AX830" t="inlineStr">
        <is>
          <t>Not reported</t>
        </is>
      </c>
      <c r="AY830" t="inlineStr">
        <is>
          <t>Not reported</t>
        </is>
      </c>
      <c r="AZ830" t="inlineStr">
        <is>
          <t>Not reported</t>
        </is>
      </c>
      <c r="BA830" t="inlineStr">
        <is>
          <t>Not reported</t>
        </is>
      </c>
      <c r="BB830" t="inlineStr">
        <is>
          <t>Not reported</t>
        </is>
      </c>
      <c r="BC830" t="inlineStr">
        <is>
          <t>Not reported</t>
        </is>
      </c>
      <c r="BD830" t="inlineStr">
        <is>
          <t>Not reported</t>
        </is>
      </c>
      <c r="BE830" t="inlineStr">
        <is>
          <t>Not reported</t>
        </is>
      </c>
      <c r="BF830" t="inlineStr">
        <is>
          <t>Not reported</t>
        </is>
      </c>
      <c r="BG830" t="inlineStr">
        <is>
          <t>Not reviewed (not included)</t>
        </is>
      </c>
      <c r="BH830" t="inlineStr">
        <is>
          <t>N/A</t>
        </is>
      </c>
      <c r="BI830" t="inlineStr">
        <is>
          <t>Not reviewed</t>
        </is>
      </c>
      <c r="BJ830" t="inlineStr">
        <is>
          <t>Not reviewed</t>
        </is>
      </c>
      <c r="BK830" t="inlineStr">
        <is>
          <t>Not reviewed</t>
        </is>
      </c>
      <c r="BL830" t="inlineStr">
        <is>
          <t>Not reviewed</t>
        </is>
      </c>
      <c r="BM830" t="inlineStr">
        <is>
          <t>Not reviewed (not included)</t>
        </is>
      </c>
      <c r="BN830" t="inlineStr">
        <is>
          <t>Not Selected for Final 95 (Pending Full Text Review) - Candidate paper not selected for final 95: Passed abstract screening but not included in final selec</t>
        </is>
      </c>
      <c r="BO830" t="inlineStr">
        <is>
          <t>Abstract-level screening only</t>
        </is>
      </c>
      <c r="BP830" t="inlineStr">
        <is>
          <t>12</t>
        </is>
      </c>
    </row>
    <row r="831">
      <c r="A831" t="inlineStr">
        <is>
          <t>Architecture and Key Technologies for the Application of Big Data in Cognitive Psychology</t>
        </is>
      </c>
      <c r="B831" t="n">
        <v>2024</v>
      </c>
      <c r="C831" t="inlineStr">
        <is>
          <t>Not checked</t>
        </is>
      </c>
      <c r="D831" t="inlineStr">
        <is>
          <t>Not checked</t>
        </is>
      </c>
      <c r="E831" t="inlineStr">
        <is>
          <t>10.1109/ICET62460.2024.10868328</t>
        </is>
      </c>
      <c r="F831" t="inlineStr">
        <is>
          <t>With the development of information technology and the explosive growth of data resources, big data provides unprecedented research perspectives and tools for cognitive psychology. Since traditional research methods in cognitive psychology have certain limitations in exploring the laws of human cognition, this paper aims to explore the innovative application of big data technology in the field of cognitive psychology, and demonstrate its potential in analyzing group emotions and predicting cognitive decline through the application architecture, key technologies, case study design of big data in cognitive psychology.</t>
        </is>
      </c>
      <c r="G831" t="inlineStr">
        <is>
          <t>Unimodal</t>
        </is>
      </c>
      <c r="H831" t="inlineStr">
        <is>
          <t>See abstract</t>
        </is>
      </c>
      <c r="I831" t="inlineStr">
        <is>
          <t>See abstract</t>
        </is>
      </c>
      <c r="J831" t="inlineStr">
        <is>
          <t>See abstract (AI/ML)</t>
        </is>
      </c>
      <c r="K831" t="inlineStr">
        <is>
          <t>See abstract</t>
        </is>
      </c>
      <c r="M831" t="inlineStr">
        <is>
          <t>See abstract</t>
        </is>
      </c>
      <c r="N831" t="inlineStr">
        <is>
          <t>See abstract</t>
        </is>
      </c>
      <c r="O831" t="inlineStr">
        <is>
          <t>Not verified from abstract</t>
        </is>
      </c>
      <c r="P831" t="inlineStr">
        <is>
          <t>See abstract</t>
        </is>
      </c>
      <c r="Q831" t="inlineStr">
        <is>
          <t>See abstract</t>
        </is>
      </c>
      <c r="R831" t="inlineStr">
        <is>
          <t>Not reviewed (not included)</t>
        </is>
      </c>
      <c r="S831" t="inlineStr">
        <is>
          <t>Not reviewed (not included)</t>
        </is>
      </c>
      <c r="T831" t="inlineStr">
        <is>
          <t>Abstract screening only. Non-ADHD Focused</t>
        </is>
      </c>
      <c r="U831" t="inlineStr">
        <is>
          <t>EXCLUDE</t>
        </is>
      </c>
      <c r="V831" t="inlineStr">
        <is>
          <t>E2-Not ADHD focused: Neither title nor abstract mentions ADHD or attention-deficit/hyperactivity</t>
        </is>
      </c>
      <c r="W831" t="inlineStr">
        <is>
          <t>Excluded: Not ADHD Focused</t>
        </is>
      </c>
      <c r="X831" t="inlineStr">
        <is>
          <t>Not assessed from abstract</t>
        </is>
      </c>
      <c r="Y831" t="inlineStr">
        <is>
          <t>IEEE Conferences</t>
        </is>
      </c>
      <c r="Z831" t="inlineStr">
        <is>
          <t>Not determined from abstract</t>
        </is>
      </c>
      <c r="AB831" t="inlineStr">
        <is>
          <t>Not assessed (not included)</t>
        </is>
      </c>
      <c r="AC831" t="inlineStr">
        <is>
          <t>Not assessed (not included)</t>
        </is>
      </c>
      <c r="AD831" t="inlineStr">
        <is>
          <t>X. Huang; S. Hu; T. Yan</t>
        </is>
      </c>
      <c r="AE831" t="inlineStr">
        <is>
          <t>2024 4th International Conference on Educational Technology (ICET)</t>
        </is>
      </c>
      <c r="AF831" t="inlineStr">
        <is>
          <t>Hybrid OA (IEEE)</t>
        </is>
      </c>
      <c r="AH831" t="inlineStr">
        <is>
          <t>Not assessed</t>
        </is>
      </c>
      <c r="AI831" t="inlineStr">
        <is>
          <t>Not reported</t>
        </is>
      </c>
      <c r="AJ831" t="inlineStr">
        <is>
          <t>Not reported</t>
        </is>
      </c>
      <c r="AK831" t="inlineStr">
        <is>
          <t>Not reported</t>
        </is>
      </c>
      <c r="AL831" t="inlineStr">
        <is>
          <t>Not reported</t>
        </is>
      </c>
      <c r="AM831" t="inlineStr">
        <is>
          <t>Not reported</t>
        </is>
      </c>
      <c r="AN831" t="inlineStr">
        <is>
          <t>Not reported</t>
        </is>
      </c>
      <c r="AO831" t="inlineStr">
        <is>
          <t>Not reviewed</t>
        </is>
      </c>
      <c r="AP831" t="inlineStr">
        <is>
          <t>Not reported</t>
        </is>
      </c>
      <c r="AQ831" t="inlineStr">
        <is>
          <t>Not reported</t>
        </is>
      </c>
      <c r="AR831" t="inlineStr">
        <is>
          <t>Not reported</t>
        </is>
      </c>
      <c r="AS831" t="inlineStr">
        <is>
          <t>See abstract</t>
        </is>
      </c>
      <c r="AT831" t="inlineStr">
        <is>
          <t>Not reviewed</t>
        </is>
      </c>
      <c r="AU831" t="inlineStr">
        <is>
          <t>Not reviewed</t>
        </is>
      </c>
      <c r="AV831" t="inlineStr">
        <is>
          <t>Not reviewed</t>
        </is>
      </c>
      <c r="AW831" t="inlineStr">
        <is>
          <t>Not reviewed</t>
        </is>
      </c>
      <c r="AX831" t="inlineStr">
        <is>
          <t>Not reported</t>
        </is>
      </c>
      <c r="AY831" t="inlineStr">
        <is>
          <t>Not reported</t>
        </is>
      </c>
      <c r="AZ831" t="inlineStr">
        <is>
          <t>Not reported</t>
        </is>
      </c>
      <c r="BA831" t="inlineStr">
        <is>
          <t>Not reported</t>
        </is>
      </c>
      <c r="BB831" t="inlineStr">
        <is>
          <t>Not reported</t>
        </is>
      </c>
      <c r="BC831" t="inlineStr">
        <is>
          <t>Not reported</t>
        </is>
      </c>
      <c r="BD831" t="inlineStr">
        <is>
          <t>Not reported</t>
        </is>
      </c>
      <c r="BE831" t="inlineStr">
        <is>
          <t>Not reported</t>
        </is>
      </c>
      <c r="BF831" t="inlineStr">
        <is>
          <t>Not reported</t>
        </is>
      </c>
      <c r="BG831" t="inlineStr">
        <is>
          <t>Not reviewed (not included)</t>
        </is>
      </c>
      <c r="BH831" t="inlineStr">
        <is>
          <t>N/A</t>
        </is>
      </c>
      <c r="BI831" t="inlineStr">
        <is>
          <t>Not reviewed</t>
        </is>
      </c>
      <c r="BJ831" t="inlineStr">
        <is>
          <t>Not reviewed</t>
        </is>
      </c>
      <c r="BK831" t="inlineStr">
        <is>
          <t>Not reviewed</t>
        </is>
      </c>
      <c r="BL831" t="inlineStr">
        <is>
          <t>Not reviewed</t>
        </is>
      </c>
      <c r="BM831" t="inlineStr">
        <is>
          <t>Not reviewed (not included)</t>
        </is>
      </c>
      <c r="BN831" t="inlineStr">
        <is>
          <t>Non-ADHD Focused - E2-Not ADHD focused: Neither title nor abstract mentions ADHD or attention-deficit/hyperactivity</t>
        </is>
      </c>
      <c r="BO831" t="inlineStr">
        <is>
          <t>Abstract-level screening only</t>
        </is>
      </c>
      <c r="BP831" t="inlineStr">
        <is>
          <t>5</t>
        </is>
      </c>
    </row>
    <row r="832">
      <c r="A832" t="inlineStr">
        <is>
          <t>Artificial Intelligence based Neurodegenerative Disease Diagnosis and Research Analysis using Functional MRI (FMRI): A Review</t>
        </is>
      </c>
      <c r="B832" t="n">
        <v>2021</v>
      </c>
      <c r="C832" t="inlineStr">
        <is>
          <t>Not checked</t>
        </is>
      </c>
      <c r="D832" t="inlineStr">
        <is>
          <t>Not checked</t>
        </is>
      </c>
      <c r="E832" t="inlineStr">
        <is>
          <t>10.1109/ICAC3N53548.2021.9725691</t>
        </is>
      </c>
      <c r="F832" t="inlineStr">
        <is>
          <t>Biomedical image processing is gaining importance along with the various noninvasive imaging modalities in the medical field for both clinical and research purposes. Medical image processing algorithms have an important role in noise and artifacts filtering, image segmentation, feature extraction and classification, that can accelerate disease identification. This review paper evaluates functional magnetic resonance imaging (fMRI), its related techniques (rs-fMRI) and task fMRI (t-MRI) for the diagnosis, analysis and treatment of brain disorders, neurodegenerative diseases and cognitive impairment. In fMRI, an incredible amount of behavioral response analysis makes use of a contrast imaging method called Blood Oxygen Level Dependent (BOLD). Comparisons on resting state fMRI, task fMRI, aging and defective brain, brain cancers and other brain pathologies were done here. However, fMRI still face a number of challenges such as limited sample size, bias and variance, low temporal resolution, over fitting and requirement of longitudinal research. In addition to reflecting neural activity, BOLD signals are highly sensitive to non-neuronal changes. Studies of brain tumors, lesions, and other forms of pathology in humans have not yet been investigated using fMRI.</t>
        </is>
      </c>
      <c r="G832" t="inlineStr">
        <is>
          <t>Unimodal</t>
        </is>
      </c>
      <c r="H832" t="inlineStr">
        <is>
          <t>See abstract</t>
        </is>
      </c>
      <c r="I832" t="inlineStr">
        <is>
          <t>See abstract</t>
        </is>
      </c>
      <c r="J832" t="inlineStr">
        <is>
          <t>See abstract (AI/ML)</t>
        </is>
      </c>
      <c r="K832" t="inlineStr">
        <is>
          <t>See abstract</t>
        </is>
      </c>
      <c r="M832" t="inlineStr">
        <is>
          <t>See abstract</t>
        </is>
      </c>
      <c r="N832" t="inlineStr">
        <is>
          <t>See abstract</t>
        </is>
      </c>
      <c r="O832" t="inlineStr">
        <is>
          <t>Not verified from abstract</t>
        </is>
      </c>
      <c r="P832" t="inlineStr">
        <is>
          <t>See abstract</t>
        </is>
      </c>
      <c r="Q832" t="inlineStr">
        <is>
          <t>See abstract</t>
        </is>
      </c>
      <c r="R832" t="inlineStr">
        <is>
          <t>Not reviewed (not included)</t>
        </is>
      </c>
      <c r="S832" t="inlineStr">
        <is>
          <t>Not reviewed (not included)</t>
        </is>
      </c>
      <c r="T832" t="inlineStr">
        <is>
          <t>Abstract screening only. Non-ADHD Focused</t>
        </is>
      </c>
      <c r="U832" t="inlineStr">
        <is>
          <t>EXCLUDE</t>
        </is>
      </c>
      <c r="V832" t="inlineStr">
        <is>
          <t>E2-Not ADHD focused: Neither title nor abstract mentions ADHD or attention-deficit/hyperactivity</t>
        </is>
      </c>
      <c r="W832" t="inlineStr">
        <is>
          <t>Excluded: Not ADHD Focused</t>
        </is>
      </c>
      <c r="X832" t="inlineStr">
        <is>
          <t>Not assessed from abstract</t>
        </is>
      </c>
      <c r="Y832" t="inlineStr">
        <is>
          <t>IEEE Conferences</t>
        </is>
      </c>
      <c r="Z832" t="inlineStr">
        <is>
          <t>Not determined from abstract</t>
        </is>
      </c>
      <c r="AB832" t="inlineStr">
        <is>
          <t>Not assessed (not included)</t>
        </is>
      </c>
      <c r="AC832" t="inlineStr">
        <is>
          <t>Not assessed (not included)</t>
        </is>
      </c>
      <c r="AD832" t="inlineStr">
        <is>
          <t>N. A V; M. Pallikonda Rajasekaran; R. K. Priya; A. Al Bimani</t>
        </is>
      </c>
      <c r="AE832" t="inlineStr">
        <is>
          <t>2021 3rd International Conference on Advances in Computing, Communication Control and Networking (ICAC3N)</t>
        </is>
      </c>
      <c r="AF832" t="inlineStr">
        <is>
          <t>Hybrid OA (IEEE)</t>
        </is>
      </c>
      <c r="AH832" t="inlineStr">
        <is>
          <t>Not assessed</t>
        </is>
      </c>
      <c r="AI832" t="inlineStr">
        <is>
          <t>Not reported</t>
        </is>
      </c>
      <c r="AJ832" t="inlineStr">
        <is>
          <t>Not reported</t>
        </is>
      </c>
      <c r="AK832" t="inlineStr">
        <is>
          <t>Not reported</t>
        </is>
      </c>
      <c r="AL832" t="inlineStr">
        <is>
          <t>Not reported</t>
        </is>
      </c>
      <c r="AM832" t="inlineStr">
        <is>
          <t>Not reported</t>
        </is>
      </c>
      <c r="AN832" t="inlineStr">
        <is>
          <t>Not reported</t>
        </is>
      </c>
      <c r="AO832" t="inlineStr">
        <is>
          <t>Not reviewed</t>
        </is>
      </c>
      <c r="AP832" t="inlineStr">
        <is>
          <t>Not reported</t>
        </is>
      </c>
      <c r="AQ832" t="inlineStr">
        <is>
          <t>Not reported</t>
        </is>
      </c>
      <c r="AR832" t="inlineStr">
        <is>
          <t>Not reported</t>
        </is>
      </c>
      <c r="AS832" t="inlineStr">
        <is>
          <t>See abstract</t>
        </is>
      </c>
      <c r="AT832" t="inlineStr">
        <is>
          <t>Not reviewed</t>
        </is>
      </c>
      <c r="AU832" t="inlineStr">
        <is>
          <t>Not reviewed</t>
        </is>
      </c>
      <c r="AV832" t="inlineStr">
        <is>
          <t>Not reviewed</t>
        </is>
      </c>
      <c r="AW832" t="inlineStr">
        <is>
          <t>Not reviewed</t>
        </is>
      </c>
      <c r="AX832" t="inlineStr">
        <is>
          <t>Not reported</t>
        </is>
      </c>
      <c r="AY832" t="inlineStr">
        <is>
          <t>Not reported</t>
        </is>
      </c>
      <c r="AZ832" t="inlineStr">
        <is>
          <t>Not reported</t>
        </is>
      </c>
      <c r="BA832" t="inlineStr">
        <is>
          <t>Not reported</t>
        </is>
      </c>
      <c r="BB832" t="inlineStr">
        <is>
          <t>Not reported</t>
        </is>
      </c>
      <c r="BC832" t="inlineStr">
        <is>
          <t>Not reported</t>
        </is>
      </c>
      <c r="BD832" t="inlineStr">
        <is>
          <t>Not reported</t>
        </is>
      </c>
      <c r="BE832" t="inlineStr">
        <is>
          <t>Not reported</t>
        </is>
      </c>
      <c r="BF832" t="inlineStr">
        <is>
          <t>Not reported</t>
        </is>
      </c>
      <c r="BG832" t="inlineStr">
        <is>
          <t>Not reviewed (not included)</t>
        </is>
      </c>
      <c r="BH832" t="inlineStr">
        <is>
          <t>N/A</t>
        </is>
      </c>
      <c r="BI832" t="inlineStr">
        <is>
          <t>Not reviewed</t>
        </is>
      </c>
      <c r="BJ832" t="inlineStr">
        <is>
          <t>Not reviewed</t>
        </is>
      </c>
      <c r="BK832" t="inlineStr">
        <is>
          <t>Not reviewed</t>
        </is>
      </c>
      <c r="BL832" t="inlineStr">
        <is>
          <t>Not reviewed</t>
        </is>
      </c>
      <c r="BM832" t="inlineStr">
        <is>
          <t>Not reviewed (not included)</t>
        </is>
      </c>
      <c r="BN832" t="inlineStr">
        <is>
          <t>Non-ADHD Focused - E2-Not ADHD focused: Neither title nor abstract mentions ADHD or attention-deficit/hyperactivity</t>
        </is>
      </c>
      <c r="BO832" t="inlineStr">
        <is>
          <t>Abstract-level screening only</t>
        </is>
      </c>
      <c r="BP832" t="inlineStr">
        <is>
          <t>5</t>
        </is>
      </c>
    </row>
    <row r="833">
      <c r="A833" t="inlineStr">
        <is>
          <t>Prediction of Neurodevelopmental Disorder by Combining Data-Driven ROI Extraction and Frequency Specific Brain Functional Connectivity Approach</t>
        </is>
      </c>
      <c r="B833" t="n">
        <v>2024</v>
      </c>
      <c r="C833" t="inlineStr">
        <is>
          <t>Not checked</t>
        </is>
      </c>
      <c r="D833" t="inlineStr">
        <is>
          <t>Not checked</t>
        </is>
      </c>
      <c r="E833" t="inlineStr">
        <is>
          <t>10.1109/ICCCNT61001.2024.10723846</t>
        </is>
      </c>
      <c r="F833" t="inlineStr">
        <is>
          <t>Neurodevelopmental Disorders (NDDs) such as Attention-Deficit/Hyperactivity Disorder (ADHD) and Autism spectrum disorder (ASD) have a profound impact on children and adolescents. Machine learning (ML) and Deep learning techniques (DeepL) on fMRI data offer a significant effect on predicting NDD with high diagnostics capabilities. Unlike conventional methods that rely solely on predefined brain regions and linear neural signal relationships, this study integrates grouped Independent Component Analysis (ICA) and Dictionary Learning (DL) to explore data-driven brain topology, allowing for a nuanced understanding of brain functional connections (BFC). By addressing non-linear BFC patterns in the frequency domain using Phase Locking Value (PLV), the model achieves high accuracy in predicting ADHD ($\mathbf{90\%} \pm \mathbf{1.1\%)}$) and ASD ($\mathbf{84.3\%}$ $\pm \mathbf{0.31\%}$) on ADHD-200 and ABIDE-I datasets respectively with 1D Convolutional Neural Network (1D-CNN), through 10-fold cross-validation. This approach offers robustness to amplitude variations and provides insights into synchronized signals over frequency, enhancing our understanding and diagnostic capabilities of NDDs. Incorporating grouped ICA and DL for data-driven time series data generation, offering robustness to amplitude variations, providing a nuanced understanding of synchronized signals over frequency with PLV, and classifying the BFC with 1D-CNN are the significant contributions of this proposed work.</t>
        </is>
      </c>
      <c r="G833" t="inlineStr">
        <is>
          <t>Unimodal</t>
        </is>
      </c>
      <c r="H833" t="inlineStr">
        <is>
          <t>See abstract</t>
        </is>
      </c>
      <c r="I833" t="inlineStr">
        <is>
          <t>See abstract</t>
        </is>
      </c>
      <c r="J833" t="inlineStr">
        <is>
          <t>See abstract (AI/ML)</t>
        </is>
      </c>
      <c r="K833" t="inlineStr">
        <is>
          <t>See abstract</t>
        </is>
      </c>
      <c r="M833" t="inlineStr">
        <is>
          <t>See abstract</t>
        </is>
      </c>
      <c r="N833" t="inlineStr">
        <is>
          <t>See abstract</t>
        </is>
      </c>
      <c r="O833" t="inlineStr">
        <is>
          <t>Not verified from abstract</t>
        </is>
      </c>
      <c r="P833" t="inlineStr">
        <is>
          <t>See abstract</t>
        </is>
      </c>
      <c r="Q833" t="inlineStr">
        <is>
          <t>See abstract</t>
        </is>
      </c>
      <c r="R833" t="inlineStr">
        <is>
          <t>Not reviewed (not included)</t>
        </is>
      </c>
      <c r="S833" t="inlineStr">
        <is>
          <t>Not reviewed (not included)</t>
        </is>
      </c>
      <c r="T833" t="inlineStr">
        <is>
          <t>Abstract screening only. Not Selected for Final 95 (Pending Full Text Review)</t>
        </is>
      </c>
      <c r="U833" t="inlineStr">
        <is>
          <t>EXCLUDE</t>
        </is>
      </c>
      <c r="V8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33" t="inlineStr">
        <is>
          <t>Excluded: Other Criterion</t>
        </is>
      </c>
      <c r="X833" t="inlineStr">
        <is>
          <t>Not assessed from abstract</t>
        </is>
      </c>
      <c r="Y833" t="inlineStr">
        <is>
          <t>IEEE Conferences</t>
        </is>
      </c>
      <c r="Z833" t="inlineStr">
        <is>
          <t>Not determined from abstract</t>
        </is>
      </c>
      <c r="AB833" t="inlineStr">
        <is>
          <t>Not assessed (not included)</t>
        </is>
      </c>
      <c r="AC833" t="inlineStr">
        <is>
          <t>Not assessed (not included)</t>
        </is>
      </c>
      <c r="AD833" t="inlineStr">
        <is>
          <t>S. Bandyopadhyay; M. Sarma; D. Samanta</t>
        </is>
      </c>
      <c r="AE833" t="inlineStr">
        <is>
          <t>2024 15th International Conference on Computing Communication and Networking Technologies (ICCCNT)</t>
        </is>
      </c>
      <c r="AF833" t="inlineStr">
        <is>
          <t>Hybrid OA (IEEE)</t>
        </is>
      </c>
      <c r="AH833" t="inlineStr">
        <is>
          <t>Not assessed</t>
        </is>
      </c>
      <c r="AI833" t="inlineStr">
        <is>
          <t>Not reported</t>
        </is>
      </c>
      <c r="AJ833" t="inlineStr">
        <is>
          <t>Not reported</t>
        </is>
      </c>
      <c r="AK833" t="inlineStr">
        <is>
          <t>Not reported</t>
        </is>
      </c>
      <c r="AL833" t="inlineStr">
        <is>
          <t>Not reported</t>
        </is>
      </c>
      <c r="AM833" t="inlineStr">
        <is>
          <t>Not reported</t>
        </is>
      </c>
      <c r="AN833" t="inlineStr">
        <is>
          <t>Not reported</t>
        </is>
      </c>
      <c r="AO833" t="inlineStr">
        <is>
          <t>Not reviewed</t>
        </is>
      </c>
      <c r="AP833" t="inlineStr">
        <is>
          <t>Not reported</t>
        </is>
      </c>
      <c r="AQ833" t="inlineStr">
        <is>
          <t>Not reported</t>
        </is>
      </c>
      <c r="AR833" t="inlineStr">
        <is>
          <t>Not reported</t>
        </is>
      </c>
      <c r="AS833" t="inlineStr">
        <is>
          <t>See abstract</t>
        </is>
      </c>
      <c r="AT833" t="inlineStr">
        <is>
          <t>Not reviewed</t>
        </is>
      </c>
      <c r="AU833" t="inlineStr">
        <is>
          <t>Not reviewed</t>
        </is>
      </c>
      <c r="AV833" t="inlineStr">
        <is>
          <t>Not reviewed</t>
        </is>
      </c>
      <c r="AW833" t="inlineStr">
        <is>
          <t>Not reviewed</t>
        </is>
      </c>
      <c r="AX833" t="inlineStr">
        <is>
          <t>Not reported</t>
        </is>
      </c>
      <c r="AY833" t="inlineStr">
        <is>
          <t>Not reported</t>
        </is>
      </c>
      <c r="AZ833" t="inlineStr">
        <is>
          <t>Not reported</t>
        </is>
      </c>
      <c r="BA833" t="inlineStr">
        <is>
          <t>Not reported</t>
        </is>
      </c>
      <c r="BB833" t="inlineStr">
        <is>
          <t>Not reported</t>
        </is>
      </c>
      <c r="BC833" t="inlineStr">
        <is>
          <t>Not reported</t>
        </is>
      </c>
      <c r="BD833" t="inlineStr">
        <is>
          <t>Not reported</t>
        </is>
      </c>
      <c r="BE833" t="inlineStr">
        <is>
          <t>Not reported</t>
        </is>
      </c>
      <c r="BF833" t="inlineStr">
        <is>
          <t>Not reported</t>
        </is>
      </c>
      <c r="BG833" t="inlineStr">
        <is>
          <t>Not reviewed (not included)</t>
        </is>
      </c>
      <c r="BH833" t="inlineStr">
        <is>
          <t>N/A</t>
        </is>
      </c>
      <c r="BI833" t="inlineStr">
        <is>
          <t>Not reviewed</t>
        </is>
      </c>
      <c r="BJ833" t="inlineStr">
        <is>
          <t>Not reviewed</t>
        </is>
      </c>
      <c r="BK833" t="inlineStr">
        <is>
          <t>Not reviewed</t>
        </is>
      </c>
      <c r="BL833" t="inlineStr">
        <is>
          <t>Not reviewed</t>
        </is>
      </c>
      <c r="BM833" t="inlineStr">
        <is>
          <t>Not reviewed (not included)</t>
        </is>
      </c>
      <c r="BN833" t="inlineStr">
        <is>
          <t>Not Selected for Final 95 (Pending Full Text Review) - Candidate paper not selected for final 95: Passed abstract screening but not included in final selec</t>
        </is>
      </c>
      <c r="BO833" t="inlineStr">
        <is>
          <t>Abstract-level screening only</t>
        </is>
      </c>
      <c r="BP833" t="inlineStr">
        <is>
          <t>7</t>
        </is>
      </c>
    </row>
    <row r="834">
      <c r="A834" t="inlineStr">
        <is>
          <t>Advancements in Arabic Text-to-Speech Systems: A 22-Year Literature Review</t>
        </is>
      </c>
      <c r="B834" t="n">
        <v>2023</v>
      </c>
      <c r="C834" t="inlineStr">
        <is>
          <t>Not checked</t>
        </is>
      </c>
      <c r="D834" t="inlineStr">
        <is>
          <t>Not checked</t>
        </is>
      </c>
      <c r="E834" t="inlineStr">
        <is>
          <t>10.1109/ACCESS.2023.3260844</t>
        </is>
      </c>
      <c r="F834" t="inlineStr">
        <is>
          <t>Although there are several speech synthesis models available for different languages tailored to specific domain requirements and applications, there is currently no readily available information on the latest trends in Arabic language speech synthesis. This can make it challenging for beginners to research and develop text-to-speech (TTS) systems for Arabic. To address this issue, this article provides a comprehensive overview of several scholarsâ€™ contributions to the field of Arabic TTS, along with an examination of the unique features of the Arabic language and the corresponding challenges in creating TTS systems. Reporting only on papers discussing Arabic TTS, this systematic review evaluated available literature published between 2000 and 2022. We conducted a systematic review of six databases using the Preferred Reporting Items for Systematic Reviews and Meta-Analyses (PRISMA) guidelines to identify studies that addressed Arabic Text-to-Speech systems. Of the 3719 articles identified, only 36 (0.96%) met our search criteria. Bibliometric analyses of these studies were conducted and reported. The results highlight the main types of speech synthesis techniques used in TTS systems: concatenative, formant, deep neural network (DNN), hybrid models, and multiagent. The corpora used to develop these systems, as well as the diacritization techniques incorporated, evaluation techniques, and the results of the performance of the systems are reported. Subjective evaluation using the mean opinion score is the most commonly applied method to measure the accuracy of systems. This study also identifies gaps in the literature and makes recommendations for future research directions.</t>
        </is>
      </c>
      <c r="G834" t="inlineStr">
        <is>
          <t>Unimodal</t>
        </is>
      </c>
      <c r="H834" t="inlineStr">
        <is>
          <t>See abstract</t>
        </is>
      </c>
      <c r="I834" t="inlineStr">
        <is>
          <t>See abstract</t>
        </is>
      </c>
      <c r="J834" t="inlineStr">
        <is>
          <t>See abstract (AI/ML)</t>
        </is>
      </c>
      <c r="K834" t="inlineStr">
        <is>
          <t>See abstract</t>
        </is>
      </c>
      <c r="M834" t="inlineStr">
        <is>
          <t>See abstract</t>
        </is>
      </c>
      <c r="N834" t="inlineStr">
        <is>
          <t>See abstract</t>
        </is>
      </c>
      <c r="O834" t="inlineStr">
        <is>
          <t>Not verified from abstract</t>
        </is>
      </c>
      <c r="P834" t="inlineStr">
        <is>
          <t>See abstract</t>
        </is>
      </c>
      <c r="Q834" t="inlineStr">
        <is>
          <t>See abstract</t>
        </is>
      </c>
      <c r="R834" t="inlineStr">
        <is>
          <t>Not reviewed (not included)</t>
        </is>
      </c>
      <c r="S834" t="inlineStr">
        <is>
          <t>Not reviewed (not included)</t>
        </is>
      </c>
      <c r="T834" t="inlineStr">
        <is>
          <t>Abstract screening only. Not Primary Research</t>
        </is>
      </c>
      <c r="U834" t="inlineStr">
        <is>
          <t>EXCLUDE</t>
        </is>
      </c>
      <c r="V834" t="inlineStr">
        <is>
          <t>E6-Not Primary Research: Title/abstract indicates systematic review, meta-analysis, or review paper</t>
        </is>
      </c>
      <c r="W834" t="inlineStr">
        <is>
          <t>Excluded: Not Primary Research</t>
        </is>
      </c>
      <c r="X834" t="inlineStr">
        <is>
          <t>Not assessed from abstract</t>
        </is>
      </c>
      <c r="Y834" t="inlineStr">
        <is>
          <t>IEEE Journals</t>
        </is>
      </c>
      <c r="Z834" t="inlineStr">
        <is>
          <t>Not determined from abstract</t>
        </is>
      </c>
      <c r="AB834" t="inlineStr">
        <is>
          <t>Not assessed (not included)</t>
        </is>
      </c>
      <c r="AC834" t="inlineStr">
        <is>
          <t>Not assessed (not included)</t>
        </is>
      </c>
      <c r="AD834" t="inlineStr">
        <is>
          <t>K. Chemnad; A. Othman</t>
        </is>
      </c>
      <c r="AE834" t="inlineStr">
        <is>
          <t>IEEE Access</t>
        </is>
      </c>
      <c r="AF834" t="inlineStr">
        <is>
          <t>Gold OA (IEEE Access)</t>
        </is>
      </c>
      <c r="AH834" t="inlineStr">
        <is>
          <t>Not assessed</t>
        </is>
      </c>
      <c r="AI834" t="inlineStr">
        <is>
          <t>Not reported</t>
        </is>
      </c>
      <c r="AJ834" t="inlineStr">
        <is>
          <t>Not reported</t>
        </is>
      </c>
      <c r="AK834" t="inlineStr">
        <is>
          <t>Not reported</t>
        </is>
      </c>
      <c r="AL834" t="inlineStr">
        <is>
          <t>Not reported</t>
        </is>
      </c>
      <c r="AM834" t="inlineStr">
        <is>
          <t>Not reported</t>
        </is>
      </c>
      <c r="AN834" t="inlineStr">
        <is>
          <t>Not reported</t>
        </is>
      </c>
      <c r="AO834" t="inlineStr">
        <is>
          <t>Not reviewed</t>
        </is>
      </c>
      <c r="AP834" t="inlineStr">
        <is>
          <t>Not reported</t>
        </is>
      </c>
      <c r="AQ834" t="inlineStr">
        <is>
          <t>Not reported</t>
        </is>
      </c>
      <c r="AR834" t="inlineStr">
        <is>
          <t>Not reported</t>
        </is>
      </c>
      <c r="AS834" t="inlineStr">
        <is>
          <t>See abstract</t>
        </is>
      </c>
      <c r="AT834" t="inlineStr">
        <is>
          <t>Not reviewed</t>
        </is>
      </c>
      <c r="AU834" t="inlineStr">
        <is>
          <t>Not reviewed</t>
        </is>
      </c>
      <c r="AV834" t="inlineStr">
        <is>
          <t>Not reviewed</t>
        </is>
      </c>
      <c r="AW834" t="inlineStr">
        <is>
          <t>Not reviewed</t>
        </is>
      </c>
      <c r="AX834" t="inlineStr">
        <is>
          <t>Not reported</t>
        </is>
      </c>
      <c r="AY834" t="inlineStr">
        <is>
          <t>Not reported</t>
        </is>
      </c>
      <c r="AZ834" t="inlineStr">
        <is>
          <t>Not reported</t>
        </is>
      </c>
      <c r="BA834" t="inlineStr">
        <is>
          <t>Not reported</t>
        </is>
      </c>
      <c r="BB834" t="inlineStr">
        <is>
          <t>Not reported</t>
        </is>
      </c>
      <c r="BC834" t="inlineStr">
        <is>
          <t>Not reported</t>
        </is>
      </c>
      <c r="BD834" t="inlineStr">
        <is>
          <t>Not reported</t>
        </is>
      </c>
      <c r="BE834" t="inlineStr">
        <is>
          <t>Not reported</t>
        </is>
      </c>
      <c r="BF834" t="inlineStr">
        <is>
          <t>Not reported</t>
        </is>
      </c>
      <c r="BG834" t="inlineStr">
        <is>
          <t>Not reviewed (not included)</t>
        </is>
      </c>
      <c r="BH834" t="inlineStr">
        <is>
          <t>N/A</t>
        </is>
      </c>
      <c r="BI834" t="inlineStr">
        <is>
          <t>Not reviewed</t>
        </is>
      </c>
      <c r="BJ834" t="inlineStr">
        <is>
          <t>Not reviewed</t>
        </is>
      </c>
      <c r="BK834" t="inlineStr">
        <is>
          <t>Not reviewed</t>
        </is>
      </c>
      <c r="BL834" t="inlineStr">
        <is>
          <t>Not reviewed</t>
        </is>
      </c>
      <c r="BM834" t="inlineStr">
        <is>
          <t>Not reviewed (not included)</t>
        </is>
      </c>
      <c r="BN834" t="inlineStr">
        <is>
          <t>Not Primary Research - E6-Not Primary Research: Title/abstract indicates systematic review, meta-analysis, or review paper</t>
        </is>
      </c>
      <c r="BO834" t="inlineStr">
        <is>
          <t>Abstract-level screening only</t>
        </is>
      </c>
      <c r="BP834" t="inlineStr">
        <is>
          <t>26</t>
        </is>
      </c>
    </row>
    <row r="835">
      <c r="A835" t="inlineStr">
        <is>
          <t>MindWell Solace: Your Mental Health Companion</t>
        </is>
      </c>
      <c r="B835" t="n">
        <v>2024</v>
      </c>
      <c r="C835" t="inlineStr">
        <is>
          <t>Not checked</t>
        </is>
      </c>
      <c r="D835" t="inlineStr">
        <is>
          <t>Not checked</t>
        </is>
      </c>
      <c r="E835" t="inlineStr">
        <is>
          <t>10.1109/ASIANCON62057.2024.10837922</t>
        </is>
      </c>
      <c r="F835" t="inlineStr">
        <is>
          <t>This paper introduces "MindWell Solace: Your Mental Health Companion," 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is>
      </c>
      <c r="G835" t="inlineStr">
        <is>
          <t>Unimodal</t>
        </is>
      </c>
      <c r="H835" t="inlineStr">
        <is>
          <t>See abstract</t>
        </is>
      </c>
      <c r="I835" t="inlineStr">
        <is>
          <t>See abstract</t>
        </is>
      </c>
      <c r="J835" t="inlineStr">
        <is>
          <t>See abstract (AI/ML)</t>
        </is>
      </c>
      <c r="K835" t="inlineStr">
        <is>
          <t>See abstract</t>
        </is>
      </c>
      <c r="M835" t="inlineStr">
        <is>
          <t>See abstract</t>
        </is>
      </c>
      <c r="N835" t="inlineStr">
        <is>
          <t>See abstract</t>
        </is>
      </c>
      <c r="O835" t="inlineStr">
        <is>
          <t>Not verified from abstract</t>
        </is>
      </c>
      <c r="P835" t="inlineStr">
        <is>
          <t>See abstract</t>
        </is>
      </c>
      <c r="Q835" t="inlineStr">
        <is>
          <t>See abstract</t>
        </is>
      </c>
      <c r="R835" t="inlineStr">
        <is>
          <t>Not reviewed (not included)</t>
        </is>
      </c>
      <c r="S835" t="inlineStr">
        <is>
          <t>Not reviewed (not included)</t>
        </is>
      </c>
      <c r="T835" t="inlineStr">
        <is>
          <t>Abstract screening only. Non-ADHD Focused</t>
        </is>
      </c>
      <c r="U835" t="inlineStr">
        <is>
          <t>EXCLUDE</t>
        </is>
      </c>
      <c r="V835" t="inlineStr">
        <is>
          <t>E2-Not ADHD focused: Neither title nor abstract mentions ADHD or attention-deficit/hyperactivity</t>
        </is>
      </c>
      <c r="W835" t="inlineStr">
        <is>
          <t>Excluded: Not ADHD Focused</t>
        </is>
      </c>
      <c r="X835" t="inlineStr">
        <is>
          <t>Not assessed from abstract</t>
        </is>
      </c>
      <c r="Y835" t="inlineStr">
        <is>
          <t>IEEE Conferences</t>
        </is>
      </c>
      <c r="Z835" t="inlineStr">
        <is>
          <t>Not determined from abstract</t>
        </is>
      </c>
      <c r="AB835" t="inlineStr">
        <is>
          <t>Not assessed (not included)</t>
        </is>
      </c>
      <c r="AC835" t="inlineStr">
        <is>
          <t>Not assessed (not included)</t>
        </is>
      </c>
      <c r="AD835" t="inlineStr">
        <is>
          <t>U. Bhave; M. M. Narendra; D. J. Bhadresh; J. A. Suhas; R. R. Ajit</t>
        </is>
      </c>
      <c r="AE835" t="inlineStr">
        <is>
          <t>2024 4th Asian Conference on Innovation in Technology (ASIANCON)</t>
        </is>
      </c>
      <c r="AF835" t="inlineStr">
        <is>
          <t>Hybrid OA (IEEE)</t>
        </is>
      </c>
      <c r="AH835" t="inlineStr">
        <is>
          <t>Not assessed</t>
        </is>
      </c>
      <c r="AI835" t="inlineStr">
        <is>
          <t>Not reported</t>
        </is>
      </c>
      <c r="AJ835" t="inlineStr">
        <is>
          <t>Not reported</t>
        </is>
      </c>
      <c r="AK835" t="inlineStr">
        <is>
          <t>Not reported</t>
        </is>
      </c>
      <c r="AL835" t="inlineStr">
        <is>
          <t>Not reported</t>
        </is>
      </c>
      <c r="AM835" t="inlineStr">
        <is>
          <t>Not reported</t>
        </is>
      </c>
      <c r="AN835" t="inlineStr">
        <is>
          <t>Not reported</t>
        </is>
      </c>
      <c r="AO835" t="inlineStr">
        <is>
          <t>Not reviewed</t>
        </is>
      </c>
      <c r="AP835" t="inlineStr">
        <is>
          <t>Not reported</t>
        </is>
      </c>
      <c r="AQ835" t="inlineStr">
        <is>
          <t>Not reported</t>
        </is>
      </c>
      <c r="AR835" t="inlineStr">
        <is>
          <t>Not reported</t>
        </is>
      </c>
      <c r="AS835" t="inlineStr">
        <is>
          <t>See abstract</t>
        </is>
      </c>
      <c r="AT835" t="inlineStr">
        <is>
          <t>Not reviewed</t>
        </is>
      </c>
      <c r="AU835" t="inlineStr">
        <is>
          <t>Not reviewed</t>
        </is>
      </c>
      <c r="AV835" t="inlineStr">
        <is>
          <t>Not reviewed</t>
        </is>
      </c>
      <c r="AW835" t="inlineStr">
        <is>
          <t>Not reviewed</t>
        </is>
      </c>
      <c r="AX835" t="inlineStr">
        <is>
          <t>Not reported</t>
        </is>
      </c>
      <c r="AY835" t="inlineStr">
        <is>
          <t>Not reported</t>
        </is>
      </c>
      <c r="AZ835" t="inlineStr">
        <is>
          <t>Not reported</t>
        </is>
      </c>
      <c r="BA835" t="inlineStr">
        <is>
          <t>Not reported</t>
        </is>
      </c>
      <c r="BB835" t="inlineStr">
        <is>
          <t>Not reported</t>
        </is>
      </c>
      <c r="BC835" t="inlineStr">
        <is>
          <t>Not reported</t>
        </is>
      </c>
      <c r="BD835" t="inlineStr">
        <is>
          <t>Not reported</t>
        </is>
      </c>
      <c r="BE835" t="inlineStr">
        <is>
          <t>Not reported</t>
        </is>
      </c>
      <c r="BF835" t="inlineStr">
        <is>
          <t>Not reported</t>
        </is>
      </c>
      <c r="BG835" t="inlineStr">
        <is>
          <t>Not reviewed (not included)</t>
        </is>
      </c>
      <c r="BH835" t="inlineStr">
        <is>
          <t>N/A</t>
        </is>
      </c>
      <c r="BI835" t="inlineStr">
        <is>
          <t>Not reviewed</t>
        </is>
      </c>
      <c r="BJ835" t="inlineStr">
        <is>
          <t>Not reviewed</t>
        </is>
      </c>
      <c r="BK835" t="inlineStr">
        <is>
          <t>Not reviewed</t>
        </is>
      </c>
      <c r="BL835" t="inlineStr">
        <is>
          <t>Not reviewed</t>
        </is>
      </c>
      <c r="BM835" t="inlineStr">
        <is>
          <t>Not reviewed (not included)</t>
        </is>
      </c>
      <c r="BN835" t="inlineStr">
        <is>
          <t>Non-ADHD Focused - E2-Not ADHD focused: Neither title nor abstract mentions ADHD or attention-deficit/hyperactivity</t>
        </is>
      </c>
      <c r="BO835" t="inlineStr">
        <is>
          <t>Abstract-level screening only</t>
        </is>
      </c>
      <c r="BP835" t="inlineStr">
        <is>
          <t>4</t>
        </is>
      </c>
    </row>
    <row r="836">
      <c r="A836" t="inlineStr">
        <is>
          <t>Poster: Opportunities and Challenges in Mental Health Mobile Applications</t>
        </is>
      </c>
      <c r="B836" t="n">
        <v>2024</v>
      </c>
      <c r="C836" t="inlineStr">
        <is>
          <t>Not checked</t>
        </is>
      </c>
      <c r="D836" t="inlineStr">
        <is>
          <t>Not checked</t>
        </is>
      </c>
      <c r="E836" t="inlineStr">
        <is>
          <t>10.1109/CHASE60773.2024.00032</t>
        </is>
      </c>
      <c r="F836" t="inlineStr">
        <is>
          <t>Numerous mobile applications aimed at helping users with mental health goals exist in current smartphone application stores, and they are widely downloaded. However, there is some debate about how effective these applications might be, given many suffer from high attrition and stigmas around discussing mental health. This work aims to understand current challenges with and opportunities for these applications. Sampling from a dataset of 200,972 user reviews, we analyzed a representational set of 3016 user reviews to identify users who self-identified as using these applications to support their mental health goals (696, 23%). In addition to looking at the sentiment of these reviews, we identify mental health needs currently being served and attempt to identify under-served user groups. Here, we describe preliminary insights derived from our initial coding, which can inform researchers and application designers working in the area of mental health applications.</t>
        </is>
      </c>
      <c r="G836" t="inlineStr">
        <is>
          <t>Unimodal</t>
        </is>
      </c>
      <c r="H836" t="inlineStr">
        <is>
          <t>See abstract</t>
        </is>
      </c>
      <c r="I836" t="inlineStr">
        <is>
          <t>See abstract</t>
        </is>
      </c>
      <c r="J836" t="inlineStr">
        <is>
          <t>See abstract (AI/ML)</t>
        </is>
      </c>
      <c r="K836" t="inlineStr">
        <is>
          <t>See abstract</t>
        </is>
      </c>
      <c r="M836" t="inlineStr">
        <is>
          <t>See abstract</t>
        </is>
      </c>
      <c r="N836" t="inlineStr">
        <is>
          <t>See abstract</t>
        </is>
      </c>
      <c r="O836" t="inlineStr">
        <is>
          <t>Not verified from abstract</t>
        </is>
      </c>
      <c r="P836" t="inlineStr">
        <is>
          <t>See abstract</t>
        </is>
      </c>
      <c r="Q836" t="inlineStr">
        <is>
          <t>See abstract</t>
        </is>
      </c>
      <c r="R836" t="inlineStr">
        <is>
          <t>Not reviewed (not included)</t>
        </is>
      </c>
      <c r="S836" t="inlineStr">
        <is>
          <t>Not reviewed (not included)</t>
        </is>
      </c>
      <c r="T836" t="inlineStr">
        <is>
          <t>Abstract screening only. Non-ADHD Focused</t>
        </is>
      </c>
      <c r="U836" t="inlineStr">
        <is>
          <t>EXCLUDE</t>
        </is>
      </c>
      <c r="V836" t="inlineStr">
        <is>
          <t>E2-Not ADHD focused: Neither title nor abstract mentions ADHD or attention-deficit/hyperactivity</t>
        </is>
      </c>
      <c r="W836" t="inlineStr">
        <is>
          <t>Excluded: Not ADHD Focused</t>
        </is>
      </c>
      <c r="X836" t="inlineStr">
        <is>
          <t>Not assessed from abstract</t>
        </is>
      </c>
      <c r="Y836" t="inlineStr">
        <is>
          <t>IEEE Conferences</t>
        </is>
      </c>
      <c r="Z836" t="inlineStr">
        <is>
          <t>Not determined from abstract</t>
        </is>
      </c>
      <c r="AB836" t="inlineStr">
        <is>
          <t>Not assessed (not included)</t>
        </is>
      </c>
      <c r="AC836" t="inlineStr">
        <is>
          <t>Not assessed (not included)</t>
        </is>
      </c>
      <c r="AD836" t="inlineStr">
        <is>
          <t>M. Erqsous; F. Lovell; B. Abraham; A. Ngo; M. L. Mauriello</t>
        </is>
      </c>
      <c r="AE836" t="inlineStr">
        <is>
          <t>2024 IEEE/ACM Conference on Connected Health: Applications, Systems and Engineering Technologies (CHASE)</t>
        </is>
      </c>
      <c r="AF836" t="inlineStr">
        <is>
          <t>Hybrid OA (IEEE)</t>
        </is>
      </c>
      <c r="AH836" t="inlineStr">
        <is>
          <t>Not assessed</t>
        </is>
      </c>
      <c r="AI836" t="inlineStr">
        <is>
          <t>Not reported</t>
        </is>
      </c>
      <c r="AJ836" t="inlineStr">
        <is>
          <t>Not reported</t>
        </is>
      </c>
      <c r="AK836" t="inlineStr">
        <is>
          <t>Not reported</t>
        </is>
      </c>
      <c r="AL836" t="inlineStr">
        <is>
          <t>Not reported</t>
        </is>
      </c>
      <c r="AM836" t="inlineStr">
        <is>
          <t>Not reported</t>
        </is>
      </c>
      <c r="AN836" t="inlineStr">
        <is>
          <t>Not reported</t>
        </is>
      </c>
      <c r="AO836" t="inlineStr">
        <is>
          <t>Not reviewed</t>
        </is>
      </c>
      <c r="AP836" t="inlineStr">
        <is>
          <t>Not reported</t>
        </is>
      </c>
      <c r="AQ836" t="inlineStr">
        <is>
          <t>Not reported</t>
        </is>
      </c>
      <c r="AR836" t="inlineStr">
        <is>
          <t>Not reported</t>
        </is>
      </c>
      <c r="AS836" t="inlineStr">
        <is>
          <t>See abstract</t>
        </is>
      </c>
      <c r="AT836" t="inlineStr">
        <is>
          <t>Not reviewed</t>
        </is>
      </c>
      <c r="AU836" t="inlineStr">
        <is>
          <t>Not reviewed</t>
        </is>
      </c>
      <c r="AV836" t="inlineStr">
        <is>
          <t>Not reviewed</t>
        </is>
      </c>
      <c r="AW836" t="inlineStr">
        <is>
          <t>Not reviewed</t>
        </is>
      </c>
      <c r="AX836" t="inlineStr">
        <is>
          <t>Not reported</t>
        </is>
      </c>
      <c r="AY836" t="inlineStr">
        <is>
          <t>Not reported</t>
        </is>
      </c>
      <c r="AZ836" t="inlineStr">
        <is>
          <t>Not reported</t>
        </is>
      </c>
      <c r="BA836" t="inlineStr">
        <is>
          <t>Not reported</t>
        </is>
      </c>
      <c r="BB836" t="inlineStr">
        <is>
          <t>Not reported</t>
        </is>
      </c>
      <c r="BC836" t="inlineStr">
        <is>
          <t>Not reported</t>
        </is>
      </c>
      <c r="BD836" t="inlineStr">
        <is>
          <t>Not reported</t>
        </is>
      </c>
      <c r="BE836" t="inlineStr">
        <is>
          <t>Not reported</t>
        </is>
      </c>
      <c r="BF836" t="inlineStr">
        <is>
          <t>Not reported</t>
        </is>
      </c>
      <c r="BG836" t="inlineStr">
        <is>
          <t>Not reviewed (not included)</t>
        </is>
      </c>
      <c r="BH836" t="inlineStr">
        <is>
          <t>N/A</t>
        </is>
      </c>
      <c r="BI836" t="inlineStr">
        <is>
          <t>Not reviewed</t>
        </is>
      </c>
      <c r="BJ836" t="inlineStr">
        <is>
          <t>Not reviewed</t>
        </is>
      </c>
      <c r="BK836" t="inlineStr">
        <is>
          <t>Not reviewed</t>
        </is>
      </c>
      <c r="BL836" t="inlineStr">
        <is>
          <t>Not reviewed</t>
        </is>
      </c>
      <c r="BM836" t="inlineStr">
        <is>
          <t>Not reviewed (not included)</t>
        </is>
      </c>
      <c r="BN836" t="inlineStr">
        <is>
          <t>Non-ADHD Focused - E2-Not ADHD focused: Neither title nor abstract mentions ADHD or attention-deficit/hyperactivity</t>
        </is>
      </c>
      <c r="BO836" t="inlineStr">
        <is>
          <t>Abstract-level screening only</t>
        </is>
      </c>
      <c r="BP836" t="inlineStr">
        <is>
          <t>2</t>
        </is>
      </c>
    </row>
    <row r="837">
      <c r="A837" t="inlineStr">
        <is>
          <t>A Comparative Study on Various Detection Techniques to Detect Mental Health Disorders in Children</t>
        </is>
      </c>
      <c r="B837" t="n">
        <v>2023</v>
      </c>
      <c r="C837" t="inlineStr">
        <is>
          <t>Not checked</t>
        </is>
      </c>
      <c r="D837" t="inlineStr">
        <is>
          <t>Not checked</t>
        </is>
      </c>
      <c r="E837" t="inlineStr">
        <is>
          <t>10.1109/NELEX59773.2023.10421503</t>
        </is>
      </c>
      <c r="F837" t="inlineStr">
        <is>
          <t>Good mental health is vital for societal progress, but mental health challenges, exacerbated by global events like pandemics, have grown. Children with mental disorders face hurdles in education, work, and personal life, often lacking access to treatment. Advancements in technology, particularly AI, have sparked interest in automating mental illness detection. This article systematically reviews nine common childhood disorders, focusing on automated identification via physiological signals. It discusses signal analysis, feature engineering, and decision-making processes, highlighting benefits, challenges, and future directions. The paper also covers dataset details, validation methods, and key findings while posing research questions on signal availability and interpretability. Our focus in this paper revolves around the automated identification of these disorders through physiological signals. We also delve into a thorough discussion of signal analysis, feature engineering, and decision-making processes, highlighting their advantages, potential future directions, and challenges as reported in previous research on children's mental disorders. The article provides a comprehensive overview of the dataset description, validation techniques, extracted features, and decision- making models employed in these studies. Furthermore, it raises open research questions regarding signal availability, uncertainty, interpretability, and hardware implementation resources for signal analysis and machine or deep learning models. Lastly, the study's key findings are summarized in the conclusion section.</t>
        </is>
      </c>
      <c r="G837" t="inlineStr">
        <is>
          <t>Unimodal</t>
        </is>
      </c>
      <c r="H837" t="inlineStr">
        <is>
          <t>See abstract</t>
        </is>
      </c>
      <c r="I837" t="inlineStr">
        <is>
          <t>See abstract</t>
        </is>
      </c>
      <c r="J837" t="inlineStr">
        <is>
          <t>See abstract (AI/ML)</t>
        </is>
      </c>
      <c r="K837" t="inlineStr">
        <is>
          <t>See abstract</t>
        </is>
      </c>
      <c r="M837" t="inlineStr">
        <is>
          <t>See abstract</t>
        </is>
      </c>
      <c r="N837" t="inlineStr">
        <is>
          <t>See abstract</t>
        </is>
      </c>
      <c r="O837" t="inlineStr">
        <is>
          <t>Not verified from abstract</t>
        </is>
      </c>
      <c r="P837" t="inlineStr">
        <is>
          <t>See abstract</t>
        </is>
      </c>
      <c r="Q837" t="inlineStr">
        <is>
          <t>See abstract</t>
        </is>
      </c>
      <c r="R837" t="inlineStr">
        <is>
          <t>Not reviewed (not included)</t>
        </is>
      </c>
      <c r="S837" t="inlineStr">
        <is>
          <t>Not reviewed (not included)</t>
        </is>
      </c>
      <c r="T837" t="inlineStr">
        <is>
          <t>Abstract screening only. Non-ADHD Focused</t>
        </is>
      </c>
      <c r="U837" t="inlineStr">
        <is>
          <t>EXCLUDE</t>
        </is>
      </c>
      <c r="V837" t="inlineStr">
        <is>
          <t>E2-Not ADHD focused: Neither title nor abstract mentions ADHD or attention-deficit/hyperactivity</t>
        </is>
      </c>
      <c r="W837" t="inlineStr">
        <is>
          <t>Excluded: Not ADHD Focused</t>
        </is>
      </c>
      <c r="X837" t="inlineStr">
        <is>
          <t>Not assessed from abstract</t>
        </is>
      </c>
      <c r="Y837" t="inlineStr">
        <is>
          <t>IEEE Conferences</t>
        </is>
      </c>
      <c r="Z837" t="inlineStr">
        <is>
          <t>Not determined from abstract</t>
        </is>
      </c>
      <c r="AB837" t="inlineStr">
        <is>
          <t>Not assessed (not included)</t>
        </is>
      </c>
      <c r="AC837" t="inlineStr">
        <is>
          <t>Not assessed (not included)</t>
        </is>
      </c>
      <c r="AD837" t="inlineStr">
        <is>
          <t>N. L. Gowda; N. Kumar; N. S. L. Gowda</t>
        </is>
      </c>
      <c r="AE837" t="inlineStr">
        <is>
          <t>2023 International Conference on Next Generation Electronics (NEleX)</t>
        </is>
      </c>
      <c r="AF837" t="inlineStr">
        <is>
          <t>Hybrid OA (IEEE)</t>
        </is>
      </c>
      <c r="AH837" t="inlineStr">
        <is>
          <t>Not assessed</t>
        </is>
      </c>
      <c r="AI837" t="inlineStr">
        <is>
          <t>Not reported</t>
        </is>
      </c>
      <c r="AJ837" t="inlineStr">
        <is>
          <t>Not reported</t>
        </is>
      </c>
      <c r="AK837" t="inlineStr">
        <is>
          <t>Not reported</t>
        </is>
      </c>
      <c r="AL837" t="inlineStr">
        <is>
          <t>Not reported</t>
        </is>
      </c>
      <c r="AM837" t="inlineStr">
        <is>
          <t>Not reported</t>
        </is>
      </c>
      <c r="AN837" t="inlineStr">
        <is>
          <t>Not reported</t>
        </is>
      </c>
      <c r="AO837" t="inlineStr">
        <is>
          <t>Not reviewed</t>
        </is>
      </c>
      <c r="AP837" t="inlineStr">
        <is>
          <t>Not reported</t>
        </is>
      </c>
      <c r="AQ837" t="inlineStr">
        <is>
          <t>Not reported</t>
        </is>
      </c>
      <c r="AR837" t="inlineStr">
        <is>
          <t>Not reported</t>
        </is>
      </c>
      <c r="AS837" t="inlineStr">
        <is>
          <t>See abstract</t>
        </is>
      </c>
      <c r="AT837" t="inlineStr">
        <is>
          <t>Not reviewed</t>
        </is>
      </c>
      <c r="AU837" t="inlineStr">
        <is>
          <t>Not reviewed</t>
        </is>
      </c>
      <c r="AV837" t="inlineStr">
        <is>
          <t>Not reviewed</t>
        </is>
      </c>
      <c r="AW837" t="inlineStr">
        <is>
          <t>Not reviewed</t>
        </is>
      </c>
      <c r="AX837" t="inlineStr">
        <is>
          <t>Not reported</t>
        </is>
      </c>
      <c r="AY837" t="inlineStr">
        <is>
          <t>Not reported</t>
        </is>
      </c>
      <c r="AZ837" t="inlineStr">
        <is>
          <t>Not reported</t>
        </is>
      </c>
      <c r="BA837" t="inlineStr">
        <is>
          <t>Not reported</t>
        </is>
      </c>
      <c r="BB837" t="inlineStr">
        <is>
          <t>Not reported</t>
        </is>
      </c>
      <c r="BC837" t="inlineStr">
        <is>
          <t>Not reported</t>
        </is>
      </c>
      <c r="BD837" t="inlineStr">
        <is>
          <t>Not reported</t>
        </is>
      </c>
      <c r="BE837" t="inlineStr">
        <is>
          <t>Not reported</t>
        </is>
      </c>
      <c r="BF837" t="inlineStr">
        <is>
          <t>Not reported</t>
        </is>
      </c>
      <c r="BG837" t="inlineStr">
        <is>
          <t>Not reviewed (not included)</t>
        </is>
      </c>
      <c r="BH837" t="inlineStr">
        <is>
          <t>N/A</t>
        </is>
      </c>
      <c r="BI837" t="inlineStr">
        <is>
          <t>Not reviewed</t>
        </is>
      </c>
      <c r="BJ837" t="inlineStr">
        <is>
          <t>Not reviewed</t>
        </is>
      </c>
      <c r="BK837" t="inlineStr">
        <is>
          <t>Not reviewed</t>
        </is>
      </c>
      <c r="BL837" t="inlineStr">
        <is>
          <t>Not reviewed</t>
        </is>
      </c>
      <c r="BM837" t="inlineStr">
        <is>
          <t>Not reviewed (not included)</t>
        </is>
      </c>
      <c r="BN837" t="inlineStr">
        <is>
          <t>Non-ADHD Focused - E2-Not ADHD focused: Neither title nor abstract mentions ADHD or attention-deficit/hyperactivity</t>
        </is>
      </c>
      <c r="BO837" t="inlineStr">
        <is>
          <t>Abstract-level screening only</t>
        </is>
      </c>
      <c r="BP837" t="inlineStr">
        <is>
          <t>5</t>
        </is>
      </c>
    </row>
    <row r="838">
      <c r="A838" t="inlineStr">
        <is>
          <t>A Novel Contactless Human Attention and Task Focus Estimation During Tabletop Object Interactions using millimeter-wave radar</t>
        </is>
      </c>
      <c r="B838" t="n">
        <v>2026</v>
      </c>
      <c r="C838" t="inlineStr">
        <is>
          <t>Not checked</t>
        </is>
      </c>
      <c r="D838" t="inlineStr">
        <is>
          <t>Not checked</t>
        </is>
      </c>
      <c r="E838" t="inlineStr">
        <is>
          <t>10.1109/JIOT.2026.3670444</t>
        </is>
      </c>
      <c r="F838" t="inlineStr">
        <is>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handâ€“object interaction tasks using frequency-modulated continuous-wave (FMCW) millimeter-wave radar. We capture fine-grained Dopplerâ€“time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Dopplerâ€“time feature embeddings using a 1Dâ€“CNNâ€“ BiLSTMâ€“Attention fusion pipeline. This network simultaneously encodes motion smoothness, energy dynamics, and temporal regularity to derive attention scores on a 0-100 scale. Extensive experiments show the modelâ€™s capability to generalize across different subjects and activities, achieving an overall RMSE of â‰ˆ2.21 and R2 of 0.9959. Ablation analysis validates the needs of both handcrafted features and multi-head-attention fusion for performance. signal-to-noise ratios below 15 dB, noise tests revealed a performance decline of less than 5%. Changes in attention impact behavioral patterns was gained through correlation analysis. Our approach offers a privacy-preserving and contactless alternative to existing methods, making it ideal for use in classroom monitoring, workplace productivity assessment, and cognitive health evaluation.</t>
        </is>
      </c>
      <c r="G838" t="inlineStr">
        <is>
          <t>Unimodal</t>
        </is>
      </c>
      <c r="H838" t="inlineStr">
        <is>
          <t>See abstract</t>
        </is>
      </c>
      <c r="I838" t="inlineStr">
        <is>
          <t>See abstract</t>
        </is>
      </c>
      <c r="J838" t="inlineStr">
        <is>
          <t>See abstract (AI/ML)</t>
        </is>
      </c>
      <c r="K838" t="inlineStr">
        <is>
          <t>See abstract</t>
        </is>
      </c>
      <c r="M838" t="inlineStr">
        <is>
          <t>See abstract</t>
        </is>
      </c>
      <c r="N838" t="inlineStr">
        <is>
          <t>See abstract</t>
        </is>
      </c>
      <c r="O838" t="inlineStr">
        <is>
          <t>Not verified from abstract</t>
        </is>
      </c>
      <c r="P838" t="inlineStr">
        <is>
          <t>See abstract</t>
        </is>
      </c>
      <c r="Q838" t="inlineStr">
        <is>
          <t>See abstract</t>
        </is>
      </c>
      <c r="R838" t="inlineStr">
        <is>
          <t>Not reviewed (not included)</t>
        </is>
      </c>
      <c r="S838" t="inlineStr">
        <is>
          <t>Not reviewed (not included)</t>
        </is>
      </c>
      <c r="T838" t="inlineStr">
        <is>
          <t>Abstract screening only. Out of Date Range</t>
        </is>
      </c>
      <c r="U838" t="inlineStr">
        <is>
          <t>EXCLUDE</t>
        </is>
      </c>
      <c r="V838" t="inlineStr">
        <is>
          <t>E4-Year: Published 2026, outside 2019-2025 window</t>
        </is>
      </c>
      <c r="W838" t="inlineStr">
        <is>
          <t>Out of Date Range</t>
        </is>
      </c>
      <c r="X838" t="inlineStr">
        <is>
          <t>Not assessed from abstract</t>
        </is>
      </c>
      <c r="Y838" t="inlineStr">
        <is>
          <t>IEEE Early Access Articles</t>
        </is>
      </c>
      <c r="Z838" t="inlineStr">
        <is>
          <t>Not determined from abstract</t>
        </is>
      </c>
      <c r="AB838" t="inlineStr">
        <is>
          <t>Not assessed (not included)</t>
        </is>
      </c>
      <c r="AC838" t="inlineStr">
        <is>
          <t>Not assessed (not included)</t>
        </is>
      </c>
      <c r="AD838" t="inlineStr">
        <is>
          <t>M. Younas; Z. Jian; F. Niaz; X. Xu</t>
        </is>
      </c>
      <c r="AE838" t="inlineStr">
        <is>
          <t>IEEE Internet of Things Journal</t>
        </is>
      </c>
      <c r="AF838" t="inlineStr">
        <is>
          <t>Hybrid OA (IEEE)</t>
        </is>
      </c>
      <c r="AH838" t="inlineStr">
        <is>
          <t>Not assessed</t>
        </is>
      </c>
      <c r="AI838" t="inlineStr">
        <is>
          <t>Not reported</t>
        </is>
      </c>
      <c r="AJ838" t="inlineStr">
        <is>
          <t>Not reported</t>
        </is>
      </c>
      <c r="AK838" t="inlineStr">
        <is>
          <t>Not reported</t>
        </is>
      </c>
      <c r="AL838" t="inlineStr">
        <is>
          <t>Not reported</t>
        </is>
      </c>
      <c r="AM838" t="inlineStr">
        <is>
          <t>Not reported</t>
        </is>
      </c>
      <c r="AN838" t="inlineStr">
        <is>
          <t>Not reported</t>
        </is>
      </c>
      <c r="AO838" t="inlineStr">
        <is>
          <t>Not reviewed</t>
        </is>
      </c>
      <c r="AP838" t="inlineStr">
        <is>
          <t>Not reported</t>
        </is>
      </c>
      <c r="AQ838" t="inlineStr">
        <is>
          <t>Not reported</t>
        </is>
      </c>
      <c r="AR838" t="inlineStr">
        <is>
          <t>Not reported</t>
        </is>
      </c>
      <c r="AS838" t="inlineStr">
        <is>
          <t>See abstract</t>
        </is>
      </c>
      <c r="AT838" t="inlineStr">
        <is>
          <t>Not reviewed</t>
        </is>
      </c>
      <c r="AU838" t="inlineStr">
        <is>
          <t>Not reviewed</t>
        </is>
      </c>
      <c r="AV838" t="inlineStr">
        <is>
          <t>Not reviewed</t>
        </is>
      </c>
      <c r="AW838" t="inlineStr">
        <is>
          <t>Not reviewed</t>
        </is>
      </c>
      <c r="AX838" t="inlineStr">
        <is>
          <t>Not reported</t>
        </is>
      </c>
      <c r="AY838" t="inlineStr">
        <is>
          <t>Not reported</t>
        </is>
      </c>
      <c r="AZ838" t="inlineStr">
        <is>
          <t>Not reported</t>
        </is>
      </c>
      <c r="BA838" t="inlineStr">
        <is>
          <t>Not reported</t>
        </is>
      </c>
      <c r="BB838" t="inlineStr">
        <is>
          <t>Not reported</t>
        </is>
      </c>
      <c r="BC838" t="inlineStr">
        <is>
          <t>Not reported</t>
        </is>
      </c>
      <c r="BD838" t="inlineStr">
        <is>
          <t>Not reported</t>
        </is>
      </c>
      <c r="BE838" t="inlineStr">
        <is>
          <t>Not reported</t>
        </is>
      </c>
      <c r="BF838" t="inlineStr">
        <is>
          <t>Not reported</t>
        </is>
      </c>
      <c r="BG838" t="inlineStr">
        <is>
          <t>Not reviewed (not included)</t>
        </is>
      </c>
      <c r="BH838" t="inlineStr">
        <is>
          <t>N/A</t>
        </is>
      </c>
      <c r="BI838" t="inlineStr">
        <is>
          <t>Not reviewed</t>
        </is>
      </c>
      <c r="BJ838" t="inlineStr">
        <is>
          <t>Not reviewed</t>
        </is>
      </c>
      <c r="BK838" t="inlineStr">
        <is>
          <t>Not reviewed</t>
        </is>
      </c>
      <c r="BL838" t="inlineStr">
        <is>
          <t>Not reviewed</t>
        </is>
      </c>
      <c r="BM838" t="inlineStr">
        <is>
          <t>Not reviewed (not included)</t>
        </is>
      </c>
      <c r="BN838" t="inlineStr">
        <is>
          <t>Out of Date Range - E4-Year: Published 2026, outside 2019-2025 window</t>
        </is>
      </c>
      <c r="BO838" t="inlineStr">
        <is>
          <t>Abstract-level screening only</t>
        </is>
      </c>
      <c r="BP838" t="inlineStr">
        <is>
          <t>1</t>
        </is>
      </c>
    </row>
    <row r="839">
      <c r="A839" t="inlineStr">
        <is>
          <t>New Analytic Framework of Public Mental Health Predection Using Data Science</t>
        </is>
      </c>
      <c r="B839" t="n">
        <v>2024</v>
      </c>
      <c r="C839" t="inlineStr">
        <is>
          <t>Not checked</t>
        </is>
      </c>
      <c r="D839" t="inlineStr">
        <is>
          <t>Not checked</t>
        </is>
      </c>
      <c r="E839" t="inlineStr">
        <is>
          <t>10.1109/ICCSP60870.2024.10543555</t>
        </is>
      </c>
      <c r="F839" t="inlineStr">
        <is>
          <t>Social media triggered intellectual issues like social network mental disorders (SNMD) also are on the upward push cyber dependence, statistics overload and network crush have emerge as not unusual I noticed currently. The signs of these mental disorders at the moment are normally seen inside the passive this may put off clinical intervention. In this text we discuss social media mining this affords a sensible opportunity for early detection of SNMD at an early level. Itâ€™s far since intellectual factors are taken into consideration stable, SNMD is less difficult to diagnose. Diagnostic criteria (questionnaires) for anti-social conduct cannot be located on-line. Our method, new and modern, does not depend on the usage of SNMD detection self-diagnosis of those intellectual troubles through questionnaires. We would really like to present a vehicle regulatory frame, particularly social network Mental Disorders Detection (SNMDD), which using capabilities extracted from social media facts to correctly pick out ability incidents SNMD. We practice multi-supply getting to know in SNMDD and suggest a just out of the plastic new SNMD-based totally tensor variation (STM) for higher in general execution. Our machine assessed by means of a person survey of 3,126 social media users. We are on submit analysis, and the use of SNMDD for big-scale facts analysis and evaluation three types of SNMD. The outcomes display that SNMDD is promising for online character. Interpersonal organization clients with viable SNMD</t>
        </is>
      </c>
      <c r="G839" t="inlineStr">
        <is>
          <t>Unimodal</t>
        </is>
      </c>
      <c r="H839" t="inlineStr">
        <is>
          <t>See abstract</t>
        </is>
      </c>
      <c r="I839" t="inlineStr">
        <is>
          <t>See abstract</t>
        </is>
      </c>
      <c r="J839" t="inlineStr">
        <is>
          <t>See abstract (AI/ML)</t>
        </is>
      </c>
      <c r="K839" t="inlineStr">
        <is>
          <t>See abstract</t>
        </is>
      </c>
      <c r="M839" t="inlineStr">
        <is>
          <t>See abstract</t>
        </is>
      </c>
      <c r="N839" t="inlineStr">
        <is>
          <t>See abstract</t>
        </is>
      </c>
      <c r="O839" t="inlineStr">
        <is>
          <t>Not verified from abstract</t>
        </is>
      </c>
      <c r="P839" t="inlineStr">
        <is>
          <t>See abstract</t>
        </is>
      </c>
      <c r="Q839" t="inlineStr">
        <is>
          <t>See abstract</t>
        </is>
      </c>
      <c r="R839" t="inlineStr">
        <is>
          <t>Not reviewed (not included)</t>
        </is>
      </c>
      <c r="S839" t="inlineStr">
        <is>
          <t>Not reviewed (not included)</t>
        </is>
      </c>
      <c r="T839" t="inlineStr">
        <is>
          <t>Abstract screening only. Non-ADHD Focused</t>
        </is>
      </c>
      <c r="U839" t="inlineStr">
        <is>
          <t>EXCLUDE</t>
        </is>
      </c>
      <c r="V839" t="inlineStr">
        <is>
          <t>E2-Not ADHD focused: Neither title nor abstract mentions ADHD or attention-deficit/hyperactivity</t>
        </is>
      </c>
      <c r="W839" t="inlineStr">
        <is>
          <t>Excluded: Not ADHD Focused</t>
        </is>
      </c>
      <c r="X839" t="inlineStr">
        <is>
          <t>Not assessed from abstract</t>
        </is>
      </c>
      <c r="Y839" t="inlineStr">
        <is>
          <t>IEEE Conferences</t>
        </is>
      </c>
      <c r="Z839" t="inlineStr">
        <is>
          <t>Not determined from abstract</t>
        </is>
      </c>
      <c r="AB839" t="inlineStr">
        <is>
          <t>Not assessed (not included)</t>
        </is>
      </c>
      <c r="AC839" t="inlineStr">
        <is>
          <t>Not assessed (not included)</t>
        </is>
      </c>
      <c r="AD839" t="inlineStr">
        <is>
          <t>S. V. Simpson; M. S. Sane; M. M. Singiri; M. Settipalli; L. K. Dama</t>
        </is>
      </c>
      <c r="AE839" t="inlineStr">
        <is>
          <t>2024 10th International Conference on Communication and Signal Processing (ICCSP)</t>
        </is>
      </c>
      <c r="AF839" t="inlineStr">
        <is>
          <t>Hybrid OA (IEEE)</t>
        </is>
      </c>
      <c r="AH839" t="inlineStr">
        <is>
          <t>Not assessed</t>
        </is>
      </c>
      <c r="AI839" t="inlineStr">
        <is>
          <t>Not reported</t>
        </is>
      </c>
      <c r="AJ839" t="inlineStr">
        <is>
          <t>Not reported</t>
        </is>
      </c>
      <c r="AK839" t="inlineStr">
        <is>
          <t>Not reported</t>
        </is>
      </c>
      <c r="AL839" t="inlineStr">
        <is>
          <t>Not reported</t>
        </is>
      </c>
      <c r="AM839" t="inlineStr">
        <is>
          <t>Not reported</t>
        </is>
      </c>
      <c r="AN839" t="inlineStr">
        <is>
          <t>Not reported</t>
        </is>
      </c>
      <c r="AO839" t="inlineStr">
        <is>
          <t>Not reviewed</t>
        </is>
      </c>
      <c r="AP839" t="inlineStr">
        <is>
          <t>Not reported</t>
        </is>
      </c>
      <c r="AQ839" t="inlineStr">
        <is>
          <t>Not reported</t>
        </is>
      </c>
      <c r="AR839" t="inlineStr">
        <is>
          <t>Not reported</t>
        </is>
      </c>
      <c r="AS839" t="inlineStr">
        <is>
          <t>See abstract</t>
        </is>
      </c>
      <c r="AT839" t="inlineStr">
        <is>
          <t>Not reviewed</t>
        </is>
      </c>
      <c r="AU839" t="inlineStr">
        <is>
          <t>Not reviewed</t>
        </is>
      </c>
      <c r="AV839" t="inlineStr">
        <is>
          <t>Not reviewed</t>
        </is>
      </c>
      <c r="AW839" t="inlineStr">
        <is>
          <t>Not reviewed</t>
        </is>
      </c>
      <c r="AX839" t="inlineStr">
        <is>
          <t>Not reported</t>
        </is>
      </c>
      <c r="AY839" t="inlineStr">
        <is>
          <t>Not reported</t>
        </is>
      </c>
      <c r="AZ839" t="inlineStr">
        <is>
          <t>Not reported</t>
        </is>
      </c>
      <c r="BA839" t="inlineStr">
        <is>
          <t>Not reported</t>
        </is>
      </c>
      <c r="BB839" t="inlineStr">
        <is>
          <t>Not reported</t>
        </is>
      </c>
      <c r="BC839" t="inlineStr">
        <is>
          <t>Not reported</t>
        </is>
      </c>
      <c r="BD839" t="inlineStr">
        <is>
          <t>Not reported</t>
        </is>
      </c>
      <c r="BE839" t="inlineStr">
        <is>
          <t>Not reported</t>
        </is>
      </c>
      <c r="BF839" t="inlineStr">
        <is>
          <t>Not reported</t>
        </is>
      </c>
      <c r="BG839" t="inlineStr">
        <is>
          <t>Not reviewed (not included)</t>
        </is>
      </c>
      <c r="BH839" t="inlineStr">
        <is>
          <t>N/A</t>
        </is>
      </c>
      <c r="BI839" t="inlineStr">
        <is>
          <t>Not reviewed</t>
        </is>
      </c>
      <c r="BJ839" t="inlineStr">
        <is>
          <t>Not reviewed</t>
        </is>
      </c>
      <c r="BK839" t="inlineStr">
        <is>
          <t>Not reviewed</t>
        </is>
      </c>
      <c r="BL839" t="inlineStr">
        <is>
          <t>Not reviewed</t>
        </is>
      </c>
      <c r="BM839" t="inlineStr">
        <is>
          <t>Not reviewed (not included)</t>
        </is>
      </c>
      <c r="BN839" t="inlineStr">
        <is>
          <t>Non-ADHD Focused - E2-Not ADHD focused: Neither title nor abstract mentions ADHD or attention-deficit/hyperactivity</t>
        </is>
      </c>
      <c r="BO839" t="inlineStr">
        <is>
          <t>Abstract-level screening only</t>
        </is>
      </c>
      <c r="BP839" t="inlineStr">
        <is>
          <t>6</t>
        </is>
      </c>
    </row>
    <row r="840">
      <c r="A840" t="inlineStr">
        <is>
          <t>ADHD Diagnosis Using TQWT-Based Analysis of EEG Signals</t>
        </is>
      </c>
      <c r="B840" t="n">
        <v>2025</v>
      </c>
      <c r="C840" t="inlineStr">
        <is>
          <t>Not checked</t>
        </is>
      </c>
      <c r="D840" t="inlineStr">
        <is>
          <t>Not checked</t>
        </is>
      </c>
      <c r="E840" t="inlineStr">
        <is>
          <t>10.1109/SIU66497.2025.11112135</t>
        </is>
      </c>
      <c r="F840" t="inlineStr">
        <is>
          <t>In this study, the Tuneable Q-factor Wavelet Transform (TQWT) method was applied to classify Attention Deficit and Hyperactivity Disorder (ADHD) diagnosis with features obtained from EEG signals. It was aimed to perform EEG-based ADHD diagnosis more objectively and reliably. EEG signals were analyzed in the prefrontal, frontal, central, parietal, temporal, and occipital regions. The importance levels of the features obtained from the four sub-bands of TQWT and the signal are determined by ANOVA test and classified by machine learning algorithms. In the evaluations made with 10-fold cross-validation, 99.34% training, and 99.41% test accuracy were obtained in the parietal region in the Ensemble Subspace k-NN model, 98.90% training accuracy and 98.53% test accuracy were obtained in the frontal region. The results show that the TQWT method successfully detects important patterns in EEG signals and reveals the cognitive and neurophysiological differences of ADHD.</t>
        </is>
      </c>
      <c r="G840" t="inlineStr">
        <is>
          <t>Unimodal</t>
        </is>
      </c>
      <c r="H840" t="inlineStr">
        <is>
          <t>See abstract</t>
        </is>
      </c>
      <c r="I840" t="inlineStr">
        <is>
          <t>See abstract</t>
        </is>
      </c>
      <c r="J840" t="inlineStr">
        <is>
          <t>See abstract (AI/ML)</t>
        </is>
      </c>
      <c r="K840" t="inlineStr">
        <is>
          <t>See abstract</t>
        </is>
      </c>
      <c r="M840" t="inlineStr">
        <is>
          <t>See abstract</t>
        </is>
      </c>
      <c r="N840" t="inlineStr">
        <is>
          <t>See abstract</t>
        </is>
      </c>
      <c r="O840" t="inlineStr">
        <is>
          <t>Not verified from abstract</t>
        </is>
      </c>
      <c r="P840" t="inlineStr">
        <is>
          <t>See abstract</t>
        </is>
      </c>
      <c r="Q840" t="inlineStr">
        <is>
          <t>See abstract</t>
        </is>
      </c>
      <c r="R840" t="inlineStr">
        <is>
          <t>Not reviewed (not included)</t>
        </is>
      </c>
      <c r="S840" t="inlineStr">
        <is>
          <t>Not reviewed (not included)</t>
        </is>
      </c>
      <c r="T840" t="inlineStr">
        <is>
          <t>Abstract screening only. Not Selected for Final 95 (Pending Full Text Review)</t>
        </is>
      </c>
      <c r="U840" t="inlineStr">
        <is>
          <t>EXCLUDE</t>
        </is>
      </c>
      <c r="V8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40" t="inlineStr">
        <is>
          <t>Excluded: Other Criterion</t>
        </is>
      </c>
      <c r="X840" t="inlineStr">
        <is>
          <t>Not assessed from abstract</t>
        </is>
      </c>
      <c r="Y840" t="inlineStr">
        <is>
          <t>IEEE Conferences</t>
        </is>
      </c>
      <c r="Z840" t="inlineStr">
        <is>
          <t>Not determined from abstract</t>
        </is>
      </c>
      <c r="AB840" t="inlineStr">
        <is>
          <t>Not assessed (not included)</t>
        </is>
      </c>
      <c r="AC840" t="inlineStr">
        <is>
          <t>Not assessed (not included)</t>
        </is>
      </c>
      <c r="AD840" t="inlineStr">
        <is>
          <t>N. G. GÃ¼lenÃ§; M. Ã–ztÃ¼rk</t>
        </is>
      </c>
      <c r="AE840" t="inlineStr">
        <is>
          <t>2025 33rd Signal Processing and Communications Applications Conference (SIU)</t>
        </is>
      </c>
      <c r="AF840" t="inlineStr">
        <is>
          <t>Hybrid OA (IEEE)</t>
        </is>
      </c>
      <c r="AH840" t="inlineStr">
        <is>
          <t>Not assessed</t>
        </is>
      </c>
      <c r="AI840" t="inlineStr">
        <is>
          <t>Not reported</t>
        </is>
      </c>
      <c r="AJ840" t="inlineStr">
        <is>
          <t>Not reported</t>
        </is>
      </c>
      <c r="AK840" t="inlineStr">
        <is>
          <t>Not reported</t>
        </is>
      </c>
      <c r="AL840" t="inlineStr">
        <is>
          <t>Not reported</t>
        </is>
      </c>
      <c r="AM840" t="inlineStr">
        <is>
          <t>Not reported</t>
        </is>
      </c>
      <c r="AN840" t="inlineStr">
        <is>
          <t>Not reported</t>
        </is>
      </c>
      <c r="AO840" t="inlineStr">
        <is>
          <t>Not reviewed</t>
        </is>
      </c>
      <c r="AP840" t="inlineStr">
        <is>
          <t>Not reported</t>
        </is>
      </c>
      <c r="AQ840" t="inlineStr">
        <is>
          <t>Not reported</t>
        </is>
      </c>
      <c r="AR840" t="inlineStr">
        <is>
          <t>Not reported</t>
        </is>
      </c>
      <c r="AS840" t="inlineStr">
        <is>
          <t>See abstract</t>
        </is>
      </c>
      <c r="AT840" t="inlineStr">
        <is>
          <t>Not reviewed</t>
        </is>
      </c>
      <c r="AU840" t="inlineStr">
        <is>
          <t>Not reviewed</t>
        </is>
      </c>
      <c r="AV840" t="inlineStr">
        <is>
          <t>Not reviewed</t>
        </is>
      </c>
      <c r="AW840" t="inlineStr">
        <is>
          <t>Not reviewed</t>
        </is>
      </c>
      <c r="AX840" t="inlineStr">
        <is>
          <t>Not reported</t>
        </is>
      </c>
      <c r="AY840" t="inlineStr">
        <is>
          <t>Not reported</t>
        </is>
      </c>
      <c r="AZ840" t="inlineStr">
        <is>
          <t>Not reported</t>
        </is>
      </c>
      <c r="BA840" t="inlineStr">
        <is>
          <t>Not reported</t>
        </is>
      </c>
      <c r="BB840" t="inlineStr">
        <is>
          <t>Not reported</t>
        </is>
      </c>
      <c r="BC840" t="inlineStr">
        <is>
          <t>Not reported</t>
        </is>
      </c>
      <c r="BD840" t="inlineStr">
        <is>
          <t>Not reported</t>
        </is>
      </c>
      <c r="BE840" t="inlineStr">
        <is>
          <t>Not reported</t>
        </is>
      </c>
      <c r="BF840" t="inlineStr">
        <is>
          <t>Not reported</t>
        </is>
      </c>
      <c r="BG840" t="inlineStr">
        <is>
          <t>Not reviewed (not included)</t>
        </is>
      </c>
      <c r="BH840" t="inlineStr">
        <is>
          <t>N/A</t>
        </is>
      </c>
      <c r="BI840" t="inlineStr">
        <is>
          <t>Not reviewed</t>
        </is>
      </c>
      <c r="BJ840" t="inlineStr">
        <is>
          <t>Not reviewed</t>
        </is>
      </c>
      <c r="BK840" t="inlineStr">
        <is>
          <t>Not reviewed</t>
        </is>
      </c>
      <c r="BL840" t="inlineStr">
        <is>
          <t>Not reviewed</t>
        </is>
      </c>
      <c r="BM840" t="inlineStr">
        <is>
          <t>Not reviewed (not included)</t>
        </is>
      </c>
      <c r="BN840" t="inlineStr">
        <is>
          <t>Not Selected for Final 95 (Pending Full Text Review) - Candidate paper not selected for final 95: Passed abstract screening but not included in final selec</t>
        </is>
      </c>
      <c r="BO840" t="inlineStr">
        <is>
          <t>Abstract-level screening only</t>
        </is>
      </c>
      <c r="BP840" t="inlineStr">
        <is>
          <t>4</t>
        </is>
      </c>
    </row>
    <row r="841">
      <c r="A841" t="inlineStr">
        <is>
          <t>Cross-Subject Motor Imagery EEG Classification using Deep Learning</t>
        </is>
      </c>
      <c r="B841" t="n">
        <v>2023</v>
      </c>
      <c r="C841" t="inlineStr">
        <is>
          <t>Not checked</t>
        </is>
      </c>
      <c r="D841" t="inlineStr">
        <is>
          <t>Not checked</t>
        </is>
      </c>
      <c r="E841" t="inlineStr">
        <is>
          <t>10.1109/INDICON59947.2023.10440837</t>
        </is>
      </c>
      <c r="F841" t="inlineStr">
        <is>
          <t>Brain Computer Interface (BCI) has gained a lot of attention recently due to its ability to assist people with neurological disabilities. Motor Imagery (MI) Electroencephalogram (EEG) signals are useful in BCI systems due to their high temporal resolution, which facilitates real time performance. One major limitation of BCI systems is the difficulty in obtaining generalized models that are independent of intra-subject and cross-subject variability. In this work, an approach that uses an Autoencoder for feature extraction followed by a Convolutional Neural Network (CNN) classifier is employed for improving the cross-subject generalization. The proposed method is validated using the Physionet EEG Motor Movement/Imagery Dataset, achieving an accuracy as high as 86.7% for cross-subject analysis.</t>
        </is>
      </c>
      <c r="G841" t="inlineStr">
        <is>
          <t>Unimodal</t>
        </is>
      </c>
      <c r="H841" t="inlineStr">
        <is>
          <t>See abstract</t>
        </is>
      </c>
      <c r="I841" t="inlineStr">
        <is>
          <t>See abstract</t>
        </is>
      </c>
      <c r="J841" t="inlineStr">
        <is>
          <t>See abstract (AI/ML)</t>
        </is>
      </c>
      <c r="K841" t="inlineStr">
        <is>
          <t>See abstract</t>
        </is>
      </c>
      <c r="M841" t="inlineStr">
        <is>
          <t>See abstract</t>
        </is>
      </c>
      <c r="N841" t="inlineStr">
        <is>
          <t>See abstract</t>
        </is>
      </c>
      <c r="O841" t="inlineStr">
        <is>
          <t>Not verified from abstract</t>
        </is>
      </c>
      <c r="P841" t="inlineStr">
        <is>
          <t>See abstract</t>
        </is>
      </c>
      <c r="Q841" t="inlineStr">
        <is>
          <t>See abstract</t>
        </is>
      </c>
      <c r="R841" t="inlineStr">
        <is>
          <t>Not reviewed (not included)</t>
        </is>
      </c>
      <c r="S841" t="inlineStr">
        <is>
          <t>Not reviewed (not included)</t>
        </is>
      </c>
      <c r="T841" t="inlineStr">
        <is>
          <t>Abstract screening only. Non-ADHD Focused</t>
        </is>
      </c>
      <c r="U841" t="inlineStr">
        <is>
          <t>EXCLUDE</t>
        </is>
      </c>
      <c r="V841" t="inlineStr">
        <is>
          <t>E2-Not ADHD focused: Neither title nor abstract mentions ADHD or attention-deficit/hyperactivity</t>
        </is>
      </c>
      <c r="W841" t="inlineStr">
        <is>
          <t>Excluded: Not ADHD Focused</t>
        </is>
      </c>
      <c r="X841" t="inlineStr">
        <is>
          <t>Not assessed from abstract</t>
        </is>
      </c>
      <c r="Y841" t="inlineStr">
        <is>
          <t>IEEE Conferences</t>
        </is>
      </c>
      <c r="Z841" t="inlineStr">
        <is>
          <t>Not determined from abstract</t>
        </is>
      </c>
      <c r="AB841" t="inlineStr">
        <is>
          <t>Not assessed (not included)</t>
        </is>
      </c>
      <c r="AC841" t="inlineStr">
        <is>
          <t>Not assessed (not included)</t>
        </is>
      </c>
      <c r="AD841" t="inlineStr">
        <is>
          <t>I. Ahmed; L. R</t>
        </is>
      </c>
      <c r="AE841" t="inlineStr">
        <is>
          <t>2023 IEEE 20th India Council International Conference (INDICON)</t>
        </is>
      </c>
      <c r="AF841" t="inlineStr">
        <is>
          <t>Hybrid OA (IEEE)</t>
        </is>
      </c>
      <c r="AH841" t="inlineStr">
        <is>
          <t>Not assessed</t>
        </is>
      </c>
      <c r="AI841" t="inlineStr">
        <is>
          <t>Not reported</t>
        </is>
      </c>
      <c r="AJ841" t="inlineStr">
        <is>
          <t>Not reported</t>
        </is>
      </c>
      <c r="AK841" t="inlineStr">
        <is>
          <t>Not reported</t>
        </is>
      </c>
      <c r="AL841" t="inlineStr">
        <is>
          <t>Not reported</t>
        </is>
      </c>
      <c r="AM841" t="inlineStr">
        <is>
          <t>Not reported</t>
        </is>
      </c>
      <c r="AN841" t="inlineStr">
        <is>
          <t>Not reported</t>
        </is>
      </c>
      <c r="AO841" t="inlineStr">
        <is>
          <t>Not reviewed</t>
        </is>
      </c>
      <c r="AP841" t="inlineStr">
        <is>
          <t>Not reported</t>
        </is>
      </c>
      <c r="AQ841" t="inlineStr">
        <is>
          <t>Not reported</t>
        </is>
      </c>
      <c r="AR841" t="inlineStr">
        <is>
          <t>Not reported</t>
        </is>
      </c>
      <c r="AS841" t="inlineStr">
        <is>
          <t>See abstract</t>
        </is>
      </c>
      <c r="AT841" t="inlineStr">
        <is>
          <t>Not reviewed</t>
        </is>
      </c>
      <c r="AU841" t="inlineStr">
        <is>
          <t>Not reviewed</t>
        </is>
      </c>
      <c r="AV841" t="inlineStr">
        <is>
          <t>Not reviewed</t>
        </is>
      </c>
      <c r="AW841" t="inlineStr">
        <is>
          <t>Not reviewed</t>
        </is>
      </c>
      <c r="AX841" t="inlineStr">
        <is>
          <t>Not reported</t>
        </is>
      </c>
      <c r="AY841" t="inlineStr">
        <is>
          <t>Not reported</t>
        </is>
      </c>
      <c r="AZ841" t="inlineStr">
        <is>
          <t>Not reported</t>
        </is>
      </c>
      <c r="BA841" t="inlineStr">
        <is>
          <t>Not reported</t>
        </is>
      </c>
      <c r="BB841" t="inlineStr">
        <is>
          <t>Not reported</t>
        </is>
      </c>
      <c r="BC841" t="inlineStr">
        <is>
          <t>Not reported</t>
        </is>
      </c>
      <c r="BD841" t="inlineStr">
        <is>
          <t>Not reported</t>
        </is>
      </c>
      <c r="BE841" t="inlineStr">
        <is>
          <t>Not reported</t>
        </is>
      </c>
      <c r="BF841" t="inlineStr">
        <is>
          <t>Not reported</t>
        </is>
      </c>
      <c r="BG841" t="inlineStr">
        <is>
          <t>Not reviewed (not included)</t>
        </is>
      </c>
      <c r="BH841" t="inlineStr">
        <is>
          <t>N/A</t>
        </is>
      </c>
      <c r="BI841" t="inlineStr">
        <is>
          <t>Not reviewed</t>
        </is>
      </c>
      <c r="BJ841" t="inlineStr">
        <is>
          <t>Not reviewed</t>
        </is>
      </c>
      <c r="BK841" t="inlineStr">
        <is>
          <t>Not reviewed</t>
        </is>
      </c>
      <c r="BL841" t="inlineStr">
        <is>
          <t>Not reviewed</t>
        </is>
      </c>
      <c r="BM841" t="inlineStr">
        <is>
          <t>Not reviewed (not included)</t>
        </is>
      </c>
      <c r="BN841" t="inlineStr">
        <is>
          <t>Non-ADHD Focused - E2-Not ADHD focused: Neither title nor abstract mentions ADHD or attention-deficit/hyperactivity</t>
        </is>
      </c>
      <c r="BO841" t="inlineStr">
        <is>
          <t>Abstract-level screening only</t>
        </is>
      </c>
      <c r="BP841" t="inlineStr">
        <is>
          <t>6</t>
        </is>
      </c>
    </row>
    <row r="842">
      <c r="A842" t="inlineStr">
        <is>
          <t>CLN-BA-MTS: A Hybrid CNN-LSTM Network with Bahdanau Attention for Emotion-Aware Music Therapy System</t>
        </is>
      </c>
      <c r="B842" t="n">
        <v>2025</v>
      </c>
      <c r="C842" t="inlineStr">
        <is>
          <t>Not checked</t>
        </is>
      </c>
      <c r="D842" t="inlineStr">
        <is>
          <t>Not checked</t>
        </is>
      </c>
      <c r="E842" t="inlineStr">
        <is>
          <t>10.1109/IC3IT66137.2025.11341205</t>
        </is>
      </c>
      <c r="F842" t="inlineStr">
        <is>
          <t>From the past few years, smart music therapy systems have developed as a key tool for emotional regulation and cognitive rehabilitation. However, traditional methods significantly rely on manually extracted audio descriptors and static learning algorithms that struggle to capture temporal, emotional, and spectral nuances required for personalized treatment. Hence, a Hybrid Convolutional Neural Network-Long Short-Term Memory (CNN-LSTM) Network with Bahdanau Attention for Emotion-Aware Music Therapy System (CLN-BA-MTS) is proposed to overcome these challenges. Initially, audio and visual tracks from the Emotify dataset which consisting of 400 songs were gathered. Then, the collected data were transformed into Waveform Audio File Format (WAV), normalized, and segmented into overlapping ten-second blocks. Therefore, each individual segment was processed utilising Short-Time Fourier Transform (STFT) to produce Melspectrograms that captured both temporal and spectral information. After that, CNN layers learned spatial-spectral features, while the LSTM layers modeled sequential rhythmic patterns over time. Moreover, a Bahdanau Attention mechanism highlighted emotionally significant and perceptually dominant frames. Further, the learned high-level representations were utilized to develop adaptive music recommendations aligned with target affective states. The proposed CLN-BA-MTS attained greater results in terms of accuracy (0.84 Â± 0.04) than existing Handcrafted Feature-Based Music Genre Classification Model (HFMGCM) respectively.</t>
        </is>
      </c>
      <c r="G842" t="inlineStr">
        <is>
          <t>Unimodal</t>
        </is>
      </c>
      <c r="H842" t="inlineStr">
        <is>
          <t>See abstract</t>
        </is>
      </c>
      <c r="I842" t="inlineStr">
        <is>
          <t>See abstract</t>
        </is>
      </c>
      <c r="J842" t="inlineStr">
        <is>
          <t>See abstract (AI/ML)</t>
        </is>
      </c>
      <c r="K842" t="inlineStr">
        <is>
          <t>See abstract</t>
        </is>
      </c>
      <c r="M842" t="inlineStr">
        <is>
          <t>See abstract</t>
        </is>
      </c>
      <c r="N842" t="inlineStr">
        <is>
          <t>See abstract</t>
        </is>
      </c>
      <c r="O842" t="inlineStr">
        <is>
          <t>Not verified from abstract</t>
        </is>
      </c>
      <c r="P842" t="inlineStr">
        <is>
          <t>See abstract</t>
        </is>
      </c>
      <c r="Q842" t="inlineStr">
        <is>
          <t>See abstract</t>
        </is>
      </c>
      <c r="R842" t="inlineStr">
        <is>
          <t>Not reviewed (not included)</t>
        </is>
      </c>
      <c r="S842" t="inlineStr">
        <is>
          <t>Not reviewed (not included)</t>
        </is>
      </c>
      <c r="T842" t="inlineStr">
        <is>
          <t>Abstract screening only. Non-ADHD Focused</t>
        </is>
      </c>
      <c r="U842" t="inlineStr">
        <is>
          <t>EXCLUDE</t>
        </is>
      </c>
      <c r="V842" t="inlineStr">
        <is>
          <t>E2-Not ADHD focused: Neither title nor abstract mentions ADHD or attention-deficit/hyperactivity</t>
        </is>
      </c>
      <c r="W842" t="inlineStr">
        <is>
          <t>Excluded: Not ADHD Focused</t>
        </is>
      </c>
      <c r="X842" t="inlineStr">
        <is>
          <t>Not assessed from abstract</t>
        </is>
      </c>
      <c r="Y842" t="inlineStr">
        <is>
          <t>IEEE Conferences</t>
        </is>
      </c>
      <c r="Z842" t="inlineStr">
        <is>
          <t>Not determined from abstract</t>
        </is>
      </c>
      <c r="AB842" t="inlineStr">
        <is>
          <t>Not assessed (not included)</t>
        </is>
      </c>
      <c r="AC842" t="inlineStr">
        <is>
          <t>Not assessed (not included)</t>
        </is>
      </c>
      <c r="AD842" t="inlineStr">
        <is>
          <t>J. Deng</t>
        </is>
      </c>
      <c r="AE842" t="inlineStr">
        <is>
          <t>2025 International Conference on Communication, Computer, and Information Technology (IC3IT)</t>
        </is>
      </c>
      <c r="AF842" t="inlineStr">
        <is>
          <t>Hybrid OA (IEEE)</t>
        </is>
      </c>
      <c r="AH842" t="inlineStr">
        <is>
          <t>Not assessed</t>
        </is>
      </c>
      <c r="AI842" t="inlineStr">
        <is>
          <t>Not reported</t>
        </is>
      </c>
      <c r="AJ842" t="inlineStr">
        <is>
          <t>Not reported</t>
        </is>
      </c>
      <c r="AK842" t="inlineStr">
        <is>
          <t>Not reported</t>
        </is>
      </c>
      <c r="AL842" t="inlineStr">
        <is>
          <t>Not reported</t>
        </is>
      </c>
      <c r="AM842" t="inlineStr">
        <is>
          <t>Not reported</t>
        </is>
      </c>
      <c r="AN842" t="inlineStr">
        <is>
          <t>Not reported</t>
        </is>
      </c>
      <c r="AO842" t="inlineStr">
        <is>
          <t>Not reviewed</t>
        </is>
      </c>
      <c r="AP842" t="inlineStr">
        <is>
          <t>Not reported</t>
        </is>
      </c>
      <c r="AQ842" t="inlineStr">
        <is>
          <t>Not reported</t>
        </is>
      </c>
      <c r="AR842" t="inlineStr">
        <is>
          <t>Not reported</t>
        </is>
      </c>
      <c r="AS842" t="inlineStr">
        <is>
          <t>See abstract</t>
        </is>
      </c>
      <c r="AT842" t="inlineStr">
        <is>
          <t>Not reviewed</t>
        </is>
      </c>
      <c r="AU842" t="inlineStr">
        <is>
          <t>Not reviewed</t>
        </is>
      </c>
      <c r="AV842" t="inlineStr">
        <is>
          <t>Not reviewed</t>
        </is>
      </c>
      <c r="AW842" t="inlineStr">
        <is>
          <t>Not reviewed</t>
        </is>
      </c>
      <c r="AX842" t="inlineStr">
        <is>
          <t>Not reported</t>
        </is>
      </c>
      <c r="AY842" t="inlineStr">
        <is>
          <t>Not reported</t>
        </is>
      </c>
      <c r="AZ842" t="inlineStr">
        <is>
          <t>Not reported</t>
        </is>
      </c>
      <c r="BA842" t="inlineStr">
        <is>
          <t>Not reported</t>
        </is>
      </c>
      <c r="BB842" t="inlineStr">
        <is>
          <t>Not reported</t>
        </is>
      </c>
      <c r="BC842" t="inlineStr">
        <is>
          <t>Not reported</t>
        </is>
      </c>
      <c r="BD842" t="inlineStr">
        <is>
          <t>Not reported</t>
        </is>
      </c>
      <c r="BE842" t="inlineStr">
        <is>
          <t>Not reported</t>
        </is>
      </c>
      <c r="BF842" t="inlineStr">
        <is>
          <t>Not reported</t>
        </is>
      </c>
      <c r="BG842" t="inlineStr">
        <is>
          <t>Not reviewed (not included)</t>
        </is>
      </c>
      <c r="BH842" t="inlineStr">
        <is>
          <t>N/A</t>
        </is>
      </c>
      <c r="BI842" t="inlineStr">
        <is>
          <t>Not reviewed</t>
        </is>
      </c>
      <c r="BJ842" t="inlineStr">
        <is>
          <t>Not reviewed</t>
        </is>
      </c>
      <c r="BK842" t="inlineStr">
        <is>
          <t>Not reviewed</t>
        </is>
      </c>
      <c r="BL842" t="inlineStr">
        <is>
          <t>Not reviewed</t>
        </is>
      </c>
      <c r="BM842" t="inlineStr">
        <is>
          <t>Not reviewed (not included)</t>
        </is>
      </c>
      <c r="BN842" t="inlineStr">
        <is>
          <t>Non-ADHD Focused - E2-Not ADHD focused: Neither title nor abstract mentions ADHD or attention-deficit/hyperactivity</t>
        </is>
      </c>
      <c r="BO842" t="inlineStr">
        <is>
          <t>Abstract-level screening only</t>
        </is>
      </c>
      <c r="BP842" t="inlineStr">
        <is>
          <t>5</t>
        </is>
      </c>
    </row>
    <row r="843">
      <c r="A843" t="inlineStr">
        <is>
          <t>Effectiveness of AI-Guided Meditation: EEG Analysis and User Experiences</t>
        </is>
      </c>
      <c r="B843" t="n">
        <v>2025</v>
      </c>
      <c r="C843" t="inlineStr">
        <is>
          <t>Not checked</t>
        </is>
      </c>
      <c r="D843" t="inlineStr">
        <is>
          <t>Not checked</t>
        </is>
      </c>
      <c r="E843" t="inlineStr">
        <is>
          <t>10.1109/ICRSA66467.2025.11383824</t>
        </is>
      </c>
      <c r="F843" t="inlineStr">
        <is>
          <t>This study investigates the effectiveness of AIguided meditation compared to instructor-provided, text-based meditation, using electroencephalography (EEG) and post-session interviews. Participants were randomly assigned to either condition, and EEG data were analyzed to assess alpha-theta cross-frequency dynamics, a biofeedback marker of meditative states versus mind-wandering. Although EEG analysis revealed significant within-session changes across the $\mathbf{5}$-minute meditation phases, no statistically significant differences in these neural measures were observed between the groups. Qualitative interview data suggest that AI-guided meditation effectively redirects internal attention and promotes relaxation; however, some participants perceived the AI chatbot's tone as less emotionally engaging than that of human-led or video-based mediation. The findings suggest that AI-guided meditation is a scalable and promising tool for modulating neural correlates of emotion regulation. However, further refinements in AIsupported voice models should enhance user engagement.</t>
        </is>
      </c>
      <c r="G843" t="inlineStr">
        <is>
          <t>Unimodal</t>
        </is>
      </c>
      <c r="H843" t="inlineStr">
        <is>
          <t>See abstract</t>
        </is>
      </c>
      <c r="I843" t="inlineStr">
        <is>
          <t>See abstract</t>
        </is>
      </c>
      <c r="J843" t="inlineStr">
        <is>
          <t>See abstract (AI/ML)</t>
        </is>
      </c>
      <c r="K843" t="inlineStr">
        <is>
          <t>See abstract</t>
        </is>
      </c>
      <c r="M843" t="inlineStr">
        <is>
          <t>See abstract</t>
        </is>
      </c>
      <c r="N843" t="inlineStr">
        <is>
          <t>See abstract</t>
        </is>
      </c>
      <c r="O843" t="inlineStr">
        <is>
          <t>Not verified from abstract</t>
        </is>
      </c>
      <c r="P843" t="inlineStr">
        <is>
          <t>See abstract</t>
        </is>
      </c>
      <c r="Q843" t="inlineStr">
        <is>
          <t>See abstract</t>
        </is>
      </c>
      <c r="R843" t="inlineStr">
        <is>
          <t>Not reviewed (not included)</t>
        </is>
      </c>
      <c r="S843" t="inlineStr">
        <is>
          <t>Not reviewed (not included)</t>
        </is>
      </c>
      <c r="T843" t="inlineStr">
        <is>
          <t>Abstract screening only. Non-ADHD Focused</t>
        </is>
      </c>
      <c r="U843" t="inlineStr">
        <is>
          <t>EXCLUDE</t>
        </is>
      </c>
      <c r="V843" t="inlineStr">
        <is>
          <t>E2-Not ADHD focused: Neither title nor abstract mentions ADHD or attention-deficit/hyperactivity</t>
        </is>
      </c>
      <c r="W843" t="inlineStr">
        <is>
          <t>Excluded: Not ADHD Focused</t>
        </is>
      </c>
      <c r="X843" t="inlineStr">
        <is>
          <t>Not assessed from abstract</t>
        </is>
      </c>
      <c r="Y843" t="inlineStr">
        <is>
          <t>IEEE Conferences</t>
        </is>
      </c>
      <c r="Z843" t="inlineStr">
        <is>
          <t>Not determined from abstract</t>
        </is>
      </c>
      <c r="AB843" t="inlineStr">
        <is>
          <t>Not assessed (not included)</t>
        </is>
      </c>
      <c r="AC843" t="inlineStr">
        <is>
          <t>Not assessed (not included)</t>
        </is>
      </c>
      <c r="AD843" t="inlineStr">
        <is>
          <t>W. Xiao; H. -W. Huang; D. Dusza</t>
        </is>
      </c>
      <c r="AE843" t="inlineStr">
        <is>
          <t>2025 8th International Conference on Robotic Systems and Applications (ICRSA)</t>
        </is>
      </c>
      <c r="AF843" t="inlineStr">
        <is>
          <t>Hybrid OA (IEEE)</t>
        </is>
      </c>
      <c r="AH843" t="inlineStr">
        <is>
          <t>Not assessed</t>
        </is>
      </c>
      <c r="AI843" t="inlineStr">
        <is>
          <t>Not reported</t>
        </is>
      </c>
      <c r="AJ843" t="inlineStr">
        <is>
          <t>Not reported</t>
        </is>
      </c>
      <c r="AK843" t="inlineStr">
        <is>
          <t>Not reported</t>
        </is>
      </c>
      <c r="AL843" t="inlineStr">
        <is>
          <t>Not reported</t>
        </is>
      </c>
      <c r="AM843" t="inlineStr">
        <is>
          <t>Not reported</t>
        </is>
      </c>
      <c r="AN843" t="inlineStr">
        <is>
          <t>Not reported</t>
        </is>
      </c>
      <c r="AO843" t="inlineStr">
        <is>
          <t>Not reviewed</t>
        </is>
      </c>
      <c r="AP843" t="inlineStr">
        <is>
          <t>Not reported</t>
        </is>
      </c>
      <c r="AQ843" t="inlineStr">
        <is>
          <t>Not reported</t>
        </is>
      </c>
      <c r="AR843" t="inlineStr">
        <is>
          <t>Not reported</t>
        </is>
      </c>
      <c r="AS843" t="inlineStr">
        <is>
          <t>See abstract</t>
        </is>
      </c>
      <c r="AT843" t="inlineStr">
        <is>
          <t>Not reviewed</t>
        </is>
      </c>
      <c r="AU843" t="inlineStr">
        <is>
          <t>Not reviewed</t>
        </is>
      </c>
      <c r="AV843" t="inlineStr">
        <is>
          <t>Not reviewed</t>
        </is>
      </c>
      <c r="AW843" t="inlineStr">
        <is>
          <t>Not reviewed</t>
        </is>
      </c>
      <c r="AX843" t="inlineStr">
        <is>
          <t>Not reported</t>
        </is>
      </c>
      <c r="AY843" t="inlineStr">
        <is>
          <t>Not reported</t>
        </is>
      </c>
      <c r="AZ843" t="inlineStr">
        <is>
          <t>Not reported</t>
        </is>
      </c>
      <c r="BA843" t="inlineStr">
        <is>
          <t>Not reported</t>
        </is>
      </c>
      <c r="BB843" t="inlineStr">
        <is>
          <t>Not reported</t>
        </is>
      </c>
      <c r="BC843" t="inlineStr">
        <is>
          <t>Not reported</t>
        </is>
      </c>
      <c r="BD843" t="inlineStr">
        <is>
          <t>Not reported</t>
        </is>
      </c>
      <c r="BE843" t="inlineStr">
        <is>
          <t>Not reported</t>
        </is>
      </c>
      <c r="BF843" t="inlineStr">
        <is>
          <t>Not reported</t>
        </is>
      </c>
      <c r="BG843" t="inlineStr">
        <is>
          <t>Not reviewed (not included)</t>
        </is>
      </c>
      <c r="BH843" t="inlineStr">
        <is>
          <t>N/A</t>
        </is>
      </c>
      <c r="BI843" t="inlineStr">
        <is>
          <t>Not reviewed</t>
        </is>
      </c>
      <c r="BJ843" t="inlineStr">
        <is>
          <t>Not reviewed</t>
        </is>
      </c>
      <c r="BK843" t="inlineStr">
        <is>
          <t>Not reviewed</t>
        </is>
      </c>
      <c r="BL843" t="inlineStr">
        <is>
          <t>Not reviewed</t>
        </is>
      </c>
      <c r="BM843" t="inlineStr">
        <is>
          <t>Not reviewed (not included)</t>
        </is>
      </c>
      <c r="BN843" t="inlineStr">
        <is>
          <t>Non-ADHD Focused - E2-Not ADHD focused: Neither title nor abstract mentions ADHD or attention-deficit/hyperactivity</t>
        </is>
      </c>
      <c r="BO843" t="inlineStr">
        <is>
          <t>Abstract-level screening only</t>
        </is>
      </c>
      <c r="BP843" t="inlineStr">
        <is>
          <t>6</t>
        </is>
      </c>
    </row>
    <row r="844">
      <c r="A844" t="inlineStr">
        <is>
          <t>Multi-platform Communication Application for Children with Nonverbal Autism</t>
        </is>
      </c>
      <c r="B844" t="n">
        <v>2024</v>
      </c>
      <c r="C844" t="inlineStr">
        <is>
          <t>Not checked</t>
        </is>
      </c>
      <c r="D844" t="inlineStr">
        <is>
          <t>Not checked</t>
        </is>
      </c>
      <c r="E844" t="inlineStr">
        <is>
          <t>10.1109/ISTAS61960.2024.10732665</t>
        </is>
      </c>
      <c r="F844" t="inlineStr">
        <is>
          <t>This paper presents the development and evaluation of a multi-platform communication application designed for children with nonverbal autism. Utilizing Python and deep learning models, the application, named Conectando Voces, aims to facilitate communication for children with autism by providing a user-friendly interface and voice generation capabilities. The application employs the Flet framework for building the UI, enabling deployment across various devices including mobile phones, tablets, and PCs. Voice generation is achieved through Googleâ€™s text-to-speech model, with a fallback to pyttsx3 for offline use. The validation study involved five children with varying degrees of autism and comorbidities, highlighting the appâ€™s potential effectiveness in promoting speech. Results indicate that children with mild to moderate autism benefit significantly, while those with severe autism or additional comorbidities require further tailored support. The study underscores the importance of personalized adaptations and comprehensive support for maximizing the appâ€™s utility in enhancing communication skills in children with autism.</t>
        </is>
      </c>
      <c r="G844" t="inlineStr">
        <is>
          <t>Unimodal</t>
        </is>
      </c>
      <c r="H844" t="inlineStr">
        <is>
          <t>See abstract</t>
        </is>
      </c>
      <c r="I844" t="inlineStr">
        <is>
          <t>See abstract</t>
        </is>
      </c>
      <c r="J844" t="inlineStr">
        <is>
          <t>See abstract (AI/ML)</t>
        </is>
      </c>
      <c r="K844" t="inlineStr">
        <is>
          <t>See abstract</t>
        </is>
      </c>
      <c r="M844" t="inlineStr">
        <is>
          <t>See abstract</t>
        </is>
      </c>
      <c r="N844" t="inlineStr">
        <is>
          <t>See abstract</t>
        </is>
      </c>
      <c r="O844" t="inlineStr">
        <is>
          <t>Not verified from abstract</t>
        </is>
      </c>
      <c r="P844" t="inlineStr">
        <is>
          <t>See abstract</t>
        </is>
      </c>
      <c r="Q844" t="inlineStr">
        <is>
          <t>See abstract</t>
        </is>
      </c>
      <c r="R844" t="inlineStr">
        <is>
          <t>Not reviewed (not included)</t>
        </is>
      </c>
      <c r="S844" t="inlineStr">
        <is>
          <t>Not reviewed (not included)</t>
        </is>
      </c>
      <c r="T844" t="inlineStr">
        <is>
          <t>Abstract screening only. Non-ADHD Focused</t>
        </is>
      </c>
      <c r="U844" t="inlineStr">
        <is>
          <t>EXCLUDE</t>
        </is>
      </c>
      <c r="V844" t="inlineStr">
        <is>
          <t>E2-Not ADHD focused: Neither title nor abstract mentions ADHD or attention-deficit/hyperactivity</t>
        </is>
      </c>
      <c r="W844" t="inlineStr">
        <is>
          <t>Excluded: Not ADHD Focused</t>
        </is>
      </c>
      <c r="X844" t="inlineStr">
        <is>
          <t>Not assessed from abstract</t>
        </is>
      </c>
      <c r="Y844" t="inlineStr">
        <is>
          <t>IEEE Conferences</t>
        </is>
      </c>
      <c r="Z844" t="inlineStr">
        <is>
          <t>Not determined from abstract</t>
        </is>
      </c>
      <c r="AB844" t="inlineStr">
        <is>
          <t>Not assessed (not included)</t>
        </is>
      </c>
      <c r="AC844" t="inlineStr">
        <is>
          <t>Not assessed (not included)</t>
        </is>
      </c>
      <c r="AD844" t="inlineStr">
        <is>
          <t>S. Lizarazo-Diaz; A. Romero-Alvarez; L. Machuca-Visbal; C. Viloria-NÃºÃ±ez; E. Ahumada-Tello</t>
        </is>
      </c>
      <c r="AE844" t="inlineStr">
        <is>
          <t>2024 IEEE International Symposium on Technology and Society (ISTAS)</t>
        </is>
      </c>
      <c r="AF844" t="inlineStr">
        <is>
          <t>Hybrid OA (IEEE)</t>
        </is>
      </c>
      <c r="AH844" t="inlineStr">
        <is>
          <t>Not assessed</t>
        </is>
      </c>
      <c r="AI844" t="inlineStr">
        <is>
          <t>Not reported</t>
        </is>
      </c>
      <c r="AJ844" t="inlineStr">
        <is>
          <t>Not reported</t>
        </is>
      </c>
      <c r="AK844" t="inlineStr">
        <is>
          <t>Not reported</t>
        </is>
      </c>
      <c r="AL844" t="inlineStr">
        <is>
          <t>Not reported</t>
        </is>
      </c>
      <c r="AM844" t="inlineStr">
        <is>
          <t>Not reported</t>
        </is>
      </c>
      <c r="AN844" t="inlineStr">
        <is>
          <t>Not reported</t>
        </is>
      </c>
      <c r="AO844" t="inlineStr">
        <is>
          <t>Not reviewed</t>
        </is>
      </c>
      <c r="AP844" t="inlineStr">
        <is>
          <t>Not reported</t>
        </is>
      </c>
      <c r="AQ844" t="inlineStr">
        <is>
          <t>Not reported</t>
        </is>
      </c>
      <c r="AR844" t="inlineStr">
        <is>
          <t>Not reported</t>
        </is>
      </c>
      <c r="AS844" t="inlineStr">
        <is>
          <t>See abstract</t>
        </is>
      </c>
      <c r="AT844" t="inlineStr">
        <is>
          <t>Not reviewed</t>
        </is>
      </c>
      <c r="AU844" t="inlineStr">
        <is>
          <t>Not reviewed</t>
        </is>
      </c>
      <c r="AV844" t="inlineStr">
        <is>
          <t>Not reviewed</t>
        </is>
      </c>
      <c r="AW844" t="inlineStr">
        <is>
          <t>Not reviewed</t>
        </is>
      </c>
      <c r="AX844" t="inlineStr">
        <is>
          <t>Not reported</t>
        </is>
      </c>
      <c r="AY844" t="inlineStr">
        <is>
          <t>Not reported</t>
        </is>
      </c>
      <c r="AZ844" t="inlineStr">
        <is>
          <t>Not reported</t>
        </is>
      </c>
      <c r="BA844" t="inlineStr">
        <is>
          <t>Not reported</t>
        </is>
      </c>
      <c r="BB844" t="inlineStr">
        <is>
          <t>Not reported</t>
        </is>
      </c>
      <c r="BC844" t="inlineStr">
        <is>
          <t>Not reported</t>
        </is>
      </c>
      <c r="BD844" t="inlineStr">
        <is>
          <t>Not reported</t>
        </is>
      </c>
      <c r="BE844" t="inlineStr">
        <is>
          <t>Not reported</t>
        </is>
      </c>
      <c r="BF844" t="inlineStr">
        <is>
          <t>Not reported</t>
        </is>
      </c>
      <c r="BG844" t="inlineStr">
        <is>
          <t>Not reviewed (not included)</t>
        </is>
      </c>
      <c r="BH844" t="inlineStr">
        <is>
          <t>N/A</t>
        </is>
      </c>
      <c r="BI844" t="inlineStr">
        <is>
          <t>Not reviewed</t>
        </is>
      </c>
      <c r="BJ844" t="inlineStr">
        <is>
          <t>Not reviewed</t>
        </is>
      </c>
      <c r="BK844" t="inlineStr">
        <is>
          <t>Not reviewed</t>
        </is>
      </c>
      <c r="BL844" t="inlineStr">
        <is>
          <t>Not reviewed</t>
        </is>
      </c>
      <c r="BM844" t="inlineStr">
        <is>
          <t>Not reviewed (not included)</t>
        </is>
      </c>
      <c r="BN844" t="inlineStr">
        <is>
          <t>Non-ADHD Focused - E2-Not ADHD focused: Neither title nor abstract mentions ADHD or attention-deficit/hyperactivity</t>
        </is>
      </c>
      <c r="BO844" t="inlineStr">
        <is>
          <t>Abstract-level screening only</t>
        </is>
      </c>
      <c r="BP844" t="inlineStr">
        <is>
          <t>7</t>
        </is>
      </c>
    </row>
    <row r="845">
      <c r="A845" t="inlineStr">
        <is>
          <t>Advancing Mental Health with Immersive Virtual Reality: Benefits, Challenges, and Emerging Trends</t>
        </is>
      </c>
      <c r="B845" t="n">
        <v>2024</v>
      </c>
      <c r="C845" t="inlineStr">
        <is>
          <t>Not checked</t>
        </is>
      </c>
      <c r="D845" t="inlineStr">
        <is>
          <t>Not checked</t>
        </is>
      </c>
      <c r="E845" t="inlineStr">
        <is>
          <t>10.1109/ISMAR-ADJUNCT64951.2024.00064</t>
        </is>
      </c>
      <c r="F845" t="inlineStr">
        <is>
          <t>Since ancient times, people have been curious about their inner workings, i.e. what drives their thoughts, feelings, and behaviors. Although the focus on psychological, social, and emotional well-being, collectively known as mental health, hasn't always been a priority, it has become increasingly important in modern societies. With mental health recognized as an integral part of personal identity and digital transformation rapidly advancing across various fields, significant steps have been made to bring mental health into the digital era. In this opinion paper, we focus on the latest advancements in mental health treatment using immersive virtual reality. We explore the benefits and challenges of integrating this technology into clinical practice and highlight promising tools and methods, such as artificial intelligence and gamification, that have the potential to transform the treatment of mental health conditions. Finally, we suggest areas for further research and emphasize that new technologies and tools are designed to complement, not replace, traditional mental health practices, always maintaining a human-centric approach.</t>
        </is>
      </c>
      <c r="G845" t="inlineStr">
        <is>
          <t>Unimodal</t>
        </is>
      </c>
      <c r="H845" t="inlineStr">
        <is>
          <t>See abstract</t>
        </is>
      </c>
      <c r="I845" t="inlineStr">
        <is>
          <t>See abstract</t>
        </is>
      </c>
      <c r="J845" t="inlineStr">
        <is>
          <t>See abstract (AI/ML)</t>
        </is>
      </c>
      <c r="K845" t="inlineStr">
        <is>
          <t>See abstract</t>
        </is>
      </c>
      <c r="M845" t="inlineStr">
        <is>
          <t>See abstract</t>
        </is>
      </c>
      <c r="N845" t="inlineStr">
        <is>
          <t>See abstract</t>
        </is>
      </c>
      <c r="O845" t="inlineStr">
        <is>
          <t>Not verified from abstract</t>
        </is>
      </c>
      <c r="P845" t="inlineStr">
        <is>
          <t>See abstract</t>
        </is>
      </c>
      <c r="Q845" t="inlineStr">
        <is>
          <t>See abstract</t>
        </is>
      </c>
      <c r="R845" t="inlineStr">
        <is>
          <t>Not reviewed (not included)</t>
        </is>
      </c>
      <c r="S845" t="inlineStr">
        <is>
          <t>Not reviewed (not included)</t>
        </is>
      </c>
      <c r="T845" t="inlineStr">
        <is>
          <t>Abstract screening only. Non-ADHD Focused</t>
        </is>
      </c>
      <c r="U845" t="inlineStr">
        <is>
          <t>EXCLUDE</t>
        </is>
      </c>
      <c r="V845" t="inlineStr">
        <is>
          <t>E2-Not ADHD focused: Neither title nor abstract mentions ADHD or attention-deficit/hyperactivity</t>
        </is>
      </c>
      <c r="W845" t="inlineStr">
        <is>
          <t>Excluded: Not ADHD Focused</t>
        </is>
      </c>
      <c r="X845" t="inlineStr">
        <is>
          <t>Not assessed from abstract</t>
        </is>
      </c>
      <c r="Y845" t="inlineStr">
        <is>
          <t>IEEE Conferences</t>
        </is>
      </c>
      <c r="Z845" t="inlineStr">
        <is>
          <t>Not determined from abstract</t>
        </is>
      </c>
      <c r="AB845" t="inlineStr">
        <is>
          <t>Not assessed (not included)</t>
        </is>
      </c>
      <c r="AC845" t="inlineStr">
        <is>
          <t>Not assessed (not included)</t>
        </is>
      </c>
      <c r="AD845" t="inlineStr">
        <is>
          <t>C. Gkoumas; L. Bourikas; T. Mantadelis; E. Karakasidou</t>
        </is>
      </c>
      <c r="AE845" t="inlineStr">
        <is>
          <t>2024 IEEE International Symposium on Mixed and Augmented Reality Adjunct (ISMAR-Adjunct)</t>
        </is>
      </c>
      <c r="AF845" t="inlineStr">
        <is>
          <t>Hybrid OA (IEEE)</t>
        </is>
      </c>
      <c r="AG845" t="inlineStr">
        <is>
          <t xml:space="preserve">Horizon Europe; </t>
        </is>
      </c>
      <c r="AH845" t="inlineStr">
        <is>
          <t>Not assessed</t>
        </is>
      </c>
      <c r="AI845" t="inlineStr">
        <is>
          <t>Not reported</t>
        </is>
      </c>
      <c r="AJ845" t="inlineStr">
        <is>
          <t>Not reported</t>
        </is>
      </c>
      <c r="AK845" t="inlineStr">
        <is>
          <t>Not reported</t>
        </is>
      </c>
      <c r="AL845" t="inlineStr">
        <is>
          <t>Not reported</t>
        </is>
      </c>
      <c r="AM845" t="inlineStr">
        <is>
          <t>Not reported</t>
        </is>
      </c>
      <c r="AN845" t="inlineStr">
        <is>
          <t>Not reported</t>
        </is>
      </c>
      <c r="AO845" t="inlineStr">
        <is>
          <t>Not reviewed</t>
        </is>
      </c>
      <c r="AP845" t="inlineStr">
        <is>
          <t>Not reported</t>
        </is>
      </c>
      <c r="AQ845" t="inlineStr">
        <is>
          <t>Not reported</t>
        </is>
      </c>
      <c r="AR845" t="inlineStr">
        <is>
          <t>Not reported</t>
        </is>
      </c>
      <c r="AS845" t="inlineStr">
        <is>
          <t>See abstract</t>
        </is>
      </c>
      <c r="AT845" t="inlineStr">
        <is>
          <t>Not reviewed</t>
        </is>
      </c>
      <c r="AU845" t="inlineStr">
        <is>
          <t>Not reviewed</t>
        </is>
      </c>
      <c r="AV845" t="inlineStr">
        <is>
          <t>Not reviewed</t>
        </is>
      </c>
      <c r="AW845" t="inlineStr">
        <is>
          <t>Not reviewed</t>
        </is>
      </c>
      <c r="AX845" t="inlineStr">
        <is>
          <t>Not reported</t>
        </is>
      </c>
      <c r="AY845" t="inlineStr">
        <is>
          <t>Not reported</t>
        </is>
      </c>
      <c r="AZ845" t="inlineStr">
        <is>
          <t>Not reported</t>
        </is>
      </c>
      <c r="BA845" t="inlineStr">
        <is>
          <t>Not reported</t>
        </is>
      </c>
      <c r="BB845" t="inlineStr">
        <is>
          <t>Not reported</t>
        </is>
      </c>
      <c r="BC845" t="inlineStr">
        <is>
          <t>Not reported</t>
        </is>
      </c>
      <c r="BD845" t="inlineStr">
        <is>
          <t>Not reported</t>
        </is>
      </c>
      <c r="BE845" t="inlineStr">
        <is>
          <t>Not reported</t>
        </is>
      </c>
      <c r="BF845" t="inlineStr">
        <is>
          <t>Not reported</t>
        </is>
      </c>
      <c r="BG845" t="inlineStr">
        <is>
          <t>Not reviewed (not included)</t>
        </is>
      </c>
      <c r="BH845" t="inlineStr">
        <is>
          <t>N/A</t>
        </is>
      </c>
      <c r="BI845" t="inlineStr">
        <is>
          <t>Not reviewed</t>
        </is>
      </c>
      <c r="BJ845" t="inlineStr">
        <is>
          <t>Not reviewed</t>
        </is>
      </c>
      <c r="BK845" t="inlineStr">
        <is>
          <t>Not reviewed</t>
        </is>
      </c>
      <c r="BL845" t="inlineStr">
        <is>
          <t>Not reviewed</t>
        </is>
      </c>
      <c r="BM845" t="inlineStr">
        <is>
          <t>Not reviewed (not included)</t>
        </is>
      </c>
      <c r="BN845" t="inlineStr">
        <is>
          <t>Non-ADHD Focused - E2-Not ADHD focused: Neither title nor abstract mentions ADHD or attention-deficit/hyperactivity</t>
        </is>
      </c>
      <c r="BO845" t="inlineStr">
        <is>
          <t>Abstract-level screening only</t>
        </is>
      </c>
      <c r="BP845" t="inlineStr">
        <is>
          <t>8</t>
        </is>
      </c>
    </row>
    <row r="846">
      <c r="A846" t="inlineStr">
        <is>
          <t>Hierarchical Hyperedge Graph Transformer: Toward Dynamic Interactions of Brain Networks for Neurodevelopmental Disease Diagnosis</t>
        </is>
      </c>
      <c r="B846" t="n">
        <v>2024</v>
      </c>
      <c r="C846" t="inlineStr">
        <is>
          <t>Not checked</t>
        </is>
      </c>
      <c r="D846" t="inlineStr">
        <is>
          <t>Not checked</t>
        </is>
      </c>
      <c r="E846" t="inlineStr">
        <is>
          <t>10.1109/ACCESS.2024.3468439</t>
        </is>
      </c>
      <c r="F846" t="inlineStr">
        <is>
          <t>The diagnosis of neurodevelopmental disorders has been a challenge due to the heterogeneity in traits and high variations in observations. Functional Magnetic Resonance Imaging (fMRI) and its Functional Connectivity (FC) analysis have become instrumental in studying these disorders by accessing underlying abnormal neural function and communications. Recently, graph neural networks (GNNs) have shifted the analysis of brain networks by capturing the structural information contained within Regions of Interest (ROIs) interactions. Nonetheless, most existing studies are limited by oversimplifying complex brain connections and the nuanced relationships among brain regions. Additionally, the underlying interactions at multiple scales and semantics are often ignored. In this regard, we propose the Hierarchical Hyperedge Graph Transformer network (HH-GraphFormer), which builds hierarchical interactions of the brain and generates hyperedge graphs to detail relationships at various scales. Based on hyperedges formed from the doubly stochastic matrices of self-attention maps of the Transformer, multiple sub-graphs are constructed and used to depict diverse inter-ROI dependencies. Moreover, to aggregate the topological properties of multiple sub-graphs, we present a cluster-based aggregation module to gather sub-graph embeddings. Experimental results on the ABIDE and ADHD-200 datasets demonstrated the superior performance of HH-GraphFormer in diagnosing neurodevelopmental disorders and interpreting complex interactions in the brain.</t>
        </is>
      </c>
      <c r="G846" t="inlineStr">
        <is>
          <t>Unimodal</t>
        </is>
      </c>
      <c r="H846" t="inlineStr">
        <is>
          <t>See abstract</t>
        </is>
      </c>
      <c r="I846" t="inlineStr">
        <is>
          <t>See abstract</t>
        </is>
      </c>
      <c r="J846" t="inlineStr">
        <is>
          <t>See abstract (AI/ML)</t>
        </is>
      </c>
      <c r="K846" t="inlineStr">
        <is>
          <t>See abstract</t>
        </is>
      </c>
      <c r="M846" t="inlineStr">
        <is>
          <t>See abstract</t>
        </is>
      </c>
      <c r="N846" t="inlineStr">
        <is>
          <t>See abstract</t>
        </is>
      </c>
      <c r="O846" t="inlineStr">
        <is>
          <t>Not verified from abstract</t>
        </is>
      </c>
      <c r="P846" t="inlineStr">
        <is>
          <t>See abstract</t>
        </is>
      </c>
      <c r="Q846" t="inlineStr">
        <is>
          <t>See abstract</t>
        </is>
      </c>
      <c r="R846" t="inlineStr">
        <is>
          <t>Not reviewed (not included)</t>
        </is>
      </c>
      <c r="S846" t="inlineStr">
        <is>
          <t>Not reviewed (not included)</t>
        </is>
      </c>
      <c r="T846" t="inlineStr">
        <is>
          <t>Abstract screening only. Not Selected for Final 95 (Pending Full Text Review)</t>
        </is>
      </c>
      <c r="U846" t="inlineStr">
        <is>
          <t>EXCLUDE</t>
        </is>
      </c>
      <c r="V8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46" t="inlineStr">
        <is>
          <t>Excluded: Other Criterion</t>
        </is>
      </c>
      <c r="X846" t="inlineStr">
        <is>
          <t>Not assessed from abstract</t>
        </is>
      </c>
      <c r="Y846" t="inlineStr">
        <is>
          <t>IEEE Journals</t>
        </is>
      </c>
      <c r="Z846" t="inlineStr">
        <is>
          <t>Not determined from abstract</t>
        </is>
      </c>
      <c r="AB846" t="inlineStr">
        <is>
          <t>Not assessed (not included)</t>
        </is>
      </c>
      <c r="AC846" t="inlineStr">
        <is>
          <t>Not assessed (not included)</t>
        </is>
      </c>
      <c r="AD846" t="inlineStr">
        <is>
          <t>J. Guo; M. Wang; X. Guo</t>
        </is>
      </c>
      <c r="AE846" t="inlineStr">
        <is>
          <t>IEEE Access</t>
        </is>
      </c>
      <c r="AF846" t="inlineStr">
        <is>
          <t>Gold OA (IEEE Access)</t>
        </is>
      </c>
      <c r="AH846" t="inlineStr">
        <is>
          <t>Not assessed</t>
        </is>
      </c>
      <c r="AI846" t="inlineStr">
        <is>
          <t>Not reported</t>
        </is>
      </c>
      <c r="AJ846" t="inlineStr">
        <is>
          <t>Not reported</t>
        </is>
      </c>
      <c r="AK846" t="inlineStr">
        <is>
          <t>Not reported</t>
        </is>
      </c>
      <c r="AL846" t="inlineStr">
        <is>
          <t>Not reported</t>
        </is>
      </c>
      <c r="AM846" t="inlineStr">
        <is>
          <t>Not reported</t>
        </is>
      </c>
      <c r="AN846" t="inlineStr">
        <is>
          <t>Not reported</t>
        </is>
      </c>
      <c r="AO846" t="inlineStr">
        <is>
          <t>Not reviewed</t>
        </is>
      </c>
      <c r="AP846" t="inlineStr">
        <is>
          <t>Not reported</t>
        </is>
      </c>
      <c r="AQ846" t="inlineStr">
        <is>
          <t>Not reported</t>
        </is>
      </c>
      <c r="AR846" t="inlineStr">
        <is>
          <t>Not reported</t>
        </is>
      </c>
      <c r="AS846" t="inlineStr">
        <is>
          <t>See abstract</t>
        </is>
      </c>
      <c r="AT846" t="inlineStr">
        <is>
          <t>Not reviewed</t>
        </is>
      </c>
      <c r="AU846" t="inlineStr">
        <is>
          <t>Not reviewed</t>
        </is>
      </c>
      <c r="AV846" t="inlineStr">
        <is>
          <t>Not reviewed</t>
        </is>
      </c>
      <c r="AW846" t="inlineStr">
        <is>
          <t>Not reviewed</t>
        </is>
      </c>
      <c r="AX846" t="inlineStr">
        <is>
          <t>Not reported</t>
        </is>
      </c>
      <c r="AY846" t="inlineStr">
        <is>
          <t>Not reported</t>
        </is>
      </c>
      <c r="AZ846" t="inlineStr">
        <is>
          <t>Not reported</t>
        </is>
      </c>
      <c r="BA846" t="inlineStr">
        <is>
          <t>Not reported</t>
        </is>
      </c>
      <c r="BB846" t="inlineStr">
        <is>
          <t>Not reported</t>
        </is>
      </c>
      <c r="BC846" t="inlineStr">
        <is>
          <t>Not reported</t>
        </is>
      </c>
      <c r="BD846" t="inlineStr">
        <is>
          <t>Not reported</t>
        </is>
      </c>
      <c r="BE846" t="inlineStr">
        <is>
          <t>Not reported</t>
        </is>
      </c>
      <c r="BF846" t="inlineStr">
        <is>
          <t>Not reported</t>
        </is>
      </c>
      <c r="BG846" t="inlineStr">
        <is>
          <t>Not reviewed (not included)</t>
        </is>
      </c>
      <c r="BH846" t="inlineStr">
        <is>
          <t>N/A</t>
        </is>
      </c>
      <c r="BI846" t="inlineStr">
        <is>
          <t>Not reviewed</t>
        </is>
      </c>
      <c r="BJ846" t="inlineStr">
        <is>
          <t>Not reviewed</t>
        </is>
      </c>
      <c r="BK846" t="inlineStr">
        <is>
          <t>Not reviewed</t>
        </is>
      </c>
      <c r="BL846" t="inlineStr">
        <is>
          <t>Not reviewed</t>
        </is>
      </c>
      <c r="BM846" t="inlineStr">
        <is>
          <t>Not reviewed (not included)</t>
        </is>
      </c>
      <c r="BN846" t="inlineStr">
        <is>
          <t>Not Selected for Final 95 (Pending Full Text Review) - Candidate paper not selected for final 95: Passed abstract screening but not included in final selec</t>
        </is>
      </c>
      <c r="BO846" t="inlineStr">
        <is>
          <t>Abstract-level screening only</t>
        </is>
      </c>
      <c r="BP846" t="inlineStr">
        <is>
          <t>12</t>
        </is>
      </c>
    </row>
    <row r="847">
      <c r="A847" t="inlineStr">
        <is>
          <t>Learning Dynamic Brain Network Representation Based on Graph Mamba Architecture</t>
        </is>
      </c>
      <c r="B847" t="n">
        <v>2024</v>
      </c>
      <c r="C847" t="inlineStr">
        <is>
          <t>Not checked</t>
        </is>
      </c>
      <c r="D847" t="inlineStr">
        <is>
          <t>Not checked</t>
        </is>
      </c>
      <c r="E847" t="inlineStr">
        <is>
          <t>10.1109/BIBM62325.2024.10822717</t>
        </is>
      </c>
      <c r="F847" t="inlineStr">
        <is>
          <t>Learning graph representations of brain networks aims to facilitate a deeper understanding of the brainâ€™s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modelâ€™s graph learning readout layer and state-space features also support interpretability, enhancing our understanding of brain mechanisms related to different task states or diseases. The experimental code has been open-sourced at https://github.com/tokamak-wang/brain-gm.</t>
        </is>
      </c>
      <c r="G847" t="inlineStr">
        <is>
          <t>Unimodal</t>
        </is>
      </c>
      <c r="H847" t="inlineStr">
        <is>
          <t>See abstract</t>
        </is>
      </c>
      <c r="I847" t="inlineStr">
        <is>
          <t>See abstract</t>
        </is>
      </c>
      <c r="J847" t="inlineStr">
        <is>
          <t>See abstract (AI/ML)</t>
        </is>
      </c>
      <c r="K847" t="inlineStr">
        <is>
          <t>See abstract</t>
        </is>
      </c>
      <c r="M847" t="inlineStr">
        <is>
          <t>See abstract</t>
        </is>
      </c>
      <c r="N847" t="inlineStr">
        <is>
          <t>See abstract</t>
        </is>
      </c>
      <c r="O847" t="inlineStr">
        <is>
          <t>Not verified from abstract</t>
        </is>
      </c>
      <c r="P847" t="inlineStr">
        <is>
          <t>See abstract</t>
        </is>
      </c>
      <c r="Q847" t="inlineStr">
        <is>
          <t>See abstract</t>
        </is>
      </c>
      <c r="R847" t="inlineStr">
        <is>
          <t>Not reviewed (not included)</t>
        </is>
      </c>
      <c r="S847" t="inlineStr">
        <is>
          <t>Not reviewed (not included)</t>
        </is>
      </c>
      <c r="T847" t="inlineStr">
        <is>
          <t>Abstract screening only. Not Selected for Final 95 (Pending Full Text Review)</t>
        </is>
      </c>
      <c r="U847" t="inlineStr">
        <is>
          <t>EXCLUDE</t>
        </is>
      </c>
      <c r="V84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47" t="inlineStr">
        <is>
          <t>Excluded: Other Criterion</t>
        </is>
      </c>
      <c r="X847" t="inlineStr">
        <is>
          <t>Not assessed from abstract</t>
        </is>
      </c>
      <c r="Y847" t="inlineStr">
        <is>
          <t>IEEE Conferences</t>
        </is>
      </c>
      <c r="Z847" t="inlineStr">
        <is>
          <t>Not determined from abstract</t>
        </is>
      </c>
      <c r="AB847" t="inlineStr">
        <is>
          <t>Not assessed (not included)</t>
        </is>
      </c>
      <c r="AC847" t="inlineStr">
        <is>
          <t>Not assessed (not included)</t>
        </is>
      </c>
      <c r="AD847" t="inlineStr">
        <is>
          <t>J. Wang; J. Lang; L. -Z. Yang; H. Li</t>
        </is>
      </c>
      <c r="AE847" t="inlineStr">
        <is>
          <t>2024 IEEE International Conference on Bioinformatics and Biomedicine (BIBM)</t>
        </is>
      </c>
      <c r="AF847" t="inlineStr">
        <is>
          <t>Hybrid OA (IEEE)</t>
        </is>
      </c>
      <c r="AG847" t="inlineStr">
        <is>
          <t xml:space="preserve">National Natural Science Foundation of China; Research and Development; </t>
        </is>
      </c>
      <c r="AH847" t="inlineStr">
        <is>
          <t>Not assessed</t>
        </is>
      </c>
      <c r="AI847" t="inlineStr">
        <is>
          <t>Not reported</t>
        </is>
      </c>
      <c r="AJ847" t="inlineStr">
        <is>
          <t>Not reported</t>
        </is>
      </c>
      <c r="AK847" t="inlineStr">
        <is>
          <t>Not reported</t>
        </is>
      </c>
      <c r="AL847" t="inlineStr">
        <is>
          <t>Not reported</t>
        </is>
      </c>
      <c r="AM847" t="inlineStr">
        <is>
          <t>Not reported</t>
        </is>
      </c>
      <c r="AN847" t="inlineStr">
        <is>
          <t>Not reported</t>
        </is>
      </c>
      <c r="AO847" t="inlineStr">
        <is>
          <t>Not reviewed</t>
        </is>
      </c>
      <c r="AP847" t="inlineStr">
        <is>
          <t>Not reported</t>
        </is>
      </c>
      <c r="AQ847" t="inlineStr">
        <is>
          <t>Not reported</t>
        </is>
      </c>
      <c r="AR847" t="inlineStr">
        <is>
          <t>Not reported</t>
        </is>
      </c>
      <c r="AS847" t="inlineStr">
        <is>
          <t>See abstract</t>
        </is>
      </c>
      <c r="AT847" t="inlineStr">
        <is>
          <t>Not reviewed</t>
        </is>
      </c>
      <c r="AU847" t="inlineStr">
        <is>
          <t>Not reviewed</t>
        </is>
      </c>
      <c r="AV847" t="inlineStr">
        <is>
          <t>Not reviewed</t>
        </is>
      </c>
      <c r="AW847" t="inlineStr">
        <is>
          <t>Not reviewed</t>
        </is>
      </c>
      <c r="AX847" t="inlineStr">
        <is>
          <t>Not reported</t>
        </is>
      </c>
      <c r="AY847" t="inlineStr">
        <is>
          <t>Not reported</t>
        </is>
      </c>
      <c r="AZ847" t="inlineStr">
        <is>
          <t>Not reported</t>
        </is>
      </c>
      <c r="BA847" t="inlineStr">
        <is>
          <t>Not reported</t>
        </is>
      </c>
      <c r="BB847" t="inlineStr">
        <is>
          <t>Not reported</t>
        </is>
      </c>
      <c r="BC847" t="inlineStr">
        <is>
          <t>Not reported</t>
        </is>
      </c>
      <c r="BD847" t="inlineStr">
        <is>
          <t>Not reported</t>
        </is>
      </c>
      <c r="BE847" t="inlineStr">
        <is>
          <t>Not reported</t>
        </is>
      </c>
      <c r="BF847" t="inlineStr">
        <is>
          <t>Not reported</t>
        </is>
      </c>
      <c r="BG847" t="inlineStr">
        <is>
          <t>Not reviewed (not included)</t>
        </is>
      </c>
      <c r="BH847" t="inlineStr">
        <is>
          <t>N/A</t>
        </is>
      </c>
      <c r="BI847" t="inlineStr">
        <is>
          <t>Not reviewed</t>
        </is>
      </c>
      <c r="BJ847" t="inlineStr">
        <is>
          <t>Not reviewed</t>
        </is>
      </c>
      <c r="BK847" t="inlineStr">
        <is>
          <t>Not reviewed</t>
        </is>
      </c>
      <c r="BL847" t="inlineStr">
        <is>
          <t>Not reviewed</t>
        </is>
      </c>
      <c r="BM847" t="inlineStr">
        <is>
          <t>Not reviewed (not included)</t>
        </is>
      </c>
      <c r="BN847" t="inlineStr">
        <is>
          <t>Not Selected for Final 95 (Pending Full Text Review) - Candidate paper not selected for final 95: Passed abstract screening but not included in final selec</t>
        </is>
      </c>
      <c r="BO847" t="inlineStr">
        <is>
          <t>Abstract-level screening only</t>
        </is>
      </c>
      <c r="BP847" t="inlineStr">
        <is>
          <t>8</t>
        </is>
      </c>
    </row>
    <row r="848">
      <c r="A848" t="inlineStr">
        <is>
          <t>YogaVR: An AI and IoT-Based Posture Correction Approach for Yoga in Virtual Reality</t>
        </is>
      </c>
      <c r="B848" t="n">
        <v>2025</v>
      </c>
      <c r="C848" t="inlineStr">
        <is>
          <t>Not checked</t>
        </is>
      </c>
      <c r="D848" t="inlineStr">
        <is>
          <t>Not checked</t>
        </is>
      </c>
      <c r="E848" t="inlineStr">
        <is>
          <t>10.1109/AISP68263.2025.11396155</t>
        </is>
      </c>
      <c r="F848" t="inlineStr">
        <is>
          <t>Yoga offers significant physical, mental, and therapeutic benefits, but traditional classes can be challenging for neurodivergent individuals or those with sensory sensitivities. This work presents YogaVR, an AI-enabled virtual reality (VR) platform for real-time posture correction and guided sessions in a low-stimulation environment. Developed in Unity for the Meta Quest 3S, it integrates PoseNet-based pose estimation with an external camera on a Raspberry Pi 4-powered four-wheel drive (4WD) robot for autonomous multi-angle tracking. An OpenAI-powered voice assistant provides corrective feedback and personalized posture, diet, and exercise guidance, while WebXR and WebRTC enable real-time video streaming. In a focus group of 30 participants, YogaVR achieved a mean acceptance score of 8.1/10 (SD = 1.9), demonstrating strong usability and positive reception as an accessible alternative to conventional yoga instruction.</t>
        </is>
      </c>
      <c r="G848" t="inlineStr">
        <is>
          <t>Unimodal</t>
        </is>
      </c>
      <c r="H848" t="inlineStr">
        <is>
          <t>See abstract</t>
        </is>
      </c>
      <c r="I848" t="inlineStr">
        <is>
          <t>See abstract</t>
        </is>
      </c>
      <c r="J848" t="inlineStr">
        <is>
          <t>See abstract (AI/ML)</t>
        </is>
      </c>
      <c r="K848" t="inlineStr">
        <is>
          <t>See abstract</t>
        </is>
      </c>
      <c r="M848" t="inlineStr">
        <is>
          <t>See abstract</t>
        </is>
      </c>
      <c r="N848" t="inlineStr">
        <is>
          <t>See abstract</t>
        </is>
      </c>
      <c r="O848" t="inlineStr">
        <is>
          <t>Not verified from abstract</t>
        </is>
      </c>
      <c r="P848" t="inlineStr">
        <is>
          <t>See abstract</t>
        </is>
      </c>
      <c r="Q848" t="inlineStr">
        <is>
          <t>See abstract</t>
        </is>
      </c>
      <c r="R848" t="inlineStr">
        <is>
          <t>Not reviewed (not included)</t>
        </is>
      </c>
      <c r="S848" t="inlineStr">
        <is>
          <t>Not reviewed (not included)</t>
        </is>
      </c>
      <c r="T848" t="inlineStr">
        <is>
          <t>Abstract screening only. Non-ADHD Focused</t>
        </is>
      </c>
      <c r="U848" t="inlineStr">
        <is>
          <t>EXCLUDE</t>
        </is>
      </c>
      <c r="V848" t="inlineStr">
        <is>
          <t>E2-Not ADHD focused: Neither title nor abstract mentions ADHD or attention-deficit/hyperactivity</t>
        </is>
      </c>
      <c r="W848" t="inlineStr">
        <is>
          <t>Excluded: Not ADHD Focused</t>
        </is>
      </c>
      <c r="X848" t="inlineStr">
        <is>
          <t>Not assessed from abstract</t>
        </is>
      </c>
      <c r="Y848" t="inlineStr">
        <is>
          <t>IEEE Conferences</t>
        </is>
      </c>
      <c r="Z848" t="inlineStr">
        <is>
          <t>Not determined from abstract</t>
        </is>
      </c>
      <c r="AB848" t="inlineStr">
        <is>
          <t>Not assessed (not included)</t>
        </is>
      </c>
      <c r="AC848" t="inlineStr">
        <is>
          <t>Not assessed (not included)</t>
        </is>
      </c>
      <c r="AD848" t="inlineStr">
        <is>
          <t>A. S; T. V. Pai; M. Raghuraman; M. K. K. A; I. N</t>
        </is>
      </c>
      <c r="AE848" t="inlineStr">
        <is>
          <t>2025 5th International Conference on Artificial Intelligence and Signal Processing (AISP)</t>
        </is>
      </c>
      <c r="AF848" t="inlineStr">
        <is>
          <t>Hybrid OA (IEEE)</t>
        </is>
      </c>
      <c r="AH848" t="inlineStr">
        <is>
          <t>Not assessed</t>
        </is>
      </c>
      <c r="AI848" t="inlineStr">
        <is>
          <t>Not reported</t>
        </is>
      </c>
      <c r="AJ848" t="inlineStr">
        <is>
          <t>Not reported</t>
        </is>
      </c>
      <c r="AK848" t="inlineStr">
        <is>
          <t>Not reported</t>
        </is>
      </c>
      <c r="AL848" t="inlineStr">
        <is>
          <t>Not reported</t>
        </is>
      </c>
      <c r="AM848" t="inlineStr">
        <is>
          <t>Not reported</t>
        </is>
      </c>
      <c r="AN848" t="inlineStr">
        <is>
          <t>Not reported</t>
        </is>
      </c>
      <c r="AO848" t="inlineStr">
        <is>
          <t>Not reviewed</t>
        </is>
      </c>
      <c r="AP848" t="inlineStr">
        <is>
          <t>Not reported</t>
        </is>
      </c>
      <c r="AQ848" t="inlineStr">
        <is>
          <t>Not reported</t>
        </is>
      </c>
      <c r="AR848" t="inlineStr">
        <is>
          <t>Not reported</t>
        </is>
      </c>
      <c r="AS848" t="inlineStr">
        <is>
          <t>See abstract</t>
        </is>
      </c>
      <c r="AT848" t="inlineStr">
        <is>
          <t>Not reviewed</t>
        </is>
      </c>
      <c r="AU848" t="inlineStr">
        <is>
          <t>Not reviewed</t>
        </is>
      </c>
      <c r="AV848" t="inlineStr">
        <is>
          <t>Not reviewed</t>
        </is>
      </c>
      <c r="AW848" t="inlineStr">
        <is>
          <t>Not reviewed</t>
        </is>
      </c>
      <c r="AX848" t="inlineStr">
        <is>
          <t>Not reported</t>
        </is>
      </c>
      <c r="AY848" t="inlineStr">
        <is>
          <t>Not reported</t>
        </is>
      </c>
      <c r="AZ848" t="inlineStr">
        <is>
          <t>Not reported</t>
        </is>
      </c>
      <c r="BA848" t="inlineStr">
        <is>
          <t>Not reported</t>
        </is>
      </c>
      <c r="BB848" t="inlineStr">
        <is>
          <t>Not reported</t>
        </is>
      </c>
      <c r="BC848" t="inlineStr">
        <is>
          <t>Not reported</t>
        </is>
      </c>
      <c r="BD848" t="inlineStr">
        <is>
          <t>Not reported</t>
        </is>
      </c>
      <c r="BE848" t="inlineStr">
        <is>
          <t>Not reported</t>
        </is>
      </c>
      <c r="BF848" t="inlineStr">
        <is>
          <t>Not reported</t>
        </is>
      </c>
      <c r="BG848" t="inlineStr">
        <is>
          <t>Not reviewed (not included)</t>
        </is>
      </c>
      <c r="BH848" t="inlineStr">
        <is>
          <t>N/A</t>
        </is>
      </c>
      <c r="BI848" t="inlineStr">
        <is>
          <t>Not reviewed</t>
        </is>
      </c>
      <c r="BJ848" t="inlineStr">
        <is>
          <t>Not reviewed</t>
        </is>
      </c>
      <c r="BK848" t="inlineStr">
        <is>
          <t>Not reviewed</t>
        </is>
      </c>
      <c r="BL848" t="inlineStr">
        <is>
          <t>Not reviewed</t>
        </is>
      </c>
      <c r="BM848" t="inlineStr">
        <is>
          <t>Not reviewed (not included)</t>
        </is>
      </c>
      <c r="BN848" t="inlineStr">
        <is>
          <t>Non-ADHD Focused - E2-Not ADHD focused: Neither title nor abstract mentions ADHD or attention-deficit/hyperactivity</t>
        </is>
      </c>
      <c r="BO848" t="inlineStr">
        <is>
          <t>Abstract-level screening only</t>
        </is>
      </c>
      <c r="BP848" t="inlineStr">
        <is>
          <t>5</t>
        </is>
      </c>
    </row>
    <row r="849">
      <c r="A849" t="inlineStr">
        <is>
          <t>An Ensemble Hybrid Feature Selection Method for Neuropsychiatric Disorder Classification</t>
        </is>
      </c>
      <c r="B849" t="n">
        <v>2022</v>
      </c>
      <c r="C849" t="inlineStr">
        <is>
          <t>Not checked</t>
        </is>
      </c>
      <c r="D849" t="inlineStr">
        <is>
          <t>Not checked</t>
        </is>
      </c>
      <c r="E849" t="inlineStr">
        <is>
          <t>10.1109/TCBB.2021.3053181</t>
        </is>
      </c>
      <c r="F849" t="inlineStr">
        <is>
          <t>Magnetic resonance imagings (MRIs) are providing increased access to neuropsychiatric disorders that can be made available for advanced data analysis. However, the single type of data limits the ability of psychiatrists to distinguish the subclasses of this disease. In this paper, we propose an ensemble hybrid features selection method for the neuropsychiatric disorder classification. The method consists of a 3D DenseNet and a XGBoost, which are used to select the image features from structural MRI images and the phenotypic feature from phenotypic records, respectively. The hybrid feature is composed of image features and phenotypic features. The proposed method is validated in the Consortium for Neuropsychiatric Phenomics (CNP) dataset, where samples are classified into one of the four classes (healthy controls (HC), attention deficit hyperactivity disorder (ADHD), bipolar disorder (BD), and schizophrenia (SD)). Experimental results show that the hybrid feature can improve the performance of classification methods. The best accuracy of binary and multi-class classification can reach 91.22 and 78.62 percent, respectively. We analyze the importance of phenotypic features and image features in different classification tasks. The importance of the structure MRI images is highlighted by incorporating phenotypic features with image features to generate hybrid features. We also visualize the features of three neuropsychiatric disorders and analyze their locations in the brain region.</t>
        </is>
      </c>
      <c r="G849" t="inlineStr">
        <is>
          <t>Unimodal</t>
        </is>
      </c>
      <c r="H849" t="inlineStr">
        <is>
          <t>See abstract</t>
        </is>
      </c>
      <c r="I849" t="inlineStr">
        <is>
          <t>See abstract</t>
        </is>
      </c>
      <c r="J849" t="inlineStr">
        <is>
          <t>See abstract (AI/ML)</t>
        </is>
      </c>
      <c r="K849" t="inlineStr">
        <is>
          <t>See abstract</t>
        </is>
      </c>
      <c r="M849" t="inlineStr">
        <is>
          <t>See abstract</t>
        </is>
      </c>
      <c r="N849" t="inlineStr">
        <is>
          <t>See abstract</t>
        </is>
      </c>
      <c r="O849" t="inlineStr">
        <is>
          <t>Not verified from abstract</t>
        </is>
      </c>
      <c r="P849" t="inlineStr">
        <is>
          <t>See abstract</t>
        </is>
      </c>
      <c r="Q849" t="inlineStr">
        <is>
          <t>See abstract</t>
        </is>
      </c>
      <c r="R849" t="inlineStr">
        <is>
          <t>Not reviewed (not included)</t>
        </is>
      </c>
      <c r="S849" t="inlineStr">
        <is>
          <t>Not reviewed (not included)</t>
        </is>
      </c>
      <c r="T849" t="inlineStr">
        <is>
          <t>Abstract screening only. Not Selected for Final 95 (Pending Full Text Review)</t>
        </is>
      </c>
      <c r="U849" t="inlineStr">
        <is>
          <t>EXCLUDE</t>
        </is>
      </c>
      <c r="V8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49" t="inlineStr">
        <is>
          <t>Excluded: Other Criterion</t>
        </is>
      </c>
      <c r="X849" t="inlineStr">
        <is>
          <t>Not assessed from abstract</t>
        </is>
      </c>
      <c r="Y849" t="inlineStr">
        <is>
          <t>IEEE Journals</t>
        </is>
      </c>
      <c r="Z849" t="inlineStr">
        <is>
          <t>Not determined from abstract</t>
        </is>
      </c>
      <c r="AB849" t="inlineStr">
        <is>
          <t>Not assessed (not included)</t>
        </is>
      </c>
      <c r="AC849" t="inlineStr">
        <is>
          <t>Not assessed (not included)</t>
        </is>
      </c>
      <c r="AD849" t="inlineStr">
        <is>
          <t>L. Liu; S. Tang; F. -X. Wu; Y. -P. Wang; J. Wang</t>
        </is>
      </c>
      <c r="AE849" t="inlineStr">
        <is>
          <t>IEEE/ACM Transactions on Computational Biology and Bioinformatics</t>
        </is>
      </c>
      <c r="AF849" t="inlineStr">
        <is>
          <t>Hybrid OA (IEEE)</t>
        </is>
      </c>
      <c r="AG849" t="inlineStr">
        <is>
          <t xml:space="preserve">National Natural Science Foundation of China(grant numbers:61802442,61877059); Higher Education Discipline Innovation Project(grant numbers:B18059); Hunan Sci-tech Innovation Programme(grant numbers:2020GK2019); Hunan Provincial Science and Technology Department(grant numbers:2018WK4001); Natural Science Foundation of Hunan Province(grant numbers:2018JJ2084); </t>
        </is>
      </c>
      <c r="AH849" t="inlineStr">
        <is>
          <t>Not assessed</t>
        </is>
      </c>
      <c r="AI849" t="inlineStr">
        <is>
          <t>Not reported</t>
        </is>
      </c>
      <c r="AJ849" t="inlineStr">
        <is>
          <t>Not reported</t>
        </is>
      </c>
      <c r="AK849" t="inlineStr">
        <is>
          <t>Not reported</t>
        </is>
      </c>
      <c r="AL849" t="inlineStr">
        <is>
          <t>Not reported</t>
        </is>
      </c>
      <c r="AM849" t="inlineStr">
        <is>
          <t>Not reported</t>
        </is>
      </c>
      <c r="AN849" t="inlineStr">
        <is>
          <t>Not reported</t>
        </is>
      </c>
      <c r="AO849" t="inlineStr">
        <is>
          <t>Not reviewed</t>
        </is>
      </c>
      <c r="AP849" t="inlineStr">
        <is>
          <t>Not reported</t>
        </is>
      </c>
      <c r="AQ849" t="inlineStr">
        <is>
          <t>Not reported</t>
        </is>
      </c>
      <c r="AR849" t="inlineStr">
        <is>
          <t>Not reported</t>
        </is>
      </c>
      <c r="AS849" t="inlineStr">
        <is>
          <t>See abstract</t>
        </is>
      </c>
      <c r="AT849" t="inlineStr">
        <is>
          <t>Not reviewed</t>
        </is>
      </c>
      <c r="AU849" t="inlineStr">
        <is>
          <t>Not reviewed</t>
        </is>
      </c>
      <c r="AV849" t="inlineStr">
        <is>
          <t>Not reviewed</t>
        </is>
      </c>
      <c r="AW849" t="inlineStr">
        <is>
          <t>Not reviewed</t>
        </is>
      </c>
      <c r="AX849" t="inlineStr">
        <is>
          <t>Not reported</t>
        </is>
      </c>
      <c r="AY849" t="inlineStr">
        <is>
          <t>Not reported</t>
        </is>
      </c>
      <c r="AZ849" t="inlineStr">
        <is>
          <t>Not reported</t>
        </is>
      </c>
      <c r="BA849" t="inlineStr">
        <is>
          <t>Not reported</t>
        </is>
      </c>
      <c r="BB849" t="inlineStr">
        <is>
          <t>Not reported</t>
        </is>
      </c>
      <c r="BC849" t="inlineStr">
        <is>
          <t>Not reported</t>
        </is>
      </c>
      <c r="BD849" t="inlineStr">
        <is>
          <t>Not reported</t>
        </is>
      </c>
      <c r="BE849" t="inlineStr">
        <is>
          <t>Not reported</t>
        </is>
      </c>
      <c r="BF849" t="inlineStr">
        <is>
          <t>Not reported</t>
        </is>
      </c>
      <c r="BG849" t="inlineStr">
        <is>
          <t>Not reviewed (not included)</t>
        </is>
      </c>
      <c r="BH849" t="inlineStr">
        <is>
          <t>N/A</t>
        </is>
      </c>
      <c r="BI849" t="inlineStr">
        <is>
          <t>Not reviewed</t>
        </is>
      </c>
      <c r="BJ849" t="inlineStr">
        <is>
          <t>Not reviewed</t>
        </is>
      </c>
      <c r="BK849" t="inlineStr">
        <is>
          <t>Not reviewed</t>
        </is>
      </c>
      <c r="BL849" t="inlineStr">
        <is>
          <t>Not reviewed</t>
        </is>
      </c>
      <c r="BM849" t="inlineStr">
        <is>
          <t>Not reviewed (not included)</t>
        </is>
      </c>
      <c r="BN849" t="inlineStr">
        <is>
          <t>Not Selected for Final 95 (Pending Full Text Review) - Candidate paper not selected for final 95: Passed abstract screening but not included in final selec</t>
        </is>
      </c>
      <c r="BO849" t="inlineStr">
        <is>
          <t>Abstract-level screening only</t>
        </is>
      </c>
      <c r="BP849" t="inlineStr">
        <is>
          <t>13</t>
        </is>
      </c>
    </row>
    <row r="850">
      <c r="A850" t="inlineStr">
        <is>
          <t>Learning Interpretable Brain Functional Connectivity via Self-Supervised Triplet Network With Depth-Wise Attention</t>
        </is>
      </c>
      <c r="B850" t="n">
        <v>2024</v>
      </c>
      <c r="C850" t="inlineStr">
        <is>
          <t>Not checked</t>
        </is>
      </c>
      <c r="D850" t="inlineStr">
        <is>
          <t>Not checked</t>
        </is>
      </c>
      <c r="E850" t="inlineStr">
        <is>
          <t>10.1109/JBHI.2024.3429169</t>
        </is>
      </c>
      <c r="F850" t="inlineStr">
        <is>
          <t>Brain functional connectivity has been widely explored to reveal the functional interaction dynamics between the brain regions. However, conventional connectivity measures rely on deterministic models demanding application-specific empirical analysis, while deep learning approaches focus on finding discriminative features for state classification, having limited capability to capture the interpretable connectivity characteristics. To address the challenges, this study proposes a self-supervised triplet network with depth-wise attention (TripletNet-DA) to generate the functional connectivity: 1) TripletNet-DA firstly utilizes channel-wise transformations for temporal data augmentation, where the correlated &amp; uncorrelated sample pairs are constructed for self-supervised training, 2) Channel encoder is designed with a convolution network to extract the deep features, while similarity estimator is employed to generate the similarity pairs and the functional connectivity representations, 3) TripletNet-DA applies Triplet loss with anchor-negative similarity penalty for model training, where the similarities of uncorrelated sample pairs are minimized to enhance model's learning capability. Experimental results on pathological EEG datasets (Autism Spectrum Disorder, Major Depressive Disorder) indicate that 1) TripletNet-DA demonstrates superiority in both ASD discrimination and MDD classification than the state-of-the-art counterparts, where the connectivity features in beta &amp; gamma bands have respectively achieved the accuracy of 97.05%, 98.32% for ASD discrimination, 89.88%, 91.80% for MDD classification in the eyes-closed condition and 90.90%, 92.26% in the eyes-open condition, 2) TripletNet-DA enables to uncover significant differences of functional connectivity between ASD EEG and TD ones, and the prominent connectivity links are in accordance with the empirical findings, thus providing potential biomarkers for clinical ASD analysis.</t>
        </is>
      </c>
      <c r="G850" t="inlineStr">
        <is>
          <t>Unimodal</t>
        </is>
      </c>
      <c r="H850" t="inlineStr">
        <is>
          <t>See abstract</t>
        </is>
      </c>
      <c r="I850" t="inlineStr">
        <is>
          <t>See abstract</t>
        </is>
      </c>
      <c r="J850" t="inlineStr">
        <is>
          <t>See abstract (AI/ML)</t>
        </is>
      </c>
      <c r="K850" t="inlineStr">
        <is>
          <t>See abstract</t>
        </is>
      </c>
      <c r="M850" t="inlineStr">
        <is>
          <t>See abstract</t>
        </is>
      </c>
      <c r="N850" t="inlineStr">
        <is>
          <t>See abstract</t>
        </is>
      </c>
      <c r="O850" t="inlineStr">
        <is>
          <t>Not verified from abstract</t>
        </is>
      </c>
      <c r="P850" t="inlineStr">
        <is>
          <t>See abstract</t>
        </is>
      </c>
      <c r="Q850" t="inlineStr">
        <is>
          <t>See abstract</t>
        </is>
      </c>
      <c r="R850" t="inlineStr">
        <is>
          <t>Not reviewed (not included)</t>
        </is>
      </c>
      <c r="S850" t="inlineStr">
        <is>
          <t>Not reviewed (not included)</t>
        </is>
      </c>
      <c r="T850" t="inlineStr">
        <is>
          <t>Abstract screening only. Non-ADHD Focused</t>
        </is>
      </c>
      <c r="U850" t="inlineStr">
        <is>
          <t>EXCLUDE</t>
        </is>
      </c>
      <c r="V850" t="inlineStr">
        <is>
          <t>E2-Not ADHD focused: Neither title nor abstract mentions ADHD or attention-deficit/hyperactivity</t>
        </is>
      </c>
      <c r="W850" t="inlineStr">
        <is>
          <t>Excluded: Not ADHD Focused</t>
        </is>
      </c>
      <c r="X850" t="inlineStr">
        <is>
          <t>Not assessed from abstract</t>
        </is>
      </c>
      <c r="Y850" t="inlineStr">
        <is>
          <t>IEEE Journals</t>
        </is>
      </c>
      <c r="Z850" t="inlineStr">
        <is>
          <t>Not determined from abstract</t>
        </is>
      </c>
      <c r="AB850" t="inlineStr">
        <is>
          <t>Not assessed (not included)</t>
        </is>
      </c>
      <c r="AC850" t="inlineStr">
        <is>
          <t>Not assessed (not included)</t>
        </is>
      </c>
      <c r="AD850" t="inlineStr">
        <is>
          <t>Y. Tang; W. Huang; R. Liu; Y. Yu</t>
        </is>
      </c>
      <c r="AE850" t="inlineStr">
        <is>
          <t>IEEE Journal of Biomedical and Health Informatics</t>
        </is>
      </c>
      <c r="AF850" t="inlineStr">
        <is>
          <t>Hybrid OA (IEEE)</t>
        </is>
      </c>
      <c r="AG850" t="inlineStr">
        <is>
          <t xml:space="preserve">National Natural Science Foundation of China(grant numbers:62371135,U21A20471); </t>
        </is>
      </c>
      <c r="AH850" t="inlineStr">
        <is>
          <t>Not assessed</t>
        </is>
      </c>
      <c r="AI850" t="inlineStr">
        <is>
          <t>Not reported</t>
        </is>
      </c>
      <c r="AJ850" t="inlineStr">
        <is>
          <t>Not reported</t>
        </is>
      </c>
      <c r="AK850" t="inlineStr">
        <is>
          <t>Not reported</t>
        </is>
      </c>
      <c r="AL850" t="inlineStr">
        <is>
          <t>Not reported</t>
        </is>
      </c>
      <c r="AM850" t="inlineStr">
        <is>
          <t>Not reported</t>
        </is>
      </c>
      <c r="AN850" t="inlineStr">
        <is>
          <t>Not reported</t>
        </is>
      </c>
      <c r="AO850" t="inlineStr">
        <is>
          <t>Not reviewed</t>
        </is>
      </c>
      <c r="AP850" t="inlineStr">
        <is>
          <t>Not reported</t>
        </is>
      </c>
      <c r="AQ850" t="inlineStr">
        <is>
          <t>Not reported</t>
        </is>
      </c>
      <c r="AR850" t="inlineStr">
        <is>
          <t>Not reported</t>
        </is>
      </c>
      <c r="AS850" t="inlineStr">
        <is>
          <t>See abstract</t>
        </is>
      </c>
      <c r="AT850" t="inlineStr">
        <is>
          <t>Not reviewed</t>
        </is>
      </c>
      <c r="AU850" t="inlineStr">
        <is>
          <t>Not reviewed</t>
        </is>
      </c>
      <c r="AV850" t="inlineStr">
        <is>
          <t>Not reviewed</t>
        </is>
      </c>
      <c r="AW850" t="inlineStr">
        <is>
          <t>Not reviewed</t>
        </is>
      </c>
      <c r="AX850" t="inlineStr">
        <is>
          <t>Not reported</t>
        </is>
      </c>
      <c r="AY850" t="inlineStr">
        <is>
          <t>Not reported</t>
        </is>
      </c>
      <c r="AZ850" t="inlineStr">
        <is>
          <t>Not reported</t>
        </is>
      </c>
      <c r="BA850" t="inlineStr">
        <is>
          <t>Not reported</t>
        </is>
      </c>
      <c r="BB850" t="inlineStr">
        <is>
          <t>Not reported</t>
        </is>
      </c>
      <c r="BC850" t="inlineStr">
        <is>
          <t>Not reported</t>
        </is>
      </c>
      <c r="BD850" t="inlineStr">
        <is>
          <t>Not reported</t>
        </is>
      </c>
      <c r="BE850" t="inlineStr">
        <is>
          <t>Not reported</t>
        </is>
      </c>
      <c r="BF850" t="inlineStr">
        <is>
          <t>Not reported</t>
        </is>
      </c>
      <c r="BG850" t="inlineStr">
        <is>
          <t>Not reviewed (not included)</t>
        </is>
      </c>
      <c r="BH850" t="inlineStr">
        <is>
          <t>N/A</t>
        </is>
      </c>
      <c r="BI850" t="inlineStr">
        <is>
          <t>Not reviewed</t>
        </is>
      </c>
      <c r="BJ850" t="inlineStr">
        <is>
          <t>Not reviewed</t>
        </is>
      </c>
      <c r="BK850" t="inlineStr">
        <is>
          <t>Not reviewed</t>
        </is>
      </c>
      <c r="BL850" t="inlineStr">
        <is>
          <t>Not reviewed</t>
        </is>
      </c>
      <c r="BM850" t="inlineStr">
        <is>
          <t>Not reviewed (not included)</t>
        </is>
      </c>
      <c r="BN850" t="inlineStr">
        <is>
          <t>Non-ADHD Focused - E2-Not ADHD focused: Neither title nor abstract mentions ADHD or attention-deficit/hyperactivity</t>
        </is>
      </c>
      <c r="BO850" t="inlineStr">
        <is>
          <t>Abstract-level screening only</t>
        </is>
      </c>
      <c r="BP850" t="inlineStr">
        <is>
          <t>14</t>
        </is>
      </c>
    </row>
    <row r="851">
      <c r="A851" t="inlineStr">
        <is>
          <t>Neural Network-Based Brain-Controlled Robot: Design, Experimentation, and Performance Analysis</t>
        </is>
      </c>
      <c r="B851" t="n">
        <v>2025</v>
      </c>
      <c r="C851" t="inlineStr">
        <is>
          <t>Not checked</t>
        </is>
      </c>
      <c r="D851" t="inlineStr">
        <is>
          <t>Not checked</t>
        </is>
      </c>
      <c r="E851" t="inlineStr">
        <is>
          <t>10.1109/PRML66062.2025.11160277</t>
        </is>
      </c>
      <c r="F851" t="inlineStr">
        <is>
          <t>Brain-Computer interface has been applied to different fields after research in these several years. Based on specific theories, this article introduces the spider robot developed by Arduino chip, Esp8266, and other hardwares and softwares. Through receiving the brain electrical signals collected by the TGAM Electroencephalogram (EEG) module, the spider robot will have different movements including forward and turning under different states of the users. This article aims to convert the raw waves into viable signals through data pre-processing including noise reduction and filtering, feature indentification, and classification in the basic theories of BCI field. Data analysis methods were employed to compute statistical characteristics (e.g., mean, variance, kurtosis, and skewness) of the EEG signals, and a convolutional neural network (CNN) model was constructed and trained using a dataset of 3000 EEG samples from 20 subjects, achieving high accuracy in classifying user intentions. Integrating the software and hardware, it dives deeply into the accurate control of the spider robot. This paper tests the stability, accuracy, and robustness of the model in this study. Itâ€™s also used to compare with the AutoKeras. The spider robot in the research is not only the integration and application of various theories, but also has the advantages such as easy wear, reduced experimental time, and potential to reduce attention deficit and Tourette Syndrome, which provides the potential medical application in artificial intelligence.</t>
        </is>
      </c>
      <c r="G851" t="inlineStr">
        <is>
          <t>Unimodal</t>
        </is>
      </c>
      <c r="H851" t="inlineStr">
        <is>
          <t>See abstract</t>
        </is>
      </c>
      <c r="I851" t="inlineStr">
        <is>
          <t>See abstract</t>
        </is>
      </c>
      <c r="J851" t="inlineStr">
        <is>
          <t>See abstract (AI/ML)</t>
        </is>
      </c>
      <c r="K851" t="inlineStr">
        <is>
          <t>See abstract</t>
        </is>
      </c>
      <c r="M851" t="inlineStr">
        <is>
          <t>See abstract</t>
        </is>
      </c>
      <c r="N851" t="inlineStr">
        <is>
          <t>See abstract</t>
        </is>
      </c>
      <c r="O851" t="inlineStr">
        <is>
          <t>Not verified from abstract</t>
        </is>
      </c>
      <c r="P851" t="inlineStr">
        <is>
          <t>See abstract</t>
        </is>
      </c>
      <c r="Q851" t="inlineStr">
        <is>
          <t>See abstract</t>
        </is>
      </c>
      <c r="R851" t="inlineStr">
        <is>
          <t>Not reviewed (not included)</t>
        </is>
      </c>
      <c r="S851" t="inlineStr">
        <is>
          <t>Not reviewed (not included)</t>
        </is>
      </c>
      <c r="T851" t="inlineStr">
        <is>
          <t>Abstract screening only. Not Selected for Final 95 (Pending Full Text Review)</t>
        </is>
      </c>
      <c r="U851" t="inlineStr">
        <is>
          <t>EXCLUDE</t>
        </is>
      </c>
      <c r="V8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51" t="inlineStr">
        <is>
          <t>Excluded: Other Criterion</t>
        </is>
      </c>
      <c r="X851" t="inlineStr">
        <is>
          <t>Not assessed from abstract</t>
        </is>
      </c>
      <c r="Y851" t="inlineStr">
        <is>
          <t>IEEE Conferences</t>
        </is>
      </c>
      <c r="Z851" t="inlineStr">
        <is>
          <t>Not determined from abstract</t>
        </is>
      </c>
      <c r="AB851" t="inlineStr">
        <is>
          <t>Not assessed (not included)</t>
        </is>
      </c>
      <c r="AC851" t="inlineStr">
        <is>
          <t>Not assessed (not included)</t>
        </is>
      </c>
      <c r="AD851" t="inlineStr">
        <is>
          <t>M. Wang; Z. Ma</t>
        </is>
      </c>
      <c r="AE851" t="inlineStr">
        <is>
          <t>2025 IEEE 6th International Conference on Pattern Recognition and Machine Learning (PRML)</t>
        </is>
      </c>
      <c r="AF851" t="inlineStr">
        <is>
          <t>Hybrid OA (IEEE)</t>
        </is>
      </c>
      <c r="AH851" t="inlineStr">
        <is>
          <t>Not assessed</t>
        </is>
      </c>
      <c r="AI851" t="inlineStr">
        <is>
          <t>Not reported</t>
        </is>
      </c>
      <c r="AJ851" t="inlineStr">
        <is>
          <t>Not reported</t>
        </is>
      </c>
      <c r="AK851" t="inlineStr">
        <is>
          <t>Not reported</t>
        </is>
      </c>
      <c r="AL851" t="inlineStr">
        <is>
          <t>Not reported</t>
        </is>
      </c>
      <c r="AM851" t="inlineStr">
        <is>
          <t>Not reported</t>
        </is>
      </c>
      <c r="AN851" t="inlineStr">
        <is>
          <t>Not reported</t>
        </is>
      </c>
      <c r="AO851" t="inlineStr">
        <is>
          <t>Not reviewed</t>
        </is>
      </c>
      <c r="AP851" t="inlineStr">
        <is>
          <t>Not reported</t>
        </is>
      </c>
      <c r="AQ851" t="inlineStr">
        <is>
          <t>Not reported</t>
        </is>
      </c>
      <c r="AR851" t="inlineStr">
        <is>
          <t>Not reported</t>
        </is>
      </c>
      <c r="AS851" t="inlineStr">
        <is>
          <t>See abstract</t>
        </is>
      </c>
      <c r="AT851" t="inlineStr">
        <is>
          <t>Not reviewed</t>
        </is>
      </c>
      <c r="AU851" t="inlineStr">
        <is>
          <t>Not reviewed</t>
        </is>
      </c>
      <c r="AV851" t="inlineStr">
        <is>
          <t>Not reviewed</t>
        </is>
      </c>
      <c r="AW851" t="inlineStr">
        <is>
          <t>Not reviewed</t>
        </is>
      </c>
      <c r="AX851" t="inlineStr">
        <is>
          <t>Not reported</t>
        </is>
      </c>
      <c r="AY851" t="inlineStr">
        <is>
          <t>Not reported</t>
        </is>
      </c>
      <c r="AZ851" t="inlineStr">
        <is>
          <t>Not reported</t>
        </is>
      </c>
      <c r="BA851" t="inlineStr">
        <is>
          <t>Not reported</t>
        </is>
      </c>
      <c r="BB851" t="inlineStr">
        <is>
          <t>Not reported</t>
        </is>
      </c>
      <c r="BC851" t="inlineStr">
        <is>
          <t>Not reported</t>
        </is>
      </c>
      <c r="BD851" t="inlineStr">
        <is>
          <t>Not reported</t>
        </is>
      </c>
      <c r="BE851" t="inlineStr">
        <is>
          <t>Not reported</t>
        </is>
      </c>
      <c r="BF851" t="inlineStr">
        <is>
          <t>Not reported</t>
        </is>
      </c>
      <c r="BG851" t="inlineStr">
        <is>
          <t>Not reviewed (not included)</t>
        </is>
      </c>
      <c r="BH851" t="inlineStr">
        <is>
          <t>N/A</t>
        </is>
      </c>
      <c r="BI851" t="inlineStr">
        <is>
          <t>Not reviewed</t>
        </is>
      </c>
      <c r="BJ851" t="inlineStr">
        <is>
          <t>Not reviewed</t>
        </is>
      </c>
      <c r="BK851" t="inlineStr">
        <is>
          <t>Not reviewed</t>
        </is>
      </c>
      <c r="BL851" t="inlineStr">
        <is>
          <t>Not reviewed</t>
        </is>
      </c>
      <c r="BM851" t="inlineStr">
        <is>
          <t>Not reviewed (not included)</t>
        </is>
      </c>
      <c r="BN851" t="inlineStr">
        <is>
          <t>Not Selected for Final 95 (Pending Full Text Review) - Candidate paper not selected for final 95: Passed abstract screening but not included in final selec</t>
        </is>
      </c>
      <c r="BO851" t="inlineStr">
        <is>
          <t>Abstract-level screening only</t>
        </is>
      </c>
      <c r="BP851" t="inlineStr">
        <is>
          <t>9</t>
        </is>
      </c>
    </row>
    <row r="852">
      <c r="A852" t="inlineStr">
        <is>
          <t>Analysis of EOG Signal Deviations and CNN-Based Classification of Ocular Fatigue Due to Prolonged Consumption of Digital Screen</t>
        </is>
      </c>
      <c r="B852" t="n">
        <v>2025</v>
      </c>
      <c r="C852" t="inlineStr">
        <is>
          <t>Not checked</t>
        </is>
      </c>
      <c r="D852" t="inlineStr">
        <is>
          <t>Not checked</t>
        </is>
      </c>
      <c r="E852" t="inlineStr">
        <is>
          <t>10.1109/QPAIN66474.2025.11172190</t>
        </is>
      </c>
      <c r="F852" t="inlineStr">
        <is>
          <t>This study focuses on analyzing and classifying deviation of the EOG signal in eyes with ocular symptoms in contrast to normal eyes while using a digital screen (DS). Continuous Wavelet Transformation (CWT) is performed to decompose the signal, and the spectral power of the EOG signal is computed. The obtained $\mathbf{p}$-values and effect sizes ($\mathbf{d}$) from statistical tests, indicate significant changes in the EOG signal at different time segments due to prolonged exposure to DS. For symptomatic eyes, lower $\mathbf{p}$-values are compared to the assumed significance level of 0.05 and medium to large level effect sizes are observed, indicating irregular and uncontrolled eye movement. A Convolutional Neural Network (CNN) has been used to classify the EOG deviation, and a classification accuracy of $\mathbf{9 1. 6 5} \pm \mathbf{3. 8 7 \%}$ is achieved by utilizing EOG spectrogram images. This study will be helpful for physicians to make critical decisions regarding the purpose of their diagnosis based on the EOG signal.</t>
        </is>
      </c>
      <c r="G852" t="inlineStr">
        <is>
          <t>Unimodal</t>
        </is>
      </c>
      <c r="H852" t="inlineStr">
        <is>
          <t>See abstract</t>
        </is>
      </c>
      <c r="I852" t="inlineStr">
        <is>
          <t>See abstract</t>
        </is>
      </c>
      <c r="J852" t="inlineStr">
        <is>
          <t>See abstract (AI/ML)</t>
        </is>
      </c>
      <c r="K852" t="inlineStr">
        <is>
          <t>See abstract</t>
        </is>
      </c>
      <c r="M852" t="inlineStr">
        <is>
          <t>See abstract</t>
        </is>
      </c>
      <c r="N852" t="inlineStr">
        <is>
          <t>See abstract</t>
        </is>
      </c>
      <c r="O852" t="inlineStr">
        <is>
          <t>Not verified from abstract</t>
        </is>
      </c>
      <c r="P852" t="inlineStr">
        <is>
          <t>See abstract</t>
        </is>
      </c>
      <c r="Q852" t="inlineStr">
        <is>
          <t>See abstract</t>
        </is>
      </c>
      <c r="R852" t="inlineStr">
        <is>
          <t>Not reviewed (not included)</t>
        </is>
      </c>
      <c r="S852" t="inlineStr">
        <is>
          <t>Not reviewed (not included)</t>
        </is>
      </c>
      <c r="T852" t="inlineStr">
        <is>
          <t>Abstract screening only. Non-ADHD Focused</t>
        </is>
      </c>
      <c r="U852" t="inlineStr">
        <is>
          <t>EXCLUDE</t>
        </is>
      </c>
      <c r="V852" t="inlineStr">
        <is>
          <t>E2-Not ADHD focused: Neither title nor abstract mentions ADHD or attention-deficit/hyperactivity</t>
        </is>
      </c>
      <c r="W852" t="inlineStr">
        <is>
          <t>Excluded: Not ADHD Focused</t>
        </is>
      </c>
      <c r="X852" t="inlineStr">
        <is>
          <t>Not assessed from abstract</t>
        </is>
      </c>
      <c r="Y852" t="inlineStr">
        <is>
          <t>IEEE Conferences</t>
        </is>
      </c>
      <c r="Z852" t="inlineStr">
        <is>
          <t>Not determined from abstract</t>
        </is>
      </c>
      <c r="AB852" t="inlineStr">
        <is>
          <t>Not assessed (not included)</t>
        </is>
      </c>
      <c r="AC852" t="inlineStr">
        <is>
          <t>Not assessed (not included)</t>
        </is>
      </c>
      <c r="AD852" t="inlineStr">
        <is>
          <t>M. Sahabuddin; S. Ahmed; T. Sugi</t>
        </is>
      </c>
      <c r="AE852" t="inlineStr">
        <is>
          <t>2025 International Conference on Quantum Photonics, Artificial Intelligence, and Networking (QPAIN)</t>
        </is>
      </c>
      <c r="AF852" t="inlineStr">
        <is>
          <t>Hybrid OA (IEEE)</t>
        </is>
      </c>
      <c r="AH852" t="inlineStr">
        <is>
          <t>Not assessed</t>
        </is>
      </c>
      <c r="AI852" t="inlineStr">
        <is>
          <t>Not reported</t>
        </is>
      </c>
      <c r="AJ852" t="inlineStr">
        <is>
          <t>Not reported</t>
        </is>
      </c>
      <c r="AK852" t="inlineStr">
        <is>
          <t>Not reported</t>
        </is>
      </c>
      <c r="AL852" t="inlineStr">
        <is>
          <t>Not reported</t>
        </is>
      </c>
      <c r="AM852" t="inlineStr">
        <is>
          <t>Not reported</t>
        </is>
      </c>
      <c r="AN852" t="inlineStr">
        <is>
          <t>Not reported</t>
        </is>
      </c>
      <c r="AO852" t="inlineStr">
        <is>
          <t>Not reviewed</t>
        </is>
      </c>
      <c r="AP852" t="inlineStr">
        <is>
          <t>Not reported</t>
        </is>
      </c>
      <c r="AQ852" t="inlineStr">
        <is>
          <t>Not reported</t>
        </is>
      </c>
      <c r="AR852" t="inlineStr">
        <is>
          <t>Not reported</t>
        </is>
      </c>
      <c r="AS852" t="inlineStr">
        <is>
          <t>See abstract</t>
        </is>
      </c>
      <c r="AT852" t="inlineStr">
        <is>
          <t>Not reviewed</t>
        </is>
      </c>
      <c r="AU852" t="inlineStr">
        <is>
          <t>Not reviewed</t>
        </is>
      </c>
      <c r="AV852" t="inlineStr">
        <is>
          <t>Not reviewed</t>
        </is>
      </c>
      <c r="AW852" t="inlineStr">
        <is>
          <t>Not reviewed</t>
        </is>
      </c>
      <c r="AX852" t="inlineStr">
        <is>
          <t>Not reported</t>
        </is>
      </c>
      <c r="AY852" t="inlineStr">
        <is>
          <t>Not reported</t>
        </is>
      </c>
      <c r="AZ852" t="inlineStr">
        <is>
          <t>Not reported</t>
        </is>
      </c>
      <c r="BA852" t="inlineStr">
        <is>
          <t>Not reported</t>
        </is>
      </c>
      <c r="BB852" t="inlineStr">
        <is>
          <t>Not reported</t>
        </is>
      </c>
      <c r="BC852" t="inlineStr">
        <is>
          <t>Not reported</t>
        </is>
      </c>
      <c r="BD852" t="inlineStr">
        <is>
          <t>Not reported</t>
        </is>
      </c>
      <c r="BE852" t="inlineStr">
        <is>
          <t>Not reported</t>
        </is>
      </c>
      <c r="BF852" t="inlineStr">
        <is>
          <t>Not reported</t>
        </is>
      </c>
      <c r="BG852" t="inlineStr">
        <is>
          <t>Not reviewed (not included)</t>
        </is>
      </c>
      <c r="BH852" t="inlineStr">
        <is>
          <t>N/A</t>
        </is>
      </c>
      <c r="BI852" t="inlineStr">
        <is>
          <t>Not reviewed</t>
        </is>
      </c>
      <c r="BJ852" t="inlineStr">
        <is>
          <t>Not reviewed</t>
        </is>
      </c>
      <c r="BK852" t="inlineStr">
        <is>
          <t>Not reviewed</t>
        </is>
      </c>
      <c r="BL852" t="inlineStr">
        <is>
          <t>Not reviewed</t>
        </is>
      </c>
      <c r="BM852" t="inlineStr">
        <is>
          <t>Not reviewed (not included)</t>
        </is>
      </c>
      <c r="BN852" t="inlineStr">
        <is>
          <t>Non-ADHD Focused - E2-Not ADHD focused: Neither title nor abstract mentions ADHD or attention-deficit/hyperactivity</t>
        </is>
      </c>
      <c r="BO852" t="inlineStr">
        <is>
          <t>Abstract-level screening only</t>
        </is>
      </c>
      <c r="BP852" t="inlineStr">
        <is>
          <t>6</t>
        </is>
      </c>
    </row>
    <row r="853">
      <c r="A853" t="inlineStr">
        <is>
          <t>Detecting Dysgraphia in Children Through Handwriting Image Analysis Using Hybrid Machine Learning Methodology</t>
        </is>
      </c>
      <c r="B853" t="n">
        <v>2024</v>
      </c>
      <c r="C853" t="inlineStr">
        <is>
          <t>Not checked</t>
        </is>
      </c>
      <c r="D853" t="inlineStr">
        <is>
          <t>Not checked</t>
        </is>
      </c>
      <c r="E853" t="inlineStr">
        <is>
          <t>10.1109/ARIIA63345.2024.11051786</t>
        </is>
      </c>
      <c r="F853" t="inlineStr">
        <is>
          <t>Nowadays writing disability is one of the major disorders in children, even parents also not identified early. Dysgraphia, a neurological disorder impacting writing abilities, poses significant challenges for children, especially as they begin to write. This disorder affects spelling, word spacing, and legibility, leading to slow and often unreadable writing. Early diagnosis is critical for effective intervention, yet traditional identification methods typically involve educational psychologists. Recent advances in machine learning offer promising automated solutions. This paper presents a Hybrid Machine Learning Methodology (HMLM) designed to detect dysgraphia in children aged 7-12 years through handwriting image analysis. The ability of this model to detect dysgraphia early supports timely interventions, potentially improving educational outcomes for affected children. HMLM architecture involves several stages namely Data Pre-Processing, Feature Extraction, a Predicting Model, and the final classification of dysgraphia or not based on the analysis of handwriting image dataset. The methodology combines Convolutional Neural Networks (CNN), Support Vector Machines (SVM), and Random Forest algorithms to analyze handwritten data collected from school children. %). The performance metrics such as accuracy, precision, recall, and F1 score are calculated to measure how well the model can distinguish between dysgraphia and non-dysgraphia samples. The proposed model shows notable effeteness, with CNN achieving an accuracy of 90.83%, surpassing SVM (81.88%) and Random Forest (81.25). This paper discusses the development, implementation, and comparative performance of the proposed machine learning models in the context of dysgraphia detection.</t>
        </is>
      </c>
      <c r="G853" t="inlineStr">
        <is>
          <t>Unimodal</t>
        </is>
      </c>
      <c r="H853" t="inlineStr">
        <is>
          <t>See abstract</t>
        </is>
      </c>
      <c r="I853" t="inlineStr">
        <is>
          <t>See abstract</t>
        </is>
      </c>
      <c r="J853" t="inlineStr">
        <is>
          <t>See abstract (AI/ML)</t>
        </is>
      </c>
      <c r="K853" t="inlineStr">
        <is>
          <t>See abstract</t>
        </is>
      </c>
      <c r="M853" t="inlineStr">
        <is>
          <t>See abstract</t>
        </is>
      </c>
      <c r="N853" t="inlineStr">
        <is>
          <t>See abstract</t>
        </is>
      </c>
      <c r="O853" t="inlineStr">
        <is>
          <t>Not verified from abstract</t>
        </is>
      </c>
      <c r="P853" t="inlineStr">
        <is>
          <t>See abstract</t>
        </is>
      </c>
      <c r="Q853" t="inlineStr">
        <is>
          <t>See abstract</t>
        </is>
      </c>
      <c r="R853" t="inlineStr">
        <is>
          <t>Not reviewed (not included)</t>
        </is>
      </c>
      <c r="S853" t="inlineStr">
        <is>
          <t>Not reviewed (not included)</t>
        </is>
      </c>
      <c r="T853" t="inlineStr">
        <is>
          <t>Abstract screening only. Non-ADHD Focused</t>
        </is>
      </c>
      <c r="U853" t="inlineStr">
        <is>
          <t>EXCLUDE</t>
        </is>
      </c>
      <c r="V853" t="inlineStr">
        <is>
          <t>E2-Not ADHD focused: Neither title nor abstract mentions ADHD or attention-deficit/hyperactivity</t>
        </is>
      </c>
      <c r="W853" t="inlineStr">
        <is>
          <t>Excluded: Not ADHD Focused</t>
        </is>
      </c>
      <c r="X853" t="inlineStr">
        <is>
          <t>Not assessed from abstract</t>
        </is>
      </c>
      <c r="Y853" t="inlineStr">
        <is>
          <t>IEEE Conferences</t>
        </is>
      </c>
      <c r="Z853" t="inlineStr">
        <is>
          <t>Not determined from abstract</t>
        </is>
      </c>
      <c r="AB853" t="inlineStr">
        <is>
          <t>Not assessed (not included)</t>
        </is>
      </c>
      <c r="AC853" t="inlineStr">
        <is>
          <t>Not assessed (not included)</t>
        </is>
      </c>
      <c r="AD853" t="inlineStr">
        <is>
          <t>D. M. Vishnu Vardhana Rao; N. Sreeja; B. Sangeetha; T. R. Sri; I. Suneetha Rani; K. K. Kumari; J. Peddisetti</t>
        </is>
      </c>
      <c r="AE853" t="inlineStr">
        <is>
          <t>2024 International Conference on Augmented Reality, Intelligent Systems, and Industrial Automation (ARIIA)</t>
        </is>
      </c>
      <c r="AF853" t="inlineStr">
        <is>
          <t>Hybrid OA (IEEE)</t>
        </is>
      </c>
      <c r="AH853" t="inlineStr">
        <is>
          <t>Not assessed</t>
        </is>
      </c>
      <c r="AI853" t="inlineStr">
        <is>
          <t>Not reported</t>
        </is>
      </c>
      <c r="AJ853" t="inlineStr">
        <is>
          <t>Not reported</t>
        </is>
      </c>
      <c r="AK853" t="inlineStr">
        <is>
          <t>Not reported</t>
        </is>
      </c>
      <c r="AL853" t="inlineStr">
        <is>
          <t>Not reported</t>
        </is>
      </c>
      <c r="AM853" t="inlineStr">
        <is>
          <t>Not reported</t>
        </is>
      </c>
      <c r="AN853" t="inlineStr">
        <is>
          <t>Not reported</t>
        </is>
      </c>
      <c r="AO853" t="inlineStr">
        <is>
          <t>Not reviewed</t>
        </is>
      </c>
      <c r="AP853" t="inlineStr">
        <is>
          <t>Not reported</t>
        </is>
      </c>
      <c r="AQ853" t="inlineStr">
        <is>
          <t>Not reported</t>
        </is>
      </c>
      <c r="AR853" t="inlineStr">
        <is>
          <t>Not reported</t>
        </is>
      </c>
      <c r="AS853" t="inlineStr">
        <is>
          <t>See abstract</t>
        </is>
      </c>
      <c r="AT853" t="inlineStr">
        <is>
          <t>Not reviewed</t>
        </is>
      </c>
      <c r="AU853" t="inlineStr">
        <is>
          <t>Not reviewed</t>
        </is>
      </c>
      <c r="AV853" t="inlineStr">
        <is>
          <t>Not reviewed</t>
        </is>
      </c>
      <c r="AW853" t="inlineStr">
        <is>
          <t>Not reviewed</t>
        </is>
      </c>
      <c r="AX853" t="inlineStr">
        <is>
          <t>Not reported</t>
        </is>
      </c>
      <c r="AY853" t="inlineStr">
        <is>
          <t>Not reported</t>
        </is>
      </c>
      <c r="AZ853" t="inlineStr">
        <is>
          <t>Not reported</t>
        </is>
      </c>
      <c r="BA853" t="inlineStr">
        <is>
          <t>Not reported</t>
        </is>
      </c>
      <c r="BB853" t="inlineStr">
        <is>
          <t>Not reported</t>
        </is>
      </c>
      <c r="BC853" t="inlineStr">
        <is>
          <t>Not reported</t>
        </is>
      </c>
      <c r="BD853" t="inlineStr">
        <is>
          <t>Not reported</t>
        </is>
      </c>
      <c r="BE853" t="inlineStr">
        <is>
          <t>Not reported</t>
        </is>
      </c>
      <c r="BF853" t="inlineStr">
        <is>
          <t>Not reported</t>
        </is>
      </c>
      <c r="BG853" t="inlineStr">
        <is>
          <t>Not reviewed (not included)</t>
        </is>
      </c>
      <c r="BH853" t="inlineStr">
        <is>
          <t>N/A</t>
        </is>
      </c>
      <c r="BI853" t="inlineStr">
        <is>
          <t>Not reviewed</t>
        </is>
      </c>
      <c r="BJ853" t="inlineStr">
        <is>
          <t>Not reviewed</t>
        </is>
      </c>
      <c r="BK853" t="inlineStr">
        <is>
          <t>Not reviewed</t>
        </is>
      </c>
      <c r="BL853" t="inlineStr">
        <is>
          <t>Not reviewed</t>
        </is>
      </c>
      <c r="BM853" t="inlineStr">
        <is>
          <t>Not reviewed (not included)</t>
        </is>
      </c>
      <c r="BN853" t="inlineStr">
        <is>
          <t>Non-ADHD Focused - E2-Not ADHD focused: Neither title nor abstract mentions ADHD or attention-deficit/hyperactivity</t>
        </is>
      </c>
      <c r="BO853" t="inlineStr">
        <is>
          <t>Abstract-level screening only</t>
        </is>
      </c>
      <c r="BP853" t="inlineStr">
        <is>
          <t>10</t>
        </is>
      </c>
    </row>
    <row r="854">
      <c r="A854" t="inlineStr">
        <is>
          <t>Toward Digital Phenotypes of Early Childhood Mental Health via Unsupervised and Supervised Machine Learning</t>
        </is>
      </c>
      <c r="B854" t="n">
        <v>2023</v>
      </c>
      <c r="C854" t="inlineStr">
        <is>
          <t>Not checked</t>
        </is>
      </c>
      <c r="D854" t="inlineStr">
        <is>
          <t>Not checked</t>
        </is>
      </c>
      <c r="E854" t="inlineStr">
        <is>
          <t>10.1109/EMBC40787.2023.10340806</t>
        </is>
      </c>
      <c r="F854" t="inlineStr">
        <is>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 .6-.82, TPR .36-.71, Accuracy .62-.86)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Relevanceâ€” This work advances the use of wearables for detecting childhood mental health disorders.</t>
        </is>
      </c>
      <c r="G854" t="inlineStr">
        <is>
          <t>Unimodal</t>
        </is>
      </c>
      <c r="H854" t="inlineStr">
        <is>
          <t>See abstract</t>
        </is>
      </c>
      <c r="I854" t="inlineStr">
        <is>
          <t>See abstract</t>
        </is>
      </c>
      <c r="J854" t="inlineStr">
        <is>
          <t>See abstract (AI/ML)</t>
        </is>
      </c>
      <c r="K854" t="inlineStr">
        <is>
          <t>See abstract</t>
        </is>
      </c>
      <c r="L854" t="n">
        <v>84</v>
      </c>
      <c r="M854" t="inlineStr">
        <is>
          <t>See abstract</t>
        </is>
      </c>
      <c r="N854" t="inlineStr">
        <is>
          <t>N≈84; details in abstract</t>
        </is>
      </c>
      <c r="O854" t="inlineStr">
        <is>
          <t>Extracted from abstract: N≈84</t>
        </is>
      </c>
      <c r="P854" t="inlineStr">
        <is>
          <t>See abstract</t>
        </is>
      </c>
      <c r="Q854" t="inlineStr">
        <is>
          <t>See abstract</t>
        </is>
      </c>
      <c r="R854" t="inlineStr">
        <is>
          <t>Not reviewed (not included)</t>
        </is>
      </c>
      <c r="S854" t="inlineStr">
        <is>
          <t>Not reviewed (not included)</t>
        </is>
      </c>
      <c r="T854" t="inlineStr">
        <is>
          <t>Abstract screening only. Small Sample Size</t>
        </is>
      </c>
      <c r="U854" t="inlineStr">
        <is>
          <t>EXCLUDE</t>
        </is>
      </c>
      <c r="V854" t="inlineStr">
        <is>
          <t>E5-Small Sample: Extracted sample size N=84 &lt; 100 minimum threshold. Citation: Confidence intervals and statistical power require minimum N≥100 for ML classification</t>
        </is>
      </c>
      <c r="W854" t="inlineStr">
        <is>
          <t>Excluded: Insufficient Sample Size</t>
        </is>
      </c>
      <c r="X854" t="inlineStr">
        <is>
          <t>EXCLUDE</t>
        </is>
      </c>
      <c r="Y854" t="inlineStr">
        <is>
          <t>IEEE Conferences</t>
        </is>
      </c>
      <c r="Z854" t="inlineStr">
        <is>
          <t>Not determined from abstract</t>
        </is>
      </c>
      <c r="AB854" t="inlineStr">
        <is>
          <t>Not assessed (not included)</t>
        </is>
      </c>
      <c r="AC854" t="inlineStr">
        <is>
          <t>Not assessed (not included)</t>
        </is>
      </c>
      <c r="AD854" t="inlineStr">
        <is>
          <t>B. C. Loftness; D. M. Rizzo; J. Halvorson-Phelan; A. Oâ€™Leary; S. Prytherch; C. Bradshaw; A. J. Brown; N. Cheney; E. W. McGinnis; R. S. McGinnis</t>
        </is>
      </c>
      <c r="AE854" t="inlineStr">
        <is>
          <t>2023 45th Annual International Conference of the IEEE Engineering in Medicine &amp; Biology Society (EMBC)</t>
        </is>
      </c>
      <c r="AF854" t="inlineStr">
        <is>
          <t>Hybrid OA (IEEE)</t>
        </is>
      </c>
      <c r="AG854" t="inlineStr">
        <is>
          <t xml:space="preserve">National Science Foundation; Health; </t>
        </is>
      </c>
      <c r="AH854" t="inlineStr">
        <is>
          <t>Not assessed</t>
        </is>
      </c>
      <c r="AI854" t="inlineStr">
        <is>
          <t>Not reported</t>
        </is>
      </c>
      <c r="AJ854" t="inlineStr">
        <is>
          <t>Not reported</t>
        </is>
      </c>
      <c r="AK854" t="inlineStr">
        <is>
          <t>Not reported</t>
        </is>
      </c>
      <c r="AL854" t="inlineStr">
        <is>
          <t>Not reported</t>
        </is>
      </c>
      <c r="AM854" t="inlineStr">
        <is>
          <t>Not reported</t>
        </is>
      </c>
      <c r="AN854" t="inlineStr">
        <is>
          <t>Not reported</t>
        </is>
      </c>
      <c r="AO854" t="inlineStr">
        <is>
          <t>Not reviewed</t>
        </is>
      </c>
      <c r="AP854" t="inlineStr">
        <is>
          <t>Not reported</t>
        </is>
      </c>
      <c r="AQ854" t="inlineStr">
        <is>
          <t>Not reported</t>
        </is>
      </c>
      <c r="AR854" t="inlineStr">
        <is>
          <t>Not reported</t>
        </is>
      </c>
      <c r="AS854" t="inlineStr">
        <is>
          <t>See abstract</t>
        </is>
      </c>
      <c r="AT854" t="inlineStr">
        <is>
          <t>Not reviewed</t>
        </is>
      </c>
      <c r="AU854" t="inlineStr">
        <is>
          <t>Not reviewed</t>
        </is>
      </c>
      <c r="AV854" t="inlineStr">
        <is>
          <t>Not reviewed</t>
        </is>
      </c>
      <c r="AW854" t="inlineStr">
        <is>
          <t>Not reviewed</t>
        </is>
      </c>
      <c r="AX854" t="inlineStr">
        <is>
          <t>Not reported</t>
        </is>
      </c>
      <c r="AY854" t="inlineStr">
        <is>
          <t>Not reported</t>
        </is>
      </c>
      <c r="AZ854" t="inlineStr">
        <is>
          <t>Not reported</t>
        </is>
      </c>
      <c r="BA854" t="inlineStr">
        <is>
          <t>Not reported</t>
        </is>
      </c>
      <c r="BB854" t="inlineStr">
        <is>
          <t>Not reported</t>
        </is>
      </c>
      <c r="BC854" t="inlineStr">
        <is>
          <t>Not reported</t>
        </is>
      </c>
      <c r="BD854" t="inlineStr">
        <is>
          <t>Not reported</t>
        </is>
      </c>
      <c r="BE854" t="inlineStr">
        <is>
          <t>Not reported</t>
        </is>
      </c>
      <c r="BF854" t="inlineStr">
        <is>
          <t>Not reported</t>
        </is>
      </c>
      <c r="BG854" t="inlineStr">
        <is>
          <t>Not reviewed (not included)</t>
        </is>
      </c>
      <c r="BH854" t="inlineStr">
        <is>
          <t>N/A</t>
        </is>
      </c>
      <c r="BI854" t="inlineStr">
        <is>
          <t>Not reviewed</t>
        </is>
      </c>
      <c r="BJ854" t="inlineStr">
        <is>
          <t>Not reviewed</t>
        </is>
      </c>
      <c r="BK854" t="inlineStr">
        <is>
          <t>Not reviewed</t>
        </is>
      </c>
      <c r="BL854" t="inlineStr">
        <is>
          <t>Not reviewed</t>
        </is>
      </c>
      <c r="BM854" t="inlineStr">
        <is>
          <t>Not reviewed (not included)</t>
        </is>
      </c>
      <c r="BN854" t="inlineStr">
        <is>
          <t xml:space="preserve">Small Sample Size - E5-Small Sample: Extracted sample size N=84 &lt; 100 minimum threshold. Citation: Confidence intervals </t>
        </is>
      </c>
      <c r="BO854" t="inlineStr">
        <is>
          <t>Abstract-level screening only</t>
        </is>
      </c>
      <c r="BP854" t="inlineStr">
        <is>
          <t>4</t>
        </is>
      </c>
    </row>
    <row r="855">
      <c r="A855" t="inlineStr">
        <is>
          <t>Extract and Refine Brain Subgraph for Disorder Analysis via Cross-Domain Learning</t>
        </is>
      </c>
      <c r="B855" t="n">
        <v>2026</v>
      </c>
      <c r="C855" t="inlineStr">
        <is>
          <t>Not checked</t>
        </is>
      </c>
      <c r="D855" t="inlineStr">
        <is>
          <t>Not checked</t>
        </is>
      </c>
      <c r="E855" t="inlineStr">
        <is>
          <t>10.1109/TBDATA.2026.3668682</t>
        </is>
      </c>
      <c r="F855" t="inlineStr">
        <is>
          <t>Brain graphs (brain connectivity networks) play an important role in modeling the complex structure of the human brain. Furthermore, brain graph learning based on graph neural networks (GNNs) has recently attracted growing interest. Although existing methods have made great progress in brain disorder prediction and pathogenic analysis, there are two key problems: (1) They rarely utilize the pathogenic reason of brain disorders, that is, salient brain regions always lead to abnormal connections between brain regions, to extract critical brain graph information for disorder analysis; (2) Since most of the available brain graph data is limited, how can we improve the performance of brain graph learning models on insufficient training data? Thus, in this paper, we learn brain graph representations for disorder prediction and analyze disorder-specific brain regions and connections from the subgraph perspective. Besides, we introduce the cross-domain brain graph learning framework to alleviate the problem of poor model performance on limited data. To consider the pathogenic reason by brain subgraphs, we first propose the node entropy of brain graphs based on brain graph properties to extract important nodes. We then introduce subgraph information bottleneck to refine the critical subgraph from the rough subgraph generated by these important nodes, recognizing important connections related to disorders. To achieve a better model performance on limited data, we design a cross-domain brain graph learning framework to improve the subgraph extraction model by the meta-learning method. The subgraph extraction model is pre-trained on a large source training dataset and then quickly adapted to target task dataset. Besides, a simple yet effective feature alignment module is applied to mitigate the negative transfer problem for cross-domain datasets. Extensive experimental results, including disorder prediction and pathogenic analysis on real-world neuroimaging data, demonstrate th</t>
        </is>
      </c>
      <c r="G855" t="inlineStr">
        <is>
          <t>Unimodal</t>
        </is>
      </c>
      <c r="H855" t="inlineStr">
        <is>
          <t>See abstract</t>
        </is>
      </c>
      <c r="I855" t="inlineStr">
        <is>
          <t>See abstract</t>
        </is>
      </c>
      <c r="J855" t="inlineStr">
        <is>
          <t>See abstract (AI/ML)</t>
        </is>
      </c>
      <c r="K855" t="inlineStr">
        <is>
          <t>See abstract</t>
        </is>
      </c>
      <c r="M855" t="inlineStr">
        <is>
          <t>See abstract</t>
        </is>
      </c>
      <c r="N855" t="inlineStr">
        <is>
          <t>See abstract</t>
        </is>
      </c>
      <c r="O855" t="inlineStr">
        <is>
          <t>Not verified from abstract</t>
        </is>
      </c>
      <c r="P855" t="inlineStr">
        <is>
          <t>See abstract</t>
        </is>
      </c>
      <c r="Q855" t="inlineStr">
        <is>
          <t>See abstract</t>
        </is>
      </c>
      <c r="R855" t="inlineStr">
        <is>
          <t>Not reviewed (not included)</t>
        </is>
      </c>
      <c r="S855" t="inlineStr">
        <is>
          <t>Not reviewed (not included)</t>
        </is>
      </c>
      <c r="T855" t="inlineStr">
        <is>
          <t>Abstract screening only. Out of Date Range</t>
        </is>
      </c>
      <c r="U855" t="inlineStr">
        <is>
          <t>EXCLUDE</t>
        </is>
      </c>
      <c r="V855" t="inlineStr">
        <is>
          <t>E4-Year: Published 2026, outside 2019-2025 window</t>
        </is>
      </c>
      <c r="W855" t="inlineStr">
        <is>
          <t>Out of Date Range</t>
        </is>
      </c>
      <c r="X855" t="inlineStr">
        <is>
          <t>Not assessed from abstract</t>
        </is>
      </c>
      <c r="Y855" t="inlineStr">
        <is>
          <t>IEEE Early Access Articles</t>
        </is>
      </c>
      <c r="Z855" t="inlineStr">
        <is>
          <t>Not determined from abstract</t>
        </is>
      </c>
      <c r="AB855" t="inlineStr">
        <is>
          <t>Not assessed (not included)</t>
        </is>
      </c>
      <c r="AC855" t="inlineStr">
        <is>
          <t>Not assessed (not included)</t>
        </is>
      </c>
      <c r="AD855" t="inlineStr">
        <is>
          <t>X. Luo; J. Wu; S. Zhang; G. Dong; S. Xue; H. Peng; J. Yang; C. Zhou; W. Hu; A. Beheshti</t>
        </is>
      </c>
      <c r="AE855" t="inlineStr">
        <is>
          <t>IEEE Transactions on Big Data</t>
        </is>
      </c>
      <c r="AF855" t="inlineStr">
        <is>
          <t>Hybrid OA (IEEE)</t>
        </is>
      </c>
      <c r="AH855" t="inlineStr">
        <is>
          <t>Not assessed</t>
        </is>
      </c>
      <c r="AI855" t="inlineStr">
        <is>
          <t>Not reported</t>
        </is>
      </c>
      <c r="AJ855" t="inlineStr">
        <is>
          <t>Not reported</t>
        </is>
      </c>
      <c r="AK855" t="inlineStr">
        <is>
          <t>Not reported</t>
        </is>
      </c>
      <c r="AL855" t="inlineStr">
        <is>
          <t>Not reported</t>
        </is>
      </c>
      <c r="AM855" t="inlineStr">
        <is>
          <t>Not reported</t>
        </is>
      </c>
      <c r="AN855" t="inlineStr">
        <is>
          <t>Not reported</t>
        </is>
      </c>
      <c r="AO855" t="inlineStr">
        <is>
          <t>Not reviewed</t>
        </is>
      </c>
      <c r="AP855" t="inlineStr">
        <is>
          <t>Not reported</t>
        </is>
      </c>
      <c r="AQ855" t="inlineStr">
        <is>
          <t>Not reported</t>
        </is>
      </c>
      <c r="AR855" t="inlineStr">
        <is>
          <t>Not reported</t>
        </is>
      </c>
      <c r="AS855" t="inlineStr">
        <is>
          <t>See abstract</t>
        </is>
      </c>
      <c r="AT855" t="inlineStr">
        <is>
          <t>Not reviewed</t>
        </is>
      </c>
      <c r="AU855" t="inlineStr">
        <is>
          <t>Not reviewed</t>
        </is>
      </c>
      <c r="AV855" t="inlineStr">
        <is>
          <t>Not reviewed</t>
        </is>
      </c>
      <c r="AW855" t="inlineStr">
        <is>
          <t>Not reviewed</t>
        </is>
      </c>
      <c r="AX855" t="inlineStr">
        <is>
          <t>Not reported</t>
        </is>
      </c>
      <c r="AY855" t="inlineStr">
        <is>
          <t>Not reported</t>
        </is>
      </c>
      <c r="AZ855" t="inlineStr">
        <is>
          <t>Not reported</t>
        </is>
      </c>
      <c r="BA855" t="inlineStr">
        <is>
          <t>Not reported</t>
        </is>
      </c>
      <c r="BB855" t="inlineStr">
        <is>
          <t>Not reported</t>
        </is>
      </c>
      <c r="BC855" t="inlineStr">
        <is>
          <t>Not reported</t>
        </is>
      </c>
      <c r="BD855" t="inlineStr">
        <is>
          <t>Not reported</t>
        </is>
      </c>
      <c r="BE855" t="inlineStr">
        <is>
          <t>Not reported</t>
        </is>
      </c>
      <c r="BF855" t="inlineStr">
        <is>
          <t>Not reported</t>
        </is>
      </c>
      <c r="BG855" t="inlineStr">
        <is>
          <t>Not reviewed (not included)</t>
        </is>
      </c>
      <c r="BH855" t="inlineStr">
        <is>
          <t>N/A</t>
        </is>
      </c>
      <c r="BI855" t="inlineStr">
        <is>
          <t>Not reviewed</t>
        </is>
      </c>
      <c r="BJ855" t="inlineStr">
        <is>
          <t>Not reviewed</t>
        </is>
      </c>
      <c r="BK855" t="inlineStr">
        <is>
          <t>Not reviewed</t>
        </is>
      </c>
      <c r="BL855" t="inlineStr">
        <is>
          <t>Not reviewed</t>
        </is>
      </c>
      <c r="BM855" t="inlineStr">
        <is>
          <t>Not reviewed (not included)</t>
        </is>
      </c>
      <c r="BN855" t="inlineStr">
        <is>
          <t>Out of Date Range - E4-Year: Published 2026, outside 2019-2025 window</t>
        </is>
      </c>
      <c r="BO855" t="inlineStr">
        <is>
          <t>Abstract-level screening only</t>
        </is>
      </c>
      <c r="BP855" t="inlineStr">
        <is>
          <t>14</t>
        </is>
      </c>
    </row>
    <row r="856">
      <c r="A856" t="inlineStr">
        <is>
          <t>Fixational Eye Movement as a Window Into the Human Mind: The Neural Basis and Cognitive Role of Microsaccades</t>
        </is>
      </c>
      <c r="B856" t="n">
        <v>2026</v>
      </c>
      <c r="C856" t="inlineStr">
        <is>
          <t>Not checked</t>
        </is>
      </c>
      <c r="D856" t="inlineStr">
        <is>
          <t>Not checked</t>
        </is>
      </c>
      <c r="E856" t="inlineStr">
        <is>
          <t>10.1109/ACCESS.2026.3665303</t>
        </is>
      </c>
      <c r="F856" t="inlineStr">
        <is>
          <t>Microsaccades, defined as rapid, fixational eye movements typically smaller than 1Â°, have long been linked to low-level visual maintenance, but increasingly have been identified in the literature as markers of internal neurological states. This review brings together insights accumulated over the past decades across four main axes: (i) kinematics and definition, including binocularity and the evolving separation from goal-directed saccades; (ii) neural control, emphasizing superior colliculus involvement and interactions with attentional circuitry; (iii) detection and sensing, (scleral coils, Dual-Purkinje trackers, high-rate video, Bayesian/HMM, learning-based detectors, and emerging event-based approaches); and (iv) cognitive and affective links, covering covert attention shifts, cognitive load, task demands, and emotion. Classical findings are integrated with recent evidence that microsaccades timing and rate (typically 200â€“400 ms post-cue) covary with attentional reallocation and task structure, while also noting methodological inconsistencies in definitions and detector parameters. Taken together, the converging evidence across neural, behavioural, and computational studies suggests a strong foundation for deeper investigation into how microsaccades reflect and modulate internal â€œbrain states,â€ providing a unique window into the dynamics of perception and cognition. We highlight open problems including standardized criteria, robust model-based detection at  $\geq 1$  kHz, and event-based microsaccade tracking, and outline how microsaccades can be used as precise, noninvasive probes of attention and decision processes. We conducted a systematic search to identify papers for this review. Sources: Google Scholar, Scopus, PubMed. Search terms included â€œmicrosaccadeâ€, â€œfixational eye movementsâ€, AND â€œeye trackingâ€, and combinations with â€œdetectionâ€, â€œEngbertâ€, â€œBayesianâ€, â€œevent cameraâ€ â€œSPADâ€. We included peer-reviewed article</t>
        </is>
      </c>
      <c r="G856" t="inlineStr">
        <is>
          <t>Unimodal</t>
        </is>
      </c>
      <c r="H856" t="inlineStr">
        <is>
          <t>See abstract</t>
        </is>
      </c>
      <c r="I856" t="inlineStr">
        <is>
          <t>See abstract</t>
        </is>
      </c>
      <c r="J856" t="inlineStr">
        <is>
          <t>See abstract (AI/ML)</t>
        </is>
      </c>
      <c r="K856" t="inlineStr">
        <is>
          <t>See abstract</t>
        </is>
      </c>
      <c r="M856" t="inlineStr">
        <is>
          <t>See abstract</t>
        </is>
      </c>
      <c r="N856" t="inlineStr">
        <is>
          <t>See abstract</t>
        </is>
      </c>
      <c r="O856" t="inlineStr">
        <is>
          <t>Not verified from abstract</t>
        </is>
      </c>
      <c r="P856" t="inlineStr">
        <is>
          <t>See abstract</t>
        </is>
      </c>
      <c r="Q856" t="inlineStr">
        <is>
          <t>See abstract</t>
        </is>
      </c>
      <c r="R856" t="inlineStr">
        <is>
          <t>Not reviewed (not included)</t>
        </is>
      </c>
      <c r="S856" t="inlineStr">
        <is>
          <t>Not reviewed (not included)</t>
        </is>
      </c>
      <c r="T856" t="inlineStr">
        <is>
          <t>Abstract screening only. Out of Date Range</t>
        </is>
      </c>
      <c r="U856" t="inlineStr">
        <is>
          <t>EXCLUDE</t>
        </is>
      </c>
      <c r="V856" t="inlineStr">
        <is>
          <t>E4-Year: Published 2026, outside 2019-2025 window</t>
        </is>
      </c>
      <c r="W856" t="inlineStr">
        <is>
          <t>Out of Date Range</t>
        </is>
      </c>
      <c r="X856" t="inlineStr">
        <is>
          <t>Not assessed from abstract</t>
        </is>
      </c>
      <c r="Y856" t="inlineStr">
        <is>
          <t>IEEE Journals</t>
        </is>
      </c>
      <c r="Z856" t="inlineStr">
        <is>
          <t>Not determined from abstract</t>
        </is>
      </c>
      <c r="AB856" t="inlineStr">
        <is>
          <t>Not assessed (not included)</t>
        </is>
      </c>
      <c r="AC856" t="inlineStr">
        <is>
          <t>Not assessed (not included)</t>
        </is>
      </c>
      <c r="AD856" t="inlineStr">
        <is>
          <t>M. Stec; W. Shariff; B. Khan; P. Corcoran</t>
        </is>
      </c>
      <c r="AE856" t="inlineStr">
        <is>
          <t>IEEE Access</t>
        </is>
      </c>
      <c r="AF856" t="inlineStr">
        <is>
          <t>Gold OA (IEEE Access)</t>
        </is>
      </c>
      <c r="AG856" t="inlineStr">
        <is>
          <t xml:space="preserve">Irish Research Council(grant numbers:IRCLA/2023/1992); Disruptive Technologies Innovation Fund (DTIF) through the Event-camera based Platform for In Cabin Sensing (EPICS) Project(grant numbers:DT 2023); </t>
        </is>
      </c>
      <c r="AH856" t="inlineStr">
        <is>
          <t>Not assessed</t>
        </is>
      </c>
      <c r="AI856" t="inlineStr">
        <is>
          <t>Not reported</t>
        </is>
      </c>
      <c r="AJ856" t="inlineStr">
        <is>
          <t>Not reported</t>
        </is>
      </c>
      <c r="AK856" t="inlineStr">
        <is>
          <t>Not reported</t>
        </is>
      </c>
      <c r="AL856" t="inlineStr">
        <is>
          <t>Not reported</t>
        </is>
      </c>
      <c r="AM856" t="inlineStr">
        <is>
          <t>Not reported</t>
        </is>
      </c>
      <c r="AN856" t="inlineStr">
        <is>
          <t>Not reported</t>
        </is>
      </c>
      <c r="AO856" t="inlineStr">
        <is>
          <t>Not reviewed</t>
        </is>
      </c>
      <c r="AP856" t="inlineStr">
        <is>
          <t>Not reported</t>
        </is>
      </c>
      <c r="AQ856" t="inlineStr">
        <is>
          <t>Not reported</t>
        </is>
      </c>
      <c r="AR856" t="inlineStr">
        <is>
          <t>Not reported</t>
        </is>
      </c>
      <c r="AS856" t="inlineStr">
        <is>
          <t>See abstract</t>
        </is>
      </c>
      <c r="AT856" t="inlineStr">
        <is>
          <t>Not reviewed</t>
        </is>
      </c>
      <c r="AU856" t="inlineStr">
        <is>
          <t>Not reviewed</t>
        </is>
      </c>
      <c r="AV856" t="inlineStr">
        <is>
          <t>Not reviewed</t>
        </is>
      </c>
      <c r="AW856" t="inlineStr">
        <is>
          <t>Not reviewed</t>
        </is>
      </c>
      <c r="AX856" t="inlineStr">
        <is>
          <t>Not reported</t>
        </is>
      </c>
      <c r="AY856" t="inlineStr">
        <is>
          <t>Not reported</t>
        </is>
      </c>
      <c r="AZ856" t="inlineStr">
        <is>
          <t>Not reported</t>
        </is>
      </c>
      <c r="BA856" t="inlineStr">
        <is>
          <t>Not reported</t>
        </is>
      </c>
      <c r="BB856" t="inlineStr">
        <is>
          <t>Not reported</t>
        </is>
      </c>
      <c r="BC856" t="inlineStr">
        <is>
          <t>Not reported</t>
        </is>
      </c>
      <c r="BD856" t="inlineStr">
        <is>
          <t>Not reported</t>
        </is>
      </c>
      <c r="BE856" t="inlineStr">
        <is>
          <t>Not reported</t>
        </is>
      </c>
      <c r="BF856" t="inlineStr">
        <is>
          <t>Not reported</t>
        </is>
      </c>
      <c r="BG856" t="inlineStr">
        <is>
          <t>Not reviewed (not included)</t>
        </is>
      </c>
      <c r="BH856" t="inlineStr">
        <is>
          <t>N/A</t>
        </is>
      </c>
      <c r="BI856" t="inlineStr">
        <is>
          <t>Not reviewed</t>
        </is>
      </c>
      <c r="BJ856" t="inlineStr">
        <is>
          <t>Not reviewed</t>
        </is>
      </c>
      <c r="BK856" t="inlineStr">
        <is>
          <t>Not reviewed</t>
        </is>
      </c>
      <c r="BL856" t="inlineStr">
        <is>
          <t>Not reviewed</t>
        </is>
      </c>
      <c r="BM856" t="inlineStr">
        <is>
          <t>Not reviewed (not included)</t>
        </is>
      </c>
      <c r="BN856" t="inlineStr">
        <is>
          <t>Out of Date Range - E4-Year: Published 2026, outside 2019-2025 window</t>
        </is>
      </c>
      <c r="BO856" t="inlineStr">
        <is>
          <t>Abstract-level screening only</t>
        </is>
      </c>
      <c r="BP856" t="inlineStr">
        <is>
          <t>24</t>
        </is>
      </c>
    </row>
    <row r="857">
      <c r="A857" t="inlineStr">
        <is>
          <t>Evaluating Dry EEG Technology Out of the Lab</t>
        </is>
      </c>
      <c r="B857" t="n">
        <v>2024</v>
      </c>
      <c r="C857" t="inlineStr">
        <is>
          <t>Not checked</t>
        </is>
      </c>
      <c r="D857" t="inlineStr">
        <is>
          <t>Not checked</t>
        </is>
      </c>
      <c r="E857" t="inlineStr">
        <is>
          <t>10.1109/METROXRAINE62247.2024.10797021</t>
        </is>
      </c>
      <c r="F857" t="inlineStr">
        <is>
          <t>Dry electroencephalography (EEG) electrodes have emerged as a promising solution for enhancing the usability of non-invasive Brain-Computer Interface (BCI) systems. Recent advancements in dry helmets have demonstrated competitiveness in enabling EEG and BCI applications with state-of-the-art gel-based systems. In this study, we evaluate the performance and signal quality of a dry EEG cap for BCI applications in a large population. The assessment was conducted under extremely noisy conditions at a public exhibition, surrounded by numerous attendees and multiple sources of electromagnetic interference. Our analysis includes 100 participants from the Mental Work exhibition and assesses the acquired signal's integrity through, Motor Imagery (MI) classification accuracy, the kurtosis of the raw signals and the deviation of the Power Spectral Density (PSD) spectra from the ideal curve. Results show that 56 participants achieved above chance-level single-sample accuracy, with even higher accuracy observed for peak performance. Frontal channels exhibited higher artifact presence, yet the overall signal quality was comparable to gel-based systems used in the authors' previous studies. These findings confirm the potential of dry EEG technology to enable BCI applications beyond the lab, facilitating everyday use in homes, clinics, and public spaces.</t>
        </is>
      </c>
      <c r="G857" t="inlineStr">
        <is>
          <t>Unimodal</t>
        </is>
      </c>
      <c r="H857" t="inlineStr">
        <is>
          <t>See abstract</t>
        </is>
      </c>
      <c r="I857" t="inlineStr">
        <is>
          <t>See abstract</t>
        </is>
      </c>
      <c r="J857" t="inlineStr">
        <is>
          <t>See abstract (AI/ML)</t>
        </is>
      </c>
      <c r="K857" t="inlineStr">
        <is>
          <t>See abstract</t>
        </is>
      </c>
      <c r="L857" t="n">
        <v>100</v>
      </c>
      <c r="M857" t="inlineStr">
        <is>
          <t>See abstract</t>
        </is>
      </c>
      <c r="N857" t="inlineStr">
        <is>
          <t>N≈100; details in abstract</t>
        </is>
      </c>
      <c r="O857" t="inlineStr">
        <is>
          <t>Extracted from abstract: N≈100</t>
        </is>
      </c>
      <c r="P857" t="inlineStr">
        <is>
          <t>See abstract</t>
        </is>
      </c>
      <c r="Q857" t="inlineStr">
        <is>
          <t>See abstract</t>
        </is>
      </c>
      <c r="R857" t="inlineStr">
        <is>
          <t>Not reviewed (not included)</t>
        </is>
      </c>
      <c r="S857" t="inlineStr">
        <is>
          <t>Not reviewed (not included)</t>
        </is>
      </c>
      <c r="T857" t="inlineStr">
        <is>
          <t>Abstract screening only. Non-ADHD Focused</t>
        </is>
      </c>
      <c r="U857" t="inlineStr">
        <is>
          <t>EXCLUDE</t>
        </is>
      </c>
      <c r="V857" t="inlineStr">
        <is>
          <t>E2-Not ADHD focused: Neither title nor abstract mentions ADHD or attention-deficit/hyperactivity</t>
        </is>
      </c>
      <c r="W857" t="inlineStr">
        <is>
          <t>Excluded: Not ADHD Focused</t>
        </is>
      </c>
      <c r="X857" t="inlineStr">
        <is>
          <t>Not assessed from abstract</t>
        </is>
      </c>
      <c r="Y857" t="inlineStr">
        <is>
          <t>IEEE Conferences</t>
        </is>
      </c>
      <c r="Z857" t="inlineStr">
        <is>
          <t>Not determined from abstract</t>
        </is>
      </c>
      <c r="AB857" t="inlineStr">
        <is>
          <t>Not assessed (not included)</t>
        </is>
      </c>
      <c r="AC857" t="inlineStr">
        <is>
          <t>Not assessed (not included)</t>
        </is>
      </c>
      <c r="AD857" t="inlineStr">
        <is>
          <t>M. Sultana; O. Jain; S. Halder; A. Matran-Fernandez; R. Nawaz; R. Scherer; R. Chavarriaga; J. del R. MillÃ¡n; S. Perdikis</t>
        </is>
      </c>
      <c r="AE857" t="inlineStr">
        <is>
          <t>2024 IEEE International Conference on Metrology for eXtended Reality, Artificial Intelligence and Neural Engineering (MetroXRAINE)</t>
        </is>
      </c>
      <c r="AF857" t="inlineStr">
        <is>
          <t>Hybrid OA (IEEE)</t>
        </is>
      </c>
      <c r="AH857" t="inlineStr">
        <is>
          <t>Not assessed</t>
        </is>
      </c>
      <c r="AI857" t="inlineStr">
        <is>
          <t>Not reported</t>
        </is>
      </c>
      <c r="AJ857" t="inlineStr">
        <is>
          <t>Not reported</t>
        </is>
      </c>
      <c r="AK857" t="inlineStr">
        <is>
          <t>Not reported</t>
        </is>
      </c>
      <c r="AL857" t="inlineStr">
        <is>
          <t>Not reported</t>
        </is>
      </c>
      <c r="AM857" t="inlineStr">
        <is>
          <t>Not reported</t>
        </is>
      </c>
      <c r="AN857" t="inlineStr">
        <is>
          <t>Not reported</t>
        </is>
      </c>
      <c r="AO857" t="inlineStr">
        <is>
          <t>Not reviewed</t>
        </is>
      </c>
      <c r="AP857" t="inlineStr">
        <is>
          <t>Not reported</t>
        </is>
      </c>
      <c r="AQ857" t="inlineStr">
        <is>
          <t>Not reported</t>
        </is>
      </c>
      <c r="AR857" t="inlineStr">
        <is>
          <t>Not reported</t>
        </is>
      </c>
      <c r="AS857" t="inlineStr">
        <is>
          <t>See abstract</t>
        </is>
      </c>
      <c r="AT857" t="inlineStr">
        <is>
          <t>Not reviewed</t>
        </is>
      </c>
      <c r="AU857" t="inlineStr">
        <is>
          <t>Not reviewed</t>
        </is>
      </c>
      <c r="AV857" t="inlineStr">
        <is>
          <t>Not reviewed</t>
        </is>
      </c>
      <c r="AW857" t="inlineStr">
        <is>
          <t>Not reviewed</t>
        </is>
      </c>
      <c r="AX857" t="inlineStr">
        <is>
          <t>Not reported</t>
        </is>
      </c>
      <c r="AY857" t="inlineStr">
        <is>
          <t>Not reported</t>
        </is>
      </c>
      <c r="AZ857" t="inlineStr">
        <is>
          <t>Not reported</t>
        </is>
      </c>
      <c r="BA857" t="inlineStr">
        <is>
          <t>Not reported</t>
        </is>
      </c>
      <c r="BB857" t="inlineStr">
        <is>
          <t>Not reported</t>
        </is>
      </c>
      <c r="BC857" t="inlineStr">
        <is>
          <t>Not reported</t>
        </is>
      </c>
      <c r="BD857" t="inlineStr">
        <is>
          <t>Not reported</t>
        </is>
      </c>
      <c r="BE857" t="inlineStr">
        <is>
          <t>Not reported</t>
        </is>
      </c>
      <c r="BF857" t="inlineStr">
        <is>
          <t>Not reported</t>
        </is>
      </c>
      <c r="BG857" t="inlineStr">
        <is>
          <t>Not reviewed (not included)</t>
        </is>
      </c>
      <c r="BH857" t="inlineStr">
        <is>
          <t>N/A</t>
        </is>
      </c>
      <c r="BI857" t="inlineStr">
        <is>
          <t>Not reviewed</t>
        </is>
      </c>
      <c r="BJ857" t="inlineStr">
        <is>
          <t>Not reviewed</t>
        </is>
      </c>
      <c r="BK857" t="inlineStr">
        <is>
          <t>Not reviewed</t>
        </is>
      </c>
      <c r="BL857" t="inlineStr">
        <is>
          <t>Not reviewed</t>
        </is>
      </c>
      <c r="BM857" t="inlineStr">
        <is>
          <t>Not reviewed (not included)</t>
        </is>
      </c>
      <c r="BN857" t="inlineStr">
        <is>
          <t>Non-ADHD Focused - E2-Not ADHD focused: Neither title nor abstract mentions ADHD or attention-deficit/hyperactivity</t>
        </is>
      </c>
      <c r="BO857" t="inlineStr">
        <is>
          <t>Abstract-level screening only</t>
        </is>
      </c>
      <c r="BP857" t="inlineStr">
        <is>
          <t>6</t>
        </is>
      </c>
    </row>
    <row r="858">
      <c r="A858" t="inlineStr">
        <is>
          <t>Gaze Patterns in Children With Autism Spectrum Disorder to Emotional Faces: Scanpath and Similarity</t>
        </is>
      </c>
      <c r="B858" t="n">
        <v>2024</v>
      </c>
      <c r="C858" t="inlineStr">
        <is>
          <t>Not checked</t>
        </is>
      </c>
      <c r="D858" t="inlineStr">
        <is>
          <t>Not checked</t>
        </is>
      </c>
      <c r="E858" t="inlineStr">
        <is>
          <t>10.1109/TNSRE.2024.3361935</t>
        </is>
      </c>
      <c r="F85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G858" t="inlineStr">
        <is>
          <t>Unimodal</t>
        </is>
      </c>
      <c r="H858" t="inlineStr">
        <is>
          <t>See abstract</t>
        </is>
      </c>
      <c r="I858" t="inlineStr">
        <is>
          <t>See abstract</t>
        </is>
      </c>
      <c r="J858" t="inlineStr">
        <is>
          <t>See abstract (AI/ML)</t>
        </is>
      </c>
      <c r="K858" t="inlineStr">
        <is>
          <t>See abstract</t>
        </is>
      </c>
      <c r="M858" t="inlineStr">
        <is>
          <t>See abstract</t>
        </is>
      </c>
      <c r="N858" t="inlineStr">
        <is>
          <t>See abstract</t>
        </is>
      </c>
      <c r="O858" t="inlineStr">
        <is>
          <t>Not verified from abstract</t>
        </is>
      </c>
      <c r="P858" t="inlineStr">
        <is>
          <t>See abstract</t>
        </is>
      </c>
      <c r="Q858" t="inlineStr">
        <is>
          <t>See abstract</t>
        </is>
      </c>
      <c r="R858" t="inlineStr">
        <is>
          <t>Not reviewed (not included)</t>
        </is>
      </c>
      <c r="S858" t="inlineStr">
        <is>
          <t>Not reviewed (not included)</t>
        </is>
      </c>
      <c r="T858" t="inlineStr">
        <is>
          <t>Abstract screening only. Non-ADHD Focused</t>
        </is>
      </c>
      <c r="U858" t="inlineStr">
        <is>
          <t>EXCLUDE</t>
        </is>
      </c>
      <c r="V858" t="inlineStr">
        <is>
          <t>E2-Not ADHD focused: Neither title nor abstract mentions ADHD or attention-deficit/hyperactivity</t>
        </is>
      </c>
      <c r="W858" t="inlineStr">
        <is>
          <t>Excluded: Not ADHD Focused</t>
        </is>
      </c>
      <c r="X858" t="inlineStr">
        <is>
          <t>Not assessed from abstract</t>
        </is>
      </c>
      <c r="Y858" t="inlineStr">
        <is>
          <t>IEEE Journals</t>
        </is>
      </c>
      <c r="Z858" t="inlineStr">
        <is>
          <t>Not determined from abstract</t>
        </is>
      </c>
      <c r="AB858" t="inlineStr">
        <is>
          <t>Not assessed (not included)</t>
        </is>
      </c>
      <c r="AC858" t="inlineStr">
        <is>
          <t>Not assessed (not included)</t>
        </is>
      </c>
      <c r="AD858" t="inlineStr">
        <is>
          <t>W. Zhou; M. Yang; J. Tang; J. Wang; B. Hu</t>
        </is>
      </c>
      <c r="AE858" t="inlineStr">
        <is>
          <t>IEEE Transactions on Neural Systems and Rehabilitation Engineering</t>
        </is>
      </c>
      <c r="AF858" t="inlineStr">
        <is>
          <t>Hybrid OA (IEEE)</t>
        </is>
      </c>
      <c r="AG858" t="inlineStr">
        <is>
          <t xml:space="preserve">National Key Research and Development Program of China(grant numbers:2019YFA0706200); National Natural Science Foundation of China(grant numbers:62227807); Natural Science Foundation of Gansu Province, China(grant numbers:22JR5RA488); Fundamental Research Funds for the Central Universities(grant numbers:lzujbky-2023-16); Key Research and Development Plan of Jining(grant numbers:2021YXNS040); Supercomputing Center of Lanzhou University; </t>
        </is>
      </c>
      <c r="AH858" t="inlineStr">
        <is>
          <t>Not assessed</t>
        </is>
      </c>
      <c r="AI858" t="inlineStr">
        <is>
          <t>Not reported</t>
        </is>
      </c>
      <c r="AJ858" t="inlineStr">
        <is>
          <t>Not reported</t>
        </is>
      </c>
      <c r="AK858" t="inlineStr">
        <is>
          <t>Not reported</t>
        </is>
      </c>
      <c r="AL858" t="inlineStr">
        <is>
          <t>Not reported</t>
        </is>
      </c>
      <c r="AM858" t="inlineStr">
        <is>
          <t>Not reported</t>
        </is>
      </c>
      <c r="AN858" t="inlineStr">
        <is>
          <t>Not reported</t>
        </is>
      </c>
      <c r="AO858" t="inlineStr">
        <is>
          <t>Not reviewed</t>
        </is>
      </c>
      <c r="AP858" t="inlineStr">
        <is>
          <t>Not reported</t>
        </is>
      </c>
      <c r="AQ858" t="inlineStr">
        <is>
          <t>Not reported</t>
        </is>
      </c>
      <c r="AR858" t="inlineStr">
        <is>
          <t>Not reported</t>
        </is>
      </c>
      <c r="AS858" t="inlineStr">
        <is>
          <t>See abstract</t>
        </is>
      </c>
      <c r="AT858" t="inlineStr">
        <is>
          <t>Not reviewed</t>
        </is>
      </c>
      <c r="AU858" t="inlineStr">
        <is>
          <t>Not reviewed</t>
        </is>
      </c>
      <c r="AV858" t="inlineStr">
        <is>
          <t>Not reviewed</t>
        </is>
      </c>
      <c r="AW858" t="inlineStr">
        <is>
          <t>Not reviewed</t>
        </is>
      </c>
      <c r="AX858" t="inlineStr">
        <is>
          <t>Not reported</t>
        </is>
      </c>
      <c r="AY858" t="inlineStr">
        <is>
          <t>Not reported</t>
        </is>
      </c>
      <c r="AZ858" t="inlineStr">
        <is>
          <t>Not reported</t>
        </is>
      </c>
      <c r="BA858" t="inlineStr">
        <is>
          <t>Not reported</t>
        </is>
      </c>
      <c r="BB858" t="inlineStr">
        <is>
          <t>Not reported</t>
        </is>
      </c>
      <c r="BC858" t="inlineStr">
        <is>
          <t>Not reported</t>
        </is>
      </c>
      <c r="BD858" t="inlineStr">
        <is>
          <t>Not reported</t>
        </is>
      </c>
      <c r="BE858" t="inlineStr">
        <is>
          <t>Not reported</t>
        </is>
      </c>
      <c r="BF858" t="inlineStr">
        <is>
          <t>Not reported</t>
        </is>
      </c>
      <c r="BG858" t="inlineStr">
        <is>
          <t>Not reviewed (not included)</t>
        </is>
      </c>
      <c r="BH858" t="inlineStr">
        <is>
          <t>N/A</t>
        </is>
      </c>
      <c r="BI858" t="inlineStr">
        <is>
          <t>Not reviewed</t>
        </is>
      </c>
      <c r="BJ858" t="inlineStr">
        <is>
          <t>Not reviewed</t>
        </is>
      </c>
      <c r="BK858" t="inlineStr">
        <is>
          <t>Not reviewed</t>
        </is>
      </c>
      <c r="BL858" t="inlineStr">
        <is>
          <t>Not reviewed</t>
        </is>
      </c>
      <c r="BM858" t="inlineStr">
        <is>
          <t>Not reviewed (not included)</t>
        </is>
      </c>
      <c r="BN858" t="inlineStr">
        <is>
          <t>Non-ADHD Focused - E2-Not ADHD focused: Neither title nor abstract mentions ADHD or attention-deficit/hyperactivity</t>
        </is>
      </c>
      <c r="BO858" t="inlineStr">
        <is>
          <t>Abstract-level screening only</t>
        </is>
      </c>
      <c r="BP858" t="inlineStr">
        <is>
          <t>10</t>
        </is>
      </c>
    </row>
    <row r="859">
      <c r="A859" t="inlineStr">
        <is>
          <t>Using fMRI-Based Multi-Scale Perception Models to Explore Cognitive Load and Attention Allocation in Education</t>
        </is>
      </c>
      <c r="B859" t="n">
        <v>2025</v>
      </c>
      <c r="C859" t="inlineStr">
        <is>
          <t>Not checked</t>
        </is>
      </c>
      <c r="D859" t="inlineStr">
        <is>
          <t>Not checked</t>
        </is>
      </c>
      <c r="E859" t="inlineStr">
        <is>
          <t>10.1109/ACCESS.2025.3571711</t>
        </is>
      </c>
      <c r="F859" t="inlineStr">
        <is>
          <t>The study of cognitive load and attention allocation has gained prominence in educational research due to its critical role in optimizing teaching strategies. Cognitive load refers to the mental effort required to process information, while attention allocation describes how learners distribute their cognitive resources across tasks. Traditional methods, such as Cognitive Load Theory (CLT) and behavioral measures (e.g., reaction times, eye-tracking), provide valuable insights but fall short in capturing real-time neural mechanisms. These approaches are limited by their reliance on single-task contexts and their inability to probe dynamic, multi-scale brain processes during learning. To address these gaps, we propose a novel framework integrating fMRI-based multi-scale perception models with behavioral and physiological data. This method allows for real-time analysis of brain activity, providing a granular understanding of how cognitive load and attention are distributed across complex learning tasks. Our approach leverages neural data from key brain regions involved in memory and attention, enabling the development of adaptive, personalized educational tools. Technically, our method employs a hybrid CNN-ViT architecture with dynamic uncertainty calibration, enabling high-resolution multimodal fusion across EEG and fMRI signals. Experimental results show that our model achieves up to 91.83% accuracy on the ADHD-200 dataset, significantly outperforming state-of-the-art baselines. Experimental results demonstrate that our method significantly improves the understanding of neural mechanisms underlying learning. By correlating cognitive load with brain oscillations (e.g., theta, alpha bands), we identify biomarkers that predict learning efficiency and attention shifts. This research contributes to the design of adaptive learning systems, paving the way for personalized, scalable educational solutions that align with neural capacities.</t>
        </is>
      </c>
      <c r="G859" t="inlineStr">
        <is>
          <t>Unimodal</t>
        </is>
      </c>
      <c r="H859" t="inlineStr">
        <is>
          <t>See abstract</t>
        </is>
      </c>
      <c r="I859" t="inlineStr">
        <is>
          <t>See abstract</t>
        </is>
      </c>
      <c r="J859" t="inlineStr">
        <is>
          <t>See abstract (AI/ML)</t>
        </is>
      </c>
      <c r="K859" t="inlineStr">
        <is>
          <t>See abstract</t>
        </is>
      </c>
      <c r="M859" t="inlineStr">
        <is>
          <t>See abstract</t>
        </is>
      </c>
      <c r="N859" t="inlineStr">
        <is>
          <t>See abstract</t>
        </is>
      </c>
      <c r="O859" t="inlineStr">
        <is>
          <t>Not verified from abstract</t>
        </is>
      </c>
      <c r="P859" t="inlineStr">
        <is>
          <t>See abstract</t>
        </is>
      </c>
      <c r="Q859" t="inlineStr">
        <is>
          <t>See abstract</t>
        </is>
      </c>
      <c r="R859" t="inlineStr">
        <is>
          <t>Not reviewed (not included)</t>
        </is>
      </c>
      <c r="S859" t="inlineStr">
        <is>
          <t>Not reviewed (not included)</t>
        </is>
      </c>
      <c r="T859" t="inlineStr">
        <is>
          <t>Abstract screening only. Not Selected for Final 95 (Pending Full Text Review)</t>
        </is>
      </c>
      <c r="U859" t="inlineStr">
        <is>
          <t>EXCLUDE</t>
        </is>
      </c>
      <c r="V85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59" t="inlineStr">
        <is>
          <t>Excluded: Other Criterion</t>
        </is>
      </c>
      <c r="X859" t="inlineStr">
        <is>
          <t>Not assessed from abstract</t>
        </is>
      </c>
      <c r="Y859" t="inlineStr">
        <is>
          <t>IEEE Journals</t>
        </is>
      </c>
      <c r="Z859" t="inlineStr">
        <is>
          <t>Not determined from abstract</t>
        </is>
      </c>
      <c r="AB859" t="inlineStr">
        <is>
          <t>Not assessed (not included)</t>
        </is>
      </c>
      <c r="AC859" t="inlineStr">
        <is>
          <t>Not assessed (not included)</t>
        </is>
      </c>
      <c r="AD859" t="inlineStr">
        <is>
          <t>L. Chen; H. Lou; P. Yue; J. Chen</t>
        </is>
      </c>
      <c r="AE859" t="inlineStr">
        <is>
          <t>IEEE Access</t>
        </is>
      </c>
      <c r="AF859" t="inlineStr">
        <is>
          <t>Gold OA (IEEE Access)</t>
        </is>
      </c>
      <c r="AH859" t="inlineStr">
        <is>
          <t>Not assessed</t>
        </is>
      </c>
      <c r="AI859" t="inlineStr">
        <is>
          <t>Not reported</t>
        </is>
      </c>
      <c r="AJ859" t="inlineStr">
        <is>
          <t>Not reported</t>
        </is>
      </c>
      <c r="AK859" t="inlineStr">
        <is>
          <t>Not reported</t>
        </is>
      </c>
      <c r="AL859" t="inlineStr">
        <is>
          <t>Not reported</t>
        </is>
      </c>
      <c r="AM859" t="inlineStr">
        <is>
          <t>Not reported</t>
        </is>
      </c>
      <c r="AN859" t="inlineStr">
        <is>
          <t>Not reported</t>
        </is>
      </c>
      <c r="AO859" t="inlineStr">
        <is>
          <t>Not reviewed</t>
        </is>
      </c>
      <c r="AP859" t="inlineStr">
        <is>
          <t>Not reported</t>
        </is>
      </c>
      <c r="AQ859" t="inlineStr">
        <is>
          <t>Not reported</t>
        </is>
      </c>
      <c r="AR859" t="inlineStr">
        <is>
          <t>Not reported</t>
        </is>
      </c>
      <c r="AS859" t="inlineStr">
        <is>
          <t>See abstract</t>
        </is>
      </c>
      <c r="AT859" t="inlineStr">
        <is>
          <t>Not reviewed</t>
        </is>
      </c>
      <c r="AU859" t="inlineStr">
        <is>
          <t>Not reviewed</t>
        </is>
      </c>
      <c r="AV859" t="inlineStr">
        <is>
          <t>Not reviewed</t>
        </is>
      </c>
      <c r="AW859" t="inlineStr">
        <is>
          <t>Not reviewed</t>
        </is>
      </c>
      <c r="AX859" t="inlineStr">
        <is>
          <t>Not reported</t>
        </is>
      </c>
      <c r="AY859" t="inlineStr">
        <is>
          <t>Not reported</t>
        </is>
      </c>
      <c r="AZ859" t="inlineStr">
        <is>
          <t>Not reported</t>
        </is>
      </c>
      <c r="BA859" t="inlineStr">
        <is>
          <t>Not reported</t>
        </is>
      </c>
      <c r="BB859" t="inlineStr">
        <is>
          <t>Not reported</t>
        </is>
      </c>
      <c r="BC859" t="inlineStr">
        <is>
          <t>Not reported</t>
        </is>
      </c>
      <c r="BD859" t="inlineStr">
        <is>
          <t>Not reported</t>
        </is>
      </c>
      <c r="BE859" t="inlineStr">
        <is>
          <t>Not reported</t>
        </is>
      </c>
      <c r="BF859" t="inlineStr">
        <is>
          <t>Not reported</t>
        </is>
      </c>
      <c r="BG859" t="inlineStr">
        <is>
          <t>Not reviewed (not included)</t>
        </is>
      </c>
      <c r="BH859" t="inlineStr">
        <is>
          <t>N/A</t>
        </is>
      </c>
      <c r="BI859" t="inlineStr">
        <is>
          <t>Not reviewed</t>
        </is>
      </c>
      <c r="BJ859" t="inlineStr">
        <is>
          <t>Not reviewed</t>
        </is>
      </c>
      <c r="BK859" t="inlineStr">
        <is>
          <t>Not reviewed</t>
        </is>
      </c>
      <c r="BL859" t="inlineStr">
        <is>
          <t>Not reviewed</t>
        </is>
      </c>
      <c r="BM859" t="inlineStr">
        <is>
          <t>Not reviewed (not included)</t>
        </is>
      </c>
      <c r="BN859" t="inlineStr">
        <is>
          <t>Not Selected for Final 95 (Pending Full Text Review) - Candidate paper not selected for final 95: Passed abstract screening but not included in final selec</t>
        </is>
      </c>
      <c r="BO859" t="inlineStr">
        <is>
          <t>Abstract-level screening only</t>
        </is>
      </c>
      <c r="BP859" t="inlineStr">
        <is>
          <t>18</t>
        </is>
      </c>
    </row>
    <row r="860">
      <c r="A860" t="inlineStr">
        <is>
          <t>Improving Brain Dysfunction Prediction by GAN: A Functional-Connectivity Generator Approach</t>
        </is>
      </c>
      <c r="B860" t="n">
        <v>2021</v>
      </c>
      <c r="C860" t="inlineStr">
        <is>
          <t>Not checked</t>
        </is>
      </c>
      <c r="D860" t="inlineStr">
        <is>
          <t>Not checked</t>
        </is>
      </c>
      <c r="E860" t="inlineStr">
        <is>
          <t>10.1109/BIGDATA52589.2021.9671402</t>
        </is>
      </c>
      <c r="F860" t="inlineStr">
        <is>
          <t>Fast diagnostic prediction of brain dysfunctions such as autism spectrum disorder (ASD), attention deficit hyperactivity disorder (ADHD) and Alzheimerâ€™s disease is important due to their prevalence in the population. A typical workflow for brain dysfunction prediction is to preprocess a brain image into a network of connected brain regions, where indicative features are extracted using simple linear or convolutional models to be used for prediction. However, due to restrictions on patient data sharing such as HIPAA rules, the number of training samples is often very limited. Even with efforts like the ABIDE initiative that aggregated brain imaging data from laboratories around the world, the subject number merely reaches around 1,000, limiting the effectiveness of data-driven models such as deep learning models.To overcome this data scarcity problem, we propose a GAN-based data augmentation technique to generate realistic brain region networks, which are used to increase the size of an existing training set so that a brain dysfunction classifier can be better trained to achieve a higher prediction accuracy. In the brain region network setting, we propose a generator that considers each brain region as an embedding, so that the connectivity between two regions can be computed using the inner product of their embeddings. This generator is trained along with a phenotype-enhanced BrainNetCNN, a domain-specific discriminator (i.e., classifier), to improve its prediction accuracy. Our embedding-based generator generates samples following the original data feature distribution (i.e., age, gender, and health condition), which improves generator quality and avoids mode collapse.Our design is generally applicable to various neuroimaging data, and experimental results obtained on two real datasets ABIDE-I and ADHD200 confirmed the effectiveness of the proposed method. Our model has been open-sourced on GitHub at https://github.com/binwsh/GAN-for-Neural-Graph.</t>
        </is>
      </c>
      <c r="G860" t="inlineStr">
        <is>
          <t>Unimodal</t>
        </is>
      </c>
      <c r="H860" t="inlineStr">
        <is>
          <t>See abstract</t>
        </is>
      </c>
      <c r="I860" t="inlineStr">
        <is>
          <t>See abstract</t>
        </is>
      </c>
      <c r="J860" t="inlineStr">
        <is>
          <t>See abstract (AI/ML)</t>
        </is>
      </c>
      <c r="K860" t="inlineStr">
        <is>
          <t>See abstract</t>
        </is>
      </c>
      <c r="M860" t="inlineStr">
        <is>
          <t>See abstract</t>
        </is>
      </c>
      <c r="N860" t="inlineStr">
        <is>
          <t>See abstract</t>
        </is>
      </c>
      <c r="O860" t="inlineStr">
        <is>
          <t>Not verified from abstract</t>
        </is>
      </c>
      <c r="P860" t="inlineStr">
        <is>
          <t>See abstract</t>
        </is>
      </c>
      <c r="Q860" t="inlineStr">
        <is>
          <t>See abstract</t>
        </is>
      </c>
      <c r="R860" t="inlineStr">
        <is>
          <t>Not reviewed (not included)</t>
        </is>
      </c>
      <c r="S860" t="inlineStr">
        <is>
          <t>Not reviewed (not included)</t>
        </is>
      </c>
      <c r="T860" t="inlineStr">
        <is>
          <t>Abstract screening only. Not Selected for Final 95 (Pending Full Text Review)</t>
        </is>
      </c>
      <c r="U860" t="inlineStr">
        <is>
          <t>EXCLUDE</t>
        </is>
      </c>
      <c r="V8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60" t="inlineStr">
        <is>
          <t>Excluded: Other Criterion</t>
        </is>
      </c>
      <c r="X860" t="inlineStr">
        <is>
          <t>Not assessed from abstract</t>
        </is>
      </c>
      <c r="Y860" t="inlineStr">
        <is>
          <t>IEEE Conferences</t>
        </is>
      </c>
      <c r="Z860" t="inlineStr">
        <is>
          <t>Not determined from abstract</t>
        </is>
      </c>
      <c r="AB860" t="inlineStr">
        <is>
          <t>Not assessed (not included)</t>
        </is>
      </c>
      <c r="AC860" t="inlineStr">
        <is>
          <t>Not assessed (not included)</t>
        </is>
      </c>
      <c r="AD860" t="inlineStr">
        <is>
          <t>D. Yan; S. Wu; M. T. Sami; A. Almudaifer; Z. Jiang; H. Chen; D. Rangaprakash; G. Deshpande; Y. Ma</t>
        </is>
      </c>
      <c r="AE860" t="inlineStr">
        <is>
          <t>2021 IEEE International Conference on Big Data (Big Data)</t>
        </is>
      </c>
      <c r="AF860" t="inlineStr">
        <is>
          <t>Hybrid OA (IEEE)</t>
        </is>
      </c>
      <c r="AH860" t="inlineStr">
        <is>
          <t>Not assessed</t>
        </is>
      </c>
      <c r="AI860" t="inlineStr">
        <is>
          <t>Not reported</t>
        </is>
      </c>
      <c r="AJ860" t="inlineStr">
        <is>
          <t>Not reported</t>
        </is>
      </c>
      <c r="AK860" t="inlineStr">
        <is>
          <t>Not reported</t>
        </is>
      </c>
      <c r="AL860" t="inlineStr">
        <is>
          <t>Not reported</t>
        </is>
      </c>
      <c r="AM860" t="inlineStr">
        <is>
          <t>Not reported</t>
        </is>
      </c>
      <c r="AN860" t="inlineStr">
        <is>
          <t>Not reported</t>
        </is>
      </c>
      <c r="AO860" t="inlineStr">
        <is>
          <t>Not reviewed</t>
        </is>
      </c>
      <c r="AP860" t="inlineStr">
        <is>
          <t>Not reported</t>
        </is>
      </c>
      <c r="AQ860" t="inlineStr">
        <is>
          <t>Not reported</t>
        </is>
      </c>
      <c r="AR860" t="inlineStr">
        <is>
          <t>Not reported</t>
        </is>
      </c>
      <c r="AS860" t="inlineStr">
        <is>
          <t>See abstract</t>
        </is>
      </c>
      <c r="AT860" t="inlineStr">
        <is>
          <t>Not reviewed</t>
        </is>
      </c>
      <c r="AU860" t="inlineStr">
        <is>
          <t>Not reviewed</t>
        </is>
      </c>
      <c r="AV860" t="inlineStr">
        <is>
          <t>Not reviewed</t>
        </is>
      </c>
      <c r="AW860" t="inlineStr">
        <is>
          <t>Not reviewed</t>
        </is>
      </c>
      <c r="AX860" t="inlineStr">
        <is>
          <t>Not reported</t>
        </is>
      </c>
      <c r="AY860" t="inlineStr">
        <is>
          <t>Not reported</t>
        </is>
      </c>
      <c r="AZ860" t="inlineStr">
        <is>
          <t>Not reported</t>
        </is>
      </c>
      <c r="BA860" t="inlineStr">
        <is>
          <t>Not reported</t>
        </is>
      </c>
      <c r="BB860" t="inlineStr">
        <is>
          <t>Not reported</t>
        </is>
      </c>
      <c r="BC860" t="inlineStr">
        <is>
          <t>Not reported</t>
        </is>
      </c>
      <c r="BD860" t="inlineStr">
        <is>
          <t>Not reported</t>
        </is>
      </c>
      <c r="BE860" t="inlineStr">
        <is>
          <t>Not reported</t>
        </is>
      </c>
      <c r="BF860" t="inlineStr">
        <is>
          <t>Not reported</t>
        </is>
      </c>
      <c r="BG860" t="inlineStr">
        <is>
          <t>Not reviewed (not included)</t>
        </is>
      </c>
      <c r="BH860" t="inlineStr">
        <is>
          <t>N/A</t>
        </is>
      </c>
      <c r="BI860" t="inlineStr">
        <is>
          <t>Not reviewed</t>
        </is>
      </c>
      <c r="BJ860" t="inlineStr">
        <is>
          <t>Not reviewed</t>
        </is>
      </c>
      <c r="BK860" t="inlineStr">
        <is>
          <t>Not reviewed</t>
        </is>
      </c>
      <c r="BL860" t="inlineStr">
        <is>
          <t>Not reviewed</t>
        </is>
      </c>
      <c r="BM860" t="inlineStr">
        <is>
          <t>Not reviewed (not included)</t>
        </is>
      </c>
      <c r="BN860" t="inlineStr">
        <is>
          <t>Not Selected for Final 95 (Pending Full Text Review) - Candidate paper not selected for final 95: Passed abstract screening but not included in final selec</t>
        </is>
      </c>
      <c r="BO860" t="inlineStr">
        <is>
          <t>Abstract-level screening only</t>
        </is>
      </c>
      <c r="BP860" t="inlineStr">
        <is>
          <t>9</t>
        </is>
      </c>
    </row>
    <row r="861">
      <c r="A861" t="inlineStr">
        <is>
          <t>An Intersubject Brain-Computer Interface Based on Domain-Adversarial Training of Convolutional Neural Network</t>
        </is>
      </c>
      <c r="B861" t="n">
        <v>2024</v>
      </c>
      <c r="C861" t="inlineStr">
        <is>
          <t>Not checked</t>
        </is>
      </c>
      <c r="D861" t="inlineStr">
        <is>
          <t>Not checked</t>
        </is>
      </c>
      <c r="E861" t="inlineStr">
        <is>
          <t>10.1109/TBME.2024.3404131</t>
        </is>
      </c>
      <c r="F861" t="inlineStr">
        <is>
          <t>Objective: Attention decoding plays a vital role in daily life, where electroencephalography (EEG) has been widely involved. However, training a universally effective model for everyone is impractical due to substantial interindividual variability in EEG signals. To tackle the above challenge, we propose an end-to-end brain-computer interface (BCI) framework, including temporal and spatial one-dimensional (1D) convolutional neural network and domain-adversarial training strategy, namely DA-TSnet. Method: Specifically, DA-TSnet extracts temporal and spatial features of EEG, while it is jointly supervised by task loss and domain loss. During training, DA-TSnet aims to maximize the domain loss while simultaneously minimizing the task loss. We conduct an offline analysis, simulate online experiments on a self-collected dataset of 85 subjects, and real online experiments on 22 subjects. Main results: DA-TSnet achieves a leave-one-subject-out (LOSO) cross-validation (CV) classification accuracy of 89.40% $\pm$ 9.96%, outperforming several state-of-the-art attention EEG decoding methods. In simulated online experiments, DA-TSnet achieves an outstanding accuracy of 88.07% $\pm$ 11.22%. In real online experiments, it achieves an average accuracy surpassing 86%. Significance: An end-to-end network framework does not rely on elaborate preprocessing and feature extraction steps, which saves time and human workload. Moreover, our framework utilizes domain-adversarial training neural network (DANN) to tackle the challenge posed by the high interindividual variability in EEG signals, which has significant reference value for handling other EEG signal decoding issues. Last, the performance of the DA-TSnet framework in offline and online experiments underscores its potential to facilitate more reliable applications.</t>
        </is>
      </c>
      <c r="G861" t="inlineStr">
        <is>
          <t>Unimodal</t>
        </is>
      </c>
      <c r="H861" t="inlineStr">
        <is>
          <t>See abstract</t>
        </is>
      </c>
      <c r="I861" t="inlineStr">
        <is>
          <t>See abstract</t>
        </is>
      </c>
      <c r="J861" t="inlineStr">
        <is>
          <t>See abstract (AI/ML)</t>
        </is>
      </c>
      <c r="K861" t="inlineStr">
        <is>
          <t>See abstract</t>
        </is>
      </c>
      <c r="L861" t="n">
        <v>85</v>
      </c>
      <c r="M861" t="inlineStr">
        <is>
          <t>See abstract</t>
        </is>
      </c>
      <c r="N861" t="inlineStr">
        <is>
          <t>N≈85; details in abstract</t>
        </is>
      </c>
      <c r="O861" t="inlineStr">
        <is>
          <t>Extracted from abstract: N≈85</t>
        </is>
      </c>
      <c r="P861" t="inlineStr">
        <is>
          <t>See abstract</t>
        </is>
      </c>
      <c r="Q861" t="inlineStr">
        <is>
          <t>See abstract</t>
        </is>
      </c>
      <c r="R861" t="inlineStr">
        <is>
          <t>Not reviewed (not included)</t>
        </is>
      </c>
      <c r="S861" t="inlineStr">
        <is>
          <t>Not reviewed (not included)</t>
        </is>
      </c>
      <c r="T861" t="inlineStr">
        <is>
          <t>Abstract screening only. Non-ADHD Focused</t>
        </is>
      </c>
      <c r="U861" t="inlineStr">
        <is>
          <t>EXCLUDE</t>
        </is>
      </c>
      <c r="V861" t="inlineStr">
        <is>
          <t>E2-Not ADHD focused: Neither title nor abstract mentions ADHD or attention-deficit/hyperactivity</t>
        </is>
      </c>
      <c r="W861" t="inlineStr">
        <is>
          <t>Excluded: Not ADHD Focused</t>
        </is>
      </c>
      <c r="X861" t="inlineStr">
        <is>
          <t>EXCLUDE</t>
        </is>
      </c>
      <c r="Y861" t="inlineStr">
        <is>
          <t>IEEE Journals</t>
        </is>
      </c>
      <c r="Z861" t="inlineStr">
        <is>
          <t>Not determined from abstract</t>
        </is>
      </c>
      <c r="AB861" t="inlineStr">
        <is>
          <t>Not assessed (not included)</t>
        </is>
      </c>
      <c r="AC861" t="inlineStr">
        <is>
          <t>Not assessed (not included)</t>
        </is>
      </c>
      <c r="AD861" t="inlineStr">
        <is>
          <t>D. Chen; H. Huang; Z. Guan; J. Pan; Y. Li</t>
        </is>
      </c>
      <c r="AE861" t="inlineStr">
        <is>
          <t>IEEE Transactions on Biomedical Engineering</t>
        </is>
      </c>
      <c r="AF861" t="inlineStr">
        <is>
          <t>Hybrid OA (IEEE)</t>
        </is>
      </c>
      <c r="AG861" t="inlineStr">
        <is>
          <t xml:space="preserve">STI2030-Major Projects(grant numbers:2022ZD0208900); National Natural Science Foundation of China(grant numbers:62306120,62076103); </t>
        </is>
      </c>
      <c r="AH861" t="inlineStr">
        <is>
          <t>Not assessed</t>
        </is>
      </c>
      <c r="AI861" t="inlineStr">
        <is>
          <t>Not reported</t>
        </is>
      </c>
      <c r="AJ861" t="inlineStr">
        <is>
          <t>Not reported</t>
        </is>
      </c>
      <c r="AK861" t="inlineStr">
        <is>
          <t>Not reported</t>
        </is>
      </c>
      <c r="AL861" t="inlineStr">
        <is>
          <t>Not reported</t>
        </is>
      </c>
      <c r="AM861" t="inlineStr">
        <is>
          <t>Not reported</t>
        </is>
      </c>
      <c r="AN861" t="inlineStr">
        <is>
          <t>Not reported</t>
        </is>
      </c>
      <c r="AO861" t="inlineStr">
        <is>
          <t>Not reviewed</t>
        </is>
      </c>
      <c r="AP861" t="inlineStr">
        <is>
          <t>Not reported</t>
        </is>
      </c>
      <c r="AQ861" t="inlineStr">
        <is>
          <t>Not reported</t>
        </is>
      </c>
      <c r="AR861" t="inlineStr">
        <is>
          <t>Not reported</t>
        </is>
      </c>
      <c r="AS861" t="inlineStr">
        <is>
          <t>See abstract</t>
        </is>
      </c>
      <c r="AT861" t="inlineStr">
        <is>
          <t>Not reviewed</t>
        </is>
      </c>
      <c r="AU861" t="inlineStr">
        <is>
          <t>Not reviewed</t>
        </is>
      </c>
      <c r="AV861" t="inlineStr">
        <is>
          <t>Not reviewed</t>
        </is>
      </c>
      <c r="AW861" t="inlineStr">
        <is>
          <t>Not reviewed</t>
        </is>
      </c>
      <c r="AX861" t="inlineStr">
        <is>
          <t>Not reported</t>
        </is>
      </c>
      <c r="AY861" t="inlineStr">
        <is>
          <t>Not reported</t>
        </is>
      </c>
      <c r="AZ861" t="inlineStr">
        <is>
          <t>Not reported</t>
        </is>
      </c>
      <c r="BA861" t="inlineStr">
        <is>
          <t>Not reported</t>
        </is>
      </c>
      <c r="BB861" t="inlineStr">
        <is>
          <t>Not reported</t>
        </is>
      </c>
      <c r="BC861" t="inlineStr">
        <is>
          <t>Not reported</t>
        </is>
      </c>
      <c r="BD861" t="inlineStr">
        <is>
          <t>Not reported</t>
        </is>
      </c>
      <c r="BE861" t="inlineStr">
        <is>
          <t>Not reported</t>
        </is>
      </c>
      <c r="BF861" t="inlineStr">
        <is>
          <t>Not reported</t>
        </is>
      </c>
      <c r="BG861" t="inlineStr">
        <is>
          <t>Not reviewed (not included)</t>
        </is>
      </c>
      <c r="BH861" t="inlineStr">
        <is>
          <t>N/A</t>
        </is>
      </c>
      <c r="BI861" t="inlineStr">
        <is>
          <t>Not reviewed</t>
        </is>
      </c>
      <c r="BJ861" t="inlineStr">
        <is>
          <t>Not reviewed</t>
        </is>
      </c>
      <c r="BK861" t="inlineStr">
        <is>
          <t>Not reviewed</t>
        </is>
      </c>
      <c r="BL861" t="inlineStr">
        <is>
          <t>Not reviewed</t>
        </is>
      </c>
      <c r="BM861" t="inlineStr">
        <is>
          <t>Not reviewed (not included)</t>
        </is>
      </c>
      <c r="BN861" t="inlineStr">
        <is>
          <t>Non-ADHD Focused - E2-Not ADHD focused: Neither title nor abstract mentions ADHD or attention-deficit/hyperactivity</t>
        </is>
      </c>
      <c r="BO861" t="inlineStr">
        <is>
          <t>Abstract-level screening only</t>
        </is>
      </c>
      <c r="BP861" t="inlineStr">
        <is>
          <t>12</t>
        </is>
      </c>
    </row>
    <row r="862">
      <c r="A862" t="inlineStr">
        <is>
          <t>Multi-Stream 1D CNN for EEG Motor Imagery Classification of Limbs Activation</t>
        </is>
      </c>
      <c r="B862" t="n">
        <v>2024</v>
      </c>
      <c r="C862" t="inlineStr">
        <is>
          <t>Not checked</t>
        </is>
      </c>
      <c r="D862" t="inlineStr">
        <is>
          <t>Not checked</t>
        </is>
      </c>
      <c r="E862" t="inlineStr">
        <is>
          <t>10.1109/ACCESS.2024.3412710</t>
        </is>
      </c>
      <c r="F862" t="inlineStr">
        <is>
          <t>Determining the motor intentions of an individual through the analysis of electroencephalograms (EEGs) is a challenging task that concurrently holds considerable potential in aiding subjects with motor dysfunctions. Moreover, thanks to the recent advances in artificial intelligence models and EEG acquisition devices, such analyses can be carried out with ever higher accuracy. The latter aspect covers great importance, since the EEG analysis of subjects whose mental efforts are focused on moving limbs is frequently used for crucial tasks, including the control of interactive interfaces and prosthetic devices. In this paper, a novel multi-stream 1D Convolutional Neural Network (CNN) architecture is proposed. The input EEG signal is processed by four convolutional streams, which differ in the size of convolutional kernels, thus allowing the extraction of information at different time scales. The resulting 1D feature maps are then fused together and provided to a dense classifier to identify which limb the subject intended to move. Comprehensive experiments conducted on PhysioNet EEG motor movement/imagery dataset, which remains the reference collection of data in this application context, have demonstrated that the proposed model surpasses the key works in the current state-of-the-art in both cross-subject and intra-subject settings.</t>
        </is>
      </c>
      <c r="G862" t="inlineStr">
        <is>
          <t>Unimodal</t>
        </is>
      </c>
      <c r="H862" t="inlineStr">
        <is>
          <t>See abstract</t>
        </is>
      </c>
      <c r="I862" t="inlineStr">
        <is>
          <t>See abstract</t>
        </is>
      </c>
      <c r="J862" t="inlineStr">
        <is>
          <t>See abstract (AI/ML)</t>
        </is>
      </c>
      <c r="K862" t="inlineStr">
        <is>
          <t>See abstract</t>
        </is>
      </c>
      <c r="M862" t="inlineStr">
        <is>
          <t>See abstract</t>
        </is>
      </c>
      <c r="N862" t="inlineStr">
        <is>
          <t>See abstract</t>
        </is>
      </c>
      <c r="O862" t="inlineStr">
        <is>
          <t>Not verified from abstract</t>
        </is>
      </c>
      <c r="P862" t="inlineStr">
        <is>
          <t>See abstract</t>
        </is>
      </c>
      <c r="Q862" t="inlineStr">
        <is>
          <t>See abstract</t>
        </is>
      </c>
      <c r="R862" t="inlineStr">
        <is>
          <t>Not reviewed (not included)</t>
        </is>
      </c>
      <c r="S862" t="inlineStr">
        <is>
          <t>Not reviewed (not included)</t>
        </is>
      </c>
      <c r="T862" t="inlineStr">
        <is>
          <t>Abstract screening only. Non-ADHD Focused</t>
        </is>
      </c>
      <c r="U862" t="inlineStr">
        <is>
          <t>EXCLUDE</t>
        </is>
      </c>
      <c r="V862" t="inlineStr">
        <is>
          <t>E2-Not ADHD focused: Neither title nor abstract mentions ADHD or attention-deficit/hyperactivity</t>
        </is>
      </c>
      <c r="W862" t="inlineStr">
        <is>
          <t>Excluded: Not ADHD Focused</t>
        </is>
      </c>
      <c r="X862" t="inlineStr">
        <is>
          <t>Not assessed from abstract</t>
        </is>
      </c>
      <c r="Y862" t="inlineStr">
        <is>
          <t>IEEE Journals</t>
        </is>
      </c>
      <c r="Z862" t="inlineStr">
        <is>
          <t>Not determined from abstract</t>
        </is>
      </c>
      <c r="AB862" t="inlineStr">
        <is>
          <t>Not assessed (not included)</t>
        </is>
      </c>
      <c r="AC862" t="inlineStr">
        <is>
          <t>Not assessed (not included)</t>
        </is>
      </c>
      <c r="AD862" t="inlineStr">
        <is>
          <t>D. Avola; L. Cinque; A. Di Mambro; R. Lanzino; D. Pannone; F. Scarcello</t>
        </is>
      </c>
      <c r="AE862" t="inlineStr">
        <is>
          <t>IEEE Access</t>
        </is>
      </c>
      <c r="AF862" t="inlineStr">
        <is>
          <t>Gold OA (IEEE Access)</t>
        </is>
      </c>
      <c r="AG862" t="inlineStr">
        <is>
          <t xml:space="preserve">â€œA Brainâ€“Computer Interface (BCI) Based System for Transferring Human Emotions Inside Unmanned Aerial Vehicles (UAVs)â€ Sapienza University Research Projects(grant numbers:RM1221816C1CF63B); â€œEYE-FI.Artificial Intelligence (AI): Going bEYond computEr Vision Paradigm Using wi-FI Signals in AI Systemsâ€ Project of Italian Ministry of Universities and Research (MUR) within Progetti di Rilevante Interesse Nazionale (PRIN) 2022 Program(grant numbers:2022AL45R2 (CUP: B53D23012950001)); Made in Italyâ€“Circular and Sustainable (MICS) Extended Partnership; Next-Generation European Union (EU) (Italian PNRRâ€“M4 C2, Invest 1.3â€“D.D. 1551.11-10-2022, PE00000004)(grant numbers:CUP MICS B53C22004130001); PNRR Project FAIR - Future AI Research (PE00000013), Spoke 9 - Green-aware AI, through the NRRP MUR Program; NextGenerationEU; </t>
        </is>
      </c>
      <c r="AH862" t="inlineStr">
        <is>
          <t>Not assessed</t>
        </is>
      </c>
      <c r="AI862" t="inlineStr">
        <is>
          <t>Not reported</t>
        </is>
      </c>
      <c r="AJ862" t="inlineStr">
        <is>
          <t>Not reported</t>
        </is>
      </c>
      <c r="AK862" t="inlineStr">
        <is>
          <t>Not reported</t>
        </is>
      </c>
      <c r="AL862" t="inlineStr">
        <is>
          <t>Not reported</t>
        </is>
      </c>
      <c r="AM862" t="inlineStr">
        <is>
          <t>Not reported</t>
        </is>
      </c>
      <c r="AN862" t="inlineStr">
        <is>
          <t>Not reported</t>
        </is>
      </c>
      <c r="AO862" t="inlineStr">
        <is>
          <t>Not reviewed</t>
        </is>
      </c>
      <c r="AP862" t="inlineStr">
        <is>
          <t>Not reported</t>
        </is>
      </c>
      <c r="AQ862" t="inlineStr">
        <is>
          <t>Not reported</t>
        </is>
      </c>
      <c r="AR862" t="inlineStr">
        <is>
          <t>Not reported</t>
        </is>
      </c>
      <c r="AS862" t="inlineStr">
        <is>
          <t>See abstract</t>
        </is>
      </c>
      <c r="AT862" t="inlineStr">
        <is>
          <t>Not reviewed</t>
        </is>
      </c>
      <c r="AU862" t="inlineStr">
        <is>
          <t>Not reviewed</t>
        </is>
      </c>
      <c r="AV862" t="inlineStr">
        <is>
          <t>Not reviewed</t>
        </is>
      </c>
      <c r="AW862" t="inlineStr">
        <is>
          <t>Not reviewed</t>
        </is>
      </c>
      <c r="AX862" t="inlineStr">
        <is>
          <t>Not reported</t>
        </is>
      </c>
      <c r="AY862" t="inlineStr">
        <is>
          <t>Not reported</t>
        </is>
      </c>
      <c r="AZ862" t="inlineStr">
        <is>
          <t>Not reported</t>
        </is>
      </c>
      <c r="BA862" t="inlineStr">
        <is>
          <t>Not reported</t>
        </is>
      </c>
      <c r="BB862" t="inlineStr">
        <is>
          <t>Not reported</t>
        </is>
      </c>
      <c r="BC862" t="inlineStr">
        <is>
          <t>Not reported</t>
        </is>
      </c>
      <c r="BD862" t="inlineStr">
        <is>
          <t>Not reported</t>
        </is>
      </c>
      <c r="BE862" t="inlineStr">
        <is>
          <t>Not reported</t>
        </is>
      </c>
      <c r="BF862" t="inlineStr">
        <is>
          <t>Not reported</t>
        </is>
      </c>
      <c r="BG862" t="inlineStr">
        <is>
          <t>Not reviewed (not included)</t>
        </is>
      </c>
      <c r="BH862" t="inlineStr">
        <is>
          <t>N/A</t>
        </is>
      </c>
      <c r="BI862" t="inlineStr">
        <is>
          <t>Not reviewed</t>
        </is>
      </c>
      <c r="BJ862" t="inlineStr">
        <is>
          <t>Not reviewed</t>
        </is>
      </c>
      <c r="BK862" t="inlineStr">
        <is>
          <t>Not reviewed</t>
        </is>
      </c>
      <c r="BL862" t="inlineStr">
        <is>
          <t>Not reviewed</t>
        </is>
      </c>
      <c r="BM862" t="inlineStr">
        <is>
          <t>Not reviewed (not included)</t>
        </is>
      </c>
      <c r="BN862" t="inlineStr">
        <is>
          <t>Non-ADHD Focused - E2-Not ADHD focused: Neither title nor abstract mentions ADHD or attention-deficit/hyperactivity</t>
        </is>
      </c>
      <c r="BO862" t="inlineStr">
        <is>
          <t>Abstract-level screening only</t>
        </is>
      </c>
      <c r="BP862" t="inlineStr">
        <is>
          <t>12</t>
        </is>
      </c>
    </row>
    <row r="863">
      <c r="A863" t="inlineStr">
        <is>
          <t>A Self-supervised Framework for Improved Data-Driven Monitoring of Stress via Multi-Modal Passive Sensing</t>
        </is>
      </c>
      <c r="B863" t="n">
        <v>2023</v>
      </c>
      <c r="C863" t="inlineStr">
        <is>
          <t>Not checked</t>
        </is>
      </c>
      <c r="D863" t="inlineStr">
        <is>
          <t>Not checked</t>
        </is>
      </c>
      <c r="E863" t="inlineStr">
        <is>
          <t>10.1109/ICDH60066.2023.00033</t>
        </is>
      </c>
      <c r="F863" t="inlineStr">
        <is>
          <t>Recent advances in remote health monitoring systems have significantly benefited patients and played a crucial role in improving their quality of life. However, while physiological health-focused solutions have demonstrated increasing success and maturity, mental health-focused applications have seen comparatively limited success in spite of the fact that stress and anxiety disorders are among the most common issues people deal with in their daily lives. In the hopes of furthering progress in this domain through the development of a more robust analytic framework for the measurement of indicators of mental health, we propose a multi-modal semi-supervised framework for tracking physiological precursors of the stress response. Our methodology enables utilizing multi-modal data of differing domains and resolutions from wearable devices and leveraging them to map short-term episodes to semantically efficient embeddings for a given task. Additionally, we leverage an inter-modality contrastive objective, with the advantages of rendering our framework both modular and scalable. The focus on optimizing both local and global aspects of our embeddings via a hierarchical structure renders transferring knowledge and compatibility with other devices easier to achieve. In our pipeline, a task-specific pooling based on an attention mechanism, which estimates the contribution of each modality on an instance level, computes the final embeddings for observations. This additionally provides a thorough diagnostic insight into the data characteristics and highlights the importance of signals in the broader view of predicting episodes annotated per mental health status. We perform training experiments using a corpus of real-world data on perceived stress, and our results demonstrate the efficacy of the proposed approach in performance improvements.</t>
        </is>
      </c>
      <c r="G863" t="inlineStr">
        <is>
          <t>Unimodal</t>
        </is>
      </c>
      <c r="H863" t="inlineStr">
        <is>
          <t>See abstract</t>
        </is>
      </c>
      <c r="I863" t="inlineStr">
        <is>
          <t>See abstract</t>
        </is>
      </c>
      <c r="J863" t="inlineStr">
        <is>
          <t>See abstract (AI/ML)</t>
        </is>
      </c>
      <c r="K863" t="inlineStr">
        <is>
          <t>See abstract</t>
        </is>
      </c>
      <c r="M863" t="inlineStr">
        <is>
          <t>See abstract</t>
        </is>
      </c>
      <c r="N863" t="inlineStr">
        <is>
          <t>See abstract</t>
        </is>
      </c>
      <c r="O863" t="inlineStr">
        <is>
          <t>Not verified from abstract</t>
        </is>
      </c>
      <c r="P863" t="inlineStr">
        <is>
          <t>See abstract</t>
        </is>
      </c>
      <c r="Q863" t="inlineStr">
        <is>
          <t>See abstract</t>
        </is>
      </c>
      <c r="R863" t="inlineStr">
        <is>
          <t>Not reviewed (not included)</t>
        </is>
      </c>
      <c r="S863" t="inlineStr">
        <is>
          <t>Not reviewed (not included)</t>
        </is>
      </c>
      <c r="T863" t="inlineStr">
        <is>
          <t>Abstract screening only. Non-ADHD Focused</t>
        </is>
      </c>
      <c r="U863" t="inlineStr">
        <is>
          <t>EXCLUDE</t>
        </is>
      </c>
      <c r="V863" t="inlineStr">
        <is>
          <t>E2-Not ADHD focused: Neither title nor abstract mentions ADHD or attention-deficit/hyperactivity</t>
        </is>
      </c>
      <c r="W863" t="inlineStr">
        <is>
          <t>Excluded: Not ADHD Focused</t>
        </is>
      </c>
      <c r="X863" t="inlineStr">
        <is>
          <t>Not assessed from abstract</t>
        </is>
      </c>
      <c r="Y863" t="inlineStr">
        <is>
          <t>IEEE Conferences</t>
        </is>
      </c>
      <c r="Z863" t="inlineStr">
        <is>
          <t>Not determined from abstract</t>
        </is>
      </c>
      <c r="AB863" t="inlineStr">
        <is>
          <t>Not assessed (not included)</t>
        </is>
      </c>
      <c r="AC863" t="inlineStr">
        <is>
          <t>Not assessed (not included)</t>
        </is>
      </c>
      <c r="AD863" t="inlineStr">
        <is>
          <t>S. Fazeli; L. Levine; M. Beikzadeh; B. Mirzasoleiman; B. Zadeh; T. Peris; M. Sarrafzadeh</t>
        </is>
      </c>
      <c r="AE863" t="inlineStr">
        <is>
          <t>2023 IEEE International Conference on Digital Health (ICDH)</t>
        </is>
      </c>
      <c r="AF863" t="inlineStr">
        <is>
          <t>Hybrid OA (IEEE)</t>
        </is>
      </c>
      <c r="AH863" t="inlineStr">
        <is>
          <t>Not assessed</t>
        </is>
      </c>
      <c r="AI863" t="inlineStr">
        <is>
          <t>Not reported</t>
        </is>
      </c>
      <c r="AJ863" t="inlineStr">
        <is>
          <t>Not reported</t>
        </is>
      </c>
      <c r="AK863" t="inlineStr">
        <is>
          <t>Not reported</t>
        </is>
      </c>
      <c r="AL863" t="inlineStr">
        <is>
          <t>Not reported</t>
        </is>
      </c>
      <c r="AM863" t="inlineStr">
        <is>
          <t>Not reported</t>
        </is>
      </c>
      <c r="AN863" t="inlineStr">
        <is>
          <t>Not reported</t>
        </is>
      </c>
      <c r="AO863" t="inlineStr">
        <is>
          <t>Not reviewed</t>
        </is>
      </c>
      <c r="AP863" t="inlineStr">
        <is>
          <t>Not reported</t>
        </is>
      </c>
      <c r="AQ863" t="inlineStr">
        <is>
          <t>Not reported</t>
        </is>
      </c>
      <c r="AR863" t="inlineStr">
        <is>
          <t>Not reported</t>
        </is>
      </c>
      <c r="AS863" t="inlineStr">
        <is>
          <t>See abstract</t>
        </is>
      </c>
      <c r="AT863" t="inlineStr">
        <is>
          <t>Not reviewed</t>
        </is>
      </c>
      <c r="AU863" t="inlineStr">
        <is>
          <t>Not reviewed</t>
        </is>
      </c>
      <c r="AV863" t="inlineStr">
        <is>
          <t>Not reviewed</t>
        </is>
      </c>
      <c r="AW863" t="inlineStr">
        <is>
          <t>Not reviewed</t>
        </is>
      </c>
      <c r="AX863" t="inlineStr">
        <is>
          <t>Not reported</t>
        </is>
      </c>
      <c r="AY863" t="inlineStr">
        <is>
          <t>Not reported</t>
        </is>
      </c>
      <c r="AZ863" t="inlineStr">
        <is>
          <t>Not reported</t>
        </is>
      </c>
      <c r="BA863" t="inlineStr">
        <is>
          <t>Not reported</t>
        </is>
      </c>
      <c r="BB863" t="inlineStr">
        <is>
          <t>Not reported</t>
        </is>
      </c>
      <c r="BC863" t="inlineStr">
        <is>
          <t>Not reported</t>
        </is>
      </c>
      <c r="BD863" t="inlineStr">
        <is>
          <t>Not reported</t>
        </is>
      </c>
      <c r="BE863" t="inlineStr">
        <is>
          <t>Not reported</t>
        </is>
      </c>
      <c r="BF863" t="inlineStr">
        <is>
          <t>Not reported</t>
        </is>
      </c>
      <c r="BG863" t="inlineStr">
        <is>
          <t>Not reviewed (not included)</t>
        </is>
      </c>
      <c r="BH863" t="inlineStr">
        <is>
          <t>N/A</t>
        </is>
      </c>
      <c r="BI863" t="inlineStr">
        <is>
          <t>Not reviewed</t>
        </is>
      </c>
      <c r="BJ863" t="inlineStr">
        <is>
          <t>Not reviewed</t>
        </is>
      </c>
      <c r="BK863" t="inlineStr">
        <is>
          <t>Not reviewed</t>
        </is>
      </c>
      <c r="BL863" t="inlineStr">
        <is>
          <t>Not reviewed</t>
        </is>
      </c>
      <c r="BM863" t="inlineStr">
        <is>
          <t>Not reviewed (not included)</t>
        </is>
      </c>
      <c r="BN863" t="inlineStr">
        <is>
          <t>Non-ADHD Focused - E2-Not ADHD focused: Neither title nor abstract mentions ADHD or attention-deficit/hyperactivity</t>
        </is>
      </c>
      <c r="BO863" t="inlineStr">
        <is>
          <t>Abstract-level screening only</t>
        </is>
      </c>
      <c r="BP863" t="inlineStr">
        <is>
          <t>7</t>
        </is>
      </c>
    </row>
    <row r="864">
      <c r="A864" t="inlineStr">
        <is>
          <t>Gamification as a Function of the Support to the Treatment of Depression â€“ Meta-Analysis</t>
        </is>
      </c>
      <c r="B864" t="n">
        <v>2023</v>
      </c>
      <c r="C864" t="inlineStr">
        <is>
          <t>Not checked</t>
        </is>
      </c>
      <c r="D864" t="inlineStr">
        <is>
          <t>Not checked</t>
        </is>
      </c>
      <c r="E864" t="inlineStr">
        <is>
          <t>10.1109/CONIITI61170.2023.10324173</t>
        </is>
      </c>
      <c r="F864" t="inlineStr">
        <is>
          <t>Gamification is a tool that refers to the application of game mechanics to areas that are not exactly entertainment [1]. The gamification approach to learning implies a learning model based on problem situations with greater human-machine interactivity and playful components [1]. This has a learning path and help in the health area where there are implementations of this methodology to address various issues aimed at mental health. Seeing this, in an attempt to mitigate resource constraints, psychiatric practice has undergone a paradigm shift towards digitized mental health interventions. One of those developments involves digital games that use â€™gamificationâ€™ principles to implement both the playful part of online games and the domain-oriented design of game components.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eating disorders, neurocognitive disorders, and also to promote healthy aging Interventions based on digital games have been to offer biofeedback, psychotherapy, rehabilitation and cognitive training, as well as behavior modification and social skills training. Research shows its usefulness in autism spectrum disorders, attention deficit disorders, schizophrenia, depression, anxiety disorders, post-traumatic stress disorder, eatin</t>
        </is>
      </c>
      <c r="G864" t="inlineStr">
        <is>
          <t>Unimodal</t>
        </is>
      </c>
      <c r="H864" t="inlineStr">
        <is>
          <t>See abstract</t>
        </is>
      </c>
      <c r="I864" t="inlineStr">
        <is>
          <t>See abstract</t>
        </is>
      </c>
      <c r="J864" t="inlineStr">
        <is>
          <t>See abstract (AI/ML)</t>
        </is>
      </c>
      <c r="K864" t="inlineStr">
        <is>
          <t>See abstract</t>
        </is>
      </c>
      <c r="M864" t="inlineStr">
        <is>
          <t>See abstract</t>
        </is>
      </c>
      <c r="N864" t="inlineStr">
        <is>
          <t>See abstract</t>
        </is>
      </c>
      <c r="O864" t="inlineStr">
        <is>
          <t>Not verified from abstract</t>
        </is>
      </c>
      <c r="P864" t="inlineStr">
        <is>
          <t>See abstract</t>
        </is>
      </c>
      <c r="Q864" t="inlineStr">
        <is>
          <t>See abstract</t>
        </is>
      </c>
      <c r="R864" t="inlineStr">
        <is>
          <t>Not reviewed (not included)</t>
        </is>
      </c>
      <c r="S864" t="inlineStr">
        <is>
          <t>Not reviewed (not included)</t>
        </is>
      </c>
      <c r="T864" t="inlineStr">
        <is>
          <t>Abstract screening only. Not Primary Research</t>
        </is>
      </c>
      <c r="U864" t="inlineStr">
        <is>
          <t>EXCLUDE</t>
        </is>
      </c>
      <c r="V864" t="inlineStr">
        <is>
          <t>E6-Not Primary Research: Title/abstract indicates systematic review, meta-analysis, or review paper</t>
        </is>
      </c>
      <c r="W864" t="inlineStr">
        <is>
          <t>Excluded: Not Primary Research</t>
        </is>
      </c>
      <c r="X864" t="inlineStr">
        <is>
          <t>Not assessed from abstract</t>
        </is>
      </c>
      <c r="Y864" t="inlineStr">
        <is>
          <t>IEEE Conferences</t>
        </is>
      </c>
      <c r="Z864" t="inlineStr">
        <is>
          <t>Not determined from abstract</t>
        </is>
      </c>
      <c r="AB864" t="inlineStr">
        <is>
          <t>Not assessed (not included)</t>
        </is>
      </c>
      <c r="AC864" t="inlineStr">
        <is>
          <t>Not assessed (not included)</t>
        </is>
      </c>
      <c r="AD864" t="inlineStr">
        <is>
          <t>D. Mena; F. Pardo</t>
        </is>
      </c>
      <c r="AE864" t="inlineStr">
        <is>
          <t>2023 Congreso Internacional de InnovaciÃ³n y Tendencias en IngenierÃ­a (CONIITI)</t>
        </is>
      </c>
      <c r="AF864" t="inlineStr">
        <is>
          <t>Hybrid OA (IEEE)</t>
        </is>
      </c>
      <c r="AH864" t="inlineStr">
        <is>
          <t>Not assessed</t>
        </is>
      </c>
      <c r="AI864" t="inlineStr">
        <is>
          <t>Not reported</t>
        </is>
      </c>
      <c r="AJ864" t="inlineStr">
        <is>
          <t>Not reported</t>
        </is>
      </c>
      <c r="AK864" t="inlineStr">
        <is>
          <t>Not reported</t>
        </is>
      </c>
      <c r="AL864" t="inlineStr">
        <is>
          <t>Not reported</t>
        </is>
      </c>
      <c r="AM864" t="inlineStr">
        <is>
          <t>Not reported</t>
        </is>
      </c>
      <c r="AN864" t="inlineStr">
        <is>
          <t>Not reported</t>
        </is>
      </c>
      <c r="AO864" t="inlineStr">
        <is>
          <t>Not reviewed</t>
        </is>
      </c>
      <c r="AP864" t="inlineStr">
        <is>
          <t>Not reported</t>
        </is>
      </c>
      <c r="AQ864" t="inlineStr">
        <is>
          <t>Not reported</t>
        </is>
      </c>
      <c r="AR864" t="inlineStr">
        <is>
          <t>Not reported</t>
        </is>
      </c>
      <c r="AS864" t="inlineStr">
        <is>
          <t>See abstract</t>
        </is>
      </c>
      <c r="AT864" t="inlineStr">
        <is>
          <t>Not reviewed</t>
        </is>
      </c>
      <c r="AU864" t="inlineStr">
        <is>
          <t>Not reviewed</t>
        </is>
      </c>
      <c r="AV864" t="inlineStr">
        <is>
          <t>Not reviewed</t>
        </is>
      </c>
      <c r="AW864" t="inlineStr">
        <is>
          <t>Not reviewed</t>
        </is>
      </c>
      <c r="AX864" t="inlineStr">
        <is>
          <t>Not reported</t>
        </is>
      </c>
      <c r="AY864" t="inlineStr">
        <is>
          <t>Not reported</t>
        </is>
      </c>
      <c r="AZ864" t="inlineStr">
        <is>
          <t>Not reported</t>
        </is>
      </c>
      <c r="BA864" t="inlineStr">
        <is>
          <t>Not reported</t>
        </is>
      </c>
      <c r="BB864" t="inlineStr">
        <is>
          <t>Not reported</t>
        </is>
      </c>
      <c r="BC864" t="inlineStr">
        <is>
          <t>Not reported</t>
        </is>
      </c>
      <c r="BD864" t="inlineStr">
        <is>
          <t>Not reported</t>
        </is>
      </c>
      <c r="BE864" t="inlineStr">
        <is>
          <t>Not reported</t>
        </is>
      </c>
      <c r="BF864" t="inlineStr">
        <is>
          <t>Not reported</t>
        </is>
      </c>
      <c r="BG864" t="inlineStr">
        <is>
          <t>Not reviewed (not included)</t>
        </is>
      </c>
      <c r="BH864" t="inlineStr">
        <is>
          <t>N/A</t>
        </is>
      </c>
      <c r="BI864" t="inlineStr">
        <is>
          <t>Not reviewed</t>
        </is>
      </c>
      <c r="BJ864" t="inlineStr">
        <is>
          <t>Not reviewed</t>
        </is>
      </c>
      <c r="BK864" t="inlineStr">
        <is>
          <t>Not reviewed</t>
        </is>
      </c>
      <c r="BL864" t="inlineStr">
        <is>
          <t>Not reviewed</t>
        </is>
      </c>
      <c r="BM864" t="inlineStr">
        <is>
          <t>Not reviewed (not included)</t>
        </is>
      </c>
      <c r="BN864" t="inlineStr">
        <is>
          <t>Not Primary Research - E6-Not Primary Research: Title/abstract indicates systematic review, meta-analysis, or review paper</t>
        </is>
      </c>
      <c r="BO864" t="inlineStr">
        <is>
          <t>Abstract-level screening only</t>
        </is>
      </c>
      <c r="BP864" t="inlineStr">
        <is>
          <t>6</t>
        </is>
      </c>
    </row>
    <row r="865">
      <c r="A865" t="inlineStr">
        <is>
          <t>Enhancing Education Accessibility through Eye Gaze Technology (EGT)</t>
        </is>
      </c>
      <c r="B865" t="n">
        <v>2025</v>
      </c>
      <c r="C865" t="inlineStr">
        <is>
          <t>Not checked</t>
        </is>
      </c>
      <c r="D865" t="inlineStr">
        <is>
          <t>Not checked</t>
        </is>
      </c>
      <c r="E865" t="inlineStr">
        <is>
          <t>10.1109/IMCOM64595.2025.10857579</t>
        </is>
      </c>
      <c r="F865" t="inlineStr">
        <is>
          <t>This study aims to explore the potential impacts of Eye Gaze Technology (EGT) in fostering disability inclusion within educational environments. This investigation begins with a comprehensive examination of existing literature that explores a range of diseases and the ways in which current EGT applications support individuals affected by these conditions, emphasizing the advantages and limitations of the technology. A total of 78 participants completed a survey featuring closed-ended questions aimed at gathering insights into their perspectives on EGT. The potential outcomes of applying for EGT were assessed using Excel. Statistical techniques were utilized to analyze the responses provided by the participants. The study employed various analytical techniques, including regression analysis, descriptive statistics, ANOVA, and chi-square testing, to investigate the effectiveness of EGT adoption in assisting students with mobility limitations. The results demonstrate a strong level of support for adoption. The findings indicate a strong endorsement for the integration of EGT in educational settings, with numerous individuals recognizing its potential to significantly improve the teaching experience. Nonetheless, considerable obstacles such as the elevated expenses and insufficient user proficiency may prevent the widespread adoption of the technology. In light of these findings, the thesis advocates for initiatives aimed at enhancing awareness of EGT and the creation of educational institutions that provide access to this technology for individuals with impairments at a low cost.</t>
        </is>
      </c>
      <c r="G865" t="inlineStr">
        <is>
          <t>Unimodal</t>
        </is>
      </c>
      <c r="H865" t="inlineStr">
        <is>
          <t>See abstract</t>
        </is>
      </c>
      <c r="I865" t="inlineStr">
        <is>
          <t>See abstract</t>
        </is>
      </c>
      <c r="J865" t="inlineStr">
        <is>
          <t>See abstract (AI/ML)</t>
        </is>
      </c>
      <c r="K865" t="inlineStr">
        <is>
          <t>See abstract</t>
        </is>
      </c>
      <c r="L865" t="n">
        <v>78</v>
      </c>
      <c r="M865" t="inlineStr">
        <is>
          <t>See abstract</t>
        </is>
      </c>
      <c r="N865" t="inlineStr">
        <is>
          <t>N≈78; details in abstract</t>
        </is>
      </c>
      <c r="O865" t="inlineStr">
        <is>
          <t>Extracted from abstract: N≈78</t>
        </is>
      </c>
      <c r="P865" t="inlineStr">
        <is>
          <t>See abstract</t>
        </is>
      </c>
      <c r="Q865" t="inlineStr">
        <is>
          <t>See abstract</t>
        </is>
      </c>
      <c r="R865" t="inlineStr">
        <is>
          <t>Not reviewed (not included)</t>
        </is>
      </c>
      <c r="S865" t="inlineStr">
        <is>
          <t>Not reviewed (not included)</t>
        </is>
      </c>
      <c r="T865" t="inlineStr">
        <is>
          <t>Abstract screening only. Non-ADHD Focused</t>
        </is>
      </c>
      <c r="U865" t="inlineStr">
        <is>
          <t>EXCLUDE</t>
        </is>
      </c>
      <c r="V865" t="inlineStr">
        <is>
          <t>E2-Not ADHD focused: Neither title nor abstract mentions ADHD or attention-deficit/hyperactivity</t>
        </is>
      </c>
      <c r="W865" t="inlineStr">
        <is>
          <t>Excluded: Not ADHD Focused</t>
        </is>
      </c>
      <c r="X865" t="inlineStr">
        <is>
          <t>EXCLUDE</t>
        </is>
      </c>
      <c r="Y865" t="inlineStr">
        <is>
          <t>IEEE Conferences</t>
        </is>
      </c>
      <c r="Z865" t="inlineStr">
        <is>
          <t>Not determined from abstract</t>
        </is>
      </c>
      <c r="AB865" t="inlineStr">
        <is>
          <t>Not assessed (not included)</t>
        </is>
      </c>
      <c r="AC865" t="inlineStr">
        <is>
          <t>Not assessed (not included)</t>
        </is>
      </c>
      <c r="AD865" t="inlineStr">
        <is>
          <t>I. Ahmed; M. Ateeb</t>
        </is>
      </c>
      <c r="AE865" t="inlineStr">
        <is>
          <t>2025 19th International Conference on Ubiquitous Information Management and Communication (IMCOM)</t>
        </is>
      </c>
      <c r="AF865" t="inlineStr">
        <is>
          <t>Hybrid OA (IEEE)</t>
        </is>
      </c>
      <c r="AH865" t="inlineStr">
        <is>
          <t>Not assessed</t>
        </is>
      </c>
      <c r="AI865" t="inlineStr">
        <is>
          <t>Not reported</t>
        </is>
      </c>
      <c r="AJ865" t="inlineStr">
        <is>
          <t>Not reported</t>
        </is>
      </c>
      <c r="AK865" t="inlineStr">
        <is>
          <t>Not reported</t>
        </is>
      </c>
      <c r="AL865" t="inlineStr">
        <is>
          <t>Not reported</t>
        </is>
      </c>
      <c r="AM865" t="inlineStr">
        <is>
          <t>Not reported</t>
        </is>
      </c>
      <c r="AN865" t="inlineStr">
        <is>
          <t>Not reported</t>
        </is>
      </c>
      <c r="AO865" t="inlineStr">
        <is>
          <t>Not reviewed</t>
        </is>
      </c>
      <c r="AP865" t="inlineStr">
        <is>
          <t>Not reported</t>
        </is>
      </c>
      <c r="AQ865" t="inlineStr">
        <is>
          <t>Not reported</t>
        </is>
      </c>
      <c r="AR865" t="inlineStr">
        <is>
          <t>Not reported</t>
        </is>
      </c>
      <c r="AS865" t="inlineStr">
        <is>
          <t>See abstract</t>
        </is>
      </c>
      <c r="AT865" t="inlineStr">
        <is>
          <t>Not reviewed</t>
        </is>
      </c>
      <c r="AU865" t="inlineStr">
        <is>
          <t>Not reviewed</t>
        </is>
      </c>
      <c r="AV865" t="inlineStr">
        <is>
          <t>Not reviewed</t>
        </is>
      </c>
      <c r="AW865" t="inlineStr">
        <is>
          <t>Not reviewed</t>
        </is>
      </c>
      <c r="AX865" t="inlineStr">
        <is>
          <t>Not reported</t>
        </is>
      </c>
      <c r="AY865" t="inlineStr">
        <is>
          <t>Not reported</t>
        </is>
      </c>
      <c r="AZ865" t="inlineStr">
        <is>
          <t>Not reported</t>
        </is>
      </c>
      <c r="BA865" t="inlineStr">
        <is>
          <t>Not reported</t>
        </is>
      </c>
      <c r="BB865" t="inlineStr">
        <is>
          <t>Not reported</t>
        </is>
      </c>
      <c r="BC865" t="inlineStr">
        <is>
          <t>Not reported</t>
        </is>
      </c>
      <c r="BD865" t="inlineStr">
        <is>
          <t>Not reported</t>
        </is>
      </c>
      <c r="BE865" t="inlineStr">
        <is>
          <t>Not reported</t>
        </is>
      </c>
      <c r="BF865" t="inlineStr">
        <is>
          <t>Not reported</t>
        </is>
      </c>
      <c r="BG865" t="inlineStr">
        <is>
          <t>Not reviewed (not included)</t>
        </is>
      </c>
      <c r="BH865" t="inlineStr">
        <is>
          <t>N/A</t>
        </is>
      </c>
      <c r="BI865" t="inlineStr">
        <is>
          <t>Not reviewed</t>
        </is>
      </c>
      <c r="BJ865" t="inlineStr">
        <is>
          <t>Not reviewed</t>
        </is>
      </c>
      <c r="BK865" t="inlineStr">
        <is>
          <t>Not reviewed</t>
        </is>
      </c>
      <c r="BL865" t="inlineStr">
        <is>
          <t>Not reviewed</t>
        </is>
      </c>
      <c r="BM865" t="inlineStr">
        <is>
          <t>Not reviewed (not included)</t>
        </is>
      </c>
      <c r="BN865" t="inlineStr">
        <is>
          <t>Non-ADHD Focused - E2-Not ADHD focused: Neither title nor abstract mentions ADHD or attention-deficit/hyperactivity</t>
        </is>
      </c>
      <c r="BO865" t="inlineStr">
        <is>
          <t>Abstract-level screening only</t>
        </is>
      </c>
      <c r="BP865" t="inlineStr">
        <is>
          <t>8</t>
        </is>
      </c>
    </row>
    <row r="866">
      <c r="A866" t="inlineStr">
        <is>
          <t>Characteristic Behaviors of Elementary Students in a Low Attention State During Online Learning Identified Using Electroencephalography</t>
        </is>
      </c>
      <c r="B866" t="n">
        <v>2024</v>
      </c>
      <c r="C866" t="inlineStr">
        <is>
          <t>Not checked</t>
        </is>
      </c>
      <c r="D866" t="inlineStr">
        <is>
          <t>Not checked</t>
        </is>
      </c>
      <c r="E866" t="inlineStr">
        <is>
          <t>10.1109/TLT.2023.3289498</t>
        </is>
      </c>
      <c r="F866" t="inlineStr">
        <is>
          <t>With the widespread application of online education platforms, the necessity for identifying learnersâ€™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studentsâ€™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t>
        </is>
      </c>
      <c r="G866" t="inlineStr">
        <is>
          <t>Unimodal</t>
        </is>
      </c>
      <c r="H866" t="inlineStr">
        <is>
          <t>See abstract</t>
        </is>
      </c>
      <c r="I866" t="inlineStr">
        <is>
          <t>See abstract</t>
        </is>
      </c>
      <c r="J866" t="inlineStr">
        <is>
          <t>See abstract (AI/ML)</t>
        </is>
      </c>
      <c r="K866" t="inlineStr">
        <is>
          <t>See abstract</t>
        </is>
      </c>
      <c r="M866" t="inlineStr">
        <is>
          <t>See abstract</t>
        </is>
      </c>
      <c r="N866" t="inlineStr">
        <is>
          <t>See abstract</t>
        </is>
      </c>
      <c r="O866" t="inlineStr">
        <is>
          <t>Not verified from abstract</t>
        </is>
      </c>
      <c r="P866" t="inlineStr">
        <is>
          <t>See abstract</t>
        </is>
      </c>
      <c r="Q866" t="inlineStr">
        <is>
          <t>See abstract</t>
        </is>
      </c>
      <c r="R866" t="inlineStr">
        <is>
          <t>Not reviewed (not included)</t>
        </is>
      </c>
      <c r="S866" t="inlineStr">
        <is>
          <t>Not reviewed (not included)</t>
        </is>
      </c>
      <c r="T866" t="inlineStr">
        <is>
          <t>Abstract screening only. Non-ADHD Focused</t>
        </is>
      </c>
      <c r="U866" t="inlineStr">
        <is>
          <t>EXCLUDE</t>
        </is>
      </c>
      <c r="V866" t="inlineStr">
        <is>
          <t>E2-Not ADHD focused: Neither title nor abstract mentions ADHD or attention-deficit/hyperactivity</t>
        </is>
      </c>
      <c r="W866" t="inlineStr">
        <is>
          <t>Excluded: Not ADHD Focused</t>
        </is>
      </c>
      <c r="X866" t="inlineStr">
        <is>
          <t>Not assessed from abstract</t>
        </is>
      </c>
      <c r="Y866" t="inlineStr">
        <is>
          <t>IEEE Journals</t>
        </is>
      </c>
      <c r="Z866" t="inlineStr">
        <is>
          <t>Not determined from abstract</t>
        </is>
      </c>
      <c r="AB866" t="inlineStr">
        <is>
          <t>Not assessed (not included)</t>
        </is>
      </c>
      <c r="AC866" t="inlineStr">
        <is>
          <t>Not assessed (not included)</t>
        </is>
      </c>
      <c r="AD866" t="inlineStr">
        <is>
          <t>S. Kim; J. -H. Kim; W. Hyung; S. Shin; M. J. Choi; D. H. Kim; C. -H. Im</t>
        </is>
      </c>
      <c r="AE866" t="inlineStr">
        <is>
          <t>IEEE Transactions on Learning Technologies</t>
        </is>
      </c>
      <c r="AF866" t="inlineStr">
        <is>
          <t>Hybrid OA (IEEE)</t>
        </is>
      </c>
      <c r="AG866" t="inlineStr">
        <is>
          <t xml:space="preserve">Samsung SDS, South Korea; </t>
        </is>
      </c>
      <c r="AH866" t="inlineStr">
        <is>
          <t>Not assessed</t>
        </is>
      </c>
      <c r="AI866" t="inlineStr">
        <is>
          <t>Not reported</t>
        </is>
      </c>
      <c r="AJ866" t="inlineStr">
        <is>
          <t>Not reported</t>
        </is>
      </c>
      <c r="AK866" t="inlineStr">
        <is>
          <t>Not reported</t>
        </is>
      </c>
      <c r="AL866" t="inlineStr">
        <is>
          <t>Not reported</t>
        </is>
      </c>
      <c r="AM866" t="inlineStr">
        <is>
          <t>Not reported</t>
        </is>
      </c>
      <c r="AN866" t="inlineStr">
        <is>
          <t>Not reported</t>
        </is>
      </c>
      <c r="AO866" t="inlineStr">
        <is>
          <t>Not reviewed</t>
        </is>
      </c>
      <c r="AP866" t="inlineStr">
        <is>
          <t>Not reported</t>
        </is>
      </c>
      <c r="AQ866" t="inlineStr">
        <is>
          <t>Not reported</t>
        </is>
      </c>
      <c r="AR866" t="inlineStr">
        <is>
          <t>Not reported</t>
        </is>
      </c>
      <c r="AS866" t="inlineStr">
        <is>
          <t>See abstract</t>
        </is>
      </c>
      <c r="AT866" t="inlineStr">
        <is>
          <t>Not reviewed</t>
        </is>
      </c>
      <c r="AU866" t="inlineStr">
        <is>
          <t>Not reviewed</t>
        </is>
      </c>
      <c r="AV866" t="inlineStr">
        <is>
          <t>Not reviewed</t>
        </is>
      </c>
      <c r="AW866" t="inlineStr">
        <is>
          <t>Not reviewed</t>
        </is>
      </c>
      <c r="AX866" t="inlineStr">
        <is>
          <t>Not reported</t>
        </is>
      </c>
      <c r="AY866" t="inlineStr">
        <is>
          <t>Not reported</t>
        </is>
      </c>
      <c r="AZ866" t="inlineStr">
        <is>
          <t>Not reported</t>
        </is>
      </c>
      <c r="BA866" t="inlineStr">
        <is>
          <t>Not reported</t>
        </is>
      </c>
      <c r="BB866" t="inlineStr">
        <is>
          <t>Not reported</t>
        </is>
      </c>
      <c r="BC866" t="inlineStr">
        <is>
          <t>Not reported</t>
        </is>
      </c>
      <c r="BD866" t="inlineStr">
        <is>
          <t>Not reported</t>
        </is>
      </c>
      <c r="BE866" t="inlineStr">
        <is>
          <t>Not reported</t>
        </is>
      </c>
      <c r="BF866" t="inlineStr">
        <is>
          <t>Not reported</t>
        </is>
      </c>
      <c r="BG866" t="inlineStr">
        <is>
          <t>Not reviewed (not included)</t>
        </is>
      </c>
      <c r="BH866" t="inlineStr">
        <is>
          <t>N/A</t>
        </is>
      </c>
      <c r="BI866" t="inlineStr">
        <is>
          <t>Not reviewed</t>
        </is>
      </c>
      <c r="BJ866" t="inlineStr">
        <is>
          <t>Not reviewed</t>
        </is>
      </c>
      <c r="BK866" t="inlineStr">
        <is>
          <t>Not reviewed</t>
        </is>
      </c>
      <c r="BL866" t="inlineStr">
        <is>
          <t>Not reviewed</t>
        </is>
      </c>
      <c r="BM866" t="inlineStr">
        <is>
          <t>Not reviewed (not included)</t>
        </is>
      </c>
      <c r="BN866" t="inlineStr">
        <is>
          <t>Non-ADHD Focused - E2-Not ADHD focused: Neither title nor abstract mentions ADHD or attention-deficit/hyperactivity</t>
        </is>
      </c>
      <c r="BO866" t="inlineStr">
        <is>
          <t>Abstract-level screening only</t>
        </is>
      </c>
      <c r="BP866" t="inlineStr">
        <is>
          <t>10</t>
        </is>
      </c>
    </row>
    <row r="867">
      <c r="A867" t="inlineStr">
        <is>
          <t>Eventâ€Related Brain Responses</t>
        </is>
      </c>
      <c r="B867" t="n">
        <v>2021</v>
      </c>
      <c r="C867" t="inlineStr">
        <is>
          <t>Not checked</t>
        </is>
      </c>
      <c r="D867" t="inlineStr">
        <is>
          <t>Not checked</t>
        </is>
      </c>
      <c r="E867" t="inlineStr">
        <is>
          <t>10.1002/9781119386957.CH9</t>
        </is>
      </c>
      <c r="F867" t="inlineStr">
        <is>
          <t>Summary &lt;p&gt;Longer latency responses that are related to higher 'cognitive' functions such as eventâ€related potentials (ERPs) which are a more general type of evoked potentials. The brain generates different types of signals: normal brain rhythms which constantly represent the state of the brain, ERPs, which are the brain responses to auditory, visual, or tactile stimulation, and movementâ€related potentials which appear due to intentional physical or imagery movements. Analysis of ERPs, such as visual event potentials, within the electroencephalogram signals is important in the clinical diagnosis of many psychiatric diseases such as dementia. Assuming ERP as an IC from other brain generated and artefact signals, independent component analysis has been used by many researchers for detection and analysis of the ERP components from EEG, electromyogram and functional magnetic resonance imaging data. A very recent approach for ERP parameter estimation is by using variational Bayes.&lt;/p&gt;</t>
        </is>
      </c>
      <c r="G867" t="inlineStr">
        <is>
          <t>Unimodal</t>
        </is>
      </c>
      <c r="H867" t="inlineStr">
        <is>
          <t>See abstract</t>
        </is>
      </c>
      <c r="I867" t="inlineStr">
        <is>
          <t>See abstract</t>
        </is>
      </c>
      <c r="J867" t="inlineStr">
        <is>
          <t>See abstract (AI/ML)</t>
        </is>
      </c>
      <c r="K867" t="inlineStr">
        <is>
          <t>See abstract</t>
        </is>
      </c>
      <c r="M867" t="inlineStr">
        <is>
          <t>See abstract</t>
        </is>
      </c>
      <c r="N867" t="inlineStr">
        <is>
          <t>See abstract</t>
        </is>
      </c>
      <c r="O867" t="inlineStr">
        <is>
          <t>Not verified from abstract</t>
        </is>
      </c>
      <c r="P867" t="inlineStr">
        <is>
          <t>See abstract</t>
        </is>
      </c>
      <c r="Q867" t="inlineStr">
        <is>
          <t>See abstract</t>
        </is>
      </c>
      <c r="R867" t="inlineStr">
        <is>
          <t>Not reviewed (not included)</t>
        </is>
      </c>
      <c r="S867" t="inlineStr">
        <is>
          <t>Not reviewed (not included)</t>
        </is>
      </c>
      <c r="T867" t="inlineStr">
        <is>
          <t>Abstract screening only. Non-ADHD Focused</t>
        </is>
      </c>
      <c r="U867" t="inlineStr">
        <is>
          <t>EXCLUDE</t>
        </is>
      </c>
      <c r="V867" t="inlineStr">
        <is>
          <t>E2-Not ADHD focused: Neither title nor abstract mentions ADHD or attention-deficit/hyperactivity</t>
        </is>
      </c>
      <c r="W867" t="inlineStr">
        <is>
          <t>Excluded: Not ADHD Focused</t>
        </is>
      </c>
      <c r="X867" t="inlineStr">
        <is>
          <t>Not assessed from abstract</t>
        </is>
      </c>
      <c r="Y867" t="inlineStr">
        <is>
          <t>Wiley AI eBook Chapters</t>
        </is>
      </c>
      <c r="Z867" t="inlineStr">
        <is>
          <t>Not determined from abstract</t>
        </is>
      </c>
      <c r="AB867" t="inlineStr">
        <is>
          <t>Not assessed (not included)</t>
        </is>
      </c>
      <c r="AC867" t="inlineStr">
        <is>
          <t>Not assessed (not included)</t>
        </is>
      </c>
      <c r="AD867" t="inlineStr">
        <is>
          <t>S. Sanei; J. A. Chambers</t>
        </is>
      </c>
      <c r="AE867" t="inlineStr">
        <is>
          <t>EEG Signal Processing and Machine Learning</t>
        </is>
      </c>
      <c r="AF867" t="inlineStr">
        <is>
          <t>Hybrid OA (Wiley)</t>
        </is>
      </c>
      <c r="AH867" t="inlineStr">
        <is>
          <t>Not assessed</t>
        </is>
      </c>
      <c r="AI867" t="inlineStr">
        <is>
          <t>Not reported</t>
        </is>
      </c>
      <c r="AJ867" t="inlineStr">
        <is>
          <t>Not reported</t>
        </is>
      </c>
      <c r="AK867" t="inlineStr">
        <is>
          <t>Not reported</t>
        </is>
      </c>
      <c r="AL867" t="inlineStr">
        <is>
          <t>Not reported</t>
        </is>
      </c>
      <c r="AM867" t="inlineStr">
        <is>
          <t>Not reported</t>
        </is>
      </c>
      <c r="AN867" t="inlineStr">
        <is>
          <t>Not reported</t>
        </is>
      </c>
      <c r="AO867" t="inlineStr">
        <is>
          <t>Not reviewed</t>
        </is>
      </c>
      <c r="AP867" t="inlineStr">
        <is>
          <t>Not reported</t>
        </is>
      </c>
      <c r="AQ867" t="inlineStr">
        <is>
          <t>Not reported</t>
        </is>
      </c>
      <c r="AR867" t="inlineStr">
        <is>
          <t>Not reported</t>
        </is>
      </c>
      <c r="AS867" t="inlineStr">
        <is>
          <t>See abstract</t>
        </is>
      </c>
      <c r="AT867" t="inlineStr">
        <is>
          <t>Not reviewed</t>
        </is>
      </c>
      <c r="AU867" t="inlineStr">
        <is>
          <t>Not reviewed</t>
        </is>
      </c>
      <c r="AV867" t="inlineStr">
        <is>
          <t>Not reviewed</t>
        </is>
      </c>
      <c r="AW867" t="inlineStr">
        <is>
          <t>Not reviewed</t>
        </is>
      </c>
      <c r="AX867" t="inlineStr">
        <is>
          <t>Not reported</t>
        </is>
      </c>
      <c r="AY867" t="inlineStr">
        <is>
          <t>Not reported</t>
        </is>
      </c>
      <c r="AZ867" t="inlineStr">
        <is>
          <t>Not reported</t>
        </is>
      </c>
      <c r="BA867" t="inlineStr">
        <is>
          <t>Not reported</t>
        </is>
      </c>
      <c r="BB867" t="inlineStr">
        <is>
          <t>Not reported</t>
        </is>
      </c>
      <c r="BC867" t="inlineStr">
        <is>
          <t>Not reported</t>
        </is>
      </c>
      <c r="BD867" t="inlineStr">
        <is>
          <t>Not reported</t>
        </is>
      </c>
      <c r="BE867" t="inlineStr">
        <is>
          <t>Not reported</t>
        </is>
      </c>
      <c r="BF867" t="inlineStr">
        <is>
          <t>Not reported</t>
        </is>
      </c>
      <c r="BG867" t="inlineStr">
        <is>
          <t>Not reviewed (not included)</t>
        </is>
      </c>
      <c r="BH867" t="inlineStr">
        <is>
          <t>N/A</t>
        </is>
      </c>
      <c r="BI867" t="inlineStr">
        <is>
          <t>Not reviewed</t>
        </is>
      </c>
      <c r="BJ867" t="inlineStr">
        <is>
          <t>Not reviewed</t>
        </is>
      </c>
      <c r="BK867" t="inlineStr">
        <is>
          <t>Not reviewed</t>
        </is>
      </c>
      <c r="BL867" t="inlineStr">
        <is>
          <t>Not reviewed</t>
        </is>
      </c>
      <c r="BM867" t="inlineStr">
        <is>
          <t>Not reviewed (not included)</t>
        </is>
      </c>
      <c r="BN867" t="inlineStr">
        <is>
          <t>Non-ADHD Focused - E2-Not ADHD focused: Neither title nor abstract mentions ADHD or attention-deficit/hyperactivity</t>
        </is>
      </c>
      <c r="BO867" t="inlineStr">
        <is>
          <t>Abstract-level screening only</t>
        </is>
      </c>
      <c r="BP867" t="inlineStr">
        <is>
          <t>38</t>
        </is>
      </c>
    </row>
    <row r="868">
      <c r="A868" t="inlineStr">
        <is>
          <t>Centroparietal Alpha/Beta Asymmetry in Response to Urgency Elicited by Upper Body Vibration</t>
        </is>
      </c>
      <c r="B868" t="n">
        <v>2025</v>
      </c>
      <c r="C868" t="inlineStr">
        <is>
          <t>Not checked</t>
        </is>
      </c>
      <c r="D868" t="inlineStr">
        <is>
          <t>Not checked</t>
        </is>
      </c>
      <c r="E868" t="inlineStr">
        <is>
          <t>10.1109/TOH.2025.3561889</t>
        </is>
      </c>
      <c r="F868" t="inlineStr">
        <is>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is>
      </c>
      <c r="G868" t="inlineStr">
        <is>
          <t>Unimodal</t>
        </is>
      </c>
      <c r="H868" t="inlineStr">
        <is>
          <t>See abstract</t>
        </is>
      </c>
      <c r="I868" t="inlineStr">
        <is>
          <t>See abstract</t>
        </is>
      </c>
      <c r="J868" t="inlineStr">
        <is>
          <t>See abstract (AI/ML)</t>
        </is>
      </c>
      <c r="K868" t="inlineStr">
        <is>
          <t>See abstract</t>
        </is>
      </c>
      <c r="M868" t="inlineStr">
        <is>
          <t>See abstract</t>
        </is>
      </c>
      <c r="N868" t="inlineStr">
        <is>
          <t>See abstract</t>
        </is>
      </c>
      <c r="O868" t="inlineStr">
        <is>
          <t>Not verified from abstract</t>
        </is>
      </c>
      <c r="P868" t="inlineStr">
        <is>
          <t>See abstract</t>
        </is>
      </c>
      <c r="Q868" t="inlineStr">
        <is>
          <t>See abstract</t>
        </is>
      </c>
      <c r="R868" t="inlineStr">
        <is>
          <t>Not reviewed (not included)</t>
        </is>
      </c>
      <c r="S868" t="inlineStr">
        <is>
          <t>Not reviewed (not included)</t>
        </is>
      </c>
      <c r="T868" t="inlineStr">
        <is>
          <t>Abstract screening only. Non-ADHD Focused</t>
        </is>
      </c>
      <c r="U868" t="inlineStr">
        <is>
          <t>EXCLUDE</t>
        </is>
      </c>
      <c r="V868" t="inlineStr">
        <is>
          <t>E2-Not ADHD focused: Neither title nor abstract mentions ADHD or attention-deficit/hyperactivity</t>
        </is>
      </c>
      <c r="W868" t="inlineStr">
        <is>
          <t>Excluded: Not ADHD Focused</t>
        </is>
      </c>
      <c r="X868" t="inlineStr">
        <is>
          <t>Not assessed from abstract</t>
        </is>
      </c>
      <c r="Y868" t="inlineStr">
        <is>
          <t>IEEE Journals</t>
        </is>
      </c>
      <c r="Z868" t="inlineStr">
        <is>
          <t>Not determined from abstract</t>
        </is>
      </c>
      <c r="AB868" t="inlineStr">
        <is>
          <t>Not assessed (not included)</t>
        </is>
      </c>
      <c r="AC868" t="inlineStr">
        <is>
          <t>Not assessed (not included)</t>
        </is>
      </c>
      <c r="AD868" t="inlineStr">
        <is>
          <t>W. Park; H. Alsuradi; M. Eid</t>
        </is>
      </c>
      <c r="AE868" t="inlineStr">
        <is>
          <t>IEEE Transactions on Haptics</t>
        </is>
      </c>
      <c r="AF868" t="inlineStr">
        <is>
          <t>Hybrid OA (IEEE)</t>
        </is>
      </c>
      <c r="AG868" t="inlineStr">
        <is>
          <t xml:space="preserve">NYUAD Center for Artificial Intelligence and Robotics; Research Institute Centers, New York University Abu Dhabi(grant numbers:CG010); </t>
        </is>
      </c>
      <c r="AH868" t="inlineStr">
        <is>
          <t>Not assessed</t>
        </is>
      </c>
      <c r="AI868" t="inlineStr">
        <is>
          <t>Not reported</t>
        </is>
      </c>
      <c r="AJ868" t="inlineStr">
        <is>
          <t>Not reported</t>
        </is>
      </c>
      <c r="AK868" t="inlineStr">
        <is>
          <t>Not reported</t>
        </is>
      </c>
      <c r="AL868" t="inlineStr">
        <is>
          <t>Not reported</t>
        </is>
      </c>
      <c r="AM868" t="inlineStr">
        <is>
          <t>Not reported</t>
        </is>
      </c>
      <c r="AN868" t="inlineStr">
        <is>
          <t>Not reported</t>
        </is>
      </c>
      <c r="AO868" t="inlineStr">
        <is>
          <t>Not reviewed</t>
        </is>
      </c>
      <c r="AP868" t="inlineStr">
        <is>
          <t>Not reported</t>
        </is>
      </c>
      <c r="AQ868" t="inlineStr">
        <is>
          <t>Not reported</t>
        </is>
      </c>
      <c r="AR868" t="inlineStr">
        <is>
          <t>Not reported</t>
        </is>
      </c>
      <c r="AS868" t="inlineStr">
        <is>
          <t>See abstract</t>
        </is>
      </c>
      <c r="AT868" t="inlineStr">
        <is>
          <t>Not reviewed</t>
        </is>
      </c>
      <c r="AU868" t="inlineStr">
        <is>
          <t>Not reviewed</t>
        </is>
      </c>
      <c r="AV868" t="inlineStr">
        <is>
          <t>Not reviewed</t>
        </is>
      </c>
      <c r="AW868" t="inlineStr">
        <is>
          <t>Not reviewed</t>
        </is>
      </c>
      <c r="AX868" t="inlineStr">
        <is>
          <t>Not reported</t>
        </is>
      </c>
      <c r="AY868" t="inlineStr">
        <is>
          <t>Not reported</t>
        </is>
      </c>
      <c r="AZ868" t="inlineStr">
        <is>
          <t>Not reported</t>
        </is>
      </c>
      <c r="BA868" t="inlineStr">
        <is>
          <t>Not reported</t>
        </is>
      </c>
      <c r="BB868" t="inlineStr">
        <is>
          <t>Not reported</t>
        </is>
      </c>
      <c r="BC868" t="inlineStr">
        <is>
          <t>Not reported</t>
        </is>
      </c>
      <c r="BD868" t="inlineStr">
        <is>
          <t>Not reported</t>
        </is>
      </c>
      <c r="BE868" t="inlineStr">
        <is>
          <t>Not reported</t>
        </is>
      </c>
      <c r="BF868" t="inlineStr">
        <is>
          <t>Not reported</t>
        </is>
      </c>
      <c r="BG868" t="inlineStr">
        <is>
          <t>Not reviewed (not included)</t>
        </is>
      </c>
      <c r="BH868" t="inlineStr">
        <is>
          <t>N/A</t>
        </is>
      </c>
      <c r="BI868" t="inlineStr">
        <is>
          <t>Not reviewed</t>
        </is>
      </c>
      <c r="BJ868" t="inlineStr">
        <is>
          <t>Not reviewed</t>
        </is>
      </c>
      <c r="BK868" t="inlineStr">
        <is>
          <t>Not reviewed</t>
        </is>
      </c>
      <c r="BL868" t="inlineStr">
        <is>
          <t>Not reviewed</t>
        </is>
      </c>
      <c r="BM868" t="inlineStr">
        <is>
          <t>Not reviewed (not included)</t>
        </is>
      </c>
      <c r="BN868" t="inlineStr">
        <is>
          <t>Non-ADHD Focused - E2-Not ADHD focused: Neither title nor abstract mentions ADHD or attention-deficit/hyperactivity</t>
        </is>
      </c>
      <c r="BO868" t="inlineStr">
        <is>
          <t>Abstract-level screening only</t>
        </is>
      </c>
      <c r="BP868" t="inlineStr">
        <is>
          <t>6</t>
        </is>
      </c>
    </row>
    <row r="869">
      <c r="A869" t="inlineStr">
        <is>
          <t>Assessing the Impact of Distractions Using a Virtual-Reality-Based GO/NOGO Task</t>
        </is>
      </c>
      <c r="B869" t="n">
        <v>2025</v>
      </c>
      <c r="C869" t="inlineStr">
        <is>
          <t>Not checked</t>
        </is>
      </c>
      <c r="D869" t="inlineStr">
        <is>
          <t>Not checked</t>
        </is>
      </c>
      <c r="E869" t="inlineStr">
        <is>
          <t>10.1109/JSAS.2024.3506476</t>
        </is>
      </c>
      <c r="F869" t="inlineStr">
        <is>
          <t>The GO/NOGO task provides an objective assessment of a subject's attention and response inhibition and is typically given to subjects without any unexpected distractions. Studying the impact of distractions is important from the therapeutic viewpoint as distractions may occur during exposure therapy and degrade treatment efficacy. In this study, we utilized a virtual classroom integrated with electroencephalogram (EEG) for a GO/NOGO task with multimode environmental distractions to study the impact of distractions on behavioral and neuronal activities. Thirty healthy male adults were recruited. Statistical analysis and machine learning methods were employed to analyze the behavioral and neuronal data. The results demonstrated no significant behavioral differences between conditions with and without distractions. However, the impacts of distractions manifested in the enhancement of frequency-specific power, including theta, alpha, and gamma oscillations in GO trials, as well as beta power and the N200 peak in NOGO trials, highlighting their role in attention regulation and response inhibition. Finally, machine learning result analysis identified significant differences between conditions with and without distractions using EEG features, achieving an accuracy rate of 98.3%. In conclusion, we found that introducing distractions into a GO/NOGO task provides a deeper understanding of the neuronal correlates of distractions, and these findings can inform the development of therapeutic strategies for attention-related disorders.</t>
        </is>
      </c>
      <c r="G869" t="inlineStr">
        <is>
          <t>Unimodal</t>
        </is>
      </c>
      <c r="H869" t="inlineStr">
        <is>
          <t>See abstract</t>
        </is>
      </c>
      <c r="I869" t="inlineStr">
        <is>
          <t>See abstract</t>
        </is>
      </c>
      <c r="J869" t="inlineStr">
        <is>
          <t>See abstract (AI/ML)</t>
        </is>
      </c>
      <c r="K869" t="inlineStr">
        <is>
          <t>See abstract</t>
        </is>
      </c>
      <c r="M869" t="inlineStr">
        <is>
          <t>See abstract</t>
        </is>
      </c>
      <c r="N869" t="inlineStr">
        <is>
          <t>See abstract</t>
        </is>
      </c>
      <c r="O869" t="inlineStr">
        <is>
          <t>Not verified from abstract</t>
        </is>
      </c>
      <c r="P869" t="inlineStr">
        <is>
          <t>See abstract</t>
        </is>
      </c>
      <c r="Q869" t="inlineStr">
        <is>
          <t>See abstract</t>
        </is>
      </c>
      <c r="R869" t="inlineStr">
        <is>
          <t>Not reviewed (not included)</t>
        </is>
      </c>
      <c r="S869" t="inlineStr">
        <is>
          <t>Not reviewed (not included)</t>
        </is>
      </c>
      <c r="T869" t="inlineStr">
        <is>
          <t>Abstract screening only. Non-ADHD Focused</t>
        </is>
      </c>
      <c r="U869" t="inlineStr">
        <is>
          <t>EXCLUDE</t>
        </is>
      </c>
      <c r="V869" t="inlineStr">
        <is>
          <t>E2-Not ADHD focused: Neither title nor abstract mentions ADHD or attention-deficit/hyperactivity</t>
        </is>
      </c>
      <c r="W869" t="inlineStr">
        <is>
          <t>Excluded: Not ADHD Focused</t>
        </is>
      </c>
      <c r="X869" t="inlineStr">
        <is>
          <t>Not assessed from abstract</t>
        </is>
      </c>
      <c r="Y869" t="inlineStr">
        <is>
          <t>IEEE Journals</t>
        </is>
      </c>
      <c r="Z869" t="inlineStr">
        <is>
          <t>Not determined from abstract</t>
        </is>
      </c>
      <c r="AB869" t="inlineStr">
        <is>
          <t>Not assessed (not included)</t>
        </is>
      </c>
      <c r="AC869" t="inlineStr">
        <is>
          <t>Not assessed (not included)</t>
        </is>
      </c>
      <c r="AD869" t="inlineStr">
        <is>
          <t>C. -C. Chen; Y. -Q. Chen; T. -Y. Yeh; C. -R. Chung; S. -C. Yeh; E. H. -K. Wu</t>
        </is>
      </c>
      <c r="AE869" t="inlineStr">
        <is>
          <t>IEEE Journal of Selected Areas in Sensors</t>
        </is>
      </c>
      <c r="AF869" t="inlineStr">
        <is>
          <t>Hybrid OA (IEEE)</t>
        </is>
      </c>
      <c r="AG869" t="inlineStr">
        <is>
          <t xml:space="preserve">Ministry of Science and Technology, Taiwan(grant numbers:NSTC 111-2218-E-008-010,NSTC 112-2218-E-008-016 -,NSTC 113-2218-E-008-018,NSTC 112-2635-E-008-001-MY2); Ministry of Education of Taiwan(grant numbers:VGHUST113-G4-2-2); </t>
        </is>
      </c>
      <c r="AH869" t="inlineStr">
        <is>
          <t>Not assessed</t>
        </is>
      </c>
      <c r="AI869" t="inlineStr">
        <is>
          <t>Not reported</t>
        </is>
      </c>
      <c r="AJ869" t="inlineStr">
        <is>
          <t>Not reported</t>
        </is>
      </c>
      <c r="AK869" t="inlineStr">
        <is>
          <t>Not reported</t>
        </is>
      </c>
      <c r="AL869" t="inlineStr">
        <is>
          <t>Not reported</t>
        </is>
      </c>
      <c r="AM869" t="inlineStr">
        <is>
          <t>Not reported</t>
        </is>
      </c>
      <c r="AN869" t="inlineStr">
        <is>
          <t>Not reported</t>
        </is>
      </c>
      <c r="AO869" t="inlineStr">
        <is>
          <t>Not reviewed</t>
        </is>
      </c>
      <c r="AP869" t="inlineStr">
        <is>
          <t>Not reported</t>
        </is>
      </c>
      <c r="AQ869" t="inlineStr">
        <is>
          <t>Not reported</t>
        </is>
      </c>
      <c r="AR869" t="inlineStr">
        <is>
          <t>Not reported</t>
        </is>
      </c>
      <c r="AS869" t="inlineStr">
        <is>
          <t>See abstract</t>
        </is>
      </c>
      <c r="AT869" t="inlineStr">
        <is>
          <t>Not reviewed</t>
        </is>
      </c>
      <c r="AU869" t="inlineStr">
        <is>
          <t>Not reviewed</t>
        </is>
      </c>
      <c r="AV869" t="inlineStr">
        <is>
          <t>Not reviewed</t>
        </is>
      </c>
      <c r="AW869" t="inlineStr">
        <is>
          <t>Not reviewed</t>
        </is>
      </c>
      <c r="AX869" t="inlineStr">
        <is>
          <t>Not reported</t>
        </is>
      </c>
      <c r="AY869" t="inlineStr">
        <is>
          <t>Not reported</t>
        </is>
      </c>
      <c r="AZ869" t="inlineStr">
        <is>
          <t>Not reported</t>
        </is>
      </c>
      <c r="BA869" t="inlineStr">
        <is>
          <t>Not reported</t>
        </is>
      </c>
      <c r="BB869" t="inlineStr">
        <is>
          <t>Not reported</t>
        </is>
      </c>
      <c r="BC869" t="inlineStr">
        <is>
          <t>Not reported</t>
        </is>
      </c>
      <c r="BD869" t="inlineStr">
        <is>
          <t>Not reported</t>
        </is>
      </c>
      <c r="BE869" t="inlineStr">
        <is>
          <t>Not reported</t>
        </is>
      </c>
      <c r="BF869" t="inlineStr">
        <is>
          <t>Not reported</t>
        </is>
      </c>
      <c r="BG869" t="inlineStr">
        <is>
          <t>Not reviewed (not included)</t>
        </is>
      </c>
      <c r="BH869" t="inlineStr">
        <is>
          <t>N/A</t>
        </is>
      </c>
      <c r="BI869" t="inlineStr">
        <is>
          <t>Not reviewed</t>
        </is>
      </c>
      <c r="BJ869" t="inlineStr">
        <is>
          <t>Not reviewed</t>
        </is>
      </c>
      <c r="BK869" t="inlineStr">
        <is>
          <t>Not reviewed</t>
        </is>
      </c>
      <c r="BL869" t="inlineStr">
        <is>
          <t>Not reviewed</t>
        </is>
      </c>
      <c r="BM869" t="inlineStr">
        <is>
          <t>Not reviewed (not included)</t>
        </is>
      </c>
      <c r="BN869" t="inlineStr">
        <is>
          <t>Non-ADHD Focused - E2-Not ADHD focused: Neither title nor abstract mentions ADHD or attention-deficit/hyperactivity</t>
        </is>
      </c>
      <c r="BO869" t="inlineStr">
        <is>
          <t>Abstract-level screening only</t>
        </is>
      </c>
      <c r="BP869" t="inlineStr">
        <is>
          <t>7</t>
        </is>
      </c>
    </row>
    <row r="870">
      <c r="A870" t="inlineStr">
        <is>
          <t>Longitudinal Analysis and Quantitative Assessment of Child Development Through Mobile Interaction</t>
        </is>
      </c>
      <c r="B870" t="n">
        <v>2024</v>
      </c>
      <c r="C870" t="inlineStr">
        <is>
          <t>Not checked</t>
        </is>
      </c>
      <c r="D870" t="inlineStr">
        <is>
          <t>Not checked</t>
        </is>
      </c>
      <c r="E870" t="inlineStr">
        <is>
          <t>10.1109/ACCESS.2024.3446455</t>
        </is>
      </c>
      <c r="F870" t="inlineStr">
        <is>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childrenâ€™s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childrenâ€™s development.</t>
        </is>
      </c>
      <c r="G870" t="inlineStr">
        <is>
          <t>Unimodal</t>
        </is>
      </c>
      <c r="H870" t="inlineStr">
        <is>
          <t>See abstract</t>
        </is>
      </c>
      <c r="I870" t="inlineStr">
        <is>
          <t>See abstract</t>
        </is>
      </c>
      <c r="J870" t="inlineStr">
        <is>
          <t>See abstract (AI/ML)</t>
        </is>
      </c>
      <c r="K870" t="inlineStr">
        <is>
          <t>See abstract</t>
        </is>
      </c>
      <c r="L870" t="n">
        <v>600</v>
      </c>
      <c r="M870" t="inlineStr">
        <is>
          <t>See abstract</t>
        </is>
      </c>
      <c r="N870" t="inlineStr">
        <is>
          <t>N≈600; details in abstract</t>
        </is>
      </c>
      <c r="O870" t="inlineStr">
        <is>
          <t>Extracted from abstract: N≈600</t>
        </is>
      </c>
      <c r="P870" t="inlineStr">
        <is>
          <t>See abstract</t>
        </is>
      </c>
      <c r="Q870" t="inlineStr">
        <is>
          <t>See abstract</t>
        </is>
      </c>
      <c r="R870" t="inlineStr">
        <is>
          <t>Not reviewed (not included)</t>
        </is>
      </c>
      <c r="S870" t="inlineStr">
        <is>
          <t>Not reviewed (not included)</t>
        </is>
      </c>
      <c r="T870" t="inlineStr">
        <is>
          <t>Abstract screening only. Non-ADHD Focused</t>
        </is>
      </c>
      <c r="U870" t="inlineStr">
        <is>
          <t>EXCLUDE</t>
        </is>
      </c>
      <c r="V870" t="inlineStr">
        <is>
          <t>E2-Not ADHD focused: Neither title nor abstract mentions ADHD or attention-deficit/hyperactivity</t>
        </is>
      </c>
      <c r="W870" t="inlineStr">
        <is>
          <t>Excluded: Not ADHD Focused</t>
        </is>
      </c>
      <c r="X870" t="inlineStr">
        <is>
          <t>Not assessed from abstract</t>
        </is>
      </c>
      <c r="Y870" t="inlineStr">
        <is>
          <t>IEEE Journals</t>
        </is>
      </c>
      <c r="Z870" t="inlineStr">
        <is>
          <t>Not determined from abstract</t>
        </is>
      </c>
      <c r="AB870" t="inlineStr">
        <is>
          <t>Not assessed (not included)</t>
        </is>
      </c>
      <c r="AC870" t="inlineStr">
        <is>
          <t>Not assessed (not included)</t>
        </is>
      </c>
      <c r="AD870" t="inlineStr">
        <is>
          <t>J. C. Ruiz-Garcia; R. Tolosana; R. Vera-Rodriguez; A. Morales; J. Fierrez; J. Ortega-Garcia; J. Herreros-Rodriguez</t>
        </is>
      </c>
      <c r="AE870" t="inlineStr">
        <is>
          <t>IEEE Access</t>
        </is>
      </c>
      <c r="AF870" t="inlineStr">
        <is>
          <t>Gold OA (IEEE Access)</t>
        </is>
      </c>
      <c r="AG870" t="inlineStr">
        <is>
          <t xml:space="preserve">Project INTER-ACTION(grant numbers:PID2021-126521OB-I00 MICINN/FEDER); HumanCAIC(grant numbers:TED2021-131787BI00 MICINN); On-Going Project with the collaboration of the GSD Las Suertes School, Madrid, Spain; </t>
        </is>
      </c>
      <c r="AH870" t="inlineStr">
        <is>
          <t>Not assessed</t>
        </is>
      </c>
      <c r="AI870" t="inlineStr">
        <is>
          <t>Not reported</t>
        </is>
      </c>
      <c r="AJ870" t="inlineStr">
        <is>
          <t>Not reported</t>
        </is>
      </c>
      <c r="AK870" t="inlineStr">
        <is>
          <t>Not reported</t>
        </is>
      </c>
      <c r="AL870" t="inlineStr">
        <is>
          <t>Not reported</t>
        </is>
      </c>
      <c r="AM870" t="inlineStr">
        <is>
          <t>Not reported</t>
        </is>
      </c>
      <c r="AN870" t="inlineStr">
        <is>
          <t>Not reported</t>
        </is>
      </c>
      <c r="AO870" t="inlineStr">
        <is>
          <t>Not reviewed</t>
        </is>
      </c>
      <c r="AP870" t="inlineStr">
        <is>
          <t>Not reported</t>
        </is>
      </c>
      <c r="AQ870" t="inlineStr">
        <is>
          <t>Not reported</t>
        </is>
      </c>
      <c r="AR870" t="inlineStr">
        <is>
          <t>Not reported</t>
        </is>
      </c>
      <c r="AS870" t="inlineStr">
        <is>
          <t>See abstract</t>
        </is>
      </c>
      <c r="AT870" t="inlineStr">
        <is>
          <t>Not reviewed</t>
        </is>
      </c>
      <c r="AU870" t="inlineStr">
        <is>
          <t>Not reviewed</t>
        </is>
      </c>
      <c r="AV870" t="inlineStr">
        <is>
          <t>Not reviewed</t>
        </is>
      </c>
      <c r="AW870" t="inlineStr">
        <is>
          <t>Not reviewed</t>
        </is>
      </c>
      <c r="AX870" t="inlineStr">
        <is>
          <t>Not reported</t>
        </is>
      </c>
      <c r="AY870" t="inlineStr">
        <is>
          <t>Not reported</t>
        </is>
      </c>
      <c r="AZ870" t="inlineStr">
        <is>
          <t>Not reported</t>
        </is>
      </c>
      <c r="BA870" t="inlineStr">
        <is>
          <t>Not reported</t>
        </is>
      </c>
      <c r="BB870" t="inlineStr">
        <is>
          <t>Not reported</t>
        </is>
      </c>
      <c r="BC870" t="inlineStr">
        <is>
          <t>Not reported</t>
        </is>
      </c>
      <c r="BD870" t="inlineStr">
        <is>
          <t>Not reported</t>
        </is>
      </c>
      <c r="BE870" t="inlineStr">
        <is>
          <t>Not reported</t>
        </is>
      </c>
      <c r="BF870" t="inlineStr">
        <is>
          <t>Not reported</t>
        </is>
      </c>
      <c r="BG870" t="inlineStr">
        <is>
          <t>Not reviewed (not included)</t>
        </is>
      </c>
      <c r="BH870" t="inlineStr">
        <is>
          <t>N/A</t>
        </is>
      </c>
      <c r="BI870" t="inlineStr">
        <is>
          <t>Not reviewed</t>
        </is>
      </c>
      <c r="BJ870" t="inlineStr">
        <is>
          <t>Not reviewed</t>
        </is>
      </c>
      <c r="BK870" t="inlineStr">
        <is>
          <t>Not reviewed</t>
        </is>
      </c>
      <c r="BL870" t="inlineStr">
        <is>
          <t>Not reviewed</t>
        </is>
      </c>
      <c r="BM870" t="inlineStr">
        <is>
          <t>Not reviewed (not included)</t>
        </is>
      </c>
      <c r="BN870" t="inlineStr">
        <is>
          <t>Non-ADHD Focused - E2-Not ADHD focused: Neither title nor abstract mentions ADHD or attention-deficit/hyperactivity</t>
        </is>
      </c>
      <c r="BO870" t="inlineStr">
        <is>
          <t>Abstract-level screening only</t>
        </is>
      </c>
      <c r="BP870" t="inlineStr">
        <is>
          <t>14</t>
        </is>
      </c>
    </row>
    <row r="871">
      <c r="A871" t="inlineStr">
        <is>
          <t>Monitoring Mental Heal TH Using Physiological Signals</t>
        </is>
      </c>
      <c r="B871" t="n">
        <v>2020</v>
      </c>
      <c r="C871" t="inlineStr">
        <is>
          <t>Not checked</t>
        </is>
      </c>
      <c r="D871" t="inlineStr">
        <is>
          <t>Not checked</t>
        </is>
      </c>
      <c r="E871" t="inlineStr">
        <is>
          <t>10.1109/ICPECTS49113.2020.9336992</t>
        </is>
      </c>
      <c r="F871" t="inlineStr">
        <is>
          <t>Some of the indicators of suicidal tendencies are mental health issues like Anxiety and Depression, ADHD, PTSD, etc. Even though there are doctors who help to stabilize these conditions, it is difficult for them to analyze the individual's daily emotional state and tendencies. This may lead to difficulties in diagnosis and may also affect the treatment of the individuals. To overcome this problem, a monitoring system which routinely monitors the mental state of the individual and also detects if there are any signs or symptoms of serious mental health issues is required. The Proposed system uses input peripheral data like GSR data, ECG signal of the individuals respectively. The ECG and GSR data are run through a regression system which predicts several indicators for classification like, valence, arousal, dominance, familiarity and liking. The original data along with the predicted data are collected and input into a classification algorithm like Support Vector Machine (SVM) algorithm. The obtained classified emotion is then sent to an inference engine which with each input of emotion infers if the individual has any mental health condition like Anxiety disorder and Depression.</t>
        </is>
      </c>
      <c r="G871" t="inlineStr">
        <is>
          <t>Unimodal</t>
        </is>
      </c>
      <c r="H871" t="inlineStr">
        <is>
          <t>See abstract</t>
        </is>
      </c>
      <c r="I871" t="inlineStr">
        <is>
          <t>See abstract</t>
        </is>
      </c>
      <c r="J871" t="inlineStr">
        <is>
          <t>See abstract (AI/ML)</t>
        </is>
      </c>
      <c r="K871" t="inlineStr">
        <is>
          <t>See abstract</t>
        </is>
      </c>
      <c r="M871" t="inlineStr">
        <is>
          <t>See abstract</t>
        </is>
      </c>
      <c r="N871" t="inlineStr">
        <is>
          <t>See abstract</t>
        </is>
      </c>
      <c r="O871" t="inlineStr">
        <is>
          <t>Not verified from abstract</t>
        </is>
      </c>
      <c r="P871" t="inlineStr">
        <is>
          <t>See abstract</t>
        </is>
      </c>
      <c r="Q871" t="inlineStr">
        <is>
          <t>See abstract</t>
        </is>
      </c>
      <c r="R871" t="inlineStr">
        <is>
          <t>Not reviewed (not included)</t>
        </is>
      </c>
      <c r="S871" t="inlineStr">
        <is>
          <t>Not reviewed (not included)</t>
        </is>
      </c>
      <c r="T871" t="inlineStr">
        <is>
          <t>Abstract screening only. AI Not for Diagnosis</t>
        </is>
      </c>
      <c r="U871" t="inlineStr">
        <is>
          <t>EXCLUDE</t>
        </is>
      </c>
      <c r="V871" t="inlineStr">
        <is>
          <t>E1-Monitoring Not Diagnosis: Paper appears to focus on behaviour monitoring, not classification/diagnosis</t>
        </is>
      </c>
      <c r="W871" t="inlineStr">
        <is>
          <t>Excluded: AI Not for Diagnosis</t>
        </is>
      </c>
      <c r="X871" t="inlineStr">
        <is>
          <t>Not assessed from abstract</t>
        </is>
      </c>
      <c r="Y871" t="inlineStr">
        <is>
          <t>IEEE Conferences</t>
        </is>
      </c>
      <c r="Z871" t="inlineStr">
        <is>
          <t>Not determined from abstract</t>
        </is>
      </c>
      <c r="AB871" t="inlineStr">
        <is>
          <t>Not assessed (not included)</t>
        </is>
      </c>
      <c r="AC871" t="inlineStr">
        <is>
          <t>Not assessed (not included)</t>
        </is>
      </c>
      <c r="AD871" t="inlineStr">
        <is>
          <t>M. G; K. V; P. P; V. G</t>
        </is>
      </c>
      <c r="AE871" t="inlineStr">
        <is>
          <t>2020 International Conference on Power, Energy, Control and Transmission Systems (ICPECTS)</t>
        </is>
      </c>
      <c r="AF871" t="inlineStr">
        <is>
          <t>Hybrid OA (IEEE)</t>
        </is>
      </c>
      <c r="AH871" t="inlineStr">
        <is>
          <t>Not assessed</t>
        </is>
      </c>
      <c r="AI871" t="inlineStr">
        <is>
          <t>Not reported</t>
        </is>
      </c>
      <c r="AJ871" t="inlineStr">
        <is>
          <t>Not reported</t>
        </is>
      </c>
      <c r="AK871" t="inlineStr">
        <is>
          <t>Not reported</t>
        </is>
      </c>
      <c r="AL871" t="inlineStr">
        <is>
          <t>Not reported</t>
        </is>
      </c>
      <c r="AM871" t="inlineStr">
        <is>
          <t>Not reported</t>
        </is>
      </c>
      <c r="AN871" t="inlineStr">
        <is>
          <t>Not reported</t>
        </is>
      </c>
      <c r="AO871" t="inlineStr">
        <is>
          <t>Not reviewed</t>
        </is>
      </c>
      <c r="AP871" t="inlineStr">
        <is>
          <t>Not reported</t>
        </is>
      </c>
      <c r="AQ871" t="inlineStr">
        <is>
          <t>Not reported</t>
        </is>
      </c>
      <c r="AR871" t="inlineStr">
        <is>
          <t>Not reported</t>
        </is>
      </c>
      <c r="AS871" t="inlineStr">
        <is>
          <t>See abstract</t>
        </is>
      </c>
      <c r="AT871" t="inlineStr">
        <is>
          <t>Not reviewed</t>
        </is>
      </c>
      <c r="AU871" t="inlineStr">
        <is>
          <t>Not reviewed</t>
        </is>
      </c>
      <c r="AV871" t="inlineStr">
        <is>
          <t>Not reviewed</t>
        </is>
      </c>
      <c r="AW871" t="inlineStr">
        <is>
          <t>Not reviewed</t>
        </is>
      </c>
      <c r="AX871" t="inlineStr">
        <is>
          <t>Not reported</t>
        </is>
      </c>
      <c r="AY871" t="inlineStr">
        <is>
          <t>Not reported</t>
        </is>
      </c>
      <c r="AZ871" t="inlineStr">
        <is>
          <t>Not reported</t>
        </is>
      </c>
      <c r="BA871" t="inlineStr">
        <is>
          <t>Not reported</t>
        </is>
      </c>
      <c r="BB871" t="inlineStr">
        <is>
          <t>Not reported</t>
        </is>
      </c>
      <c r="BC871" t="inlineStr">
        <is>
          <t>Not reported</t>
        </is>
      </c>
      <c r="BD871" t="inlineStr">
        <is>
          <t>Not reported</t>
        </is>
      </c>
      <c r="BE871" t="inlineStr">
        <is>
          <t>Not reported</t>
        </is>
      </c>
      <c r="BF871" t="inlineStr">
        <is>
          <t>Not reported</t>
        </is>
      </c>
      <c r="BG871" t="inlineStr">
        <is>
          <t>Not reviewed (not included)</t>
        </is>
      </c>
      <c r="BH871" t="inlineStr">
        <is>
          <t>N/A</t>
        </is>
      </c>
      <c r="BI871" t="inlineStr">
        <is>
          <t>Not reviewed</t>
        </is>
      </c>
      <c r="BJ871" t="inlineStr">
        <is>
          <t>Not reviewed</t>
        </is>
      </c>
      <c r="BK871" t="inlineStr">
        <is>
          <t>Not reviewed</t>
        </is>
      </c>
      <c r="BL871" t="inlineStr">
        <is>
          <t>Not reviewed</t>
        </is>
      </c>
      <c r="BM871" t="inlineStr">
        <is>
          <t>Not reviewed (not included)</t>
        </is>
      </c>
      <c r="BN871" t="inlineStr">
        <is>
          <t>AI Not for Diagnosis - E1-Monitoring Not Diagnosis: Paper appears to focus on behaviour monitoring, not classification/diag</t>
        </is>
      </c>
      <c r="BO871" t="inlineStr">
        <is>
          <t>Abstract-level screening only</t>
        </is>
      </c>
      <c r="BP871" t="inlineStr">
        <is>
          <t>9</t>
        </is>
      </c>
    </row>
    <row r="872">
      <c r="A872" t="inlineStr">
        <is>
          <t>Accelerating Development of Medical Devices Using Humanâ€Machine Interface</t>
        </is>
      </c>
      <c r="B872" t="n">
        <v>2024</v>
      </c>
      <c r="C872" t="inlineStr">
        <is>
          <t>Not checked</t>
        </is>
      </c>
      <c r="D872" t="inlineStr">
        <is>
          <t>Not checked</t>
        </is>
      </c>
      <c r="E872" t="inlineStr">
        <is>
          <t>10.1002/9781394200344.CH6</t>
        </is>
      </c>
      <c r="F872" t="inlineStr">
        <is>
          <t>Summary &lt;p&gt;A humanâ€machine interface (HMI) is all the hardware and software components that allow a human user and a machine to engage in an interactive system to complete a specific task. HMI technologies can be referred to as a particular type of information technology because they include all equipment used to transfer and present data and commands inside a humanâ€machine system. The direction of HMI technologies can be divided into input, output, and bidirectional. An HMI system's role is to make a technology's use evident to the user. A wellâ€designed HMI conforms to the user's conception of the work to be completed. The usability of the HMI system, which also includes how simple it is to learn, is used to evaluate it. The HMI must be userâ€friendly, simple to see and recognize, and clear in its response to the operator in therapeutic diagnostic equipment applications. It must display important and comprehensive visual data. The patient must, moreover, feel secure, and at ease. The operational and functional requirements must be well defined before an HMI arrangement for medical analytical equipment can be designed. With less human input and greater efficiency, HMI technology offers realâ€time regulator permission and the capacity to manage several processes simultaneously. Health monitoring, medical diagnosis, the creation of prosthetic and assistive devices, the automobile and aerospace industries, robotic controls, and many more disciplines can all benefit from increased control access provided by HMI technology.&lt;/p&gt;</t>
        </is>
      </c>
      <c r="G872" t="inlineStr">
        <is>
          <t>Unimodal</t>
        </is>
      </c>
      <c r="H872" t="inlineStr">
        <is>
          <t>See abstract</t>
        </is>
      </c>
      <c r="I872" t="inlineStr">
        <is>
          <t>See abstract</t>
        </is>
      </c>
      <c r="J872" t="inlineStr">
        <is>
          <t>See abstract (AI/ML)</t>
        </is>
      </c>
      <c r="K872" t="inlineStr">
        <is>
          <t>See abstract</t>
        </is>
      </c>
      <c r="M872" t="inlineStr">
        <is>
          <t>See abstract</t>
        </is>
      </c>
      <c r="N872" t="inlineStr">
        <is>
          <t>See abstract</t>
        </is>
      </c>
      <c r="O872" t="inlineStr">
        <is>
          <t>Not verified from abstract</t>
        </is>
      </c>
      <c r="P872" t="inlineStr">
        <is>
          <t>See abstract</t>
        </is>
      </c>
      <c r="Q872" t="inlineStr">
        <is>
          <t>See abstract</t>
        </is>
      </c>
      <c r="R872" t="inlineStr">
        <is>
          <t>Not reviewed (not included)</t>
        </is>
      </c>
      <c r="S872" t="inlineStr">
        <is>
          <t>Not reviewed (not included)</t>
        </is>
      </c>
      <c r="T872" t="inlineStr">
        <is>
          <t>Abstract screening only. Non-ADHD Focused</t>
        </is>
      </c>
      <c r="U872" t="inlineStr">
        <is>
          <t>EXCLUDE</t>
        </is>
      </c>
      <c r="V872" t="inlineStr">
        <is>
          <t>E2-Not ADHD focused: Neither title nor abstract mentions ADHD or attention-deficit/hyperactivity</t>
        </is>
      </c>
      <c r="W872" t="inlineStr">
        <is>
          <t>Excluded: Not ADHD Focused</t>
        </is>
      </c>
      <c r="X872" t="inlineStr">
        <is>
          <t>Not assessed from abstract</t>
        </is>
      </c>
      <c r="Y872" t="inlineStr">
        <is>
          <t>Wiley AI eBook Chapters</t>
        </is>
      </c>
      <c r="Z872" t="inlineStr">
        <is>
          <t>Not determined from abstract</t>
        </is>
      </c>
      <c r="AB872" t="inlineStr">
        <is>
          <t>Not assessed (not included)</t>
        </is>
      </c>
      <c r="AC872" t="inlineStr">
        <is>
          <t>Not assessed (not included)</t>
        </is>
      </c>
      <c r="AD872" t="inlineStr">
        <is>
          <t>D. Karati; S. Mukherjee; S. Roy; B. G. Prajapati</t>
        </is>
      </c>
      <c r="AE872" t="inlineStr">
        <is>
          <t>Human-Machine Interface: Making Healthcare Digital</t>
        </is>
      </c>
      <c r="AF872" t="inlineStr">
        <is>
          <t>Hybrid OA (Wiley)</t>
        </is>
      </c>
      <c r="AH872" t="inlineStr">
        <is>
          <t>Not assessed</t>
        </is>
      </c>
      <c r="AI872" t="inlineStr">
        <is>
          <t>Not reported</t>
        </is>
      </c>
      <c r="AJ872" t="inlineStr">
        <is>
          <t>Not reported</t>
        </is>
      </c>
      <c r="AK872" t="inlineStr">
        <is>
          <t>Not reported</t>
        </is>
      </c>
      <c r="AL872" t="inlineStr">
        <is>
          <t>Not reported</t>
        </is>
      </c>
      <c r="AM872" t="inlineStr">
        <is>
          <t>Not reported</t>
        </is>
      </c>
      <c r="AN872" t="inlineStr">
        <is>
          <t>Not reported</t>
        </is>
      </c>
      <c r="AO872" t="inlineStr">
        <is>
          <t>Not reviewed</t>
        </is>
      </c>
      <c r="AP872" t="inlineStr">
        <is>
          <t>Not reported</t>
        </is>
      </c>
      <c r="AQ872" t="inlineStr">
        <is>
          <t>Not reported</t>
        </is>
      </c>
      <c r="AR872" t="inlineStr">
        <is>
          <t>Not reported</t>
        </is>
      </c>
      <c r="AS872" t="inlineStr">
        <is>
          <t>See abstract</t>
        </is>
      </c>
      <c r="AT872" t="inlineStr">
        <is>
          <t>Not reviewed</t>
        </is>
      </c>
      <c r="AU872" t="inlineStr">
        <is>
          <t>Not reviewed</t>
        </is>
      </c>
      <c r="AV872" t="inlineStr">
        <is>
          <t>Not reviewed</t>
        </is>
      </c>
      <c r="AW872" t="inlineStr">
        <is>
          <t>Not reviewed</t>
        </is>
      </c>
      <c r="AX872" t="inlineStr">
        <is>
          <t>Not reported</t>
        </is>
      </c>
      <c r="AY872" t="inlineStr">
        <is>
          <t>Not reported</t>
        </is>
      </c>
      <c r="AZ872" t="inlineStr">
        <is>
          <t>Not reported</t>
        </is>
      </c>
      <c r="BA872" t="inlineStr">
        <is>
          <t>Not reported</t>
        </is>
      </c>
      <c r="BB872" t="inlineStr">
        <is>
          <t>Not reported</t>
        </is>
      </c>
      <c r="BC872" t="inlineStr">
        <is>
          <t>Not reported</t>
        </is>
      </c>
      <c r="BD872" t="inlineStr">
        <is>
          <t>Not reported</t>
        </is>
      </c>
      <c r="BE872" t="inlineStr">
        <is>
          <t>Not reported</t>
        </is>
      </c>
      <c r="BF872" t="inlineStr">
        <is>
          <t>Not reported</t>
        </is>
      </c>
      <c r="BG872" t="inlineStr">
        <is>
          <t>Not reviewed (not included)</t>
        </is>
      </c>
      <c r="BH872" t="inlineStr">
        <is>
          <t>N/A</t>
        </is>
      </c>
      <c r="BI872" t="inlineStr">
        <is>
          <t>Not reviewed</t>
        </is>
      </c>
      <c r="BJ872" t="inlineStr">
        <is>
          <t>Not reviewed</t>
        </is>
      </c>
      <c r="BK872" t="inlineStr">
        <is>
          <t>Not reviewed</t>
        </is>
      </c>
      <c r="BL872" t="inlineStr">
        <is>
          <t>Not reviewed</t>
        </is>
      </c>
      <c r="BM872" t="inlineStr">
        <is>
          <t>Not reviewed (not included)</t>
        </is>
      </c>
      <c r="BN872" t="inlineStr">
        <is>
          <t>Non-ADHD Focused - E2-Not ADHD focused: Neither title nor abstract mentions ADHD or attention-deficit/hyperactivity</t>
        </is>
      </c>
      <c r="BO872" t="inlineStr">
        <is>
          <t>Abstract-level screening only</t>
        </is>
      </c>
      <c r="BP872" t="inlineStr">
        <is>
          <t>21</t>
        </is>
      </c>
    </row>
    <row r="873">
      <c r="A873" t="inlineStr">
        <is>
          <t>A Data Analytics Methodology to Visually Analyze the Impact of Bias and Rebalancing</t>
        </is>
      </c>
      <c r="B873" t="n">
        <v>2023</v>
      </c>
      <c r="C873" t="inlineStr">
        <is>
          <t>Not checked</t>
        </is>
      </c>
      <c r="D873" t="inlineStr">
        <is>
          <t>Not checked</t>
        </is>
      </c>
      <c r="E873" t="inlineStr">
        <is>
          <t>10.1109/ACCESS.2023.3279732</t>
        </is>
      </c>
      <c r="F873" t="inlineStr">
        <is>
          <t>Data Analytics have become a key component of many business processes which influence several aspects of our daily life. Indeed, any misinterpretation or flaw in the outputs of Data Analytics results can cause significant damage, specialy when dealing with one of the most often overlooked issues, namely the unaware use of biased data. When data bias goes unadverted, it warps the meaning of data, having a devastating effect on Data Analytics results. Although it is widely argued that the most common manner to deal with data bias is to rebalance biased datasets, it is not an aseptic transformation, leading to several potentially undesired side-effects that will probably harm the result of data analyses. Therefore, in order to analyze the underlying bias in datasets, in this work we present (i) a comprehensive methodology based on visualization techniques, which assists users in the definition of their analytical requirements to detect and visually represent the data bias automatically helping them to find out whether it is appropriate to artificially rebalance their dataset or not; (ii) a novel metamodel for visually representing bias; (iii) a motivating real-world running example used to analyze the impact of bias in Data Analytics and (iv) an assessment of the improvements introduced by our proposal through a complete real-world case study by using a Fire Department Calls for Service dataset, thus demonstrating that rebalancing datasets is not always the best option. It is crucial to study the context where the decisions are going to be taken. Moreover, it is also important to do a pre-analysis with the aim of knowing the nature of the datasets and how biased they are.</t>
        </is>
      </c>
      <c r="G873" t="inlineStr">
        <is>
          <t>Unimodal</t>
        </is>
      </c>
      <c r="H873" t="inlineStr">
        <is>
          <t>See abstract</t>
        </is>
      </c>
      <c r="I873" t="inlineStr">
        <is>
          <t>See abstract</t>
        </is>
      </c>
      <c r="J873" t="inlineStr">
        <is>
          <t>See abstract (AI/ML)</t>
        </is>
      </c>
      <c r="K873" t="inlineStr">
        <is>
          <t>See abstract</t>
        </is>
      </c>
      <c r="M873" t="inlineStr">
        <is>
          <t>See abstract</t>
        </is>
      </c>
      <c r="N873" t="inlineStr">
        <is>
          <t>See abstract</t>
        </is>
      </c>
      <c r="O873" t="inlineStr">
        <is>
          <t>Not verified from abstract</t>
        </is>
      </c>
      <c r="P873" t="inlineStr">
        <is>
          <t>See abstract</t>
        </is>
      </c>
      <c r="Q873" t="inlineStr">
        <is>
          <t>See abstract</t>
        </is>
      </c>
      <c r="R873" t="inlineStr">
        <is>
          <t>Not reviewed (not included)</t>
        </is>
      </c>
      <c r="S873" t="inlineStr">
        <is>
          <t>Not reviewed (not included)</t>
        </is>
      </c>
      <c r="T873" t="inlineStr">
        <is>
          <t>Abstract screening only. Non-ADHD Focused</t>
        </is>
      </c>
      <c r="U873" t="inlineStr">
        <is>
          <t>EXCLUDE</t>
        </is>
      </c>
      <c r="V873" t="inlineStr">
        <is>
          <t>E2-Not ADHD focused: Neither title nor abstract mentions ADHD or attention-deficit/hyperactivity</t>
        </is>
      </c>
      <c r="W873" t="inlineStr">
        <is>
          <t>Excluded: Not ADHD Focused</t>
        </is>
      </c>
      <c r="X873" t="inlineStr">
        <is>
          <t>Not assessed from abstract</t>
        </is>
      </c>
      <c r="Y873" t="inlineStr">
        <is>
          <t>IEEE Journals</t>
        </is>
      </c>
      <c r="Z873" t="inlineStr">
        <is>
          <t>Not determined from abstract</t>
        </is>
      </c>
      <c r="AB873" t="inlineStr">
        <is>
          <t>Not assessed (not included)</t>
        </is>
      </c>
      <c r="AC873" t="inlineStr">
        <is>
          <t>Not assessed (not included)</t>
        </is>
      </c>
      <c r="AD873" t="inlineStr">
        <is>
          <t>A. Lavalle; A. Mate; J. Trujillo; M. A. Teruel</t>
        </is>
      </c>
      <c r="AE873" t="inlineStr">
        <is>
          <t>IEEE Access</t>
        </is>
      </c>
      <c r="AF873" t="inlineStr">
        <is>
          <t>Gold OA (IEEE Access)</t>
        </is>
      </c>
      <c r="AG873" t="inlineStr">
        <is>
          <t xml:space="preserve">AETHER-UA Project, a smart data holistic approach for context-aware data analytics: Smarter machine learning for business modeling and analytics, funded by the Spanish Ministry of Science and Innovation(grant numbers:PID2020-112540RB-C43); BALLADEER Project, A Big dAta anaLytical pLatform for the diagnosis and treatment of Attention deficit hyperactivity Disorder (ADHD) featuring ExtendEd Reality funded by Conselleria de InnovaciÃ³n, Universidades, Ciencia y Sociedad Digital (Generalitat Valenciana)(grant numbers:PROMETEO/2021/088); </t>
        </is>
      </c>
      <c r="AH873" t="inlineStr">
        <is>
          <t>Not assessed</t>
        </is>
      </c>
      <c r="AI873" t="inlineStr">
        <is>
          <t>Not reported</t>
        </is>
      </c>
      <c r="AJ873" t="inlineStr">
        <is>
          <t>Not reported</t>
        </is>
      </c>
      <c r="AK873" t="inlineStr">
        <is>
          <t>Not reported</t>
        </is>
      </c>
      <c r="AL873" t="inlineStr">
        <is>
          <t>Not reported</t>
        </is>
      </c>
      <c r="AM873" t="inlineStr">
        <is>
          <t>Not reported</t>
        </is>
      </c>
      <c r="AN873" t="inlineStr">
        <is>
          <t>Not reported</t>
        </is>
      </c>
      <c r="AO873" t="inlineStr">
        <is>
          <t>Not reviewed</t>
        </is>
      </c>
      <c r="AP873" t="inlineStr">
        <is>
          <t>Not reported</t>
        </is>
      </c>
      <c r="AQ873" t="inlineStr">
        <is>
          <t>Not reported</t>
        </is>
      </c>
      <c r="AR873" t="inlineStr">
        <is>
          <t>Not reported</t>
        </is>
      </c>
      <c r="AS873" t="inlineStr">
        <is>
          <t>See abstract</t>
        </is>
      </c>
      <c r="AT873" t="inlineStr">
        <is>
          <t>Not reviewed</t>
        </is>
      </c>
      <c r="AU873" t="inlineStr">
        <is>
          <t>Not reviewed</t>
        </is>
      </c>
      <c r="AV873" t="inlineStr">
        <is>
          <t>Not reviewed</t>
        </is>
      </c>
      <c r="AW873" t="inlineStr">
        <is>
          <t>Not reviewed</t>
        </is>
      </c>
      <c r="AX873" t="inlineStr">
        <is>
          <t>Not reported</t>
        </is>
      </c>
      <c r="AY873" t="inlineStr">
        <is>
          <t>Not reported</t>
        </is>
      </c>
      <c r="AZ873" t="inlineStr">
        <is>
          <t>Not reported</t>
        </is>
      </c>
      <c r="BA873" t="inlineStr">
        <is>
          <t>Not reported</t>
        </is>
      </c>
      <c r="BB873" t="inlineStr">
        <is>
          <t>Not reported</t>
        </is>
      </c>
      <c r="BC873" t="inlineStr">
        <is>
          <t>Not reported</t>
        </is>
      </c>
      <c r="BD873" t="inlineStr">
        <is>
          <t>Not reported</t>
        </is>
      </c>
      <c r="BE873" t="inlineStr">
        <is>
          <t>Not reported</t>
        </is>
      </c>
      <c r="BF873" t="inlineStr">
        <is>
          <t>Not reported</t>
        </is>
      </c>
      <c r="BG873" t="inlineStr">
        <is>
          <t>Not reviewed (not included)</t>
        </is>
      </c>
      <c r="BH873" t="inlineStr">
        <is>
          <t>N/A</t>
        </is>
      </c>
      <c r="BI873" t="inlineStr">
        <is>
          <t>Not reviewed</t>
        </is>
      </c>
      <c r="BJ873" t="inlineStr">
        <is>
          <t>Not reviewed</t>
        </is>
      </c>
      <c r="BK873" t="inlineStr">
        <is>
          <t>Not reviewed</t>
        </is>
      </c>
      <c r="BL873" t="inlineStr">
        <is>
          <t>Not reviewed</t>
        </is>
      </c>
      <c r="BM873" t="inlineStr">
        <is>
          <t>Not reviewed (not included)</t>
        </is>
      </c>
      <c r="BN873" t="inlineStr">
        <is>
          <t>Non-ADHD Focused - E2-Not ADHD focused: Neither title nor abstract mentions ADHD or attention-deficit/hyperactivity</t>
        </is>
      </c>
      <c r="BO873" t="inlineStr">
        <is>
          <t>Abstract-level screening only</t>
        </is>
      </c>
      <c r="BP873" t="inlineStr">
        <is>
          <t>12</t>
        </is>
      </c>
    </row>
    <row r="874">
      <c r="A874" t="inlineStr">
        <is>
          <t>A Scalable Framework for Social Media Mining to Detect Mental Health Disorders</t>
        </is>
      </c>
      <c r="B874" t="n">
        <v>2025</v>
      </c>
      <c r="C874" t="inlineStr">
        <is>
          <t>Not checked</t>
        </is>
      </c>
      <c r="D874" t="inlineStr">
        <is>
          <t>Not checked</t>
        </is>
      </c>
      <c r="E874" t="inlineStr">
        <is>
          <t>10.1109/SWC65939.2025.00298</t>
        </is>
      </c>
      <c r="F874" t="inlineStr">
        <is>
          <t>With mental health conditions (e.g., anxiety, bipolar disorder, depression) becoming increasingly widespread, there is a critical demand for effective tools that enable early diagnosis and timely support. Social media platforms (e.g., Instagram, Meta, Reddit, X) provide abundant user-generated data that can reveal insights into individualsâ€™ emotional states and behavioral tendencies. In this paper, we present a scalable framework for social media mining to explore, characterize, and detect mental health disorders. Specifically, it makes good use of natural language processing (NLP) and quantitative frequent patterns to analyze the social media posts that are related to mental health disorder. Evaluation results show the efficiency of our framework in mining quantitative frequent patterns from social media posts and the feasibility of using the framework in exploring, characterizing, and detecting mental health disorders from real-world social media data.</t>
        </is>
      </c>
      <c r="G874" t="inlineStr">
        <is>
          <t>Unimodal</t>
        </is>
      </c>
      <c r="H874" t="inlineStr">
        <is>
          <t>See abstract</t>
        </is>
      </c>
      <c r="I874" t="inlineStr">
        <is>
          <t>See abstract</t>
        </is>
      </c>
      <c r="J874" t="inlineStr">
        <is>
          <t>See abstract (AI/ML)</t>
        </is>
      </c>
      <c r="K874" t="inlineStr">
        <is>
          <t>See abstract</t>
        </is>
      </c>
      <c r="M874" t="inlineStr">
        <is>
          <t>See abstract</t>
        </is>
      </c>
      <c r="N874" t="inlineStr">
        <is>
          <t>See abstract</t>
        </is>
      </c>
      <c r="O874" t="inlineStr">
        <is>
          <t>Not verified from abstract</t>
        </is>
      </c>
      <c r="P874" t="inlineStr">
        <is>
          <t>See abstract</t>
        </is>
      </c>
      <c r="Q874" t="inlineStr">
        <is>
          <t>See abstract</t>
        </is>
      </c>
      <c r="R874" t="inlineStr">
        <is>
          <t>Not reviewed (not included)</t>
        </is>
      </c>
      <c r="S874" t="inlineStr">
        <is>
          <t>Not reviewed (not included)</t>
        </is>
      </c>
      <c r="T874" t="inlineStr">
        <is>
          <t>Abstract screening only. Non-ADHD Focused</t>
        </is>
      </c>
      <c r="U874" t="inlineStr">
        <is>
          <t>EXCLUDE</t>
        </is>
      </c>
      <c r="V874" t="inlineStr">
        <is>
          <t>E2-Not ADHD focused: Neither title nor abstract mentions ADHD or attention-deficit/hyperactivity</t>
        </is>
      </c>
      <c r="W874" t="inlineStr">
        <is>
          <t>Excluded: Not ADHD Focused</t>
        </is>
      </c>
      <c r="X874" t="inlineStr">
        <is>
          <t>Not assessed from abstract</t>
        </is>
      </c>
      <c r="Y874" t="inlineStr">
        <is>
          <t>IEEE Conferences</t>
        </is>
      </c>
      <c r="Z874" t="inlineStr">
        <is>
          <t>Not determined from abstract</t>
        </is>
      </c>
      <c r="AB874" t="inlineStr">
        <is>
          <t>Not assessed (not included)</t>
        </is>
      </c>
      <c r="AC874" t="inlineStr">
        <is>
          <t>Not assessed (not included)</t>
        </is>
      </c>
      <c r="AD874" t="inlineStr">
        <is>
          <t>C. C. J. Hryhoruk; C. K. Leung; H. H. Nguyen; A. G. M. Pazdor</t>
        </is>
      </c>
      <c r="AE874" t="inlineStr">
        <is>
          <t>2025 IEEE Smart World Congress (SWC)</t>
        </is>
      </c>
      <c r="AF874" t="inlineStr">
        <is>
          <t>Hybrid OA (IEEE)</t>
        </is>
      </c>
      <c r="AG874" t="inlineStr">
        <is>
          <t xml:space="preserve">University of Manitoba; </t>
        </is>
      </c>
      <c r="AH874" t="inlineStr">
        <is>
          <t>Not assessed</t>
        </is>
      </c>
      <c r="AI874" t="inlineStr">
        <is>
          <t>Not reported</t>
        </is>
      </c>
      <c r="AJ874" t="inlineStr">
        <is>
          <t>Not reported</t>
        </is>
      </c>
      <c r="AK874" t="inlineStr">
        <is>
          <t>Not reported</t>
        </is>
      </c>
      <c r="AL874" t="inlineStr">
        <is>
          <t>Not reported</t>
        </is>
      </c>
      <c r="AM874" t="inlineStr">
        <is>
          <t>Not reported</t>
        </is>
      </c>
      <c r="AN874" t="inlineStr">
        <is>
          <t>Not reported</t>
        </is>
      </c>
      <c r="AO874" t="inlineStr">
        <is>
          <t>Not reviewed</t>
        </is>
      </c>
      <c r="AP874" t="inlineStr">
        <is>
          <t>Not reported</t>
        </is>
      </c>
      <c r="AQ874" t="inlineStr">
        <is>
          <t>Not reported</t>
        </is>
      </c>
      <c r="AR874" t="inlineStr">
        <is>
          <t>Not reported</t>
        </is>
      </c>
      <c r="AS874" t="inlineStr">
        <is>
          <t>See abstract</t>
        </is>
      </c>
      <c r="AT874" t="inlineStr">
        <is>
          <t>Not reviewed</t>
        </is>
      </c>
      <c r="AU874" t="inlineStr">
        <is>
          <t>Not reviewed</t>
        </is>
      </c>
      <c r="AV874" t="inlineStr">
        <is>
          <t>Not reviewed</t>
        </is>
      </c>
      <c r="AW874" t="inlineStr">
        <is>
          <t>Not reviewed</t>
        </is>
      </c>
      <c r="AX874" t="inlineStr">
        <is>
          <t>Not reported</t>
        </is>
      </c>
      <c r="AY874" t="inlineStr">
        <is>
          <t>Not reported</t>
        </is>
      </c>
      <c r="AZ874" t="inlineStr">
        <is>
          <t>Not reported</t>
        </is>
      </c>
      <c r="BA874" t="inlineStr">
        <is>
          <t>Not reported</t>
        </is>
      </c>
      <c r="BB874" t="inlineStr">
        <is>
          <t>Not reported</t>
        </is>
      </c>
      <c r="BC874" t="inlineStr">
        <is>
          <t>Not reported</t>
        </is>
      </c>
      <c r="BD874" t="inlineStr">
        <is>
          <t>Not reported</t>
        </is>
      </c>
      <c r="BE874" t="inlineStr">
        <is>
          <t>Not reported</t>
        </is>
      </c>
      <c r="BF874" t="inlineStr">
        <is>
          <t>Not reported</t>
        </is>
      </c>
      <c r="BG874" t="inlineStr">
        <is>
          <t>Not reviewed (not included)</t>
        </is>
      </c>
      <c r="BH874" t="inlineStr">
        <is>
          <t>N/A</t>
        </is>
      </c>
      <c r="BI874" t="inlineStr">
        <is>
          <t>Not reviewed</t>
        </is>
      </c>
      <c r="BJ874" t="inlineStr">
        <is>
          <t>Not reviewed</t>
        </is>
      </c>
      <c r="BK874" t="inlineStr">
        <is>
          <t>Not reviewed</t>
        </is>
      </c>
      <c r="BL874" t="inlineStr">
        <is>
          <t>Not reviewed</t>
        </is>
      </c>
      <c r="BM874" t="inlineStr">
        <is>
          <t>Not reviewed (not included)</t>
        </is>
      </c>
      <c r="BN874" t="inlineStr">
        <is>
          <t>Non-ADHD Focused - E2-Not ADHD focused: Neither title nor abstract mentions ADHD or attention-deficit/hyperactivity</t>
        </is>
      </c>
      <c r="BO874" t="inlineStr">
        <is>
          <t>Abstract-level screening only</t>
        </is>
      </c>
      <c r="BP874" t="inlineStr">
        <is>
          <t>8</t>
        </is>
      </c>
    </row>
    <row r="875">
      <c r="A875" t="inlineStr">
        <is>
          <t>MEET: A Multi-Band EEG Transformer for Brain States Decoding</t>
        </is>
      </c>
      <c r="B875" t="n">
        <v>2024</v>
      </c>
      <c r="C875" t="inlineStr">
        <is>
          <t>Not checked</t>
        </is>
      </c>
      <c r="D875" t="inlineStr">
        <is>
          <t>Not checked</t>
        </is>
      </c>
      <c r="E875" t="inlineStr">
        <is>
          <t>10.1109/TBME.2023.3339892</t>
        </is>
      </c>
      <c r="F875" t="inlineStr">
        <is>
          <t>Objective: Electroencephalography (EEG) is among the most widely used and inexpensive neuroimaging techniques. Compared to the CNN or RNN based models, Transformer can better capture the temporal information in EEG signals and focus more on global features of the brain's functional activities. Importantly, according to the multiscale nature of EEG signals, it is crucial to consider the multi-band concept into the design of EEG Transformer architecture. Methods: We propose a novel Multi-band EEG Transformer (MEET) to represent and analyze the multiscale temporal time series of human brain EEG signals. MEET mainly includes three parts: 1) transform the EEG signals into multi-band images, and preserve the 3D spatial information between electrodes; 2) design a Band Attention Block to compute the attention maps of the stacked multi-band images and infer the fused feature maps; 3) apply the Temporal Self-Attention and Spatial Self-Attention modules to extract the spatiotemporal features for the characterization and differentiation of multi-frame dynamic brain states. Results: The experimental results show that: 1) MEET outperforms state-of-the-art methods on multiple open EEG datasets (SEED, SEED-IV, WM) for brain states classification; 2) MEET demonstrates that 5-bands fusion is the best integration strategy; and 3) MEET identifies interpretable brain attention regions. Significance: MEET is an interpretable and universal model based on the multiband-multiscale characteristics of EEG. Conclusion: The innovative combination of band attention and temporal/spatial self-attention mechanisms in MEET achieves promising data-driven learning of the temporal dependencies and spatial relationships of EEG signals across the entire brain in a holistic and comprehensive fashion.</t>
        </is>
      </c>
      <c r="G875" t="inlineStr">
        <is>
          <t>Unimodal</t>
        </is>
      </c>
      <c r="H875" t="inlineStr">
        <is>
          <t>See abstract</t>
        </is>
      </c>
      <c r="I875" t="inlineStr">
        <is>
          <t>See abstract</t>
        </is>
      </c>
      <c r="J875" t="inlineStr">
        <is>
          <t>See abstract (AI/ML)</t>
        </is>
      </c>
      <c r="K875" t="inlineStr">
        <is>
          <t>See abstract</t>
        </is>
      </c>
      <c r="M875" t="inlineStr">
        <is>
          <t>See abstract</t>
        </is>
      </c>
      <c r="N875" t="inlineStr">
        <is>
          <t>See abstract</t>
        </is>
      </c>
      <c r="O875" t="inlineStr">
        <is>
          <t>Not verified from abstract</t>
        </is>
      </c>
      <c r="P875" t="inlineStr">
        <is>
          <t>See abstract</t>
        </is>
      </c>
      <c r="Q875" t="inlineStr">
        <is>
          <t>See abstract</t>
        </is>
      </c>
      <c r="R875" t="inlineStr">
        <is>
          <t>Not reviewed (not included)</t>
        </is>
      </c>
      <c r="S875" t="inlineStr">
        <is>
          <t>Not reviewed (not included)</t>
        </is>
      </c>
      <c r="T875" t="inlineStr">
        <is>
          <t>Abstract screening only. Non-ADHD Focused</t>
        </is>
      </c>
      <c r="U875" t="inlineStr">
        <is>
          <t>EXCLUDE</t>
        </is>
      </c>
      <c r="V875" t="inlineStr">
        <is>
          <t>E2-Not ADHD focused: Neither title nor abstract mentions ADHD or attention-deficit/hyperactivity</t>
        </is>
      </c>
      <c r="W875" t="inlineStr">
        <is>
          <t>Excluded: Not ADHD Focused</t>
        </is>
      </c>
      <c r="X875" t="inlineStr">
        <is>
          <t>Not assessed from abstract</t>
        </is>
      </c>
      <c r="Y875" t="inlineStr">
        <is>
          <t>IEEE Journals</t>
        </is>
      </c>
      <c r="Z875" t="inlineStr">
        <is>
          <t>Not determined from abstract</t>
        </is>
      </c>
      <c r="AB875" t="inlineStr">
        <is>
          <t>Not assessed (not included)</t>
        </is>
      </c>
      <c r="AC875" t="inlineStr">
        <is>
          <t>Not assessed (not included)</t>
        </is>
      </c>
      <c r="AD875" t="inlineStr">
        <is>
          <t>E. Shi; S. Yu; Y. Kang; J. Wu; L. Zhao; D. Zhu; J. Lv; T. Liu; X. Hu; S. Zhang</t>
        </is>
      </c>
      <c r="AE875" t="inlineStr">
        <is>
          <t>IEEE Transactions on Biomedical Engineering</t>
        </is>
      </c>
      <c r="AF875" t="inlineStr">
        <is>
          <t>Hybrid OA (IEEE)</t>
        </is>
      </c>
      <c r="AG875" t="inlineStr">
        <is>
          <t xml:space="preserve">High-level Researcher Start-up(grant numbers:06100-22GH0202178,G2023WD0146); National Natural Science Foundation of China(grant numbers:62006194); Moyira Elizabeth Vine Fund(grant numbers:DP240102161); </t>
        </is>
      </c>
      <c r="AH875" t="inlineStr">
        <is>
          <t>Not assessed</t>
        </is>
      </c>
      <c r="AI875" t="inlineStr">
        <is>
          <t>Not reported</t>
        </is>
      </c>
      <c r="AJ875" t="inlineStr">
        <is>
          <t>Not reported</t>
        </is>
      </c>
      <c r="AK875" t="inlineStr">
        <is>
          <t>Not reported</t>
        </is>
      </c>
      <c r="AL875" t="inlineStr">
        <is>
          <t>Not reported</t>
        </is>
      </c>
      <c r="AM875" t="inlineStr">
        <is>
          <t>Not reported</t>
        </is>
      </c>
      <c r="AN875" t="inlineStr">
        <is>
          <t>Not reported</t>
        </is>
      </c>
      <c r="AO875" t="inlineStr">
        <is>
          <t>Not reviewed</t>
        </is>
      </c>
      <c r="AP875" t="inlineStr">
        <is>
          <t>Not reported</t>
        </is>
      </c>
      <c r="AQ875" t="inlineStr">
        <is>
          <t>Not reported</t>
        </is>
      </c>
      <c r="AR875" t="inlineStr">
        <is>
          <t>Not reported</t>
        </is>
      </c>
      <c r="AS875" t="inlineStr">
        <is>
          <t>See abstract</t>
        </is>
      </c>
      <c r="AT875" t="inlineStr">
        <is>
          <t>Not reviewed</t>
        </is>
      </c>
      <c r="AU875" t="inlineStr">
        <is>
          <t>Not reviewed</t>
        </is>
      </c>
      <c r="AV875" t="inlineStr">
        <is>
          <t>Not reviewed</t>
        </is>
      </c>
      <c r="AW875" t="inlineStr">
        <is>
          <t>Not reviewed</t>
        </is>
      </c>
      <c r="AX875" t="inlineStr">
        <is>
          <t>Not reported</t>
        </is>
      </c>
      <c r="AY875" t="inlineStr">
        <is>
          <t>Not reported</t>
        </is>
      </c>
      <c r="AZ875" t="inlineStr">
        <is>
          <t>Not reported</t>
        </is>
      </c>
      <c r="BA875" t="inlineStr">
        <is>
          <t>Not reported</t>
        </is>
      </c>
      <c r="BB875" t="inlineStr">
        <is>
          <t>Not reported</t>
        </is>
      </c>
      <c r="BC875" t="inlineStr">
        <is>
          <t>Not reported</t>
        </is>
      </c>
      <c r="BD875" t="inlineStr">
        <is>
          <t>Not reported</t>
        </is>
      </c>
      <c r="BE875" t="inlineStr">
        <is>
          <t>Not reported</t>
        </is>
      </c>
      <c r="BF875" t="inlineStr">
        <is>
          <t>Not reported</t>
        </is>
      </c>
      <c r="BG875" t="inlineStr">
        <is>
          <t>Not reviewed (not included)</t>
        </is>
      </c>
      <c r="BH875" t="inlineStr">
        <is>
          <t>N/A</t>
        </is>
      </c>
      <c r="BI875" t="inlineStr">
        <is>
          <t>Not reviewed</t>
        </is>
      </c>
      <c r="BJ875" t="inlineStr">
        <is>
          <t>Not reviewed</t>
        </is>
      </c>
      <c r="BK875" t="inlineStr">
        <is>
          <t>Not reviewed</t>
        </is>
      </c>
      <c r="BL875" t="inlineStr">
        <is>
          <t>Not reviewed</t>
        </is>
      </c>
      <c r="BM875" t="inlineStr">
        <is>
          <t>Not reviewed (not included)</t>
        </is>
      </c>
      <c r="BN875" t="inlineStr">
        <is>
          <t>Non-ADHD Focused - E2-Not ADHD focused: Neither title nor abstract mentions ADHD or attention-deficit/hyperactivity</t>
        </is>
      </c>
      <c r="BO875" t="inlineStr">
        <is>
          <t>Abstract-level screening only</t>
        </is>
      </c>
      <c r="BP875" t="inlineStr">
        <is>
          <t>12</t>
        </is>
      </c>
    </row>
    <row r="876">
      <c r="A876" t="inlineStr">
        <is>
          <t>Intelligent Gaze-Based Screening System for Autism</t>
        </is>
      </c>
      <c r="B876" t="n">
        <v>2019</v>
      </c>
      <c r="C876" t="inlineStr">
        <is>
          <t>Not checked</t>
        </is>
      </c>
      <c r="D876" t="inlineStr">
        <is>
          <t>Not checked</t>
        </is>
      </c>
      <c r="E876" t="inlineStr">
        <is>
          <t>10.1109/CAIS.2019.8769452</t>
        </is>
      </c>
      <c r="F876" t="inlineStr">
        <is>
          <t>Autism Spectrum Disorder (ASD) is a mental disorder characterized by difficulties with socializing, repetitive behaviors, speech and non-verbal communication. It is diagnosed within the first three years of life. The earlier the diagnoses, the sooner the intervention can start. Previous studies showed that early interventions for ASD children result in higher success rate. Thus, early diagnosis is an important research goal. Clinical instruments currently used for measuring ASD signs and symptoms are time consuming and highly influenced by subjective observations. These limitations delayed diagnosis and further intervention. Therefore, scientists found that atypical gaze movement is among the earliest biomarkers for ASD. Accordingly, in our research, we are aiming to speed up diagnoses by combining gaze-based screening with intelligent methods such as machine learning which would act as a transformative step for identifying ASD at early stages. In this research we used Support Vector Machine (SVM) algorithm to examine the performance in terms of four different measures which are accuracy, sensitivity, specificity and Area under the curve (AUC). Results revealed that SVM accomplished high classification performance when applied on our collected eye movement data set.</t>
        </is>
      </c>
      <c r="G876" t="inlineStr">
        <is>
          <t>Unimodal</t>
        </is>
      </c>
      <c r="H876" t="inlineStr">
        <is>
          <t>See abstract</t>
        </is>
      </c>
      <c r="I876" t="inlineStr">
        <is>
          <t>See abstract</t>
        </is>
      </c>
      <c r="J876" t="inlineStr">
        <is>
          <t>See abstract (AI/ML)</t>
        </is>
      </c>
      <c r="K876" t="inlineStr">
        <is>
          <t>See abstract</t>
        </is>
      </c>
      <c r="M876" t="inlineStr">
        <is>
          <t>See abstract</t>
        </is>
      </c>
      <c r="N876" t="inlineStr">
        <is>
          <t>See abstract</t>
        </is>
      </c>
      <c r="O876" t="inlineStr">
        <is>
          <t>Not verified from abstract</t>
        </is>
      </c>
      <c r="P876" t="inlineStr">
        <is>
          <t>See abstract</t>
        </is>
      </c>
      <c r="Q876" t="inlineStr">
        <is>
          <t>See abstract</t>
        </is>
      </c>
      <c r="R876" t="inlineStr">
        <is>
          <t>Not reviewed (not included)</t>
        </is>
      </c>
      <c r="S876" t="inlineStr">
        <is>
          <t>Not reviewed (not included)</t>
        </is>
      </c>
      <c r="T876" t="inlineStr">
        <is>
          <t>Abstract screening only. Non-ADHD Focused</t>
        </is>
      </c>
      <c r="U876" t="inlineStr">
        <is>
          <t>EXCLUDE</t>
        </is>
      </c>
      <c r="V876" t="inlineStr">
        <is>
          <t>E2-Not ADHD focused: Neither title nor abstract mentions ADHD or attention-deficit/hyperactivity</t>
        </is>
      </c>
      <c r="W876" t="inlineStr">
        <is>
          <t>Excluded: Not ADHD Focused</t>
        </is>
      </c>
      <c r="X876" t="inlineStr">
        <is>
          <t>Not assessed from abstract</t>
        </is>
      </c>
      <c r="Y876" t="inlineStr">
        <is>
          <t>IEEE Conferences</t>
        </is>
      </c>
      <c r="Z876" t="inlineStr">
        <is>
          <t>Not determined from abstract</t>
        </is>
      </c>
      <c r="AB876" t="inlineStr">
        <is>
          <t>Not assessed (not included)</t>
        </is>
      </c>
      <c r="AC876" t="inlineStr">
        <is>
          <t>Not assessed (not included)</t>
        </is>
      </c>
      <c r="AD876" t="inlineStr">
        <is>
          <t>A. B. Dris; A. Alsalman; A. Al-Wabil; M. Aldosari</t>
        </is>
      </c>
      <c r="AE876" t="inlineStr">
        <is>
          <t>2019 2nd International Conference on Computer Applications &amp; Information Security (ICCAIS)</t>
        </is>
      </c>
      <c r="AF876" t="inlineStr">
        <is>
          <t>Hybrid OA (IEEE)</t>
        </is>
      </c>
      <c r="AH876" t="inlineStr">
        <is>
          <t>Not assessed</t>
        </is>
      </c>
      <c r="AI876" t="inlineStr">
        <is>
          <t>Not reported</t>
        </is>
      </c>
      <c r="AJ876" t="inlineStr">
        <is>
          <t>Not reported</t>
        </is>
      </c>
      <c r="AK876" t="inlineStr">
        <is>
          <t>Not reported</t>
        </is>
      </c>
      <c r="AL876" t="inlineStr">
        <is>
          <t>Not reported</t>
        </is>
      </c>
      <c r="AM876" t="inlineStr">
        <is>
          <t>Not reported</t>
        </is>
      </c>
      <c r="AN876" t="inlineStr">
        <is>
          <t>Not reported</t>
        </is>
      </c>
      <c r="AO876" t="inlineStr">
        <is>
          <t>Not reviewed</t>
        </is>
      </c>
      <c r="AP876" t="inlineStr">
        <is>
          <t>Not reported</t>
        </is>
      </c>
      <c r="AQ876" t="inlineStr">
        <is>
          <t>Not reported</t>
        </is>
      </c>
      <c r="AR876" t="inlineStr">
        <is>
          <t>Not reported</t>
        </is>
      </c>
      <c r="AS876" t="inlineStr">
        <is>
          <t>See abstract</t>
        </is>
      </c>
      <c r="AT876" t="inlineStr">
        <is>
          <t>Not reviewed</t>
        </is>
      </c>
      <c r="AU876" t="inlineStr">
        <is>
          <t>Not reviewed</t>
        </is>
      </c>
      <c r="AV876" t="inlineStr">
        <is>
          <t>Not reviewed</t>
        </is>
      </c>
      <c r="AW876" t="inlineStr">
        <is>
          <t>Not reviewed</t>
        </is>
      </c>
      <c r="AX876" t="inlineStr">
        <is>
          <t>Not reported</t>
        </is>
      </c>
      <c r="AY876" t="inlineStr">
        <is>
          <t>Not reported</t>
        </is>
      </c>
      <c r="AZ876" t="inlineStr">
        <is>
          <t>Not reported</t>
        </is>
      </c>
      <c r="BA876" t="inlineStr">
        <is>
          <t>Not reported</t>
        </is>
      </c>
      <c r="BB876" t="inlineStr">
        <is>
          <t>Not reported</t>
        </is>
      </c>
      <c r="BC876" t="inlineStr">
        <is>
          <t>Not reported</t>
        </is>
      </c>
      <c r="BD876" t="inlineStr">
        <is>
          <t>Not reported</t>
        </is>
      </c>
      <c r="BE876" t="inlineStr">
        <is>
          <t>Not reported</t>
        </is>
      </c>
      <c r="BF876" t="inlineStr">
        <is>
          <t>Not reported</t>
        </is>
      </c>
      <c r="BG876" t="inlineStr">
        <is>
          <t>Not reviewed (not included)</t>
        </is>
      </c>
      <c r="BH876" t="inlineStr">
        <is>
          <t>N/A</t>
        </is>
      </c>
      <c r="BI876" t="inlineStr">
        <is>
          <t>Not reviewed</t>
        </is>
      </c>
      <c r="BJ876" t="inlineStr">
        <is>
          <t>Not reviewed</t>
        </is>
      </c>
      <c r="BK876" t="inlineStr">
        <is>
          <t>Not reviewed</t>
        </is>
      </c>
      <c r="BL876" t="inlineStr">
        <is>
          <t>Not reviewed</t>
        </is>
      </c>
      <c r="BM876" t="inlineStr">
        <is>
          <t>Not reviewed (not included)</t>
        </is>
      </c>
      <c r="BN876" t="inlineStr">
        <is>
          <t>Non-ADHD Focused - E2-Not ADHD focused: Neither title nor abstract mentions ADHD or attention-deficit/hyperactivity</t>
        </is>
      </c>
      <c r="BO876" t="inlineStr">
        <is>
          <t>Abstract-level screening only</t>
        </is>
      </c>
      <c r="BP876" t="inlineStr">
        <is>
          <t>5</t>
        </is>
      </c>
    </row>
    <row r="877">
      <c r="A877" t="inlineStr">
        <is>
          <t>A Mutual Multi-Scale Triplet Graph Convolutional Network for Classification of Brain Disorders Using Functional or Structural Connectivity</t>
        </is>
      </c>
      <c r="B877" t="n">
        <v>2021</v>
      </c>
      <c r="C877" t="inlineStr">
        <is>
          <t>Not checked</t>
        </is>
      </c>
      <c r="D877" t="inlineStr">
        <is>
          <t>Not checked</t>
        </is>
      </c>
      <c r="E877" t="inlineStr">
        <is>
          <t>10.1109/TMI.2021.3051604</t>
        </is>
      </c>
      <c r="F877" t="inlineStr">
        <is>
          <t>Brain connectivity alterations associated with mental disorders have been widely reported in both functional MRI (fMRI) and diffusion MRI (dMRI). However, extracting useful information from the vast amount of information afforded by brain networks remains a great challenge. Capturing network topology, graph convolutional networks (GCNs) have demonstrated to be superior in learning network representations tailored for identifying specific brain disorders. Existing graph construction techniques generally rely on a specific brain parcellation to define regions-of-interest (ROIs) to construct networks, often limiting the analysis into a single spatial scale. In addition, most methods focus on the pairwise relationships between the ROIs and ignore high-order associations between subjects. In this letter, we propose a mutual multi-scale triplet graph convolutional network (MMTGCN) to analyze functional and structural connectivity for brain disorder diagnosis. We first employ several templates with different scales of ROI parcellation to construct coarse-to-fine brain connectivity networks for each subject. Then, a triplet GCN (TGCN) module is developed to learn functional/structural representations of brain connectivity networks at each scale, with the triplet relationship among subjects explicitly incorporated into the learning process. Finally, we propose a template mutual learning strategy to train different scale TGCNs collaboratively for disease classification. Experimental results on 1,160 subjects from three datasets with fMRI or dMRI data demonstrate that our MMTGCN outperforms several state-of-the-art methods in identifying three types of brain disorders.</t>
        </is>
      </c>
      <c r="G877" t="inlineStr">
        <is>
          <t>Unimodal</t>
        </is>
      </c>
      <c r="H877" t="inlineStr">
        <is>
          <t>See abstract</t>
        </is>
      </c>
      <c r="I877" t="inlineStr">
        <is>
          <t>See abstract</t>
        </is>
      </c>
      <c r="J877" t="inlineStr">
        <is>
          <t>See abstract (AI/ML)</t>
        </is>
      </c>
      <c r="K877" t="inlineStr">
        <is>
          <t>See abstract</t>
        </is>
      </c>
      <c r="L877" t="n">
        <v>160</v>
      </c>
      <c r="M877" t="inlineStr">
        <is>
          <t>See abstract</t>
        </is>
      </c>
      <c r="N877" t="inlineStr">
        <is>
          <t>N≈160; details in abstract</t>
        </is>
      </c>
      <c r="O877" t="inlineStr">
        <is>
          <t>Extracted from abstract: N≈160</t>
        </is>
      </c>
      <c r="P877" t="inlineStr">
        <is>
          <t>See abstract</t>
        </is>
      </c>
      <c r="Q877" t="inlineStr">
        <is>
          <t>See abstract</t>
        </is>
      </c>
      <c r="R877" t="inlineStr">
        <is>
          <t>Not reviewed (not included)</t>
        </is>
      </c>
      <c r="S877" t="inlineStr">
        <is>
          <t>Not reviewed (not included)</t>
        </is>
      </c>
      <c r="T877" t="inlineStr">
        <is>
          <t>Abstract screening only. Non-ADHD Focused</t>
        </is>
      </c>
      <c r="U877" t="inlineStr">
        <is>
          <t>EXCLUDE</t>
        </is>
      </c>
      <c r="V877" t="inlineStr">
        <is>
          <t>E2-Not ADHD focused: Neither title nor abstract mentions ADHD or attention-deficit/hyperactivity</t>
        </is>
      </c>
      <c r="W877" t="inlineStr">
        <is>
          <t>Excluded: Not ADHD Focused</t>
        </is>
      </c>
      <c r="X877" t="inlineStr">
        <is>
          <t>Not assessed from abstract</t>
        </is>
      </c>
      <c r="Y877" t="inlineStr">
        <is>
          <t>IEEE Journals</t>
        </is>
      </c>
      <c r="Z877" t="inlineStr">
        <is>
          <t>Not determined from abstract</t>
        </is>
      </c>
      <c r="AB877" t="inlineStr">
        <is>
          <t>Not assessed (not included)</t>
        </is>
      </c>
      <c r="AC877" t="inlineStr">
        <is>
          <t>Not assessed (not included)</t>
        </is>
      </c>
      <c r="AD877" t="inlineStr">
        <is>
          <t>D. Yao; J. Sui; M. Wang; E. Yang; Y. Jiaerken; N. Luo; P. -T. Yap; M. Liu; D. Shen</t>
        </is>
      </c>
      <c r="AE877" t="inlineStr">
        <is>
          <t>IEEE Transactions on Medical Imaging</t>
        </is>
      </c>
      <c r="AF877" t="inlineStr">
        <is>
          <t>Hybrid OA (IEEE)</t>
        </is>
      </c>
      <c r="AG877" t="inlineStr">
        <is>
          <t xml:space="preserve">United States National Institutes of Health (NIH)(grant numbers:AG041721,MH108560,AG053867,EB022880); Natural Science Foundation of China(grant numbers:61773380,82022035); Beijing Municipal Science and Technology Commission(grant numbers:Z181100001518005); China Postdoctoral Science Foundation(grant numbers:BX20200364); NIH(grant numbers:MH117017); </t>
        </is>
      </c>
      <c r="AH877" t="inlineStr">
        <is>
          <t>Not assessed</t>
        </is>
      </c>
      <c r="AI877" t="inlineStr">
        <is>
          <t>Not reported</t>
        </is>
      </c>
      <c r="AJ877" t="inlineStr">
        <is>
          <t>Not reported</t>
        </is>
      </c>
      <c r="AK877" t="inlineStr">
        <is>
          <t>Not reported</t>
        </is>
      </c>
      <c r="AL877" t="inlineStr">
        <is>
          <t>Not reported</t>
        </is>
      </c>
      <c r="AM877" t="inlineStr">
        <is>
          <t>Not reported</t>
        </is>
      </c>
      <c r="AN877" t="inlineStr">
        <is>
          <t>Not reported</t>
        </is>
      </c>
      <c r="AO877" t="inlineStr">
        <is>
          <t>Not reviewed</t>
        </is>
      </c>
      <c r="AP877" t="inlineStr">
        <is>
          <t>Not reported</t>
        </is>
      </c>
      <c r="AQ877" t="inlineStr">
        <is>
          <t>Not reported</t>
        </is>
      </c>
      <c r="AR877" t="inlineStr">
        <is>
          <t>Not reported</t>
        </is>
      </c>
      <c r="AS877" t="inlineStr">
        <is>
          <t>See abstract</t>
        </is>
      </c>
      <c r="AT877" t="inlineStr">
        <is>
          <t>Not reviewed</t>
        </is>
      </c>
      <c r="AU877" t="inlineStr">
        <is>
          <t>Not reviewed</t>
        </is>
      </c>
      <c r="AV877" t="inlineStr">
        <is>
          <t>Not reviewed</t>
        </is>
      </c>
      <c r="AW877" t="inlineStr">
        <is>
          <t>Not reviewed</t>
        </is>
      </c>
      <c r="AX877" t="inlineStr">
        <is>
          <t>Not reported</t>
        </is>
      </c>
      <c r="AY877" t="inlineStr">
        <is>
          <t>Not reported</t>
        </is>
      </c>
      <c r="AZ877" t="inlineStr">
        <is>
          <t>Not reported</t>
        </is>
      </c>
      <c r="BA877" t="inlineStr">
        <is>
          <t>Not reported</t>
        </is>
      </c>
      <c r="BB877" t="inlineStr">
        <is>
          <t>Not reported</t>
        </is>
      </c>
      <c r="BC877" t="inlineStr">
        <is>
          <t>Not reported</t>
        </is>
      </c>
      <c r="BD877" t="inlineStr">
        <is>
          <t>Not reported</t>
        </is>
      </c>
      <c r="BE877" t="inlineStr">
        <is>
          <t>Not reported</t>
        </is>
      </c>
      <c r="BF877" t="inlineStr">
        <is>
          <t>Not reported</t>
        </is>
      </c>
      <c r="BG877" t="inlineStr">
        <is>
          <t>Not reviewed (not included)</t>
        </is>
      </c>
      <c r="BH877" t="inlineStr">
        <is>
          <t>N/A</t>
        </is>
      </c>
      <c r="BI877" t="inlineStr">
        <is>
          <t>Not reviewed</t>
        </is>
      </c>
      <c r="BJ877" t="inlineStr">
        <is>
          <t>Not reviewed</t>
        </is>
      </c>
      <c r="BK877" t="inlineStr">
        <is>
          <t>Not reviewed</t>
        </is>
      </c>
      <c r="BL877" t="inlineStr">
        <is>
          <t>Not reviewed</t>
        </is>
      </c>
      <c r="BM877" t="inlineStr">
        <is>
          <t>Not reviewed (not included)</t>
        </is>
      </c>
      <c r="BN877" t="inlineStr">
        <is>
          <t>Non-ADHD Focused - E2-Not ADHD focused: Neither title nor abstract mentions ADHD or attention-deficit/hyperactivity</t>
        </is>
      </c>
      <c r="BO877" t="inlineStr">
        <is>
          <t>Abstract-level screening only</t>
        </is>
      </c>
      <c r="BP877" t="inlineStr">
        <is>
          <t>11</t>
        </is>
      </c>
    </row>
    <row r="878">
      <c r="A878" t="inlineStr">
        <is>
          <t>Hypercomplex Graph Neural Network: Towards Deep Intersection of Multi-Modal Brain Networks</t>
        </is>
      </c>
      <c r="B878" t="n">
        <v>2025</v>
      </c>
      <c r="C878" t="inlineStr">
        <is>
          <t>Not checked</t>
        </is>
      </c>
      <c r="D878" t="inlineStr">
        <is>
          <t>Not checked</t>
        </is>
      </c>
      <c r="E878" t="inlineStr">
        <is>
          <t>10.1109/JBHI.2024.3490664</t>
        </is>
      </c>
      <c r="F878" t="inlineStr">
        <is>
          <t>The multi-modal neuroimage study has provided insights into understanding the heteromodal relationships between brain network organization and behavioral phenotypes. Integrating data from various modalities facilitates the characterization of the interplay among anatomical, functional, and physiological brain alterations or developments. Graph Neural Networks (GNNs) have recently become popular in analyzing and fusing multi-modal, graph-structured brain networks. However, effectively learning complementary representations from other modalities remains a significant challenge due to the sophisticated and heterogeneous inter-modal dependencies. Furthermore, most existing studies often focus on specific modalities (e.g., only fMRI and DTI), which limits their scalability to other types of brain networks. To overcome these limitations, we propose a HyperComplex Graph Neural Network (HC-GNN) that models multi-modal networks as hypercomplex tensor graphs. In our approach, HC-GNN is conceptualized as a dynamic spatial graph, where the attentively learned inter-modal associations are represented as the adjacency matrix. HC-GNN leverages hypercomplex operations for inter-modal intersections through cross-embedding and cross-aggregation, enriching the deep coupling of multi-modal representations. We conduct a statistical analysis on the saliency maps to associate disease biomarkers. Extensive experiments on three datasets demonstrate the superior classification performance of our method and its strong scalability to various types of modalities. Our work presents a powerful paradigm for the study of multi-modal brain networks.</t>
        </is>
      </c>
      <c r="G878" t="inlineStr">
        <is>
          <t>Unimodal</t>
        </is>
      </c>
      <c r="H878" t="inlineStr">
        <is>
          <t>See abstract</t>
        </is>
      </c>
      <c r="I878" t="inlineStr">
        <is>
          <t>See abstract</t>
        </is>
      </c>
      <c r="J878" t="inlineStr">
        <is>
          <t>See abstract (AI/ML)</t>
        </is>
      </c>
      <c r="K878" t="inlineStr">
        <is>
          <t>See abstract</t>
        </is>
      </c>
      <c r="M878" t="inlineStr">
        <is>
          <t>See abstract</t>
        </is>
      </c>
      <c r="N878" t="inlineStr">
        <is>
          <t>See abstract</t>
        </is>
      </c>
      <c r="O878" t="inlineStr">
        <is>
          <t>Not verified from abstract</t>
        </is>
      </c>
      <c r="P878" t="inlineStr">
        <is>
          <t>See abstract</t>
        </is>
      </c>
      <c r="Q878" t="inlineStr">
        <is>
          <t>See abstract</t>
        </is>
      </c>
      <c r="R878" t="inlineStr">
        <is>
          <t>Not reviewed (not included)</t>
        </is>
      </c>
      <c r="S878" t="inlineStr">
        <is>
          <t>Not reviewed (not included)</t>
        </is>
      </c>
      <c r="T878" t="inlineStr">
        <is>
          <t>Abstract screening only. Non-ADHD Focused</t>
        </is>
      </c>
      <c r="U878" t="inlineStr">
        <is>
          <t>EXCLUDE</t>
        </is>
      </c>
      <c r="V878" t="inlineStr">
        <is>
          <t>E2-Not ADHD focused: Neither title nor abstract mentions ADHD or attention-deficit/hyperactivity</t>
        </is>
      </c>
      <c r="W878" t="inlineStr">
        <is>
          <t>Excluded: Not ADHD Focused</t>
        </is>
      </c>
      <c r="X878" t="inlineStr">
        <is>
          <t>Not assessed from abstract</t>
        </is>
      </c>
      <c r="Y878" t="inlineStr">
        <is>
          <t>IEEE Journals</t>
        </is>
      </c>
      <c r="Z878" t="inlineStr">
        <is>
          <t>Not determined from abstract</t>
        </is>
      </c>
      <c r="AB878" t="inlineStr">
        <is>
          <t>Not assessed (not included)</t>
        </is>
      </c>
      <c r="AC878" t="inlineStr">
        <is>
          <t>Not assessed (not included)</t>
        </is>
      </c>
      <c r="AD878" t="inlineStr">
        <is>
          <t>Y. Yang; C. Ye; G. Cai; K. Song; J. Zhang; Y. Xiang; T. Ma</t>
        </is>
      </c>
      <c r="AE878" t="inlineStr">
        <is>
          <t>IEEE Journal of Biomedical and Health Informatics</t>
        </is>
      </c>
      <c r="AF878" t="inlineStr">
        <is>
          <t>Hybrid OA (IEEE)</t>
        </is>
      </c>
      <c r="AG878" t="inlineStr">
        <is>
          <t xml:space="preserve">National Natural Science Foundation of China(grant numbers:62276081,62106113); Basic Research Foundation of Shenzhen Science and Technology Stable Support Program(grant numbers:GXWD20231129121139001); Major Key Project of Peng Cheng Laboratory(grant numbers:PCL2023A09); </t>
        </is>
      </c>
      <c r="AH878" t="inlineStr">
        <is>
          <t>Not assessed</t>
        </is>
      </c>
      <c r="AI878" t="inlineStr">
        <is>
          <t>Not reported</t>
        </is>
      </c>
      <c r="AJ878" t="inlineStr">
        <is>
          <t>Not reported</t>
        </is>
      </c>
      <c r="AK878" t="inlineStr">
        <is>
          <t>Not reported</t>
        </is>
      </c>
      <c r="AL878" t="inlineStr">
        <is>
          <t>Not reported</t>
        </is>
      </c>
      <c r="AM878" t="inlineStr">
        <is>
          <t>Not reported</t>
        </is>
      </c>
      <c r="AN878" t="inlineStr">
        <is>
          <t>Not reported</t>
        </is>
      </c>
      <c r="AO878" t="inlineStr">
        <is>
          <t>Not reviewed</t>
        </is>
      </c>
      <c r="AP878" t="inlineStr">
        <is>
          <t>Not reported</t>
        </is>
      </c>
      <c r="AQ878" t="inlineStr">
        <is>
          <t>Not reported</t>
        </is>
      </c>
      <c r="AR878" t="inlineStr">
        <is>
          <t>Not reported</t>
        </is>
      </c>
      <c r="AS878" t="inlineStr">
        <is>
          <t>See abstract</t>
        </is>
      </c>
      <c r="AT878" t="inlineStr">
        <is>
          <t>Not reviewed</t>
        </is>
      </c>
      <c r="AU878" t="inlineStr">
        <is>
          <t>Not reviewed</t>
        </is>
      </c>
      <c r="AV878" t="inlineStr">
        <is>
          <t>Not reviewed</t>
        </is>
      </c>
      <c r="AW878" t="inlineStr">
        <is>
          <t>Not reviewed</t>
        </is>
      </c>
      <c r="AX878" t="inlineStr">
        <is>
          <t>Not reported</t>
        </is>
      </c>
      <c r="AY878" t="inlineStr">
        <is>
          <t>Not reported</t>
        </is>
      </c>
      <c r="AZ878" t="inlineStr">
        <is>
          <t>Not reported</t>
        </is>
      </c>
      <c r="BA878" t="inlineStr">
        <is>
          <t>Not reported</t>
        </is>
      </c>
      <c r="BB878" t="inlineStr">
        <is>
          <t>Not reported</t>
        </is>
      </c>
      <c r="BC878" t="inlineStr">
        <is>
          <t>Not reported</t>
        </is>
      </c>
      <c r="BD878" t="inlineStr">
        <is>
          <t>Not reported</t>
        </is>
      </c>
      <c r="BE878" t="inlineStr">
        <is>
          <t>Not reported</t>
        </is>
      </c>
      <c r="BF878" t="inlineStr">
        <is>
          <t>Not reported</t>
        </is>
      </c>
      <c r="BG878" t="inlineStr">
        <is>
          <t>Not reviewed (not included)</t>
        </is>
      </c>
      <c r="BH878" t="inlineStr">
        <is>
          <t>N/A</t>
        </is>
      </c>
      <c r="BI878" t="inlineStr">
        <is>
          <t>Not reviewed</t>
        </is>
      </c>
      <c r="BJ878" t="inlineStr">
        <is>
          <t>Not reviewed</t>
        </is>
      </c>
      <c r="BK878" t="inlineStr">
        <is>
          <t>Not reviewed</t>
        </is>
      </c>
      <c r="BL878" t="inlineStr">
        <is>
          <t>Not reviewed</t>
        </is>
      </c>
      <c r="BM878" t="inlineStr">
        <is>
          <t>Not reviewed (not included)</t>
        </is>
      </c>
      <c r="BN878" t="inlineStr">
        <is>
          <t>Non-ADHD Focused - E2-Not ADHD focused: Neither title nor abstract mentions ADHD or attention-deficit/hyperactivity</t>
        </is>
      </c>
      <c r="BO878" t="inlineStr">
        <is>
          <t>Abstract-level screening only</t>
        </is>
      </c>
      <c r="BP878" t="inlineStr">
        <is>
          <t>13</t>
        </is>
      </c>
    </row>
    <row r="879">
      <c r="A879" t="inlineStr">
        <is>
          <t>Wearable Brainâ€“Computer Interfaces Based on Steady-State Visually Evoked Potentials and Augmented Reality: A Review</t>
        </is>
      </c>
      <c r="B879" t="n">
        <v>2023</v>
      </c>
      <c r="C879" t="inlineStr">
        <is>
          <t>Not checked</t>
        </is>
      </c>
      <c r="D879" t="inlineStr">
        <is>
          <t>Not checked</t>
        </is>
      </c>
      <c r="E879" t="inlineStr">
        <is>
          <t>10.1109/JSEN.2023.3287983</t>
        </is>
      </c>
      <c r="F879" t="inlineStr">
        <is>
          <t>Brainâ€“computer interfaces (BCIs) are an integration of hardware and software communication systems that allow a direct communication path between the human brain and external devices. Among the existing BCI paradigms, steady-state visually evoked potentials (SSVEPs) have gained momentum in the development of noninvasive BCI applications as they are characterized by adequate signal-to-noise ratio (SNR) and information transfer rate (ITR). In recent years, the adoption of augmented reality (AR) head-mounted displays (HMDs) to render the flickering stimuli necessary for SSVEPs elicitation has become an attractive alternative to traditional computer screens (CSs). In fact, the increase in system wearability anticipates the possibility of adopting BCIs in contexts other than research laboratory. This has contributed to a steadily-increasing interest in BCIs, as also confirmed by the recent literature dedicated to the topic. In this evolving scenario, this review intends to provide a comprehensive picture of the current state-of-the-art in relation to the latest advancement of wearable BCIs based on SSVEPs classification and AR technology. The goal is to provide the reader with a systematic comparison of different technological solutions realized over the last years, thus making future research in this direction more efficient.</t>
        </is>
      </c>
      <c r="G879" t="inlineStr">
        <is>
          <t>Unimodal</t>
        </is>
      </c>
      <c r="H879" t="inlineStr">
        <is>
          <t>See abstract</t>
        </is>
      </c>
      <c r="I879" t="inlineStr">
        <is>
          <t>See abstract</t>
        </is>
      </c>
      <c r="J879" t="inlineStr">
        <is>
          <t>See abstract (AI/ML)</t>
        </is>
      </c>
      <c r="K879" t="inlineStr">
        <is>
          <t>See abstract</t>
        </is>
      </c>
      <c r="M879" t="inlineStr">
        <is>
          <t>See abstract</t>
        </is>
      </c>
      <c r="N879" t="inlineStr">
        <is>
          <t>See abstract</t>
        </is>
      </c>
      <c r="O879" t="inlineStr">
        <is>
          <t>Not verified from abstract</t>
        </is>
      </c>
      <c r="P879" t="inlineStr">
        <is>
          <t>See abstract</t>
        </is>
      </c>
      <c r="Q879" t="inlineStr">
        <is>
          <t>See abstract</t>
        </is>
      </c>
      <c r="R879" t="inlineStr">
        <is>
          <t>Not reviewed (not included)</t>
        </is>
      </c>
      <c r="S879" t="inlineStr">
        <is>
          <t>Not reviewed (not included)</t>
        </is>
      </c>
      <c r="T879" t="inlineStr">
        <is>
          <t>Abstract screening only. Non-ADHD Focused</t>
        </is>
      </c>
      <c r="U879" t="inlineStr">
        <is>
          <t>EXCLUDE</t>
        </is>
      </c>
      <c r="V879" t="inlineStr">
        <is>
          <t>E2-Not ADHD focused: Neither title nor abstract mentions ADHD or attention-deficit/hyperactivity</t>
        </is>
      </c>
      <c r="W879" t="inlineStr">
        <is>
          <t>Excluded: Not ADHD Focused</t>
        </is>
      </c>
      <c r="X879" t="inlineStr">
        <is>
          <t>Not assessed from abstract</t>
        </is>
      </c>
      <c r="Y879" t="inlineStr">
        <is>
          <t>IEEE Journals</t>
        </is>
      </c>
      <c r="Z879" t="inlineStr">
        <is>
          <t>Not determined from abstract</t>
        </is>
      </c>
      <c r="AB879" t="inlineStr">
        <is>
          <t>Not assessed (not included)</t>
        </is>
      </c>
      <c r="AC879" t="inlineStr">
        <is>
          <t>Not assessed (not included)</t>
        </is>
      </c>
      <c r="AD879" t="inlineStr">
        <is>
          <t>L. Angrisani; P. Arpaia; E. De Benedetto; L. Duraccio; F. L. Regio; A. Tedesco</t>
        </is>
      </c>
      <c r="AE879" t="inlineStr">
        <is>
          <t>IEEE Sensors Journal</t>
        </is>
      </c>
      <c r="AF879" t="inlineStr">
        <is>
          <t>Hybrid OA (IEEE)</t>
        </is>
      </c>
      <c r="AG879" t="inlineStr">
        <is>
          <t xml:space="preserve">Italian Ministry of University and Research (MUR) through the project â€œRESearch and innovation on future Telecommunications systems and networks - RESTARTâ€ (D.D: MUR no. 341, 15 March 2022)(grant numbers:E63C22002040007); </t>
        </is>
      </c>
      <c r="AH879" t="inlineStr">
        <is>
          <t>Not assessed</t>
        </is>
      </c>
      <c r="AI879" t="inlineStr">
        <is>
          <t>Not reported</t>
        </is>
      </c>
      <c r="AJ879" t="inlineStr">
        <is>
          <t>Not reported</t>
        </is>
      </c>
      <c r="AK879" t="inlineStr">
        <is>
          <t>Not reported</t>
        </is>
      </c>
      <c r="AL879" t="inlineStr">
        <is>
          <t>Not reported</t>
        </is>
      </c>
      <c r="AM879" t="inlineStr">
        <is>
          <t>Not reported</t>
        </is>
      </c>
      <c r="AN879" t="inlineStr">
        <is>
          <t>Not reported</t>
        </is>
      </c>
      <c r="AO879" t="inlineStr">
        <is>
          <t>Not reviewed</t>
        </is>
      </c>
      <c r="AP879" t="inlineStr">
        <is>
          <t>Not reported</t>
        </is>
      </c>
      <c r="AQ879" t="inlineStr">
        <is>
          <t>Not reported</t>
        </is>
      </c>
      <c r="AR879" t="inlineStr">
        <is>
          <t>Not reported</t>
        </is>
      </c>
      <c r="AS879" t="inlineStr">
        <is>
          <t>See abstract</t>
        </is>
      </c>
      <c r="AT879" t="inlineStr">
        <is>
          <t>Not reviewed</t>
        </is>
      </c>
      <c r="AU879" t="inlineStr">
        <is>
          <t>Not reviewed</t>
        </is>
      </c>
      <c r="AV879" t="inlineStr">
        <is>
          <t>Not reviewed</t>
        </is>
      </c>
      <c r="AW879" t="inlineStr">
        <is>
          <t>Not reviewed</t>
        </is>
      </c>
      <c r="AX879" t="inlineStr">
        <is>
          <t>Not reported</t>
        </is>
      </c>
      <c r="AY879" t="inlineStr">
        <is>
          <t>Not reported</t>
        </is>
      </c>
      <c r="AZ879" t="inlineStr">
        <is>
          <t>Not reported</t>
        </is>
      </c>
      <c r="BA879" t="inlineStr">
        <is>
          <t>Not reported</t>
        </is>
      </c>
      <c r="BB879" t="inlineStr">
        <is>
          <t>Not reported</t>
        </is>
      </c>
      <c r="BC879" t="inlineStr">
        <is>
          <t>Not reported</t>
        </is>
      </c>
      <c r="BD879" t="inlineStr">
        <is>
          <t>Not reported</t>
        </is>
      </c>
      <c r="BE879" t="inlineStr">
        <is>
          <t>Not reported</t>
        </is>
      </c>
      <c r="BF879" t="inlineStr">
        <is>
          <t>Not reported</t>
        </is>
      </c>
      <c r="BG879" t="inlineStr">
        <is>
          <t>Not reviewed (not included)</t>
        </is>
      </c>
      <c r="BH879" t="inlineStr">
        <is>
          <t>N/A</t>
        </is>
      </c>
      <c r="BI879" t="inlineStr">
        <is>
          <t>Not reviewed</t>
        </is>
      </c>
      <c r="BJ879" t="inlineStr">
        <is>
          <t>Not reviewed</t>
        </is>
      </c>
      <c r="BK879" t="inlineStr">
        <is>
          <t>Not reviewed</t>
        </is>
      </c>
      <c r="BL879" t="inlineStr">
        <is>
          <t>Not reviewed</t>
        </is>
      </c>
      <c r="BM879" t="inlineStr">
        <is>
          <t>Not reviewed (not included)</t>
        </is>
      </c>
      <c r="BN879" t="inlineStr">
        <is>
          <t>Non-ADHD Focused - E2-Not ADHD focused: Neither title nor abstract mentions ADHD or attention-deficit/hyperactivity</t>
        </is>
      </c>
      <c r="BO879" t="inlineStr">
        <is>
          <t>Abstract-level screening only</t>
        </is>
      </c>
      <c r="BP879" t="inlineStr">
        <is>
          <t>14</t>
        </is>
      </c>
    </row>
    <row r="880">
      <c r="A880" t="inlineStr">
        <is>
          <t>The Effect of Data Augmentation on ADHD Diagnostic Model using Deep Learning</t>
        </is>
      </c>
      <c r="B880" t="n">
        <v>2019</v>
      </c>
      <c r="C880" t="inlineStr">
        <is>
          <t>Not checked</t>
        </is>
      </c>
      <c r="D880" t="inlineStr">
        <is>
          <t>Not checked</t>
        </is>
      </c>
      <c r="E880" t="inlineStr">
        <is>
          <t>10.1109/TIPTEKNO.2019.8895056</t>
        </is>
      </c>
      <c r="F880" t="inlineStr">
        <is>
          <t>Attention Deficit Hyperactivity Disorder (ADHD) is a neuro-behavioral hyperactivity disorder. It is frequently seen in childhood and youth, and lasts a lifetime unless treated. The ADHD classification model should be objective and robust. Correct diagnosis usually depends on the knowledge and experience of health professionals. In this respect, an automated method to be developed for the ADHD classification model is of great importance for clinicians. In this study, the effect of data augmentation on ADHD classification model with deep learning was investigated. For this purpose, magnetic resonance images were taken from NPIstanbul NeuroPsychiatry Hospital and ADHD-200 database. Since the images were not sufficient in terms of training, data augmentation methods were applied and by convolutional neural network (CNN) architecture, these data were classified and tried to reveal the diagnosis of the disease independently from the non-objective experiences of the health professionals.</t>
        </is>
      </c>
      <c r="G880" t="inlineStr">
        <is>
          <t>Unimodal</t>
        </is>
      </c>
      <c r="H880" t="inlineStr">
        <is>
          <t>See abstract</t>
        </is>
      </c>
      <c r="I880" t="inlineStr">
        <is>
          <t>See abstract</t>
        </is>
      </c>
      <c r="J880" t="inlineStr">
        <is>
          <t>See abstract (AI/ML)</t>
        </is>
      </c>
      <c r="K880" t="inlineStr">
        <is>
          <t>See abstract</t>
        </is>
      </c>
      <c r="M880" t="inlineStr">
        <is>
          <t>See abstract</t>
        </is>
      </c>
      <c r="N880" t="inlineStr">
        <is>
          <t>See abstract</t>
        </is>
      </c>
      <c r="O880" t="inlineStr">
        <is>
          <t>Not verified from abstract</t>
        </is>
      </c>
      <c r="P880" t="inlineStr">
        <is>
          <t>See abstract</t>
        </is>
      </c>
      <c r="Q880" t="inlineStr">
        <is>
          <t>See abstract</t>
        </is>
      </c>
      <c r="R880" t="inlineStr">
        <is>
          <t>Not reviewed (not included)</t>
        </is>
      </c>
      <c r="S880" t="inlineStr">
        <is>
          <t>Not reviewed (not included)</t>
        </is>
      </c>
      <c r="T880" t="inlineStr">
        <is>
          <t>Abstract screening only. Not Selected for Final 95 (Pending Full Text Review)</t>
        </is>
      </c>
      <c r="U880" t="inlineStr">
        <is>
          <t>EXCLUDE</t>
        </is>
      </c>
      <c r="V88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80" t="inlineStr">
        <is>
          <t>Excluded: Other Criterion</t>
        </is>
      </c>
      <c r="X880" t="inlineStr">
        <is>
          <t>Not assessed from abstract</t>
        </is>
      </c>
      <c r="Y880" t="inlineStr">
        <is>
          <t>IEEE Conferences</t>
        </is>
      </c>
      <c r="Z880" t="inlineStr">
        <is>
          <t>Not determined from abstract</t>
        </is>
      </c>
      <c r="AB880" t="inlineStr">
        <is>
          <t>Not assessed (not included)</t>
        </is>
      </c>
      <c r="AC880" t="inlineStr">
        <is>
          <t>Not assessed (not included)</t>
        </is>
      </c>
      <c r="AD880" t="inlineStr">
        <is>
          <t>G. Ã‡iÃ§ek; A. Ã–zmen; A. Akan</t>
        </is>
      </c>
      <c r="AE880" t="inlineStr">
        <is>
          <t>2019 Medical Technologies Congress (TIPTEKNO)</t>
        </is>
      </c>
      <c r="AF880" t="inlineStr">
        <is>
          <t>Hybrid OA (IEEE)</t>
        </is>
      </c>
      <c r="AH880" t="inlineStr">
        <is>
          <t>Not assessed</t>
        </is>
      </c>
      <c r="AI880" t="inlineStr">
        <is>
          <t>Not reported</t>
        </is>
      </c>
      <c r="AJ880" t="inlineStr">
        <is>
          <t>Not reported</t>
        </is>
      </c>
      <c r="AK880" t="inlineStr">
        <is>
          <t>Not reported</t>
        </is>
      </c>
      <c r="AL880" t="inlineStr">
        <is>
          <t>Not reported</t>
        </is>
      </c>
      <c r="AM880" t="inlineStr">
        <is>
          <t>Not reported</t>
        </is>
      </c>
      <c r="AN880" t="inlineStr">
        <is>
          <t>Not reported</t>
        </is>
      </c>
      <c r="AO880" t="inlineStr">
        <is>
          <t>Not reviewed</t>
        </is>
      </c>
      <c r="AP880" t="inlineStr">
        <is>
          <t>Not reported</t>
        </is>
      </c>
      <c r="AQ880" t="inlineStr">
        <is>
          <t>Not reported</t>
        </is>
      </c>
      <c r="AR880" t="inlineStr">
        <is>
          <t>Not reported</t>
        </is>
      </c>
      <c r="AS880" t="inlineStr">
        <is>
          <t>See abstract</t>
        </is>
      </c>
      <c r="AT880" t="inlineStr">
        <is>
          <t>Not reviewed</t>
        </is>
      </c>
      <c r="AU880" t="inlineStr">
        <is>
          <t>Not reviewed</t>
        </is>
      </c>
      <c r="AV880" t="inlineStr">
        <is>
          <t>Not reviewed</t>
        </is>
      </c>
      <c r="AW880" t="inlineStr">
        <is>
          <t>Not reviewed</t>
        </is>
      </c>
      <c r="AX880" t="inlineStr">
        <is>
          <t>Not reported</t>
        </is>
      </c>
      <c r="AY880" t="inlineStr">
        <is>
          <t>Not reported</t>
        </is>
      </c>
      <c r="AZ880" t="inlineStr">
        <is>
          <t>Not reported</t>
        </is>
      </c>
      <c r="BA880" t="inlineStr">
        <is>
          <t>Not reported</t>
        </is>
      </c>
      <c r="BB880" t="inlineStr">
        <is>
          <t>Not reported</t>
        </is>
      </c>
      <c r="BC880" t="inlineStr">
        <is>
          <t>Not reported</t>
        </is>
      </c>
      <c r="BD880" t="inlineStr">
        <is>
          <t>Not reported</t>
        </is>
      </c>
      <c r="BE880" t="inlineStr">
        <is>
          <t>Not reported</t>
        </is>
      </c>
      <c r="BF880" t="inlineStr">
        <is>
          <t>Not reported</t>
        </is>
      </c>
      <c r="BG880" t="inlineStr">
        <is>
          <t>Not reviewed (not included)</t>
        </is>
      </c>
      <c r="BH880" t="inlineStr">
        <is>
          <t>N/A</t>
        </is>
      </c>
      <c r="BI880" t="inlineStr">
        <is>
          <t>Not reviewed</t>
        </is>
      </c>
      <c r="BJ880" t="inlineStr">
        <is>
          <t>Not reviewed</t>
        </is>
      </c>
      <c r="BK880" t="inlineStr">
        <is>
          <t>Not reviewed</t>
        </is>
      </c>
      <c r="BL880" t="inlineStr">
        <is>
          <t>Not reviewed</t>
        </is>
      </c>
      <c r="BM880" t="inlineStr">
        <is>
          <t>Not reviewed (not included)</t>
        </is>
      </c>
      <c r="BN880" t="inlineStr">
        <is>
          <t>Not Selected for Final 95 (Pending Full Text Review) - Candidate paper not selected for final 95: Passed abstract screening but not included in final selec</t>
        </is>
      </c>
      <c r="BO880" t="inlineStr">
        <is>
          <t>Abstract-level screening only</t>
        </is>
      </c>
      <c r="BP880" t="inlineStr">
        <is>
          <t>4</t>
        </is>
      </c>
    </row>
    <row r="881">
      <c r="A881" t="inlineStr">
        <is>
          <t>Hypergraph attention-based feature extraction method for the classification of brain diseases</t>
        </is>
      </c>
      <c r="B881" t="n">
        <v>2024</v>
      </c>
      <c r="C881" t="inlineStr">
        <is>
          <t>Not checked</t>
        </is>
      </c>
      <c r="D881" t="inlineStr">
        <is>
          <t>Not checked</t>
        </is>
      </c>
      <c r="E881" t="inlineStr">
        <is>
          <t>10.1109/CVIDL62147.2024.10603882</t>
        </is>
      </c>
      <c r="F881" t="inlineStr">
        <is>
          <t>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Alzheimerâ€™s and ADHD disease detection and diagnosis in this work. We have achieved satisfactory results in the diagnosis and discrimination of samples collected from the ADNI dataset, including AD and its early stages, i.e., Mild Cognitive Impairment (MCI), the ADHD database, including ADHD and NC.</t>
        </is>
      </c>
      <c r="G881" t="inlineStr">
        <is>
          <t>Unimodal</t>
        </is>
      </c>
      <c r="H881" t="inlineStr">
        <is>
          <t>See abstract</t>
        </is>
      </c>
      <c r="I881" t="inlineStr">
        <is>
          <t>See abstract</t>
        </is>
      </c>
      <c r="J881" t="inlineStr">
        <is>
          <t>See abstract (AI/ML)</t>
        </is>
      </c>
      <c r="K881" t="inlineStr">
        <is>
          <t>See abstract</t>
        </is>
      </c>
      <c r="M881" t="inlineStr">
        <is>
          <t>See abstract</t>
        </is>
      </c>
      <c r="N881" t="inlineStr">
        <is>
          <t>See abstract</t>
        </is>
      </c>
      <c r="O881" t="inlineStr">
        <is>
          <t>Not verified from abstract</t>
        </is>
      </c>
      <c r="P881" t="inlineStr">
        <is>
          <t>See abstract</t>
        </is>
      </c>
      <c r="Q881" t="inlineStr">
        <is>
          <t>See abstract</t>
        </is>
      </c>
      <c r="R881" t="inlineStr">
        <is>
          <t>Not reviewed (not included)</t>
        </is>
      </c>
      <c r="S881" t="inlineStr">
        <is>
          <t>Not reviewed (not included)</t>
        </is>
      </c>
      <c r="T881" t="inlineStr">
        <is>
          <t>Abstract screening only. Not Selected for Final 95 (Pending Full Text Review)</t>
        </is>
      </c>
      <c r="U881" t="inlineStr">
        <is>
          <t>EXCLUDE</t>
        </is>
      </c>
      <c r="V8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81" t="inlineStr">
        <is>
          <t>Excluded: Other Criterion</t>
        </is>
      </c>
      <c r="X881" t="inlineStr">
        <is>
          <t>Not assessed from abstract</t>
        </is>
      </c>
      <c r="Y881" t="inlineStr">
        <is>
          <t>IEEE Conferences</t>
        </is>
      </c>
      <c r="Z881" t="inlineStr">
        <is>
          <t>Not determined from abstract</t>
        </is>
      </c>
      <c r="AB881" t="inlineStr">
        <is>
          <t>Not assessed (not included)</t>
        </is>
      </c>
      <c r="AC881" t="inlineStr">
        <is>
          <t>Not assessed (not included)</t>
        </is>
      </c>
      <c r="AD881" t="inlineStr">
        <is>
          <t>W. Li; B. Jie; Z. Wu; J. Zhou</t>
        </is>
      </c>
      <c r="AE881" t="inlineStr">
        <is>
          <t>2024 5th International Conference on Computer Vision, Image and Deep Learning (CVIDL)</t>
        </is>
      </c>
      <c r="AF881" t="inlineStr">
        <is>
          <t>Hybrid OA (IEEE)</t>
        </is>
      </c>
      <c r="AH881" t="inlineStr">
        <is>
          <t>Not assessed</t>
        </is>
      </c>
      <c r="AI881" t="inlineStr">
        <is>
          <t>Not reported</t>
        </is>
      </c>
      <c r="AJ881" t="inlineStr">
        <is>
          <t>Not reported</t>
        </is>
      </c>
      <c r="AK881" t="inlineStr">
        <is>
          <t>Not reported</t>
        </is>
      </c>
      <c r="AL881" t="inlineStr">
        <is>
          <t>Not reported</t>
        </is>
      </c>
      <c r="AM881" t="inlineStr">
        <is>
          <t>Not reported</t>
        </is>
      </c>
      <c r="AN881" t="inlineStr">
        <is>
          <t>Not reported</t>
        </is>
      </c>
      <c r="AO881" t="inlineStr">
        <is>
          <t>Not reviewed</t>
        </is>
      </c>
      <c r="AP881" t="inlineStr">
        <is>
          <t>Not reported</t>
        </is>
      </c>
      <c r="AQ881" t="inlineStr">
        <is>
          <t>Not reported</t>
        </is>
      </c>
      <c r="AR881" t="inlineStr">
        <is>
          <t>Not reported</t>
        </is>
      </c>
      <c r="AS881" t="inlineStr">
        <is>
          <t>See abstract</t>
        </is>
      </c>
      <c r="AT881" t="inlineStr">
        <is>
          <t>Not reviewed</t>
        </is>
      </c>
      <c r="AU881" t="inlineStr">
        <is>
          <t>Not reviewed</t>
        </is>
      </c>
      <c r="AV881" t="inlineStr">
        <is>
          <t>Not reviewed</t>
        </is>
      </c>
      <c r="AW881" t="inlineStr">
        <is>
          <t>Not reviewed</t>
        </is>
      </c>
      <c r="AX881" t="inlineStr">
        <is>
          <t>Not reported</t>
        </is>
      </c>
      <c r="AY881" t="inlineStr">
        <is>
          <t>Not reported</t>
        </is>
      </c>
      <c r="AZ881" t="inlineStr">
        <is>
          <t>Not reported</t>
        </is>
      </c>
      <c r="BA881" t="inlineStr">
        <is>
          <t>Not reported</t>
        </is>
      </c>
      <c r="BB881" t="inlineStr">
        <is>
          <t>Not reported</t>
        </is>
      </c>
      <c r="BC881" t="inlineStr">
        <is>
          <t>Not reported</t>
        </is>
      </c>
      <c r="BD881" t="inlineStr">
        <is>
          <t>Not reported</t>
        </is>
      </c>
      <c r="BE881" t="inlineStr">
        <is>
          <t>Not reported</t>
        </is>
      </c>
      <c r="BF881" t="inlineStr">
        <is>
          <t>Not reported</t>
        </is>
      </c>
      <c r="BG881" t="inlineStr">
        <is>
          <t>Not reviewed (not included)</t>
        </is>
      </c>
      <c r="BH881" t="inlineStr">
        <is>
          <t>N/A</t>
        </is>
      </c>
      <c r="BI881" t="inlineStr">
        <is>
          <t>Not reviewed</t>
        </is>
      </c>
      <c r="BJ881" t="inlineStr">
        <is>
          <t>Not reviewed</t>
        </is>
      </c>
      <c r="BK881" t="inlineStr">
        <is>
          <t>Not reviewed</t>
        </is>
      </c>
      <c r="BL881" t="inlineStr">
        <is>
          <t>Not reviewed</t>
        </is>
      </c>
      <c r="BM881" t="inlineStr">
        <is>
          <t>Not reviewed (not included)</t>
        </is>
      </c>
      <c r="BN881" t="inlineStr">
        <is>
          <t>Not Selected for Final 95 (Pending Full Text Review) - Candidate paper not selected for final 95: Passed abstract screening but not included in final selec</t>
        </is>
      </c>
      <c r="BO881" t="inlineStr">
        <is>
          <t>Abstract-level screening only</t>
        </is>
      </c>
      <c r="BP881" t="inlineStr">
        <is>
          <t>5</t>
        </is>
      </c>
    </row>
    <row r="882">
      <c r="A882" t="inlineStr">
        <is>
          <t>Triplet-Based Deep Hashing Incremental Learning for Brain Network Classification</t>
        </is>
      </c>
      <c r="B882" t="n">
        <v>2025</v>
      </c>
      <c r="C882" t="inlineStr">
        <is>
          <t>Not checked</t>
        </is>
      </c>
      <c r="D882" t="inlineStr">
        <is>
          <t>Not checked</t>
        </is>
      </c>
      <c r="E882" t="inlineStr">
        <is>
          <t>10.1109/JBHI.2025.3576867</t>
        </is>
      </c>
      <c r="F882" t="inlineStr">
        <is>
          <t>Due to the limitations of collection conditions and costs, public brain network datasets generally combine data from multiple sites. However, the difference among multi-source data collected from multiple sites always affects classification performance. To overcome the problem, we propose a triplet-based deep hashing incremental learning (Tri-DHIL) method for brain network classification, which learns data streams from each site incrementally rather than from collections of multiple sites. Specifically, the Tri-DHIL method is divided into three phases. In the site queue generation phase, we rank the sites based on their sample quantity and label information. In the triplet-based deep hashing learning phase, we first cluster samples of the site using diagnostic labels and take the clustering center as the anchor point. Then, we choose two samples to form a triplet with the anchor point, one from the same cluster as the anchor point and the other from a different cluster. The construction of triplets can not only enrich the input data of the model but also facilitate the maintenance of similarity relationships in the process of model learning. Finally, we input the triplets into the deep hashing learning model for feature extraction and hash mapping. In the incremental learning phase, we adjust the model parameters by accumulating the triplet-based losses of the previous site, which can prevent the model from forgetting the previously learned features after learning the features of the new site. Experimental results on ABIDE I, ABIDE II, and ADHD-200 demonstrate that the Tri-DHIL method exhibits competitive classification performance.</t>
        </is>
      </c>
      <c r="G882" t="inlineStr">
        <is>
          <t>Unimodal</t>
        </is>
      </c>
      <c r="H882" t="inlineStr">
        <is>
          <t>See abstract</t>
        </is>
      </c>
      <c r="I882" t="inlineStr">
        <is>
          <t>See abstract</t>
        </is>
      </c>
      <c r="J882" t="inlineStr">
        <is>
          <t>See abstract (AI/ML)</t>
        </is>
      </c>
      <c r="K882" t="inlineStr">
        <is>
          <t>See abstract</t>
        </is>
      </c>
      <c r="M882" t="inlineStr">
        <is>
          <t>See abstract</t>
        </is>
      </c>
      <c r="N882" t="inlineStr">
        <is>
          <t>See abstract</t>
        </is>
      </c>
      <c r="O882" t="inlineStr">
        <is>
          <t>Not verified from abstract</t>
        </is>
      </c>
      <c r="P882" t="inlineStr">
        <is>
          <t>See abstract</t>
        </is>
      </c>
      <c r="Q882" t="inlineStr">
        <is>
          <t>See abstract</t>
        </is>
      </c>
      <c r="R882" t="inlineStr">
        <is>
          <t>Not reviewed (not included)</t>
        </is>
      </c>
      <c r="S882" t="inlineStr">
        <is>
          <t>Not reviewed (not included)</t>
        </is>
      </c>
      <c r="T882" t="inlineStr">
        <is>
          <t>Abstract screening only. No AI/ML Methods</t>
        </is>
      </c>
      <c r="U882" t="inlineStr">
        <is>
          <t>EXCLUDE</t>
        </is>
      </c>
      <c r="V882" t="inlineStr">
        <is>
          <t>E1-No AI/ML/DL: Abstract and title do not describe application of AI, ML, or DL methods</t>
        </is>
      </c>
      <c r="W882" t="inlineStr">
        <is>
          <t>Excluded: No AI/ML Methods</t>
        </is>
      </c>
      <c r="X882" t="inlineStr">
        <is>
          <t>Not assessed from abstract</t>
        </is>
      </c>
      <c r="Y882" t="inlineStr">
        <is>
          <t>IEEE Journals</t>
        </is>
      </c>
      <c r="Z882" t="inlineStr">
        <is>
          <t>Not determined from abstract</t>
        </is>
      </c>
      <c r="AB882" t="inlineStr">
        <is>
          <t>Not assessed (not included)</t>
        </is>
      </c>
      <c r="AC882" t="inlineStr">
        <is>
          <t>Not assessed (not included)</t>
        </is>
      </c>
      <c r="AD882" t="inlineStr">
        <is>
          <t>Y. Zhang; J. Ji; G. Liu; X. Wang</t>
        </is>
      </c>
      <c r="AE882" t="inlineStr">
        <is>
          <t>IEEE Journal of Biomedical and Health Informatics</t>
        </is>
      </c>
      <c r="AF882" t="inlineStr">
        <is>
          <t>Hybrid OA (IEEE)</t>
        </is>
      </c>
      <c r="AG882" t="inlineStr">
        <is>
          <t xml:space="preserve">NSFC Research Program(grant numbers:61906010); R&amp;D Program of Beijing Municipal Education Commission(grant numbers:KM202010005032); </t>
        </is>
      </c>
      <c r="AH882" t="inlineStr">
        <is>
          <t>Not assessed</t>
        </is>
      </c>
      <c r="AI882" t="inlineStr">
        <is>
          <t>Not reported</t>
        </is>
      </c>
      <c r="AJ882" t="inlineStr">
        <is>
          <t>Not reported</t>
        </is>
      </c>
      <c r="AK882" t="inlineStr">
        <is>
          <t>Not reported</t>
        </is>
      </c>
      <c r="AL882" t="inlineStr">
        <is>
          <t>Not reported</t>
        </is>
      </c>
      <c r="AM882" t="inlineStr">
        <is>
          <t>Not reported</t>
        </is>
      </c>
      <c r="AN882" t="inlineStr">
        <is>
          <t>Not reported</t>
        </is>
      </c>
      <c r="AO882" t="inlineStr">
        <is>
          <t>Not reviewed</t>
        </is>
      </c>
      <c r="AP882" t="inlineStr">
        <is>
          <t>Not reported</t>
        </is>
      </c>
      <c r="AQ882" t="inlineStr">
        <is>
          <t>Not reported</t>
        </is>
      </c>
      <c r="AR882" t="inlineStr">
        <is>
          <t>Not reported</t>
        </is>
      </c>
      <c r="AS882" t="inlineStr">
        <is>
          <t>See abstract</t>
        </is>
      </c>
      <c r="AT882" t="inlineStr">
        <is>
          <t>Not reviewed</t>
        </is>
      </c>
      <c r="AU882" t="inlineStr">
        <is>
          <t>Not reviewed</t>
        </is>
      </c>
      <c r="AV882" t="inlineStr">
        <is>
          <t>Not reviewed</t>
        </is>
      </c>
      <c r="AW882" t="inlineStr">
        <is>
          <t>Not reviewed</t>
        </is>
      </c>
      <c r="AX882" t="inlineStr">
        <is>
          <t>Not reported</t>
        </is>
      </c>
      <c r="AY882" t="inlineStr">
        <is>
          <t>Not reported</t>
        </is>
      </c>
      <c r="AZ882" t="inlineStr">
        <is>
          <t>Not reported</t>
        </is>
      </c>
      <c r="BA882" t="inlineStr">
        <is>
          <t>Not reported</t>
        </is>
      </c>
      <c r="BB882" t="inlineStr">
        <is>
          <t>Not reported</t>
        </is>
      </c>
      <c r="BC882" t="inlineStr">
        <is>
          <t>Not reported</t>
        </is>
      </c>
      <c r="BD882" t="inlineStr">
        <is>
          <t>Not reported</t>
        </is>
      </c>
      <c r="BE882" t="inlineStr">
        <is>
          <t>Not reported</t>
        </is>
      </c>
      <c r="BF882" t="inlineStr">
        <is>
          <t>Not reported</t>
        </is>
      </c>
      <c r="BG882" t="inlineStr">
        <is>
          <t>Not reviewed (not included)</t>
        </is>
      </c>
      <c r="BH882" t="inlineStr">
        <is>
          <t>N/A</t>
        </is>
      </c>
      <c r="BI882" t="inlineStr">
        <is>
          <t>Not reviewed</t>
        </is>
      </c>
      <c r="BJ882" t="inlineStr">
        <is>
          <t>Not reviewed</t>
        </is>
      </c>
      <c r="BK882" t="inlineStr">
        <is>
          <t>Not reviewed</t>
        </is>
      </c>
      <c r="BL882" t="inlineStr">
        <is>
          <t>Not reviewed</t>
        </is>
      </c>
      <c r="BM882" t="inlineStr">
        <is>
          <t>Not reviewed (not included)</t>
        </is>
      </c>
      <c r="BN882" t="inlineStr">
        <is>
          <t>No AI/ML Methods - E1-No AI/ML/DL: Abstract and title do not describe application of AI, ML, or DL methods</t>
        </is>
      </c>
      <c r="BO882" t="inlineStr">
        <is>
          <t>Abstract-level screening only</t>
        </is>
      </c>
      <c r="BP882" t="inlineStr">
        <is>
          <t>12</t>
        </is>
      </c>
    </row>
    <row r="883">
      <c r="A883" t="inlineStr">
        <is>
          <t>Text Classification on Tweets predicting the Mental Illness using Natural Language Processing and Machine Learning Classifiers</t>
        </is>
      </c>
      <c r="B883" t="n">
        <v>2024</v>
      </c>
      <c r="C883" t="inlineStr">
        <is>
          <t>Not checked</t>
        </is>
      </c>
      <c r="D883" t="inlineStr">
        <is>
          <t>Not checked</t>
        </is>
      </c>
      <c r="E883" t="inlineStr">
        <is>
          <t>10.1109/ICEEICT61591.2024.10718368</t>
        </is>
      </c>
      <c r="F883" t="inlineStr">
        <is>
          <t>In the 21st Century, peopleâ€™s are investing additional occasions on social media reflecting their feelings by means of the languages(text). The modern inquire about is looking at whether people's conventional dialect gives a great flag for anticipating the event of mental ailment. Dialect tests (Tweets) were assembled from the social media site, with tweets utilized to portray different sorts of mental condition. As hypothesized, tweets taken from the client can be utilized to separate a assortment of mental sicknesses (ADHD, uneasiness, bipolar clutter, and sadness). At last, models prepared on tweets particular in expressions showing disorder-specific side effects, while models instructed to foresee mental states particular in words, showing the sorts of choices prescient of mental ailment. This paper points to appear an NLP spaCy and the machine learning classifiers to anticipate mental sickness on tweets by categorizing the content and gets the exactness of 99.25% in NLP - spaCy and 96.71% in ML Irregular Timberland &amp; XGBoost Demonstrate.</t>
        </is>
      </c>
      <c r="G883" t="inlineStr">
        <is>
          <t>Unimodal</t>
        </is>
      </c>
      <c r="H883" t="inlineStr">
        <is>
          <t>See abstract</t>
        </is>
      </c>
      <c r="I883" t="inlineStr">
        <is>
          <t>See abstract</t>
        </is>
      </c>
      <c r="J883" t="inlineStr">
        <is>
          <t>See abstract (AI/ML)</t>
        </is>
      </c>
      <c r="K883" t="inlineStr">
        <is>
          <t>See abstract</t>
        </is>
      </c>
      <c r="M883" t="inlineStr">
        <is>
          <t>See abstract</t>
        </is>
      </c>
      <c r="N883" t="inlineStr">
        <is>
          <t>See abstract</t>
        </is>
      </c>
      <c r="O883" t="inlineStr">
        <is>
          <t>Not verified from abstract</t>
        </is>
      </c>
      <c r="P883" t="inlineStr">
        <is>
          <t>See abstract</t>
        </is>
      </c>
      <c r="Q883" t="inlineStr">
        <is>
          <t>See abstract</t>
        </is>
      </c>
      <c r="R883" t="inlineStr">
        <is>
          <t>Not reviewed (not included)</t>
        </is>
      </c>
      <c r="S883" t="inlineStr">
        <is>
          <t>Not reviewed (not included)</t>
        </is>
      </c>
      <c r="T883" t="inlineStr">
        <is>
          <t>Abstract screening only. Not Selected for Final 95 (Pending Full Text Review)</t>
        </is>
      </c>
      <c r="U883" t="inlineStr">
        <is>
          <t>EXCLUDE</t>
        </is>
      </c>
      <c r="V8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83" t="inlineStr">
        <is>
          <t>Excluded: Other Criterion</t>
        </is>
      </c>
      <c r="X883" t="inlineStr">
        <is>
          <t>Not assessed from abstract</t>
        </is>
      </c>
      <c r="Y883" t="inlineStr">
        <is>
          <t>IEEE Conferences</t>
        </is>
      </c>
      <c r="Z883" t="inlineStr">
        <is>
          <t>Not determined from abstract</t>
        </is>
      </c>
      <c r="AB883" t="inlineStr">
        <is>
          <t>Not assessed (not included)</t>
        </is>
      </c>
      <c r="AC883" t="inlineStr">
        <is>
          <t>Not assessed (not included)</t>
        </is>
      </c>
      <c r="AD883" t="inlineStr">
        <is>
          <t>A. Vijayalakshmi; T. N. Aruna; D. N; V. J. Chakravarthy; M. Seenivasan</t>
        </is>
      </c>
      <c r="AE883" t="inlineStr">
        <is>
          <t>2024 Third International Conference on Electrical, Electronics, Information and Communication Technologies (ICEEICT)</t>
        </is>
      </c>
      <c r="AF883" t="inlineStr">
        <is>
          <t>Hybrid OA (IEEE)</t>
        </is>
      </c>
      <c r="AH883" t="inlineStr">
        <is>
          <t>Not assessed</t>
        </is>
      </c>
      <c r="AI883" t="inlineStr">
        <is>
          <t>Not reported</t>
        </is>
      </c>
      <c r="AJ883" t="inlineStr">
        <is>
          <t>Not reported</t>
        </is>
      </c>
      <c r="AK883" t="inlineStr">
        <is>
          <t>Not reported</t>
        </is>
      </c>
      <c r="AL883" t="inlineStr">
        <is>
          <t>Not reported</t>
        </is>
      </c>
      <c r="AM883" t="inlineStr">
        <is>
          <t>Not reported</t>
        </is>
      </c>
      <c r="AN883" t="inlineStr">
        <is>
          <t>Not reported</t>
        </is>
      </c>
      <c r="AO883" t="inlineStr">
        <is>
          <t>Not reviewed</t>
        </is>
      </c>
      <c r="AP883" t="inlineStr">
        <is>
          <t>Not reported</t>
        </is>
      </c>
      <c r="AQ883" t="inlineStr">
        <is>
          <t>Not reported</t>
        </is>
      </c>
      <c r="AR883" t="inlineStr">
        <is>
          <t>Not reported</t>
        </is>
      </c>
      <c r="AS883" t="inlineStr">
        <is>
          <t>See abstract</t>
        </is>
      </c>
      <c r="AT883" t="inlineStr">
        <is>
          <t>Not reviewed</t>
        </is>
      </c>
      <c r="AU883" t="inlineStr">
        <is>
          <t>Not reviewed</t>
        </is>
      </c>
      <c r="AV883" t="inlineStr">
        <is>
          <t>Not reviewed</t>
        </is>
      </c>
      <c r="AW883" t="inlineStr">
        <is>
          <t>Not reviewed</t>
        </is>
      </c>
      <c r="AX883" t="inlineStr">
        <is>
          <t>Not reported</t>
        </is>
      </c>
      <c r="AY883" t="inlineStr">
        <is>
          <t>Not reported</t>
        </is>
      </c>
      <c r="AZ883" t="inlineStr">
        <is>
          <t>Not reported</t>
        </is>
      </c>
      <c r="BA883" t="inlineStr">
        <is>
          <t>Not reported</t>
        </is>
      </c>
      <c r="BB883" t="inlineStr">
        <is>
          <t>Not reported</t>
        </is>
      </c>
      <c r="BC883" t="inlineStr">
        <is>
          <t>Not reported</t>
        </is>
      </c>
      <c r="BD883" t="inlineStr">
        <is>
          <t>Not reported</t>
        </is>
      </c>
      <c r="BE883" t="inlineStr">
        <is>
          <t>Not reported</t>
        </is>
      </c>
      <c r="BF883" t="inlineStr">
        <is>
          <t>Not reported</t>
        </is>
      </c>
      <c r="BG883" t="inlineStr">
        <is>
          <t>Not reviewed (not included)</t>
        </is>
      </c>
      <c r="BH883" t="inlineStr">
        <is>
          <t>N/A</t>
        </is>
      </c>
      <c r="BI883" t="inlineStr">
        <is>
          <t>Not reviewed</t>
        </is>
      </c>
      <c r="BJ883" t="inlineStr">
        <is>
          <t>Not reviewed</t>
        </is>
      </c>
      <c r="BK883" t="inlineStr">
        <is>
          <t>Not reviewed</t>
        </is>
      </c>
      <c r="BL883" t="inlineStr">
        <is>
          <t>Not reviewed</t>
        </is>
      </c>
      <c r="BM883" t="inlineStr">
        <is>
          <t>Not reviewed (not included)</t>
        </is>
      </c>
      <c r="BN883" t="inlineStr">
        <is>
          <t>Not Selected for Final 95 (Pending Full Text Review) - Candidate paper not selected for final 95: Passed abstract screening but not included in final selec</t>
        </is>
      </c>
      <c r="BO883" t="inlineStr">
        <is>
          <t>Abstract-level screening only</t>
        </is>
      </c>
      <c r="BP883" t="inlineStr">
        <is>
          <t>9</t>
        </is>
      </c>
    </row>
    <row r="884">
      <c r="A884" t="inlineStr">
        <is>
          <t>NeuroTutor: Neural Decoding of Student Engagement During Virtual and Robotic Tutoring</t>
        </is>
      </c>
      <c r="B884" t="n">
        <v>2025</v>
      </c>
      <c r="C884" t="inlineStr">
        <is>
          <t>Not checked</t>
        </is>
      </c>
      <c r="D884" t="inlineStr">
        <is>
          <t>Not checked</t>
        </is>
      </c>
      <c r="E884" t="inlineStr">
        <is>
          <t>10.1109/ACCESS.2025.3585826</t>
        </is>
      </c>
      <c r="F884" t="inlineStr">
        <is>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studentsâ€™ neural pref</t>
        </is>
      </c>
      <c r="G884" t="inlineStr">
        <is>
          <t>Unimodal</t>
        </is>
      </c>
      <c r="H884" t="inlineStr">
        <is>
          <t>See abstract</t>
        </is>
      </c>
      <c r="I884" t="inlineStr">
        <is>
          <t>See abstract</t>
        </is>
      </c>
      <c r="J884" t="inlineStr">
        <is>
          <t>See abstract (AI/ML)</t>
        </is>
      </c>
      <c r="K884" t="inlineStr">
        <is>
          <t>See abstract</t>
        </is>
      </c>
      <c r="M884" t="inlineStr">
        <is>
          <t>See abstract</t>
        </is>
      </c>
      <c r="N884" t="inlineStr">
        <is>
          <t>See abstract</t>
        </is>
      </c>
      <c r="O884" t="inlineStr">
        <is>
          <t>Not verified from abstract</t>
        </is>
      </c>
      <c r="P884" t="inlineStr">
        <is>
          <t>See abstract</t>
        </is>
      </c>
      <c r="Q884" t="inlineStr">
        <is>
          <t>See abstract</t>
        </is>
      </c>
      <c r="R884" t="inlineStr">
        <is>
          <t>Not reviewed (not included)</t>
        </is>
      </c>
      <c r="S884" t="inlineStr">
        <is>
          <t>Not reviewed (not included)</t>
        </is>
      </c>
      <c r="T884" t="inlineStr">
        <is>
          <t>Abstract screening only. Non-ADHD Focused</t>
        </is>
      </c>
      <c r="U884" t="inlineStr">
        <is>
          <t>EXCLUDE</t>
        </is>
      </c>
      <c r="V884" t="inlineStr">
        <is>
          <t>E2-Not ADHD focused: Neither title nor abstract mentions ADHD or attention-deficit/hyperactivity</t>
        </is>
      </c>
      <c r="W884" t="inlineStr">
        <is>
          <t>Excluded: Not ADHD Focused</t>
        </is>
      </c>
      <c r="X884" t="inlineStr">
        <is>
          <t>Not assessed from abstract</t>
        </is>
      </c>
      <c r="Y884" t="inlineStr">
        <is>
          <t>IEEE Journals</t>
        </is>
      </c>
      <c r="Z884" t="inlineStr">
        <is>
          <t>Not determined from abstract</t>
        </is>
      </c>
      <c r="AB884" t="inlineStr">
        <is>
          <t>Not assessed (not included)</t>
        </is>
      </c>
      <c r="AC884" t="inlineStr">
        <is>
          <t>Not assessed (not included)</t>
        </is>
      </c>
      <c r="AD884" t="inlineStr">
        <is>
          <t>S. Elgammal; S. Alsereidi; M. Almansoori; S. Alblooshi; A. Hireche; A. N. Belkacem</t>
        </is>
      </c>
      <c r="AE884" t="inlineStr">
        <is>
          <t>IEEE Access</t>
        </is>
      </c>
      <c r="AF884" t="inlineStr">
        <is>
          <t>Gold OA (IEEE Access)</t>
        </is>
      </c>
      <c r="AG884" t="inlineStr">
        <is>
          <t xml:space="preserve">United Arab Emirates University through SurePlus(grant numbers:G00004848,UPAR-12T055); Khalifa University (KU)-United Arab Emirates University (UAEU) Joint Research Program(grant numbers:KU-UAEU-2023-004); UAEU(grant numbers:G00004680); </t>
        </is>
      </c>
      <c r="AH884" t="inlineStr">
        <is>
          <t>Not assessed</t>
        </is>
      </c>
      <c r="AI884" t="inlineStr">
        <is>
          <t>Not reported</t>
        </is>
      </c>
      <c r="AJ884" t="inlineStr">
        <is>
          <t>Not reported</t>
        </is>
      </c>
      <c r="AK884" t="inlineStr">
        <is>
          <t>Not reported</t>
        </is>
      </c>
      <c r="AL884" t="inlineStr">
        <is>
          <t>Not reported</t>
        </is>
      </c>
      <c r="AM884" t="inlineStr">
        <is>
          <t>Not reported</t>
        </is>
      </c>
      <c r="AN884" t="inlineStr">
        <is>
          <t>Not reported</t>
        </is>
      </c>
      <c r="AO884" t="inlineStr">
        <is>
          <t>Not reviewed</t>
        </is>
      </c>
      <c r="AP884" t="inlineStr">
        <is>
          <t>Not reported</t>
        </is>
      </c>
      <c r="AQ884" t="inlineStr">
        <is>
          <t>Not reported</t>
        </is>
      </c>
      <c r="AR884" t="inlineStr">
        <is>
          <t>Not reported</t>
        </is>
      </c>
      <c r="AS884" t="inlineStr">
        <is>
          <t>See abstract</t>
        </is>
      </c>
      <c r="AT884" t="inlineStr">
        <is>
          <t>Not reviewed</t>
        </is>
      </c>
      <c r="AU884" t="inlineStr">
        <is>
          <t>Not reviewed</t>
        </is>
      </c>
      <c r="AV884" t="inlineStr">
        <is>
          <t>Not reviewed</t>
        </is>
      </c>
      <c r="AW884" t="inlineStr">
        <is>
          <t>Not reviewed</t>
        </is>
      </c>
      <c r="AX884" t="inlineStr">
        <is>
          <t>Not reported</t>
        </is>
      </c>
      <c r="AY884" t="inlineStr">
        <is>
          <t>Not reported</t>
        </is>
      </c>
      <c r="AZ884" t="inlineStr">
        <is>
          <t>Not reported</t>
        </is>
      </c>
      <c r="BA884" t="inlineStr">
        <is>
          <t>Not reported</t>
        </is>
      </c>
      <c r="BB884" t="inlineStr">
        <is>
          <t>Not reported</t>
        </is>
      </c>
      <c r="BC884" t="inlineStr">
        <is>
          <t>Not reported</t>
        </is>
      </c>
      <c r="BD884" t="inlineStr">
        <is>
          <t>Not reported</t>
        </is>
      </c>
      <c r="BE884" t="inlineStr">
        <is>
          <t>Not reported</t>
        </is>
      </c>
      <c r="BF884" t="inlineStr">
        <is>
          <t>Not reported</t>
        </is>
      </c>
      <c r="BG884" t="inlineStr">
        <is>
          <t>Not reviewed (not included)</t>
        </is>
      </c>
      <c r="BH884" t="inlineStr">
        <is>
          <t>N/A</t>
        </is>
      </c>
      <c r="BI884" t="inlineStr">
        <is>
          <t>Not reviewed</t>
        </is>
      </c>
      <c r="BJ884" t="inlineStr">
        <is>
          <t>Not reviewed</t>
        </is>
      </c>
      <c r="BK884" t="inlineStr">
        <is>
          <t>Not reviewed</t>
        </is>
      </c>
      <c r="BL884" t="inlineStr">
        <is>
          <t>Not reviewed</t>
        </is>
      </c>
      <c r="BM884" t="inlineStr">
        <is>
          <t>Not reviewed (not included)</t>
        </is>
      </c>
      <c r="BN884" t="inlineStr">
        <is>
          <t>Non-ADHD Focused - E2-Not ADHD focused: Neither title nor abstract mentions ADHD or attention-deficit/hyperactivity</t>
        </is>
      </c>
      <c r="BO884" t="inlineStr">
        <is>
          <t>Abstract-level screening only</t>
        </is>
      </c>
      <c r="BP884" t="inlineStr">
        <is>
          <t>12</t>
        </is>
      </c>
    </row>
    <row r="885">
      <c r="A885" t="inlineStr">
        <is>
          <t>Analyzing the Impact of Social Media Usage on Mental Health: A Machine Learning Approach</t>
        </is>
      </c>
      <c r="B885" t="n">
        <v>2024</v>
      </c>
      <c r="C885" t="inlineStr">
        <is>
          <t>Not checked</t>
        </is>
      </c>
      <c r="D885" t="inlineStr">
        <is>
          <t>Not checked</t>
        </is>
      </c>
      <c r="E885" t="inlineStr">
        <is>
          <t>10.1109/ICCCNT61001.2024.10724267</t>
        </is>
      </c>
      <c r="F885" t="inlineStr">
        <is>
          <t>This study investigates the correlation between social media usage and its impact on mental health, utilizing a dataset of 481 individuals to explore how varying degrees of social media engagement affect symptoms of ADHD, Anxiety, Depression, and Self Esteem. Through the application of statistical analysis and machine learning models, significant findings indicate that increased time spent on social media correlates positively with heightened mental health issues, particularly among younger demographics. The Pearson correlation matrix and machine learning algorithms, including Logistic Regression and Gaussian Naive Bayes, were utilized to analyze the data, achieving predictive accuracies of ${9 9. 3 1 \%}$ and ${9 4. 4 4 \%}$, respectively. These models suggest the potential for using machine learning to identify and mitigate risks associated with excessive social media use. The study highlights the need for targeted mental health interventions tailored to specific demographic groups to alleviate the negative impacts of social media. This research underscores the importance of developing strategies to manage and prevent mental health issues in the digital age, offering valuable insights for policymakers, educators, and healthcare providers.</t>
        </is>
      </c>
      <c r="G885" t="inlineStr">
        <is>
          <t>Unimodal</t>
        </is>
      </c>
      <c r="H885" t="inlineStr">
        <is>
          <t>See abstract</t>
        </is>
      </c>
      <c r="I885" t="inlineStr">
        <is>
          <t>See abstract</t>
        </is>
      </c>
      <c r="J885" t="inlineStr">
        <is>
          <t>See abstract (AI/ML)</t>
        </is>
      </c>
      <c r="K885" t="inlineStr">
        <is>
          <t>See abstract</t>
        </is>
      </c>
      <c r="M885" t="inlineStr">
        <is>
          <t>See abstract</t>
        </is>
      </c>
      <c r="N885" t="inlineStr">
        <is>
          <t>See abstract</t>
        </is>
      </c>
      <c r="O885" t="inlineStr">
        <is>
          <t>Not verified from abstract</t>
        </is>
      </c>
      <c r="P885" t="inlineStr">
        <is>
          <t>See abstract</t>
        </is>
      </c>
      <c r="Q885" t="inlineStr">
        <is>
          <t>See abstract</t>
        </is>
      </c>
      <c r="R885" t="inlineStr">
        <is>
          <t>Not reviewed (not included)</t>
        </is>
      </c>
      <c r="S885" t="inlineStr">
        <is>
          <t>Not reviewed (not included)</t>
        </is>
      </c>
      <c r="T885" t="inlineStr">
        <is>
          <t>Abstract screening only. Not Selected for Final 95 (Pending Full Text Review)</t>
        </is>
      </c>
      <c r="U885" t="inlineStr">
        <is>
          <t>EXCLUDE</t>
        </is>
      </c>
      <c r="V8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85" t="inlineStr">
        <is>
          <t>Excluded: Other Criterion</t>
        </is>
      </c>
      <c r="X885" t="inlineStr">
        <is>
          <t>Not assessed from abstract</t>
        </is>
      </c>
      <c r="Y885" t="inlineStr">
        <is>
          <t>IEEE Conferences</t>
        </is>
      </c>
      <c r="Z885" t="inlineStr">
        <is>
          <t>Not determined from abstract</t>
        </is>
      </c>
      <c r="AB885" t="inlineStr">
        <is>
          <t>Not assessed (not included)</t>
        </is>
      </c>
      <c r="AC885" t="inlineStr">
        <is>
          <t>Not assessed (not included)</t>
        </is>
      </c>
      <c r="AD885" t="inlineStr">
        <is>
          <t>S. Purohit; R. Mudgal; S. Vats; P. Rana; O. A. Shah; A. Verma</t>
        </is>
      </c>
      <c r="AE885" t="inlineStr">
        <is>
          <t>2024 15th International Conference on Computing Communication and Networking Technologies (ICCCNT)</t>
        </is>
      </c>
      <c r="AF885" t="inlineStr">
        <is>
          <t>Hybrid OA (IEEE)</t>
        </is>
      </c>
      <c r="AH885" t="inlineStr">
        <is>
          <t>Not assessed</t>
        </is>
      </c>
      <c r="AI885" t="inlineStr">
        <is>
          <t>Not reported</t>
        </is>
      </c>
      <c r="AJ885" t="inlineStr">
        <is>
          <t>Not reported</t>
        </is>
      </c>
      <c r="AK885" t="inlineStr">
        <is>
          <t>Not reported</t>
        </is>
      </c>
      <c r="AL885" t="inlineStr">
        <is>
          <t>Not reported</t>
        </is>
      </c>
      <c r="AM885" t="inlineStr">
        <is>
          <t>Not reported</t>
        </is>
      </c>
      <c r="AN885" t="inlineStr">
        <is>
          <t>Not reported</t>
        </is>
      </c>
      <c r="AO885" t="inlineStr">
        <is>
          <t>Not reviewed</t>
        </is>
      </c>
      <c r="AP885" t="inlineStr">
        <is>
          <t>Not reported</t>
        </is>
      </c>
      <c r="AQ885" t="inlineStr">
        <is>
          <t>Not reported</t>
        </is>
      </c>
      <c r="AR885" t="inlineStr">
        <is>
          <t>Not reported</t>
        </is>
      </c>
      <c r="AS885" t="inlineStr">
        <is>
          <t>See abstract</t>
        </is>
      </c>
      <c r="AT885" t="inlineStr">
        <is>
          <t>Not reviewed</t>
        </is>
      </c>
      <c r="AU885" t="inlineStr">
        <is>
          <t>Not reviewed</t>
        </is>
      </c>
      <c r="AV885" t="inlineStr">
        <is>
          <t>Not reviewed</t>
        </is>
      </c>
      <c r="AW885" t="inlineStr">
        <is>
          <t>Not reviewed</t>
        </is>
      </c>
      <c r="AX885" t="inlineStr">
        <is>
          <t>Not reported</t>
        </is>
      </c>
      <c r="AY885" t="inlineStr">
        <is>
          <t>Not reported</t>
        </is>
      </c>
      <c r="AZ885" t="inlineStr">
        <is>
          <t>Not reported</t>
        </is>
      </c>
      <c r="BA885" t="inlineStr">
        <is>
          <t>Not reported</t>
        </is>
      </c>
      <c r="BB885" t="inlineStr">
        <is>
          <t>Not reported</t>
        </is>
      </c>
      <c r="BC885" t="inlineStr">
        <is>
          <t>Not reported</t>
        </is>
      </c>
      <c r="BD885" t="inlineStr">
        <is>
          <t>Not reported</t>
        </is>
      </c>
      <c r="BE885" t="inlineStr">
        <is>
          <t>Not reported</t>
        </is>
      </c>
      <c r="BF885" t="inlineStr">
        <is>
          <t>Not reported</t>
        </is>
      </c>
      <c r="BG885" t="inlineStr">
        <is>
          <t>Not reviewed (not included)</t>
        </is>
      </c>
      <c r="BH885" t="inlineStr">
        <is>
          <t>N/A</t>
        </is>
      </c>
      <c r="BI885" t="inlineStr">
        <is>
          <t>Not reviewed</t>
        </is>
      </c>
      <c r="BJ885" t="inlineStr">
        <is>
          <t>Not reviewed</t>
        </is>
      </c>
      <c r="BK885" t="inlineStr">
        <is>
          <t>Not reviewed</t>
        </is>
      </c>
      <c r="BL885" t="inlineStr">
        <is>
          <t>Not reviewed</t>
        </is>
      </c>
      <c r="BM885" t="inlineStr">
        <is>
          <t>Not reviewed (not included)</t>
        </is>
      </c>
      <c r="BN885" t="inlineStr">
        <is>
          <t>Not Selected for Final 95 (Pending Full Text Review) - Candidate paper not selected for final 95: Passed abstract screening but not included in final selec</t>
        </is>
      </c>
      <c r="BO885" t="inlineStr">
        <is>
          <t>Abstract-level screening only</t>
        </is>
      </c>
      <c r="BP885" t="inlineStr">
        <is>
          <t>6</t>
        </is>
      </c>
    </row>
    <row r="886">
      <c r="A886" t="inlineStr">
        <is>
          <t>A Virtual Reality Based System for the Screening and Classification of Autism</t>
        </is>
      </c>
      <c r="B886" t="n">
        <v>2022</v>
      </c>
      <c r="C886" t="inlineStr">
        <is>
          <t>Not checked</t>
        </is>
      </c>
      <c r="D886" t="inlineStr">
        <is>
          <t>Not checked</t>
        </is>
      </c>
      <c r="E886" t="inlineStr">
        <is>
          <t>10.1109/TVCG.2022.3150489</t>
        </is>
      </c>
      <c r="F886" t="inlineStr">
        <is>
          <t>Autism - also known as Autism Spectrum Disorders or Autism Spectrum Conditions - is a neurodevelopmental condition characterized by repetitive behaviours and differences in communication and social interaction. As a consequence, many autistic individuals may struggle in everyday life, which sometimes manifests in depression, unemployment, or addiction. One crucial problem in patient support and treatment is the long waiting time to diagnosis, which was approximated to seven months on average. Yet, the earlier an intervention can take place the better the patient can be supported, which was identified as a crucial factor. We propose a system to support the screening of Autism Spectrum Disorders based on a virtual reality social interaction, namely a shopping experience, with an embodied agent. During this everyday interaction, behavioral responses are tracked and recorded. We analyze this behavior with machine learning approaches to classify participants from an autistic participant sample in comparison to a typically developed individuals control sample with high accuracy, demonstrating the feasibility of the approach. We believe that such tools can strongly impact the way mental disorders are assessed and may help to further find objective criteria and categorization.</t>
        </is>
      </c>
      <c r="G886" t="inlineStr">
        <is>
          <t>Unimodal</t>
        </is>
      </c>
      <c r="H886" t="inlineStr">
        <is>
          <t>See abstract</t>
        </is>
      </c>
      <c r="I886" t="inlineStr">
        <is>
          <t>See abstract</t>
        </is>
      </c>
      <c r="J886" t="inlineStr">
        <is>
          <t>See abstract (AI/ML)</t>
        </is>
      </c>
      <c r="K886" t="inlineStr">
        <is>
          <t>See abstract</t>
        </is>
      </c>
      <c r="M886" t="inlineStr">
        <is>
          <t>See abstract</t>
        </is>
      </c>
      <c r="N886" t="inlineStr">
        <is>
          <t>See abstract</t>
        </is>
      </c>
      <c r="O886" t="inlineStr">
        <is>
          <t>Not verified from abstract</t>
        </is>
      </c>
      <c r="P886" t="inlineStr">
        <is>
          <t>See abstract</t>
        </is>
      </c>
      <c r="Q886" t="inlineStr">
        <is>
          <t>See abstract</t>
        </is>
      </c>
      <c r="R886" t="inlineStr">
        <is>
          <t>Not reviewed (not included)</t>
        </is>
      </c>
      <c r="S886" t="inlineStr">
        <is>
          <t>Not reviewed (not included)</t>
        </is>
      </c>
      <c r="T886" t="inlineStr">
        <is>
          <t>Abstract screening only. Non-ADHD Focused</t>
        </is>
      </c>
      <c r="U886" t="inlineStr">
        <is>
          <t>EXCLUDE</t>
        </is>
      </c>
      <c r="V886" t="inlineStr">
        <is>
          <t>E2-Not ADHD focused: Neither title nor abstract mentions ADHD or attention-deficit/hyperactivity</t>
        </is>
      </c>
      <c r="W886" t="inlineStr">
        <is>
          <t>Excluded: Not ADHD Focused</t>
        </is>
      </c>
      <c r="X886" t="inlineStr">
        <is>
          <t>Not assessed from abstract</t>
        </is>
      </c>
      <c r="Y886" t="inlineStr">
        <is>
          <t>IEEE Journals</t>
        </is>
      </c>
      <c r="Z886" t="inlineStr">
        <is>
          <t>Not determined from abstract</t>
        </is>
      </c>
      <c r="AB886" t="inlineStr">
        <is>
          <t>Not assessed (not included)</t>
        </is>
      </c>
      <c r="AC886" t="inlineStr">
        <is>
          <t>Not assessed (not included)</t>
        </is>
      </c>
      <c r="AD886" t="inlineStr">
        <is>
          <t>M. Robles; N. Namdarian; J. Otto; E. Wassiljew; N. Navab; C. M. Falter-Wagner; D. Roth</t>
        </is>
      </c>
      <c r="AE886" t="inlineStr">
        <is>
          <t>IEEE Transactions on Visualization and Computer Graphics</t>
        </is>
      </c>
      <c r="AF886" t="inlineStr">
        <is>
          <t>Hybrid OA (IEEE)</t>
        </is>
      </c>
      <c r="AH886" t="inlineStr">
        <is>
          <t>Not assessed</t>
        </is>
      </c>
      <c r="AI886" t="inlineStr">
        <is>
          <t>Not reported</t>
        </is>
      </c>
      <c r="AJ886" t="inlineStr">
        <is>
          <t>Not reported</t>
        </is>
      </c>
      <c r="AK886" t="inlineStr">
        <is>
          <t>Not reported</t>
        </is>
      </c>
      <c r="AL886" t="inlineStr">
        <is>
          <t>Not reported</t>
        </is>
      </c>
      <c r="AM886" t="inlineStr">
        <is>
          <t>Not reported</t>
        </is>
      </c>
      <c r="AN886" t="inlineStr">
        <is>
          <t>Not reported</t>
        </is>
      </c>
      <c r="AO886" t="inlineStr">
        <is>
          <t>Not reviewed</t>
        </is>
      </c>
      <c r="AP886" t="inlineStr">
        <is>
          <t>Not reported</t>
        </is>
      </c>
      <c r="AQ886" t="inlineStr">
        <is>
          <t>Not reported</t>
        </is>
      </c>
      <c r="AR886" t="inlineStr">
        <is>
          <t>Not reported</t>
        </is>
      </c>
      <c r="AS886" t="inlineStr">
        <is>
          <t>See abstract</t>
        </is>
      </c>
      <c r="AT886" t="inlineStr">
        <is>
          <t>Not reviewed</t>
        </is>
      </c>
      <c r="AU886" t="inlineStr">
        <is>
          <t>Not reviewed</t>
        </is>
      </c>
      <c r="AV886" t="inlineStr">
        <is>
          <t>Not reviewed</t>
        </is>
      </c>
      <c r="AW886" t="inlineStr">
        <is>
          <t>Not reviewed</t>
        </is>
      </c>
      <c r="AX886" t="inlineStr">
        <is>
          <t>Not reported</t>
        </is>
      </c>
      <c r="AY886" t="inlineStr">
        <is>
          <t>Not reported</t>
        </is>
      </c>
      <c r="AZ886" t="inlineStr">
        <is>
          <t>Not reported</t>
        </is>
      </c>
      <c r="BA886" t="inlineStr">
        <is>
          <t>Not reported</t>
        </is>
      </c>
      <c r="BB886" t="inlineStr">
        <is>
          <t>Not reported</t>
        </is>
      </c>
      <c r="BC886" t="inlineStr">
        <is>
          <t>Not reported</t>
        </is>
      </c>
      <c r="BD886" t="inlineStr">
        <is>
          <t>Not reported</t>
        </is>
      </c>
      <c r="BE886" t="inlineStr">
        <is>
          <t>Not reported</t>
        </is>
      </c>
      <c r="BF886" t="inlineStr">
        <is>
          <t>Not reported</t>
        </is>
      </c>
      <c r="BG886" t="inlineStr">
        <is>
          <t>Not reviewed (not included)</t>
        </is>
      </c>
      <c r="BH886" t="inlineStr">
        <is>
          <t>N/A</t>
        </is>
      </c>
      <c r="BI886" t="inlineStr">
        <is>
          <t>Not reviewed</t>
        </is>
      </c>
      <c r="BJ886" t="inlineStr">
        <is>
          <t>Not reviewed</t>
        </is>
      </c>
      <c r="BK886" t="inlineStr">
        <is>
          <t>Not reviewed</t>
        </is>
      </c>
      <c r="BL886" t="inlineStr">
        <is>
          <t>Not reviewed</t>
        </is>
      </c>
      <c r="BM886" t="inlineStr">
        <is>
          <t>Not reviewed (not included)</t>
        </is>
      </c>
      <c r="BN886" t="inlineStr">
        <is>
          <t>Non-ADHD Focused - E2-Not ADHD focused: Neither title nor abstract mentions ADHD or attention-deficit/hyperactivity</t>
        </is>
      </c>
      <c r="BO886" t="inlineStr">
        <is>
          <t>Abstract-level screening only</t>
        </is>
      </c>
      <c r="BP886" t="inlineStr">
        <is>
          <t>11</t>
        </is>
      </c>
    </row>
    <row r="887">
      <c r="A887" t="inlineStr">
        <is>
          <t>Multimodal Sparse Classifier for Adolescent Brain Age Prediction</t>
        </is>
      </c>
      <c r="B887" t="n">
        <v>2020</v>
      </c>
      <c r="C887" t="inlineStr">
        <is>
          <t>Not checked</t>
        </is>
      </c>
      <c r="D887" t="inlineStr">
        <is>
          <t>Not checked</t>
        </is>
      </c>
      <c r="E887" t="inlineStr">
        <is>
          <t>10.1109/JBHI.2019.2925710</t>
        </is>
      </c>
      <c r="F887" t="inlineStr">
        <is>
          <t>The study of healthy brain development helps to better understand both brain transformation and connectivity patterns, which happen during childhood to adulthood. This study presents a sparse machine learning solution across whole-brain functional connectivity measures of three datasets, derived from resting state functional magnetic resonance imaging (rs-fMRI) and two task fMRI data including a working memory n-back task (nb-fMRI) and an emotion identification task (em-fMRI). The fMRI data are collected from the Philadelphia Neurodevelopmental Cohort (PNC) for the prediction of brain age in adolescents. Due to extremely large variable-to-instance ratio of PNC data, a high-dimensional matrix with several irrelevant and highly correlated features is generated, and hence a sparse learning approach is necessary to extract effective features from fMRI data. We propose a sparse learner based on the residual errors along the estimation of an inverse problem for extreme learning machine (ELM). Our proposed method is able to overcome the overlearning problem by pruning several redundant features and their corresponding output weights. The proposed multimodal sparse ELM classifier based on residual errors is highly competitive in terms of classification accuracy compared to its counterparts such as conventional ELM, and sparse Bayesian learning ELM.</t>
        </is>
      </c>
      <c r="G887" t="inlineStr">
        <is>
          <t>Unimodal</t>
        </is>
      </c>
      <c r="H887" t="inlineStr">
        <is>
          <t>See abstract</t>
        </is>
      </c>
      <c r="I887" t="inlineStr">
        <is>
          <t>See abstract</t>
        </is>
      </c>
      <c r="J887" t="inlineStr">
        <is>
          <t>See abstract (AI/ML)</t>
        </is>
      </c>
      <c r="K887" t="inlineStr">
        <is>
          <t>See abstract</t>
        </is>
      </c>
      <c r="M887" t="inlineStr">
        <is>
          <t>See abstract</t>
        </is>
      </c>
      <c r="N887" t="inlineStr">
        <is>
          <t>See abstract</t>
        </is>
      </c>
      <c r="O887" t="inlineStr">
        <is>
          <t>Not verified from abstract</t>
        </is>
      </c>
      <c r="P887" t="inlineStr">
        <is>
          <t>See abstract</t>
        </is>
      </c>
      <c r="Q887" t="inlineStr">
        <is>
          <t>See abstract</t>
        </is>
      </c>
      <c r="R887" t="inlineStr">
        <is>
          <t>Not reviewed (not included)</t>
        </is>
      </c>
      <c r="S887" t="inlineStr">
        <is>
          <t>Not reviewed (not included)</t>
        </is>
      </c>
      <c r="T887" t="inlineStr">
        <is>
          <t>Abstract screening only. Non-ADHD Focused</t>
        </is>
      </c>
      <c r="U887" t="inlineStr">
        <is>
          <t>EXCLUDE</t>
        </is>
      </c>
      <c r="V887" t="inlineStr">
        <is>
          <t>E2-Not ADHD focused: Neither title nor abstract mentions ADHD or attention-deficit/hyperactivity</t>
        </is>
      </c>
      <c r="W887" t="inlineStr">
        <is>
          <t>Excluded: Not ADHD Focused</t>
        </is>
      </c>
      <c r="X887" t="inlineStr">
        <is>
          <t>Not assessed from abstract</t>
        </is>
      </c>
      <c r="Y887" t="inlineStr">
        <is>
          <t>IEEE Journals</t>
        </is>
      </c>
      <c r="Z887" t="inlineStr">
        <is>
          <t>Not determined from abstract</t>
        </is>
      </c>
      <c r="AB887" t="inlineStr">
        <is>
          <t>Not assessed (not included)</t>
        </is>
      </c>
      <c r="AC887" t="inlineStr">
        <is>
          <t>Not assessed (not included)</t>
        </is>
      </c>
      <c r="AD887" t="inlineStr">
        <is>
          <t>P. H. Kassani; A. Gossmann; Y. -P. Wang</t>
        </is>
      </c>
      <c r="AE887" t="inlineStr">
        <is>
          <t>IEEE Journal of Biomedical and Health Informatics</t>
        </is>
      </c>
      <c r="AF887" t="inlineStr">
        <is>
          <t>Hybrid OA (IEEE)</t>
        </is>
      </c>
      <c r="AG887" t="inlineStr">
        <is>
          <t xml:space="preserve">National Institutes of Health(grant numbers:R01GM109068,R01MH104680,R01MH107354,P20GM103472,R01EB020407,1R01EB006841); National Science Foundation(grant numbers:#1539067); </t>
        </is>
      </c>
      <c r="AH887" t="inlineStr">
        <is>
          <t>Not assessed</t>
        </is>
      </c>
      <c r="AI887" t="inlineStr">
        <is>
          <t>Not reported</t>
        </is>
      </c>
      <c r="AJ887" t="inlineStr">
        <is>
          <t>Not reported</t>
        </is>
      </c>
      <c r="AK887" t="inlineStr">
        <is>
          <t>Not reported</t>
        </is>
      </c>
      <c r="AL887" t="inlineStr">
        <is>
          <t>Not reported</t>
        </is>
      </c>
      <c r="AM887" t="inlineStr">
        <is>
          <t>Not reported</t>
        </is>
      </c>
      <c r="AN887" t="inlineStr">
        <is>
          <t>Not reported</t>
        </is>
      </c>
      <c r="AO887" t="inlineStr">
        <is>
          <t>Not reviewed</t>
        </is>
      </c>
      <c r="AP887" t="inlineStr">
        <is>
          <t>Not reported</t>
        </is>
      </c>
      <c r="AQ887" t="inlineStr">
        <is>
          <t>Not reported</t>
        </is>
      </c>
      <c r="AR887" t="inlineStr">
        <is>
          <t>Not reported</t>
        </is>
      </c>
      <c r="AS887" t="inlineStr">
        <is>
          <t>See abstract</t>
        </is>
      </c>
      <c r="AT887" t="inlineStr">
        <is>
          <t>Not reviewed</t>
        </is>
      </c>
      <c r="AU887" t="inlineStr">
        <is>
          <t>Not reviewed</t>
        </is>
      </c>
      <c r="AV887" t="inlineStr">
        <is>
          <t>Not reviewed</t>
        </is>
      </c>
      <c r="AW887" t="inlineStr">
        <is>
          <t>Not reviewed</t>
        </is>
      </c>
      <c r="AX887" t="inlineStr">
        <is>
          <t>Not reported</t>
        </is>
      </c>
      <c r="AY887" t="inlineStr">
        <is>
          <t>Not reported</t>
        </is>
      </c>
      <c r="AZ887" t="inlineStr">
        <is>
          <t>Not reported</t>
        </is>
      </c>
      <c r="BA887" t="inlineStr">
        <is>
          <t>Not reported</t>
        </is>
      </c>
      <c r="BB887" t="inlineStr">
        <is>
          <t>Not reported</t>
        </is>
      </c>
      <c r="BC887" t="inlineStr">
        <is>
          <t>Not reported</t>
        </is>
      </c>
      <c r="BD887" t="inlineStr">
        <is>
          <t>Not reported</t>
        </is>
      </c>
      <c r="BE887" t="inlineStr">
        <is>
          <t>Not reported</t>
        </is>
      </c>
      <c r="BF887" t="inlineStr">
        <is>
          <t>Not reported</t>
        </is>
      </c>
      <c r="BG887" t="inlineStr">
        <is>
          <t>Not reviewed (not included)</t>
        </is>
      </c>
      <c r="BH887" t="inlineStr">
        <is>
          <t>N/A</t>
        </is>
      </c>
      <c r="BI887" t="inlineStr">
        <is>
          <t>Not reviewed</t>
        </is>
      </c>
      <c r="BJ887" t="inlineStr">
        <is>
          <t>Not reviewed</t>
        </is>
      </c>
      <c r="BK887" t="inlineStr">
        <is>
          <t>Not reviewed</t>
        </is>
      </c>
      <c r="BL887" t="inlineStr">
        <is>
          <t>Not reviewed</t>
        </is>
      </c>
      <c r="BM887" t="inlineStr">
        <is>
          <t>Not reviewed (not included)</t>
        </is>
      </c>
      <c r="BN887" t="inlineStr">
        <is>
          <t>Non-ADHD Focused - E2-Not ADHD focused: Neither title nor abstract mentions ADHD or attention-deficit/hyperactivity</t>
        </is>
      </c>
      <c r="BO887" t="inlineStr">
        <is>
          <t>Abstract-level screening only</t>
        </is>
      </c>
      <c r="BP887" t="inlineStr">
        <is>
          <t>9</t>
        </is>
      </c>
    </row>
    <row r="888">
      <c r="A888" t="inlineStr">
        <is>
          <t>Detecting Mental Health Disorders Using NLP</t>
        </is>
      </c>
      <c r="B888" t="n">
        <v>2023</v>
      </c>
      <c r="C888" t="inlineStr">
        <is>
          <t>Not checked</t>
        </is>
      </c>
      <c r="D888" t="inlineStr">
        <is>
          <t>Not checked</t>
        </is>
      </c>
      <c r="E888" t="inlineStr">
        <is>
          <t>10.1109/PUNECON58714.2023.10450025</t>
        </is>
      </c>
      <c r="F888" t="inlineStr">
        <is>
          <t>The concept of mental fitness pertains to the state of possessing a sound and adaptable mind, characterized by good health and resilience. It encompasses the capacity to navigate challenges and setbacks in a constructive and flexible manner. Consequently, the cultivation and sustenance of mental fitness contribute significantly to the improvement of individual well-being and overall quality of life. In 2019, the WHO observation showed that close to a billion people around the world were living with a mental disorder especially depression and anxiety being the most common. There are various NLP projects which deal with classifying a specific mental health disorder based on analysis of text or speech but very few deal with multi-level classification. To address this we are doing a single model with multilevel mental health disorder classification-combining the text data from many data sets of individual classes. To address this we are creating a composite framework with multilevel mental health disorder classification-combining the text data of different classes from a dataset of reddit posts. Our experiments have shown that fine-tuned domain-specific transformer models and hybrid models combining transformer models and recurrent neural network models like LSTM and Bi-LSTM can detect mental health disorder with an fl-score of 88 % and above.</t>
        </is>
      </c>
      <c r="G888" t="inlineStr">
        <is>
          <t>Unimodal</t>
        </is>
      </c>
      <c r="H888" t="inlineStr">
        <is>
          <t>See abstract</t>
        </is>
      </c>
      <c r="I888" t="inlineStr">
        <is>
          <t>See abstract</t>
        </is>
      </c>
      <c r="J888" t="inlineStr">
        <is>
          <t>See abstract (AI/ML)</t>
        </is>
      </c>
      <c r="K888" t="inlineStr">
        <is>
          <t>See abstract</t>
        </is>
      </c>
      <c r="M888" t="inlineStr">
        <is>
          <t>See abstract</t>
        </is>
      </c>
      <c r="N888" t="inlineStr">
        <is>
          <t>See abstract</t>
        </is>
      </c>
      <c r="O888" t="inlineStr">
        <is>
          <t>Not verified from abstract</t>
        </is>
      </c>
      <c r="P888" t="inlineStr">
        <is>
          <t>See abstract</t>
        </is>
      </c>
      <c r="Q888" t="inlineStr">
        <is>
          <t>See abstract</t>
        </is>
      </c>
      <c r="R888" t="inlineStr">
        <is>
          <t>Not reviewed (not included)</t>
        </is>
      </c>
      <c r="S888" t="inlineStr">
        <is>
          <t>Not reviewed (not included)</t>
        </is>
      </c>
      <c r="T888" t="inlineStr">
        <is>
          <t>Abstract screening only. Non-ADHD Focused</t>
        </is>
      </c>
      <c r="U888" t="inlineStr">
        <is>
          <t>EXCLUDE</t>
        </is>
      </c>
      <c r="V888" t="inlineStr">
        <is>
          <t>E2-Not ADHD focused: Neither title nor abstract mentions ADHD or attention-deficit/hyperactivity</t>
        </is>
      </c>
      <c r="W888" t="inlineStr">
        <is>
          <t>Excluded: Not ADHD Focused</t>
        </is>
      </c>
      <c r="X888" t="inlineStr">
        <is>
          <t>Not assessed from abstract</t>
        </is>
      </c>
      <c r="Y888" t="inlineStr">
        <is>
          <t>IEEE Conferences</t>
        </is>
      </c>
      <c r="Z888" t="inlineStr">
        <is>
          <t>Not determined from abstract</t>
        </is>
      </c>
      <c r="AB888" t="inlineStr">
        <is>
          <t>Not assessed (not included)</t>
        </is>
      </c>
      <c r="AC888" t="inlineStr">
        <is>
          <t>Not assessed (not included)</t>
        </is>
      </c>
      <c r="AD888" t="inlineStr">
        <is>
          <t>A. Tom; G. Das; J. B. Hemmige; P. Deshpande; S. R. Bangshi; A. R. Paduri; N. Darapaneni</t>
        </is>
      </c>
      <c r="AE888" t="inlineStr">
        <is>
          <t>2023 IEEE Pune Section International Conference (PuneCon)</t>
        </is>
      </c>
      <c r="AF888" t="inlineStr">
        <is>
          <t>Hybrid OA (IEEE)</t>
        </is>
      </c>
      <c r="AH888" t="inlineStr">
        <is>
          <t>Not assessed</t>
        </is>
      </c>
      <c r="AI888" t="inlineStr">
        <is>
          <t>Not reported</t>
        </is>
      </c>
      <c r="AJ888" t="inlineStr">
        <is>
          <t>Not reported</t>
        </is>
      </c>
      <c r="AK888" t="inlineStr">
        <is>
          <t>Not reported</t>
        </is>
      </c>
      <c r="AL888" t="inlineStr">
        <is>
          <t>Not reported</t>
        </is>
      </c>
      <c r="AM888" t="inlineStr">
        <is>
          <t>Not reported</t>
        </is>
      </c>
      <c r="AN888" t="inlineStr">
        <is>
          <t>Not reported</t>
        </is>
      </c>
      <c r="AO888" t="inlineStr">
        <is>
          <t>Not reviewed</t>
        </is>
      </c>
      <c r="AP888" t="inlineStr">
        <is>
          <t>Not reported</t>
        </is>
      </c>
      <c r="AQ888" t="inlineStr">
        <is>
          <t>Not reported</t>
        </is>
      </c>
      <c r="AR888" t="inlineStr">
        <is>
          <t>Not reported</t>
        </is>
      </c>
      <c r="AS888" t="inlineStr">
        <is>
          <t>See abstract</t>
        </is>
      </c>
      <c r="AT888" t="inlineStr">
        <is>
          <t>Not reviewed</t>
        </is>
      </c>
      <c r="AU888" t="inlineStr">
        <is>
          <t>Not reviewed</t>
        </is>
      </c>
      <c r="AV888" t="inlineStr">
        <is>
          <t>Not reviewed</t>
        </is>
      </c>
      <c r="AW888" t="inlineStr">
        <is>
          <t>Not reviewed</t>
        </is>
      </c>
      <c r="AX888" t="inlineStr">
        <is>
          <t>Not reported</t>
        </is>
      </c>
      <c r="AY888" t="inlineStr">
        <is>
          <t>Not reported</t>
        </is>
      </c>
      <c r="AZ888" t="inlineStr">
        <is>
          <t>Not reported</t>
        </is>
      </c>
      <c r="BA888" t="inlineStr">
        <is>
          <t>Not reported</t>
        </is>
      </c>
      <c r="BB888" t="inlineStr">
        <is>
          <t>Not reported</t>
        </is>
      </c>
      <c r="BC888" t="inlineStr">
        <is>
          <t>Not reported</t>
        </is>
      </c>
      <c r="BD888" t="inlineStr">
        <is>
          <t>Not reported</t>
        </is>
      </c>
      <c r="BE888" t="inlineStr">
        <is>
          <t>Not reported</t>
        </is>
      </c>
      <c r="BF888" t="inlineStr">
        <is>
          <t>Not reported</t>
        </is>
      </c>
      <c r="BG888" t="inlineStr">
        <is>
          <t>Not reviewed (not included)</t>
        </is>
      </c>
      <c r="BH888" t="inlineStr">
        <is>
          <t>N/A</t>
        </is>
      </c>
      <c r="BI888" t="inlineStr">
        <is>
          <t>Not reviewed</t>
        </is>
      </c>
      <c r="BJ888" t="inlineStr">
        <is>
          <t>Not reviewed</t>
        </is>
      </c>
      <c r="BK888" t="inlineStr">
        <is>
          <t>Not reviewed</t>
        </is>
      </c>
      <c r="BL888" t="inlineStr">
        <is>
          <t>Not reviewed</t>
        </is>
      </c>
      <c r="BM888" t="inlineStr">
        <is>
          <t>Not reviewed (not included)</t>
        </is>
      </c>
      <c r="BN888" t="inlineStr">
        <is>
          <t>Non-ADHD Focused - E2-Not ADHD focused: Neither title nor abstract mentions ADHD or attention-deficit/hyperactivity</t>
        </is>
      </c>
      <c r="BO888" t="inlineStr">
        <is>
          <t>Abstract-level screening only</t>
        </is>
      </c>
      <c r="BP888" t="inlineStr">
        <is>
          <t>7</t>
        </is>
      </c>
    </row>
    <row r="889">
      <c r="A889" t="inlineStr">
        <is>
          <t>EEG-Based Detection of ADHD: A Comparison of Keyboard and EMOTIV-Controlled Gameplay</t>
        </is>
      </c>
      <c r="B889" t="n">
        <v>2024</v>
      </c>
      <c r="C889" t="inlineStr">
        <is>
          <t>Not checked</t>
        </is>
      </c>
      <c r="D889" t="inlineStr">
        <is>
          <t>Not checked</t>
        </is>
      </c>
      <c r="E889" t="inlineStr">
        <is>
          <t>10.1109/PHDEDITS64207.2024.10838642</t>
        </is>
      </c>
      <c r="F889" t="inlineStr">
        <is>
          <t>This paper describes an experiment that records EEG data of both ADHD and healthy subjects while they play an EEG-controlled game using the EMOTIV, a wireless EEG reader. The study compares EEG data recorded during EMOTIV-controlled gameplay and traditional keyboard-controlled game-play. EEG signals in four frequency bands $(\theta,\ \alpha,\ high\beta,\ low\beta,\ \gamma)$ were analyzed. Two popular machine learning classifiers, Support Vector Machines, and Random Forest Classifiers, were applied to differentiate between ADHD and non-ADHD individuals. The Random Forest Classifier yielded the best accuracy for the dataset.</t>
        </is>
      </c>
      <c r="G889" t="inlineStr">
        <is>
          <t>Unimodal</t>
        </is>
      </c>
      <c r="H889" t="inlineStr">
        <is>
          <t>See abstract</t>
        </is>
      </c>
      <c r="I889" t="inlineStr">
        <is>
          <t>See abstract</t>
        </is>
      </c>
      <c r="J889" t="inlineStr">
        <is>
          <t>See abstract (AI/ML)</t>
        </is>
      </c>
      <c r="K889" t="inlineStr">
        <is>
          <t>See abstract</t>
        </is>
      </c>
      <c r="M889" t="inlineStr">
        <is>
          <t>See abstract</t>
        </is>
      </c>
      <c r="N889" t="inlineStr">
        <is>
          <t>See abstract</t>
        </is>
      </c>
      <c r="O889" t="inlineStr">
        <is>
          <t>Not verified from abstract</t>
        </is>
      </c>
      <c r="P889" t="inlineStr">
        <is>
          <t>See abstract</t>
        </is>
      </c>
      <c r="Q889" t="inlineStr">
        <is>
          <t>See abstract</t>
        </is>
      </c>
      <c r="R889" t="inlineStr">
        <is>
          <t>Not reviewed (not included)</t>
        </is>
      </c>
      <c r="S889" t="inlineStr">
        <is>
          <t>Not reviewed (not included)</t>
        </is>
      </c>
      <c r="T889" t="inlineStr">
        <is>
          <t>Abstract screening only. Too Short - Insufficient Detail</t>
        </is>
      </c>
      <c r="U889" t="inlineStr">
        <is>
          <t>EXCLUDE</t>
        </is>
      </c>
      <c r="V889" t="inlineStr">
        <is>
          <t>E11-Insufficient Detail: Only 2 pages - insufficient space for adequate methodological description. (Min 4 pages required per E11)</t>
        </is>
      </c>
      <c r="W889" t="inlineStr">
        <is>
          <t>Excluded: Insufficient Methodological Detail</t>
        </is>
      </c>
      <c r="X889" t="inlineStr">
        <is>
          <t>Not assessed from abstract</t>
        </is>
      </c>
      <c r="Y889" t="inlineStr">
        <is>
          <t>IEEE Conferences</t>
        </is>
      </c>
      <c r="Z889" t="inlineStr">
        <is>
          <t>Not determined from abstract</t>
        </is>
      </c>
      <c r="AB889" t="inlineStr">
        <is>
          <t>Not assessed (not included)</t>
        </is>
      </c>
      <c r="AC889" t="inlineStr">
        <is>
          <t>Not assessed (not included)</t>
        </is>
      </c>
      <c r="AD889" t="inlineStr">
        <is>
          <t>D. Basu; S. Parui; I. Deepak; M. Gourisaria</t>
        </is>
      </c>
      <c r="AE889" t="inlineStr">
        <is>
          <t>2024 IEEE 6th PhD Colloquium on Emerging Domain Innovation and Technology for Society (PhD EDITS)</t>
        </is>
      </c>
      <c r="AF889" t="inlineStr">
        <is>
          <t>Hybrid OA (IEEE)</t>
        </is>
      </c>
      <c r="AH889" t="inlineStr">
        <is>
          <t>Not assessed</t>
        </is>
      </c>
      <c r="AI889" t="inlineStr">
        <is>
          <t>Not reported</t>
        </is>
      </c>
      <c r="AJ889" t="inlineStr">
        <is>
          <t>Not reported</t>
        </is>
      </c>
      <c r="AK889" t="inlineStr">
        <is>
          <t>Not reported</t>
        </is>
      </c>
      <c r="AL889" t="inlineStr">
        <is>
          <t>Not reported</t>
        </is>
      </c>
      <c r="AM889" t="inlineStr">
        <is>
          <t>Not reported</t>
        </is>
      </c>
      <c r="AN889" t="inlineStr">
        <is>
          <t>Not reported</t>
        </is>
      </c>
      <c r="AO889" t="inlineStr">
        <is>
          <t>Not reviewed</t>
        </is>
      </c>
      <c r="AP889" t="inlineStr">
        <is>
          <t>Not reported</t>
        </is>
      </c>
      <c r="AQ889" t="inlineStr">
        <is>
          <t>Not reported</t>
        </is>
      </c>
      <c r="AR889" t="inlineStr">
        <is>
          <t>Not reported</t>
        </is>
      </c>
      <c r="AS889" t="inlineStr">
        <is>
          <t>See abstract</t>
        </is>
      </c>
      <c r="AT889" t="inlineStr">
        <is>
          <t>Not reviewed</t>
        </is>
      </c>
      <c r="AU889" t="inlineStr">
        <is>
          <t>Not reviewed</t>
        </is>
      </c>
      <c r="AV889" t="inlineStr">
        <is>
          <t>Not reviewed</t>
        </is>
      </c>
      <c r="AW889" t="inlineStr">
        <is>
          <t>Not reviewed</t>
        </is>
      </c>
      <c r="AX889" t="inlineStr">
        <is>
          <t>Not reported</t>
        </is>
      </c>
      <c r="AY889" t="inlineStr">
        <is>
          <t>Not reported</t>
        </is>
      </c>
      <c r="AZ889" t="inlineStr">
        <is>
          <t>Not reported</t>
        </is>
      </c>
      <c r="BA889" t="inlineStr">
        <is>
          <t>Not reported</t>
        </is>
      </c>
      <c r="BB889" t="inlineStr">
        <is>
          <t>Not reported</t>
        </is>
      </c>
      <c r="BC889" t="inlineStr">
        <is>
          <t>Not reported</t>
        </is>
      </c>
      <c r="BD889" t="inlineStr">
        <is>
          <t>Not reported</t>
        </is>
      </c>
      <c r="BE889" t="inlineStr">
        <is>
          <t>Not reported</t>
        </is>
      </c>
      <c r="BF889" t="inlineStr">
        <is>
          <t>Not reported</t>
        </is>
      </c>
      <c r="BG889" t="inlineStr">
        <is>
          <t>Not reviewed (not included)</t>
        </is>
      </c>
      <c r="BH889" t="inlineStr">
        <is>
          <t>N/A</t>
        </is>
      </c>
      <c r="BI889" t="inlineStr">
        <is>
          <t>Not reviewed</t>
        </is>
      </c>
      <c r="BJ889" t="inlineStr">
        <is>
          <t>Not reviewed</t>
        </is>
      </c>
      <c r="BK889" t="inlineStr">
        <is>
          <t>Not reviewed</t>
        </is>
      </c>
      <c r="BL889" t="inlineStr">
        <is>
          <t>Not reviewed</t>
        </is>
      </c>
      <c r="BM889" t="inlineStr">
        <is>
          <t>Not reviewed (not included)</t>
        </is>
      </c>
      <c r="BN889" t="inlineStr">
        <is>
          <t xml:space="preserve">Too Short - Insufficient Detail - E11-Insufficient Detail: Only 2 pages - insufficient space for adequate methodological description. </t>
        </is>
      </c>
      <c r="BO889" t="inlineStr">
        <is>
          <t>Abstract-level screening only</t>
        </is>
      </c>
      <c r="BP889" t="inlineStr">
        <is>
          <t>2</t>
        </is>
      </c>
    </row>
    <row r="890">
      <c r="A890" t="inlineStr">
        <is>
          <t>Serious Games and AI: Challenges and Opportunities for Computational Social Science</t>
        </is>
      </c>
      <c r="B890" t="n">
        <v>2023</v>
      </c>
      <c r="C890" t="inlineStr">
        <is>
          <t>Not checked</t>
        </is>
      </c>
      <c r="D890" t="inlineStr">
        <is>
          <t>Not checked</t>
        </is>
      </c>
      <c r="E890" t="inlineStr">
        <is>
          <t>10.1109/ACCESS.2023.3286695</t>
        </is>
      </c>
      <c r="F890" t="inlineStr">
        <is>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video games. This integration is of particular interest due to the vast amount of data that can be collected through a game, which is needed to feed the AI algorithms. This paper aims to identify relevant research paths in the intersection of serious games, AI, and computational social science, particularly in their utilization as novel research tools to comprehend human behavior and society. To provide a comprehensive context, we also present an overview of the serious game research field identifying the most prominent application areas and analyzing applications of AI in serious games that hold great potential for computational social science research. The goal of our work is to establish a valuable framework for researchers interested in utilizing serious games as a novel tool for AI-supported social research.</t>
        </is>
      </c>
      <c r="G890" t="inlineStr">
        <is>
          <t>Unimodal</t>
        </is>
      </c>
      <c r="H890" t="inlineStr">
        <is>
          <t>See abstract</t>
        </is>
      </c>
      <c r="I890" t="inlineStr">
        <is>
          <t>See abstract</t>
        </is>
      </c>
      <c r="J890" t="inlineStr">
        <is>
          <t>See abstract (AI/ML)</t>
        </is>
      </c>
      <c r="K890" t="inlineStr">
        <is>
          <t>See abstract</t>
        </is>
      </c>
      <c r="M890" t="inlineStr">
        <is>
          <t>See abstract</t>
        </is>
      </c>
      <c r="N890" t="inlineStr">
        <is>
          <t>See abstract</t>
        </is>
      </c>
      <c r="O890" t="inlineStr">
        <is>
          <t>Not verified from abstract</t>
        </is>
      </c>
      <c r="P890" t="inlineStr">
        <is>
          <t>See abstract</t>
        </is>
      </c>
      <c r="Q890" t="inlineStr">
        <is>
          <t>See abstract</t>
        </is>
      </c>
      <c r="R890" t="inlineStr">
        <is>
          <t>Not reviewed (not included)</t>
        </is>
      </c>
      <c r="S890" t="inlineStr">
        <is>
          <t>Not reviewed (not included)</t>
        </is>
      </c>
      <c r="T890" t="inlineStr">
        <is>
          <t>Abstract screening only. Non-ADHD Focused</t>
        </is>
      </c>
      <c r="U890" t="inlineStr">
        <is>
          <t>EXCLUDE</t>
        </is>
      </c>
      <c r="V890" t="inlineStr">
        <is>
          <t>E2-Not ADHD focused: Neither title nor abstract mentions ADHD or attention-deficit/hyperactivity</t>
        </is>
      </c>
      <c r="W890" t="inlineStr">
        <is>
          <t>Excluded: Not ADHD Focused</t>
        </is>
      </c>
      <c r="X890" t="inlineStr">
        <is>
          <t>Not assessed from abstract</t>
        </is>
      </c>
      <c r="Y890" t="inlineStr">
        <is>
          <t>IEEE Journals</t>
        </is>
      </c>
      <c r="Z890" t="inlineStr">
        <is>
          <t>Not determined from abstract</t>
        </is>
      </c>
      <c r="AB890" t="inlineStr">
        <is>
          <t>Not assessed (not included)</t>
        </is>
      </c>
      <c r="AC890" t="inlineStr">
        <is>
          <t>Not assessed (not included)</t>
        </is>
      </c>
      <c r="AD890" t="inlineStr">
        <is>
          <t>J. PÃ©rez; M. Castro; G. LÃ³pez</t>
        </is>
      </c>
      <c r="AE890" t="inlineStr">
        <is>
          <t>IEEE Access</t>
        </is>
      </c>
      <c r="AF890" t="inlineStr">
        <is>
          <t>Gold OA (IEEE Access)</t>
        </is>
      </c>
      <c r="AG890" t="inlineStr">
        <is>
          <t xml:space="preserve">European Union's Horizon 2020 research and innovation program(grant numbers:882828); Ministerio de Ciencia e InnovaciÃ³n (MCIN)/Agencia Estatal de InvestigaciÃ³n (AEI)/10.13039/501100011033(grant numbers:PID2019-106339GB-I00); </t>
        </is>
      </c>
      <c r="AH890" t="inlineStr">
        <is>
          <t>Not assessed</t>
        </is>
      </c>
      <c r="AI890" t="inlineStr">
        <is>
          <t>Not reported</t>
        </is>
      </c>
      <c r="AJ890" t="inlineStr">
        <is>
          <t>Not reported</t>
        </is>
      </c>
      <c r="AK890" t="inlineStr">
        <is>
          <t>Not reported</t>
        </is>
      </c>
      <c r="AL890" t="inlineStr">
        <is>
          <t>Not reported</t>
        </is>
      </c>
      <c r="AM890" t="inlineStr">
        <is>
          <t>Not reported</t>
        </is>
      </c>
      <c r="AN890" t="inlineStr">
        <is>
          <t>Not reported</t>
        </is>
      </c>
      <c r="AO890" t="inlineStr">
        <is>
          <t>Not reviewed</t>
        </is>
      </c>
      <c r="AP890" t="inlineStr">
        <is>
          <t>Not reported</t>
        </is>
      </c>
      <c r="AQ890" t="inlineStr">
        <is>
          <t>Not reported</t>
        </is>
      </c>
      <c r="AR890" t="inlineStr">
        <is>
          <t>Not reported</t>
        </is>
      </c>
      <c r="AS890" t="inlineStr">
        <is>
          <t>See abstract</t>
        </is>
      </c>
      <c r="AT890" t="inlineStr">
        <is>
          <t>Not reviewed</t>
        </is>
      </c>
      <c r="AU890" t="inlineStr">
        <is>
          <t>Not reviewed</t>
        </is>
      </c>
      <c r="AV890" t="inlineStr">
        <is>
          <t>Not reviewed</t>
        </is>
      </c>
      <c r="AW890" t="inlineStr">
        <is>
          <t>Not reviewed</t>
        </is>
      </c>
      <c r="AX890" t="inlineStr">
        <is>
          <t>Not reported</t>
        </is>
      </c>
      <c r="AY890" t="inlineStr">
        <is>
          <t>Not reported</t>
        </is>
      </c>
      <c r="AZ890" t="inlineStr">
        <is>
          <t>Not reported</t>
        </is>
      </c>
      <c r="BA890" t="inlineStr">
        <is>
          <t>Not reported</t>
        </is>
      </c>
      <c r="BB890" t="inlineStr">
        <is>
          <t>Not reported</t>
        </is>
      </c>
      <c r="BC890" t="inlineStr">
        <is>
          <t>Not reported</t>
        </is>
      </c>
      <c r="BD890" t="inlineStr">
        <is>
          <t>Not reported</t>
        </is>
      </c>
      <c r="BE890" t="inlineStr">
        <is>
          <t>Not reported</t>
        </is>
      </c>
      <c r="BF890" t="inlineStr">
        <is>
          <t>Not reported</t>
        </is>
      </c>
      <c r="BG890" t="inlineStr">
        <is>
          <t>Not reviewed (not included)</t>
        </is>
      </c>
      <c r="BH890" t="inlineStr">
        <is>
          <t>N/A</t>
        </is>
      </c>
      <c r="BI890" t="inlineStr">
        <is>
          <t>Not reviewed</t>
        </is>
      </c>
      <c r="BJ890" t="inlineStr">
        <is>
          <t>Not reviewed</t>
        </is>
      </c>
      <c r="BK890" t="inlineStr">
        <is>
          <t>Not reviewed</t>
        </is>
      </c>
      <c r="BL890" t="inlineStr">
        <is>
          <t>Not reviewed</t>
        </is>
      </c>
      <c r="BM890" t="inlineStr">
        <is>
          <t>Not reviewed (not included)</t>
        </is>
      </c>
      <c r="BN890" t="inlineStr">
        <is>
          <t>Non-ADHD Focused - E2-Not ADHD focused: Neither title nor abstract mentions ADHD or attention-deficit/hyperactivity</t>
        </is>
      </c>
      <c r="BO890" t="inlineStr">
        <is>
          <t>Abstract-level screening only</t>
        </is>
      </c>
      <c r="BP890" t="inlineStr">
        <is>
          <t>11</t>
        </is>
      </c>
    </row>
    <row r="891">
      <c r="A891" t="inlineStr">
        <is>
          <t>Deep Manifold Harmonic Network With Dual Attention for Brain Disorder Classification</t>
        </is>
      </c>
      <c r="B891" t="n">
        <v>2023</v>
      </c>
      <c r="C891" t="inlineStr">
        <is>
          <t>Not checked</t>
        </is>
      </c>
      <c r="D891" t="inlineStr">
        <is>
          <t>Not checked</t>
        </is>
      </c>
      <c r="E891" t="inlineStr">
        <is>
          <t>10.1109/JBHI.2022.3220545</t>
        </is>
      </c>
      <c r="F891" t="inlineStr">
        <is>
          <t>Numerous studies have shown that accurate analysis of neurological disorders contributes to the early diagnosis of brain disorders and provides a window to diagnose psychiatric disorders due to brain atrophy. The emergence of geometric deep learning approaches provides a new way to characterize geometric variations on brain networks. However, brain network data suffer from high heterogeneity and noise. Consequently, geometric deep learning methods struggle to identify discriminative and clinically meaningful representations from complex brain networks, resulting in poor diagnostic accuracy. Hence, the primary challenge in the diagnosis of brain diseases is to enhance the identification of discriminative features. To this end, this paper presents a dual-attention deep manifold harmonic discrimination (DA-DMHD) method for early diagnosis of neurodegenerative diseases. Here, a low-dimensional manifold projection is first learned to comprehensively exploit the geometric features of the brain network. Further, attention blocks with discrimination are proposed to learn a representation, which facilitates learning of group-dependent discriminant matrices to guide downstream analysis of group-specific references. Our proposed DA-DMHD model is evaluated on two independent datasets, ADNI and ADHD-200. Experimental results demonstrate that the model can tackle the hard-to-capture challenge of heterogeneous brain network topological differences and obtain excellent classifying performance in both accuracy and robustness compared with several existing state-of-the-art methods.</t>
        </is>
      </c>
      <c r="G891" t="inlineStr">
        <is>
          <t>Unimodal</t>
        </is>
      </c>
      <c r="H891" t="inlineStr">
        <is>
          <t>See abstract</t>
        </is>
      </c>
      <c r="I891" t="inlineStr">
        <is>
          <t>See abstract</t>
        </is>
      </c>
      <c r="J891" t="inlineStr">
        <is>
          <t>See abstract (AI/ML)</t>
        </is>
      </c>
      <c r="K891" t="inlineStr">
        <is>
          <t>See abstract</t>
        </is>
      </c>
      <c r="M891" t="inlineStr">
        <is>
          <t>See abstract</t>
        </is>
      </c>
      <c r="N891" t="inlineStr">
        <is>
          <t>See abstract</t>
        </is>
      </c>
      <c r="O891" t="inlineStr">
        <is>
          <t>Not verified from abstract</t>
        </is>
      </c>
      <c r="P891" t="inlineStr">
        <is>
          <t>See abstract</t>
        </is>
      </c>
      <c r="Q891" t="inlineStr">
        <is>
          <t>See abstract</t>
        </is>
      </c>
      <c r="R891" t="inlineStr">
        <is>
          <t>Not reviewed (not included)</t>
        </is>
      </c>
      <c r="S891" t="inlineStr">
        <is>
          <t>Not reviewed (not included)</t>
        </is>
      </c>
      <c r="T891" t="inlineStr">
        <is>
          <t>Abstract screening only. Not Selected for Final 95 (Pending Full Text Review)</t>
        </is>
      </c>
      <c r="U891" t="inlineStr">
        <is>
          <t>EXCLUDE</t>
        </is>
      </c>
      <c r="V89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91" t="inlineStr">
        <is>
          <t>Excluded: Other Criterion</t>
        </is>
      </c>
      <c r="X891" t="inlineStr">
        <is>
          <t>Not assessed from abstract</t>
        </is>
      </c>
      <c r="Y891" t="inlineStr">
        <is>
          <t>IEEE Journals</t>
        </is>
      </c>
      <c r="Z891" t="inlineStr">
        <is>
          <t>Not determined from abstract</t>
        </is>
      </c>
      <c r="AB891" t="inlineStr">
        <is>
          <t>Not assessed (not included)</t>
        </is>
      </c>
      <c r="AC891" t="inlineStr">
        <is>
          <t>Not assessed (not included)</t>
        </is>
      </c>
      <c r="AD891" t="inlineStr">
        <is>
          <t>X. Sheng; J. Chen; Y. Liu; B. Hu; H. Cai</t>
        </is>
      </c>
      <c r="AE891" t="inlineStr">
        <is>
          <t>IEEE Journal of Biomedical and Health Informatics</t>
        </is>
      </c>
      <c r="AF891" t="inlineStr">
        <is>
          <t>Hybrid OA (IEEE)</t>
        </is>
      </c>
      <c r="AG891" t="inlineStr">
        <is>
          <t xml:space="preserve">National Natural Science Foundation of China(grant numbers:U21A20520,62102153,62172112,62227807); National Key R &amp; D Program of China(grant numbers:2019YFA0706200); Key-Area Research and Development of Guangdong Province(grant numbers:2020B1111190001); Natural Science Foundation of Guangdong Province(grant numbers:2022A1515011162); Key-Area Research and Development Program of Guangzhou City(grant numbers:202206030009); China Postdoctoral Science Foundation(grant numbers:2021M691062); National Key Research and Development Program of China(grant numbers:2022YFE0112200); </t>
        </is>
      </c>
      <c r="AH891" t="inlineStr">
        <is>
          <t>Not assessed</t>
        </is>
      </c>
      <c r="AI891" t="inlineStr">
        <is>
          <t>Not reported</t>
        </is>
      </c>
      <c r="AJ891" t="inlineStr">
        <is>
          <t>Not reported</t>
        </is>
      </c>
      <c r="AK891" t="inlineStr">
        <is>
          <t>Not reported</t>
        </is>
      </c>
      <c r="AL891" t="inlineStr">
        <is>
          <t>Not reported</t>
        </is>
      </c>
      <c r="AM891" t="inlineStr">
        <is>
          <t>Not reported</t>
        </is>
      </c>
      <c r="AN891" t="inlineStr">
        <is>
          <t>Not reported</t>
        </is>
      </c>
      <c r="AO891" t="inlineStr">
        <is>
          <t>Not reviewed</t>
        </is>
      </c>
      <c r="AP891" t="inlineStr">
        <is>
          <t>Not reported</t>
        </is>
      </c>
      <c r="AQ891" t="inlineStr">
        <is>
          <t>Not reported</t>
        </is>
      </c>
      <c r="AR891" t="inlineStr">
        <is>
          <t>Not reported</t>
        </is>
      </c>
      <c r="AS891" t="inlineStr">
        <is>
          <t>See abstract</t>
        </is>
      </c>
      <c r="AT891" t="inlineStr">
        <is>
          <t>Not reviewed</t>
        </is>
      </c>
      <c r="AU891" t="inlineStr">
        <is>
          <t>Not reviewed</t>
        </is>
      </c>
      <c r="AV891" t="inlineStr">
        <is>
          <t>Not reviewed</t>
        </is>
      </c>
      <c r="AW891" t="inlineStr">
        <is>
          <t>Not reviewed</t>
        </is>
      </c>
      <c r="AX891" t="inlineStr">
        <is>
          <t>Not reported</t>
        </is>
      </c>
      <c r="AY891" t="inlineStr">
        <is>
          <t>Not reported</t>
        </is>
      </c>
      <c r="AZ891" t="inlineStr">
        <is>
          <t>Not reported</t>
        </is>
      </c>
      <c r="BA891" t="inlineStr">
        <is>
          <t>Not reported</t>
        </is>
      </c>
      <c r="BB891" t="inlineStr">
        <is>
          <t>Not reported</t>
        </is>
      </c>
      <c r="BC891" t="inlineStr">
        <is>
          <t>Not reported</t>
        </is>
      </c>
      <c r="BD891" t="inlineStr">
        <is>
          <t>Not reported</t>
        </is>
      </c>
      <c r="BE891" t="inlineStr">
        <is>
          <t>Not reported</t>
        </is>
      </c>
      <c r="BF891" t="inlineStr">
        <is>
          <t>Not reported</t>
        </is>
      </c>
      <c r="BG891" t="inlineStr">
        <is>
          <t>Not reviewed (not included)</t>
        </is>
      </c>
      <c r="BH891" t="inlineStr">
        <is>
          <t>N/A</t>
        </is>
      </c>
      <c r="BI891" t="inlineStr">
        <is>
          <t>Not reviewed</t>
        </is>
      </c>
      <c r="BJ891" t="inlineStr">
        <is>
          <t>Not reviewed</t>
        </is>
      </c>
      <c r="BK891" t="inlineStr">
        <is>
          <t>Not reviewed</t>
        </is>
      </c>
      <c r="BL891" t="inlineStr">
        <is>
          <t>Not reviewed</t>
        </is>
      </c>
      <c r="BM891" t="inlineStr">
        <is>
          <t>Not reviewed (not included)</t>
        </is>
      </c>
      <c r="BN891" t="inlineStr">
        <is>
          <t>Not Selected for Final 95 (Pending Full Text Review) - Candidate paper not selected for final 95: Passed abstract screening but not included in final selec</t>
        </is>
      </c>
      <c r="BO891" t="inlineStr">
        <is>
          <t>Abstract-level screening only</t>
        </is>
      </c>
      <c r="BP891" t="inlineStr">
        <is>
          <t>12</t>
        </is>
      </c>
    </row>
    <row r="892">
      <c r="A892" t="inlineStr">
        <is>
          <t>Locally Linear Embedding and fMRI Feature Selection in Psychiatric Classification</t>
        </is>
      </c>
      <c r="B892" t="n">
        <v>2019</v>
      </c>
      <c r="C892" t="inlineStr">
        <is>
          <t>Not checked</t>
        </is>
      </c>
      <c r="D892" t="inlineStr">
        <is>
          <t>Not checked</t>
        </is>
      </c>
      <c r="E892" t="inlineStr">
        <is>
          <t>10.1109/JTEHM.2019.2936348</t>
        </is>
      </c>
      <c r="F892" t="inlineStr">
        <is>
          <t>Background: Functional magnetic resonance imaging (fMRI) provides non-invasive measures of neuronal activity using an endogenous Blood Oxygenation-Level Dependent (BOLD) contrast. This article introduces a nonlinear dimensionality reduction (Locally Linear Embedding) to extract informative measures of the underlying neuronal activity from BOLD time-series. The method is validated using the Leave-One-Out-Cross-Validation (LOOCV) accuracy of classifying psychiatric diagnoses using resting-state and task-related fMRI. Methods: Locally Linear Embedding of BOLD time-series (into each voxelâ€™s respective tensor) was used to optimise feature selection. This uses GauÃŸâ€™ Principle of Least Constraint to conserve quantities over both space and time. This conservation was assessed using LOOCV to greedily select time points in an incremental fashion on training data that was categorised in terms of psychiatric diagnoses. Findings: The embedded fMRI gave highly diagnostic performances (&gt; 80%) on eleven publicly-available datasets containing healthy controls and patients with either Schizophrenia, Attention-Deficit Hyperactivity Disorder (ADHD), or Autism Spectrum Disorder (ASD). Furthermore, unlike the original fMRI data before or after using Principal Component Analysis (PCA) for artefact reduction, the embedded fMRI furnished significantly better than chance classification (defined as the majority class proportion) on ten of eleven datasets. Interpretation: Locally Linear Embedding appears to be a useful feature extraction procedure that retains important information about patterns of brain activity distinguishing among psychiatric cohorts.</t>
        </is>
      </c>
      <c r="G892" t="inlineStr">
        <is>
          <t>Unimodal</t>
        </is>
      </c>
      <c r="H892" t="inlineStr">
        <is>
          <t>See abstract</t>
        </is>
      </c>
      <c r="I892" t="inlineStr">
        <is>
          <t>See abstract</t>
        </is>
      </c>
      <c r="J892" t="inlineStr">
        <is>
          <t>See abstract (AI/ML)</t>
        </is>
      </c>
      <c r="K892" t="inlineStr">
        <is>
          <t>See abstract</t>
        </is>
      </c>
      <c r="M892" t="inlineStr">
        <is>
          <t>See abstract</t>
        </is>
      </c>
      <c r="N892" t="inlineStr">
        <is>
          <t>See abstract</t>
        </is>
      </c>
      <c r="O892" t="inlineStr">
        <is>
          <t>Not verified from abstract</t>
        </is>
      </c>
      <c r="P892" t="inlineStr">
        <is>
          <t>See abstract</t>
        </is>
      </c>
      <c r="Q892" t="inlineStr">
        <is>
          <t>See abstract</t>
        </is>
      </c>
      <c r="R892" t="inlineStr">
        <is>
          <t>Not reviewed (not included)</t>
        </is>
      </c>
      <c r="S892" t="inlineStr">
        <is>
          <t>Not reviewed (not included)</t>
        </is>
      </c>
      <c r="T892" t="inlineStr">
        <is>
          <t>Abstract screening only. No AI/ML Methods</t>
        </is>
      </c>
      <c r="U892" t="inlineStr">
        <is>
          <t>EXCLUDE</t>
        </is>
      </c>
      <c r="V892" t="inlineStr">
        <is>
          <t>E1-No AI/ML/DL: Abstract and title do not describe application of AI, ML, or DL methods</t>
        </is>
      </c>
      <c r="W892" t="inlineStr">
        <is>
          <t>Excluded: No AI/ML Methods</t>
        </is>
      </c>
      <c r="X892" t="inlineStr">
        <is>
          <t>Not assessed from abstract</t>
        </is>
      </c>
      <c r="Y892" t="inlineStr">
        <is>
          <t>IEEE Journals</t>
        </is>
      </c>
      <c r="Z892" t="inlineStr">
        <is>
          <t>Not determined from abstract</t>
        </is>
      </c>
      <c r="AB892" t="inlineStr">
        <is>
          <t>Not assessed (not included)</t>
        </is>
      </c>
      <c r="AC892" t="inlineStr">
        <is>
          <t>Not assessed (not included)</t>
        </is>
      </c>
      <c r="AD892" t="inlineStr">
        <is>
          <t>G. Sidhu</t>
        </is>
      </c>
      <c r="AE892" t="inlineStr">
        <is>
          <t>IEEE Journal of Translational Engineering in Health and Medicine</t>
        </is>
      </c>
      <c r="AF892" t="inlineStr">
        <is>
          <t>Hybrid OA (IEEE)</t>
        </is>
      </c>
      <c r="AH892" t="inlineStr">
        <is>
          <t>Not assessed</t>
        </is>
      </c>
      <c r="AI892" t="inlineStr">
        <is>
          <t>Not reported</t>
        </is>
      </c>
      <c r="AJ892" t="inlineStr">
        <is>
          <t>Not reported</t>
        </is>
      </c>
      <c r="AK892" t="inlineStr">
        <is>
          <t>Not reported</t>
        </is>
      </c>
      <c r="AL892" t="inlineStr">
        <is>
          <t>Not reported</t>
        </is>
      </c>
      <c r="AM892" t="inlineStr">
        <is>
          <t>Not reported</t>
        </is>
      </c>
      <c r="AN892" t="inlineStr">
        <is>
          <t>Not reported</t>
        </is>
      </c>
      <c r="AO892" t="inlineStr">
        <is>
          <t>Not reviewed</t>
        </is>
      </c>
      <c r="AP892" t="inlineStr">
        <is>
          <t>Not reported</t>
        </is>
      </c>
      <c r="AQ892" t="inlineStr">
        <is>
          <t>Not reported</t>
        </is>
      </c>
      <c r="AR892" t="inlineStr">
        <is>
          <t>Not reported</t>
        </is>
      </c>
      <c r="AS892" t="inlineStr">
        <is>
          <t>See abstract</t>
        </is>
      </c>
      <c r="AT892" t="inlineStr">
        <is>
          <t>Not reviewed</t>
        </is>
      </c>
      <c r="AU892" t="inlineStr">
        <is>
          <t>Not reviewed</t>
        </is>
      </c>
      <c r="AV892" t="inlineStr">
        <is>
          <t>Not reviewed</t>
        </is>
      </c>
      <c r="AW892" t="inlineStr">
        <is>
          <t>Not reviewed</t>
        </is>
      </c>
      <c r="AX892" t="inlineStr">
        <is>
          <t>Not reported</t>
        </is>
      </c>
      <c r="AY892" t="inlineStr">
        <is>
          <t>Not reported</t>
        </is>
      </c>
      <c r="AZ892" t="inlineStr">
        <is>
          <t>Not reported</t>
        </is>
      </c>
      <c r="BA892" t="inlineStr">
        <is>
          <t>Not reported</t>
        </is>
      </c>
      <c r="BB892" t="inlineStr">
        <is>
          <t>Not reported</t>
        </is>
      </c>
      <c r="BC892" t="inlineStr">
        <is>
          <t>Not reported</t>
        </is>
      </c>
      <c r="BD892" t="inlineStr">
        <is>
          <t>Not reported</t>
        </is>
      </c>
      <c r="BE892" t="inlineStr">
        <is>
          <t>Not reported</t>
        </is>
      </c>
      <c r="BF892" t="inlineStr">
        <is>
          <t>Not reported</t>
        </is>
      </c>
      <c r="BG892" t="inlineStr">
        <is>
          <t>Not reviewed (not included)</t>
        </is>
      </c>
      <c r="BH892" t="inlineStr">
        <is>
          <t>N/A</t>
        </is>
      </c>
      <c r="BI892" t="inlineStr">
        <is>
          <t>Not reviewed</t>
        </is>
      </c>
      <c r="BJ892" t="inlineStr">
        <is>
          <t>Not reviewed</t>
        </is>
      </c>
      <c r="BK892" t="inlineStr">
        <is>
          <t>Not reviewed</t>
        </is>
      </c>
      <c r="BL892" t="inlineStr">
        <is>
          <t>Not reviewed</t>
        </is>
      </c>
      <c r="BM892" t="inlineStr">
        <is>
          <t>Not reviewed (not included)</t>
        </is>
      </c>
      <c r="BN892" t="inlineStr">
        <is>
          <t>No AI/ML Methods - E1-No AI/ML/DL: Abstract and title do not describe application of AI, ML, or DL methods</t>
        </is>
      </c>
      <c r="BO892" t="inlineStr">
        <is>
          <t>Abstract-level screening only</t>
        </is>
      </c>
      <c r="BP892" t="inlineStr">
        <is>
          <t>11</t>
        </is>
      </c>
    </row>
    <row r="893">
      <c r="A893" t="inlineStr">
        <is>
          <t>Design of a software of data management and analysis in patient treatments through videogames</t>
        </is>
      </c>
      <c r="B893" t="n">
        <v>2019</v>
      </c>
      <c r="C893" t="inlineStr">
        <is>
          <t>Not checked</t>
        </is>
      </c>
      <c r="D893" t="inlineStr">
        <is>
          <t>Not checked</t>
        </is>
      </c>
      <c r="E893" t="inlineStr">
        <is>
          <t>10.1109/CONIITI48476.2019.8960701</t>
        </is>
      </c>
      <c r="F893" t="inlineStr">
        <is>
          <t>Serious Games applied to healthcare is expected to help in many treatments, with the advantage of being able to be applied in mass at low costs. The data management system for the treatment of patients with video games is based on the information produced by games that stimulate the executive functions of sustained attention, divided attention and selective attention for children between five and eight years. The article presents the architecture of the data management system, the front end modules, the interaction of the stakeholders with the system, and the data analysis features of the system. Over the preliminary data obtained with the system is applied descriptive analytics to determine the usability based on the degree of satisfaction and understanding of the objectives of the game by users. The system is developed in order to facilitate the work of physician for the treatments, bringing capacities of data analytics through secure management of the information generated.</t>
        </is>
      </c>
      <c r="G893" t="inlineStr">
        <is>
          <t>Unimodal</t>
        </is>
      </c>
      <c r="H893" t="inlineStr">
        <is>
          <t>See abstract</t>
        </is>
      </c>
      <c r="I893" t="inlineStr">
        <is>
          <t>See abstract</t>
        </is>
      </c>
      <c r="J893" t="inlineStr">
        <is>
          <t>See abstract (AI/ML)</t>
        </is>
      </c>
      <c r="K893" t="inlineStr">
        <is>
          <t>See abstract</t>
        </is>
      </c>
      <c r="M893" t="inlineStr">
        <is>
          <t>See abstract</t>
        </is>
      </c>
      <c r="N893" t="inlineStr">
        <is>
          <t>See abstract</t>
        </is>
      </c>
      <c r="O893" t="inlineStr">
        <is>
          <t>Not verified from abstract</t>
        </is>
      </c>
      <c r="P893" t="inlineStr">
        <is>
          <t>See abstract</t>
        </is>
      </c>
      <c r="Q893" t="inlineStr">
        <is>
          <t>See abstract</t>
        </is>
      </c>
      <c r="R893" t="inlineStr">
        <is>
          <t>Not reviewed (not included)</t>
        </is>
      </c>
      <c r="S893" t="inlineStr">
        <is>
          <t>Not reviewed (not included)</t>
        </is>
      </c>
      <c r="T893" t="inlineStr">
        <is>
          <t>Abstract screening only. Non-ADHD Focused</t>
        </is>
      </c>
      <c r="U893" t="inlineStr">
        <is>
          <t>EXCLUDE</t>
        </is>
      </c>
      <c r="V893" t="inlineStr">
        <is>
          <t>E2-Not ADHD focused: Neither title nor abstract mentions ADHD or attention-deficit/hyperactivity</t>
        </is>
      </c>
      <c r="W893" t="inlineStr">
        <is>
          <t>Excluded: Not ADHD Focused</t>
        </is>
      </c>
      <c r="X893" t="inlineStr">
        <is>
          <t>Not assessed from abstract</t>
        </is>
      </c>
      <c r="Y893" t="inlineStr">
        <is>
          <t>IEEE Conferences</t>
        </is>
      </c>
      <c r="Z893" t="inlineStr">
        <is>
          <t>Not determined from abstract</t>
        </is>
      </c>
      <c r="AB893" t="inlineStr">
        <is>
          <t>Not assessed (not included)</t>
        </is>
      </c>
      <c r="AC893" t="inlineStr">
        <is>
          <t>Not assessed (not included)</t>
        </is>
      </c>
      <c r="AD893" t="inlineStr">
        <is>
          <t>O. Garcia-Bedoya; B. Holman; S. G. Rios; C. O. Diaz; G. Ruiz</t>
        </is>
      </c>
      <c r="AE893" t="inlineStr">
        <is>
          <t>2019 Congreso Internacional de InnovaciÃ³n y Tendencias en Ingenieria (CONIITI )</t>
        </is>
      </c>
      <c r="AF893" t="inlineStr">
        <is>
          <t>Hybrid OA (IEEE)</t>
        </is>
      </c>
      <c r="AH893" t="inlineStr">
        <is>
          <t>Not assessed</t>
        </is>
      </c>
      <c r="AI893" t="inlineStr">
        <is>
          <t>Not reported</t>
        </is>
      </c>
      <c r="AJ893" t="inlineStr">
        <is>
          <t>Not reported</t>
        </is>
      </c>
      <c r="AK893" t="inlineStr">
        <is>
          <t>Not reported</t>
        </is>
      </c>
      <c r="AL893" t="inlineStr">
        <is>
          <t>Not reported</t>
        </is>
      </c>
      <c r="AM893" t="inlineStr">
        <is>
          <t>Not reported</t>
        </is>
      </c>
      <c r="AN893" t="inlineStr">
        <is>
          <t>Not reported</t>
        </is>
      </c>
      <c r="AO893" t="inlineStr">
        <is>
          <t>Not reviewed</t>
        </is>
      </c>
      <c r="AP893" t="inlineStr">
        <is>
          <t>Not reported</t>
        </is>
      </c>
      <c r="AQ893" t="inlineStr">
        <is>
          <t>Not reported</t>
        </is>
      </c>
      <c r="AR893" t="inlineStr">
        <is>
          <t>Not reported</t>
        </is>
      </c>
      <c r="AS893" t="inlineStr">
        <is>
          <t>See abstract</t>
        </is>
      </c>
      <c r="AT893" t="inlineStr">
        <is>
          <t>Not reviewed</t>
        </is>
      </c>
      <c r="AU893" t="inlineStr">
        <is>
          <t>Not reviewed</t>
        </is>
      </c>
      <c r="AV893" t="inlineStr">
        <is>
          <t>Not reviewed</t>
        </is>
      </c>
      <c r="AW893" t="inlineStr">
        <is>
          <t>Not reviewed</t>
        </is>
      </c>
      <c r="AX893" t="inlineStr">
        <is>
          <t>Not reported</t>
        </is>
      </c>
      <c r="AY893" t="inlineStr">
        <is>
          <t>Not reported</t>
        </is>
      </c>
      <c r="AZ893" t="inlineStr">
        <is>
          <t>Not reported</t>
        </is>
      </c>
      <c r="BA893" t="inlineStr">
        <is>
          <t>Not reported</t>
        </is>
      </c>
      <c r="BB893" t="inlineStr">
        <is>
          <t>Not reported</t>
        </is>
      </c>
      <c r="BC893" t="inlineStr">
        <is>
          <t>Not reported</t>
        </is>
      </c>
      <c r="BD893" t="inlineStr">
        <is>
          <t>Not reported</t>
        </is>
      </c>
      <c r="BE893" t="inlineStr">
        <is>
          <t>Not reported</t>
        </is>
      </c>
      <c r="BF893" t="inlineStr">
        <is>
          <t>Not reported</t>
        </is>
      </c>
      <c r="BG893" t="inlineStr">
        <is>
          <t>Not reviewed (not included)</t>
        </is>
      </c>
      <c r="BH893" t="inlineStr">
        <is>
          <t>N/A</t>
        </is>
      </c>
      <c r="BI893" t="inlineStr">
        <is>
          <t>Not reviewed</t>
        </is>
      </c>
      <c r="BJ893" t="inlineStr">
        <is>
          <t>Not reviewed</t>
        </is>
      </c>
      <c r="BK893" t="inlineStr">
        <is>
          <t>Not reviewed</t>
        </is>
      </c>
      <c r="BL893" t="inlineStr">
        <is>
          <t>Not reviewed</t>
        </is>
      </c>
      <c r="BM893" t="inlineStr">
        <is>
          <t>Not reviewed (not included)</t>
        </is>
      </c>
      <c r="BN893" t="inlineStr">
        <is>
          <t>Non-ADHD Focused - E2-Not ADHD focused: Neither title nor abstract mentions ADHD or attention-deficit/hyperactivity</t>
        </is>
      </c>
      <c r="BO893" t="inlineStr">
        <is>
          <t>Abstract-level screening only</t>
        </is>
      </c>
      <c r="BP893" t="inlineStr">
        <is>
          <t>6</t>
        </is>
      </c>
    </row>
    <row r="894">
      <c r="A894" t="inlineStr">
        <is>
          <t>Benchmarking Machine Learning Techniques for Attention Detection</t>
        </is>
      </c>
      <c r="B894" t="n">
        <v>2024</v>
      </c>
      <c r="C894" t="inlineStr">
        <is>
          <t>Not checked</t>
        </is>
      </c>
      <c r="D894" t="inlineStr">
        <is>
          <t>Not checked</t>
        </is>
      </c>
      <c r="E894" t="inlineStr">
        <is>
          <t>10.1109/ICCCNT61001.2024.10725876</t>
        </is>
      </c>
      <c r="F894" t="inlineStr">
        <is>
          <t>Being attentive among the chaos of the current world is very important. It has applications in various fields such as education, safety, healthcare. Attention patterns can be very helpful in diagnosing mental health conditions such as ADHD, depression and can lead to early treatment. It is also very important in workplaces which involve high-risk tasks that need the full attention of the person who perform it to prevent any mishaps and prevent any damages. It is also important in driver monitoring systems and can play a pivotal role in preventing accidents and dangerous situations. This paper compares various machine learning models which include KNN, Naive Bayes, SVM and 2 tree based models which are RandomForest and XGBoost, by observing how accurately they can detect attentive and inattentive states. Each model has been trained on an extensive dataset containing over 4000 records and have been cross-validated for the best possible accuracy and fair comparison between models. The dataset contains various features obtained from video-feed that have undergone extensive pre-processing to obtain numerical values. The final dataset contains over 4000 records of data such as coordinates and confidence values in numerical format and categorical variables such as pose and label. The results of the comparison have been displayed using numerical statistics such as accuracy, precision, recall and also using graphical means such as ROC curves and confusion matrices.</t>
        </is>
      </c>
      <c r="G894" t="inlineStr">
        <is>
          <t>Unimodal</t>
        </is>
      </c>
      <c r="H894" t="inlineStr">
        <is>
          <t>See abstract</t>
        </is>
      </c>
      <c r="I894" t="inlineStr">
        <is>
          <t>See abstract</t>
        </is>
      </c>
      <c r="J894" t="inlineStr">
        <is>
          <t>See abstract (AI/ML)</t>
        </is>
      </c>
      <c r="K894" t="inlineStr">
        <is>
          <t>See abstract</t>
        </is>
      </c>
      <c r="M894" t="inlineStr">
        <is>
          <t>See abstract</t>
        </is>
      </c>
      <c r="N894" t="inlineStr">
        <is>
          <t>See abstract</t>
        </is>
      </c>
      <c r="O894" t="inlineStr">
        <is>
          <t>Not verified from abstract</t>
        </is>
      </c>
      <c r="P894" t="inlineStr">
        <is>
          <t>See abstract</t>
        </is>
      </c>
      <c r="Q894" t="inlineStr">
        <is>
          <t>See abstract</t>
        </is>
      </c>
      <c r="R894" t="inlineStr">
        <is>
          <t>Not reviewed (not included)</t>
        </is>
      </c>
      <c r="S894" t="inlineStr">
        <is>
          <t>Not reviewed (not included)</t>
        </is>
      </c>
      <c r="T894" t="inlineStr">
        <is>
          <t>Abstract screening only. Not Selected for Final 95 (Pending Full Text Review)</t>
        </is>
      </c>
      <c r="U894" t="inlineStr">
        <is>
          <t>EXCLUDE</t>
        </is>
      </c>
      <c r="V89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94" t="inlineStr">
        <is>
          <t>Excluded: Other Criterion</t>
        </is>
      </c>
      <c r="X894" t="inlineStr">
        <is>
          <t>Not assessed from abstract</t>
        </is>
      </c>
      <c r="Y894" t="inlineStr">
        <is>
          <t>IEEE Conferences</t>
        </is>
      </c>
      <c r="Z894" t="inlineStr">
        <is>
          <t>Not determined from abstract</t>
        </is>
      </c>
      <c r="AB894" t="inlineStr">
        <is>
          <t>Not assessed (not included)</t>
        </is>
      </c>
      <c r="AC894" t="inlineStr">
        <is>
          <t>Not assessed (not included)</t>
        </is>
      </c>
      <c r="AD894" t="inlineStr">
        <is>
          <t>T. H. Hrishab; D. Prashanth Chandra Reddy; J. K. S. Sanjay; T. Anjali</t>
        </is>
      </c>
      <c r="AE894" t="inlineStr">
        <is>
          <t>2024 15th International Conference on Computing Communication and Networking Technologies (ICCCNT)</t>
        </is>
      </c>
      <c r="AF894" t="inlineStr">
        <is>
          <t>Hybrid OA (IEEE)</t>
        </is>
      </c>
      <c r="AH894" t="inlineStr">
        <is>
          <t>Not assessed</t>
        </is>
      </c>
      <c r="AI894" t="inlineStr">
        <is>
          <t>Not reported</t>
        </is>
      </c>
      <c r="AJ894" t="inlineStr">
        <is>
          <t>Not reported</t>
        </is>
      </c>
      <c r="AK894" t="inlineStr">
        <is>
          <t>Not reported</t>
        </is>
      </c>
      <c r="AL894" t="inlineStr">
        <is>
          <t>Not reported</t>
        </is>
      </c>
      <c r="AM894" t="inlineStr">
        <is>
          <t>Not reported</t>
        </is>
      </c>
      <c r="AN894" t="inlineStr">
        <is>
          <t>Not reported</t>
        </is>
      </c>
      <c r="AO894" t="inlineStr">
        <is>
          <t>Not reviewed</t>
        </is>
      </c>
      <c r="AP894" t="inlineStr">
        <is>
          <t>Not reported</t>
        </is>
      </c>
      <c r="AQ894" t="inlineStr">
        <is>
          <t>Not reported</t>
        </is>
      </c>
      <c r="AR894" t="inlineStr">
        <is>
          <t>Not reported</t>
        </is>
      </c>
      <c r="AS894" t="inlineStr">
        <is>
          <t>See abstract</t>
        </is>
      </c>
      <c r="AT894" t="inlineStr">
        <is>
          <t>Not reviewed</t>
        </is>
      </c>
      <c r="AU894" t="inlineStr">
        <is>
          <t>Not reviewed</t>
        </is>
      </c>
      <c r="AV894" t="inlineStr">
        <is>
          <t>Not reviewed</t>
        </is>
      </c>
      <c r="AW894" t="inlineStr">
        <is>
          <t>Not reviewed</t>
        </is>
      </c>
      <c r="AX894" t="inlineStr">
        <is>
          <t>Not reported</t>
        </is>
      </c>
      <c r="AY894" t="inlineStr">
        <is>
          <t>Not reported</t>
        </is>
      </c>
      <c r="AZ894" t="inlineStr">
        <is>
          <t>Not reported</t>
        </is>
      </c>
      <c r="BA894" t="inlineStr">
        <is>
          <t>Not reported</t>
        </is>
      </c>
      <c r="BB894" t="inlineStr">
        <is>
          <t>Not reported</t>
        </is>
      </c>
      <c r="BC894" t="inlineStr">
        <is>
          <t>Not reported</t>
        </is>
      </c>
      <c r="BD894" t="inlineStr">
        <is>
          <t>Not reported</t>
        </is>
      </c>
      <c r="BE894" t="inlineStr">
        <is>
          <t>Not reported</t>
        </is>
      </c>
      <c r="BF894" t="inlineStr">
        <is>
          <t>Not reported</t>
        </is>
      </c>
      <c r="BG894" t="inlineStr">
        <is>
          <t>Not reviewed (not included)</t>
        </is>
      </c>
      <c r="BH894" t="inlineStr">
        <is>
          <t>N/A</t>
        </is>
      </c>
      <c r="BI894" t="inlineStr">
        <is>
          <t>Not reviewed</t>
        </is>
      </c>
      <c r="BJ894" t="inlineStr">
        <is>
          <t>Not reviewed</t>
        </is>
      </c>
      <c r="BK894" t="inlineStr">
        <is>
          <t>Not reviewed</t>
        </is>
      </c>
      <c r="BL894" t="inlineStr">
        <is>
          <t>Not reviewed</t>
        </is>
      </c>
      <c r="BM894" t="inlineStr">
        <is>
          <t>Not reviewed (not included)</t>
        </is>
      </c>
      <c r="BN894" t="inlineStr">
        <is>
          <t>Not Selected for Final 95 (Pending Full Text Review) - Candidate paper not selected for final 95: Passed abstract screening but not included in final selec</t>
        </is>
      </c>
      <c r="BO894" t="inlineStr">
        <is>
          <t>Abstract-level screening only</t>
        </is>
      </c>
      <c r="BP894" t="inlineStr">
        <is>
          <t>6</t>
        </is>
      </c>
    </row>
    <row r="895">
      <c r="A895" t="inlineStr">
        <is>
          <t>XATNYS: AI-Powered Operating System with Integrated Reinforcement Learning and Context-Aware Productivity Assistant</t>
        </is>
      </c>
      <c r="B895" t="n">
        <v>2025</v>
      </c>
      <c r="C895" t="inlineStr">
        <is>
          <t>Not checked</t>
        </is>
      </c>
      <c r="D895" t="inlineStr">
        <is>
          <t>Not checked</t>
        </is>
      </c>
      <c r="E895" t="inlineStr">
        <is>
          <t>10.1109/IC366947.2025.11290136</t>
        </is>
      </c>
      <c r="F895" t="inlineStr">
        <is>
          <t>This research presents XATNYSâ€”an AI-powered operating system architected with a secure, Rust-based microkernel and embedded with intelligent modules for autonomous system control and user-centered productivity enhancement. Unlike traditional OS environments, XATNYS integrates reinforcement learning (RL) schedulers, deep learning anomaly detection, adaptive power optimization, and a real-time assistant (R.I.M.A.S.) into its core.XATNYS incorporates a PPO-based RL task scheduler, which achieved 87% task-priority alignment compared to manual schedules, improving average application launch time by 28%. The deep anomaly engine, trained on synthetic and real logs, flags threats with 91% precision, enabling proactive mitigation of system instability. A supervised resource manager dynamically balances CPU and memory usage, while an AI-driven power optimizer yielded an average 23% gain in battery efficiency during trials. The integrated NLP module enables natural system control, while R.I.M.A.S. adds user engagement through computer vision and voice feedback.Empirical evaluations across 35 diverse users demonstrated 86% satisfaction, with reported boosts in focus, lower idle time, and intelligent intervention handling. The YOLOv8-based activity recognition within R.I.M.A.S. recorded 98.1% mAP@0.5, with precision above 93% across all classes including "Focused," "Phone Usage," and "Idle." All AI inference is performed locally, ensuring GDPR-compliant privacy.</t>
        </is>
      </c>
      <c r="G895" t="inlineStr">
        <is>
          <t>Unimodal</t>
        </is>
      </c>
      <c r="H895" t="inlineStr">
        <is>
          <t>See abstract</t>
        </is>
      </c>
      <c r="I895" t="inlineStr">
        <is>
          <t>See abstract</t>
        </is>
      </c>
      <c r="J895" t="inlineStr">
        <is>
          <t>See abstract (AI/ML)</t>
        </is>
      </c>
      <c r="K895" t="inlineStr">
        <is>
          <t>See abstract</t>
        </is>
      </c>
      <c r="M895" t="inlineStr">
        <is>
          <t>See abstract</t>
        </is>
      </c>
      <c r="N895" t="inlineStr">
        <is>
          <t>See abstract</t>
        </is>
      </c>
      <c r="O895" t="inlineStr">
        <is>
          <t>Not verified from abstract</t>
        </is>
      </c>
      <c r="P895" t="inlineStr">
        <is>
          <t>See abstract</t>
        </is>
      </c>
      <c r="Q895" t="inlineStr">
        <is>
          <t>See abstract</t>
        </is>
      </c>
      <c r="R895" t="inlineStr">
        <is>
          <t>Not reviewed (not included)</t>
        </is>
      </c>
      <c r="S895" t="inlineStr">
        <is>
          <t>Not reviewed (not included)</t>
        </is>
      </c>
      <c r="T895" t="inlineStr">
        <is>
          <t>Abstract screening only. Non-ADHD Focused</t>
        </is>
      </c>
      <c r="U895" t="inlineStr">
        <is>
          <t>EXCLUDE</t>
        </is>
      </c>
      <c r="V895" t="inlineStr">
        <is>
          <t>E2-Not ADHD focused: Neither title nor abstract mentions ADHD or attention-deficit/hyperactivity</t>
        </is>
      </c>
      <c r="W895" t="inlineStr">
        <is>
          <t>Excluded: Not ADHD Focused</t>
        </is>
      </c>
      <c r="X895" t="inlineStr">
        <is>
          <t>Not assessed from abstract</t>
        </is>
      </c>
      <c r="Y895" t="inlineStr">
        <is>
          <t>IEEE Conferences</t>
        </is>
      </c>
      <c r="Z895" t="inlineStr">
        <is>
          <t>Not determined from abstract</t>
        </is>
      </c>
      <c r="AB895" t="inlineStr">
        <is>
          <t>Not assessed (not included)</t>
        </is>
      </c>
      <c r="AC895" t="inlineStr">
        <is>
          <t>Not assessed (not included)</t>
        </is>
      </c>
      <c r="AD895" t="inlineStr">
        <is>
          <t>I. Katara; S. V. Singh; M. Bhardwaj; A. K. Mahto; P. Kumari</t>
        </is>
      </c>
      <c r="AE895" t="inlineStr">
        <is>
          <t>2025 Seventeenth International Conference on Contemporary Computing (IC3)</t>
        </is>
      </c>
      <c r="AF895" t="inlineStr">
        <is>
          <t>Hybrid OA (IEEE)</t>
        </is>
      </c>
      <c r="AH895" t="inlineStr">
        <is>
          <t>Not assessed</t>
        </is>
      </c>
      <c r="AI895" t="inlineStr">
        <is>
          <t>Not reported</t>
        </is>
      </c>
      <c r="AJ895" t="inlineStr">
        <is>
          <t>Not reported</t>
        </is>
      </c>
      <c r="AK895" t="inlineStr">
        <is>
          <t>Not reported</t>
        </is>
      </c>
      <c r="AL895" t="inlineStr">
        <is>
          <t>Not reported</t>
        </is>
      </c>
      <c r="AM895" t="inlineStr">
        <is>
          <t>Not reported</t>
        </is>
      </c>
      <c r="AN895" t="inlineStr">
        <is>
          <t>Not reported</t>
        </is>
      </c>
      <c r="AO895" t="inlineStr">
        <is>
          <t>Not reviewed</t>
        </is>
      </c>
      <c r="AP895" t="inlineStr">
        <is>
          <t>Not reported</t>
        </is>
      </c>
      <c r="AQ895" t="inlineStr">
        <is>
          <t>Not reported</t>
        </is>
      </c>
      <c r="AR895" t="inlineStr">
        <is>
          <t>Not reported</t>
        </is>
      </c>
      <c r="AS895" t="inlineStr">
        <is>
          <t>See abstract</t>
        </is>
      </c>
      <c r="AT895" t="inlineStr">
        <is>
          <t>Not reviewed</t>
        </is>
      </c>
      <c r="AU895" t="inlineStr">
        <is>
          <t>Not reviewed</t>
        </is>
      </c>
      <c r="AV895" t="inlineStr">
        <is>
          <t>Not reviewed</t>
        </is>
      </c>
      <c r="AW895" t="inlineStr">
        <is>
          <t>Not reviewed</t>
        </is>
      </c>
      <c r="AX895" t="inlineStr">
        <is>
          <t>Not reported</t>
        </is>
      </c>
      <c r="AY895" t="inlineStr">
        <is>
          <t>Not reported</t>
        </is>
      </c>
      <c r="AZ895" t="inlineStr">
        <is>
          <t>Not reported</t>
        </is>
      </c>
      <c r="BA895" t="inlineStr">
        <is>
          <t>Not reported</t>
        </is>
      </c>
      <c r="BB895" t="inlineStr">
        <is>
          <t>Not reported</t>
        </is>
      </c>
      <c r="BC895" t="inlineStr">
        <is>
          <t>Not reported</t>
        </is>
      </c>
      <c r="BD895" t="inlineStr">
        <is>
          <t>Not reported</t>
        </is>
      </c>
      <c r="BE895" t="inlineStr">
        <is>
          <t>Not reported</t>
        </is>
      </c>
      <c r="BF895" t="inlineStr">
        <is>
          <t>Not reported</t>
        </is>
      </c>
      <c r="BG895" t="inlineStr">
        <is>
          <t>Not reviewed (not included)</t>
        </is>
      </c>
      <c r="BH895" t="inlineStr">
        <is>
          <t>N/A</t>
        </is>
      </c>
      <c r="BI895" t="inlineStr">
        <is>
          <t>Not reviewed</t>
        </is>
      </c>
      <c r="BJ895" t="inlineStr">
        <is>
          <t>Not reviewed</t>
        </is>
      </c>
      <c r="BK895" t="inlineStr">
        <is>
          <t>Not reviewed</t>
        </is>
      </c>
      <c r="BL895" t="inlineStr">
        <is>
          <t>Not reviewed</t>
        </is>
      </c>
      <c r="BM895" t="inlineStr">
        <is>
          <t>Not reviewed (not included)</t>
        </is>
      </c>
      <c r="BN895" t="inlineStr">
        <is>
          <t>Non-ADHD Focused - E2-Not ADHD focused: Neither title nor abstract mentions ADHD or attention-deficit/hyperactivity</t>
        </is>
      </c>
      <c r="BO895" t="inlineStr">
        <is>
          <t>Abstract-level screening only</t>
        </is>
      </c>
      <c r="BP895" t="inlineStr">
        <is>
          <t>7</t>
        </is>
      </c>
    </row>
    <row r="896">
      <c r="A896" t="inlineStr">
        <is>
          <t>An Ensemble Learning Approach for AI-Powered Chatbot for Mental Health Assessment and Support</t>
        </is>
      </c>
      <c r="B896" t="n">
        <v>2025</v>
      </c>
      <c r="C896" t="inlineStr">
        <is>
          <t>Not checked</t>
        </is>
      </c>
      <c r="D896" t="inlineStr">
        <is>
          <t>Not checked</t>
        </is>
      </c>
      <c r="E896" t="inlineStr">
        <is>
          <t>10.1109/NILES68063.2025.11232212</t>
        </is>
      </c>
      <c r="F896" t="inlineStr">
        <is>
          <t>Mental disorders such as depression, anxiety, ADHD, and bipolar affect millions worldwide, yet fear of social rejection, high cost of therapists, and scarcity of mental health assessment and support tools often prevent people from being correctly diagnosed and helped. This work presents an AI- powered comprehensive chatbot that is designed to detect early signs of mental disorders from social media data, provide personalized self-care recommendations, and offer professional therapists and coaches when necessary. The system utilizes natural language processing and machine learning algorithms, including Logistic Regression, XGBoost, Random Forest, and Gradient Boosting, to analyze user inputs and identify patterns associated with specific mental health conditions. The chatbot offers several kinds of assistance that are available 24/7, as it serves as a scalable and accessible multi-feature mental health support system, bridging the gap for those lacking access to professional care while encouraging proactive emotions and stress management. The system also incorporates therapeutic exercises, assessment tools, and sleep support features to provide comprehensive mental wellness assistance. All encapsulated tests, recommendations, and support features are collected from a domain expert (trusted psychiatrist). Evaluation results demonstrate the effectiveness of the proposed approach, with the XGBoost model achieving 80% accuracy in detecting and classifying mental disorders which outperform all state-of-the- art attempts in literature. This paper discusses the system architecture, implementation details, software app features, evaluation results, and ethical considerations related to AI-based mental health smart chatbots.</t>
        </is>
      </c>
      <c r="G896" t="inlineStr">
        <is>
          <t>Unimodal</t>
        </is>
      </c>
      <c r="H896" t="inlineStr">
        <is>
          <t>See abstract</t>
        </is>
      </c>
      <c r="I896" t="inlineStr">
        <is>
          <t>See abstract</t>
        </is>
      </c>
      <c r="J896" t="inlineStr">
        <is>
          <t>See abstract (AI/ML)</t>
        </is>
      </c>
      <c r="K896" t="inlineStr">
        <is>
          <t>See abstract</t>
        </is>
      </c>
      <c r="M896" t="inlineStr">
        <is>
          <t>See abstract</t>
        </is>
      </c>
      <c r="N896" t="inlineStr">
        <is>
          <t>See abstract</t>
        </is>
      </c>
      <c r="O896" t="inlineStr">
        <is>
          <t>Not verified from abstract</t>
        </is>
      </c>
      <c r="P896" t="inlineStr">
        <is>
          <t>See abstract</t>
        </is>
      </c>
      <c r="Q896" t="inlineStr">
        <is>
          <t>See abstract</t>
        </is>
      </c>
      <c r="R896" t="inlineStr">
        <is>
          <t>Not reviewed (not included)</t>
        </is>
      </c>
      <c r="S896" t="inlineStr">
        <is>
          <t>Not reviewed (not included)</t>
        </is>
      </c>
      <c r="T896" t="inlineStr">
        <is>
          <t>Abstract screening only. Not Selected for Final 95 (Pending Full Text Review)</t>
        </is>
      </c>
      <c r="U896" t="inlineStr">
        <is>
          <t>EXCLUDE</t>
        </is>
      </c>
      <c r="V8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896" t="inlineStr">
        <is>
          <t>Excluded: Other Criterion</t>
        </is>
      </c>
      <c r="X896" t="inlineStr">
        <is>
          <t>Not assessed from abstract</t>
        </is>
      </c>
      <c r="Y896" t="inlineStr">
        <is>
          <t>IEEE Conferences</t>
        </is>
      </c>
      <c r="Z896" t="inlineStr">
        <is>
          <t>Not determined from abstract</t>
        </is>
      </c>
      <c r="AB896" t="inlineStr">
        <is>
          <t>Not assessed (not included)</t>
        </is>
      </c>
      <c r="AC896" t="inlineStr">
        <is>
          <t>Not assessed (not included)</t>
        </is>
      </c>
      <c r="AD896" t="inlineStr">
        <is>
          <t>A. H. Elsaid; M. A. Khattab; N. S. Zawawi; N. K. Negied</t>
        </is>
      </c>
      <c r="AE896" t="inlineStr">
        <is>
          <t>2025 7th Novel Intelligent and Leading Emerging Sciences Conference (NILES)</t>
        </is>
      </c>
      <c r="AF896" t="inlineStr">
        <is>
          <t>Hybrid OA (IEEE)</t>
        </is>
      </c>
      <c r="AH896" t="inlineStr">
        <is>
          <t>Not assessed</t>
        </is>
      </c>
      <c r="AI896" t="inlineStr">
        <is>
          <t>Not reported</t>
        </is>
      </c>
      <c r="AJ896" t="inlineStr">
        <is>
          <t>Not reported</t>
        </is>
      </c>
      <c r="AK896" t="inlineStr">
        <is>
          <t>Not reported</t>
        </is>
      </c>
      <c r="AL896" t="inlineStr">
        <is>
          <t>Not reported</t>
        </is>
      </c>
      <c r="AM896" t="inlineStr">
        <is>
          <t>Not reported</t>
        </is>
      </c>
      <c r="AN896" t="inlineStr">
        <is>
          <t>Not reported</t>
        </is>
      </c>
      <c r="AO896" t="inlineStr">
        <is>
          <t>Not reviewed</t>
        </is>
      </c>
      <c r="AP896" t="inlineStr">
        <is>
          <t>Not reported</t>
        </is>
      </c>
      <c r="AQ896" t="inlineStr">
        <is>
          <t>Not reported</t>
        </is>
      </c>
      <c r="AR896" t="inlineStr">
        <is>
          <t>Not reported</t>
        </is>
      </c>
      <c r="AS896" t="inlineStr">
        <is>
          <t>See abstract</t>
        </is>
      </c>
      <c r="AT896" t="inlineStr">
        <is>
          <t>Not reviewed</t>
        </is>
      </c>
      <c r="AU896" t="inlineStr">
        <is>
          <t>Not reviewed</t>
        </is>
      </c>
      <c r="AV896" t="inlineStr">
        <is>
          <t>Not reviewed</t>
        </is>
      </c>
      <c r="AW896" t="inlineStr">
        <is>
          <t>Not reviewed</t>
        </is>
      </c>
      <c r="AX896" t="inlineStr">
        <is>
          <t>Not reported</t>
        </is>
      </c>
      <c r="AY896" t="inlineStr">
        <is>
          <t>Not reported</t>
        </is>
      </c>
      <c r="AZ896" t="inlineStr">
        <is>
          <t>Not reported</t>
        </is>
      </c>
      <c r="BA896" t="inlineStr">
        <is>
          <t>Not reported</t>
        </is>
      </c>
      <c r="BB896" t="inlineStr">
        <is>
          <t>Not reported</t>
        </is>
      </c>
      <c r="BC896" t="inlineStr">
        <is>
          <t>Not reported</t>
        </is>
      </c>
      <c r="BD896" t="inlineStr">
        <is>
          <t>Not reported</t>
        </is>
      </c>
      <c r="BE896" t="inlineStr">
        <is>
          <t>Not reported</t>
        </is>
      </c>
      <c r="BF896" t="inlineStr">
        <is>
          <t>Not reported</t>
        </is>
      </c>
      <c r="BG896" t="inlineStr">
        <is>
          <t>Not reviewed (not included)</t>
        </is>
      </c>
      <c r="BH896" t="inlineStr">
        <is>
          <t>N/A</t>
        </is>
      </c>
      <c r="BI896" t="inlineStr">
        <is>
          <t>Not reviewed</t>
        </is>
      </c>
      <c r="BJ896" t="inlineStr">
        <is>
          <t>Not reviewed</t>
        </is>
      </c>
      <c r="BK896" t="inlineStr">
        <is>
          <t>Not reviewed</t>
        </is>
      </c>
      <c r="BL896" t="inlineStr">
        <is>
          <t>Not reviewed</t>
        </is>
      </c>
      <c r="BM896" t="inlineStr">
        <is>
          <t>Not reviewed (not included)</t>
        </is>
      </c>
      <c r="BN896" t="inlineStr">
        <is>
          <t>Not Selected for Final 95 (Pending Full Text Review) - Candidate paper not selected for final 95: Passed abstract screening but not included in final selec</t>
        </is>
      </c>
      <c r="BO896" t="inlineStr">
        <is>
          <t>Abstract-level screening only</t>
        </is>
      </c>
      <c r="BP896" t="inlineStr">
        <is>
          <t>6</t>
        </is>
      </c>
    </row>
    <row r="897">
      <c r="A897" t="inlineStr">
        <is>
          <t>Federated Learning with Robust Local Training for Noisy MRI-Based Mental Disorder Diagnosis</t>
        </is>
      </c>
      <c r="B897" t="n">
        <v>2025</v>
      </c>
      <c r="C897" t="inlineStr">
        <is>
          <t>Not checked</t>
        </is>
      </c>
      <c r="D897" t="inlineStr">
        <is>
          <t>Not checked</t>
        </is>
      </c>
      <c r="E897" t="inlineStr">
        <is>
          <t>10.1109/MIND67540.2025.11351696</t>
        </is>
      </c>
      <c r="F897" t="inlineStr">
        <is>
          <t>While deep learning-based computer-aided diagnosis (DL-CAD) model can identify mental disorders from neuroimages, its need for vast, private data creates a roadblock. Federated Learning (FL) solves the data access problem by enabling privacy-preserving collaboration, but it introduces a critical vulnerability that noisy labels from local clients can corrupt the global model. We develop a noise-resilient FL framework with robust local training, dubbed NRFL, to explicitly tackle noisy labels in FL for MRI-based mental disorder diagnosis. Within NRFL, a divide-and-conquer noisy label compensation approach is developed on the client side to mitigate the negative effects of noisy labels by combining the global knowledge. Subsequently, we utilize the FedAVG to aggregate the uploaded local model parameters on the server side. Empirical evaluations demonstrate that NRFL attains competitive results on the ABIDE-I and the ADHD-200 datasets under $\mathbf{1 0 \%}$ noise.</t>
        </is>
      </c>
      <c r="G897" t="inlineStr">
        <is>
          <t>Unimodal</t>
        </is>
      </c>
      <c r="H897" t="inlineStr">
        <is>
          <t>See abstract</t>
        </is>
      </c>
      <c r="I897" t="inlineStr">
        <is>
          <t>See abstract</t>
        </is>
      </c>
      <c r="J897" t="inlineStr">
        <is>
          <t>See abstract (AI/ML)</t>
        </is>
      </c>
      <c r="K897" t="inlineStr">
        <is>
          <t>See abstract</t>
        </is>
      </c>
      <c r="M897" t="inlineStr">
        <is>
          <t>See abstract</t>
        </is>
      </c>
      <c r="N897" t="inlineStr">
        <is>
          <t>See abstract</t>
        </is>
      </c>
      <c r="O897" t="inlineStr">
        <is>
          <t>Not verified from abstract</t>
        </is>
      </c>
      <c r="P897" t="inlineStr">
        <is>
          <t>See abstract</t>
        </is>
      </c>
      <c r="Q897" t="inlineStr">
        <is>
          <t>See abstract</t>
        </is>
      </c>
      <c r="R897" t="inlineStr">
        <is>
          <t>Not reviewed (not included)</t>
        </is>
      </c>
      <c r="S897" t="inlineStr">
        <is>
          <t>Not reviewed (not included)</t>
        </is>
      </c>
      <c r="T897" t="inlineStr">
        <is>
          <t>Abstract screening only. Too Short - Insufficient Detail</t>
        </is>
      </c>
      <c r="U897" t="inlineStr">
        <is>
          <t>EXCLUDE</t>
        </is>
      </c>
      <c r="V897" t="inlineStr">
        <is>
          <t>E11-Insufficient Detail: Only 2 pages - insufficient space for adequate methodological description. (Min 4 pages required per E11)</t>
        </is>
      </c>
      <c r="W897" t="inlineStr">
        <is>
          <t>Excluded: Insufficient Methodological Detail</t>
        </is>
      </c>
      <c r="X897" t="inlineStr">
        <is>
          <t>Not assessed from abstract</t>
        </is>
      </c>
      <c r="Y897" t="inlineStr">
        <is>
          <t>IEEE Conferences</t>
        </is>
      </c>
      <c r="Z897" t="inlineStr">
        <is>
          <t>Not determined from abstract</t>
        </is>
      </c>
      <c r="AB897" t="inlineStr">
        <is>
          <t>Not assessed (not included)</t>
        </is>
      </c>
      <c r="AC897" t="inlineStr">
        <is>
          <t>Not assessed (not included)</t>
        </is>
      </c>
      <c r="AD897" t="inlineStr">
        <is>
          <t>Y. Hu; R. Liu; J. Wu; Z. -A. Huang; K. C. Tan</t>
        </is>
      </c>
      <c r="AE897" t="inlineStr">
        <is>
          <t>2025 International Conference on Machine Intelligence and Nature-Inspired Computing (MIND)</t>
        </is>
      </c>
      <c r="AF897" t="inlineStr">
        <is>
          <t>Hybrid OA (IEEE)</t>
        </is>
      </c>
      <c r="AG897" t="inlineStr">
        <is>
          <t xml:space="preserve">National Natural Science Foundation of China(grant numbers:U21A20512); </t>
        </is>
      </c>
      <c r="AH897" t="inlineStr">
        <is>
          <t>Not assessed</t>
        </is>
      </c>
      <c r="AI897" t="inlineStr">
        <is>
          <t>Not reported</t>
        </is>
      </c>
      <c r="AJ897" t="inlineStr">
        <is>
          <t>Not reported</t>
        </is>
      </c>
      <c r="AK897" t="inlineStr">
        <is>
          <t>Not reported</t>
        </is>
      </c>
      <c r="AL897" t="inlineStr">
        <is>
          <t>Not reported</t>
        </is>
      </c>
      <c r="AM897" t="inlineStr">
        <is>
          <t>Not reported</t>
        </is>
      </c>
      <c r="AN897" t="inlineStr">
        <is>
          <t>Not reported</t>
        </is>
      </c>
      <c r="AO897" t="inlineStr">
        <is>
          <t>Not reviewed</t>
        </is>
      </c>
      <c r="AP897" t="inlineStr">
        <is>
          <t>Not reported</t>
        </is>
      </c>
      <c r="AQ897" t="inlineStr">
        <is>
          <t>Not reported</t>
        </is>
      </c>
      <c r="AR897" t="inlineStr">
        <is>
          <t>Not reported</t>
        </is>
      </c>
      <c r="AS897" t="inlineStr">
        <is>
          <t>See abstract</t>
        </is>
      </c>
      <c r="AT897" t="inlineStr">
        <is>
          <t>Not reviewed</t>
        </is>
      </c>
      <c r="AU897" t="inlineStr">
        <is>
          <t>Not reviewed</t>
        </is>
      </c>
      <c r="AV897" t="inlineStr">
        <is>
          <t>Not reviewed</t>
        </is>
      </c>
      <c r="AW897" t="inlineStr">
        <is>
          <t>Not reviewed</t>
        </is>
      </c>
      <c r="AX897" t="inlineStr">
        <is>
          <t>Not reported</t>
        </is>
      </c>
      <c r="AY897" t="inlineStr">
        <is>
          <t>Not reported</t>
        </is>
      </c>
      <c r="AZ897" t="inlineStr">
        <is>
          <t>Not reported</t>
        </is>
      </c>
      <c r="BA897" t="inlineStr">
        <is>
          <t>Not reported</t>
        </is>
      </c>
      <c r="BB897" t="inlineStr">
        <is>
          <t>Not reported</t>
        </is>
      </c>
      <c r="BC897" t="inlineStr">
        <is>
          <t>Not reported</t>
        </is>
      </c>
      <c r="BD897" t="inlineStr">
        <is>
          <t>Not reported</t>
        </is>
      </c>
      <c r="BE897" t="inlineStr">
        <is>
          <t>Not reported</t>
        </is>
      </c>
      <c r="BF897" t="inlineStr">
        <is>
          <t>Not reported</t>
        </is>
      </c>
      <c r="BG897" t="inlineStr">
        <is>
          <t>Not reviewed (not included)</t>
        </is>
      </c>
      <c r="BH897" t="inlineStr">
        <is>
          <t>N/A</t>
        </is>
      </c>
      <c r="BI897" t="inlineStr">
        <is>
          <t>Not reviewed</t>
        </is>
      </c>
      <c r="BJ897" t="inlineStr">
        <is>
          <t>Not reviewed</t>
        </is>
      </c>
      <c r="BK897" t="inlineStr">
        <is>
          <t>Not reviewed</t>
        </is>
      </c>
      <c r="BL897" t="inlineStr">
        <is>
          <t>Not reviewed</t>
        </is>
      </c>
      <c r="BM897" t="inlineStr">
        <is>
          <t>Not reviewed (not included)</t>
        </is>
      </c>
      <c r="BN897" t="inlineStr">
        <is>
          <t xml:space="preserve">Too Short - Insufficient Detail - E11-Insufficient Detail: Only 2 pages - insufficient space for adequate methodological description. </t>
        </is>
      </c>
      <c r="BO897" t="inlineStr">
        <is>
          <t>Abstract-level screening only</t>
        </is>
      </c>
      <c r="BP897" t="inlineStr">
        <is>
          <t>2</t>
        </is>
      </c>
    </row>
    <row r="898">
      <c r="A898" t="inlineStr">
        <is>
          <t>Improving mental health literacy using AI: A Scoping Review</t>
        </is>
      </c>
      <c r="B898" t="n">
        <v>2025</v>
      </c>
      <c r="C898" t="inlineStr">
        <is>
          <t>Not checked</t>
        </is>
      </c>
      <c r="D898" t="inlineStr">
        <is>
          <t>Not checked</t>
        </is>
      </c>
      <c r="E898" t="inlineStr">
        <is>
          <t>10.1109/SERA65747.2025.11154617</t>
        </is>
      </c>
      <c r="F898" t="inlineStr">
        <is>
          <t>In 2024, 23% of U.S. adults experienced a mental health illness. Even though rates of mental health conditions are rising, help-seeking behaviors are remaining constant. This highlights a need for improved mental health literacy (MHL) education and training. In the ever-advancing technological landscape, various AI technologies have been used for detection, diagnosis, treatment, public health, and research of mental health conditions as touted as tools to improve education and literacy of mental health concerns. The purpose of this scoping review was to determine how AI has been used to improve patientsâ€™ MHL and identify gaps in the literature for future projects. The search strategy included articles from 2007-2025 with key terms pertaining to mental health, mental health literacy, AI, and the U.S. The initial search pulled 30 articles, which were funneled down to 8 for full text review. The results indicate that AI has been used in three main ways: roleplay simulations, Chatbots and large language models, and machine and deep learning. AI has been used to improve mental health literacy for depression, suicide prevention, ADHD, and PTSD, but there are tremendous opportunities for growth in these areas and across the spectrum of mental health conditions and services.</t>
        </is>
      </c>
      <c r="G898" t="inlineStr">
        <is>
          <t>Unimodal</t>
        </is>
      </c>
      <c r="H898" t="inlineStr">
        <is>
          <t>See abstract</t>
        </is>
      </c>
      <c r="I898" t="inlineStr">
        <is>
          <t>See abstract</t>
        </is>
      </c>
      <c r="J898" t="inlineStr">
        <is>
          <t>See abstract (AI/ML)</t>
        </is>
      </c>
      <c r="K898" t="inlineStr">
        <is>
          <t>See abstract</t>
        </is>
      </c>
      <c r="M898" t="inlineStr">
        <is>
          <t>See abstract</t>
        </is>
      </c>
      <c r="N898" t="inlineStr">
        <is>
          <t>See abstract</t>
        </is>
      </c>
      <c r="O898" t="inlineStr">
        <is>
          <t>Not verified from abstract</t>
        </is>
      </c>
      <c r="P898" t="inlineStr">
        <is>
          <t>See abstract</t>
        </is>
      </c>
      <c r="Q898" t="inlineStr">
        <is>
          <t>See abstract</t>
        </is>
      </c>
      <c r="R898" t="inlineStr">
        <is>
          <t>Not reviewed (not included)</t>
        </is>
      </c>
      <c r="S898" t="inlineStr">
        <is>
          <t>Not reviewed (not included)</t>
        </is>
      </c>
      <c r="T898" t="inlineStr">
        <is>
          <t>Abstract screening only. Not Primary Research</t>
        </is>
      </c>
      <c r="U898" t="inlineStr">
        <is>
          <t>EXCLUDE</t>
        </is>
      </c>
      <c r="V898" t="inlineStr">
        <is>
          <t>E6-Not Primary Research: Title/abstract indicates systematic review, meta-analysis, or review paper</t>
        </is>
      </c>
      <c r="W898" t="inlineStr">
        <is>
          <t>Excluded: Not Primary Research</t>
        </is>
      </c>
      <c r="X898" t="inlineStr">
        <is>
          <t>Not assessed from abstract</t>
        </is>
      </c>
      <c r="Y898" t="inlineStr">
        <is>
          <t>IEEE Conferences</t>
        </is>
      </c>
      <c r="Z898" t="inlineStr">
        <is>
          <t>Not determined from abstract</t>
        </is>
      </c>
      <c r="AB898" t="inlineStr">
        <is>
          <t>Not assessed (not included)</t>
        </is>
      </c>
      <c r="AC898" t="inlineStr">
        <is>
          <t>Not assessed (not included)</t>
        </is>
      </c>
      <c r="AD898" t="inlineStr">
        <is>
          <t>K. Schuller; S. Alghamdi; J. -H. Lee; Y. -T. Song</t>
        </is>
      </c>
      <c r="AE898" t="inlineStr">
        <is>
          <t>2025 IEEE/ACIS 23rd International Conference on Software Engineering Research, Management and Applications (SERA)</t>
        </is>
      </c>
      <c r="AF898" t="inlineStr">
        <is>
          <t>Hybrid OA (IEEE)</t>
        </is>
      </c>
      <c r="AH898" t="inlineStr">
        <is>
          <t>Not assessed</t>
        </is>
      </c>
      <c r="AI898" t="inlineStr">
        <is>
          <t>Not reported</t>
        </is>
      </c>
      <c r="AJ898" t="inlineStr">
        <is>
          <t>Not reported</t>
        </is>
      </c>
      <c r="AK898" t="inlineStr">
        <is>
          <t>Not reported</t>
        </is>
      </c>
      <c r="AL898" t="inlineStr">
        <is>
          <t>Not reported</t>
        </is>
      </c>
      <c r="AM898" t="inlineStr">
        <is>
          <t>Not reported</t>
        </is>
      </c>
      <c r="AN898" t="inlineStr">
        <is>
          <t>Not reported</t>
        </is>
      </c>
      <c r="AO898" t="inlineStr">
        <is>
          <t>Not reviewed</t>
        </is>
      </c>
      <c r="AP898" t="inlineStr">
        <is>
          <t>Not reported</t>
        </is>
      </c>
      <c r="AQ898" t="inlineStr">
        <is>
          <t>Not reported</t>
        </is>
      </c>
      <c r="AR898" t="inlineStr">
        <is>
          <t>Not reported</t>
        </is>
      </c>
      <c r="AS898" t="inlineStr">
        <is>
          <t>See abstract</t>
        </is>
      </c>
      <c r="AT898" t="inlineStr">
        <is>
          <t>Not reviewed</t>
        </is>
      </c>
      <c r="AU898" t="inlineStr">
        <is>
          <t>Not reviewed</t>
        </is>
      </c>
      <c r="AV898" t="inlineStr">
        <is>
          <t>Not reviewed</t>
        </is>
      </c>
      <c r="AW898" t="inlineStr">
        <is>
          <t>Not reviewed</t>
        </is>
      </c>
      <c r="AX898" t="inlineStr">
        <is>
          <t>Not reported</t>
        </is>
      </c>
      <c r="AY898" t="inlineStr">
        <is>
          <t>Not reported</t>
        </is>
      </c>
      <c r="AZ898" t="inlineStr">
        <is>
          <t>Not reported</t>
        </is>
      </c>
      <c r="BA898" t="inlineStr">
        <is>
          <t>Not reported</t>
        </is>
      </c>
      <c r="BB898" t="inlineStr">
        <is>
          <t>Not reported</t>
        </is>
      </c>
      <c r="BC898" t="inlineStr">
        <is>
          <t>Not reported</t>
        </is>
      </c>
      <c r="BD898" t="inlineStr">
        <is>
          <t>Not reported</t>
        </is>
      </c>
      <c r="BE898" t="inlineStr">
        <is>
          <t>Not reported</t>
        </is>
      </c>
      <c r="BF898" t="inlineStr">
        <is>
          <t>Not reported</t>
        </is>
      </c>
      <c r="BG898" t="inlineStr">
        <is>
          <t>Not reviewed (not included)</t>
        </is>
      </c>
      <c r="BH898" t="inlineStr">
        <is>
          <t>N/A</t>
        </is>
      </c>
      <c r="BI898" t="inlineStr">
        <is>
          <t>Not reviewed</t>
        </is>
      </c>
      <c r="BJ898" t="inlineStr">
        <is>
          <t>Not reviewed</t>
        </is>
      </c>
      <c r="BK898" t="inlineStr">
        <is>
          <t>Not reviewed</t>
        </is>
      </c>
      <c r="BL898" t="inlineStr">
        <is>
          <t>Not reviewed</t>
        </is>
      </c>
      <c r="BM898" t="inlineStr">
        <is>
          <t>Not reviewed (not included)</t>
        </is>
      </c>
      <c r="BN898" t="inlineStr">
        <is>
          <t>Not Primary Research - E6-Not Primary Research: Title/abstract indicates systematic review, meta-analysis, or review paper</t>
        </is>
      </c>
      <c r="BO898" t="inlineStr">
        <is>
          <t>Abstract-level screening only</t>
        </is>
      </c>
      <c r="BP898" t="inlineStr">
        <is>
          <t>6</t>
        </is>
      </c>
    </row>
    <row r="899">
      <c r="A899" t="inlineStr">
        <is>
          <t>Eye Tracking Area of Interest in the Context of Working Memory Capacity Tasks</t>
        </is>
      </c>
      <c r="B899" t="n">
        <v>2019</v>
      </c>
      <c r="C899" t="inlineStr">
        <is>
          <t>Not checked</t>
        </is>
      </c>
      <c r="D899" t="inlineStr">
        <is>
          <t>Not checked</t>
        </is>
      </c>
      <c r="E899" t="inlineStr">
        <is>
          <t>10.1109/IRI.2019.00042</t>
        </is>
      </c>
      <c r="F899" t="inlineStr">
        <is>
          <t>Adults diagnosed with Attention-Deficit/Hyperactivity Disorder (ADHD) have reduced working memory capacity, indicating attention control deficits. Such deficits affect the characteristic movements of human gaze, thus making it a potential avenue to investigate attention disorders. This paper presents a converging operations approach toward the objective detection of neurocognitive indices of ADHD symptomatology that is grounded in the cognitive neuroscience literature of ADHD. The development of these objective measures of ADHD will facilitate its diagnosis. We hypothesize that the characteristic movements of human gaze within specific areas of interests (AOIs) may be used to estimate psychometric measures and that distinct eye movement scan patterns can be used to better understand ADHD. The results of this feasibility study confirm the utility of a combination of fixation and saccade feature set captured within specific AOIs indexing Working Memory Capacity (WMC) as a predictor of a diagnosis of ADHD in adults. Tree-based classifiers performed best in-terms of predicting ADHD with 86% percent accuracy using physiological measures of sustained visual attention during a WMC task.</t>
        </is>
      </c>
      <c r="G899" t="inlineStr">
        <is>
          <t>Unimodal</t>
        </is>
      </c>
      <c r="H899" t="inlineStr">
        <is>
          <t>See abstract</t>
        </is>
      </c>
      <c r="I899" t="inlineStr">
        <is>
          <t>See abstract</t>
        </is>
      </c>
      <c r="J899" t="inlineStr">
        <is>
          <t>See abstract (AI/ML)</t>
        </is>
      </c>
      <c r="K899" t="inlineStr">
        <is>
          <t>See abstract</t>
        </is>
      </c>
      <c r="M899" t="inlineStr">
        <is>
          <t>See abstract</t>
        </is>
      </c>
      <c r="N899" t="inlineStr">
        <is>
          <t>See abstract</t>
        </is>
      </c>
      <c r="O899" t="inlineStr">
        <is>
          <t>Not verified from abstract</t>
        </is>
      </c>
      <c r="P899" t="inlineStr">
        <is>
          <t>See abstract</t>
        </is>
      </c>
      <c r="Q899" t="inlineStr">
        <is>
          <t>See abstract</t>
        </is>
      </c>
      <c r="R899" t="inlineStr">
        <is>
          <t>Not reviewed (not included)</t>
        </is>
      </c>
      <c r="S899" t="inlineStr">
        <is>
          <t>Not reviewed (not included)</t>
        </is>
      </c>
      <c r="T899" t="inlineStr">
        <is>
          <t>Abstract screening only. No AI/ML Methods</t>
        </is>
      </c>
      <c r="U899" t="inlineStr">
        <is>
          <t>EXCLUDE</t>
        </is>
      </c>
      <c r="V899" t="inlineStr">
        <is>
          <t>E1-No AI/ML/DL: Abstract and title do not describe application of AI, ML, or DL methods</t>
        </is>
      </c>
      <c r="W899" t="inlineStr">
        <is>
          <t>Excluded: No AI/ML Methods</t>
        </is>
      </c>
      <c r="X899" t="inlineStr">
        <is>
          <t>Not assessed from abstract</t>
        </is>
      </c>
      <c r="Y899" t="inlineStr">
        <is>
          <t>IEEE Conferences</t>
        </is>
      </c>
      <c r="Z899" t="inlineStr">
        <is>
          <t>Not determined from abstract</t>
        </is>
      </c>
      <c r="AB899" t="inlineStr">
        <is>
          <t>Not assessed (not included)</t>
        </is>
      </c>
      <c r="AC899" t="inlineStr">
        <is>
          <t>Not assessed (not included)</t>
        </is>
      </c>
      <c r="AD899" t="inlineStr">
        <is>
          <t>G. Jayawardena; A. Michalek; S. Jayarathna</t>
        </is>
      </c>
      <c r="AE899" t="inlineStr">
        <is>
          <t>2019 IEEE 20th International Conference on Information Reuse and Integration for Data Science (IRI)</t>
        </is>
      </c>
      <c r="AF899" t="inlineStr">
        <is>
          <t>Hybrid OA (IEEE)</t>
        </is>
      </c>
      <c r="AH899" t="inlineStr">
        <is>
          <t>Not assessed</t>
        </is>
      </c>
      <c r="AI899" t="inlineStr">
        <is>
          <t>Not reported</t>
        </is>
      </c>
      <c r="AJ899" t="inlineStr">
        <is>
          <t>Not reported</t>
        </is>
      </c>
      <c r="AK899" t="inlineStr">
        <is>
          <t>Not reported</t>
        </is>
      </c>
      <c r="AL899" t="inlineStr">
        <is>
          <t>Not reported</t>
        </is>
      </c>
      <c r="AM899" t="inlineStr">
        <is>
          <t>Not reported</t>
        </is>
      </c>
      <c r="AN899" t="inlineStr">
        <is>
          <t>Not reported</t>
        </is>
      </c>
      <c r="AO899" t="inlineStr">
        <is>
          <t>Not reviewed</t>
        </is>
      </c>
      <c r="AP899" t="inlineStr">
        <is>
          <t>Not reported</t>
        </is>
      </c>
      <c r="AQ899" t="inlineStr">
        <is>
          <t>Not reported</t>
        </is>
      </c>
      <c r="AR899" t="inlineStr">
        <is>
          <t>Not reported</t>
        </is>
      </c>
      <c r="AS899" t="inlineStr">
        <is>
          <t>See abstract</t>
        </is>
      </c>
      <c r="AT899" t="inlineStr">
        <is>
          <t>Not reviewed</t>
        </is>
      </c>
      <c r="AU899" t="inlineStr">
        <is>
          <t>Not reviewed</t>
        </is>
      </c>
      <c r="AV899" t="inlineStr">
        <is>
          <t>Not reviewed</t>
        </is>
      </c>
      <c r="AW899" t="inlineStr">
        <is>
          <t>Not reviewed</t>
        </is>
      </c>
      <c r="AX899" t="inlineStr">
        <is>
          <t>Not reported</t>
        </is>
      </c>
      <c r="AY899" t="inlineStr">
        <is>
          <t>Not reported</t>
        </is>
      </c>
      <c r="AZ899" t="inlineStr">
        <is>
          <t>Not reported</t>
        </is>
      </c>
      <c r="BA899" t="inlineStr">
        <is>
          <t>Not reported</t>
        </is>
      </c>
      <c r="BB899" t="inlineStr">
        <is>
          <t>Not reported</t>
        </is>
      </c>
      <c r="BC899" t="inlineStr">
        <is>
          <t>Not reported</t>
        </is>
      </c>
      <c r="BD899" t="inlineStr">
        <is>
          <t>Not reported</t>
        </is>
      </c>
      <c r="BE899" t="inlineStr">
        <is>
          <t>Not reported</t>
        </is>
      </c>
      <c r="BF899" t="inlineStr">
        <is>
          <t>Not reported</t>
        </is>
      </c>
      <c r="BG899" t="inlineStr">
        <is>
          <t>Not reviewed (not included)</t>
        </is>
      </c>
      <c r="BH899" t="inlineStr">
        <is>
          <t>N/A</t>
        </is>
      </c>
      <c r="BI899" t="inlineStr">
        <is>
          <t>Not reviewed</t>
        </is>
      </c>
      <c r="BJ899" t="inlineStr">
        <is>
          <t>Not reviewed</t>
        </is>
      </c>
      <c r="BK899" t="inlineStr">
        <is>
          <t>Not reviewed</t>
        </is>
      </c>
      <c r="BL899" t="inlineStr">
        <is>
          <t>Not reviewed</t>
        </is>
      </c>
      <c r="BM899" t="inlineStr">
        <is>
          <t>Not reviewed (not included)</t>
        </is>
      </c>
      <c r="BN899" t="inlineStr">
        <is>
          <t>No AI/ML Methods - E1-No AI/ML/DL: Abstract and title do not describe application of AI, ML, or DL methods</t>
        </is>
      </c>
      <c r="BO899" t="inlineStr">
        <is>
          <t>Abstract-level screening only</t>
        </is>
      </c>
      <c r="BP899" t="inlineStr">
        <is>
          <t>8</t>
        </is>
      </c>
    </row>
    <row r="900">
      <c r="A900" t="inlineStr">
        <is>
          <t>Effectuating Supervised Machine Learning Techniques for Multiclass Classification of Problematic Internet and Mobile Usage</t>
        </is>
      </c>
      <c r="B900" t="n">
        <v>2021</v>
      </c>
      <c r="C900" t="inlineStr">
        <is>
          <t>Not checked</t>
        </is>
      </c>
      <c r="D900" t="inlineStr">
        <is>
          <t>Not checked</t>
        </is>
      </c>
      <c r="E900" t="inlineStr">
        <is>
          <t>10.1109/ICCCIS51004.2021.9397062</t>
        </is>
      </c>
      <c r="F900" t="inlineStr">
        <is>
          <t>The internet has slowly become an inevitable part of every facet of our lives. With the power of the world wide web available at the touch of our fingertips, anything seems possible. But mental health disorders due to prolonged usage of the ever-evolving internet and mobile are also on the rise. Studies show there is a strong correlation between excessive internet usage and depression, lower self-esteem, Attention-Deficit Disorder (ADHD), impulsivity, hyperactivity and so on. In this paper, a system is proposed that classifies a persons' internet/mobile usage into four classes (multi class) which are- Normal, Borderline, Critical and Severe. In collaboration with our institutions' Counsellor and considering previous studies, a non-invasive questionnaire was developed to collect the data. The collected data was used to train some efficient and state-of-the-art machine learning models such as Logistic Regression, Decision Trees, Support Vector Machines (SVM), Xtreme Gradient Boosting (XGBoost), Random Forests and Light Gradient Boosting (LightGBM). The model with the highest accuracy was taken forward to deliver the best possible classification of a user into one of four categories. With thorough training and testing linear SVM with radial basis kernel returned the best accuracy and thus it was chosen to move forward with.</t>
        </is>
      </c>
      <c r="G900" t="inlineStr">
        <is>
          <t>Unimodal</t>
        </is>
      </c>
      <c r="H900" t="inlineStr">
        <is>
          <t>See abstract</t>
        </is>
      </c>
      <c r="I900" t="inlineStr">
        <is>
          <t>See abstract</t>
        </is>
      </c>
      <c r="J900" t="inlineStr">
        <is>
          <t>See abstract (AI/ML)</t>
        </is>
      </c>
      <c r="K900" t="inlineStr">
        <is>
          <t>See abstract</t>
        </is>
      </c>
      <c r="M900" t="inlineStr">
        <is>
          <t>See abstract</t>
        </is>
      </c>
      <c r="N900" t="inlineStr">
        <is>
          <t>See abstract</t>
        </is>
      </c>
      <c r="O900" t="inlineStr">
        <is>
          <t>Not verified from abstract</t>
        </is>
      </c>
      <c r="P900" t="inlineStr">
        <is>
          <t>See abstract</t>
        </is>
      </c>
      <c r="Q900" t="inlineStr">
        <is>
          <t>See abstract</t>
        </is>
      </c>
      <c r="R900" t="inlineStr">
        <is>
          <t>Not reviewed (not included)</t>
        </is>
      </c>
      <c r="S900" t="inlineStr">
        <is>
          <t>Not reviewed (not included)</t>
        </is>
      </c>
      <c r="T900" t="inlineStr">
        <is>
          <t>Abstract screening only. Not Selected for Final 95 (Pending Full Text Review)</t>
        </is>
      </c>
      <c r="U900" t="inlineStr">
        <is>
          <t>EXCLUDE</t>
        </is>
      </c>
      <c r="V9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00" t="inlineStr">
        <is>
          <t>Excluded: Other Criterion</t>
        </is>
      </c>
      <c r="X900" t="inlineStr">
        <is>
          <t>Not assessed from abstract</t>
        </is>
      </c>
      <c r="Y900" t="inlineStr">
        <is>
          <t>IEEE Conferences</t>
        </is>
      </c>
      <c r="Z900" t="inlineStr">
        <is>
          <t>Not determined from abstract</t>
        </is>
      </c>
      <c r="AB900" t="inlineStr">
        <is>
          <t>Not assessed (not included)</t>
        </is>
      </c>
      <c r="AC900" t="inlineStr">
        <is>
          <t>Not assessed (not included)</t>
        </is>
      </c>
      <c r="AD900" t="inlineStr">
        <is>
          <t>S. Sarkar; S. Bhandary; A. Arya</t>
        </is>
      </c>
      <c r="AE900" t="inlineStr">
        <is>
          <t>2021 International Conference on Computing, Communication, and Intelligent Systems (ICCCIS)</t>
        </is>
      </c>
      <c r="AF900" t="inlineStr">
        <is>
          <t>Hybrid OA (IEEE)</t>
        </is>
      </c>
      <c r="AH900" t="inlineStr">
        <is>
          <t>Not assessed</t>
        </is>
      </c>
      <c r="AI900" t="inlineStr">
        <is>
          <t>Not reported</t>
        </is>
      </c>
      <c r="AJ900" t="inlineStr">
        <is>
          <t>Not reported</t>
        </is>
      </c>
      <c r="AK900" t="inlineStr">
        <is>
          <t>Not reported</t>
        </is>
      </c>
      <c r="AL900" t="inlineStr">
        <is>
          <t>Not reported</t>
        </is>
      </c>
      <c r="AM900" t="inlineStr">
        <is>
          <t>Not reported</t>
        </is>
      </c>
      <c r="AN900" t="inlineStr">
        <is>
          <t>Not reported</t>
        </is>
      </c>
      <c r="AO900" t="inlineStr">
        <is>
          <t>Not reviewed</t>
        </is>
      </c>
      <c r="AP900" t="inlineStr">
        <is>
          <t>Not reported</t>
        </is>
      </c>
      <c r="AQ900" t="inlineStr">
        <is>
          <t>Not reported</t>
        </is>
      </c>
      <c r="AR900" t="inlineStr">
        <is>
          <t>Not reported</t>
        </is>
      </c>
      <c r="AS900" t="inlineStr">
        <is>
          <t>See abstract</t>
        </is>
      </c>
      <c r="AT900" t="inlineStr">
        <is>
          <t>Not reviewed</t>
        </is>
      </c>
      <c r="AU900" t="inlineStr">
        <is>
          <t>Not reviewed</t>
        </is>
      </c>
      <c r="AV900" t="inlineStr">
        <is>
          <t>Not reviewed</t>
        </is>
      </c>
      <c r="AW900" t="inlineStr">
        <is>
          <t>Not reviewed</t>
        </is>
      </c>
      <c r="AX900" t="inlineStr">
        <is>
          <t>Not reported</t>
        </is>
      </c>
      <c r="AY900" t="inlineStr">
        <is>
          <t>Not reported</t>
        </is>
      </c>
      <c r="AZ900" t="inlineStr">
        <is>
          <t>Not reported</t>
        </is>
      </c>
      <c r="BA900" t="inlineStr">
        <is>
          <t>Not reported</t>
        </is>
      </c>
      <c r="BB900" t="inlineStr">
        <is>
          <t>Not reported</t>
        </is>
      </c>
      <c r="BC900" t="inlineStr">
        <is>
          <t>Not reported</t>
        </is>
      </c>
      <c r="BD900" t="inlineStr">
        <is>
          <t>Not reported</t>
        </is>
      </c>
      <c r="BE900" t="inlineStr">
        <is>
          <t>Not reported</t>
        </is>
      </c>
      <c r="BF900" t="inlineStr">
        <is>
          <t>Not reported</t>
        </is>
      </c>
      <c r="BG900" t="inlineStr">
        <is>
          <t>Not reviewed (not included)</t>
        </is>
      </c>
      <c r="BH900" t="inlineStr">
        <is>
          <t>N/A</t>
        </is>
      </c>
      <c r="BI900" t="inlineStr">
        <is>
          <t>Not reviewed</t>
        </is>
      </c>
      <c r="BJ900" t="inlineStr">
        <is>
          <t>Not reviewed</t>
        </is>
      </c>
      <c r="BK900" t="inlineStr">
        <is>
          <t>Not reviewed</t>
        </is>
      </c>
      <c r="BL900" t="inlineStr">
        <is>
          <t>Not reviewed</t>
        </is>
      </c>
      <c r="BM900" t="inlineStr">
        <is>
          <t>Not reviewed (not included)</t>
        </is>
      </c>
      <c r="BN900" t="inlineStr">
        <is>
          <t>Not Selected for Final 95 (Pending Full Text Review) - Candidate paper not selected for final 95: Passed abstract screening but not included in final selec</t>
        </is>
      </c>
      <c r="BO900" t="inlineStr">
        <is>
          <t>Abstract-level screening only</t>
        </is>
      </c>
      <c r="BP900" t="inlineStr">
        <is>
          <t>8</t>
        </is>
      </c>
    </row>
    <row r="901">
      <c r="A901" t="inlineStr">
        <is>
          <t>Detection of Emotional Sensitivity Using fNIRS Based Dynamic Functional Connectivity</t>
        </is>
      </c>
      <c r="B901" t="n">
        <v>2021</v>
      </c>
      <c r="C901" t="inlineStr">
        <is>
          <t>Not checked</t>
        </is>
      </c>
      <c r="D901" t="inlineStr">
        <is>
          <t>Not checked</t>
        </is>
      </c>
      <c r="E901" t="inlineStr">
        <is>
          <t>10.1109/TNSRE.2021.3078460</t>
        </is>
      </c>
      <c r="F901" t="inlineStr">
        <is>
          <t>In this study, we proposed an analytical framework to identify dynamic task-based functional connectivity (FC) features as new biomarkers of emotional sensitivity in nursing students, by using a combination of unsupervised and supervised machine learning techniques. The dynamic FC was measured by functional Near-Infrared Spectroscopy (fNIRS), and computed using a sliding window correlation (SWC) analysis. A  ${k}$ -means clustering technique was applied to derive four recurring connectivity states. The states were characterized by both graph theory and semi-metric analysis. Occurrence probability and state transition were extracted as dynamic FC network features, and a Random Forest (RF) classifier was implemented to detect emotional sensitivity. The proposed method was trialled on 39 nursing students and 19 registered nurses during decision-making, where we assumed registered nurses have developed strategies to cope with emotional sensitivity. Emotional stimuli were selected from International Affective Digitized Sound System (IADS) database. Experiment results showed that registered nurses demonstrated single dominant connectivity state of task-relevance, while nursing students displayed in two states and had higher level of task-irrelevant state connectivity. The results also showed that students were more susceptive to emotional stimuli, and the derived dynamic FC features provided a stronger discriminating power than heart rate variability (accuracy of 81.65% vs 71.03%) as biomarkers of emotional sensitivity. This work forms the first study to demonstrate the stability of fNIRS based dynamic FC states as a biomarker. In conclusion, the results support that the state distribution of dynamic FC could help reveal the differentiating factors between the nursing students and registered nurses during decision making, and it is anticipated that the biomarkers might be used as indicators when developing professional training related to emotional sensitivity.</t>
        </is>
      </c>
      <c r="G901" t="inlineStr">
        <is>
          <t>Unimodal</t>
        </is>
      </c>
      <c r="H901" t="inlineStr">
        <is>
          <t>See abstract</t>
        </is>
      </c>
      <c r="I901" t="inlineStr">
        <is>
          <t>See abstract</t>
        </is>
      </c>
      <c r="J901" t="inlineStr">
        <is>
          <t>See abstract (AI/ML)</t>
        </is>
      </c>
      <c r="K901" t="inlineStr">
        <is>
          <t>See abstract</t>
        </is>
      </c>
      <c r="M901" t="inlineStr">
        <is>
          <t>See abstract</t>
        </is>
      </c>
      <c r="N901" t="inlineStr">
        <is>
          <t>See abstract</t>
        </is>
      </c>
      <c r="O901" t="inlineStr">
        <is>
          <t>Not verified from abstract</t>
        </is>
      </c>
      <c r="P901" t="inlineStr">
        <is>
          <t>See abstract</t>
        </is>
      </c>
      <c r="Q901" t="inlineStr">
        <is>
          <t>See abstract</t>
        </is>
      </c>
      <c r="R901" t="inlineStr">
        <is>
          <t>Not reviewed (not included)</t>
        </is>
      </c>
      <c r="S901" t="inlineStr">
        <is>
          <t>Not reviewed (not included)</t>
        </is>
      </c>
      <c r="T901" t="inlineStr">
        <is>
          <t>Abstract screening only. Non-ADHD Focused</t>
        </is>
      </c>
      <c r="U901" t="inlineStr">
        <is>
          <t>EXCLUDE</t>
        </is>
      </c>
      <c r="V901" t="inlineStr">
        <is>
          <t>E2-Not ADHD focused: Neither title nor abstract mentions ADHD or attention-deficit/hyperactivity</t>
        </is>
      </c>
      <c r="W901" t="inlineStr">
        <is>
          <t>Excluded: Not ADHD Focused</t>
        </is>
      </c>
      <c r="X901" t="inlineStr">
        <is>
          <t>Not assessed from abstract</t>
        </is>
      </c>
      <c r="Y901" t="inlineStr">
        <is>
          <t>IEEE Journals</t>
        </is>
      </c>
      <c r="Z901" t="inlineStr">
        <is>
          <t>Not determined from abstract</t>
        </is>
      </c>
      <c r="AB901" t="inlineStr">
        <is>
          <t>Not assessed (not included)</t>
        </is>
      </c>
      <c r="AC901" t="inlineStr">
        <is>
          <t>Not assessed (not included)</t>
        </is>
      </c>
      <c r="AD901" t="inlineStr">
        <is>
          <t>T. B. Tang; J. S. Chong; M. Kiguchi; T. Funane; C. -K. Lu</t>
        </is>
      </c>
      <c r="AE901" t="inlineStr">
        <is>
          <t>IEEE Transactions on Neural Systems and Rehabilitation Engineering</t>
        </is>
      </c>
      <c r="AF901" t="inlineStr">
        <is>
          <t>Hybrid OA (IEEE)</t>
        </is>
      </c>
      <c r="AG901" t="inlineStr">
        <is>
          <t xml:space="preserve">Ministry of Higher Education, Malaysia, under Higher Institution Centre of Excellence (HICoE) Scheme awarded to Centre for Intelligent Signal and Imaging Research (CISIR); </t>
        </is>
      </c>
      <c r="AH901" t="inlineStr">
        <is>
          <t>Not assessed</t>
        </is>
      </c>
      <c r="AI901" t="inlineStr">
        <is>
          <t>Not reported</t>
        </is>
      </c>
      <c r="AJ901" t="inlineStr">
        <is>
          <t>Not reported</t>
        </is>
      </c>
      <c r="AK901" t="inlineStr">
        <is>
          <t>Not reported</t>
        </is>
      </c>
      <c r="AL901" t="inlineStr">
        <is>
          <t>Not reported</t>
        </is>
      </c>
      <c r="AM901" t="inlineStr">
        <is>
          <t>Not reported</t>
        </is>
      </c>
      <c r="AN901" t="inlineStr">
        <is>
          <t>Not reported</t>
        </is>
      </c>
      <c r="AO901" t="inlineStr">
        <is>
          <t>Not reviewed</t>
        </is>
      </c>
      <c r="AP901" t="inlineStr">
        <is>
          <t>Not reported</t>
        </is>
      </c>
      <c r="AQ901" t="inlineStr">
        <is>
          <t>Not reported</t>
        </is>
      </c>
      <c r="AR901" t="inlineStr">
        <is>
          <t>Not reported</t>
        </is>
      </c>
      <c r="AS901" t="inlineStr">
        <is>
          <t>See abstract</t>
        </is>
      </c>
      <c r="AT901" t="inlineStr">
        <is>
          <t>Not reviewed</t>
        </is>
      </c>
      <c r="AU901" t="inlineStr">
        <is>
          <t>Not reviewed</t>
        </is>
      </c>
      <c r="AV901" t="inlineStr">
        <is>
          <t>Not reviewed</t>
        </is>
      </c>
      <c r="AW901" t="inlineStr">
        <is>
          <t>Not reviewed</t>
        </is>
      </c>
      <c r="AX901" t="inlineStr">
        <is>
          <t>Not reported</t>
        </is>
      </c>
      <c r="AY901" t="inlineStr">
        <is>
          <t>Not reported</t>
        </is>
      </c>
      <c r="AZ901" t="inlineStr">
        <is>
          <t>Not reported</t>
        </is>
      </c>
      <c r="BA901" t="inlineStr">
        <is>
          <t>Not reported</t>
        </is>
      </c>
      <c r="BB901" t="inlineStr">
        <is>
          <t>Not reported</t>
        </is>
      </c>
      <c r="BC901" t="inlineStr">
        <is>
          <t>Not reported</t>
        </is>
      </c>
      <c r="BD901" t="inlineStr">
        <is>
          <t>Not reported</t>
        </is>
      </c>
      <c r="BE901" t="inlineStr">
        <is>
          <t>Not reported</t>
        </is>
      </c>
      <c r="BF901" t="inlineStr">
        <is>
          <t>Not reported</t>
        </is>
      </c>
      <c r="BG901" t="inlineStr">
        <is>
          <t>Not reviewed (not included)</t>
        </is>
      </c>
      <c r="BH901" t="inlineStr">
        <is>
          <t>N/A</t>
        </is>
      </c>
      <c r="BI901" t="inlineStr">
        <is>
          <t>Not reviewed</t>
        </is>
      </c>
      <c r="BJ901" t="inlineStr">
        <is>
          <t>Not reviewed</t>
        </is>
      </c>
      <c r="BK901" t="inlineStr">
        <is>
          <t>Not reviewed</t>
        </is>
      </c>
      <c r="BL901" t="inlineStr">
        <is>
          <t>Not reviewed</t>
        </is>
      </c>
      <c r="BM901" t="inlineStr">
        <is>
          <t>Not reviewed (not included)</t>
        </is>
      </c>
      <c r="BN901" t="inlineStr">
        <is>
          <t>Non-ADHD Focused - E2-Not ADHD focused: Neither title nor abstract mentions ADHD or attention-deficit/hyperactivity</t>
        </is>
      </c>
      <c r="BO901" t="inlineStr">
        <is>
          <t>Abstract-level screening only</t>
        </is>
      </c>
      <c r="BP901" t="inlineStr">
        <is>
          <t>11</t>
        </is>
      </c>
    </row>
    <row r="902">
      <c r="A902" t="inlineStr">
        <is>
          <t>Retracted: An Improved Early Detection Method of Autism Spectrum Anarchy using Euclidean Method</t>
        </is>
      </c>
      <c r="B902" t="n">
        <v>2020</v>
      </c>
      <c r="C902" t="inlineStr">
        <is>
          <t>Not checked</t>
        </is>
      </c>
      <c r="D902" t="inlineStr">
        <is>
          <t>Not checked</t>
        </is>
      </c>
      <c r="E902" t="inlineStr">
        <is>
          <t>10.1109/I-SMAC49090.2020.9243361</t>
        </is>
      </c>
      <c r="F902" t="inlineStr">
        <is>
          <t>Autistic Spectrum Disorder (ASD) is one of the mental disorders that affect the acquisition of linguistic, communication, cognitive, and social skills and abilities. Regardless of being determined to have ASD, a few people display extraordinary educational, non-scholastic, and aesthetic capacities, in such cases representing a moving assignment for researchers to give answers. In the most recent couple of years, ASD has been examined by social and computational insight researchers using trend-s etting innovations, for example, AI to improve analytic planning, exactness, and quality. AI procedures, for example, uphold vector machines, choice trees, strategic relapses, and others, these types of strategies have been applied to various and particular datasets identified with a chemical imbalance to develop prescient models. These models guarantee to improve the capacity of clinicians to give strong determinations and visualizations of ASD. Nonetheless, examines concerning the utilization of AI in ASD determination and treatment experiences theoretical, execution, and information issues, for example, how symptomatic codes are utilized, the sort of highlight choice utilized, the assessment estimates picked, and class irregular characteristics in information among others. A more genuine case in ongoing examinations is their advancement of another strategy for ASD analyses dependent on AI. This undertaking of our own fundamentally examinations these ongoing analytical investigations on chemical imbalance, articulating the issues in these examinations as well as suggesting ways forward that improve AI use in ASD concerning conceptualization, execution, and information. Future investigations concerning AI in mental imbalance research are incredibly profited by such a proposition.</t>
        </is>
      </c>
      <c r="G902" t="inlineStr">
        <is>
          <t>Unimodal</t>
        </is>
      </c>
      <c r="H902" t="inlineStr">
        <is>
          <t>See abstract</t>
        </is>
      </c>
      <c r="I902" t="inlineStr">
        <is>
          <t>See abstract</t>
        </is>
      </c>
      <c r="J902" t="inlineStr">
        <is>
          <t>See abstract (AI/ML)</t>
        </is>
      </c>
      <c r="K902" t="inlineStr">
        <is>
          <t>See abstract</t>
        </is>
      </c>
      <c r="M902" t="inlineStr">
        <is>
          <t>See abstract</t>
        </is>
      </c>
      <c r="N902" t="inlineStr">
        <is>
          <t>See abstract</t>
        </is>
      </c>
      <c r="O902" t="inlineStr">
        <is>
          <t>Not verified from abstract</t>
        </is>
      </c>
      <c r="P902" t="inlineStr">
        <is>
          <t>See abstract</t>
        </is>
      </c>
      <c r="Q902" t="inlineStr">
        <is>
          <t>See abstract</t>
        </is>
      </c>
      <c r="R902" t="inlineStr">
        <is>
          <t>Not reviewed (not included)</t>
        </is>
      </c>
      <c r="S902" t="inlineStr">
        <is>
          <t>Not reviewed (not included)</t>
        </is>
      </c>
      <c r="T902" t="inlineStr">
        <is>
          <t>Abstract screening only. Non-ADHD Focused</t>
        </is>
      </c>
      <c r="U902" t="inlineStr">
        <is>
          <t>EXCLUDE</t>
        </is>
      </c>
      <c r="V902" t="inlineStr">
        <is>
          <t>E2-Not ADHD focused: Neither title nor abstract mentions ADHD or attention-deficit/hyperactivity</t>
        </is>
      </c>
      <c r="W902" t="inlineStr">
        <is>
          <t>Excluded: Not ADHD Focused</t>
        </is>
      </c>
      <c r="X902" t="inlineStr">
        <is>
          <t>Not assessed from abstract</t>
        </is>
      </c>
      <c r="Y902" t="inlineStr">
        <is>
          <t>IEEE Conferences</t>
        </is>
      </c>
      <c r="Z902" t="inlineStr">
        <is>
          <t>Not determined from abstract</t>
        </is>
      </c>
      <c r="AB902" t="inlineStr">
        <is>
          <t>Not assessed (not included)</t>
        </is>
      </c>
      <c r="AC902" t="inlineStr">
        <is>
          <t>Not assessed (not included)</t>
        </is>
      </c>
      <c r="AD902" t="inlineStr">
        <is>
          <t>V. Deepak; S. J. J. Thangaraj; M. R. Khanna</t>
        </is>
      </c>
      <c r="AE902" t="inlineStr">
        <is>
          <t>2020 Fourth International Conference on I-SMAC (IoT in Social, Mobile, Analytics and Cloud) (I-SMAC)</t>
        </is>
      </c>
      <c r="AF902" t="inlineStr">
        <is>
          <t>Hybrid OA (IEEE)</t>
        </is>
      </c>
      <c r="AH902" t="inlineStr">
        <is>
          <t>Not assessed</t>
        </is>
      </c>
      <c r="AI902" t="inlineStr">
        <is>
          <t>Not reported</t>
        </is>
      </c>
      <c r="AJ902" t="inlineStr">
        <is>
          <t>Not reported</t>
        </is>
      </c>
      <c r="AK902" t="inlineStr">
        <is>
          <t>Not reported</t>
        </is>
      </c>
      <c r="AL902" t="inlineStr">
        <is>
          <t>Not reported</t>
        </is>
      </c>
      <c r="AM902" t="inlineStr">
        <is>
          <t>Not reported</t>
        </is>
      </c>
      <c r="AN902" t="inlineStr">
        <is>
          <t>Not reported</t>
        </is>
      </c>
      <c r="AO902" t="inlineStr">
        <is>
          <t>Not reviewed</t>
        </is>
      </c>
      <c r="AP902" t="inlineStr">
        <is>
          <t>Not reported</t>
        </is>
      </c>
      <c r="AQ902" t="inlineStr">
        <is>
          <t>Not reported</t>
        </is>
      </c>
      <c r="AR902" t="inlineStr">
        <is>
          <t>Not reported</t>
        </is>
      </c>
      <c r="AS902" t="inlineStr">
        <is>
          <t>See abstract</t>
        </is>
      </c>
      <c r="AT902" t="inlineStr">
        <is>
          <t>Not reviewed</t>
        </is>
      </c>
      <c r="AU902" t="inlineStr">
        <is>
          <t>Not reviewed</t>
        </is>
      </c>
      <c r="AV902" t="inlineStr">
        <is>
          <t>Not reviewed</t>
        </is>
      </c>
      <c r="AW902" t="inlineStr">
        <is>
          <t>Not reviewed</t>
        </is>
      </c>
      <c r="AX902" t="inlineStr">
        <is>
          <t>Not reported</t>
        </is>
      </c>
      <c r="AY902" t="inlineStr">
        <is>
          <t>Not reported</t>
        </is>
      </c>
      <c r="AZ902" t="inlineStr">
        <is>
          <t>Not reported</t>
        </is>
      </c>
      <c r="BA902" t="inlineStr">
        <is>
          <t>Not reported</t>
        </is>
      </c>
      <c r="BB902" t="inlineStr">
        <is>
          <t>Not reported</t>
        </is>
      </c>
      <c r="BC902" t="inlineStr">
        <is>
          <t>Not reported</t>
        </is>
      </c>
      <c r="BD902" t="inlineStr">
        <is>
          <t>Not reported</t>
        </is>
      </c>
      <c r="BE902" t="inlineStr">
        <is>
          <t>Not reported</t>
        </is>
      </c>
      <c r="BF902" t="inlineStr">
        <is>
          <t>Not reported</t>
        </is>
      </c>
      <c r="BG902" t="inlineStr">
        <is>
          <t>Not reviewed (not included)</t>
        </is>
      </c>
      <c r="BH902" t="inlineStr">
        <is>
          <t>N/A</t>
        </is>
      </c>
      <c r="BI902" t="inlineStr">
        <is>
          <t>Not reviewed</t>
        </is>
      </c>
      <c r="BJ902" t="inlineStr">
        <is>
          <t>Not reviewed</t>
        </is>
      </c>
      <c r="BK902" t="inlineStr">
        <is>
          <t>Not reviewed</t>
        </is>
      </c>
      <c r="BL902" t="inlineStr">
        <is>
          <t>Not reviewed</t>
        </is>
      </c>
      <c r="BM902" t="inlineStr">
        <is>
          <t>Not reviewed (not included)</t>
        </is>
      </c>
      <c r="BN902" t="inlineStr">
        <is>
          <t>Non-ADHD Focused - E2-Not ADHD focused: Neither title nor abstract mentions ADHD or attention-deficit/hyperactivity</t>
        </is>
      </c>
      <c r="BO902" t="inlineStr">
        <is>
          <t>Abstract-level screening only</t>
        </is>
      </c>
      <c r="BP902" t="inlineStr">
        <is>
          <t>6</t>
        </is>
      </c>
    </row>
    <row r="903">
      <c r="A903" t="inlineStr">
        <is>
          <t>Wavelet Convolutions for Audio-Visual Fusion in Mental Health Disorder Detection</t>
        </is>
      </c>
      <c r="B903" t="n">
        <v>2025</v>
      </c>
      <c r="C903" t="inlineStr">
        <is>
          <t>Not checked</t>
        </is>
      </c>
      <c r="D903" t="inlineStr">
        <is>
          <t>Not checked</t>
        </is>
      </c>
      <c r="E903" t="inlineStr">
        <is>
          <t>10.1109/DSP65409.2025.11074839</t>
        </is>
      </c>
      <c r="F903" t="inlineStr">
        <is>
          <t>The high prevalence of mental disorders is increasingly pressuring public healthcare services and has become a major global societal and health challenge. Current deep learning-based diagnostic systems are costly and often lack versatility, being limited to expensive MRI machines and trained staff constraint neuroimaging data and processing. This paper introduces a cost-effective audio-visual detection model that leverages the emotional expression features of mental disorders. The proposed model innovatively integrates the Wavelet Transform (WT) into the ResNet backbone, replacing the conventional convolutional kernels. This approach expands the receptive field and generates effective multi-frequency responses. It also proposed the audio-visual fusion methods to capture features across both modalities efficiently. The proposed model significantly improves the detection of mental disorders in three real audio-visual AVEC 2013, AVEC 2014 and real multimodal ADHD datasets focused on depression and ADHD. The model demonstrates state-of-the-art performance, achieving over 80% accuracy across the datasets, indicating strong robustness and efficiency with potential for broad application and screening.</t>
        </is>
      </c>
      <c r="G903" t="inlineStr">
        <is>
          <t>Unimodal</t>
        </is>
      </c>
      <c r="H903" t="inlineStr">
        <is>
          <t>See abstract</t>
        </is>
      </c>
      <c r="I903" t="inlineStr">
        <is>
          <t>See abstract</t>
        </is>
      </c>
      <c r="J903" t="inlineStr">
        <is>
          <t>See abstract (AI/ML)</t>
        </is>
      </c>
      <c r="K903" t="inlineStr">
        <is>
          <t>See abstract</t>
        </is>
      </c>
      <c r="M903" t="inlineStr">
        <is>
          <t>See abstract</t>
        </is>
      </c>
      <c r="N903" t="inlineStr">
        <is>
          <t>See abstract</t>
        </is>
      </c>
      <c r="O903" t="inlineStr">
        <is>
          <t>Not verified from abstract</t>
        </is>
      </c>
      <c r="P903" t="inlineStr">
        <is>
          <t>See abstract</t>
        </is>
      </c>
      <c r="Q903" t="inlineStr">
        <is>
          <t>See abstract</t>
        </is>
      </c>
      <c r="R903" t="inlineStr">
        <is>
          <t>Not reviewed (not included)</t>
        </is>
      </c>
      <c r="S903" t="inlineStr">
        <is>
          <t>Not reviewed (not included)</t>
        </is>
      </c>
      <c r="T903" t="inlineStr">
        <is>
          <t>Abstract screening only. Not Selected for Final 95 (Pending Full Text Review)</t>
        </is>
      </c>
      <c r="U903" t="inlineStr">
        <is>
          <t>EXCLUDE</t>
        </is>
      </c>
      <c r="V9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03" t="inlineStr">
        <is>
          <t>Excluded: Other Criterion</t>
        </is>
      </c>
      <c r="X903" t="inlineStr">
        <is>
          <t>Not assessed from abstract</t>
        </is>
      </c>
      <c r="Y903" t="inlineStr">
        <is>
          <t>IEEE Conferences</t>
        </is>
      </c>
      <c r="Z903" t="inlineStr">
        <is>
          <t>Not determined from abstract</t>
        </is>
      </c>
      <c r="AB903" t="inlineStr">
        <is>
          <t>Not assessed (not included)</t>
        </is>
      </c>
      <c r="AC903" t="inlineStr">
        <is>
          <t>Not assessed (not included)</t>
        </is>
      </c>
      <c r="AD903" t="inlineStr">
        <is>
          <t>Y. Li; D. A. Amoke; S. M. Naqvi</t>
        </is>
      </c>
      <c r="AE903" t="inlineStr">
        <is>
          <t>2025 25th International Conference on Digital Signal Processing (DSP)</t>
        </is>
      </c>
      <c r="AF903" t="inlineStr">
        <is>
          <t>Hybrid OA (IEEE)</t>
        </is>
      </c>
      <c r="AH903" t="inlineStr">
        <is>
          <t>Not assessed</t>
        </is>
      </c>
      <c r="AI903" t="inlineStr">
        <is>
          <t>Not reported</t>
        </is>
      </c>
      <c r="AJ903" t="inlineStr">
        <is>
          <t>Not reported</t>
        </is>
      </c>
      <c r="AK903" t="inlineStr">
        <is>
          <t>Not reported</t>
        </is>
      </c>
      <c r="AL903" t="inlineStr">
        <is>
          <t>Not reported</t>
        </is>
      </c>
      <c r="AM903" t="inlineStr">
        <is>
          <t>Not reported</t>
        </is>
      </c>
      <c r="AN903" t="inlineStr">
        <is>
          <t>Not reported</t>
        </is>
      </c>
      <c r="AO903" t="inlineStr">
        <is>
          <t>Not reviewed</t>
        </is>
      </c>
      <c r="AP903" t="inlineStr">
        <is>
          <t>Not reported</t>
        </is>
      </c>
      <c r="AQ903" t="inlineStr">
        <is>
          <t>Not reported</t>
        </is>
      </c>
      <c r="AR903" t="inlineStr">
        <is>
          <t>Not reported</t>
        </is>
      </c>
      <c r="AS903" t="inlineStr">
        <is>
          <t>See abstract</t>
        </is>
      </c>
      <c r="AT903" t="inlineStr">
        <is>
          <t>Not reviewed</t>
        </is>
      </c>
      <c r="AU903" t="inlineStr">
        <is>
          <t>Not reviewed</t>
        </is>
      </c>
      <c r="AV903" t="inlineStr">
        <is>
          <t>Not reviewed</t>
        </is>
      </c>
      <c r="AW903" t="inlineStr">
        <is>
          <t>Not reviewed</t>
        </is>
      </c>
      <c r="AX903" t="inlineStr">
        <is>
          <t>Not reported</t>
        </is>
      </c>
      <c r="AY903" t="inlineStr">
        <is>
          <t>Not reported</t>
        </is>
      </c>
      <c r="AZ903" t="inlineStr">
        <is>
          <t>Not reported</t>
        </is>
      </c>
      <c r="BA903" t="inlineStr">
        <is>
          <t>Not reported</t>
        </is>
      </c>
      <c r="BB903" t="inlineStr">
        <is>
          <t>Not reported</t>
        </is>
      </c>
      <c r="BC903" t="inlineStr">
        <is>
          <t>Not reported</t>
        </is>
      </c>
      <c r="BD903" t="inlineStr">
        <is>
          <t>Not reported</t>
        </is>
      </c>
      <c r="BE903" t="inlineStr">
        <is>
          <t>Not reported</t>
        </is>
      </c>
      <c r="BF903" t="inlineStr">
        <is>
          <t>Not reported</t>
        </is>
      </c>
      <c r="BG903" t="inlineStr">
        <is>
          <t>Not reviewed (not included)</t>
        </is>
      </c>
      <c r="BH903" t="inlineStr">
        <is>
          <t>N/A</t>
        </is>
      </c>
      <c r="BI903" t="inlineStr">
        <is>
          <t>Not reviewed</t>
        </is>
      </c>
      <c r="BJ903" t="inlineStr">
        <is>
          <t>Not reviewed</t>
        </is>
      </c>
      <c r="BK903" t="inlineStr">
        <is>
          <t>Not reviewed</t>
        </is>
      </c>
      <c r="BL903" t="inlineStr">
        <is>
          <t>Not reviewed</t>
        </is>
      </c>
      <c r="BM903" t="inlineStr">
        <is>
          <t>Not reviewed (not included)</t>
        </is>
      </c>
      <c r="BN903" t="inlineStr">
        <is>
          <t>Not Selected for Final 95 (Pending Full Text Review) - Candidate paper not selected for final 95: Passed abstract screening but not included in final selec</t>
        </is>
      </c>
      <c r="BO903" t="inlineStr">
        <is>
          <t>Abstract-level screening only</t>
        </is>
      </c>
      <c r="BP903" t="inlineStr">
        <is>
          <t>5</t>
        </is>
      </c>
    </row>
    <row r="904">
      <c r="A904" t="inlineStr">
        <is>
          <t>Mind Matters: AI Driven Advanced Diagnostic of Mental Health</t>
        </is>
      </c>
      <c r="B904" t="n">
        <v>2025</v>
      </c>
      <c r="C904" t="inlineStr">
        <is>
          <t>Not checked</t>
        </is>
      </c>
      <c r="D904" t="inlineStr">
        <is>
          <t>Not checked</t>
        </is>
      </c>
      <c r="E904" t="inlineStr">
        <is>
          <t>10.1109/GIEST66547.2025.11387517</t>
        </is>
      </c>
      <c r="F904" t="inlineStr">
        <is>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is>
      </c>
      <c r="G904" t="inlineStr">
        <is>
          <t>Unimodal</t>
        </is>
      </c>
      <c r="H904" t="inlineStr">
        <is>
          <t>See abstract</t>
        </is>
      </c>
      <c r="I904" t="inlineStr">
        <is>
          <t>See abstract</t>
        </is>
      </c>
      <c r="J904" t="inlineStr">
        <is>
          <t>See abstract (AI/ML)</t>
        </is>
      </c>
      <c r="K904" t="inlineStr">
        <is>
          <t>See abstract</t>
        </is>
      </c>
      <c r="M904" t="inlineStr">
        <is>
          <t>See abstract</t>
        </is>
      </c>
      <c r="N904" t="inlineStr">
        <is>
          <t>See abstract</t>
        </is>
      </c>
      <c r="O904" t="inlineStr">
        <is>
          <t>Not verified from abstract</t>
        </is>
      </c>
      <c r="P904" t="inlineStr">
        <is>
          <t>See abstract</t>
        </is>
      </c>
      <c r="Q904" t="inlineStr">
        <is>
          <t>See abstract</t>
        </is>
      </c>
      <c r="R904" t="inlineStr">
        <is>
          <t>Not reviewed (not included)</t>
        </is>
      </c>
      <c r="S904" t="inlineStr">
        <is>
          <t>Not reviewed (not included)</t>
        </is>
      </c>
      <c r="T904" t="inlineStr">
        <is>
          <t>Abstract screening only. Not Selected for Final 95 (Pending Full Text Review)</t>
        </is>
      </c>
      <c r="U904" t="inlineStr">
        <is>
          <t>EXCLUDE</t>
        </is>
      </c>
      <c r="V9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04" t="inlineStr">
        <is>
          <t>Excluded: Other Criterion</t>
        </is>
      </c>
      <c r="X904" t="inlineStr">
        <is>
          <t>Not assessed from abstract</t>
        </is>
      </c>
      <c r="Y904" t="inlineStr">
        <is>
          <t>IEEE Conferences</t>
        </is>
      </c>
      <c r="Z904" t="inlineStr">
        <is>
          <t>Not determined from abstract</t>
        </is>
      </c>
      <c r="AB904" t="inlineStr">
        <is>
          <t>Not assessed (not included)</t>
        </is>
      </c>
      <c r="AC904" t="inlineStr">
        <is>
          <t>Not assessed (not included)</t>
        </is>
      </c>
      <c r="AD904" t="inlineStr">
        <is>
          <t>S. Gandhi; V. Sheth; S. Sahu; R. Singh; H. Lopes</t>
        </is>
      </c>
      <c r="AE904" t="inlineStr">
        <is>
          <t>2025 IEEE 2nd International Conference on Green Industrial Electronics and Sustainable Technologies (GIEST)</t>
        </is>
      </c>
      <c r="AF904" t="inlineStr">
        <is>
          <t>Hybrid OA (IEEE)</t>
        </is>
      </c>
      <c r="AH904" t="inlineStr">
        <is>
          <t>Not assessed</t>
        </is>
      </c>
      <c r="AI904" t="inlineStr">
        <is>
          <t>Not reported</t>
        </is>
      </c>
      <c r="AJ904" t="inlineStr">
        <is>
          <t>Not reported</t>
        </is>
      </c>
      <c r="AK904" t="inlineStr">
        <is>
          <t>Not reported</t>
        </is>
      </c>
      <c r="AL904" t="inlineStr">
        <is>
          <t>Not reported</t>
        </is>
      </c>
      <c r="AM904" t="inlineStr">
        <is>
          <t>Not reported</t>
        </is>
      </c>
      <c r="AN904" t="inlineStr">
        <is>
          <t>Not reported</t>
        </is>
      </c>
      <c r="AO904" t="inlineStr">
        <is>
          <t>Not reviewed</t>
        </is>
      </c>
      <c r="AP904" t="inlineStr">
        <is>
          <t>Not reported</t>
        </is>
      </c>
      <c r="AQ904" t="inlineStr">
        <is>
          <t>Not reported</t>
        </is>
      </c>
      <c r="AR904" t="inlineStr">
        <is>
          <t>Not reported</t>
        </is>
      </c>
      <c r="AS904" t="inlineStr">
        <is>
          <t>See abstract</t>
        </is>
      </c>
      <c r="AT904" t="inlineStr">
        <is>
          <t>Not reviewed</t>
        </is>
      </c>
      <c r="AU904" t="inlineStr">
        <is>
          <t>Not reviewed</t>
        </is>
      </c>
      <c r="AV904" t="inlineStr">
        <is>
          <t>Not reviewed</t>
        </is>
      </c>
      <c r="AW904" t="inlineStr">
        <is>
          <t>Not reviewed</t>
        </is>
      </c>
      <c r="AX904" t="inlineStr">
        <is>
          <t>Not reported</t>
        </is>
      </c>
      <c r="AY904" t="inlineStr">
        <is>
          <t>Not reported</t>
        </is>
      </c>
      <c r="AZ904" t="inlineStr">
        <is>
          <t>Not reported</t>
        </is>
      </c>
      <c r="BA904" t="inlineStr">
        <is>
          <t>Not reported</t>
        </is>
      </c>
      <c r="BB904" t="inlineStr">
        <is>
          <t>Not reported</t>
        </is>
      </c>
      <c r="BC904" t="inlineStr">
        <is>
          <t>Not reported</t>
        </is>
      </c>
      <c r="BD904" t="inlineStr">
        <is>
          <t>Not reported</t>
        </is>
      </c>
      <c r="BE904" t="inlineStr">
        <is>
          <t>Not reported</t>
        </is>
      </c>
      <c r="BF904" t="inlineStr">
        <is>
          <t>Not reported</t>
        </is>
      </c>
      <c r="BG904" t="inlineStr">
        <is>
          <t>Not reviewed (not included)</t>
        </is>
      </c>
      <c r="BH904" t="inlineStr">
        <is>
          <t>N/A</t>
        </is>
      </c>
      <c r="BI904" t="inlineStr">
        <is>
          <t>Not reviewed</t>
        </is>
      </c>
      <c r="BJ904" t="inlineStr">
        <is>
          <t>Not reviewed</t>
        </is>
      </c>
      <c r="BK904" t="inlineStr">
        <is>
          <t>Not reviewed</t>
        </is>
      </c>
      <c r="BL904" t="inlineStr">
        <is>
          <t>Not reviewed</t>
        </is>
      </c>
      <c r="BM904" t="inlineStr">
        <is>
          <t>Not reviewed (not included)</t>
        </is>
      </c>
      <c r="BN904" t="inlineStr">
        <is>
          <t>Not Selected for Final 95 (Pending Full Text Review) - Candidate paper not selected for final 95: Passed abstract screening but not included in final selec</t>
        </is>
      </c>
      <c r="BO904" t="inlineStr">
        <is>
          <t>Abstract-level screening only</t>
        </is>
      </c>
      <c r="BP904" t="inlineStr">
        <is>
          <t>6</t>
        </is>
      </c>
    </row>
    <row r="905">
      <c r="A905" t="inlineStr">
        <is>
          <t>Role of Natural Language Processing in Improving Lives of Disabled</t>
        </is>
      </c>
      <c r="B905" t="n">
        <v>2022</v>
      </c>
      <c r="C905" t="inlineStr">
        <is>
          <t>Not checked</t>
        </is>
      </c>
      <c r="D905" t="inlineStr">
        <is>
          <t>Not checked</t>
        </is>
      </c>
      <c r="E905" t="inlineStr">
        <is>
          <t>10.1109/ICRITO56286.2022.9964626</t>
        </is>
      </c>
      <c r="F905" t="inlineStr">
        <is>
          <t>Natural Language Processing is a branch of AI that aims to assist the machine in deciphering natural language. We can implement this Artificial Intelligence to assist Real Intelligence where people of determination need it. A vast amount of potential can be reached in NLP to help people with impairments. NLP has both a negative and positive role in the lives of the disabled, but correct implementation can advance recent work to improve the future. This paper talks about the role of natural language processing in the lives of people of determination. It suggests a model that could most likely be the tool that hearing, and visually impaired people need, to keep up with abled people. It also mentions the negative side of NLP in the lives of people of determination and social biases. Possible faults can arise during implementation that has been addressed along with other work from authors. A system must understand natural language to proceed and implement it, which is a difficult task due to the many complexities of natural language. However, once implemented, NLP can be used as a tool in many areas of life, from aiding the disabled to allowing diverse people to communicate easily.</t>
        </is>
      </c>
      <c r="G905" t="inlineStr">
        <is>
          <t>Unimodal</t>
        </is>
      </c>
      <c r="H905" t="inlineStr">
        <is>
          <t>See abstract</t>
        </is>
      </c>
      <c r="I905" t="inlineStr">
        <is>
          <t>See abstract</t>
        </is>
      </c>
      <c r="J905" t="inlineStr">
        <is>
          <t>See abstract (AI/ML)</t>
        </is>
      </c>
      <c r="K905" t="inlineStr">
        <is>
          <t>See abstract</t>
        </is>
      </c>
      <c r="M905" t="inlineStr">
        <is>
          <t>See abstract</t>
        </is>
      </c>
      <c r="N905" t="inlineStr">
        <is>
          <t>See abstract</t>
        </is>
      </c>
      <c r="O905" t="inlineStr">
        <is>
          <t>Not verified from abstract</t>
        </is>
      </c>
      <c r="P905" t="inlineStr">
        <is>
          <t>See abstract</t>
        </is>
      </c>
      <c r="Q905" t="inlineStr">
        <is>
          <t>See abstract</t>
        </is>
      </c>
      <c r="R905" t="inlineStr">
        <is>
          <t>Not reviewed (not included)</t>
        </is>
      </c>
      <c r="S905" t="inlineStr">
        <is>
          <t>Not reviewed (not included)</t>
        </is>
      </c>
      <c r="T905" t="inlineStr">
        <is>
          <t>Abstract screening only. Non-ADHD Focused</t>
        </is>
      </c>
      <c r="U905" t="inlineStr">
        <is>
          <t>EXCLUDE</t>
        </is>
      </c>
      <c r="V905" t="inlineStr">
        <is>
          <t>E2-Not ADHD focused: Neither title nor abstract mentions ADHD or attention-deficit/hyperactivity</t>
        </is>
      </c>
      <c r="W905" t="inlineStr">
        <is>
          <t>Excluded: Not ADHD Focused</t>
        </is>
      </c>
      <c r="X905" t="inlineStr">
        <is>
          <t>Not assessed from abstract</t>
        </is>
      </c>
      <c r="Y905" t="inlineStr">
        <is>
          <t>IEEE Conferences</t>
        </is>
      </c>
      <c r="Z905" t="inlineStr">
        <is>
          <t>Not determined from abstract</t>
        </is>
      </c>
      <c r="AB905" t="inlineStr">
        <is>
          <t>Not assessed (not included)</t>
        </is>
      </c>
      <c r="AC905" t="inlineStr">
        <is>
          <t>Not assessed (not included)</t>
        </is>
      </c>
      <c r="AD905" t="inlineStr">
        <is>
          <t>W. Nadeem; V. K. Shukla; P. V K; G. Kaur; A. B. Bhardwaj</t>
        </is>
      </c>
      <c r="AE905" t="inlineStr">
        <is>
          <t>2022 10th International Conference on Reliability, Infocom Technologies and Optimization (Trends and Future Directions) (ICRITO)</t>
        </is>
      </c>
      <c r="AF905" t="inlineStr">
        <is>
          <t>Hybrid OA (IEEE)</t>
        </is>
      </c>
      <c r="AH905" t="inlineStr">
        <is>
          <t>Not assessed</t>
        </is>
      </c>
      <c r="AI905" t="inlineStr">
        <is>
          <t>Not reported</t>
        </is>
      </c>
      <c r="AJ905" t="inlineStr">
        <is>
          <t>Not reported</t>
        </is>
      </c>
      <c r="AK905" t="inlineStr">
        <is>
          <t>Not reported</t>
        </is>
      </c>
      <c r="AL905" t="inlineStr">
        <is>
          <t>Not reported</t>
        </is>
      </c>
      <c r="AM905" t="inlineStr">
        <is>
          <t>Not reported</t>
        </is>
      </c>
      <c r="AN905" t="inlineStr">
        <is>
          <t>Not reported</t>
        </is>
      </c>
      <c r="AO905" t="inlineStr">
        <is>
          <t>Not reviewed</t>
        </is>
      </c>
      <c r="AP905" t="inlineStr">
        <is>
          <t>Not reported</t>
        </is>
      </c>
      <c r="AQ905" t="inlineStr">
        <is>
          <t>Not reported</t>
        </is>
      </c>
      <c r="AR905" t="inlineStr">
        <is>
          <t>Not reported</t>
        </is>
      </c>
      <c r="AS905" t="inlineStr">
        <is>
          <t>See abstract</t>
        </is>
      </c>
      <c r="AT905" t="inlineStr">
        <is>
          <t>Not reviewed</t>
        </is>
      </c>
      <c r="AU905" t="inlineStr">
        <is>
          <t>Not reviewed</t>
        </is>
      </c>
      <c r="AV905" t="inlineStr">
        <is>
          <t>Not reviewed</t>
        </is>
      </c>
      <c r="AW905" t="inlineStr">
        <is>
          <t>Not reviewed</t>
        </is>
      </c>
      <c r="AX905" t="inlineStr">
        <is>
          <t>Not reported</t>
        </is>
      </c>
      <c r="AY905" t="inlineStr">
        <is>
          <t>Not reported</t>
        </is>
      </c>
      <c r="AZ905" t="inlineStr">
        <is>
          <t>Not reported</t>
        </is>
      </c>
      <c r="BA905" t="inlineStr">
        <is>
          <t>Not reported</t>
        </is>
      </c>
      <c r="BB905" t="inlineStr">
        <is>
          <t>Not reported</t>
        </is>
      </c>
      <c r="BC905" t="inlineStr">
        <is>
          <t>Not reported</t>
        </is>
      </c>
      <c r="BD905" t="inlineStr">
        <is>
          <t>Not reported</t>
        </is>
      </c>
      <c r="BE905" t="inlineStr">
        <is>
          <t>Not reported</t>
        </is>
      </c>
      <c r="BF905" t="inlineStr">
        <is>
          <t>Not reported</t>
        </is>
      </c>
      <c r="BG905" t="inlineStr">
        <is>
          <t>Not reviewed (not included)</t>
        </is>
      </c>
      <c r="BH905" t="inlineStr">
        <is>
          <t>N/A</t>
        </is>
      </c>
      <c r="BI905" t="inlineStr">
        <is>
          <t>Not reviewed</t>
        </is>
      </c>
      <c r="BJ905" t="inlineStr">
        <is>
          <t>Not reviewed</t>
        </is>
      </c>
      <c r="BK905" t="inlineStr">
        <is>
          <t>Not reviewed</t>
        </is>
      </c>
      <c r="BL905" t="inlineStr">
        <is>
          <t>Not reviewed</t>
        </is>
      </c>
      <c r="BM905" t="inlineStr">
        <is>
          <t>Not reviewed (not included)</t>
        </is>
      </c>
      <c r="BN905" t="inlineStr">
        <is>
          <t>Non-ADHD Focused - E2-Not ADHD focused: Neither title nor abstract mentions ADHD or attention-deficit/hyperactivity</t>
        </is>
      </c>
      <c r="BO905" t="inlineStr">
        <is>
          <t>Abstract-level screening only</t>
        </is>
      </c>
      <c r="BP905" t="inlineStr">
        <is>
          <t>6</t>
        </is>
      </c>
    </row>
    <row r="906">
      <c r="A906" t="inlineStr">
        <is>
          <t>Hemisphere-Separated Cross-Connectome Aggregating Learning via VAE-GAN for Brain Structural Connectivity Synthesis</t>
        </is>
      </c>
      <c r="B906" t="n">
        <v>2023</v>
      </c>
      <c r="C906" t="inlineStr">
        <is>
          <t>Not checked</t>
        </is>
      </c>
      <c r="D906" t="inlineStr">
        <is>
          <t>Not checked</t>
        </is>
      </c>
      <c r="E906" t="inlineStr">
        <is>
          <t>10.1109/ACCESS.2023.3276989</t>
        </is>
      </c>
      <c r="F906" t="inlineStr">
        <is>
          <t>The brain network is an effective tool and has been widely used in the field of brain neurodegenerative disease analysis. Due to the high cost of accessing medical image data, efforts have been devoted to investigating data augmentation. However, the brain network containing topological characteristics of non-European space is different from the traditional image data, which makes it challenging to synthesize brain structural connectivity and limits the application of brain network analysis. In this paper, a Hemisphere-separated Cross-connectome Aggregating Learning (HCAL) model is proposed to synthesize realistic and diverse brain structural connectivities. Specifically, the latent representation is transformed from structural connectivity by the graph variational autoencoder (GVAE). To generate more diverse and high-quality structural connectivities, the hemisphere-separated generator with a cross-connectome aggregating mechanism is developed to first learn local topological patterns by splitting the whole brain into inter- and intra-hemispheres, then capture global topological characteristics among all the neighbors for each brain region. Also, the connectivity-aware discriminator is devised to make the adversarial training stable and enhance the disease diagnosis. Evaluations of the public Alzheimerâ€™s Disease Neuroimaging Initiative (ADNI) dataset show that the proposed model generates brain structural networks with higher quality and more diversity than related methods. In addition, the classification performance using the augmented data achieved by our approach achieves an accuracy improvement of over 3% compared with the competing method. The proposed model provides an alternative way to synthesize brain networks for connectivity-based disease analysis.</t>
        </is>
      </c>
      <c r="G906" t="inlineStr">
        <is>
          <t>Unimodal</t>
        </is>
      </c>
      <c r="H906" t="inlineStr">
        <is>
          <t>See abstract</t>
        </is>
      </c>
      <c r="I906" t="inlineStr">
        <is>
          <t>See abstract</t>
        </is>
      </c>
      <c r="J906" t="inlineStr">
        <is>
          <t>See abstract (AI/ML)</t>
        </is>
      </c>
      <c r="K906" t="inlineStr">
        <is>
          <t>See abstract</t>
        </is>
      </c>
      <c r="M906" t="inlineStr">
        <is>
          <t>See abstract</t>
        </is>
      </c>
      <c r="N906" t="inlineStr">
        <is>
          <t>See abstract</t>
        </is>
      </c>
      <c r="O906" t="inlineStr">
        <is>
          <t>Not verified from abstract</t>
        </is>
      </c>
      <c r="P906" t="inlineStr">
        <is>
          <t>See abstract</t>
        </is>
      </c>
      <c r="Q906" t="inlineStr">
        <is>
          <t>See abstract</t>
        </is>
      </c>
      <c r="R906" t="inlineStr">
        <is>
          <t>Not reviewed (not included)</t>
        </is>
      </c>
      <c r="S906" t="inlineStr">
        <is>
          <t>Not reviewed (not included)</t>
        </is>
      </c>
      <c r="T906" t="inlineStr">
        <is>
          <t>Abstract screening only. Non-ADHD Focused</t>
        </is>
      </c>
      <c r="U906" t="inlineStr">
        <is>
          <t>EXCLUDE</t>
        </is>
      </c>
      <c r="V906" t="inlineStr">
        <is>
          <t>E2-Not ADHD focused: Neither title nor abstract mentions ADHD or attention-deficit/hyperactivity</t>
        </is>
      </c>
      <c r="W906" t="inlineStr">
        <is>
          <t>Excluded: Not ADHD Focused</t>
        </is>
      </c>
      <c r="X906" t="inlineStr">
        <is>
          <t>Not assessed from abstract</t>
        </is>
      </c>
      <c r="Y906" t="inlineStr">
        <is>
          <t>IEEE Journals</t>
        </is>
      </c>
      <c r="Z906" t="inlineStr">
        <is>
          <t>Not determined from abstract</t>
        </is>
      </c>
      <c r="AB906" t="inlineStr">
        <is>
          <t>Not assessed (not included)</t>
        </is>
      </c>
      <c r="AC906" t="inlineStr">
        <is>
          <t>Not assessed (not included)</t>
        </is>
      </c>
      <c r="AD906" t="inlineStr">
        <is>
          <t>Q. Zuo; H. Tian; R. Li; J. Guo; J. Hu; L. Tang; Y. Di; H. Kong</t>
        </is>
      </c>
      <c r="AE906" t="inlineStr">
        <is>
          <t>IEEE Access</t>
        </is>
      </c>
      <c r="AF906" t="inlineStr">
        <is>
          <t>Gold OA (IEEE Access)</t>
        </is>
      </c>
      <c r="AG906" t="inlineStr">
        <is>
          <t xml:space="preserve">Key Project of Scientific Research and Cultivation of Hubei University of Economics(grant numbers:PYZD202001); Young Doctoral Research Start-Up Fund of Hubei University of Economics(grant numbers:XJ22BS28); National Natural Science Foundation of China(grant numbers:42104072); Natural Science Foundation of Hubei Province of China(grant numbers:2020CFB306); </t>
        </is>
      </c>
      <c r="AH906" t="inlineStr">
        <is>
          <t>Not assessed</t>
        </is>
      </c>
      <c r="AI906" t="inlineStr">
        <is>
          <t>Not reported</t>
        </is>
      </c>
      <c r="AJ906" t="inlineStr">
        <is>
          <t>Not reported</t>
        </is>
      </c>
      <c r="AK906" t="inlineStr">
        <is>
          <t>Not reported</t>
        </is>
      </c>
      <c r="AL906" t="inlineStr">
        <is>
          <t>Not reported</t>
        </is>
      </c>
      <c r="AM906" t="inlineStr">
        <is>
          <t>Not reported</t>
        </is>
      </c>
      <c r="AN906" t="inlineStr">
        <is>
          <t>Not reported</t>
        </is>
      </c>
      <c r="AO906" t="inlineStr">
        <is>
          <t>Not reviewed</t>
        </is>
      </c>
      <c r="AP906" t="inlineStr">
        <is>
          <t>Not reported</t>
        </is>
      </c>
      <c r="AQ906" t="inlineStr">
        <is>
          <t>Not reported</t>
        </is>
      </c>
      <c r="AR906" t="inlineStr">
        <is>
          <t>Not reported</t>
        </is>
      </c>
      <c r="AS906" t="inlineStr">
        <is>
          <t>See abstract</t>
        </is>
      </c>
      <c r="AT906" t="inlineStr">
        <is>
          <t>Not reviewed</t>
        </is>
      </c>
      <c r="AU906" t="inlineStr">
        <is>
          <t>Not reviewed</t>
        </is>
      </c>
      <c r="AV906" t="inlineStr">
        <is>
          <t>Not reviewed</t>
        </is>
      </c>
      <c r="AW906" t="inlineStr">
        <is>
          <t>Not reviewed</t>
        </is>
      </c>
      <c r="AX906" t="inlineStr">
        <is>
          <t>Not reported</t>
        </is>
      </c>
      <c r="AY906" t="inlineStr">
        <is>
          <t>Not reported</t>
        </is>
      </c>
      <c r="AZ906" t="inlineStr">
        <is>
          <t>Not reported</t>
        </is>
      </c>
      <c r="BA906" t="inlineStr">
        <is>
          <t>Not reported</t>
        </is>
      </c>
      <c r="BB906" t="inlineStr">
        <is>
          <t>Not reported</t>
        </is>
      </c>
      <c r="BC906" t="inlineStr">
        <is>
          <t>Not reported</t>
        </is>
      </c>
      <c r="BD906" t="inlineStr">
        <is>
          <t>Not reported</t>
        </is>
      </c>
      <c r="BE906" t="inlineStr">
        <is>
          <t>Not reported</t>
        </is>
      </c>
      <c r="BF906" t="inlineStr">
        <is>
          <t>Not reported</t>
        </is>
      </c>
      <c r="BG906" t="inlineStr">
        <is>
          <t>Not reviewed (not included)</t>
        </is>
      </c>
      <c r="BH906" t="inlineStr">
        <is>
          <t>N/A</t>
        </is>
      </c>
      <c r="BI906" t="inlineStr">
        <is>
          <t>Not reviewed</t>
        </is>
      </c>
      <c r="BJ906" t="inlineStr">
        <is>
          <t>Not reviewed</t>
        </is>
      </c>
      <c r="BK906" t="inlineStr">
        <is>
          <t>Not reviewed</t>
        </is>
      </c>
      <c r="BL906" t="inlineStr">
        <is>
          <t>Not reviewed</t>
        </is>
      </c>
      <c r="BM906" t="inlineStr">
        <is>
          <t>Not reviewed (not included)</t>
        </is>
      </c>
      <c r="BN906" t="inlineStr">
        <is>
          <t>Non-ADHD Focused - E2-Not ADHD focused: Neither title nor abstract mentions ADHD or attention-deficit/hyperactivity</t>
        </is>
      </c>
      <c r="BO906" t="inlineStr">
        <is>
          <t>Abstract-level screening only</t>
        </is>
      </c>
      <c r="BP906" t="inlineStr">
        <is>
          <t>13</t>
        </is>
      </c>
    </row>
    <row r="907">
      <c r="A907" t="inlineStr">
        <is>
          <t>Looking at the Body: Automatic Analysis of Body Gestures and Self-Adaptors in Psychological Distress</t>
        </is>
      </c>
      <c r="B907" t="n">
        <v>2023</v>
      </c>
      <c r="C907" t="inlineStr">
        <is>
          <t>Not checked</t>
        </is>
      </c>
      <c r="D907" t="inlineStr">
        <is>
          <t>Not checked</t>
        </is>
      </c>
      <c r="E907" t="inlineStr">
        <is>
          <t>10.1109/TAFFC.2021.3101698</t>
        </is>
      </c>
      <c r="F907" t="inlineStr">
        <is>
          <t>Psychological distress is a significant and growing issue in society. In particular, depression and anxiety are leading causes of disability that often go undetected or late-diagnosed. Automatic detection, assessment, and analysis of behavioural markers of psychological distress can help improve identification and support prevention and early intervention efforts. Compared to modalities such as face, head, and vocal, research investigating the use of the body modality for these tasks is relatively sparse, which is partly due to the limited available datasets and difficulty in automatically extracting useful body features. To enable our research, we have collected and analyzed a new dataset containing full body videos for interviews and self-reported distress labels. We propose a novel approach to automatically detect self-adaptors and fidgeting, a subset of self-adaptors that has been shown to correlate with psychological distress. We perform analysis on statistical body gestures and fidgeting features to explore how distress levels affect behaviors. We then propose a multi-modal approach that combines different feature representations using Multi-modal Deep Denoising Auto-Encoders and Improved Fisher Vector Encoding. We demonstrate that our proposed model, combining audio-visual features with detected fidgeting behavioral cues, can successfully predict depression and anxiety in the dataset.</t>
        </is>
      </c>
      <c r="G907" t="inlineStr">
        <is>
          <t>Unimodal</t>
        </is>
      </c>
      <c r="H907" t="inlineStr">
        <is>
          <t>See abstract</t>
        </is>
      </c>
      <c r="I907" t="inlineStr">
        <is>
          <t>See abstract</t>
        </is>
      </c>
      <c r="J907" t="inlineStr">
        <is>
          <t>See abstract (AI/ML)</t>
        </is>
      </c>
      <c r="K907" t="inlineStr">
        <is>
          <t>See abstract</t>
        </is>
      </c>
      <c r="M907" t="inlineStr">
        <is>
          <t>See abstract</t>
        </is>
      </c>
      <c r="N907" t="inlineStr">
        <is>
          <t>See abstract</t>
        </is>
      </c>
      <c r="O907" t="inlineStr">
        <is>
          <t>Not verified from abstract</t>
        </is>
      </c>
      <c r="P907" t="inlineStr">
        <is>
          <t>See abstract</t>
        </is>
      </c>
      <c r="Q907" t="inlineStr">
        <is>
          <t>See abstract</t>
        </is>
      </c>
      <c r="R907" t="inlineStr">
        <is>
          <t>Not reviewed (not included)</t>
        </is>
      </c>
      <c r="S907" t="inlineStr">
        <is>
          <t>Not reviewed (not included)</t>
        </is>
      </c>
      <c r="T907" t="inlineStr">
        <is>
          <t>Abstract screening only. Non-ADHD Focused</t>
        </is>
      </c>
      <c r="U907" t="inlineStr">
        <is>
          <t>EXCLUDE</t>
        </is>
      </c>
      <c r="V907" t="inlineStr">
        <is>
          <t>E2-Not ADHD focused: Neither title nor abstract mentions ADHD or attention-deficit/hyperactivity</t>
        </is>
      </c>
      <c r="W907" t="inlineStr">
        <is>
          <t>Excluded: Not ADHD Focused</t>
        </is>
      </c>
      <c r="X907" t="inlineStr">
        <is>
          <t>Not assessed from abstract</t>
        </is>
      </c>
      <c r="Y907" t="inlineStr">
        <is>
          <t>IEEE Journals</t>
        </is>
      </c>
      <c r="Z907" t="inlineStr">
        <is>
          <t>Not determined from abstract</t>
        </is>
      </c>
      <c r="AB907" t="inlineStr">
        <is>
          <t>Not assessed (not included)</t>
        </is>
      </c>
      <c r="AC907" t="inlineStr">
        <is>
          <t>Not assessed (not included)</t>
        </is>
      </c>
      <c r="AD907" t="inlineStr">
        <is>
          <t>W. Lin; I. Orton; Q. Li; G. Pavarini; M. Mahmoud</t>
        </is>
      </c>
      <c r="AE907" t="inlineStr">
        <is>
          <t>IEEE Transactions on Affective Computing</t>
        </is>
      </c>
      <c r="AF907" t="inlineStr">
        <is>
          <t>Hybrid OA (Elsevier)</t>
        </is>
      </c>
      <c r="AH907" t="inlineStr">
        <is>
          <t>Not assessed</t>
        </is>
      </c>
      <c r="AI907" t="inlineStr">
        <is>
          <t>Not reported</t>
        </is>
      </c>
      <c r="AJ907" t="inlineStr">
        <is>
          <t>Not reported</t>
        </is>
      </c>
      <c r="AK907" t="inlineStr">
        <is>
          <t>Not reported</t>
        </is>
      </c>
      <c r="AL907" t="inlineStr">
        <is>
          <t>Not reported</t>
        </is>
      </c>
      <c r="AM907" t="inlineStr">
        <is>
          <t>Not reported</t>
        </is>
      </c>
      <c r="AN907" t="inlineStr">
        <is>
          <t>Not reported</t>
        </is>
      </c>
      <c r="AO907" t="inlineStr">
        <is>
          <t>Not reviewed</t>
        </is>
      </c>
      <c r="AP907" t="inlineStr">
        <is>
          <t>Not reported</t>
        </is>
      </c>
      <c r="AQ907" t="inlineStr">
        <is>
          <t>Not reported</t>
        </is>
      </c>
      <c r="AR907" t="inlineStr">
        <is>
          <t>Not reported</t>
        </is>
      </c>
      <c r="AS907" t="inlineStr">
        <is>
          <t>See abstract</t>
        </is>
      </c>
      <c r="AT907" t="inlineStr">
        <is>
          <t>Not reviewed</t>
        </is>
      </c>
      <c r="AU907" t="inlineStr">
        <is>
          <t>Not reviewed</t>
        </is>
      </c>
      <c r="AV907" t="inlineStr">
        <is>
          <t>Not reviewed</t>
        </is>
      </c>
      <c r="AW907" t="inlineStr">
        <is>
          <t>Not reviewed</t>
        </is>
      </c>
      <c r="AX907" t="inlineStr">
        <is>
          <t>Not reported</t>
        </is>
      </c>
      <c r="AY907" t="inlineStr">
        <is>
          <t>Not reported</t>
        </is>
      </c>
      <c r="AZ907" t="inlineStr">
        <is>
          <t>Not reported</t>
        </is>
      </c>
      <c r="BA907" t="inlineStr">
        <is>
          <t>Not reported</t>
        </is>
      </c>
      <c r="BB907" t="inlineStr">
        <is>
          <t>Not reported</t>
        </is>
      </c>
      <c r="BC907" t="inlineStr">
        <is>
          <t>Not reported</t>
        </is>
      </c>
      <c r="BD907" t="inlineStr">
        <is>
          <t>Not reported</t>
        </is>
      </c>
      <c r="BE907" t="inlineStr">
        <is>
          <t>Not reported</t>
        </is>
      </c>
      <c r="BF907" t="inlineStr">
        <is>
          <t>Not reported</t>
        </is>
      </c>
      <c r="BG907" t="inlineStr">
        <is>
          <t>Not reviewed (not included)</t>
        </is>
      </c>
      <c r="BH907" t="inlineStr">
        <is>
          <t>N/A</t>
        </is>
      </c>
      <c r="BI907" t="inlineStr">
        <is>
          <t>Not reviewed</t>
        </is>
      </c>
      <c r="BJ907" t="inlineStr">
        <is>
          <t>Not reviewed</t>
        </is>
      </c>
      <c r="BK907" t="inlineStr">
        <is>
          <t>Not reviewed</t>
        </is>
      </c>
      <c r="BL907" t="inlineStr">
        <is>
          <t>Not reviewed</t>
        </is>
      </c>
      <c r="BM907" t="inlineStr">
        <is>
          <t>Not reviewed (not included)</t>
        </is>
      </c>
      <c r="BN907" t="inlineStr">
        <is>
          <t>Non-ADHD Focused - E2-Not ADHD focused: Neither title nor abstract mentions ADHD or attention-deficit/hyperactivity</t>
        </is>
      </c>
      <c r="BO907" t="inlineStr">
        <is>
          <t>Abstract-level screening only</t>
        </is>
      </c>
      <c r="BP907" t="inlineStr">
        <is>
          <t>13</t>
        </is>
      </c>
    </row>
    <row r="908">
      <c r="A908" t="inlineStr">
        <is>
          <t>An Efficient Text Synthesization Method by Utilizing Text Mining Techniques and Natural Language processing for the Usage of Intellectually Disabled Individuals</t>
        </is>
      </c>
      <c r="B908" t="n">
        <v>2021</v>
      </c>
      <c r="C908" t="inlineStr">
        <is>
          <t>Not checked</t>
        </is>
      </c>
      <c r="D908" t="inlineStr">
        <is>
          <t>Not checked</t>
        </is>
      </c>
      <c r="E908" t="inlineStr">
        <is>
          <t>10.1109/ICECA52323.2021.9676117</t>
        </is>
      </c>
      <c r="F908" t="inlineStr">
        <is>
          <t>Technology is advancing swiftly in current times. Everybody has to learn and update on developments to be helpful and be connected to the community. In this area, visually impaired people and persons with ADHD and dyslexia fall behind due to their inherent limits. To promote their engagement as active members of the community, the technology must be modified. In order to cope with these obstacles, a lot more complete, enhanced, and appropriate techniques than present ones has to be built. When the current Text Rank methodology is updated, it would help prevent wasting time for users by summarizing the whole text. Then the improved method is compared with the present Text Rank algorithms, the Luhn algorithm, the Lex Ranking algorithm, and Latent Linguistic Analysis (LSA). Based on the comparison it is found that Text Rank is an affordable method to do text summarization and to provide an efficient output which is then again used in a machine- learning NLP module which in turn converts text to audio. This would be a useful concept for all types of people. In addition, the system is being constructed on online open-source platforms, making it more efficient and economical.</t>
        </is>
      </c>
      <c r="G908" t="inlineStr">
        <is>
          <t>Unimodal</t>
        </is>
      </c>
      <c r="H908" t="inlineStr">
        <is>
          <t>See abstract</t>
        </is>
      </c>
      <c r="I908" t="inlineStr">
        <is>
          <t>See abstract</t>
        </is>
      </c>
      <c r="J908" t="inlineStr">
        <is>
          <t>See abstract (AI/ML)</t>
        </is>
      </c>
      <c r="K908" t="inlineStr">
        <is>
          <t>See abstract</t>
        </is>
      </c>
      <c r="M908" t="inlineStr">
        <is>
          <t>See abstract</t>
        </is>
      </c>
      <c r="N908" t="inlineStr">
        <is>
          <t>See abstract</t>
        </is>
      </c>
      <c r="O908" t="inlineStr">
        <is>
          <t>Not verified from abstract</t>
        </is>
      </c>
      <c r="P908" t="inlineStr">
        <is>
          <t>See abstract</t>
        </is>
      </c>
      <c r="Q908" t="inlineStr">
        <is>
          <t>See abstract</t>
        </is>
      </c>
      <c r="R908" t="inlineStr">
        <is>
          <t>Not reviewed (not included)</t>
        </is>
      </c>
      <c r="S908" t="inlineStr">
        <is>
          <t>Not reviewed (not included)</t>
        </is>
      </c>
      <c r="T908" t="inlineStr">
        <is>
          <t>Abstract screening only. No AI/ML Methods</t>
        </is>
      </c>
      <c r="U908" t="inlineStr">
        <is>
          <t>EXCLUDE</t>
        </is>
      </c>
      <c r="V908" t="inlineStr">
        <is>
          <t>E1-No AI/ML/DL: Abstract and title do not describe application of AI, ML, or DL methods</t>
        </is>
      </c>
      <c r="W908" t="inlineStr">
        <is>
          <t>Excluded: No AI/ML Methods</t>
        </is>
      </c>
      <c r="X908" t="inlineStr">
        <is>
          <t>Not assessed from abstract</t>
        </is>
      </c>
      <c r="Y908" t="inlineStr">
        <is>
          <t>IEEE Conferences</t>
        </is>
      </c>
      <c r="Z908" t="inlineStr">
        <is>
          <t>Not determined from abstract</t>
        </is>
      </c>
      <c r="AB908" t="inlineStr">
        <is>
          <t>Not assessed (not included)</t>
        </is>
      </c>
      <c r="AC908" t="inlineStr">
        <is>
          <t>Not assessed (not included)</t>
        </is>
      </c>
      <c r="AD908" t="inlineStr">
        <is>
          <t>K. Radhika; C. N. Reddy; K. Vishwanatha; V. Mishra</t>
        </is>
      </c>
      <c r="AE908" t="inlineStr">
        <is>
          <t>2021 5th International Conference on Electronics, Communication and Aerospace Technology (ICECA)</t>
        </is>
      </c>
      <c r="AF908" t="inlineStr">
        <is>
          <t>Hybrid OA (IEEE)</t>
        </is>
      </c>
      <c r="AH908" t="inlineStr">
        <is>
          <t>Not assessed</t>
        </is>
      </c>
      <c r="AI908" t="inlineStr">
        <is>
          <t>Not reported</t>
        </is>
      </c>
      <c r="AJ908" t="inlineStr">
        <is>
          <t>Not reported</t>
        </is>
      </c>
      <c r="AK908" t="inlineStr">
        <is>
          <t>Not reported</t>
        </is>
      </c>
      <c r="AL908" t="inlineStr">
        <is>
          <t>Not reported</t>
        </is>
      </c>
      <c r="AM908" t="inlineStr">
        <is>
          <t>Not reported</t>
        </is>
      </c>
      <c r="AN908" t="inlineStr">
        <is>
          <t>Not reported</t>
        </is>
      </c>
      <c r="AO908" t="inlineStr">
        <is>
          <t>Not reviewed</t>
        </is>
      </c>
      <c r="AP908" t="inlineStr">
        <is>
          <t>Not reported</t>
        </is>
      </c>
      <c r="AQ908" t="inlineStr">
        <is>
          <t>Not reported</t>
        </is>
      </c>
      <c r="AR908" t="inlineStr">
        <is>
          <t>Not reported</t>
        </is>
      </c>
      <c r="AS908" t="inlineStr">
        <is>
          <t>See abstract</t>
        </is>
      </c>
      <c r="AT908" t="inlineStr">
        <is>
          <t>Not reviewed</t>
        </is>
      </c>
      <c r="AU908" t="inlineStr">
        <is>
          <t>Not reviewed</t>
        </is>
      </c>
      <c r="AV908" t="inlineStr">
        <is>
          <t>Not reviewed</t>
        </is>
      </c>
      <c r="AW908" t="inlineStr">
        <is>
          <t>Not reviewed</t>
        </is>
      </c>
      <c r="AX908" t="inlineStr">
        <is>
          <t>Not reported</t>
        </is>
      </c>
      <c r="AY908" t="inlineStr">
        <is>
          <t>Not reported</t>
        </is>
      </c>
      <c r="AZ908" t="inlineStr">
        <is>
          <t>Not reported</t>
        </is>
      </c>
      <c r="BA908" t="inlineStr">
        <is>
          <t>Not reported</t>
        </is>
      </c>
      <c r="BB908" t="inlineStr">
        <is>
          <t>Not reported</t>
        </is>
      </c>
      <c r="BC908" t="inlineStr">
        <is>
          <t>Not reported</t>
        </is>
      </c>
      <c r="BD908" t="inlineStr">
        <is>
          <t>Not reported</t>
        </is>
      </c>
      <c r="BE908" t="inlineStr">
        <is>
          <t>Not reported</t>
        </is>
      </c>
      <c r="BF908" t="inlineStr">
        <is>
          <t>Not reported</t>
        </is>
      </c>
      <c r="BG908" t="inlineStr">
        <is>
          <t>Not reviewed (not included)</t>
        </is>
      </c>
      <c r="BH908" t="inlineStr">
        <is>
          <t>N/A</t>
        </is>
      </c>
      <c r="BI908" t="inlineStr">
        <is>
          <t>Not reviewed</t>
        </is>
      </c>
      <c r="BJ908" t="inlineStr">
        <is>
          <t>Not reviewed</t>
        </is>
      </c>
      <c r="BK908" t="inlineStr">
        <is>
          <t>Not reviewed</t>
        </is>
      </c>
      <c r="BL908" t="inlineStr">
        <is>
          <t>Not reviewed</t>
        </is>
      </c>
      <c r="BM908" t="inlineStr">
        <is>
          <t>Not reviewed (not included)</t>
        </is>
      </c>
      <c r="BN908" t="inlineStr">
        <is>
          <t>No AI/ML Methods - E1-No AI/ML/DL: Abstract and title do not describe application of AI, ML, or DL methods</t>
        </is>
      </c>
      <c r="BO908" t="inlineStr">
        <is>
          <t>Abstract-level screening only</t>
        </is>
      </c>
      <c r="BP908" t="inlineStr">
        <is>
          <t>5</t>
        </is>
      </c>
    </row>
    <row r="909">
      <c r="A909" t="inlineStr">
        <is>
          <t>A Mobile Application-Based Solution for Identifying Accessibility Challenges in Various Physical Classroom Designs at a U.S. Midwestern University</t>
        </is>
      </c>
      <c r="B909" t="n">
        <v>2025</v>
      </c>
      <c r="C909" t="inlineStr">
        <is>
          <t>Not checked</t>
        </is>
      </c>
      <c r="D909" t="inlineStr">
        <is>
          <t>Not checked</t>
        </is>
      </c>
      <c r="E909" t="inlineStr">
        <is>
          <t>10.1109/COMPSAC65507.2025.00116</t>
        </is>
      </c>
      <c r="F909" t="inlineStr">
        <is>
          <t>In contemporary education, ensuring classroom accessibility is fundamental to fostering equitable learning opportunities for all students. Despite advancements in inclusive education, students with disabilities continue to encounter substantial barriers that hinder their academic progress. According to the Centers for Disease Control and Prevention (CDC), 24.8% of U.S. adults have a disability, with 12% of graduate students reporting similar challenges [1]. In 2022, approximately 15% of college students disclosed having ADD or ADHD; however, a significant proportion (15-43%) of students who disclose disabilities do not receive necessary accommodations [1][2][3][4]. These statistics underscore the urgent need for a systematic approach to assessing and improving classroom accessibility. To address this challenge, researchers developed a mobile application to audit classroom accessibility. The application incorporates structured questionnaires that evaluate physical classroom accessibility, generating a quantitative accessibility score based on user responses. This score provides data-driven insights into the inclusivity of classroom environments, enabling educational institutions to identify and address accessibility barriers. The application, compatible with both iOS and Android platforms, facilitates real-time feedback collection from students, educators, and staff. This study involves the collection and analysis of real-world physical classroom accessibility data at a Midwestern university using our developed mobile application. Analysis of the accessibility scores reveals significant trends and identifies key areas requiring improvement. The findings indicate that accessible and user-friendly evaluation tools can effectively identify and address physical barriers in classroom environments. Future developments will be directed at incorporating Explainable Artificial Intelligence (XAI) to generate comprehensive reports, providing deeper insights into accessibility c</t>
        </is>
      </c>
      <c r="G909" t="inlineStr">
        <is>
          <t>Unimodal</t>
        </is>
      </c>
      <c r="H909" t="inlineStr">
        <is>
          <t>See abstract</t>
        </is>
      </c>
      <c r="I909" t="inlineStr">
        <is>
          <t>See abstract</t>
        </is>
      </c>
      <c r="J909" t="inlineStr">
        <is>
          <t>See abstract (AI/ML)</t>
        </is>
      </c>
      <c r="K909" t="inlineStr">
        <is>
          <t>See abstract</t>
        </is>
      </c>
      <c r="M909" t="inlineStr">
        <is>
          <t>See abstract</t>
        </is>
      </c>
      <c r="N909" t="inlineStr">
        <is>
          <t>See abstract</t>
        </is>
      </c>
      <c r="O909" t="inlineStr">
        <is>
          <t>Not verified from abstract</t>
        </is>
      </c>
      <c r="P909" t="inlineStr">
        <is>
          <t>See abstract</t>
        </is>
      </c>
      <c r="Q909" t="inlineStr">
        <is>
          <t>See abstract</t>
        </is>
      </c>
      <c r="R909" t="inlineStr">
        <is>
          <t>Not reviewed (not included)</t>
        </is>
      </c>
      <c r="S909" t="inlineStr">
        <is>
          <t>Not reviewed (not included)</t>
        </is>
      </c>
      <c r="T909" t="inlineStr">
        <is>
          <t>Abstract screening only. Not Selected for Final 95 (Pending Full Text Review)</t>
        </is>
      </c>
      <c r="U909" t="inlineStr">
        <is>
          <t>EXCLUDE</t>
        </is>
      </c>
      <c r="V90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09" t="inlineStr">
        <is>
          <t>Excluded: Other Criterion</t>
        </is>
      </c>
      <c r="X909" t="inlineStr">
        <is>
          <t>Not assessed from abstract</t>
        </is>
      </c>
      <c r="Y909" t="inlineStr">
        <is>
          <t>IEEE Conferences</t>
        </is>
      </c>
      <c r="Z909" t="inlineStr">
        <is>
          <t>Not determined from abstract</t>
        </is>
      </c>
      <c r="AB909" t="inlineStr">
        <is>
          <t>Not assessed (not included)</t>
        </is>
      </c>
      <c r="AC909" t="inlineStr">
        <is>
          <t>Not assessed (not included)</t>
        </is>
      </c>
      <c r="AD909" t="inlineStr">
        <is>
          <t>S. F. Aktar; M. D. Drake; C. Berndt; I. Anam; R. O. Smith</t>
        </is>
      </c>
      <c r="AE909" t="inlineStr">
        <is>
          <t>2025 IEEE 49th Annual Computers, Software, and Applications Conference (COMPSAC)</t>
        </is>
      </c>
      <c r="AF909" t="inlineStr">
        <is>
          <t>Hybrid OA (IEEE)</t>
        </is>
      </c>
      <c r="AH909" t="inlineStr">
        <is>
          <t>Not assessed</t>
        </is>
      </c>
      <c r="AI909" t="inlineStr">
        <is>
          <t>Not reported</t>
        </is>
      </c>
      <c r="AJ909" t="inlineStr">
        <is>
          <t>Not reported</t>
        </is>
      </c>
      <c r="AK909" t="inlineStr">
        <is>
          <t>Not reported</t>
        </is>
      </c>
      <c r="AL909" t="inlineStr">
        <is>
          <t>Not reported</t>
        </is>
      </c>
      <c r="AM909" t="inlineStr">
        <is>
          <t>Not reported</t>
        </is>
      </c>
      <c r="AN909" t="inlineStr">
        <is>
          <t>Not reported</t>
        </is>
      </c>
      <c r="AO909" t="inlineStr">
        <is>
          <t>Not reviewed</t>
        </is>
      </c>
      <c r="AP909" t="inlineStr">
        <is>
          <t>Not reported</t>
        </is>
      </c>
      <c r="AQ909" t="inlineStr">
        <is>
          <t>Not reported</t>
        </is>
      </c>
      <c r="AR909" t="inlineStr">
        <is>
          <t>Not reported</t>
        </is>
      </c>
      <c r="AS909" t="inlineStr">
        <is>
          <t>See abstract</t>
        </is>
      </c>
      <c r="AT909" t="inlineStr">
        <is>
          <t>Not reviewed</t>
        </is>
      </c>
      <c r="AU909" t="inlineStr">
        <is>
          <t>Not reviewed</t>
        </is>
      </c>
      <c r="AV909" t="inlineStr">
        <is>
          <t>Not reviewed</t>
        </is>
      </c>
      <c r="AW909" t="inlineStr">
        <is>
          <t>Not reviewed</t>
        </is>
      </c>
      <c r="AX909" t="inlineStr">
        <is>
          <t>Not reported</t>
        </is>
      </c>
      <c r="AY909" t="inlineStr">
        <is>
          <t>Not reported</t>
        </is>
      </c>
      <c r="AZ909" t="inlineStr">
        <is>
          <t>Not reported</t>
        </is>
      </c>
      <c r="BA909" t="inlineStr">
        <is>
          <t>Not reported</t>
        </is>
      </c>
      <c r="BB909" t="inlineStr">
        <is>
          <t>Not reported</t>
        </is>
      </c>
      <c r="BC909" t="inlineStr">
        <is>
          <t>Not reported</t>
        </is>
      </c>
      <c r="BD909" t="inlineStr">
        <is>
          <t>Not reported</t>
        </is>
      </c>
      <c r="BE909" t="inlineStr">
        <is>
          <t>Not reported</t>
        </is>
      </c>
      <c r="BF909" t="inlineStr">
        <is>
          <t>Not reported</t>
        </is>
      </c>
      <c r="BG909" t="inlineStr">
        <is>
          <t>Not reviewed (not included)</t>
        </is>
      </c>
      <c r="BH909" t="inlineStr">
        <is>
          <t>N/A</t>
        </is>
      </c>
      <c r="BI909" t="inlineStr">
        <is>
          <t>Not reviewed</t>
        </is>
      </c>
      <c r="BJ909" t="inlineStr">
        <is>
          <t>Not reviewed</t>
        </is>
      </c>
      <c r="BK909" t="inlineStr">
        <is>
          <t>Not reviewed</t>
        </is>
      </c>
      <c r="BL909" t="inlineStr">
        <is>
          <t>Not reviewed</t>
        </is>
      </c>
      <c r="BM909" t="inlineStr">
        <is>
          <t>Not reviewed (not included)</t>
        </is>
      </c>
      <c r="BN909" t="inlineStr">
        <is>
          <t>Not Selected for Final 95 (Pending Full Text Review) - Candidate paper not selected for final 95: Passed abstract screening but not included in final selec</t>
        </is>
      </c>
      <c r="BO909" t="inlineStr">
        <is>
          <t>Abstract-level screening only</t>
        </is>
      </c>
      <c r="BP909" t="inlineStr">
        <is>
          <t>8</t>
        </is>
      </c>
    </row>
    <row r="910">
      <c r="A910" t="inlineStr">
        <is>
          <t>Interpretable Deep Learning for Multiclass Psychological Disorder Classification Using CNN and TCAV Using fMRI</t>
        </is>
      </c>
      <c r="B910" t="n">
        <v>2025</v>
      </c>
      <c r="C910" t="inlineStr">
        <is>
          <t>Not checked</t>
        </is>
      </c>
      <c r="D910" t="inlineStr">
        <is>
          <t>Not checked</t>
        </is>
      </c>
      <c r="E910" t="inlineStr">
        <is>
          <t>10.1109/ICDDS67737.2025.11344721</t>
        </is>
      </c>
      <c r="F910" t="inlineStr">
        <is>
          <t>In this paper a 3D convolutional neural network model is presented that has been improved with squeeze-and-excitation blocks and residual blocks to categorize functional MRI data across healthy controls, schizophrenia, and attention deficit hyperactivity disorder classes. A post hoc explainability framework was applied to concept activation vectors based on mean activation for each class and testing using TCAV. The merging of CAV and TCAV for fMRI data was to improve transparency by providing an interpretable model. This helps in understanding the prediction sensitivity of the models. Concept vectors are defined through the extraction and analysis of intermediate activations from the CNN-SE model. These vectors are then used to calculate the TCAV scores, which indicate the degree to which each brain region influences the model output. The precision of the deep learning model was up to 79%. Similarity matrices indicate the degree of overlap and correlate with the model's results. Visualizations such as activation heat maps and glass brain overlays based on the AAL atlas further support the interpretability of the model, making it more transparent and suitable for clinical applications. Variations in activation between classes can be observed using a visual feature plot. This framework allows mapping model predictions to interpretable neuroanatomical regions and identifies classspecific dependencies on particular brain networks.</t>
        </is>
      </c>
      <c r="G910" t="inlineStr">
        <is>
          <t>Unimodal</t>
        </is>
      </c>
      <c r="H910" t="inlineStr">
        <is>
          <t>See abstract</t>
        </is>
      </c>
      <c r="I910" t="inlineStr">
        <is>
          <t>See abstract</t>
        </is>
      </c>
      <c r="J910" t="inlineStr">
        <is>
          <t>See abstract (AI/ML)</t>
        </is>
      </c>
      <c r="K910" t="inlineStr">
        <is>
          <t>See abstract</t>
        </is>
      </c>
      <c r="M910" t="inlineStr">
        <is>
          <t>See abstract</t>
        </is>
      </c>
      <c r="N910" t="inlineStr">
        <is>
          <t>See abstract</t>
        </is>
      </c>
      <c r="O910" t="inlineStr">
        <is>
          <t>Not verified from abstract</t>
        </is>
      </c>
      <c r="P910" t="inlineStr">
        <is>
          <t>See abstract</t>
        </is>
      </c>
      <c r="Q910" t="inlineStr">
        <is>
          <t>See abstract</t>
        </is>
      </c>
      <c r="R910" t="inlineStr">
        <is>
          <t>Not reviewed (not included)</t>
        </is>
      </c>
      <c r="S910" t="inlineStr">
        <is>
          <t>Not reviewed (not included)</t>
        </is>
      </c>
      <c r="T910" t="inlineStr">
        <is>
          <t>Abstract screening only. Not Selected for Final 95 (Pending Full Text Review)</t>
        </is>
      </c>
      <c r="U910" t="inlineStr">
        <is>
          <t>EXCLUDE</t>
        </is>
      </c>
      <c r="V9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0" t="inlineStr">
        <is>
          <t>Excluded: Other Criterion</t>
        </is>
      </c>
      <c r="X910" t="inlineStr">
        <is>
          <t>Not assessed from abstract</t>
        </is>
      </c>
      <c r="Y910" t="inlineStr">
        <is>
          <t>IEEE Conferences</t>
        </is>
      </c>
      <c r="Z910" t="inlineStr">
        <is>
          <t>Not determined from abstract</t>
        </is>
      </c>
      <c r="AB910" t="inlineStr">
        <is>
          <t>Not assessed (not included)</t>
        </is>
      </c>
      <c r="AC910" t="inlineStr">
        <is>
          <t>Not assessed (not included)</t>
        </is>
      </c>
      <c r="AD910" t="inlineStr">
        <is>
          <t>N. M K; H. K S</t>
        </is>
      </c>
      <c r="AE910" t="inlineStr">
        <is>
          <t>2025 IEEE 4th International Conference on Data, Decision and Systems (ICDDS)</t>
        </is>
      </c>
      <c r="AF910" t="inlineStr">
        <is>
          <t>Hybrid OA (IEEE)</t>
        </is>
      </c>
      <c r="AH910" t="inlineStr">
        <is>
          <t>Not assessed</t>
        </is>
      </c>
      <c r="AI910" t="inlineStr">
        <is>
          <t>Not reported</t>
        </is>
      </c>
      <c r="AJ910" t="inlineStr">
        <is>
          <t>Not reported</t>
        </is>
      </c>
      <c r="AK910" t="inlineStr">
        <is>
          <t>Not reported</t>
        </is>
      </c>
      <c r="AL910" t="inlineStr">
        <is>
          <t>Not reported</t>
        </is>
      </c>
      <c r="AM910" t="inlineStr">
        <is>
          <t>Not reported</t>
        </is>
      </c>
      <c r="AN910" t="inlineStr">
        <is>
          <t>Not reported</t>
        </is>
      </c>
      <c r="AO910" t="inlineStr">
        <is>
          <t>Not reviewed</t>
        </is>
      </c>
      <c r="AP910" t="inlineStr">
        <is>
          <t>Not reported</t>
        </is>
      </c>
      <c r="AQ910" t="inlineStr">
        <is>
          <t>Not reported</t>
        </is>
      </c>
      <c r="AR910" t="inlineStr">
        <is>
          <t>Not reported</t>
        </is>
      </c>
      <c r="AS910" t="inlineStr">
        <is>
          <t>See abstract</t>
        </is>
      </c>
      <c r="AT910" t="inlineStr">
        <is>
          <t>Not reviewed</t>
        </is>
      </c>
      <c r="AU910" t="inlineStr">
        <is>
          <t>Not reviewed</t>
        </is>
      </c>
      <c r="AV910" t="inlineStr">
        <is>
          <t>Not reviewed</t>
        </is>
      </c>
      <c r="AW910" t="inlineStr">
        <is>
          <t>Not reviewed</t>
        </is>
      </c>
      <c r="AX910" t="inlineStr">
        <is>
          <t>Not reported</t>
        </is>
      </c>
      <c r="AY910" t="inlineStr">
        <is>
          <t>Not reported</t>
        </is>
      </c>
      <c r="AZ910" t="inlineStr">
        <is>
          <t>Not reported</t>
        </is>
      </c>
      <c r="BA910" t="inlineStr">
        <is>
          <t>Not reported</t>
        </is>
      </c>
      <c r="BB910" t="inlineStr">
        <is>
          <t>Not reported</t>
        </is>
      </c>
      <c r="BC910" t="inlineStr">
        <is>
          <t>Not reported</t>
        </is>
      </c>
      <c r="BD910" t="inlineStr">
        <is>
          <t>Not reported</t>
        </is>
      </c>
      <c r="BE910" t="inlineStr">
        <is>
          <t>Not reported</t>
        </is>
      </c>
      <c r="BF910" t="inlineStr">
        <is>
          <t>Not reported</t>
        </is>
      </c>
      <c r="BG910" t="inlineStr">
        <is>
          <t>Not reviewed (not included)</t>
        </is>
      </c>
      <c r="BH910" t="inlineStr">
        <is>
          <t>N/A</t>
        </is>
      </c>
      <c r="BI910" t="inlineStr">
        <is>
          <t>Not reviewed</t>
        </is>
      </c>
      <c r="BJ910" t="inlineStr">
        <is>
          <t>Not reviewed</t>
        </is>
      </c>
      <c r="BK910" t="inlineStr">
        <is>
          <t>Not reviewed</t>
        </is>
      </c>
      <c r="BL910" t="inlineStr">
        <is>
          <t>Not reviewed</t>
        </is>
      </c>
      <c r="BM910" t="inlineStr">
        <is>
          <t>Not reviewed (not included)</t>
        </is>
      </c>
      <c r="BN910" t="inlineStr">
        <is>
          <t>Not Selected for Final 95 (Pending Full Text Review) - Candidate paper not selected for final 95: Passed abstract screening but not included in final selec</t>
        </is>
      </c>
      <c r="BO910" t="inlineStr">
        <is>
          <t>Abstract-level screening only</t>
        </is>
      </c>
      <c r="BP910" t="inlineStr">
        <is>
          <t>6</t>
        </is>
      </c>
    </row>
    <row r="911">
      <c r="A911" t="inlineStr">
        <is>
          <t>CLDS: A novel centralized limited data sharing framework for multicenter fMRI-based brain diseases classification</t>
        </is>
      </c>
      <c r="B911" t="n">
        <v>2024</v>
      </c>
      <c r="C911" t="inlineStr">
        <is>
          <t>Not checked</t>
        </is>
      </c>
      <c r="D911" t="inlineStr">
        <is>
          <t>Not checked</t>
        </is>
      </c>
      <c r="E911" t="inlineStr">
        <is>
          <t>10.1109/BIBM62325.2024.10822821</t>
        </is>
      </c>
      <c r="F911" t="inlineStr">
        <is>
          <t>Integrating multicenter resting-state functional magnetic resonance imaging (fMRI) datasets is essential for computer-aided diagnosis of brain diseases. However, differences in scanners and acquisition protocols lead to heterogeneity of data from different centers. To address this problem, we introduce a novel Centralized Limited Data Sharing (CLDS) framework for multicenter fMRI-based classification, which contains a centralized server and multiple local models, and propose three mechanisms to improve the classification performance. First, aiming at coordinating the global data without favoring any center, an adversarial network is introduced in the centralized server with limited noise-added data uploaded from each center. Second, a Gradient Adaptive Strategy based on the Tasks Association (GASTA) is proposed to restrict the gradient to a desirable direction. Third, a Correction Factor based on the Cosine Similarity (CFCS) is proposed to reduce the impact of non-independent and identically distributed (non-IID) of data on models. The experimental results show that CLDS exhibits superior classification performance to other related methods on the ADHD-200 dataset, with an accuracy of 70.4%. We also extend CLDS to the ABIDE-I dataset with an accuracy of 73.4%, demonstrating that CLDS has the potential for generalizability of other brain diseases and more centers.</t>
        </is>
      </c>
      <c r="G911" t="inlineStr">
        <is>
          <t>Unimodal</t>
        </is>
      </c>
      <c r="H911" t="inlineStr">
        <is>
          <t>See abstract</t>
        </is>
      </c>
      <c r="I911" t="inlineStr">
        <is>
          <t>See abstract</t>
        </is>
      </c>
      <c r="J911" t="inlineStr">
        <is>
          <t>See abstract (AI/ML)</t>
        </is>
      </c>
      <c r="K911" t="inlineStr">
        <is>
          <t>See abstract</t>
        </is>
      </c>
      <c r="M911" t="inlineStr">
        <is>
          <t>See abstract</t>
        </is>
      </c>
      <c r="N911" t="inlineStr">
        <is>
          <t>See abstract</t>
        </is>
      </c>
      <c r="O911" t="inlineStr">
        <is>
          <t>Not verified from abstract</t>
        </is>
      </c>
      <c r="P911" t="inlineStr">
        <is>
          <t>See abstract</t>
        </is>
      </c>
      <c r="Q911" t="inlineStr">
        <is>
          <t>See abstract</t>
        </is>
      </c>
      <c r="R911" t="inlineStr">
        <is>
          <t>Not reviewed (not included)</t>
        </is>
      </c>
      <c r="S911" t="inlineStr">
        <is>
          <t>Not reviewed (not included)</t>
        </is>
      </c>
      <c r="T911" t="inlineStr">
        <is>
          <t>Abstract screening only. No AI/ML Methods</t>
        </is>
      </c>
      <c r="U911" t="inlineStr">
        <is>
          <t>EXCLUDE</t>
        </is>
      </c>
      <c r="V911" t="inlineStr">
        <is>
          <t>E1-No AI/ML/DL: Abstract and title do not describe application of AI, ML, or DL methods</t>
        </is>
      </c>
      <c r="W911" t="inlineStr">
        <is>
          <t>Excluded: No AI/ML Methods</t>
        </is>
      </c>
      <c r="X911" t="inlineStr">
        <is>
          <t>Not assessed from abstract</t>
        </is>
      </c>
      <c r="Y911" t="inlineStr">
        <is>
          <t>IEEE Conferences</t>
        </is>
      </c>
      <c r="Z911" t="inlineStr">
        <is>
          <t>Not determined from abstract</t>
        </is>
      </c>
      <c r="AB911" t="inlineStr">
        <is>
          <t>Not assessed (not included)</t>
        </is>
      </c>
      <c r="AC911" t="inlineStr">
        <is>
          <t>Not assessed (not included)</t>
        </is>
      </c>
      <c r="AD911" t="inlineStr">
        <is>
          <t>J. Xiang; C. Wu; S. Hao; A. Zhao; X. Wu; X. Wen</t>
        </is>
      </c>
      <c r="AE911" t="inlineStr">
        <is>
          <t>2024 IEEE International Conference on Bioinformatics and Biomedicine (BIBM)</t>
        </is>
      </c>
      <c r="AF911" t="inlineStr">
        <is>
          <t>Hybrid OA (IEEE)</t>
        </is>
      </c>
      <c r="AH911" t="inlineStr">
        <is>
          <t>Not assessed</t>
        </is>
      </c>
      <c r="AI911" t="inlineStr">
        <is>
          <t>Not reported</t>
        </is>
      </c>
      <c r="AJ911" t="inlineStr">
        <is>
          <t>Not reported</t>
        </is>
      </c>
      <c r="AK911" t="inlineStr">
        <is>
          <t>Not reported</t>
        </is>
      </c>
      <c r="AL911" t="inlineStr">
        <is>
          <t>Not reported</t>
        </is>
      </c>
      <c r="AM911" t="inlineStr">
        <is>
          <t>Not reported</t>
        </is>
      </c>
      <c r="AN911" t="inlineStr">
        <is>
          <t>Not reported</t>
        </is>
      </c>
      <c r="AO911" t="inlineStr">
        <is>
          <t>Not reviewed</t>
        </is>
      </c>
      <c r="AP911" t="inlineStr">
        <is>
          <t>Not reported</t>
        </is>
      </c>
      <c r="AQ911" t="inlineStr">
        <is>
          <t>Not reported</t>
        </is>
      </c>
      <c r="AR911" t="inlineStr">
        <is>
          <t>Not reported</t>
        </is>
      </c>
      <c r="AS911" t="inlineStr">
        <is>
          <t>See abstract</t>
        </is>
      </c>
      <c r="AT911" t="inlineStr">
        <is>
          <t>Not reviewed</t>
        </is>
      </c>
      <c r="AU911" t="inlineStr">
        <is>
          <t>Not reviewed</t>
        </is>
      </c>
      <c r="AV911" t="inlineStr">
        <is>
          <t>Not reviewed</t>
        </is>
      </c>
      <c r="AW911" t="inlineStr">
        <is>
          <t>Not reviewed</t>
        </is>
      </c>
      <c r="AX911" t="inlineStr">
        <is>
          <t>Not reported</t>
        </is>
      </c>
      <c r="AY911" t="inlineStr">
        <is>
          <t>Not reported</t>
        </is>
      </c>
      <c r="AZ911" t="inlineStr">
        <is>
          <t>Not reported</t>
        </is>
      </c>
      <c r="BA911" t="inlineStr">
        <is>
          <t>Not reported</t>
        </is>
      </c>
      <c r="BB911" t="inlineStr">
        <is>
          <t>Not reported</t>
        </is>
      </c>
      <c r="BC911" t="inlineStr">
        <is>
          <t>Not reported</t>
        </is>
      </c>
      <c r="BD911" t="inlineStr">
        <is>
          <t>Not reported</t>
        </is>
      </c>
      <c r="BE911" t="inlineStr">
        <is>
          <t>Not reported</t>
        </is>
      </c>
      <c r="BF911" t="inlineStr">
        <is>
          <t>Not reported</t>
        </is>
      </c>
      <c r="BG911" t="inlineStr">
        <is>
          <t>Not reviewed (not included)</t>
        </is>
      </c>
      <c r="BH911" t="inlineStr">
        <is>
          <t>N/A</t>
        </is>
      </c>
      <c r="BI911" t="inlineStr">
        <is>
          <t>Not reviewed</t>
        </is>
      </c>
      <c r="BJ911" t="inlineStr">
        <is>
          <t>Not reviewed</t>
        </is>
      </c>
      <c r="BK911" t="inlineStr">
        <is>
          <t>Not reviewed</t>
        </is>
      </c>
      <c r="BL911" t="inlineStr">
        <is>
          <t>Not reviewed</t>
        </is>
      </c>
      <c r="BM911" t="inlineStr">
        <is>
          <t>Not reviewed (not included)</t>
        </is>
      </c>
      <c r="BN911" t="inlineStr">
        <is>
          <t>No AI/ML Methods - E1-No AI/ML/DL: Abstract and title do not describe application of AI, ML, or DL methods</t>
        </is>
      </c>
      <c r="BO911" t="inlineStr">
        <is>
          <t>Abstract-level screening only</t>
        </is>
      </c>
      <c r="BP911" t="inlineStr">
        <is>
          <t>8</t>
        </is>
      </c>
    </row>
    <row r="912">
      <c r="A912" t="inlineStr">
        <is>
          <t>Transforming the screening of neurodevelopmental disorders in young children</t>
        </is>
      </c>
      <c r="B912" t="n">
        <v>2024</v>
      </c>
      <c r="C912" t="inlineStr">
        <is>
          <t>Not checked</t>
        </is>
      </c>
      <c r="D912" t="inlineStr">
        <is>
          <t>Not checked</t>
        </is>
      </c>
      <c r="E912" t="inlineStr">
        <is>
          <t>10.1109/ICDH62654.2024.00043</t>
        </is>
      </c>
      <c r="F912" t="inlineStr">
        <is>
          <t>This publication deals with an AI solution for screening developmental disorders in young children for conditions such as autism, ADHD, learning disabilities, epilepsy, intellectual disability, Neuromotor Impairment, visual impairment, hearing impairment, speech and language disorder. Early detection and intervention are essential for rapid diagnosis and support. This study particularly affects low and middle-income countries, which share the highest risk of neurodevelopmental disorders in children. Screening children is carried out using a new type of questionnaire created by the research organization INCLEN Trust International. The questionnaire consists of questions that parents can answer without the help of a specialist. The main challenge and goal is to use AI to find a link between a non-medical test and a medical diagnosis related to children with their associated neurodevelopmental clinical status assessments. Our validation criterion is set by health professionals, who consider that a viable and highly effective screening program requires sensitivity and specificity of at least $85 \%$. We firstly built machine learning models that automatically select features from several dozen parameters. We then refined our model selection criteria by seeking both a balance between sensitivity and specificity values while retaining values above $85 \%$. We then endeavored to decrease the number of children hospitalized without pathology by minimizing the false positives. Finally, we combined the models for each pathology to compensate the comorbidities encountered in a large proportion of the children. We were able to select 6 out of 9 models that met the performance criterion of $85 \%$ in sensitivity and specificity and reduced false positives by $55 \%$.</t>
        </is>
      </c>
      <c r="G912" t="inlineStr">
        <is>
          <t>Unimodal</t>
        </is>
      </c>
      <c r="H912" t="inlineStr">
        <is>
          <t>See abstract</t>
        </is>
      </c>
      <c r="I912" t="inlineStr">
        <is>
          <t>See abstract</t>
        </is>
      </c>
      <c r="J912" t="inlineStr">
        <is>
          <t>See abstract (AI/ML)</t>
        </is>
      </c>
      <c r="K912" t="inlineStr">
        <is>
          <t>See abstract</t>
        </is>
      </c>
      <c r="M912" t="inlineStr">
        <is>
          <t>See abstract</t>
        </is>
      </c>
      <c r="N912" t="inlineStr">
        <is>
          <t>See abstract</t>
        </is>
      </c>
      <c r="O912" t="inlineStr">
        <is>
          <t>Not verified from abstract</t>
        </is>
      </c>
      <c r="P912" t="inlineStr">
        <is>
          <t>See abstract</t>
        </is>
      </c>
      <c r="Q912" t="inlineStr">
        <is>
          <t>See abstract</t>
        </is>
      </c>
      <c r="R912" t="inlineStr">
        <is>
          <t>Not reviewed (not included)</t>
        </is>
      </c>
      <c r="S912" t="inlineStr">
        <is>
          <t>Not reviewed (not included)</t>
        </is>
      </c>
      <c r="T912" t="inlineStr">
        <is>
          <t>Abstract screening only. Not Selected for Final 95 (Pending Full Text Review)</t>
        </is>
      </c>
      <c r="U912" t="inlineStr">
        <is>
          <t>EXCLUDE</t>
        </is>
      </c>
      <c r="V9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2" t="inlineStr">
        <is>
          <t>Excluded: Other Criterion</t>
        </is>
      </c>
      <c r="X912" t="inlineStr">
        <is>
          <t>Not assessed from abstract</t>
        </is>
      </c>
      <c r="Y912" t="inlineStr">
        <is>
          <t>IEEE Conferences</t>
        </is>
      </c>
      <c r="Z912" t="inlineStr">
        <is>
          <t>Not determined from abstract</t>
        </is>
      </c>
      <c r="AB912" t="inlineStr">
        <is>
          <t>Not assessed (not included)</t>
        </is>
      </c>
      <c r="AC912" t="inlineStr">
        <is>
          <t>Not assessed (not included)</t>
        </is>
      </c>
      <c r="AD912" t="inlineStr">
        <is>
          <t>A. HervÃ©; C. Beaujard; B. Bedi; M. Yvon</t>
        </is>
      </c>
      <c r="AE912" t="inlineStr">
        <is>
          <t>2024 IEEE International Conference on Digital Health (ICDH)</t>
        </is>
      </c>
      <c r="AF912" t="inlineStr">
        <is>
          <t>Hybrid OA (IEEE)</t>
        </is>
      </c>
      <c r="AH912" t="inlineStr">
        <is>
          <t>Not assessed</t>
        </is>
      </c>
      <c r="AI912" t="inlineStr">
        <is>
          <t>Not reported</t>
        </is>
      </c>
      <c r="AJ912" t="inlineStr">
        <is>
          <t>Not reported</t>
        </is>
      </c>
      <c r="AK912" t="inlineStr">
        <is>
          <t>Not reported</t>
        </is>
      </c>
      <c r="AL912" t="inlineStr">
        <is>
          <t>Not reported</t>
        </is>
      </c>
      <c r="AM912" t="inlineStr">
        <is>
          <t>Not reported</t>
        </is>
      </c>
      <c r="AN912" t="inlineStr">
        <is>
          <t>Not reported</t>
        </is>
      </c>
      <c r="AO912" t="inlineStr">
        <is>
          <t>Not reviewed</t>
        </is>
      </c>
      <c r="AP912" t="inlineStr">
        <is>
          <t>Not reported</t>
        </is>
      </c>
      <c r="AQ912" t="inlineStr">
        <is>
          <t>Not reported</t>
        </is>
      </c>
      <c r="AR912" t="inlineStr">
        <is>
          <t>Not reported</t>
        </is>
      </c>
      <c r="AS912" t="inlineStr">
        <is>
          <t>See abstract</t>
        </is>
      </c>
      <c r="AT912" t="inlineStr">
        <is>
          <t>Not reviewed</t>
        </is>
      </c>
      <c r="AU912" t="inlineStr">
        <is>
          <t>Not reviewed</t>
        </is>
      </c>
      <c r="AV912" t="inlineStr">
        <is>
          <t>Not reviewed</t>
        </is>
      </c>
      <c r="AW912" t="inlineStr">
        <is>
          <t>Not reviewed</t>
        </is>
      </c>
      <c r="AX912" t="inlineStr">
        <is>
          <t>Not reported</t>
        </is>
      </c>
      <c r="AY912" t="inlineStr">
        <is>
          <t>Not reported</t>
        </is>
      </c>
      <c r="AZ912" t="inlineStr">
        <is>
          <t>Not reported</t>
        </is>
      </c>
      <c r="BA912" t="inlineStr">
        <is>
          <t>Not reported</t>
        </is>
      </c>
      <c r="BB912" t="inlineStr">
        <is>
          <t>Not reported</t>
        </is>
      </c>
      <c r="BC912" t="inlineStr">
        <is>
          <t>Not reported</t>
        </is>
      </c>
      <c r="BD912" t="inlineStr">
        <is>
          <t>Not reported</t>
        </is>
      </c>
      <c r="BE912" t="inlineStr">
        <is>
          <t>Not reported</t>
        </is>
      </c>
      <c r="BF912" t="inlineStr">
        <is>
          <t>Not reported</t>
        </is>
      </c>
      <c r="BG912" t="inlineStr">
        <is>
          <t>Not reviewed (not included)</t>
        </is>
      </c>
      <c r="BH912" t="inlineStr">
        <is>
          <t>N/A</t>
        </is>
      </c>
      <c r="BI912" t="inlineStr">
        <is>
          <t>Not reviewed</t>
        </is>
      </c>
      <c r="BJ912" t="inlineStr">
        <is>
          <t>Not reviewed</t>
        </is>
      </c>
      <c r="BK912" t="inlineStr">
        <is>
          <t>Not reviewed</t>
        </is>
      </c>
      <c r="BL912" t="inlineStr">
        <is>
          <t>Not reviewed</t>
        </is>
      </c>
      <c r="BM912" t="inlineStr">
        <is>
          <t>Not reviewed (not included)</t>
        </is>
      </c>
      <c r="BN912" t="inlineStr">
        <is>
          <t>Not Selected for Final 95 (Pending Full Text Review) - Candidate paper not selected for final 95: Passed abstract screening but not included in final selec</t>
        </is>
      </c>
      <c r="BO912" t="inlineStr">
        <is>
          <t>Abstract-level screening only</t>
        </is>
      </c>
      <c r="BP912" t="inlineStr">
        <is>
          <t>7</t>
        </is>
      </c>
    </row>
    <row r="913">
      <c r="A913" t="inlineStr">
        <is>
          <t>Impulsive EEG in Drug Users with Naive Bayesian Classification Approach</t>
        </is>
      </c>
      <c r="B913" t="n">
        <v>2024</v>
      </c>
      <c r="C913" t="inlineStr">
        <is>
          <t>Not checked</t>
        </is>
      </c>
      <c r="D913" t="inlineStr">
        <is>
          <t>Not checked</t>
        </is>
      </c>
      <c r="E913" t="inlineStr">
        <is>
          <t>10.1109/CERIA64726.2024.10915013</t>
        </is>
      </c>
      <c r="F913" t="inlineStr">
        <is>
          <t>Measuring impulsivity is essential for understanding mental health and interpersonal relationships. Identifying impulsivity levels can help in detecting potential mental disorders, such as impulse control disorders or ADHD, which may require further evaluation and treatment. This study aims to develop a classification system using EEG (Electroencephalography) data to assess impulsivity in drug users. The system uses the NaÃ¯ve Bayes algorithm to classify data into five categories: very active, active, less active, likely active, and inactive. Data were collected from 21 participants and analyzed based on alpha and beta brain waves. The results indicate a classification accuracy of 95.3%, demonstrating the effectiveness of this approach in interpreting brain activity related to drug use and classifying EEG patterns. This research provides practical benefits for understanding impulsivity patterns in drug users, thereby supporting more targeted assessment and treatment processes.</t>
        </is>
      </c>
      <c r="G913" t="inlineStr">
        <is>
          <t>Unimodal</t>
        </is>
      </c>
      <c r="H913" t="inlineStr">
        <is>
          <t>See abstract</t>
        </is>
      </c>
      <c r="I913" t="inlineStr">
        <is>
          <t>See abstract</t>
        </is>
      </c>
      <c r="J913" t="inlineStr">
        <is>
          <t>See abstract (AI/ML)</t>
        </is>
      </c>
      <c r="K913" t="inlineStr">
        <is>
          <t>See abstract</t>
        </is>
      </c>
      <c r="M913" t="inlineStr">
        <is>
          <t>See abstract</t>
        </is>
      </c>
      <c r="N913" t="inlineStr">
        <is>
          <t>See abstract</t>
        </is>
      </c>
      <c r="O913" t="inlineStr">
        <is>
          <t>Not verified from abstract</t>
        </is>
      </c>
      <c r="P913" t="inlineStr">
        <is>
          <t>See abstract</t>
        </is>
      </c>
      <c r="Q913" t="inlineStr">
        <is>
          <t>See abstract</t>
        </is>
      </c>
      <c r="R913" t="inlineStr">
        <is>
          <t>Not reviewed (not included)</t>
        </is>
      </c>
      <c r="S913" t="inlineStr">
        <is>
          <t>Not reviewed (not included)</t>
        </is>
      </c>
      <c r="T913" t="inlineStr">
        <is>
          <t>Abstract screening only. Not Selected for Final 95 (Pending Full Text Review)</t>
        </is>
      </c>
      <c r="U913" t="inlineStr">
        <is>
          <t>EXCLUDE</t>
        </is>
      </c>
      <c r="V9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3" t="inlineStr">
        <is>
          <t>Excluded: Other Criterion</t>
        </is>
      </c>
      <c r="X913" t="inlineStr">
        <is>
          <t>Not assessed from abstract</t>
        </is>
      </c>
      <c r="Y913" t="inlineStr">
        <is>
          <t>IEEE Conferences</t>
        </is>
      </c>
      <c r="Z913" t="inlineStr">
        <is>
          <t>Not determined from abstract</t>
        </is>
      </c>
      <c r="AB913" t="inlineStr">
        <is>
          <t>Not assessed (not included)</t>
        </is>
      </c>
      <c r="AC913" t="inlineStr">
        <is>
          <t>Not assessed (not included)</t>
        </is>
      </c>
      <c r="AD913" t="inlineStr">
        <is>
          <t>D. Sitanggang; N. A. Nainggolan; K. D. Marpaung; M. E. Preditus; I. Fahrezy; M. Turnip</t>
        </is>
      </c>
      <c r="AE913" t="inlineStr">
        <is>
          <t>2024 IEEE International Conference on Control &amp; Automation, Electronics, Robotics, Internet of Things, and Artificial Intelligence (CERIA)</t>
        </is>
      </c>
      <c r="AF913" t="inlineStr">
        <is>
          <t>Hybrid OA (IEEE)</t>
        </is>
      </c>
      <c r="AH913" t="inlineStr">
        <is>
          <t>Not assessed</t>
        </is>
      </c>
      <c r="AI913" t="inlineStr">
        <is>
          <t>Not reported</t>
        </is>
      </c>
      <c r="AJ913" t="inlineStr">
        <is>
          <t>Not reported</t>
        </is>
      </c>
      <c r="AK913" t="inlineStr">
        <is>
          <t>Not reported</t>
        </is>
      </c>
      <c r="AL913" t="inlineStr">
        <is>
          <t>Not reported</t>
        </is>
      </c>
      <c r="AM913" t="inlineStr">
        <is>
          <t>Not reported</t>
        </is>
      </c>
      <c r="AN913" t="inlineStr">
        <is>
          <t>Not reported</t>
        </is>
      </c>
      <c r="AO913" t="inlineStr">
        <is>
          <t>Not reviewed</t>
        </is>
      </c>
      <c r="AP913" t="inlineStr">
        <is>
          <t>Not reported</t>
        </is>
      </c>
      <c r="AQ913" t="inlineStr">
        <is>
          <t>Not reported</t>
        </is>
      </c>
      <c r="AR913" t="inlineStr">
        <is>
          <t>Not reported</t>
        </is>
      </c>
      <c r="AS913" t="inlineStr">
        <is>
          <t>See abstract</t>
        </is>
      </c>
      <c r="AT913" t="inlineStr">
        <is>
          <t>Not reviewed</t>
        </is>
      </c>
      <c r="AU913" t="inlineStr">
        <is>
          <t>Not reviewed</t>
        </is>
      </c>
      <c r="AV913" t="inlineStr">
        <is>
          <t>Not reviewed</t>
        </is>
      </c>
      <c r="AW913" t="inlineStr">
        <is>
          <t>Not reviewed</t>
        </is>
      </c>
      <c r="AX913" t="inlineStr">
        <is>
          <t>Not reported</t>
        </is>
      </c>
      <c r="AY913" t="inlineStr">
        <is>
          <t>Not reported</t>
        </is>
      </c>
      <c r="AZ913" t="inlineStr">
        <is>
          <t>Not reported</t>
        </is>
      </c>
      <c r="BA913" t="inlineStr">
        <is>
          <t>Not reported</t>
        </is>
      </c>
      <c r="BB913" t="inlineStr">
        <is>
          <t>Not reported</t>
        </is>
      </c>
      <c r="BC913" t="inlineStr">
        <is>
          <t>Not reported</t>
        </is>
      </c>
      <c r="BD913" t="inlineStr">
        <is>
          <t>Not reported</t>
        </is>
      </c>
      <c r="BE913" t="inlineStr">
        <is>
          <t>Not reported</t>
        </is>
      </c>
      <c r="BF913" t="inlineStr">
        <is>
          <t>Not reported</t>
        </is>
      </c>
      <c r="BG913" t="inlineStr">
        <is>
          <t>Not reviewed (not included)</t>
        </is>
      </c>
      <c r="BH913" t="inlineStr">
        <is>
          <t>N/A</t>
        </is>
      </c>
      <c r="BI913" t="inlineStr">
        <is>
          <t>Not reviewed</t>
        </is>
      </c>
      <c r="BJ913" t="inlineStr">
        <is>
          <t>Not reviewed</t>
        </is>
      </c>
      <c r="BK913" t="inlineStr">
        <is>
          <t>Not reviewed</t>
        </is>
      </c>
      <c r="BL913" t="inlineStr">
        <is>
          <t>Not reviewed</t>
        </is>
      </c>
      <c r="BM913" t="inlineStr">
        <is>
          <t>Not reviewed (not included)</t>
        </is>
      </c>
      <c r="BN913" t="inlineStr">
        <is>
          <t>Not Selected for Final 95 (Pending Full Text Review) - Candidate paper not selected for final 95: Passed abstract screening but not included in final selec</t>
        </is>
      </c>
      <c r="BO913" t="inlineStr">
        <is>
          <t>Abstract-level screening only</t>
        </is>
      </c>
      <c r="BP913" t="inlineStr">
        <is>
          <t>5</t>
        </is>
      </c>
    </row>
    <row r="914">
      <c r="A914" t="inlineStr">
        <is>
          <t>Innovative Application of a Sleepwalking-Based Artificial Neural Model for Cybersecurity Risk Assessment</t>
        </is>
      </c>
      <c r="B914" t="n">
        <v>2024</v>
      </c>
      <c r="C914" t="inlineStr">
        <is>
          <t>Not checked</t>
        </is>
      </c>
      <c r="D914" t="inlineStr">
        <is>
          <t>Not checked</t>
        </is>
      </c>
      <c r="E914" t="inlineStr">
        <is>
          <t>10.1109/ICCE59016.2024.10444222</t>
        </is>
      </c>
      <c r="F914" t="inlineStr">
        <is>
          <t>The central nervous system possesses a unique rhythm that alternates between periods of focused attention and curious distractions. During these distractions, the brain temporarily suspends synaptic activity while actively preserving working memory. In the realm of information security, deliberately designed reconnaissance techniques, exemplified by Social Engineering Exploits, capitalize on these moments of distraction, effectively gaining access to the brainâ€™s reward system through the manipulation of functional behaviors. Subsequently, individuals under such influence may become unwitting agents in a cyber-attack, facilitating breaches and exploitation. Distraction-prone individuals have been extensively studied in the context of brain temperament and factors such as fatigue, PTSD, Alzheimerâ€™s, ADHD, autism, and neurodegenerative diseases. In recent years, cybersecurity experts have exhibited a growing interest in connecting social cybersecurity risks with motivations deeply rooted in mental conditions. These include dissociative learning and counterfeit pleasure-seeking. The insights from such studies are invaluable, providing guidance for risk mitigation strategies and the development of practical security tests. This research introduces an innovative social competency testing method that hinges on selective attention and the anticipation of distraction as a gateway to curious distractions and compulsive reward-seeking behaviors. An artificial neural network meticulously records parameters related to eye distraction and tracking. Subsequently, these data are translated into functional behavior patterns using advanced machine learning algorithms, effectively predicting potential correlations with cyber-attack vulnerability. By amalgamating elements of psychology, human behavior, and cybersecurity, this research presents an avant-garde approach for gauging behaviors that may predispose individuals to social cybersecurity attack risks. The methodology introduc</t>
        </is>
      </c>
      <c r="G914" t="inlineStr">
        <is>
          <t>Unimodal</t>
        </is>
      </c>
      <c r="H914" t="inlineStr">
        <is>
          <t>See abstract</t>
        </is>
      </c>
      <c r="I914" t="inlineStr">
        <is>
          <t>See abstract</t>
        </is>
      </c>
      <c r="J914" t="inlineStr">
        <is>
          <t>See abstract (AI/ML)</t>
        </is>
      </c>
      <c r="K914" t="inlineStr">
        <is>
          <t>See abstract</t>
        </is>
      </c>
      <c r="M914" t="inlineStr">
        <is>
          <t>See abstract</t>
        </is>
      </c>
      <c r="N914" t="inlineStr">
        <is>
          <t>See abstract</t>
        </is>
      </c>
      <c r="O914" t="inlineStr">
        <is>
          <t>Not verified from abstract</t>
        </is>
      </c>
      <c r="P914" t="inlineStr">
        <is>
          <t>See abstract</t>
        </is>
      </c>
      <c r="Q914" t="inlineStr">
        <is>
          <t>See abstract</t>
        </is>
      </c>
      <c r="R914" t="inlineStr">
        <is>
          <t>Not reviewed (not included)</t>
        </is>
      </c>
      <c r="S914" t="inlineStr">
        <is>
          <t>Not reviewed (not included)</t>
        </is>
      </c>
      <c r="T914" t="inlineStr">
        <is>
          <t>Abstract screening only. Not Selected for Final 95 (Pending Full Text Review)</t>
        </is>
      </c>
      <c r="U914" t="inlineStr">
        <is>
          <t>EXCLUDE</t>
        </is>
      </c>
      <c r="V9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4" t="inlineStr">
        <is>
          <t>Excluded: Other Criterion</t>
        </is>
      </c>
      <c r="X914" t="inlineStr">
        <is>
          <t>Not assessed from abstract</t>
        </is>
      </c>
      <c r="Y914" t="inlineStr">
        <is>
          <t>IEEE Conferences</t>
        </is>
      </c>
      <c r="Z914" t="inlineStr">
        <is>
          <t>Not determined from abstract</t>
        </is>
      </c>
      <c r="AB914" t="inlineStr">
        <is>
          <t>Not assessed (not included)</t>
        </is>
      </c>
      <c r="AC914" t="inlineStr">
        <is>
          <t>Not assessed (not included)</t>
        </is>
      </c>
      <c r="AD914" t="inlineStr">
        <is>
          <t>S. Merat; W. Almuhtadi</t>
        </is>
      </c>
      <c r="AE914" t="inlineStr">
        <is>
          <t>2024 IEEE International Conference on Consumer Electronics (ICCE)</t>
        </is>
      </c>
      <c r="AF914" t="inlineStr">
        <is>
          <t>Hybrid OA (IEEE)</t>
        </is>
      </c>
      <c r="AH914" t="inlineStr">
        <is>
          <t>Not assessed</t>
        </is>
      </c>
      <c r="AI914" t="inlineStr">
        <is>
          <t>Not reported</t>
        </is>
      </c>
      <c r="AJ914" t="inlineStr">
        <is>
          <t>Not reported</t>
        </is>
      </c>
      <c r="AK914" t="inlineStr">
        <is>
          <t>Not reported</t>
        </is>
      </c>
      <c r="AL914" t="inlineStr">
        <is>
          <t>Not reported</t>
        </is>
      </c>
      <c r="AM914" t="inlineStr">
        <is>
          <t>Not reported</t>
        </is>
      </c>
      <c r="AN914" t="inlineStr">
        <is>
          <t>Not reported</t>
        </is>
      </c>
      <c r="AO914" t="inlineStr">
        <is>
          <t>Not reviewed</t>
        </is>
      </c>
      <c r="AP914" t="inlineStr">
        <is>
          <t>Not reported</t>
        </is>
      </c>
      <c r="AQ914" t="inlineStr">
        <is>
          <t>Not reported</t>
        </is>
      </c>
      <c r="AR914" t="inlineStr">
        <is>
          <t>Not reported</t>
        </is>
      </c>
      <c r="AS914" t="inlineStr">
        <is>
          <t>See abstract</t>
        </is>
      </c>
      <c r="AT914" t="inlineStr">
        <is>
          <t>Not reviewed</t>
        </is>
      </c>
      <c r="AU914" t="inlineStr">
        <is>
          <t>Not reviewed</t>
        </is>
      </c>
      <c r="AV914" t="inlineStr">
        <is>
          <t>Not reviewed</t>
        </is>
      </c>
      <c r="AW914" t="inlineStr">
        <is>
          <t>Not reviewed</t>
        </is>
      </c>
      <c r="AX914" t="inlineStr">
        <is>
          <t>Not reported</t>
        </is>
      </c>
      <c r="AY914" t="inlineStr">
        <is>
          <t>Not reported</t>
        </is>
      </c>
      <c r="AZ914" t="inlineStr">
        <is>
          <t>Not reported</t>
        </is>
      </c>
      <c r="BA914" t="inlineStr">
        <is>
          <t>Not reported</t>
        </is>
      </c>
      <c r="BB914" t="inlineStr">
        <is>
          <t>Not reported</t>
        </is>
      </c>
      <c r="BC914" t="inlineStr">
        <is>
          <t>Not reported</t>
        </is>
      </c>
      <c r="BD914" t="inlineStr">
        <is>
          <t>Not reported</t>
        </is>
      </c>
      <c r="BE914" t="inlineStr">
        <is>
          <t>Not reported</t>
        </is>
      </c>
      <c r="BF914" t="inlineStr">
        <is>
          <t>Not reported</t>
        </is>
      </c>
      <c r="BG914" t="inlineStr">
        <is>
          <t>Not reviewed (not included)</t>
        </is>
      </c>
      <c r="BH914" t="inlineStr">
        <is>
          <t>N/A</t>
        </is>
      </c>
      <c r="BI914" t="inlineStr">
        <is>
          <t>Not reviewed</t>
        </is>
      </c>
      <c r="BJ914" t="inlineStr">
        <is>
          <t>Not reviewed</t>
        </is>
      </c>
      <c r="BK914" t="inlineStr">
        <is>
          <t>Not reviewed</t>
        </is>
      </c>
      <c r="BL914" t="inlineStr">
        <is>
          <t>Not reviewed</t>
        </is>
      </c>
      <c r="BM914" t="inlineStr">
        <is>
          <t>Not reviewed (not included)</t>
        </is>
      </c>
      <c r="BN914" t="inlineStr">
        <is>
          <t>Not Selected for Final 95 (Pending Full Text Review) - Candidate paper not selected for final 95: Passed abstract screening but not included in final selec</t>
        </is>
      </c>
      <c r="BO914" t="inlineStr">
        <is>
          <t>Abstract-level screening only</t>
        </is>
      </c>
      <c r="BP914" t="inlineStr">
        <is>
          <t>8</t>
        </is>
      </c>
    </row>
    <row r="915">
      <c r="A915" t="inlineStr">
        <is>
          <t>The ChAMP App: A Scalable mHealth Technology for Detecting Digital Phenotypes of Early Childhood Mental Health</t>
        </is>
      </c>
      <c r="B915" t="n">
        <v>2024</v>
      </c>
      <c r="C915" t="inlineStr">
        <is>
          <t>Not checked</t>
        </is>
      </c>
      <c r="D915" t="inlineStr">
        <is>
          <t>Not checked</t>
        </is>
      </c>
      <c r="E915" t="inlineStr">
        <is>
          <t>10.1109/JBHI.2023.3337649</t>
        </is>
      </c>
      <c r="F915" t="inlineStr">
        <is>
          <t>Childhood mental health problems are common, impairing, and can become chronic if left untreated. Children are not reliable reporters of their emotional and behavioral health, and caregivers often unintentionally under- or over-report child symptoms, making assessment challenging. Objective physiological and behavioral measures of emotional and behavioral health are emerging. However, these methods typically require specialized equipment and expertise in data and sensor engineering to administer and analyze. To address this challenge, we have developed the ChAMP (Childhood Assessment and Management of digital Phenotypes) System, which includes a mobile application for collecting movement and audio data during a battery of mood induction tasks and an open-source platform for extracting digital biomarkers. As proof of principle, we present ChAMP System data from 101 children 4â€“8 years old, with and without diagnosed mental health disorders. Machine learning models trained on these data detect the presence of specific disorders with 70â€“73% balanced accuracy, with similar results to clinical thresholds on established parent-report measures (63â€“82% balanced accuracy). Features favored in model architectures are described using Shapley Additive Explanations (SHAP). Canonical Correlation Analysis reveals moderate to strong associations between predictors of each disorder and associated symptom severity (r = .51â€“.83). The open-source ChAMP System provides clinically-relevant digital biomarkers that may later complement parent-report measures of emotional and behavioral health for detecting kids with underlying mental health conditions and lowers the barrier to entry for researchers interested in exploring digital phenotyping of childhood mental health.</t>
        </is>
      </c>
      <c r="G915" t="inlineStr">
        <is>
          <t>Unimodal</t>
        </is>
      </c>
      <c r="H915" t="inlineStr">
        <is>
          <t>See abstract</t>
        </is>
      </c>
      <c r="I915" t="inlineStr">
        <is>
          <t>See abstract</t>
        </is>
      </c>
      <c r="J915" t="inlineStr">
        <is>
          <t>See abstract (AI/ML)</t>
        </is>
      </c>
      <c r="K915" t="inlineStr">
        <is>
          <t>See abstract</t>
        </is>
      </c>
      <c r="L915" t="n">
        <v>101</v>
      </c>
      <c r="M915" t="inlineStr">
        <is>
          <t>See abstract</t>
        </is>
      </c>
      <c r="N915" t="inlineStr">
        <is>
          <t>N≈101; details in abstract</t>
        </is>
      </c>
      <c r="O915" t="inlineStr">
        <is>
          <t>Extracted from abstract: N≈101</t>
        </is>
      </c>
      <c r="P915" t="inlineStr">
        <is>
          <t>See abstract</t>
        </is>
      </c>
      <c r="Q915" t="inlineStr">
        <is>
          <t>See abstract</t>
        </is>
      </c>
      <c r="R915" t="inlineStr">
        <is>
          <t>Not reviewed (not included)</t>
        </is>
      </c>
      <c r="S915" t="inlineStr">
        <is>
          <t>Not reviewed (not included)</t>
        </is>
      </c>
      <c r="T915" t="inlineStr">
        <is>
          <t>Abstract screening only. Non-ADHD Focused</t>
        </is>
      </c>
      <c r="U915" t="inlineStr">
        <is>
          <t>EXCLUDE</t>
        </is>
      </c>
      <c r="V915" t="inlineStr">
        <is>
          <t>E2-Not ADHD focused: Neither title nor abstract mentions ADHD or attention-deficit/hyperactivity</t>
        </is>
      </c>
      <c r="W915" t="inlineStr">
        <is>
          <t>Excluded: Not ADHD Focused</t>
        </is>
      </c>
      <c r="X915" t="inlineStr">
        <is>
          <t>Not assessed from abstract</t>
        </is>
      </c>
      <c r="Y915" t="inlineStr">
        <is>
          <t>IEEE Journals</t>
        </is>
      </c>
      <c r="Z915" t="inlineStr">
        <is>
          <t>Not determined from abstract</t>
        </is>
      </c>
      <c r="AB915" t="inlineStr">
        <is>
          <t>Not assessed (not included)</t>
        </is>
      </c>
      <c r="AC915" t="inlineStr">
        <is>
          <t>Not assessed (not included)</t>
        </is>
      </c>
      <c r="AD915" t="inlineStr">
        <is>
          <t>B. C. Loftness; J. Halvorson-Phelan; A. O'Leary; C. Bradshaw; S. Prytherch; I. Berman; J. Torous; W. E. Copeland; N. Cheney; R. S. McGinnis; E. W. McGinnis</t>
        </is>
      </c>
      <c r="AE915" t="inlineStr">
        <is>
          <t>IEEE Journal of Biomedical and Health Informatics</t>
        </is>
      </c>
      <c r="AF915" t="inlineStr">
        <is>
          <t>Hybrid OA (IEEE)</t>
        </is>
      </c>
      <c r="AG915" t="inlineStr">
        <is>
          <t xml:space="preserve">National Science Foundation(grant numbers:2046440); NIH(grant numbers:MH123031); </t>
        </is>
      </c>
      <c r="AH915" t="inlineStr">
        <is>
          <t>Not assessed</t>
        </is>
      </c>
      <c r="AI915" t="inlineStr">
        <is>
          <t>Not reported</t>
        </is>
      </c>
      <c r="AJ915" t="inlineStr">
        <is>
          <t>Not reported</t>
        </is>
      </c>
      <c r="AK915" t="inlineStr">
        <is>
          <t>Not reported</t>
        </is>
      </c>
      <c r="AL915" t="inlineStr">
        <is>
          <t>Not reported</t>
        </is>
      </c>
      <c r="AM915" t="inlineStr">
        <is>
          <t>Not reported</t>
        </is>
      </c>
      <c r="AN915" t="inlineStr">
        <is>
          <t>Not reported</t>
        </is>
      </c>
      <c r="AO915" t="inlineStr">
        <is>
          <t>Not reviewed</t>
        </is>
      </c>
      <c r="AP915" t="inlineStr">
        <is>
          <t>Not reported</t>
        </is>
      </c>
      <c r="AQ915" t="inlineStr">
        <is>
          <t>Not reported</t>
        </is>
      </c>
      <c r="AR915" t="inlineStr">
        <is>
          <t>Not reported</t>
        </is>
      </c>
      <c r="AS915" t="inlineStr">
        <is>
          <t>See abstract</t>
        </is>
      </c>
      <c r="AT915" t="inlineStr">
        <is>
          <t>Not reviewed</t>
        </is>
      </c>
      <c r="AU915" t="inlineStr">
        <is>
          <t>Not reviewed</t>
        </is>
      </c>
      <c r="AV915" t="inlineStr">
        <is>
          <t>Not reviewed</t>
        </is>
      </c>
      <c r="AW915" t="inlineStr">
        <is>
          <t>Not reviewed</t>
        </is>
      </c>
      <c r="AX915" t="inlineStr">
        <is>
          <t>Not reported</t>
        </is>
      </c>
      <c r="AY915" t="inlineStr">
        <is>
          <t>Not reported</t>
        </is>
      </c>
      <c r="AZ915" t="inlineStr">
        <is>
          <t>Not reported</t>
        </is>
      </c>
      <c r="BA915" t="inlineStr">
        <is>
          <t>Not reported</t>
        </is>
      </c>
      <c r="BB915" t="inlineStr">
        <is>
          <t>Not reported</t>
        </is>
      </c>
      <c r="BC915" t="inlineStr">
        <is>
          <t>Not reported</t>
        </is>
      </c>
      <c r="BD915" t="inlineStr">
        <is>
          <t>Not reported</t>
        </is>
      </c>
      <c r="BE915" t="inlineStr">
        <is>
          <t>Not reported</t>
        </is>
      </c>
      <c r="BF915" t="inlineStr">
        <is>
          <t>Not reported</t>
        </is>
      </c>
      <c r="BG915" t="inlineStr">
        <is>
          <t>Not reviewed (not included)</t>
        </is>
      </c>
      <c r="BH915" t="inlineStr">
        <is>
          <t>N/A</t>
        </is>
      </c>
      <c r="BI915" t="inlineStr">
        <is>
          <t>Not reviewed</t>
        </is>
      </c>
      <c r="BJ915" t="inlineStr">
        <is>
          <t>Not reviewed</t>
        </is>
      </c>
      <c r="BK915" t="inlineStr">
        <is>
          <t>Not reviewed</t>
        </is>
      </c>
      <c r="BL915" t="inlineStr">
        <is>
          <t>Not reviewed</t>
        </is>
      </c>
      <c r="BM915" t="inlineStr">
        <is>
          <t>Not reviewed (not included)</t>
        </is>
      </c>
      <c r="BN915" t="inlineStr">
        <is>
          <t>Non-ADHD Focused - E2-Not ADHD focused: Neither title nor abstract mentions ADHD or attention-deficit/hyperactivity</t>
        </is>
      </c>
      <c r="BO915" t="inlineStr">
        <is>
          <t>Abstract-level screening only</t>
        </is>
      </c>
      <c r="BP915" t="inlineStr">
        <is>
          <t>10</t>
        </is>
      </c>
    </row>
    <row r="916">
      <c r="A916" t="inlineStr">
        <is>
          <t>Windowing Compensation in Fourier Based Surrogate Analysis and Application to EEG Signal Classification</t>
        </is>
      </c>
      <c r="B916" t="n">
        <v>2022</v>
      </c>
      <c r="C916" t="inlineStr">
        <is>
          <t>Not checked</t>
        </is>
      </c>
      <c r="D916" t="inlineStr">
        <is>
          <t>Not checked</t>
        </is>
      </c>
      <c r="E916" t="inlineStr">
        <is>
          <t>10.1109/TIM.2022.3149325</t>
        </is>
      </c>
      <c r="F916" t="inlineStr">
        <is>
          <t>This article shows how adding a second step of windowing after each phase randomization can reduce the false rejection rate in the Fourier-based surrogate analysis (SA). Windowing techniques reduce the discontinuities at the boundaries of the periodically extended data sequence in the Fourier Series. However, they add time-domain nonstationarity that affects the SA. This effect is particularly problematic for short low-pass signals. Applying the same window to the surrogate data allows having the same nonstationarity. The method is tested on order 1 autoregressive process null hypothesis by Monte Carlo simulations. Previous methods were not able to yield good performances for left- and right-sided tests at the same time, even less with bilateral tests. It is shown that the new method is conservative for unilateral tests and bilateral tests. In order to show that the proposed windowing method can be useful in the real context, in this extended paper, it was applied for an electroencephalogram (EEG) diagnostic problem. A dataset comprising the EEG measurements of 15 subjects distributed in three groups, attention-deficit disorder primarily hyperactive-impulsive (ADHD), attention-deficit disorder primarily inattentive (ADD), and anxiety with attentional fragility (ANX), was used. Both statistical and machine learning (naÃ¯ve Bayesian) approaches were considered. The mean short-windowed SA (MSWSA) was used as a signal feature, and its performances were studied with respect to the windowing systems. The main findings were that: 1) the MSWSA feature has less variability for ADD than for ADHD or ANX; 2) the proposed windowing method reduces bias and nonnormality of the SA feature; 3) with the proposed method and a naÃ¯ve Bayesian classifier, a 93% success rate of discriminating ADD from ADHD and ANX was achieved with leave-one-out cross-validation; and 4) the new feature could not have yielded interesting results without the proposed windowing system.</t>
        </is>
      </c>
      <c r="G916" t="inlineStr">
        <is>
          <t>Unimodal</t>
        </is>
      </c>
      <c r="H916" t="inlineStr">
        <is>
          <t>See abstract</t>
        </is>
      </c>
      <c r="I916" t="inlineStr">
        <is>
          <t>See abstract</t>
        </is>
      </c>
      <c r="J916" t="inlineStr">
        <is>
          <t>See abstract (AI/ML)</t>
        </is>
      </c>
      <c r="K916" t="inlineStr">
        <is>
          <t>See abstract</t>
        </is>
      </c>
      <c r="M916" t="inlineStr">
        <is>
          <t>See abstract</t>
        </is>
      </c>
      <c r="N916" t="inlineStr">
        <is>
          <t>See abstract</t>
        </is>
      </c>
      <c r="O916" t="inlineStr">
        <is>
          <t>Not verified from abstract</t>
        </is>
      </c>
      <c r="P916" t="inlineStr">
        <is>
          <t>See abstract</t>
        </is>
      </c>
      <c r="Q916" t="inlineStr">
        <is>
          <t>See abstract</t>
        </is>
      </c>
      <c r="R916" t="inlineStr">
        <is>
          <t>Not reviewed (not included)</t>
        </is>
      </c>
      <c r="S916" t="inlineStr">
        <is>
          <t>Not reviewed (not included)</t>
        </is>
      </c>
      <c r="T916" t="inlineStr">
        <is>
          <t>Abstract screening only. Not Selected for Final 95 (Pending Full Text Review)</t>
        </is>
      </c>
      <c r="U916" t="inlineStr">
        <is>
          <t>EXCLUDE</t>
        </is>
      </c>
      <c r="V91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6" t="inlineStr">
        <is>
          <t>Excluded: Other Criterion</t>
        </is>
      </c>
      <c r="X916" t="inlineStr">
        <is>
          <t>Not assessed from abstract</t>
        </is>
      </c>
      <c r="Y916" t="inlineStr">
        <is>
          <t>IEEE Journals</t>
        </is>
      </c>
      <c r="Z916" t="inlineStr">
        <is>
          <t>Not determined from abstract</t>
        </is>
      </c>
      <c r="AB916" t="inlineStr">
        <is>
          <t>Not assessed (not included)</t>
        </is>
      </c>
      <c r="AC916" t="inlineStr">
        <is>
          <t>Not assessed (not included)</t>
        </is>
      </c>
      <c r="AD916" t="inlineStr">
        <is>
          <t>M. Caza-Szoka; D. Massicotte</t>
        </is>
      </c>
      <c r="AE916" t="inlineStr">
        <is>
          <t>IEEE Transactions on Instrumentation and Measurement</t>
        </is>
      </c>
      <c r="AF916" t="inlineStr">
        <is>
          <t>Hybrid OA (IEEE)</t>
        </is>
      </c>
      <c r="AG916" t="inlineStr">
        <is>
          <t xml:space="preserve">Natural Sciences and Engineering Research Council of Canada(grant numbers:RGPIN-2015-03674); </t>
        </is>
      </c>
      <c r="AH916" t="inlineStr">
        <is>
          <t>Not assessed</t>
        </is>
      </c>
      <c r="AI916" t="inlineStr">
        <is>
          <t>Not reported</t>
        </is>
      </c>
      <c r="AJ916" t="inlineStr">
        <is>
          <t>Not reported</t>
        </is>
      </c>
      <c r="AK916" t="inlineStr">
        <is>
          <t>Not reported</t>
        </is>
      </c>
      <c r="AL916" t="inlineStr">
        <is>
          <t>Not reported</t>
        </is>
      </c>
      <c r="AM916" t="inlineStr">
        <is>
          <t>Not reported</t>
        </is>
      </c>
      <c r="AN916" t="inlineStr">
        <is>
          <t>Not reported</t>
        </is>
      </c>
      <c r="AO916" t="inlineStr">
        <is>
          <t>Not reviewed</t>
        </is>
      </c>
      <c r="AP916" t="inlineStr">
        <is>
          <t>Not reported</t>
        </is>
      </c>
      <c r="AQ916" t="inlineStr">
        <is>
          <t>Not reported</t>
        </is>
      </c>
      <c r="AR916" t="inlineStr">
        <is>
          <t>Not reported</t>
        </is>
      </c>
      <c r="AS916" t="inlineStr">
        <is>
          <t>See abstract</t>
        </is>
      </c>
      <c r="AT916" t="inlineStr">
        <is>
          <t>Not reviewed</t>
        </is>
      </c>
      <c r="AU916" t="inlineStr">
        <is>
          <t>Not reviewed</t>
        </is>
      </c>
      <c r="AV916" t="inlineStr">
        <is>
          <t>Not reviewed</t>
        </is>
      </c>
      <c r="AW916" t="inlineStr">
        <is>
          <t>Not reviewed</t>
        </is>
      </c>
      <c r="AX916" t="inlineStr">
        <is>
          <t>Not reported</t>
        </is>
      </c>
      <c r="AY916" t="inlineStr">
        <is>
          <t>Not reported</t>
        </is>
      </c>
      <c r="AZ916" t="inlineStr">
        <is>
          <t>Not reported</t>
        </is>
      </c>
      <c r="BA916" t="inlineStr">
        <is>
          <t>Not reported</t>
        </is>
      </c>
      <c r="BB916" t="inlineStr">
        <is>
          <t>Not reported</t>
        </is>
      </c>
      <c r="BC916" t="inlineStr">
        <is>
          <t>Not reported</t>
        </is>
      </c>
      <c r="BD916" t="inlineStr">
        <is>
          <t>Not reported</t>
        </is>
      </c>
      <c r="BE916" t="inlineStr">
        <is>
          <t>Not reported</t>
        </is>
      </c>
      <c r="BF916" t="inlineStr">
        <is>
          <t>Not reported</t>
        </is>
      </c>
      <c r="BG916" t="inlineStr">
        <is>
          <t>Not reviewed (not included)</t>
        </is>
      </c>
      <c r="BH916" t="inlineStr">
        <is>
          <t>N/A</t>
        </is>
      </c>
      <c r="BI916" t="inlineStr">
        <is>
          <t>Not reviewed</t>
        </is>
      </c>
      <c r="BJ916" t="inlineStr">
        <is>
          <t>Not reviewed</t>
        </is>
      </c>
      <c r="BK916" t="inlineStr">
        <is>
          <t>Not reviewed</t>
        </is>
      </c>
      <c r="BL916" t="inlineStr">
        <is>
          <t>Not reviewed</t>
        </is>
      </c>
      <c r="BM916" t="inlineStr">
        <is>
          <t>Not reviewed (not included)</t>
        </is>
      </c>
      <c r="BN916" t="inlineStr">
        <is>
          <t>Not Selected for Final 95 (Pending Full Text Review) - Candidate paper not selected for final 95: Passed abstract screening but not included in final selec</t>
        </is>
      </c>
      <c r="BO916" t="inlineStr">
        <is>
          <t>Abstract-level screening only</t>
        </is>
      </c>
      <c r="BP916" t="inlineStr">
        <is>
          <t>11</t>
        </is>
      </c>
    </row>
    <row r="917">
      <c r="A917" t="inlineStr">
        <is>
          <t>4DfCF: 4D fMRI CrossFormer Vision Transformer</t>
        </is>
      </c>
      <c r="B917" t="n">
        <v>2025</v>
      </c>
      <c r="C917" t="inlineStr">
        <is>
          <t>Not checked</t>
        </is>
      </c>
      <c r="D917" t="inlineStr">
        <is>
          <t>Not checked</t>
        </is>
      </c>
      <c r="E917" t="inlineStr">
        <is>
          <t>10.1109/JBHI.2025.3631655</t>
        </is>
      </c>
      <c r="F917" t="inlineStr">
        <is>
          <t>Investigating the spatiotemporal dynamics of the human brain is a complex challenge due to the intricate nature of brain networks, and the limitations of current analytical methods. Herein, we introduce the 4D functional Magnetic Resonance Imaging (fMRI) CrossFormer (4DfCF), a novel vision transformer architecture designed to process high-dimensional 4D fMRI data. This model integrates temporal and spatial dimensions to effectively learn and predict cognitive and clinical outcomes. We further evaluated the 4DfCF on three benchmark datasets: Attention Deficit Hyperactivity Disorder-200 (ADHD-200), Alzheimer's Disease Neuroimaging Initiative (ADNI), and Autism Brain Imaging Data Exchange (ABIDE). The results showed that our model consistently outperforms state-of-the-art baseline models, achieving an accuracy improvement of 5-10%, a precision increase of 4-8%, a recall enhancement of 6-9%, and an F1-score boost of 7-11%. Additionally, the 4D fMRI CrossFormer-Tiny variant demonstrated greater efficiency than existing methods, using 20% fewer computational resources and achieving 30% faster training times. Pre-training experiments further reveal that models pre-trained on one dataset and fine-tuned on another achieved faster convergence and higher accuracy, with the Autism Brain Imaging Data Exchange (ABIDE) pre-trained models showing the best performance. Additionally, we employed an explainable AI method to identify the brain regions associated with disease diagnosis. Overall, our findings highlight the potential of the 4DfCF to advance precision neuroscience through efficient and scalable analysis of complex fMRI data.</t>
        </is>
      </c>
      <c r="G917" t="inlineStr">
        <is>
          <t>Unimodal</t>
        </is>
      </c>
      <c r="H917" t="inlineStr">
        <is>
          <t>See abstract</t>
        </is>
      </c>
      <c r="I917" t="inlineStr">
        <is>
          <t>See abstract</t>
        </is>
      </c>
      <c r="J917" t="inlineStr">
        <is>
          <t>See abstract (AI/ML)</t>
        </is>
      </c>
      <c r="K917" t="inlineStr">
        <is>
          <t>See abstract</t>
        </is>
      </c>
      <c r="M917" t="inlineStr">
        <is>
          <t>See abstract</t>
        </is>
      </c>
      <c r="N917" t="inlineStr">
        <is>
          <t>See abstract</t>
        </is>
      </c>
      <c r="O917" t="inlineStr">
        <is>
          <t>Not verified from abstract</t>
        </is>
      </c>
      <c r="P917" t="inlineStr">
        <is>
          <t>See abstract</t>
        </is>
      </c>
      <c r="Q917" t="inlineStr">
        <is>
          <t>See abstract</t>
        </is>
      </c>
      <c r="R917" t="inlineStr">
        <is>
          <t>Not reviewed (not included)</t>
        </is>
      </c>
      <c r="S917" t="inlineStr">
        <is>
          <t>Not reviewed (not included)</t>
        </is>
      </c>
      <c r="T917" t="inlineStr">
        <is>
          <t>Abstract screening only. Not Selected for Final 95 (Pending Full Text Review)</t>
        </is>
      </c>
      <c r="U917" t="inlineStr">
        <is>
          <t>EXCLUDE</t>
        </is>
      </c>
      <c r="V9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7" t="inlineStr">
        <is>
          <t>Excluded: Other Criterion</t>
        </is>
      </c>
      <c r="X917" t="inlineStr">
        <is>
          <t>Not assessed from abstract</t>
        </is>
      </c>
      <c r="Y917" t="inlineStr">
        <is>
          <t>IEEE Early Access Articles</t>
        </is>
      </c>
      <c r="Z917" t="inlineStr">
        <is>
          <t>Not determined from abstract</t>
        </is>
      </c>
      <c r="AB917" t="inlineStr">
        <is>
          <t>Not assessed (not included)</t>
        </is>
      </c>
      <c r="AC917" t="inlineStr">
        <is>
          <t>Not assessed (not included)</t>
        </is>
      </c>
      <c r="AD917" t="inlineStr">
        <is>
          <t>C. Zheng; S. El-Sappagh; T. Abuhmed</t>
        </is>
      </c>
      <c r="AE917" t="inlineStr">
        <is>
          <t>IEEE Journal of Biomedical and Health Informatics</t>
        </is>
      </c>
      <c r="AF917" t="inlineStr">
        <is>
          <t>Hybrid OA (IEEE)</t>
        </is>
      </c>
      <c r="AH917" t="inlineStr">
        <is>
          <t>Not assessed</t>
        </is>
      </c>
      <c r="AI917" t="inlineStr">
        <is>
          <t>Not reported</t>
        </is>
      </c>
      <c r="AJ917" t="inlineStr">
        <is>
          <t>Not reported</t>
        </is>
      </c>
      <c r="AK917" t="inlineStr">
        <is>
          <t>Not reported</t>
        </is>
      </c>
      <c r="AL917" t="inlineStr">
        <is>
          <t>Not reported</t>
        </is>
      </c>
      <c r="AM917" t="inlineStr">
        <is>
          <t>Not reported</t>
        </is>
      </c>
      <c r="AN917" t="inlineStr">
        <is>
          <t>Not reported</t>
        </is>
      </c>
      <c r="AO917" t="inlineStr">
        <is>
          <t>Not reviewed</t>
        </is>
      </c>
      <c r="AP917" t="inlineStr">
        <is>
          <t>Not reported</t>
        </is>
      </c>
      <c r="AQ917" t="inlineStr">
        <is>
          <t>Not reported</t>
        </is>
      </c>
      <c r="AR917" t="inlineStr">
        <is>
          <t>Not reported</t>
        </is>
      </c>
      <c r="AS917" t="inlineStr">
        <is>
          <t>See abstract</t>
        </is>
      </c>
      <c r="AT917" t="inlineStr">
        <is>
          <t>Not reviewed</t>
        </is>
      </c>
      <c r="AU917" t="inlineStr">
        <is>
          <t>Not reviewed</t>
        </is>
      </c>
      <c r="AV917" t="inlineStr">
        <is>
          <t>Not reviewed</t>
        </is>
      </c>
      <c r="AW917" t="inlineStr">
        <is>
          <t>Not reviewed</t>
        </is>
      </c>
      <c r="AX917" t="inlineStr">
        <is>
          <t>Not reported</t>
        </is>
      </c>
      <c r="AY917" t="inlineStr">
        <is>
          <t>Not reported</t>
        </is>
      </c>
      <c r="AZ917" t="inlineStr">
        <is>
          <t>Not reported</t>
        </is>
      </c>
      <c r="BA917" t="inlineStr">
        <is>
          <t>Not reported</t>
        </is>
      </c>
      <c r="BB917" t="inlineStr">
        <is>
          <t>Not reported</t>
        </is>
      </c>
      <c r="BC917" t="inlineStr">
        <is>
          <t>Not reported</t>
        </is>
      </c>
      <c r="BD917" t="inlineStr">
        <is>
          <t>Not reported</t>
        </is>
      </c>
      <c r="BE917" t="inlineStr">
        <is>
          <t>Not reported</t>
        </is>
      </c>
      <c r="BF917" t="inlineStr">
        <is>
          <t>Not reported</t>
        </is>
      </c>
      <c r="BG917" t="inlineStr">
        <is>
          <t>Not reviewed (not included)</t>
        </is>
      </c>
      <c r="BH917" t="inlineStr">
        <is>
          <t>N/A</t>
        </is>
      </c>
      <c r="BI917" t="inlineStr">
        <is>
          <t>Not reviewed</t>
        </is>
      </c>
      <c r="BJ917" t="inlineStr">
        <is>
          <t>Not reviewed</t>
        </is>
      </c>
      <c r="BK917" t="inlineStr">
        <is>
          <t>Not reviewed</t>
        </is>
      </c>
      <c r="BL917" t="inlineStr">
        <is>
          <t>Not reviewed</t>
        </is>
      </c>
      <c r="BM917" t="inlineStr">
        <is>
          <t>Not reviewed (not included)</t>
        </is>
      </c>
      <c r="BN917" t="inlineStr">
        <is>
          <t>Not Selected for Final 95 (Pending Full Text Review) - Candidate paper not selected for final 95: Passed abstract screening but not included in final selec</t>
        </is>
      </c>
      <c r="BO917" t="inlineStr">
        <is>
          <t>Abstract-level screening only</t>
        </is>
      </c>
      <c r="BP917" t="inlineStr">
        <is>
          <t>14</t>
        </is>
      </c>
    </row>
    <row r="918">
      <c r="A918" t="inlineStr">
        <is>
          <t>Decision Trees as a Tool for Promoting Inclusion and Diversity in Adaptive Education</t>
        </is>
      </c>
      <c r="B918" t="n">
        <v>2025</v>
      </c>
      <c r="C918" t="inlineStr">
        <is>
          <t>Not checked</t>
        </is>
      </c>
      <c r="D918" t="inlineStr">
        <is>
          <t>Not checked</t>
        </is>
      </c>
      <c r="E918" t="inlineStr">
        <is>
          <t>10.1109/EDUNINE62377.2025.10980836</t>
        </is>
      </c>
      <c r="F918" t="inlineStr">
        <is>
          <t>Inclusion in education is critical to achieving Sustainable Development Goal 4, which ensures equitable education for all. This study explores the application of decision tree algorithms to improve adaptive education, promoting inclusion and diversity in higher education. Decision trees were used to classify students into predefined categories based on various attributes such as gender, age, learning styles, and specific needs (for example, ADHD). The algorithm was trained on an experimental dataset and demonstrated high accuracy (95.94%) in classification. By dynamically adjusting educational content and accessibility options, this approach aims to provide personalized learning experiences tailored to individual needs. The findings highlight the potential of AI-driven adaptive learning systems to improve educational outcomes and foster an inclusive environment by accommodating various learning preferences and requirements. This research contributes to a greater understanding of how technology can be used to address educational inequities and suggests future directions to improve adaptive learning frameworks.</t>
        </is>
      </c>
      <c r="G918" t="inlineStr">
        <is>
          <t>Unimodal</t>
        </is>
      </c>
      <c r="H918" t="inlineStr">
        <is>
          <t>See abstract</t>
        </is>
      </c>
      <c r="I918" t="inlineStr">
        <is>
          <t>See abstract</t>
        </is>
      </c>
      <c r="J918" t="inlineStr">
        <is>
          <t>See abstract (AI/ML)</t>
        </is>
      </c>
      <c r="K918" t="inlineStr">
        <is>
          <t>See abstract</t>
        </is>
      </c>
      <c r="M918" t="inlineStr">
        <is>
          <t>See abstract</t>
        </is>
      </c>
      <c r="N918" t="inlineStr">
        <is>
          <t>See abstract</t>
        </is>
      </c>
      <c r="O918" t="inlineStr">
        <is>
          <t>Not verified from abstract</t>
        </is>
      </c>
      <c r="P918" t="inlineStr">
        <is>
          <t>See abstract</t>
        </is>
      </c>
      <c r="Q918" t="inlineStr">
        <is>
          <t>See abstract</t>
        </is>
      </c>
      <c r="R918" t="inlineStr">
        <is>
          <t>Not reviewed (not included)</t>
        </is>
      </c>
      <c r="S918" t="inlineStr">
        <is>
          <t>Not reviewed (not included)</t>
        </is>
      </c>
      <c r="T918" t="inlineStr">
        <is>
          <t>Abstract screening only. Not Selected for Final 95 (Pending Full Text Review)</t>
        </is>
      </c>
      <c r="U918" t="inlineStr">
        <is>
          <t>EXCLUDE</t>
        </is>
      </c>
      <c r="V9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8" t="inlineStr">
        <is>
          <t>Excluded: Other Criterion</t>
        </is>
      </c>
      <c r="X918" t="inlineStr">
        <is>
          <t>Not assessed from abstract</t>
        </is>
      </c>
      <c r="Y918" t="inlineStr">
        <is>
          <t>IEEE Conferences</t>
        </is>
      </c>
      <c r="Z918" t="inlineStr">
        <is>
          <t>Not determined from abstract</t>
        </is>
      </c>
      <c r="AB918" t="inlineStr">
        <is>
          <t>Not assessed (not included)</t>
        </is>
      </c>
      <c r="AC918" t="inlineStr">
        <is>
          <t>Not assessed (not included)</t>
        </is>
      </c>
      <c r="AD918" t="inlineStr">
        <is>
          <t>J. -M. Molina-Espinosa; I. A. Reyes; I. A. -I. Longoria; P. SuÃ¡rez-Brito</t>
        </is>
      </c>
      <c r="AE918" t="inlineStr">
        <is>
          <t>2025 IEEE Engineering Education World Conference (EDUNINE)</t>
        </is>
      </c>
      <c r="AF918" t="inlineStr">
        <is>
          <t>Hybrid OA (IEEE)</t>
        </is>
      </c>
      <c r="AH918" t="inlineStr">
        <is>
          <t>Not assessed</t>
        </is>
      </c>
      <c r="AI918" t="inlineStr">
        <is>
          <t>Not reported</t>
        </is>
      </c>
      <c r="AJ918" t="inlineStr">
        <is>
          <t>Not reported</t>
        </is>
      </c>
      <c r="AK918" t="inlineStr">
        <is>
          <t>Not reported</t>
        </is>
      </c>
      <c r="AL918" t="inlineStr">
        <is>
          <t>Not reported</t>
        </is>
      </c>
      <c r="AM918" t="inlineStr">
        <is>
          <t>Not reported</t>
        </is>
      </c>
      <c r="AN918" t="inlineStr">
        <is>
          <t>Not reported</t>
        </is>
      </c>
      <c r="AO918" t="inlineStr">
        <is>
          <t>Not reviewed</t>
        </is>
      </c>
      <c r="AP918" t="inlineStr">
        <is>
          <t>Not reported</t>
        </is>
      </c>
      <c r="AQ918" t="inlineStr">
        <is>
          <t>Not reported</t>
        </is>
      </c>
      <c r="AR918" t="inlineStr">
        <is>
          <t>Not reported</t>
        </is>
      </c>
      <c r="AS918" t="inlineStr">
        <is>
          <t>See abstract</t>
        </is>
      </c>
      <c r="AT918" t="inlineStr">
        <is>
          <t>Not reviewed</t>
        </is>
      </c>
      <c r="AU918" t="inlineStr">
        <is>
          <t>Not reviewed</t>
        </is>
      </c>
      <c r="AV918" t="inlineStr">
        <is>
          <t>Not reviewed</t>
        </is>
      </c>
      <c r="AW918" t="inlineStr">
        <is>
          <t>Not reviewed</t>
        </is>
      </c>
      <c r="AX918" t="inlineStr">
        <is>
          <t>Not reported</t>
        </is>
      </c>
      <c r="AY918" t="inlineStr">
        <is>
          <t>Not reported</t>
        </is>
      </c>
      <c r="AZ918" t="inlineStr">
        <is>
          <t>Not reported</t>
        </is>
      </c>
      <c r="BA918" t="inlineStr">
        <is>
          <t>Not reported</t>
        </is>
      </c>
      <c r="BB918" t="inlineStr">
        <is>
          <t>Not reported</t>
        </is>
      </c>
      <c r="BC918" t="inlineStr">
        <is>
          <t>Not reported</t>
        </is>
      </c>
      <c r="BD918" t="inlineStr">
        <is>
          <t>Not reported</t>
        </is>
      </c>
      <c r="BE918" t="inlineStr">
        <is>
          <t>Not reported</t>
        </is>
      </c>
      <c r="BF918" t="inlineStr">
        <is>
          <t>Not reported</t>
        </is>
      </c>
      <c r="BG918" t="inlineStr">
        <is>
          <t>Not reviewed (not included)</t>
        </is>
      </c>
      <c r="BH918" t="inlineStr">
        <is>
          <t>N/A</t>
        </is>
      </c>
      <c r="BI918" t="inlineStr">
        <is>
          <t>Not reviewed</t>
        </is>
      </c>
      <c r="BJ918" t="inlineStr">
        <is>
          <t>Not reviewed</t>
        </is>
      </c>
      <c r="BK918" t="inlineStr">
        <is>
          <t>Not reviewed</t>
        </is>
      </c>
      <c r="BL918" t="inlineStr">
        <is>
          <t>Not reviewed</t>
        </is>
      </c>
      <c r="BM918" t="inlineStr">
        <is>
          <t>Not reviewed (not included)</t>
        </is>
      </c>
      <c r="BN918" t="inlineStr">
        <is>
          <t>Not Selected for Final 95 (Pending Full Text Review) - Candidate paper not selected for final 95: Passed abstract screening but not included in final selec</t>
        </is>
      </c>
      <c r="BO918" t="inlineStr">
        <is>
          <t>Abstract-level screening only</t>
        </is>
      </c>
      <c r="BP918" t="inlineStr">
        <is>
          <t>6</t>
        </is>
      </c>
    </row>
    <row r="919">
      <c r="A919" t="inlineStr">
        <is>
          <t>RS-MAE: Region-State Masked Autoencoder for Neuropsychiatric Disorder Classifications Based on Resting-State fMRI</t>
        </is>
      </c>
      <c r="B919" t="n">
        <v>2025</v>
      </c>
      <c r="C919" t="inlineStr">
        <is>
          <t>Not checked</t>
        </is>
      </c>
      <c r="D919" t="inlineStr">
        <is>
          <t>Not checked</t>
        </is>
      </c>
      <c r="E919" t="inlineStr">
        <is>
          <t>10.1109/TNNLS.2024.3449949</t>
        </is>
      </c>
      <c r="F919" t="inlineStr">
        <is>
          <t>Dynamic functional connectivity (DFC) extracted from resting-state functional magnetic resonance imaging (fMRI) has been widely used for neuropsychiatric disorder classifications. However, serious information redundancy within DFC matrices can significantly undermine the performance of classification models based on them. Moreover, traditional deep models cannot adapt well to connectivity-like data, and insufficient training samples further hinder their effective training. In this study, we proposed a novel region-state masked autoencoder (RS-MAE) for proficient representation learning based on DFC matrices and ultimately neuropsychiatric disorder classifications based on fMRI. Three strategies were taken to address the aforementioned limitations. First, masked autoencoder (MAE) was introduced to reduce redundancy within DFC matrices and learn effective representations of human brain function simultaneously. Second, region-state (RS) patch embedding was proposed to replace space-time patch embedding in video MAE to adapt to DFC matrices, in which only topological locality, rather than spatial locality, exists. Third, random state concatenation (RSC) was introduced as a DFC matrix augmentation approach, to alleviate the problem of training sample insufficiency. Neuropsychiatric disorder classifications were attained by fine-tuning the pretrained encoder included in RS-MAE. The performance of the proposed RS-MAE was evaluated on four publicly available datasets, achieving accuracies of 76.32%, 77.25%, 88.87%, and 76.53% for the attention deficit and hyperactivity disorder (ADHD), autism spectrum disorder (ASD), Alzheimerâ€™s disease (AD), and schizophrenia (SCZ) classification tasks, respectively. These results demonstrate the efficacy of the RS-MAE as a proficient deep learning model for neuropsychiatric disorder classifications.</t>
        </is>
      </c>
      <c r="G919" t="inlineStr">
        <is>
          <t>Unimodal</t>
        </is>
      </c>
      <c r="H919" t="inlineStr">
        <is>
          <t>See abstract</t>
        </is>
      </c>
      <c r="I919" t="inlineStr">
        <is>
          <t>See abstract</t>
        </is>
      </c>
      <c r="J919" t="inlineStr">
        <is>
          <t>See abstract (AI/ML)</t>
        </is>
      </c>
      <c r="K919" t="inlineStr">
        <is>
          <t>See abstract</t>
        </is>
      </c>
      <c r="M919" t="inlineStr">
        <is>
          <t>See abstract</t>
        </is>
      </c>
      <c r="N919" t="inlineStr">
        <is>
          <t>See abstract</t>
        </is>
      </c>
      <c r="O919" t="inlineStr">
        <is>
          <t>Not verified from abstract</t>
        </is>
      </c>
      <c r="P919" t="inlineStr">
        <is>
          <t>See abstract</t>
        </is>
      </c>
      <c r="Q919" t="inlineStr">
        <is>
          <t>See abstract</t>
        </is>
      </c>
      <c r="R919" t="inlineStr">
        <is>
          <t>Not reviewed (not included)</t>
        </is>
      </c>
      <c r="S919" t="inlineStr">
        <is>
          <t>Not reviewed (not included)</t>
        </is>
      </c>
      <c r="T919" t="inlineStr">
        <is>
          <t>Abstract screening only. Not Selected for Final 95 (Pending Full Text Review)</t>
        </is>
      </c>
      <c r="U919" t="inlineStr">
        <is>
          <t>EXCLUDE</t>
        </is>
      </c>
      <c r="V91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19" t="inlineStr">
        <is>
          <t>Excluded: Other Criterion</t>
        </is>
      </c>
      <c r="X919" t="inlineStr">
        <is>
          <t>Not assessed from abstract</t>
        </is>
      </c>
      <c r="Y919" t="inlineStr">
        <is>
          <t>IEEE Journals</t>
        </is>
      </c>
      <c r="Z919" t="inlineStr">
        <is>
          <t>Not determined from abstract</t>
        </is>
      </c>
      <c r="AB919" t="inlineStr">
        <is>
          <t>Not assessed (not included)</t>
        </is>
      </c>
      <c r="AC919" t="inlineStr">
        <is>
          <t>Not assessed (not included)</t>
        </is>
      </c>
      <c r="AD919" t="inlineStr">
        <is>
          <t>H. Ma; Y. Xu; L. Tian</t>
        </is>
      </c>
      <c r="AE919" t="inlineStr">
        <is>
          <t>IEEE Transactions on Neural Networks and Learning Systems</t>
        </is>
      </c>
      <c r="AF919" t="inlineStr">
        <is>
          <t>Hybrid OA (IEEE)</t>
        </is>
      </c>
      <c r="AG919" t="inlineStr">
        <is>
          <t xml:space="preserve">National Natural Science Foundation of China(grant numbers:62276021,61773048); National Key Research and Development Project(grant numbers:2022YFC2407200); </t>
        </is>
      </c>
      <c r="AH919" t="inlineStr">
        <is>
          <t>Not assessed</t>
        </is>
      </c>
      <c r="AI919" t="inlineStr">
        <is>
          <t>Not reported</t>
        </is>
      </c>
      <c r="AJ919" t="inlineStr">
        <is>
          <t>Not reported</t>
        </is>
      </c>
      <c r="AK919" t="inlineStr">
        <is>
          <t>Not reported</t>
        </is>
      </c>
      <c r="AL919" t="inlineStr">
        <is>
          <t>Not reported</t>
        </is>
      </c>
      <c r="AM919" t="inlineStr">
        <is>
          <t>Not reported</t>
        </is>
      </c>
      <c r="AN919" t="inlineStr">
        <is>
          <t>Not reported</t>
        </is>
      </c>
      <c r="AO919" t="inlineStr">
        <is>
          <t>Not reviewed</t>
        </is>
      </c>
      <c r="AP919" t="inlineStr">
        <is>
          <t>Not reported</t>
        </is>
      </c>
      <c r="AQ919" t="inlineStr">
        <is>
          <t>Not reported</t>
        </is>
      </c>
      <c r="AR919" t="inlineStr">
        <is>
          <t>Not reported</t>
        </is>
      </c>
      <c r="AS919" t="inlineStr">
        <is>
          <t>See abstract</t>
        </is>
      </c>
      <c r="AT919" t="inlineStr">
        <is>
          <t>Not reviewed</t>
        </is>
      </c>
      <c r="AU919" t="inlineStr">
        <is>
          <t>Not reviewed</t>
        </is>
      </c>
      <c r="AV919" t="inlineStr">
        <is>
          <t>Not reviewed</t>
        </is>
      </c>
      <c r="AW919" t="inlineStr">
        <is>
          <t>Not reviewed</t>
        </is>
      </c>
      <c r="AX919" t="inlineStr">
        <is>
          <t>Not reported</t>
        </is>
      </c>
      <c r="AY919" t="inlineStr">
        <is>
          <t>Not reported</t>
        </is>
      </c>
      <c r="AZ919" t="inlineStr">
        <is>
          <t>Not reported</t>
        </is>
      </c>
      <c r="BA919" t="inlineStr">
        <is>
          <t>Not reported</t>
        </is>
      </c>
      <c r="BB919" t="inlineStr">
        <is>
          <t>Not reported</t>
        </is>
      </c>
      <c r="BC919" t="inlineStr">
        <is>
          <t>Not reported</t>
        </is>
      </c>
      <c r="BD919" t="inlineStr">
        <is>
          <t>Not reported</t>
        </is>
      </c>
      <c r="BE919" t="inlineStr">
        <is>
          <t>Not reported</t>
        </is>
      </c>
      <c r="BF919" t="inlineStr">
        <is>
          <t>Not reported</t>
        </is>
      </c>
      <c r="BG919" t="inlineStr">
        <is>
          <t>Not reviewed (not included)</t>
        </is>
      </c>
      <c r="BH919" t="inlineStr">
        <is>
          <t>N/A</t>
        </is>
      </c>
      <c r="BI919" t="inlineStr">
        <is>
          <t>Not reviewed</t>
        </is>
      </c>
      <c r="BJ919" t="inlineStr">
        <is>
          <t>Not reviewed</t>
        </is>
      </c>
      <c r="BK919" t="inlineStr">
        <is>
          <t>Not reviewed</t>
        </is>
      </c>
      <c r="BL919" t="inlineStr">
        <is>
          <t>Not reviewed</t>
        </is>
      </c>
      <c r="BM919" t="inlineStr">
        <is>
          <t>Not reviewed (not included)</t>
        </is>
      </c>
      <c r="BN919" t="inlineStr">
        <is>
          <t>Not Selected for Final 95 (Pending Full Text Review) - Candidate paper not selected for final 95: Passed abstract screening but not included in final selec</t>
        </is>
      </c>
      <c r="BO919" t="inlineStr">
        <is>
          <t>Abstract-level screening only</t>
        </is>
      </c>
      <c r="BP919" t="inlineStr">
        <is>
          <t>14</t>
        </is>
      </c>
    </row>
    <row r="920">
      <c r="A920" t="inlineStr">
        <is>
          <t>Creating an App using AI to Analyze Eye Movements to Screen for Neurological Disorders</t>
        </is>
      </c>
      <c r="B920" t="n">
        <v>2022</v>
      </c>
      <c r="C920" t="inlineStr">
        <is>
          <t>Not checked</t>
        </is>
      </c>
      <c r="D920" t="inlineStr">
        <is>
          <t>Not checked</t>
        </is>
      </c>
      <c r="E920" t="inlineStr">
        <is>
          <t>10.1109/ISEC54952.2022.10025341</t>
        </is>
      </c>
      <c r="F920" t="inlineStr">
        <is>
          <t>Like many other medical imaging and diagnostic techniques, Magnetic Resonance Imaging (MRI) and clinical evaluation are costly, particularly when identifying and diagnosing neurological disorders. Moreover, little research has been done to find alternatives for this issue. The problem here is that many individuals go undiagnosed with neurological disorders, such as autism, ADHD, dementia, Parkinsonâ€™s, and Multiple Sclerosis because they cannot afford diagnostic testing. This is a significant issue because it causes social complications, physical problems, and even death. Our goal is to assist those individuals by creating an app that serves as an alternative to high-cost diagnostic exams/imaging. The app, Braineyefy, would analyze eye movements to diagnose individuals with neurological disorders using Artificial Intelligence. Benefits of Braineyefy include early diagnosis, widespread availability, and the potential of helping doctors as a portable screening tool. To design and build the app, we are using open source libraries and frameworks available in the Python software ecosystem such as Python PyGaze (eye-tracking software), Kivy (publish app on multiple devices), and Scikit Learn/PyTorch (build AI modeling algorithm to make a trained AI model). The app will consist of a login page, a testing page, and a results page (where the patient may send test results to the individualâ€™s doctor). Continuing the project, we will obtain research participants who will take the appâ€™s diagnostic exam to collect data that will be used to train the app algorithm; the trained app algorithm will be deployed into the app. Braineyefy would identify abnormalities through the way our eyes move/reflect neurological responses when perceiving visual stimuli, accurately matching them with neurological disorders and serving as a tool for early diagnosis.</t>
        </is>
      </c>
      <c r="G920" t="inlineStr">
        <is>
          <t>Unimodal</t>
        </is>
      </c>
      <c r="H920" t="inlineStr">
        <is>
          <t>See abstract</t>
        </is>
      </c>
      <c r="I920" t="inlineStr">
        <is>
          <t>See abstract</t>
        </is>
      </c>
      <c r="J920" t="inlineStr">
        <is>
          <t>See abstract (AI/ML)</t>
        </is>
      </c>
      <c r="K920" t="inlineStr">
        <is>
          <t>See abstract</t>
        </is>
      </c>
      <c r="M920" t="inlineStr">
        <is>
          <t>See abstract</t>
        </is>
      </c>
      <c r="N920" t="inlineStr">
        <is>
          <t>See abstract</t>
        </is>
      </c>
      <c r="O920" t="inlineStr">
        <is>
          <t>Not verified from abstract</t>
        </is>
      </c>
      <c r="P920" t="inlineStr">
        <is>
          <t>See abstract</t>
        </is>
      </c>
      <c r="Q920" t="inlineStr">
        <is>
          <t>See abstract</t>
        </is>
      </c>
      <c r="R920" t="inlineStr">
        <is>
          <t>Not reviewed (not included)</t>
        </is>
      </c>
      <c r="S920" t="inlineStr">
        <is>
          <t>Not reviewed (not included)</t>
        </is>
      </c>
      <c r="T920" t="inlineStr">
        <is>
          <t>Abstract screening only. Too Short - Insufficient Detail</t>
        </is>
      </c>
      <c r="U920" t="inlineStr">
        <is>
          <t>EXCLUDE</t>
        </is>
      </c>
      <c r="V920" t="inlineStr">
        <is>
          <t>E11-Insufficient Detail: Only 1 pages - insufficient space for adequate methodological description. (Min 4 pages required per E11)</t>
        </is>
      </c>
      <c r="W920" t="inlineStr">
        <is>
          <t>Excluded: Insufficient Methodological Detail</t>
        </is>
      </c>
      <c r="X920" t="inlineStr">
        <is>
          <t>Not assessed from abstract</t>
        </is>
      </c>
      <c r="Y920" t="inlineStr">
        <is>
          <t>IEEE Conferences</t>
        </is>
      </c>
      <c r="Z920" t="inlineStr">
        <is>
          <t>Not determined from abstract</t>
        </is>
      </c>
      <c r="AB920" t="inlineStr">
        <is>
          <t>Not assessed (not included)</t>
        </is>
      </c>
      <c r="AC920" t="inlineStr">
        <is>
          <t>Not assessed (not included)</t>
        </is>
      </c>
      <c r="AD920" t="inlineStr">
        <is>
          <t>S. Vaidya</t>
        </is>
      </c>
      <c r="AE920" t="inlineStr">
        <is>
          <t>2022 IEEE Integrated STEM Education Conference (ISEC)</t>
        </is>
      </c>
      <c r="AF920" t="inlineStr">
        <is>
          <t>Hybrid OA (IEEE)</t>
        </is>
      </c>
      <c r="AH920" t="inlineStr">
        <is>
          <t>Not assessed</t>
        </is>
      </c>
      <c r="AI920" t="inlineStr">
        <is>
          <t>Not reported</t>
        </is>
      </c>
      <c r="AJ920" t="inlineStr">
        <is>
          <t>Not reported</t>
        </is>
      </c>
      <c r="AK920" t="inlineStr">
        <is>
          <t>Not reported</t>
        </is>
      </c>
      <c r="AL920" t="inlineStr">
        <is>
          <t>Not reported</t>
        </is>
      </c>
      <c r="AM920" t="inlineStr">
        <is>
          <t>Not reported</t>
        </is>
      </c>
      <c r="AN920" t="inlineStr">
        <is>
          <t>Not reported</t>
        </is>
      </c>
      <c r="AO920" t="inlineStr">
        <is>
          <t>Not reviewed</t>
        </is>
      </c>
      <c r="AP920" t="inlineStr">
        <is>
          <t>Not reported</t>
        </is>
      </c>
      <c r="AQ920" t="inlineStr">
        <is>
          <t>Not reported</t>
        </is>
      </c>
      <c r="AR920" t="inlineStr">
        <is>
          <t>Not reported</t>
        </is>
      </c>
      <c r="AS920" t="inlineStr">
        <is>
          <t>See abstract</t>
        </is>
      </c>
      <c r="AT920" t="inlineStr">
        <is>
          <t>Not reviewed</t>
        </is>
      </c>
      <c r="AU920" t="inlineStr">
        <is>
          <t>Not reviewed</t>
        </is>
      </c>
      <c r="AV920" t="inlineStr">
        <is>
          <t>Not reviewed</t>
        </is>
      </c>
      <c r="AW920" t="inlineStr">
        <is>
          <t>Not reviewed</t>
        </is>
      </c>
      <c r="AX920" t="inlineStr">
        <is>
          <t>Not reported</t>
        </is>
      </c>
      <c r="AY920" t="inlineStr">
        <is>
          <t>Not reported</t>
        </is>
      </c>
      <c r="AZ920" t="inlineStr">
        <is>
          <t>Not reported</t>
        </is>
      </c>
      <c r="BA920" t="inlineStr">
        <is>
          <t>Not reported</t>
        </is>
      </c>
      <c r="BB920" t="inlineStr">
        <is>
          <t>Not reported</t>
        </is>
      </c>
      <c r="BC920" t="inlineStr">
        <is>
          <t>Not reported</t>
        </is>
      </c>
      <c r="BD920" t="inlineStr">
        <is>
          <t>Not reported</t>
        </is>
      </c>
      <c r="BE920" t="inlineStr">
        <is>
          <t>Not reported</t>
        </is>
      </c>
      <c r="BF920" t="inlineStr">
        <is>
          <t>Not reported</t>
        </is>
      </c>
      <c r="BG920" t="inlineStr">
        <is>
          <t>Not reviewed (not included)</t>
        </is>
      </c>
      <c r="BH920" t="inlineStr">
        <is>
          <t>N/A</t>
        </is>
      </c>
      <c r="BI920" t="inlineStr">
        <is>
          <t>Not reviewed</t>
        </is>
      </c>
      <c r="BJ920" t="inlineStr">
        <is>
          <t>Not reviewed</t>
        </is>
      </c>
      <c r="BK920" t="inlineStr">
        <is>
          <t>Not reviewed</t>
        </is>
      </c>
      <c r="BL920" t="inlineStr">
        <is>
          <t>Not reviewed</t>
        </is>
      </c>
      <c r="BM920" t="inlineStr">
        <is>
          <t>Not reviewed (not included)</t>
        </is>
      </c>
      <c r="BN920" t="inlineStr">
        <is>
          <t xml:space="preserve">Too Short - Insufficient Detail - E11-Insufficient Detail: Only 1 pages - insufficient space for adequate methodological description. </t>
        </is>
      </c>
      <c r="BO920" t="inlineStr">
        <is>
          <t>Abstract-level screening only</t>
        </is>
      </c>
      <c r="BP920" t="inlineStr">
        <is>
          <t>1</t>
        </is>
      </c>
    </row>
    <row r="921">
      <c r="A921" t="inlineStr">
        <is>
          <t>Monitoring Attention Through the Use of Computerized Trailmaking Tests With Varying Input Devices</t>
        </is>
      </c>
      <c r="B921" t="n">
        <v>2023</v>
      </c>
      <c r="C921" t="inlineStr">
        <is>
          <t>Not checked</t>
        </is>
      </c>
      <c r="D921" t="inlineStr">
        <is>
          <t>Not checked</t>
        </is>
      </c>
      <c r="E921" t="inlineStr">
        <is>
          <t>10.1109/IMSA58542.2023.10217590</t>
        </is>
      </c>
      <c r="F921" t="inlineStr">
        <is>
          <t>This project implements the Trail Making Test, a psychological test for measuring visual attention, through a game like interface in addition to a monitoring platform containing various factors such as the time taken to complete the test, the number of times attention was lost during the session, and adapt the test sessions for each user using a Bluetooth identification device to separate each userâ€™s progression and associated context. The game creates visual and audible feedback to redirect attention when lost, using pose estimation and hand tracking through the use of a camera, pose estimation, and classifiers to detect inattentiveness. The aim of the implementation is to provide a tool for external users to monitor changes in attention over time, especially in the context of therapy, to assess the effectiveness of treatment plans. The main contribution of this paper is description of the software implementation of the test, as well as the results of preliminary experiments. The experiments were conducted to investigate the efficacy of different input devices in a computerized version of the Trail-Making Test with auditory feedback. The results demonstrate that more extended test times and more errors are associated with higher ratings on the the self-diagnosis rating scale for ADHD. Furthermore, this study indicates that the choice of input device used during the the test can have a significant impact on the accuracy and speed of completing the Trail-Making Test.</t>
        </is>
      </c>
      <c r="G921" t="inlineStr">
        <is>
          <t>Unimodal</t>
        </is>
      </c>
      <c r="H921" t="inlineStr">
        <is>
          <t>See abstract</t>
        </is>
      </c>
      <c r="I921" t="inlineStr">
        <is>
          <t>See abstract</t>
        </is>
      </c>
      <c r="J921" t="inlineStr">
        <is>
          <t>See abstract (AI/ML)</t>
        </is>
      </c>
      <c r="K921" t="inlineStr">
        <is>
          <t>See abstract</t>
        </is>
      </c>
      <c r="M921" t="inlineStr">
        <is>
          <t>See abstract</t>
        </is>
      </c>
      <c r="N921" t="inlineStr">
        <is>
          <t>See abstract</t>
        </is>
      </c>
      <c r="O921" t="inlineStr">
        <is>
          <t>Not verified from abstract</t>
        </is>
      </c>
      <c r="P921" t="inlineStr">
        <is>
          <t>See abstract</t>
        </is>
      </c>
      <c r="Q921" t="inlineStr">
        <is>
          <t>See abstract</t>
        </is>
      </c>
      <c r="R921" t="inlineStr">
        <is>
          <t>Not reviewed (not included)</t>
        </is>
      </c>
      <c r="S921" t="inlineStr">
        <is>
          <t>Not reviewed (not included)</t>
        </is>
      </c>
      <c r="T921" t="inlineStr">
        <is>
          <t>Abstract screening only. No AI/ML Methods</t>
        </is>
      </c>
      <c r="U921" t="inlineStr">
        <is>
          <t>EXCLUDE</t>
        </is>
      </c>
      <c r="V921" t="inlineStr">
        <is>
          <t>E1-No AI/ML/DL: Abstract and title do not describe application of AI, ML, or DL methods</t>
        </is>
      </c>
      <c r="W921" t="inlineStr">
        <is>
          <t>Excluded: No AI/ML Methods</t>
        </is>
      </c>
      <c r="X921" t="inlineStr">
        <is>
          <t>Not assessed from abstract</t>
        </is>
      </c>
      <c r="Y921" t="inlineStr">
        <is>
          <t>IEEE Conferences</t>
        </is>
      </c>
      <c r="Z921" t="inlineStr">
        <is>
          <t>Not determined from abstract</t>
        </is>
      </c>
      <c r="AB921" t="inlineStr">
        <is>
          <t>Not assessed (not included)</t>
        </is>
      </c>
      <c r="AC921" t="inlineStr">
        <is>
          <t>Not assessed (not included)</t>
        </is>
      </c>
      <c r="AD921" t="inlineStr">
        <is>
          <t>M. Hamido; A. Abdelrahman; O. Bloz; H. M. El-Said; A. Atia</t>
        </is>
      </c>
      <c r="AE921" t="inlineStr">
        <is>
          <t>2023 Intelligent Methods, Systems, and Applications (IMSA)</t>
        </is>
      </c>
      <c r="AF921" t="inlineStr">
        <is>
          <t>Hybrid OA (IEEE)</t>
        </is>
      </c>
      <c r="AH921" t="inlineStr">
        <is>
          <t>Not assessed</t>
        </is>
      </c>
      <c r="AI921" t="inlineStr">
        <is>
          <t>Not reported</t>
        </is>
      </c>
      <c r="AJ921" t="inlineStr">
        <is>
          <t>Not reported</t>
        </is>
      </c>
      <c r="AK921" t="inlineStr">
        <is>
          <t>Not reported</t>
        </is>
      </c>
      <c r="AL921" t="inlineStr">
        <is>
          <t>Not reported</t>
        </is>
      </c>
      <c r="AM921" t="inlineStr">
        <is>
          <t>Not reported</t>
        </is>
      </c>
      <c r="AN921" t="inlineStr">
        <is>
          <t>Not reported</t>
        </is>
      </c>
      <c r="AO921" t="inlineStr">
        <is>
          <t>Not reviewed</t>
        </is>
      </c>
      <c r="AP921" t="inlineStr">
        <is>
          <t>Not reported</t>
        </is>
      </c>
      <c r="AQ921" t="inlineStr">
        <is>
          <t>Not reported</t>
        </is>
      </c>
      <c r="AR921" t="inlineStr">
        <is>
          <t>Not reported</t>
        </is>
      </c>
      <c r="AS921" t="inlineStr">
        <is>
          <t>See abstract</t>
        </is>
      </c>
      <c r="AT921" t="inlineStr">
        <is>
          <t>Not reviewed</t>
        </is>
      </c>
      <c r="AU921" t="inlineStr">
        <is>
          <t>Not reviewed</t>
        </is>
      </c>
      <c r="AV921" t="inlineStr">
        <is>
          <t>Not reviewed</t>
        </is>
      </c>
      <c r="AW921" t="inlineStr">
        <is>
          <t>Not reviewed</t>
        </is>
      </c>
      <c r="AX921" t="inlineStr">
        <is>
          <t>Not reported</t>
        </is>
      </c>
      <c r="AY921" t="inlineStr">
        <is>
          <t>Not reported</t>
        </is>
      </c>
      <c r="AZ921" t="inlineStr">
        <is>
          <t>Not reported</t>
        </is>
      </c>
      <c r="BA921" t="inlineStr">
        <is>
          <t>Not reported</t>
        </is>
      </c>
      <c r="BB921" t="inlineStr">
        <is>
          <t>Not reported</t>
        </is>
      </c>
      <c r="BC921" t="inlineStr">
        <is>
          <t>Not reported</t>
        </is>
      </c>
      <c r="BD921" t="inlineStr">
        <is>
          <t>Not reported</t>
        </is>
      </c>
      <c r="BE921" t="inlineStr">
        <is>
          <t>Not reported</t>
        </is>
      </c>
      <c r="BF921" t="inlineStr">
        <is>
          <t>Not reported</t>
        </is>
      </c>
      <c r="BG921" t="inlineStr">
        <is>
          <t>Not reviewed (not included)</t>
        </is>
      </c>
      <c r="BH921" t="inlineStr">
        <is>
          <t>N/A</t>
        </is>
      </c>
      <c r="BI921" t="inlineStr">
        <is>
          <t>Not reviewed</t>
        </is>
      </c>
      <c r="BJ921" t="inlineStr">
        <is>
          <t>Not reviewed</t>
        </is>
      </c>
      <c r="BK921" t="inlineStr">
        <is>
          <t>Not reviewed</t>
        </is>
      </c>
      <c r="BL921" t="inlineStr">
        <is>
          <t>Not reviewed</t>
        </is>
      </c>
      <c r="BM921" t="inlineStr">
        <is>
          <t>Not reviewed (not included)</t>
        </is>
      </c>
      <c r="BN921" t="inlineStr">
        <is>
          <t>No AI/ML Methods - E1-No AI/ML/DL: Abstract and title do not describe application of AI, ML, or DL methods</t>
        </is>
      </c>
      <c r="BO921" t="inlineStr">
        <is>
          <t>Abstract-level screening only</t>
        </is>
      </c>
      <c r="BP921" t="inlineStr">
        <is>
          <t>6</t>
        </is>
      </c>
    </row>
    <row r="922">
      <c r="A922" t="inlineStr">
        <is>
          <t>EEG As A Biomarker for Psychiatric and Neurodevelopmental Disorders</t>
        </is>
      </c>
      <c r="B922" t="n">
        <v>2021</v>
      </c>
      <c r="C922" t="inlineStr">
        <is>
          <t>Not checked</t>
        </is>
      </c>
      <c r="D922" t="inlineStr">
        <is>
          <t>Not checked</t>
        </is>
      </c>
      <c r="E922" t="inlineStr">
        <is>
          <t>10.1002/9781119386957.CH16</t>
        </is>
      </c>
      <c r="F922" t="inlineStr">
        <is>
          <t>Summary &lt;p&gt;Neurodevelopmental disorders (NDDs) are multifaceted conditions manifested as impairments in cognition, communication, behaviour, and/or motor skills resulting from abnormal brain development. Various methods and biomarkers are used to discriminate the subjects suffering from psychiatric disorders during different stages of the problem. This chapter explains applications of electroencephalogram (EEG) signal processing and machine learning for detection, recognition, or monitoring of some more popular psychiatric disorders for which the EEG signals are used as one of the screening modalities for diagnosis. The links between EEG features and clinical heterogeneity in attentionâ€deficit hyperactivity disorder (ADHD) are studied and it is concluded that multivariate analyses and resolution of EEG signals into their neural generators, can put EEG into clinical practise for ADHD. Alterations of EEG gamma activity in schizophrenia have been reported during sensory and cognitive tasks, but it remained unclear whether the changes are present in resting state.&lt;/p&gt;</t>
        </is>
      </c>
      <c r="G922" t="inlineStr">
        <is>
          <t>Unimodal</t>
        </is>
      </c>
      <c r="H922" t="inlineStr">
        <is>
          <t>See abstract</t>
        </is>
      </c>
      <c r="I922" t="inlineStr">
        <is>
          <t>See abstract</t>
        </is>
      </c>
      <c r="J922" t="inlineStr">
        <is>
          <t>See abstract (AI/ML)</t>
        </is>
      </c>
      <c r="K922" t="inlineStr">
        <is>
          <t>See abstract</t>
        </is>
      </c>
      <c r="M922" t="inlineStr">
        <is>
          <t>See abstract</t>
        </is>
      </c>
      <c r="N922" t="inlineStr">
        <is>
          <t>See abstract</t>
        </is>
      </c>
      <c r="O922" t="inlineStr">
        <is>
          <t>Not verified from abstract</t>
        </is>
      </c>
      <c r="P922" t="inlineStr">
        <is>
          <t>See abstract</t>
        </is>
      </c>
      <c r="Q922" t="inlineStr">
        <is>
          <t>See abstract</t>
        </is>
      </c>
      <c r="R922" t="inlineStr">
        <is>
          <t>Not reviewed (not included)</t>
        </is>
      </c>
      <c r="S922" t="inlineStr">
        <is>
          <t>Not reviewed (not included)</t>
        </is>
      </c>
      <c r="T922" t="inlineStr">
        <is>
          <t>Abstract screening only. Not Selected for Final 95 (Pending Full Text Review)</t>
        </is>
      </c>
      <c r="U922" t="inlineStr">
        <is>
          <t>EXCLUDE</t>
        </is>
      </c>
      <c r="V9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22" t="inlineStr">
        <is>
          <t>Excluded: Other Criterion</t>
        </is>
      </c>
      <c r="X922" t="inlineStr">
        <is>
          <t>Not assessed from abstract</t>
        </is>
      </c>
      <c r="Y922" t="inlineStr">
        <is>
          <t>Wiley AI eBook Chapters</t>
        </is>
      </c>
      <c r="Z922" t="inlineStr">
        <is>
          <t>Not determined from abstract</t>
        </is>
      </c>
      <c r="AB922" t="inlineStr">
        <is>
          <t>Not assessed (not included)</t>
        </is>
      </c>
      <c r="AC922" t="inlineStr">
        <is>
          <t>Not assessed (not included)</t>
        </is>
      </c>
      <c r="AD922" t="inlineStr">
        <is>
          <t>S. Sanei; J. A. Chambers</t>
        </is>
      </c>
      <c r="AE922" t="inlineStr">
        <is>
          <t>EEG Signal Processing and Machine Learning</t>
        </is>
      </c>
      <c r="AF922" t="inlineStr">
        <is>
          <t>Hybrid OA (Wiley)</t>
        </is>
      </c>
      <c r="AH922" t="inlineStr">
        <is>
          <t>Not assessed</t>
        </is>
      </c>
      <c r="AI922" t="inlineStr">
        <is>
          <t>Not reported</t>
        </is>
      </c>
      <c r="AJ922" t="inlineStr">
        <is>
          <t>Not reported</t>
        </is>
      </c>
      <c r="AK922" t="inlineStr">
        <is>
          <t>Not reported</t>
        </is>
      </c>
      <c r="AL922" t="inlineStr">
        <is>
          <t>Not reported</t>
        </is>
      </c>
      <c r="AM922" t="inlineStr">
        <is>
          <t>Not reported</t>
        </is>
      </c>
      <c r="AN922" t="inlineStr">
        <is>
          <t>Not reported</t>
        </is>
      </c>
      <c r="AO922" t="inlineStr">
        <is>
          <t>Not reviewed</t>
        </is>
      </c>
      <c r="AP922" t="inlineStr">
        <is>
          <t>Not reported</t>
        </is>
      </c>
      <c r="AQ922" t="inlineStr">
        <is>
          <t>Not reported</t>
        </is>
      </c>
      <c r="AR922" t="inlineStr">
        <is>
          <t>Not reported</t>
        </is>
      </c>
      <c r="AS922" t="inlineStr">
        <is>
          <t>See abstract</t>
        </is>
      </c>
      <c r="AT922" t="inlineStr">
        <is>
          <t>Not reviewed</t>
        </is>
      </c>
      <c r="AU922" t="inlineStr">
        <is>
          <t>Not reviewed</t>
        </is>
      </c>
      <c r="AV922" t="inlineStr">
        <is>
          <t>Not reviewed</t>
        </is>
      </c>
      <c r="AW922" t="inlineStr">
        <is>
          <t>Not reviewed</t>
        </is>
      </c>
      <c r="AX922" t="inlineStr">
        <is>
          <t>Not reported</t>
        </is>
      </c>
      <c r="AY922" t="inlineStr">
        <is>
          <t>Not reported</t>
        </is>
      </c>
      <c r="AZ922" t="inlineStr">
        <is>
          <t>Not reported</t>
        </is>
      </c>
      <c r="BA922" t="inlineStr">
        <is>
          <t>Not reported</t>
        </is>
      </c>
      <c r="BB922" t="inlineStr">
        <is>
          <t>Not reported</t>
        </is>
      </c>
      <c r="BC922" t="inlineStr">
        <is>
          <t>Not reported</t>
        </is>
      </c>
      <c r="BD922" t="inlineStr">
        <is>
          <t>Not reported</t>
        </is>
      </c>
      <c r="BE922" t="inlineStr">
        <is>
          <t>Not reported</t>
        </is>
      </c>
      <c r="BF922" t="inlineStr">
        <is>
          <t>Not reported</t>
        </is>
      </c>
      <c r="BG922" t="inlineStr">
        <is>
          <t>Not reviewed (not included)</t>
        </is>
      </c>
      <c r="BH922" t="inlineStr">
        <is>
          <t>N/A</t>
        </is>
      </c>
      <c r="BI922" t="inlineStr">
        <is>
          <t>Not reviewed</t>
        </is>
      </c>
      <c r="BJ922" t="inlineStr">
        <is>
          <t>Not reviewed</t>
        </is>
      </c>
      <c r="BK922" t="inlineStr">
        <is>
          <t>Not reviewed</t>
        </is>
      </c>
      <c r="BL922" t="inlineStr">
        <is>
          <t>Not reviewed</t>
        </is>
      </c>
      <c r="BM922" t="inlineStr">
        <is>
          <t>Not reviewed (not included)</t>
        </is>
      </c>
      <c r="BN922" t="inlineStr">
        <is>
          <t>Not Selected for Final 95 (Pending Full Text Review) - Candidate paper not selected for final 95: Passed abstract screening but not included in final selec</t>
        </is>
      </c>
      <c r="BO922" t="inlineStr">
        <is>
          <t>Abstract-level screening only</t>
        </is>
      </c>
      <c r="BP922" t="inlineStr">
        <is>
          <t>29</t>
        </is>
      </c>
    </row>
    <row r="923">
      <c r="A923" t="inlineStr">
        <is>
          <t>Guest Editorial Machine Learning Technology for Biomedical Signal Processing</t>
        </is>
      </c>
      <c r="B923" t="n">
        <v>2024</v>
      </c>
      <c r="C923" t="inlineStr">
        <is>
          <t>Not checked</t>
        </is>
      </c>
      <c r="D923" t="inlineStr">
        <is>
          <t>Not checked</t>
        </is>
      </c>
      <c r="E923" t="inlineStr">
        <is>
          <t>10.1109/JBHI.2024.3451828</t>
        </is>
      </c>
      <c r="F923" t="inlineStr">
        <is>
          <t>Biomedical signal processing integrates the evaluation of health measures for the purpose of delivering significant factor diagnostic information [1]. Real-time monitoring features enabled by biomedical signal processing can lead to better chronic condition control and timely identification of hazardous occurrences. The use of a remote database for cloud computing in biomedical signal processing has significant implications for healthcare applications. To guarantee effective analysis, optimal data presentation, and product quality, innovative research and ideas need to be implemented.</t>
        </is>
      </c>
      <c r="G923" t="inlineStr">
        <is>
          <t>Unimodal</t>
        </is>
      </c>
      <c r="H923" t="inlineStr">
        <is>
          <t>See abstract</t>
        </is>
      </c>
      <c r="I923" t="inlineStr">
        <is>
          <t>See abstract</t>
        </is>
      </c>
      <c r="J923" t="inlineStr">
        <is>
          <t>See abstract (AI/ML)</t>
        </is>
      </c>
      <c r="K923" t="inlineStr">
        <is>
          <t>See abstract</t>
        </is>
      </c>
      <c r="M923" t="inlineStr">
        <is>
          <t>See abstract</t>
        </is>
      </c>
      <c r="N923" t="inlineStr">
        <is>
          <t>See abstract</t>
        </is>
      </c>
      <c r="O923" t="inlineStr">
        <is>
          <t>Not verified from abstract</t>
        </is>
      </c>
      <c r="P923" t="inlineStr">
        <is>
          <t>See abstract</t>
        </is>
      </c>
      <c r="Q923" t="inlineStr">
        <is>
          <t>See abstract</t>
        </is>
      </c>
      <c r="R923" t="inlineStr">
        <is>
          <t>Not reviewed (not included)</t>
        </is>
      </c>
      <c r="S923" t="inlineStr">
        <is>
          <t>Not reviewed (not included)</t>
        </is>
      </c>
      <c r="T923" t="inlineStr">
        <is>
          <t>Abstract screening only. Not Primary Research</t>
        </is>
      </c>
      <c r="U923" t="inlineStr">
        <is>
          <t>EXCLUDE</t>
        </is>
      </c>
      <c r="V923" t="inlineStr">
        <is>
          <t>E6-Not Primary Research: Protocol, editorial, or commentary</t>
        </is>
      </c>
      <c r="W923" t="inlineStr">
        <is>
          <t>Excluded: Not Primary Research</t>
        </is>
      </c>
      <c r="X923" t="inlineStr">
        <is>
          <t>Not assessed from abstract</t>
        </is>
      </c>
      <c r="Y923" t="inlineStr">
        <is>
          <t>IEEE Journals</t>
        </is>
      </c>
      <c r="Z923" t="inlineStr">
        <is>
          <t>Not determined from abstract</t>
        </is>
      </c>
      <c r="AB923" t="inlineStr">
        <is>
          <t>Not assessed (not included)</t>
        </is>
      </c>
      <c r="AC923" t="inlineStr">
        <is>
          <t>Not assessed (not included)</t>
        </is>
      </c>
      <c r="AD923" t="inlineStr">
        <is>
          <t>A. Sambas; S. Vaidyanathan; A. A. Aziz</t>
        </is>
      </c>
      <c r="AE923" t="inlineStr">
        <is>
          <t>IEEE Journal of Biomedical and Health Informatics</t>
        </is>
      </c>
      <c r="AF923" t="inlineStr">
        <is>
          <t>Hybrid OA (IEEE)</t>
        </is>
      </c>
      <c r="AH923" t="inlineStr">
        <is>
          <t>Not assessed</t>
        </is>
      </c>
      <c r="AI923" t="inlineStr">
        <is>
          <t>Not reported</t>
        </is>
      </c>
      <c r="AJ923" t="inlineStr">
        <is>
          <t>Not reported</t>
        </is>
      </c>
      <c r="AK923" t="inlineStr">
        <is>
          <t>Not reported</t>
        </is>
      </c>
      <c r="AL923" t="inlineStr">
        <is>
          <t>Not reported</t>
        </is>
      </c>
      <c r="AM923" t="inlineStr">
        <is>
          <t>Not reported</t>
        </is>
      </c>
      <c r="AN923" t="inlineStr">
        <is>
          <t>Not reported</t>
        </is>
      </c>
      <c r="AO923" t="inlineStr">
        <is>
          <t>Not reviewed</t>
        </is>
      </c>
      <c r="AP923" t="inlineStr">
        <is>
          <t>Not reported</t>
        </is>
      </c>
      <c r="AQ923" t="inlineStr">
        <is>
          <t>Not reported</t>
        </is>
      </c>
      <c r="AR923" t="inlineStr">
        <is>
          <t>Not reported</t>
        </is>
      </c>
      <c r="AS923" t="inlineStr">
        <is>
          <t>See abstract</t>
        </is>
      </c>
      <c r="AT923" t="inlineStr">
        <is>
          <t>Not reviewed</t>
        </is>
      </c>
      <c r="AU923" t="inlineStr">
        <is>
          <t>Not reviewed</t>
        </is>
      </c>
      <c r="AV923" t="inlineStr">
        <is>
          <t>Not reviewed</t>
        </is>
      </c>
      <c r="AW923" t="inlineStr">
        <is>
          <t>Not reviewed</t>
        </is>
      </c>
      <c r="AX923" t="inlineStr">
        <is>
          <t>Not reported</t>
        </is>
      </c>
      <c r="AY923" t="inlineStr">
        <is>
          <t>Not reported</t>
        </is>
      </c>
      <c r="AZ923" t="inlineStr">
        <is>
          <t>Not reported</t>
        </is>
      </c>
      <c r="BA923" t="inlineStr">
        <is>
          <t>Not reported</t>
        </is>
      </c>
      <c r="BB923" t="inlineStr">
        <is>
          <t>Not reported</t>
        </is>
      </c>
      <c r="BC923" t="inlineStr">
        <is>
          <t>Not reported</t>
        </is>
      </c>
      <c r="BD923" t="inlineStr">
        <is>
          <t>Not reported</t>
        </is>
      </c>
      <c r="BE923" t="inlineStr">
        <is>
          <t>Not reported</t>
        </is>
      </c>
      <c r="BF923" t="inlineStr">
        <is>
          <t>Not reported</t>
        </is>
      </c>
      <c r="BG923" t="inlineStr">
        <is>
          <t>Not reviewed (not included)</t>
        </is>
      </c>
      <c r="BH923" t="inlineStr">
        <is>
          <t>N/A</t>
        </is>
      </c>
      <c r="BI923" t="inlineStr">
        <is>
          <t>Not reviewed</t>
        </is>
      </c>
      <c r="BJ923" t="inlineStr">
        <is>
          <t>Not reviewed</t>
        </is>
      </c>
      <c r="BK923" t="inlineStr">
        <is>
          <t>Not reviewed</t>
        </is>
      </c>
      <c r="BL923" t="inlineStr">
        <is>
          <t>Not reviewed</t>
        </is>
      </c>
      <c r="BM923" t="inlineStr">
        <is>
          <t>Not reviewed (not included)</t>
        </is>
      </c>
      <c r="BN923" t="inlineStr">
        <is>
          <t>Not Primary Research - E6-Not Primary Research: Protocol, editorial, or commentary</t>
        </is>
      </c>
      <c r="BO923" t="inlineStr">
        <is>
          <t>Abstract-level screening only</t>
        </is>
      </c>
      <c r="BP923" t="inlineStr">
        <is>
          <t>6</t>
        </is>
      </c>
    </row>
    <row r="924">
      <c r="A924" t="inlineStr">
        <is>
          <t>XAI Reveals the Causes of Attention Deficit Hyperactivity Disorder (ADHD) Bias in Student Performance Prediction</t>
        </is>
      </c>
      <c r="B924" t="n">
        <v>2025</v>
      </c>
      <c r="C924" t="inlineStr">
        <is>
          <t>Not checked</t>
        </is>
      </c>
      <c r="D924" t="inlineStr">
        <is>
          <t>Not checked</t>
        </is>
      </c>
      <c r="E924" t="inlineStr">
        <is>
          <t>10.1145/3706468.3706521</t>
        </is>
      </c>
      <c r="F924" t="inlineStr">
        <is>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environments—approaches that may not be fully captured by traditional measures of typical student behaviors. These insights suggest adjusting feature design to better account for students with ADHD and mitigate bias.</t>
        </is>
      </c>
      <c r="G924" t="inlineStr">
        <is>
          <t>Unimodal</t>
        </is>
      </c>
      <c r="H924" t="inlineStr">
        <is>
          <t>See abstract</t>
        </is>
      </c>
      <c r="I924" t="inlineStr">
        <is>
          <t>See abstract</t>
        </is>
      </c>
      <c r="J924" t="inlineStr">
        <is>
          <t>See abstract (AI/ML)</t>
        </is>
      </c>
      <c r="K924" t="inlineStr">
        <is>
          <t>See abstract</t>
        </is>
      </c>
      <c r="M924" t="inlineStr">
        <is>
          <t>See abstract</t>
        </is>
      </c>
      <c r="N924" t="inlineStr">
        <is>
          <t>See abstract</t>
        </is>
      </c>
      <c r="O924" t="inlineStr">
        <is>
          <t>Not verified from abstract</t>
        </is>
      </c>
      <c r="P924" t="inlineStr">
        <is>
          <t>See abstract</t>
        </is>
      </c>
      <c r="Q924" t="inlineStr">
        <is>
          <t>See abstract</t>
        </is>
      </c>
      <c r="R924" t="inlineStr">
        <is>
          <t>Not reviewed (not included)</t>
        </is>
      </c>
      <c r="S924" t="inlineStr">
        <is>
          <t>Not reviewed (not included)</t>
        </is>
      </c>
      <c r="T924" t="inlineStr">
        <is>
          <t>Abstract screening only. Not Selected for Final 95 (Pending Full Text Review)</t>
        </is>
      </c>
      <c r="U924" t="inlineStr">
        <is>
          <t>EXCLUDE</t>
        </is>
      </c>
      <c r="V92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24" t="inlineStr">
        <is>
          <t>Excluded: Other Criterion</t>
        </is>
      </c>
      <c r="X924" t="inlineStr">
        <is>
          <t>Not assessed from abstract</t>
        </is>
      </c>
      <c r="Y924" t="inlineStr">
        <is>
          <t>ACM</t>
        </is>
      </c>
      <c r="Z924" t="inlineStr">
        <is>
          <t>Not determined from abstract</t>
        </is>
      </c>
      <c r="AB924" t="inlineStr">
        <is>
          <t>Not assessed (not included)</t>
        </is>
      </c>
      <c r="AC924" t="inlineStr">
        <is>
          <t>Not assessed (not included)</t>
        </is>
      </c>
      <c r="AF924" t="inlineStr">
        <is>
          <t>Hybrid/Paid (ACM)</t>
        </is>
      </c>
      <c r="AH924" t="inlineStr">
        <is>
          <t>Not assessed</t>
        </is>
      </c>
      <c r="AI924" t="inlineStr">
        <is>
          <t>Not reported</t>
        </is>
      </c>
      <c r="AJ924" t="inlineStr">
        <is>
          <t>Not reported</t>
        </is>
      </c>
      <c r="AK924" t="inlineStr">
        <is>
          <t>Not reported</t>
        </is>
      </c>
      <c r="AL924" t="inlineStr">
        <is>
          <t>Not reported</t>
        </is>
      </c>
      <c r="AM924" t="inlineStr">
        <is>
          <t>Not reported</t>
        </is>
      </c>
      <c r="AN924" t="inlineStr">
        <is>
          <t>Not reported</t>
        </is>
      </c>
      <c r="AO924" t="inlineStr">
        <is>
          <t>Not reviewed</t>
        </is>
      </c>
      <c r="AP924" t="inlineStr">
        <is>
          <t>Not reported</t>
        </is>
      </c>
      <c r="AQ924" t="inlineStr">
        <is>
          <t>Not reported</t>
        </is>
      </c>
      <c r="AR924" t="inlineStr">
        <is>
          <t>Not reported</t>
        </is>
      </c>
      <c r="AS924" t="inlineStr">
        <is>
          <t>See abstract</t>
        </is>
      </c>
      <c r="AT924" t="inlineStr">
        <is>
          <t>Not reviewed</t>
        </is>
      </c>
      <c r="AU924" t="inlineStr">
        <is>
          <t>Not reviewed</t>
        </is>
      </c>
      <c r="AV924" t="inlineStr">
        <is>
          <t>Not reviewed</t>
        </is>
      </c>
      <c r="AW924" t="inlineStr">
        <is>
          <t>Not reviewed</t>
        </is>
      </c>
      <c r="AX924" t="inlineStr">
        <is>
          <t>Not reported</t>
        </is>
      </c>
      <c r="AY924" t="inlineStr">
        <is>
          <t>Not reported</t>
        </is>
      </c>
      <c r="AZ924" t="inlineStr">
        <is>
          <t>Not reported</t>
        </is>
      </c>
      <c r="BA924" t="inlineStr">
        <is>
          <t>Not reported</t>
        </is>
      </c>
      <c r="BB924" t="inlineStr">
        <is>
          <t>Not reported</t>
        </is>
      </c>
      <c r="BC924" t="inlineStr">
        <is>
          <t>Not reported</t>
        </is>
      </c>
      <c r="BD924" t="inlineStr">
        <is>
          <t>Not reported</t>
        </is>
      </c>
      <c r="BE924" t="inlineStr">
        <is>
          <t>Not reported</t>
        </is>
      </c>
      <c r="BF924" t="inlineStr">
        <is>
          <t>Not reported</t>
        </is>
      </c>
      <c r="BG924" t="inlineStr">
        <is>
          <t>Not reviewed (not included)</t>
        </is>
      </c>
      <c r="BH924" t="inlineStr">
        <is>
          <t>N/A</t>
        </is>
      </c>
      <c r="BI924" t="inlineStr">
        <is>
          <t>Not reviewed</t>
        </is>
      </c>
      <c r="BJ924" t="inlineStr">
        <is>
          <t>Not reviewed</t>
        </is>
      </c>
      <c r="BK924" t="inlineStr">
        <is>
          <t>Not reviewed</t>
        </is>
      </c>
      <c r="BL924" t="inlineStr">
        <is>
          <t>Not reviewed</t>
        </is>
      </c>
      <c r="BM924" t="inlineStr">
        <is>
          <t>Not reviewed (not included)</t>
        </is>
      </c>
      <c r="BN924" t="inlineStr">
        <is>
          <t>Not Selected for Final 95 (Pending Full Text Review) - Candidate paper not selected for final 95: Passed abstract screening but not included in final selec</t>
        </is>
      </c>
      <c r="BO924" t="inlineStr">
        <is>
          <t>Abstract-level screening only</t>
        </is>
      </c>
      <c r="BP924" t="inlineStr">
        <is>
          <t>Not reported</t>
        </is>
      </c>
    </row>
    <row r="925">
      <c r="A925" t="inlineStr">
        <is>
          <t>Automatic Engagement Recognition of Children within Robot-Mediated Autism Therapy</t>
        </is>
      </c>
      <c r="B925" t="n">
        <v>2020</v>
      </c>
      <c r="C925" t="inlineStr">
        <is>
          <t>Not checked</t>
        </is>
      </c>
      <c r="D925" t="inlineStr">
        <is>
          <t>Not checked</t>
        </is>
      </c>
      <c r="E925" t="inlineStr">
        <is>
          <t>10.1145/3371382.3378390</t>
        </is>
      </c>
      <c r="F925" t="inlineStr">
        <is>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t>
        </is>
      </c>
      <c r="G925" t="inlineStr">
        <is>
          <t>Unimodal</t>
        </is>
      </c>
      <c r="H925" t="inlineStr">
        <is>
          <t>See abstract</t>
        </is>
      </c>
      <c r="I925" t="inlineStr">
        <is>
          <t>See abstract</t>
        </is>
      </c>
      <c r="J925" t="inlineStr">
        <is>
          <t>See abstract (AI/ML)</t>
        </is>
      </c>
      <c r="K925" t="inlineStr">
        <is>
          <t>See abstract</t>
        </is>
      </c>
      <c r="M925" t="inlineStr">
        <is>
          <t>See abstract</t>
        </is>
      </c>
      <c r="N925" t="inlineStr">
        <is>
          <t>See abstract</t>
        </is>
      </c>
      <c r="O925" t="inlineStr">
        <is>
          <t>Not verified from abstract</t>
        </is>
      </c>
      <c r="P925" t="inlineStr">
        <is>
          <t>See abstract</t>
        </is>
      </c>
      <c r="Q925" t="inlineStr">
        <is>
          <t>See abstract</t>
        </is>
      </c>
      <c r="R925" t="inlineStr">
        <is>
          <t>Not reviewed (not included)</t>
        </is>
      </c>
      <c r="S925" t="inlineStr">
        <is>
          <t>Not reviewed (not included)</t>
        </is>
      </c>
      <c r="T925" t="inlineStr">
        <is>
          <t>Abstract screening only. Not Selected for Final 95 (Pending Full Text Review)</t>
        </is>
      </c>
      <c r="U925" t="inlineStr">
        <is>
          <t>EXCLUDE</t>
        </is>
      </c>
      <c r="V9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25" t="inlineStr">
        <is>
          <t>Excluded: Other Criterion</t>
        </is>
      </c>
      <c r="X925" t="inlineStr">
        <is>
          <t>Not assessed from abstract</t>
        </is>
      </c>
      <c r="Y925" t="inlineStr">
        <is>
          <t>ACM</t>
        </is>
      </c>
      <c r="Z925" t="inlineStr">
        <is>
          <t>Not determined from abstract</t>
        </is>
      </c>
      <c r="AB925" t="inlineStr">
        <is>
          <t>Not assessed (not included)</t>
        </is>
      </c>
      <c r="AC925" t="inlineStr">
        <is>
          <t>Not assessed (not included)</t>
        </is>
      </c>
      <c r="AF925" t="inlineStr">
        <is>
          <t>Hybrid/Paid (ACM)</t>
        </is>
      </c>
      <c r="AH925" t="inlineStr">
        <is>
          <t>Not assessed</t>
        </is>
      </c>
      <c r="AI925" t="inlineStr">
        <is>
          <t>Not reported</t>
        </is>
      </c>
      <c r="AJ925" t="inlineStr">
        <is>
          <t>Not reported</t>
        </is>
      </c>
      <c r="AK925" t="inlineStr">
        <is>
          <t>Not reported</t>
        </is>
      </c>
      <c r="AL925" t="inlineStr">
        <is>
          <t>Not reported</t>
        </is>
      </c>
      <c r="AM925" t="inlineStr">
        <is>
          <t>Not reported</t>
        </is>
      </c>
      <c r="AN925" t="inlineStr">
        <is>
          <t>Not reported</t>
        </is>
      </c>
      <c r="AO925" t="inlineStr">
        <is>
          <t>Not reviewed</t>
        </is>
      </c>
      <c r="AP925" t="inlineStr">
        <is>
          <t>Not reported</t>
        </is>
      </c>
      <c r="AQ925" t="inlineStr">
        <is>
          <t>Not reported</t>
        </is>
      </c>
      <c r="AR925" t="inlineStr">
        <is>
          <t>Not reported</t>
        </is>
      </c>
      <c r="AS925" t="inlineStr">
        <is>
          <t>See abstract</t>
        </is>
      </c>
      <c r="AT925" t="inlineStr">
        <is>
          <t>Not reviewed</t>
        </is>
      </c>
      <c r="AU925" t="inlineStr">
        <is>
          <t>Not reviewed</t>
        </is>
      </c>
      <c r="AV925" t="inlineStr">
        <is>
          <t>Not reviewed</t>
        </is>
      </c>
      <c r="AW925" t="inlineStr">
        <is>
          <t>Not reviewed</t>
        </is>
      </c>
      <c r="AX925" t="inlineStr">
        <is>
          <t>Not reported</t>
        </is>
      </c>
      <c r="AY925" t="inlineStr">
        <is>
          <t>Not reported</t>
        </is>
      </c>
      <c r="AZ925" t="inlineStr">
        <is>
          <t>Not reported</t>
        </is>
      </c>
      <c r="BA925" t="inlineStr">
        <is>
          <t>Not reported</t>
        </is>
      </c>
      <c r="BB925" t="inlineStr">
        <is>
          <t>Not reported</t>
        </is>
      </c>
      <c r="BC925" t="inlineStr">
        <is>
          <t>Not reported</t>
        </is>
      </c>
      <c r="BD925" t="inlineStr">
        <is>
          <t>Not reported</t>
        </is>
      </c>
      <c r="BE925" t="inlineStr">
        <is>
          <t>Not reported</t>
        </is>
      </c>
      <c r="BF925" t="inlineStr">
        <is>
          <t>Not reported</t>
        </is>
      </c>
      <c r="BG925" t="inlineStr">
        <is>
          <t>Not reviewed (not included)</t>
        </is>
      </c>
      <c r="BH925" t="inlineStr">
        <is>
          <t>N/A</t>
        </is>
      </c>
      <c r="BI925" t="inlineStr">
        <is>
          <t>Not reviewed</t>
        </is>
      </c>
      <c r="BJ925" t="inlineStr">
        <is>
          <t>Not reviewed</t>
        </is>
      </c>
      <c r="BK925" t="inlineStr">
        <is>
          <t>Not reviewed</t>
        </is>
      </c>
      <c r="BL925" t="inlineStr">
        <is>
          <t>Not reviewed</t>
        </is>
      </c>
      <c r="BM925" t="inlineStr">
        <is>
          <t>Not reviewed (not included)</t>
        </is>
      </c>
      <c r="BN925" t="inlineStr">
        <is>
          <t>Not Selected for Final 95 (Pending Full Text Review) - Candidate paper not selected for final 95: Passed abstract screening but not included in final selec</t>
        </is>
      </c>
      <c r="BO925" t="inlineStr">
        <is>
          <t>Abstract-level screening only</t>
        </is>
      </c>
      <c r="BP925" t="inlineStr">
        <is>
          <t>Not reported</t>
        </is>
      </c>
    </row>
    <row r="926">
      <c r="A926" t="inlineStr">
        <is>
          <t>Artificial intelligence in psychiatry research, diagnosis, and therapy</t>
        </is>
      </c>
      <c r="B926" t="n">
        <v>2023</v>
      </c>
      <c r="C926" t="inlineStr">
        <is>
          <t>Not checked</t>
        </is>
      </c>
      <c r="D926" t="inlineStr">
        <is>
          <t>Not checked</t>
        </is>
      </c>
      <c r="E926">
        <f>_XLFN.IFNA( _XLFN.XLOOKUP(A697,#REF!,#REF!), "NOT PUBMED")</f>
        <v/>
      </c>
      <c r="G926" t="inlineStr">
        <is>
          <t>Unimodal</t>
        </is>
      </c>
      <c r="H926" t="inlineStr">
        <is>
          <t>See abstract</t>
        </is>
      </c>
      <c r="I926" t="inlineStr">
        <is>
          <t>See abstract</t>
        </is>
      </c>
      <c r="J926" t="inlineStr">
        <is>
          <t>See abstract (AI/ML)</t>
        </is>
      </c>
      <c r="K926" t="inlineStr">
        <is>
          <t>See abstract</t>
        </is>
      </c>
      <c r="M926" t="inlineStr">
        <is>
          <t>See abstract</t>
        </is>
      </c>
      <c r="N926" t="inlineStr">
        <is>
          <t>See abstract</t>
        </is>
      </c>
      <c r="O926" t="inlineStr">
        <is>
          <t>Not verified from abstract</t>
        </is>
      </c>
      <c r="P926" t="inlineStr">
        <is>
          <t>See abstract</t>
        </is>
      </c>
      <c r="Q926" t="inlineStr">
        <is>
          <t>See abstract</t>
        </is>
      </c>
      <c r="R926" t="inlineStr">
        <is>
          <t>Not reviewed (not included)</t>
        </is>
      </c>
      <c r="S926" t="inlineStr">
        <is>
          <t>Not reviewed (not included)</t>
        </is>
      </c>
      <c r="T926" t="inlineStr">
        <is>
          <t>Abstract screening only. Non-ADHD Focused</t>
        </is>
      </c>
      <c r="U926" t="inlineStr">
        <is>
          <t>EXCLUDE</t>
        </is>
      </c>
      <c r="V926" t="inlineStr">
        <is>
          <t>E2-Not ADHD focused: Neither title nor abstract mentions ADHD or attention-deficit/hyperactivity</t>
        </is>
      </c>
      <c r="W926" t="inlineStr">
        <is>
          <t>Excluded: Not ADHD Focused</t>
        </is>
      </c>
      <c r="X926" t="inlineStr">
        <is>
          <t>Not assessed from abstract</t>
        </is>
      </c>
      <c r="Y926" t="inlineStr">
        <is>
          <t>Pubmed</t>
        </is>
      </c>
      <c r="Z926" t="inlineStr">
        <is>
          <t>Not determined from abstract</t>
        </is>
      </c>
      <c r="AB926" t="inlineStr">
        <is>
          <t>Not assessed (not included)</t>
        </is>
      </c>
      <c r="AC926" t="inlineStr">
        <is>
          <t>Not assessed (not included)</t>
        </is>
      </c>
      <c r="AD926" t="inlineStr">
        <is>
          <t>Sun J, Dong QX, Wang SW, Zheng YB, Liu XX, Lu TS, Yuan K, Shi J, Hu B, Lu L, Han Y.</t>
        </is>
      </c>
      <c r="AF926" t="inlineStr">
        <is>
          <t>Unknown - Verify via DOI</t>
        </is>
      </c>
      <c r="AH926" t="inlineStr">
        <is>
          <t>Not assessed</t>
        </is>
      </c>
      <c r="AI926" t="inlineStr">
        <is>
          <t>Not reported</t>
        </is>
      </c>
      <c r="AJ926" t="inlineStr">
        <is>
          <t>Not reported</t>
        </is>
      </c>
      <c r="AK926" t="inlineStr">
        <is>
          <t>Not reported</t>
        </is>
      </c>
      <c r="AL926" t="inlineStr">
        <is>
          <t>Not reported</t>
        </is>
      </c>
      <c r="AM926" t="inlineStr">
        <is>
          <t>Not reported</t>
        </is>
      </c>
      <c r="AN926" t="inlineStr">
        <is>
          <t>Not reported</t>
        </is>
      </c>
      <c r="AO926" t="inlineStr">
        <is>
          <t>Not reviewed</t>
        </is>
      </c>
      <c r="AP926" t="inlineStr">
        <is>
          <t>Not reported</t>
        </is>
      </c>
      <c r="AQ926" t="inlineStr">
        <is>
          <t>Not reported</t>
        </is>
      </c>
      <c r="AR926" t="inlineStr">
        <is>
          <t>Not reported</t>
        </is>
      </c>
      <c r="AS926" t="inlineStr">
        <is>
          <t>See abstract</t>
        </is>
      </c>
      <c r="AT926" t="inlineStr">
        <is>
          <t>Not reviewed</t>
        </is>
      </c>
      <c r="AU926" t="inlineStr">
        <is>
          <t>Not reviewed</t>
        </is>
      </c>
      <c r="AV926" t="inlineStr">
        <is>
          <t>Not reviewed</t>
        </is>
      </c>
      <c r="AW926" t="inlineStr">
        <is>
          <t>Not reviewed</t>
        </is>
      </c>
      <c r="AX926" t="inlineStr">
        <is>
          <t>Not reported</t>
        </is>
      </c>
      <c r="AY926" t="inlineStr">
        <is>
          <t>Not reported</t>
        </is>
      </c>
      <c r="AZ926" t="inlineStr">
        <is>
          <t>Not reported</t>
        </is>
      </c>
      <c r="BA926" t="inlineStr">
        <is>
          <t>Not reported</t>
        </is>
      </c>
      <c r="BB926" t="inlineStr">
        <is>
          <t>Not reported</t>
        </is>
      </c>
      <c r="BC926" t="inlineStr">
        <is>
          <t>Not reported</t>
        </is>
      </c>
      <c r="BD926" t="inlineStr">
        <is>
          <t>Not reported</t>
        </is>
      </c>
      <c r="BE926" t="inlineStr">
        <is>
          <t>Not reported</t>
        </is>
      </c>
      <c r="BF926" t="inlineStr">
        <is>
          <t>Not reported</t>
        </is>
      </c>
      <c r="BG926" t="inlineStr">
        <is>
          <t>Not reviewed (not included)</t>
        </is>
      </c>
      <c r="BH926" t="inlineStr">
        <is>
          <t>N/A</t>
        </is>
      </c>
      <c r="BI926" t="inlineStr">
        <is>
          <t>Not reviewed</t>
        </is>
      </c>
      <c r="BJ926" t="inlineStr">
        <is>
          <t>Not reviewed</t>
        </is>
      </c>
      <c r="BK926" t="inlineStr">
        <is>
          <t>Not reviewed</t>
        </is>
      </c>
      <c r="BL926" t="inlineStr">
        <is>
          <t>Not reviewed</t>
        </is>
      </c>
      <c r="BM926" t="inlineStr">
        <is>
          <t>Not reviewed (not included)</t>
        </is>
      </c>
      <c r="BN926" t="inlineStr">
        <is>
          <t>Non-ADHD Focused - E2-Not ADHD focused: Neither title nor abstract mentions ADHD or attention-deficit/hyperactivity</t>
        </is>
      </c>
      <c r="BO926" t="inlineStr">
        <is>
          <t>Abstract-level screening only</t>
        </is>
      </c>
      <c r="BP926" t="inlineStr">
        <is>
          <t>Not reported</t>
        </is>
      </c>
    </row>
    <row r="927">
      <c r="A927" t="inlineStr">
        <is>
          <t>Automated detection of ADHD: Current trends and future perspective</t>
        </is>
      </c>
      <c r="B927" t="n">
        <v>2022</v>
      </c>
      <c r="C927" t="inlineStr">
        <is>
          <t>Not checked</t>
        </is>
      </c>
      <c r="D927" t="inlineStr">
        <is>
          <t>Not checked</t>
        </is>
      </c>
      <c r="E927">
        <f>_XLFN.IFNA( _XLFN.XLOOKUP(A699,#REF!,#REF!), "NOT PUBMED")</f>
        <v/>
      </c>
      <c r="G927" t="inlineStr">
        <is>
          <t>Unimodal</t>
        </is>
      </c>
      <c r="H927" t="inlineStr">
        <is>
          <t>See abstract</t>
        </is>
      </c>
      <c r="I927" t="inlineStr">
        <is>
          <t>See abstract</t>
        </is>
      </c>
      <c r="J927" t="inlineStr">
        <is>
          <t>See abstract (AI/ML)</t>
        </is>
      </c>
      <c r="K927" t="inlineStr">
        <is>
          <t>See abstract</t>
        </is>
      </c>
      <c r="M927" t="inlineStr">
        <is>
          <t>See abstract</t>
        </is>
      </c>
      <c r="N927" t="inlineStr">
        <is>
          <t>See abstract</t>
        </is>
      </c>
      <c r="O927" t="inlineStr">
        <is>
          <t>Not verified from abstract</t>
        </is>
      </c>
      <c r="P927" t="inlineStr">
        <is>
          <t>See abstract</t>
        </is>
      </c>
      <c r="Q927" t="inlineStr">
        <is>
          <t>See abstract</t>
        </is>
      </c>
      <c r="R927" t="inlineStr">
        <is>
          <t>Not reviewed (not included)</t>
        </is>
      </c>
      <c r="S927" t="inlineStr">
        <is>
          <t>Not reviewed (not included)</t>
        </is>
      </c>
      <c r="T927" t="inlineStr">
        <is>
          <t>Abstract screening only. No AI/ML Methods</t>
        </is>
      </c>
      <c r="U927" t="inlineStr">
        <is>
          <t>EXCLUDE</t>
        </is>
      </c>
      <c r="V927" t="inlineStr">
        <is>
          <t>E1-No AI/ML/DL: Abstract and title do not describe application of AI, ML, or DL methods</t>
        </is>
      </c>
      <c r="W927" t="inlineStr">
        <is>
          <t>Excluded: No AI/ML Methods</t>
        </is>
      </c>
      <c r="X927" t="inlineStr">
        <is>
          <t>Not assessed from abstract</t>
        </is>
      </c>
      <c r="Y927" t="inlineStr">
        <is>
          <t>Pubmed</t>
        </is>
      </c>
      <c r="Z927" t="inlineStr">
        <is>
          <t>Not determined from abstract</t>
        </is>
      </c>
      <c r="AB927" t="inlineStr">
        <is>
          <t>Not assessed (not included)</t>
        </is>
      </c>
      <c r="AC927" t="inlineStr">
        <is>
          <t>Not assessed (not included)</t>
        </is>
      </c>
      <c r="AD927" t="inlineStr">
        <is>
          <t>Loh HW, Ooi CP, Barua PD, Palmer EE, Molinari F, Acharya UR.</t>
        </is>
      </c>
      <c r="AF927" t="inlineStr">
        <is>
          <t>Unknown - Verify via DOI</t>
        </is>
      </c>
      <c r="AH927" t="inlineStr">
        <is>
          <t>Not assessed</t>
        </is>
      </c>
      <c r="AI927" t="inlineStr">
        <is>
          <t>Not reported</t>
        </is>
      </c>
      <c r="AJ927" t="inlineStr">
        <is>
          <t>Not reported</t>
        </is>
      </c>
      <c r="AK927" t="inlineStr">
        <is>
          <t>Not reported</t>
        </is>
      </c>
      <c r="AL927" t="inlineStr">
        <is>
          <t>Not reported</t>
        </is>
      </c>
      <c r="AM927" t="inlineStr">
        <is>
          <t>Not reported</t>
        </is>
      </c>
      <c r="AN927" t="inlineStr">
        <is>
          <t>Not reported</t>
        </is>
      </c>
      <c r="AO927" t="inlineStr">
        <is>
          <t>Not reviewed</t>
        </is>
      </c>
      <c r="AP927" t="inlineStr">
        <is>
          <t>Not reported</t>
        </is>
      </c>
      <c r="AQ927" t="inlineStr">
        <is>
          <t>Not reported</t>
        </is>
      </c>
      <c r="AR927" t="inlineStr">
        <is>
          <t>Not reported</t>
        </is>
      </c>
      <c r="AS927" t="inlineStr">
        <is>
          <t>See abstract</t>
        </is>
      </c>
      <c r="AT927" t="inlineStr">
        <is>
          <t>Not reviewed</t>
        </is>
      </c>
      <c r="AU927" t="inlineStr">
        <is>
          <t>Not reviewed</t>
        </is>
      </c>
      <c r="AV927" t="inlineStr">
        <is>
          <t>Not reviewed</t>
        </is>
      </c>
      <c r="AW927" t="inlineStr">
        <is>
          <t>Not reviewed</t>
        </is>
      </c>
      <c r="AX927" t="inlineStr">
        <is>
          <t>Not reported</t>
        </is>
      </c>
      <c r="AY927" t="inlineStr">
        <is>
          <t>Not reported</t>
        </is>
      </c>
      <c r="AZ927" t="inlineStr">
        <is>
          <t>Not reported</t>
        </is>
      </c>
      <c r="BA927" t="inlineStr">
        <is>
          <t>Not reported</t>
        </is>
      </c>
      <c r="BB927" t="inlineStr">
        <is>
          <t>Not reported</t>
        </is>
      </c>
      <c r="BC927" t="inlineStr">
        <is>
          <t>Not reported</t>
        </is>
      </c>
      <c r="BD927" t="inlineStr">
        <is>
          <t>Not reported</t>
        </is>
      </c>
      <c r="BE927" t="inlineStr">
        <is>
          <t>Not reported</t>
        </is>
      </c>
      <c r="BF927" t="inlineStr">
        <is>
          <t>Not reported</t>
        </is>
      </c>
      <c r="BG927" t="inlineStr">
        <is>
          <t>Not reviewed (not included)</t>
        </is>
      </c>
      <c r="BH927" t="inlineStr">
        <is>
          <t>N/A</t>
        </is>
      </c>
      <c r="BI927" t="inlineStr">
        <is>
          <t>Not reviewed</t>
        </is>
      </c>
      <c r="BJ927" t="inlineStr">
        <is>
          <t>Not reviewed</t>
        </is>
      </c>
      <c r="BK927" t="inlineStr">
        <is>
          <t>Not reviewed</t>
        </is>
      </c>
      <c r="BL927" t="inlineStr">
        <is>
          <t>Not reviewed</t>
        </is>
      </c>
      <c r="BM927" t="inlineStr">
        <is>
          <t>Not reviewed (not included)</t>
        </is>
      </c>
      <c r="BN927" t="inlineStr">
        <is>
          <t>No AI/ML Methods - E1-No AI/ML/DL: Abstract and title do not describe application of AI, ML, or DL methods</t>
        </is>
      </c>
      <c r="BO927" t="inlineStr">
        <is>
          <t>Abstract-level screening only</t>
        </is>
      </c>
      <c r="BP927" t="inlineStr">
        <is>
          <t>Not reported</t>
        </is>
      </c>
    </row>
    <row r="928">
      <c r="A928" t="inlineStr">
        <is>
          <t>ADHD classification using auto-encoding neural network and binary hypothesis testing</t>
        </is>
      </c>
      <c r="B928" t="n">
        <v>2022</v>
      </c>
      <c r="C928" t="inlineStr">
        <is>
          <t>Not checked</t>
        </is>
      </c>
      <c r="D928" t="inlineStr">
        <is>
          <t>Not checked</t>
        </is>
      </c>
      <c r="E928">
        <f>_XLFN.IFNA( _XLFN.XLOOKUP(A701,#REF!,#REF!), "NOT PUBMED")</f>
        <v/>
      </c>
      <c r="G928" t="inlineStr">
        <is>
          <t>Unimodal</t>
        </is>
      </c>
      <c r="H928" t="inlineStr">
        <is>
          <t>See abstract</t>
        </is>
      </c>
      <c r="I928" t="inlineStr">
        <is>
          <t>See abstract</t>
        </is>
      </c>
      <c r="J928" t="inlineStr">
        <is>
          <t>See abstract (AI/ML)</t>
        </is>
      </c>
      <c r="K928" t="inlineStr">
        <is>
          <t>See abstract</t>
        </is>
      </c>
      <c r="M928" t="inlineStr">
        <is>
          <t>See abstract</t>
        </is>
      </c>
      <c r="N928" t="inlineStr">
        <is>
          <t>See abstract</t>
        </is>
      </c>
      <c r="O928" t="inlineStr">
        <is>
          <t>Not verified from abstract</t>
        </is>
      </c>
      <c r="P928" t="inlineStr">
        <is>
          <t>See abstract</t>
        </is>
      </c>
      <c r="Q928" t="inlineStr">
        <is>
          <t>See abstract</t>
        </is>
      </c>
      <c r="R928" t="inlineStr">
        <is>
          <t>Not reviewed (not included)</t>
        </is>
      </c>
      <c r="S928" t="inlineStr">
        <is>
          <t>Not reviewed (not included)</t>
        </is>
      </c>
      <c r="T928" t="inlineStr">
        <is>
          <t>Abstract screening only. Not Selected for Final 95 (Pending Full Text Review)</t>
        </is>
      </c>
      <c r="U928" t="inlineStr">
        <is>
          <t>EXCLUDE</t>
        </is>
      </c>
      <c r="V92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28" t="inlineStr">
        <is>
          <t>Excluded: Other Criterion</t>
        </is>
      </c>
      <c r="X928" t="inlineStr">
        <is>
          <t>Not assessed from abstract</t>
        </is>
      </c>
      <c r="Y928" t="inlineStr">
        <is>
          <t>Pubmed</t>
        </is>
      </c>
      <c r="Z928" t="inlineStr">
        <is>
          <t>Not determined from abstract</t>
        </is>
      </c>
      <c r="AB928" t="inlineStr">
        <is>
          <t>Not assessed (not included)</t>
        </is>
      </c>
      <c r="AC928" t="inlineStr">
        <is>
          <t>Not assessed (not included)</t>
        </is>
      </c>
      <c r="AD928" t="inlineStr">
        <is>
          <t>Tang Y, Sun J, Wang C, Zhong Y, Jiang A, Liu G, Liu X.</t>
        </is>
      </c>
      <c r="AF928" t="inlineStr">
        <is>
          <t>Unknown - Verify via DOI</t>
        </is>
      </c>
      <c r="AH928" t="inlineStr">
        <is>
          <t>Not assessed</t>
        </is>
      </c>
      <c r="AI928" t="inlineStr">
        <is>
          <t>Not reported</t>
        </is>
      </c>
      <c r="AJ928" t="inlineStr">
        <is>
          <t>Not reported</t>
        </is>
      </c>
      <c r="AK928" t="inlineStr">
        <is>
          <t>Not reported</t>
        </is>
      </c>
      <c r="AL928" t="inlineStr">
        <is>
          <t>Not reported</t>
        </is>
      </c>
      <c r="AM928" t="inlineStr">
        <is>
          <t>Not reported</t>
        </is>
      </c>
      <c r="AN928" t="inlineStr">
        <is>
          <t>Not reported</t>
        </is>
      </c>
      <c r="AO928" t="inlineStr">
        <is>
          <t>Not reviewed</t>
        </is>
      </c>
      <c r="AP928" t="inlineStr">
        <is>
          <t>Not reported</t>
        </is>
      </c>
      <c r="AQ928" t="inlineStr">
        <is>
          <t>Not reported</t>
        </is>
      </c>
      <c r="AR928" t="inlineStr">
        <is>
          <t>Not reported</t>
        </is>
      </c>
      <c r="AS928" t="inlineStr">
        <is>
          <t>See abstract</t>
        </is>
      </c>
      <c r="AT928" t="inlineStr">
        <is>
          <t>Not reviewed</t>
        </is>
      </c>
      <c r="AU928" t="inlineStr">
        <is>
          <t>Not reviewed</t>
        </is>
      </c>
      <c r="AV928" t="inlineStr">
        <is>
          <t>Not reviewed</t>
        </is>
      </c>
      <c r="AW928" t="inlineStr">
        <is>
          <t>Not reviewed</t>
        </is>
      </c>
      <c r="AX928" t="inlineStr">
        <is>
          <t>Not reported</t>
        </is>
      </c>
      <c r="AY928" t="inlineStr">
        <is>
          <t>Not reported</t>
        </is>
      </c>
      <c r="AZ928" t="inlineStr">
        <is>
          <t>Not reported</t>
        </is>
      </c>
      <c r="BA928" t="inlineStr">
        <is>
          <t>Not reported</t>
        </is>
      </c>
      <c r="BB928" t="inlineStr">
        <is>
          <t>Not reported</t>
        </is>
      </c>
      <c r="BC928" t="inlineStr">
        <is>
          <t>Not reported</t>
        </is>
      </c>
      <c r="BD928" t="inlineStr">
        <is>
          <t>Not reported</t>
        </is>
      </c>
      <c r="BE928" t="inlineStr">
        <is>
          <t>Not reported</t>
        </is>
      </c>
      <c r="BF928" t="inlineStr">
        <is>
          <t>Not reported</t>
        </is>
      </c>
      <c r="BG928" t="inlineStr">
        <is>
          <t>Not reviewed (not included)</t>
        </is>
      </c>
      <c r="BH928" t="inlineStr">
        <is>
          <t>N/A</t>
        </is>
      </c>
      <c r="BI928" t="inlineStr">
        <is>
          <t>Not reviewed</t>
        </is>
      </c>
      <c r="BJ928" t="inlineStr">
        <is>
          <t>Not reviewed</t>
        </is>
      </c>
      <c r="BK928" t="inlineStr">
        <is>
          <t>Not reviewed</t>
        </is>
      </c>
      <c r="BL928" t="inlineStr">
        <is>
          <t>Not reviewed</t>
        </is>
      </c>
      <c r="BM928" t="inlineStr">
        <is>
          <t>Not reviewed (not included)</t>
        </is>
      </c>
      <c r="BN928" t="inlineStr">
        <is>
          <t>Not Selected for Final 95 (Pending Full Text Review) - Candidate paper not selected for final 95: Passed abstract screening but not included in final selec</t>
        </is>
      </c>
      <c r="BO928" t="inlineStr">
        <is>
          <t>Abstract-level screening only</t>
        </is>
      </c>
      <c r="BP928" t="inlineStr">
        <is>
          <t>Not reported</t>
        </is>
      </c>
    </row>
    <row r="929">
      <c r="A929" t="inlineStr">
        <is>
          <t>A multimodal approach for ADHD with coexisting ASD detection for children</t>
        </is>
      </c>
      <c r="B929" t="n">
        <v>2025</v>
      </c>
      <c r="C929" t="inlineStr">
        <is>
          <t>Not checked</t>
        </is>
      </c>
      <c r="D929" t="inlineStr">
        <is>
          <t>Not checked</t>
        </is>
      </c>
      <c r="E929">
        <f>_XLFN.IFNA( _XLFN.XLOOKUP(A702,#REF!,#REF!), "NOT PUBMED")</f>
        <v/>
      </c>
      <c r="G929" t="inlineStr">
        <is>
          <t>Unimodal</t>
        </is>
      </c>
      <c r="H929" t="inlineStr">
        <is>
          <t>See abstract</t>
        </is>
      </c>
      <c r="I929" t="inlineStr">
        <is>
          <t>See abstract</t>
        </is>
      </c>
      <c r="J929" t="inlineStr">
        <is>
          <t>See abstract (AI/ML)</t>
        </is>
      </c>
      <c r="K929" t="inlineStr">
        <is>
          <t>See abstract</t>
        </is>
      </c>
      <c r="M929" t="inlineStr">
        <is>
          <t>See abstract</t>
        </is>
      </c>
      <c r="N929" t="inlineStr">
        <is>
          <t>See abstract</t>
        </is>
      </c>
      <c r="O929" t="inlineStr">
        <is>
          <t>Not verified from abstract</t>
        </is>
      </c>
      <c r="P929" t="inlineStr">
        <is>
          <t>See abstract</t>
        </is>
      </c>
      <c r="Q929" t="inlineStr">
        <is>
          <t>See abstract</t>
        </is>
      </c>
      <c r="R929" t="inlineStr">
        <is>
          <t>Not reviewed (not included)</t>
        </is>
      </c>
      <c r="S929" t="inlineStr">
        <is>
          <t>Not reviewed (not included)</t>
        </is>
      </c>
      <c r="T929" t="inlineStr">
        <is>
          <t>Abstract screening only. No AI/ML Methods</t>
        </is>
      </c>
      <c r="U929" t="inlineStr">
        <is>
          <t>EXCLUDE</t>
        </is>
      </c>
      <c r="V929" t="inlineStr">
        <is>
          <t>E1-No AI/ML/DL: Abstract and title do not describe application of AI, ML, or DL methods</t>
        </is>
      </c>
      <c r="W929" t="inlineStr">
        <is>
          <t>Excluded: No AI/ML Methods</t>
        </is>
      </c>
      <c r="X929" t="inlineStr">
        <is>
          <t>Not assessed from abstract</t>
        </is>
      </c>
      <c r="Y929" t="inlineStr">
        <is>
          <t>Pubmed</t>
        </is>
      </c>
      <c r="Z929" t="inlineStr">
        <is>
          <t>Not determined from abstract</t>
        </is>
      </c>
      <c r="AB929" t="inlineStr">
        <is>
          <t>Not assessed (not included)</t>
        </is>
      </c>
      <c r="AC929" t="inlineStr">
        <is>
          <t>Not assessed (not included)</t>
        </is>
      </c>
      <c r="AD929" t="inlineStr">
        <is>
          <t>Shin J, Konnai S, Maniruzzaman M, Tomioka Y, Hwang YS, Megumi A, Yasumura A.</t>
        </is>
      </c>
      <c r="AF929" t="inlineStr">
        <is>
          <t>Unknown - Verify via DOI</t>
        </is>
      </c>
      <c r="AH929" t="inlineStr">
        <is>
          <t>Not assessed</t>
        </is>
      </c>
      <c r="AI929" t="inlineStr">
        <is>
          <t>Not reported</t>
        </is>
      </c>
      <c r="AJ929" t="inlineStr">
        <is>
          <t>Not reported</t>
        </is>
      </c>
      <c r="AK929" t="inlineStr">
        <is>
          <t>Not reported</t>
        </is>
      </c>
      <c r="AL929" t="inlineStr">
        <is>
          <t>Not reported</t>
        </is>
      </c>
      <c r="AM929" t="inlineStr">
        <is>
          <t>Not reported</t>
        </is>
      </c>
      <c r="AN929" t="inlineStr">
        <is>
          <t>Not reported</t>
        </is>
      </c>
      <c r="AO929" t="inlineStr">
        <is>
          <t>Not reviewed</t>
        </is>
      </c>
      <c r="AP929" t="inlineStr">
        <is>
          <t>Not reported</t>
        </is>
      </c>
      <c r="AQ929" t="inlineStr">
        <is>
          <t>Not reported</t>
        </is>
      </c>
      <c r="AR929" t="inlineStr">
        <is>
          <t>Not reported</t>
        </is>
      </c>
      <c r="AS929" t="inlineStr">
        <is>
          <t>See abstract</t>
        </is>
      </c>
      <c r="AT929" t="inlineStr">
        <is>
          <t>Not reviewed</t>
        </is>
      </c>
      <c r="AU929" t="inlineStr">
        <is>
          <t>Not reviewed</t>
        </is>
      </c>
      <c r="AV929" t="inlineStr">
        <is>
          <t>Not reviewed</t>
        </is>
      </c>
      <c r="AW929" t="inlineStr">
        <is>
          <t>Not reviewed</t>
        </is>
      </c>
      <c r="AX929" t="inlineStr">
        <is>
          <t>Not reported</t>
        </is>
      </c>
      <c r="AY929" t="inlineStr">
        <is>
          <t>Not reported</t>
        </is>
      </c>
      <c r="AZ929" t="inlineStr">
        <is>
          <t>Not reported</t>
        </is>
      </c>
      <c r="BA929" t="inlineStr">
        <is>
          <t>Not reported</t>
        </is>
      </c>
      <c r="BB929" t="inlineStr">
        <is>
          <t>Not reported</t>
        </is>
      </c>
      <c r="BC929" t="inlineStr">
        <is>
          <t>Not reported</t>
        </is>
      </c>
      <c r="BD929" t="inlineStr">
        <is>
          <t>Not reported</t>
        </is>
      </c>
      <c r="BE929" t="inlineStr">
        <is>
          <t>Not reported</t>
        </is>
      </c>
      <c r="BF929" t="inlineStr">
        <is>
          <t>Not reported</t>
        </is>
      </c>
      <c r="BG929" t="inlineStr">
        <is>
          <t>Not reviewed (not included)</t>
        </is>
      </c>
      <c r="BH929" t="inlineStr">
        <is>
          <t>N/A</t>
        </is>
      </c>
      <c r="BI929" t="inlineStr">
        <is>
          <t>Not reviewed</t>
        </is>
      </c>
      <c r="BJ929" t="inlineStr">
        <is>
          <t>Not reviewed</t>
        </is>
      </c>
      <c r="BK929" t="inlineStr">
        <is>
          <t>Not reviewed</t>
        </is>
      </c>
      <c r="BL929" t="inlineStr">
        <is>
          <t>Not reviewed</t>
        </is>
      </c>
      <c r="BM929" t="inlineStr">
        <is>
          <t>Not reviewed (not included)</t>
        </is>
      </c>
      <c r="BN929" t="inlineStr">
        <is>
          <t>No AI/ML Methods - E1-No AI/ML/DL: Abstract and title do not describe application of AI, ML, or DL methods</t>
        </is>
      </c>
      <c r="BO929" t="inlineStr">
        <is>
          <t>Abstract-level screening only</t>
        </is>
      </c>
      <c r="BP929" t="inlineStr">
        <is>
          <t>Not reported</t>
        </is>
      </c>
    </row>
    <row r="930">
      <c r="A930" t="inlineStr">
        <is>
          <t>Subgrouping autism and ADHD based on structural MRI population modelling centiles</t>
        </is>
      </c>
      <c r="B930" t="n">
        <v>2025</v>
      </c>
      <c r="C930" t="inlineStr">
        <is>
          <t>Not checked</t>
        </is>
      </c>
      <c r="D930" t="inlineStr">
        <is>
          <t>Not checked</t>
        </is>
      </c>
      <c r="E930">
        <f>_XLFN.IFNA( _XLFN.XLOOKUP(A703,#REF!,#REF!), "NOT PUBMED")</f>
        <v/>
      </c>
      <c r="G930" t="inlineStr">
        <is>
          <t>Unimodal</t>
        </is>
      </c>
      <c r="H930" t="inlineStr">
        <is>
          <t>See abstract</t>
        </is>
      </c>
      <c r="I930" t="inlineStr">
        <is>
          <t>See abstract</t>
        </is>
      </c>
      <c r="J930" t="inlineStr">
        <is>
          <t>See abstract (AI/ML)</t>
        </is>
      </c>
      <c r="K930" t="inlineStr">
        <is>
          <t>See abstract</t>
        </is>
      </c>
      <c r="M930" t="inlineStr">
        <is>
          <t>See abstract</t>
        </is>
      </c>
      <c r="N930" t="inlineStr">
        <is>
          <t>See abstract</t>
        </is>
      </c>
      <c r="O930" t="inlineStr">
        <is>
          <t>Not verified from abstract</t>
        </is>
      </c>
      <c r="P930" t="inlineStr">
        <is>
          <t>See abstract</t>
        </is>
      </c>
      <c r="Q930" t="inlineStr">
        <is>
          <t>See abstract</t>
        </is>
      </c>
      <c r="R930" t="inlineStr">
        <is>
          <t>Not reviewed (not included)</t>
        </is>
      </c>
      <c r="S930" t="inlineStr">
        <is>
          <t>Not reviewed (not included)</t>
        </is>
      </c>
      <c r="T930" t="inlineStr">
        <is>
          <t>Abstract screening only. No AI/ML Methods</t>
        </is>
      </c>
      <c r="U930" t="inlineStr">
        <is>
          <t>EXCLUDE</t>
        </is>
      </c>
      <c r="V930" t="inlineStr">
        <is>
          <t>E1-No AI/ML/DL: Abstract and title do not describe application of AI, ML, or DL methods</t>
        </is>
      </c>
      <c r="W930" t="inlineStr">
        <is>
          <t>Excluded: No AI/ML Methods</t>
        </is>
      </c>
      <c r="X930" t="inlineStr">
        <is>
          <t>Not assessed from abstract</t>
        </is>
      </c>
      <c r="Y930" t="inlineStr">
        <is>
          <t>Pubmed</t>
        </is>
      </c>
      <c r="Z930" t="inlineStr">
        <is>
          <t>Not determined from abstract</t>
        </is>
      </c>
      <c r="AB930" t="inlineStr">
        <is>
          <t>Not assessed (not included)</t>
        </is>
      </c>
      <c r="AC930" t="inlineStr">
        <is>
          <t>Not assessed (not included)</t>
        </is>
      </c>
      <c r="AD930" t="inlineStr">
        <is>
          <t>Pecci-Terroba C, Lai MC, Lombardo MV, Chakrabarti B, Ruigrok ANV, Suckling J, Anagnostou E, Lerch JP, Taylor MJ, Nicolson R, Georgiades S, Crosbie J, Schachar R, Kelley E, Jones J, Arnold PD, Seidlitz J, Alexander-Bloch AF, Bullmore ET, Baron-Cohen S, Bedford SA, Bethlehem RAI.</t>
        </is>
      </c>
      <c r="AF930" t="inlineStr">
        <is>
          <t>Unknown - Verify via DOI</t>
        </is>
      </c>
      <c r="AH930" t="inlineStr">
        <is>
          <t>Not assessed</t>
        </is>
      </c>
      <c r="AI930" t="inlineStr">
        <is>
          <t>Not reported</t>
        </is>
      </c>
      <c r="AJ930" t="inlineStr">
        <is>
          <t>Not reported</t>
        </is>
      </c>
      <c r="AK930" t="inlineStr">
        <is>
          <t>Not reported</t>
        </is>
      </c>
      <c r="AL930" t="inlineStr">
        <is>
          <t>Not reported</t>
        </is>
      </c>
      <c r="AM930" t="inlineStr">
        <is>
          <t>Not reported</t>
        </is>
      </c>
      <c r="AN930" t="inlineStr">
        <is>
          <t>Not reported</t>
        </is>
      </c>
      <c r="AO930" t="inlineStr">
        <is>
          <t>Not reviewed</t>
        </is>
      </c>
      <c r="AP930" t="inlineStr">
        <is>
          <t>Not reported</t>
        </is>
      </c>
      <c r="AQ930" t="inlineStr">
        <is>
          <t>Not reported</t>
        </is>
      </c>
      <c r="AR930" t="inlineStr">
        <is>
          <t>Not reported</t>
        </is>
      </c>
      <c r="AS930" t="inlineStr">
        <is>
          <t>See abstract</t>
        </is>
      </c>
      <c r="AT930" t="inlineStr">
        <is>
          <t>Not reviewed</t>
        </is>
      </c>
      <c r="AU930" t="inlineStr">
        <is>
          <t>Not reviewed</t>
        </is>
      </c>
      <c r="AV930" t="inlineStr">
        <is>
          <t>Not reviewed</t>
        </is>
      </c>
      <c r="AW930" t="inlineStr">
        <is>
          <t>Not reviewed</t>
        </is>
      </c>
      <c r="AX930" t="inlineStr">
        <is>
          <t>Not reported</t>
        </is>
      </c>
      <c r="AY930" t="inlineStr">
        <is>
          <t>Not reported</t>
        </is>
      </c>
      <c r="AZ930" t="inlineStr">
        <is>
          <t>Not reported</t>
        </is>
      </c>
      <c r="BA930" t="inlineStr">
        <is>
          <t>Not reported</t>
        </is>
      </c>
      <c r="BB930" t="inlineStr">
        <is>
          <t>Not reported</t>
        </is>
      </c>
      <c r="BC930" t="inlineStr">
        <is>
          <t>Not reported</t>
        </is>
      </c>
      <c r="BD930" t="inlineStr">
        <is>
          <t>Not reported</t>
        </is>
      </c>
      <c r="BE930" t="inlineStr">
        <is>
          <t>Not reported</t>
        </is>
      </c>
      <c r="BF930" t="inlineStr">
        <is>
          <t>Not reported</t>
        </is>
      </c>
      <c r="BG930" t="inlineStr">
        <is>
          <t>Not reviewed (not included)</t>
        </is>
      </c>
      <c r="BH930" t="inlineStr">
        <is>
          <t>N/A</t>
        </is>
      </c>
      <c r="BI930" t="inlineStr">
        <is>
          <t>Not reviewed</t>
        </is>
      </c>
      <c r="BJ930" t="inlineStr">
        <is>
          <t>Not reviewed</t>
        </is>
      </c>
      <c r="BK930" t="inlineStr">
        <is>
          <t>Not reviewed</t>
        </is>
      </c>
      <c r="BL930" t="inlineStr">
        <is>
          <t>Not reviewed</t>
        </is>
      </c>
      <c r="BM930" t="inlineStr">
        <is>
          <t>Not reviewed (not included)</t>
        </is>
      </c>
      <c r="BN930" t="inlineStr">
        <is>
          <t>No AI/ML Methods - E1-No AI/ML/DL: Abstract and title do not describe application of AI, ML, or DL methods</t>
        </is>
      </c>
      <c r="BO930" t="inlineStr">
        <is>
          <t>Abstract-level screening only</t>
        </is>
      </c>
      <c r="BP930" t="inlineStr">
        <is>
          <t>Not reported</t>
        </is>
      </c>
    </row>
    <row r="931">
      <c r="A931" t="inlineStr">
        <is>
          <t>ADHD detection based on human action recognition</t>
        </is>
      </c>
      <c r="B931" t="n">
        <v>2024</v>
      </c>
      <c r="C931" t="inlineStr">
        <is>
          <t>Not checked</t>
        </is>
      </c>
      <c r="D931" t="inlineStr">
        <is>
          <t>Not checked</t>
        </is>
      </c>
      <c r="E931">
        <f>_XLFN.IFNA( _XLFN.XLOOKUP(A704,#REF!,#REF!), "NOT PUBMED")</f>
        <v/>
      </c>
      <c r="G931" t="inlineStr">
        <is>
          <t>Unimodal</t>
        </is>
      </c>
      <c r="H931" t="inlineStr">
        <is>
          <t>See abstract</t>
        </is>
      </c>
      <c r="I931" t="inlineStr">
        <is>
          <t>See abstract</t>
        </is>
      </c>
      <c r="J931" t="inlineStr">
        <is>
          <t>See abstract (AI/ML)</t>
        </is>
      </c>
      <c r="K931" t="inlineStr">
        <is>
          <t>See abstract</t>
        </is>
      </c>
      <c r="M931" t="inlineStr">
        <is>
          <t>See abstract</t>
        </is>
      </c>
      <c r="N931" t="inlineStr">
        <is>
          <t>See abstract</t>
        </is>
      </c>
      <c r="O931" t="inlineStr">
        <is>
          <t>Not verified from abstract</t>
        </is>
      </c>
      <c r="P931" t="inlineStr">
        <is>
          <t>See abstract</t>
        </is>
      </c>
      <c r="Q931" t="inlineStr">
        <is>
          <t>See abstract</t>
        </is>
      </c>
      <c r="R931" t="inlineStr">
        <is>
          <t>Not reviewed (not included)</t>
        </is>
      </c>
      <c r="S931" t="inlineStr">
        <is>
          <t>Not reviewed (not included)</t>
        </is>
      </c>
      <c r="T931" t="inlineStr">
        <is>
          <t>Abstract screening only. No AI/ML Methods</t>
        </is>
      </c>
      <c r="U931" t="inlineStr">
        <is>
          <t>EXCLUDE</t>
        </is>
      </c>
      <c r="V931" t="inlineStr">
        <is>
          <t>E1-No AI/ML/DL: Abstract and title do not describe application of AI, ML, or DL methods</t>
        </is>
      </c>
      <c r="W931" t="inlineStr">
        <is>
          <t>Excluded: No AI/ML Methods</t>
        </is>
      </c>
      <c r="X931" t="inlineStr">
        <is>
          <t>Not assessed from abstract</t>
        </is>
      </c>
      <c r="Y931" t="inlineStr">
        <is>
          <t>Pubmed</t>
        </is>
      </c>
      <c r="Z931" t="inlineStr">
        <is>
          <t>Not determined from abstract</t>
        </is>
      </c>
      <c r="AB931" t="inlineStr">
        <is>
          <t>Not assessed (not included)</t>
        </is>
      </c>
      <c r="AC931" t="inlineStr">
        <is>
          <t>Not assessed (not included)</t>
        </is>
      </c>
      <c r="AD931" t="inlineStr">
        <is>
          <t>Li Y, Nair R, Naqvi SM.</t>
        </is>
      </c>
      <c r="AF931" t="inlineStr">
        <is>
          <t>Unknown - Verify via DOI</t>
        </is>
      </c>
      <c r="AH931" t="inlineStr">
        <is>
          <t>Not assessed</t>
        </is>
      </c>
      <c r="AI931" t="inlineStr">
        <is>
          <t>Not reported</t>
        </is>
      </c>
      <c r="AJ931" t="inlineStr">
        <is>
          <t>Not reported</t>
        </is>
      </c>
      <c r="AK931" t="inlineStr">
        <is>
          <t>Not reported</t>
        </is>
      </c>
      <c r="AL931" t="inlineStr">
        <is>
          <t>Not reported</t>
        </is>
      </c>
      <c r="AM931" t="inlineStr">
        <is>
          <t>Not reported</t>
        </is>
      </c>
      <c r="AN931" t="inlineStr">
        <is>
          <t>Not reported</t>
        </is>
      </c>
      <c r="AO931" t="inlineStr">
        <is>
          <t>Not reviewed</t>
        </is>
      </c>
      <c r="AP931" t="inlineStr">
        <is>
          <t>Not reported</t>
        </is>
      </c>
      <c r="AQ931" t="inlineStr">
        <is>
          <t>Not reported</t>
        </is>
      </c>
      <c r="AR931" t="inlineStr">
        <is>
          <t>Not reported</t>
        </is>
      </c>
      <c r="AS931" t="inlineStr">
        <is>
          <t>See abstract</t>
        </is>
      </c>
      <c r="AT931" t="inlineStr">
        <is>
          <t>Not reviewed</t>
        </is>
      </c>
      <c r="AU931" t="inlineStr">
        <is>
          <t>Not reviewed</t>
        </is>
      </c>
      <c r="AV931" t="inlineStr">
        <is>
          <t>Not reviewed</t>
        </is>
      </c>
      <c r="AW931" t="inlineStr">
        <is>
          <t>Not reviewed</t>
        </is>
      </c>
      <c r="AX931" t="inlineStr">
        <is>
          <t>Not reported</t>
        </is>
      </c>
      <c r="AY931" t="inlineStr">
        <is>
          <t>Not reported</t>
        </is>
      </c>
      <c r="AZ931" t="inlineStr">
        <is>
          <t>Not reported</t>
        </is>
      </c>
      <c r="BA931" t="inlineStr">
        <is>
          <t>Not reported</t>
        </is>
      </c>
      <c r="BB931" t="inlineStr">
        <is>
          <t>Not reported</t>
        </is>
      </c>
      <c r="BC931" t="inlineStr">
        <is>
          <t>Not reported</t>
        </is>
      </c>
      <c r="BD931" t="inlineStr">
        <is>
          <t>Not reported</t>
        </is>
      </c>
      <c r="BE931" t="inlineStr">
        <is>
          <t>Not reported</t>
        </is>
      </c>
      <c r="BF931" t="inlineStr">
        <is>
          <t>Not reported</t>
        </is>
      </c>
      <c r="BG931" t="inlineStr">
        <is>
          <t>Not reviewed (not included)</t>
        </is>
      </c>
      <c r="BH931" t="inlineStr">
        <is>
          <t>N/A</t>
        </is>
      </c>
      <c r="BI931" t="inlineStr">
        <is>
          <t>Not reviewed</t>
        </is>
      </c>
      <c r="BJ931" t="inlineStr">
        <is>
          <t>Not reviewed</t>
        </is>
      </c>
      <c r="BK931" t="inlineStr">
        <is>
          <t>Not reviewed</t>
        </is>
      </c>
      <c r="BL931" t="inlineStr">
        <is>
          <t>Not reviewed</t>
        </is>
      </c>
      <c r="BM931" t="inlineStr">
        <is>
          <t>Not reviewed (not included)</t>
        </is>
      </c>
      <c r="BN931" t="inlineStr">
        <is>
          <t>No AI/ML Methods - E1-No AI/ML/DL: Abstract and title do not describe application of AI, ML, or DL methods</t>
        </is>
      </c>
      <c r="BO931" t="inlineStr">
        <is>
          <t>Abstract-level screening only</t>
        </is>
      </c>
      <c r="BP931" t="inlineStr">
        <is>
          <t>Not reported</t>
        </is>
      </c>
    </row>
    <row r="932">
      <c r="A932" t="inlineStr">
        <is>
          <t>Artificial Intelligence Enabled Personalised Assistive Tools to Enhance Education of Children with Neurodevelopmental Disorders-A Review</t>
        </is>
      </c>
      <c r="B932" t="n">
        <v>2022</v>
      </c>
      <c r="C932" t="inlineStr">
        <is>
          <t>Not checked</t>
        </is>
      </c>
      <c r="D932" t="inlineStr">
        <is>
          <t>Not checked</t>
        </is>
      </c>
      <c r="E932">
        <f>_XLFN.IFNA( _XLFN.XLOOKUP(A706,#REF!,#REF!), "NOT PUBMED")</f>
        <v/>
      </c>
      <c r="G932" t="inlineStr">
        <is>
          <t>Unimodal</t>
        </is>
      </c>
      <c r="H932" t="inlineStr">
        <is>
          <t>See abstract</t>
        </is>
      </c>
      <c r="I932" t="inlineStr">
        <is>
          <t>See abstract</t>
        </is>
      </c>
      <c r="J932" t="inlineStr">
        <is>
          <t>See abstract (AI/ML)</t>
        </is>
      </c>
      <c r="K932" t="inlineStr">
        <is>
          <t>See abstract</t>
        </is>
      </c>
      <c r="M932" t="inlineStr">
        <is>
          <t>See abstract</t>
        </is>
      </c>
      <c r="N932" t="inlineStr">
        <is>
          <t>See abstract</t>
        </is>
      </c>
      <c r="O932" t="inlineStr">
        <is>
          <t>Not verified from abstract</t>
        </is>
      </c>
      <c r="P932" t="inlineStr">
        <is>
          <t>See abstract</t>
        </is>
      </c>
      <c r="Q932" t="inlineStr">
        <is>
          <t>See abstract</t>
        </is>
      </c>
      <c r="R932" t="inlineStr">
        <is>
          <t>Not reviewed (not included)</t>
        </is>
      </c>
      <c r="S932" t="inlineStr">
        <is>
          <t>Not reviewed (not included)</t>
        </is>
      </c>
      <c r="T932" t="inlineStr">
        <is>
          <t>Abstract screening only. Non-ADHD Focused</t>
        </is>
      </c>
      <c r="U932" t="inlineStr">
        <is>
          <t>EXCLUDE</t>
        </is>
      </c>
      <c r="V932" t="inlineStr">
        <is>
          <t>E2-Not ADHD focused: Neither title nor abstract mentions ADHD or attention-deficit/hyperactivity</t>
        </is>
      </c>
      <c r="W932" t="inlineStr">
        <is>
          <t>Excluded: Not ADHD Focused</t>
        </is>
      </c>
      <c r="X932" t="inlineStr">
        <is>
          <t>Not assessed from abstract</t>
        </is>
      </c>
      <c r="Y932" t="inlineStr">
        <is>
          <t>Pubmed</t>
        </is>
      </c>
      <c r="Z932" t="inlineStr">
        <is>
          <t>Not determined from abstract</t>
        </is>
      </c>
      <c r="AB932" t="inlineStr">
        <is>
          <t>Not assessed (not included)</t>
        </is>
      </c>
      <c r="AC932" t="inlineStr">
        <is>
          <t>Not assessed (not included)</t>
        </is>
      </c>
      <c r="AD932" t="inlineStr">
        <is>
          <t>Barua PD, Vicnesh J, Gururajan R, Oh SL, Palmer E, Azizan MM, Kadri NA, Acharya UR.</t>
        </is>
      </c>
      <c r="AF932" t="inlineStr">
        <is>
          <t>Unknown - Verify via DOI</t>
        </is>
      </c>
      <c r="AH932" t="inlineStr">
        <is>
          <t>Not assessed</t>
        </is>
      </c>
      <c r="AI932" t="inlineStr">
        <is>
          <t>Not reported</t>
        </is>
      </c>
      <c r="AJ932" t="inlineStr">
        <is>
          <t>Not reported</t>
        </is>
      </c>
      <c r="AK932" t="inlineStr">
        <is>
          <t>Not reported</t>
        </is>
      </c>
      <c r="AL932" t="inlineStr">
        <is>
          <t>Not reported</t>
        </is>
      </c>
      <c r="AM932" t="inlineStr">
        <is>
          <t>Not reported</t>
        </is>
      </c>
      <c r="AN932" t="inlineStr">
        <is>
          <t>Not reported</t>
        </is>
      </c>
      <c r="AO932" t="inlineStr">
        <is>
          <t>Not reviewed</t>
        </is>
      </c>
      <c r="AP932" t="inlineStr">
        <is>
          <t>Not reported</t>
        </is>
      </c>
      <c r="AQ932" t="inlineStr">
        <is>
          <t>Not reported</t>
        </is>
      </c>
      <c r="AR932" t="inlineStr">
        <is>
          <t>Not reported</t>
        </is>
      </c>
      <c r="AS932" t="inlineStr">
        <is>
          <t>See abstract</t>
        </is>
      </c>
      <c r="AT932" t="inlineStr">
        <is>
          <t>Not reviewed</t>
        </is>
      </c>
      <c r="AU932" t="inlineStr">
        <is>
          <t>Not reviewed</t>
        </is>
      </c>
      <c r="AV932" t="inlineStr">
        <is>
          <t>Not reviewed</t>
        </is>
      </c>
      <c r="AW932" t="inlineStr">
        <is>
          <t>Not reviewed</t>
        </is>
      </c>
      <c r="AX932" t="inlineStr">
        <is>
          <t>Not reported</t>
        </is>
      </c>
      <c r="AY932" t="inlineStr">
        <is>
          <t>Not reported</t>
        </is>
      </c>
      <c r="AZ932" t="inlineStr">
        <is>
          <t>Not reported</t>
        </is>
      </c>
      <c r="BA932" t="inlineStr">
        <is>
          <t>Not reported</t>
        </is>
      </c>
      <c r="BB932" t="inlineStr">
        <is>
          <t>Not reported</t>
        </is>
      </c>
      <c r="BC932" t="inlineStr">
        <is>
          <t>Not reported</t>
        </is>
      </c>
      <c r="BD932" t="inlineStr">
        <is>
          <t>Not reported</t>
        </is>
      </c>
      <c r="BE932" t="inlineStr">
        <is>
          <t>Not reported</t>
        </is>
      </c>
      <c r="BF932" t="inlineStr">
        <is>
          <t>Not reported</t>
        </is>
      </c>
      <c r="BG932" t="inlineStr">
        <is>
          <t>Not reviewed (not included)</t>
        </is>
      </c>
      <c r="BH932" t="inlineStr">
        <is>
          <t>N/A</t>
        </is>
      </c>
      <c r="BI932" t="inlineStr">
        <is>
          <t>Not reviewed</t>
        </is>
      </c>
      <c r="BJ932" t="inlineStr">
        <is>
          <t>Not reviewed</t>
        </is>
      </c>
      <c r="BK932" t="inlineStr">
        <is>
          <t>Not reviewed</t>
        </is>
      </c>
      <c r="BL932" t="inlineStr">
        <is>
          <t>Not reviewed</t>
        </is>
      </c>
      <c r="BM932" t="inlineStr">
        <is>
          <t>Not reviewed (not included)</t>
        </is>
      </c>
      <c r="BN932" t="inlineStr">
        <is>
          <t>Non-ADHD Focused - E2-Not ADHD focused: Neither title nor abstract mentions ADHD or attention-deficit/hyperactivity</t>
        </is>
      </c>
      <c r="BO932" t="inlineStr">
        <is>
          <t>Abstract-level screening only</t>
        </is>
      </c>
      <c r="BP932" t="inlineStr">
        <is>
          <t>Not reported</t>
        </is>
      </c>
    </row>
    <row r="933">
      <c r="A933" t="inlineStr">
        <is>
          <t>Technologies to support the diagnosis and/or treatment of neurodevelopmental disorders: A systematic review</t>
        </is>
      </c>
      <c r="B933" t="n">
        <v>2023</v>
      </c>
      <c r="C933" t="inlineStr">
        <is>
          <t>Not checked</t>
        </is>
      </c>
      <c r="D933" t="inlineStr">
        <is>
          <t>Not checked</t>
        </is>
      </c>
      <c r="E933">
        <f>_XLFN.IFNA( _XLFN.XLOOKUP(A707,#REF!,#REF!), "NOT PUBMED")</f>
        <v/>
      </c>
      <c r="G933" t="inlineStr">
        <is>
          <t>Unimodal</t>
        </is>
      </c>
      <c r="H933" t="inlineStr">
        <is>
          <t>See abstract</t>
        </is>
      </c>
      <c r="I933" t="inlineStr">
        <is>
          <t>See abstract</t>
        </is>
      </c>
      <c r="J933" t="inlineStr">
        <is>
          <t>See abstract (AI/ML)</t>
        </is>
      </c>
      <c r="K933" t="inlineStr">
        <is>
          <t>See abstract</t>
        </is>
      </c>
      <c r="M933" t="inlineStr">
        <is>
          <t>See abstract</t>
        </is>
      </c>
      <c r="N933" t="inlineStr">
        <is>
          <t>See abstract</t>
        </is>
      </c>
      <c r="O933" t="inlineStr">
        <is>
          <t>Not verified from abstract</t>
        </is>
      </c>
      <c r="P933" t="inlineStr">
        <is>
          <t>See abstract</t>
        </is>
      </c>
      <c r="Q933" t="inlineStr">
        <is>
          <t>See abstract</t>
        </is>
      </c>
      <c r="R933" t="inlineStr">
        <is>
          <t>Not reviewed (not included)</t>
        </is>
      </c>
      <c r="S933" t="inlineStr">
        <is>
          <t>Not reviewed (not included)</t>
        </is>
      </c>
      <c r="T933" t="inlineStr">
        <is>
          <t>Abstract screening only. Not Primary Research</t>
        </is>
      </c>
      <c r="U933" t="inlineStr">
        <is>
          <t>EXCLUDE</t>
        </is>
      </c>
      <c r="V933" t="inlineStr">
        <is>
          <t>E6-Not Primary Research: Title/abstract indicates systematic review, meta-analysis, or review paper</t>
        </is>
      </c>
      <c r="W933" t="inlineStr">
        <is>
          <t>Excluded: Not Primary Research</t>
        </is>
      </c>
      <c r="X933" t="inlineStr">
        <is>
          <t>Not assessed from abstract</t>
        </is>
      </c>
      <c r="Y933" t="inlineStr">
        <is>
          <t>Pubmed</t>
        </is>
      </c>
      <c r="Z933" t="inlineStr">
        <is>
          <t>Not determined from abstract</t>
        </is>
      </c>
      <c r="AB933" t="inlineStr">
        <is>
          <t>Not assessed (not included)</t>
        </is>
      </c>
      <c r="AC933" t="inlineStr">
        <is>
          <t>Not assessed (not included)</t>
        </is>
      </c>
      <c r="AD933" t="inlineStr">
        <is>
          <t>Previously Marzena Szkodo MOR, Micai M, Caruso A, Fulceri F, Fazio M, Scattoni ML.</t>
        </is>
      </c>
      <c r="AF933" t="inlineStr">
        <is>
          <t>Unknown - Verify via DOI</t>
        </is>
      </c>
      <c r="AH933" t="inlineStr">
        <is>
          <t>Not assessed</t>
        </is>
      </c>
      <c r="AI933" t="inlineStr">
        <is>
          <t>Not reported</t>
        </is>
      </c>
      <c r="AJ933" t="inlineStr">
        <is>
          <t>Not reported</t>
        </is>
      </c>
      <c r="AK933" t="inlineStr">
        <is>
          <t>Not reported</t>
        </is>
      </c>
      <c r="AL933" t="inlineStr">
        <is>
          <t>Not reported</t>
        </is>
      </c>
      <c r="AM933" t="inlineStr">
        <is>
          <t>Not reported</t>
        </is>
      </c>
      <c r="AN933" t="inlineStr">
        <is>
          <t>Not reported</t>
        </is>
      </c>
      <c r="AO933" t="inlineStr">
        <is>
          <t>Not reviewed</t>
        </is>
      </c>
      <c r="AP933" t="inlineStr">
        <is>
          <t>Not reported</t>
        </is>
      </c>
      <c r="AQ933" t="inlineStr">
        <is>
          <t>Not reported</t>
        </is>
      </c>
      <c r="AR933" t="inlineStr">
        <is>
          <t>Not reported</t>
        </is>
      </c>
      <c r="AS933" t="inlineStr">
        <is>
          <t>See abstract</t>
        </is>
      </c>
      <c r="AT933" t="inlineStr">
        <is>
          <t>Not reviewed</t>
        </is>
      </c>
      <c r="AU933" t="inlineStr">
        <is>
          <t>Not reviewed</t>
        </is>
      </c>
      <c r="AV933" t="inlineStr">
        <is>
          <t>Not reviewed</t>
        </is>
      </c>
      <c r="AW933" t="inlineStr">
        <is>
          <t>Not reviewed</t>
        </is>
      </c>
      <c r="AX933" t="inlineStr">
        <is>
          <t>Not reported</t>
        </is>
      </c>
      <c r="AY933" t="inlineStr">
        <is>
          <t>Not reported</t>
        </is>
      </c>
      <c r="AZ933" t="inlineStr">
        <is>
          <t>Not reported</t>
        </is>
      </c>
      <c r="BA933" t="inlineStr">
        <is>
          <t>Not reported</t>
        </is>
      </c>
      <c r="BB933" t="inlineStr">
        <is>
          <t>Not reported</t>
        </is>
      </c>
      <c r="BC933" t="inlineStr">
        <is>
          <t>Not reported</t>
        </is>
      </c>
      <c r="BD933" t="inlineStr">
        <is>
          <t>Not reported</t>
        </is>
      </c>
      <c r="BE933" t="inlineStr">
        <is>
          <t>Not reported</t>
        </is>
      </c>
      <c r="BF933" t="inlineStr">
        <is>
          <t>Not reported</t>
        </is>
      </c>
      <c r="BG933" t="inlineStr">
        <is>
          <t>Not reviewed (not included)</t>
        </is>
      </c>
      <c r="BH933" t="inlineStr">
        <is>
          <t>N/A</t>
        </is>
      </c>
      <c r="BI933" t="inlineStr">
        <is>
          <t>Not reviewed</t>
        </is>
      </c>
      <c r="BJ933" t="inlineStr">
        <is>
          <t>Not reviewed</t>
        </is>
      </c>
      <c r="BK933" t="inlineStr">
        <is>
          <t>Not reviewed</t>
        </is>
      </c>
      <c r="BL933" t="inlineStr">
        <is>
          <t>Not reviewed</t>
        </is>
      </c>
      <c r="BM933" t="inlineStr">
        <is>
          <t>Not reviewed (not included)</t>
        </is>
      </c>
      <c r="BN933" t="inlineStr">
        <is>
          <t>Not Primary Research - E6-Not Primary Research: Title/abstract indicates systematic review, meta-analysis, or review paper</t>
        </is>
      </c>
      <c r="BO933" t="inlineStr">
        <is>
          <t>Abstract-level screening only</t>
        </is>
      </c>
      <c r="BP933" t="inlineStr">
        <is>
          <t>Not reported</t>
        </is>
      </c>
    </row>
    <row r="934">
      <c r="A934" t="inlineStr">
        <is>
          <t>Integration of multi-omics and crowdsourcing assessment of placenta-brain axis biomarkers for predicting neurodevelopmental disorders</t>
        </is>
      </c>
      <c r="B934" t="n">
        <v>2025</v>
      </c>
      <c r="C934" t="inlineStr">
        <is>
          <t>Not checked</t>
        </is>
      </c>
      <c r="D934" t="inlineStr">
        <is>
          <t>Not checked</t>
        </is>
      </c>
      <c r="E934">
        <f>_XLFN.IFNA( _XLFN.XLOOKUP(A708,#REF!,#REF!), "NOT PUBMED")</f>
        <v/>
      </c>
      <c r="G934" t="inlineStr">
        <is>
          <t>Unimodal</t>
        </is>
      </c>
      <c r="H934" t="inlineStr">
        <is>
          <t>See abstract</t>
        </is>
      </c>
      <c r="I934" t="inlineStr">
        <is>
          <t>See abstract</t>
        </is>
      </c>
      <c r="J934" t="inlineStr">
        <is>
          <t>See abstract (AI/ML)</t>
        </is>
      </c>
      <c r="K934" t="inlineStr">
        <is>
          <t>See abstract</t>
        </is>
      </c>
      <c r="M934" t="inlineStr">
        <is>
          <t>See abstract</t>
        </is>
      </c>
      <c r="N934" t="inlineStr">
        <is>
          <t>See abstract</t>
        </is>
      </c>
      <c r="O934" t="inlineStr">
        <is>
          <t>Not verified from abstract</t>
        </is>
      </c>
      <c r="P934" t="inlineStr">
        <is>
          <t>See abstract</t>
        </is>
      </c>
      <c r="Q934" t="inlineStr">
        <is>
          <t>See abstract</t>
        </is>
      </c>
      <c r="R934" t="inlineStr">
        <is>
          <t>Not reviewed (not included)</t>
        </is>
      </c>
      <c r="S934" t="inlineStr">
        <is>
          <t>Not reviewed (not included)</t>
        </is>
      </c>
      <c r="T934" t="inlineStr">
        <is>
          <t>Abstract screening only. Non-ADHD Focused</t>
        </is>
      </c>
      <c r="U934" t="inlineStr">
        <is>
          <t>EXCLUDE</t>
        </is>
      </c>
      <c r="V934" t="inlineStr">
        <is>
          <t>E2-Not ADHD focused: Neither title nor abstract mentions ADHD or attention-deficit/hyperactivity</t>
        </is>
      </c>
      <c r="W934" t="inlineStr">
        <is>
          <t>Excluded: Not ADHD Focused</t>
        </is>
      </c>
      <c r="X934" t="inlineStr">
        <is>
          <t>Not assessed from abstract</t>
        </is>
      </c>
      <c r="Y934" t="inlineStr">
        <is>
          <t>Pubmed</t>
        </is>
      </c>
      <c r="Z934" t="inlineStr">
        <is>
          <t>Not determined from abstract</t>
        </is>
      </c>
      <c r="AB934" t="inlineStr">
        <is>
          <t>Not assessed (not included)</t>
        </is>
      </c>
      <c r="AC934" t="inlineStr">
        <is>
          <t>Not assessed (not included)</t>
        </is>
      </c>
      <c r="AD934" t="inlineStr">
        <is>
          <t>Zhang Y, Jin H, Tong J, Gan H, Tao F, Zhu Y.</t>
        </is>
      </c>
      <c r="AF934" t="inlineStr">
        <is>
          <t>Unknown - Verify via DOI</t>
        </is>
      </c>
      <c r="AH934" t="inlineStr">
        <is>
          <t>Not assessed</t>
        </is>
      </c>
      <c r="AI934" t="inlineStr">
        <is>
          <t>Not reported</t>
        </is>
      </c>
      <c r="AJ934" t="inlineStr">
        <is>
          <t>Not reported</t>
        </is>
      </c>
      <c r="AK934" t="inlineStr">
        <is>
          <t>Not reported</t>
        </is>
      </c>
      <c r="AL934" t="inlineStr">
        <is>
          <t>Not reported</t>
        </is>
      </c>
      <c r="AM934" t="inlineStr">
        <is>
          <t>Not reported</t>
        </is>
      </c>
      <c r="AN934" t="inlineStr">
        <is>
          <t>Not reported</t>
        </is>
      </c>
      <c r="AO934" t="inlineStr">
        <is>
          <t>Not reviewed</t>
        </is>
      </c>
      <c r="AP934" t="inlineStr">
        <is>
          <t>Not reported</t>
        </is>
      </c>
      <c r="AQ934" t="inlineStr">
        <is>
          <t>Not reported</t>
        </is>
      </c>
      <c r="AR934" t="inlineStr">
        <is>
          <t>Not reported</t>
        </is>
      </c>
      <c r="AS934" t="inlineStr">
        <is>
          <t>See abstract</t>
        </is>
      </c>
      <c r="AT934" t="inlineStr">
        <is>
          <t>Not reviewed</t>
        </is>
      </c>
      <c r="AU934" t="inlineStr">
        <is>
          <t>Not reviewed</t>
        </is>
      </c>
      <c r="AV934" t="inlineStr">
        <is>
          <t>Not reviewed</t>
        </is>
      </c>
      <c r="AW934" t="inlineStr">
        <is>
          <t>Not reviewed</t>
        </is>
      </c>
      <c r="AX934" t="inlineStr">
        <is>
          <t>Not reported</t>
        </is>
      </c>
      <c r="AY934" t="inlineStr">
        <is>
          <t>Not reported</t>
        </is>
      </c>
      <c r="AZ934" t="inlineStr">
        <is>
          <t>Not reported</t>
        </is>
      </c>
      <c r="BA934" t="inlineStr">
        <is>
          <t>Not reported</t>
        </is>
      </c>
      <c r="BB934" t="inlineStr">
        <is>
          <t>Not reported</t>
        </is>
      </c>
      <c r="BC934" t="inlineStr">
        <is>
          <t>Not reported</t>
        </is>
      </c>
      <c r="BD934" t="inlineStr">
        <is>
          <t>Not reported</t>
        </is>
      </c>
      <c r="BE934" t="inlineStr">
        <is>
          <t>Not reported</t>
        </is>
      </c>
      <c r="BF934" t="inlineStr">
        <is>
          <t>Not reported</t>
        </is>
      </c>
      <c r="BG934" t="inlineStr">
        <is>
          <t>Not reviewed (not included)</t>
        </is>
      </c>
      <c r="BH934" t="inlineStr">
        <is>
          <t>N/A</t>
        </is>
      </c>
      <c r="BI934" t="inlineStr">
        <is>
          <t>Not reviewed</t>
        </is>
      </c>
      <c r="BJ934" t="inlineStr">
        <is>
          <t>Not reviewed</t>
        </is>
      </c>
      <c r="BK934" t="inlineStr">
        <is>
          <t>Not reviewed</t>
        </is>
      </c>
      <c r="BL934" t="inlineStr">
        <is>
          <t>Not reviewed</t>
        </is>
      </c>
      <c r="BM934" t="inlineStr">
        <is>
          <t>Not reviewed (not included)</t>
        </is>
      </c>
      <c r="BN934" t="inlineStr">
        <is>
          <t>Non-ADHD Focused - E2-Not ADHD focused: Neither title nor abstract mentions ADHD or attention-deficit/hyperactivity</t>
        </is>
      </c>
      <c r="BO934" t="inlineStr">
        <is>
          <t>Abstract-level screening only</t>
        </is>
      </c>
      <c r="BP934" t="inlineStr">
        <is>
          <t>Not reported</t>
        </is>
      </c>
    </row>
    <row r="935">
      <c r="A935" t="inlineStr">
        <is>
          <t>Identifying ADHD and subtypes through microstates analysis and complex networks</t>
        </is>
      </c>
      <c r="B935" t="n">
        <v>2024</v>
      </c>
      <c r="C935" t="inlineStr">
        <is>
          <t>Not checked</t>
        </is>
      </c>
      <c r="D935" t="inlineStr">
        <is>
          <t>Not checked</t>
        </is>
      </c>
      <c r="E935">
        <f>_XLFN.IFNA( _XLFN.XLOOKUP(A709,#REF!,#REF!), "NOT PUBMED")</f>
        <v/>
      </c>
      <c r="G935" t="inlineStr">
        <is>
          <t>Unimodal</t>
        </is>
      </c>
      <c r="H935" t="inlineStr">
        <is>
          <t>See abstract</t>
        </is>
      </c>
      <c r="I935" t="inlineStr">
        <is>
          <t>See abstract</t>
        </is>
      </c>
      <c r="J935" t="inlineStr">
        <is>
          <t>See abstract (AI/ML)</t>
        </is>
      </c>
      <c r="K935" t="inlineStr">
        <is>
          <t>See abstract</t>
        </is>
      </c>
      <c r="M935" t="inlineStr">
        <is>
          <t>See abstract</t>
        </is>
      </c>
      <c r="N935" t="inlineStr">
        <is>
          <t>See abstract</t>
        </is>
      </c>
      <c r="O935" t="inlineStr">
        <is>
          <t>Not verified from abstract</t>
        </is>
      </c>
      <c r="P935" t="inlineStr">
        <is>
          <t>See abstract</t>
        </is>
      </c>
      <c r="Q935" t="inlineStr">
        <is>
          <t>See abstract</t>
        </is>
      </c>
      <c r="R935" t="inlineStr">
        <is>
          <t>Not reviewed (not included)</t>
        </is>
      </c>
      <c r="S935" t="inlineStr">
        <is>
          <t>Not reviewed (not included)</t>
        </is>
      </c>
      <c r="T935" t="inlineStr">
        <is>
          <t>Abstract screening only. No AI/ML Methods</t>
        </is>
      </c>
      <c r="U935" t="inlineStr">
        <is>
          <t>EXCLUDE</t>
        </is>
      </c>
      <c r="V935" t="inlineStr">
        <is>
          <t>E1-No AI/ML/DL: Abstract and title do not describe application of AI, ML, or DL methods</t>
        </is>
      </c>
      <c r="W935" t="inlineStr">
        <is>
          <t>Excluded: No AI/ML Methods</t>
        </is>
      </c>
      <c r="X935" t="inlineStr">
        <is>
          <t>Not assessed from abstract</t>
        </is>
      </c>
      <c r="Y935" t="inlineStr">
        <is>
          <t>Pubmed</t>
        </is>
      </c>
      <c r="Z935" t="inlineStr">
        <is>
          <t>Not determined from abstract</t>
        </is>
      </c>
      <c r="AB935" t="inlineStr">
        <is>
          <t>Not assessed (not included)</t>
        </is>
      </c>
      <c r="AC935" t="inlineStr">
        <is>
          <t>Not assessed (not included)</t>
        </is>
      </c>
      <c r="AD935" t="inlineStr">
        <is>
          <t>Alves LM, Côco KF, De Souza ML, Ciarelli PM.</t>
        </is>
      </c>
      <c r="AF935" t="inlineStr">
        <is>
          <t>Unknown - Verify via DOI</t>
        </is>
      </c>
      <c r="AH935" t="inlineStr">
        <is>
          <t>Not assessed</t>
        </is>
      </c>
      <c r="AI935" t="inlineStr">
        <is>
          <t>Not reported</t>
        </is>
      </c>
      <c r="AJ935" t="inlineStr">
        <is>
          <t>Not reported</t>
        </is>
      </c>
      <c r="AK935" t="inlineStr">
        <is>
          <t>Not reported</t>
        </is>
      </c>
      <c r="AL935" t="inlineStr">
        <is>
          <t>Not reported</t>
        </is>
      </c>
      <c r="AM935" t="inlineStr">
        <is>
          <t>Not reported</t>
        </is>
      </c>
      <c r="AN935" t="inlineStr">
        <is>
          <t>Not reported</t>
        </is>
      </c>
      <c r="AO935" t="inlineStr">
        <is>
          <t>Not reviewed</t>
        </is>
      </c>
      <c r="AP935" t="inlineStr">
        <is>
          <t>Not reported</t>
        </is>
      </c>
      <c r="AQ935" t="inlineStr">
        <is>
          <t>Not reported</t>
        </is>
      </c>
      <c r="AR935" t="inlineStr">
        <is>
          <t>Not reported</t>
        </is>
      </c>
      <c r="AS935" t="inlineStr">
        <is>
          <t>See abstract</t>
        </is>
      </c>
      <c r="AT935" t="inlineStr">
        <is>
          <t>Not reviewed</t>
        </is>
      </c>
      <c r="AU935" t="inlineStr">
        <is>
          <t>Not reviewed</t>
        </is>
      </c>
      <c r="AV935" t="inlineStr">
        <is>
          <t>Not reviewed</t>
        </is>
      </c>
      <c r="AW935" t="inlineStr">
        <is>
          <t>Not reviewed</t>
        </is>
      </c>
      <c r="AX935" t="inlineStr">
        <is>
          <t>Not reported</t>
        </is>
      </c>
      <c r="AY935" t="inlineStr">
        <is>
          <t>Not reported</t>
        </is>
      </c>
      <c r="AZ935" t="inlineStr">
        <is>
          <t>Not reported</t>
        </is>
      </c>
      <c r="BA935" t="inlineStr">
        <is>
          <t>Not reported</t>
        </is>
      </c>
      <c r="BB935" t="inlineStr">
        <is>
          <t>Not reported</t>
        </is>
      </c>
      <c r="BC935" t="inlineStr">
        <is>
          <t>Not reported</t>
        </is>
      </c>
      <c r="BD935" t="inlineStr">
        <is>
          <t>Not reported</t>
        </is>
      </c>
      <c r="BE935" t="inlineStr">
        <is>
          <t>Not reported</t>
        </is>
      </c>
      <c r="BF935" t="inlineStr">
        <is>
          <t>Not reported</t>
        </is>
      </c>
      <c r="BG935" t="inlineStr">
        <is>
          <t>Not reviewed (not included)</t>
        </is>
      </c>
      <c r="BH935" t="inlineStr">
        <is>
          <t>N/A</t>
        </is>
      </c>
      <c r="BI935" t="inlineStr">
        <is>
          <t>Not reviewed</t>
        </is>
      </c>
      <c r="BJ935" t="inlineStr">
        <is>
          <t>Not reviewed</t>
        </is>
      </c>
      <c r="BK935" t="inlineStr">
        <is>
          <t>Not reviewed</t>
        </is>
      </c>
      <c r="BL935" t="inlineStr">
        <is>
          <t>Not reviewed</t>
        </is>
      </c>
      <c r="BM935" t="inlineStr">
        <is>
          <t>Not reviewed (not included)</t>
        </is>
      </c>
      <c r="BN935" t="inlineStr">
        <is>
          <t>No AI/ML Methods - E1-No AI/ML/DL: Abstract and title do not describe application of AI, ML, or DL methods</t>
        </is>
      </c>
      <c r="BO935" t="inlineStr">
        <is>
          <t>Abstract-level screening only</t>
        </is>
      </c>
      <c r="BP935" t="inlineStr">
        <is>
          <t>Not reported</t>
        </is>
      </c>
    </row>
    <row r="936">
      <c r="A936" t="inlineStr">
        <is>
          <t>ADHD classification by dual subspace learning using resting-state functional connectivity</t>
        </is>
      </c>
      <c r="B936" t="n">
        <v>2020</v>
      </c>
      <c r="C936" t="inlineStr">
        <is>
          <t>Not checked</t>
        </is>
      </c>
      <c r="D936" t="inlineStr">
        <is>
          <t>Not checked</t>
        </is>
      </c>
      <c r="E936">
        <f>_XLFN.IFNA( _XLFN.XLOOKUP(A710,#REF!,#REF!), "NOT PUBMED")</f>
        <v/>
      </c>
      <c r="G936" t="inlineStr">
        <is>
          <t>Unimodal</t>
        </is>
      </c>
      <c r="H936" t="inlineStr">
        <is>
          <t>See abstract</t>
        </is>
      </c>
      <c r="I936" t="inlineStr">
        <is>
          <t>See abstract</t>
        </is>
      </c>
      <c r="J936" t="inlineStr">
        <is>
          <t>See abstract (AI/ML)</t>
        </is>
      </c>
      <c r="K936" t="inlineStr">
        <is>
          <t>See abstract</t>
        </is>
      </c>
      <c r="M936" t="inlineStr">
        <is>
          <t>See abstract</t>
        </is>
      </c>
      <c r="N936" t="inlineStr">
        <is>
          <t>See abstract</t>
        </is>
      </c>
      <c r="O936" t="inlineStr">
        <is>
          <t>Not verified from abstract</t>
        </is>
      </c>
      <c r="P936" t="inlineStr">
        <is>
          <t>See abstract</t>
        </is>
      </c>
      <c r="Q936" t="inlineStr">
        <is>
          <t>See abstract</t>
        </is>
      </c>
      <c r="R936" t="inlineStr">
        <is>
          <t>Not reviewed (not included)</t>
        </is>
      </c>
      <c r="S936" t="inlineStr">
        <is>
          <t>Not reviewed (not included)</t>
        </is>
      </c>
      <c r="T936" t="inlineStr">
        <is>
          <t>Abstract screening only. No AI/ML Methods</t>
        </is>
      </c>
      <c r="U936" t="inlineStr">
        <is>
          <t>EXCLUDE</t>
        </is>
      </c>
      <c r="V936" t="inlineStr">
        <is>
          <t>E1-No AI/ML/DL: Abstract and title do not describe application of AI, ML, or DL methods</t>
        </is>
      </c>
      <c r="W936" t="inlineStr">
        <is>
          <t>Excluded: No AI/ML Methods</t>
        </is>
      </c>
      <c r="X936" t="inlineStr">
        <is>
          <t>Not assessed from abstract</t>
        </is>
      </c>
      <c r="Y936" t="inlineStr">
        <is>
          <t>Pubmed</t>
        </is>
      </c>
      <c r="Z936" t="inlineStr">
        <is>
          <t>Not determined from abstract</t>
        </is>
      </c>
      <c r="AB936" t="inlineStr">
        <is>
          <t>Not assessed (not included)</t>
        </is>
      </c>
      <c r="AC936" t="inlineStr">
        <is>
          <t>Not assessed (not included)</t>
        </is>
      </c>
      <c r="AD936" t="inlineStr">
        <is>
          <t>Chen Y, Tang Y, Wang C, Liu X, Zhao L, Wang Z.</t>
        </is>
      </c>
      <c r="AF936" t="inlineStr">
        <is>
          <t>Unknown - Verify via DOI</t>
        </is>
      </c>
      <c r="AH936" t="inlineStr">
        <is>
          <t>Not assessed</t>
        </is>
      </c>
      <c r="AI936" t="inlineStr">
        <is>
          <t>Not reported</t>
        </is>
      </c>
      <c r="AJ936" t="inlineStr">
        <is>
          <t>Not reported</t>
        </is>
      </c>
      <c r="AK936" t="inlineStr">
        <is>
          <t>Not reported</t>
        </is>
      </c>
      <c r="AL936" t="inlineStr">
        <is>
          <t>Not reported</t>
        </is>
      </c>
      <c r="AM936" t="inlineStr">
        <is>
          <t>Not reported</t>
        </is>
      </c>
      <c r="AN936" t="inlineStr">
        <is>
          <t>Not reported</t>
        </is>
      </c>
      <c r="AO936" t="inlineStr">
        <is>
          <t>Not reviewed</t>
        </is>
      </c>
      <c r="AP936" t="inlineStr">
        <is>
          <t>Not reported</t>
        </is>
      </c>
      <c r="AQ936" t="inlineStr">
        <is>
          <t>Not reported</t>
        </is>
      </c>
      <c r="AR936" t="inlineStr">
        <is>
          <t>Not reported</t>
        </is>
      </c>
      <c r="AS936" t="inlineStr">
        <is>
          <t>See abstract</t>
        </is>
      </c>
      <c r="AT936" t="inlineStr">
        <is>
          <t>Not reviewed</t>
        </is>
      </c>
      <c r="AU936" t="inlineStr">
        <is>
          <t>Not reviewed</t>
        </is>
      </c>
      <c r="AV936" t="inlineStr">
        <is>
          <t>Not reviewed</t>
        </is>
      </c>
      <c r="AW936" t="inlineStr">
        <is>
          <t>Not reviewed</t>
        </is>
      </c>
      <c r="AX936" t="inlineStr">
        <is>
          <t>Not reported</t>
        </is>
      </c>
      <c r="AY936" t="inlineStr">
        <is>
          <t>Not reported</t>
        </is>
      </c>
      <c r="AZ936" t="inlineStr">
        <is>
          <t>Not reported</t>
        </is>
      </c>
      <c r="BA936" t="inlineStr">
        <is>
          <t>Not reported</t>
        </is>
      </c>
      <c r="BB936" t="inlineStr">
        <is>
          <t>Not reported</t>
        </is>
      </c>
      <c r="BC936" t="inlineStr">
        <is>
          <t>Not reported</t>
        </is>
      </c>
      <c r="BD936" t="inlineStr">
        <is>
          <t>Not reported</t>
        </is>
      </c>
      <c r="BE936" t="inlineStr">
        <is>
          <t>Not reported</t>
        </is>
      </c>
      <c r="BF936" t="inlineStr">
        <is>
          <t>Not reported</t>
        </is>
      </c>
      <c r="BG936" t="inlineStr">
        <is>
          <t>Not reviewed (not included)</t>
        </is>
      </c>
      <c r="BH936" t="inlineStr">
        <is>
          <t>N/A</t>
        </is>
      </c>
      <c r="BI936" t="inlineStr">
        <is>
          <t>Not reviewed</t>
        </is>
      </c>
      <c r="BJ936" t="inlineStr">
        <is>
          <t>Not reviewed</t>
        </is>
      </c>
      <c r="BK936" t="inlineStr">
        <is>
          <t>Not reviewed</t>
        </is>
      </c>
      <c r="BL936" t="inlineStr">
        <is>
          <t>Not reviewed</t>
        </is>
      </c>
      <c r="BM936" t="inlineStr">
        <is>
          <t>Not reviewed (not included)</t>
        </is>
      </c>
      <c r="BN936" t="inlineStr">
        <is>
          <t>No AI/ML Methods - E1-No AI/ML/DL: Abstract and title do not describe application of AI, ML, or DL methods</t>
        </is>
      </c>
      <c r="BO936" t="inlineStr">
        <is>
          <t>Abstract-level screening only</t>
        </is>
      </c>
      <c r="BP936" t="inlineStr">
        <is>
          <t>Not reported</t>
        </is>
      </c>
    </row>
    <row r="937">
      <c r="A937" t="inlineStr">
        <is>
          <t>Generalizable prediction of childhood ADHD symptoms from neurocognitive testing and youth characteristics</t>
        </is>
      </c>
      <c r="B937" t="n">
        <v>2023</v>
      </c>
      <c r="C937" t="inlineStr">
        <is>
          <t>Not checked</t>
        </is>
      </c>
      <c r="D937" t="inlineStr">
        <is>
          <t>Not checked</t>
        </is>
      </c>
      <c r="E937">
        <f>_XLFN.IFNA( _XLFN.XLOOKUP(A711,#REF!,#REF!), "NOT PUBMED")</f>
        <v/>
      </c>
      <c r="G937" t="inlineStr">
        <is>
          <t>Unimodal</t>
        </is>
      </c>
      <c r="H937" t="inlineStr">
        <is>
          <t>See abstract</t>
        </is>
      </c>
      <c r="I937" t="inlineStr">
        <is>
          <t>See abstract</t>
        </is>
      </c>
      <c r="J937" t="inlineStr">
        <is>
          <t>See abstract (AI/ML)</t>
        </is>
      </c>
      <c r="K937" t="inlineStr">
        <is>
          <t>See abstract</t>
        </is>
      </c>
      <c r="M937" t="inlineStr">
        <is>
          <t>See abstract</t>
        </is>
      </c>
      <c r="N937" t="inlineStr">
        <is>
          <t>See abstract</t>
        </is>
      </c>
      <c r="O937" t="inlineStr">
        <is>
          <t>Not verified from abstract</t>
        </is>
      </c>
      <c r="P937" t="inlineStr">
        <is>
          <t>See abstract</t>
        </is>
      </c>
      <c r="Q937" t="inlineStr">
        <is>
          <t>See abstract</t>
        </is>
      </c>
      <c r="R937" t="inlineStr">
        <is>
          <t>Not reviewed (not included)</t>
        </is>
      </c>
      <c r="S937" t="inlineStr">
        <is>
          <t>Not reviewed (not included)</t>
        </is>
      </c>
      <c r="T937" t="inlineStr">
        <is>
          <t>Abstract screening only. No AI/ML Methods</t>
        </is>
      </c>
      <c r="U937" t="inlineStr">
        <is>
          <t>EXCLUDE</t>
        </is>
      </c>
      <c r="V937" t="inlineStr">
        <is>
          <t>E1-No AI/ML/DL: Abstract and title do not describe application of AI, ML, or DL methods</t>
        </is>
      </c>
      <c r="W937" t="inlineStr">
        <is>
          <t>Excluded: No AI/ML Methods</t>
        </is>
      </c>
      <c r="X937" t="inlineStr">
        <is>
          <t>Not assessed from abstract</t>
        </is>
      </c>
      <c r="Y937" t="inlineStr">
        <is>
          <t>Pubmed</t>
        </is>
      </c>
      <c r="Z937" t="inlineStr">
        <is>
          <t>Not determined from abstract</t>
        </is>
      </c>
      <c r="AB937" t="inlineStr">
        <is>
          <t>Not assessed (not included)</t>
        </is>
      </c>
      <c r="AC937" t="inlineStr">
        <is>
          <t>Not assessed (not included)</t>
        </is>
      </c>
      <c r="AD937" t="inlineStr">
        <is>
          <t>Weigard A, McCurry KL, Shapiro Z, Martz ME, Angstadt M, Heitzeg MM, Dinov ID, Sripada C.</t>
        </is>
      </c>
      <c r="AF937" t="inlineStr">
        <is>
          <t>Unknown - Verify via DOI</t>
        </is>
      </c>
      <c r="AH937" t="inlineStr">
        <is>
          <t>Not assessed</t>
        </is>
      </c>
      <c r="AI937" t="inlineStr">
        <is>
          <t>Not reported</t>
        </is>
      </c>
      <c r="AJ937" t="inlineStr">
        <is>
          <t>Not reported</t>
        </is>
      </c>
      <c r="AK937" t="inlineStr">
        <is>
          <t>Not reported</t>
        </is>
      </c>
      <c r="AL937" t="inlineStr">
        <is>
          <t>Not reported</t>
        </is>
      </c>
      <c r="AM937" t="inlineStr">
        <is>
          <t>Not reported</t>
        </is>
      </c>
      <c r="AN937" t="inlineStr">
        <is>
          <t>Not reported</t>
        </is>
      </c>
      <c r="AO937" t="inlineStr">
        <is>
          <t>Not reviewed</t>
        </is>
      </c>
      <c r="AP937" t="inlineStr">
        <is>
          <t>Not reported</t>
        </is>
      </c>
      <c r="AQ937" t="inlineStr">
        <is>
          <t>Not reported</t>
        </is>
      </c>
      <c r="AR937" t="inlineStr">
        <is>
          <t>Not reported</t>
        </is>
      </c>
      <c r="AS937" t="inlineStr">
        <is>
          <t>See abstract</t>
        </is>
      </c>
      <c r="AT937" t="inlineStr">
        <is>
          <t>Not reviewed</t>
        </is>
      </c>
      <c r="AU937" t="inlineStr">
        <is>
          <t>Not reviewed</t>
        </is>
      </c>
      <c r="AV937" t="inlineStr">
        <is>
          <t>Not reviewed</t>
        </is>
      </c>
      <c r="AW937" t="inlineStr">
        <is>
          <t>Not reviewed</t>
        </is>
      </c>
      <c r="AX937" t="inlineStr">
        <is>
          <t>Not reported</t>
        </is>
      </c>
      <c r="AY937" t="inlineStr">
        <is>
          <t>Not reported</t>
        </is>
      </c>
      <c r="AZ937" t="inlineStr">
        <is>
          <t>Not reported</t>
        </is>
      </c>
      <c r="BA937" t="inlineStr">
        <is>
          <t>Not reported</t>
        </is>
      </c>
      <c r="BB937" t="inlineStr">
        <is>
          <t>Not reported</t>
        </is>
      </c>
      <c r="BC937" t="inlineStr">
        <is>
          <t>Not reported</t>
        </is>
      </c>
      <c r="BD937" t="inlineStr">
        <is>
          <t>Not reported</t>
        </is>
      </c>
      <c r="BE937" t="inlineStr">
        <is>
          <t>Not reported</t>
        </is>
      </c>
      <c r="BF937" t="inlineStr">
        <is>
          <t>Not reported</t>
        </is>
      </c>
      <c r="BG937" t="inlineStr">
        <is>
          <t>Not reviewed (not included)</t>
        </is>
      </c>
      <c r="BH937" t="inlineStr">
        <is>
          <t>N/A</t>
        </is>
      </c>
      <c r="BI937" t="inlineStr">
        <is>
          <t>Not reviewed</t>
        </is>
      </c>
      <c r="BJ937" t="inlineStr">
        <is>
          <t>Not reviewed</t>
        </is>
      </c>
      <c r="BK937" t="inlineStr">
        <is>
          <t>Not reviewed</t>
        </is>
      </c>
      <c r="BL937" t="inlineStr">
        <is>
          <t>Not reviewed</t>
        </is>
      </c>
      <c r="BM937" t="inlineStr">
        <is>
          <t>Not reviewed (not included)</t>
        </is>
      </c>
      <c r="BN937" t="inlineStr">
        <is>
          <t>No AI/ML Methods - E1-No AI/ML/DL: Abstract and title do not describe application of AI, ML, or DL methods</t>
        </is>
      </c>
      <c r="BO937" t="inlineStr">
        <is>
          <t>Abstract-level screening only</t>
        </is>
      </c>
      <c r="BP937" t="inlineStr">
        <is>
          <t>Not reported</t>
        </is>
      </c>
    </row>
    <row r="938">
      <c r="A938" t="inlineStr">
        <is>
          <t>Evaluating virtual reality technology in psychotherapy: impacts on anxiety, depression, and ADHD</t>
        </is>
      </c>
      <c r="B938" t="n">
        <v>2024</v>
      </c>
      <c r="C938" t="inlineStr">
        <is>
          <t>Not checked</t>
        </is>
      </c>
      <c r="D938" t="inlineStr">
        <is>
          <t>Not checked</t>
        </is>
      </c>
      <c r="E938">
        <f>_XLFN.IFNA( _XLFN.XLOOKUP(A712,#REF!,#REF!), "NOT PUBMED")</f>
        <v/>
      </c>
      <c r="G938" t="inlineStr">
        <is>
          <t>Unimodal</t>
        </is>
      </c>
      <c r="H938" t="inlineStr">
        <is>
          <t>See abstract</t>
        </is>
      </c>
      <c r="I938" t="inlineStr">
        <is>
          <t>See abstract</t>
        </is>
      </c>
      <c r="J938" t="inlineStr">
        <is>
          <t>See abstract (AI/ML)</t>
        </is>
      </c>
      <c r="K938" t="inlineStr">
        <is>
          <t>See abstract</t>
        </is>
      </c>
      <c r="M938" t="inlineStr">
        <is>
          <t>See abstract</t>
        </is>
      </c>
      <c r="N938" t="inlineStr">
        <is>
          <t>See abstract</t>
        </is>
      </c>
      <c r="O938" t="inlineStr">
        <is>
          <t>Not verified from abstract</t>
        </is>
      </c>
      <c r="P938" t="inlineStr">
        <is>
          <t>See abstract</t>
        </is>
      </c>
      <c r="Q938" t="inlineStr">
        <is>
          <t>See abstract</t>
        </is>
      </c>
      <c r="R938" t="inlineStr">
        <is>
          <t>Not reviewed (not included)</t>
        </is>
      </c>
      <c r="S938" t="inlineStr">
        <is>
          <t>Not reviewed (not included)</t>
        </is>
      </c>
      <c r="T938" t="inlineStr">
        <is>
          <t>Abstract screening only. No AI/ML Methods</t>
        </is>
      </c>
      <c r="U938" t="inlineStr">
        <is>
          <t>EXCLUDE</t>
        </is>
      </c>
      <c r="V938" t="inlineStr">
        <is>
          <t>E1-No AI/ML/DL: Abstract and title do not describe application of AI, ML, or DL methods</t>
        </is>
      </c>
      <c r="W938" t="inlineStr">
        <is>
          <t>Excluded: No AI/ML Methods</t>
        </is>
      </c>
      <c r="X938" t="inlineStr">
        <is>
          <t>Not assessed from abstract</t>
        </is>
      </c>
      <c r="Y938" t="inlineStr">
        <is>
          <t>Pubmed</t>
        </is>
      </c>
      <c r="Z938" t="inlineStr">
        <is>
          <t>Not determined from abstract</t>
        </is>
      </c>
      <c r="AB938" t="inlineStr">
        <is>
          <t>Not assessed (not included)</t>
        </is>
      </c>
      <c r="AC938" t="inlineStr">
        <is>
          <t>Not assessed (not included)</t>
        </is>
      </c>
      <c r="AD938" t="inlineStr">
        <is>
          <t>Wang P, Ai X, Zhang X, Ma F, Zhuang Y, Wang S.</t>
        </is>
      </c>
      <c r="AF938" t="inlineStr">
        <is>
          <t>Unknown - Verify via DOI</t>
        </is>
      </c>
      <c r="AH938" t="inlineStr">
        <is>
          <t>Not assessed</t>
        </is>
      </c>
      <c r="AI938" t="inlineStr">
        <is>
          <t>Not reported</t>
        </is>
      </c>
      <c r="AJ938" t="inlineStr">
        <is>
          <t>Not reported</t>
        </is>
      </c>
      <c r="AK938" t="inlineStr">
        <is>
          <t>Not reported</t>
        </is>
      </c>
      <c r="AL938" t="inlineStr">
        <is>
          <t>Not reported</t>
        </is>
      </c>
      <c r="AM938" t="inlineStr">
        <is>
          <t>Not reported</t>
        </is>
      </c>
      <c r="AN938" t="inlineStr">
        <is>
          <t>Not reported</t>
        </is>
      </c>
      <c r="AO938" t="inlineStr">
        <is>
          <t>Not reviewed</t>
        </is>
      </c>
      <c r="AP938" t="inlineStr">
        <is>
          <t>Not reported</t>
        </is>
      </c>
      <c r="AQ938" t="inlineStr">
        <is>
          <t>Not reported</t>
        </is>
      </c>
      <c r="AR938" t="inlineStr">
        <is>
          <t>Not reported</t>
        </is>
      </c>
      <c r="AS938" t="inlineStr">
        <is>
          <t>See abstract</t>
        </is>
      </c>
      <c r="AT938" t="inlineStr">
        <is>
          <t>Not reviewed</t>
        </is>
      </c>
      <c r="AU938" t="inlineStr">
        <is>
          <t>Not reviewed</t>
        </is>
      </c>
      <c r="AV938" t="inlineStr">
        <is>
          <t>Not reviewed</t>
        </is>
      </c>
      <c r="AW938" t="inlineStr">
        <is>
          <t>Not reviewed</t>
        </is>
      </c>
      <c r="AX938" t="inlineStr">
        <is>
          <t>Not reported</t>
        </is>
      </c>
      <c r="AY938" t="inlineStr">
        <is>
          <t>Not reported</t>
        </is>
      </c>
      <c r="AZ938" t="inlineStr">
        <is>
          <t>Not reported</t>
        </is>
      </c>
      <c r="BA938" t="inlineStr">
        <is>
          <t>Not reported</t>
        </is>
      </c>
      <c r="BB938" t="inlineStr">
        <is>
          <t>Not reported</t>
        </is>
      </c>
      <c r="BC938" t="inlineStr">
        <is>
          <t>Not reported</t>
        </is>
      </c>
      <c r="BD938" t="inlineStr">
        <is>
          <t>Not reported</t>
        </is>
      </c>
      <c r="BE938" t="inlineStr">
        <is>
          <t>Not reported</t>
        </is>
      </c>
      <c r="BF938" t="inlineStr">
        <is>
          <t>Not reported</t>
        </is>
      </c>
      <c r="BG938" t="inlineStr">
        <is>
          <t>Not reviewed (not included)</t>
        </is>
      </c>
      <c r="BH938" t="inlineStr">
        <is>
          <t>N/A</t>
        </is>
      </c>
      <c r="BI938" t="inlineStr">
        <is>
          <t>Not reviewed</t>
        </is>
      </c>
      <c r="BJ938" t="inlineStr">
        <is>
          <t>Not reviewed</t>
        </is>
      </c>
      <c r="BK938" t="inlineStr">
        <is>
          <t>Not reviewed</t>
        </is>
      </c>
      <c r="BL938" t="inlineStr">
        <is>
          <t>Not reviewed</t>
        </is>
      </c>
      <c r="BM938" t="inlineStr">
        <is>
          <t>Not reviewed (not included)</t>
        </is>
      </c>
      <c r="BN938" t="inlineStr">
        <is>
          <t>No AI/ML Methods - E1-No AI/ML/DL: Abstract and title do not describe application of AI, ML, or DL methods</t>
        </is>
      </c>
      <c r="BO938" t="inlineStr">
        <is>
          <t>Abstract-level screening only</t>
        </is>
      </c>
      <c r="BP938" t="inlineStr">
        <is>
          <t>Not reported</t>
        </is>
      </c>
    </row>
    <row r="939">
      <c r="A939" t="inlineStr">
        <is>
          <t>Two neurosubtypes of ADHD different from the clinical phenotypes</t>
        </is>
      </c>
      <c r="B939" t="n">
        <v>2023</v>
      </c>
      <c r="C939" t="inlineStr">
        <is>
          <t>Not checked</t>
        </is>
      </c>
      <c r="D939" t="inlineStr">
        <is>
          <t>Not checked</t>
        </is>
      </c>
      <c r="E939">
        <f>_XLFN.IFNA( _XLFN.XLOOKUP(A713,#REF!,#REF!), "NOT PUBMED")</f>
        <v/>
      </c>
      <c r="G939" t="inlineStr">
        <is>
          <t>Unimodal</t>
        </is>
      </c>
      <c r="H939" t="inlineStr">
        <is>
          <t>See abstract</t>
        </is>
      </c>
      <c r="I939" t="inlineStr">
        <is>
          <t>See abstract</t>
        </is>
      </c>
      <c r="J939" t="inlineStr">
        <is>
          <t>See abstract (AI/ML)</t>
        </is>
      </c>
      <c r="K939" t="inlineStr">
        <is>
          <t>See abstract</t>
        </is>
      </c>
      <c r="M939" t="inlineStr">
        <is>
          <t>See abstract</t>
        </is>
      </c>
      <c r="N939" t="inlineStr">
        <is>
          <t>See abstract</t>
        </is>
      </c>
      <c r="O939" t="inlineStr">
        <is>
          <t>Not verified from abstract</t>
        </is>
      </c>
      <c r="P939" t="inlineStr">
        <is>
          <t>See abstract</t>
        </is>
      </c>
      <c r="Q939" t="inlineStr">
        <is>
          <t>See abstract</t>
        </is>
      </c>
      <c r="R939" t="inlineStr">
        <is>
          <t>Not reviewed (not included)</t>
        </is>
      </c>
      <c r="S939" t="inlineStr">
        <is>
          <t>Not reviewed (not included)</t>
        </is>
      </c>
      <c r="T939" t="inlineStr">
        <is>
          <t>Abstract screening only. No AI/ML Methods</t>
        </is>
      </c>
      <c r="U939" t="inlineStr">
        <is>
          <t>EXCLUDE</t>
        </is>
      </c>
      <c r="V939" t="inlineStr">
        <is>
          <t>E1-No AI/ML/DL: Abstract and title do not describe application of AI, ML, or DL methods</t>
        </is>
      </c>
      <c r="W939" t="inlineStr">
        <is>
          <t>Excluded: No AI/ML Methods</t>
        </is>
      </c>
      <c r="X939" t="inlineStr">
        <is>
          <t>Not assessed from abstract</t>
        </is>
      </c>
      <c r="Y939" t="inlineStr">
        <is>
          <t>Pubmed</t>
        </is>
      </c>
      <c r="Z939" t="inlineStr">
        <is>
          <t>Not determined from abstract</t>
        </is>
      </c>
      <c r="AB939" t="inlineStr">
        <is>
          <t>Not assessed (not included)</t>
        </is>
      </c>
      <c r="AC939" t="inlineStr">
        <is>
          <t>Not assessed (not included)</t>
        </is>
      </c>
      <c r="AD939" t="inlineStr">
        <is>
          <t>Wang Q, Zhao C, Qiu J, Lu W.</t>
        </is>
      </c>
      <c r="AF939" t="inlineStr">
        <is>
          <t>Unknown - Verify via DOI</t>
        </is>
      </c>
      <c r="AH939" t="inlineStr">
        <is>
          <t>Not assessed</t>
        </is>
      </c>
      <c r="AI939" t="inlineStr">
        <is>
          <t>Not reported</t>
        </is>
      </c>
      <c r="AJ939" t="inlineStr">
        <is>
          <t>Not reported</t>
        </is>
      </c>
      <c r="AK939" t="inlineStr">
        <is>
          <t>Not reported</t>
        </is>
      </c>
      <c r="AL939" t="inlineStr">
        <is>
          <t>Not reported</t>
        </is>
      </c>
      <c r="AM939" t="inlineStr">
        <is>
          <t>Not reported</t>
        </is>
      </c>
      <c r="AN939" t="inlineStr">
        <is>
          <t>Not reported</t>
        </is>
      </c>
      <c r="AO939" t="inlineStr">
        <is>
          <t>Not reviewed</t>
        </is>
      </c>
      <c r="AP939" t="inlineStr">
        <is>
          <t>Not reported</t>
        </is>
      </c>
      <c r="AQ939" t="inlineStr">
        <is>
          <t>Not reported</t>
        </is>
      </c>
      <c r="AR939" t="inlineStr">
        <is>
          <t>Not reported</t>
        </is>
      </c>
      <c r="AS939" t="inlineStr">
        <is>
          <t>See abstract</t>
        </is>
      </c>
      <c r="AT939" t="inlineStr">
        <is>
          <t>Not reviewed</t>
        </is>
      </c>
      <c r="AU939" t="inlineStr">
        <is>
          <t>Not reviewed</t>
        </is>
      </c>
      <c r="AV939" t="inlineStr">
        <is>
          <t>Not reviewed</t>
        </is>
      </c>
      <c r="AW939" t="inlineStr">
        <is>
          <t>Not reviewed</t>
        </is>
      </c>
      <c r="AX939" t="inlineStr">
        <is>
          <t>Not reported</t>
        </is>
      </c>
      <c r="AY939" t="inlineStr">
        <is>
          <t>Not reported</t>
        </is>
      </c>
      <c r="AZ939" t="inlineStr">
        <is>
          <t>Not reported</t>
        </is>
      </c>
      <c r="BA939" t="inlineStr">
        <is>
          <t>Not reported</t>
        </is>
      </c>
      <c r="BB939" t="inlineStr">
        <is>
          <t>Not reported</t>
        </is>
      </c>
      <c r="BC939" t="inlineStr">
        <is>
          <t>Not reported</t>
        </is>
      </c>
      <c r="BD939" t="inlineStr">
        <is>
          <t>Not reported</t>
        </is>
      </c>
      <c r="BE939" t="inlineStr">
        <is>
          <t>Not reported</t>
        </is>
      </c>
      <c r="BF939" t="inlineStr">
        <is>
          <t>Not reported</t>
        </is>
      </c>
      <c r="BG939" t="inlineStr">
        <is>
          <t>Not reviewed (not included)</t>
        </is>
      </c>
      <c r="BH939" t="inlineStr">
        <is>
          <t>N/A</t>
        </is>
      </c>
      <c r="BI939" t="inlineStr">
        <is>
          <t>Not reviewed</t>
        </is>
      </c>
      <c r="BJ939" t="inlineStr">
        <is>
          <t>Not reviewed</t>
        </is>
      </c>
      <c r="BK939" t="inlineStr">
        <is>
          <t>Not reviewed</t>
        </is>
      </c>
      <c r="BL939" t="inlineStr">
        <is>
          <t>Not reviewed</t>
        </is>
      </c>
      <c r="BM939" t="inlineStr">
        <is>
          <t>Not reviewed (not included)</t>
        </is>
      </c>
      <c r="BN939" t="inlineStr">
        <is>
          <t>No AI/ML Methods - E1-No AI/ML/DL: Abstract and title do not describe application of AI, ML, or DL methods</t>
        </is>
      </c>
      <c r="BO939" t="inlineStr">
        <is>
          <t>Abstract-level screening only</t>
        </is>
      </c>
      <c r="BP939" t="inlineStr">
        <is>
          <t>Not reported</t>
        </is>
      </c>
    </row>
    <row r="940">
      <c r="A940" t="inlineStr">
        <is>
          <t>Quantitative Identification of ADHD Tendency in Children With Immersive Fingertip Force Control Tasks</t>
        </is>
      </c>
      <c r="B940" t="n">
        <v>2023</v>
      </c>
      <c r="C940" t="inlineStr">
        <is>
          <t>Not checked</t>
        </is>
      </c>
      <c r="D940" t="inlineStr">
        <is>
          <t>Not checked</t>
        </is>
      </c>
      <c r="E940">
        <f>_XLFN.IFNA( _XLFN.XLOOKUP(A714,#REF!,#REF!), "NOT PUBMED")</f>
        <v/>
      </c>
      <c r="G940" t="inlineStr">
        <is>
          <t>Unimodal</t>
        </is>
      </c>
      <c r="H940" t="inlineStr">
        <is>
          <t>See abstract</t>
        </is>
      </c>
      <c r="I940" t="inlineStr">
        <is>
          <t>See abstract</t>
        </is>
      </c>
      <c r="J940" t="inlineStr">
        <is>
          <t>See abstract (AI/ML)</t>
        </is>
      </c>
      <c r="K940" t="inlineStr">
        <is>
          <t>See abstract</t>
        </is>
      </c>
      <c r="M940" t="inlineStr">
        <is>
          <t>See abstract</t>
        </is>
      </c>
      <c r="N940" t="inlineStr">
        <is>
          <t>See abstract</t>
        </is>
      </c>
      <c r="O940" t="inlineStr">
        <is>
          <t>Not verified from abstract</t>
        </is>
      </c>
      <c r="P940" t="inlineStr">
        <is>
          <t>See abstract</t>
        </is>
      </c>
      <c r="Q940" t="inlineStr">
        <is>
          <t>See abstract</t>
        </is>
      </c>
      <c r="R940" t="inlineStr">
        <is>
          <t>Not reviewed (not included)</t>
        </is>
      </c>
      <c r="S940" t="inlineStr">
        <is>
          <t>Not reviewed (not included)</t>
        </is>
      </c>
      <c r="T940" t="inlineStr">
        <is>
          <t>Abstract screening only. No AI/ML Methods</t>
        </is>
      </c>
      <c r="U940" t="inlineStr">
        <is>
          <t>EXCLUDE</t>
        </is>
      </c>
      <c r="V940" t="inlineStr">
        <is>
          <t>E1-No AI/ML/DL: Abstract and title do not describe application of AI, ML, or DL methods</t>
        </is>
      </c>
      <c r="W940" t="inlineStr">
        <is>
          <t>Excluded: No AI/ML Methods</t>
        </is>
      </c>
      <c r="X940" t="inlineStr">
        <is>
          <t>Not assessed from abstract</t>
        </is>
      </c>
      <c r="Y940" t="inlineStr">
        <is>
          <t>Pubmed</t>
        </is>
      </c>
      <c r="Z940" t="inlineStr">
        <is>
          <t>Not determined from abstract</t>
        </is>
      </c>
      <c r="AB940" t="inlineStr">
        <is>
          <t>Not assessed (not included)</t>
        </is>
      </c>
      <c r="AC940" t="inlineStr">
        <is>
          <t>Not assessed (not included)</t>
        </is>
      </c>
      <c r="AD940" t="inlineStr">
        <is>
          <t>Zhang Z, Kang S, Yu J, Li H, Yin G, Zhang H, Sun L, Wang D.</t>
        </is>
      </c>
      <c r="AF940" t="inlineStr">
        <is>
          <t>Unknown - Verify via DOI</t>
        </is>
      </c>
      <c r="AH940" t="inlineStr">
        <is>
          <t>Not assessed</t>
        </is>
      </c>
      <c r="AI940" t="inlineStr">
        <is>
          <t>Not reported</t>
        </is>
      </c>
      <c r="AJ940" t="inlineStr">
        <is>
          <t>Not reported</t>
        </is>
      </c>
      <c r="AK940" t="inlineStr">
        <is>
          <t>Not reported</t>
        </is>
      </c>
      <c r="AL940" t="inlineStr">
        <is>
          <t>Not reported</t>
        </is>
      </c>
      <c r="AM940" t="inlineStr">
        <is>
          <t>Not reported</t>
        </is>
      </c>
      <c r="AN940" t="inlineStr">
        <is>
          <t>Not reported</t>
        </is>
      </c>
      <c r="AO940" t="inlineStr">
        <is>
          <t>Not reviewed</t>
        </is>
      </c>
      <c r="AP940" t="inlineStr">
        <is>
          <t>Not reported</t>
        </is>
      </c>
      <c r="AQ940" t="inlineStr">
        <is>
          <t>Not reported</t>
        </is>
      </c>
      <c r="AR940" t="inlineStr">
        <is>
          <t>Not reported</t>
        </is>
      </c>
      <c r="AS940" t="inlineStr">
        <is>
          <t>See abstract</t>
        </is>
      </c>
      <c r="AT940" t="inlineStr">
        <is>
          <t>Not reviewed</t>
        </is>
      </c>
      <c r="AU940" t="inlineStr">
        <is>
          <t>Not reviewed</t>
        </is>
      </c>
      <c r="AV940" t="inlineStr">
        <is>
          <t>Not reviewed</t>
        </is>
      </c>
      <c r="AW940" t="inlineStr">
        <is>
          <t>Not reviewed</t>
        </is>
      </c>
      <c r="AX940" t="inlineStr">
        <is>
          <t>Not reported</t>
        </is>
      </c>
      <c r="AY940" t="inlineStr">
        <is>
          <t>Not reported</t>
        </is>
      </c>
      <c r="AZ940" t="inlineStr">
        <is>
          <t>Not reported</t>
        </is>
      </c>
      <c r="BA940" t="inlineStr">
        <is>
          <t>Not reported</t>
        </is>
      </c>
      <c r="BB940" t="inlineStr">
        <is>
          <t>Not reported</t>
        </is>
      </c>
      <c r="BC940" t="inlineStr">
        <is>
          <t>Not reported</t>
        </is>
      </c>
      <c r="BD940" t="inlineStr">
        <is>
          <t>Not reported</t>
        </is>
      </c>
      <c r="BE940" t="inlineStr">
        <is>
          <t>Not reported</t>
        </is>
      </c>
      <c r="BF940" t="inlineStr">
        <is>
          <t>Not reported</t>
        </is>
      </c>
      <c r="BG940" t="inlineStr">
        <is>
          <t>Not reviewed (not included)</t>
        </is>
      </c>
      <c r="BH940" t="inlineStr">
        <is>
          <t>N/A</t>
        </is>
      </c>
      <c r="BI940" t="inlineStr">
        <is>
          <t>Not reviewed</t>
        </is>
      </c>
      <c r="BJ940" t="inlineStr">
        <is>
          <t>Not reviewed</t>
        </is>
      </c>
      <c r="BK940" t="inlineStr">
        <is>
          <t>Not reviewed</t>
        </is>
      </c>
      <c r="BL940" t="inlineStr">
        <is>
          <t>Not reviewed</t>
        </is>
      </c>
      <c r="BM940" t="inlineStr">
        <is>
          <t>Not reviewed (not included)</t>
        </is>
      </c>
      <c r="BN940" t="inlineStr">
        <is>
          <t>No AI/ML Methods - E1-No AI/ML/DL: Abstract and title do not describe application of AI, ML, or DL methods</t>
        </is>
      </c>
      <c r="BO940" t="inlineStr">
        <is>
          <t>Abstract-level screening only</t>
        </is>
      </c>
      <c r="BP940" t="inlineStr">
        <is>
          <t>Not reported</t>
        </is>
      </c>
    </row>
    <row r="941">
      <c r="A941" t="inlineStr">
        <is>
          <t>Siamese based deep neural network for ADHD detection using EEG signal</t>
        </is>
      </c>
      <c r="B941" t="n">
        <v>2024</v>
      </c>
      <c r="C941" t="inlineStr">
        <is>
          <t>Not checked</t>
        </is>
      </c>
      <c r="D941" t="inlineStr">
        <is>
          <t>Not checked</t>
        </is>
      </c>
      <c r="E941">
        <f>_XLFN.IFNA( _XLFN.XLOOKUP(A715,#REF!,#REF!), "NOT PUBMED")</f>
        <v/>
      </c>
      <c r="G941" t="inlineStr">
        <is>
          <t>Unimodal</t>
        </is>
      </c>
      <c r="H941" t="inlineStr">
        <is>
          <t>See abstract</t>
        </is>
      </c>
      <c r="I941" t="inlineStr">
        <is>
          <t>See abstract</t>
        </is>
      </c>
      <c r="J941" t="inlineStr">
        <is>
          <t>See abstract (AI/ML)</t>
        </is>
      </c>
      <c r="K941" t="inlineStr">
        <is>
          <t>See abstract</t>
        </is>
      </c>
      <c r="M941" t="inlineStr">
        <is>
          <t>See abstract</t>
        </is>
      </c>
      <c r="N941" t="inlineStr">
        <is>
          <t>See abstract</t>
        </is>
      </c>
      <c r="O941" t="inlineStr">
        <is>
          <t>Not verified from abstract</t>
        </is>
      </c>
      <c r="P941" t="inlineStr">
        <is>
          <t>See abstract</t>
        </is>
      </c>
      <c r="Q941" t="inlineStr">
        <is>
          <t>See abstract</t>
        </is>
      </c>
      <c r="R941" t="inlineStr">
        <is>
          <t>Not reviewed (not included)</t>
        </is>
      </c>
      <c r="S941" t="inlineStr">
        <is>
          <t>Not reviewed (not included)</t>
        </is>
      </c>
      <c r="T941" t="inlineStr">
        <is>
          <t>Abstract screening only. Not Selected for Final 95 (Pending Full Text Review)</t>
        </is>
      </c>
      <c r="U941" t="inlineStr">
        <is>
          <t>EXCLUDE</t>
        </is>
      </c>
      <c r="V9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41" t="inlineStr">
        <is>
          <t>Excluded: Other Criterion</t>
        </is>
      </c>
      <c r="X941" t="inlineStr">
        <is>
          <t>Not assessed from abstract</t>
        </is>
      </c>
      <c r="Y941" t="inlineStr">
        <is>
          <t>Pubmed</t>
        </is>
      </c>
      <c r="Z941" t="inlineStr">
        <is>
          <t>Not determined from abstract</t>
        </is>
      </c>
      <c r="AB941" t="inlineStr">
        <is>
          <t>Not assessed (not included)</t>
        </is>
      </c>
      <c r="AC941" t="inlineStr">
        <is>
          <t>Not assessed (not included)</t>
        </is>
      </c>
      <c r="AD941" t="inlineStr">
        <is>
          <t>Latifi B, Amini A, Motie Nasrabadi A.</t>
        </is>
      </c>
      <c r="AF941" t="inlineStr">
        <is>
          <t>Unknown - Verify via DOI</t>
        </is>
      </c>
      <c r="AH941" t="inlineStr">
        <is>
          <t>Not assessed</t>
        </is>
      </c>
      <c r="AI941" t="inlineStr">
        <is>
          <t>Not reported</t>
        </is>
      </c>
      <c r="AJ941" t="inlineStr">
        <is>
          <t>Not reported</t>
        </is>
      </c>
      <c r="AK941" t="inlineStr">
        <is>
          <t>Not reported</t>
        </is>
      </c>
      <c r="AL941" t="inlineStr">
        <is>
          <t>Not reported</t>
        </is>
      </c>
      <c r="AM941" t="inlineStr">
        <is>
          <t>Not reported</t>
        </is>
      </c>
      <c r="AN941" t="inlineStr">
        <is>
          <t>Not reported</t>
        </is>
      </c>
      <c r="AO941" t="inlineStr">
        <is>
          <t>Not reviewed</t>
        </is>
      </c>
      <c r="AP941" t="inlineStr">
        <is>
          <t>Not reported</t>
        </is>
      </c>
      <c r="AQ941" t="inlineStr">
        <is>
          <t>Not reported</t>
        </is>
      </c>
      <c r="AR941" t="inlineStr">
        <is>
          <t>Not reported</t>
        </is>
      </c>
      <c r="AS941" t="inlineStr">
        <is>
          <t>See abstract</t>
        </is>
      </c>
      <c r="AT941" t="inlineStr">
        <is>
          <t>Not reviewed</t>
        </is>
      </c>
      <c r="AU941" t="inlineStr">
        <is>
          <t>Not reviewed</t>
        </is>
      </c>
      <c r="AV941" t="inlineStr">
        <is>
          <t>Not reviewed</t>
        </is>
      </c>
      <c r="AW941" t="inlineStr">
        <is>
          <t>Not reviewed</t>
        </is>
      </c>
      <c r="AX941" t="inlineStr">
        <is>
          <t>Not reported</t>
        </is>
      </c>
      <c r="AY941" t="inlineStr">
        <is>
          <t>Not reported</t>
        </is>
      </c>
      <c r="AZ941" t="inlineStr">
        <is>
          <t>Not reported</t>
        </is>
      </c>
      <c r="BA941" t="inlineStr">
        <is>
          <t>Not reported</t>
        </is>
      </c>
      <c r="BB941" t="inlineStr">
        <is>
          <t>Not reported</t>
        </is>
      </c>
      <c r="BC941" t="inlineStr">
        <is>
          <t>Not reported</t>
        </is>
      </c>
      <c r="BD941" t="inlineStr">
        <is>
          <t>Not reported</t>
        </is>
      </c>
      <c r="BE941" t="inlineStr">
        <is>
          <t>Not reported</t>
        </is>
      </c>
      <c r="BF941" t="inlineStr">
        <is>
          <t>Not reported</t>
        </is>
      </c>
      <c r="BG941" t="inlineStr">
        <is>
          <t>Not reviewed (not included)</t>
        </is>
      </c>
      <c r="BH941" t="inlineStr">
        <is>
          <t>N/A</t>
        </is>
      </c>
      <c r="BI941" t="inlineStr">
        <is>
          <t>Not reviewed</t>
        </is>
      </c>
      <c r="BJ941" t="inlineStr">
        <is>
          <t>Not reviewed</t>
        </is>
      </c>
      <c r="BK941" t="inlineStr">
        <is>
          <t>Not reviewed</t>
        </is>
      </c>
      <c r="BL941" t="inlineStr">
        <is>
          <t>Not reviewed</t>
        </is>
      </c>
      <c r="BM941" t="inlineStr">
        <is>
          <t>Not reviewed (not included)</t>
        </is>
      </c>
      <c r="BN941" t="inlineStr">
        <is>
          <t>Not Selected for Final 95 (Pending Full Text Review) - Candidate paper not selected for final 95: Passed abstract screening but not included in final selec</t>
        </is>
      </c>
      <c r="BO941" t="inlineStr">
        <is>
          <t>Abstract-level screening only</t>
        </is>
      </c>
      <c r="BP941" t="inlineStr">
        <is>
          <t>Not reported</t>
        </is>
      </c>
    </row>
    <row r="942">
      <c r="A942" t="inlineStr">
        <is>
          <t>Spatial-Temporal Co-Attention Learning for Diagnosis of Mental Disorders From Resting-State fMRI Data</t>
        </is>
      </c>
      <c r="B942" t="n">
        <v>2024</v>
      </c>
      <c r="C942" t="inlineStr">
        <is>
          <t>Not checked</t>
        </is>
      </c>
      <c r="D942" t="inlineStr">
        <is>
          <t>Not checked</t>
        </is>
      </c>
      <c r="E942">
        <f>_XLFN.IFNA( _XLFN.XLOOKUP(A716,#REF!,#REF!), "NOT PUBMED")</f>
        <v/>
      </c>
      <c r="G942" t="inlineStr">
        <is>
          <t>Unimodal</t>
        </is>
      </c>
      <c r="H942" t="inlineStr">
        <is>
          <t>See abstract</t>
        </is>
      </c>
      <c r="I942" t="inlineStr">
        <is>
          <t>See abstract</t>
        </is>
      </c>
      <c r="J942" t="inlineStr">
        <is>
          <t>See abstract (AI/ML)</t>
        </is>
      </c>
      <c r="K942" t="inlineStr">
        <is>
          <t>See abstract</t>
        </is>
      </c>
      <c r="M942" t="inlineStr">
        <is>
          <t>See abstract</t>
        </is>
      </c>
      <c r="N942" t="inlineStr">
        <is>
          <t>See abstract</t>
        </is>
      </c>
      <c r="O942" t="inlineStr">
        <is>
          <t>Not verified from abstract</t>
        </is>
      </c>
      <c r="P942" t="inlineStr">
        <is>
          <t>See abstract</t>
        </is>
      </c>
      <c r="Q942" t="inlineStr">
        <is>
          <t>See abstract</t>
        </is>
      </c>
      <c r="R942" t="inlineStr">
        <is>
          <t>Not reviewed (not included)</t>
        </is>
      </c>
      <c r="S942" t="inlineStr">
        <is>
          <t>Not reviewed (not included)</t>
        </is>
      </c>
      <c r="T942" t="inlineStr">
        <is>
          <t>Abstract screening only. Non-ADHD Focused</t>
        </is>
      </c>
      <c r="U942" t="inlineStr">
        <is>
          <t>EXCLUDE</t>
        </is>
      </c>
      <c r="V942" t="inlineStr">
        <is>
          <t>E2-Not ADHD focused: Neither title nor abstract mentions ADHD or attention-deficit/hyperactivity</t>
        </is>
      </c>
      <c r="W942" t="inlineStr">
        <is>
          <t>Excluded: Not ADHD Focused</t>
        </is>
      </c>
      <c r="X942" t="inlineStr">
        <is>
          <t>Not assessed from abstract</t>
        </is>
      </c>
      <c r="Y942" t="inlineStr">
        <is>
          <t>Pubmed</t>
        </is>
      </c>
      <c r="Z942" t="inlineStr">
        <is>
          <t>Not determined from abstract</t>
        </is>
      </c>
      <c r="AB942" t="inlineStr">
        <is>
          <t>Not assessed (not included)</t>
        </is>
      </c>
      <c r="AC942" t="inlineStr">
        <is>
          <t>Not assessed (not included)</t>
        </is>
      </c>
      <c r="AD942" t="inlineStr">
        <is>
          <t>Liu R, Huang ZA, Hu Y, Zhu Z, Wong KC, Tan KC.</t>
        </is>
      </c>
      <c r="AF942" t="inlineStr">
        <is>
          <t>Unknown - Verify via DOI</t>
        </is>
      </c>
      <c r="AH942" t="inlineStr">
        <is>
          <t>Not assessed</t>
        </is>
      </c>
      <c r="AI942" t="inlineStr">
        <is>
          <t>Not reported</t>
        </is>
      </c>
      <c r="AJ942" t="inlineStr">
        <is>
          <t>Not reported</t>
        </is>
      </c>
      <c r="AK942" t="inlineStr">
        <is>
          <t>Not reported</t>
        </is>
      </c>
      <c r="AL942" t="inlineStr">
        <is>
          <t>Not reported</t>
        </is>
      </c>
      <c r="AM942" t="inlineStr">
        <is>
          <t>Not reported</t>
        </is>
      </c>
      <c r="AN942" t="inlineStr">
        <is>
          <t>Not reported</t>
        </is>
      </c>
      <c r="AO942" t="inlineStr">
        <is>
          <t>Not reviewed</t>
        </is>
      </c>
      <c r="AP942" t="inlineStr">
        <is>
          <t>Not reported</t>
        </is>
      </c>
      <c r="AQ942" t="inlineStr">
        <is>
          <t>Not reported</t>
        </is>
      </c>
      <c r="AR942" t="inlineStr">
        <is>
          <t>Not reported</t>
        </is>
      </c>
      <c r="AS942" t="inlineStr">
        <is>
          <t>See abstract</t>
        </is>
      </c>
      <c r="AT942" t="inlineStr">
        <is>
          <t>Not reviewed</t>
        </is>
      </c>
      <c r="AU942" t="inlineStr">
        <is>
          <t>Not reviewed</t>
        </is>
      </c>
      <c r="AV942" t="inlineStr">
        <is>
          <t>Not reviewed</t>
        </is>
      </c>
      <c r="AW942" t="inlineStr">
        <is>
          <t>Not reviewed</t>
        </is>
      </c>
      <c r="AX942" t="inlineStr">
        <is>
          <t>Not reported</t>
        </is>
      </c>
      <c r="AY942" t="inlineStr">
        <is>
          <t>Not reported</t>
        </is>
      </c>
      <c r="AZ942" t="inlineStr">
        <is>
          <t>Not reported</t>
        </is>
      </c>
      <c r="BA942" t="inlineStr">
        <is>
          <t>Not reported</t>
        </is>
      </c>
      <c r="BB942" t="inlineStr">
        <is>
          <t>Not reported</t>
        </is>
      </c>
      <c r="BC942" t="inlineStr">
        <is>
          <t>Not reported</t>
        </is>
      </c>
      <c r="BD942" t="inlineStr">
        <is>
          <t>Not reported</t>
        </is>
      </c>
      <c r="BE942" t="inlineStr">
        <is>
          <t>Not reported</t>
        </is>
      </c>
      <c r="BF942" t="inlineStr">
        <is>
          <t>Not reported</t>
        </is>
      </c>
      <c r="BG942" t="inlineStr">
        <is>
          <t>Not reviewed (not included)</t>
        </is>
      </c>
      <c r="BH942" t="inlineStr">
        <is>
          <t>N/A</t>
        </is>
      </c>
      <c r="BI942" t="inlineStr">
        <is>
          <t>Not reviewed</t>
        </is>
      </c>
      <c r="BJ942" t="inlineStr">
        <is>
          <t>Not reviewed</t>
        </is>
      </c>
      <c r="BK942" t="inlineStr">
        <is>
          <t>Not reviewed</t>
        </is>
      </c>
      <c r="BL942" t="inlineStr">
        <is>
          <t>Not reviewed</t>
        </is>
      </c>
      <c r="BM942" t="inlineStr">
        <is>
          <t>Not reviewed (not included)</t>
        </is>
      </c>
      <c r="BN942" t="inlineStr">
        <is>
          <t>Non-ADHD Focused - E2-Not ADHD focused: Neither title nor abstract mentions ADHD or attention-deficit/hyperactivity</t>
        </is>
      </c>
      <c r="BO942" t="inlineStr">
        <is>
          <t>Abstract-level screening only</t>
        </is>
      </c>
      <c r="BP942" t="inlineStr">
        <is>
          <t>Not reported</t>
        </is>
      </c>
    </row>
    <row r="943">
      <c r="A943" t="inlineStr">
        <is>
          <t>Detecting noncredible symptomology in ADHD evaluations using machine learning</t>
        </is>
      </c>
      <c r="B943" t="n">
        <v>2024</v>
      </c>
      <c r="C943" t="inlineStr">
        <is>
          <t>Not checked</t>
        </is>
      </c>
      <c r="D943" t="inlineStr">
        <is>
          <t>Not checked</t>
        </is>
      </c>
      <c r="E943">
        <f>_XLFN.IFNA( _XLFN.XLOOKUP(A717,#REF!,#REF!), "NOT PUBMED")</f>
        <v/>
      </c>
      <c r="G943" t="inlineStr">
        <is>
          <t>Unimodal</t>
        </is>
      </c>
      <c r="H943" t="inlineStr">
        <is>
          <t>See abstract</t>
        </is>
      </c>
      <c r="I943" t="inlineStr">
        <is>
          <t>See abstract</t>
        </is>
      </c>
      <c r="J943" t="inlineStr">
        <is>
          <t>See abstract (AI/ML)</t>
        </is>
      </c>
      <c r="K943" t="inlineStr">
        <is>
          <t>See abstract</t>
        </is>
      </c>
      <c r="M943" t="inlineStr">
        <is>
          <t>See abstract</t>
        </is>
      </c>
      <c r="N943" t="inlineStr">
        <is>
          <t>See abstract</t>
        </is>
      </c>
      <c r="O943" t="inlineStr">
        <is>
          <t>Not verified from abstract</t>
        </is>
      </c>
      <c r="P943" t="inlineStr">
        <is>
          <t>See abstract</t>
        </is>
      </c>
      <c r="Q943" t="inlineStr">
        <is>
          <t>See abstract</t>
        </is>
      </c>
      <c r="R943" t="inlineStr">
        <is>
          <t>Not reviewed (not included)</t>
        </is>
      </c>
      <c r="S943" t="inlineStr">
        <is>
          <t>Not reviewed (not included)</t>
        </is>
      </c>
      <c r="T943" t="inlineStr">
        <is>
          <t>Abstract screening only. Not Selected for Final 95 (Pending Full Text Review)</t>
        </is>
      </c>
      <c r="U943" t="inlineStr">
        <is>
          <t>EXCLUDE</t>
        </is>
      </c>
      <c r="V9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43" t="inlineStr">
        <is>
          <t>Excluded: Other Criterion</t>
        </is>
      </c>
      <c r="X943" t="inlineStr">
        <is>
          <t>Not assessed from abstract</t>
        </is>
      </c>
      <c r="Y943" t="inlineStr">
        <is>
          <t>Pubmed</t>
        </is>
      </c>
      <c r="Z943" t="inlineStr">
        <is>
          <t>Not determined from abstract</t>
        </is>
      </c>
      <c r="AB943" t="inlineStr">
        <is>
          <t>Not assessed (not included)</t>
        </is>
      </c>
      <c r="AC943" t="inlineStr">
        <is>
          <t>Not assessed (not included)</t>
        </is>
      </c>
      <c r="AD943" t="inlineStr">
        <is>
          <t>Finley JA, Phillips MS, Soble JR, Rodriguez VJ.</t>
        </is>
      </c>
      <c r="AF943" t="inlineStr">
        <is>
          <t>Unknown - Verify via DOI</t>
        </is>
      </c>
      <c r="AH943" t="inlineStr">
        <is>
          <t>Not assessed</t>
        </is>
      </c>
      <c r="AI943" t="inlineStr">
        <is>
          <t>Not reported</t>
        </is>
      </c>
      <c r="AJ943" t="inlineStr">
        <is>
          <t>Not reported</t>
        </is>
      </c>
      <c r="AK943" t="inlineStr">
        <is>
          <t>Not reported</t>
        </is>
      </c>
      <c r="AL943" t="inlineStr">
        <is>
          <t>Not reported</t>
        </is>
      </c>
      <c r="AM943" t="inlineStr">
        <is>
          <t>Not reported</t>
        </is>
      </c>
      <c r="AN943" t="inlineStr">
        <is>
          <t>Not reported</t>
        </is>
      </c>
      <c r="AO943" t="inlineStr">
        <is>
          <t>Not reviewed</t>
        </is>
      </c>
      <c r="AP943" t="inlineStr">
        <is>
          <t>Not reported</t>
        </is>
      </c>
      <c r="AQ943" t="inlineStr">
        <is>
          <t>Not reported</t>
        </is>
      </c>
      <c r="AR943" t="inlineStr">
        <is>
          <t>Not reported</t>
        </is>
      </c>
      <c r="AS943" t="inlineStr">
        <is>
          <t>See abstract</t>
        </is>
      </c>
      <c r="AT943" t="inlineStr">
        <is>
          <t>Not reviewed</t>
        </is>
      </c>
      <c r="AU943" t="inlineStr">
        <is>
          <t>Not reviewed</t>
        </is>
      </c>
      <c r="AV943" t="inlineStr">
        <is>
          <t>Not reviewed</t>
        </is>
      </c>
      <c r="AW943" t="inlineStr">
        <is>
          <t>Not reviewed</t>
        </is>
      </c>
      <c r="AX943" t="inlineStr">
        <is>
          <t>Not reported</t>
        </is>
      </c>
      <c r="AY943" t="inlineStr">
        <is>
          <t>Not reported</t>
        </is>
      </c>
      <c r="AZ943" t="inlineStr">
        <is>
          <t>Not reported</t>
        </is>
      </c>
      <c r="BA943" t="inlineStr">
        <is>
          <t>Not reported</t>
        </is>
      </c>
      <c r="BB943" t="inlineStr">
        <is>
          <t>Not reported</t>
        </is>
      </c>
      <c r="BC943" t="inlineStr">
        <is>
          <t>Not reported</t>
        </is>
      </c>
      <c r="BD943" t="inlineStr">
        <is>
          <t>Not reported</t>
        </is>
      </c>
      <c r="BE943" t="inlineStr">
        <is>
          <t>Not reported</t>
        </is>
      </c>
      <c r="BF943" t="inlineStr">
        <is>
          <t>Not reported</t>
        </is>
      </c>
      <c r="BG943" t="inlineStr">
        <is>
          <t>Not reviewed (not included)</t>
        </is>
      </c>
      <c r="BH943" t="inlineStr">
        <is>
          <t>N/A</t>
        </is>
      </c>
      <c r="BI943" t="inlineStr">
        <is>
          <t>Not reviewed</t>
        </is>
      </c>
      <c r="BJ943" t="inlineStr">
        <is>
          <t>Not reviewed</t>
        </is>
      </c>
      <c r="BK943" t="inlineStr">
        <is>
          <t>Not reviewed</t>
        </is>
      </c>
      <c r="BL943" t="inlineStr">
        <is>
          <t>Not reviewed</t>
        </is>
      </c>
      <c r="BM943" t="inlineStr">
        <is>
          <t>Not reviewed (not included)</t>
        </is>
      </c>
      <c r="BN943" t="inlineStr">
        <is>
          <t>Not Selected for Final 95 (Pending Full Text Review) - Candidate paper not selected for final 95: Passed abstract screening but not included in final selec</t>
        </is>
      </c>
      <c r="BO943" t="inlineStr">
        <is>
          <t>Abstract-level screening only</t>
        </is>
      </c>
      <c r="BP943" t="inlineStr">
        <is>
          <t>Not reported</t>
        </is>
      </c>
    </row>
    <row r="944">
      <c r="A944" t="inlineStr">
        <is>
          <t>Multi-class classification model for psychiatric disorder discrimination</t>
        </is>
      </c>
      <c r="B944" t="n">
        <v>2023</v>
      </c>
      <c r="C944" t="inlineStr">
        <is>
          <t>Not checked</t>
        </is>
      </c>
      <c r="D944" t="inlineStr">
        <is>
          <t>Not checked</t>
        </is>
      </c>
      <c r="E944">
        <f>_XLFN.IFNA( _XLFN.XLOOKUP(A721,#REF!,#REF!), "NOT PUBMED")</f>
        <v/>
      </c>
      <c r="G944" t="inlineStr">
        <is>
          <t>Unimodal</t>
        </is>
      </c>
      <c r="H944" t="inlineStr">
        <is>
          <t>See abstract</t>
        </is>
      </c>
      <c r="I944" t="inlineStr">
        <is>
          <t>See abstract</t>
        </is>
      </c>
      <c r="J944" t="inlineStr">
        <is>
          <t>See abstract (AI/ML)</t>
        </is>
      </c>
      <c r="K944" t="inlineStr">
        <is>
          <t>See abstract</t>
        </is>
      </c>
      <c r="M944" t="inlineStr">
        <is>
          <t>See abstract</t>
        </is>
      </c>
      <c r="N944" t="inlineStr">
        <is>
          <t>See abstract</t>
        </is>
      </c>
      <c r="O944" t="inlineStr">
        <is>
          <t>Not verified from abstract</t>
        </is>
      </c>
      <c r="P944" t="inlineStr">
        <is>
          <t>See abstract</t>
        </is>
      </c>
      <c r="Q944" t="inlineStr">
        <is>
          <t>See abstract</t>
        </is>
      </c>
      <c r="R944" t="inlineStr">
        <is>
          <t>Not reviewed (not included)</t>
        </is>
      </c>
      <c r="S944" t="inlineStr">
        <is>
          <t>Not reviewed (not included)</t>
        </is>
      </c>
      <c r="T944" t="inlineStr">
        <is>
          <t>Abstract screening only. Non-ADHD Focused</t>
        </is>
      </c>
      <c r="U944" t="inlineStr">
        <is>
          <t>EXCLUDE</t>
        </is>
      </c>
      <c r="V944" t="inlineStr">
        <is>
          <t>E2-Not ADHD focused: Neither title nor abstract mentions ADHD or attention-deficit/hyperactivity</t>
        </is>
      </c>
      <c r="W944" t="inlineStr">
        <is>
          <t>Excluded: Not ADHD Focused</t>
        </is>
      </c>
      <c r="X944" t="inlineStr">
        <is>
          <t>Not assessed from abstract</t>
        </is>
      </c>
      <c r="Y944" t="inlineStr">
        <is>
          <t>Pubmed</t>
        </is>
      </c>
      <c r="Z944" t="inlineStr">
        <is>
          <t>Not determined from abstract</t>
        </is>
      </c>
      <c r="AB944" t="inlineStr">
        <is>
          <t>Not assessed (not included)</t>
        </is>
      </c>
      <c r="AC944" t="inlineStr">
        <is>
          <t>Not assessed (not included)</t>
        </is>
      </c>
      <c r="AD944" t="inlineStr">
        <is>
          <t>Emre İE, Erol Ç, Taş C, Tarhan N.</t>
        </is>
      </c>
      <c r="AF944" t="inlineStr">
        <is>
          <t>Unknown - Verify via DOI</t>
        </is>
      </c>
      <c r="AH944" t="inlineStr">
        <is>
          <t>Not assessed</t>
        </is>
      </c>
      <c r="AI944" t="inlineStr">
        <is>
          <t>Not reported</t>
        </is>
      </c>
      <c r="AJ944" t="inlineStr">
        <is>
          <t>Not reported</t>
        </is>
      </c>
      <c r="AK944" t="inlineStr">
        <is>
          <t>Not reported</t>
        </is>
      </c>
      <c r="AL944" t="inlineStr">
        <is>
          <t>Not reported</t>
        </is>
      </c>
      <c r="AM944" t="inlineStr">
        <is>
          <t>Not reported</t>
        </is>
      </c>
      <c r="AN944" t="inlineStr">
        <is>
          <t>Not reported</t>
        </is>
      </c>
      <c r="AO944" t="inlineStr">
        <is>
          <t>Not reviewed</t>
        </is>
      </c>
      <c r="AP944" t="inlineStr">
        <is>
          <t>Not reported</t>
        </is>
      </c>
      <c r="AQ944" t="inlineStr">
        <is>
          <t>Not reported</t>
        </is>
      </c>
      <c r="AR944" t="inlineStr">
        <is>
          <t>Not reported</t>
        </is>
      </c>
      <c r="AS944" t="inlineStr">
        <is>
          <t>See abstract</t>
        </is>
      </c>
      <c r="AT944" t="inlineStr">
        <is>
          <t>Not reviewed</t>
        </is>
      </c>
      <c r="AU944" t="inlineStr">
        <is>
          <t>Not reviewed</t>
        </is>
      </c>
      <c r="AV944" t="inlineStr">
        <is>
          <t>Not reviewed</t>
        </is>
      </c>
      <c r="AW944" t="inlineStr">
        <is>
          <t>Not reviewed</t>
        </is>
      </c>
      <c r="AX944" t="inlineStr">
        <is>
          <t>Not reported</t>
        </is>
      </c>
      <c r="AY944" t="inlineStr">
        <is>
          <t>Not reported</t>
        </is>
      </c>
      <c r="AZ944" t="inlineStr">
        <is>
          <t>Not reported</t>
        </is>
      </c>
      <c r="BA944" t="inlineStr">
        <is>
          <t>Not reported</t>
        </is>
      </c>
      <c r="BB944" t="inlineStr">
        <is>
          <t>Not reported</t>
        </is>
      </c>
      <c r="BC944" t="inlineStr">
        <is>
          <t>Not reported</t>
        </is>
      </c>
      <c r="BD944" t="inlineStr">
        <is>
          <t>Not reported</t>
        </is>
      </c>
      <c r="BE944" t="inlineStr">
        <is>
          <t>Not reported</t>
        </is>
      </c>
      <c r="BF944" t="inlineStr">
        <is>
          <t>Not reported</t>
        </is>
      </c>
      <c r="BG944" t="inlineStr">
        <is>
          <t>Not reviewed (not included)</t>
        </is>
      </c>
      <c r="BH944" t="inlineStr">
        <is>
          <t>N/A</t>
        </is>
      </c>
      <c r="BI944" t="inlineStr">
        <is>
          <t>Not reviewed</t>
        </is>
      </c>
      <c r="BJ944" t="inlineStr">
        <is>
          <t>Not reviewed</t>
        </is>
      </c>
      <c r="BK944" t="inlineStr">
        <is>
          <t>Not reviewed</t>
        </is>
      </c>
      <c r="BL944" t="inlineStr">
        <is>
          <t>Not reviewed</t>
        </is>
      </c>
      <c r="BM944" t="inlineStr">
        <is>
          <t>Not reviewed (not included)</t>
        </is>
      </c>
      <c r="BN944" t="inlineStr">
        <is>
          <t>Non-ADHD Focused - E2-Not ADHD focused: Neither title nor abstract mentions ADHD or attention-deficit/hyperactivity</t>
        </is>
      </c>
      <c r="BO944" t="inlineStr">
        <is>
          <t>Abstract-level screening only</t>
        </is>
      </c>
      <c r="BP944" t="inlineStr">
        <is>
          <t>Not reported</t>
        </is>
      </c>
    </row>
    <row r="945">
      <c r="A945" t="inlineStr">
        <is>
          <t>Using machine learning to identify features associated with different types of self-injurious behaviors in autistic youth</t>
        </is>
      </c>
      <c r="B945" t="n">
        <v>2025</v>
      </c>
      <c r="C945" t="inlineStr">
        <is>
          <t>Not checked</t>
        </is>
      </c>
      <c r="D945" t="inlineStr">
        <is>
          <t>Not checked</t>
        </is>
      </c>
      <c r="E945">
        <f>_XLFN.IFNA( _XLFN.XLOOKUP(A722,#REF!,#REF!), "NOT PUBMED")</f>
        <v/>
      </c>
      <c r="G945" t="inlineStr">
        <is>
          <t>Unimodal</t>
        </is>
      </c>
      <c r="H945" t="inlineStr">
        <is>
          <t>See abstract</t>
        </is>
      </c>
      <c r="I945" t="inlineStr">
        <is>
          <t>See abstract</t>
        </is>
      </c>
      <c r="J945" t="inlineStr">
        <is>
          <t>See abstract (AI/ML)</t>
        </is>
      </c>
      <c r="K945" t="inlineStr">
        <is>
          <t>See abstract</t>
        </is>
      </c>
      <c r="M945" t="inlineStr">
        <is>
          <t>See abstract</t>
        </is>
      </c>
      <c r="N945" t="inlineStr">
        <is>
          <t>See abstract</t>
        </is>
      </c>
      <c r="O945" t="inlineStr">
        <is>
          <t>Not verified from abstract</t>
        </is>
      </c>
      <c r="P945" t="inlineStr">
        <is>
          <t>See abstract</t>
        </is>
      </c>
      <c r="Q945" t="inlineStr">
        <is>
          <t>See abstract</t>
        </is>
      </c>
      <c r="R945" t="inlineStr">
        <is>
          <t>Not reviewed (not included)</t>
        </is>
      </c>
      <c r="S945" t="inlineStr">
        <is>
          <t>Not reviewed (not included)</t>
        </is>
      </c>
      <c r="T945" t="inlineStr">
        <is>
          <t>Abstract screening only. Non-ADHD Focused</t>
        </is>
      </c>
      <c r="U945" t="inlineStr">
        <is>
          <t>EXCLUDE</t>
        </is>
      </c>
      <c r="V945" t="inlineStr">
        <is>
          <t>E2-Not ADHD focused: Neither title nor abstract mentions ADHD or attention-deficit/hyperactivity</t>
        </is>
      </c>
      <c r="W945" t="inlineStr">
        <is>
          <t>Excluded: Not ADHD Focused</t>
        </is>
      </c>
      <c r="X945" t="inlineStr">
        <is>
          <t>Not assessed from abstract</t>
        </is>
      </c>
      <c r="Y945" t="inlineStr">
        <is>
          <t>Pubmed</t>
        </is>
      </c>
      <c r="Z945" t="inlineStr">
        <is>
          <t>Not determined from abstract</t>
        </is>
      </c>
      <c r="AB945" t="inlineStr">
        <is>
          <t>Not assessed (not included)</t>
        </is>
      </c>
      <c r="AC945" t="inlineStr">
        <is>
          <t>Not assessed (not included)</t>
        </is>
      </c>
      <c r="AD945" t="inlineStr">
        <is>
          <t>Antezana L, Conner CM, Eldeeb S, Turecki S, Siegel M, Karim HT, Mazefsky CA.</t>
        </is>
      </c>
      <c r="AF945" t="inlineStr">
        <is>
          <t>Unknown - Verify via DOI</t>
        </is>
      </c>
      <c r="AH945" t="inlineStr">
        <is>
          <t>Not assessed</t>
        </is>
      </c>
      <c r="AI945" t="inlineStr">
        <is>
          <t>Not reported</t>
        </is>
      </c>
      <c r="AJ945" t="inlineStr">
        <is>
          <t>Not reported</t>
        </is>
      </c>
      <c r="AK945" t="inlineStr">
        <is>
          <t>Not reported</t>
        </is>
      </c>
      <c r="AL945" t="inlineStr">
        <is>
          <t>Not reported</t>
        </is>
      </c>
      <c r="AM945" t="inlineStr">
        <is>
          <t>Not reported</t>
        </is>
      </c>
      <c r="AN945" t="inlineStr">
        <is>
          <t>Not reported</t>
        </is>
      </c>
      <c r="AO945" t="inlineStr">
        <is>
          <t>Not reviewed</t>
        </is>
      </c>
      <c r="AP945" t="inlineStr">
        <is>
          <t>Not reported</t>
        </is>
      </c>
      <c r="AQ945" t="inlineStr">
        <is>
          <t>Not reported</t>
        </is>
      </c>
      <c r="AR945" t="inlineStr">
        <is>
          <t>Not reported</t>
        </is>
      </c>
      <c r="AS945" t="inlineStr">
        <is>
          <t>See abstract</t>
        </is>
      </c>
      <c r="AT945" t="inlineStr">
        <is>
          <t>Not reviewed</t>
        </is>
      </c>
      <c r="AU945" t="inlineStr">
        <is>
          <t>Not reviewed</t>
        </is>
      </c>
      <c r="AV945" t="inlineStr">
        <is>
          <t>Not reviewed</t>
        </is>
      </c>
      <c r="AW945" t="inlineStr">
        <is>
          <t>Not reviewed</t>
        </is>
      </c>
      <c r="AX945" t="inlineStr">
        <is>
          <t>Not reported</t>
        </is>
      </c>
      <c r="AY945" t="inlineStr">
        <is>
          <t>Not reported</t>
        </is>
      </c>
      <c r="AZ945" t="inlineStr">
        <is>
          <t>Not reported</t>
        </is>
      </c>
      <c r="BA945" t="inlineStr">
        <is>
          <t>Not reported</t>
        </is>
      </c>
      <c r="BB945" t="inlineStr">
        <is>
          <t>Not reported</t>
        </is>
      </c>
      <c r="BC945" t="inlineStr">
        <is>
          <t>Not reported</t>
        </is>
      </c>
      <c r="BD945" t="inlineStr">
        <is>
          <t>Not reported</t>
        </is>
      </c>
      <c r="BE945" t="inlineStr">
        <is>
          <t>Not reported</t>
        </is>
      </c>
      <c r="BF945" t="inlineStr">
        <is>
          <t>Not reported</t>
        </is>
      </c>
      <c r="BG945" t="inlineStr">
        <is>
          <t>Not reviewed (not included)</t>
        </is>
      </c>
      <c r="BH945" t="inlineStr">
        <is>
          <t>N/A</t>
        </is>
      </c>
      <c r="BI945" t="inlineStr">
        <is>
          <t>Not reviewed</t>
        </is>
      </c>
      <c r="BJ945" t="inlineStr">
        <is>
          <t>Not reviewed</t>
        </is>
      </c>
      <c r="BK945" t="inlineStr">
        <is>
          <t>Not reviewed</t>
        </is>
      </c>
      <c r="BL945" t="inlineStr">
        <is>
          <t>Not reviewed</t>
        </is>
      </c>
      <c r="BM945" t="inlineStr">
        <is>
          <t>Not reviewed (not included)</t>
        </is>
      </c>
      <c r="BN945" t="inlineStr">
        <is>
          <t>Non-ADHD Focused - E2-Not ADHD focused: Neither title nor abstract mentions ADHD or attention-deficit/hyperactivity</t>
        </is>
      </c>
      <c r="BO945" t="inlineStr">
        <is>
          <t>Abstract-level screening only</t>
        </is>
      </c>
      <c r="BP945" t="inlineStr">
        <is>
          <t>Not reported</t>
        </is>
      </c>
    </row>
    <row r="946">
      <c r="A946" t="inlineStr">
        <is>
          <t>Transdiagnostic Connectome-Based Prediction of Response Inhibition</t>
        </is>
      </c>
      <c r="B946" t="n">
        <v>2025</v>
      </c>
      <c r="C946" t="inlineStr">
        <is>
          <t>Not checked</t>
        </is>
      </c>
      <c r="D946" t="inlineStr">
        <is>
          <t>Not checked</t>
        </is>
      </c>
      <c r="E946">
        <f>_XLFN.IFNA( _XLFN.XLOOKUP(A723,#REF!,#REF!), "NOT PUBMED")</f>
        <v/>
      </c>
      <c r="G946" t="inlineStr">
        <is>
          <t>Unimodal</t>
        </is>
      </c>
      <c r="H946" t="inlineStr">
        <is>
          <t>See abstract</t>
        </is>
      </c>
      <c r="I946" t="inlineStr">
        <is>
          <t>See abstract</t>
        </is>
      </c>
      <c r="J946" t="inlineStr">
        <is>
          <t>See abstract (AI/ML)</t>
        </is>
      </c>
      <c r="K946" t="inlineStr">
        <is>
          <t>See abstract</t>
        </is>
      </c>
      <c r="M946" t="inlineStr">
        <is>
          <t>See abstract</t>
        </is>
      </c>
      <c r="N946" t="inlineStr">
        <is>
          <t>See abstract</t>
        </is>
      </c>
      <c r="O946" t="inlineStr">
        <is>
          <t>Not verified from abstract</t>
        </is>
      </c>
      <c r="P946" t="inlineStr">
        <is>
          <t>See abstract</t>
        </is>
      </c>
      <c r="Q946" t="inlineStr">
        <is>
          <t>See abstract</t>
        </is>
      </c>
      <c r="R946" t="inlineStr">
        <is>
          <t>Not reviewed (not included)</t>
        </is>
      </c>
      <c r="S946" t="inlineStr">
        <is>
          <t>Not reviewed (not included)</t>
        </is>
      </c>
      <c r="T946" t="inlineStr">
        <is>
          <t>Abstract screening only. Non-ADHD Focused</t>
        </is>
      </c>
      <c r="U946" t="inlineStr">
        <is>
          <t>EXCLUDE</t>
        </is>
      </c>
      <c r="V946" t="inlineStr">
        <is>
          <t>E2-Not ADHD focused: Neither title nor abstract mentions ADHD or attention-deficit/hyperactivity</t>
        </is>
      </c>
      <c r="W946" t="inlineStr">
        <is>
          <t>Excluded: Not ADHD Focused</t>
        </is>
      </c>
      <c r="X946" t="inlineStr">
        <is>
          <t>Not assessed from abstract</t>
        </is>
      </c>
      <c r="Y946" t="inlineStr">
        <is>
          <t>Pubmed</t>
        </is>
      </c>
      <c r="Z946" t="inlineStr">
        <is>
          <t>Not determined from abstract</t>
        </is>
      </c>
      <c r="AB946" t="inlineStr">
        <is>
          <t>Not assessed (not included)</t>
        </is>
      </c>
      <c r="AC946" t="inlineStr">
        <is>
          <t>Not assessed (not included)</t>
        </is>
      </c>
      <c r="AD946" t="inlineStr">
        <is>
          <t>Lv Q, Wang X, Kang N, Wang X, Lin P.</t>
        </is>
      </c>
      <c r="AF946" t="inlineStr">
        <is>
          <t>Unknown - Verify via DOI</t>
        </is>
      </c>
      <c r="AH946" t="inlineStr">
        <is>
          <t>Not assessed</t>
        </is>
      </c>
      <c r="AI946" t="inlineStr">
        <is>
          <t>Not reported</t>
        </is>
      </c>
      <c r="AJ946" t="inlineStr">
        <is>
          <t>Not reported</t>
        </is>
      </c>
      <c r="AK946" t="inlineStr">
        <is>
          <t>Not reported</t>
        </is>
      </c>
      <c r="AL946" t="inlineStr">
        <is>
          <t>Not reported</t>
        </is>
      </c>
      <c r="AM946" t="inlineStr">
        <is>
          <t>Not reported</t>
        </is>
      </c>
      <c r="AN946" t="inlineStr">
        <is>
          <t>Not reported</t>
        </is>
      </c>
      <c r="AO946" t="inlineStr">
        <is>
          <t>Not reviewed</t>
        </is>
      </c>
      <c r="AP946" t="inlineStr">
        <is>
          <t>Not reported</t>
        </is>
      </c>
      <c r="AQ946" t="inlineStr">
        <is>
          <t>Not reported</t>
        </is>
      </c>
      <c r="AR946" t="inlineStr">
        <is>
          <t>Not reported</t>
        </is>
      </c>
      <c r="AS946" t="inlineStr">
        <is>
          <t>See abstract</t>
        </is>
      </c>
      <c r="AT946" t="inlineStr">
        <is>
          <t>Not reviewed</t>
        </is>
      </c>
      <c r="AU946" t="inlineStr">
        <is>
          <t>Not reviewed</t>
        </is>
      </c>
      <c r="AV946" t="inlineStr">
        <is>
          <t>Not reviewed</t>
        </is>
      </c>
      <c r="AW946" t="inlineStr">
        <is>
          <t>Not reviewed</t>
        </is>
      </c>
      <c r="AX946" t="inlineStr">
        <is>
          <t>Not reported</t>
        </is>
      </c>
      <c r="AY946" t="inlineStr">
        <is>
          <t>Not reported</t>
        </is>
      </c>
      <c r="AZ946" t="inlineStr">
        <is>
          <t>Not reported</t>
        </is>
      </c>
      <c r="BA946" t="inlineStr">
        <is>
          <t>Not reported</t>
        </is>
      </c>
      <c r="BB946" t="inlineStr">
        <is>
          <t>Not reported</t>
        </is>
      </c>
      <c r="BC946" t="inlineStr">
        <is>
          <t>Not reported</t>
        </is>
      </c>
      <c r="BD946" t="inlineStr">
        <is>
          <t>Not reported</t>
        </is>
      </c>
      <c r="BE946" t="inlineStr">
        <is>
          <t>Not reported</t>
        </is>
      </c>
      <c r="BF946" t="inlineStr">
        <is>
          <t>Not reported</t>
        </is>
      </c>
      <c r="BG946" t="inlineStr">
        <is>
          <t>Not reviewed (not included)</t>
        </is>
      </c>
      <c r="BH946" t="inlineStr">
        <is>
          <t>N/A</t>
        </is>
      </c>
      <c r="BI946" t="inlineStr">
        <is>
          <t>Not reviewed</t>
        </is>
      </c>
      <c r="BJ946" t="inlineStr">
        <is>
          <t>Not reviewed</t>
        </is>
      </c>
      <c r="BK946" t="inlineStr">
        <is>
          <t>Not reviewed</t>
        </is>
      </c>
      <c r="BL946" t="inlineStr">
        <is>
          <t>Not reviewed</t>
        </is>
      </c>
      <c r="BM946" t="inlineStr">
        <is>
          <t>Not reviewed (not included)</t>
        </is>
      </c>
      <c r="BN946" t="inlineStr">
        <is>
          <t>Non-ADHD Focused - E2-Not ADHD focused: Neither title nor abstract mentions ADHD or attention-deficit/hyperactivity</t>
        </is>
      </c>
      <c r="BO946" t="inlineStr">
        <is>
          <t>Abstract-level screening only</t>
        </is>
      </c>
      <c r="BP946" t="inlineStr">
        <is>
          <t>Not reported</t>
        </is>
      </c>
    </row>
    <row r="947">
      <c r="A947" t="inlineStr">
        <is>
          <t>Detection of ADHD From EEG Signals Using Different Entropy Measures and ANN</t>
        </is>
      </c>
      <c r="B947" t="n">
        <v>2022</v>
      </c>
      <c r="C947" t="inlineStr">
        <is>
          <t>Not checked</t>
        </is>
      </c>
      <c r="D947" t="inlineStr">
        <is>
          <t>Not checked</t>
        </is>
      </c>
      <c r="E947">
        <f>_XLFN.IFNA( _XLFN.XLOOKUP(A724,#REF!,#REF!), "NOT PUBMED")</f>
        <v/>
      </c>
      <c r="G947" t="inlineStr">
        <is>
          <t>Unimodal</t>
        </is>
      </c>
      <c r="H947" t="inlineStr">
        <is>
          <t>See abstract</t>
        </is>
      </c>
      <c r="I947" t="inlineStr">
        <is>
          <t>See abstract</t>
        </is>
      </c>
      <c r="J947" t="inlineStr">
        <is>
          <t>See abstract (AI/ML)</t>
        </is>
      </c>
      <c r="K947" t="inlineStr">
        <is>
          <t>See abstract</t>
        </is>
      </c>
      <c r="M947" t="inlineStr">
        <is>
          <t>See abstract</t>
        </is>
      </c>
      <c r="N947" t="inlineStr">
        <is>
          <t>See abstract</t>
        </is>
      </c>
      <c r="O947" t="inlineStr">
        <is>
          <t>Not verified from abstract</t>
        </is>
      </c>
      <c r="P947" t="inlineStr">
        <is>
          <t>See abstract</t>
        </is>
      </c>
      <c r="Q947" t="inlineStr">
        <is>
          <t>See abstract</t>
        </is>
      </c>
      <c r="R947" t="inlineStr">
        <is>
          <t>Not reviewed (not included)</t>
        </is>
      </c>
      <c r="S947" t="inlineStr">
        <is>
          <t>Not reviewed (not included)</t>
        </is>
      </c>
      <c r="T947" t="inlineStr">
        <is>
          <t>Abstract screening only. No AI/ML Methods</t>
        </is>
      </c>
      <c r="U947" t="inlineStr">
        <is>
          <t>EXCLUDE</t>
        </is>
      </c>
      <c r="V947" t="inlineStr">
        <is>
          <t>E1-No AI/ML/DL: Abstract and title do not describe application of AI, ML, or DL methods</t>
        </is>
      </c>
      <c r="W947" t="inlineStr">
        <is>
          <t>Excluded: No AI/ML Methods</t>
        </is>
      </c>
      <c r="X947" t="inlineStr">
        <is>
          <t>Not assessed from abstract</t>
        </is>
      </c>
      <c r="Y947" t="inlineStr">
        <is>
          <t>Pubmed</t>
        </is>
      </c>
      <c r="Z947" t="inlineStr">
        <is>
          <t>Not determined from abstract</t>
        </is>
      </c>
      <c r="AB947" t="inlineStr">
        <is>
          <t>Not assessed (not included)</t>
        </is>
      </c>
      <c r="AC947" t="inlineStr">
        <is>
          <t>Not assessed (not included)</t>
        </is>
      </c>
      <c r="AD947" t="inlineStr">
        <is>
          <t>Catherine Joy R, Thomas George S, Albert Rajan A, Subathra MSP.</t>
        </is>
      </c>
      <c r="AF947" t="inlineStr">
        <is>
          <t>Unknown - Verify via DOI</t>
        </is>
      </c>
      <c r="AH947" t="inlineStr">
        <is>
          <t>Not assessed</t>
        </is>
      </c>
      <c r="AI947" t="inlineStr">
        <is>
          <t>Not reported</t>
        </is>
      </c>
      <c r="AJ947" t="inlineStr">
        <is>
          <t>Not reported</t>
        </is>
      </c>
      <c r="AK947" t="inlineStr">
        <is>
          <t>Not reported</t>
        </is>
      </c>
      <c r="AL947" t="inlineStr">
        <is>
          <t>Not reported</t>
        </is>
      </c>
      <c r="AM947" t="inlineStr">
        <is>
          <t>Not reported</t>
        </is>
      </c>
      <c r="AN947" t="inlineStr">
        <is>
          <t>Not reported</t>
        </is>
      </c>
      <c r="AO947" t="inlineStr">
        <is>
          <t>Not reviewed</t>
        </is>
      </c>
      <c r="AP947" t="inlineStr">
        <is>
          <t>Not reported</t>
        </is>
      </c>
      <c r="AQ947" t="inlineStr">
        <is>
          <t>Not reported</t>
        </is>
      </c>
      <c r="AR947" t="inlineStr">
        <is>
          <t>Not reported</t>
        </is>
      </c>
      <c r="AS947" t="inlineStr">
        <is>
          <t>See abstract</t>
        </is>
      </c>
      <c r="AT947" t="inlineStr">
        <is>
          <t>Not reviewed</t>
        </is>
      </c>
      <c r="AU947" t="inlineStr">
        <is>
          <t>Not reviewed</t>
        </is>
      </c>
      <c r="AV947" t="inlineStr">
        <is>
          <t>Not reviewed</t>
        </is>
      </c>
      <c r="AW947" t="inlineStr">
        <is>
          <t>Not reviewed</t>
        </is>
      </c>
      <c r="AX947" t="inlineStr">
        <is>
          <t>Not reported</t>
        </is>
      </c>
      <c r="AY947" t="inlineStr">
        <is>
          <t>Not reported</t>
        </is>
      </c>
      <c r="AZ947" t="inlineStr">
        <is>
          <t>Not reported</t>
        </is>
      </c>
      <c r="BA947" t="inlineStr">
        <is>
          <t>Not reported</t>
        </is>
      </c>
      <c r="BB947" t="inlineStr">
        <is>
          <t>Not reported</t>
        </is>
      </c>
      <c r="BC947" t="inlineStr">
        <is>
          <t>Not reported</t>
        </is>
      </c>
      <c r="BD947" t="inlineStr">
        <is>
          <t>Not reported</t>
        </is>
      </c>
      <c r="BE947" t="inlineStr">
        <is>
          <t>Not reported</t>
        </is>
      </c>
      <c r="BF947" t="inlineStr">
        <is>
          <t>Not reported</t>
        </is>
      </c>
      <c r="BG947" t="inlineStr">
        <is>
          <t>Not reviewed (not included)</t>
        </is>
      </c>
      <c r="BH947" t="inlineStr">
        <is>
          <t>N/A</t>
        </is>
      </c>
      <c r="BI947" t="inlineStr">
        <is>
          <t>Not reviewed</t>
        </is>
      </c>
      <c r="BJ947" t="inlineStr">
        <is>
          <t>Not reviewed</t>
        </is>
      </c>
      <c r="BK947" t="inlineStr">
        <is>
          <t>Not reviewed</t>
        </is>
      </c>
      <c r="BL947" t="inlineStr">
        <is>
          <t>Not reviewed</t>
        </is>
      </c>
      <c r="BM947" t="inlineStr">
        <is>
          <t>Not reviewed (not included)</t>
        </is>
      </c>
      <c r="BN947" t="inlineStr">
        <is>
          <t>No AI/ML Methods - E1-No AI/ML/DL: Abstract and title do not describe application of AI, ML, or DL methods</t>
        </is>
      </c>
      <c r="BO947" t="inlineStr">
        <is>
          <t>Abstract-level screening only</t>
        </is>
      </c>
      <c r="BP947" t="inlineStr">
        <is>
          <t>Not reported</t>
        </is>
      </c>
    </row>
    <row r="948">
      <c r="A948" t="inlineStr">
        <is>
          <t>Spiking Neural Networks Diagnosis of ADHD subtypes through EEG Signals Evaluation</t>
        </is>
      </c>
      <c r="B948" t="n">
        <v>2022</v>
      </c>
      <c r="C948" t="inlineStr">
        <is>
          <t>Not checked</t>
        </is>
      </c>
      <c r="D948" t="inlineStr">
        <is>
          <t>Not checked</t>
        </is>
      </c>
      <c r="E948">
        <f>_XLFN.IFNA( _XLFN.XLOOKUP(A726,#REF!,#REF!), "NOT PUBMED")</f>
        <v/>
      </c>
      <c r="G948" t="inlineStr">
        <is>
          <t>Unimodal</t>
        </is>
      </c>
      <c r="H948" t="inlineStr">
        <is>
          <t>See abstract</t>
        </is>
      </c>
      <c r="I948" t="inlineStr">
        <is>
          <t>See abstract</t>
        </is>
      </c>
      <c r="J948" t="inlineStr">
        <is>
          <t>See abstract (AI/ML)</t>
        </is>
      </c>
      <c r="K948" t="inlineStr">
        <is>
          <t>See abstract</t>
        </is>
      </c>
      <c r="M948" t="inlineStr">
        <is>
          <t>See abstract</t>
        </is>
      </c>
      <c r="N948" t="inlineStr">
        <is>
          <t>See abstract</t>
        </is>
      </c>
      <c r="O948" t="inlineStr">
        <is>
          <t>Not verified from abstract</t>
        </is>
      </c>
      <c r="P948" t="inlineStr">
        <is>
          <t>See abstract</t>
        </is>
      </c>
      <c r="Q948" t="inlineStr">
        <is>
          <t>See abstract</t>
        </is>
      </c>
      <c r="R948" t="inlineStr">
        <is>
          <t>Not reviewed (not included)</t>
        </is>
      </c>
      <c r="S948" t="inlineStr">
        <is>
          <t>Not reviewed (not included)</t>
        </is>
      </c>
      <c r="T948" t="inlineStr">
        <is>
          <t>Abstract screening only. Not Selected for Final 95 (Pending Full Text Review)</t>
        </is>
      </c>
      <c r="U948" t="inlineStr">
        <is>
          <t>EXCLUDE</t>
        </is>
      </c>
      <c r="V9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48" t="inlineStr">
        <is>
          <t>Excluded: Other Criterion</t>
        </is>
      </c>
      <c r="X948" t="inlineStr">
        <is>
          <t>Not assessed from abstract</t>
        </is>
      </c>
      <c r="Y948" t="inlineStr">
        <is>
          <t>Pubmed</t>
        </is>
      </c>
      <c r="Z948" t="inlineStr">
        <is>
          <t>Not determined from abstract</t>
        </is>
      </c>
      <c r="AB948" t="inlineStr">
        <is>
          <t>Not assessed (not included)</t>
        </is>
      </c>
      <c r="AC948" t="inlineStr">
        <is>
          <t>Not assessed (not included)</t>
        </is>
      </c>
      <c r="AD948" t="inlineStr">
        <is>
          <t>Pedrollo GR, Franco AR, Bagesteiro LB, Balbinot A.</t>
        </is>
      </c>
      <c r="AF948" t="inlineStr">
        <is>
          <t>Unknown - Verify via DOI</t>
        </is>
      </c>
      <c r="AH948" t="inlineStr">
        <is>
          <t>Not assessed</t>
        </is>
      </c>
      <c r="AI948" t="inlineStr">
        <is>
          <t>Not reported</t>
        </is>
      </c>
      <c r="AJ948" t="inlineStr">
        <is>
          <t>Not reported</t>
        </is>
      </c>
      <c r="AK948" t="inlineStr">
        <is>
          <t>Not reported</t>
        </is>
      </c>
      <c r="AL948" t="inlineStr">
        <is>
          <t>Not reported</t>
        </is>
      </c>
      <c r="AM948" t="inlineStr">
        <is>
          <t>Not reported</t>
        </is>
      </c>
      <c r="AN948" t="inlineStr">
        <is>
          <t>Not reported</t>
        </is>
      </c>
      <c r="AO948" t="inlineStr">
        <is>
          <t>Not reviewed</t>
        </is>
      </c>
      <c r="AP948" t="inlineStr">
        <is>
          <t>Not reported</t>
        </is>
      </c>
      <c r="AQ948" t="inlineStr">
        <is>
          <t>Not reported</t>
        </is>
      </c>
      <c r="AR948" t="inlineStr">
        <is>
          <t>Not reported</t>
        </is>
      </c>
      <c r="AS948" t="inlineStr">
        <is>
          <t>See abstract</t>
        </is>
      </c>
      <c r="AT948" t="inlineStr">
        <is>
          <t>Not reviewed</t>
        </is>
      </c>
      <c r="AU948" t="inlineStr">
        <is>
          <t>Not reviewed</t>
        </is>
      </c>
      <c r="AV948" t="inlineStr">
        <is>
          <t>Not reviewed</t>
        </is>
      </c>
      <c r="AW948" t="inlineStr">
        <is>
          <t>Not reviewed</t>
        </is>
      </c>
      <c r="AX948" t="inlineStr">
        <is>
          <t>Not reported</t>
        </is>
      </c>
      <c r="AY948" t="inlineStr">
        <is>
          <t>Not reported</t>
        </is>
      </c>
      <c r="AZ948" t="inlineStr">
        <is>
          <t>Not reported</t>
        </is>
      </c>
      <c r="BA948" t="inlineStr">
        <is>
          <t>Not reported</t>
        </is>
      </c>
      <c r="BB948" t="inlineStr">
        <is>
          <t>Not reported</t>
        </is>
      </c>
      <c r="BC948" t="inlineStr">
        <is>
          <t>Not reported</t>
        </is>
      </c>
      <c r="BD948" t="inlineStr">
        <is>
          <t>Not reported</t>
        </is>
      </c>
      <c r="BE948" t="inlineStr">
        <is>
          <t>Not reported</t>
        </is>
      </c>
      <c r="BF948" t="inlineStr">
        <is>
          <t>Not reported</t>
        </is>
      </c>
      <c r="BG948" t="inlineStr">
        <is>
          <t>Not reviewed (not included)</t>
        </is>
      </c>
      <c r="BH948" t="inlineStr">
        <is>
          <t>N/A</t>
        </is>
      </c>
      <c r="BI948" t="inlineStr">
        <is>
          <t>Not reviewed</t>
        </is>
      </c>
      <c r="BJ948" t="inlineStr">
        <is>
          <t>Not reviewed</t>
        </is>
      </c>
      <c r="BK948" t="inlineStr">
        <is>
          <t>Not reviewed</t>
        </is>
      </c>
      <c r="BL948" t="inlineStr">
        <is>
          <t>Not reviewed</t>
        </is>
      </c>
      <c r="BM948" t="inlineStr">
        <is>
          <t>Not reviewed (not included)</t>
        </is>
      </c>
      <c r="BN948" t="inlineStr">
        <is>
          <t>Not Selected for Final 95 (Pending Full Text Review) - Candidate paper not selected for final 95: Passed abstract screening but not included in final selec</t>
        </is>
      </c>
      <c r="BO948" t="inlineStr">
        <is>
          <t>Abstract-level screening only</t>
        </is>
      </c>
      <c r="BP948" t="inlineStr">
        <is>
          <t>Not reported</t>
        </is>
      </c>
    </row>
    <row r="949">
      <c r="A949" t="inlineStr">
        <is>
          <t>Response inhibition deficits in unmedicated youth with ADHD: An ERP/sLORETA study</t>
        </is>
      </c>
      <c r="B949" t="n">
        <v>2025</v>
      </c>
      <c r="C949" t="inlineStr">
        <is>
          <t>Not checked</t>
        </is>
      </c>
      <c r="D949" t="inlineStr">
        <is>
          <t>Not checked</t>
        </is>
      </c>
      <c r="E949">
        <f>_XLFN.IFNA( _XLFN.XLOOKUP(A728,#REF!,#REF!), "NOT PUBMED")</f>
        <v/>
      </c>
      <c r="G949" t="inlineStr">
        <is>
          <t>Unimodal</t>
        </is>
      </c>
      <c r="H949" t="inlineStr">
        <is>
          <t>See abstract</t>
        </is>
      </c>
      <c r="I949" t="inlineStr">
        <is>
          <t>See abstract</t>
        </is>
      </c>
      <c r="J949" t="inlineStr">
        <is>
          <t>See abstract (AI/ML)</t>
        </is>
      </c>
      <c r="K949" t="inlineStr">
        <is>
          <t>See abstract</t>
        </is>
      </c>
      <c r="M949" t="inlineStr">
        <is>
          <t>See abstract</t>
        </is>
      </c>
      <c r="N949" t="inlineStr">
        <is>
          <t>See abstract</t>
        </is>
      </c>
      <c r="O949" t="inlineStr">
        <is>
          <t>Not verified from abstract</t>
        </is>
      </c>
      <c r="P949" t="inlineStr">
        <is>
          <t>See abstract</t>
        </is>
      </c>
      <c r="Q949" t="inlineStr">
        <is>
          <t>See abstract</t>
        </is>
      </c>
      <c r="R949" t="inlineStr">
        <is>
          <t>Not reviewed (not included)</t>
        </is>
      </c>
      <c r="S949" t="inlineStr">
        <is>
          <t>Not reviewed (not included)</t>
        </is>
      </c>
      <c r="T949" t="inlineStr">
        <is>
          <t>Abstract screening only. No AI/ML Methods</t>
        </is>
      </c>
      <c r="U949" t="inlineStr">
        <is>
          <t>EXCLUDE</t>
        </is>
      </c>
      <c r="V949" t="inlineStr">
        <is>
          <t>E1-No AI/ML/DL: Abstract and title do not describe application of AI, ML, or DL methods</t>
        </is>
      </c>
      <c r="W949" t="inlineStr">
        <is>
          <t>Excluded: No AI/ML Methods</t>
        </is>
      </c>
      <c r="X949" t="inlineStr">
        <is>
          <t>Not assessed from abstract</t>
        </is>
      </c>
      <c r="Y949" t="inlineStr">
        <is>
          <t>Pubmed</t>
        </is>
      </c>
      <c r="Z949" t="inlineStr">
        <is>
          <t>Not determined from abstract</t>
        </is>
      </c>
      <c r="AB949" t="inlineStr">
        <is>
          <t>Not assessed (not included)</t>
        </is>
      </c>
      <c r="AC949" t="inlineStr">
        <is>
          <t>Not assessed (not included)</t>
        </is>
      </c>
      <c r="AD949" t="inlineStr">
        <is>
          <t>Xu Y, Zeng Y, Yin W, Fu T, Hong D, Yang H, Zhu Z, Cheng D, Dang C, Song Y, Li M, Zhou Y, Yang C.</t>
        </is>
      </c>
      <c r="AF949" t="inlineStr">
        <is>
          <t>Unknown - Verify via DOI</t>
        </is>
      </c>
      <c r="AH949" t="inlineStr">
        <is>
          <t>Not assessed</t>
        </is>
      </c>
      <c r="AI949" t="inlineStr">
        <is>
          <t>Not reported</t>
        </is>
      </c>
      <c r="AJ949" t="inlineStr">
        <is>
          <t>Not reported</t>
        </is>
      </c>
      <c r="AK949" t="inlineStr">
        <is>
          <t>Not reported</t>
        </is>
      </c>
      <c r="AL949" t="inlineStr">
        <is>
          <t>Not reported</t>
        </is>
      </c>
      <c r="AM949" t="inlineStr">
        <is>
          <t>Not reported</t>
        </is>
      </c>
      <c r="AN949" t="inlineStr">
        <is>
          <t>Not reported</t>
        </is>
      </c>
      <c r="AO949" t="inlineStr">
        <is>
          <t>Not reviewed</t>
        </is>
      </c>
      <c r="AP949" t="inlineStr">
        <is>
          <t>Not reported</t>
        </is>
      </c>
      <c r="AQ949" t="inlineStr">
        <is>
          <t>Not reported</t>
        </is>
      </c>
      <c r="AR949" t="inlineStr">
        <is>
          <t>Not reported</t>
        </is>
      </c>
      <c r="AS949" t="inlineStr">
        <is>
          <t>See abstract</t>
        </is>
      </c>
      <c r="AT949" t="inlineStr">
        <is>
          <t>Not reviewed</t>
        </is>
      </c>
      <c r="AU949" t="inlineStr">
        <is>
          <t>Not reviewed</t>
        </is>
      </c>
      <c r="AV949" t="inlineStr">
        <is>
          <t>Not reviewed</t>
        </is>
      </c>
      <c r="AW949" t="inlineStr">
        <is>
          <t>Not reviewed</t>
        </is>
      </c>
      <c r="AX949" t="inlineStr">
        <is>
          <t>Not reported</t>
        </is>
      </c>
      <c r="AY949" t="inlineStr">
        <is>
          <t>Not reported</t>
        </is>
      </c>
      <c r="AZ949" t="inlineStr">
        <is>
          <t>Not reported</t>
        </is>
      </c>
      <c r="BA949" t="inlineStr">
        <is>
          <t>Not reported</t>
        </is>
      </c>
      <c r="BB949" t="inlineStr">
        <is>
          <t>Not reported</t>
        </is>
      </c>
      <c r="BC949" t="inlineStr">
        <is>
          <t>Not reported</t>
        </is>
      </c>
      <c r="BD949" t="inlineStr">
        <is>
          <t>Not reported</t>
        </is>
      </c>
      <c r="BE949" t="inlineStr">
        <is>
          <t>Not reported</t>
        </is>
      </c>
      <c r="BF949" t="inlineStr">
        <is>
          <t>Not reported</t>
        </is>
      </c>
      <c r="BG949" t="inlineStr">
        <is>
          <t>Not reviewed (not included)</t>
        </is>
      </c>
      <c r="BH949" t="inlineStr">
        <is>
          <t>N/A</t>
        </is>
      </c>
      <c r="BI949" t="inlineStr">
        <is>
          <t>Not reviewed</t>
        </is>
      </c>
      <c r="BJ949" t="inlineStr">
        <is>
          <t>Not reviewed</t>
        </is>
      </c>
      <c r="BK949" t="inlineStr">
        <is>
          <t>Not reviewed</t>
        </is>
      </c>
      <c r="BL949" t="inlineStr">
        <is>
          <t>Not reviewed</t>
        </is>
      </c>
      <c r="BM949" t="inlineStr">
        <is>
          <t>Not reviewed (not included)</t>
        </is>
      </c>
      <c r="BN949" t="inlineStr">
        <is>
          <t>No AI/ML Methods - E1-No AI/ML/DL: Abstract and title do not describe application of AI, ML, or DL methods</t>
        </is>
      </c>
      <c r="BO949" t="inlineStr">
        <is>
          <t>Abstract-level screening only</t>
        </is>
      </c>
      <c r="BP949" t="inlineStr">
        <is>
          <t>Not reported</t>
        </is>
      </c>
    </row>
    <row r="950">
      <c r="A950" t="inlineStr">
        <is>
          <t>Diagnosis of Human Psychological Disorders using Supervised Learning and Nature-Inspired Computing Techniques: A Meta-Analysis</t>
        </is>
      </c>
      <c r="B950" t="n">
        <v>2019</v>
      </c>
      <c r="C950" t="inlineStr">
        <is>
          <t>Not checked</t>
        </is>
      </c>
      <c r="D950" t="inlineStr">
        <is>
          <t>Not checked</t>
        </is>
      </c>
      <c r="E950">
        <f>_XLFN.IFNA( _XLFN.XLOOKUP(A729,#REF!,#REF!), "NOT PUBMED")</f>
        <v/>
      </c>
      <c r="G950" t="inlineStr">
        <is>
          <t>Unimodal</t>
        </is>
      </c>
      <c r="H950" t="inlineStr">
        <is>
          <t>See abstract</t>
        </is>
      </c>
      <c r="I950" t="inlineStr">
        <is>
          <t>See abstract</t>
        </is>
      </c>
      <c r="J950" t="inlineStr">
        <is>
          <t>See abstract (AI/ML)</t>
        </is>
      </c>
      <c r="K950" t="inlineStr">
        <is>
          <t>See abstract</t>
        </is>
      </c>
      <c r="M950" t="inlineStr">
        <is>
          <t>See abstract</t>
        </is>
      </c>
      <c r="N950" t="inlineStr">
        <is>
          <t>See abstract</t>
        </is>
      </c>
      <c r="O950" t="inlineStr">
        <is>
          <t>Not verified from abstract</t>
        </is>
      </c>
      <c r="P950" t="inlineStr">
        <is>
          <t>See abstract</t>
        </is>
      </c>
      <c r="Q950" t="inlineStr">
        <is>
          <t>See abstract</t>
        </is>
      </c>
      <c r="R950" t="inlineStr">
        <is>
          <t>Not reviewed (not included)</t>
        </is>
      </c>
      <c r="S950" t="inlineStr">
        <is>
          <t>Not reviewed (not included)</t>
        </is>
      </c>
      <c r="T950" t="inlineStr">
        <is>
          <t>Abstract screening only. Not Primary Research</t>
        </is>
      </c>
      <c r="U950" t="inlineStr">
        <is>
          <t>EXCLUDE</t>
        </is>
      </c>
      <c r="V950" t="inlineStr">
        <is>
          <t>E6-Not Primary Research: Title/abstract indicates systematic review, meta-analysis, or review paper</t>
        </is>
      </c>
      <c r="W950" t="inlineStr">
        <is>
          <t>Excluded: Not Primary Research</t>
        </is>
      </c>
      <c r="X950" t="inlineStr">
        <is>
          <t>Not assessed from abstract</t>
        </is>
      </c>
      <c r="Y950" t="inlineStr">
        <is>
          <t>Pubmed</t>
        </is>
      </c>
      <c r="Z950" t="inlineStr">
        <is>
          <t>Not determined from abstract</t>
        </is>
      </c>
      <c r="AB950" t="inlineStr">
        <is>
          <t>Not assessed (not included)</t>
        </is>
      </c>
      <c r="AC950" t="inlineStr">
        <is>
          <t>Not assessed (not included)</t>
        </is>
      </c>
      <c r="AD950" t="inlineStr">
        <is>
          <t>Kaur P, Sharma M.</t>
        </is>
      </c>
      <c r="AF950" t="inlineStr">
        <is>
          <t>Unknown - Verify via DOI</t>
        </is>
      </c>
      <c r="AH950" t="inlineStr">
        <is>
          <t>Not assessed</t>
        </is>
      </c>
      <c r="AI950" t="inlineStr">
        <is>
          <t>Not reported</t>
        </is>
      </c>
      <c r="AJ950" t="inlineStr">
        <is>
          <t>Not reported</t>
        </is>
      </c>
      <c r="AK950" t="inlineStr">
        <is>
          <t>Not reported</t>
        </is>
      </c>
      <c r="AL950" t="inlineStr">
        <is>
          <t>Not reported</t>
        </is>
      </c>
      <c r="AM950" t="inlineStr">
        <is>
          <t>Not reported</t>
        </is>
      </c>
      <c r="AN950" t="inlineStr">
        <is>
          <t>Not reported</t>
        </is>
      </c>
      <c r="AO950" t="inlineStr">
        <is>
          <t>Not reviewed</t>
        </is>
      </c>
      <c r="AP950" t="inlineStr">
        <is>
          <t>Not reported</t>
        </is>
      </c>
      <c r="AQ950" t="inlineStr">
        <is>
          <t>Not reported</t>
        </is>
      </c>
      <c r="AR950" t="inlineStr">
        <is>
          <t>Not reported</t>
        </is>
      </c>
      <c r="AS950" t="inlineStr">
        <is>
          <t>See abstract</t>
        </is>
      </c>
      <c r="AT950" t="inlineStr">
        <is>
          <t>Not reviewed</t>
        </is>
      </c>
      <c r="AU950" t="inlineStr">
        <is>
          <t>Not reviewed</t>
        </is>
      </c>
      <c r="AV950" t="inlineStr">
        <is>
          <t>Not reviewed</t>
        </is>
      </c>
      <c r="AW950" t="inlineStr">
        <is>
          <t>Not reviewed</t>
        </is>
      </c>
      <c r="AX950" t="inlineStr">
        <is>
          <t>Not reported</t>
        </is>
      </c>
      <c r="AY950" t="inlineStr">
        <is>
          <t>Not reported</t>
        </is>
      </c>
      <c r="AZ950" t="inlineStr">
        <is>
          <t>Not reported</t>
        </is>
      </c>
      <c r="BA950" t="inlineStr">
        <is>
          <t>Not reported</t>
        </is>
      </c>
      <c r="BB950" t="inlineStr">
        <is>
          <t>Not reported</t>
        </is>
      </c>
      <c r="BC950" t="inlineStr">
        <is>
          <t>Not reported</t>
        </is>
      </c>
      <c r="BD950" t="inlineStr">
        <is>
          <t>Not reported</t>
        </is>
      </c>
      <c r="BE950" t="inlineStr">
        <is>
          <t>Not reported</t>
        </is>
      </c>
      <c r="BF950" t="inlineStr">
        <is>
          <t>Not reported</t>
        </is>
      </c>
      <c r="BG950" t="inlineStr">
        <is>
          <t>Not reviewed (not included)</t>
        </is>
      </c>
      <c r="BH950" t="inlineStr">
        <is>
          <t>N/A</t>
        </is>
      </c>
      <c r="BI950" t="inlineStr">
        <is>
          <t>Not reviewed</t>
        </is>
      </c>
      <c r="BJ950" t="inlineStr">
        <is>
          <t>Not reviewed</t>
        </is>
      </c>
      <c r="BK950" t="inlineStr">
        <is>
          <t>Not reviewed</t>
        </is>
      </c>
      <c r="BL950" t="inlineStr">
        <is>
          <t>Not reviewed</t>
        </is>
      </c>
      <c r="BM950" t="inlineStr">
        <is>
          <t>Not reviewed (not included)</t>
        </is>
      </c>
      <c r="BN950" t="inlineStr">
        <is>
          <t>Not Primary Research - E6-Not Primary Research: Title/abstract indicates systematic review, meta-analysis, or review paper</t>
        </is>
      </c>
      <c r="BO950" t="inlineStr">
        <is>
          <t>Abstract-level screening only</t>
        </is>
      </c>
      <c r="BP950" t="inlineStr">
        <is>
          <t>Not reported</t>
        </is>
      </c>
    </row>
    <row r="951">
      <c r="A951" t="inlineStr">
        <is>
          <t>Neuroimaging in Attention-Deficit/Hyperactivity Disorder: Recent Advances</t>
        </is>
      </c>
      <c r="B951" t="n">
        <v>2022</v>
      </c>
      <c r="C951" t="inlineStr">
        <is>
          <t>Not checked</t>
        </is>
      </c>
      <c r="D951" t="inlineStr">
        <is>
          <t>Not checked</t>
        </is>
      </c>
      <c r="E951">
        <f>_XLFN.IFNA( _XLFN.XLOOKUP(A731,#REF!,#REF!), "NOT PUBMED")</f>
        <v/>
      </c>
      <c r="G951" t="inlineStr">
        <is>
          <t>Unimodal</t>
        </is>
      </c>
      <c r="H951" t="inlineStr">
        <is>
          <t>See abstract</t>
        </is>
      </c>
      <c r="I951" t="inlineStr">
        <is>
          <t>See abstract</t>
        </is>
      </c>
      <c r="J951" t="inlineStr">
        <is>
          <t>See abstract (AI/ML)</t>
        </is>
      </c>
      <c r="K951" t="inlineStr">
        <is>
          <t>See abstract</t>
        </is>
      </c>
      <c r="M951" t="inlineStr">
        <is>
          <t>See abstract</t>
        </is>
      </c>
      <c r="N951" t="inlineStr">
        <is>
          <t>See abstract</t>
        </is>
      </c>
      <c r="O951" t="inlineStr">
        <is>
          <t>Not verified from abstract</t>
        </is>
      </c>
      <c r="P951" t="inlineStr">
        <is>
          <t>See abstract</t>
        </is>
      </c>
      <c r="Q951" t="inlineStr">
        <is>
          <t>See abstract</t>
        </is>
      </c>
      <c r="R951" t="inlineStr">
        <is>
          <t>Not reviewed (not included)</t>
        </is>
      </c>
      <c r="S951" t="inlineStr">
        <is>
          <t>Not reviewed (not included)</t>
        </is>
      </c>
      <c r="T951" t="inlineStr">
        <is>
          <t>Abstract screening only. No AI/ML Methods</t>
        </is>
      </c>
      <c r="U951" t="inlineStr">
        <is>
          <t>EXCLUDE</t>
        </is>
      </c>
      <c r="V951" t="inlineStr">
        <is>
          <t>E1-No AI/ML/DL: Abstract and title do not describe application of AI, ML, or DL methods</t>
        </is>
      </c>
      <c r="W951" t="inlineStr">
        <is>
          <t>Excluded: No AI/ML Methods</t>
        </is>
      </c>
      <c r="X951" t="inlineStr">
        <is>
          <t>Not assessed from abstract</t>
        </is>
      </c>
      <c r="Y951" t="inlineStr">
        <is>
          <t>Pubmed</t>
        </is>
      </c>
      <c r="Z951" t="inlineStr">
        <is>
          <t>Not determined from abstract</t>
        </is>
      </c>
      <c r="AB951" t="inlineStr">
        <is>
          <t>Not assessed (not included)</t>
        </is>
      </c>
      <c r="AC951" t="inlineStr">
        <is>
          <t>Not assessed (not included)</t>
        </is>
      </c>
      <c r="AD951" t="inlineStr">
        <is>
          <t>Firouzabadi FD, Ramezanpour S, Firouzabadi MD, Yousem IJ, Puts NAJ, Yousem DM.</t>
        </is>
      </c>
      <c r="AF951" t="inlineStr">
        <is>
          <t>Unknown - Verify via DOI</t>
        </is>
      </c>
      <c r="AH951" t="inlineStr">
        <is>
          <t>Not assessed</t>
        </is>
      </c>
      <c r="AI951" t="inlineStr">
        <is>
          <t>Not reported</t>
        </is>
      </c>
      <c r="AJ951" t="inlineStr">
        <is>
          <t>Not reported</t>
        </is>
      </c>
      <c r="AK951" t="inlineStr">
        <is>
          <t>Not reported</t>
        </is>
      </c>
      <c r="AL951" t="inlineStr">
        <is>
          <t>Not reported</t>
        </is>
      </c>
      <c r="AM951" t="inlineStr">
        <is>
          <t>Not reported</t>
        </is>
      </c>
      <c r="AN951" t="inlineStr">
        <is>
          <t>Not reported</t>
        </is>
      </c>
      <c r="AO951" t="inlineStr">
        <is>
          <t>Not reviewed</t>
        </is>
      </c>
      <c r="AP951" t="inlineStr">
        <is>
          <t>Not reported</t>
        </is>
      </c>
      <c r="AQ951" t="inlineStr">
        <is>
          <t>Not reported</t>
        </is>
      </c>
      <c r="AR951" t="inlineStr">
        <is>
          <t>Not reported</t>
        </is>
      </c>
      <c r="AS951" t="inlineStr">
        <is>
          <t>See abstract</t>
        </is>
      </c>
      <c r="AT951" t="inlineStr">
        <is>
          <t>Not reviewed</t>
        </is>
      </c>
      <c r="AU951" t="inlineStr">
        <is>
          <t>Not reviewed</t>
        </is>
      </c>
      <c r="AV951" t="inlineStr">
        <is>
          <t>Not reviewed</t>
        </is>
      </c>
      <c r="AW951" t="inlineStr">
        <is>
          <t>Not reviewed</t>
        </is>
      </c>
      <c r="AX951" t="inlineStr">
        <is>
          <t>Not reported</t>
        </is>
      </c>
      <c r="AY951" t="inlineStr">
        <is>
          <t>Not reported</t>
        </is>
      </c>
      <c r="AZ951" t="inlineStr">
        <is>
          <t>Not reported</t>
        </is>
      </c>
      <c r="BA951" t="inlineStr">
        <is>
          <t>Not reported</t>
        </is>
      </c>
      <c r="BB951" t="inlineStr">
        <is>
          <t>Not reported</t>
        </is>
      </c>
      <c r="BC951" t="inlineStr">
        <is>
          <t>Not reported</t>
        </is>
      </c>
      <c r="BD951" t="inlineStr">
        <is>
          <t>Not reported</t>
        </is>
      </c>
      <c r="BE951" t="inlineStr">
        <is>
          <t>Not reported</t>
        </is>
      </c>
      <c r="BF951" t="inlineStr">
        <is>
          <t>Not reported</t>
        </is>
      </c>
      <c r="BG951" t="inlineStr">
        <is>
          <t>Not reviewed (not included)</t>
        </is>
      </c>
      <c r="BH951" t="inlineStr">
        <is>
          <t>N/A</t>
        </is>
      </c>
      <c r="BI951" t="inlineStr">
        <is>
          <t>Not reviewed</t>
        </is>
      </c>
      <c r="BJ951" t="inlineStr">
        <is>
          <t>Not reviewed</t>
        </is>
      </c>
      <c r="BK951" t="inlineStr">
        <is>
          <t>Not reviewed</t>
        </is>
      </c>
      <c r="BL951" t="inlineStr">
        <is>
          <t>Not reviewed</t>
        </is>
      </c>
      <c r="BM951" t="inlineStr">
        <is>
          <t>Not reviewed (not included)</t>
        </is>
      </c>
      <c r="BN951" t="inlineStr">
        <is>
          <t>No AI/ML Methods - E1-No AI/ML/DL: Abstract and title do not describe application of AI, ML, or DL methods</t>
        </is>
      </c>
      <c r="BO951" t="inlineStr">
        <is>
          <t>Abstract-level screening only</t>
        </is>
      </c>
      <c r="BP951" t="inlineStr">
        <is>
          <t>Not reported</t>
        </is>
      </c>
    </row>
    <row r="952">
      <c r="A952" t="inlineStr">
        <is>
          <t>Attention-Like Multimodality Fusion With Data Augmentation for Diagnosis of Mental Disorders Using MRI</t>
        </is>
      </c>
      <c r="B952" t="n">
        <v>2024</v>
      </c>
      <c r="C952" t="inlineStr">
        <is>
          <t>Not checked</t>
        </is>
      </c>
      <c r="D952" t="inlineStr">
        <is>
          <t>Not checked</t>
        </is>
      </c>
      <c r="E952">
        <f>_XLFN.IFNA( _XLFN.XLOOKUP(A732,#REF!,#REF!), "NOT PUBMED")</f>
        <v/>
      </c>
      <c r="G952" t="inlineStr">
        <is>
          <t>Unimodal</t>
        </is>
      </c>
      <c r="H952" t="inlineStr">
        <is>
          <t>See abstract</t>
        </is>
      </c>
      <c r="I952" t="inlineStr">
        <is>
          <t>See abstract</t>
        </is>
      </c>
      <c r="J952" t="inlineStr">
        <is>
          <t>See abstract (AI/ML)</t>
        </is>
      </c>
      <c r="K952" t="inlineStr">
        <is>
          <t>See abstract</t>
        </is>
      </c>
      <c r="M952" t="inlineStr">
        <is>
          <t>See abstract</t>
        </is>
      </c>
      <c r="N952" t="inlineStr">
        <is>
          <t>See abstract</t>
        </is>
      </c>
      <c r="O952" t="inlineStr">
        <is>
          <t>Not verified from abstract</t>
        </is>
      </c>
      <c r="P952" t="inlineStr">
        <is>
          <t>See abstract</t>
        </is>
      </c>
      <c r="Q952" t="inlineStr">
        <is>
          <t>See abstract</t>
        </is>
      </c>
      <c r="R952" t="inlineStr">
        <is>
          <t>Not reviewed (not included)</t>
        </is>
      </c>
      <c r="S952" t="inlineStr">
        <is>
          <t>Not reviewed (not included)</t>
        </is>
      </c>
      <c r="T952" t="inlineStr">
        <is>
          <t>Abstract screening only. Non-ADHD Focused</t>
        </is>
      </c>
      <c r="U952" t="inlineStr">
        <is>
          <t>EXCLUDE</t>
        </is>
      </c>
      <c r="V952" t="inlineStr">
        <is>
          <t>E2-Not ADHD focused: Neither title nor abstract mentions ADHD or attention-deficit/hyperactivity</t>
        </is>
      </c>
      <c r="W952" t="inlineStr">
        <is>
          <t>Excluded: Not ADHD Focused</t>
        </is>
      </c>
      <c r="X952" t="inlineStr">
        <is>
          <t>Not assessed from abstract</t>
        </is>
      </c>
      <c r="Y952" t="inlineStr">
        <is>
          <t>Pubmed</t>
        </is>
      </c>
      <c r="Z952" t="inlineStr">
        <is>
          <t>Not determined from abstract</t>
        </is>
      </c>
      <c r="AB952" t="inlineStr">
        <is>
          <t>Not assessed (not included)</t>
        </is>
      </c>
      <c r="AC952" t="inlineStr">
        <is>
          <t>Not assessed (not included)</t>
        </is>
      </c>
      <c r="AD952" t="inlineStr">
        <is>
          <t>Liu R, Huang ZA, Hu Y, Zhu Z, Wong KC, Tan KC.</t>
        </is>
      </c>
      <c r="AF952" t="inlineStr">
        <is>
          <t>Unknown - Verify via DOI</t>
        </is>
      </c>
      <c r="AH952" t="inlineStr">
        <is>
          <t>Not assessed</t>
        </is>
      </c>
      <c r="AI952" t="inlineStr">
        <is>
          <t>Not reported</t>
        </is>
      </c>
      <c r="AJ952" t="inlineStr">
        <is>
          <t>Not reported</t>
        </is>
      </c>
      <c r="AK952" t="inlineStr">
        <is>
          <t>Not reported</t>
        </is>
      </c>
      <c r="AL952" t="inlineStr">
        <is>
          <t>Not reported</t>
        </is>
      </c>
      <c r="AM952" t="inlineStr">
        <is>
          <t>Not reported</t>
        </is>
      </c>
      <c r="AN952" t="inlineStr">
        <is>
          <t>Not reported</t>
        </is>
      </c>
      <c r="AO952" t="inlineStr">
        <is>
          <t>Not reviewed</t>
        </is>
      </c>
      <c r="AP952" t="inlineStr">
        <is>
          <t>Not reported</t>
        </is>
      </c>
      <c r="AQ952" t="inlineStr">
        <is>
          <t>Not reported</t>
        </is>
      </c>
      <c r="AR952" t="inlineStr">
        <is>
          <t>Not reported</t>
        </is>
      </c>
      <c r="AS952" t="inlineStr">
        <is>
          <t>See abstract</t>
        </is>
      </c>
      <c r="AT952" t="inlineStr">
        <is>
          <t>Not reviewed</t>
        </is>
      </c>
      <c r="AU952" t="inlineStr">
        <is>
          <t>Not reviewed</t>
        </is>
      </c>
      <c r="AV952" t="inlineStr">
        <is>
          <t>Not reviewed</t>
        </is>
      </c>
      <c r="AW952" t="inlineStr">
        <is>
          <t>Not reviewed</t>
        </is>
      </c>
      <c r="AX952" t="inlineStr">
        <is>
          <t>Not reported</t>
        </is>
      </c>
      <c r="AY952" t="inlineStr">
        <is>
          <t>Not reported</t>
        </is>
      </c>
      <c r="AZ952" t="inlineStr">
        <is>
          <t>Not reported</t>
        </is>
      </c>
      <c r="BA952" t="inlineStr">
        <is>
          <t>Not reported</t>
        </is>
      </c>
      <c r="BB952" t="inlineStr">
        <is>
          <t>Not reported</t>
        </is>
      </c>
      <c r="BC952" t="inlineStr">
        <is>
          <t>Not reported</t>
        </is>
      </c>
      <c r="BD952" t="inlineStr">
        <is>
          <t>Not reported</t>
        </is>
      </c>
      <c r="BE952" t="inlineStr">
        <is>
          <t>Not reported</t>
        </is>
      </c>
      <c r="BF952" t="inlineStr">
        <is>
          <t>Not reported</t>
        </is>
      </c>
      <c r="BG952" t="inlineStr">
        <is>
          <t>Not reviewed (not included)</t>
        </is>
      </c>
      <c r="BH952" t="inlineStr">
        <is>
          <t>N/A</t>
        </is>
      </c>
      <c r="BI952" t="inlineStr">
        <is>
          <t>Not reviewed</t>
        </is>
      </c>
      <c r="BJ952" t="inlineStr">
        <is>
          <t>Not reviewed</t>
        </is>
      </c>
      <c r="BK952" t="inlineStr">
        <is>
          <t>Not reviewed</t>
        </is>
      </c>
      <c r="BL952" t="inlineStr">
        <is>
          <t>Not reviewed</t>
        </is>
      </c>
      <c r="BM952" t="inlineStr">
        <is>
          <t>Not reviewed (not included)</t>
        </is>
      </c>
      <c r="BN952" t="inlineStr">
        <is>
          <t>Non-ADHD Focused - E2-Not ADHD focused: Neither title nor abstract mentions ADHD or attention-deficit/hyperactivity</t>
        </is>
      </c>
      <c r="BO952" t="inlineStr">
        <is>
          <t>Abstract-level screening only</t>
        </is>
      </c>
      <c r="BP952" t="inlineStr">
        <is>
          <t>Not reported</t>
        </is>
      </c>
    </row>
    <row r="953">
      <c r="A953" t="inlineStr">
        <is>
          <t>Assessing the association between ADHD and brain maturation in late childhood and emotion regulation in early adolescence</t>
        </is>
      </c>
      <c r="B953" t="n">
        <v>2025</v>
      </c>
      <c r="C953" t="inlineStr">
        <is>
          <t>Not checked</t>
        </is>
      </c>
      <c r="D953" t="inlineStr">
        <is>
          <t>Not checked</t>
        </is>
      </c>
      <c r="E953">
        <f>_XLFN.IFNA( _XLFN.XLOOKUP(A734,#REF!,#REF!), "NOT PUBMED")</f>
        <v/>
      </c>
      <c r="G953" t="inlineStr">
        <is>
          <t>Unimodal</t>
        </is>
      </c>
      <c r="H953" t="inlineStr">
        <is>
          <t>See abstract</t>
        </is>
      </c>
      <c r="I953" t="inlineStr">
        <is>
          <t>See abstract</t>
        </is>
      </c>
      <c r="J953" t="inlineStr">
        <is>
          <t>See abstract (AI/ML)</t>
        </is>
      </c>
      <c r="K953" t="inlineStr">
        <is>
          <t>See abstract</t>
        </is>
      </c>
      <c r="M953" t="inlineStr">
        <is>
          <t>See abstract</t>
        </is>
      </c>
      <c r="N953" t="inlineStr">
        <is>
          <t>See abstract</t>
        </is>
      </c>
      <c r="O953" t="inlineStr">
        <is>
          <t>Not verified from abstract</t>
        </is>
      </c>
      <c r="P953" t="inlineStr">
        <is>
          <t>See abstract</t>
        </is>
      </c>
      <c r="Q953" t="inlineStr">
        <is>
          <t>See abstract</t>
        </is>
      </c>
      <c r="R953" t="inlineStr">
        <is>
          <t>Not reviewed (not included)</t>
        </is>
      </c>
      <c r="S953" t="inlineStr">
        <is>
          <t>Not reviewed (not included)</t>
        </is>
      </c>
      <c r="T953" t="inlineStr">
        <is>
          <t>Abstract screening only. No AI/ML Methods</t>
        </is>
      </c>
      <c r="U953" t="inlineStr">
        <is>
          <t>EXCLUDE</t>
        </is>
      </c>
      <c r="V953" t="inlineStr">
        <is>
          <t>E1-No AI/ML/DL: Abstract and title do not describe application of AI, ML, or DL methods</t>
        </is>
      </c>
      <c r="W953" t="inlineStr">
        <is>
          <t>Excluded: No AI/ML Methods</t>
        </is>
      </c>
      <c r="X953" t="inlineStr">
        <is>
          <t>Not assessed from abstract</t>
        </is>
      </c>
      <c r="Y953" t="inlineStr">
        <is>
          <t>Pubmed</t>
        </is>
      </c>
      <c r="Z953" t="inlineStr">
        <is>
          <t>Not determined from abstract</t>
        </is>
      </c>
      <c r="AB953" t="inlineStr">
        <is>
          <t>Not assessed (not included)</t>
        </is>
      </c>
      <c r="AC953" t="inlineStr">
        <is>
          <t>Not assessed (not included)</t>
        </is>
      </c>
      <c r="AD953" t="inlineStr">
        <is>
          <t>Ágrez K, Vakli P, Weiss B, Vidnyánszky Z, Bunford N.</t>
        </is>
      </c>
      <c r="AF953" t="inlineStr">
        <is>
          <t>Unknown - Verify via DOI</t>
        </is>
      </c>
      <c r="AH953" t="inlineStr">
        <is>
          <t>Not assessed</t>
        </is>
      </c>
      <c r="AI953" t="inlineStr">
        <is>
          <t>Not reported</t>
        </is>
      </c>
      <c r="AJ953" t="inlineStr">
        <is>
          <t>Not reported</t>
        </is>
      </c>
      <c r="AK953" t="inlineStr">
        <is>
          <t>Not reported</t>
        </is>
      </c>
      <c r="AL953" t="inlineStr">
        <is>
          <t>Not reported</t>
        </is>
      </c>
      <c r="AM953" t="inlineStr">
        <is>
          <t>Not reported</t>
        </is>
      </c>
      <c r="AN953" t="inlineStr">
        <is>
          <t>Not reported</t>
        </is>
      </c>
      <c r="AO953" t="inlineStr">
        <is>
          <t>Not reviewed</t>
        </is>
      </c>
      <c r="AP953" t="inlineStr">
        <is>
          <t>Not reported</t>
        </is>
      </c>
      <c r="AQ953" t="inlineStr">
        <is>
          <t>Not reported</t>
        </is>
      </c>
      <c r="AR953" t="inlineStr">
        <is>
          <t>Not reported</t>
        </is>
      </c>
      <c r="AS953" t="inlineStr">
        <is>
          <t>See abstract</t>
        </is>
      </c>
      <c r="AT953" t="inlineStr">
        <is>
          <t>Not reviewed</t>
        </is>
      </c>
      <c r="AU953" t="inlineStr">
        <is>
          <t>Not reviewed</t>
        </is>
      </c>
      <c r="AV953" t="inlineStr">
        <is>
          <t>Not reviewed</t>
        </is>
      </c>
      <c r="AW953" t="inlineStr">
        <is>
          <t>Not reviewed</t>
        </is>
      </c>
      <c r="AX953" t="inlineStr">
        <is>
          <t>Not reported</t>
        </is>
      </c>
      <c r="AY953" t="inlineStr">
        <is>
          <t>Not reported</t>
        </is>
      </c>
      <c r="AZ953" t="inlineStr">
        <is>
          <t>Not reported</t>
        </is>
      </c>
      <c r="BA953" t="inlineStr">
        <is>
          <t>Not reported</t>
        </is>
      </c>
      <c r="BB953" t="inlineStr">
        <is>
          <t>Not reported</t>
        </is>
      </c>
      <c r="BC953" t="inlineStr">
        <is>
          <t>Not reported</t>
        </is>
      </c>
      <c r="BD953" t="inlineStr">
        <is>
          <t>Not reported</t>
        </is>
      </c>
      <c r="BE953" t="inlineStr">
        <is>
          <t>Not reported</t>
        </is>
      </c>
      <c r="BF953" t="inlineStr">
        <is>
          <t>Not reported</t>
        </is>
      </c>
      <c r="BG953" t="inlineStr">
        <is>
          <t>Not reviewed (not included)</t>
        </is>
      </c>
      <c r="BH953" t="inlineStr">
        <is>
          <t>N/A</t>
        </is>
      </c>
      <c r="BI953" t="inlineStr">
        <is>
          <t>Not reviewed</t>
        </is>
      </c>
      <c r="BJ953" t="inlineStr">
        <is>
          <t>Not reviewed</t>
        </is>
      </c>
      <c r="BK953" t="inlineStr">
        <is>
          <t>Not reviewed</t>
        </is>
      </c>
      <c r="BL953" t="inlineStr">
        <is>
          <t>Not reviewed</t>
        </is>
      </c>
      <c r="BM953" t="inlineStr">
        <is>
          <t>Not reviewed (not included)</t>
        </is>
      </c>
      <c r="BN953" t="inlineStr">
        <is>
          <t>No AI/ML Methods - E1-No AI/ML/DL: Abstract and title do not describe application of AI, ML, or DL methods</t>
        </is>
      </c>
      <c r="BO953" t="inlineStr">
        <is>
          <t>Abstract-level screening only</t>
        </is>
      </c>
      <c r="BP953" t="inlineStr">
        <is>
          <t>Not reported</t>
        </is>
      </c>
    </row>
    <row r="954">
      <c r="A954" t="inlineStr">
        <is>
          <t>Classification Approach for Attention Assessment via Singular Spectrum Analysis Based on Single-Channel Electroencephalograms</t>
        </is>
      </c>
      <c r="B954" t="n">
        <v>2023</v>
      </c>
      <c r="C954" t="inlineStr">
        <is>
          <t>Not checked</t>
        </is>
      </c>
      <c r="D954" t="inlineStr">
        <is>
          <t>Not checked</t>
        </is>
      </c>
      <c r="E954">
        <f>_XLFN.IFNA( _XLFN.XLOOKUP(A735,#REF!,#REF!), "NOT PUBMED")</f>
        <v/>
      </c>
      <c r="G954" t="inlineStr">
        <is>
          <t>Unimodal</t>
        </is>
      </c>
      <c r="H954" t="inlineStr">
        <is>
          <t>See abstract</t>
        </is>
      </c>
      <c r="I954" t="inlineStr">
        <is>
          <t>See abstract</t>
        </is>
      </c>
      <c r="J954" t="inlineStr">
        <is>
          <t>See abstract (AI/ML)</t>
        </is>
      </c>
      <c r="K954" t="inlineStr">
        <is>
          <t>See abstract</t>
        </is>
      </c>
      <c r="M954" t="inlineStr">
        <is>
          <t>See abstract</t>
        </is>
      </c>
      <c r="N954" t="inlineStr">
        <is>
          <t>See abstract</t>
        </is>
      </c>
      <c r="O954" t="inlineStr">
        <is>
          <t>Not verified from abstract</t>
        </is>
      </c>
      <c r="P954" t="inlineStr">
        <is>
          <t>See abstract</t>
        </is>
      </c>
      <c r="Q954" t="inlineStr">
        <is>
          <t>See abstract</t>
        </is>
      </c>
      <c r="R954" t="inlineStr">
        <is>
          <t>Not reviewed (not included)</t>
        </is>
      </c>
      <c r="S954" t="inlineStr">
        <is>
          <t>Not reviewed (not included)</t>
        </is>
      </c>
      <c r="T954" t="inlineStr">
        <is>
          <t>Abstract screening only. Non-ADHD Focused</t>
        </is>
      </c>
      <c r="U954" t="inlineStr">
        <is>
          <t>EXCLUDE</t>
        </is>
      </c>
      <c r="V954" t="inlineStr">
        <is>
          <t>E2-Not ADHD focused: Neither title nor abstract mentions ADHD or attention-deficit/hyperactivity</t>
        </is>
      </c>
      <c r="W954" t="inlineStr">
        <is>
          <t>Excluded: Not ADHD Focused</t>
        </is>
      </c>
      <c r="X954" t="inlineStr">
        <is>
          <t>Not assessed from abstract</t>
        </is>
      </c>
      <c r="Y954" t="inlineStr">
        <is>
          <t>Pubmed</t>
        </is>
      </c>
      <c r="Z954" t="inlineStr">
        <is>
          <t>Not determined from abstract</t>
        </is>
      </c>
      <c r="AB954" t="inlineStr">
        <is>
          <t>Not assessed (not included)</t>
        </is>
      </c>
      <c r="AC954" t="inlineStr">
        <is>
          <t>Not assessed (not included)</t>
        </is>
      </c>
      <c r="AD954" t="inlineStr">
        <is>
          <t>Wu W, Ling BW, Li R, Lin Z, Liu Q, Shao J, Ho CY.</t>
        </is>
      </c>
      <c r="AF954" t="inlineStr">
        <is>
          <t>Unknown - Verify via DOI</t>
        </is>
      </c>
      <c r="AH954" t="inlineStr">
        <is>
          <t>Not assessed</t>
        </is>
      </c>
      <c r="AI954" t="inlineStr">
        <is>
          <t>Not reported</t>
        </is>
      </c>
      <c r="AJ954" t="inlineStr">
        <is>
          <t>Not reported</t>
        </is>
      </c>
      <c r="AK954" t="inlineStr">
        <is>
          <t>Not reported</t>
        </is>
      </c>
      <c r="AL954" t="inlineStr">
        <is>
          <t>Not reported</t>
        </is>
      </c>
      <c r="AM954" t="inlineStr">
        <is>
          <t>Not reported</t>
        </is>
      </c>
      <c r="AN954" t="inlineStr">
        <is>
          <t>Not reported</t>
        </is>
      </c>
      <c r="AO954" t="inlineStr">
        <is>
          <t>Not reviewed</t>
        </is>
      </c>
      <c r="AP954" t="inlineStr">
        <is>
          <t>Not reported</t>
        </is>
      </c>
      <c r="AQ954" t="inlineStr">
        <is>
          <t>Not reported</t>
        </is>
      </c>
      <c r="AR954" t="inlineStr">
        <is>
          <t>Not reported</t>
        </is>
      </c>
      <c r="AS954" t="inlineStr">
        <is>
          <t>See abstract</t>
        </is>
      </c>
      <c r="AT954" t="inlineStr">
        <is>
          <t>Not reviewed</t>
        </is>
      </c>
      <c r="AU954" t="inlineStr">
        <is>
          <t>Not reviewed</t>
        </is>
      </c>
      <c r="AV954" t="inlineStr">
        <is>
          <t>Not reviewed</t>
        </is>
      </c>
      <c r="AW954" t="inlineStr">
        <is>
          <t>Not reviewed</t>
        </is>
      </c>
      <c r="AX954" t="inlineStr">
        <is>
          <t>Not reported</t>
        </is>
      </c>
      <c r="AY954" t="inlineStr">
        <is>
          <t>Not reported</t>
        </is>
      </c>
      <c r="AZ954" t="inlineStr">
        <is>
          <t>Not reported</t>
        </is>
      </c>
      <c r="BA954" t="inlineStr">
        <is>
          <t>Not reported</t>
        </is>
      </c>
      <c r="BB954" t="inlineStr">
        <is>
          <t>Not reported</t>
        </is>
      </c>
      <c r="BC954" t="inlineStr">
        <is>
          <t>Not reported</t>
        </is>
      </c>
      <c r="BD954" t="inlineStr">
        <is>
          <t>Not reported</t>
        </is>
      </c>
      <c r="BE954" t="inlineStr">
        <is>
          <t>Not reported</t>
        </is>
      </c>
      <c r="BF954" t="inlineStr">
        <is>
          <t>Not reported</t>
        </is>
      </c>
      <c r="BG954" t="inlineStr">
        <is>
          <t>Not reviewed (not included)</t>
        </is>
      </c>
      <c r="BH954" t="inlineStr">
        <is>
          <t>N/A</t>
        </is>
      </c>
      <c r="BI954" t="inlineStr">
        <is>
          <t>Not reviewed</t>
        </is>
      </c>
      <c r="BJ954" t="inlineStr">
        <is>
          <t>Not reviewed</t>
        </is>
      </c>
      <c r="BK954" t="inlineStr">
        <is>
          <t>Not reviewed</t>
        </is>
      </c>
      <c r="BL954" t="inlineStr">
        <is>
          <t>Not reviewed</t>
        </is>
      </c>
      <c r="BM954" t="inlineStr">
        <is>
          <t>Not reviewed (not included)</t>
        </is>
      </c>
      <c r="BN954" t="inlineStr">
        <is>
          <t>Non-ADHD Focused - E2-Not ADHD focused: Neither title nor abstract mentions ADHD or attention-deficit/hyperactivity</t>
        </is>
      </c>
      <c r="BO954" t="inlineStr">
        <is>
          <t>Abstract-level screening only</t>
        </is>
      </c>
      <c r="BP954" t="inlineStr">
        <is>
          <t>Not reported</t>
        </is>
      </c>
    </row>
    <row r="955">
      <c r="A955" t="inlineStr">
        <is>
          <t>Classification of auditory ERPs for ADHD detection in children</t>
        </is>
      </c>
      <c r="B955" t="n">
        <v>2025</v>
      </c>
      <c r="C955" t="inlineStr">
        <is>
          <t>Not checked</t>
        </is>
      </c>
      <c r="D955" t="inlineStr">
        <is>
          <t>Not checked</t>
        </is>
      </c>
      <c r="E955">
        <f>_XLFN.IFNA( _XLFN.XLOOKUP(A736,#REF!,#REF!), "NOT PUBMED")</f>
        <v/>
      </c>
      <c r="G955" t="inlineStr">
        <is>
          <t>Unimodal</t>
        </is>
      </c>
      <c r="H955" t="inlineStr">
        <is>
          <t>See abstract</t>
        </is>
      </c>
      <c r="I955" t="inlineStr">
        <is>
          <t>See abstract</t>
        </is>
      </c>
      <c r="J955" t="inlineStr">
        <is>
          <t>See abstract (AI/ML)</t>
        </is>
      </c>
      <c r="K955" t="inlineStr">
        <is>
          <t>See abstract</t>
        </is>
      </c>
      <c r="M955" t="inlineStr">
        <is>
          <t>See abstract</t>
        </is>
      </c>
      <c r="N955" t="inlineStr">
        <is>
          <t>See abstract</t>
        </is>
      </c>
      <c r="O955" t="inlineStr">
        <is>
          <t>Not verified from abstract</t>
        </is>
      </c>
      <c r="P955" t="inlineStr">
        <is>
          <t>See abstract</t>
        </is>
      </c>
      <c r="Q955" t="inlineStr">
        <is>
          <t>See abstract</t>
        </is>
      </c>
      <c r="R955" t="inlineStr">
        <is>
          <t>Not reviewed (not included)</t>
        </is>
      </c>
      <c r="S955" t="inlineStr">
        <is>
          <t>Not reviewed (not included)</t>
        </is>
      </c>
      <c r="T955" t="inlineStr">
        <is>
          <t>Abstract screening only. No AI/ML Methods</t>
        </is>
      </c>
      <c r="U955" t="inlineStr">
        <is>
          <t>EXCLUDE</t>
        </is>
      </c>
      <c r="V955" t="inlineStr">
        <is>
          <t>E1-No AI/ML/DL: Abstract and title do not describe application of AI, ML, or DL methods</t>
        </is>
      </c>
      <c r="W955" t="inlineStr">
        <is>
          <t>Excluded: No AI/ML Methods</t>
        </is>
      </c>
      <c r="X955" t="inlineStr">
        <is>
          <t>Not assessed from abstract</t>
        </is>
      </c>
      <c r="Y955" t="inlineStr">
        <is>
          <t>Pubmed</t>
        </is>
      </c>
      <c r="Z955" t="inlineStr">
        <is>
          <t>Not determined from abstract</t>
        </is>
      </c>
      <c r="AB955" t="inlineStr">
        <is>
          <t>Not assessed (not included)</t>
        </is>
      </c>
      <c r="AC955" t="inlineStr">
        <is>
          <t>Not assessed (not included)</t>
        </is>
      </c>
      <c r="AD955" t="inlineStr">
        <is>
          <t>Mercado-Aguirre I, Gutiérrez-Ruiz K, Contreras-Ortiz SH.</t>
        </is>
      </c>
      <c r="AF955" t="inlineStr">
        <is>
          <t>Unknown - Verify via DOI</t>
        </is>
      </c>
      <c r="AH955" t="inlineStr">
        <is>
          <t>Not assessed</t>
        </is>
      </c>
      <c r="AI955" t="inlineStr">
        <is>
          <t>Not reported</t>
        </is>
      </c>
      <c r="AJ955" t="inlineStr">
        <is>
          <t>Not reported</t>
        </is>
      </c>
      <c r="AK955" t="inlineStr">
        <is>
          <t>Not reported</t>
        </is>
      </c>
      <c r="AL955" t="inlineStr">
        <is>
          <t>Not reported</t>
        </is>
      </c>
      <c r="AM955" t="inlineStr">
        <is>
          <t>Not reported</t>
        </is>
      </c>
      <c r="AN955" t="inlineStr">
        <is>
          <t>Not reported</t>
        </is>
      </c>
      <c r="AO955" t="inlineStr">
        <is>
          <t>Not reviewed</t>
        </is>
      </c>
      <c r="AP955" t="inlineStr">
        <is>
          <t>Not reported</t>
        </is>
      </c>
      <c r="AQ955" t="inlineStr">
        <is>
          <t>Not reported</t>
        </is>
      </c>
      <c r="AR955" t="inlineStr">
        <is>
          <t>Not reported</t>
        </is>
      </c>
      <c r="AS955" t="inlineStr">
        <is>
          <t>See abstract</t>
        </is>
      </c>
      <c r="AT955" t="inlineStr">
        <is>
          <t>Not reviewed</t>
        </is>
      </c>
      <c r="AU955" t="inlineStr">
        <is>
          <t>Not reviewed</t>
        </is>
      </c>
      <c r="AV955" t="inlineStr">
        <is>
          <t>Not reviewed</t>
        </is>
      </c>
      <c r="AW955" t="inlineStr">
        <is>
          <t>Not reviewed</t>
        </is>
      </c>
      <c r="AX955" t="inlineStr">
        <is>
          <t>Not reported</t>
        </is>
      </c>
      <c r="AY955" t="inlineStr">
        <is>
          <t>Not reported</t>
        </is>
      </c>
      <c r="AZ955" t="inlineStr">
        <is>
          <t>Not reported</t>
        </is>
      </c>
      <c r="BA955" t="inlineStr">
        <is>
          <t>Not reported</t>
        </is>
      </c>
      <c r="BB955" t="inlineStr">
        <is>
          <t>Not reported</t>
        </is>
      </c>
      <c r="BC955" t="inlineStr">
        <is>
          <t>Not reported</t>
        </is>
      </c>
      <c r="BD955" t="inlineStr">
        <is>
          <t>Not reported</t>
        </is>
      </c>
      <c r="BE955" t="inlineStr">
        <is>
          <t>Not reported</t>
        </is>
      </c>
      <c r="BF955" t="inlineStr">
        <is>
          <t>Not reported</t>
        </is>
      </c>
      <c r="BG955" t="inlineStr">
        <is>
          <t>Not reviewed (not included)</t>
        </is>
      </c>
      <c r="BH955" t="inlineStr">
        <is>
          <t>N/A</t>
        </is>
      </c>
      <c r="BI955" t="inlineStr">
        <is>
          <t>Not reviewed</t>
        </is>
      </c>
      <c r="BJ955" t="inlineStr">
        <is>
          <t>Not reviewed</t>
        </is>
      </c>
      <c r="BK955" t="inlineStr">
        <is>
          <t>Not reviewed</t>
        </is>
      </c>
      <c r="BL955" t="inlineStr">
        <is>
          <t>Not reviewed</t>
        </is>
      </c>
      <c r="BM955" t="inlineStr">
        <is>
          <t>Not reviewed (not included)</t>
        </is>
      </c>
      <c r="BN955" t="inlineStr">
        <is>
          <t>No AI/ML Methods - E1-No AI/ML/DL: Abstract and title do not describe application of AI, ML, or DL methods</t>
        </is>
      </c>
      <c r="BO955" t="inlineStr">
        <is>
          <t>Abstract-level screening only</t>
        </is>
      </c>
      <c r="BP955" t="inlineStr">
        <is>
          <t>Not reported</t>
        </is>
      </c>
    </row>
    <row r="956">
      <c r="A956" t="inlineStr">
        <is>
          <t>Predicting neurodevelopmental disorders using machine learning models and electronic health records - status of the field</t>
        </is>
      </c>
      <c r="B956" t="n">
        <v>2024</v>
      </c>
      <c r="C956" t="inlineStr">
        <is>
          <t>Not checked</t>
        </is>
      </c>
      <c r="D956" t="inlineStr">
        <is>
          <t>Not checked</t>
        </is>
      </c>
      <c r="E956">
        <f>_XLFN.IFNA( _XLFN.XLOOKUP(A738,#REF!,#REF!), "NOT PUBMED")</f>
        <v/>
      </c>
      <c r="G956" t="inlineStr">
        <is>
          <t>Unimodal</t>
        </is>
      </c>
      <c r="H956" t="inlineStr">
        <is>
          <t>See abstract</t>
        </is>
      </c>
      <c r="I956" t="inlineStr">
        <is>
          <t>See abstract</t>
        </is>
      </c>
      <c r="J956" t="inlineStr">
        <is>
          <t>See abstract (AI/ML)</t>
        </is>
      </c>
      <c r="K956" t="inlineStr">
        <is>
          <t>See abstract</t>
        </is>
      </c>
      <c r="M956" t="inlineStr">
        <is>
          <t>See abstract</t>
        </is>
      </c>
      <c r="N956" t="inlineStr">
        <is>
          <t>See abstract</t>
        </is>
      </c>
      <c r="O956" t="inlineStr">
        <is>
          <t>Not verified from abstract</t>
        </is>
      </c>
      <c r="P956" t="inlineStr">
        <is>
          <t>See abstract</t>
        </is>
      </c>
      <c r="Q956" t="inlineStr">
        <is>
          <t>See abstract</t>
        </is>
      </c>
      <c r="R956" t="inlineStr">
        <is>
          <t>Not reviewed (not included)</t>
        </is>
      </c>
      <c r="S956" t="inlineStr">
        <is>
          <t>Not reviewed (not included)</t>
        </is>
      </c>
      <c r="T956" t="inlineStr">
        <is>
          <t>Abstract screening only. Non-ADHD Focused</t>
        </is>
      </c>
      <c r="U956" t="inlineStr">
        <is>
          <t>EXCLUDE</t>
        </is>
      </c>
      <c r="V956" t="inlineStr">
        <is>
          <t>E2-Not ADHD focused: Neither title nor abstract mentions ADHD or attention-deficit/hyperactivity</t>
        </is>
      </c>
      <c r="W956" t="inlineStr">
        <is>
          <t>Excluded: Not ADHD Focused</t>
        </is>
      </c>
      <c r="X956" t="inlineStr">
        <is>
          <t>Not assessed from abstract</t>
        </is>
      </c>
      <c r="Y956" t="inlineStr">
        <is>
          <t>Pubmed</t>
        </is>
      </c>
      <c r="Z956" t="inlineStr">
        <is>
          <t>Not determined from abstract</t>
        </is>
      </c>
      <c r="AB956" t="inlineStr">
        <is>
          <t>Not assessed (not included)</t>
        </is>
      </c>
      <c r="AC956" t="inlineStr">
        <is>
          <t>Not assessed (not included)</t>
        </is>
      </c>
      <c r="AD956" t="inlineStr">
        <is>
          <t>Rajagopalan SS, Tammimies K.</t>
        </is>
      </c>
      <c r="AF956" t="inlineStr">
        <is>
          <t>Unknown - Verify via DOI</t>
        </is>
      </c>
      <c r="AH956" t="inlineStr">
        <is>
          <t>Not assessed</t>
        </is>
      </c>
      <c r="AI956" t="inlineStr">
        <is>
          <t>Not reported</t>
        </is>
      </c>
      <c r="AJ956" t="inlineStr">
        <is>
          <t>Not reported</t>
        </is>
      </c>
      <c r="AK956" t="inlineStr">
        <is>
          <t>Not reported</t>
        </is>
      </c>
      <c r="AL956" t="inlineStr">
        <is>
          <t>Not reported</t>
        </is>
      </c>
      <c r="AM956" t="inlineStr">
        <is>
          <t>Not reported</t>
        </is>
      </c>
      <c r="AN956" t="inlineStr">
        <is>
          <t>Not reported</t>
        </is>
      </c>
      <c r="AO956" t="inlineStr">
        <is>
          <t>Not reviewed</t>
        </is>
      </c>
      <c r="AP956" t="inlineStr">
        <is>
          <t>Not reported</t>
        </is>
      </c>
      <c r="AQ956" t="inlineStr">
        <is>
          <t>Not reported</t>
        </is>
      </c>
      <c r="AR956" t="inlineStr">
        <is>
          <t>Not reported</t>
        </is>
      </c>
      <c r="AS956" t="inlineStr">
        <is>
          <t>See abstract</t>
        </is>
      </c>
      <c r="AT956" t="inlineStr">
        <is>
          <t>Not reviewed</t>
        </is>
      </c>
      <c r="AU956" t="inlineStr">
        <is>
          <t>Not reviewed</t>
        </is>
      </c>
      <c r="AV956" t="inlineStr">
        <is>
          <t>Not reviewed</t>
        </is>
      </c>
      <c r="AW956" t="inlineStr">
        <is>
          <t>Not reviewed</t>
        </is>
      </c>
      <c r="AX956" t="inlineStr">
        <is>
          <t>Not reported</t>
        </is>
      </c>
      <c r="AY956" t="inlineStr">
        <is>
          <t>Not reported</t>
        </is>
      </c>
      <c r="AZ956" t="inlineStr">
        <is>
          <t>Not reported</t>
        </is>
      </c>
      <c r="BA956" t="inlineStr">
        <is>
          <t>Not reported</t>
        </is>
      </c>
      <c r="BB956" t="inlineStr">
        <is>
          <t>Not reported</t>
        </is>
      </c>
      <c r="BC956" t="inlineStr">
        <is>
          <t>Not reported</t>
        </is>
      </c>
      <c r="BD956" t="inlineStr">
        <is>
          <t>Not reported</t>
        </is>
      </c>
      <c r="BE956" t="inlineStr">
        <is>
          <t>Not reported</t>
        </is>
      </c>
      <c r="BF956" t="inlineStr">
        <is>
          <t>Not reported</t>
        </is>
      </c>
      <c r="BG956" t="inlineStr">
        <is>
          <t>Not reviewed (not included)</t>
        </is>
      </c>
      <c r="BH956" t="inlineStr">
        <is>
          <t>N/A</t>
        </is>
      </c>
      <c r="BI956" t="inlineStr">
        <is>
          <t>Not reviewed</t>
        </is>
      </c>
      <c r="BJ956" t="inlineStr">
        <is>
          <t>Not reviewed</t>
        </is>
      </c>
      <c r="BK956" t="inlineStr">
        <is>
          <t>Not reviewed</t>
        </is>
      </c>
      <c r="BL956" t="inlineStr">
        <is>
          <t>Not reviewed</t>
        </is>
      </c>
      <c r="BM956" t="inlineStr">
        <is>
          <t>Not reviewed (not included)</t>
        </is>
      </c>
      <c r="BN956" t="inlineStr">
        <is>
          <t>Non-ADHD Focused - E2-Not ADHD focused: Neither title nor abstract mentions ADHD or attention-deficit/hyperactivity</t>
        </is>
      </c>
      <c r="BO956" t="inlineStr">
        <is>
          <t>Abstract-level screening only</t>
        </is>
      </c>
      <c r="BP956" t="inlineStr">
        <is>
          <t>Not reported</t>
        </is>
      </c>
    </row>
    <row r="957">
      <c r="A957" t="inlineStr">
        <is>
          <t>Identifying ADHD-Related Abnormal Functional Connectivity with a Graph Convolutional Neural Network</t>
        </is>
      </c>
      <c r="B957" t="n">
        <v>2024</v>
      </c>
      <c r="C957" t="inlineStr">
        <is>
          <t>Not checked</t>
        </is>
      </c>
      <c r="D957" t="inlineStr">
        <is>
          <t>Not checked</t>
        </is>
      </c>
      <c r="E957">
        <f>_XLFN.IFNA( _XLFN.XLOOKUP(A739,#REF!,#REF!), "NOT PUBMED")</f>
        <v/>
      </c>
      <c r="G957" t="inlineStr">
        <is>
          <t>Unimodal</t>
        </is>
      </c>
      <c r="H957" t="inlineStr">
        <is>
          <t>See abstract</t>
        </is>
      </c>
      <c r="I957" t="inlineStr">
        <is>
          <t>See abstract</t>
        </is>
      </c>
      <c r="J957" t="inlineStr">
        <is>
          <t>See abstract (AI/ML)</t>
        </is>
      </c>
      <c r="K957" t="inlineStr">
        <is>
          <t>See abstract</t>
        </is>
      </c>
      <c r="M957" t="inlineStr">
        <is>
          <t>See abstract</t>
        </is>
      </c>
      <c r="N957" t="inlineStr">
        <is>
          <t>See abstract</t>
        </is>
      </c>
      <c r="O957" t="inlineStr">
        <is>
          <t>Not verified from abstract</t>
        </is>
      </c>
      <c r="P957" t="inlineStr">
        <is>
          <t>See abstract</t>
        </is>
      </c>
      <c r="Q957" t="inlineStr">
        <is>
          <t>See abstract</t>
        </is>
      </c>
      <c r="R957" t="inlineStr">
        <is>
          <t>Not reviewed (not included)</t>
        </is>
      </c>
      <c r="S957" t="inlineStr">
        <is>
          <t>Not reviewed (not included)</t>
        </is>
      </c>
      <c r="T957" t="inlineStr">
        <is>
          <t>Abstract screening only. Not Selected for Final 95 (Pending Full Text Review)</t>
        </is>
      </c>
      <c r="U957" t="inlineStr">
        <is>
          <t>EXCLUDE</t>
        </is>
      </c>
      <c r="V9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57" t="inlineStr">
        <is>
          <t>Excluded: Other Criterion</t>
        </is>
      </c>
      <c r="X957" t="inlineStr">
        <is>
          <t>Not assessed from abstract</t>
        </is>
      </c>
      <c r="Y957" t="inlineStr">
        <is>
          <t>Pubmed</t>
        </is>
      </c>
      <c r="Z957" t="inlineStr">
        <is>
          <t>Not determined from abstract</t>
        </is>
      </c>
      <c r="AB957" t="inlineStr">
        <is>
          <t>Not assessed (not included)</t>
        </is>
      </c>
      <c r="AC957" t="inlineStr">
        <is>
          <t>Not assessed (not included)</t>
        </is>
      </c>
      <c r="AD957" t="inlineStr">
        <is>
          <t>Hu Y, Ran J, Qiao R, Xu J, Tan C, Hu L, Tian Y.</t>
        </is>
      </c>
      <c r="AF957" t="inlineStr">
        <is>
          <t>Unknown - Verify via DOI</t>
        </is>
      </c>
      <c r="AH957" t="inlineStr">
        <is>
          <t>Not assessed</t>
        </is>
      </c>
      <c r="AI957" t="inlineStr">
        <is>
          <t>Not reported</t>
        </is>
      </c>
      <c r="AJ957" t="inlineStr">
        <is>
          <t>Not reported</t>
        </is>
      </c>
      <c r="AK957" t="inlineStr">
        <is>
          <t>Not reported</t>
        </is>
      </c>
      <c r="AL957" t="inlineStr">
        <is>
          <t>Not reported</t>
        </is>
      </c>
      <c r="AM957" t="inlineStr">
        <is>
          <t>Not reported</t>
        </is>
      </c>
      <c r="AN957" t="inlineStr">
        <is>
          <t>Not reported</t>
        </is>
      </c>
      <c r="AO957" t="inlineStr">
        <is>
          <t>Not reviewed</t>
        </is>
      </c>
      <c r="AP957" t="inlineStr">
        <is>
          <t>Not reported</t>
        </is>
      </c>
      <c r="AQ957" t="inlineStr">
        <is>
          <t>Not reported</t>
        </is>
      </c>
      <c r="AR957" t="inlineStr">
        <is>
          <t>Not reported</t>
        </is>
      </c>
      <c r="AS957" t="inlineStr">
        <is>
          <t>See abstract</t>
        </is>
      </c>
      <c r="AT957" t="inlineStr">
        <is>
          <t>Not reviewed</t>
        </is>
      </c>
      <c r="AU957" t="inlineStr">
        <is>
          <t>Not reviewed</t>
        </is>
      </c>
      <c r="AV957" t="inlineStr">
        <is>
          <t>Not reviewed</t>
        </is>
      </c>
      <c r="AW957" t="inlineStr">
        <is>
          <t>Not reviewed</t>
        </is>
      </c>
      <c r="AX957" t="inlineStr">
        <is>
          <t>Not reported</t>
        </is>
      </c>
      <c r="AY957" t="inlineStr">
        <is>
          <t>Not reported</t>
        </is>
      </c>
      <c r="AZ957" t="inlineStr">
        <is>
          <t>Not reported</t>
        </is>
      </c>
      <c r="BA957" t="inlineStr">
        <is>
          <t>Not reported</t>
        </is>
      </c>
      <c r="BB957" t="inlineStr">
        <is>
          <t>Not reported</t>
        </is>
      </c>
      <c r="BC957" t="inlineStr">
        <is>
          <t>Not reported</t>
        </is>
      </c>
      <c r="BD957" t="inlineStr">
        <is>
          <t>Not reported</t>
        </is>
      </c>
      <c r="BE957" t="inlineStr">
        <is>
          <t>Not reported</t>
        </is>
      </c>
      <c r="BF957" t="inlineStr">
        <is>
          <t>Not reported</t>
        </is>
      </c>
      <c r="BG957" t="inlineStr">
        <is>
          <t>Not reviewed (not included)</t>
        </is>
      </c>
      <c r="BH957" t="inlineStr">
        <is>
          <t>N/A</t>
        </is>
      </c>
      <c r="BI957" t="inlineStr">
        <is>
          <t>Not reviewed</t>
        </is>
      </c>
      <c r="BJ957" t="inlineStr">
        <is>
          <t>Not reviewed</t>
        </is>
      </c>
      <c r="BK957" t="inlineStr">
        <is>
          <t>Not reviewed</t>
        </is>
      </c>
      <c r="BL957" t="inlineStr">
        <is>
          <t>Not reviewed</t>
        </is>
      </c>
      <c r="BM957" t="inlineStr">
        <is>
          <t>Not reviewed (not included)</t>
        </is>
      </c>
      <c r="BN957" t="inlineStr">
        <is>
          <t>Not Selected for Final 95 (Pending Full Text Review) - Candidate paper not selected for final 95: Passed abstract screening but not included in final selec</t>
        </is>
      </c>
      <c r="BO957" t="inlineStr">
        <is>
          <t>Abstract-level screening only</t>
        </is>
      </c>
      <c r="BP957" t="inlineStr">
        <is>
          <t>Not reported</t>
        </is>
      </c>
    </row>
    <row r="958">
      <c r="A958" t="inlineStr">
        <is>
          <t>A robot intervention for adults with ADHD and insomnia-A mixed-method proof-of-concept study</t>
        </is>
      </c>
      <c r="B958" t="n">
        <v>2023</v>
      </c>
      <c r="C958" t="inlineStr">
        <is>
          <t>Not checked</t>
        </is>
      </c>
      <c r="D958" t="inlineStr">
        <is>
          <t>Not checked</t>
        </is>
      </c>
      <c r="E958">
        <f>_XLFN.IFNA( _XLFN.XLOOKUP(A741,#REF!,#REF!), "NOT PUBMED")</f>
        <v/>
      </c>
      <c r="G958" t="inlineStr">
        <is>
          <t>Unimodal</t>
        </is>
      </c>
      <c r="H958" t="inlineStr">
        <is>
          <t>See abstract</t>
        </is>
      </c>
      <c r="I958" t="inlineStr">
        <is>
          <t>See abstract</t>
        </is>
      </c>
      <c r="J958" t="inlineStr">
        <is>
          <t>See abstract (AI/ML)</t>
        </is>
      </c>
      <c r="K958" t="inlineStr">
        <is>
          <t>See abstract</t>
        </is>
      </c>
      <c r="M958" t="inlineStr">
        <is>
          <t>See abstract</t>
        </is>
      </c>
      <c r="N958" t="inlineStr">
        <is>
          <t>See abstract</t>
        </is>
      </c>
      <c r="O958" t="inlineStr">
        <is>
          <t>Not verified from abstract</t>
        </is>
      </c>
      <c r="P958" t="inlineStr">
        <is>
          <t>See abstract</t>
        </is>
      </c>
      <c r="Q958" t="inlineStr">
        <is>
          <t>See abstract</t>
        </is>
      </c>
      <c r="R958" t="inlineStr">
        <is>
          <t>Not reviewed (not included)</t>
        </is>
      </c>
      <c r="S958" t="inlineStr">
        <is>
          <t>Not reviewed (not included)</t>
        </is>
      </c>
      <c r="T958" t="inlineStr">
        <is>
          <t>Abstract screening only. No AI/ML Methods</t>
        </is>
      </c>
      <c r="U958" t="inlineStr">
        <is>
          <t>EXCLUDE</t>
        </is>
      </c>
      <c r="V958" t="inlineStr">
        <is>
          <t>E1-No AI/ML/DL: Abstract and title do not describe application of AI, ML, or DL methods</t>
        </is>
      </c>
      <c r="W958" t="inlineStr">
        <is>
          <t>Excluded: No AI/ML Methods</t>
        </is>
      </c>
      <c r="X958" t="inlineStr">
        <is>
          <t>Not assessed from abstract</t>
        </is>
      </c>
      <c r="Y958" t="inlineStr">
        <is>
          <t>Pubmed</t>
        </is>
      </c>
      <c r="Z958" t="inlineStr">
        <is>
          <t>Not determined from abstract</t>
        </is>
      </c>
      <c r="AB958" t="inlineStr">
        <is>
          <t>Not assessed (not included)</t>
        </is>
      </c>
      <c r="AC958" t="inlineStr">
        <is>
          <t>Not assessed (not included)</t>
        </is>
      </c>
      <c r="AD958" t="inlineStr">
        <is>
          <t>Støre SJ, Tillfors M, Angelhoff C, Norell-Clarke A.</t>
        </is>
      </c>
      <c r="AF958" t="inlineStr">
        <is>
          <t>Unknown - Verify via DOI</t>
        </is>
      </c>
      <c r="AH958" t="inlineStr">
        <is>
          <t>Not assessed</t>
        </is>
      </c>
      <c r="AI958" t="inlineStr">
        <is>
          <t>Not reported</t>
        </is>
      </c>
      <c r="AJ958" t="inlineStr">
        <is>
          <t>Not reported</t>
        </is>
      </c>
      <c r="AK958" t="inlineStr">
        <is>
          <t>Not reported</t>
        </is>
      </c>
      <c r="AL958" t="inlineStr">
        <is>
          <t>Not reported</t>
        </is>
      </c>
      <c r="AM958" t="inlineStr">
        <is>
          <t>Not reported</t>
        </is>
      </c>
      <c r="AN958" t="inlineStr">
        <is>
          <t>Not reported</t>
        </is>
      </c>
      <c r="AO958" t="inlineStr">
        <is>
          <t>Not reviewed</t>
        </is>
      </c>
      <c r="AP958" t="inlineStr">
        <is>
          <t>Not reported</t>
        </is>
      </c>
      <c r="AQ958" t="inlineStr">
        <is>
          <t>Not reported</t>
        </is>
      </c>
      <c r="AR958" t="inlineStr">
        <is>
          <t>Not reported</t>
        </is>
      </c>
      <c r="AS958" t="inlineStr">
        <is>
          <t>See abstract</t>
        </is>
      </c>
      <c r="AT958" t="inlineStr">
        <is>
          <t>Not reviewed</t>
        </is>
      </c>
      <c r="AU958" t="inlineStr">
        <is>
          <t>Not reviewed</t>
        </is>
      </c>
      <c r="AV958" t="inlineStr">
        <is>
          <t>Not reviewed</t>
        </is>
      </c>
      <c r="AW958" t="inlineStr">
        <is>
          <t>Not reviewed</t>
        </is>
      </c>
      <c r="AX958" t="inlineStr">
        <is>
          <t>Not reported</t>
        </is>
      </c>
      <c r="AY958" t="inlineStr">
        <is>
          <t>Not reported</t>
        </is>
      </c>
      <c r="AZ958" t="inlineStr">
        <is>
          <t>Not reported</t>
        </is>
      </c>
      <c r="BA958" t="inlineStr">
        <is>
          <t>Not reported</t>
        </is>
      </c>
      <c r="BB958" t="inlineStr">
        <is>
          <t>Not reported</t>
        </is>
      </c>
      <c r="BC958" t="inlineStr">
        <is>
          <t>Not reported</t>
        </is>
      </c>
      <c r="BD958" t="inlineStr">
        <is>
          <t>Not reported</t>
        </is>
      </c>
      <c r="BE958" t="inlineStr">
        <is>
          <t>Not reported</t>
        </is>
      </c>
      <c r="BF958" t="inlineStr">
        <is>
          <t>Not reported</t>
        </is>
      </c>
      <c r="BG958" t="inlineStr">
        <is>
          <t>Not reviewed (not included)</t>
        </is>
      </c>
      <c r="BH958" t="inlineStr">
        <is>
          <t>N/A</t>
        </is>
      </c>
      <c r="BI958" t="inlineStr">
        <is>
          <t>Not reviewed</t>
        </is>
      </c>
      <c r="BJ958" t="inlineStr">
        <is>
          <t>Not reviewed</t>
        </is>
      </c>
      <c r="BK958" t="inlineStr">
        <is>
          <t>Not reviewed</t>
        </is>
      </c>
      <c r="BL958" t="inlineStr">
        <is>
          <t>Not reviewed</t>
        </is>
      </c>
      <c r="BM958" t="inlineStr">
        <is>
          <t>Not reviewed (not included)</t>
        </is>
      </c>
      <c r="BN958" t="inlineStr">
        <is>
          <t>No AI/ML Methods - E1-No AI/ML/DL: Abstract and title do not describe application of AI, ML, or DL methods</t>
        </is>
      </c>
      <c r="BO958" t="inlineStr">
        <is>
          <t>Abstract-level screening only</t>
        </is>
      </c>
      <c r="BP958" t="inlineStr">
        <is>
          <t>Not reported</t>
        </is>
      </c>
    </row>
    <row r="959">
      <c r="A959" t="inlineStr">
        <is>
          <t>Exploring potential ADHD biomarkers through advanced machine learning: An examination of audiovisual integration networks</t>
        </is>
      </c>
      <c r="B959" t="n">
        <v>2024</v>
      </c>
      <c r="C959" t="inlineStr">
        <is>
          <t>Not checked</t>
        </is>
      </c>
      <c r="D959" t="inlineStr">
        <is>
          <t>Not checked</t>
        </is>
      </c>
      <c r="E959">
        <f>_XLFN.IFNA( _XLFN.XLOOKUP(A742,#REF!,#REF!), "NOT PUBMED")</f>
        <v/>
      </c>
      <c r="G959" t="inlineStr">
        <is>
          <t>Unimodal</t>
        </is>
      </c>
      <c r="H959" t="inlineStr">
        <is>
          <t>See abstract</t>
        </is>
      </c>
      <c r="I959" t="inlineStr">
        <is>
          <t>See abstract</t>
        </is>
      </c>
      <c r="J959" t="inlineStr">
        <is>
          <t>See abstract (AI/ML)</t>
        </is>
      </c>
      <c r="K959" t="inlineStr">
        <is>
          <t>See abstract</t>
        </is>
      </c>
      <c r="M959" t="inlineStr">
        <is>
          <t>See abstract</t>
        </is>
      </c>
      <c r="N959" t="inlineStr">
        <is>
          <t>See abstract</t>
        </is>
      </c>
      <c r="O959" t="inlineStr">
        <is>
          <t>Not verified from abstract</t>
        </is>
      </c>
      <c r="P959" t="inlineStr">
        <is>
          <t>See abstract</t>
        </is>
      </c>
      <c r="Q959" t="inlineStr">
        <is>
          <t>See abstract</t>
        </is>
      </c>
      <c r="R959" t="inlineStr">
        <is>
          <t>Not reviewed (not included)</t>
        </is>
      </c>
      <c r="S959" t="inlineStr">
        <is>
          <t>Not reviewed (not included)</t>
        </is>
      </c>
      <c r="T959" t="inlineStr">
        <is>
          <t>Abstract screening only. AI Not for Diagnosis</t>
        </is>
      </c>
      <c r="U959" t="inlineStr">
        <is>
          <t>EXCLUDE</t>
        </is>
      </c>
      <c r="V959" t="inlineStr">
        <is>
          <t>E1-Not Diagnosis: AI/ML does not appear to be applied for ADHD diagnosis, classification, or detection</t>
        </is>
      </c>
      <c r="W959" t="inlineStr">
        <is>
          <t>Excluded: AI Not for Diagnosis</t>
        </is>
      </c>
      <c r="X959" t="inlineStr">
        <is>
          <t>Not assessed from abstract</t>
        </is>
      </c>
      <c r="Y959" t="inlineStr">
        <is>
          <t>Pubmed</t>
        </is>
      </c>
      <c r="Z959" t="inlineStr">
        <is>
          <t>Not determined from abstract</t>
        </is>
      </c>
      <c r="AB959" t="inlineStr">
        <is>
          <t>Not assessed (not included)</t>
        </is>
      </c>
      <c r="AC959" t="inlineStr">
        <is>
          <t>Not assessed (not included)</t>
        </is>
      </c>
      <c r="AD959" t="inlineStr">
        <is>
          <t>Zamanzadeh M, Pourhedayat A, Bakouie F, Hadaeghi F.</t>
        </is>
      </c>
      <c r="AF959" t="inlineStr">
        <is>
          <t>Unknown - Verify via DOI</t>
        </is>
      </c>
      <c r="AH959" t="inlineStr">
        <is>
          <t>Not assessed</t>
        </is>
      </c>
      <c r="AI959" t="inlineStr">
        <is>
          <t>Not reported</t>
        </is>
      </c>
      <c r="AJ959" t="inlineStr">
        <is>
          <t>Not reported</t>
        </is>
      </c>
      <c r="AK959" t="inlineStr">
        <is>
          <t>Not reported</t>
        </is>
      </c>
      <c r="AL959" t="inlineStr">
        <is>
          <t>Not reported</t>
        </is>
      </c>
      <c r="AM959" t="inlineStr">
        <is>
          <t>Not reported</t>
        </is>
      </c>
      <c r="AN959" t="inlineStr">
        <is>
          <t>Not reported</t>
        </is>
      </c>
      <c r="AO959" t="inlineStr">
        <is>
          <t>Not reviewed</t>
        </is>
      </c>
      <c r="AP959" t="inlineStr">
        <is>
          <t>Not reported</t>
        </is>
      </c>
      <c r="AQ959" t="inlineStr">
        <is>
          <t>Not reported</t>
        </is>
      </c>
      <c r="AR959" t="inlineStr">
        <is>
          <t>Not reported</t>
        </is>
      </c>
      <c r="AS959" t="inlineStr">
        <is>
          <t>See abstract</t>
        </is>
      </c>
      <c r="AT959" t="inlineStr">
        <is>
          <t>Not reviewed</t>
        </is>
      </c>
      <c r="AU959" t="inlineStr">
        <is>
          <t>Not reviewed</t>
        </is>
      </c>
      <c r="AV959" t="inlineStr">
        <is>
          <t>Not reviewed</t>
        </is>
      </c>
      <c r="AW959" t="inlineStr">
        <is>
          <t>Not reviewed</t>
        </is>
      </c>
      <c r="AX959" t="inlineStr">
        <is>
          <t>Not reported</t>
        </is>
      </c>
      <c r="AY959" t="inlineStr">
        <is>
          <t>Not reported</t>
        </is>
      </c>
      <c r="AZ959" t="inlineStr">
        <is>
          <t>Not reported</t>
        </is>
      </c>
      <c r="BA959" t="inlineStr">
        <is>
          <t>Not reported</t>
        </is>
      </c>
      <c r="BB959" t="inlineStr">
        <is>
          <t>Not reported</t>
        </is>
      </c>
      <c r="BC959" t="inlineStr">
        <is>
          <t>Not reported</t>
        </is>
      </c>
      <c r="BD959" t="inlineStr">
        <is>
          <t>Not reported</t>
        </is>
      </c>
      <c r="BE959" t="inlineStr">
        <is>
          <t>Not reported</t>
        </is>
      </c>
      <c r="BF959" t="inlineStr">
        <is>
          <t>Not reported</t>
        </is>
      </c>
      <c r="BG959" t="inlineStr">
        <is>
          <t>Not reviewed (not included)</t>
        </is>
      </c>
      <c r="BH959" t="inlineStr">
        <is>
          <t>N/A</t>
        </is>
      </c>
      <c r="BI959" t="inlineStr">
        <is>
          <t>Not reviewed</t>
        </is>
      </c>
      <c r="BJ959" t="inlineStr">
        <is>
          <t>Not reviewed</t>
        </is>
      </c>
      <c r="BK959" t="inlineStr">
        <is>
          <t>Not reviewed</t>
        </is>
      </c>
      <c r="BL959" t="inlineStr">
        <is>
          <t>Not reviewed</t>
        </is>
      </c>
      <c r="BM959" t="inlineStr">
        <is>
          <t>Not reviewed (not included)</t>
        </is>
      </c>
      <c r="BN959" t="inlineStr">
        <is>
          <t>AI Not for Diagnosis - E1-Not Diagnosis: AI/ML does not appear to be applied for ADHD diagnosis, classification, or detecti</t>
        </is>
      </c>
      <c r="BO959" t="inlineStr">
        <is>
          <t>Abstract-level screening only</t>
        </is>
      </c>
      <c r="BP959" t="inlineStr">
        <is>
          <t>Not reported</t>
        </is>
      </c>
    </row>
    <row r="960">
      <c r="A960" t="inlineStr">
        <is>
          <t>Functional connectivity anomalies in medication-naive children with ADHD: Diagnostic potential, symptoms interpretation, and a mediation model</t>
        </is>
      </c>
      <c r="B960" t="n">
        <v>2025</v>
      </c>
      <c r="C960" t="inlineStr">
        <is>
          <t>Not checked</t>
        </is>
      </c>
      <c r="D960" t="inlineStr">
        <is>
          <t>Not checked</t>
        </is>
      </c>
      <c r="E960">
        <f>_XLFN.IFNA( _XLFN.XLOOKUP(A743,#REF!,#REF!), "NOT PUBMED")</f>
        <v/>
      </c>
      <c r="G960" t="inlineStr">
        <is>
          <t>Unimodal</t>
        </is>
      </c>
      <c r="H960" t="inlineStr">
        <is>
          <t>See abstract</t>
        </is>
      </c>
      <c r="I960" t="inlineStr">
        <is>
          <t>See abstract</t>
        </is>
      </c>
      <c r="J960" t="inlineStr">
        <is>
          <t>See abstract (AI/ML)</t>
        </is>
      </c>
      <c r="K960" t="inlineStr">
        <is>
          <t>See abstract</t>
        </is>
      </c>
      <c r="M960" t="inlineStr">
        <is>
          <t>See abstract</t>
        </is>
      </c>
      <c r="N960" t="inlineStr">
        <is>
          <t>See abstract</t>
        </is>
      </c>
      <c r="O960" t="inlineStr">
        <is>
          <t>Not verified from abstract</t>
        </is>
      </c>
      <c r="P960" t="inlineStr">
        <is>
          <t>See abstract</t>
        </is>
      </c>
      <c r="Q960" t="inlineStr">
        <is>
          <t>See abstract</t>
        </is>
      </c>
      <c r="R960" t="inlineStr">
        <is>
          <t>Not reviewed (not included)</t>
        </is>
      </c>
      <c r="S960" t="inlineStr">
        <is>
          <t>Not reviewed (not included)</t>
        </is>
      </c>
      <c r="T960" t="inlineStr">
        <is>
          <t>Abstract screening only. No AI/ML Methods</t>
        </is>
      </c>
      <c r="U960" t="inlineStr">
        <is>
          <t>EXCLUDE</t>
        </is>
      </c>
      <c r="V960" t="inlineStr">
        <is>
          <t>E1-No AI/ML/DL: Abstract and title do not describe application of AI, ML, or DL methods</t>
        </is>
      </c>
      <c r="W960" t="inlineStr">
        <is>
          <t>Excluded: No AI/ML Methods</t>
        </is>
      </c>
      <c r="X960" t="inlineStr">
        <is>
          <t>Not assessed from abstract</t>
        </is>
      </c>
      <c r="Y960" t="inlineStr">
        <is>
          <t>Pubmed</t>
        </is>
      </c>
      <c r="Z960" t="inlineStr">
        <is>
          <t>Not determined from abstract</t>
        </is>
      </c>
      <c r="AB960" t="inlineStr">
        <is>
          <t>Not assessed (not included)</t>
        </is>
      </c>
      <c r="AC960" t="inlineStr">
        <is>
          <t>Not assessed (not included)</t>
        </is>
      </c>
      <c r="AD960" t="inlineStr">
        <is>
          <t>Hu Y, Zeng Y, Fu T, Hong D, Yang H, Zhu Z, Cheng D, Dang C, Song Y, Yang C, Yin W, Zhou Y.</t>
        </is>
      </c>
      <c r="AF960" t="inlineStr">
        <is>
          <t>Unknown - Verify via DOI</t>
        </is>
      </c>
      <c r="AH960" t="inlineStr">
        <is>
          <t>Not assessed</t>
        </is>
      </c>
      <c r="AI960" t="inlineStr">
        <is>
          <t>Not reported</t>
        </is>
      </c>
      <c r="AJ960" t="inlineStr">
        <is>
          <t>Not reported</t>
        </is>
      </c>
      <c r="AK960" t="inlineStr">
        <is>
          <t>Not reported</t>
        </is>
      </c>
      <c r="AL960" t="inlineStr">
        <is>
          <t>Not reported</t>
        </is>
      </c>
      <c r="AM960" t="inlineStr">
        <is>
          <t>Not reported</t>
        </is>
      </c>
      <c r="AN960" t="inlineStr">
        <is>
          <t>Not reported</t>
        </is>
      </c>
      <c r="AO960" t="inlineStr">
        <is>
          <t>Not reviewed</t>
        </is>
      </c>
      <c r="AP960" t="inlineStr">
        <is>
          <t>Not reported</t>
        </is>
      </c>
      <c r="AQ960" t="inlineStr">
        <is>
          <t>Not reported</t>
        </is>
      </c>
      <c r="AR960" t="inlineStr">
        <is>
          <t>Not reported</t>
        </is>
      </c>
      <c r="AS960" t="inlineStr">
        <is>
          <t>See abstract</t>
        </is>
      </c>
      <c r="AT960" t="inlineStr">
        <is>
          <t>Not reviewed</t>
        </is>
      </c>
      <c r="AU960" t="inlineStr">
        <is>
          <t>Not reviewed</t>
        </is>
      </c>
      <c r="AV960" t="inlineStr">
        <is>
          <t>Not reviewed</t>
        </is>
      </c>
      <c r="AW960" t="inlineStr">
        <is>
          <t>Not reviewed</t>
        </is>
      </c>
      <c r="AX960" t="inlineStr">
        <is>
          <t>Not reported</t>
        </is>
      </c>
      <c r="AY960" t="inlineStr">
        <is>
          <t>Not reported</t>
        </is>
      </c>
      <c r="AZ960" t="inlineStr">
        <is>
          <t>Not reported</t>
        </is>
      </c>
      <c r="BA960" t="inlineStr">
        <is>
          <t>Not reported</t>
        </is>
      </c>
      <c r="BB960" t="inlineStr">
        <is>
          <t>Not reported</t>
        </is>
      </c>
      <c r="BC960" t="inlineStr">
        <is>
          <t>Not reported</t>
        </is>
      </c>
      <c r="BD960" t="inlineStr">
        <is>
          <t>Not reported</t>
        </is>
      </c>
      <c r="BE960" t="inlineStr">
        <is>
          <t>Not reported</t>
        </is>
      </c>
      <c r="BF960" t="inlineStr">
        <is>
          <t>Not reported</t>
        </is>
      </c>
      <c r="BG960" t="inlineStr">
        <is>
          <t>Not reviewed (not included)</t>
        </is>
      </c>
      <c r="BH960" t="inlineStr">
        <is>
          <t>N/A</t>
        </is>
      </c>
      <c r="BI960" t="inlineStr">
        <is>
          <t>Not reviewed</t>
        </is>
      </c>
      <c r="BJ960" t="inlineStr">
        <is>
          <t>Not reviewed</t>
        </is>
      </c>
      <c r="BK960" t="inlineStr">
        <is>
          <t>Not reviewed</t>
        </is>
      </c>
      <c r="BL960" t="inlineStr">
        <is>
          <t>Not reviewed</t>
        </is>
      </c>
      <c r="BM960" t="inlineStr">
        <is>
          <t>Not reviewed (not included)</t>
        </is>
      </c>
      <c r="BN960" t="inlineStr">
        <is>
          <t>No AI/ML Methods - E1-No AI/ML/DL: Abstract and title do not describe application of AI, ML, or DL methods</t>
        </is>
      </c>
      <c r="BO960" t="inlineStr">
        <is>
          <t>Abstract-level screening only</t>
        </is>
      </c>
      <c r="BP960" t="inlineStr">
        <is>
          <t>Not reported</t>
        </is>
      </c>
    </row>
    <row r="961">
      <c r="A961" t="inlineStr">
        <is>
          <t>Confound-leakage: confound removal in machine learning leads to leakage</t>
        </is>
      </c>
      <c r="B961" t="n">
        <v>2022</v>
      </c>
      <c r="C961" t="inlineStr">
        <is>
          <t>Not checked</t>
        </is>
      </c>
      <c r="D961" t="inlineStr">
        <is>
          <t>Not checked</t>
        </is>
      </c>
      <c r="E961">
        <f>_XLFN.IFNA( _XLFN.XLOOKUP(A744,#REF!,#REF!), "NOT PUBMED")</f>
        <v/>
      </c>
      <c r="G961" t="inlineStr">
        <is>
          <t>Unimodal</t>
        </is>
      </c>
      <c r="H961" t="inlineStr">
        <is>
          <t>See abstract</t>
        </is>
      </c>
      <c r="I961" t="inlineStr">
        <is>
          <t>See abstract</t>
        </is>
      </c>
      <c r="J961" t="inlineStr">
        <is>
          <t>See abstract (AI/ML)</t>
        </is>
      </c>
      <c r="K961" t="inlineStr">
        <is>
          <t>See abstract</t>
        </is>
      </c>
      <c r="M961" t="inlineStr">
        <is>
          <t>See abstract</t>
        </is>
      </c>
      <c r="N961" t="inlineStr">
        <is>
          <t>See abstract</t>
        </is>
      </c>
      <c r="O961" t="inlineStr">
        <is>
          <t>Not verified from abstract</t>
        </is>
      </c>
      <c r="P961" t="inlineStr">
        <is>
          <t>See abstract</t>
        </is>
      </c>
      <c r="Q961" t="inlineStr">
        <is>
          <t>See abstract</t>
        </is>
      </c>
      <c r="R961" t="inlineStr">
        <is>
          <t>Not reviewed (not included)</t>
        </is>
      </c>
      <c r="S961" t="inlineStr">
        <is>
          <t>Not reviewed (not included)</t>
        </is>
      </c>
      <c r="T961" t="inlineStr">
        <is>
          <t>Abstract screening only. Non-ADHD Focused</t>
        </is>
      </c>
      <c r="U961" t="inlineStr">
        <is>
          <t>EXCLUDE</t>
        </is>
      </c>
      <c r="V961" t="inlineStr">
        <is>
          <t>E2-Not ADHD focused: Neither title nor abstract mentions ADHD or attention-deficit/hyperactivity</t>
        </is>
      </c>
      <c r="W961" t="inlineStr">
        <is>
          <t>Excluded: Not ADHD Focused</t>
        </is>
      </c>
      <c r="X961" t="inlineStr">
        <is>
          <t>Not assessed from abstract</t>
        </is>
      </c>
      <c r="Y961" t="inlineStr">
        <is>
          <t>Pubmed</t>
        </is>
      </c>
      <c r="Z961" t="inlineStr">
        <is>
          <t>Not determined from abstract</t>
        </is>
      </c>
      <c r="AB961" t="inlineStr">
        <is>
          <t>Not assessed (not included)</t>
        </is>
      </c>
      <c r="AC961" t="inlineStr">
        <is>
          <t>Not assessed (not included)</t>
        </is>
      </c>
      <c r="AD961" t="inlineStr">
        <is>
          <t>Hamdan S, Love BC, von Polier GG, Weis S, Schwender H, Eickhoff SB, Patil KR.</t>
        </is>
      </c>
      <c r="AF961" t="inlineStr">
        <is>
          <t>Unknown - Verify via DOI</t>
        </is>
      </c>
      <c r="AH961" t="inlineStr">
        <is>
          <t>Not assessed</t>
        </is>
      </c>
      <c r="AI961" t="inlineStr">
        <is>
          <t>Not reported</t>
        </is>
      </c>
      <c r="AJ961" t="inlineStr">
        <is>
          <t>Not reported</t>
        </is>
      </c>
      <c r="AK961" t="inlineStr">
        <is>
          <t>Not reported</t>
        </is>
      </c>
      <c r="AL961" t="inlineStr">
        <is>
          <t>Not reported</t>
        </is>
      </c>
      <c r="AM961" t="inlineStr">
        <is>
          <t>Not reported</t>
        </is>
      </c>
      <c r="AN961" t="inlineStr">
        <is>
          <t>Not reported</t>
        </is>
      </c>
      <c r="AO961" t="inlineStr">
        <is>
          <t>Not reviewed</t>
        </is>
      </c>
      <c r="AP961" t="inlineStr">
        <is>
          <t>Not reported</t>
        </is>
      </c>
      <c r="AQ961" t="inlineStr">
        <is>
          <t>Not reported</t>
        </is>
      </c>
      <c r="AR961" t="inlineStr">
        <is>
          <t>Not reported</t>
        </is>
      </c>
      <c r="AS961" t="inlineStr">
        <is>
          <t>See abstract</t>
        </is>
      </c>
      <c r="AT961" t="inlineStr">
        <is>
          <t>Not reviewed</t>
        </is>
      </c>
      <c r="AU961" t="inlineStr">
        <is>
          <t>Not reviewed</t>
        </is>
      </c>
      <c r="AV961" t="inlineStr">
        <is>
          <t>Not reviewed</t>
        </is>
      </c>
      <c r="AW961" t="inlineStr">
        <is>
          <t>Not reviewed</t>
        </is>
      </c>
      <c r="AX961" t="inlineStr">
        <is>
          <t>Not reported</t>
        </is>
      </c>
      <c r="AY961" t="inlineStr">
        <is>
          <t>Not reported</t>
        </is>
      </c>
      <c r="AZ961" t="inlineStr">
        <is>
          <t>Not reported</t>
        </is>
      </c>
      <c r="BA961" t="inlineStr">
        <is>
          <t>Not reported</t>
        </is>
      </c>
      <c r="BB961" t="inlineStr">
        <is>
          <t>Not reported</t>
        </is>
      </c>
      <c r="BC961" t="inlineStr">
        <is>
          <t>Not reported</t>
        </is>
      </c>
      <c r="BD961" t="inlineStr">
        <is>
          <t>Not reported</t>
        </is>
      </c>
      <c r="BE961" t="inlineStr">
        <is>
          <t>Not reported</t>
        </is>
      </c>
      <c r="BF961" t="inlineStr">
        <is>
          <t>Not reported</t>
        </is>
      </c>
      <c r="BG961" t="inlineStr">
        <is>
          <t>Not reviewed (not included)</t>
        </is>
      </c>
      <c r="BH961" t="inlineStr">
        <is>
          <t>N/A</t>
        </is>
      </c>
      <c r="BI961" t="inlineStr">
        <is>
          <t>Not reviewed</t>
        </is>
      </c>
      <c r="BJ961" t="inlineStr">
        <is>
          <t>Not reviewed</t>
        </is>
      </c>
      <c r="BK961" t="inlineStr">
        <is>
          <t>Not reviewed</t>
        </is>
      </c>
      <c r="BL961" t="inlineStr">
        <is>
          <t>Not reviewed</t>
        </is>
      </c>
      <c r="BM961" t="inlineStr">
        <is>
          <t>Not reviewed (not included)</t>
        </is>
      </c>
      <c r="BN961" t="inlineStr">
        <is>
          <t>Non-ADHD Focused - E2-Not ADHD focused: Neither title nor abstract mentions ADHD or attention-deficit/hyperactivity</t>
        </is>
      </c>
      <c r="BO961" t="inlineStr">
        <is>
          <t>Abstract-level screening only</t>
        </is>
      </c>
      <c r="BP961" t="inlineStr">
        <is>
          <t>Not reported</t>
        </is>
      </c>
    </row>
    <row r="962">
      <c r="A962" t="inlineStr">
        <is>
          <t>KBG syndrome: videoconferencing and use of artificial intelligence driven facial phenotyping in 25 new patients</t>
        </is>
      </c>
      <c r="B962" t="n">
        <v>2022</v>
      </c>
      <c r="C962" t="inlineStr">
        <is>
          <t>Not checked</t>
        </is>
      </c>
      <c r="D962" t="inlineStr">
        <is>
          <t>Not checked</t>
        </is>
      </c>
      <c r="E962">
        <f>_XLFN.IFNA( _XLFN.XLOOKUP(A745,#REF!,#REF!), "NOT PUBMED")</f>
        <v/>
      </c>
      <c r="G962" t="inlineStr">
        <is>
          <t>Unimodal</t>
        </is>
      </c>
      <c r="H962" t="inlineStr">
        <is>
          <t>See abstract</t>
        </is>
      </c>
      <c r="I962" t="inlineStr">
        <is>
          <t>See abstract</t>
        </is>
      </c>
      <c r="J962" t="inlineStr">
        <is>
          <t>See abstract (AI/ML)</t>
        </is>
      </c>
      <c r="K962" t="inlineStr">
        <is>
          <t>See abstract</t>
        </is>
      </c>
      <c r="M962" t="inlineStr">
        <is>
          <t>See abstract</t>
        </is>
      </c>
      <c r="N962" t="inlineStr">
        <is>
          <t>See abstract</t>
        </is>
      </c>
      <c r="O962" t="inlineStr">
        <is>
          <t>Not verified from abstract</t>
        </is>
      </c>
      <c r="P962" t="inlineStr">
        <is>
          <t>See abstract</t>
        </is>
      </c>
      <c r="Q962" t="inlineStr">
        <is>
          <t>See abstract</t>
        </is>
      </c>
      <c r="R962" t="inlineStr">
        <is>
          <t>Not reviewed (not included)</t>
        </is>
      </c>
      <c r="S962" t="inlineStr">
        <is>
          <t>Not reviewed (not included)</t>
        </is>
      </c>
      <c r="T962" t="inlineStr">
        <is>
          <t>Abstract screening only. Non-ADHD Focused</t>
        </is>
      </c>
      <c r="U962" t="inlineStr">
        <is>
          <t>EXCLUDE</t>
        </is>
      </c>
      <c r="V962" t="inlineStr">
        <is>
          <t>E2-Not ADHD focused: Neither title nor abstract mentions ADHD or attention-deficit/hyperactivity</t>
        </is>
      </c>
      <c r="W962" t="inlineStr">
        <is>
          <t>Excluded: Not ADHD Focused</t>
        </is>
      </c>
      <c r="X962" t="inlineStr">
        <is>
          <t>Not assessed from abstract</t>
        </is>
      </c>
      <c r="Y962" t="inlineStr">
        <is>
          <t>Pubmed</t>
        </is>
      </c>
      <c r="Z962" t="inlineStr">
        <is>
          <t>Not determined from abstract</t>
        </is>
      </c>
      <c r="AB962" t="inlineStr">
        <is>
          <t>Not assessed (not included)</t>
        </is>
      </c>
      <c r="AC962" t="inlineStr">
        <is>
          <t>Not assessed (not included)</t>
        </is>
      </c>
      <c r="AD962" t="inlineStr">
        <is>
          <t>Guo L, Park J, Yi E, Marchi E, Hsieh TC, Kibalnyk Y, Moreno-Sáez Y, Biskup S, Puk O, Beger C, Li Q, Wang K, Voronova A, Krawitz PM, Lyon GJ.</t>
        </is>
      </c>
      <c r="AF962" t="inlineStr">
        <is>
          <t>Unknown - Verify via DOI</t>
        </is>
      </c>
      <c r="AH962" t="inlineStr">
        <is>
          <t>Not assessed</t>
        </is>
      </c>
      <c r="AI962" t="inlineStr">
        <is>
          <t>Not reported</t>
        </is>
      </c>
      <c r="AJ962" t="inlineStr">
        <is>
          <t>Not reported</t>
        </is>
      </c>
      <c r="AK962" t="inlineStr">
        <is>
          <t>Not reported</t>
        </is>
      </c>
      <c r="AL962" t="inlineStr">
        <is>
          <t>Not reported</t>
        </is>
      </c>
      <c r="AM962" t="inlineStr">
        <is>
          <t>Not reported</t>
        </is>
      </c>
      <c r="AN962" t="inlineStr">
        <is>
          <t>Not reported</t>
        </is>
      </c>
      <c r="AO962" t="inlineStr">
        <is>
          <t>Not reviewed</t>
        </is>
      </c>
      <c r="AP962" t="inlineStr">
        <is>
          <t>Not reported</t>
        </is>
      </c>
      <c r="AQ962" t="inlineStr">
        <is>
          <t>Not reported</t>
        </is>
      </c>
      <c r="AR962" t="inlineStr">
        <is>
          <t>Not reported</t>
        </is>
      </c>
      <c r="AS962" t="inlineStr">
        <is>
          <t>See abstract</t>
        </is>
      </c>
      <c r="AT962" t="inlineStr">
        <is>
          <t>Not reviewed</t>
        </is>
      </c>
      <c r="AU962" t="inlineStr">
        <is>
          <t>Not reviewed</t>
        </is>
      </c>
      <c r="AV962" t="inlineStr">
        <is>
          <t>Not reviewed</t>
        </is>
      </c>
      <c r="AW962" t="inlineStr">
        <is>
          <t>Not reviewed</t>
        </is>
      </c>
      <c r="AX962" t="inlineStr">
        <is>
          <t>Not reported</t>
        </is>
      </c>
      <c r="AY962" t="inlineStr">
        <is>
          <t>Not reported</t>
        </is>
      </c>
      <c r="AZ962" t="inlineStr">
        <is>
          <t>Not reported</t>
        </is>
      </c>
      <c r="BA962" t="inlineStr">
        <is>
          <t>Not reported</t>
        </is>
      </c>
      <c r="BB962" t="inlineStr">
        <is>
          <t>Not reported</t>
        </is>
      </c>
      <c r="BC962" t="inlineStr">
        <is>
          <t>Not reported</t>
        </is>
      </c>
      <c r="BD962" t="inlineStr">
        <is>
          <t>Not reported</t>
        </is>
      </c>
      <c r="BE962" t="inlineStr">
        <is>
          <t>Not reported</t>
        </is>
      </c>
      <c r="BF962" t="inlineStr">
        <is>
          <t>Not reported</t>
        </is>
      </c>
      <c r="BG962" t="inlineStr">
        <is>
          <t>Not reviewed (not included)</t>
        </is>
      </c>
      <c r="BH962" t="inlineStr">
        <is>
          <t>N/A</t>
        </is>
      </c>
      <c r="BI962" t="inlineStr">
        <is>
          <t>Not reviewed</t>
        </is>
      </c>
      <c r="BJ962" t="inlineStr">
        <is>
          <t>Not reviewed</t>
        </is>
      </c>
      <c r="BK962" t="inlineStr">
        <is>
          <t>Not reviewed</t>
        </is>
      </c>
      <c r="BL962" t="inlineStr">
        <is>
          <t>Not reviewed</t>
        </is>
      </c>
      <c r="BM962" t="inlineStr">
        <is>
          <t>Not reviewed (not included)</t>
        </is>
      </c>
      <c r="BN962" t="inlineStr">
        <is>
          <t>Non-ADHD Focused - E2-Not ADHD focused: Neither title nor abstract mentions ADHD or attention-deficit/hyperactivity</t>
        </is>
      </c>
      <c r="BO962" t="inlineStr">
        <is>
          <t>Abstract-level screening only</t>
        </is>
      </c>
      <c r="BP962" t="inlineStr">
        <is>
          <t>Not reported</t>
        </is>
      </c>
    </row>
    <row r="963">
      <c r="A963" t="inlineStr">
        <is>
          <t>Distinct neuroimaging subtypes of ADHD among adolescents based on semi-supervised learning</t>
        </is>
      </c>
      <c r="B963" t="n">
        <v>2025</v>
      </c>
      <c r="C963" t="inlineStr">
        <is>
          <t>Not checked</t>
        </is>
      </c>
      <c r="D963" t="inlineStr">
        <is>
          <t>Not checked</t>
        </is>
      </c>
      <c r="E963">
        <f>_XLFN.IFNA( _XLFN.XLOOKUP(A746,#REF!,#REF!), "NOT PUBMED")</f>
        <v/>
      </c>
      <c r="G963" t="inlineStr">
        <is>
          <t>Unimodal</t>
        </is>
      </c>
      <c r="H963" t="inlineStr">
        <is>
          <t>See abstract</t>
        </is>
      </c>
      <c r="I963" t="inlineStr">
        <is>
          <t>See abstract</t>
        </is>
      </c>
      <c r="J963" t="inlineStr">
        <is>
          <t>See abstract (AI/ML)</t>
        </is>
      </c>
      <c r="K963" t="inlineStr">
        <is>
          <t>See abstract</t>
        </is>
      </c>
      <c r="M963" t="inlineStr">
        <is>
          <t>See abstract</t>
        </is>
      </c>
      <c r="N963" t="inlineStr">
        <is>
          <t>See abstract</t>
        </is>
      </c>
      <c r="O963" t="inlineStr">
        <is>
          <t>Not verified from abstract</t>
        </is>
      </c>
      <c r="P963" t="inlineStr">
        <is>
          <t>See abstract</t>
        </is>
      </c>
      <c r="Q963" t="inlineStr">
        <is>
          <t>See abstract</t>
        </is>
      </c>
      <c r="R963" t="inlineStr">
        <is>
          <t>Not reviewed (not included)</t>
        </is>
      </c>
      <c r="S963" t="inlineStr">
        <is>
          <t>Not reviewed (not included)</t>
        </is>
      </c>
      <c r="T963" t="inlineStr">
        <is>
          <t>Abstract screening only. No AI/ML Methods</t>
        </is>
      </c>
      <c r="U963" t="inlineStr">
        <is>
          <t>EXCLUDE</t>
        </is>
      </c>
      <c r="V963" t="inlineStr">
        <is>
          <t>E1-No AI/ML/DL: Abstract and title do not describe application of AI, ML, or DL methods</t>
        </is>
      </c>
      <c r="W963" t="inlineStr">
        <is>
          <t>Excluded: No AI/ML Methods</t>
        </is>
      </c>
      <c r="X963" t="inlineStr">
        <is>
          <t>Not assessed from abstract</t>
        </is>
      </c>
      <c r="Y963" t="inlineStr">
        <is>
          <t>Pubmed</t>
        </is>
      </c>
      <c r="Z963" t="inlineStr">
        <is>
          <t>Not determined from abstract</t>
        </is>
      </c>
      <c r="AB963" t="inlineStr">
        <is>
          <t>Not assessed (not included)</t>
        </is>
      </c>
      <c r="AC963" t="inlineStr">
        <is>
          <t>Not assessed (not included)</t>
        </is>
      </c>
      <c r="AD963" t="inlineStr">
        <is>
          <t>Chen Y, Li M, Zhao Z, Xu X, Chen R, Zhao R, Zhang Y, Wang G, Wu D.</t>
        </is>
      </c>
      <c r="AF963" t="inlineStr">
        <is>
          <t>Unknown - Verify via DOI</t>
        </is>
      </c>
      <c r="AH963" t="inlineStr">
        <is>
          <t>Not assessed</t>
        </is>
      </c>
      <c r="AI963" t="inlineStr">
        <is>
          <t>Not reported</t>
        </is>
      </c>
      <c r="AJ963" t="inlineStr">
        <is>
          <t>Not reported</t>
        </is>
      </c>
      <c r="AK963" t="inlineStr">
        <is>
          <t>Not reported</t>
        </is>
      </c>
      <c r="AL963" t="inlineStr">
        <is>
          <t>Not reported</t>
        </is>
      </c>
      <c r="AM963" t="inlineStr">
        <is>
          <t>Not reported</t>
        </is>
      </c>
      <c r="AN963" t="inlineStr">
        <is>
          <t>Not reported</t>
        </is>
      </c>
      <c r="AO963" t="inlineStr">
        <is>
          <t>Not reviewed</t>
        </is>
      </c>
      <c r="AP963" t="inlineStr">
        <is>
          <t>Not reported</t>
        </is>
      </c>
      <c r="AQ963" t="inlineStr">
        <is>
          <t>Not reported</t>
        </is>
      </c>
      <c r="AR963" t="inlineStr">
        <is>
          <t>Not reported</t>
        </is>
      </c>
      <c r="AS963" t="inlineStr">
        <is>
          <t>See abstract</t>
        </is>
      </c>
      <c r="AT963" t="inlineStr">
        <is>
          <t>Not reviewed</t>
        </is>
      </c>
      <c r="AU963" t="inlineStr">
        <is>
          <t>Not reviewed</t>
        </is>
      </c>
      <c r="AV963" t="inlineStr">
        <is>
          <t>Not reviewed</t>
        </is>
      </c>
      <c r="AW963" t="inlineStr">
        <is>
          <t>Not reviewed</t>
        </is>
      </c>
      <c r="AX963" t="inlineStr">
        <is>
          <t>Not reported</t>
        </is>
      </c>
      <c r="AY963" t="inlineStr">
        <is>
          <t>Not reported</t>
        </is>
      </c>
      <c r="AZ963" t="inlineStr">
        <is>
          <t>Not reported</t>
        </is>
      </c>
      <c r="BA963" t="inlineStr">
        <is>
          <t>Not reported</t>
        </is>
      </c>
      <c r="BB963" t="inlineStr">
        <is>
          <t>Not reported</t>
        </is>
      </c>
      <c r="BC963" t="inlineStr">
        <is>
          <t>Not reported</t>
        </is>
      </c>
      <c r="BD963" t="inlineStr">
        <is>
          <t>Not reported</t>
        </is>
      </c>
      <c r="BE963" t="inlineStr">
        <is>
          <t>Not reported</t>
        </is>
      </c>
      <c r="BF963" t="inlineStr">
        <is>
          <t>Not reported</t>
        </is>
      </c>
      <c r="BG963" t="inlineStr">
        <is>
          <t>Not reviewed (not included)</t>
        </is>
      </c>
      <c r="BH963" t="inlineStr">
        <is>
          <t>N/A</t>
        </is>
      </c>
      <c r="BI963" t="inlineStr">
        <is>
          <t>Not reviewed</t>
        </is>
      </c>
      <c r="BJ963" t="inlineStr">
        <is>
          <t>Not reviewed</t>
        </is>
      </c>
      <c r="BK963" t="inlineStr">
        <is>
          <t>Not reviewed</t>
        </is>
      </c>
      <c r="BL963" t="inlineStr">
        <is>
          <t>Not reviewed</t>
        </is>
      </c>
      <c r="BM963" t="inlineStr">
        <is>
          <t>Not reviewed (not included)</t>
        </is>
      </c>
      <c r="BN963" t="inlineStr">
        <is>
          <t>No AI/ML Methods - E1-No AI/ML/DL: Abstract and title do not describe application of AI, ML, or DL methods</t>
        </is>
      </c>
      <c r="BO963" t="inlineStr">
        <is>
          <t>Abstract-level screening only</t>
        </is>
      </c>
      <c r="BP963" t="inlineStr">
        <is>
          <t>Not reported</t>
        </is>
      </c>
    </row>
    <row r="964">
      <c r="A964" t="inlineStr">
        <is>
          <t>DeepADRA2A: predicting adrenergic α2a inhibitors using deep learning</t>
        </is>
      </c>
      <c r="B964" t="n">
        <v>2024</v>
      </c>
      <c r="C964" t="inlineStr">
        <is>
          <t>Not checked</t>
        </is>
      </c>
      <c r="D964" t="inlineStr">
        <is>
          <t>Not checked</t>
        </is>
      </c>
      <c r="E964">
        <f>_XLFN.IFNA( _XLFN.XLOOKUP(A751,#REF!,#REF!), "NOT PUBMED")</f>
        <v/>
      </c>
      <c r="G964" t="inlineStr">
        <is>
          <t>Unimodal</t>
        </is>
      </c>
      <c r="H964" t="inlineStr">
        <is>
          <t>See abstract</t>
        </is>
      </c>
      <c r="I964" t="inlineStr">
        <is>
          <t>See abstract</t>
        </is>
      </c>
      <c r="J964" t="inlineStr">
        <is>
          <t>See abstract (AI/ML)</t>
        </is>
      </c>
      <c r="K964" t="inlineStr">
        <is>
          <t>See abstract</t>
        </is>
      </c>
      <c r="M964" t="inlineStr">
        <is>
          <t>See abstract</t>
        </is>
      </c>
      <c r="N964" t="inlineStr">
        <is>
          <t>See abstract</t>
        </is>
      </c>
      <c r="O964" t="inlineStr">
        <is>
          <t>Not verified from abstract</t>
        </is>
      </c>
      <c r="P964" t="inlineStr">
        <is>
          <t>See abstract</t>
        </is>
      </c>
      <c r="Q964" t="inlineStr">
        <is>
          <t>See abstract</t>
        </is>
      </c>
      <c r="R964" t="inlineStr">
        <is>
          <t>Not reviewed (not included)</t>
        </is>
      </c>
      <c r="S964" t="inlineStr">
        <is>
          <t>Not reviewed (not included)</t>
        </is>
      </c>
      <c r="T964" t="inlineStr">
        <is>
          <t>Abstract screening only. Non-ADHD Focused</t>
        </is>
      </c>
      <c r="U964" t="inlineStr">
        <is>
          <t>EXCLUDE</t>
        </is>
      </c>
      <c r="V964" t="inlineStr">
        <is>
          <t>E2-Not ADHD focused: Neither title nor abstract mentions ADHD or attention-deficit/hyperactivity</t>
        </is>
      </c>
      <c r="W964" t="inlineStr">
        <is>
          <t>Excluded: Not ADHD Focused</t>
        </is>
      </c>
      <c r="X964" t="inlineStr">
        <is>
          <t>Not assessed from abstract</t>
        </is>
      </c>
      <c r="Y964" t="inlineStr">
        <is>
          <t>Pubmed</t>
        </is>
      </c>
      <c r="Z964" t="inlineStr">
        <is>
          <t>Not determined from abstract</t>
        </is>
      </c>
      <c r="AB964" t="inlineStr">
        <is>
          <t>Not assessed (not included)</t>
        </is>
      </c>
      <c r="AC964" t="inlineStr">
        <is>
          <t>Not assessed (not included)</t>
        </is>
      </c>
      <c r="AD964" t="inlineStr">
        <is>
          <t>Wankhade N, Dayasagar U, Sharma A, Kamble P, Varma T, Garg P.</t>
        </is>
      </c>
      <c r="AF964" t="inlineStr">
        <is>
          <t>Unknown - Verify via DOI</t>
        </is>
      </c>
      <c r="AH964" t="inlineStr">
        <is>
          <t>Not assessed</t>
        </is>
      </c>
      <c r="AI964" t="inlineStr">
        <is>
          <t>Not reported</t>
        </is>
      </c>
      <c r="AJ964" t="inlineStr">
        <is>
          <t>Not reported</t>
        </is>
      </c>
      <c r="AK964" t="inlineStr">
        <is>
          <t>Not reported</t>
        </is>
      </c>
      <c r="AL964" t="inlineStr">
        <is>
          <t>Not reported</t>
        </is>
      </c>
      <c r="AM964" t="inlineStr">
        <is>
          <t>Not reported</t>
        </is>
      </c>
      <c r="AN964" t="inlineStr">
        <is>
          <t>Not reported</t>
        </is>
      </c>
      <c r="AO964" t="inlineStr">
        <is>
          <t>Not reviewed</t>
        </is>
      </c>
      <c r="AP964" t="inlineStr">
        <is>
          <t>Not reported</t>
        </is>
      </c>
      <c r="AQ964" t="inlineStr">
        <is>
          <t>Not reported</t>
        </is>
      </c>
      <c r="AR964" t="inlineStr">
        <is>
          <t>Not reported</t>
        </is>
      </c>
      <c r="AS964" t="inlineStr">
        <is>
          <t>See abstract</t>
        </is>
      </c>
      <c r="AT964" t="inlineStr">
        <is>
          <t>Not reviewed</t>
        </is>
      </c>
      <c r="AU964" t="inlineStr">
        <is>
          <t>Not reviewed</t>
        </is>
      </c>
      <c r="AV964" t="inlineStr">
        <is>
          <t>Not reviewed</t>
        </is>
      </c>
      <c r="AW964" t="inlineStr">
        <is>
          <t>Not reviewed</t>
        </is>
      </c>
      <c r="AX964" t="inlineStr">
        <is>
          <t>Not reported</t>
        </is>
      </c>
      <c r="AY964" t="inlineStr">
        <is>
          <t>Not reported</t>
        </is>
      </c>
      <c r="AZ964" t="inlineStr">
        <is>
          <t>Not reported</t>
        </is>
      </c>
      <c r="BA964" t="inlineStr">
        <is>
          <t>Not reported</t>
        </is>
      </c>
      <c r="BB964" t="inlineStr">
        <is>
          <t>Not reported</t>
        </is>
      </c>
      <c r="BC964" t="inlineStr">
        <is>
          <t>Not reported</t>
        </is>
      </c>
      <c r="BD964" t="inlineStr">
        <is>
          <t>Not reported</t>
        </is>
      </c>
      <c r="BE964" t="inlineStr">
        <is>
          <t>Not reported</t>
        </is>
      </c>
      <c r="BF964" t="inlineStr">
        <is>
          <t>Not reported</t>
        </is>
      </c>
      <c r="BG964" t="inlineStr">
        <is>
          <t>Not reviewed (not included)</t>
        </is>
      </c>
      <c r="BH964" t="inlineStr">
        <is>
          <t>N/A</t>
        </is>
      </c>
      <c r="BI964" t="inlineStr">
        <is>
          <t>Not reviewed</t>
        </is>
      </c>
      <c r="BJ964" t="inlineStr">
        <is>
          <t>Not reviewed</t>
        </is>
      </c>
      <c r="BK964" t="inlineStr">
        <is>
          <t>Not reviewed</t>
        </is>
      </c>
      <c r="BL964" t="inlineStr">
        <is>
          <t>Not reviewed</t>
        </is>
      </c>
      <c r="BM964" t="inlineStr">
        <is>
          <t>Not reviewed (not included)</t>
        </is>
      </c>
      <c r="BN964" t="inlineStr">
        <is>
          <t>Non-ADHD Focused - E2-Not ADHD focused: Neither title nor abstract mentions ADHD or attention-deficit/hyperactivity</t>
        </is>
      </c>
      <c r="BO964" t="inlineStr">
        <is>
          <t>Abstract-level screening only</t>
        </is>
      </c>
      <c r="BP964" t="inlineStr">
        <is>
          <t>Not reported</t>
        </is>
      </c>
    </row>
    <row r="965">
      <c r="A965" t="inlineStr">
        <is>
          <t>Machine Learning for Neurodevelopmental Disorders</t>
        </is>
      </c>
      <c r="B965" t="n">
        <v>2023</v>
      </c>
      <c r="C965" t="inlineStr">
        <is>
          <t>Not checked</t>
        </is>
      </c>
      <c r="D965" t="inlineStr">
        <is>
          <t>Not checked</t>
        </is>
      </c>
      <c r="E965">
        <f>_XLFN.IFNA( _XLFN.XLOOKUP(A752,#REF!,#REF!), "NOT PUBMED")</f>
        <v/>
      </c>
      <c r="G965" t="inlineStr">
        <is>
          <t>Unimodal</t>
        </is>
      </c>
      <c r="H965" t="inlineStr">
        <is>
          <t>See abstract</t>
        </is>
      </c>
      <c r="I965" t="inlineStr">
        <is>
          <t>See abstract</t>
        </is>
      </c>
      <c r="J965" t="inlineStr">
        <is>
          <t>See abstract (AI/ML)</t>
        </is>
      </c>
      <c r="K965" t="inlineStr">
        <is>
          <t>See abstract</t>
        </is>
      </c>
      <c r="M965" t="inlineStr">
        <is>
          <t>See abstract</t>
        </is>
      </c>
      <c r="N965" t="inlineStr">
        <is>
          <t>See abstract</t>
        </is>
      </c>
      <c r="O965" t="inlineStr">
        <is>
          <t>Not verified from abstract</t>
        </is>
      </c>
      <c r="P965" t="inlineStr">
        <is>
          <t>See abstract</t>
        </is>
      </c>
      <c r="Q965" t="inlineStr">
        <is>
          <t>See abstract</t>
        </is>
      </c>
      <c r="R965" t="inlineStr">
        <is>
          <t>Not reviewed (not included)</t>
        </is>
      </c>
      <c r="S965" t="inlineStr">
        <is>
          <t>Not reviewed (not included)</t>
        </is>
      </c>
      <c r="T965" t="inlineStr">
        <is>
          <t>Abstract screening only. Non-ADHD Focused</t>
        </is>
      </c>
      <c r="U965" t="inlineStr">
        <is>
          <t>EXCLUDE</t>
        </is>
      </c>
      <c r="V965" t="inlineStr">
        <is>
          <t>E2-Not ADHD focused: Neither title nor abstract mentions ADHD or attention-deficit/hyperactivity</t>
        </is>
      </c>
      <c r="W965" t="inlineStr">
        <is>
          <t>Excluded: Not ADHD Focused</t>
        </is>
      </c>
      <c r="X965" t="inlineStr">
        <is>
          <t>Not assessed from abstract</t>
        </is>
      </c>
      <c r="Y965" t="inlineStr">
        <is>
          <t>Pubmed</t>
        </is>
      </c>
      <c r="Z965" t="inlineStr">
        <is>
          <t>Not determined from abstract</t>
        </is>
      </c>
      <c r="AB965" t="inlineStr">
        <is>
          <t>Not assessed (not included)</t>
        </is>
      </c>
      <c r="AC965" t="inlineStr">
        <is>
          <t>Not assessed (not included)</t>
        </is>
      </c>
      <c r="AD965" t="inlineStr">
        <is>
          <t>Moreau C, Deruelle C, Auzias G.</t>
        </is>
      </c>
      <c r="AF965" t="inlineStr">
        <is>
          <t>Unknown - Verify via DOI</t>
        </is>
      </c>
      <c r="AH965" t="inlineStr">
        <is>
          <t>Not assessed</t>
        </is>
      </c>
      <c r="AI965" t="inlineStr">
        <is>
          <t>Not reported</t>
        </is>
      </c>
      <c r="AJ965" t="inlineStr">
        <is>
          <t>Not reported</t>
        </is>
      </c>
      <c r="AK965" t="inlineStr">
        <is>
          <t>Not reported</t>
        </is>
      </c>
      <c r="AL965" t="inlineStr">
        <is>
          <t>Not reported</t>
        </is>
      </c>
      <c r="AM965" t="inlineStr">
        <is>
          <t>Not reported</t>
        </is>
      </c>
      <c r="AN965" t="inlineStr">
        <is>
          <t>Not reported</t>
        </is>
      </c>
      <c r="AO965" t="inlineStr">
        <is>
          <t>Not reviewed</t>
        </is>
      </c>
      <c r="AP965" t="inlineStr">
        <is>
          <t>Not reported</t>
        </is>
      </c>
      <c r="AQ965" t="inlineStr">
        <is>
          <t>Not reported</t>
        </is>
      </c>
      <c r="AR965" t="inlineStr">
        <is>
          <t>Not reported</t>
        </is>
      </c>
      <c r="AS965" t="inlineStr">
        <is>
          <t>See abstract</t>
        </is>
      </c>
      <c r="AT965" t="inlineStr">
        <is>
          <t>Not reviewed</t>
        </is>
      </c>
      <c r="AU965" t="inlineStr">
        <is>
          <t>Not reviewed</t>
        </is>
      </c>
      <c r="AV965" t="inlineStr">
        <is>
          <t>Not reviewed</t>
        </is>
      </c>
      <c r="AW965" t="inlineStr">
        <is>
          <t>Not reviewed</t>
        </is>
      </c>
      <c r="AX965" t="inlineStr">
        <is>
          <t>Not reported</t>
        </is>
      </c>
      <c r="AY965" t="inlineStr">
        <is>
          <t>Not reported</t>
        </is>
      </c>
      <c r="AZ965" t="inlineStr">
        <is>
          <t>Not reported</t>
        </is>
      </c>
      <c r="BA965" t="inlineStr">
        <is>
          <t>Not reported</t>
        </is>
      </c>
      <c r="BB965" t="inlineStr">
        <is>
          <t>Not reported</t>
        </is>
      </c>
      <c r="BC965" t="inlineStr">
        <is>
          <t>Not reported</t>
        </is>
      </c>
      <c r="BD965" t="inlineStr">
        <is>
          <t>Not reported</t>
        </is>
      </c>
      <c r="BE965" t="inlineStr">
        <is>
          <t>Not reported</t>
        </is>
      </c>
      <c r="BF965" t="inlineStr">
        <is>
          <t>Not reported</t>
        </is>
      </c>
      <c r="BG965" t="inlineStr">
        <is>
          <t>Not reviewed (not included)</t>
        </is>
      </c>
      <c r="BH965" t="inlineStr">
        <is>
          <t>N/A</t>
        </is>
      </c>
      <c r="BI965" t="inlineStr">
        <is>
          <t>Not reviewed</t>
        </is>
      </c>
      <c r="BJ965" t="inlineStr">
        <is>
          <t>Not reviewed</t>
        </is>
      </c>
      <c r="BK965" t="inlineStr">
        <is>
          <t>Not reviewed</t>
        </is>
      </c>
      <c r="BL965" t="inlineStr">
        <is>
          <t>Not reviewed</t>
        </is>
      </c>
      <c r="BM965" t="inlineStr">
        <is>
          <t>Not reviewed (not included)</t>
        </is>
      </c>
      <c r="BN965" t="inlineStr">
        <is>
          <t>Non-ADHD Focused - E2-Not ADHD focused: Neither title nor abstract mentions ADHD or attention-deficit/hyperactivity</t>
        </is>
      </c>
      <c r="BO965" t="inlineStr">
        <is>
          <t>Abstract-level screening only</t>
        </is>
      </c>
      <c r="BP965" t="inlineStr">
        <is>
          <t>Not reported</t>
        </is>
      </c>
    </row>
    <row r="966">
      <c r="A966" t="inlineStr">
        <is>
          <t>Segregation, integration and balance in resting-state brain functional networks associated with bipolar disorder symptoms</t>
        </is>
      </c>
      <c r="B966" t="n">
        <v>2023</v>
      </c>
      <c r="C966" t="inlineStr">
        <is>
          <t>Not checked</t>
        </is>
      </c>
      <c r="D966" t="inlineStr">
        <is>
          <t>Not checked</t>
        </is>
      </c>
      <c r="E966">
        <f>_XLFN.IFNA( _XLFN.XLOOKUP(A755,#REF!,#REF!), "NOT PUBMED")</f>
        <v/>
      </c>
      <c r="G966" t="inlineStr">
        <is>
          <t>Unimodal</t>
        </is>
      </c>
      <c r="H966" t="inlineStr">
        <is>
          <t>See abstract</t>
        </is>
      </c>
      <c r="I966" t="inlineStr">
        <is>
          <t>See abstract</t>
        </is>
      </c>
      <c r="J966" t="inlineStr">
        <is>
          <t>See abstract (AI/ML)</t>
        </is>
      </c>
      <c r="K966" t="inlineStr">
        <is>
          <t>See abstract</t>
        </is>
      </c>
      <c r="M966" t="inlineStr">
        <is>
          <t>See abstract</t>
        </is>
      </c>
      <c r="N966" t="inlineStr">
        <is>
          <t>See abstract</t>
        </is>
      </c>
      <c r="O966" t="inlineStr">
        <is>
          <t>Not verified from abstract</t>
        </is>
      </c>
      <c r="P966" t="inlineStr">
        <is>
          <t>See abstract</t>
        </is>
      </c>
      <c r="Q966" t="inlineStr">
        <is>
          <t>See abstract</t>
        </is>
      </c>
      <c r="R966" t="inlineStr">
        <is>
          <t>Not reviewed (not included)</t>
        </is>
      </c>
      <c r="S966" t="inlineStr">
        <is>
          <t>Not reviewed (not included)</t>
        </is>
      </c>
      <c r="T966" t="inlineStr">
        <is>
          <t>Abstract screening only. Non-ADHD Focused</t>
        </is>
      </c>
      <c r="U966" t="inlineStr">
        <is>
          <t>EXCLUDE</t>
        </is>
      </c>
      <c r="V966" t="inlineStr">
        <is>
          <t>E2-Not ADHD focused: Neither title nor abstract mentions ADHD or attention-deficit/hyperactivity</t>
        </is>
      </c>
      <c r="W966" t="inlineStr">
        <is>
          <t>Excluded: Not ADHD Focused</t>
        </is>
      </c>
      <c r="X966" t="inlineStr">
        <is>
          <t>Not assessed from abstract</t>
        </is>
      </c>
      <c r="Y966" t="inlineStr">
        <is>
          <t>Pubmed</t>
        </is>
      </c>
      <c r="Z966" t="inlineStr">
        <is>
          <t>Not determined from abstract</t>
        </is>
      </c>
      <c r="AB966" t="inlineStr">
        <is>
          <t>Not assessed (not included)</t>
        </is>
      </c>
      <c r="AC966" t="inlineStr">
        <is>
          <t>Not assessed (not included)</t>
        </is>
      </c>
      <c r="AD966" t="inlineStr">
        <is>
          <t>Chang Z, Wang X, Wu Y, Lin P, Wang R.</t>
        </is>
      </c>
      <c r="AF966" t="inlineStr">
        <is>
          <t>Unknown - Verify via DOI</t>
        </is>
      </c>
      <c r="AH966" t="inlineStr">
        <is>
          <t>Not assessed</t>
        </is>
      </c>
      <c r="AI966" t="inlineStr">
        <is>
          <t>Not reported</t>
        </is>
      </c>
      <c r="AJ966" t="inlineStr">
        <is>
          <t>Not reported</t>
        </is>
      </c>
      <c r="AK966" t="inlineStr">
        <is>
          <t>Not reported</t>
        </is>
      </c>
      <c r="AL966" t="inlineStr">
        <is>
          <t>Not reported</t>
        </is>
      </c>
      <c r="AM966" t="inlineStr">
        <is>
          <t>Not reported</t>
        </is>
      </c>
      <c r="AN966" t="inlineStr">
        <is>
          <t>Not reported</t>
        </is>
      </c>
      <c r="AO966" t="inlineStr">
        <is>
          <t>Not reviewed</t>
        </is>
      </c>
      <c r="AP966" t="inlineStr">
        <is>
          <t>Not reported</t>
        </is>
      </c>
      <c r="AQ966" t="inlineStr">
        <is>
          <t>Not reported</t>
        </is>
      </c>
      <c r="AR966" t="inlineStr">
        <is>
          <t>Not reported</t>
        </is>
      </c>
      <c r="AS966" t="inlineStr">
        <is>
          <t>See abstract</t>
        </is>
      </c>
      <c r="AT966" t="inlineStr">
        <is>
          <t>Not reviewed</t>
        </is>
      </c>
      <c r="AU966" t="inlineStr">
        <is>
          <t>Not reviewed</t>
        </is>
      </c>
      <c r="AV966" t="inlineStr">
        <is>
          <t>Not reviewed</t>
        </is>
      </c>
      <c r="AW966" t="inlineStr">
        <is>
          <t>Not reviewed</t>
        </is>
      </c>
      <c r="AX966" t="inlineStr">
        <is>
          <t>Not reported</t>
        </is>
      </c>
      <c r="AY966" t="inlineStr">
        <is>
          <t>Not reported</t>
        </is>
      </c>
      <c r="AZ966" t="inlineStr">
        <is>
          <t>Not reported</t>
        </is>
      </c>
      <c r="BA966" t="inlineStr">
        <is>
          <t>Not reported</t>
        </is>
      </c>
      <c r="BB966" t="inlineStr">
        <is>
          <t>Not reported</t>
        </is>
      </c>
      <c r="BC966" t="inlineStr">
        <is>
          <t>Not reported</t>
        </is>
      </c>
      <c r="BD966" t="inlineStr">
        <is>
          <t>Not reported</t>
        </is>
      </c>
      <c r="BE966" t="inlineStr">
        <is>
          <t>Not reported</t>
        </is>
      </c>
      <c r="BF966" t="inlineStr">
        <is>
          <t>Not reported</t>
        </is>
      </c>
      <c r="BG966" t="inlineStr">
        <is>
          <t>Not reviewed (not included)</t>
        </is>
      </c>
      <c r="BH966" t="inlineStr">
        <is>
          <t>N/A</t>
        </is>
      </c>
      <c r="BI966" t="inlineStr">
        <is>
          <t>Not reviewed</t>
        </is>
      </c>
      <c r="BJ966" t="inlineStr">
        <is>
          <t>Not reviewed</t>
        </is>
      </c>
      <c r="BK966" t="inlineStr">
        <is>
          <t>Not reviewed</t>
        </is>
      </c>
      <c r="BL966" t="inlineStr">
        <is>
          <t>Not reviewed</t>
        </is>
      </c>
      <c r="BM966" t="inlineStr">
        <is>
          <t>Not reviewed (not included)</t>
        </is>
      </c>
      <c r="BN966" t="inlineStr">
        <is>
          <t>Non-ADHD Focused - E2-Not ADHD focused: Neither title nor abstract mentions ADHD or attention-deficit/hyperactivity</t>
        </is>
      </c>
      <c r="BO966" t="inlineStr">
        <is>
          <t>Abstract-level screening only</t>
        </is>
      </c>
      <c r="BP966" t="inlineStr">
        <is>
          <t>Not reported</t>
        </is>
      </c>
    </row>
    <row r="967">
      <c r="A967" t="inlineStr">
        <is>
          <t>Graph-Based Disease Prediction in Neuroimaging: Investigating the Impact of Feature Selection</t>
        </is>
      </c>
      <c r="B967" t="n">
        <v>2023</v>
      </c>
      <c r="C967" t="inlineStr">
        <is>
          <t>Not checked</t>
        </is>
      </c>
      <c r="D967" t="inlineStr">
        <is>
          <t>Not checked</t>
        </is>
      </c>
      <c r="E967">
        <f>_XLFN.IFNA( _XLFN.XLOOKUP(A756,#REF!,#REF!), "NOT PUBMED")</f>
        <v/>
      </c>
      <c r="G967" t="inlineStr">
        <is>
          <t>Unimodal</t>
        </is>
      </c>
      <c r="H967" t="inlineStr">
        <is>
          <t>See abstract</t>
        </is>
      </c>
      <c r="I967" t="inlineStr">
        <is>
          <t>See abstract</t>
        </is>
      </c>
      <c r="J967" t="inlineStr">
        <is>
          <t>See abstract (AI/ML)</t>
        </is>
      </c>
      <c r="K967" t="inlineStr">
        <is>
          <t>See abstract</t>
        </is>
      </c>
      <c r="M967" t="inlineStr">
        <is>
          <t>See abstract</t>
        </is>
      </c>
      <c r="N967" t="inlineStr">
        <is>
          <t>See abstract</t>
        </is>
      </c>
      <c r="O967" t="inlineStr">
        <is>
          <t>Not verified from abstract</t>
        </is>
      </c>
      <c r="P967" t="inlineStr">
        <is>
          <t>See abstract</t>
        </is>
      </c>
      <c r="Q967" t="inlineStr">
        <is>
          <t>See abstract</t>
        </is>
      </c>
      <c r="R967" t="inlineStr">
        <is>
          <t>Not reviewed (not included)</t>
        </is>
      </c>
      <c r="S967" t="inlineStr">
        <is>
          <t>Not reviewed (not included)</t>
        </is>
      </c>
      <c r="T967" t="inlineStr">
        <is>
          <t>Abstract screening only. Non-ADHD Focused</t>
        </is>
      </c>
      <c r="U967" t="inlineStr">
        <is>
          <t>EXCLUDE</t>
        </is>
      </c>
      <c r="V967" t="inlineStr">
        <is>
          <t>E2-Not ADHD focused: Neither title nor abstract mentions ADHD or attention-deficit/hyperactivity</t>
        </is>
      </c>
      <c r="W967" t="inlineStr">
        <is>
          <t>Excluded: Not ADHD Focused</t>
        </is>
      </c>
      <c r="X967" t="inlineStr">
        <is>
          <t>Not assessed from abstract</t>
        </is>
      </c>
      <c r="Y967" t="inlineStr">
        <is>
          <t>Pubmed</t>
        </is>
      </c>
      <c r="Z967" t="inlineStr">
        <is>
          <t>Not determined from abstract</t>
        </is>
      </c>
      <c r="AB967" t="inlineStr">
        <is>
          <t>Not assessed (not included)</t>
        </is>
      </c>
      <c r="AC967" t="inlineStr">
        <is>
          <t>Not assessed (not included)</t>
        </is>
      </c>
      <c r="AD967" t="inlineStr">
        <is>
          <t>Kiakou D, Adamopoulos A, Scherf N.</t>
        </is>
      </c>
      <c r="AF967" t="inlineStr">
        <is>
          <t>Unknown - Verify via DOI</t>
        </is>
      </c>
      <c r="AH967" t="inlineStr">
        <is>
          <t>Not assessed</t>
        </is>
      </c>
      <c r="AI967" t="inlineStr">
        <is>
          <t>Not reported</t>
        </is>
      </c>
      <c r="AJ967" t="inlineStr">
        <is>
          <t>Not reported</t>
        </is>
      </c>
      <c r="AK967" t="inlineStr">
        <is>
          <t>Not reported</t>
        </is>
      </c>
      <c r="AL967" t="inlineStr">
        <is>
          <t>Not reported</t>
        </is>
      </c>
      <c r="AM967" t="inlineStr">
        <is>
          <t>Not reported</t>
        </is>
      </c>
      <c r="AN967" t="inlineStr">
        <is>
          <t>Not reported</t>
        </is>
      </c>
      <c r="AO967" t="inlineStr">
        <is>
          <t>Not reviewed</t>
        </is>
      </c>
      <c r="AP967" t="inlineStr">
        <is>
          <t>Not reported</t>
        </is>
      </c>
      <c r="AQ967" t="inlineStr">
        <is>
          <t>Not reported</t>
        </is>
      </c>
      <c r="AR967" t="inlineStr">
        <is>
          <t>Not reported</t>
        </is>
      </c>
      <c r="AS967" t="inlineStr">
        <is>
          <t>See abstract</t>
        </is>
      </c>
      <c r="AT967" t="inlineStr">
        <is>
          <t>Not reviewed</t>
        </is>
      </c>
      <c r="AU967" t="inlineStr">
        <is>
          <t>Not reviewed</t>
        </is>
      </c>
      <c r="AV967" t="inlineStr">
        <is>
          <t>Not reviewed</t>
        </is>
      </c>
      <c r="AW967" t="inlineStr">
        <is>
          <t>Not reviewed</t>
        </is>
      </c>
      <c r="AX967" t="inlineStr">
        <is>
          <t>Not reported</t>
        </is>
      </c>
      <c r="AY967" t="inlineStr">
        <is>
          <t>Not reported</t>
        </is>
      </c>
      <c r="AZ967" t="inlineStr">
        <is>
          <t>Not reported</t>
        </is>
      </c>
      <c r="BA967" t="inlineStr">
        <is>
          <t>Not reported</t>
        </is>
      </c>
      <c r="BB967" t="inlineStr">
        <is>
          <t>Not reported</t>
        </is>
      </c>
      <c r="BC967" t="inlineStr">
        <is>
          <t>Not reported</t>
        </is>
      </c>
      <c r="BD967" t="inlineStr">
        <is>
          <t>Not reported</t>
        </is>
      </c>
      <c r="BE967" t="inlineStr">
        <is>
          <t>Not reported</t>
        </is>
      </c>
      <c r="BF967" t="inlineStr">
        <is>
          <t>Not reported</t>
        </is>
      </c>
      <c r="BG967" t="inlineStr">
        <is>
          <t>Not reviewed (not included)</t>
        </is>
      </c>
      <c r="BH967" t="inlineStr">
        <is>
          <t>N/A</t>
        </is>
      </c>
      <c r="BI967" t="inlineStr">
        <is>
          <t>Not reviewed</t>
        </is>
      </c>
      <c r="BJ967" t="inlineStr">
        <is>
          <t>Not reviewed</t>
        </is>
      </c>
      <c r="BK967" t="inlineStr">
        <is>
          <t>Not reviewed</t>
        </is>
      </c>
      <c r="BL967" t="inlineStr">
        <is>
          <t>Not reviewed</t>
        </is>
      </c>
      <c r="BM967" t="inlineStr">
        <is>
          <t>Not reviewed (not included)</t>
        </is>
      </c>
      <c r="BN967" t="inlineStr">
        <is>
          <t>Non-ADHD Focused - E2-Not ADHD focused: Neither title nor abstract mentions ADHD or attention-deficit/hyperactivity</t>
        </is>
      </c>
      <c r="BO967" t="inlineStr">
        <is>
          <t>Abstract-level screening only</t>
        </is>
      </c>
      <c r="BP967" t="inlineStr">
        <is>
          <t>Not reported</t>
        </is>
      </c>
    </row>
    <row r="968">
      <c r="A968" t="inlineStr">
        <is>
          <t>Neurological state changes indicative of ADHD in children learned via EEG-based LSTM networks</t>
        </is>
      </c>
      <c r="B968" t="n">
        <v>2022</v>
      </c>
      <c r="C968" t="inlineStr">
        <is>
          <t>Not checked</t>
        </is>
      </c>
      <c r="D968" t="inlineStr">
        <is>
          <t>Not checked</t>
        </is>
      </c>
      <c r="E968">
        <f>_XLFN.IFNA( _XLFN.XLOOKUP(A758,#REF!,#REF!), "NOT PUBMED")</f>
        <v/>
      </c>
      <c r="G968" t="inlineStr">
        <is>
          <t>Unimodal</t>
        </is>
      </c>
      <c r="H968" t="inlineStr">
        <is>
          <t>See abstract</t>
        </is>
      </c>
      <c r="I968" t="inlineStr">
        <is>
          <t>See abstract</t>
        </is>
      </c>
      <c r="J968" t="inlineStr">
        <is>
          <t>See abstract (AI/ML)</t>
        </is>
      </c>
      <c r="K968" t="inlineStr">
        <is>
          <t>See abstract</t>
        </is>
      </c>
      <c r="M968" t="inlineStr">
        <is>
          <t>See abstract</t>
        </is>
      </c>
      <c r="N968" t="inlineStr">
        <is>
          <t>See abstract</t>
        </is>
      </c>
      <c r="O968" t="inlineStr">
        <is>
          <t>Not verified from abstract</t>
        </is>
      </c>
      <c r="P968" t="inlineStr">
        <is>
          <t>See abstract</t>
        </is>
      </c>
      <c r="Q968" t="inlineStr">
        <is>
          <t>See abstract</t>
        </is>
      </c>
      <c r="R968" t="inlineStr">
        <is>
          <t>Not reviewed (not included)</t>
        </is>
      </c>
      <c r="S968" t="inlineStr">
        <is>
          <t>Not reviewed (not included)</t>
        </is>
      </c>
      <c r="T968" t="inlineStr">
        <is>
          <t>Abstract screening only. AI Not for Diagnosis</t>
        </is>
      </c>
      <c r="U968" t="inlineStr">
        <is>
          <t>EXCLUDE</t>
        </is>
      </c>
      <c r="V968" t="inlineStr">
        <is>
          <t>E1-Not Diagnosis: AI/ML does not appear to be applied for ADHD diagnosis, classification, or detection</t>
        </is>
      </c>
      <c r="W968" t="inlineStr">
        <is>
          <t>Excluded: AI Not for Diagnosis</t>
        </is>
      </c>
      <c r="X968" t="inlineStr">
        <is>
          <t>Not assessed from abstract</t>
        </is>
      </c>
      <c r="Y968" t="inlineStr">
        <is>
          <t>Pubmed</t>
        </is>
      </c>
      <c r="Z968" t="inlineStr">
        <is>
          <t>Not determined from abstract</t>
        </is>
      </c>
      <c r="AB968" t="inlineStr">
        <is>
          <t>Not assessed (not included)</t>
        </is>
      </c>
      <c r="AC968" t="inlineStr">
        <is>
          <t>Not assessed (not included)</t>
        </is>
      </c>
      <c r="AD968" t="inlineStr">
        <is>
          <t>Chang Y, Stevenson C, Chen IC, Lin DS, Ko LW.</t>
        </is>
      </c>
      <c r="AF968" t="inlineStr">
        <is>
          <t>Unknown - Verify via DOI</t>
        </is>
      </c>
      <c r="AH968" t="inlineStr">
        <is>
          <t>Not assessed</t>
        </is>
      </c>
      <c r="AI968" t="inlineStr">
        <is>
          <t>Not reported</t>
        </is>
      </c>
      <c r="AJ968" t="inlineStr">
        <is>
          <t>Not reported</t>
        </is>
      </c>
      <c r="AK968" t="inlineStr">
        <is>
          <t>Not reported</t>
        </is>
      </c>
      <c r="AL968" t="inlineStr">
        <is>
          <t>Not reported</t>
        </is>
      </c>
      <c r="AM968" t="inlineStr">
        <is>
          <t>Not reported</t>
        </is>
      </c>
      <c r="AN968" t="inlineStr">
        <is>
          <t>Not reported</t>
        </is>
      </c>
      <c r="AO968" t="inlineStr">
        <is>
          <t>Not reviewed</t>
        </is>
      </c>
      <c r="AP968" t="inlineStr">
        <is>
          <t>Not reported</t>
        </is>
      </c>
      <c r="AQ968" t="inlineStr">
        <is>
          <t>Not reported</t>
        </is>
      </c>
      <c r="AR968" t="inlineStr">
        <is>
          <t>Not reported</t>
        </is>
      </c>
      <c r="AS968" t="inlineStr">
        <is>
          <t>See abstract</t>
        </is>
      </c>
      <c r="AT968" t="inlineStr">
        <is>
          <t>Not reviewed</t>
        </is>
      </c>
      <c r="AU968" t="inlineStr">
        <is>
          <t>Not reviewed</t>
        </is>
      </c>
      <c r="AV968" t="inlineStr">
        <is>
          <t>Not reviewed</t>
        </is>
      </c>
      <c r="AW968" t="inlineStr">
        <is>
          <t>Not reviewed</t>
        </is>
      </c>
      <c r="AX968" t="inlineStr">
        <is>
          <t>Not reported</t>
        </is>
      </c>
      <c r="AY968" t="inlineStr">
        <is>
          <t>Not reported</t>
        </is>
      </c>
      <c r="AZ968" t="inlineStr">
        <is>
          <t>Not reported</t>
        </is>
      </c>
      <c r="BA968" t="inlineStr">
        <is>
          <t>Not reported</t>
        </is>
      </c>
      <c r="BB968" t="inlineStr">
        <is>
          <t>Not reported</t>
        </is>
      </c>
      <c r="BC968" t="inlineStr">
        <is>
          <t>Not reported</t>
        </is>
      </c>
      <c r="BD968" t="inlineStr">
        <is>
          <t>Not reported</t>
        </is>
      </c>
      <c r="BE968" t="inlineStr">
        <is>
          <t>Not reported</t>
        </is>
      </c>
      <c r="BF968" t="inlineStr">
        <is>
          <t>Not reported</t>
        </is>
      </c>
      <c r="BG968" t="inlineStr">
        <is>
          <t>Not reviewed (not included)</t>
        </is>
      </c>
      <c r="BH968" t="inlineStr">
        <is>
          <t>N/A</t>
        </is>
      </c>
      <c r="BI968" t="inlineStr">
        <is>
          <t>Not reviewed</t>
        </is>
      </c>
      <c r="BJ968" t="inlineStr">
        <is>
          <t>Not reviewed</t>
        </is>
      </c>
      <c r="BK968" t="inlineStr">
        <is>
          <t>Not reviewed</t>
        </is>
      </c>
      <c r="BL968" t="inlineStr">
        <is>
          <t>Not reviewed</t>
        </is>
      </c>
      <c r="BM968" t="inlineStr">
        <is>
          <t>Not reviewed (not included)</t>
        </is>
      </c>
      <c r="BN968" t="inlineStr">
        <is>
          <t>AI Not for Diagnosis - E1-Not Diagnosis: AI/ML does not appear to be applied for ADHD diagnosis, classification, or detecti</t>
        </is>
      </c>
      <c r="BO968" t="inlineStr">
        <is>
          <t>Abstract-level screening only</t>
        </is>
      </c>
      <c r="BP968" t="inlineStr">
        <is>
          <t>Not reported</t>
        </is>
      </c>
    </row>
    <row r="969">
      <c r="A969" t="inlineStr">
        <is>
          <t>ADHD diagnostic tools across ages: traditional and digital approaches</t>
        </is>
      </c>
      <c r="B969" t="n">
        <v>2025</v>
      </c>
      <c r="C969" t="inlineStr">
        <is>
          <t>Not checked</t>
        </is>
      </c>
      <c r="D969" t="inlineStr">
        <is>
          <t>Not checked</t>
        </is>
      </c>
      <c r="E969">
        <f>_XLFN.IFNA( _XLFN.XLOOKUP(A763,#REF!,#REF!), "NOT PUBMED")</f>
        <v/>
      </c>
      <c r="G969" t="inlineStr">
        <is>
          <t>Unimodal</t>
        </is>
      </c>
      <c r="H969" t="inlineStr">
        <is>
          <t>See abstract</t>
        </is>
      </c>
      <c r="I969" t="inlineStr">
        <is>
          <t>See abstract</t>
        </is>
      </c>
      <c r="J969" t="inlineStr">
        <is>
          <t>See abstract (AI/ML)</t>
        </is>
      </c>
      <c r="K969" t="inlineStr">
        <is>
          <t>See abstract</t>
        </is>
      </c>
      <c r="M969" t="inlineStr">
        <is>
          <t>See abstract</t>
        </is>
      </c>
      <c r="N969" t="inlineStr">
        <is>
          <t>See abstract</t>
        </is>
      </c>
      <c r="O969" t="inlineStr">
        <is>
          <t>Not verified from abstract</t>
        </is>
      </c>
      <c r="P969" t="inlineStr">
        <is>
          <t>See abstract</t>
        </is>
      </c>
      <c r="Q969" t="inlineStr">
        <is>
          <t>See abstract</t>
        </is>
      </c>
      <c r="R969" t="inlineStr">
        <is>
          <t>Not reviewed (not included)</t>
        </is>
      </c>
      <c r="S969" t="inlineStr">
        <is>
          <t>Not reviewed (not included)</t>
        </is>
      </c>
      <c r="T969" t="inlineStr">
        <is>
          <t>Abstract screening only. No AI/ML Methods</t>
        </is>
      </c>
      <c r="U969" t="inlineStr">
        <is>
          <t>EXCLUDE</t>
        </is>
      </c>
      <c r="V969" t="inlineStr">
        <is>
          <t>E1-No AI/ML/DL: Abstract and title do not describe application of AI, ML, or DL methods</t>
        </is>
      </c>
      <c r="W969" t="inlineStr">
        <is>
          <t>Excluded: No AI/ML Methods</t>
        </is>
      </c>
      <c r="X969" t="inlineStr">
        <is>
          <t>Not assessed from abstract</t>
        </is>
      </c>
      <c r="Y969" t="inlineStr">
        <is>
          <t>Pubmed</t>
        </is>
      </c>
      <c r="Z969" t="inlineStr">
        <is>
          <t>Not determined from abstract</t>
        </is>
      </c>
      <c r="AB969" t="inlineStr">
        <is>
          <t>Not assessed (not included)</t>
        </is>
      </c>
      <c r="AC969" t="inlineStr">
        <is>
          <t>Not assessed (not included)</t>
        </is>
      </c>
      <c r="AD969" t="inlineStr">
        <is>
          <t>Knyazhansky M, Shrot T.</t>
        </is>
      </c>
      <c r="AF969" t="inlineStr">
        <is>
          <t>Unknown - Verify via DOI</t>
        </is>
      </c>
      <c r="AH969" t="inlineStr">
        <is>
          <t>Not assessed</t>
        </is>
      </c>
      <c r="AI969" t="inlineStr">
        <is>
          <t>Not reported</t>
        </is>
      </c>
      <c r="AJ969" t="inlineStr">
        <is>
          <t>Not reported</t>
        </is>
      </c>
      <c r="AK969" t="inlineStr">
        <is>
          <t>Not reported</t>
        </is>
      </c>
      <c r="AL969" t="inlineStr">
        <is>
          <t>Not reported</t>
        </is>
      </c>
      <c r="AM969" t="inlineStr">
        <is>
          <t>Not reported</t>
        </is>
      </c>
      <c r="AN969" t="inlineStr">
        <is>
          <t>Not reported</t>
        </is>
      </c>
      <c r="AO969" t="inlineStr">
        <is>
          <t>Not reviewed</t>
        </is>
      </c>
      <c r="AP969" t="inlineStr">
        <is>
          <t>Not reported</t>
        </is>
      </c>
      <c r="AQ969" t="inlineStr">
        <is>
          <t>Not reported</t>
        </is>
      </c>
      <c r="AR969" t="inlineStr">
        <is>
          <t>Not reported</t>
        </is>
      </c>
      <c r="AS969" t="inlineStr">
        <is>
          <t>See abstract</t>
        </is>
      </c>
      <c r="AT969" t="inlineStr">
        <is>
          <t>Not reviewed</t>
        </is>
      </c>
      <c r="AU969" t="inlineStr">
        <is>
          <t>Not reviewed</t>
        </is>
      </c>
      <c r="AV969" t="inlineStr">
        <is>
          <t>Not reviewed</t>
        </is>
      </c>
      <c r="AW969" t="inlineStr">
        <is>
          <t>Not reviewed</t>
        </is>
      </c>
      <c r="AX969" t="inlineStr">
        <is>
          <t>Not reported</t>
        </is>
      </c>
      <c r="AY969" t="inlineStr">
        <is>
          <t>Not reported</t>
        </is>
      </c>
      <c r="AZ969" t="inlineStr">
        <is>
          <t>Not reported</t>
        </is>
      </c>
      <c r="BA969" t="inlineStr">
        <is>
          <t>Not reported</t>
        </is>
      </c>
      <c r="BB969" t="inlineStr">
        <is>
          <t>Not reported</t>
        </is>
      </c>
      <c r="BC969" t="inlineStr">
        <is>
          <t>Not reported</t>
        </is>
      </c>
      <c r="BD969" t="inlineStr">
        <is>
          <t>Not reported</t>
        </is>
      </c>
      <c r="BE969" t="inlineStr">
        <is>
          <t>Not reported</t>
        </is>
      </c>
      <c r="BF969" t="inlineStr">
        <is>
          <t>Not reported</t>
        </is>
      </c>
      <c r="BG969" t="inlineStr">
        <is>
          <t>Not reviewed (not included)</t>
        </is>
      </c>
      <c r="BH969" t="inlineStr">
        <is>
          <t>N/A</t>
        </is>
      </c>
      <c r="BI969" t="inlineStr">
        <is>
          <t>Not reviewed</t>
        </is>
      </c>
      <c r="BJ969" t="inlineStr">
        <is>
          <t>Not reviewed</t>
        </is>
      </c>
      <c r="BK969" t="inlineStr">
        <is>
          <t>Not reviewed</t>
        </is>
      </c>
      <c r="BL969" t="inlineStr">
        <is>
          <t>Not reviewed</t>
        </is>
      </c>
      <c r="BM969" t="inlineStr">
        <is>
          <t>Not reviewed (not included)</t>
        </is>
      </c>
      <c r="BN969" t="inlineStr">
        <is>
          <t>No AI/ML Methods - E1-No AI/ML/DL: Abstract and title do not describe application of AI, ML, or DL methods</t>
        </is>
      </c>
      <c r="BO969" t="inlineStr">
        <is>
          <t>Abstract-level screening only</t>
        </is>
      </c>
      <c r="BP969" t="inlineStr">
        <is>
          <t>Not reported</t>
        </is>
      </c>
    </row>
    <row r="970">
      <c r="A970" t="inlineStr">
        <is>
          <t>Prediction of Human Inhibition Brain Function with Inter-Subject and Intra-Subject Variability</t>
        </is>
      </c>
      <c r="B970" t="n">
        <v>2020</v>
      </c>
      <c r="C970" t="inlineStr">
        <is>
          <t>Not checked</t>
        </is>
      </c>
      <c r="D970" t="inlineStr">
        <is>
          <t>Not checked</t>
        </is>
      </c>
      <c r="E970">
        <f>_XLFN.IFNA( _XLFN.XLOOKUP(A764,#REF!,#REF!), "NOT PUBMED")</f>
        <v/>
      </c>
      <c r="G970" t="inlineStr">
        <is>
          <t>Unimodal</t>
        </is>
      </c>
      <c r="H970" t="inlineStr">
        <is>
          <t>See abstract</t>
        </is>
      </c>
      <c r="I970" t="inlineStr">
        <is>
          <t>See abstract</t>
        </is>
      </c>
      <c r="J970" t="inlineStr">
        <is>
          <t>See abstract (AI/ML)</t>
        </is>
      </c>
      <c r="K970" t="inlineStr">
        <is>
          <t>See abstract</t>
        </is>
      </c>
      <c r="M970" t="inlineStr">
        <is>
          <t>See abstract</t>
        </is>
      </c>
      <c r="N970" t="inlineStr">
        <is>
          <t>See abstract</t>
        </is>
      </c>
      <c r="O970" t="inlineStr">
        <is>
          <t>Not verified from abstract</t>
        </is>
      </c>
      <c r="P970" t="inlineStr">
        <is>
          <t>See abstract</t>
        </is>
      </c>
      <c r="Q970" t="inlineStr">
        <is>
          <t>See abstract</t>
        </is>
      </c>
      <c r="R970" t="inlineStr">
        <is>
          <t>Not reviewed (not included)</t>
        </is>
      </c>
      <c r="S970" t="inlineStr">
        <is>
          <t>Not reviewed (not included)</t>
        </is>
      </c>
      <c r="T970" t="inlineStr">
        <is>
          <t>Abstract screening only. Non-ADHD Focused</t>
        </is>
      </c>
      <c r="U970" t="inlineStr">
        <is>
          <t>EXCLUDE</t>
        </is>
      </c>
      <c r="V970" t="inlineStr">
        <is>
          <t>E2-Not ADHD focused: Neither title nor abstract mentions ADHD or attention-deficit/hyperactivity</t>
        </is>
      </c>
      <c r="W970" t="inlineStr">
        <is>
          <t>Excluded: Not ADHD Focused</t>
        </is>
      </c>
      <c r="X970" t="inlineStr">
        <is>
          <t>Not assessed from abstract</t>
        </is>
      </c>
      <c r="Y970" t="inlineStr">
        <is>
          <t>Pubmed</t>
        </is>
      </c>
      <c r="Z970" t="inlineStr">
        <is>
          <t>Not determined from abstract</t>
        </is>
      </c>
      <c r="AB970" t="inlineStr">
        <is>
          <t>Not assessed (not included)</t>
        </is>
      </c>
      <c r="AC970" t="inlineStr">
        <is>
          <t>Not assessed (not included)</t>
        </is>
      </c>
      <c r="AD970" t="inlineStr">
        <is>
          <t>Chikara RK, Ko LW.</t>
        </is>
      </c>
      <c r="AF970" t="inlineStr">
        <is>
          <t>Unknown - Verify via DOI</t>
        </is>
      </c>
      <c r="AH970" t="inlineStr">
        <is>
          <t>Not assessed</t>
        </is>
      </c>
      <c r="AI970" t="inlineStr">
        <is>
          <t>Not reported</t>
        </is>
      </c>
      <c r="AJ970" t="inlineStr">
        <is>
          <t>Not reported</t>
        </is>
      </c>
      <c r="AK970" t="inlineStr">
        <is>
          <t>Not reported</t>
        </is>
      </c>
      <c r="AL970" t="inlineStr">
        <is>
          <t>Not reported</t>
        </is>
      </c>
      <c r="AM970" t="inlineStr">
        <is>
          <t>Not reported</t>
        </is>
      </c>
      <c r="AN970" t="inlineStr">
        <is>
          <t>Not reported</t>
        </is>
      </c>
      <c r="AO970" t="inlineStr">
        <is>
          <t>Not reviewed</t>
        </is>
      </c>
      <c r="AP970" t="inlineStr">
        <is>
          <t>Not reported</t>
        </is>
      </c>
      <c r="AQ970" t="inlineStr">
        <is>
          <t>Not reported</t>
        </is>
      </c>
      <c r="AR970" t="inlineStr">
        <is>
          <t>Not reported</t>
        </is>
      </c>
      <c r="AS970" t="inlineStr">
        <is>
          <t>See abstract</t>
        </is>
      </c>
      <c r="AT970" t="inlineStr">
        <is>
          <t>Not reviewed</t>
        </is>
      </c>
      <c r="AU970" t="inlineStr">
        <is>
          <t>Not reviewed</t>
        </is>
      </c>
      <c r="AV970" t="inlineStr">
        <is>
          <t>Not reviewed</t>
        </is>
      </c>
      <c r="AW970" t="inlineStr">
        <is>
          <t>Not reviewed</t>
        </is>
      </c>
      <c r="AX970" t="inlineStr">
        <is>
          <t>Not reported</t>
        </is>
      </c>
      <c r="AY970" t="inlineStr">
        <is>
          <t>Not reported</t>
        </is>
      </c>
      <c r="AZ970" t="inlineStr">
        <is>
          <t>Not reported</t>
        </is>
      </c>
      <c r="BA970" t="inlineStr">
        <is>
          <t>Not reported</t>
        </is>
      </c>
      <c r="BB970" t="inlineStr">
        <is>
          <t>Not reported</t>
        </is>
      </c>
      <c r="BC970" t="inlineStr">
        <is>
          <t>Not reported</t>
        </is>
      </c>
      <c r="BD970" t="inlineStr">
        <is>
          <t>Not reported</t>
        </is>
      </c>
      <c r="BE970" t="inlineStr">
        <is>
          <t>Not reported</t>
        </is>
      </c>
      <c r="BF970" t="inlineStr">
        <is>
          <t>Not reported</t>
        </is>
      </c>
      <c r="BG970" t="inlineStr">
        <is>
          <t>Not reviewed (not included)</t>
        </is>
      </c>
      <c r="BH970" t="inlineStr">
        <is>
          <t>N/A</t>
        </is>
      </c>
      <c r="BI970" t="inlineStr">
        <is>
          <t>Not reviewed</t>
        </is>
      </c>
      <c r="BJ970" t="inlineStr">
        <is>
          <t>Not reviewed</t>
        </is>
      </c>
      <c r="BK970" t="inlineStr">
        <is>
          <t>Not reviewed</t>
        </is>
      </c>
      <c r="BL970" t="inlineStr">
        <is>
          <t>Not reviewed</t>
        </is>
      </c>
      <c r="BM970" t="inlineStr">
        <is>
          <t>Not reviewed (not included)</t>
        </is>
      </c>
      <c r="BN970" t="inlineStr">
        <is>
          <t>Non-ADHD Focused - E2-Not ADHD focused: Neither title nor abstract mentions ADHD or attention-deficit/hyperactivity</t>
        </is>
      </c>
      <c r="BO970" t="inlineStr">
        <is>
          <t>Abstract-level screening only</t>
        </is>
      </c>
      <c r="BP970" t="inlineStr">
        <is>
          <t>Not reported</t>
        </is>
      </c>
    </row>
    <row r="971">
      <c r="A971" t="inlineStr">
        <is>
          <t>Multivariable machine learning prediction of risky alcohol use in contemporary youth</t>
        </is>
      </c>
      <c r="B971" t="n">
        <v>2025</v>
      </c>
      <c r="C971" t="inlineStr">
        <is>
          <t>Not checked</t>
        </is>
      </c>
      <c r="D971" t="inlineStr">
        <is>
          <t>Not checked</t>
        </is>
      </c>
      <c r="E971">
        <f>_XLFN.IFNA( _XLFN.XLOOKUP(A765,#REF!,#REF!), "NOT PUBMED")</f>
        <v/>
      </c>
      <c r="G971" t="inlineStr">
        <is>
          <t>Unimodal</t>
        </is>
      </c>
      <c r="H971" t="inlineStr">
        <is>
          <t>See abstract</t>
        </is>
      </c>
      <c r="I971" t="inlineStr">
        <is>
          <t>See abstract</t>
        </is>
      </c>
      <c r="J971" t="inlineStr">
        <is>
          <t>See abstract (AI/ML)</t>
        </is>
      </c>
      <c r="K971" t="inlineStr">
        <is>
          <t>See abstract</t>
        </is>
      </c>
      <c r="M971" t="inlineStr">
        <is>
          <t>See abstract</t>
        </is>
      </c>
      <c r="N971" t="inlineStr">
        <is>
          <t>See abstract</t>
        </is>
      </c>
      <c r="O971" t="inlineStr">
        <is>
          <t>Not verified from abstract</t>
        </is>
      </c>
      <c r="P971" t="inlineStr">
        <is>
          <t>See abstract</t>
        </is>
      </c>
      <c r="Q971" t="inlineStr">
        <is>
          <t>See abstract</t>
        </is>
      </c>
      <c r="R971" t="inlineStr">
        <is>
          <t>Not reviewed (not included)</t>
        </is>
      </c>
      <c r="S971" t="inlineStr">
        <is>
          <t>Not reviewed (not included)</t>
        </is>
      </c>
      <c r="T971" t="inlineStr">
        <is>
          <t>Abstract screening only. Non-ADHD Focused</t>
        </is>
      </c>
      <c r="U971" t="inlineStr">
        <is>
          <t>EXCLUDE</t>
        </is>
      </c>
      <c r="V971" t="inlineStr">
        <is>
          <t>E2-Not ADHD focused: Neither title nor abstract mentions ADHD or attention-deficit/hyperactivity</t>
        </is>
      </c>
      <c r="W971" t="inlineStr">
        <is>
          <t>Excluded: Not ADHD Focused</t>
        </is>
      </c>
      <c r="X971" t="inlineStr">
        <is>
          <t>Not assessed from abstract</t>
        </is>
      </c>
      <c r="Y971" t="inlineStr">
        <is>
          <t>Pubmed</t>
        </is>
      </c>
      <c r="Z971" t="inlineStr">
        <is>
          <t>Not determined from abstract</t>
        </is>
      </c>
      <c r="AB971" t="inlineStr">
        <is>
          <t>Not assessed (not included)</t>
        </is>
      </c>
      <c r="AC971" t="inlineStr">
        <is>
          <t>Not assessed (not included)</t>
        </is>
      </c>
      <c r="AD971" t="inlineStr">
        <is>
          <t>Grummitt L, Visontay R, Clare P, Slade T, Birrell L.</t>
        </is>
      </c>
      <c r="AF971" t="inlineStr">
        <is>
          <t>Unknown - Verify via DOI</t>
        </is>
      </c>
      <c r="AH971" t="inlineStr">
        <is>
          <t>Not assessed</t>
        </is>
      </c>
      <c r="AI971" t="inlineStr">
        <is>
          <t>Not reported</t>
        </is>
      </c>
      <c r="AJ971" t="inlineStr">
        <is>
          <t>Not reported</t>
        </is>
      </c>
      <c r="AK971" t="inlineStr">
        <is>
          <t>Not reported</t>
        </is>
      </c>
      <c r="AL971" t="inlineStr">
        <is>
          <t>Not reported</t>
        </is>
      </c>
      <c r="AM971" t="inlineStr">
        <is>
          <t>Not reported</t>
        </is>
      </c>
      <c r="AN971" t="inlineStr">
        <is>
          <t>Not reported</t>
        </is>
      </c>
      <c r="AO971" t="inlineStr">
        <is>
          <t>Not reviewed</t>
        </is>
      </c>
      <c r="AP971" t="inlineStr">
        <is>
          <t>Not reported</t>
        </is>
      </c>
      <c r="AQ971" t="inlineStr">
        <is>
          <t>Not reported</t>
        </is>
      </c>
      <c r="AR971" t="inlineStr">
        <is>
          <t>Not reported</t>
        </is>
      </c>
      <c r="AS971" t="inlineStr">
        <is>
          <t>See abstract</t>
        </is>
      </c>
      <c r="AT971" t="inlineStr">
        <is>
          <t>Not reviewed</t>
        </is>
      </c>
      <c r="AU971" t="inlineStr">
        <is>
          <t>Not reviewed</t>
        </is>
      </c>
      <c r="AV971" t="inlineStr">
        <is>
          <t>Not reviewed</t>
        </is>
      </c>
      <c r="AW971" t="inlineStr">
        <is>
          <t>Not reviewed</t>
        </is>
      </c>
      <c r="AX971" t="inlineStr">
        <is>
          <t>Not reported</t>
        </is>
      </c>
      <c r="AY971" t="inlineStr">
        <is>
          <t>Not reported</t>
        </is>
      </c>
      <c r="AZ971" t="inlineStr">
        <is>
          <t>Not reported</t>
        </is>
      </c>
      <c r="BA971" t="inlineStr">
        <is>
          <t>Not reported</t>
        </is>
      </c>
      <c r="BB971" t="inlineStr">
        <is>
          <t>Not reported</t>
        </is>
      </c>
      <c r="BC971" t="inlineStr">
        <is>
          <t>Not reported</t>
        </is>
      </c>
      <c r="BD971" t="inlineStr">
        <is>
          <t>Not reported</t>
        </is>
      </c>
      <c r="BE971" t="inlineStr">
        <is>
          <t>Not reported</t>
        </is>
      </c>
      <c r="BF971" t="inlineStr">
        <is>
          <t>Not reported</t>
        </is>
      </c>
      <c r="BG971" t="inlineStr">
        <is>
          <t>Not reviewed (not included)</t>
        </is>
      </c>
      <c r="BH971" t="inlineStr">
        <is>
          <t>N/A</t>
        </is>
      </c>
      <c r="BI971" t="inlineStr">
        <is>
          <t>Not reviewed</t>
        </is>
      </c>
      <c r="BJ971" t="inlineStr">
        <is>
          <t>Not reviewed</t>
        </is>
      </c>
      <c r="BK971" t="inlineStr">
        <is>
          <t>Not reviewed</t>
        </is>
      </c>
      <c r="BL971" t="inlineStr">
        <is>
          <t>Not reviewed</t>
        </is>
      </c>
      <c r="BM971" t="inlineStr">
        <is>
          <t>Not reviewed (not included)</t>
        </is>
      </c>
      <c r="BN971" t="inlineStr">
        <is>
          <t>Non-ADHD Focused - E2-Not ADHD focused: Neither title nor abstract mentions ADHD or attention-deficit/hyperactivity</t>
        </is>
      </c>
      <c r="BO971" t="inlineStr">
        <is>
          <t>Abstract-level screening only</t>
        </is>
      </c>
      <c r="BP971" t="inlineStr">
        <is>
          <t>Not reported</t>
        </is>
      </c>
    </row>
    <row r="972">
      <c r="A972" t="inlineStr">
        <is>
          <t>Functional brain network identification and fMRI augmentation using a VAE-GAN framework</t>
        </is>
      </c>
      <c r="B972" t="n">
        <v>2023</v>
      </c>
      <c r="C972" t="inlineStr">
        <is>
          <t>Not checked</t>
        </is>
      </c>
      <c r="D972" t="inlineStr">
        <is>
          <t>Not checked</t>
        </is>
      </c>
      <c r="E972">
        <f>_XLFN.IFNA( _XLFN.XLOOKUP(A766,#REF!,#REF!), "NOT PUBMED")</f>
        <v/>
      </c>
      <c r="G972" t="inlineStr">
        <is>
          <t>Unimodal</t>
        </is>
      </c>
      <c r="H972" t="inlineStr">
        <is>
          <t>See abstract</t>
        </is>
      </c>
      <c r="I972" t="inlineStr">
        <is>
          <t>See abstract</t>
        </is>
      </c>
      <c r="J972" t="inlineStr">
        <is>
          <t>See abstract (AI/ML)</t>
        </is>
      </c>
      <c r="K972" t="inlineStr">
        <is>
          <t>See abstract</t>
        </is>
      </c>
      <c r="M972" t="inlineStr">
        <is>
          <t>See abstract</t>
        </is>
      </c>
      <c r="N972" t="inlineStr">
        <is>
          <t>See abstract</t>
        </is>
      </c>
      <c r="O972" t="inlineStr">
        <is>
          <t>Not verified from abstract</t>
        </is>
      </c>
      <c r="P972" t="inlineStr">
        <is>
          <t>See abstract</t>
        </is>
      </c>
      <c r="Q972" t="inlineStr">
        <is>
          <t>See abstract</t>
        </is>
      </c>
      <c r="R972" t="inlineStr">
        <is>
          <t>Not reviewed (not included)</t>
        </is>
      </c>
      <c r="S972" t="inlineStr">
        <is>
          <t>Not reviewed (not included)</t>
        </is>
      </c>
      <c r="T972" t="inlineStr">
        <is>
          <t>Abstract screening only. Non-ADHD Focused</t>
        </is>
      </c>
      <c r="U972" t="inlineStr">
        <is>
          <t>EXCLUDE</t>
        </is>
      </c>
      <c r="V972" t="inlineStr">
        <is>
          <t>E2-Not ADHD focused: Neither title nor abstract mentions ADHD or attention-deficit/hyperactivity</t>
        </is>
      </c>
      <c r="W972" t="inlineStr">
        <is>
          <t>Excluded: Not ADHD Focused</t>
        </is>
      </c>
      <c r="X972" t="inlineStr">
        <is>
          <t>Not assessed from abstract</t>
        </is>
      </c>
      <c r="Y972" t="inlineStr">
        <is>
          <t>Pubmed</t>
        </is>
      </c>
      <c r="Z972" t="inlineStr">
        <is>
          <t>Not determined from abstract</t>
        </is>
      </c>
      <c r="AB972" t="inlineStr">
        <is>
          <t>Not assessed (not included)</t>
        </is>
      </c>
      <c r="AC972" t="inlineStr">
        <is>
          <t>Not assessed (not included)</t>
        </is>
      </c>
      <c r="AD972" t="inlineStr">
        <is>
          <t>Qiang N, Gao J, Dong Q, Yue H, Liang H, Liu L, Yu J, Hu J, Zhang S, Ge B, Sun Y, Liu Z, Liu T, Li J, Song H, Zhao S.</t>
        </is>
      </c>
      <c r="AF972" t="inlineStr">
        <is>
          <t>Unknown - Verify via DOI</t>
        </is>
      </c>
      <c r="AH972" t="inlineStr">
        <is>
          <t>Not assessed</t>
        </is>
      </c>
      <c r="AI972" t="inlineStr">
        <is>
          <t>Not reported</t>
        </is>
      </c>
      <c r="AJ972" t="inlineStr">
        <is>
          <t>Not reported</t>
        </is>
      </c>
      <c r="AK972" t="inlineStr">
        <is>
          <t>Not reported</t>
        </is>
      </c>
      <c r="AL972" t="inlineStr">
        <is>
          <t>Not reported</t>
        </is>
      </c>
      <c r="AM972" t="inlineStr">
        <is>
          <t>Not reported</t>
        </is>
      </c>
      <c r="AN972" t="inlineStr">
        <is>
          <t>Not reported</t>
        </is>
      </c>
      <c r="AO972" t="inlineStr">
        <is>
          <t>Not reviewed</t>
        </is>
      </c>
      <c r="AP972" t="inlineStr">
        <is>
          <t>Not reported</t>
        </is>
      </c>
      <c r="AQ972" t="inlineStr">
        <is>
          <t>Not reported</t>
        </is>
      </c>
      <c r="AR972" t="inlineStr">
        <is>
          <t>Not reported</t>
        </is>
      </c>
      <c r="AS972" t="inlineStr">
        <is>
          <t>See abstract</t>
        </is>
      </c>
      <c r="AT972" t="inlineStr">
        <is>
          <t>Not reviewed</t>
        </is>
      </c>
      <c r="AU972" t="inlineStr">
        <is>
          <t>Not reviewed</t>
        </is>
      </c>
      <c r="AV972" t="inlineStr">
        <is>
          <t>Not reviewed</t>
        </is>
      </c>
      <c r="AW972" t="inlineStr">
        <is>
          <t>Not reviewed</t>
        </is>
      </c>
      <c r="AX972" t="inlineStr">
        <is>
          <t>Not reported</t>
        </is>
      </c>
      <c r="AY972" t="inlineStr">
        <is>
          <t>Not reported</t>
        </is>
      </c>
      <c r="AZ972" t="inlineStr">
        <is>
          <t>Not reported</t>
        </is>
      </c>
      <c r="BA972" t="inlineStr">
        <is>
          <t>Not reported</t>
        </is>
      </c>
      <c r="BB972" t="inlineStr">
        <is>
          <t>Not reported</t>
        </is>
      </c>
      <c r="BC972" t="inlineStr">
        <is>
          <t>Not reported</t>
        </is>
      </c>
      <c r="BD972" t="inlineStr">
        <is>
          <t>Not reported</t>
        </is>
      </c>
      <c r="BE972" t="inlineStr">
        <is>
          <t>Not reported</t>
        </is>
      </c>
      <c r="BF972" t="inlineStr">
        <is>
          <t>Not reported</t>
        </is>
      </c>
      <c r="BG972" t="inlineStr">
        <is>
          <t>Not reviewed (not included)</t>
        </is>
      </c>
      <c r="BH972" t="inlineStr">
        <is>
          <t>N/A</t>
        </is>
      </c>
      <c r="BI972" t="inlineStr">
        <is>
          <t>Not reviewed</t>
        </is>
      </c>
      <c r="BJ972" t="inlineStr">
        <is>
          <t>Not reviewed</t>
        </is>
      </c>
      <c r="BK972" t="inlineStr">
        <is>
          <t>Not reviewed</t>
        </is>
      </c>
      <c r="BL972" t="inlineStr">
        <is>
          <t>Not reviewed</t>
        </is>
      </c>
      <c r="BM972" t="inlineStr">
        <is>
          <t>Not reviewed (not included)</t>
        </is>
      </c>
      <c r="BN972" t="inlineStr">
        <is>
          <t>Non-ADHD Focused - E2-Not ADHD focused: Neither title nor abstract mentions ADHD or attention-deficit/hyperactivity</t>
        </is>
      </c>
      <c r="BO972" t="inlineStr">
        <is>
          <t>Abstract-level screening only</t>
        </is>
      </c>
      <c r="BP972" t="inlineStr">
        <is>
          <t>Not reported</t>
        </is>
      </c>
    </row>
    <row r="973">
      <c r="A973" t="inlineStr">
        <is>
          <t>Toward Digital Phenotypes of Early Childhood Mental Health via Unsupervised and Supervised Machine Learning</t>
        </is>
      </c>
      <c r="B973" t="n">
        <v>2023</v>
      </c>
      <c r="C973" t="inlineStr">
        <is>
          <t>Not checked</t>
        </is>
      </c>
      <c r="D973" t="inlineStr">
        <is>
          <t>Not checked</t>
        </is>
      </c>
      <c r="E973">
        <f>_XLFN.IFNA( _XLFN.XLOOKUP(A768,#REF!,#REF!), "NOT PUBMED")</f>
        <v/>
      </c>
      <c r="G973" t="inlineStr">
        <is>
          <t>Unimodal</t>
        </is>
      </c>
      <c r="H973" t="inlineStr">
        <is>
          <t>See abstract</t>
        </is>
      </c>
      <c r="I973" t="inlineStr">
        <is>
          <t>See abstract</t>
        </is>
      </c>
      <c r="J973" t="inlineStr">
        <is>
          <t>See abstract (AI/ML)</t>
        </is>
      </c>
      <c r="K973" t="inlineStr">
        <is>
          <t>See abstract</t>
        </is>
      </c>
      <c r="M973" t="inlineStr">
        <is>
          <t>See abstract</t>
        </is>
      </c>
      <c r="N973" t="inlineStr">
        <is>
          <t>See abstract</t>
        </is>
      </c>
      <c r="O973" t="inlineStr">
        <is>
          <t>Not verified from abstract</t>
        </is>
      </c>
      <c r="P973" t="inlineStr">
        <is>
          <t>See abstract</t>
        </is>
      </c>
      <c r="Q973" t="inlineStr">
        <is>
          <t>See abstract</t>
        </is>
      </c>
      <c r="R973" t="inlineStr">
        <is>
          <t>Not reviewed (not included)</t>
        </is>
      </c>
      <c r="S973" t="inlineStr">
        <is>
          <t>Not reviewed (not included)</t>
        </is>
      </c>
      <c r="T973" t="inlineStr">
        <is>
          <t>Abstract screening only. Non-ADHD Focused</t>
        </is>
      </c>
      <c r="U973" t="inlineStr">
        <is>
          <t>EXCLUDE</t>
        </is>
      </c>
      <c r="V973" t="inlineStr">
        <is>
          <t>E2-Not ADHD focused: Neither title nor abstract mentions ADHD or attention-deficit/hyperactivity</t>
        </is>
      </c>
      <c r="W973" t="inlineStr">
        <is>
          <t>Excluded: Not ADHD Focused</t>
        </is>
      </c>
      <c r="X973" t="inlineStr">
        <is>
          <t>Not assessed from abstract</t>
        </is>
      </c>
      <c r="Y973" t="inlineStr">
        <is>
          <t>Pubmed</t>
        </is>
      </c>
      <c r="Z973" t="inlineStr">
        <is>
          <t>Not determined from abstract</t>
        </is>
      </c>
      <c r="AB973" t="inlineStr">
        <is>
          <t>Not assessed (not included)</t>
        </is>
      </c>
      <c r="AC973" t="inlineStr">
        <is>
          <t>Not assessed (not included)</t>
        </is>
      </c>
      <c r="AD973" t="inlineStr">
        <is>
          <t>Loftness BC, Rizzo DM, Halvorson-Phelan J, O'Leary A, Prytherch S, Bradshaw C, Brown AJ, Cheney N, McGinnis EW, McGinnis RS.</t>
        </is>
      </c>
      <c r="AF973" t="inlineStr">
        <is>
          <t>Unknown - Verify via DOI</t>
        </is>
      </c>
      <c r="AH973" t="inlineStr">
        <is>
          <t>Not assessed</t>
        </is>
      </c>
      <c r="AI973" t="inlineStr">
        <is>
          <t>Not reported</t>
        </is>
      </c>
      <c r="AJ973" t="inlineStr">
        <is>
          <t>Not reported</t>
        </is>
      </c>
      <c r="AK973" t="inlineStr">
        <is>
          <t>Not reported</t>
        </is>
      </c>
      <c r="AL973" t="inlineStr">
        <is>
          <t>Not reported</t>
        </is>
      </c>
      <c r="AM973" t="inlineStr">
        <is>
          <t>Not reported</t>
        </is>
      </c>
      <c r="AN973" t="inlineStr">
        <is>
          <t>Not reported</t>
        </is>
      </c>
      <c r="AO973" t="inlineStr">
        <is>
          <t>Not reviewed</t>
        </is>
      </c>
      <c r="AP973" t="inlineStr">
        <is>
          <t>Not reported</t>
        </is>
      </c>
      <c r="AQ973" t="inlineStr">
        <is>
          <t>Not reported</t>
        </is>
      </c>
      <c r="AR973" t="inlineStr">
        <is>
          <t>Not reported</t>
        </is>
      </c>
      <c r="AS973" t="inlineStr">
        <is>
          <t>See abstract</t>
        </is>
      </c>
      <c r="AT973" t="inlineStr">
        <is>
          <t>Not reviewed</t>
        </is>
      </c>
      <c r="AU973" t="inlineStr">
        <is>
          <t>Not reviewed</t>
        </is>
      </c>
      <c r="AV973" t="inlineStr">
        <is>
          <t>Not reviewed</t>
        </is>
      </c>
      <c r="AW973" t="inlineStr">
        <is>
          <t>Not reviewed</t>
        </is>
      </c>
      <c r="AX973" t="inlineStr">
        <is>
          <t>Not reported</t>
        </is>
      </c>
      <c r="AY973" t="inlineStr">
        <is>
          <t>Not reported</t>
        </is>
      </c>
      <c r="AZ973" t="inlineStr">
        <is>
          <t>Not reported</t>
        </is>
      </c>
      <c r="BA973" t="inlineStr">
        <is>
          <t>Not reported</t>
        </is>
      </c>
      <c r="BB973" t="inlineStr">
        <is>
          <t>Not reported</t>
        </is>
      </c>
      <c r="BC973" t="inlineStr">
        <is>
          <t>Not reported</t>
        </is>
      </c>
      <c r="BD973" t="inlineStr">
        <is>
          <t>Not reported</t>
        </is>
      </c>
      <c r="BE973" t="inlineStr">
        <is>
          <t>Not reported</t>
        </is>
      </c>
      <c r="BF973" t="inlineStr">
        <is>
          <t>Not reported</t>
        </is>
      </c>
      <c r="BG973" t="inlineStr">
        <is>
          <t>Not reviewed (not included)</t>
        </is>
      </c>
      <c r="BH973" t="inlineStr">
        <is>
          <t>N/A</t>
        </is>
      </c>
      <c r="BI973" t="inlineStr">
        <is>
          <t>Not reviewed</t>
        </is>
      </c>
      <c r="BJ973" t="inlineStr">
        <is>
          <t>Not reviewed</t>
        </is>
      </c>
      <c r="BK973" t="inlineStr">
        <is>
          <t>Not reviewed</t>
        </is>
      </c>
      <c r="BL973" t="inlineStr">
        <is>
          <t>Not reviewed</t>
        </is>
      </c>
      <c r="BM973" t="inlineStr">
        <is>
          <t>Not reviewed (not included)</t>
        </is>
      </c>
      <c r="BN973" t="inlineStr">
        <is>
          <t>Non-ADHD Focused - E2-Not ADHD focused: Neither title nor abstract mentions ADHD or attention-deficit/hyperactivity</t>
        </is>
      </c>
      <c r="BO973" t="inlineStr">
        <is>
          <t>Abstract-level screening only</t>
        </is>
      </c>
      <c r="BP973" t="inlineStr">
        <is>
          <t>Not reported</t>
        </is>
      </c>
    </row>
    <row r="974">
      <c r="A974" t="inlineStr">
        <is>
          <t>Use of artificial intelligence in neurological disorders diagnosis: A scientometric study</t>
        </is>
      </c>
      <c r="B974" t="n">
        <v>2025</v>
      </c>
      <c r="C974" t="inlineStr">
        <is>
          <t>Not checked</t>
        </is>
      </c>
      <c r="D974" t="inlineStr">
        <is>
          <t>Not checked</t>
        </is>
      </c>
      <c r="E974">
        <f>_XLFN.IFNA( _XLFN.XLOOKUP(A770,#REF!,#REF!), "NOT PUBMED")</f>
        <v/>
      </c>
      <c r="G974" t="inlineStr">
        <is>
          <t>Unimodal</t>
        </is>
      </c>
      <c r="H974" t="inlineStr">
        <is>
          <t>See abstract</t>
        </is>
      </c>
      <c r="I974" t="inlineStr">
        <is>
          <t>See abstract</t>
        </is>
      </c>
      <c r="J974" t="inlineStr">
        <is>
          <t>See abstract (AI/ML)</t>
        </is>
      </c>
      <c r="K974" t="inlineStr">
        <is>
          <t>See abstract</t>
        </is>
      </c>
      <c r="M974" t="inlineStr">
        <is>
          <t>See abstract</t>
        </is>
      </c>
      <c r="N974" t="inlineStr">
        <is>
          <t>See abstract</t>
        </is>
      </c>
      <c r="O974" t="inlineStr">
        <is>
          <t>Not verified from abstract</t>
        </is>
      </c>
      <c r="P974" t="inlineStr">
        <is>
          <t>See abstract</t>
        </is>
      </c>
      <c r="Q974" t="inlineStr">
        <is>
          <t>See abstract</t>
        </is>
      </c>
      <c r="R974" t="inlineStr">
        <is>
          <t>Not reviewed (not included)</t>
        </is>
      </c>
      <c r="S974" t="inlineStr">
        <is>
          <t>Not reviewed (not included)</t>
        </is>
      </c>
      <c r="T974" t="inlineStr">
        <is>
          <t>Abstract screening only. Non-ADHD Focused</t>
        </is>
      </c>
      <c r="U974" t="inlineStr">
        <is>
          <t>EXCLUDE</t>
        </is>
      </c>
      <c r="V974" t="inlineStr">
        <is>
          <t>E2-Not ADHD focused: Neither title nor abstract mentions ADHD or attention-deficit/hyperactivity</t>
        </is>
      </c>
      <c r="W974" t="inlineStr">
        <is>
          <t>Excluded: Not ADHD Focused</t>
        </is>
      </c>
      <c r="X974" t="inlineStr">
        <is>
          <t>Not assessed from abstract</t>
        </is>
      </c>
      <c r="Y974" t="inlineStr">
        <is>
          <t>Pubmed</t>
        </is>
      </c>
      <c r="Z974" t="inlineStr">
        <is>
          <t>Not determined from abstract</t>
        </is>
      </c>
      <c r="AB974" t="inlineStr">
        <is>
          <t>Not assessed (not included)</t>
        </is>
      </c>
      <c r="AC974" t="inlineStr">
        <is>
          <t>Not assessed (not included)</t>
        </is>
      </c>
      <c r="AD974" t="inlineStr">
        <is>
          <t>Tarazi A, Aburrub A, Hijah M.</t>
        </is>
      </c>
      <c r="AF974" t="inlineStr">
        <is>
          <t>Unknown - Verify via DOI</t>
        </is>
      </c>
      <c r="AH974" t="inlineStr">
        <is>
          <t>Not assessed</t>
        </is>
      </c>
      <c r="AI974" t="inlineStr">
        <is>
          <t>Not reported</t>
        </is>
      </c>
      <c r="AJ974" t="inlineStr">
        <is>
          <t>Not reported</t>
        </is>
      </c>
      <c r="AK974" t="inlineStr">
        <is>
          <t>Not reported</t>
        </is>
      </c>
      <c r="AL974" t="inlineStr">
        <is>
          <t>Not reported</t>
        </is>
      </c>
      <c r="AM974" t="inlineStr">
        <is>
          <t>Not reported</t>
        </is>
      </c>
      <c r="AN974" t="inlineStr">
        <is>
          <t>Not reported</t>
        </is>
      </c>
      <c r="AO974" t="inlineStr">
        <is>
          <t>Not reviewed</t>
        </is>
      </c>
      <c r="AP974" t="inlineStr">
        <is>
          <t>Not reported</t>
        </is>
      </c>
      <c r="AQ974" t="inlineStr">
        <is>
          <t>Not reported</t>
        </is>
      </c>
      <c r="AR974" t="inlineStr">
        <is>
          <t>Not reported</t>
        </is>
      </c>
      <c r="AS974" t="inlineStr">
        <is>
          <t>See abstract</t>
        </is>
      </c>
      <c r="AT974" t="inlineStr">
        <is>
          <t>Not reviewed</t>
        </is>
      </c>
      <c r="AU974" t="inlineStr">
        <is>
          <t>Not reviewed</t>
        </is>
      </c>
      <c r="AV974" t="inlineStr">
        <is>
          <t>Not reviewed</t>
        </is>
      </c>
      <c r="AW974" t="inlineStr">
        <is>
          <t>Not reviewed</t>
        </is>
      </c>
      <c r="AX974" t="inlineStr">
        <is>
          <t>Not reported</t>
        </is>
      </c>
      <c r="AY974" t="inlineStr">
        <is>
          <t>Not reported</t>
        </is>
      </c>
      <c r="AZ974" t="inlineStr">
        <is>
          <t>Not reported</t>
        </is>
      </c>
      <c r="BA974" t="inlineStr">
        <is>
          <t>Not reported</t>
        </is>
      </c>
      <c r="BB974" t="inlineStr">
        <is>
          <t>Not reported</t>
        </is>
      </c>
      <c r="BC974" t="inlineStr">
        <is>
          <t>Not reported</t>
        </is>
      </c>
      <c r="BD974" t="inlineStr">
        <is>
          <t>Not reported</t>
        </is>
      </c>
      <c r="BE974" t="inlineStr">
        <is>
          <t>Not reported</t>
        </is>
      </c>
      <c r="BF974" t="inlineStr">
        <is>
          <t>Not reported</t>
        </is>
      </c>
      <c r="BG974" t="inlineStr">
        <is>
          <t>Not reviewed (not included)</t>
        </is>
      </c>
      <c r="BH974" t="inlineStr">
        <is>
          <t>N/A</t>
        </is>
      </c>
      <c r="BI974" t="inlineStr">
        <is>
          <t>Not reviewed</t>
        </is>
      </c>
      <c r="BJ974" t="inlineStr">
        <is>
          <t>Not reviewed</t>
        </is>
      </c>
      <c r="BK974" t="inlineStr">
        <is>
          <t>Not reviewed</t>
        </is>
      </c>
      <c r="BL974" t="inlineStr">
        <is>
          <t>Not reviewed</t>
        </is>
      </c>
      <c r="BM974" t="inlineStr">
        <is>
          <t>Not reviewed (not included)</t>
        </is>
      </c>
      <c r="BN974" t="inlineStr">
        <is>
          <t>Non-ADHD Focused - E2-Not ADHD focused: Neither title nor abstract mentions ADHD or attention-deficit/hyperactivity</t>
        </is>
      </c>
      <c r="BO974" t="inlineStr">
        <is>
          <t>Abstract-level screening only</t>
        </is>
      </c>
      <c r="BP974" t="inlineStr">
        <is>
          <t>Not reported</t>
        </is>
      </c>
    </row>
    <row r="975">
      <c r="A975" t="inlineStr">
        <is>
          <t>Topology-Guided Graph Masked Autoencoder Learning for Population-Based Neurodevelopmental Disorder Diagnosis</t>
        </is>
      </c>
      <c r="B975" t="n">
        <v>2025</v>
      </c>
      <c r="C975" t="inlineStr">
        <is>
          <t>Not checked</t>
        </is>
      </c>
      <c r="D975" t="inlineStr">
        <is>
          <t>Not checked</t>
        </is>
      </c>
      <c r="E975">
        <f>_XLFN.IFNA( _XLFN.XLOOKUP(A771,#REF!,#REF!), "NOT PUBMED")</f>
        <v/>
      </c>
      <c r="G975" t="inlineStr">
        <is>
          <t>Unimodal</t>
        </is>
      </c>
      <c r="H975" t="inlineStr">
        <is>
          <t>See abstract</t>
        </is>
      </c>
      <c r="I975" t="inlineStr">
        <is>
          <t>See abstract</t>
        </is>
      </c>
      <c r="J975" t="inlineStr">
        <is>
          <t>See abstract (AI/ML)</t>
        </is>
      </c>
      <c r="K975" t="inlineStr">
        <is>
          <t>See abstract</t>
        </is>
      </c>
      <c r="M975" t="inlineStr">
        <is>
          <t>See abstract</t>
        </is>
      </c>
      <c r="N975" t="inlineStr">
        <is>
          <t>See abstract</t>
        </is>
      </c>
      <c r="O975" t="inlineStr">
        <is>
          <t>Not verified from abstract</t>
        </is>
      </c>
      <c r="P975" t="inlineStr">
        <is>
          <t>See abstract</t>
        </is>
      </c>
      <c r="Q975" t="inlineStr">
        <is>
          <t>See abstract</t>
        </is>
      </c>
      <c r="R975" t="inlineStr">
        <is>
          <t>Not reviewed (not included)</t>
        </is>
      </c>
      <c r="S975" t="inlineStr">
        <is>
          <t>Not reviewed (not included)</t>
        </is>
      </c>
      <c r="T975" t="inlineStr">
        <is>
          <t>Abstract screening only. Non-ADHD Focused</t>
        </is>
      </c>
      <c r="U975" t="inlineStr">
        <is>
          <t>EXCLUDE</t>
        </is>
      </c>
      <c r="V975" t="inlineStr">
        <is>
          <t>E2-Not ADHD focused: Neither title nor abstract mentions ADHD or attention-deficit/hyperactivity</t>
        </is>
      </c>
      <c r="W975" t="inlineStr">
        <is>
          <t>Excluded: Not ADHD Focused</t>
        </is>
      </c>
      <c r="X975" t="inlineStr">
        <is>
          <t>Not assessed from abstract</t>
        </is>
      </c>
      <c r="Y975" t="inlineStr">
        <is>
          <t>Pubmed</t>
        </is>
      </c>
      <c r="Z975" t="inlineStr">
        <is>
          <t>Not determined from abstract</t>
        </is>
      </c>
      <c r="AB975" t="inlineStr">
        <is>
          <t>Not assessed (not included)</t>
        </is>
      </c>
      <c r="AC975" t="inlineStr">
        <is>
          <t>Not assessed (not included)</t>
        </is>
      </c>
      <c r="AD975" t="inlineStr">
        <is>
          <t>Li Y, Zhang X, Guan S, Ma G, Kong Y.</t>
        </is>
      </c>
      <c r="AF975" t="inlineStr">
        <is>
          <t>Unknown - Verify via DOI</t>
        </is>
      </c>
      <c r="AH975" t="inlineStr">
        <is>
          <t>Not assessed</t>
        </is>
      </c>
      <c r="AI975" t="inlineStr">
        <is>
          <t>Not reported</t>
        </is>
      </c>
      <c r="AJ975" t="inlineStr">
        <is>
          <t>Not reported</t>
        </is>
      </c>
      <c r="AK975" t="inlineStr">
        <is>
          <t>Not reported</t>
        </is>
      </c>
      <c r="AL975" t="inlineStr">
        <is>
          <t>Not reported</t>
        </is>
      </c>
      <c r="AM975" t="inlineStr">
        <is>
          <t>Not reported</t>
        </is>
      </c>
      <c r="AN975" t="inlineStr">
        <is>
          <t>Not reported</t>
        </is>
      </c>
      <c r="AO975" t="inlineStr">
        <is>
          <t>Not reviewed</t>
        </is>
      </c>
      <c r="AP975" t="inlineStr">
        <is>
          <t>Not reported</t>
        </is>
      </c>
      <c r="AQ975" t="inlineStr">
        <is>
          <t>Not reported</t>
        </is>
      </c>
      <c r="AR975" t="inlineStr">
        <is>
          <t>Not reported</t>
        </is>
      </c>
      <c r="AS975" t="inlineStr">
        <is>
          <t>See abstract</t>
        </is>
      </c>
      <c r="AT975" t="inlineStr">
        <is>
          <t>Not reviewed</t>
        </is>
      </c>
      <c r="AU975" t="inlineStr">
        <is>
          <t>Not reviewed</t>
        </is>
      </c>
      <c r="AV975" t="inlineStr">
        <is>
          <t>Not reviewed</t>
        </is>
      </c>
      <c r="AW975" t="inlineStr">
        <is>
          <t>Not reviewed</t>
        </is>
      </c>
      <c r="AX975" t="inlineStr">
        <is>
          <t>Not reported</t>
        </is>
      </c>
      <c r="AY975" t="inlineStr">
        <is>
          <t>Not reported</t>
        </is>
      </c>
      <c r="AZ975" t="inlineStr">
        <is>
          <t>Not reported</t>
        </is>
      </c>
      <c r="BA975" t="inlineStr">
        <is>
          <t>Not reported</t>
        </is>
      </c>
      <c r="BB975" t="inlineStr">
        <is>
          <t>Not reported</t>
        </is>
      </c>
      <c r="BC975" t="inlineStr">
        <is>
          <t>Not reported</t>
        </is>
      </c>
      <c r="BD975" t="inlineStr">
        <is>
          <t>Not reported</t>
        </is>
      </c>
      <c r="BE975" t="inlineStr">
        <is>
          <t>Not reported</t>
        </is>
      </c>
      <c r="BF975" t="inlineStr">
        <is>
          <t>Not reported</t>
        </is>
      </c>
      <c r="BG975" t="inlineStr">
        <is>
          <t>Not reviewed (not included)</t>
        </is>
      </c>
      <c r="BH975" t="inlineStr">
        <is>
          <t>N/A</t>
        </is>
      </c>
      <c r="BI975" t="inlineStr">
        <is>
          <t>Not reviewed</t>
        </is>
      </c>
      <c r="BJ975" t="inlineStr">
        <is>
          <t>Not reviewed</t>
        </is>
      </c>
      <c r="BK975" t="inlineStr">
        <is>
          <t>Not reviewed</t>
        </is>
      </c>
      <c r="BL975" t="inlineStr">
        <is>
          <t>Not reviewed</t>
        </is>
      </c>
      <c r="BM975" t="inlineStr">
        <is>
          <t>Not reviewed (not included)</t>
        </is>
      </c>
      <c r="BN975" t="inlineStr">
        <is>
          <t>Non-ADHD Focused - E2-Not ADHD focused: Neither title nor abstract mentions ADHD or attention-deficit/hyperactivity</t>
        </is>
      </c>
      <c r="BO975" t="inlineStr">
        <is>
          <t>Abstract-level screening only</t>
        </is>
      </c>
      <c r="BP975" t="inlineStr">
        <is>
          <t>Not reported</t>
        </is>
      </c>
    </row>
    <row r="976">
      <c r="A976" t="inlineStr">
        <is>
          <t>MM-GTUNets: Unified Multi-Modal Graph Deep Learning for Brain Disorders Prediction</t>
        </is>
      </c>
      <c r="B976" t="n">
        <v>2025</v>
      </c>
      <c r="C976" t="inlineStr">
        <is>
          <t>Not checked</t>
        </is>
      </c>
      <c r="D976" t="inlineStr">
        <is>
          <t>Not checked</t>
        </is>
      </c>
      <c r="E976">
        <f>_XLFN.IFNA( _XLFN.XLOOKUP(A774,#REF!,#REF!), "NOT PUBMED")</f>
        <v/>
      </c>
      <c r="G976" t="inlineStr">
        <is>
          <t>Unimodal</t>
        </is>
      </c>
      <c r="H976" t="inlineStr">
        <is>
          <t>See abstract</t>
        </is>
      </c>
      <c r="I976" t="inlineStr">
        <is>
          <t>See abstract</t>
        </is>
      </c>
      <c r="J976" t="inlineStr">
        <is>
          <t>See abstract (AI/ML)</t>
        </is>
      </c>
      <c r="K976" t="inlineStr">
        <is>
          <t>See abstract</t>
        </is>
      </c>
      <c r="M976" t="inlineStr">
        <is>
          <t>See abstract</t>
        </is>
      </c>
      <c r="N976" t="inlineStr">
        <is>
          <t>See abstract</t>
        </is>
      </c>
      <c r="O976" t="inlineStr">
        <is>
          <t>Not verified from abstract</t>
        </is>
      </c>
      <c r="P976" t="inlineStr">
        <is>
          <t>See abstract</t>
        </is>
      </c>
      <c r="Q976" t="inlineStr">
        <is>
          <t>See abstract</t>
        </is>
      </c>
      <c r="R976" t="inlineStr">
        <is>
          <t>Not reviewed (not included)</t>
        </is>
      </c>
      <c r="S976" t="inlineStr">
        <is>
          <t>Not reviewed (not included)</t>
        </is>
      </c>
      <c r="T976" t="inlineStr">
        <is>
          <t>Abstract screening only. Non-ADHD Focused</t>
        </is>
      </c>
      <c r="U976" t="inlineStr">
        <is>
          <t>EXCLUDE</t>
        </is>
      </c>
      <c r="V976" t="inlineStr">
        <is>
          <t>E2-Not ADHD focused: Neither title nor abstract mentions ADHD or attention-deficit/hyperactivity</t>
        </is>
      </c>
      <c r="W976" t="inlineStr">
        <is>
          <t>Excluded: Not ADHD Focused</t>
        </is>
      </c>
      <c r="X976" t="inlineStr">
        <is>
          <t>Not assessed from abstract</t>
        </is>
      </c>
      <c r="Y976" t="inlineStr">
        <is>
          <t>Pubmed</t>
        </is>
      </c>
      <c r="Z976" t="inlineStr">
        <is>
          <t>Not determined from abstract</t>
        </is>
      </c>
      <c r="AB976" t="inlineStr">
        <is>
          <t>Not assessed (not included)</t>
        </is>
      </c>
      <c r="AC976" t="inlineStr">
        <is>
          <t>Not assessed (not included)</t>
        </is>
      </c>
      <c r="AD976" t="inlineStr">
        <is>
          <t>Cai L, Zeng W, Chen H, Zhang H, Li Y, Feng Y, Yan H, Bian L, Ting Siok W, Wang N.</t>
        </is>
      </c>
      <c r="AF976" t="inlineStr">
        <is>
          <t>Unknown - Verify via DOI</t>
        </is>
      </c>
      <c r="AH976" t="inlineStr">
        <is>
          <t>Not assessed</t>
        </is>
      </c>
      <c r="AI976" t="inlineStr">
        <is>
          <t>Not reported</t>
        </is>
      </c>
      <c r="AJ976" t="inlineStr">
        <is>
          <t>Not reported</t>
        </is>
      </c>
      <c r="AK976" t="inlineStr">
        <is>
          <t>Not reported</t>
        </is>
      </c>
      <c r="AL976" t="inlineStr">
        <is>
          <t>Not reported</t>
        </is>
      </c>
      <c r="AM976" t="inlineStr">
        <is>
          <t>Not reported</t>
        </is>
      </c>
      <c r="AN976" t="inlineStr">
        <is>
          <t>Not reported</t>
        </is>
      </c>
      <c r="AO976" t="inlineStr">
        <is>
          <t>Not reviewed</t>
        </is>
      </c>
      <c r="AP976" t="inlineStr">
        <is>
          <t>Not reported</t>
        </is>
      </c>
      <c r="AQ976" t="inlineStr">
        <is>
          <t>Not reported</t>
        </is>
      </c>
      <c r="AR976" t="inlineStr">
        <is>
          <t>Not reported</t>
        </is>
      </c>
      <c r="AS976" t="inlineStr">
        <is>
          <t>See abstract</t>
        </is>
      </c>
      <c r="AT976" t="inlineStr">
        <is>
          <t>Not reviewed</t>
        </is>
      </c>
      <c r="AU976" t="inlineStr">
        <is>
          <t>Not reviewed</t>
        </is>
      </c>
      <c r="AV976" t="inlineStr">
        <is>
          <t>Not reviewed</t>
        </is>
      </c>
      <c r="AW976" t="inlineStr">
        <is>
          <t>Not reviewed</t>
        </is>
      </c>
      <c r="AX976" t="inlineStr">
        <is>
          <t>Not reported</t>
        </is>
      </c>
      <c r="AY976" t="inlineStr">
        <is>
          <t>Not reported</t>
        </is>
      </c>
      <c r="AZ976" t="inlineStr">
        <is>
          <t>Not reported</t>
        </is>
      </c>
      <c r="BA976" t="inlineStr">
        <is>
          <t>Not reported</t>
        </is>
      </c>
      <c r="BB976" t="inlineStr">
        <is>
          <t>Not reported</t>
        </is>
      </c>
      <c r="BC976" t="inlineStr">
        <is>
          <t>Not reported</t>
        </is>
      </c>
      <c r="BD976" t="inlineStr">
        <is>
          <t>Not reported</t>
        </is>
      </c>
      <c r="BE976" t="inlineStr">
        <is>
          <t>Not reported</t>
        </is>
      </c>
      <c r="BF976" t="inlineStr">
        <is>
          <t>Not reported</t>
        </is>
      </c>
      <c r="BG976" t="inlineStr">
        <is>
          <t>Not reviewed (not included)</t>
        </is>
      </c>
      <c r="BH976" t="inlineStr">
        <is>
          <t>N/A</t>
        </is>
      </c>
      <c r="BI976" t="inlineStr">
        <is>
          <t>Not reviewed</t>
        </is>
      </c>
      <c r="BJ976" t="inlineStr">
        <is>
          <t>Not reviewed</t>
        </is>
      </c>
      <c r="BK976" t="inlineStr">
        <is>
          <t>Not reviewed</t>
        </is>
      </c>
      <c r="BL976" t="inlineStr">
        <is>
          <t>Not reviewed</t>
        </is>
      </c>
      <c r="BM976" t="inlineStr">
        <is>
          <t>Not reviewed (not included)</t>
        </is>
      </c>
      <c r="BN976" t="inlineStr">
        <is>
          <t>Non-ADHD Focused - E2-Not ADHD focused: Neither title nor abstract mentions ADHD or attention-deficit/hyperactivity</t>
        </is>
      </c>
      <c r="BO976" t="inlineStr">
        <is>
          <t>Abstract-level screening only</t>
        </is>
      </c>
      <c r="BP976" t="inlineStr">
        <is>
          <t>Not reported</t>
        </is>
      </c>
    </row>
    <row r="977">
      <c r="A977" t="inlineStr">
        <is>
          <t>COCO-Search18 fixation dataset for predicting goal-directed attention control</t>
        </is>
      </c>
      <c r="B977" t="n">
        <v>2021</v>
      </c>
      <c r="C977" t="inlineStr">
        <is>
          <t>Not checked</t>
        </is>
      </c>
      <c r="D977" t="inlineStr">
        <is>
          <t>Not checked</t>
        </is>
      </c>
      <c r="E977">
        <f>_XLFN.IFNA( _XLFN.XLOOKUP(A776,#REF!,#REF!), "NOT PUBMED")</f>
        <v/>
      </c>
      <c r="G977" t="inlineStr">
        <is>
          <t>Unimodal</t>
        </is>
      </c>
      <c r="H977" t="inlineStr">
        <is>
          <t>See abstract</t>
        </is>
      </c>
      <c r="I977" t="inlineStr">
        <is>
          <t>See abstract</t>
        </is>
      </c>
      <c r="J977" t="inlineStr">
        <is>
          <t>See abstract (AI/ML)</t>
        </is>
      </c>
      <c r="K977" t="inlineStr">
        <is>
          <t>See abstract</t>
        </is>
      </c>
      <c r="M977" t="inlineStr">
        <is>
          <t>See abstract</t>
        </is>
      </c>
      <c r="N977" t="inlineStr">
        <is>
          <t>See abstract</t>
        </is>
      </c>
      <c r="O977" t="inlineStr">
        <is>
          <t>Not verified from abstract</t>
        </is>
      </c>
      <c r="P977" t="inlineStr">
        <is>
          <t>See abstract</t>
        </is>
      </c>
      <c r="Q977" t="inlineStr">
        <is>
          <t>See abstract</t>
        </is>
      </c>
      <c r="R977" t="inlineStr">
        <is>
          <t>Not reviewed (not included)</t>
        </is>
      </c>
      <c r="S977" t="inlineStr">
        <is>
          <t>Not reviewed (not included)</t>
        </is>
      </c>
      <c r="T977" t="inlineStr">
        <is>
          <t>Abstract screening only. Non-ADHD Focused</t>
        </is>
      </c>
      <c r="U977" t="inlineStr">
        <is>
          <t>EXCLUDE</t>
        </is>
      </c>
      <c r="V977" t="inlineStr">
        <is>
          <t>E2-Not ADHD focused: Neither title nor abstract mentions ADHD or attention-deficit/hyperactivity</t>
        </is>
      </c>
      <c r="W977" t="inlineStr">
        <is>
          <t>Excluded: Not ADHD Focused</t>
        </is>
      </c>
      <c r="X977" t="inlineStr">
        <is>
          <t>Not assessed from abstract</t>
        </is>
      </c>
      <c r="Y977" t="inlineStr">
        <is>
          <t>Pubmed</t>
        </is>
      </c>
      <c r="Z977" t="inlineStr">
        <is>
          <t>Not determined from abstract</t>
        </is>
      </c>
      <c r="AB977" t="inlineStr">
        <is>
          <t>Not assessed (not included)</t>
        </is>
      </c>
      <c r="AC977" t="inlineStr">
        <is>
          <t>Not assessed (not included)</t>
        </is>
      </c>
      <c r="AD977" t="inlineStr">
        <is>
          <t>Chen Y, Yang Z, Ahn S, Samaras D, Hoai M, Zelinsky G.</t>
        </is>
      </c>
      <c r="AF977" t="inlineStr">
        <is>
          <t>Unknown - Verify via DOI</t>
        </is>
      </c>
      <c r="AH977" t="inlineStr">
        <is>
          <t>Not assessed</t>
        </is>
      </c>
      <c r="AI977" t="inlineStr">
        <is>
          <t>Not reported</t>
        </is>
      </c>
      <c r="AJ977" t="inlineStr">
        <is>
          <t>Not reported</t>
        </is>
      </c>
      <c r="AK977" t="inlineStr">
        <is>
          <t>Not reported</t>
        </is>
      </c>
      <c r="AL977" t="inlineStr">
        <is>
          <t>Not reported</t>
        </is>
      </c>
      <c r="AM977" t="inlineStr">
        <is>
          <t>Not reported</t>
        </is>
      </c>
      <c r="AN977" t="inlineStr">
        <is>
          <t>Not reported</t>
        </is>
      </c>
      <c r="AO977" t="inlineStr">
        <is>
          <t>Not reviewed</t>
        </is>
      </c>
      <c r="AP977" t="inlineStr">
        <is>
          <t>Not reported</t>
        </is>
      </c>
      <c r="AQ977" t="inlineStr">
        <is>
          <t>Not reported</t>
        </is>
      </c>
      <c r="AR977" t="inlineStr">
        <is>
          <t>Not reported</t>
        </is>
      </c>
      <c r="AS977" t="inlineStr">
        <is>
          <t>See abstract</t>
        </is>
      </c>
      <c r="AT977" t="inlineStr">
        <is>
          <t>Not reviewed</t>
        </is>
      </c>
      <c r="AU977" t="inlineStr">
        <is>
          <t>Not reviewed</t>
        </is>
      </c>
      <c r="AV977" t="inlineStr">
        <is>
          <t>Not reviewed</t>
        </is>
      </c>
      <c r="AW977" t="inlineStr">
        <is>
          <t>Not reviewed</t>
        </is>
      </c>
      <c r="AX977" t="inlineStr">
        <is>
          <t>Not reported</t>
        </is>
      </c>
      <c r="AY977" t="inlineStr">
        <is>
          <t>Not reported</t>
        </is>
      </c>
      <c r="AZ977" t="inlineStr">
        <is>
          <t>Not reported</t>
        </is>
      </c>
      <c r="BA977" t="inlineStr">
        <is>
          <t>Not reported</t>
        </is>
      </c>
      <c r="BB977" t="inlineStr">
        <is>
          <t>Not reported</t>
        </is>
      </c>
      <c r="BC977" t="inlineStr">
        <is>
          <t>Not reported</t>
        </is>
      </c>
      <c r="BD977" t="inlineStr">
        <is>
          <t>Not reported</t>
        </is>
      </c>
      <c r="BE977" t="inlineStr">
        <is>
          <t>Not reported</t>
        </is>
      </c>
      <c r="BF977" t="inlineStr">
        <is>
          <t>Not reported</t>
        </is>
      </c>
      <c r="BG977" t="inlineStr">
        <is>
          <t>Not reviewed (not included)</t>
        </is>
      </c>
      <c r="BH977" t="inlineStr">
        <is>
          <t>N/A</t>
        </is>
      </c>
      <c r="BI977" t="inlineStr">
        <is>
          <t>Not reviewed</t>
        </is>
      </c>
      <c r="BJ977" t="inlineStr">
        <is>
          <t>Not reviewed</t>
        </is>
      </c>
      <c r="BK977" t="inlineStr">
        <is>
          <t>Not reviewed</t>
        </is>
      </c>
      <c r="BL977" t="inlineStr">
        <is>
          <t>Not reviewed</t>
        </is>
      </c>
      <c r="BM977" t="inlineStr">
        <is>
          <t>Not reviewed (not included)</t>
        </is>
      </c>
      <c r="BN977" t="inlineStr">
        <is>
          <t>Non-ADHD Focused - E2-Not ADHD focused: Neither title nor abstract mentions ADHD or attention-deficit/hyperactivity</t>
        </is>
      </c>
      <c r="BO977" t="inlineStr">
        <is>
          <t>Abstract-level screening only</t>
        </is>
      </c>
      <c r="BP977" t="inlineStr">
        <is>
          <t>Not reported</t>
        </is>
      </c>
    </row>
    <row r="978">
      <c r="A978" t="inlineStr">
        <is>
          <t>Hierarchical feature extraction on functional brain networks for autism spectrum disorder identification with resting-state fMRI data</t>
        </is>
      </c>
      <c r="B978" t="n">
        <v>2025</v>
      </c>
      <c r="C978" t="inlineStr">
        <is>
          <t>Not checked</t>
        </is>
      </c>
      <c r="D978" t="inlineStr">
        <is>
          <t>Not checked</t>
        </is>
      </c>
      <c r="E978">
        <f>_XLFN.IFNA( _XLFN.XLOOKUP(A777,#REF!,#REF!), "NOT PUBMED")</f>
        <v/>
      </c>
      <c r="G978" t="inlineStr">
        <is>
          <t>Unimodal</t>
        </is>
      </c>
      <c r="H978" t="inlineStr">
        <is>
          <t>See abstract</t>
        </is>
      </c>
      <c r="I978" t="inlineStr">
        <is>
          <t>See abstract</t>
        </is>
      </c>
      <c r="J978" t="inlineStr">
        <is>
          <t>See abstract (AI/ML)</t>
        </is>
      </c>
      <c r="K978" t="inlineStr">
        <is>
          <t>See abstract</t>
        </is>
      </c>
      <c r="M978" t="inlineStr">
        <is>
          <t>See abstract</t>
        </is>
      </c>
      <c r="N978" t="inlineStr">
        <is>
          <t>See abstract</t>
        </is>
      </c>
      <c r="O978" t="inlineStr">
        <is>
          <t>Not verified from abstract</t>
        </is>
      </c>
      <c r="P978" t="inlineStr">
        <is>
          <t>See abstract</t>
        </is>
      </c>
      <c r="Q978" t="inlineStr">
        <is>
          <t>See abstract</t>
        </is>
      </c>
      <c r="R978" t="inlineStr">
        <is>
          <t>Not reviewed (not included)</t>
        </is>
      </c>
      <c r="S978" t="inlineStr">
        <is>
          <t>Not reviewed (not included)</t>
        </is>
      </c>
      <c r="T978" t="inlineStr">
        <is>
          <t>Abstract screening only. Non-ADHD Focused</t>
        </is>
      </c>
      <c r="U978" t="inlineStr">
        <is>
          <t>EXCLUDE</t>
        </is>
      </c>
      <c r="V978" t="inlineStr">
        <is>
          <t>E2-Not ADHD focused: Neither title nor abstract mentions ADHD or attention-deficit/hyperactivity</t>
        </is>
      </c>
      <c r="W978" t="inlineStr">
        <is>
          <t>Excluded: Not ADHD Focused</t>
        </is>
      </c>
      <c r="X978" t="inlineStr">
        <is>
          <t>Not assessed from abstract</t>
        </is>
      </c>
      <c r="Y978" t="inlineStr">
        <is>
          <t>Pubmed</t>
        </is>
      </c>
      <c r="Z978" t="inlineStr">
        <is>
          <t>Not determined from abstract</t>
        </is>
      </c>
      <c r="AB978" t="inlineStr">
        <is>
          <t>Not assessed (not included)</t>
        </is>
      </c>
      <c r="AC978" t="inlineStr">
        <is>
          <t>Not assessed (not included)</t>
        </is>
      </c>
      <c r="AD978" t="inlineStr">
        <is>
          <t>Luo Y, Chen Q, Li F, Yi L, Xu P, Zhang Y.</t>
        </is>
      </c>
      <c r="AF978" t="inlineStr">
        <is>
          <t>Unknown - Verify via DOI</t>
        </is>
      </c>
      <c r="AH978" t="inlineStr">
        <is>
          <t>Not assessed</t>
        </is>
      </c>
      <c r="AI978" t="inlineStr">
        <is>
          <t>Not reported</t>
        </is>
      </c>
      <c r="AJ978" t="inlineStr">
        <is>
          <t>Not reported</t>
        </is>
      </c>
      <c r="AK978" t="inlineStr">
        <is>
          <t>Not reported</t>
        </is>
      </c>
      <c r="AL978" t="inlineStr">
        <is>
          <t>Not reported</t>
        </is>
      </c>
      <c r="AM978" t="inlineStr">
        <is>
          <t>Not reported</t>
        </is>
      </c>
      <c r="AN978" t="inlineStr">
        <is>
          <t>Not reported</t>
        </is>
      </c>
      <c r="AO978" t="inlineStr">
        <is>
          <t>Not reviewed</t>
        </is>
      </c>
      <c r="AP978" t="inlineStr">
        <is>
          <t>Not reported</t>
        </is>
      </c>
      <c r="AQ978" t="inlineStr">
        <is>
          <t>Not reported</t>
        </is>
      </c>
      <c r="AR978" t="inlineStr">
        <is>
          <t>Not reported</t>
        </is>
      </c>
      <c r="AS978" t="inlineStr">
        <is>
          <t>See abstract</t>
        </is>
      </c>
      <c r="AT978" t="inlineStr">
        <is>
          <t>Not reviewed</t>
        </is>
      </c>
      <c r="AU978" t="inlineStr">
        <is>
          <t>Not reviewed</t>
        </is>
      </c>
      <c r="AV978" t="inlineStr">
        <is>
          <t>Not reviewed</t>
        </is>
      </c>
      <c r="AW978" t="inlineStr">
        <is>
          <t>Not reviewed</t>
        </is>
      </c>
      <c r="AX978" t="inlineStr">
        <is>
          <t>Not reported</t>
        </is>
      </c>
      <c r="AY978" t="inlineStr">
        <is>
          <t>Not reported</t>
        </is>
      </c>
      <c r="AZ978" t="inlineStr">
        <is>
          <t>Not reported</t>
        </is>
      </c>
      <c r="BA978" t="inlineStr">
        <is>
          <t>Not reported</t>
        </is>
      </c>
      <c r="BB978" t="inlineStr">
        <is>
          <t>Not reported</t>
        </is>
      </c>
      <c r="BC978" t="inlineStr">
        <is>
          <t>Not reported</t>
        </is>
      </c>
      <c r="BD978" t="inlineStr">
        <is>
          <t>Not reported</t>
        </is>
      </c>
      <c r="BE978" t="inlineStr">
        <is>
          <t>Not reported</t>
        </is>
      </c>
      <c r="BF978" t="inlineStr">
        <is>
          <t>Not reported</t>
        </is>
      </c>
      <c r="BG978" t="inlineStr">
        <is>
          <t>Not reviewed (not included)</t>
        </is>
      </c>
      <c r="BH978" t="inlineStr">
        <is>
          <t>N/A</t>
        </is>
      </c>
      <c r="BI978" t="inlineStr">
        <is>
          <t>Not reviewed</t>
        </is>
      </c>
      <c r="BJ978" t="inlineStr">
        <is>
          <t>Not reviewed</t>
        </is>
      </c>
      <c r="BK978" t="inlineStr">
        <is>
          <t>Not reviewed</t>
        </is>
      </c>
      <c r="BL978" t="inlineStr">
        <is>
          <t>Not reviewed</t>
        </is>
      </c>
      <c r="BM978" t="inlineStr">
        <is>
          <t>Not reviewed (not included)</t>
        </is>
      </c>
      <c r="BN978" t="inlineStr">
        <is>
          <t>Non-ADHD Focused - E2-Not ADHD focused: Neither title nor abstract mentions ADHD or attention-deficit/hyperactivity</t>
        </is>
      </c>
      <c r="BO978" t="inlineStr">
        <is>
          <t>Abstract-level screening only</t>
        </is>
      </c>
      <c r="BP978" t="inlineStr">
        <is>
          <t>Not reported</t>
        </is>
      </c>
    </row>
    <row r="979">
      <c r="A979" t="inlineStr">
        <is>
          <t>Federated Multi-Task Learning for Joint Diagnosis of Multiple Mental Disorders on MRI Scans</t>
        </is>
      </c>
      <c r="B979" t="n">
        <v>2023</v>
      </c>
      <c r="C979" t="inlineStr">
        <is>
          <t>Not checked</t>
        </is>
      </c>
      <c r="D979" t="inlineStr">
        <is>
          <t>Not checked</t>
        </is>
      </c>
      <c r="E979">
        <f>_XLFN.IFNA( _XLFN.XLOOKUP(A778,#REF!,#REF!), "NOT PUBMED")</f>
        <v/>
      </c>
      <c r="G979" t="inlineStr">
        <is>
          <t>Unimodal</t>
        </is>
      </c>
      <c r="H979" t="inlineStr">
        <is>
          <t>See abstract</t>
        </is>
      </c>
      <c r="I979" t="inlineStr">
        <is>
          <t>See abstract</t>
        </is>
      </c>
      <c r="J979" t="inlineStr">
        <is>
          <t>See abstract (AI/ML)</t>
        </is>
      </c>
      <c r="K979" t="inlineStr">
        <is>
          <t>See abstract</t>
        </is>
      </c>
      <c r="M979" t="inlineStr">
        <is>
          <t>See abstract</t>
        </is>
      </c>
      <c r="N979" t="inlineStr">
        <is>
          <t>See abstract</t>
        </is>
      </c>
      <c r="O979" t="inlineStr">
        <is>
          <t>Not verified from abstract</t>
        </is>
      </c>
      <c r="P979" t="inlineStr">
        <is>
          <t>See abstract</t>
        </is>
      </c>
      <c r="Q979" t="inlineStr">
        <is>
          <t>See abstract</t>
        </is>
      </c>
      <c r="R979" t="inlineStr">
        <is>
          <t>Not reviewed (not included)</t>
        </is>
      </c>
      <c r="S979" t="inlineStr">
        <is>
          <t>Not reviewed (not included)</t>
        </is>
      </c>
      <c r="T979" t="inlineStr">
        <is>
          <t>Abstract screening only. Non-ADHD Focused</t>
        </is>
      </c>
      <c r="U979" t="inlineStr">
        <is>
          <t>EXCLUDE</t>
        </is>
      </c>
      <c r="V979" t="inlineStr">
        <is>
          <t>E2-Not ADHD focused: Neither title nor abstract mentions ADHD or attention-deficit/hyperactivity</t>
        </is>
      </c>
      <c r="W979" t="inlineStr">
        <is>
          <t>Excluded: Not ADHD Focused</t>
        </is>
      </c>
      <c r="X979" t="inlineStr">
        <is>
          <t>Not assessed from abstract</t>
        </is>
      </c>
      <c r="Y979" t="inlineStr">
        <is>
          <t>Pubmed</t>
        </is>
      </c>
      <c r="Z979" t="inlineStr">
        <is>
          <t>Not determined from abstract</t>
        </is>
      </c>
      <c r="AB979" t="inlineStr">
        <is>
          <t>Not assessed (not included)</t>
        </is>
      </c>
      <c r="AC979" t="inlineStr">
        <is>
          <t>Not assessed (not included)</t>
        </is>
      </c>
      <c r="AD979" t="inlineStr">
        <is>
          <t>Huang ZA, Hu Y, Liu R, Xue X, Zhu Z, Song L, Tan KC.</t>
        </is>
      </c>
      <c r="AF979" t="inlineStr">
        <is>
          <t>Unknown - Verify via DOI</t>
        </is>
      </c>
      <c r="AH979" t="inlineStr">
        <is>
          <t>Not assessed</t>
        </is>
      </c>
      <c r="AI979" t="inlineStr">
        <is>
          <t>Not reported</t>
        </is>
      </c>
      <c r="AJ979" t="inlineStr">
        <is>
          <t>Not reported</t>
        </is>
      </c>
      <c r="AK979" t="inlineStr">
        <is>
          <t>Not reported</t>
        </is>
      </c>
      <c r="AL979" t="inlineStr">
        <is>
          <t>Not reported</t>
        </is>
      </c>
      <c r="AM979" t="inlineStr">
        <is>
          <t>Not reported</t>
        </is>
      </c>
      <c r="AN979" t="inlineStr">
        <is>
          <t>Not reported</t>
        </is>
      </c>
      <c r="AO979" t="inlineStr">
        <is>
          <t>Not reviewed</t>
        </is>
      </c>
      <c r="AP979" t="inlineStr">
        <is>
          <t>Not reported</t>
        </is>
      </c>
      <c r="AQ979" t="inlineStr">
        <is>
          <t>Not reported</t>
        </is>
      </c>
      <c r="AR979" t="inlineStr">
        <is>
          <t>Not reported</t>
        </is>
      </c>
      <c r="AS979" t="inlineStr">
        <is>
          <t>See abstract</t>
        </is>
      </c>
      <c r="AT979" t="inlineStr">
        <is>
          <t>Not reviewed</t>
        </is>
      </c>
      <c r="AU979" t="inlineStr">
        <is>
          <t>Not reviewed</t>
        </is>
      </c>
      <c r="AV979" t="inlineStr">
        <is>
          <t>Not reviewed</t>
        </is>
      </c>
      <c r="AW979" t="inlineStr">
        <is>
          <t>Not reviewed</t>
        </is>
      </c>
      <c r="AX979" t="inlineStr">
        <is>
          <t>Not reported</t>
        </is>
      </c>
      <c r="AY979" t="inlineStr">
        <is>
          <t>Not reported</t>
        </is>
      </c>
      <c r="AZ979" t="inlineStr">
        <is>
          <t>Not reported</t>
        </is>
      </c>
      <c r="BA979" t="inlineStr">
        <is>
          <t>Not reported</t>
        </is>
      </c>
      <c r="BB979" t="inlineStr">
        <is>
          <t>Not reported</t>
        </is>
      </c>
      <c r="BC979" t="inlineStr">
        <is>
          <t>Not reported</t>
        </is>
      </c>
      <c r="BD979" t="inlineStr">
        <is>
          <t>Not reported</t>
        </is>
      </c>
      <c r="BE979" t="inlineStr">
        <is>
          <t>Not reported</t>
        </is>
      </c>
      <c r="BF979" t="inlineStr">
        <is>
          <t>Not reported</t>
        </is>
      </c>
      <c r="BG979" t="inlineStr">
        <is>
          <t>Not reviewed (not included)</t>
        </is>
      </c>
      <c r="BH979" t="inlineStr">
        <is>
          <t>N/A</t>
        </is>
      </c>
      <c r="BI979" t="inlineStr">
        <is>
          <t>Not reviewed</t>
        </is>
      </c>
      <c r="BJ979" t="inlineStr">
        <is>
          <t>Not reviewed</t>
        </is>
      </c>
      <c r="BK979" t="inlineStr">
        <is>
          <t>Not reviewed</t>
        </is>
      </c>
      <c r="BL979" t="inlineStr">
        <is>
          <t>Not reviewed</t>
        </is>
      </c>
      <c r="BM979" t="inlineStr">
        <is>
          <t>Not reviewed (not included)</t>
        </is>
      </c>
      <c r="BN979" t="inlineStr">
        <is>
          <t>Non-ADHD Focused - E2-Not ADHD focused: Neither title nor abstract mentions ADHD or attention-deficit/hyperactivity</t>
        </is>
      </c>
      <c r="BO979" t="inlineStr">
        <is>
          <t>Abstract-level screening only</t>
        </is>
      </c>
      <c r="BP979" t="inlineStr">
        <is>
          <t>Not reported</t>
        </is>
      </c>
    </row>
    <row r="980">
      <c r="A980" t="inlineStr">
        <is>
          <t>Functional Imaging Derived ADHD Biotypes Based on Deep Clustering May Guide Personalized Medication Therapy</t>
        </is>
      </c>
      <c r="B980" t="n">
        <v>2023</v>
      </c>
      <c r="C980" t="inlineStr">
        <is>
          <t>Not checked</t>
        </is>
      </c>
      <c r="D980" t="inlineStr">
        <is>
          <t>Not checked</t>
        </is>
      </c>
      <c r="E980">
        <f>_XLFN.IFNA( _XLFN.XLOOKUP(A780,#REF!,#REF!), "NOT PUBMED")</f>
        <v/>
      </c>
      <c r="G980" t="inlineStr">
        <is>
          <t>Unimodal</t>
        </is>
      </c>
      <c r="H980" t="inlineStr">
        <is>
          <t>See abstract</t>
        </is>
      </c>
      <c r="I980" t="inlineStr">
        <is>
          <t>See abstract</t>
        </is>
      </c>
      <c r="J980" t="inlineStr">
        <is>
          <t>See abstract (AI/ML)</t>
        </is>
      </c>
      <c r="K980" t="inlineStr">
        <is>
          <t>See abstract</t>
        </is>
      </c>
      <c r="M980" t="inlineStr">
        <is>
          <t>See abstract</t>
        </is>
      </c>
      <c r="N980" t="inlineStr">
        <is>
          <t>See abstract</t>
        </is>
      </c>
      <c r="O980" t="inlineStr">
        <is>
          <t>Not verified from abstract</t>
        </is>
      </c>
      <c r="P980" t="inlineStr">
        <is>
          <t>See abstract</t>
        </is>
      </c>
      <c r="Q980" t="inlineStr">
        <is>
          <t>See abstract</t>
        </is>
      </c>
      <c r="R980" t="inlineStr">
        <is>
          <t>Not reviewed (not included)</t>
        </is>
      </c>
      <c r="S980" t="inlineStr">
        <is>
          <t>Not reviewed (not included)</t>
        </is>
      </c>
      <c r="T980" t="inlineStr">
        <is>
          <t>Abstract screening only. No AI/ML Methods</t>
        </is>
      </c>
      <c r="U980" t="inlineStr">
        <is>
          <t>EXCLUDE</t>
        </is>
      </c>
      <c r="V980" t="inlineStr">
        <is>
          <t>E1-No AI/ML/DL: Abstract and title do not describe application of AI, ML, or DL methods</t>
        </is>
      </c>
      <c r="W980" t="inlineStr">
        <is>
          <t>Excluded: No AI/ML Methods</t>
        </is>
      </c>
      <c r="X980" t="inlineStr">
        <is>
          <t>Not assessed from abstract</t>
        </is>
      </c>
      <c r="Y980" t="inlineStr">
        <is>
          <t>Pubmed</t>
        </is>
      </c>
      <c r="Z980" t="inlineStr">
        <is>
          <t>Not determined from abstract</t>
        </is>
      </c>
      <c r="AB980" t="inlineStr">
        <is>
          <t>Not assessed (not included)</t>
        </is>
      </c>
      <c r="AC980" t="inlineStr">
        <is>
          <t>Not assessed (not included)</t>
        </is>
      </c>
      <c r="AD980" t="inlineStr">
        <is>
          <t>Feng A, Feng Y, Zhi D, Jiang R, Fu Z, Xu M, Zhao M, Yu S, Stevens M, Sun L, Calhoun V, Sui J.</t>
        </is>
      </c>
      <c r="AF980" t="inlineStr">
        <is>
          <t>Unknown - Verify via DOI</t>
        </is>
      </c>
      <c r="AH980" t="inlineStr">
        <is>
          <t>Not assessed</t>
        </is>
      </c>
      <c r="AI980" t="inlineStr">
        <is>
          <t>Not reported</t>
        </is>
      </c>
      <c r="AJ980" t="inlineStr">
        <is>
          <t>Not reported</t>
        </is>
      </c>
      <c r="AK980" t="inlineStr">
        <is>
          <t>Not reported</t>
        </is>
      </c>
      <c r="AL980" t="inlineStr">
        <is>
          <t>Not reported</t>
        </is>
      </c>
      <c r="AM980" t="inlineStr">
        <is>
          <t>Not reported</t>
        </is>
      </c>
      <c r="AN980" t="inlineStr">
        <is>
          <t>Not reported</t>
        </is>
      </c>
      <c r="AO980" t="inlineStr">
        <is>
          <t>Not reviewed</t>
        </is>
      </c>
      <c r="AP980" t="inlineStr">
        <is>
          <t>Not reported</t>
        </is>
      </c>
      <c r="AQ980" t="inlineStr">
        <is>
          <t>Not reported</t>
        </is>
      </c>
      <c r="AR980" t="inlineStr">
        <is>
          <t>Not reported</t>
        </is>
      </c>
      <c r="AS980" t="inlineStr">
        <is>
          <t>See abstract</t>
        </is>
      </c>
      <c r="AT980" t="inlineStr">
        <is>
          <t>Not reviewed</t>
        </is>
      </c>
      <c r="AU980" t="inlineStr">
        <is>
          <t>Not reviewed</t>
        </is>
      </c>
      <c r="AV980" t="inlineStr">
        <is>
          <t>Not reviewed</t>
        </is>
      </c>
      <c r="AW980" t="inlineStr">
        <is>
          <t>Not reviewed</t>
        </is>
      </c>
      <c r="AX980" t="inlineStr">
        <is>
          <t>Not reported</t>
        </is>
      </c>
      <c r="AY980" t="inlineStr">
        <is>
          <t>Not reported</t>
        </is>
      </c>
      <c r="AZ980" t="inlineStr">
        <is>
          <t>Not reported</t>
        </is>
      </c>
      <c r="BA980" t="inlineStr">
        <is>
          <t>Not reported</t>
        </is>
      </c>
      <c r="BB980" t="inlineStr">
        <is>
          <t>Not reported</t>
        </is>
      </c>
      <c r="BC980" t="inlineStr">
        <is>
          <t>Not reported</t>
        </is>
      </c>
      <c r="BD980" t="inlineStr">
        <is>
          <t>Not reported</t>
        </is>
      </c>
      <c r="BE980" t="inlineStr">
        <is>
          <t>Not reported</t>
        </is>
      </c>
      <c r="BF980" t="inlineStr">
        <is>
          <t>Not reported</t>
        </is>
      </c>
      <c r="BG980" t="inlineStr">
        <is>
          <t>Not reviewed (not included)</t>
        </is>
      </c>
      <c r="BH980" t="inlineStr">
        <is>
          <t>N/A</t>
        </is>
      </c>
      <c r="BI980" t="inlineStr">
        <is>
          <t>Not reviewed</t>
        </is>
      </c>
      <c r="BJ980" t="inlineStr">
        <is>
          <t>Not reviewed</t>
        </is>
      </c>
      <c r="BK980" t="inlineStr">
        <is>
          <t>Not reviewed</t>
        </is>
      </c>
      <c r="BL980" t="inlineStr">
        <is>
          <t>Not reviewed</t>
        </is>
      </c>
      <c r="BM980" t="inlineStr">
        <is>
          <t>Not reviewed (not included)</t>
        </is>
      </c>
      <c r="BN980" t="inlineStr">
        <is>
          <t>No AI/ML Methods - E1-No AI/ML/DL: Abstract and title do not describe application of AI, ML, or DL methods</t>
        </is>
      </c>
      <c r="BO980" t="inlineStr">
        <is>
          <t>Abstract-level screening only</t>
        </is>
      </c>
      <c r="BP980" t="inlineStr">
        <is>
          <t>Not reported</t>
        </is>
      </c>
    </row>
    <row r="981">
      <c r="A981" t="inlineStr">
        <is>
          <t>AI-assisted drawing therapy for children with ADHD: A randomised controlled trial</t>
        </is>
      </c>
      <c r="B981" t="n">
        <v>2025</v>
      </c>
      <c r="C981" t="inlineStr">
        <is>
          <t>Not checked</t>
        </is>
      </c>
      <c r="D981" t="inlineStr">
        <is>
          <t>Not checked</t>
        </is>
      </c>
      <c r="E981">
        <f>_XLFN.IFNA( _XLFN.XLOOKUP(A782,#REF!,#REF!), "NOT PUBMED")</f>
        <v/>
      </c>
      <c r="G981" t="inlineStr">
        <is>
          <t>Unimodal</t>
        </is>
      </c>
      <c r="H981" t="inlineStr">
        <is>
          <t>See abstract</t>
        </is>
      </c>
      <c r="I981" t="inlineStr">
        <is>
          <t>See abstract</t>
        </is>
      </c>
      <c r="J981" t="inlineStr">
        <is>
          <t>See abstract (AI/ML)</t>
        </is>
      </c>
      <c r="K981" t="inlineStr">
        <is>
          <t>See abstract</t>
        </is>
      </c>
      <c r="M981" t="inlineStr">
        <is>
          <t>See abstract</t>
        </is>
      </c>
      <c r="N981" t="inlineStr">
        <is>
          <t>See abstract</t>
        </is>
      </c>
      <c r="O981" t="inlineStr">
        <is>
          <t>Not verified from abstract</t>
        </is>
      </c>
      <c r="P981" t="inlineStr">
        <is>
          <t>See abstract</t>
        </is>
      </c>
      <c r="Q981" t="inlineStr">
        <is>
          <t>See abstract</t>
        </is>
      </c>
      <c r="R981" t="inlineStr">
        <is>
          <t>Not reviewed (not included)</t>
        </is>
      </c>
      <c r="S981" t="inlineStr">
        <is>
          <t>Not reviewed (not included)</t>
        </is>
      </c>
      <c r="T981" t="inlineStr">
        <is>
          <t>Abstract screening only. No AI/ML Methods</t>
        </is>
      </c>
      <c r="U981" t="inlineStr">
        <is>
          <t>EXCLUDE</t>
        </is>
      </c>
      <c r="V981" t="inlineStr">
        <is>
          <t>E1-No AI/ML/DL: Abstract and title do not describe application of AI, ML, or DL methods</t>
        </is>
      </c>
      <c r="W981" t="inlineStr">
        <is>
          <t>Excluded: No AI/ML Methods</t>
        </is>
      </c>
      <c r="X981" t="inlineStr">
        <is>
          <t>Not assessed from abstract</t>
        </is>
      </c>
      <c r="Y981" t="inlineStr">
        <is>
          <t>Pubmed</t>
        </is>
      </c>
      <c r="Z981" t="inlineStr">
        <is>
          <t>Not determined from abstract</t>
        </is>
      </c>
      <c r="AB981" t="inlineStr">
        <is>
          <t>Not assessed (not included)</t>
        </is>
      </c>
      <c r="AC981" t="inlineStr">
        <is>
          <t>Not assessed (not included)</t>
        </is>
      </c>
      <c r="AD981" t="inlineStr">
        <is>
          <t>Xu J, Lin R, Zhang A, Chen Q, Li D, Chen J, Song M, Chen S, Yang B, Li L, Xu H, Peng J, Tang Y, Yang W, Luo X, Zhou X, Wang J, Huang G.</t>
        </is>
      </c>
      <c r="AF981" t="inlineStr">
        <is>
          <t>Unknown - Verify via DOI</t>
        </is>
      </c>
      <c r="AH981" t="inlineStr">
        <is>
          <t>Not assessed</t>
        </is>
      </c>
      <c r="AI981" t="inlineStr">
        <is>
          <t>Not reported</t>
        </is>
      </c>
      <c r="AJ981" t="inlineStr">
        <is>
          <t>Not reported</t>
        </is>
      </c>
      <c r="AK981" t="inlineStr">
        <is>
          <t>Not reported</t>
        </is>
      </c>
      <c r="AL981" t="inlineStr">
        <is>
          <t>Not reported</t>
        </is>
      </c>
      <c r="AM981" t="inlineStr">
        <is>
          <t>Not reported</t>
        </is>
      </c>
      <c r="AN981" t="inlineStr">
        <is>
          <t>Not reported</t>
        </is>
      </c>
      <c r="AO981" t="inlineStr">
        <is>
          <t>Not reviewed</t>
        </is>
      </c>
      <c r="AP981" t="inlineStr">
        <is>
          <t>Not reported</t>
        </is>
      </c>
      <c r="AQ981" t="inlineStr">
        <is>
          <t>Not reported</t>
        </is>
      </c>
      <c r="AR981" t="inlineStr">
        <is>
          <t>Not reported</t>
        </is>
      </c>
      <c r="AS981" t="inlineStr">
        <is>
          <t>See abstract</t>
        </is>
      </c>
      <c r="AT981" t="inlineStr">
        <is>
          <t>Not reviewed</t>
        </is>
      </c>
      <c r="AU981" t="inlineStr">
        <is>
          <t>Not reviewed</t>
        </is>
      </c>
      <c r="AV981" t="inlineStr">
        <is>
          <t>Not reviewed</t>
        </is>
      </c>
      <c r="AW981" t="inlineStr">
        <is>
          <t>Not reviewed</t>
        </is>
      </c>
      <c r="AX981" t="inlineStr">
        <is>
          <t>Not reported</t>
        </is>
      </c>
      <c r="AY981" t="inlineStr">
        <is>
          <t>Not reported</t>
        </is>
      </c>
      <c r="AZ981" t="inlineStr">
        <is>
          <t>Not reported</t>
        </is>
      </c>
      <c r="BA981" t="inlineStr">
        <is>
          <t>Not reported</t>
        </is>
      </c>
      <c r="BB981" t="inlineStr">
        <is>
          <t>Not reported</t>
        </is>
      </c>
      <c r="BC981" t="inlineStr">
        <is>
          <t>Not reported</t>
        </is>
      </c>
      <c r="BD981" t="inlineStr">
        <is>
          <t>Not reported</t>
        </is>
      </c>
      <c r="BE981" t="inlineStr">
        <is>
          <t>Not reported</t>
        </is>
      </c>
      <c r="BF981" t="inlineStr">
        <is>
          <t>Not reported</t>
        </is>
      </c>
      <c r="BG981" t="inlineStr">
        <is>
          <t>Not reviewed (not included)</t>
        </is>
      </c>
      <c r="BH981" t="inlineStr">
        <is>
          <t>N/A</t>
        </is>
      </c>
      <c r="BI981" t="inlineStr">
        <is>
          <t>Not reviewed</t>
        </is>
      </c>
      <c r="BJ981" t="inlineStr">
        <is>
          <t>Not reviewed</t>
        </is>
      </c>
      <c r="BK981" t="inlineStr">
        <is>
          <t>Not reviewed</t>
        </is>
      </c>
      <c r="BL981" t="inlineStr">
        <is>
          <t>Not reviewed</t>
        </is>
      </c>
      <c r="BM981" t="inlineStr">
        <is>
          <t>Not reviewed (not included)</t>
        </is>
      </c>
      <c r="BN981" t="inlineStr">
        <is>
          <t>No AI/ML Methods - E1-No AI/ML/DL: Abstract and title do not describe application of AI, ML, or DL methods</t>
        </is>
      </c>
      <c r="BO981" t="inlineStr">
        <is>
          <t>Abstract-level screening only</t>
        </is>
      </c>
      <c r="BP981" t="inlineStr">
        <is>
          <t>Not reported</t>
        </is>
      </c>
    </row>
    <row r="982">
      <c r="A982" t="inlineStr">
        <is>
          <t>A Class Activation Map-Based Interpretable Transfer Learning Model for Automated Detection of ADHD from fMRI Data</t>
        </is>
      </c>
      <c r="B982" t="n">
        <v>2023</v>
      </c>
      <c r="C982" t="inlineStr">
        <is>
          <t>Not checked</t>
        </is>
      </c>
      <c r="D982" t="inlineStr">
        <is>
          <t>Not checked</t>
        </is>
      </c>
      <c r="E982">
        <f>_XLFN.IFNA( _XLFN.XLOOKUP(A783,#REF!,#REF!), "NOT PUBMED")</f>
        <v/>
      </c>
      <c r="G982" t="inlineStr">
        <is>
          <t>Unimodal</t>
        </is>
      </c>
      <c r="H982" t="inlineStr">
        <is>
          <t>See abstract</t>
        </is>
      </c>
      <c r="I982" t="inlineStr">
        <is>
          <t>See abstract</t>
        </is>
      </c>
      <c r="J982" t="inlineStr">
        <is>
          <t>See abstract (AI/ML)</t>
        </is>
      </c>
      <c r="K982" t="inlineStr">
        <is>
          <t>See abstract</t>
        </is>
      </c>
      <c r="M982" t="inlineStr">
        <is>
          <t>See abstract</t>
        </is>
      </c>
      <c r="N982" t="inlineStr">
        <is>
          <t>See abstract</t>
        </is>
      </c>
      <c r="O982" t="inlineStr">
        <is>
          <t>Not verified from abstract</t>
        </is>
      </c>
      <c r="P982" t="inlineStr">
        <is>
          <t>See abstract</t>
        </is>
      </c>
      <c r="Q982" t="inlineStr">
        <is>
          <t>See abstract</t>
        </is>
      </c>
      <c r="R982" t="inlineStr">
        <is>
          <t>Not reviewed (not included)</t>
        </is>
      </c>
      <c r="S982" t="inlineStr">
        <is>
          <t>Not reviewed (not included)</t>
        </is>
      </c>
      <c r="T982" t="inlineStr">
        <is>
          <t>Abstract screening only. No AI/ML Methods</t>
        </is>
      </c>
      <c r="U982" t="inlineStr">
        <is>
          <t>EXCLUDE</t>
        </is>
      </c>
      <c r="V982" t="inlineStr">
        <is>
          <t>E1-No AI/ML/DL: Abstract and title do not describe application of AI, ML, or DL methods</t>
        </is>
      </c>
      <c r="W982" t="inlineStr">
        <is>
          <t>Excluded: No AI/ML Methods</t>
        </is>
      </c>
      <c r="X982" t="inlineStr">
        <is>
          <t>Not assessed from abstract</t>
        </is>
      </c>
      <c r="Y982" t="inlineStr">
        <is>
          <t>Pubmed</t>
        </is>
      </c>
      <c r="Z982" t="inlineStr">
        <is>
          <t>Not determined from abstract</t>
        </is>
      </c>
      <c r="AB982" t="inlineStr">
        <is>
          <t>Not assessed (not included)</t>
        </is>
      </c>
      <c r="AC982" t="inlineStr">
        <is>
          <t>Not assessed (not included)</t>
        </is>
      </c>
      <c r="AD982" t="inlineStr">
        <is>
          <t>Uyulan C, Erguzel TT, Turk O, Farhad S, Metin B, Tarhan N.</t>
        </is>
      </c>
      <c r="AF982" t="inlineStr">
        <is>
          <t>Unknown - Verify via DOI</t>
        </is>
      </c>
      <c r="AH982" t="inlineStr">
        <is>
          <t>Not assessed</t>
        </is>
      </c>
      <c r="AI982" t="inlineStr">
        <is>
          <t>Not reported</t>
        </is>
      </c>
      <c r="AJ982" t="inlineStr">
        <is>
          <t>Not reported</t>
        </is>
      </c>
      <c r="AK982" t="inlineStr">
        <is>
          <t>Not reported</t>
        </is>
      </c>
      <c r="AL982" t="inlineStr">
        <is>
          <t>Not reported</t>
        </is>
      </c>
      <c r="AM982" t="inlineStr">
        <is>
          <t>Not reported</t>
        </is>
      </c>
      <c r="AN982" t="inlineStr">
        <is>
          <t>Not reported</t>
        </is>
      </c>
      <c r="AO982" t="inlineStr">
        <is>
          <t>Not reviewed</t>
        </is>
      </c>
      <c r="AP982" t="inlineStr">
        <is>
          <t>Not reported</t>
        </is>
      </c>
      <c r="AQ982" t="inlineStr">
        <is>
          <t>Not reported</t>
        </is>
      </c>
      <c r="AR982" t="inlineStr">
        <is>
          <t>Not reported</t>
        </is>
      </c>
      <c r="AS982" t="inlineStr">
        <is>
          <t>See abstract</t>
        </is>
      </c>
      <c r="AT982" t="inlineStr">
        <is>
          <t>Not reviewed</t>
        </is>
      </c>
      <c r="AU982" t="inlineStr">
        <is>
          <t>Not reviewed</t>
        </is>
      </c>
      <c r="AV982" t="inlineStr">
        <is>
          <t>Not reviewed</t>
        </is>
      </c>
      <c r="AW982" t="inlineStr">
        <is>
          <t>Not reviewed</t>
        </is>
      </c>
      <c r="AX982" t="inlineStr">
        <is>
          <t>Not reported</t>
        </is>
      </c>
      <c r="AY982" t="inlineStr">
        <is>
          <t>Not reported</t>
        </is>
      </c>
      <c r="AZ982" t="inlineStr">
        <is>
          <t>Not reported</t>
        </is>
      </c>
      <c r="BA982" t="inlineStr">
        <is>
          <t>Not reported</t>
        </is>
      </c>
      <c r="BB982" t="inlineStr">
        <is>
          <t>Not reported</t>
        </is>
      </c>
      <c r="BC982" t="inlineStr">
        <is>
          <t>Not reported</t>
        </is>
      </c>
      <c r="BD982" t="inlineStr">
        <is>
          <t>Not reported</t>
        </is>
      </c>
      <c r="BE982" t="inlineStr">
        <is>
          <t>Not reported</t>
        </is>
      </c>
      <c r="BF982" t="inlineStr">
        <is>
          <t>Not reported</t>
        </is>
      </c>
      <c r="BG982" t="inlineStr">
        <is>
          <t>Not reviewed (not included)</t>
        </is>
      </c>
      <c r="BH982" t="inlineStr">
        <is>
          <t>N/A</t>
        </is>
      </c>
      <c r="BI982" t="inlineStr">
        <is>
          <t>Not reviewed</t>
        </is>
      </c>
      <c r="BJ982" t="inlineStr">
        <is>
          <t>Not reviewed</t>
        </is>
      </c>
      <c r="BK982" t="inlineStr">
        <is>
          <t>Not reviewed</t>
        </is>
      </c>
      <c r="BL982" t="inlineStr">
        <is>
          <t>Not reviewed</t>
        </is>
      </c>
      <c r="BM982" t="inlineStr">
        <is>
          <t>Not reviewed (not included)</t>
        </is>
      </c>
      <c r="BN982" t="inlineStr">
        <is>
          <t>No AI/ML Methods - E1-No AI/ML/DL: Abstract and title do not describe application of AI, ML, or DL methods</t>
        </is>
      </c>
      <c r="BO982" t="inlineStr">
        <is>
          <t>Abstract-level screening only</t>
        </is>
      </c>
      <c r="BP982" t="inlineStr">
        <is>
          <t>Not reported</t>
        </is>
      </c>
    </row>
    <row r="983">
      <c r="A983" t="inlineStr">
        <is>
          <t>EEG/ERP-based biomarker/neuroalgorithms in adults with ADHD: Development, reliability, and application in clinical practice</t>
        </is>
      </c>
      <c r="B983" t="n">
        <v>2020</v>
      </c>
      <c r="C983" t="inlineStr">
        <is>
          <t>Not checked</t>
        </is>
      </c>
      <c r="D983" t="inlineStr">
        <is>
          <t>Not checked</t>
        </is>
      </c>
      <c r="E983">
        <f>_XLFN.IFNA( _XLFN.XLOOKUP(A784,#REF!,#REF!), "NOT PUBMED")</f>
        <v/>
      </c>
      <c r="G983" t="inlineStr">
        <is>
          <t>Unimodal</t>
        </is>
      </c>
      <c r="H983" t="inlineStr">
        <is>
          <t>See abstract</t>
        </is>
      </c>
      <c r="I983" t="inlineStr">
        <is>
          <t>See abstract</t>
        </is>
      </c>
      <c r="J983" t="inlineStr">
        <is>
          <t>See abstract (AI/ML)</t>
        </is>
      </c>
      <c r="K983" t="inlineStr">
        <is>
          <t>See abstract</t>
        </is>
      </c>
      <c r="M983" t="inlineStr">
        <is>
          <t>See abstract</t>
        </is>
      </c>
      <c r="N983" t="inlineStr">
        <is>
          <t>See abstract</t>
        </is>
      </c>
      <c r="O983" t="inlineStr">
        <is>
          <t>Not verified from abstract</t>
        </is>
      </c>
      <c r="P983" t="inlineStr">
        <is>
          <t>See abstract</t>
        </is>
      </c>
      <c r="Q983" t="inlineStr">
        <is>
          <t>See abstract</t>
        </is>
      </c>
      <c r="R983" t="inlineStr">
        <is>
          <t>Not reviewed (not included)</t>
        </is>
      </c>
      <c r="S983" t="inlineStr">
        <is>
          <t>Not reviewed (not included)</t>
        </is>
      </c>
      <c r="T983" t="inlineStr">
        <is>
          <t>Abstract screening only. No AI/ML Methods</t>
        </is>
      </c>
      <c r="U983" t="inlineStr">
        <is>
          <t>EXCLUDE</t>
        </is>
      </c>
      <c r="V983" t="inlineStr">
        <is>
          <t>E1-No AI/ML/DL: Abstract and title do not describe application of AI, ML, or DL methods</t>
        </is>
      </c>
      <c r="W983" t="inlineStr">
        <is>
          <t>Excluded: No AI/ML Methods</t>
        </is>
      </c>
      <c r="X983" t="inlineStr">
        <is>
          <t>Not assessed from abstract</t>
        </is>
      </c>
      <c r="Y983" t="inlineStr">
        <is>
          <t>Pubmed</t>
        </is>
      </c>
      <c r="Z983" t="inlineStr">
        <is>
          <t>Not determined from abstract</t>
        </is>
      </c>
      <c r="AB983" t="inlineStr">
        <is>
          <t>Not assessed (not included)</t>
        </is>
      </c>
      <c r="AC983" t="inlineStr">
        <is>
          <t>Not assessed (not included)</t>
        </is>
      </c>
      <c r="AD983" t="inlineStr">
        <is>
          <t>Müller A, Vetsch S, Pershin I, Candrian G, Baschera GM, Kropotov JD, Kasper J, Rehim HA, Eich D.</t>
        </is>
      </c>
      <c r="AF983" t="inlineStr">
        <is>
          <t>Unknown - Verify via DOI</t>
        </is>
      </c>
      <c r="AH983" t="inlineStr">
        <is>
          <t>Not assessed</t>
        </is>
      </c>
      <c r="AI983" t="inlineStr">
        <is>
          <t>Not reported</t>
        </is>
      </c>
      <c r="AJ983" t="inlineStr">
        <is>
          <t>Not reported</t>
        </is>
      </c>
      <c r="AK983" t="inlineStr">
        <is>
          <t>Not reported</t>
        </is>
      </c>
      <c r="AL983" t="inlineStr">
        <is>
          <t>Not reported</t>
        </is>
      </c>
      <c r="AM983" t="inlineStr">
        <is>
          <t>Not reported</t>
        </is>
      </c>
      <c r="AN983" t="inlineStr">
        <is>
          <t>Not reported</t>
        </is>
      </c>
      <c r="AO983" t="inlineStr">
        <is>
          <t>Not reviewed</t>
        </is>
      </c>
      <c r="AP983" t="inlineStr">
        <is>
          <t>Not reported</t>
        </is>
      </c>
      <c r="AQ983" t="inlineStr">
        <is>
          <t>Not reported</t>
        </is>
      </c>
      <c r="AR983" t="inlineStr">
        <is>
          <t>Not reported</t>
        </is>
      </c>
      <c r="AS983" t="inlineStr">
        <is>
          <t>See abstract</t>
        </is>
      </c>
      <c r="AT983" t="inlineStr">
        <is>
          <t>Not reviewed</t>
        </is>
      </c>
      <c r="AU983" t="inlineStr">
        <is>
          <t>Not reviewed</t>
        </is>
      </c>
      <c r="AV983" t="inlineStr">
        <is>
          <t>Not reviewed</t>
        </is>
      </c>
      <c r="AW983" t="inlineStr">
        <is>
          <t>Not reviewed</t>
        </is>
      </c>
      <c r="AX983" t="inlineStr">
        <is>
          <t>Not reported</t>
        </is>
      </c>
      <c r="AY983" t="inlineStr">
        <is>
          <t>Not reported</t>
        </is>
      </c>
      <c r="AZ983" t="inlineStr">
        <is>
          <t>Not reported</t>
        </is>
      </c>
      <c r="BA983" t="inlineStr">
        <is>
          <t>Not reported</t>
        </is>
      </c>
      <c r="BB983" t="inlineStr">
        <is>
          <t>Not reported</t>
        </is>
      </c>
      <c r="BC983" t="inlineStr">
        <is>
          <t>Not reported</t>
        </is>
      </c>
      <c r="BD983" t="inlineStr">
        <is>
          <t>Not reported</t>
        </is>
      </c>
      <c r="BE983" t="inlineStr">
        <is>
          <t>Not reported</t>
        </is>
      </c>
      <c r="BF983" t="inlineStr">
        <is>
          <t>Not reported</t>
        </is>
      </c>
      <c r="BG983" t="inlineStr">
        <is>
          <t>Not reviewed (not included)</t>
        </is>
      </c>
      <c r="BH983" t="inlineStr">
        <is>
          <t>N/A</t>
        </is>
      </c>
      <c r="BI983" t="inlineStr">
        <is>
          <t>Not reviewed</t>
        </is>
      </c>
      <c r="BJ983" t="inlineStr">
        <is>
          <t>Not reviewed</t>
        </is>
      </c>
      <c r="BK983" t="inlineStr">
        <is>
          <t>Not reviewed</t>
        </is>
      </c>
      <c r="BL983" t="inlineStr">
        <is>
          <t>Not reviewed</t>
        </is>
      </c>
      <c r="BM983" t="inlineStr">
        <is>
          <t>Not reviewed (not included)</t>
        </is>
      </c>
      <c r="BN983" t="inlineStr">
        <is>
          <t>No AI/ML Methods - E1-No AI/ML/DL: Abstract and title do not describe application of AI, ML, or DL methods</t>
        </is>
      </c>
      <c r="BO983" t="inlineStr">
        <is>
          <t>Abstract-level screening only</t>
        </is>
      </c>
      <c r="BP983" t="inlineStr">
        <is>
          <t>Not reported</t>
        </is>
      </c>
    </row>
    <row r="984">
      <c r="A984" t="inlineStr">
        <is>
          <t>Understanding motor difficulties in children with ADHD: A fixel-based analysis of the corticospinal tract</t>
        </is>
      </c>
      <c r="B984" t="n">
        <v>2021</v>
      </c>
      <c r="C984" t="inlineStr">
        <is>
          <t>Not checked</t>
        </is>
      </c>
      <c r="D984" t="inlineStr">
        <is>
          <t>Not checked</t>
        </is>
      </c>
      <c r="E984">
        <f>_XLFN.IFNA( _XLFN.XLOOKUP(A785,#REF!,#REF!), "NOT PUBMED")</f>
        <v/>
      </c>
      <c r="G984" t="inlineStr">
        <is>
          <t>Unimodal</t>
        </is>
      </c>
      <c r="H984" t="inlineStr">
        <is>
          <t>See abstract</t>
        </is>
      </c>
      <c r="I984" t="inlineStr">
        <is>
          <t>See abstract</t>
        </is>
      </c>
      <c r="J984" t="inlineStr">
        <is>
          <t>See abstract (AI/ML)</t>
        </is>
      </c>
      <c r="K984" t="inlineStr">
        <is>
          <t>See abstract</t>
        </is>
      </c>
      <c r="M984" t="inlineStr">
        <is>
          <t>See abstract</t>
        </is>
      </c>
      <c r="N984" t="inlineStr">
        <is>
          <t>See abstract</t>
        </is>
      </c>
      <c r="O984" t="inlineStr">
        <is>
          <t>Not verified from abstract</t>
        </is>
      </c>
      <c r="P984" t="inlineStr">
        <is>
          <t>See abstract</t>
        </is>
      </c>
      <c r="Q984" t="inlineStr">
        <is>
          <t>See abstract</t>
        </is>
      </c>
      <c r="R984" t="inlineStr">
        <is>
          <t>Not reviewed (not included)</t>
        </is>
      </c>
      <c r="S984" t="inlineStr">
        <is>
          <t>Not reviewed (not included)</t>
        </is>
      </c>
      <c r="T984" t="inlineStr">
        <is>
          <t>Abstract screening only. No AI/ML Methods</t>
        </is>
      </c>
      <c r="U984" t="inlineStr">
        <is>
          <t>EXCLUDE</t>
        </is>
      </c>
      <c r="V984" t="inlineStr">
        <is>
          <t>E1-No AI/ML/DL: Abstract and title do not describe application of AI, ML, or DL methods</t>
        </is>
      </c>
      <c r="W984" t="inlineStr">
        <is>
          <t>Excluded: No AI/ML Methods</t>
        </is>
      </c>
      <c r="X984" t="inlineStr">
        <is>
          <t>Not assessed from abstract</t>
        </is>
      </c>
      <c r="Y984" t="inlineStr">
        <is>
          <t>Pubmed</t>
        </is>
      </c>
      <c r="Z984" t="inlineStr">
        <is>
          <t>Not determined from abstract</t>
        </is>
      </c>
      <c r="AB984" t="inlineStr">
        <is>
          <t>Not assessed (not included)</t>
        </is>
      </c>
      <c r="AC984" t="inlineStr">
        <is>
          <t>Not assessed (not included)</t>
        </is>
      </c>
      <c r="AD984" t="inlineStr">
        <is>
          <t>Hyde C, Fuelscher I, Sciberras E, Efron D, Anderson VA, Silk T.</t>
        </is>
      </c>
      <c r="AF984" t="inlineStr">
        <is>
          <t>Unknown - Verify via DOI</t>
        </is>
      </c>
      <c r="AH984" t="inlineStr">
        <is>
          <t>Not assessed</t>
        </is>
      </c>
      <c r="AI984" t="inlineStr">
        <is>
          <t>Not reported</t>
        </is>
      </c>
      <c r="AJ984" t="inlineStr">
        <is>
          <t>Not reported</t>
        </is>
      </c>
      <c r="AK984" t="inlineStr">
        <is>
          <t>Not reported</t>
        </is>
      </c>
      <c r="AL984" t="inlineStr">
        <is>
          <t>Not reported</t>
        </is>
      </c>
      <c r="AM984" t="inlineStr">
        <is>
          <t>Not reported</t>
        </is>
      </c>
      <c r="AN984" t="inlineStr">
        <is>
          <t>Not reported</t>
        </is>
      </c>
      <c r="AO984" t="inlineStr">
        <is>
          <t>Not reviewed</t>
        </is>
      </c>
      <c r="AP984" t="inlineStr">
        <is>
          <t>Not reported</t>
        </is>
      </c>
      <c r="AQ984" t="inlineStr">
        <is>
          <t>Not reported</t>
        </is>
      </c>
      <c r="AR984" t="inlineStr">
        <is>
          <t>Not reported</t>
        </is>
      </c>
      <c r="AS984" t="inlineStr">
        <is>
          <t>See abstract</t>
        </is>
      </c>
      <c r="AT984" t="inlineStr">
        <is>
          <t>Not reviewed</t>
        </is>
      </c>
      <c r="AU984" t="inlineStr">
        <is>
          <t>Not reviewed</t>
        </is>
      </c>
      <c r="AV984" t="inlineStr">
        <is>
          <t>Not reviewed</t>
        </is>
      </c>
      <c r="AW984" t="inlineStr">
        <is>
          <t>Not reviewed</t>
        </is>
      </c>
      <c r="AX984" t="inlineStr">
        <is>
          <t>Not reported</t>
        </is>
      </c>
      <c r="AY984" t="inlineStr">
        <is>
          <t>Not reported</t>
        </is>
      </c>
      <c r="AZ984" t="inlineStr">
        <is>
          <t>Not reported</t>
        </is>
      </c>
      <c r="BA984" t="inlineStr">
        <is>
          <t>Not reported</t>
        </is>
      </c>
      <c r="BB984" t="inlineStr">
        <is>
          <t>Not reported</t>
        </is>
      </c>
      <c r="BC984" t="inlineStr">
        <is>
          <t>Not reported</t>
        </is>
      </c>
      <c r="BD984" t="inlineStr">
        <is>
          <t>Not reported</t>
        </is>
      </c>
      <c r="BE984" t="inlineStr">
        <is>
          <t>Not reported</t>
        </is>
      </c>
      <c r="BF984" t="inlineStr">
        <is>
          <t>Not reported</t>
        </is>
      </c>
      <c r="BG984" t="inlineStr">
        <is>
          <t>Not reviewed (not included)</t>
        </is>
      </c>
      <c r="BH984" t="inlineStr">
        <is>
          <t>N/A</t>
        </is>
      </c>
      <c r="BI984" t="inlineStr">
        <is>
          <t>Not reviewed</t>
        </is>
      </c>
      <c r="BJ984" t="inlineStr">
        <is>
          <t>Not reviewed</t>
        </is>
      </c>
      <c r="BK984" t="inlineStr">
        <is>
          <t>Not reviewed</t>
        </is>
      </c>
      <c r="BL984" t="inlineStr">
        <is>
          <t>Not reviewed</t>
        </is>
      </c>
      <c r="BM984" t="inlineStr">
        <is>
          <t>Not reviewed (not included)</t>
        </is>
      </c>
      <c r="BN984" t="inlineStr">
        <is>
          <t>No AI/ML Methods - E1-No AI/ML/DL: Abstract and title do not describe application of AI, ML, or DL methods</t>
        </is>
      </c>
      <c r="BO984" t="inlineStr">
        <is>
          <t>Abstract-level screening only</t>
        </is>
      </c>
      <c r="BP984" t="inlineStr">
        <is>
          <t>Not reported</t>
        </is>
      </c>
    </row>
    <row r="985">
      <c r="A985" t="inlineStr">
        <is>
          <t>BrainNET: Inference of Brain Network Topology Using Machine Learning</t>
        </is>
      </c>
      <c r="B985" t="n">
        <v>2020</v>
      </c>
      <c r="C985" t="inlineStr">
        <is>
          <t>Not checked</t>
        </is>
      </c>
      <c r="D985" t="inlineStr">
        <is>
          <t>Not checked</t>
        </is>
      </c>
      <c r="E985">
        <f>_XLFN.IFNA( _XLFN.XLOOKUP(A786,#REF!,#REF!), "NOT PUBMED")</f>
        <v/>
      </c>
      <c r="G985" t="inlineStr">
        <is>
          <t>Unimodal</t>
        </is>
      </c>
      <c r="H985" t="inlineStr">
        <is>
          <t>See abstract</t>
        </is>
      </c>
      <c r="I985" t="inlineStr">
        <is>
          <t>See abstract</t>
        </is>
      </c>
      <c r="J985" t="inlineStr">
        <is>
          <t>See abstract (AI/ML)</t>
        </is>
      </c>
      <c r="K985" t="inlineStr">
        <is>
          <t>See abstract</t>
        </is>
      </c>
      <c r="M985" t="inlineStr">
        <is>
          <t>See abstract</t>
        </is>
      </c>
      <c r="N985" t="inlineStr">
        <is>
          <t>See abstract</t>
        </is>
      </c>
      <c r="O985" t="inlineStr">
        <is>
          <t>Not verified from abstract</t>
        </is>
      </c>
      <c r="P985" t="inlineStr">
        <is>
          <t>See abstract</t>
        </is>
      </c>
      <c r="Q985" t="inlineStr">
        <is>
          <t>See abstract</t>
        </is>
      </c>
      <c r="R985" t="inlineStr">
        <is>
          <t>Not reviewed (not included)</t>
        </is>
      </c>
      <c r="S985" t="inlineStr">
        <is>
          <t>Not reviewed (not included)</t>
        </is>
      </c>
      <c r="T985" t="inlineStr">
        <is>
          <t>Abstract screening only. Non-ADHD Focused</t>
        </is>
      </c>
      <c r="U985" t="inlineStr">
        <is>
          <t>EXCLUDE</t>
        </is>
      </c>
      <c r="V985" t="inlineStr">
        <is>
          <t>E2-Not ADHD focused: Neither title nor abstract mentions ADHD or attention-deficit/hyperactivity</t>
        </is>
      </c>
      <c r="W985" t="inlineStr">
        <is>
          <t>Excluded: Not ADHD Focused</t>
        </is>
      </c>
      <c r="X985" t="inlineStr">
        <is>
          <t>Not assessed from abstract</t>
        </is>
      </c>
      <c r="Y985" t="inlineStr">
        <is>
          <t>Pubmed</t>
        </is>
      </c>
      <c r="Z985" t="inlineStr">
        <is>
          <t>Not determined from abstract</t>
        </is>
      </c>
      <c r="AB985" t="inlineStr">
        <is>
          <t>Not assessed (not included)</t>
        </is>
      </c>
      <c r="AC985" t="inlineStr">
        <is>
          <t>Not assessed (not included)</t>
        </is>
      </c>
      <c r="AD985" t="inlineStr">
        <is>
          <t>Murugesan GK, Ganesh C, Nalawade S, Davenport EM, Wagner B, Kim WH, Maldjian JA.</t>
        </is>
      </c>
      <c r="AF985" t="inlineStr">
        <is>
          <t>Unknown - Verify via DOI</t>
        </is>
      </c>
      <c r="AH985" t="inlineStr">
        <is>
          <t>Not assessed</t>
        </is>
      </c>
      <c r="AI985" t="inlineStr">
        <is>
          <t>Not reported</t>
        </is>
      </c>
      <c r="AJ985" t="inlineStr">
        <is>
          <t>Not reported</t>
        </is>
      </c>
      <c r="AK985" t="inlineStr">
        <is>
          <t>Not reported</t>
        </is>
      </c>
      <c r="AL985" t="inlineStr">
        <is>
          <t>Not reported</t>
        </is>
      </c>
      <c r="AM985" t="inlineStr">
        <is>
          <t>Not reported</t>
        </is>
      </c>
      <c r="AN985" t="inlineStr">
        <is>
          <t>Not reported</t>
        </is>
      </c>
      <c r="AO985" t="inlineStr">
        <is>
          <t>Not reviewed</t>
        </is>
      </c>
      <c r="AP985" t="inlineStr">
        <is>
          <t>Not reported</t>
        </is>
      </c>
      <c r="AQ985" t="inlineStr">
        <is>
          <t>Not reported</t>
        </is>
      </c>
      <c r="AR985" t="inlineStr">
        <is>
          <t>Not reported</t>
        </is>
      </c>
      <c r="AS985" t="inlineStr">
        <is>
          <t>See abstract</t>
        </is>
      </c>
      <c r="AT985" t="inlineStr">
        <is>
          <t>Not reviewed</t>
        </is>
      </c>
      <c r="AU985" t="inlineStr">
        <is>
          <t>Not reviewed</t>
        </is>
      </c>
      <c r="AV985" t="inlineStr">
        <is>
          <t>Not reviewed</t>
        </is>
      </c>
      <c r="AW985" t="inlineStr">
        <is>
          <t>Not reviewed</t>
        </is>
      </c>
      <c r="AX985" t="inlineStr">
        <is>
          <t>Not reported</t>
        </is>
      </c>
      <c r="AY985" t="inlineStr">
        <is>
          <t>Not reported</t>
        </is>
      </c>
      <c r="AZ985" t="inlineStr">
        <is>
          <t>Not reported</t>
        </is>
      </c>
      <c r="BA985" t="inlineStr">
        <is>
          <t>Not reported</t>
        </is>
      </c>
      <c r="BB985" t="inlineStr">
        <is>
          <t>Not reported</t>
        </is>
      </c>
      <c r="BC985" t="inlineStr">
        <is>
          <t>Not reported</t>
        </is>
      </c>
      <c r="BD985" t="inlineStr">
        <is>
          <t>Not reported</t>
        </is>
      </c>
      <c r="BE985" t="inlineStr">
        <is>
          <t>Not reported</t>
        </is>
      </c>
      <c r="BF985" t="inlineStr">
        <is>
          <t>Not reported</t>
        </is>
      </c>
      <c r="BG985" t="inlineStr">
        <is>
          <t>Not reviewed (not included)</t>
        </is>
      </c>
      <c r="BH985" t="inlineStr">
        <is>
          <t>N/A</t>
        </is>
      </c>
      <c r="BI985" t="inlineStr">
        <is>
          <t>Not reviewed</t>
        </is>
      </c>
      <c r="BJ985" t="inlineStr">
        <is>
          <t>Not reviewed</t>
        </is>
      </c>
      <c r="BK985" t="inlineStr">
        <is>
          <t>Not reviewed</t>
        </is>
      </c>
      <c r="BL985" t="inlineStr">
        <is>
          <t>Not reviewed</t>
        </is>
      </c>
      <c r="BM985" t="inlineStr">
        <is>
          <t>Not reviewed (not included)</t>
        </is>
      </c>
      <c r="BN985" t="inlineStr">
        <is>
          <t>Non-ADHD Focused - E2-Not ADHD focused: Neither title nor abstract mentions ADHD or attention-deficit/hyperactivity</t>
        </is>
      </c>
      <c r="BO985" t="inlineStr">
        <is>
          <t>Abstract-level screening only</t>
        </is>
      </c>
      <c r="BP985" t="inlineStr">
        <is>
          <t>Not reported</t>
        </is>
      </c>
    </row>
    <row r="986">
      <c r="A986" t="inlineStr">
        <is>
          <t>Graph Neural Networks for ADHD Identification in Children</t>
        </is>
      </c>
      <c r="B986" t="n">
        <v>2025</v>
      </c>
      <c r="C986" t="inlineStr">
        <is>
          <t>Not checked</t>
        </is>
      </c>
      <c r="D986" t="inlineStr">
        <is>
          <t>Not checked</t>
        </is>
      </c>
      <c r="E986">
        <f>_XLFN.IFNA( _XLFN.XLOOKUP(A787,#REF!,#REF!), "NOT PUBMED")</f>
        <v/>
      </c>
      <c r="G986" t="inlineStr">
        <is>
          <t>Unimodal</t>
        </is>
      </c>
      <c r="H986" t="inlineStr">
        <is>
          <t>See abstract</t>
        </is>
      </c>
      <c r="I986" t="inlineStr">
        <is>
          <t>See abstract</t>
        </is>
      </c>
      <c r="J986" t="inlineStr">
        <is>
          <t>See abstract (AI/ML)</t>
        </is>
      </c>
      <c r="K986" t="inlineStr">
        <is>
          <t>See abstract</t>
        </is>
      </c>
      <c r="M986" t="inlineStr">
        <is>
          <t>See abstract</t>
        </is>
      </c>
      <c r="N986" t="inlineStr">
        <is>
          <t>See abstract</t>
        </is>
      </c>
      <c r="O986" t="inlineStr">
        <is>
          <t>Not verified from abstract</t>
        </is>
      </c>
      <c r="P986" t="inlineStr">
        <is>
          <t>See abstract</t>
        </is>
      </c>
      <c r="Q986" t="inlineStr">
        <is>
          <t>See abstract</t>
        </is>
      </c>
      <c r="R986" t="inlineStr">
        <is>
          <t>Not reviewed (not included)</t>
        </is>
      </c>
      <c r="S986" t="inlineStr">
        <is>
          <t>Not reviewed (not included)</t>
        </is>
      </c>
      <c r="T986" t="inlineStr">
        <is>
          <t>Abstract screening only. Not Selected for Final 95 (Pending Full Text Review)</t>
        </is>
      </c>
      <c r="U986" t="inlineStr">
        <is>
          <t>EXCLUDE</t>
        </is>
      </c>
      <c r="V98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986" t="inlineStr">
        <is>
          <t>Excluded: Other Criterion</t>
        </is>
      </c>
      <c r="X986" t="inlineStr">
        <is>
          <t>Not assessed from abstract</t>
        </is>
      </c>
      <c r="Y986" t="inlineStr">
        <is>
          <t>Pubmed</t>
        </is>
      </c>
      <c r="Z986" t="inlineStr">
        <is>
          <t>Not determined from abstract</t>
        </is>
      </c>
      <c r="AB986" t="inlineStr">
        <is>
          <t>Not assessed (not included)</t>
        </is>
      </c>
      <c r="AC986" t="inlineStr">
        <is>
          <t>Not assessed (not included)</t>
        </is>
      </c>
      <c r="AD986" t="inlineStr">
        <is>
          <t>Yu R, Zhang X, Chen Y.</t>
        </is>
      </c>
      <c r="AF986" t="inlineStr">
        <is>
          <t>Unknown - Verify via DOI</t>
        </is>
      </c>
      <c r="AH986" t="inlineStr">
        <is>
          <t>Not assessed</t>
        </is>
      </c>
      <c r="AI986" t="inlineStr">
        <is>
          <t>Not reported</t>
        </is>
      </c>
      <c r="AJ986" t="inlineStr">
        <is>
          <t>Not reported</t>
        </is>
      </c>
      <c r="AK986" t="inlineStr">
        <is>
          <t>Not reported</t>
        </is>
      </c>
      <c r="AL986" t="inlineStr">
        <is>
          <t>Not reported</t>
        </is>
      </c>
      <c r="AM986" t="inlineStr">
        <is>
          <t>Not reported</t>
        </is>
      </c>
      <c r="AN986" t="inlineStr">
        <is>
          <t>Not reported</t>
        </is>
      </c>
      <c r="AO986" t="inlineStr">
        <is>
          <t>Not reviewed</t>
        </is>
      </c>
      <c r="AP986" t="inlineStr">
        <is>
          <t>Not reported</t>
        </is>
      </c>
      <c r="AQ986" t="inlineStr">
        <is>
          <t>Not reported</t>
        </is>
      </c>
      <c r="AR986" t="inlineStr">
        <is>
          <t>Not reported</t>
        </is>
      </c>
      <c r="AS986" t="inlineStr">
        <is>
          <t>See abstract</t>
        </is>
      </c>
      <c r="AT986" t="inlineStr">
        <is>
          <t>Not reviewed</t>
        </is>
      </c>
      <c r="AU986" t="inlineStr">
        <is>
          <t>Not reviewed</t>
        </is>
      </c>
      <c r="AV986" t="inlineStr">
        <is>
          <t>Not reviewed</t>
        </is>
      </c>
      <c r="AW986" t="inlineStr">
        <is>
          <t>Not reviewed</t>
        </is>
      </c>
      <c r="AX986" t="inlineStr">
        <is>
          <t>Not reported</t>
        </is>
      </c>
      <c r="AY986" t="inlineStr">
        <is>
          <t>Not reported</t>
        </is>
      </c>
      <c r="AZ986" t="inlineStr">
        <is>
          <t>Not reported</t>
        </is>
      </c>
      <c r="BA986" t="inlineStr">
        <is>
          <t>Not reported</t>
        </is>
      </c>
      <c r="BB986" t="inlineStr">
        <is>
          <t>Not reported</t>
        </is>
      </c>
      <c r="BC986" t="inlineStr">
        <is>
          <t>Not reported</t>
        </is>
      </c>
      <c r="BD986" t="inlineStr">
        <is>
          <t>Not reported</t>
        </is>
      </c>
      <c r="BE986" t="inlineStr">
        <is>
          <t>Not reported</t>
        </is>
      </c>
      <c r="BF986" t="inlineStr">
        <is>
          <t>Not reported</t>
        </is>
      </c>
      <c r="BG986" t="inlineStr">
        <is>
          <t>Not reviewed (not included)</t>
        </is>
      </c>
      <c r="BH986" t="inlineStr">
        <is>
          <t>N/A</t>
        </is>
      </c>
      <c r="BI986" t="inlineStr">
        <is>
          <t>Not reviewed</t>
        </is>
      </c>
      <c r="BJ986" t="inlineStr">
        <is>
          <t>Not reviewed</t>
        </is>
      </c>
      <c r="BK986" t="inlineStr">
        <is>
          <t>Not reviewed</t>
        </is>
      </c>
      <c r="BL986" t="inlineStr">
        <is>
          <t>Not reviewed</t>
        </is>
      </c>
      <c r="BM986" t="inlineStr">
        <is>
          <t>Not reviewed (not included)</t>
        </is>
      </c>
      <c r="BN986" t="inlineStr">
        <is>
          <t>Not Selected for Final 95 (Pending Full Text Review) - Candidate paper not selected for final 95: Passed abstract screening but not included in final selec</t>
        </is>
      </c>
      <c r="BO986" t="inlineStr">
        <is>
          <t>Abstract-level screening only</t>
        </is>
      </c>
      <c r="BP986" t="inlineStr">
        <is>
          <t>Not reported</t>
        </is>
      </c>
    </row>
    <row r="987">
      <c r="A987" t="inlineStr">
        <is>
          <t>Modeling Functional Brain Networks for ADHD via Spatial Preservation-Based Neural Architecture Search</t>
        </is>
      </c>
      <c r="B987" t="n">
        <v>2024</v>
      </c>
      <c r="C987" t="inlineStr">
        <is>
          <t>Not checked</t>
        </is>
      </c>
      <c r="D987" t="inlineStr">
        <is>
          <t>Not checked</t>
        </is>
      </c>
      <c r="E987">
        <f>_XLFN.IFNA( _XLFN.XLOOKUP(A788,#REF!,#REF!), "NOT PUBMED")</f>
        <v/>
      </c>
      <c r="G987" t="inlineStr">
        <is>
          <t>Unimodal</t>
        </is>
      </c>
      <c r="H987" t="inlineStr">
        <is>
          <t>See abstract</t>
        </is>
      </c>
      <c r="I987" t="inlineStr">
        <is>
          <t>See abstract</t>
        </is>
      </c>
      <c r="J987" t="inlineStr">
        <is>
          <t>See abstract (AI/ML)</t>
        </is>
      </c>
      <c r="K987" t="inlineStr">
        <is>
          <t>See abstract</t>
        </is>
      </c>
      <c r="M987" t="inlineStr">
        <is>
          <t>See abstract</t>
        </is>
      </c>
      <c r="N987" t="inlineStr">
        <is>
          <t>See abstract</t>
        </is>
      </c>
      <c r="O987" t="inlineStr">
        <is>
          <t>Not verified from abstract</t>
        </is>
      </c>
      <c r="P987" t="inlineStr">
        <is>
          <t>See abstract</t>
        </is>
      </c>
      <c r="Q987" t="inlineStr">
        <is>
          <t>See abstract</t>
        </is>
      </c>
      <c r="R987" t="inlineStr">
        <is>
          <t>Not reviewed (not included)</t>
        </is>
      </c>
      <c r="S987" t="inlineStr">
        <is>
          <t>Not reviewed (not included)</t>
        </is>
      </c>
      <c r="T987" t="inlineStr">
        <is>
          <t>Abstract screening only. No AI/ML Methods</t>
        </is>
      </c>
      <c r="U987" t="inlineStr">
        <is>
          <t>EXCLUDE</t>
        </is>
      </c>
      <c r="V987" t="inlineStr">
        <is>
          <t>E1-No AI/ML/DL: Abstract and title do not describe application of AI, ML, or DL methods</t>
        </is>
      </c>
      <c r="W987" t="inlineStr">
        <is>
          <t>Excluded: No AI/ML Methods</t>
        </is>
      </c>
      <c r="X987" t="inlineStr">
        <is>
          <t>Not assessed from abstract</t>
        </is>
      </c>
      <c r="Y987" t="inlineStr">
        <is>
          <t>Pubmed</t>
        </is>
      </c>
      <c r="Z987" t="inlineStr">
        <is>
          <t>Not determined from abstract</t>
        </is>
      </c>
      <c r="AB987" t="inlineStr">
        <is>
          <t>Not assessed (not included)</t>
        </is>
      </c>
      <c r="AC987" t="inlineStr">
        <is>
          <t>Not assessed (not included)</t>
        </is>
      </c>
      <c r="AD987" t="inlineStr">
        <is>
          <t>Li G, Cao C, Fu H, Li X, Gao X.</t>
        </is>
      </c>
      <c r="AF987" t="inlineStr">
        <is>
          <t>Unknown - Verify via DOI</t>
        </is>
      </c>
      <c r="AH987" t="inlineStr">
        <is>
          <t>Not assessed</t>
        </is>
      </c>
      <c r="AI987" t="inlineStr">
        <is>
          <t>Not reported</t>
        </is>
      </c>
      <c r="AJ987" t="inlineStr">
        <is>
          <t>Not reported</t>
        </is>
      </c>
      <c r="AK987" t="inlineStr">
        <is>
          <t>Not reported</t>
        </is>
      </c>
      <c r="AL987" t="inlineStr">
        <is>
          <t>Not reported</t>
        </is>
      </c>
      <c r="AM987" t="inlineStr">
        <is>
          <t>Not reported</t>
        </is>
      </c>
      <c r="AN987" t="inlineStr">
        <is>
          <t>Not reported</t>
        </is>
      </c>
      <c r="AO987" t="inlineStr">
        <is>
          <t>Not reviewed</t>
        </is>
      </c>
      <c r="AP987" t="inlineStr">
        <is>
          <t>Not reported</t>
        </is>
      </c>
      <c r="AQ987" t="inlineStr">
        <is>
          <t>Not reported</t>
        </is>
      </c>
      <c r="AR987" t="inlineStr">
        <is>
          <t>Not reported</t>
        </is>
      </c>
      <c r="AS987" t="inlineStr">
        <is>
          <t>See abstract</t>
        </is>
      </c>
      <c r="AT987" t="inlineStr">
        <is>
          <t>Not reviewed</t>
        </is>
      </c>
      <c r="AU987" t="inlineStr">
        <is>
          <t>Not reviewed</t>
        </is>
      </c>
      <c r="AV987" t="inlineStr">
        <is>
          <t>Not reviewed</t>
        </is>
      </c>
      <c r="AW987" t="inlineStr">
        <is>
          <t>Not reviewed</t>
        </is>
      </c>
      <c r="AX987" t="inlineStr">
        <is>
          <t>Not reported</t>
        </is>
      </c>
      <c r="AY987" t="inlineStr">
        <is>
          <t>Not reported</t>
        </is>
      </c>
      <c r="AZ987" t="inlineStr">
        <is>
          <t>Not reported</t>
        </is>
      </c>
      <c r="BA987" t="inlineStr">
        <is>
          <t>Not reported</t>
        </is>
      </c>
      <c r="BB987" t="inlineStr">
        <is>
          <t>Not reported</t>
        </is>
      </c>
      <c r="BC987" t="inlineStr">
        <is>
          <t>Not reported</t>
        </is>
      </c>
      <c r="BD987" t="inlineStr">
        <is>
          <t>Not reported</t>
        </is>
      </c>
      <c r="BE987" t="inlineStr">
        <is>
          <t>Not reported</t>
        </is>
      </c>
      <c r="BF987" t="inlineStr">
        <is>
          <t>Not reported</t>
        </is>
      </c>
      <c r="BG987" t="inlineStr">
        <is>
          <t>Not reviewed (not included)</t>
        </is>
      </c>
      <c r="BH987" t="inlineStr">
        <is>
          <t>N/A</t>
        </is>
      </c>
      <c r="BI987" t="inlineStr">
        <is>
          <t>Not reviewed</t>
        </is>
      </c>
      <c r="BJ987" t="inlineStr">
        <is>
          <t>Not reviewed</t>
        </is>
      </c>
      <c r="BK987" t="inlineStr">
        <is>
          <t>Not reviewed</t>
        </is>
      </c>
      <c r="BL987" t="inlineStr">
        <is>
          <t>Not reviewed</t>
        </is>
      </c>
      <c r="BM987" t="inlineStr">
        <is>
          <t>Not reviewed (not included)</t>
        </is>
      </c>
      <c r="BN987" t="inlineStr">
        <is>
          <t>No AI/ML Methods - E1-No AI/ML/DL: Abstract and title do not describe application of AI, ML, or DL methods</t>
        </is>
      </c>
      <c r="BO987" t="inlineStr">
        <is>
          <t>Abstract-level screening only</t>
        </is>
      </c>
      <c r="BP987" t="inlineStr">
        <is>
          <t>Not reported</t>
        </is>
      </c>
    </row>
    <row r="988">
      <c r="A988" t="inlineStr">
        <is>
          <t>Source Free Semi-Supervised Transfer Learning for Diagnosis of Mental Disorders on fMRI Scans</t>
        </is>
      </c>
      <c r="B988" t="n">
        <v>2023</v>
      </c>
      <c r="C988" t="inlineStr">
        <is>
          <t>Not checked</t>
        </is>
      </c>
      <c r="D988" t="inlineStr">
        <is>
          <t>Not checked</t>
        </is>
      </c>
      <c r="E988">
        <f>_XLFN.IFNA( _XLFN.XLOOKUP(A791,#REF!,#REF!), "NOT PUBMED")</f>
        <v/>
      </c>
      <c r="G988" t="inlineStr">
        <is>
          <t>Unimodal</t>
        </is>
      </c>
      <c r="H988" t="inlineStr">
        <is>
          <t>See abstract</t>
        </is>
      </c>
      <c r="I988" t="inlineStr">
        <is>
          <t>See abstract</t>
        </is>
      </c>
      <c r="J988" t="inlineStr">
        <is>
          <t>See abstract (AI/ML)</t>
        </is>
      </c>
      <c r="K988" t="inlineStr">
        <is>
          <t>See abstract</t>
        </is>
      </c>
      <c r="M988" t="inlineStr">
        <is>
          <t>See abstract</t>
        </is>
      </c>
      <c r="N988" t="inlineStr">
        <is>
          <t>See abstract</t>
        </is>
      </c>
      <c r="O988" t="inlineStr">
        <is>
          <t>Not verified from abstract</t>
        </is>
      </c>
      <c r="P988" t="inlineStr">
        <is>
          <t>See abstract</t>
        </is>
      </c>
      <c r="Q988" t="inlineStr">
        <is>
          <t>See abstract</t>
        </is>
      </c>
      <c r="R988" t="inlineStr">
        <is>
          <t>Not reviewed (not included)</t>
        </is>
      </c>
      <c r="S988" t="inlineStr">
        <is>
          <t>Not reviewed (not included)</t>
        </is>
      </c>
      <c r="T988" t="inlineStr">
        <is>
          <t>Abstract screening only. Non-ADHD Focused</t>
        </is>
      </c>
      <c r="U988" t="inlineStr">
        <is>
          <t>EXCLUDE</t>
        </is>
      </c>
      <c r="V988" t="inlineStr">
        <is>
          <t>E2-Not ADHD focused: Neither title nor abstract mentions ADHD or attention-deficit/hyperactivity</t>
        </is>
      </c>
      <c r="W988" t="inlineStr">
        <is>
          <t>Excluded: Not ADHD Focused</t>
        </is>
      </c>
      <c r="X988" t="inlineStr">
        <is>
          <t>Not assessed from abstract</t>
        </is>
      </c>
      <c r="Y988" t="inlineStr">
        <is>
          <t>Pubmed</t>
        </is>
      </c>
      <c r="Z988" t="inlineStr">
        <is>
          <t>Not determined from abstract</t>
        </is>
      </c>
      <c r="AB988" t="inlineStr">
        <is>
          <t>Not assessed (not included)</t>
        </is>
      </c>
      <c r="AC988" t="inlineStr">
        <is>
          <t>Not assessed (not included)</t>
        </is>
      </c>
      <c r="AD988" t="inlineStr">
        <is>
          <t>Hu Y, Huang ZA, Liu R, Xue X, Sun X, Song L, Tan KC.</t>
        </is>
      </c>
      <c r="AF988" t="inlineStr">
        <is>
          <t>Unknown - Verify via DOI</t>
        </is>
      </c>
      <c r="AH988" t="inlineStr">
        <is>
          <t>Not assessed</t>
        </is>
      </c>
      <c r="AI988" t="inlineStr">
        <is>
          <t>Not reported</t>
        </is>
      </c>
      <c r="AJ988" t="inlineStr">
        <is>
          <t>Not reported</t>
        </is>
      </c>
      <c r="AK988" t="inlineStr">
        <is>
          <t>Not reported</t>
        </is>
      </c>
      <c r="AL988" t="inlineStr">
        <is>
          <t>Not reported</t>
        </is>
      </c>
      <c r="AM988" t="inlineStr">
        <is>
          <t>Not reported</t>
        </is>
      </c>
      <c r="AN988" t="inlineStr">
        <is>
          <t>Not reported</t>
        </is>
      </c>
      <c r="AO988" t="inlineStr">
        <is>
          <t>Not reviewed</t>
        </is>
      </c>
      <c r="AP988" t="inlineStr">
        <is>
          <t>Not reported</t>
        </is>
      </c>
      <c r="AQ988" t="inlineStr">
        <is>
          <t>Not reported</t>
        </is>
      </c>
      <c r="AR988" t="inlineStr">
        <is>
          <t>Not reported</t>
        </is>
      </c>
      <c r="AS988" t="inlineStr">
        <is>
          <t>See abstract</t>
        </is>
      </c>
      <c r="AT988" t="inlineStr">
        <is>
          <t>Not reviewed</t>
        </is>
      </c>
      <c r="AU988" t="inlineStr">
        <is>
          <t>Not reviewed</t>
        </is>
      </c>
      <c r="AV988" t="inlineStr">
        <is>
          <t>Not reviewed</t>
        </is>
      </c>
      <c r="AW988" t="inlineStr">
        <is>
          <t>Not reviewed</t>
        </is>
      </c>
      <c r="AX988" t="inlineStr">
        <is>
          <t>Not reported</t>
        </is>
      </c>
      <c r="AY988" t="inlineStr">
        <is>
          <t>Not reported</t>
        </is>
      </c>
      <c r="AZ988" t="inlineStr">
        <is>
          <t>Not reported</t>
        </is>
      </c>
      <c r="BA988" t="inlineStr">
        <is>
          <t>Not reported</t>
        </is>
      </c>
      <c r="BB988" t="inlineStr">
        <is>
          <t>Not reported</t>
        </is>
      </c>
      <c r="BC988" t="inlineStr">
        <is>
          <t>Not reported</t>
        </is>
      </c>
      <c r="BD988" t="inlineStr">
        <is>
          <t>Not reported</t>
        </is>
      </c>
      <c r="BE988" t="inlineStr">
        <is>
          <t>Not reported</t>
        </is>
      </c>
      <c r="BF988" t="inlineStr">
        <is>
          <t>Not reported</t>
        </is>
      </c>
      <c r="BG988" t="inlineStr">
        <is>
          <t>Not reviewed (not included)</t>
        </is>
      </c>
      <c r="BH988" t="inlineStr">
        <is>
          <t>N/A</t>
        </is>
      </c>
      <c r="BI988" t="inlineStr">
        <is>
          <t>Not reviewed</t>
        </is>
      </c>
      <c r="BJ988" t="inlineStr">
        <is>
          <t>Not reviewed</t>
        </is>
      </c>
      <c r="BK988" t="inlineStr">
        <is>
          <t>Not reviewed</t>
        </is>
      </c>
      <c r="BL988" t="inlineStr">
        <is>
          <t>Not reviewed</t>
        </is>
      </c>
      <c r="BM988" t="inlineStr">
        <is>
          <t>Not reviewed (not included)</t>
        </is>
      </c>
      <c r="BN988" t="inlineStr">
        <is>
          <t>Non-ADHD Focused - E2-Not ADHD focused: Neither title nor abstract mentions ADHD or attention-deficit/hyperactivity</t>
        </is>
      </c>
      <c r="BO988" t="inlineStr">
        <is>
          <t>Abstract-level screening only</t>
        </is>
      </c>
      <c r="BP988" t="inlineStr">
        <is>
          <t>Not reported</t>
        </is>
      </c>
    </row>
    <row r="989">
      <c r="A989" t="inlineStr">
        <is>
          <t>CSBNC-PAL: Consistency Semi-Supervised Brain Network Classification Framework With Prototypical-Adversarial Learning</t>
        </is>
      </c>
      <c r="B989" t="n">
        <v>2025</v>
      </c>
      <c r="C989" t="inlineStr">
        <is>
          <t>Not checked</t>
        </is>
      </c>
      <c r="D989" t="inlineStr">
        <is>
          <t>Not checked</t>
        </is>
      </c>
      <c r="E989">
        <f>_XLFN.IFNA( _XLFN.XLOOKUP(A793,#REF!,#REF!), "NOT PUBMED")</f>
        <v/>
      </c>
      <c r="G989" t="inlineStr">
        <is>
          <t>Unimodal</t>
        </is>
      </c>
      <c r="H989" t="inlineStr">
        <is>
          <t>See abstract</t>
        </is>
      </c>
      <c r="I989" t="inlineStr">
        <is>
          <t>See abstract</t>
        </is>
      </c>
      <c r="J989" t="inlineStr">
        <is>
          <t>See abstract (AI/ML)</t>
        </is>
      </c>
      <c r="K989" t="inlineStr">
        <is>
          <t>See abstract</t>
        </is>
      </c>
      <c r="M989" t="inlineStr">
        <is>
          <t>See abstract</t>
        </is>
      </c>
      <c r="N989" t="inlineStr">
        <is>
          <t>See abstract</t>
        </is>
      </c>
      <c r="O989" t="inlineStr">
        <is>
          <t>Not verified from abstract</t>
        </is>
      </c>
      <c r="P989" t="inlineStr">
        <is>
          <t>See abstract</t>
        </is>
      </c>
      <c r="Q989" t="inlineStr">
        <is>
          <t>See abstract</t>
        </is>
      </c>
      <c r="R989" t="inlineStr">
        <is>
          <t>Not reviewed (not included)</t>
        </is>
      </c>
      <c r="S989" t="inlineStr">
        <is>
          <t>Not reviewed (not included)</t>
        </is>
      </c>
      <c r="T989" t="inlineStr">
        <is>
          <t>Abstract screening only. Non-ADHD Focused</t>
        </is>
      </c>
      <c r="U989" t="inlineStr">
        <is>
          <t>EXCLUDE</t>
        </is>
      </c>
      <c r="V989" t="inlineStr">
        <is>
          <t>E2-Not ADHD focused: Neither title nor abstract mentions ADHD or attention-deficit/hyperactivity</t>
        </is>
      </c>
      <c r="W989" t="inlineStr">
        <is>
          <t>Excluded: Not ADHD Focused</t>
        </is>
      </c>
      <c r="X989" t="inlineStr">
        <is>
          <t>Not assessed from abstract</t>
        </is>
      </c>
      <c r="Y989" t="inlineStr">
        <is>
          <t>Pubmed</t>
        </is>
      </c>
      <c r="Z989" t="inlineStr">
        <is>
          <t>Not determined from abstract</t>
        </is>
      </c>
      <c r="AB989" t="inlineStr">
        <is>
          <t>Not assessed (not included)</t>
        </is>
      </c>
      <c r="AC989" t="inlineStr">
        <is>
          <t>Not assessed (not included)</t>
        </is>
      </c>
      <c r="AD989" t="inlineStr">
        <is>
          <t>Ji J, Liu G, Wang X.</t>
        </is>
      </c>
      <c r="AF989" t="inlineStr">
        <is>
          <t>Unknown - Verify via DOI</t>
        </is>
      </c>
      <c r="AH989" t="inlineStr">
        <is>
          <t>Not assessed</t>
        </is>
      </c>
      <c r="AI989" t="inlineStr">
        <is>
          <t>Not reported</t>
        </is>
      </c>
      <c r="AJ989" t="inlineStr">
        <is>
          <t>Not reported</t>
        </is>
      </c>
      <c r="AK989" t="inlineStr">
        <is>
          <t>Not reported</t>
        </is>
      </c>
      <c r="AL989" t="inlineStr">
        <is>
          <t>Not reported</t>
        </is>
      </c>
      <c r="AM989" t="inlineStr">
        <is>
          <t>Not reported</t>
        </is>
      </c>
      <c r="AN989" t="inlineStr">
        <is>
          <t>Not reported</t>
        </is>
      </c>
      <c r="AO989" t="inlineStr">
        <is>
          <t>Not reviewed</t>
        </is>
      </c>
      <c r="AP989" t="inlineStr">
        <is>
          <t>Not reported</t>
        </is>
      </c>
      <c r="AQ989" t="inlineStr">
        <is>
          <t>Not reported</t>
        </is>
      </c>
      <c r="AR989" t="inlineStr">
        <is>
          <t>Not reported</t>
        </is>
      </c>
      <c r="AS989" t="inlineStr">
        <is>
          <t>See abstract</t>
        </is>
      </c>
      <c r="AT989" t="inlineStr">
        <is>
          <t>Not reviewed</t>
        </is>
      </c>
      <c r="AU989" t="inlineStr">
        <is>
          <t>Not reviewed</t>
        </is>
      </c>
      <c r="AV989" t="inlineStr">
        <is>
          <t>Not reviewed</t>
        </is>
      </c>
      <c r="AW989" t="inlineStr">
        <is>
          <t>Not reviewed</t>
        </is>
      </c>
      <c r="AX989" t="inlineStr">
        <is>
          <t>Not reported</t>
        </is>
      </c>
      <c r="AY989" t="inlineStr">
        <is>
          <t>Not reported</t>
        </is>
      </c>
      <c r="AZ989" t="inlineStr">
        <is>
          <t>Not reported</t>
        </is>
      </c>
      <c r="BA989" t="inlineStr">
        <is>
          <t>Not reported</t>
        </is>
      </c>
      <c r="BB989" t="inlineStr">
        <is>
          <t>Not reported</t>
        </is>
      </c>
      <c r="BC989" t="inlineStr">
        <is>
          <t>Not reported</t>
        </is>
      </c>
      <c r="BD989" t="inlineStr">
        <is>
          <t>Not reported</t>
        </is>
      </c>
      <c r="BE989" t="inlineStr">
        <is>
          <t>Not reported</t>
        </is>
      </c>
      <c r="BF989" t="inlineStr">
        <is>
          <t>Not reported</t>
        </is>
      </c>
      <c r="BG989" t="inlineStr">
        <is>
          <t>Not reviewed (not included)</t>
        </is>
      </c>
      <c r="BH989" t="inlineStr">
        <is>
          <t>N/A</t>
        </is>
      </c>
      <c r="BI989" t="inlineStr">
        <is>
          <t>Not reviewed</t>
        </is>
      </c>
      <c r="BJ989" t="inlineStr">
        <is>
          <t>Not reviewed</t>
        </is>
      </c>
      <c r="BK989" t="inlineStr">
        <is>
          <t>Not reviewed</t>
        </is>
      </c>
      <c r="BL989" t="inlineStr">
        <is>
          <t>Not reviewed</t>
        </is>
      </c>
      <c r="BM989" t="inlineStr">
        <is>
          <t>Not reviewed (not included)</t>
        </is>
      </c>
      <c r="BN989" t="inlineStr">
        <is>
          <t>Non-ADHD Focused - E2-Not ADHD focused: Neither title nor abstract mentions ADHD or attention-deficit/hyperactivity</t>
        </is>
      </c>
      <c r="BO989" t="inlineStr">
        <is>
          <t>Abstract-level screening only</t>
        </is>
      </c>
      <c r="BP989" t="inlineStr">
        <is>
          <t>Not reported</t>
        </is>
      </c>
    </row>
    <row r="990">
      <c r="A990" t="inlineStr">
        <is>
          <t>[Formula: see text] Artificial intelligence as a support to diagnose ADHD: an insight of unorthodox approaches: a scoping review</t>
        </is>
      </c>
      <c r="B990" t="n">
        <v>2025</v>
      </c>
      <c r="C990" t="inlineStr">
        <is>
          <t>Not checked</t>
        </is>
      </c>
      <c r="D990" t="inlineStr">
        <is>
          <t>Not checked</t>
        </is>
      </c>
      <c r="E990">
        <f>_XLFN.IFNA( _XLFN.XLOOKUP(A795,#REF!,#REF!), "NOT PUBMED")</f>
        <v/>
      </c>
      <c r="G990" t="inlineStr">
        <is>
          <t>Unimodal</t>
        </is>
      </c>
      <c r="H990" t="inlineStr">
        <is>
          <t>See abstract</t>
        </is>
      </c>
      <c r="I990" t="inlineStr">
        <is>
          <t>See abstract</t>
        </is>
      </c>
      <c r="J990" t="inlineStr">
        <is>
          <t>See abstract (AI/ML)</t>
        </is>
      </c>
      <c r="K990" t="inlineStr">
        <is>
          <t>See abstract</t>
        </is>
      </c>
      <c r="M990" t="inlineStr">
        <is>
          <t>See abstract</t>
        </is>
      </c>
      <c r="N990" t="inlineStr">
        <is>
          <t>See abstract</t>
        </is>
      </c>
      <c r="O990" t="inlineStr">
        <is>
          <t>Not verified from abstract</t>
        </is>
      </c>
      <c r="P990" t="inlineStr">
        <is>
          <t>See abstract</t>
        </is>
      </c>
      <c r="Q990" t="inlineStr">
        <is>
          <t>See abstract</t>
        </is>
      </c>
      <c r="R990" t="inlineStr">
        <is>
          <t>Not reviewed (not included)</t>
        </is>
      </c>
      <c r="S990" t="inlineStr">
        <is>
          <t>Not reviewed (not included)</t>
        </is>
      </c>
      <c r="T990" t="inlineStr">
        <is>
          <t>Abstract screening only. Not Primary Research</t>
        </is>
      </c>
      <c r="U990" t="inlineStr">
        <is>
          <t>EXCLUDE</t>
        </is>
      </c>
      <c r="V990" t="inlineStr">
        <is>
          <t>E6-Not Primary Research: Title/abstract indicates systematic review, meta-analysis, or review paper</t>
        </is>
      </c>
      <c r="W990" t="inlineStr">
        <is>
          <t>Excluded: Not Primary Research</t>
        </is>
      </c>
      <c r="X990" t="inlineStr">
        <is>
          <t>Not assessed from abstract</t>
        </is>
      </c>
      <c r="Y990" t="inlineStr">
        <is>
          <t>Pubmed</t>
        </is>
      </c>
      <c r="Z990" t="inlineStr">
        <is>
          <t>Not determined from abstract</t>
        </is>
      </c>
      <c r="AB990" t="inlineStr">
        <is>
          <t>Not assessed (not included)</t>
        </is>
      </c>
      <c r="AC990" t="inlineStr">
        <is>
          <t>Not assessed (not included)</t>
        </is>
      </c>
      <c r="AD990" t="inlineStr">
        <is>
          <t>Zaheer A, Akhtar A.</t>
        </is>
      </c>
      <c r="AF990" t="inlineStr">
        <is>
          <t>Unknown - Verify via DOI</t>
        </is>
      </c>
      <c r="AH990" t="inlineStr">
        <is>
          <t>Not assessed</t>
        </is>
      </c>
      <c r="AI990" t="inlineStr">
        <is>
          <t>Not reported</t>
        </is>
      </c>
      <c r="AJ990" t="inlineStr">
        <is>
          <t>Not reported</t>
        </is>
      </c>
      <c r="AK990" t="inlineStr">
        <is>
          <t>Not reported</t>
        </is>
      </c>
      <c r="AL990" t="inlineStr">
        <is>
          <t>Not reported</t>
        </is>
      </c>
      <c r="AM990" t="inlineStr">
        <is>
          <t>Not reported</t>
        </is>
      </c>
      <c r="AN990" t="inlineStr">
        <is>
          <t>Not reported</t>
        </is>
      </c>
      <c r="AO990" t="inlineStr">
        <is>
          <t>Not reviewed</t>
        </is>
      </c>
      <c r="AP990" t="inlineStr">
        <is>
          <t>Not reported</t>
        </is>
      </c>
      <c r="AQ990" t="inlineStr">
        <is>
          <t>Not reported</t>
        </is>
      </c>
      <c r="AR990" t="inlineStr">
        <is>
          <t>Not reported</t>
        </is>
      </c>
      <c r="AS990" t="inlineStr">
        <is>
          <t>See abstract</t>
        </is>
      </c>
      <c r="AT990" t="inlineStr">
        <is>
          <t>Not reviewed</t>
        </is>
      </c>
      <c r="AU990" t="inlineStr">
        <is>
          <t>Not reviewed</t>
        </is>
      </c>
      <c r="AV990" t="inlineStr">
        <is>
          <t>Not reviewed</t>
        </is>
      </c>
      <c r="AW990" t="inlineStr">
        <is>
          <t>Not reviewed</t>
        </is>
      </c>
      <c r="AX990" t="inlineStr">
        <is>
          <t>Not reported</t>
        </is>
      </c>
      <c r="AY990" t="inlineStr">
        <is>
          <t>Not reported</t>
        </is>
      </c>
      <c r="AZ990" t="inlineStr">
        <is>
          <t>Not reported</t>
        </is>
      </c>
      <c r="BA990" t="inlineStr">
        <is>
          <t>Not reported</t>
        </is>
      </c>
      <c r="BB990" t="inlineStr">
        <is>
          <t>Not reported</t>
        </is>
      </c>
      <c r="BC990" t="inlineStr">
        <is>
          <t>Not reported</t>
        </is>
      </c>
      <c r="BD990" t="inlineStr">
        <is>
          <t>Not reported</t>
        </is>
      </c>
      <c r="BE990" t="inlineStr">
        <is>
          <t>Not reported</t>
        </is>
      </c>
      <c r="BF990" t="inlineStr">
        <is>
          <t>Not reported</t>
        </is>
      </c>
      <c r="BG990" t="inlineStr">
        <is>
          <t>Not reviewed (not included)</t>
        </is>
      </c>
      <c r="BH990" t="inlineStr">
        <is>
          <t>N/A</t>
        </is>
      </c>
      <c r="BI990" t="inlineStr">
        <is>
          <t>Not reviewed</t>
        </is>
      </c>
      <c r="BJ990" t="inlineStr">
        <is>
          <t>Not reviewed</t>
        </is>
      </c>
      <c r="BK990" t="inlineStr">
        <is>
          <t>Not reviewed</t>
        </is>
      </c>
      <c r="BL990" t="inlineStr">
        <is>
          <t>Not reviewed</t>
        </is>
      </c>
      <c r="BM990" t="inlineStr">
        <is>
          <t>Not reviewed (not included)</t>
        </is>
      </c>
      <c r="BN990" t="inlineStr">
        <is>
          <t>Not Primary Research - E6-Not Primary Research: Title/abstract indicates systematic review, meta-analysis, or review paper</t>
        </is>
      </c>
      <c r="BO990" t="inlineStr">
        <is>
          <t>Abstract-level screening only</t>
        </is>
      </c>
      <c r="BP990" t="inlineStr">
        <is>
          <t>Not reported</t>
        </is>
      </c>
    </row>
    <row r="991">
      <c r="A991" t="inlineStr">
        <is>
          <t>Modeling and augmenting of fMRI data using deep recurrent variational auto-encoder</t>
        </is>
      </c>
      <c r="B991" t="n">
        <v>2021</v>
      </c>
      <c r="C991" t="inlineStr">
        <is>
          <t>Not checked</t>
        </is>
      </c>
      <c r="D991" t="inlineStr">
        <is>
          <t>Not checked</t>
        </is>
      </c>
      <c r="E991">
        <f>_XLFN.IFNA( _XLFN.XLOOKUP(A796,#REF!,#REF!), "NOT PUBMED")</f>
        <v/>
      </c>
      <c r="G991" t="inlineStr">
        <is>
          <t>Unimodal</t>
        </is>
      </c>
      <c r="H991" t="inlineStr">
        <is>
          <t>See abstract</t>
        </is>
      </c>
      <c r="I991" t="inlineStr">
        <is>
          <t>See abstract</t>
        </is>
      </c>
      <c r="J991" t="inlineStr">
        <is>
          <t>See abstract (AI/ML)</t>
        </is>
      </c>
      <c r="K991" t="inlineStr">
        <is>
          <t>See abstract</t>
        </is>
      </c>
      <c r="M991" t="inlineStr">
        <is>
          <t>See abstract</t>
        </is>
      </c>
      <c r="N991" t="inlineStr">
        <is>
          <t>See abstract</t>
        </is>
      </c>
      <c r="O991" t="inlineStr">
        <is>
          <t>Not verified from abstract</t>
        </is>
      </c>
      <c r="P991" t="inlineStr">
        <is>
          <t>See abstract</t>
        </is>
      </c>
      <c r="Q991" t="inlineStr">
        <is>
          <t>See abstract</t>
        </is>
      </c>
      <c r="R991" t="inlineStr">
        <is>
          <t>Not reviewed (not included)</t>
        </is>
      </c>
      <c r="S991" t="inlineStr">
        <is>
          <t>Not reviewed (not included)</t>
        </is>
      </c>
      <c r="T991" t="inlineStr">
        <is>
          <t>Abstract screening only. Non-ADHD Focused</t>
        </is>
      </c>
      <c r="U991" t="inlineStr">
        <is>
          <t>EXCLUDE</t>
        </is>
      </c>
      <c r="V991" t="inlineStr">
        <is>
          <t>E2-Not ADHD focused: Neither title nor abstract mentions ADHD or attention-deficit/hyperactivity</t>
        </is>
      </c>
      <c r="W991" t="inlineStr">
        <is>
          <t>Excluded: Not ADHD Focused</t>
        </is>
      </c>
      <c r="X991" t="inlineStr">
        <is>
          <t>Not assessed from abstract</t>
        </is>
      </c>
      <c r="Y991" t="inlineStr">
        <is>
          <t>Pubmed</t>
        </is>
      </c>
      <c r="Z991" t="inlineStr">
        <is>
          <t>Not determined from abstract</t>
        </is>
      </c>
      <c r="AB991" t="inlineStr">
        <is>
          <t>Not assessed (not included)</t>
        </is>
      </c>
      <c r="AC991" t="inlineStr">
        <is>
          <t>Not assessed (not included)</t>
        </is>
      </c>
      <c r="AD991" t="inlineStr">
        <is>
          <t>Qiang N, Dong Q, Liang H, Ge B, Zhang S, Sun Y, Zhang C, Zhang W, Gao J, Liu T.</t>
        </is>
      </c>
      <c r="AF991" t="inlineStr">
        <is>
          <t>Unknown - Verify via DOI</t>
        </is>
      </c>
      <c r="AH991" t="inlineStr">
        <is>
          <t>Not assessed</t>
        </is>
      </c>
      <c r="AI991" t="inlineStr">
        <is>
          <t>Not reported</t>
        </is>
      </c>
      <c r="AJ991" t="inlineStr">
        <is>
          <t>Not reported</t>
        </is>
      </c>
      <c r="AK991" t="inlineStr">
        <is>
          <t>Not reported</t>
        </is>
      </c>
      <c r="AL991" t="inlineStr">
        <is>
          <t>Not reported</t>
        </is>
      </c>
      <c r="AM991" t="inlineStr">
        <is>
          <t>Not reported</t>
        </is>
      </c>
      <c r="AN991" t="inlineStr">
        <is>
          <t>Not reported</t>
        </is>
      </c>
      <c r="AO991" t="inlineStr">
        <is>
          <t>Not reviewed</t>
        </is>
      </c>
      <c r="AP991" t="inlineStr">
        <is>
          <t>Not reported</t>
        </is>
      </c>
      <c r="AQ991" t="inlineStr">
        <is>
          <t>Not reported</t>
        </is>
      </c>
      <c r="AR991" t="inlineStr">
        <is>
          <t>Not reported</t>
        </is>
      </c>
      <c r="AS991" t="inlineStr">
        <is>
          <t>See abstract</t>
        </is>
      </c>
      <c r="AT991" t="inlineStr">
        <is>
          <t>Not reviewed</t>
        </is>
      </c>
      <c r="AU991" t="inlineStr">
        <is>
          <t>Not reviewed</t>
        </is>
      </c>
      <c r="AV991" t="inlineStr">
        <is>
          <t>Not reviewed</t>
        </is>
      </c>
      <c r="AW991" t="inlineStr">
        <is>
          <t>Not reviewed</t>
        </is>
      </c>
      <c r="AX991" t="inlineStr">
        <is>
          <t>Not reported</t>
        </is>
      </c>
      <c r="AY991" t="inlineStr">
        <is>
          <t>Not reported</t>
        </is>
      </c>
      <c r="AZ991" t="inlineStr">
        <is>
          <t>Not reported</t>
        </is>
      </c>
      <c r="BA991" t="inlineStr">
        <is>
          <t>Not reported</t>
        </is>
      </c>
      <c r="BB991" t="inlineStr">
        <is>
          <t>Not reported</t>
        </is>
      </c>
      <c r="BC991" t="inlineStr">
        <is>
          <t>Not reported</t>
        </is>
      </c>
      <c r="BD991" t="inlineStr">
        <is>
          <t>Not reported</t>
        </is>
      </c>
      <c r="BE991" t="inlineStr">
        <is>
          <t>Not reported</t>
        </is>
      </c>
      <c r="BF991" t="inlineStr">
        <is>
          <t>Not reported</t>
        </is>
      </c>
      <c r="BG991" t="inlineStr">
        <is>
          <t>Not reviewed (not included)</t>
        </is>
      </c>
      <c r="BH991" t="inlineStr">
        <is>
          <t>N/A</t>
        </is>
      </c>
      <c r="BI991" t="inlineStr">
        <is>
          <t>Not reviewed</t>
        </is>
      </c>
      <c r="BJ991" t="inlineStr">
        <is>
          <t>Not reviewed</t>
        </is>
      </c>
      <c r="BK991" t="inlineStr">
        <is>
          <t>Not reviewed</t>
        </is>
      </c>
      <c r="BL991" t="inlineStr">
        <is>
          <t>Not reviewed</t>
        </is>
      </c>
      <c r="BM991" t="inlineStr">
        <is>
          <t>Not reviewed (not included)</t>
        </is>
      </c>
      <c r="BN991" t="inlineStr">
        <is>
          <t>Non-ADHD Focused - E2-Not ADHD focused: Neither title nor abstract mentions ADHD or attention-deficit/hyperactivity</t>
        </is>
      </c>
      <c r="BO991" t="inlineStr">
        <is>
          <t>Abstract-level screening only</t>
        </is>
      </c>
      <c r="BP991" t="inlineStr">
        <is>
          <t>Not reported</t>
        </is>
      </c>
    </row>
    <row r="992">
      <c r="A992" t="inlineStr">
        <is>
          <t>Phase Space Reconstruction of EEG Signals for Classification of ADHD and Control Adults</t>
        </is>
      </c>
      <c r="B992" t="n">
        <v>2020</v>
      </c>
      <c r="C992" t="inlineStr">
        <is>
          <t>Not checked</t>
        </is>
      </c>
      <c r="D992" t="inlineStr">
        <is>
          <t>Not checked</t>
        </is>
      </c>
      <c r="E992">
        <f>_XLFN.IFNA( _XLFN.XLOOKUP(A797,#REF!,#REF!), "NOT PUBMED")</f>
        <v/>
      </c>
      <c r="G992" t="inlineStr">
        <is>
          <t>Unimodal</t>
        </is>
      </c>
      <c r="H992" t="inlineStr">
        <is>
          <t>See abstract</t>
        </is>
      </c>
      <c r="I992" t="inlineStr">
        <is>
          <t>See abstract</t>
        </is>
      </c>
      <c r="J992" t="inlineStr">
        <is>
          <t>See abstract (AI/ML)</t>
        </is>
      </c>
      <c r="K992" t="inlineStr">
        <is>
          <t>See abstract</t>
        </is>
      </c>
      <c r="M992" t="inlineStr">
        <is>
          <t>See abstract</t>
        </is>
      </c>
      <c r="N992" t="inlineStr">
        <is>
          <t>See abstract</t>
        </is>
      </c>
      <c r="O992" t="inlineStr">
        <is>
          <t>Not verified from abstract</t>
        </is>
      </c>
      <c r="P992" t="inlineStr">
        <is>
          <t>See abstract</t>
        </is>
      </c>
      <c r="Q992" t="inlineStr">
        <is>
          <t>See abstract</t>
        </is>
      </c>
      <c r="R992" t="inlineStr">
        <is>
          <t>Not reviewed (not included)</t>
        </is>
      </c>
      <c r="S992" t="inlineStr">
        <is>
          <t>Not reviewed (not included)</t>
        </is>
      </c>
      <c r="T992" t="inlineStr">
        <is>
          <t>Abstract screening only. No AI/ML Methods</t>
        </is>
      </c>
      <c r="U992" t="inlineStr">
        <is>
          <t>EXCLUDE</t>
        </is>
      </c>
      <c r="V992" t="inlineStr">
        <is>
          <t>E1-No AI/ML/DL: Abstract and title do not describe application of AI, ML, or DL methods</t>
        </is>
      </c>
      <c r="W992" t="inlineStr">
        <is>
          <t>Excluded: No AI/ML Methods</t>
        </is>
      </c>
      <c r="X992" t="inlineStr">
        <is>
          <t>Not assessed from abstract</t>
        </is>
      </c>
      <c r="Y992" t="inlineStr">
        <is>
          <t>Pubmed</t>
        </is>
      </c>
      <c r="Z992" t="inlineStr">
        <is>
          <t>Not determined from abstract</t>
        </is>
      </c>
      <c r="AB992" t="inlineStr">
        <is>
          <t>Not assessed (not included)</t>
        </is>
      </c>
      <c r="AC992" t="inlineStr">
        <is>
          <t>Not assessed (not included)</t>
        </is>
      </c>
      <c r="AD992" t="inlineStr">
        <is>
          <t>Kaur S, Singh S, Arun P, Kaur D, Bajaj M.</t>
        </is>
      </c>
      <c r="AF992" t="inlineStr">
        <is>
          <t>Unknown - Verify via DOI</t>
        </is>
      </c>
      <c r="AH992" t="inlineStr">
        <is>
          <t>Not assessed</t>
        </is>
      </c>
      <c r="AI992" t="inlineStr">
        <is>
          <t>Not reported</t>
        </is>
      </c>
      <c r="AJ992" t="inlineStr">
        <is>
          <t>Not reported</t>
        </is>
      </c>
      <c r="AK992" t="inlineStr">
        <is>
          <t>Not reported</t>
        </is>
      </c>
      <c r="AL992" t="inlineStr">
        <is>
          <t>Not reported</t>
        </is>
      </c>
      <c r="AM992" t="inlineStr">
        <is>
          <t>Not reported</t>
        </is>
      </c>
      <c r="AN992" t="inlineStr">
        <is>
          <t>Not reported</t>
        </is>
      </c>
      <c r="AO992" t="inlineStr">
        <is>
          <t>Not reviewed</t>
        </is>
      </c>
      <c r="AP992" t="inlineStr">
        <is>
          <t>Not reported</t>
        </is>
      </c>
      <c r="AQ992" t="inlineStr">
        <is>
          <t>Not reported</t>
        </is>
      </c>
      <c r="AR992" t="inlineStr">
        <is>
          <t>Not reported</t>
        </is>
      </c>
      <c r="AS992" t="inlineStr">
        <is>
          <t>See abstract</t>
        </is>
      </c>
      <c r="AT992" t="inlineStr">
        <is>
          <t>Not reviewed</t>
        </is>
      </c>
      <c r="AU992" t="inlineStr">
        <is>
          <t>Not reviewed</t>
        </is>
      </c>
      <c r="AV992" t="inlineStr">
        <is>
          <t>Not reviewed</t>
        </is>
      </c>
      <c r="AW992" t="inlineStr">
        <is>
          <t>Not reviewed</t>
        </is>
      </c>
      <c r="AX992" t="inlineStr">
        <is>
          <t>Not reported</t>
        </is>
      </c>
      <c r="AY992" t="inlineStr">
        <is>
          <t>Not reported</t>
        </is>
      </c>
      <c r="AZ992" t="inlineStr">
        <is>
          <t>Not reported</t>
        </is>
      </c>
      <c r="BA992" t="inlineStr">
        <is>
          <t>Not reported</t>
        </is>
      </c>
      <c r="BB992" t="inlineStr">
        <is>
          <t>Not reported</t>
        </is>
      </c>
      <c r="BC992" t="inlineStr">
        <is>
          <t>Not reported</t>
        </is>
      </c>
      <c r="BD992" t="inlineStr">
        <is>
          <t>Not reported</t>
        </is>
      </c>
      <c r="BE992" t="inlineStr">
        <is>
          <t>Not reported</t>
        </is>
      </c>
      <c r="BF992" t="inlineStr">
        <is>
          <t>Not reported</t>
        </is>
      </c>
      <c r="BG992" t="inlineStr">
        <is>
          <t>Not reviewed (not included)</t>
        </is>
      </c>
      <c r="BH992" t="inlineStr">
        <is>
          <t>N/A</t>
        </is>
      </c>
      <c r="BI992" t="inlineStr">
        <is>
          <t>Not reviewed</t>
        </is>
      </c>
      <c r="BJ992" t="inlineStr">
        <is>
          <t>Not reviewed</t>
        </is>
      </c>
      <c r="BK992" t="inlineStr">
        <is>
          <t>Not reviewed</t>
        </is>
      </c>
      <c r="BL992" t="inlineStr">
        <is>
          <t>Not reviewed</t>
        </is>
      </c>
      <c r="BM992" t="inlineStr">
        <is>
          <t>Not reviewed (not included)</t>
        </is>
      </c>
      <c r="BN992" t="inlineStr">
        <is>
          <t>No AI/ML Methods - E1-No AI/ML/DL: Abstract and title do not describe application of AI, ML, or DL methods</t>
        </is>
      </c>
      <c r="BO992" t="inlineStr">
        <is>
          <t>Abstract-level screening only</t>
        </is>
      </c>
      <c r="BP992" t="inlineStr">
        <is>
          <t>Not reported</t>
        </is>
      </c>
    </row>
    <row r="993">
      <c r="A993" t="inlineStr">
        <is>
          <t>Leveraging Knowledge Graphs and Natural Language Processing for Automated Web Resource Labeling and Knowledge Mobilization in Neurodevelopmental Disorders: Development and Usability Study</t>
        </is>
      </c>
      <c r="B993" t="n">
        <v>2023</v>
      </c>
      <c r="C993" t="inlineStr">
        <is>
          <t>Not checked</t>
        </is>
      </c>
      <c r="D993" t="inlineStr">
        <is>
          <t>Not checked</t>
        </is>
      </c>
      <c r="E993">
        <f>_XLFN.IFNA( _XLFN.XLOOKUP(A798,#REF!,#REF!), "NOT PUBMED")</f>
        <v/>
      </c>
      <c r="G993" t="inlineStr">
        <is>
          <t>Unimodal</t>
        </is>
      </c>
      <c r="H993" t="inlineStr">
        <is>
          <t>See abstract</t>
        </is>
      </c>
      <c r="I993" t="inlineStr">
        <is>
          <t>See abstract</t>
        </is>
      </c>
      <c r="J993" t="inlineStr">
        <is>
          <t>See abstract (AI/ML)</t>
        </is>
      </c>
      <c r="K993" t="inlineStr">
        <is>
          <t>See abstract</t>
        </is>
      </c>
      <c r="M993" t="inlineStr">
        <is>
          <t>See abstract</t>
        </is>
      </c>
      <c r="N993" t="inlineStr">
        <is>
          <t>See abstract</t>
        </is>
      </c>
      <c r="O993" t="inlineStr">
        <is>
          <t>Not verified from abstract</t>
        </is>
      </c>
      <c r="P993" t="inlineStr">
        <is>
          <t>See abstract</t>
        </is>
      </c>
      <c r="Q993" t="inlineStr">
        <is>
          <t>See abstract</t>
        </is>
      </c>
      <c r="R993" t="inlineStr">
        <is>
          <t>Not reviewed (not included)</t>
        </is>
      </c>
      <c r="S993" t="inlineStr">
        <is>
          <t>Not reviewed (not included)</t>
        </is>
      </c>
      <c r="T993" t="inlineStr">
        <is>
          <t>Abstract screening only. Non-ADHD Focused</t>
        </is>
      </c>
      <c r="U993" t="inlineStr">
        <is>
          <t>EXCLUDE</t>
        </is>
      </c>
      <c r="V993" t="inlineStr">
        <is>
          <t>E2-Not ADHD focused: Neither title nor abstract mentions ADHD or attention-deficit/hyperactivity</t>
        </is>
      </c>
      <c r="W993" t="inlineStr">
        <is>
          <t>Excluded: Not ADHD Focused</t>
        </is>
      </c>
      <c r="X993" t="inlineStr">
        <is>
          <t>Not assessed from abstract</t>
        </is>
      </c>
      <c r="Y993" t="inlineStr">
        <is>
          <t>Pubmed</t>
        </is>
      </c>
      <c r="Z993" t="inlineStr">
        <is>
          <t>Not determined from abstract</t>
        </is>
      </c>
      <c r="AB993" t="inlineStr">
        <is>
          <t>Not assessed (not included)</t>
        </is>
      </c>
      <c r="AC993" t="inlineStr">
        <is>
          <t>Not assessed (not included)</t>
        </is>
      </c>
      <c r="AD993" t="inlineStr">
        <is>
          <t>Costello J, Kaur M, Reformat MZ, Bolduc FV.</t>
        </is>
      </c>
      <c r="AF993" t="inlineStr">
        <is>
          <t>Unknown - Verify via DOI</t>
        </is>
      </c>
      <c r="AH993" t="inlineStr">
        <is>
          <t>Not assessed</t>
        </is>
      </c>
      <c r="AI993" t="inlineStr">
        <is>
          <t>Not reported</t>
        </is>
      </c>
      <c r="AJ993" t="inlineStr">
        <is>
          <t>Not reported</t>
        </is>
      </c>
      <c r="AK993" t="inlineStr">
        <is>
          <t>Not reported</t>
        </is>
      </c>
      <c r="AL993" t="inlineStr">
        <is>
          <t>Not reported</t>
        </is>
      </c>
      <c r="AM993" t="inlineStr">
        <is>
          <t>Not reported</t>
        </is>
      </c>
      <c r="AN993" t="inlineStr">
        <is>
          <t>Not reported</t>
        </is>
      </c>
      <c r="AO993" t="inlineStr">
        <is>
          <t>Not reviewed</t>
        </is>
      </c>
      <c r="AP993" t="inlineStr">
        <is>
          <t>Not reported</t>
        </is>
      </c>
      <c r="AQ993" t="inlineStr">
        <is>
          <t>Not reported</t>
        </is>
      </c>
      <c r="AR993" t="inlineStr">
        <is>
          <t>Not reported</t>
        </is>
      </c>
      <c r="AS993" t="inlineStr">
        <is>
          <t>See abstract</t>
        </is>
      </c>
      <c r="AT993" t="inlineStr">
        <is>
          <t>Not reviewed</t>
        </is>
      </c>
      <c r="AU993" t="inlineStr">
        <is>
          <t>Not reviewed</t>
        </is>
      </c>
      <c r="AV993" t="inlineStr">
        <is>
          <t>Not reviewed</t>
        </is>
      </c>
      <c r="AW993" t="inlineStr">
        <is>
          <t>Not reviewed</t>
        </is>
      </c>
      <c r="AX993" t="inlineStr">
        <is>
          <t>Not reported</t>
        </is>
      </c>
      <c r="AY993" t="inlineStr">
        <is>
          <t>Not reported</t>
        </is>
      </c>
      <c r="AZ993" t="inlineStr">
        <is>
          <t>Not reported</t>
        </is>
      </c>
      <c r="BA993" t="inlineStr">
        <is>
          <t>Not reported</t>
        </is>
      </c>
      <c r="BB993" t="inlineStr">
        <is>
          <t>Not reported</t>
        </is>
      </c>
      <c r="BC993" t="inlineStr">
        <is>
          <t>Not reported</t>
        </is>
      </c>
      <c r="BD993" t="inlineStr">
        <is>
          <t>Not reported</t>
        </is>
      </c>
      <c r="BE993" t="inlineStr">
        <is>
          <t>Not reported</t>
        </is>
      </c>
      <c r="BF993" t="inlineStr">
        <is>
          <t>Not reported</t>
        </is>
      </c>
      <c r="BG993" t="inlineStr">
        <is>
          <t>Not reviewed (not included)</t>
        </is>
      </c>
      <c r="BH993" t="inlineStr">
        <is>
          <t>N/A</t>
        </is>
      </c>
      <c r="BI993" t="inlineStr">
        <is>
          <t>Not reviewed</t>
        </is>
      </c>
      <c r="BJ993" t="inlineStr">
        <is>
          <t>Not reviewed</t>
        </is>
      </c>
      <c r="BK993" t="inlineStr">
        <is>
          <t>Not reviewed</t>
        </is>
      </c>
      <c r="BL993" t="inlineStr">
        <is>
          <t>Not reviewed</t>
        </is>
      </c>
      <c r="BM993" t="inlineStr">
        <is>
          <t>Not reviewed (not included)</t>
        </is>
      </c>
      <c r="BN993" t="inlineStr">
        <is>
          <t>Non-ADHD Focused - E2-Not ADHD focused: Neither title nor abstract mentions ADHD or attention-deficit/hyperactivity</t>
        </is>
      </c>
      <c r="BO993" t="inlineStr">
        <is>
          <t>Abstract-level screening only</t>
        </is>
      </c>
      <c r="BP993" t="inlineStr">
        <is>
          <t>Not reported</t>
        </is>
      </c>
    </row>
    <row r="994">
      <c r="A994" t="inlineStr">
        <is>
          <t>The Effects of COMT Polymorphism on Cortical Thickness and Surface Area Abnormalities in Children with ADHD</t>
        </is>
      </c>
      <c r="B994" t="n">
        <v>2019</v>
      </c>
      <c r="C994" t="inlineStr">
        <is>
          <t>Not checked</t>
        </is>
      </c>
      <c r="D994" t="inlineStr">
        <is>
          <t>Not checked</t>
        </is>
      </c>
      <c r="E994">
        <f>_XLFN.IFNA( _XLFN.XLOOKUP(A799,#REF!,#REF!), "NOT PUBMED")</f>
        <v/>
      </c>
      <c r="G994" t="inlineStr">
        <is>
          <t>Unimodal</t>
        </is>
      </c>
      <c r="H994" t="inlineStr">
        <is>
          <t>See abstract</t>
        </is>
      </c>
      <c r="I994" t="inlineStr">
        <is>
          <t>See abstract</t>
        </is>
      </c>
      <c r="J994" t="inlineStr">
        <is>
          <t>See abstract (AI/ML)</t>
        </is>
      </c>
      <c r="K994" t="inlineStr">
        <is>
          <t>See abstract</t>
        </is>
      </c>
      <c r="M994" t="inlineStr">
        <is>
          <t>See abstract</t>
        </is>
      </c>
      <c r="N994" t="inlineStr">
        <is>
          <t>See abstract</t>
        </is>
      </c>
      <c r="O994" t="inlineStr">
        <is>
          <t>Not verified from abstract</t>
        </is>
      </c>
      <c r="P994" t="inlineStr">
        <is>
          <t>See abstract</t>
        </is>
      </c>
      <c r="Q994" t="inlineStr">
        <is>
          <t>See abstract</t>
        </is>
      </c>
      <c r="R994" t="inlineStr">
        <is>
          <t>Not reviewed (not included)</t>
        </is>
      </c>
      <c r="S994" t="inlineStr">
        <is>
          <t>Not reviewed (not included)</t>
        </is>
      </c>
      <c r="T994" t="inlineStr">
        <is>
          <t>Abstract screening only. No AI/ML Methods</t>
        </is>
      </c>
      <c r="U994" t="inlineStr">
        <is>
          <t>EXCLUDE</t>
        </is>
      </c>
      <c r="V994" t="inlineStr">
        <is>
          <t>E1-No AI/ML/DL: Abstract and title do not describe application of AI, ML, or DL methods</t>
        </is>
      </c>
      <c r="W994" t="inlineStr">
        <is>
          <t>Excluded: No AI/ML Methods</t>
        </is>
      </c>
      <c r="X994" t="inlineStr">
        <is>
          <t>Not assessed from abstract</t>
        </is>
      </c>
      <c r="Y994" t="inlineStr">
        <is>
          <t>Pubmed</t>
        </is>
      </c>
      <c r="Z994" t="inlineStr">
        <is>
          <t>Not determined from abstract</t>
        </is>
      </c>
      <c r="AB994" t="inlineStr">
        <is>
          <t>Not assessed (not included)</t>
        </is>
      </c>
      <c r="AC994" t="inlineStr">
        <is>
          <t>Not assessed (not included)</t>
        </is>
      </c>
      <c r="AD994" t="inlineStr">
        <is>
          <t>Jung M, Mizuno Y, Fujisawa TX, Takiguchi S, Kong J, Kosaka H, Tomoda A.</t>
        </is>
      </c>
      <c r="AF994" t="inlineStr">
        <is>
          <t>Unknown - Verify via DOI</t>
        </is>
      </c>
      <c r="AH994" t="inlineStr">
        <is>
          <t>Not assessed</t>
        </is>
      </c>
      <c r="AI994" t="inlineStr">
        <is>
          <t>Not reported</t>
        </is>
      </c>
      <c r="AJ994" t="inlineStr">
        <is>
          <t>Not reported</t>
        </is>
      </c>
      <c r="AK994" t="inlineStr">
        <is>
          <t>Not reported</t>
        </is>
      </c>
      <c r="AL994" t="inlineStr">
        <is>
          <t>Not reported</t>
        </is>
      </c>
      <c r="AM994" t="inlineStr">
        <is>
          <t>Not reported</t>
        </is>
      </c>
      <c r="AN994" t="inlineStr">
        <is>
          <t>Not reported</t>
        </is>
      </c>
      <c r="AO994" t="inlineStr">
        <is>
          <t>Not reviewed</t>
        </is>
      </c>
      <c r="AP994" t="inlineStr">
        <is>
          <t>Not reported</t>
        </is>
      </c>
      <c r="AQ994" t="inlineStr">
        <is>
          <t>Not reported</t>
        </is>
      </c>
      <c r="AR994" t="inlineStr">
        <is>
          <t>Not reported</t>
        </is>
      </c>
      <c r="AS994" t="inlineStr">
        <is>
          <t>See abstract</t>
        </is>
      </c>
      <c r="AT994" t="inlineStr">
        <is>
          <t>Not reviewed</t>
        </is>
      </c>
      <c r="AU994" t="inlineStr">
        <is>
          <t>Not reviewed</t>
        </is>
      </c>
      <c r="AV994" t="inlineStr">
        <is>
          <t>Not reviewed</t>
        </is>
      </c>
      <c r="AW994" t="inlineStr">
        <is>
          <t>Not reviewed</t>
        </is>
      </c>
      <c r="AX994" t="inlineStr">
        <is>
          <t>Not reported</t>
        </is>
      </c>
      <c r="AY994" t="inlineStr">
        <is>
          <t>Not reported</t>
        </is>
      </c>
      <c r="AZ994" t="inlineStr">
        <is>
          <t>Not reported</t>
        </is>
      </c>
      <c r="BA994" t="inlineStr">
        <is>
          <t>Not reported</t>
        </is>
      </c>
      <c r="BB994" t="inlineStr">
        <is>
          <t>Not reported</t>
        </is>
      </c>
      <c r="BC994" t="inlineStr">
        <is>
          <t>Not reported</t>
        </is>
      </c>
      <c r="BD994" t="inlineStr">
        <is>
          <t>Not reported</t>
        </is>
      </c>
      <c r="BE994" t="inlineStr">
        <is>
          <t>Not reported</t>
        </is>
      </c>
      <c r="BF994" t="inlineStr">
        <is>
          <t>Not reported</t>
        </is>
      </c>
      <c r="BG994" t="inlineStr">
        <is>
          <t>Not reviewed (not included)</t>
        </is>
      </c>
      <c r="BH994" t="inlineStr">
        <is>
          <t>N/A</t>
        </is>
      </c>
      <c r="BI994" t="inlineStr">
        <is>
          <t>Not reviewed</t>
        </is>
      </c>
      <c r="BJ994" t="inlineStr">
        <is>
          <t>Not reviewed</t>
        </is>
      </c>
      <c r="BK994" t="inlineStr">
        <is>
          <t>Not reviewed</t>
        </is>
      </c>
      <c r="BL994" t="inlineStr">
        <is>
          <t>Not reviewed</t>
        </is>
      </c>
      <c r="BM994" t="inlineStr">
        <is>
          <t>Not reviewed (not included)</t>
        </is>
      </c>
      <c r="BN994" t="inlineStr">
        <is>
          <t>No AI/ML Methods - E1-No AI/ML/DL: Abstract and title do not describe application of AI, ML, or DL methods</t>
        </is>
      </c>
      <c r="BO994" t="inlineStr">
        <is>
          <t>Abstract-level screening only</t>
        </is>
      </c>
      <c r="BP994" t="inlineStr">
        <is>
          <t>Not reported</t>
        </is>
      </c>
    </row>
    <row r="995">
      <c r="A995" t="inlineStr">
        <is>
          <t>Regional brain volume predicts response to methylphenidate treatment in individuals with ADHD</t>
        </is>
      </c>
      <c r="B995" t="n">
        <v>2021</v>
      </c>
      <c r="C995" t="inlineStr">
        <is>
          <t>Not checked</t>
        </is>
      </c>
      <c r="D995" t="inlineStr">
        <is>
          <t>Not checked</t>
        </is>
      </c>
      <c r="E995">
        <f>_XLFN.IFNA( _XLFN.XLOOKUP(A801,#REF!,#REF!), "NOT PUBMED")</f>
        <v/>
      </c>
      <c r="G995" t="inlineStr">
        <is>
          <t>Unimodal</t>
        </is>
      </c>
      <c r="H995" t="inlineStr">
        <is>
          <t>See abstract</t>
        </is>
      </c>
      <c r="I995" t="inlineStr">
        <is>
          <t>See abstract</t>
        </is>
      </c>
      <c r="J995" t="inlineStr">
        <is>
          <t>See abstract (AI/ML)</t>
        </is>
      </c>
      <c r="K995" t="inlineStr">
        <is>
          <t>See abstract</t>
        </is>
      </c>
      <c r="M995" t="inlineStr">
        <is>
          <t>See abstract</t>
        </is>
      </c>
      <c r="N995" t="inlineStr">
        <is>
          <t>See abstract</t>
        </is>
      </c>
      <c r="O995" t="inlineStr">
        <is>
          <t>Not verified from abstract</t>
        </is>
      </c>
      <c r="P995" t="inlineStr">
        <is>
          <t>See abstract</t>
        </is>
      </c>
      <c r="Q995" t="inlineStr">
        <is>
          <t>See abstract</t>
        </is>
      </c>
      <c r="R995" t="inlineStr">
        <is>
          <t>Not reviewed (not included)</t>
        </is>
      </c>
      <c r="S995" t="inlineStr">
        <is>
          <t>Not reviewed (not included)</t>
        </is>
      </c>
      <c r="T995" t="inlineStr">
        <is>
          <t>Abstract screening only. No AI/ML Methods</t>
        </is>
      </c>
      <c r="U995" t="inlineStr">
        <is>
          <t>EXCLUDE</t>
        </is>
      </c>
      <c r="V995" t="inlineStr">
        <is>
          <t>E1-No AI/ML/DL: Abstract and title do not describe application of AI, ML, or DL methods</t>
        </is>
      </c>
      <c r="W995" t="inlineStr">
        <is>
          <t>Excluded: No AI/ML Methods</t>
        </is>
      </c>
      <c r="X995" t="inlineStr">
        <is>
          <t>Not assessed from abstract</t>
        </is>
      </c>
      <c r="Y995" t="inlineStr">
        <is>
          <t>Pubmed</t>
        </is>
      </c>
      <c r="Z995" t="inlineStr">
        <is>
          <t>Not determined from abstract</t>
        </is>
      </c>
      <c r="AB995" t="inlineStr">
        <is>
          <t>Not assessed (not included)</t>
        </is>
      </c>
      <c r="AC995" t="inlineStr">
        <is>
          <t>Not assessed (not included)</t>
        </is>
      </c>
      <c r="AD995" t="inlineStr">
        <is>
          <t>Chang JC, Lin HY, Lv J, Tseng WI, Gau SS.</t>
        </is>
      </c>
      <c r="AF995" t="inlineStr">
        <is>
          <t>Unknown - Verify via DOI</t>
        </is>
      </c>
      <c r="AH995" t="inlineStr">
        <is>
          <t>Not assessed</t>
        </is>
      </c>
      <c r="AI995" t="inlineStr">
        <is>
          <t>Not reported</t>
        </is>
      </c>
      <c r="AJ995" t="inlineStr">
        <is>
          <t>Not reported</t>
        </is>
      </c>
      <c r="AK995" t="inlineStr">
        <is>
          <t>Not reported</t>
        </is>
      </c>
      <c r="AL995" t="inlineStr">
        <is>
          <t>Not reported</t>
        </is>
      </c>
      <c r="AM995" t="inlineStr">
        <is>
          <t>Not reported</t>
        </is>
      </c>
      <c r="AN995" t="inlineStr">
        <is>
          <t>Not reported</t>
        </is>
      </c>
      <c r="AO995" t="inlineStr">
        <is>
          <t>Not reviewed</t>
        </is>
      </c>
      <c r="AP995" t="inlineStr">
        <is>
          <t>Not reported</t>
        </is>
      </c>
      <c r="AQ995" t="inlineStr">
        <is>
          <t>Not reported</t>
        </is>
      </c>
      <c r="AR995" t="inlineStr">
        <is>
          <t>Not reported</t>
        </is>
      </c>
      <c r="AS995" t="inlineStr">
        <is>
          <t>See abstract</t>
        </is>
      </c>
      <c r="AT995" t="inlineStr">
        <is>
          <t>Not reviewed</t>
        </is>
      </c>
      <c r="AU995" t="inlineStr">
        <is>
          <t>Not reviewed</t>
        </is>
      </c>
      <c r="AV995" t="inlineStr">
        <is>
          <t>Not reviewed</t>
        </is>
      </c>
      <c r="AW995" t="inlineStr">
        <is>
          <t>Not reviewed</t>
        </is>
      </c>
      <c r="AX995" t="inlineStr">
        <is>
          <t>Not reported</t>
        </is>
      </c>
      <c r="AY995" t="inlineStr">
        <is>
          <t>Not reported</t>
        </is>
      </c>
      <c r="AZ995" t="inlineStr">
        <is>
          <t>Not reported</t>
        </is>
      </c>
      <c r="BA995" t="inlineStr">
        <is>
          <t>Not reported</t>
        </is>
      </c>
      <c r="BB995" t="inlineStr">
        <is>
          <t>Not reported</t>
        </is>
      </c>
      <c r="BC995" t="inlineStr">
        <is>
          <t>Not reported</t>
        </is>
      </c>
      <c r="BD995" t="inlineStr">
        <is>
          <t>Not reported</t>
        </is>
      </c>
      <c r="BE995" t="inlineStr">
        <is>
          <t>Not reported</t>
        </is>
      </c>
      <c r="BF995" t="inlineStr">
        <is>
          <t>Not reported</t>
        </is>
      </c>
      <c r="BG995" t="inlineStr">
        <is>
          <t>Not reviewed (not included)</t>
        </is>
      </c>
      <c r="BH995" t="inlineStr">
        <is>
          <t>N/A</t>
        </is>
      </c>
      <c r="BI995" t="inlineStr">
        <is>
          <t>Not reviewed</t>
        </is>
      </c>
      <c r="BJ995" t="inlineStr">
        <is>
          <t>Not reviewed</t>
        </is>
      </c>
      <c r="BK995" t="inlineStr">
        <is>
          <t>Not reviewed</t>
        </is>
      </c>
      <c r="BL995" t="inlineStr">
        <is>
          <t>Not reviewed</t>
        </is>
      </c>
      <c r="BM995" t="inlineStr">
        <is>
          <t>Not reviewed (not included)</t>
        </is>
      </c>
      <c r="BN995" t="inlineStr">
        <is>
          <t>No AI/ML Methods - E1-No AI/ML/DL: Abstract and title do not describe application of AI, ML, or DL methods</t>
        </is>
      </c>
      <c r="BO995" t="inlineStr">
        <is>
          <t>Abstract-level screening only</t>
        </is>
      </c>
      <c r="BP995" t="inlineStr">
        <is>
          <t>Not reported</t>
        </is>
      </c>
    </row>
    <row r="996">
      <c r="A996" t="inlineStr">
        <is>
          <t>A-GCL: Adversarial graph contrastive learning for fMRI analysis to diagnose neurodevelopmental disorders</t>
        </is>
      </c>
      <c r="B996" t="n">
        <v>2023</v>
      </c>
      <c r="C996" t="inlineStr">
        <is>
          <t>Not checked</t>
        </is>
      </c>
      <c r="D996" t="inlineStr">
        <is>
          <t>Not checked</t>
        </is>
      </c>
      <c r="E996">
        <f>_XLFN.IFNA( _XLFN.XLOOKUP(A802,#REF!,#REF!), "NOT PUBMED")</f>
        <v/>
      </c>
      <c r="G996" t="inlineStr">
        <is>
          <t>Unimodal</t>
        </is>
      </c>
      <c r="H996" t="inlineStr">
        <is>
          <t>See abstract</t>
        </is>
      </c>
      <c r="I996" t="inlineStr">
        <is>
          <t>See abstract</t>
        </is>
      </c>
      <c r="J996" t="inlineStr">
        <is>
          <t>See abstract (AI/ML)</t>
        </is>
      </c>
      <c r="K996" t="inlineStr">
        <is>
          <t>See abstract</t>
        </is>
      </c>
      <c r="M996" t="inlineStr">
        <is>
          <t>See abstract</t>
        </is>
      </c>
      <c r="N996" t="inlineStr">
        <is>
          <t>See abstract</t>
        </is>
      </c>
      <c r="O996" t="inlineStr">
        <is>
          <t>Not verified from abstract</t>
        </is>
      </c>
      <c r="P996" t="inlineStr">
        <is>
          <t>See abstract</t>
        </is>
      </c>
      <c r="Q996" t="inlineStr">
        <is>
          <t>See abstract</t>
        </is>
      </c>
      <c r="R996" t="inlineStr">
        <is>
          <t>Not reviewed (not included)</t>
        </is>
      </c>
      <c r="S996" t="inlineStr">
        <is>
          <t>Not reviewed (not included)</t>
        </is>
      </c>
      <c r="T996" t="inlineStr">
        <is>
          <t>Abstract screening only. Non-ADHD Focused</t>
        </is>
      </c>
      <c r="U996" t="inlineStr">
        <is>
          <t>EXCLUDE</t>
        </is>
      </c>
      <c r="V996" t="inlineStr">
        <is>
          <t>E2-Not ADHD focused: Neither title nor abstract mentions ADHD or attention-deficit/hyperactivity</t>
        </is>
      </c>
      <c r="W996" t="inlineStr">
        <is>
          <t>Excluded: Not ADHD Focused</t>
        </is>
      </c>
      <c r="X996" t="inlineStr">
        <is>
          <t>Not assessed from abstract</t>
        </is>
      </c>
      <c r="Y996" t="inlineStr">
        <is>
          <t>Pubmed</t>
        </is>
      </c>
      <c r="Z996" t="inlineStr">
        <is>
          <t>Not determined from abstract</t>
        </is>
      </c>
      <c r="AB996" t="inlineStr">
        <is>
          <t>Not assessed (not included)</t>
        </is>
      </c>
      <c r="AC996" t="inlineStr">
        <is>
          <t>Not assessed (not included)</t>
        </is>
      </c>
      <c r="AD996" t="inlineStr">
        <is>
          <t>Zhang S, Chen X, Shen X, Ren B, Yu Z, Yang H, Jiang X, Shen D, Zhou Y, Zhang XY.</t>
        </is>
      </c>
      <c r="AF996" t="inlineStr">
        <is>
          <t>Unknown - Verify via DOI</t>
        </is>
      </c>
      <c r="AH996" t="inlineStr">
        <is>
          <t>Not assessed</t>
        </is>
      </c>
      <c r="AI996" t="inlineStr">
        <is>
          <t>Not reported</t>
        </is>
      </c>
      <c r="AJ996" t="inlineStr">
        <is>
          <t>Not reported</t>
        </is>
      </c>
      <c r="AK996" t="inlineStr">
        <is>
          <t>Not reported</t>
        </is>
      </c>
      <c r="AL996" t="inlineStr">
        <is>
          <t>Not reported</t>
        </is>
      </c>
      <c r="AM996" t="inlineStr">
        <is>
          <t>Not reported</t>
        </is>
      </c>
      <c r="AN996" t="inlineStr">
        <is>
          <t>Not reported</t>
        </is>
      </c>
      <c r="AO996" t="inlineStr">
        <is>
          <t>Not reviewed</t>
        </is>
      </c>
      <c r="AP996" t="inlineStr">
        <is>
          <t>Not reported</t>
        </is>
      </c>
      <c r="AQ996" t="inlineStr">
        <is>
          <t>Not reported</t>
        </is>
      </c>
      <c r="AR996" t="inlineStr">
        <is>
          <t>Not reported</t>
        </is>
      </c>
      <c r="AS996" t="inlineStr">
        <is>
          <t>See abstract</t>
        </is>
      </c>
      <c r="AT996" t="inlineStr">
        <is>
          <t>Not reviewed</t>
        </is>
      </c>
      <c r="AU996" t="inlineStr">
        <is>
          <t>Not reviewed</t>
        </is>
      </c>
      <c r="AV996" t="inlineStr">
        <is>
          <t>Not reviewed</t>
        </is>
      </c>
      <c r="AW996" t="inlineStr">
        <is>
          <t>Not reviewed</t>
        </is>
      </c>
      <c r="AX996" t="inlineStr">
        <is>
          <t>Not reported</t>
        </is>
      </c>
      <c r="AY996" t="inlineStr">
        <is>
          <t>Not reported</t>
        </is>
      </c>
      <c r="AZ996" t="inlineStr">
        <is>
          <t>Not reported</t>
        </is>
      </c>
      <c r="BA996" t="inlineStr">
        <is>
          <t>Not reported</t>
        </is>
      </c>
      <c r="BB996" t="inlineStr">
        <is>
          <t>Not reported</t>
        </is>
      </c>
      <c r="BC996" t="inlineStr">
        <is>
          <t>Not reported</t>
        </is>
      </c>
      <c r="BD996" t="inlineStr">
        <is>
          <t>Not reported</t>
        </is>
      </c>
      <c r="BE996" t="inlineStr">
        <is>
          <t>Not reported</t>
        </is>
      </c>
      <c r="BF996" t="inlineStr">
        <is>
          <t>Not reported</t>
        </is>
      </c>
      <c r="BG996" t="inlineStr">
        <is>
          <t>Not reviewed (not included)</t>
        </is>
      </c>
      <c r="BH996" t="inlineStr">
        <is>
          <t>N/A</t>
        </is>
      </c>
      <c r="BI996" t="inlineStr">
        <is>
          <t>Not reviewed</t>
        </is>
      </c>
      <c r="BJ996" t="inlineStr">
        <is>
          <t>Not reviewed</t>
        </is>
      </c>
      <c r="BK996" t="inlineStr">
        <is>
          <t>Not reviewed</t>
        </is>
      </c>
      <c r="BL996" t="inlineStr">
        <is>
          <t>Not reviewed</t>
        </is>
      </c>
      <c r="BM996" t="inlineStr">
        <is>
          <t>Not reviewed (not included)</t>
        </is>
      </c>
      <c r="BN996" t="inlineStr">
        <is>
          <t>Non-ADHD Focused - E2-Not ADHD focused: Neither title nor abstract mentions ADHD or attention-deficit/hyperactivity</t>
        </is>
      </c>
      <c r="BO996" t="inlineStr">
        <is>
          <t>Abstract-level screening only</t>
        </is>
      </c>
      <c r="BP996" t="inlineStr">
        <is>
          <t>Not reported</t>
        </is>
      </c>
    </row>
    <row r="997">
      <c r="A997" t="inlineStr">
        <is>
          <t>Mental arithmetic task detection using geometric features extraction of EEG signal based on machine learning</t>
        </is>
      </c>
      <c r="B997" t="n">
        <v>2022</v>
      </c>
      <c r="C997" t="inlineStr">
        <is>
          <t>Not checked</t>
        </is>
      </c>
      <c r="D997" t="inlineStr">
        <is>
          <t>Not checked</t>
        </is>
      </c>
      <c r="E997">
        <f>_XLFN.IFNA( _XLFN.XLOOKUP(A803,#REF!,#REF!), "NOT PUBMED")</f>
        <v/>
      </c>
      <c r="G997" t="inlineStr">
        <is>
          <t>Unimodal</t>
        </is>
      </c>
      <c r="H997" t="inlineStr">
        <is>
          <t>See abstract</t>
        </is>
      </c>
      <c r="I997" t="inlineStr">
        <is>
          <t>See abstract</t>
        </is>
      </c>
      <c r="J997" t="inlineStr">
        <is>
          <t>See abstract (AI/ML)</t>
        </is>
      </c>
      <c r="K997" t="inlineStr">
        <is>
          <t>See abstract</t>
        </is>
      </c>
      <c r="M997" t="inlineStr">
        <is>
          <t>See abstract</t>
        </is>
      </c>
      <c r="N997" t="inlineStr">
        <is>
          <t>See abstract</t>
        </is>
      </c>
      <c r="O997" t="inlineStr">
        <is>
          <t>Not verified from abstract</t>
        </is>
      </c>
      <c r="P997" t="inlineStr">
        <is>
          <t>See abstract</t>
        </is>
      </c>
      <c r="Q997" t="inlineStr">
        <is>
          <t>See abstract</t>
        </is>
      </c>
      <c r="R997" t="inlineStr">
        <is>
          <t>Not reviewed (not included)</t>
        </is>
      </c>
      <c r="S997" t="inlineStr">
        <is>
          <t>Not reviewed (not included)</t>
        </is>
      </c>
      <c r="T997" t="inlineStr">
        <is>
          <t>Abstract screening only. Non-ADHD Focused</t>
        </is>
      </c>
      <c r="U997" t="inlineStr">
        <is>
          <t>EXCLUDE</t>
        </is>
      </c>
      <c r="V997" t="inlineStr">
        <is>
          <t>E2-Not ADHD focused: Neither title nor abstract mentions ADHD or attention-deficit/hyperactivity</t>
        </is>
      </c>
      <c r="W997" t="inlineStr">
        <is>
          <t>Excluded: Not ADHD Focused</t>
        </is>
      </c>
      <c r="X997" t="inlineStr">
        <is>
          <t>Not assessed from abstract</t>
        </is>
      </c>
      <c r="Y997" t="inlineStr">
        <is>
          <t>Pubmed</t>
        </is>
      </c>
      <c r="Z997" t="inlineStr">
        <is>
          <t>Not determined from abstract</t>
        </is>
      </c>
      <c r="AB997" t="inlineStr">
        <is>
          <t>Not assessed (not included)</t>
        </is>
      </c>
      <c r="AC997" t="inlineStr">
        <is>
          <t>Not assessed (not included)</t>
        </is>
      </c>
      <c r="AD997" t="inlineStr">
        <is>
          <t>Abadi HE, Moridani MK, Mirzakhani M.</t>
        </is>
      </c>
      <c r="AF997" t="inlineStr">
        <is>
          <t>Unknown - Verify via DOI</t>
        </is>
      </c>
      <c r="AH997" t="inlineStr">
        <is>
          <t>Not assessed</t>
        </is>
      </c>
      <c r="AI997" t="inlineStr">
        <is>
          <t>Not reported</t>
        </is>
      </c>
      <c r="AJ997" t="inlineStr">
        <is>
          <t>Not reported</t>
        </is>
      </c>
      <c r="AK997" t="inlineStr">
        <is>
          <t>Not reported</t>
        </is>
      </c>
      <c r="AL997" t="inlineStr">
        <is>
          <t>Not reported</t>
        </is>
      </c>
      <c r="AM997" t="inlineStr">
        <is>
          <t>Not reported</t>
        </is>
      </c>
      <c r="AN997" t="inlineStr">
        <is>
          <t>Not reported</t>
        </is>
      </c>
      <c r="AO997" t="inlineStr">
        <is>
          <t>Not reviewed</t>
        </is>
      </c>
      <c r="AP997" t="inlineStr">
        <is>
          <t>Not reported</t>
        </is>
      </c>
      <c r="AQ997" t="inlineStr">
        <is>
          <t>Not reported</t>
        </is>
      </c>
      <c r="AR997" t="inlineStr">
        <is>
          <t>Not reported</t>
        </is>
      </c>
      <c r="AS997" t="inlineStr">
        <is>
          <t>See abstract</t>
        </is>
      </c>
      <c r="AT997" t="inlineStr">
        <is>
          <t>Not reviewed</t>
        </is>
      </c>
      <c r="AU997" t="inlineStr">
        <is>
          <t>Not reviewed</t>
        </is>
      </c>
      <c r="AV997" t="inlineStr">
        <is>
          <t>Not reviewed</t>
        </is>
      </c>
      <c r="AW997" t="inlineStr">
        <is>
          <t>Not reviewed</t>
        </is>
      </c>
      <c r="AX997" t="inlineStr">
        <is>
          <t>Not reported</t>
        </is>
      </c>
      <c r="AY997" t="inlineStr">
        <is>
          <t>Not reported</t>
        </is>
      </c>
      <c r="AZ997" t="inlineStr">
        <is>
          <t>Not reported</t>
        </is>
      </c>
      <c r="BA997" t="inlineStr">
        <is>
          <t>Not reported</t>
        </is>
      </c>
      <c r="BB997" t="inlineStr">
        <is>
          <t>Not reported</t>
        </is>
      </c>
      <c r="BC997" t="inlineStr">
        <is>
          <t>Not reported</t>
        </is>
      </c>
      <c r="BD997" t="inlineStr">
        <is>
          <t>Not reported</t>
        </is>
      </c>
      <c r="BE997" t="inlineStr">
        <is>
          <t>Not reported</t>
        </is>
      </c>
      <c r="BF997" t="inlineStr">
        <is>
          <t>Not reported</t>
        </is>
      </c>
      <c r="BG997" t="inlineStr">
        <is>
          <t>Not reviewed (not included)</t>
        </is>
      </c>
      <c r="BH997" t="inlineStr">
        <is>
          <t>N/A</t>
        </is>
      </c>
      <c r="BI997" t="inlineStr">
        <is>
          <t>Not reviewed</t>
        </is>
      </c>
      <c r="BJ997" t="inlineStr">
        <is>
          <t>Not reviewed</t>
        </is>
      </c>
      <c r="BK997" t="inlineStr">
        <is>
          <t>Not reviewed</t>
        </is>
      </c>
      <c r="BL997" t="inlineStr">
        <is>
          <t>Not reviewed</t>
        </is>
      </c>
      <c r="BM997" t="inlineStr">
        <is>
          <t>Not reviewed (not included)</t>
        </is>
      </c>
      <c r="BN997" t="inlineStr">
        <is>
          <t>Non-ADHD Focused - E2-Not ADHD focused: Neither title nor abstract mentions ADHD or attention-deficit/hyperactivity</t>
        </is>
      </c>
      <c r="BO997" t="inlineStr">
        <is>
          <t>Abstract-level screening only</t>
        </is>
      </c>
      <c r="BP997" t="inlineStr">
        <is>
          <t>Not reported</t>
        </is>
      </c>
    </row>
    <row r="998">
      <c r="A998" t="inlineStr">
        <is>
          <t>Triplet-Based Deep Hashing Incremental Learning for Brain Network Classification</t>
        </is>
      </c>
      <c r="B998" t="n">
        <v>2025</v>
      </c>
      <c r="C998" t="inlineStr">
        <is>
          <t>Not checked</t>
        </is>
      </c>
      <c r="D998" t="inlineStr">
        <is>
          <t>Not checked</t>
        </is>
      </c>
      <c r="E998">
        <f>_XLFN.IFNA( _XLFN.XLOOKUP(A804,#REF!,#REF!), "NOT PUBMED")</f>
        <v/>
      </c>
      <c r="G998" t="inlineStr">
        <is>
          <t>Unimodal</t>
        </is>
      </c>
      <c r="H998" t="inlineStr">
        <is>
          <t>See abstract</t>
        </is>
      </c>
      <c r="I998" t="inlineStr">
        <is>
          <t>See abstract</t>
        </is>
      </c>
      <c r="J998" t="inlineStr">
        <is>
          <t>See abstract (AI/ML)</t>
        </is>
      </c>
      <c r="K998" t="inlineStr">
        <is>
          <t>See abstract</t>
        </is>
      </c>
      <c r="M998" t="inlineStr">
        <is>
          <t>See abstract</t>
        </is>
      </c>
      <c r="N998" t="inlineStr">
        <is>
          <t>See abstract</t>
        </is>
      </c>
      <c r="O998" t="inlineStr">
        <is>
          <t>Not verified from abstract</t>
        </is>
      </c>
      <c r="P998" t="inlineStr">
        <is>
          <t>See abstract</t>
        </is>
      </c>
      <c r="Q998" t="inlineStr">
        <is>
          <t>See abstract</t>
        </is>
      </c>
      <c r="R998" t="inlineStr">
        <is>
          <t>Not reviewed (not included)</t>
        </is>
      </c>
      <c r="S998" t="inlineStr">
        <is>
          <t>Not reviewed (not included)</t>
        </is>
      </c>
      <c r="T998" t="inlineStr">
        <is>
          <t>Abstract screening only. Non-ADHD Focused</t>
        </is>
      </c>
      <c r="U998" t="inlineStr">
        <is>
          <t>EXCLUDE</t>
        </is>
      </c>
      <c r="V998" t="inlineStr">
        <is>
          <t>E2-Not ADHD focused: Neither title nor abstract mentions ADHD or attention-deficit/hyperactivity</t>
        </is>
      </c>
      <c r="W998" t="inlineStr">
        <is>
          <t>Excluded: Not ADHD Focused</t>
        </is>
      </c>
      <c r="X998" t="inlineStr">
        <is>
          <t>Not assessed from abstract</t>
        </is>
      </c>
      <c r="Y998" t="inlineStr">
        <is>
          <t>Pubmed</t>
        </is>
      </c>
      <c r="Z998" t="inlineStr">
        <is>
          <t>Not determined from abstract</t>
        </is>
      </c>
      <c r="AB998" t="inlineStr">
        <is>
          <t>Not assessed (not included)</t>
        </is>
      </c>
      <c r="AC998" t="inlineStr">
        <is>
          <t>Not assessed (not included)</t>
        </is>
      </c>
      <c r="AD998" t="inlineStr">
        <is>
          <t>Zhang Y, Ji J, Liu G, Wang X.</t>
        </is>
      </c>
      <c r="AF998" t="inlineStr">
        <is>
          <t>Unknown - Verify via DOI</t>
        </is>
      </c>
      <c r="AH998" t="inlineStr">
        <is>
          <t>Not assessed</t>
        </is>
      </c>
      <c r="AI998" t="inlineStr">
        <is>
          <t>Not reported</t>
        </is>
      </c>
      <c r="AJ998" t="inlineStr">
        <is>
          <t>Not reported</t>
        </is>
      </c>
      <c r="AK998" t="inlineStr">
        <is>
          <t>Not reported</t>
        </is>
      </c>
      <c r="AL998" t="inlineStr">
        <is>
          <t>Not reported</t>
        </is>
      </c>
      <c r="AM998" t="inlineStr">
        <is>
          <t>Not reported</t>
        </is>
      </c>
      <c r="AN998" t="inlineStr">
        <is>
          <t>Not reported</t>
        </is>
      </c>
      <c r="AO998" t="inlineStr">
        <is>
          <t>Not reviewed</t>
        </is>
      </c>
      <c r="AP998" t="inlineStr">
        <is>
          <t>Not reported</t>
        </is>
      </c>
      <c r="AQ998" t="inlineStr">
        <is>
          <t>Not reported</t>
        </is>
      </c>
      <c r="AR998" t="inlineStr">
        <is>
          <t>Not reported</t>
        </is>
      </c>
      <c r="AS998" t="inlineStr">
        <is>
          <t>See abstract</t>
        </is>
      </c>
      <c r="AT998" t="inlineStr">
        <is>
          <t>Not reviewed</t>
        </is>
      </c>
      <c r="AU998" t="inlineStr">
        <is>
          <t>Not reviewed</t>
        </is>
      </c>
      <c r="AV998" t="inlineStr">
        <is>
          <t>Not reviewed</t>
        </is>
      </c>
      <c r="AW998" t="inlineStr">
        <is>
          <t>Not reviewed</t>
        </is>
      </c>
      <c r="AX998" t="inlineStr">
        <is>
          <t>Not reported</t>
        </is>
      </c>
      <c r="AY998" t="inlineStr">
        <is>
          <t>Not reported</t>
        </is>
      </c>
      <c r="AZ998" t="inlineStr">
        <is>
          <t>Not reported</t>
        </is>
      </c>
      <c r="BA998" t="inlineStr">
        <is>
          <t>Not reported</t>
        </is>
      </c>
      <c r="BB998" t="inlineStr">
        <is>
          <t>Not reported</t>
        </is>
      </c>
      <c r="BC998" t="inlineStr">
        <is>
          <t>Not reported</t>
        </is>
      </c>
      <c r="BD998" t="inlineStr">
        <is>
          <t>Not reported</t>
        </is>
      </c>
      <c r="BE998" t="inlineStr">
        <is>
          <t>Not reported</t>
        </is>
      </c>
      <c r="BF998" t="inlineStr">
        <is>
          <t>Not reported</t>
        </is>
      </c>
      <c r="BG998" t="inlineStr">
        <is>
          <t>Not reviewed (not included)</t>
        </is>
      </c>
      <c r="BH998" t="inlineStr">
        <is>
          <t>N/A</t>
        </is>
      </c>
      <c r="BI998" t="inlineStr">
        <is>
          <t>Not reviewed</t>
        </is>
      </c>
      <c r="BJ998" t="inlineStr">
        <is>
          <t>Not reviewed</t>
        </is>
      </c>
      <c r="BK998" t="inlineStr">
        <is>
          <t>Not reviewed</t>
        </is>
      </c>
      <c r="BL998" t="inlineStr">
        <is>
          <t>Not reviewed</t>
        </is>
      </c>
      <c r="BM998" t="inlineStr">
        <is>
          <t>Not reviewed (not included)</t>
        </is>
      </c>
      <c r="BN998" t="inlineStr">
        <is>
          <t>Non-ADHD Focused - E2-Not ADHD focused: Neither title nor abstract mentions ADHD or attention-deficit/hyperactivity</t>
        </is>
      </c>
      <c r="BO998" t="inlineStr">
        <is>
          <t>Abstract-level screening only</t>
        </is>
      </c>
      <c r="BP998" t="inlineStr">
        <is>
          <t>Not reported</t>
        </is>
      </c>
    </row>
    <row r="999">
      <c r="A999" t="inlineStr">
        <is>
          <t>A Multimodal Dataset for Neurophysiological and AI Applications</t>
        </is>
      </c>
      <c r="B999" t="n">
        <v>2026</v>
      </c>
      <c r="C999" t="inlineStr">
        <is>
          <t>Not checked</t>
        </is>
      </c>
      <c r="D999" t="inlineStr">
        <is>
          <t>Not checked</t>
        </is>
      </c>
      <c r="E999">
        <f>_XLFN.IFNA( _XLFN.XLOOKUP(A806,#REF!,#REF!), "NOT PUBMED")</f>
        <v/>
      </c>
      <c r="G999" t="inlineStr">
        <is>
          <t>Unimodal</t>
        </is>
      </c>
      <c r="H999" t="inlineStr">
        <is>
          <t>See abstract</t>
        </is>
      </c>
      <c r="I999" t="inlineStr">
        <is>
          <t>See abstract</t>
        </is>
      </c>
      <c r="J999" t="inlineStr">
        <is>
          <t>See abstract (AI/ML)</t>
        </is>
      </c>
      <c r="K999" t="inlineStr">
        <is>
          <t>See abstract</t>
        </is>
      </c>
      <c r="M999" t="inlineStr">
        <is>
          <t>See abstract</t>
        </is>
      </c>
      <c r="N999" t="inlineStr">
        <is>
          <t>See abstract</t>
        </is>
      </c>
      <c r="O999" t="inlineStr">
        <is>
          <t>Not verified from abstract</t>
        </is>
      </c>
      <c r="P999" t="inlineStr">
        <is>
          <t>See abstract</t>
        </is>
      </c>
      <c r="Q999" t="inlineStr">
        <is>
          <t>See abstract</t>
        </is>
      </c>
      <c r="R999" t="inlineStr">
        <is>
          <t>Not reviewed (not included)</t>
        </is>
      </c>
      <c r="S999" t="inlineStr">
        <is>
          <t>Not reviewed (not included)</t>
        </is>
      </c>
      <c r="T999" t="inlineStr">
        <is>
          <t>Abstract screening only. Out of Date Range</t>
        </is>
      </c>
      <c r="U999" t="inlineStr">
        <is>
          <t>EXCLUDE</t>
        </is>
      </c>
      <c r="V999" t="inlineStr">
        <is>
          <t>E4-Year: Published 2026, outside 2019-2025 window</t>
        </is>
      </c>
      <c r="W999" t="inlineStr">
        <is>
          <t>Out of Date Range</t>
        </is>
      </c>
      <c r="X999" t="inlineStr">
        <is>
          <t>Not assessed from abstract</t>
        </is>
      </c>
      <c r="Y999" t="inlineStr">
        <is>
          <t>Pubmed</t>
        </is>
      </c>
      <c r="Z999" t="inlineStr">
        <is>
          <t>Not determined from abstract</t>
        </is>
      </c>
      <c r="AB999" t="inlineStr">
        <is>
          <t>Not assessed (not included)</t>
        </is>
      </c>
      <c r="AC999" t="inlineStr">
        <is>
          <t>Not assessed (not included)</t>
        </is>
      </c>
      <c r="AD999" t="inlineStr">
        <is>
          <t>Trujillo J, Ferrer-Cascales R, Teruel MA, Ruiz-Robledillo N, Sanchis J, García-Ponsoda S, Panagiotidis-Arrizabalaga A, Albaladejo-Blázquez N, Martínez-Nicolás Á, García-Carrasco J, Reina A, Lavalle A, Maté A, Costa-López B.</t>
        </is>
      </c>
      <c r="AF999" t="inlineStr">
        <is>
          <t>Unknown - Verify via DOI</t>
        </is>
      </c>
      <c r="AH999" t="inlineStr">
        <is>
          <t>Not assessed</t>
        </is>
      </c>
      <c r="AI999" t="inlineStr">
        <is>
          <t>Not reported</t>
        </is>
      </c>
      <c r="AJ999" t="inlineStr">
        <is>
          <t>Not reported</t>
        </is>
      </c>
      <c r="AK999" t="inlineStr">
        <is>
          <t>Not reported</t>
        </is>
      </c>
      <c r="AL999" t="inlineStr">
        <is>
          <t>Not reported</t>
        </is>
      </c>
      <c r="AM999" t="inlineStr">
        <is>
          <t>Not reported</t>
        </is>
      </c>
      <c r="AN999" t="inlineStr">
        <is>
          <t>Not reported</t>
        </is>
      </c>
      <c r="AO999" t="inlineStr">
        <is>
          <t>Not reviewed</t>
        </is>
      </c>
      <c r="AP999" t="inlineStr">
        <is>
          <t>Not reported</t>
        </is>
      </c>
      <c r="AQ999" t="inlineStr">
        <is>
          <t>Not reported</t>
        </is>
      </c>
      <c r="AR999" t="inlineStr">
        <is>
          <t>Not reported</t>
        </is>
      </c>
      <c r="AS999" t="inlineStr">
        <is>
          <t>See abstract</t>
        </is>
      </c>
      <c r="AT999" t="inlineStr">
        <is>
          <t>Not reviewed</t>
        </is>
      </c>
      <c r="AU999" t="inlineStr">
        <is>
          <t>Not reviewed</t>
        </is>
      </c>
      <c r="AV999" t="inlineStr">
        <is>
          <t>Not reviewed</t>
        </is>
      </c>
      <c r="AW999" t="inlineStr">
        <is>
          <t>Not reviewed</t>
        </is>
      </c>
      <c r="AX999" t="inlineStr">
        <is>
          <t>Not reported</t>
        </is>
      </c>
      <c r="AY999" t="inlineStr">
        <is>
          <t>Not reported</t>
        </is>
      </c>
      <c r="AZ999" t="inlineStr">
        <is>
          <t>Not reported</t>
        </is>
      </c>
      <c r="BA999" t="inlineStr">
        <is>
          <t>Not reported</t>
        </is>
      </c>
      <c r="BB999" t="inlineStr">
        <is>
          <t>Not reported</t>
        </is>
      </c>
      <c r="BC999" t="inlineStr">
        <is>
          <t>Not reported</t>
        </is>
      </c>
      <c r="BD999" t="inlineStr">
        <is>
          <t>Not reported</t>
        </is>
      </c>
      <c r="BE999" t="inlineStr">
        <is>
          <t>Not reported</t>
        </is>
      </c>
      <c r="BF999" t="inlineStr">
        <is>
          <t>Not reported</t>
        </is>
      </c>
      <c r="BG999" t="inlineStr">
        <is>
          <t>Not reviewed (not included)</t>
        </is>
      </c>
      <c r="BH999" t="inlineStr">
        <is>
          <t>N/A</t>
        </is>
      </c>
      <c r="BI999" t="inlineStr">
        <is>
          <t>Not reviewed</t>
        </is>
      </c>
      <c r="BJ999" t="inlineStr">
        <is>
          <t>Not reviewed</t>
        </is>
      </c>
      <c r="BK999" t="inlineStr">
        <is>
          <t>Not reviewed</t>
        </is>
      </c>
      <c r="BL999" t="inlineStr">
        <is>
          <t>Not reviewed</t>
        </is>
      </c>
      <c r="BM999" t="inlineStr">
        <is>
          <t>Not reviewed (not included)</t>
        </is>
      </c>
      <c r="BN999" t="inlineStr">
        <is>
          <t>Out of Date Range - E4-Year: Published 2026, outside 2019-2025 window</t>
        </is>
      </c>
      <c r="BO999" t="inlineStr">
        <is>
          <t>Abstract-level screening only</t>
        </is>
      </c>
      <c r="BP999" t="inlineStr">
        <is>
          <t>Not reported</t>
        </is>
      </c>
    </row>
    <row r="1000">
      <c r="A1000" t="inlineStr">
        <is>
          <t>Machine Learning and MRI-based Diagnostic Models for ADHD: Are We There Yet?</t>
        </is>
      </c>
      <c r="B1000" t="n">
        <v>2023</v>
      </c>
      <c r="C1000" t="inlineStr">
        <is>
          <t>Not checked</t>
        </is>
      </c>
      <c r="D1000" t="inlineStr">
        <is>
          <t>Not checked</t>
        </is>
      </c>
      <c r="E1000">
        <f>_XLFN.IFNA( _XLFN.XLOOKUP(A807,#REF!,#REF!), "NOT PUBMED")</f>
        <v/>
      </c>
      <c r="G1000" t="inlineStr">
        <is>
          <t>Unimodal</t>
        </is>
      </c>
      <c r="H1000" t="inlineStr">
        <is>
          <t>See abstract</t>
        </is>
      </c>
      <c r="I1000" t="inlineStr">
        <is>
          <t>See abstract</t>
        </is>
      </c>
      <c r="J1000" t="inlineStr">
        <is>
          <t>See abstract (AI/ML)</t>
        </is>
      </c>
      <c r="K1000" t="inlineStr">
        <is>
          <t>See abstract</t>
        </is>
      </c>
      <c r="M1000" t="inlineStr">
        <is>
          <t>See abstract</t>
        </is>
      </c>
      <c r="N1000" t="inlineStr">
        <is>
          <t>See abstract</t>
        </is>
      </c>
      <c r="O1000" t="inlineStr">
        <is>
          <t>Not verified from abstract</t>
        </is>
      </c>
      <c r="P1000" t="inlineStr">
        <is>
          <t>See abstract</t>
        </is>
      </c>
      <c r="Q1000" t="inlineStr">
        <is>
          <t>See abstract</t>
        </is>
      </c>
      <c r="R1000" t="inlineStr">
        <is>
          <t>Not reviewed (not included)</t>
        </is>
      </c>
      <c r="S1000" t="inlineStr">
        <is>
          <t>Not reviewed (not included)</t>
        </is>
      </c>
      <c r="T1000" t="inlineStr">
        <is>
          <t>Abstract screening only. Not Selected for Final 95 (Pending Full Text Review)</t>
        </is>
      </c>
      <c r="U1000" t="inlineStr">
        <is>
          <t>EXCLUDE</t>
        </is>
      </c>
      <c r="V10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00" t="inlineStr">
        <is>
          <t>Excluded: Other Criterion</t>
        </is>
      </c>
      <c r="X1000" t="inlineStr">
        <is>
          <t>Not assessed from abstract</t>
        </is>
      </c>
      <c r="Y1000" t="inlineStr">
        <is>
          <t>Pubmed</t>
        </is>
      </c>
      <c r="Z1000" t="inlineStr">
        <is>
          <t>Not determined from abstract</t>
        </is>
      </c>
      <c r="AB1000" t="inlineStr">
        <is>
          <t>Not assessed (not included)</t>
        </is>
      </c>
      <c r="AC1000" t="inlineStr">
        <is>
          <t>Not assessed (not included)</t>
        </is>
      </c>
      <c r="AD1000" t="inlineStr">
        <is>
          <t>Zhang-James Y, Razavi AS, Hoogman M, Franke B, Faraone SV.</t>
        </is>
      </c>
      <c r="AF1000" t="inlineStr">
        <is>
          <t>Unknown - Verify via DOI</t>
        </is>
      </c>
      <c r="AH1000" t="inlineStr">
        <is>
          <t>Not assessed</t>
        </is>
      </c>
      <c r="AI1000" t="inlineStr">
        <is>
          <t>Not reported</t>
        </is>
      </c>
      <c r="AJ1000" t="inlineStr">
        <is>
          <t>Not reported</t>
        </is>
      </c>
      <c r="AK1000" t="inlineStr">
        <is>
          <t>Not reported</t>
        </is>
      </c>
      <c r="AL1000" t="inlineStr">
        <is>
          <t>Not reported</t>
        </is>
      </c>
      <c r="AM1000" t="inlineStr">
        <is>
          <t>Not reported</t>
        </is>
      </c>
      <c r="AN1000" t="inlineStr">
        <is>
          <t>Not reported</t>
        </is>
      </c>
      <c r="AO1000" t="inlineStr">
        <is>
          <t>Not reviewed</t>
        </is>
      </c>
      <c r="AP1000" t="inlineStr">
        <is>
          <t>Not reported</t>
        </is>
      </c>
      <c r="AQ1000" t="inlineStr">
        <is>
          <t>Not reported</t>
        </is>
      </c>
      <c r="AR1000" t="inlineStr">
        <is>
          <t>Not reported</t>
        </is>
      </c>
      <c r="AS1000" t="inlineStr">
        <is>
          <t>See abstract</t>
        </is>
      </c>
      <c r="AT1000" t="inlineStr">
        <is>
          <t>Not reviewed</t>
        </is>
      </c>
      <c r="AU1000" t="inlineStr">
        <is>
          <t>Not reviewed</t>
        </is>
      </c>
      <c r="AV1000" t="inlineStr">
        <is>
          <t>Not reviewed</t>
        </is>
      </c>
      <c r="AW1000" t="inlineStr">
        <is>
          <t>Not reviewed</t>
        </is>
      </c>
      <c r="AX1000" t="inlineStr">
        <is>
          <t>Not reported</t>
        </is>
      </c>
      <c r="AY1000" t="inlineStr">
        <is>
          <t>Not reported</t>
        </is>
      </c>
      <c r="AZ1000" t="inlineStr">
        <is>
          <t>Not reported</t>
        </is>
      </c>
      <c r="BA1000" t="inlineStr">
        <is>
          <t>Not reported</t>
        </is>
      </c>
      <c r="BB1000" t="inlineStr">
        <is>
          <t>Not reported</t>
        </is>
      </c>
      <c r="BC1000" t="inlineStr">
        <is>
          <t>Not reported</t>
        </is>
      </c>
      <c r="BD1000" t="inlineStr">
        <is>
          <t>Not reported</t>
        </is>
      </c>
      <c r="BE1000" t="inlineStr">
        <is>
          <t>Not reported</t>
        </is>
      </c>
      <c r="BF1000" t="inlineStr">
        <is>
          <t>Not reported</t>
        </is>
      </c>
      <c r="BG1000" t="inlineStr">
        <is>
          <t>Not reviewed (not included)</t>
        </is>
      </c>
      <c r="BH1000" t="inlineStr">
        <is>
          <t>N/A</t>
        </is>
      </c>
      <c r="BI1000" t="inlineStr">
        <is>
          <t>Not reviewed</t>
        </is>
      </c>
      <c r="BJ1000" t="inlineStr">
        <is>
          <t>Not reviewed</t>
        </is>
      </c>
      <c r="BK1000" t="inlineStr">
        <is>
          <t>Not reviewed</t>
        </is>
      </c>
      <c r="BL1000" t="inlineStr">
        <is>
          <t>Not reviewed</t>
        </is>
      </c>
      <c r="BM1000" t="inlineStr">
        <is>
          <t>Not reviewed (not included)</t>
        </is>
      </c>
      <c r="BN1000" t="inlineStr">
        <is>
          <t>Not Selected for Final 95 (Pending Full Text Review) - Candidate paper not selected for final 95: Passed abstract screening but not included in final selec</t>
        </is>
      </c>
      <c r="BO1000" t="inlineStr">
        <is>
          <t>Abstract-level screening only</t>
        </is>
      </c>
      <c r="BP1000" t="inlineStr">
        <is>
          <t>Not reported</t>
        </is>
      </c>
    </row>
    <row r="1001">
      <c r="A1001" t="inlineStr">
        <is>
          <t>Investigating the impact of an AI-based play activities intervention on the quality of life of school-aged children with ADHD</t>
        </is>
      </c>
      <c r="B1001" t="n">
        <v>2024</v>
      </c>
      <c r="C1001" t="inlineStr">
        <is>
          <t>Not checked</t>
        </is>
      </c>
      <c r="D1001" t="inlineStr">
        <is>
          <t>Not checked</t>
        </is>
      </c>
      <c r="E1001">
        <f>_XLFN.IFNA( _XLFN.XLOOKUP(A809,#REF!,#REF!), "NOT PUBMED")</f>
        <v/>
      </c>
      <c r="G1001" t="inlineStr">
        <is>
          <t>Unimodal</t>
        </is>
      </c>
      <c r="H1001" t="inlineStr">
        <is>
          <t>See abstract</t>
        </is>
      </c>
      <c r="I1001" t="inlineStr">
        <is>
          <t>See abstract</t>
        </is>
      </c>
      <c r="J1001" t="inlineStr">
        <is>
          <t>See abstract (AI/ML)</t>
        </is>
      </c>
      <c r="K1001" t="inlineStr">
        <is>
          <t>See abstract</t>
        </is>
      </c>
      <c r="M1001" t="inlineStr">
        <is>
          <t>See abstract</t>
        </is>
      </c>
      <c r="N1001" t="inlineStr">
        <is>
          <t>See abstract</t>
        </is>
      </c>
      <c r="O1001" t="inlineStr">
        <is>
          <t>Not verified from abstract</t>
        </is>
      </c>
      <c r="P1001" t="inlineStr">
        <is>
          <t>See abstract</t>
        </is>
      </c>
      <c r="Q1001" t="inlineStr">
        <is>
          <t>See abstract</t>
        </is>
      </c>
      <c r="R1001" t="inlineStr">
        <is>
          <t>Not reviewed (not included)</t>
        </is>
      </c>
      <c r="S1001" t="inlineStr">
        <is>
          <t>Not reviewed (not included)</t>
        </is>
      </c>
      <c r="T1001" t="inlineStr">
        <is>
          <t>Abstract screening only. No AI/ML Methods</t>
        </is>
      </c>
      <c r="U1001" t="inlineStr">
        <is>
          <t>EXCLUDE</t>
        </is>
      </c>
      <c r="V1001" t="inlineStr">
        <is>
          <t>E1-No AI/ML/DL: Abstract and title do not describe application of AI, ML, or DL methods</t>
        </is>
      </c>
      <c r="W1001" t="inlineStr">
        <is>
          <t>Excluded: No AI/ML Methods</t>
        </is>
      </c>
      <c r="X1001" t="inlineStr">
        <is>
          <t>Not assessed from abstract</t>
        </is>
      </c>
      <c r="Y1001" t="inlineStr">
        <is>
          <t>Pubmed</t>
        </is>
      </c>
      <c r="Z1001" t="inlineStr">
        <is>
          <t>Not determined from abstract</t>
        </is>
      </c>
      <c r="AB1001" t="inlineStr">
        <is>
          <t>Not assessed (not included)</t>
        </is>
      </c>
      <c r="AC1001" t="inlineStr">
        <is>
          <t>Not assessed (not included)</t>
        </is>
      </c>
      <c r="AD1001" t="inlineStr">
        <is>
          <t>Aldakhil AF.</t>
        </is>
      </c>
      <c r="AF1001" t="inlineStr">
        <is>
          <t>Unknown - Verify via DOI</t>
        </is>
      </c>
      <c r="AH1001" t="inlineStr">
        <is>
          <t>Not assessed</t>
        </is>
      </c>
      <c r="AI1001" t="inlineStr">
        <is>
          <t>Not reported</t>
        </is>
      </c>
      <c r="AJ1001" t="inlineStr">
        <is>
          <t>Not reported</t>
        </is>
      </c>
      <c r="AK1001" t="inlineStr">
        <is>
          <t>Not reported</t>
        </is>
      </c>
      <c r="AL1001" t="inlineStr">
        <is>
          <t>Not reported</t>
        </is>
      </c>
      <c r="AM1001" t="inlineStr">
        <is>
          <t>Not reported</t>
        </is>
      </c>
      <c r="AN1001" t="inlineStr">
        <is>
          <t>Not reported</t>
        </is>
      </c>
      <c r="AO1001" t="inlineStr">
        <is>
          <t>Not reviewed</t>
        </is>
      </c>
      <c r="AP1001" t="inlineStr">
        <is>
          <t>Not reported</t>
        </is>
      </c>
      <c r="AQ1001" t="inlineStr">
        <is>
          <t>Not reported</t>
        </is>
      </c>
      <c r="AR1001" t="inlineStr">
        <is>
          <t>Not reported</t>
        </is>
      </c>
      <c r="AS1001" t="inlineStr">
        <is>
          <t>See abstract</t>
        </is>
      </c>
      <c r="AT1001" t="inlineStr">
        <is>
          <t>Not reviewed</t>
        </is>
      </c>
      <c r="AU1001" t="inlineStr">
        <is>
          <t>Not reviewed</t>
        </is>
      </c>
      <c r="AV1001" t="inlineStr">
        <is>
          <t>Not reviewed</t>
        </is>
      </c>
      <c r="AW1001" t="inlineStr">
        <is>
          <t>Not reviewed</t>
        </is>
      </c>
      <c r="AX1001" t="inlineStr">
        <is>
          <t>Not reported</t>
        </is>
      </c>
      <c r="AY1001" t="inlineStr">
        <is>
          <t>Not reported</t>
        </is>
      </c>
      <c r="AZ1001" t="inlineStr">
        <is>
          <t>Not reported</t>
        </is>
      </c>
      <c r="BA1001" t="inlineStr">
        <is>
          <t>Not reported</t>
        </is>
      </c>
      <c r="BB1001" t="inlineStr">
        <is>
          <t>Not reported</t>
        </is>
      </c>
      <c r="BC1001" t="inlineStr">
        <is>
          <t>Not reported</t>
        </is>
      </c>
      <c r="BD1001" t="inlineStr">
        <is>
          <t>Not reported</t>
        </is>
      </c>
      <c r="BE1001" t="inlineStr">
        <is>
          <t>Not reported</t>
        </is>
      </c>
      <c r="BF1001" t="inlineStr">
        <is>
          <t>Not reported</t>
        </is>
      </c>
      <c r="BG1001" t="inlineStr">
        <is>
          <t>Not reviewed (not included)</t>
        </is>
      </c>
      <c r="BH1001" t="inlineStr">
        <is>
          <t>N/A</t>
        </is>
      </c>
      <c r="BI1001" t="inlineStr">
        <is>
          <t>Not reviewed</t>
        </is>
      </c>
      <c r="BJ1001" t="inlineStr">
        <is>
          <t>Not reviewed</t>
        </is>
      </c>
      <c r="BK1001" t="inlineStr">
        <is>
          <t>Not reviewed</t>
        </is>
      </c>
      <c r="BL1001" t="inlineStr">
        <is>
          <t>Not reviewed</t>
        </is>
      </c>
      <c r="BM1001" t="inlineStr">
        <is>
          <t>Not reviewed (not included)</t>
        </is>
      </c>
      <c r="BN1001" t="inlineStr">
        <is>
          <t>No AI/ML Methods - E1-No AI/ML/DL: Abstract and title do not describe application of AI, ML, or DL methods</t>
        </is>
      </c>
      <c r="BO1001" t="inlineStr">
        <is>
          <t>Abstract-level screening only</t>
        </is>
      </c>
      <c r="BP1001" t="inlineStr">
        <is>
          <t>Not reported</t>
        </is>
      </c>
    </row>
    <row r="1002">
      <c r="A1002" t="inlineStr">
        <is>
          <t>EEG Connectivity in ADHD Compared to a Normative Database: A Cohort Analysis of 120 Subjects from the ICAN Study</t>
        </is>
      </c>
      <c r="B1002" t="n">
        <v>2023</v>
      </c>
      <c r="C1002" t="inlineStr">
        <is>
          <t>Not checked</t>
        </is>
      </c>
      <c r="D1002" t="inlineStr">
        <is>
          <t>Not checked</t>
        </is>
      </c>
      <c r="E1002">
        <f>_XLFN.IFNA( _XLFN.XLOOKUP(A810,#REF!,#REF!), "NOT PUBMED")</f>
        <v/>
      </c>
      <c r="G1002" t="inlineStr">
        <is>
          <t>Unimodal</t>
        </is>
      </c>
      <c r="H1002" t="inlineStr">
        <is>
          <t>See abstract</t>
        </is>
      </c>
      <c r="I1002" t="inlineStr">
        <is>
          <t>See abstract</t>
        </is>
      </c>
      <c r="J1002" t="inlineStr">
        <is>
          <t>See abstract (AI/ML)</t>
        </is>
      </c>
      <c r="K1002" t="inlineStr">
        <is>
          <t>See abstract</t>
        </is>
      </c>
      <c r="M1002" t="inlineStr">
        <is>
          <t>See abstract</t>
        </is>
      </c>
      <c r="N1002" t="inlineStr">
        <is>
          <t>See abstract</t>
        </is>
      </c>
      <c r="O1002" t="inlineStr">
        <is>
          <t>Not verified from abstract</t>
        </is>
      </c>
      <c r="P1002" t="inlineStr">
        <is>
          <t>See abstract</t>
        </is>
      </c>
      <c r="Q1002" t="inlineStr">
        <is>
          <t>See abstract</t>
        </is>
      </c>
      <c r="R1002" t="inlineStr">
        <is>
          <t>Not reviewed (not included)</t>
        </is>
      </c>
      <c r="S1002" t="inlineStr">
        <is>
          <t>Not reviewed (not included)</t>
        </is>
      </c>
      <c r="T1002" t="inlineStr">
        <is>
          <t>Abstract screening only. No AI/ML Methods</t>
        </is>
      </c>
      <c r="U1002" t="inlineStr">
        <is>
          <t>EXCLUDE</t>
        </is>
      </c>
      <c r="V1002" t="inlineStr">
        <is>
          <t>E1-No AI/ML/DL: Abstract and title do not describe application of AI, ML, or DL methods</t>
        </is>
      </c>
      <c r="W1002" t="inlineStr">
        <is>
          <t>Excluded: No AI/ML Methods</t>
        </is>
      </c>
      <c r="X1002" t="inlineStr">
        <is>
          <t>Not assessed from abstract</t>
        </is>
      </c>
      <c r="Y1002" t="inlineStr">
        <is>
          <t>Pubmed</t>
        </is>
      </c>
      <c r="Z1002" t="inlineStr">
        <is>
          <t>Not determined from abstract</t>
        </is>
      </c>
      <c r="AB1002" t="inlineStr">
        <is>
          <t>Not assessed (not included)</t>
        </is>
      </c>
      <c r="AC1002" t="inlineStr">
        <is>
          <t>Not assessed (not included)</t>
        </is>
      </c>
      <c r="AD1002" t="inlineStr">
        <is>
          <t>Kerson C, Lubar J, deBeus R, Pan X, Rice R, Allen T, Yazbeck M, Sah S, Dhawan Y, Zong W, Roley-Roberts ME, Arnold LE.</t>
        </is>
      </c>
      <c r="AF1002" t="inlineStr">
        <is>
          <t>Unknown - Verify via DOI</t>
        </is>
      </c>
      <c r="AH1002" t="inlineStr">
        <is>
          <t>Not assessed</t>
        </is>
      </c>
      <c r="AI1002" t="inlineStr">
        <is>
          <t>Not reported</t>
        </is>
      </c>
      <c r="AJ1002" t="inlineStr">
        <is>
          <t>Not reported</t>
        </is>
      </c>
      <c r="AK1002" t="inlineStr">
        <is>
          <t>Not reported</t>
        </is>
      </c>
      <c r="AL1002" t="inlineStr">
        <is>
          <t>Not reported</t>
        </is>
      </c>
      <c r="AM1002" t="inlineStr">
        <is>
          <t>Not reported</t>
        </is>
      </c>
      <c r="AN1002" t="inlineStr">
        <is>
          <t>Not reported</t>
        </is>
      </c>
      <c r="AO1002" t="inlineStr">
        <is>
          <t>Not reviewed</t>
        </is>
      </c>
      <c r="AP1002" t="inlineStr">
        <is>
          <t>Not reported</t>
        </is>
      </c>
      <c r="AQ1002" t="inlineStr">
        <is>
          <t>Not reported</t>
        </is>
      </c>
      <c r="AR1002" t="inlineStr">
        <is>
          <t>Not reported</t>
        </is>
      </c>
      <c r="AS1002" t="inlineStr">
        <is>
          <t>See abstract</t>
        </is>
      </c>
      <c r="AT1002" t="inlineStr">
        <is>
          <t>Not reviewed</t>
        </is>
      </c>
      <c r="AU1002" t="inlineStr">
        <is>
          <t>Not reviewed</t>
        </is>
      </c>
      <c r="AV1002" t="inlineStr">
        <is>
          <t>Not reviewed</t>
        </is>
      </c>
      <c r="AW1002" t="inlineStr">
        <is>
          <t>Not reviewed</t>
        </is>
      </c>
      <c r="AX1002" t="inlineStr">
        <is>
          <t>Not reported</t>
        </is>
      </c>
      <c r="AY1002" t="inlineStr">
        <is>
          <t>Not reported</t>
        </is>
      </c>
      <c r="AZ1002" t="inlineStr">
        <is>
          <t>Not reported</t>
        </is>
      </c>
      <c r="BA1002" t="inlineStr">
        <is>
          <t>Not reported</t>
        </is>
      </c>
      <c r="BB1002" t="inlineStr">
        <is>
          <t>Not reported</t>
        </is>
      </c>
      <c r="BC1002" t="inlineStr">
        <is>
          <t>Not reported</t>
        </is>
      </c>
      <c r="BD1002" t="inlineStr">
        <is>
          <t>Not reported</t>
        </is>
      </c>
      <c r="BE1002" t="inlineStr">
        <is>
          <t>Not reported</t>
        </is>
      </c>
      <c r="BF1002" t="inlineStr">
        <is>
          <t>Not reported</t>
        </is>
      </c>
      <c r="BG1002" t="inlineStr">
        <is>
          <t>Not reviewed (not included)</t>
        </is>
      </c>
      <c r="BH1002" t="inlineStr">
        <is>
          <t>N/A</t>
        </is>
      </c>
      <c r="BI1002" t="inlineStr">
        <is>
          <t>Not reviewed</t>
        </is>
      </c>
      <c r="BJ1002" t="inlineStr">
        <is>
          <t>Not reviewed</t>
        </is>
      </c>
      <c r="BK1002" t="inlineStr">
        <is>
          <t>Not reviewed</t>
        </is>
      </c>
      <c r="BL1002" t="inlineStr">
        <is>
          <t>Not reviewed</t>
        </is>
      </c>
      <c r="BM1002" t="inlineStr">
        <is>
          <t>Not reviewed (not included)</t>
        </is>
      </c>
      <c r="BN1002" t="inlineStr">
        <is>
          <t>No AI/ML Methods - E1-No AI/ML/DL: Abstract and title do not describe application of AI, ML, or DL methods</t>
        </is>
      </c>
      <c r="BO1002" t="inlineStr">
        <is>
          <t>Abstract-level screening only</t>
        </is>
      </c>
      <c r="BP1002" t="inlineStr">
        <is>
          <t>Not reported</t>
        </is>
      </c>
    </row>
    <row r="1003">
      <c r="A1003" t="inlineStr">
        <is>
          <t>Language of ADHD in Adults on Social Media</t>
        </is>
      </c>
      <c r="B1003" t="n">
        <v>2019</v>
      </c>
      <c r="C1003" t="inlineStr">
        <is>
          <t>Not checked</t>
        </is>
      </c>
      <c r="D1003" t="inlineStr">
        <is>
          <t>Not checked</t>
        </is>
      </c>
      <c r="E1003">
        <f>_XLFN.IFNA( _XLFN.XLOOKUP(A811,#REF!,#REF!), "NOT PUBMED")</f>
        <v/>
      </c>
      <c r="G1003" t="inlineStr">
        <is>
          <t>Unimodal</t>
        </is>
      </c>
      <c r="H1003" t="inlineStr">
        <is>
          <t>See abstract</t>
        </is>
      </c>
      <c r="I1003" t="inlineStr">
        <is>
          <t>See abstract</t>
        </is>
      </c>
      <c r="J1003" t="inlineStr">
        <is>
          <t>See abstract (AI/ML)</t>
        </is>
      </c>
      <c r="K1003" t="inlineStr">
        <is>
          <t>See abstract</t>
        </is>
      </c>
      <c r="M1003" t="inlineStr">
        <is>
          <t>See abstract</t>
        </is>
      </c>
      <c r="N1003" t="inlineStr">
        <is>
          <t>See abstract</t>
        </is>
      </c>
      <c r="O1003" t="inlineStr">
        <is>
          <t>Not verified from abstract</t>
        </is>
      </c>
      <c r="P1003" t="inlineStr">
        <is>
          <t>See abstract</t>
        </is>
      </c>
      <c r="Q1003" t="inlineStr">
        <is>
          <t>See abstract</t>
        </is>
      </c>
      <c r="R1003" t="inlineStr">
        <is>
          <t>Not reviewed (not included)</t>
        </is>
      </c>
      <c r="S1003" t="inlineStr">
        <is>
          <t>Not reviewed (not included)</t>
        </is>
      </c>
      <c r="T1003" t="inlineStr">
        <is>
          <t>Abstract screening only. No AI/ML Methods</t>
        </is>
      </c>
      <c r="U1003" t="inlineStr">
        <is>
          <t>EXCLUDE</t>
        </is>
      </c>
      <c r="V1003" t="inlineStr">
        <is>
          <t>E1-No AI/ML/DL: Abstract and title do not describe application of AI, ML, or DL methods</t>
        </is>
      </c>
      <c r="W1003" t="inlineStr">
        <is>
          <t>Excluded: No AI/ML Methods</t>
        </is>
      </c>
      <c r="X1003" t="inlineStr">
        <is>
          <t>Not assessed from abstract</t>
        </is>
      </c>
      <c r="Y1003" t="inlineStr">
        <is>
          <t>Pubmed</t>
        </is>
      </c>
      <c r="Z1003" t="inlineStr">
        <is>
          <t>Not determined from abstract</t>
        </is>
      </c>
      <c r="AB1003" t="inlineStr">
        <is>
          <t>Not assessed (not included)</t>
        </is>
      </c>
      <c r="AC1003" t="inlineStr">
        <is>
          <t>Not assessed (not included)</t>
        </is>
      </c>
      <c r="AD1003" t="inlineStr">
        <is>
          <t>Guntuku SC, Ramsay JR, Merchant RM, Ungar LH.</t>
        </is>
      </c>
      <c r="AF1003" t="inlineStr">
        <is>
          <t>Unknown - Verify via DOI</t>
        </is>
      </c>
      <c r="AH1003" t="inlineStr">
        <is>
          <t>Not assessed</t>
        </is>
      </c>
      <c r="AI1003" t="inlineStr">
        <is>
          <t>Not reported</t>
        </is>
      </c>
      <c r="AJ1003" t="inlineStr">
        <is>
          <t>Not reported</t>
        </is>
      </c>
      <c r="AK1003" t="inlineStr">
        <is>
          <t>Not reported</t>
        </is>
      </c>
      <c r="AL1003" t="inlineStr">
        <is>
          <t>Not reported</t>
        </is>
      </c>
      <c r="AM1003" t="inlineStr">
        <is>
          <t>Not reported</t>
        </is>
      </c>
      <c r="AN1003" t="inlineStr">
        <is>
          <t>Not reported</t>
        </is>
      </c>
      <c r="AO1003" t="inlineStr">
        <is>
          <t>Not reviewed</t>
        </is>
      </c>
      <c r="AP1003" t="inlineStr">
        <is>
          <t>Not reported</t>
        </is>
      </c>
      <c r="AQ1003" t="inlineStr">
        <is>
          <t>Not reported</t>
        </is>
      </c>
      <c r="AR1003" t="inlineStr">
        <is>
          <t>Not reported</t>
        </is>
      </c>
      <c r="AS1003" t="inlineStr">
        <is>
          <t>See abstract</t>
        </is>
      </c>
      <c r="AT1003" t="inlineStr">
        <is>
          <t>Not reviewed</t>
        </is>
      </c>
      <c r="AU1003" t="inlineStr">
        <is>
          <t>Not reviewed</t>
        </is>
      </c>
      <c r="AV1003" t="inlineStr">
        <is>
          <t>Not reviewed</t>
        </is>
      </c>
      <c r="AW1003" t="inlineStr">
        <is>
          <t>Not reviewed</t>
        </is>
      </c>
      <c r="AX1003" t="inlineStr">
        <is>
          <t>Not reported</t>
        </is>
      </c>
      <c r="AY1003" t="inlineStr">
        <is>
          <t>Not reported</t>
        </is>
      </c>
      <c r="AZ1003" t="inlineStr">
        <is>
          <t>Not reported</t>
        </is>
      </c>
      <c r="BA1003" t="inlineStr">
        <is>
          <t>Not reported</t>
        </is>
      </c>
      <c r="BB1003" t="inlineStr">
        <is>
          <t>Not reported</t>
        </is>
      </c>
      <c r="BC1003" t="inlineStr">
        <is>
          <t>Not reported</t>
        </is>
      </c>
      <c r="BD1003" t="inlineStr">
        <is>
          <t>Not reported</t>
        </is>
      </c>
      <c r="BE1003" t="inlineStr">
        <is>
          <t>Not reported</t>
        </is>
      </c>
      <c r="BF1003" t="inlineStr">
        <is>
          <t>Not reported</t>
        </is>
      </c>
      <c r="BG1003" t="inlineStr">
        <is>
          <t>Not reviewed (not included)</t>
        </is>
      </c>
      <c r="BH1003" t="inlineStr">
        <is>
          <t>N/A</t>
        </is>
      </c>
      <c r="BI1003" t="inlineStr">
        <is>
          <t>Not reviewed</t>
        </is>
      </c>
      <c r="BJ1003" t="inlineStr">
        <is>
          <t>Not reviewed</t>
        </is>
      </c>
      <c r="BK1003" t="inlineStr">
        <is>
          <t>Not reviewed</t>
        </is>
      </c>
      <c r="BL1003" t="inlineStr">
        <is>
          <t>Not reviewed</t>
        </is>
      </c>
      <c r="BM1003" t="inlineStr">
        <is>
          <t>Not reviewed (not included)</t>
        </is>
      </c>
      <c r="BN1003" t="inlineStr">
        <is>
          <t>No AI/ML Methods - E1-No AI/ML/DL: Abstract and title do not describe application of AI, ML, or DL methods</t>
        </is>
      </c>
      <c r="BO1003" t="inlineStr">
        <is>
          <t>Abstract-level screening only</t>
        </is>
      </c>
      <c r="BP1003" t="inlineStr">
        <is>
          <t>Not reported</t>
        </is>
      </c>
    </row>
    <row r="1004">
      <c r="A1004" t="inlineStr">
        <is>
          <t>Deep Learning and Neurology: A Systematic Review</t>
        </is>
      </c>
      <c r="B1004" t="n">
        <v>2019</v>
      </c>
      <c r="C1004" t="inlineStr">
        <is>
          <t>Not checked</t>
        </is>
      </c>
      <c r="D1004" t="inlineStr">
        <is>
          <t>Not checked</t>
        </is>
      </c>
      <c r="E1004">
        <f>_XLFN.IFNA( _XLFN.XLOOKUP(A812,#REF!,#REF!), "NOT PUBMED")</f>
        <v/>
      </c>
      <c r="G1004" t="inlineStr">
        <is>
          <t>Unimodal</t>
        </is>
      </c>
      <c r="H1004" t="inlineStr">
        <is>
          <t>See abstract</t>
        </is>
      </c>
      <c r="I1004" t="inlineStr">
        <is>
          <t>See abstract</t>
        </is>
      </c>
      <c r="J1004" t="inlineStr">
        <is>
          <t>See abstract (AI/ML)</t>
        </is>
      </c>
      <c r="K1004" t="inlineStr">
        <is>
          <t>See abstract</t>
        </is>
      </c>
      <c r="M1004" t="inlineStr">
        <is>
          <t>See abstract</t>
        </is>
      </c>
      <c r="N1004" t="inlineStr">
        <is>
          <t>See abstract</t>
        </is>
      </c>
      <c r="O1004" t="inlineStr">
        <is>
          <t>Not verified from abstract</t>
        </is>
      </c>
      <c r="P1004" t="inlineStr">
        <is>
          <t>See abstract</t>
        </is>
      </c>
      <c r="Q1004" t="inlineStr">
        <is>
          <t>See abstract</t>
        </is>
      </c>
      <c r="R1004" t="inlineStr">
        <is>
          <t>Not reviewed (not included)</t>
        </is>
      </c>
      <c r="S1004" t="inlineStr">
        <is>
          <t>Not reviewed (not included)</t>
        </is>
      </c>
      <c r="T1004" t="inlineStr">
        <is>
          <t>Abstract screening only. Not Primary Research</t>
        </is>
      </c>
      <c r="U1004" t="inlineStr">
        <is>
          <t>EXCLUDE</t>
        </is>
      </c>
      <c r="V1004" t="inlineStr">
        <is>
          <t>E6-Not Primary Research: Title/abstract indicates systematic review, meta-analysis, or review paper</t>
        </is>
      </c>
      <c r="W1004" t="inlineStr">
        <is>
          <t>Excluded: Not Primary Research</t>
        </is>
      </c>
      <c r="X1004" t="inlineStr">
        <is>
          <t>Not assessed from abstract</t>
        </is>
      </c>
      <c r="Y1004" t="inlineStr">
        <is>
          <t>Pubmed</t>
        </is>
      </c>
      <c r="Z1004" t="inlineStr">
        <is>
          <t>Not determined from abstract</t>
        </is>
      </c>
      <c r="AB1004" t="inlineStr">
        <is>
          <t>Not assessed (not included)</t>
        </is>
      </c>
      <c r="AC1004" t="inlineStr">
        <is>
          <t>Not assessed (not included)</t>
        </is>
      </c>
      <c r="AD1004" t="inlineStr">
        <is>
          <t>Valliani AA, Ranti D, Oermann EK.</t>
        </is>
      </c>
      <c r="AF1004" t="inlineStr">
        <is>
          <t>Unknown - Verify via DOI</t>
        </is>
      </c>
      <c r="AH1004" t="inlineStr">
        <is>
          <t>Not assessed</t>
        </is>
      </c>
      <c r="AI1004" t="inlineStr">
        <is>
          <t>Not reported</t>
        </is>
      </c>
      <c r="AJ1004" t="inlineStr">
        <is>
          <t>Not reported</t>
        </is>
      </c>
      <c r="AK1004" t="inlineStr">
        <is>
          <t>Not reported</t>
        </is>
      </c>
      <c r="AL1004" t="inlineStr">
        <is>
          <t>Not reported</t>
        </is>
      </c>
      <c r="AM1004" t="inlineStr">
        <is>
          <t>Not reported</t>
        </is>
      </c>
      <c r="AN1004" t="inlineStr">
        <is>
          <t>Not reported</t>
        </is>
      </c>
      <c r="AO1004" t="inlineStr">
        <is>
          <t>Not reviewed</t>
        </is>
      </c>
      <c r="AP1004" t="inlineStr">
        <is>
          <t>Not reported</t>
        </is>
      </c>
      <c r="AQ1004" t="inlineStr">
        <is>
          <t>Not reported</t>
        </is>
      </c>
      <c r="AR1004" t="inlineStr">
        <is>
          <t>Not reported</t>
        </is>
      </c>
      <c r="AS1004" t="inlineStr">
        <is>
          <t>See abstract</t>
        </is>
      </c>
      <c r="AT1004" t="inlineStr">
        <is>
          <t>Not reviewed</t>
        </is>
      </c>
      <c r="AU1004" t="inlineStr">
        <is>
          <t>Not reviewed</t>
        </is>
      </c>
      <c r="AV1004" t="inlineStr">
        <is>
          <t>Not reviewed</t>
        </is>
      </c>
      <c r="AW1004" t="inlineStr">
        <is>
          <t>Not reviewed</t>
        </is>
      </c>
      <c r="AX1004" t="inlineStr">
        <is>
          <t>Not reported</t>
        </is>
      </c>
      <c r="AY1004" t="inlineStr">
        <is>
          <t>Not reported</t>
        </is>
      </c>
      <c r="AZ1004" t="inlineStr">
        <is>
          <t>Not reported</t>
        </is>
      </c>
      <c r="BA1004" t="inlineStr">
        <is>
          <t>Not reported</t>
        </is>
      </c>
      <c r="BB1004" t="inlineStr">
        <is>
          <t>Not reported</t>
        </is>
      </c>
      <c r="BC1004" t="inlineStr">
        <is>
          <t>Not reported</t>
        </is>
      </c>
      <c r="BD1004" t="inlineStr">
        <is>
          <t>Not reported</t>
        </is>
      </c>
      <c r="BE1004" t="inlineStr">
        <is>
          <t>Not reported</t>
        </is>
      </c>
      <c r="BF1004" t="inlineStr">
        <is>
          <t>Not reported</t>
        </is>
      </c>
      <c r="BG1004" t="inlineStr">
        <is>
          <t>Not reviewed (not included)</t>
        </is>
      </c>
      <c r="BH1004" t="inlineStr">
        <is>
          <t>N/A</t>
        </is>
      </c>
      <c r="BI1004" t="inlineStr">
        <is>
          <t>Not reviewed</t>
        </is>
      </c>
      <c r="BJ1004" t="inlineStr">
        <is>
          <t>Not reviewed</t>
        </is>
      </c>
      <c r="BK1004" t="inlineStr">
        <is>
          <t>Not reviewed</t>
        </is>
      </c>
      <c r="BL1004" t="inlineStr">
        <is>
          <t>Not reviewed</t>
        </is>
      </c>
      <c r="BM1004" t="inlineStr">
        <is>
          <t>Not reviewed (not included)</t>
        </is>
      </c>
      <c r="BN1004" t="inlineStr">
        <is>
          <t>Not Primary Research - E6-Not Primary Research: Title/abstract indicates systematic review, meta-analysis, or review paper</t>
        </is>
      </c>
      <c r="BO1004" t="inlineStr">
        <is>
          <t>Abstract-level screening only</t>
        </is>
      </c>
      <c r="BP1004" t="inlineStr">
        <is>
          <t>Not reported</t>
        </is>
      </c>
    </row>
    <row r="1005">
      <c r="A1005" t="inlineStr">
        <is>
          <t>Visual processing oscillates differently through time for adults with ADHD</t>
        </is>
      </c>
      <c r="B1005" t="n">
        <v>2025</v>
      </c>
      <c r="C1005" t="inlineStr">
        <is>
          <t>Not checked</t>
        </is>
      </c>
      <c r="D1005" t="inlineStr">
        <is>
          <t>Not checked</t>
        </is>
      </c>
      <c r="E1005">
        <f>_XLFN.IFNA( _XLFN.XLOOKUP(A813,#REF!,#REF!), "NOT PUBMED")</f>
        <v/>
      </c>
      <c r="G1005" t="inlineStr">
        <is>
          <t>Unimodal</t>
        </is>
      </c>
      <c r="H1005" t="inlineStr">
        <is>
          <t>See abstract</t>
        </is>
      </c>
      <c r="I1005" t="inlineStr">
        <is>
          <t>See abstract</t>
        </is>
      </c>
      <c r="J1005" t="inlineStr">
        <is>
          <t>See abstract (AI/ML)</t>
        </is>
      </c>
      <c r="K1005" t="inlineStr">
        <is>
          <t>See abstract</t>
        </is>
      </c>
      <c r="M1005" t="inlineStr">
        <is>
          <t>See abstract</t>
        </is>
      </c>
      <c r="N1005" t="inlineStr">
        <is>
          <t>See abstract</t>
        </is>
      </c>
      <c r="O1005" t="inlineStr">
        <is>
          <t>Not verified from abstract</t>
        </is>
      </c>
      <c r="P1005" t="inlineStr">
        <is>
          <t>See abstract</t>
        </is>
      </c>
      <c r="Q1005" t="inlineStr">
        <is>
          <t>See abstract</t>
        </is>
      </c>
      <c r="R1005" t="inlineStr">
        <is>
          <t>Not reviewed (not included)</t>
        </is>
      </c>
      <c r="S1005" t="inlineStr">
        <is>
          <t>Not reviewed (not included)</t>
        </is>
      </c>
      <c r="T1005" t="inlineStr">
        <is>
          <t>Abstract screening only. No AI/ML Methods</t>
        </is>
      </c>
      <c r="U1005" t="inlineStr">
        <is>
          <t>EXCLUDE</t>
        </is>
      </c>
      <c r="V1005" t="inlineStr">
        <is>
          <t>E1-No AI/ML/DL: Abstract and title do not describe application of AI, ML, or DL methods</t>
        </is>
      </c>
      <c r="W1005" t="inlineStr">
        <is>
          <t>Excluded: No AI/ML Methods</t>
        </is>
      </c>
      <c r="X1005" t="inlineStr">
        <is>
          <t>Not assessed from abstract</t>
        </is>
      </c>
      <c r="Y1005" t="inlineStr">
        <is>
          <t>Pubmed</t>
        </is>
      </c>
      <c r="Z1005" t="inlineStr">
        <is>
          <t>Not determined from abstract</t>
        </is>
      </c>
      <c r="AB1005" t="inlineStr">
        <is>
          <t>Not assessed (not included)</t>
        </is>
      </c>
      <c r="AC1005" t="inlineStr">
        <is>
          <t>Not assessed (not included)</t>
        </is>
      </c>
      <c r="AD1005" t="inlineStr">
        <is>
          <t>Pelland-Goulet P, Arguin M, Brisebois H, Gosselin N.</t>
        </is>
      </c>
      <c r="AF1005" t="inlineStr">
        <is>
          <t>Unknown - Verify via DOI</t>
        </is>
      </c>
      <c r="AH1005" t="inlineStr">
        <is>
          <t>Not assessed</t>
        </is>
      </c>
      <c r="AI1005" t="inlineStr">
        <is>
          <t>Not reported</t>
        </is>
      </c>
      <c r="AJ1005" t="inlineStr">
        <is>
          <t>Not reported</t>
        </is>
      </c>
      <c r="AK1005" t="inlineStr">
        <is>
          <t>Not reported</t>
        </is>
      </c>
      <c r="AL1005" t="inlineStr">
        <is>
          <t>Not reported</t>
        </is>
      </c>
      <c r="AM1005" t="inlineStr">
        <is>
          <t>Not reported</t>
        </is>
      </c>
      <c r="AN1005" t="inlineStr">
        <is>
          <t>Not reported</t>
        </is>
      </c>
      <c r="AO1005" t="inlineStr">
        <is>
          <t>Not reviewed</t>
        </is>
      </c>
      <c r="AP1005" t="inlineStr">
        <is>
          <t>Not reported</t>
        </is>
      </c>
      <c r="AQ1005" t="inlineStr">
        <is>
          <t>Not reported</t>
        </is>
      </c>
      <c r="AR1005" t="inlineStr">
        <is>
          <t>Not reported</t>
        </is>
      </c>
      <c r="AS1005" t="inlineStr">
        <is>
          <t>See abstract</t>
        </is>
      </c>
      <c r="AT1005" t="inlineStr">
        <is>
          <t>Not reviewed</t>
        </is>
      </c>
      <c r="AU1005" t="inlineStr">
        <is>
          <t>Not reviewed</t>
        </is>
      </c>
      <c r="AV1005" t="inlineStr">
        <is>
          <t>Not reviewed</t>
        </is>
      </c>
      <c r="AW1005" t="inlineStr">
        <is>
          <t>Not reviewed</t>
        </is>
      </c>
      <c r="AX1005" t="inlineStr">
        <is>
          <t>Not reported</t>
        </is>
      </c>
      <c r="AY1005" t="inlineStr">
        <is>
          <t>Not reported</t>
        </is>
      </c>
      <c r="AZ1005" t="inlineStr">
        <is>
          <t>Not reported</t>
        </is>
      </c>
      <c r="BA1005" t="inlineStr">
        <is>
          <t>Not reported</t>
        </is>
      </c>
      <c r="BB1005" t="inlineStr">
        <is>
          <t>Not reported</t>
        </is>
      </c>
      <c r="BC1005" t="inlineStr">
        <is>
          <t>Not reported</t>
        </is>
      </c>
      <c r="BD1005" t="inlineStr">
        <is>
          <t>Not reported</t>
        </is>
      </c>
      <c r="BE1005" t="inlineStr">
        <is>
          <t>Not reported</t>
        </is>
      </c>
      <c r="BF1005" t="inlineStr">
        <is>
          <t>Not reported</t>
        </is>
      </c>
      <c r="BG1005" t="inlineStr">
        <is>
          <t>Not reviewed (not included)</t>
        </is>
      </c>
      <c r="BH1005" t="inlineStr">
        <is>
          <t>N/A</t>
        </is>
      </c>
      <c r="BI1005" t="inlineStr">
        <is>
          <t>Not reviewed</t>
        </is>
      </c>
      <c r="BJ1005" t="inlineStr">
        <is>
          <t>Not reviewed</t>
        </is>
      </c>
      <c r="BK1005" t="inlineStr">
        <is>
          <t>Not reviewed</t>
        </is>
      </c>
      <c r="BL1005" t="inlineStr">
        <is>
          <t>Not reviewed</t>
        </is>
      </c>
      <c r="BM1005" t="inlineStr">
        <is>
          <t>Not reviewed (not included)</t>
        </is>
      </c>
      <c r="BN1005" t="inlineStr">
        <is>
          <t>No AI/ML Methods - E1-No AI/ML/DL: Abstract and title do not describe application of AI, ML, or DL methods</t>
        </is>
      </c>
      <c r="BO1005" t="inlineStr">
        <is>
          <t>Abstract-level screening only</t>
        </is>
      </c>
      <c r="BP1005" t="inlineStr">
        <is>
          <t>Not reported</t>
        </is>
      </c>
    </row>
    <row r="1006">
      <c r="A1006" t="inlineStr">
        <is>
          <t>LCGNet: Local Sequential Feature Coupling Global Representation Learning for Functional Connectivity Network Analysis With fMRI</t>
        </is>
      </c>
      <c r="B1006" t="n">
        <v>2024</v>
      </c>
      <c r="C1006" t="inlineStr">
        <is>
          <t>Not checked</t>
        </is>
      </c>
      <c r="D1006" t="inlineStr">
        <is>
          <t>Not checked</t>
        </is>
      </c>
      <c r="E1006">
        <f>_XLFN.IFNA( _XLFN.XLOOKUP(A816,#REF!,#REF!), "NOT PUBMED")</f>
        <v/>
      </c>
      <c r="G1006" t="inlineStr">
        <is>
          <t>Unimodal</t>
        </is>
      </c>
      <c r="H1006" t="inlineStr">
        <is>
          <t>See abstract</t>
        </is>
      </c>
      <c r="I1006" t="inlineStr">
        <is>
          <t>See abstract</t>
        </is>
      </c>
      <c r="J1006" t="inlineStr">
        <is>
          <t>See abstract (AI/ML)</t>
        </is>
      </c>
      <c r="K1006" t="inlineStr">
        <is>
          <t>See abstract</t>
        </is>
      </c>
      <c r="M1006" t="inlineStr">
        <is>
          <t>See abstract</t>
        </is>
      </c>
      <c r="N1006" t="inlineStr">
        <is>
          <t>See abstract</t>
        </is>
      </c>
      <c r="O1006" t="inlineStr">
        <is>
          <t>Not verified from abstract</t>
        </is>
      </c>
      <c r="P1006" t="inlineStr">
        <is>
          <t>See abstract</t>
        </is>
      </c>
      <c r="Q1006" t="inlineStr">
        <is>
          <t>See abstract</t>
        </is>
      </c>
      <c r="R1006" t="inlineStr">
        <is>
          <t>Not reviewed (not included)</t>
        </is>
      </c>
      <c r="S1006" t="inlineStr">
        <is>
          <t>Not reviewed (not included)</t>
        </is>
      </c>
      <c r="T1006" t="inlineStr">
        <is>
          <t>Abstract screening only. Non-ADHD Focused</t>
        </is>
      </c>
      <c r="U1006" t="inlineStr">
        <is>
          <t>EXCLUDE</t>
        </is>
      </c>
      <c r="V1006" t="inlineStr">
        <is>
          <t>E2-Not ADHD focused: Neither title nor abstract mentions ADHD or attention-deficit/hyperactivity</t>
        </is>
      </c>
      <c r="W1006" t="inlineStr">
        <is>
          <t>Excluded: Not ADHD Focused</t>
        </is>
      </c>
      <c r="X1006" t="inlineStr">
        <is>
          <t>Not assessed from abstract</t>
        </is>
      </c>
      <c r="Y1006" t="inlineStr">
        <is>
          <t>Pubmed</t>
        </is>
      </c>
      <c r="Z1006" t="inlineStr">
        <is>
          <t>Not determined from abstract</t>
        </is>
      </c>
      <c r="AB1006" t="inlineStr">
        <is>
          <t>Not assessed (not included)</t>
        </is>
      </c>
      <c r="AC1006" t="inlineStr">
        <is>
          <t>Not assessed (not included)</t>
        </is>
      </c>
      <c r="AD1006" t="inlineStr">
        <is>
          <t>Zhou J, Jie B, Wang Z, Zhang Z, Du T, Bian W, Yang Y, Jia J.</t>
        </is>
      </c>
      <c r="AF1006" t="inlineStr">
        <is>
          <t>Unknown - Verify via DOI</t>
        </is>
      </c>
      <c r="AH1006" t="inlineStr">
        <is>
          <t>Not assessed</t>
        </is>
      </c>
      <c r="AI1006" t="inlineStr">
        <is>
          <t>Not reported</t>
        </is>
      </c>
      <c r="AJ1006" t="inlineStr">
        <is>
          <t>Not reported</t>
        </is>
      </c>
      <c r="AK1006" t="inlineStr">
        <is>
          <t>Not reported</t>
        </is>
      </c>
      <c r="AL1006" t="inlineStr">
        <is>
          <t>Not reported</t>
        </is>
      </c>
      <c r="AM1006" t="inlineStr">
        <is>
          <t>Not reported</t>
        </is>
      </c>
      <c r="AN1006" t="inlineStr">
        <is>
          <t>Not reported</t>
        </is>
      </c>
      <c r="AO1006" t="inlineStr">
        <is>
          <t>Not reviewed</t>
        </is>
      </c>
      <c r="AP1006" t="inlineStr">
        <is>
          <t>Not reported</t>
        </is>
      </c>
      <c r="AQ1006" t="inlineStr">
        <is>
          <t>Not reported</t>
        </is>
      </c>
      <c r="AR1006" t="inlineStr">
        <is>
          <t>Not reported</t>
        </is>
      </c>
      <c r="AS1006" t="inlineStr">
        <is>
          <t>See abstract</t>
        </is>
      </c>
      <c r="AT1006" t="inlineStr">
        <is>
          <t>Not reviewed</t>
        </is>
      </c>
      <c r="AU1006" t="inlineStr">
        <is>
          <t>Not reviewed</t>
        </is>
      </c>
      <c r="AV1006" t="inlineStr">
        <is>
          <t>Not reviewed</t>
        </is>
      </c>
      <c r="AW1006" t="inlineStr">
        <is>
          <t>Not reviewed</t>
        </is>
      </c>
      <c r="AX1006" t="inlineStr">
        <is>
          <t>Not reported</t>
        </is>
      </c>
      <c r="AY1006" t="inlineStr">
        <is>
          <t>Not reported</t>
        </is>
      </c>
      <c r="AZ1006" t="inlineStr">
        <is>
          <t>Not reported</t>
        </is>
      </c>
      <c r="BA1006" t="inlineStr">
        <is>
          <t>Not reported</t>
        </is>
      </c>
      <c r="BB1006" t="inlineStr">
        <is>
          <t>Not reported</t>
        </is>
      </c>
      <c r="BC1006" t="inlineStr">
        <is>
          <t>Not reported</t>
        </is>
      </c>
      <c r="BD1006" t="inlineStr">
        <is>
          <t>Not reported</t>
        </is>
      </c>
      <c r="BE1006" t="inlineStr">
        <is>
          <t>Not reported</t>
        </is>
      </c>
      <c r="BF1006" t="inlineStr">
        <is>
          <t>Not reported</t>
        </is>
      </c>
      <c r="BG1006" t="inlineStr">
        <is>
          <t>Not reviewed (not included)</t>
        </is>
      </c>
      <c r="BH1006" t="inlineStr">
        <is>
          <t>N/A</t>
        </is>
      </c>
      <c r="BI1006" t="inlineStr">
        <is>
          <t>Not reviewed</t>
        </is>
      </c>
      <c r="BJ1006" t="inlineStr">
        <is>
          <t>Not reviewed</t>
        </is>
      </c>
      <c r="BK1006" t="inlineStr">
        <is>
          <t>Not reviewed</t>
        </is>
      </c>
      <c r="BL1006" t="inlineStr">
        <is>
          <t>Not reviewed</t>
        </is>
      </c>
      <c r="BM1006" t="inlineStr">
        <is>
          <t>Not reviewed (not included)</t>
        </is>
      </c>
      <c r="BN1006" t="inlineStr">
        <is>
          <t>Non-ADHD Focused - E2-Not ADHD focused: Neither title nor abstract mentions ADHD or attention-deficit/hyperactivity</t>
        </is>
      </c>
      <c r="BO1006" t="inlineStr">
        <is>
          <t>Abstract-level screening only</t>
        </is>
      </c>
      <c r="BP1006" t="inlineStr">
        <is>
          <t>Not reported</t>
        </is>
      </c>
    </row>
    <row r="1007">
      <c r="A1007" t="inlineStr">
        <is>
          <t>Computational Analysis of Movement Patterns of Dogs with ADHD-Like Behavior</t>
        </is>
      </c>
      <c r="B1007" t="n">
        <v>2019</v>
      </c>
      <c r="C1007" t="inlineStr">
        <is>
          <t>Not checked</t>
        </is>
      </c>
      <c r="D1007" t="inlineStr">
        <is>
          <t>Not checked</t>
        </is>
      </c>
      <c r="E1007">
        <f>_XLFN.IFNA( _XLFN.XLOOKUP(A818,#REF!,#REF!), "NOT PUBMED")</f>
        <v/>
      </c>
      <c r="G1007" t="inlineStr">
        <is>
          <t>Unimodal</t>
        </is>
      </c>
      <c r="H1007" t="inlineStr">
        <is>
          <t>See abstract</t>
        </is>
      </c>
      <c r="I1007" t="inlineStr">
        <is>
          <t>See abstract</t>
        </is>
      </c>
      <c r="J1007" t="inlineStr">
        <is>
          <t>See abstract (AI/ML)</t>
        </is>
      </c>
      <c r="K1007" t="inlineStr">
        <is>
          <t>See abstract</t>
        </is>
      </c>
      <c r="M1007" t="inlineStr">
        <is>
          <t>See abstract</t>
        </is>
      </c>
      <c r="N1007" t="inlineStr">
        <is>
          <t>See abstract</t>
        </is>
      </c>
      <c r="O1007" t="inlineStr">
        <is>
          <t>Not verified from abstract</t>
        </is>
      </c>
      <c r="P1007" t="inlineStr">
        <is>
          <t>See abstract</t>
        </is>
      </c>
      <c r="Q1007" t="inlineStr">
        <is>
          <t>See abstract</t>
        </is>
      </c>
      <c r="R1007" t="inlineStr">
        <is>
          <t>Not reviewed (not included)</t>
        </is>
      </c>
      <c r="S1007" t="inlineStr">
        <is>
          <t>Not reviewed (not included)</t>
        </is>
      </c>
      <c r="T1007" t="inlineStr">
        <is>
          <t>Abstract screening only. No AI/ML Methods</t>
        </is>
      </c>
      <c r="U1007" t="inlineStr">
        <is>
          <t>EXCLUDE</t>
        </is>
      </c>
      <c r="V1007" t="inlineStr">
        <is>
          <t>E1-No AI/ML/DL: Abstract and title do not describe application of AI, ML, or DL methods</t>
        </is>
      </c>
      <c r="W1007" t="inlineStr">
        <is>
          <t>Excluded: No AI/ML Methods</t>
        </is>
      </c>
      <c r="X1007" t="inlineStr">
        <is>
          <t>Not assessed from abstract</t>
        </is>
      </c>
      <c r="Y1007" t="inlineStr">
        <is>
          <t>Pubmed</t>
        </is>
      </c>
      <c r="Z1007" t="inlineStr">
        <is>
          <t>Not determined from abstract</t>
        </is>
      </c>
      <c r="AB1007" t="inlineStr">
        <is>
          <t>Not assessed (not included)</t>
        </is>
      </c>
      <c r="AC1007" t="inlineStr">
        <is>
          <t>Not assessed (not included)</t>
        </is>
      </c>
      <c r="AD1007" t="inlineStr">
        <is>
          <t>Bleuer-Elsner S, Zamansky A, Fux A, Kaplun D, Romanov S, Sinitca A, Masson S, van der Linden D.</t>
        </is>
      </c>
      <c r="AF1007" t="inlineStr">
        <is>
          <t>Unknown - Verify via DOI</t>
        </is>
      </c>
      <c r="AH1007" t="inlineStr">
        <is>
          <t>Not assessed</t>
        </is>
      </c>
      <c r="AI1007" t="inlineStr">
        <is>
          <t>Not reported</t>
        </is>
      </c>
      <c r="AJ1007" t="inlineStr">
        <is>
          <t>Not reported</t>
        </is>
      </c>
      <c r="AK1007" t="inlineStr">
        <is>
          <t>Not reported</t>
        </is>
      </c>
      <c r="AL1007" t="inlineStr">
        <is>
          <t>Not reported</t>
        </is>
      </c>
      <c r="AM1007" t="inlineStr">
        <is>
          <t>Not reported</t>
        </is>
      </c>
      <c r="AN1007" t="inlineStr">
        <is>
          <t>Not reported</t>
        </is>
      </c>
      <c r="AO1007" t="inlineStr">
        <is>
          <t>Not reviewed</t>
        </is>
      </c>
      <c r="AP1007" t="inlineStr">
        <is>
          <t>Not reported</t>
        </is>
      </c>
      <c r="AQ1007" t="inlineStr">
        <is>
          <t>Not reported</t>
        </is>
      </c>
      <c r="AR1007" t="inlineStr">
        <is>
          <t>Not reported</t>
        </is>
      </c>
      <c r="AS1007" t="inlineStr">
        <is>
          <t>See abstract</t>
        </is>
      </c>
      <c r="AT1007" t="inlineStr">
        <is>
          <t>Not reviewed</t>
        </is>
      </c>
      <c r="AU1007" t="inlineStr">
        <is>
          <t>Not reviewed</t>
        </is>
      </c>
      <c r="AV1007" t="inlineStr">
        <is>
          <t>Not reviewed</t>
        </is>
      </c>
      <c r="AW1007" t="inlineStr">
        <is>
          <t>Not reviewed</t>
        </is>
      </c>
      <c r="AX1007" t="inlineStr">
        <is>
          <t>Not reported</t>
        </is>
      </c>
      <c r="AY1007" t="inlineStr">
        <is>
          <t>Not reported</t>
        </is>
      </c>
      <c r="AZ1007" t="inlineStr">
        <is>
          <t>Not reported</t>
        </is>
      </c>
      <c r="BA1007" t="inlineStr">
        <is>
          <t>Not reported</t>
        </is>
      </c>
      <c r="BB1007" t="inlineStr">
        <is>
          <t>Not reported</t>
        </is>
      </c>
      <c r="BC1007" t="inlineStr">
        <is>
          <t>Not reported</t>
        </is>
      </c>
      <c r="BD1007" t="inlineStr">
        <is>
          <t>Not reported</t>
        </is>
      </c>
      <c r="BE1007" t="inlineStr">
        <is>
          <t>Not reported</t>
        </is>
      </c>
      <c r="BF1007" t="inlineStr">
        <is>
          <t>Not reported</t>
        </is>
      </c>
      <c r="BG1007" t="inlineStr">
        <is>
          <t>Not reviewed (not included)</t>
        </is>
      </c>
      <c r="BH1007" t="inlineStr">
        <is>
          <t>N/A</t>
        </is>
      </c>
      <c r="BI1007" t="inlineStr">
        <is>
          <t>Not reviewed</t>
        </is>
      </c>
      <c r="BJ1007" t="inlineStr">
        <is>
          <t>Not reviewed</t>
        </is>
      </c>
      <c r="BK1007" t="inlineStr">
        <is>
          <t>Not reviewed</t>
        </is>
      </c>
      <c r="BL1007" t="inlineStr">
        <is>
          <t>Not reviewed</t>
        </is>
      </c>
      <c r="BM1007" t="inlineStr">
        <is>
          <t>Not reviewed (not included)</t>
        </is>
      </c>
      <c r="BN1007" t="inlineStr">
        <is>
          <t>No AI/ML Methods - E1-No AI/ML/DL: Abstract and title do not describe application of AI, ML, or DL methods</t>
        </is>
      </c>
      <c r="BO1007" t="inlineStr">
        <is>
          <t>Abstract-level screening only</t>
        </is>
      </c>
      <c r="BP1007" t="inlineStr">
        <is>
          <t>Not reported</t>
        </is>
      </c>
    </row>
    <row r="1008">
      <c r="A1008" t="inlineStr">
        <is>
          <t>Machine learning in attention-deficit/hyperactivity disorder: new approaches toward understanding the neural mechanisms</t>
        </is>
      </c>
      <c r="B1008" t="n">
        <v>2023</v>
      </c>
      <c r="C1008" t="inlineStr">
        <is>
          <t>Not checked</t>
        </is>
      </c>
      <c r="D1008" t="inlineStr">
        <is>
          <t>Not checked</t>
        </is>
      </c>
      <c r="E1008">
        <f>_XLFN.IFNA( _XLFN.XLOOKUP(A819,#REF!,#REF!), "NOT PUBMED")</f>
        <v/>
      </c>
      <c r="G1008" t="inlineStr">
        <is>
          <t>Unimodal</t>
        </is>
      </c>
      <c r="H1008" t="inlineStr">
        <is>
          <t>See abstract</t>
        </is>
      </c>
      <c r="I1008" t="inlineStr">
        <is>
          <t>See abstract</t>
        </is>
      </c>
      <c r="J1008" t="inlineStr">
        <is>
          <t>See abstract (AI/ML)</t>
        </is>
      </c>
      <c r="K1008" t="inlineStr">
        <is>
          <t>See abstract</t>
        </is>
      </c>
      <c r="M1008" t="inlineStr">
        <is>
          <t>See abstract</t>
        </is>
      </c>
      <c r="N1008" t="inlineStr">
        <is>
          <t>See abstract</t>
        </is>
      </c>
      <c r="O1008" t="inlineStr">
        <is>
          <t>Not verified from abstract</t>
        </is>
      </c>
      <c r="P1008" t="inlineStr">
        <is>
          <t>See abstract</t>
        </is>
      </c>
      <c r="Q1008" t="inlineStr">
        <is>
          <t>See abstract</t>
        </is>
      </c>
      <c r="R1008" t="inlineStr">
        <is>
          <t>Not reviewed (not included)</t>
        </is>
      </c>
      <c r="S1008" t="inlineStr">
        <is>
          <t>Not reviewed (not included)</t>
        </is>
      </c>
      <c r="T1008" t="inlineStr">
        <is>
          <t>Abstract screening only. AI Not for Diagnosis</t>
        </is>
      </c>
      <c r="U1008" t="inlineStr">
        <is>
          <t>EXCLUDE</t>
        </is>
      </c>
      <c r="V1008" t="inlineStr">
        <is>
          <t>E1-Not Diagnosis: AI/ML does not appear to be applied for ADHD diagnosis, classification, or detection</t>
        </is>
      </c>
      <c r="W1008" t="inlineStr">
        <is>
          <t>Excluded: AI Not for Diagnosis</t>
        </is>
      </c>
      <c r="X1008" t="inlineStr">
        <is>
          <t>Not assessed from abstract</t>
        </is>
      </c>
      <c r="Y1008" t="inlineStr">
        <is>
          <t>Pubmed</t>
        </is>
      </c>
      <c r="Z1008" t="inlineStr">
        <is>
          <t>Not determined from abstract</t>
        </is>
      </c>
      <c r="AB1008" t="inlineStr">
        <is>
          <t>Not assessed (not included)</t>
        </is>
      </c>
      <c r="AC1008" t="inlineStr">
        <is>
          <t>Not assessed (not included)</t>
        </is>
      </c>
      <c r="AD1008" t="inlineStr">
        <is>
          <t>Cao M, Martin E, Li X.</t>
        </is>
      </c>
      <c r="AF1008" t="inlineStr">
        <is>
          <t>Unknown - Verify via DOI</t>
        </is>
      </c>
      <c r="AH1008" t="inlineStr">
        <is>
          <t>Not assessed</t>
        </is>
      </c>
      <c r="AI1008" t="inlineStr">
        <is>
          <t>Not reported</t>
        </is>
      </c>
      <c r="AJ1008" t="inlineStr">
        <is>
          <t>Not reported</t>
        </is>
      </c>
      <c r="AK1008" t="inlineStr">
        <is>
          <t>Not reported</t>
        </is>
      </c>
      <c r="AL1008" t="inlineStr">
        <is>
          <t>Not reported</t>
        </is>
      </c>
      <c r="AM1008" t="inlineStr">
        <is>
          <t>Not reported</t>
        </is>
      </c>
      <c r="AN1008" t="inlineStr">
        <is>
          <t>Not reported</t>
        </is>
      </c>
      <c r="AO1008" t="inlineStr">
        <is>
          <t>Not reviewed</t>
        </is>
      </c>
      <c r="AP1008" t="inlineStr">
        <is>
          <t>Not reported</t>
        </is>
      </c>
      <c r="AQ1008" t="inlineStr">
        <is>
          <t>Not reported</t>
        </is>
      </c>
      <c r="AR1008" t="inlineStr">
        <is>
          <t>Not reported</t>
        </is>
      </c>
      <c r="AS1008" t="inlineStr">
        <is>
          <t>See abstract</t>
        </is>
      </c>
      <c r="AT1008" t="inlineStr">
        <is>
          <t>Not reviewed</t>
        </is>
      </c>
      <c r="AU1008" t="inlineStr">
        <is>
          <t>Not reviewed</t>
        </is>
      </c>
      <c r="AV1008" t="inlineStr">
        <is>
          <t>Not reviewed</t>
        </is>
      </c>
      <c r="AW1008" t="inlineStr">
        <is>
          <t>Not reviewed</t>
        </is>
      </c>
      <c r="AX1008" t="inlineStr">
        <is>
          <t>Not reported</t>
        </is>
      </c>
      <c r="AY1008" t="inlineStr">
        <is>
          <t>Not reported</t>
        </is>
      </c>
      <c r="AZ1008" t="inlineStr">
        <is>
          <t>Not reported</t>
        </is>
      </c>
      <c r="BA1008" t="inlineStr">
        <is>
          <t>Not reported</t>
        </is>
      </c>
      <c r="BB1008" t="inlineStr">
        <is>
          <t>Not reported</t>
        </is>
      </c>
      <c r="BC1008" t="inlineStr">
        <is>
          <t>Not reported</t>
        </is>
      </c>
      <c r="BD1008" t="inlineStr">
        <is>
          <t>Not reported</t>
        </is>
      </c>
      <c r="BE1008" t="inlineStr">
        <is>
          <t>Not reported</t>
        </is>
      </c>
      <c r="BF1008" t="inlineStr">
        <is>
          <t>Not reported</t>
        </is>
      </c>
      <c r="BG1008" t="inlineStr">
        <is>
          <t>Not reviewed (not included)</t>
        </is>
      </c>
      <c r="BH1008" t="inlineStr">
        <is>
          <t>N/A</t>
        </is>
      </c>
      <c r="BI1008" t="inlineStr">
        <is>
          <t>Not reviewed</t>
        </is>
      </c>
      <c r="BJ1008" t="inlineStr">
        <is>
          <t>Not reviewed</t>
        </is>
      </c>
      <c r="BK1008" t="inlineStr">
        <is>
          <t>Not reviewed</t>
        </is>
      </c>
      <c r="BL1008" t="inlineStr">
        <is>
          <t>Not reviewed</t>
        </is>
      </c>
      <c r="BM1008" t="inlineStr">
        <is>
          <t>Not reviewed (not included)</t>
        </is>
      </c>
      <c r="BN1008" t="inlineStr">
        <is>
          <t>AI Not for Diagnosis - E1-Not Diagnosis: AI/ML does not appear to be applied for ADHD diagnosis, classification, or detecti</t>
        </is>
      </c>
      <c r="BO1008" t="inlineStr">
        <is>
          <t>Abstract-level screening only</t>
        </is>
      </c>
      <c r="BP1008" t="inlineStr">
        <is>
          <t>Not reported</t>
        </is>
      </c>
    </row>
    <row r="1009">
      <c r="A1009" t="inlineStr">
        <is>
          <t>Identifying disease-related subnetwork connectome biomarkers by sparse hypergraph learning</t>
        </is>
      </c>
      <c r="B1009" t="n">
        <v>2019</v>
      </c>
      <c r="C1009" t="inlineStr">
        <is>
          <t>Not checked</t>
        </is>
      </c>
      <c r="D1009" t="inlineStr">
        <is>
          <t>Not checked</t>
        </is>
      </c>
      <c r="E1009">
        <f>_XLFN.IFNA( _XLFN.XLOOKUP(A820,#REF!,#REF!), "NOT PUBMED")</f>
        <v/>
      </c>
      <c r="G1009" t="inlineStr">
        <is>
          <t>Unimodal</t>
        </is>
      </c>
      <c r="H1009" t="inlineStr">
        <is>
          <t>See abstract</t>
        </is>
      </c>
      <c r="I1009" t="inlineStr">
        <is>
          <t>See abstract</t>
        </is>
      </c>
      <c r="J1009" t="inlineStr">
        <is>
          <t>See abstract (AI/ML)</t>
        </is>
      </c>
      <c r="K1009" t="inlineStr">
        <is>
          <t>See abstract</t>
        </is>
      </c>
      <c r="M1009" t="inlineStr">
        <is>
          <t>See abstract</t>
        </is>
      </c>
      <c r="N1009" t="inlineStr">
        <is>
          <t>See abstract</t>
        </is>
      </c>
      <c r="O1009" t="inlineStr">
        <is>
          <t>Not verified from abstract</t>
        </is>
      </c>
      <c r="P1009" t="inlineStr">
        <is>
          <t>See abstract</t>
        </is>
      </c>
      <c r="Q1009" t="inlineStr">
        <is>
          <t>See abstract</t>
        </is>
      </c>
      <c r="R1009" t="inlineStr">
        <is>
          <t>Not reviewed (not included)</t>
        </is>
      </c>
      <c r="S1009" t="inlineStr">
        <is>
          <t>Not reviewed (not included)</t>
        </is>
      </c>
      <c r="T1009" t="inlineStr">
        <is>
          <t>Abstract screening only. Non-ADHD Focused</t>
        </is>
      </c>
      <c r="U1009" t="inlineStr">
        <is>
          <t>EXCLUDE</t>
        </is>
      </c>
      <c r="V1009" t="inlineStr">
        <is>
          <t>E2-Not ADHD focused: Neither title nor abstract mentions ADHD or attention-deficit/hyperactivity</t>
        </is>
      </c>
      <c r="W1009" t="inlineStr">
        <is>
          <t>Excluded: Not ADHD Focused</t>
        </is>
      </c>
      <c r="X1009" t="inlineStr">
        <is>
          <t>Not assessed from abstract</t>
        </is>
      </c>
      <c r="Y1009" t="inlineStr">
        <is>
          <t>Pubmed</t>
        </is>
      </c>
      <c r="Z1009" t="inlineStr">
        <is>
          <t>Not determined from abstract</t>
        </is>
      </c>
      <c r="AB1009" t="inlineStr">
        <is>
          <t>Not assessed (not included)</t>
        </is>
      </c>
      <c r="AC1009" t="inlineStr">
        <is>
          <t>Not assessed (not included)</t>
        </is>
      </c>
      <c r="AD1009" t="inlineStr">
        <is>
          <t>Zu C, Gao Y, Munsell B, Kim M, Peng Z, Cohen JR, Zhang D, Wu G.</t>
        </is>
      </c>
      <c r="AF1009" t="inlineStr">
        <is>
          <t>Unknown - Verify via DOI</t>
        </is>
      </c>
      <c r="AH1009" t="inlineStr">
        <is>
          <t>Not assessed</t>
        </is>
      </c>
      <c r="AI1009" t="inlineStr">
        <is>
          <t>Not reported</t>
        </is>
      </c>
      <c r="AJ1009" t="inlineStr">
        <is>
          <t>Not reported</t>
        </is>
      </c>
      <c r="AK1009" t="inlineStr">
        <is>
          <t>Not reported</t>
        </is>
      </c>
      <c r="AL1009" t="inlineStr">
        <is>
          <t>Not reported</t>
        </is>
      </c>
      <c r="AM1009" t="inlineStr">
        <is>
          <t>Not reported</t>
        </is>
      </c>
      <c r="AN1009" t="inlineStr">
        <is>
          <t>Not reported</t>
        </is>
      </c>
      <c r="AO1009" t="inlineStr">
        <is>
          <t>Not reviewed</t>
        </is>
      </c>
      <c r="AP1009" t="inlineStr">
        <is>
          <t>Not reported</t>
        </is>
      </c>
      <c r="AQ1009" t="inlineStr">
        <is>
          <t>Not reported</t>
        </is>
      </c>
      <c r="AR1009" t="inlineStr">
        <is>
          <t>Not reported</t>
        </is>
      </c>
      <c r="AS1009" t="inlineStr">
        <is>
          <t>See abstract</t>
        </is>
      </c>
      <c r="AT1009" t="inlineStr">
        <is>
          <t>Not reviewed</t>
        </is>
      </c>
      <c r="AU1009" t="inlineStr">
        <is>
          <t>Not reviewed</t>
        </is>
      </c>
      <c r="AV1009" t="inlineStr">
        <is>
          <t>Not reviewed</t>
        </is>
      </c>
      <c r="AW1009" t="inlineStr">
        <is>
          <t>Not reviewed</t>
        </is>
      </c>
      <c r="AX1009" t="inlineStr">
        <is>
          <t>Not reported</t>
        </is>
      </c>
      <c r="AY1009" t="inlineStr">
        <is>
          <t>Not reported</t>
        </is>
      </c>
      <c r="AZ1009" t="inlineStr">
        <is>
          <t>Not reported</t>
        </is>
      </c>
      <c r="BA1009" t="inlineStr">
        <is>
          <t>Not reported</t>
        </is>
      </c>
      <c r="BB1009" t="inlineStr">
        <is>
          <t>Not reported</t>
        </is>
      </c>
      <c r="BC1009" t="inlineStr">
        <is>
          <t>Not reported</t>
        </is>
      </c>
      <c r="BD1009" t="inlineStr">
        <is>
          <t>Not reported</t>
        </is>
      </c>
      <c r="BE1009" t="inlineStr">
        <is>
          <t>Not reported</t>
        </is>
      </c>
      <c r="BF1009" t="inlineStr">
        <is>
          <t>Not reported</t>
        </is>
      </c>
      <c r="BG1009" t="inlineStr">
        <is>
          <t>Not reviewed (not included)</t>
        </is>
      </c>
      <c r="BH1009" t="inlineStr">
        <is>
          <t>N/A</t>
        </is>
      </c>
      <c r="BI1009" t="inlineStr">
        <is>
          <t>Not reviewed</t>
        </is>
      </c>
      <c r="BJ1009" t="inlineStr">
        <is>
          <t>Not reviewed</t>
        </is>
      </c>
      <c r="BK1009" t="inlineStr">
        <is>
          <t>Not reviewed</t>
        </is>
      </c>
      <c r="BL1009" t="inlineStr">
        <is>
          <t>Not reviewed</t>
        </is>
      </c>
      <c r="BM1009" t="inlineStr">
        <is>
          <t>Not reviewed (not included)</t>
        </is>
      </c>
      <c r="BN1009" t="inlineStr">
        <is>
          <t>Non-ADHD Focused - E2-Not ADHD focused: Neither title nor abstract mentions ADHD or attention-deficit/hyperactivity</t>
        </is>
      </c>
      <c r="BO1009" t="inlineStr">
        <is>
          <t>Abstract-level screening only</t>
        </is>
      </c>
      <c r="BP1009" t="inlineStr">
        <is>
          <t>Not reported</t>
        </is>
      </c>
    </row>
    <row r="1010">
      <c r="A1010" t="inlineStr">
        <is>
          <t>A Comparative Investigation of Wavelet Families for Classification of EOG Signals Related to Healthy and ADHD Children</t>
        </is>
      </c>
      <c r="B1010" t="n">
        <v>2024</v>
      </c>
      <c r="C1010" t="inlineStr">
        <is>
          <t>Not checked</t>
        </is>
      </c>
      <c r="D1010" t="inlineStr">
        <is>
          <t>Not checked</t>
        </is>
      </c>
      <c r="E1010">
        <f>_XLFN.IFNA( _XLFN.XLOOKUP(A821,#REF!,#REF!), "NOT PUBMED")</f>
        <v/>
      </c>
      <c r="G1010" t="inlineStr">
        <is>
          <t>Unimodal</t>
        </is>
      </c>
      <c r="H1010" t="inlineStr">
        <is>
          <t>See abstract</t>
        </is>
      </c>
      <c r="I1010" t="inlineStr">
        <is>
          <t>See abstract</t>
        </is>
      </c>
      <c r="J1010" t="inlineStr">
        <is>
          <t>See abstract (AI/ML)</t>
        </is>
      </c>
      <c r="K1010" t="inlineStr">
        <is>
          <t>See abstract</t>
        </is>
      </c>
      <c r="M1010" t="inlineStr">
        <is>
          <t>See abstract</t>
        </is>
      </c>
      <c r="N1010" t="inlineStr">
        <is>
          <t>See abstract</t>
        </is>
      </c>
      <c r="O1010" t="inlineStr">
        <is>
          <t>Not verified from abstract</t>
        </is>
      </c>
      <c r="P1010" t="inlineStr">
        <is>
          <t>See abstract</t>
        </is>
      </c>
      <c r="Q1010" t="inlineStr">
        <is>
          <t>See abstract</t>
        </is>
      </c>
      <c r="R1010" t="inlineStr">
        <is>
          <t>Not reviewed (not included)</t>
        </is>
      </c>
      <c r="S1010" t="inlineStr">
        <is>
          <t>Not reviewed (not included)</t>
        </is>
      </c>
      <c r="T1010" t="inlineStr">
        <is>
          <t>Abstract screening only. No AI/ML Methods</t>
        </is>
      </c>
      <c r="U1010" t="inlineStr">
        <is>
          <t>EXCLUDE</t>
        </is>
      </c>
      <c r="V1010" t="inlineStr">
        <is>
          <t>E1-No AI/ML/DL: Abstract and title do not describe application of AI, ML, or DL methods</t>
        </is>
      </c>
      <c r="W1010" t="inlineStr">
        <is>
          <t>Excluded: No AI/ML Methods</t>
        </is>
      </c>
      <c r="X1010" t="inlineStr">
        <is>
          <t>Not assessed from abstract</t>
        </is>
      </c>
      <c r="Y1010" t="inlineStr">
        <is>
          <t>Pubmed</t>
        </is>
      </c>
      <c r="Z1010" t="inlineStr">
        <is>
          <t>Not determined from abstract</t>
        </is>
      </c>
      <c r="AB1010" t="inlineStr">
        <is>
          <t>Not assessed (not included)</t>
        </is>
      </c>
      <c r="AC1010" t="inlineStr">
        <is>
          <t>Not assessed (not included)</t>
        </is>
      </c>
      <c r="AD1010" t="inlineStr">
        <is>
          <t>Ayoubipour S, Sho'ouri N.</t>
        </is>
      </c>
      <c r="AF1010" t="inlineStr">
        <is>
          <t>Unknown - Verify via DOI</t>
        </is>
      </c>
      <c r="AH1010" t="inlineStr">
        <is>
          <t>Not assessed</t>
        </is>
      </c>
      <c r="AI1010" t="inlineStr">
        <is>
          <t>Not reported</t>
        </is>
      </c>
      <c r="AJ1010" t="inlineStr">
        <is>
          <t>Not reported</t>
        </is>
      </c>
      <c r="AK1010" t="inlineStr">
        <is>
          <t>Not reported</t>
        </is>
      </c>
      <c r="AL1010" t="inlineStr">
        <is>
          <t>Not reported</t>
        </is>
      </c>
      <c r="AM1010" t="inlineStr">
        <is>
          <t>Not reported</t>
        </is>
      </c>
      <c r="AN1010" t="inlineStr">
        <is>
          <t>Not reported</t>
        </is>
      </c>
      <c r="AO1010" t="inlineStr">
        <is>
          <t>Not reviewed</t>
        </is>
      </c>
      <c r="AP1010" t="inlineStr">
        <is>
          <t>Not reported</t>
        </is>
      </c>
      <c r="AQ1010" t="inlineStr">
        <is>
          <t>Not reported</t>
        </is>
      </c>
      <c r="AR1010" t="inlineStr">
        <is>
          <t>Not reported</t>
        </is>
      </c>
      <c r="AS1010" t="inlineStr">
        <is>
          <t>See abstract</t>
        </is>
      </c>
      <c r="AT1010" t="inlineStr">
        <is>
          <t>Not reviewed</t>
        </is>
      </c>
      <c r="AU1010" t="inlineStr">
        <is>
          <t>Not reviewed</t>
        </is>
      </c>
      <c r="AV1010" t="inlineStr">
        <is>
          <t>Not reviewed</t>
        </is>
      </c>
      <c r="AW1010" t="inlineStr">
        <is>
          <t>Not reviewed</t>
        </is>
      </c>
      <c r="AX1010" t="inlineStr">
        <is>
          <t>Not reported</t>
        </is>
      </c>
      <c r="AY1010" t="inlineStr">
        <is>
          <t>Not reported</t>
        </is>
      </c>
      <c r="AZ1010" t="inlineStr">
        <is>
          <t>Not reported</t>
        </is>
      </c>
      <c r="BA1010" t="inlineStr">
        <is>
          <t>Not reported</t>
        </is>
      </c>
      <c r="BB1010" t="inlineStr">
        <is>
          <t>Not reported</t>
        </is>
      </c>
      <c r="BC1010" t="inlineStr">
        <is>
          <t>Not reported</t>
        </is>
      </c>
      <c r="BD1010" t="inlineStr">
        <is>
          <t>Not reported</t>
        </is>
      </c>
      <c r="BE1010" t="inlineStr">
        <is>
          <t>Not reported</t>
        </is>
      </c>
      <c r="BF1010" t="inlineStr">
        <is>
          <t>Not reported</t>
        </is>
      </c>
      <c r="BG1010" t="inlineStr">
        <is>
          <t>Not reviewed (not included)</t>
        </is>
      </c>
      <c r="BH1010" t="inlineStr">
        <is>
          <t>N/A</t>
        </is>
      </c>
      <c r="BI1010" t="inlineStr">
        <is>
          <t>Not reviewed</t>
        </is>
      </c>
      <c r="BJ1010" t="inlineStr">
        <is>
          <t>Not reviewed</t>
        </is>
      </c>
      <c r="BK1010" t="inlineStr">
        <is>
          <t>Not reviewed</t>
        </is>
      </c>
      <c r="BL1010" t="inlineStr">
        <is>
          <t>Not reviewed</t>
        </is>
      </c>
      <c r="BM1010" t="inlineStr">
        <is>
          <t>Not reviewed (not included)</t>
        </is>
      </c>
      <c r="BN1010" t="inlineStr">
        <is>
          <t>No AI/ML Methods - E1-No AI/ML/DL: Abstract and title do not describe application of AI, ML, or DL methods</t>
        </is>
      </c>
      <c r="BO1010" t="inlineStr">
        <is>
          <t>Abstract-level screening only</t>
        </is>
      </c>
      <c r="BP1010" t="inlineStr">
        <is>
          <t>Not reported</t>
        </is>
      </c>
    </row>
    <row r="1011">
      <c r="A1011" t="inlineStr">
        <is>
          <t>Sleep awake detection from leg-worn wearables using deep sensor fusion</t>
        </is>
      </c>
      <c r="B1011" t="n">
        <v>2026</v>
      </c>
      <c r="C1011" t="inlineStr">
        <is>
          <t>Not checked</t>
        </is>
      </c>
      <c r="D1011" t="inlineStr">
        <is>
          <t>Not checked</t>
        </is>
      </c>
      <c r="E1011">
        <f>_XLFN.IFNA( _XLFN.XLOOKUP(A824,#REF!,#REF!), "NOT PUBMED")</f>
        <v/>
      </c>
      <c r="G1011" t="inlineStr">
        <is>
          <t>Unimodal</t>
        </is>
      </c>
      <c r="H1011" t="inlineStr">
        <is>
          <t>See abstract</t>
        </is>
      </c>
      <c r="I1011" t="inlineStr">
        <is>
          <t>See abstract</t>
        </is>
      </c>
      <c r="J1011" t="inlineStr">
        <is>
          <t>See abstract (AI/ML)</t>
        </is>
      </c>
      <c r="K1011" t="inlineStr">
        <is>
          <t>See abstract</t>
        </is>
      </c>
      <c r="M1011" t="inlineStr">
        <is>
          <t>See abstract</t>
        </is>
      </c>
      <c r="N1011" t="inlineStr">
        <is>
          <t>See abstract</t>
        </is>
      </c>
      <c r="O1011" t="inlineStr">
        <is>
          <t>Not verified from abstract</t>
        </is>
      </c>
      <c r="P1011" t="inlineStr">
        <is>
          <t>See abstract</t>
        </is>
      </c>
      <c r="Q1011" t="inlineStr">
        <is>
          <t>See abstract</t>
        </is>
      </c>
      <c r="R1011" t="inlineStr">
        <is>
          <t>Not reviewed (not included)</t>
        </is>
      </c>
      <c r="S1011" t="inlineStr">
        <is>
          <t>Not reviewed (not included)</t>
        </is>
      </c>
      <c r="T1011" t="inlineStr">
        <is>
          <t>Abstract screening only. Out of Date Range</t>
        </is>
      </c>
      <c r="U1011" t="inlineStr">
        <is>
          <t>EXCLUDE</t>
        </is>
      </c>
      <c r="V1011" t="inlineStr">
        <is>
          <t>E4-Year: Published 2026, outside 2019-2025 window</t>
        </is>
      </c>
      <c r="W1011" t="inlineStr">
        <is>
          <t>Out of Date Range</t>
        </is>
      </c>
      <c r="X1011" t="inlineStr">
        <is>
          <t>Not assessed from abstract</t>
        </is>
      </c>
      <c r="Y1011" t="inlineStr">
        <is>
          <t>Pubmed</t>
        </is>
      </c>
      <c r="Z1011" t="inlineStr">
        <is>
          <t>Not determined from abstract</t>
        </is>
      </c>
      <c r="AB1011" t="inlineStr">
        <is>
          <t>Not assessed (not included)</t>
        </is>
      </c>
      <c r="AC1011" t="inlineStr">
        <is>
          <t>Not assessed (not included)</t>
        </is>
      </c>
      <c r="AD1011" t="inlineStr">
        <is>
          <t>Anwar Y, Bansal K, Kucukosmanoglu M, Dang Q, Feltch C, Brooks J, Banerjee N.</t>
        </is>
      </c>
      <c r="AF1011" t="inlineStr">
        <is>
          <t>Unknown - Verify via DOI</t>
        </is>
      </c>
      <c r="AH1011" t="inlineStr">
        <is>
          <t>Not assessed</t>
        </is>
      </c>
      <c r="AI1011" t="inlineStr">
        <is>
          <t>Not reported</t>
        </is>
      </c>
      <c r="AJ1011" t="inlineStr">
        <is>
          <t>Not reported</t>
        </is>
      </c>
      <c r="AK1011" t="inlineStr">
        <is>
          <t>Not reported</t>
        </is>
      </c>
      <c r="AL1011" t="inlineStr">
        <is>
          <t>Not reported</t>
        </is>
      </c>
      <c r="AM1011" t="inlineStr">
        <is>
          <t>Not reported</t>
        </is>
      </c>
      <c r="AN1011" t="inlineStr">
        <is>
          <t>Not reported</t>
        </is>
      </c>
      <c r="AO1011" t="inlineStr">
        <is>
          <t>Not reviewed</t>
        </is>
      </c>
      <c r="AP1011" t="inlineStr">
        <is>
          <t>Not reported</t>
        </is>
      </c>
      <c r="AQ1011" t="inlineStr">
        <is>
          <t>Not reported</t>
        </is>
      </c>
      <c r="AR1011" t="inlineStr">
        <is>
          <t>Not reported</t>
        </is>
      </c>
      <c r="AS1011" t="inlineStr">
        <is>
          <t>See abstract</t>
        </is>
      </c>
      <c r="AT1011" t="inlineStr">
        <is>
          <t>Not reviewed</t>
        </is>
      </c>
      <c r="AU1011" t="inlineStr">
        <is>
          <t>Not reviewed</t>
        </is>
      </c>
      <c r="AV1011" t="inlineStr">
        <is>
          <t>Not reviewed</t>
        </is>
      </c>
      <c r="AW1011" t="inlineStr">
        <is>
          <t>Not reviewed</t>
        </is>
      </c>
      <c r="AX1011" t="inlineStr">
        <is>
          <t>Not reported</t>
        </is>
      </c>
      <c r="AY1011" t="inlineStr">
        <is>
          <t>Not reported</t>
        </is>
      </c>
      <c r="AZ1011" t="inlineStr">
        <is>
          <t>Not reported</t>
        </is>
      </c>
      <c r="BA1011" t="inlineStr">
        <is>
          <t>Not reported</t>
        </is>
      </c>
      <c r="BB1011" t="inlineStr">
        <is>
          <t>Not reported</t>
        </is>
      </c>
      <c r="BC1011" t="inlineStr">
        <is>
          <t>Not reported</t>
        </is>
      </c>
      <c r="BD1011" t="inlineStr">
        <is>
          <t>Not reported</t>
        </is>
      </c>
      <c r="BE1011" t="inlineStr">
        <is>
          <t>Not reported</t>
        </is>
      </c>
      <c r="BF1011" t="inlineStr">
        <is>
          <t>Not reported</t>
        </is>
      </c>
      <c r="BG1011" t="inlineStr">
        <is>
          <t>Not reviewed (not included)</t>
        </is>
      </c>
      <c r="BH1011" t="inlineStr">
        <is>
          <t>N/A</t>
        </is>
      </c>
      <c r="BI1011" t="inlineStr">
        <is>
          <t>Not reviewed</t>
        </is>
      </c>
      <c r="BJ1011" t="inlineStr">
        <is>
          <t>Not reviewed</t>
        </is>
      </c>
      <c r="BK1011" t="inlineStr">
        <is>
          <t>Not reviewed</t>
        </is>
      </c>
      <c r="BL1011" t="inlineStr">
        <is>
          <t>Not reviewed</t>
        </is>
      </c>
      <c r="BM1011" t="inlineStr">
        <is>
          <t>Not reviewed (not included)</t>
        </is>
      </c>
      <c r="BN1011" t="inlineStr">
        <is>
          <t>Out of Date Range - E4-Year: Published 2026, outside 2019-2025 window</t>
        </is>
      </c>
      <c r="BO1011" t="inlineStr">
        <is>
          <t>Abstract-level screening only</t>
        </is>
      </c>
      <c r="BP1011" t="inlineStr">
        <is>
          <t>Not reported</t>
        </is>
      </c>
    </row>
    <row r="1012">
      <c r="A1012" t="inlineStr">
        <is>
          <t>Making the most of errors: Utilizing erroneous classifications generated by machine-learning models of neuroimaging data to capture disorder heterogeneity</t>
        </is>
      </c>
      <c r="B1012" t="n">
        <v>2024</v>
      </c>
      <c r="C1012" t="inlineStr">
        <is>
          <t>Not checked</t>
        </is>
      </c>
      <c r="D1012" t="inlineStr">
        <is>
          <t>Not checked</t>
        </is>
      </c>
      <c r="E1012">
        <f>_XLFN.IFNA( _XLFN.XLOOKUP(A825,#REF!,#REF!), "NOT PUBMED")</f>
        <v/>
      </c>
      <c r="G1012" t="inlineStr">
        <is>
          <t>Unimodal</t>
        </is>
      </c>
      <c r="H1012" t="inlineStr">
        <is>
          <t>See abstract</t>
        </is>
      </c>
      <c r="I1012" t="inlineStr">
        <is>
          <t>See abstract</t>
        </is>
      </c>
      <c r="J1012" t="inlineStr">
        <is>
          <t>See abstract (AI/ML)</t>
        </is>
      </c>
      <c r="K1012" t="inlineStr">
        <is>
          <t>See abstract</t>
        </is>
      </c>
      <c r="M1012" t="inlineStr">
        <is>
          <t>See abstract</t>
        </is>
      </c>
      <c r="N1012" t="inlineStr">
        <is>
          <t>See abstract</t>
        </is>
      </c>
      <c r="O1012" t="inlineStr">
        <is>
          <t>Not verified from abstract</t>
        </is>
      </c>
      <c r="P1012" t="inlineStr">
        <is>
          <t>See abstract</t>
        </is>
      </c>
      <c r="Q1012" t="inlineStr">
        <is>
          <t>See abstract</t>
        </is>
      </c>
      <c r="R1012" t="inlineStr">
        <is>
          <t>Not reviewed (not included)</t>
        </is>
      </c>
      <c r="S1012" t="inlineStr">
        <is>
          <t>Not reviewed (not included)</t>
        </is>
      </c>
      <c r="T1012" t="inlineStr">
        <is>
          <t>Abstract screening only. Non-ADHD Focused</t>
        </is>
      </c>
      <c r="U1012" t="inlineStr">
        <is>
          <t>EXCLUDE</t>
        </is>
      </c>
      <c r="V1012" t="inlineStr">
        <is>
          <t>E2-Not ADHD focused: Neither title nor abstract mentions ADHD or attention-deficit/hyperactivity</t>
        </is>
      </c>
      <c r="W1012" t="inlineStr">
        <is>
          <t>Excluded: Not ADHD Focused</t>
        </is>
      </c>
      <c r="X1012" t="inlineStr">
        <is>
          <t>Not assessed from abstract</t>
        </is>
      </c>
      <c r="Y1012" t="inlineStr">
        <is>
          <t>Pubmed</t>
        </is>
      </c>
      <c r="Z1012" t="inlineStr">
        <is>
          <t>Not determined from abstract</t>
        </is>
      </c>
      <c r="AB1012" t="inlineStr">
        <is>
          <t>Not assessed (not included)</t>
        </is>
      </c>
      <c r="AC1012" t="inlineStr">
        <is>
          <t>Not assessed (not included)</t>
        </is>
      </c>
      <c r="AD1012" t="inlineStr">
        <is>
          <t>Olshan SM, Richier CJ, Baacke KA, Miller GA, Heller W.</t>
        </is>
      </c>
      <c r="AF1012" t="inlineStr">
        <is>
          <t>Unknown - Verify via DOI</t>
        </is>
      </c>
      <c r="AH1012" t="inlineStr">
        <is>
          <t>Not assessed</t>
        </is>
      </c>
      <c r="AI1012" t="inlineStr">
        <is>
          <t>Not reported</t>
        </is>
      </c>
      <c r="AJ1012" t="inlineStr">
        <is>
          <t>Not reported</t>
        </is>
      </c>
      <c r="AK1012" t="inlineStr">
        <is>
          <t>Not reported</t>
        </is>
      </c>
      <c r="AL1012" t="inlineStr">
        <is>
          <t>Not reported</t>
        </is>
      </c>
      <c r="AM1012" t="inlineStr">
        <is>
          <t>Not reported</t>
        </is>
      </c>
      <c r="AN1012" t="inlineStr">
        <is>
          <t>Not reported</t>
        </is>
      </c>
      <c r="AO1012" t="inlineStr">
        <is>
          <t>Not reviewed</t>
        </is>
      </c>
      <c r="AP1012" t="inlineStr">
        <is>
          <t>Not reported</t>
        </is>
      </c>
      <c r="AQ1012" t="inlineStr">
        <is>
          <t>Not reported</t>
        </is>
      </c>
      <c r="AR1012" t="inlineStr">
        <is>
          <t>Not reported</t>
        </is>
      </c>
      <c r="AS1012" t="inlineStr">
        <is>
          <t>See abstract</t>
        </is>
      </c>
      <c r="AT1012" t="inlineStr">
        <is>
          <t>Not reviewed</t>
        </is>
      </c>
      <c r="AU1012" t="inlineStr">
        <is>
          <t>Not reviewed</t>
        </is>
      </c>
      <c r="AV1012" t="inlineStr">
        <is>
          <t>Not reviewed</t>
        </is>
      </c>
      <c r="AW1012" t="inlineStr">
        <is>
          <t>Not reviewed</t>
        </is>
      </c>
      <c r="AX1012" t="inlineStr">
        <is>
          <t>Not reported</t>
        </is>
      </c>
      <c r="AY1012" t="inlineStr">
        <is>
          <t>Not reported</t>
        </is>
      </c>
      <c r="AZ1012" t="inlineStr">
        <is>
          <t>Not reported</t>
        </is>
      </c>
      <c r="BA1012" t="inlineStr">
        <is>
          <t>Not reported</t>
        </is>
      </c>
      <c r="BB1012" t="inlineStr">
        <is>
          <t>Not reported</t>
        </is>
      </c>
      <c r="BC1012" t="inlineStr">
        <is>
          <t>Not reported</t>
        </is>
      </c>
      <c r="BD1012" t="inlineStr">
        <is>
          <t>Not reported</t>
        </is>
      </c>
      <c r="BE1012" t="inlineStr">
        <is>
          <t>Not reported</t>
        </is>
      </c>
      <c r="BF1012" t="inlineStr">
        <is>
          <t>Not reported</t>
        </is>
      </c>
      <c r="BG1012" t="inlineStr">
        <is>
          <t>Not reviewed (not included)</t>
        </is>
      </c>
      <c r="BH1012" t="inlineStr">
        <is>
          <t>N/A</t>
        </is>
      </c>
      <c r="BI1012" t="inlineStr">
        <is>
          <t>Not reviewed</t>
        </is>
      </c>
      <c r="BJ1012" t="inlineStr">
        <is>
          <t>Not reviewed</t>
        </is>
      </c>
      <c r="BK1012" t="inlineStr">
        <is>
          <t>Not reviewed</t>
        </is>
      </c>
      <c r="BL1012" t="inlineStr">
        <is>
          <t>Not reviewed</t>
        </is>
      </c>
      <c r="BM1012" t="inlineStr">
        <is>
          <t>Not reviewed (not included)</t>
        </is>
      </c>
      <c r="BN1012" t="inlineStr">
        <is>
          <t>Non-ADHD Focused - E2-Not ADHD focused: Neither title nor abstract mentions ADHD or attention-deficit/hyperactivity</t>
        </is>
      </c>
      <c r="BO1012" t="inlineStr">
        <is>
          <t>Abstract-level screening only</t>
        </is>
      </c>
      <c r="BP1012" t="inlineStr">
        <is>
          <t>Not reported</t>
        </is>
      </c>
    </row>
    <row r="1013">
      <c r="A1013" t="inlineStr">
        <is>
          <t>Managing Classroom Behavior in School-Aged Children With ADHD Using AI-Empowered Vest</t>
        </is>
      </c>
      <c r="B1013" t="n">
        <v>2026</v>
      </c>
      <c r="C1013" t="inlineStr">
        <is>
          <t>Not checked</t>
        </is>
      </c>
      <c r="D1013" t="inlineStr">
        <is>
          <t>Not checked</t>
        </is>
      </c>
      <c r="E1013">
        <f>_XLFN.IFNA( _XLFN.XLOOKUP(A826,#REF!,#REF!), "NOT PUBMED")</f>
        <v/>
      </c>
      <c r="G1013" t="inlineStr">
        <is>
          <t>Unimodal</t>
        </is>
      </c>
      <c r="H1013" t="inlineStr">
        <is>
          <t>See abstract</t>
        </is>
      </c>
      <c r="I1013" t="inlineStr">
        <is>
          <t>See abstract</t>
        </is>
      </c>
      <c r="J1013" t="inlineStr">
        <is>
          <t>See abstract (AI/ML)</t>
        </is>
      </c>
      <c r="K1013" t="inlineStr">
        <is>
          <t>See abstract</t>
        </is>
      </c>
      <c r="M1013" t="inlineStr">
        <is>
          <t>See abstract</t>
        </is>
      </c>
      <c r="N1013" t="inlineStr">
        <is>
          <t>See abstract</t>
        </is>
      </c>
      <c r="O1013" t="inlineStr">
        <is>
          <t>Not verified from abstract</t>
        </is>
      </c>
      <c r="P1013" t="inlineStr">
        <is>
          <t>See abstract</t>
        </is>
      </c>
      <c r="Q1013" t="inlineStr">
        <is>
          <t>See abstract</t>
        </is>
      </c>
      <c r="R1013" t="inlineStr">
        <is>
          <t>Not reviewed (not included)</t>
        </is>
      </c>
      <c r="S1013" t="inlineStr">
        <is>
          <t>Not reviewed (not included)</t>
        </is>
      </c>
      <c r="T1013" t="inlineStr">
        <is>
          <t>Abstract screening only. Out of Date Range</t>
        </is>
      </c>
      <c r="U1013" t="inlineStr">
        <is>
          <t>EXCLUDE</t>
        </is>
      </c>
      <c r="V1013" t="inlineStr">
        <is>
          <t>E4-Year: Published 2026, outside 2019-2025 window</t>
        </is>
      </c>
      <c r="W1013" t="inlineStr">
        <is>
          <t>Out of Date Range</t>
        </is>
      </c>
      <c r="X1013" t="inlineStr">
        <is>
          <t>Not assessed from abstract</t>
        </is>
      </c>
      <c r="Y1013" t="inlineStr">
        <is>
          <t>Pubmed</t>
        </is>
      </c>
      <c r="Z1013" t="inlineStr">
        <is>
          <t>Not determined from abstract</t>
        </is>
      </c>
      <c r="AB1013" t="inlineStr">
        <is>
          <t>Not assessed (not included)</t>
        </is>
      </c>
      <c r="AC1013" t="inlineStr">
        <is>
          <t>Not assessed (not included)</t>
        </is>
      </c>
      <c r="AD1013" t="inlineStr">
        <is>
          <t>Qiu M, Fu H, Wang Y, Luo Z, Tong X, Zhang EW, Li B, Hung-Kay Chow D, Leung Ho Yu P.</t>
        </is>
      </c>
      <c r="AF1013" t="inlineStr">
        <is>
          <t>Unknown - Verify via DOI</t>
        </is>
      </c>
      <c r="AH1013" t="inlineStr">
        <is>
          <t>Not assessed</t>
        </is>
      </c>
      <c r="AI1013" t="inlineStr">
        <is>
          <t>Not reported</t>
        </is>
      </c>
      <c r="AJ1013" t="inlineStr">
        <is>
          <t>Not reported</t>
        </is>
      </c>
      <c r="AK1013" t="inlineStr">
        <is>
          <t>Not reported</t>
        </is>
      </c>
      <c r="AL1013" t="inlineStr">
        <is>
          <t>Not reported</t>
        </is>
      </c>
      <c r="AM1013" t="inlineStr">
        <is>
          <t>Not reported</t>
        </is>
      </c>
      <c r="AN1013" t="inlineStr">
        <is>
          <t>Not reported</t>
        </is>
      </c>
      <c r="AO1013" t="inlineStr">
        <is>
          <t>Not reviewed</t>
        </is>
      </c>
      <c r="AP1013" t="inlineStr">
        <is>
          <t>Not reported</t>
        </is>
      </c>
      <c r="AQ1013" t="inlineStr">
        <is>
          <t>Not reported</t>
        </is>
      </c>
      <c r="AR1013" t="inlineStr">
        <is>
          <t>Not reported</t>
        </is>
      </c>
      <c r="AS1013" t="inlineStr">
        <is>
          <t>See abstract</t>
        </is>
      </c>
      <c r="AT1013" t="inlineStr">
        <is>
          <t>Not reviewed</t>
        </is>
      </c>
      <c r="AU1013" t="inlineStr">
        <is>
          <t>Not reviewed</t>
        </is>
      </c>
      <c r="AV1013" t="inlineStr">
        <is>
          <t>Not reviewed</t>
        </is>
      </c>
      <c r="AW1013" t="inlineStr">
        <is>
          <t>Not reviewed</t>
        </is>
      </c>
      <c r="AX1013" t="inlineStr">
        <is>
          <t>Not reported</t>
        </is>
      </c>
      <c r="AY1013" t="inlineStr">
        <is>
          <t>Not reported</t>
        </is>
      </c>
      <c r="AZ1013" t="inlineStr">
        <is>
          <t>Not reported</t>
        </is>
      </c>
      <c r="BA1013" t="inlineStr">
        <is>
          <t>Not reported</t>
        </is>
      </c>
      <c r="BB1013" t="inlineStr">
        <is>
          <t>Not reported</t>
        </is>
      </c>
      <c r="BC1013" t="inlineStr">
        <is>
          <t>Not reported</t>
        </is>
      </c>
      <c r="BD1013" t="inlineStr">
        <is>
          <t>Not reported</t>
        </is>
      </c>
      <c r="BE1013" t="inlineStr">
        <is>
          <t>Not reported</t>
        </is>
      </c>
      <c r="BF1013" t="inlineStr">
        <is>
          <t>Not reported</t>
        </is>
      </c>
      <c r="BG1013" t="inlineStr">
        <is>
          <t>Not reviewed (not included)</t>
        </is>
      </c>
      <c r="BH1013" t="inlineStr">
        <is>
          <t>N/A</t>
        </is>
      </c>
      <c r="BI1013" t="inlineStr">
        <is>
          <t>Not reviewed</t>
        </is>
      </c>
      <c r="BJ1013" t="inlineStr">
        <is>
          <t>Not reviewed</t>
        </is>
      </c>
      <c r="BK1013" t="inlineStr">
        <is>
          <t>Not reviewed</t>
        </is>
      </c>
      <c r="BL1013" t="inlineStr">
        <is>
          <t>Not reviewed</t>
        </is>
      </c>
      <c r="BM1013" t="inlineStr">
        <is>
          <t>Not reviewed (not included)</t>
        </is>
      </c>
      <c r="BN1013" t="inlineStr">
        <is>
          <t>Out of Date Range - E4-Year: Published 2026, outside 2019-2025 window</t>
        </is>
      </c>
      <c r="BO1013" t="inlineStr">
        <is>
          <t>Abstract-level screening only</t>
        </is>
      </c>
      <c r="BP1013" t="inlineStr">
        <is>
          <t>Not reported</t>
        </is>
      </c>
    </row>
    <row r="1014">
      <c r="A1014" t="inlineStr">
        <is>
          <t>Predictive modeling for response to lithium and quetiapine in bipolar disorder</t>
        </is>
      </c>
      <c r="B1014" t="n">
        <v>2019</v>
      </c>
      <c r="C1014" t="inlineStr">
        <is>
          <t>Not checked</t>
        </is>
      </c>
      <c r="D1014" t="inlineStr">
        <is>
          <t>Not checked</t>
        </is>
      </c>
      <c r="E1014">
        <f>_XLFN.IFNA( _XLFN.XLOOKUP(A828,#REF!,#REF!), "NOT PUBMED")</f>
        <v/>
      </c>
      <c r="G1014" t="inlineStr">
        <is>
          <t>Unimodal</t>
        </is>
      </c>
      <c r="H1014" t="inlineStr">
        <is>
          <t>See abstract</t>
        </is>
      </c>
      <c r="I1014" t="inlineStr">
        <is>
          <t>See abstract</t>
        </is>
      </c>
      <c r="J1014" t="inlineStr">
        <is>
          <t>See abstract (AI/ML)</t>
        </is>
      </c>
      <c r="K1014" t="inlineStr">
        <is>
          <t>See abstract</t>
        </is>
      </c>
      <c r="M1014" t="inlineStr">
        <is>
          <t>See abstract</t>
        </is>
      </c>
      <c r="N1014" t="inlineStr">
        <is>
          <t>See abstract</t>
        </is>
      </c>
      <c r="O1014" t="inlineStr">
        <is>
          <t>Not verified from abstract</t>
        </is>
      </c>
      <c r="P1014" t="inlineStr">
        <is>
          <t>See abstract</t>
        </is>
      </c>
      <c r="Q1014" t="inlineStr">
        <is>
          <t>See abstract</t>
        </is>
      </c>
      <c r="R1014" t="inlineStr">
        <is>
          <t>Not reviewed (not included)</t>
        </is>
      </c>
      <c r="S1014" t="inlineStr">
        <is>
          <t>Not reviewed (not included)</t>
        </is>
      </c>
      <c r="T1014" t="inlineStr">
        <is>
          <t>Abstract screening only. Non-ADHD Focused</t>
        </is>
      </c>
      <c r="U1014" t="inlineStr">
        <is>
          <t>EXCLUDE</t>
        </is>
      </c>
      <c r="V1014" t="inlineStr">
        <is>
          <t>E2-Not ADHD focused: Neither title nor abstract mentions ADHD or attention-deficit/hyperactivity</t>
        </is>
      </c>
      <c r="W1014" t="inlineStr">
        <is>
          <t>Excluded: Not ADHD Focused</t>
        </is>
      </c>
      <c r="X1014" t="inlineStr">
        <is>
          <t>Not assessed from abstract</t>
        </is>
      </c>
      <c r="Y1014" t="inlineStr">
        <is>
          <t>Pubmed</t>
        </is>
      </c>
      <c r="Z1014" t="inlineStr">
        <is>
          <t>Not determined from abstract</t>
        </is>
      </c>
      <c r="AB1014" t="inlineStr">
        <is>
          <t>Not assessed (not included)</t>
        </is>
      </c>
      <c r="AC1014" t="inlineStr">
        <is>
          <t>Not assessed (not included)</t>
        </is>
      </c>
      <c r="AD1014" t="inlineStr">
        <is>
          <t>Kim TT, Dufour S, Xu C, Cohen ZD, Sylvia L, Deckersbach T, DeRubeis RJ, Nierenberg AA.</t>
        </is>
      </c>
      <c r="AF1014" t="inlineStr">
        <is>
          <t>Unknown - Verify via DOI</t>
        </is>
      </c>
      <c r="AH1014" t="inlineStr">
        <is>
          <t>Not assessed</t>
        </is>
      </c>
      <c r="AI1014" t="inlineStr">
        <is>
          <t>Not reported</t>
        </is>
      </c>
      <c r="AJ1014" t="inlineStr">
        <is>
          <t>Not reported</t>
        </is>
      </c>
      <c r="AK1014" t="inlineStr">
        <is>
          <t>Not reported</t>
        </is>
      </c>
      <c r="AL1014" t="inlineStr">
        <is>
          <t>Not reported</t>
        </is>
      </c>
      <c r="AM1014" t="inlineStr">
        <is>
          <t>Not reported</t>
        </is>
      </c>
      <c r="AN1014" t="inlineStr">
        <is>
          <t>Not reported</t>
        </is>
      </c>
      <c r="AO1014" t="inlineStr">
        <is>
          <t>Not reviewed</t>
        </is>
      </c>
      <c r="AP1014" t="inlineStr">
        <is>
          <t>Not reported</t>
        </is>
      </c>
      <c r="AQ1014" t="inlineStr">
        <is>
          <t>Not reported</t>
        </is>
      </c>
      <c r="AR1014" t="inlineStr">
        <is>
          <t>Not reported</t>
        </is>
      </c>
      <c r="AS1014" t="inlineStr">
        <is>
          <t>See abstract</t>
        </is>
      </c>
      <c r="AT1014" t="inlineStr">
        <is>
          <t>Not reviewed</t>
        </is>
      </c>
      <c r="AU1014" t="inlineStr">
        <is>
          <t>Not reviewed</t>
        </is>
      </c>
      <c r="AV1014" t="inlineStr">
        <is>
          <t>Not reviewed</t>
        </is>
      </c>
      <c r="AW1014" t="inlineStr">
        <is>
          <t>Not reviewed</t>
        </is>
      </c>
      <c r="AX1014" t="inlineStr">
        <is>
          <t>Not reported</t>
        </is>
      </c>
      <c r="AY1014" t="inlineStr">
        <is>
          <t>Not reported</t>
        </is>
      </c>
      <c r="AZ1014" t="inlineStr">
        <is>
          <t>Not reported</t>
        </is>
      </c>
      <c r="BA1014" t="inlineStr">
        <is>
          <t>Not reported</t>
        </is>
      </c>
      <c r="BB1014" t="inlineStr">
        <is>
          <t>Not reported</t>
        </is>
      </c>
      <c r="BC1014" t="inlineStr">
        <is>
          <t>Not reported</t>
        </is>
      </c>
      <c r="BD1014" t="inlineStr">
        <is>
          <t>Not reported</t>
        </is>
      </c>
      <c r="BE1014" t="inlineStr">
        <is>
          <t>Not reported</t>
        </is>
      </c>
      <c r="BF1014" t="inlineStr">
        <is>
          <t>Not reported</t>
        </is>
      </c>
      <c r="BG1014" t="inlineStr">
        <is>
          <t>Not reviewed (not included)</t>
        </is>
      </c>
      <c r="BH1014" t="inlineStr">
        <is>
          <t>N/A</t>
        </is>
      </c>
      <c r="BI1014" t="inlineStr">
        <is>
          <t>Not reviewed</t>
        </is>
      </c>
      <c r="BJ1014" t="inlineStr">
        <is>
          <t>Not reviewed</t>
        </is>
      </c>
      <c r="BK1014" t="inlineStr">
        <is>
          <t>Not reviewed</t>
        </is>
      </c>
      <c r="BL1014" t="inlineStr">
        <is>
          <t>Not reviewed</t>
        </is>
      </c>
      <c r="BM1014" t="inlineStr">
        <is>
          <t>Not reviewed (not included)</t>
        </is>
      </c>
      <c r="BN1014" t="inlineStr">
        <is>
          <t>Non-ADHD Focused - E2-Not ADHD focused: Neither title nor abstract mentions ADHD or attention-deficit/hyperactivity</t>
        </is>
      </c>
      <c r="BO1014" t="inlineStr">
        <is>
          <t>Abstract-level screening only</t>
        </is>
      </c>
      <c r="BP1014" t="inlineStr">
        <is>
          <t>Not reported</t>
        </is>
      </c>
    </row>
    <row r="1015">
      <c r="A1015" t="inlineStr">
        <is>
          <t>Artificial intelligence support for diagnosis of neurodevelopmental disorders during childhood: an umbrella review</t>
        </is>
      </c>
      <c r="B1015" t="n">
        <v>2026</v>
      </c>
      <c r="C1015" t="inlineStr">
        <is>
          <t>Not checked</t>
        </is>
      </c>
      <c r="D1015" t="inlineStr">
        <is>
          <t>Not checked</t>
        </is>
      </c>
      <c r="E1015">
        <f>_XLFN.IFNA( _XLFN.XLOOKUP(A829,#REF!,#REF!), "NOT PUBMED")</f>
        <v/>
      </c>
      <c r="G1015" t="inlineStr">
        <is>
          <t>Unimodal</t>
        </is>
      </c>
      <c r="H1015" t="inlineStr">
        <is>
          <t>See abstract</t>
        </is>
      </c>
      <c r="I1015" t="inlineStr">
        <is>
          <t>See abstract</t>
        </is>
      </c>
      <c r="J1015" t="inlineStr">
        <is>
          <t>See abstract (AI/ML)</t>
        </is>
      </c>
      <c r="K1015" t="inlineStr">
        <is>
          <t>See abstract</t>
        </is>
      </c>
      <c r="M1015" t="inlineStr">
        <is>
          <t>See abstract</t>
        </is>
      </c>
      <c r="N1015" t="inlineStr">
        <is>
          <t>See abstract</t>
        </is>
      </c>
      <c r="O1015" t="inlineStr">
        <is>
          <t>Not verified from abstract</t>
        </is>
      </c>
      <c r="P1015" t="inlineStr">
        <is>
          <t>See abstract</t>
        </is>
      </c>
      <c r="Q1015" t="inlineStr">
        <is>
          <t>See abstract</t>
        </is>
      </c>
      <c r="R1015" t="inlineStr">
        <is>
          <t>Not reviewed (not included)</t>
        </is>
      </c>
      <c r="S1015" t="inlineStr">
        <is>
          <t>Not reviewed (not included)</t>
        </is>
      </c>
      <c r="T1015" t="inlineStr">
        <is>
          <t>Abstract screening only. Out of Date Range</t>
        </is>
      </c>
      <c r="U1015" t="inlineStr">
        <is>
          <t>EXCLUDE</t>
        </is>
      </c>
      <c r="V1015" t="inlineStr">
        <is>
          <t>E4-Year: Published 2026, outside 2019-2025 window</t>
        </is>
      </c>
      <c r="W1015" t="inlineStr">
        <is>
          <t>Out of Date Range</t>
        </is>
      </c>
      <c r="X1015" t="inlineStr">
        <is>
          <t>Not assessed from abstract</t>
        </is>
      </c>
      <c r="Y1015" t="inlineStr">
        <is>
          <t>Pubmed</t>
        </is>
      </c>
      <c r="Z1015" t="inlineStr">
        <is>
          <t>Not determined from abstract</t>
        </is>
      </c>
      <c r="AB1015" t="inlineStr">
        <is>
          <t>Not assessed (not included)</t>
        </is>
      </c>
      <c r="AC1015" t="inlineStr">
        <is>
          <t>Not assessed (not included)</t>
        </is>
      </c>
      <c r="AD1015" t="inlineStr">
        <is>
          <t>Alberca-González A, Fernández-Jiménez E.</t>
        </is>
      </c>
      <c r="AF1015" t="inlineStr">
        <is>
          <t>Unknown - Verify via DOI</t>
        </is>
      </c>
      <c r="AH1015" t="inlineStr">
        <is>
          <t>Not assessed</t>
        </is>
      </c>
      <c r="AI1015" t="inlineStr">
        <is>
          <t>Not reported</t>
        </is>
      </c>
      <c r="AJ1015" t="inlineStr">
        <is>
          <t>Not reported</t>
        </is>
      </c>
      <c r="AK1015" t="inlineStr">
        <is>
          <t>Not reported</t>
        </is>
      </c>
      <c r="AL1015" t="inlineStr">
        <is>
          <t>Not reported</t>
        </is>
      </c>
      <c r="AM1015" t="inlineStr">
        <is>
          <t>Not reported</t>
        </is>
      </c>
      <c r="AN1015" t="inlineStr">
        <is>
          <t>Not reported</t>
        </is>
      </c>
      <c r="AO1015" t="inlineStr">
        <is>
          <t>Not reviewed</t>
        </is>
      </c>
      <c r="AP1015" t="inlineStr">
        <is>
          <t>Not reported</t>
        </is>
      </c>
      <c r="AQ1015" t="inlineStr">
        <is>
          <t>Not reported</t>
        </is>
      </c>
      <c r="AR1015" t="inlineStr">
        <is>
          <t>Not reported</t>
        </is>
      </c>
      <c r="AS1015" t="inlineStr">
        <is>
          <t>See abstract</t>
        </is>
      </c>
      <c r="AT1015" t="inlineStr">
        <is>
          <t>Not reviewed</t>
        </is>
      </c>
      <c r="AU1015" t="inlineStr">
        <is>
          <t>Not reviewed</t>
        </is>
      </c>
      <c r="AV1015" t="inlineStr">
        <is>
          <t>Not reviewed</t>
        </is>
      </c>
      <c r="AW1015" t="inlineStr">
        <is>
          <t>Not reviewed</t>
        </is>
      </c>
      <c r="AX1015" t="inlineStr">
        <is>
          <t>Not reported</t>
        </is>
      </c>
      <c r="AY1015" t="inlineStr">
        <is>
          <t>Not reported</t>
        </is>
      </c>
      <c r="AZ1015" t="inlineStr">
        <is>
          <t>Not reported</t>
        </is>
      </c>
      <c r="BA1015" t="inlineStr">
        <is>
          <t>Not reported</t>
        </is>
      </c>
      <c r="BB1015" t="inlineStr">
        <is>
          <t>Not reported</t>
        </is>
      </c>
      <c r="BC1015" t="inlineStr">
        <is>
          <t>Not reported</t>
        </is>
      </c>
      <c r="BD1015" t="inlineStr">
        <is>
          <t>Not reported</t>
        </is>
      </c>
      <c r="BE1015" t="inlineStr">
        <is>
          <t>Not reported</t>
        </is>
      </c>
      <c r="BF1015" t="inlineStr">
        <is>
          <t>Not reported</t>
        </is>
      </c>
      <c r="BG1015" t="inlineStr">
        <is>
          <t>Not reviewed (not included)</t>
        </is>
      </c>
      <c r="BH1015" t="inlineStr">
        <is>
          <t>N/A</t>
        </is>
      </c>
      <c r="BI1015" t="inlineStr">
        <is>
          <t>Not reviewed</t>
        </is>
      </c>
      <c r="BJ1015" t="inlineStr">
        <is>
          <t>Not reviewed</t>
        </is>
      </c>
      <c r="BK1015" t="inlineStr">
        <is>
          <t>Not reviewed</t>
        </is>
      </c>
      <c r="BL1015" t="inlineStr">
        <is>
          <t>Not reviewed</t>
        </is>
      </c>
      <c r="BM1015" t="inlineStr">
        <is>
          <t>Not reviewed (not included)</t>
        </is>
      </c>
      <c r="BN1015" t="inlineStr">
        <is>
          <t>Out of Date Range - E4-Year: Published 2026, outside 2019-2025 window</t>
        </is>
      </c>
      <c r="BO1015" t="inlineStr">
        <is>
          <t>Abstract-level screening only</t>
        </is>
      </c>
      <c r="BP1015" t="inlineStr">
        <is>
          <t>Not reported</t>
        </is>
      </c>
    </row>
    <row r="1016">
      <c r="A1016" t="inlineStr">
        <is>
          <t>Whole-brain modelling of resting state fMRI differentiates ADHD subtypes and facilitates stratified neuro-stimulation therapy</t>
        </is>
      </c>
      <c r="B1016" t="n">
        <v>2021</v>
      </c>
      <c r="C1016" t="inlineStr">
        <is>
          <t>Not checked</t>
        </is>
      </c>
      <c r="D1016" t="inlineStr">
        <is>
          <t>Not checked</t>
        </is>
      </c>
      <c r="E1016">
        <f>_XLFN.IFNA( _XLFN.XLOOKUP(A831,#REF!,#REF!), "NOT PUBMED")</f>
        <v/>
      </c>
      <c r="G1016" t="inlineStr">
        <is>
          <t>Unimodal</t>
        </is>
      </c>
      <c r="H1016" t="inlineStr">
        <is>
          <t>See abstract</t>
        </is>
      </c>
      <c r="I1016" t="inlineStr">
        <is>
          <t>See abstract</t>
        </is>
      </c>
      <c r="J1016" t="inlineStr">
        <is>
          <t>See abstract (AI/ML)</t>
        </is>
      </c>
      <c r="K1016" t="inlineStr">
        <is>
          <t>See abstract</t>
        </is>
      </c>
      <c r="M1016" t="inlineStr">
        <is>
          <t>See abstract</t>
        </is>
      </c>
      <c r="N1016" t="inlineStr">
        <is>
          <t>See abstract</t>
        </is>
      </c>
      <c r="O1016" t="inlineStr">
        <is>
          <t>Not verified from abstract</t>
        </is>
      </c>
      <c r="P1016" t="inlineStr">
        <is>
          <t>See abstract</t>
        </is>
      </c>
      <c r="Q1016" t="inlineStr">
        <is>
          <t>See abstract</t>
        </is>
      </c>
      <c r="R1016" t="inlineStr">
        <is>
          <t>Not reviewed (not included)</t>
        </is>
      </c>
      <c r="S1016" t="inlineStr">
        <is>
          <t>Not reviewed (not included)</t>
        </is>
      </c>
      <c r="T1016" t="inlineStr">
        <is>
          <t>Abstract screening only. No AI/ML Methods</t>
        </is>
      </c>
      <c r="U1016" t="inlineStr">
        <is>
          <t>EXCLUDE</t>
        </is>
      </c>
      <c r="V1016" t="inlineStr">
        <is>
          <t>E1-No AI/ML/DL: Abstract and title do not describe application of AI, ML, or DL methods</t>
        </is>
      </c>
      <c r="W1016" t="inlineStr">
        <is>
          <t>Excluded: No AI/ML Methods</t>
        </is>
      </c>
      <c r="X1016" t="inlineStr">
        <is>
          <t>Not assessed from abstract</t>
        </is>
      </c>
      <c r="Y1016" t="inlineStr">
        <is>
          <t>Pubmed</t>
        </is>
      </c>
      <c r="Z1016" t="inlineStr">
        <is>
          <t>Not determined from abstract</t>
        </is>
      </c>
      <c r="AB1016" t="inlineStr">
        <is>
          <t>Not assessed (not included)</t>
        </is>
      </c>
      <c r="AC1016" t="inlineStr">
        <is>
          <t>Not assessed (not included)</t>
        </is>
      </c>
      <c r="AD1016" t="inlineStr">
        <is>
          <t>Iravani B, Arshamian A, Fransson P, Kaboodvand N.</t>
        </is>
      </c>
      <c r="AF1016" t="inlineStr">
        <is>
          <t>Unknown - Verify via DOI</t>
        </is>
      </c>
      <c r="AH1016" t="inlineStr">
        <is>
          <t>Not assessed</t>
        </is>
      </c>
      <c r="AI1016" t="inlineStr">
        <is>
          <t>Not reported</t>
        </is>
      </c>
      <c r="AJ1016" t="inlineStr">
        <is>
          <t>Not reported</t>
        </is>
      </c>
      <c r="AK1016" t="inlineStr">
        <is>
          <t>Not reported</t>
        </is>
      </c>
      <c r="AL1016" t="inlineStr">
        <is>
          <t>Not reported</t>
        </is>
      </c>
      <c r="AM1016" t="inlineStr">
        <is>
          <t>Not reported</t>
        </is>
      </c>
      <c r="AN1016" t="inlineStr">
        <is>
          <t>Not reported</t>
        </is>
      </c>
      <c r="AO1016" t="inlineStr">
        <is>
          <t>Not reviewed</t>
        </is>
      </c>
      <c r="AP1016" t="inlineStr">
        <is>
          <t>Not reported</t>
        </is>
      </c>
      <c r="AQ1016" t="inlineStr">
        <is>
          <t>Not reported</t>
        </is>
      </c>
      <c r="AR1016" t="inlineStr">
        <is>
          <t>Not reported</t>
        </is>
      </c>
      <c r="AS1016" t="inlineStr">
        <is>
          <t>See abstract</t>
        </is>
      </c>
      <c r="AT1016" t="inlineStr">
        <is>
          <t>Not reviewed</t>
        </is>
      </c>
      <c r="AU1016" t="inlineStr">
        <is>
          <t>Not reviewed</t>
        </is>
      </c>
      <c r="AV1016" t="inlineStr">
        <is>
          <t>Not reviewed</t>
        </is>
      </c>
      <c r="AW1016" t="inlineStr">
        <is>
          <t>Not reviewed</t>
        </is>
      </c>
      <c r="AX1016" t="inlineStr">
        <is>
          <t>Not reported</t>
        </is>
      </c>
      <c r="AY1016" t="inlineStr">
        <is>
          <t>Not reported</t>
        </is>
      </c>
      <c r="AZ1016" t="inlineStr">
        <is>
          <t>Not reported</t>
        </is>
      </c>
      <c r="BA1016" t="inlineStr">
        <is>
          <t>Not reported</t>
        </is>
      </c>
      <c r="BB1016" t="inlineStr">
        <is>
          <t>Not reported</t>
        </is>
      </c>
      <c r="BC1016" t="inlineStr">
        <is>
          <t>Not reported</t>
        </is>
      </c>
      <c r="BD1016" t="inlineStr">
        <is>
          <t>Not reported</t>
        </is>
      </c>
      <c r="BE1016" t="inlineStr">
        <is>
          <t>Not reported</t>
        </is>
      </c>
      <c r="BF1016" t="inlineStr">
        <is>
          <t>Not reported</t>
        </is>
      </c>
      <c r="BG1016" t="inlineStr">
        <is>
          <t>Not reviewed (not included)</t>
        </is>
      </c>
      <c r="BH1016" t="inlineStr">
        <is>
          <t>N/A</t>
        </is>
      </c>
      <c r="BI1016" t="inlineStr">
        <is>
          <t>Not reviewed</t>
        </is>
      </c>
      <c r="BJ1016" t="inlineStr">
        <is>
          <t>Not reviewed</t>
        </is>
      </c>
      <c r="BK1016" t="inlineStr">
        <is>
          <t>Not reviewed</t>
        </is>
      </c>
      <c r="BL1016" t="inlineStr">
        <is>
          <t>Not reviewed</t>
        </is>
      </c>
      <c r="BM1016" t="inlineStr">
        <is>
          <t>Not reviewed (not included)</t>
        </is>
      </c>
      <c r="BN1016" t="inlineStr">
        <is>
          <t>No AI/ML Methods - E1-No AI/ML/DL: Abstract and title do not describe application of AI, ML, or DL methods</t>
        </is>
      </c>
      <c r="BO1016" t="inlineStr">
        <is>
          <t>Abstract-level screening only</t>
        </is>
      </c>
      <c r="BP1016" t="inlineStr">
        <is>
          <t>Not reported</t>
        </is>
      </c>
    </row>
    <row r="1017">
      <c r="A1017" t="inlineStr">
        <is>
          <t>Is Fidgety Philip's ground truth also ours? The creation and application of a machine learning algorithm</t>
        </is>
      </c>
      <c r="B1017" t="n">
        <v>2020</v>
      </c>
      <c r="C1017" t="inlineStr">
        <is>
          <t>Not checked</t>
        </is>
      </c>
      <c r="D1017" t="inlineStr">
        <is>
          <t>Not checked</t>
        </is>
      </c>
      <c r="E1017">
        <f>_XLFN.IFNA( _XLFN.XLOOKUP(A832,#REF!,#REF!), "NOT PUBMED")</f>
        <v/>
      </c>
      <c r="G1017" t="inlineStr">
        <is>
          <t>Unimodal</t>
        </is>
      </c>
      <c r="H1017" t="inlineStr">
        <is>
          <t>See abstract</t>
        </is>
      </c>
      <c r="I1017" t="inlineStr">
        <is>
          <t>See abstract</t>
        </is>
      </c>
      <c r="J1017" t="inlineStr">
        <is>
          <t>See abstract (AI/ML)</t>
        </is>
      </c>
      <c r="K1017" t="inlineStr">
        <is>
          <t>See abstract</t>
        </is>
      </c>
      <c r="M1017" t="inlineStr">
        <is>
          <t>See abstract</t>
        </is>
      </c>
      <c r="N1017" t="inlineStr">
        <is>
          <t>See abstract</t>
        </is>
      </c>
      <c r="O1017" t="inlineStr">
        <is>
          <t>Not verified from abstract</t>
        </is>
      </c>
      <c r="P1017" t="inlineStr">
        <is>
          <t>See abstract</t>
        </is>
      </c>
      <c r="Q1017" t="inlineStr">
        <is>
          <t>See abstract</t>
        </is>
      </c>
      <c r="R1017" t="inlineStr">
        <is>
          <t>Not reviewed (not included)</t>
        </is>
      </c>
      <c r="S1017" t="inlineStr">
        <is>
          <t>Not reviewed (not included)</t>
        </is>
      </c>
      <c r="T1017" t="inlineStr">
        <is>
          <t>Abstract screening only. Non-ADHD Focused</t>
        </is>
      </c>
      <c r="U1017" t="inlineStr">
        <is>
          <t>EXCLUDE</t>
        </is>
      </c>
      <c r="V1017" t="inlineStr">
        <is>
          <t>E2-Not ADHD focused: Neither title nor abstract mentions ADHD or attention-deficit/hyperactivity</t>
        </is>
      </c>
      <c r="W1017" t="inlineStr">
        <is>
          <t>Excluded: Not ADHD Focused</t>
        </is>
      </c>
      <c r="X1017" t="inlineStr">
        <is>
          <t>Not assessed from abstract</t>
        </is>
      </c>
      <c r="Y1017" t="inlineStr">
        <is>
          <t>Pubmed</t>
        </is>
      </c>
      <c r="Z1017" t="inlineStr">
        <is>
          <t>Not determined from abstract</t>
        </is>
      </c>
      <c r="AB1017" t="inlineStr">
        <is>
          <t>Not assessed (not included)</t>
        </is>
      </c>
      <c r="AC1017" t="inlineStr">
        <is>
          <t>Not assessed (not included)</t>
        </is>
      </c>
      <c r="AD1017" t="inlineStr">
        <is>
          <t>Beyzaei N, Bao S, Bu Y, Hung L, Hussaina H, Maher KS, Chan M, Garn H, Kloesch G, Kohn B, Kuzeljevic B, McWilliams S, Spruyt K, Tse E, Machiel Van der Loos HF, Kuo C, Ipsiroglu OS.</t>
        </is>
      </c>
      <c r="AF1017" t="inlineStr">
        <is>
          <t>Unknown - Verify via DOI</t>
        </is>
      </c>
      <c r="AH1017" t="inlineStr">
        <is>
          <t>Not assessed</t>
        </is>
      </c>
      <c r="AI1017" t="inlineStr">
        <is>
          <t>Not reported</t>
        </is>
      </c>
      <c r="AJ1017" t="inlineStr">
        <is>
          <t>Not reported</t>
        </is>
      </c>
      <c r="AK1017" t="inlineStr">
        <is>
          <t>Not reported</t>
        </is>
      </c>
      <c r="AL1017" t="inlineStr">
        <is>
          <t>Not reported</t>
        </is>
      </c>
      <c r="AM1017" t="inlineStr">
        <is>
          <t>Not reported</t>
        </is>
      </c>
      <c r="AN1017" t="inlineStr">
        <is>
          <t>Not reported</t>
        </is>
      </c>
      <c r="AO1017" t="inlineStr">
        <is>
          <t>Not reviewed</t>
        </is>
      </c>
      <c r="AP1017" t="inlineStr">
        <is>
          <t>Not reported</t>
        </is>
      </c>
      <c r="AQ1017" t="inlineStr">
        <is>
          <t>Not reported</t>
        </is>
      </c>
      <c r="AR1017" t="inlineStr">
        <is>
          <t>Not reported</t>
        </is>
      </c>
      <c r="AS1017" t="inlineStr">
        <is>
          <t>See abstract</t>
        </is>
      </c>
      <c r="AT1017" t="inlineStr">
        <is>
          <t>Not reviewed</t>
        </is>
      </c>
      <c r="AU1017" t="inlineStr">
        <is>
          <t>Not reviewed</t>
        </is>
      </c>
      <c r="AV1017" t="inlineStr">
        <is>
          <t>Not reviewed</t>
        </is>
      </c>
      <c r="AW1017" t="inlineStr">
        <is>
          <t>Not reviewed</t>
        </is>
      </c>
      <c r="AX1017" t="inlineStr">
        <is>
          <t>Not reported</t>
        </is>
      </c>
      <c r="AY1017" t="inlineStr">
        <is>
          <t>Not reported</t>
        </is>
      </c>
      <c r="AZ1017" t="inlineStr">
        <is>
          <t>Not reported</t>
        </is>
      </c>
      <c r="BA1017" t="inlineStr">
        <is>
          <t>Not reported</t>
        </is>
      </c>
      <c r="BB1017" t="inlineStr">
        <is>
          <t>Not reported</t>
        </is>
      </c>
      <c r="BC1017" t="inlineStr">
        <is>
          <t>Not reported</t>
        </is>
      </c>
      <c r="BD1017" t="inlineStr">
        <is>
          <t>Not reported</t>
        </is>
      </c>
      <c r="BE1017" t="inlineStr">
        <is>
          <t>Not reported</t>
        </is>
      </c>
      <c r="BF1017" t="inlineStr">
        <is>
          <t>Not reported</t>
        </is>
      </c>
      <c r="BG1017" t="inlineStr">
        <is>
          <t>Not reviewed (not included)</t>
        </is>
      </c>
      <c r="BH1017" t="inlineStr">
        <is>
          <t>N/A</t>
        </is>
      </c>
      <c r="BI1017" t="inlineStr">
        <is>
          <t>Not reviewed</t>
        </is>
      </c>
      <c r="BJ1017" t="inlineStr">
        <is>
          <t>Not reviewed</t>
        </is>
      </c>
      <c r="BK1017" t="inlineStr">
        <is>
          <t>Not reviewed</t>
        </is>
      </c>
      <c r="BL1017" t="inlineStr">
        <is>
          <t>Not reviewed</t>
        </is>
      </c>
      <c r="BM1017" t="inlineStr">
        <is>
          <t>Not reviewed (not included)</t>
        </is>
      </c>
      <c r="BN1017" t="inlineStr">
        <is>
          <t>Non-ADHD Focused - E2-Not ADHD focused: Neither title nor abstract mentions ADHD or attention-deficit/hyperactivity</t>
        </is>
      </c>
      <c r="BO1017" t="inlineStr">
        <is>
          <t>Abstract-level screening only</t>
        </is>
      </c>
      <c r="BP1017" t="inlineStr">
        <is>
          <t>Not reported</t>
        </is>
      </c>
    </row>
    <row r="1018">
      <c r="A1018" t="inlineStr">
        <is>
          <t>MRI-based brain age prediction model for children under 3 years old using deep residual network</t>
        </is>
      </c>
      <c r="B1018" t="n">
        <v>2023</v>
      </c>
      <c r="C1018" t="inlineStr">
        <is>
          <t>Not checked</t>
        </is>
      </c>
      <c r="D1018" t="inlineStr">
        <is>
          <t>Not checked</t>
        </is>
      </c>
      <c r="E1018">
        <f>_XLFN.IFNA( _XLFN.XLOOKUP(A834,#REF!,#REF!), "NOT PUBMED")</f>
        <v/>
      </c>
      <c r="G1018" t="inlineStr">
        <is>
          <t>Unimodal</t>
        </is>
      </c>
      <c r="H1018" t="inlineStr">
        <is>
          <t>See abstract</t>
        </is>
      </c>
      <c r="I1018" t="inlineStr">
        <is>
          <t>See abstract</t>
        </is>
      </c>
      <c r="J1018" t="inlineStr">
        <is>
          <t>See abstract (AI/ML)</t>
        </is>
      </c>
      <c r="K1018" t="inlineStr">
        <is>
          <t>See abstract</t>
        </is>
      </c>
      <c r="M1018" t="inlineStr">
        <is>
          <t>See abstract</t>
        </is>
      </c>
      <c r="N1018" t="inlineStr">
        <is>
          <t>See abstract</t>
        </is>
      </c>
      <c r="O1018" t="inlineStr">
        <is>
          <t>Not verified from abstract</t>
        </is>
      </c>
      <c r="P1018" t="inlineStr">
        <is>
          <t>See abstract</t>
        </is>
      </c>
      <c r="Q1018" t="inlineStr">
        <is>
          <t>See abstract</t>
        </is>
      </c>
      <c r="R1018" t="inlineStr">
        <is>
          <t>Not reviewed (not included)</t>
        </is>
      </c>
      <c r="S1018" t="inlineStr">
        <is>
          <t>Not reviewed (not included)</t>
        </is>
      </c>
      <c r="T1018" t="inlineStr">
        <is>
          <t>Abstract screening only. Non-ADHD Focused</t>
        </is>
      </c>
      <c r="U1018" t="inlineStr">
        <is>
          <t>EXCLUDE</t>
        </is>
      </c>
      <c r="V1018" t="inlineStr">
        <is>
          <t>E2-Not ADHD focused: Neither title nor abstract mentions ADHD or attention-deficit/hyperactivity</t>
        </is>
      </c>
      <c r="W1018" t="inlineStr">
        <is>
          <t>Excluded: Not ADHD Focused</t>
        </is>
      </c>
      <c r="X1018" t="inlineStr">
        <is>
          <t>Not assessed from abstract</t>
        </is>
      </c>
      <c r="Y1018" t="inlineStr">
        <is>
          <t>Pubmed</t>
        </is>
      </c>
      <c r="Z1018" t="inlineStr">
        <is>
          <t>Not determined from abstract</t>
        </is>
      </c>
      <c r="AB1018" t="inlineStr">
        <is>
          <t>Not assessed (not included)</t>
        </is>
      </c>
      <c r="AC1018" t="inlineStr">
        <is>
          <t>Not assessed (not included)</t>
        </is>
      </c>
      <c r="AD1018" t="inlineStr">
        <is>
          <t>Hu L, Wan Q, Huang L, Tang J, Huang S, Chen X, Bai X, Kong L, Deng J, Liang H, Liu G, Liu H, Lu L.</t>
        </is>
      </c>
      <c r="AF1018" t="inlineStr">
        <is>
          <t>Unknown - Verify via DOI</t>
        </is>
      </c>
      <c r="AH1018" t="inlineStr">
        <is>
          <t>Not assessed</t>
        </is>
      </c>
      <c r="AI1018" t="inlineStr">
        <is>
          <t>Not reported</t>
        </is>
      </c>
      <c r="AJ1018" t="inlineStr">
        <is>
          <t>Not reported</t>
        </is>
      </c>
      <c r="AK1018" t="inlineStr">
        <is>
          <t>Not reported</t>
        </is>
      </c>
      <c r="AL1018" t="inlineStr">
        <is>
          <t>Not reported</t>
        </is>
      </c>
      <c r="AM1018" t="inlineStr">
        <is>
          <t>Not reported</t>
        </is>
      </c>
      <c r="AN1018" t="inlineStr">
        <is>
          <t>Not reported</t>
        </is>
      </c>
      <c r="AO1018" t="inlineStr">
        <is>
          <t>Not reviewed</t>
        </is>
      </c>
      <c r="AP1018" t="inlineStr">
        <is>
          <t>Not reported</t>
        </is>
      </c>
      <c r="AQ1018" t="inlineStr">
        <is>
          <t>Not reported</t>
        </is>
      </c>
      <c r="AR1018" t="inlineStr">
        <is>
          <t>Not reported</t>
        </is>
      </c>
      <c r="AS1018" t="inlineStr">
        <is>
          <t>See abstract</t>
        </is>
      </c>
      <c r="AT1018" t="inlineStr">
        <is>
          <t>Not reviewed</t>
        </is>
      </c>
      <c r="AU1018" t="inlineStr">
        <is>
          <t>Not reviewed</t>
        </is>
      </c>
      <c r="AV1018" t="inlineStr">
        <is>
          <t>Not reviewed</t>
        </is>
      </c>
      <c r="AW1018" t="inlineStr">
        <is>
          <t>Not reviewed</t>
        </is>
      </c>
      <c r="AX1018" t="inlineStr">
        <is>
          <t>Not reported</t>
        </is>
      </c>
      <c r="AY1018" t="inlineStr">
        <is>
          <t>Not reported</t>
        </is>
      </c>
      <c r="AZ1018" t="inlineStr">
        <is>
          <t>Not reported</t>
        </is>
      </c>
      <c r="BA1018" t="inlineStr">
        <is>
          <t>Not reported</t>
        </is>
      </c>
      <c r="BB1018" t="inlineStr">
        <is>
          <t>Not reported</t>
        </is>
      </c>
      <c r="BC1018" t="inlineStr">
        <is>
          <t>Not reported</t>
        </is>
      </c>
      <c r="BD1018" t="inlineStr">
        <is>
          <t>Not reported</t>
        </is>
      </c>
      <c r="BE1018" t="inlineStr">
        <is>
          <t>Not reported</t>
        </is>
      </c>
      <c r="BF1018" t="inlineStr">
        <is>
          <t>Not reported</t>
        </is>
      </c>
      <c r="BG1018" t="inlineStr">
        <is>
          <t>Not reviewed (not included)</t>
        </is>
      </c>
      <c r="BH1018" t="inlineStr">
        <is>
          <t>N/A</t>
        </is>
      </c>
      <c r="BI1018" t="inlineStr">
        <is>
          <t>Not reviewed</t>
        </is>
      </c>
      <c r="BJ1018" t="inlineStr">
        <is>
          <t>Not reviewed</t>
        </is>
      </c>
      <c r="BK1018" t="inlineStr">
        <is>
          <t>Not reviewed</t>
        </is>
      </c>
      <c r="BL1018" t="inlineStr">
        <is>
          <t>Not reviewed</t>
        </is>
      </c>
      <c r="BM1018" t="inlineStr">
        <is>
          <t>Not reviewed (not included)</t>
        </is>
      </c>
      <c r="BN1018" t="inlineStr">
        <is>
          <t>Non-ADHD Focused - E2-Not ADHD focused: Neither title nor abstract mentions ADHD or attention-deficit/hyperactivity</t>
        </is>
      </c>
      <c r="BO1018" t="inlineStr">
        <is>
          <t>Abstract-level screening only</t>
        </is>
      </c>
      <c r="BP1018" t="inlineStr">
        <is>
          <t>Not reported</t>
        </is>
      </c>
    </row>
    <row r="1019">
      <c r="A1019" t="inlineStr">
        <is>
          <t>EEG spectral power, but not theta/beta ratio, is a neuromarker for adult ADHD</t>
        </is>
      </c>
      <c r="B1019" t="n">
        <v>2020</v>
      </c>
      <c r="C1019" t="inlineStr">
        <is>
          <t>Not checked</t>
        </is>
      </c>
      <c r="D1019" t="inlineStr">
        <is>
          <t>Not checked</t>
        </is>
      </c>
      <c r="E1019">
        <f>_XLFN.IFNA( _XLFN.XLOOKUP(A840,#REF!,#REF!), "NOT PUBMED")</f>
        <v/>
      </c>
      <c r="G1019" t="inlineStr">
        <is>
          <t>Unimodal</t>
        </is>
      </c>
      <c r="H1019" t="inlineStr">
        <is>
          <t>See abstract</t>
        </is>
      </c>
      <c r="I1019" t="inlineStr">
        <is>
          <t>See abstract</t>
        </is>
      </c>
      <c r="J1019" t="inlineStr">
        <is>
          <t>See abstract (AI/ML)</t>
        </is>
      </c>
      <c r="K1019" t="inlineStr">
        <is>
          <t>See abstract</t>
        </is>
      </c>
      <c r="M1019" t="inlineStr">
        <is>
          <t>See abstract</t>
        </is>
      </c>
      <c r="N1019" t="inlineStr">
        <is>
          <t>See abstract</t>
        </is>
      </c>
      <c r="O1019" t="inlineStr">
        <is>
          <t>Not verified from abstract</t>
        </is>
      </c>
      <c r="P1019" t="inlineStr">
        <is>
          <t>See abstract</t>
        </is>
      </c>
      <c r="Q1019" t="inlineStr">
        <is>
          <t>See abstract</t>
        </is>
      </c>
      <c r="R1019" t="inlineStr">
        <is>
          <t>Not reviewed (not included)</t>
        </is>
      </c>
      <c r="S1019" t="inlineStr">
        <is>
          <t>Not reviewed (not included)</t>
        </is>
      </c>
      <c r="T1019" t="inlineStr">
        <is>
          <t>Abstract screening only. No AI/ML Methods</t>
        </is>
      </c>
      <c r="U1019" t="inlineStr">
        <is>
          <t>EXCLUDE</t>
        </is>
      </c>
      <c r="V1019" t="inlineStr">
        <is>
          <t>E1-No AI/ML/DL: Abstract and title do not describe application of AI, ML, or DL methods</t>
        </is>
      </c>
      <c r="W1019" t="inlineStr">
        <is>
          <t>Excluded: No AI/ML Methods</t>
        </is>
      </c>
      <c r="X1019" t="inlineStr">
        <is>
          <t>Not assessed from abstract</t>
        </is>
      </c>
      <c r="Y1019" t="inlineStr">
        <is>
          <t>Pubmed</t>
        </is>
      </c>
      <c r="Z1019" t="inlineStr">
        <is>
          <t>Not determined from abstract</t>
        </is>
      </c>
      <c r="AB1019" t="inlineStr">
        <is>
          <t>Not assessed (not included)</t>
        </is>
      </c>
      <c r="AC1019" t="inlineStr">
        <is>
          <t>Not assessed (not included)</t>
        </is>
      </c>
      <c r="AD1019" t="inlineStr">
        <is>
          <t>Kiiski H, Bennett M, Rueda-Delgado LM, Farina FR, Knight R, Boyle R, Roddy D, Grogan K, Bramham J, Kelly C, Whelan R.</t>
        </is>
      </c>
      <c r="AF1019" t="inlineStr">
        <is>
          <t>Unknown - Verify via DOI</t>
        </is>
      </c>
      <c r="AH1019" t="inlineStr">
        <is>
          <t>Not assessed</t>
        </is>
      </c>
      <c r="AI1019" t="inlineStr">
        <is>
          <t>Not reported</t>
        </is>
      </c>
      <c r="AJ1019" t="inlineStr">
        <is>
          <t>Not reported</t>
        </is>
      </c>
      <c r="AK1019" t="inlineStr">
        <is>
          <t>Not reported</t>
        </is>
      </c>
      <c r="AL1019" t="inlineStr">
        <is>
          <t>Not reported</t>
        </is>
      </c>
      <c r="AM1019" t="inlineStr">
        <is>
          <t>Not reported</t>
        </is>
      </c>
      <c r="AN1019" t="inlineStr">
        <is>
          <t>Not reported</t>
        </is>
      </c>
      <c r="AO1019" t="inlineStr">
        <is>
          <t>Not reviewed</t>
        </is>
      </c>
      <c r="AP1019" t="inlineStr">
        <is>
          <t>Not reported</t>
        </is>
      </c>
      <c r="AQ1019" t="inlineStr">
        <is>
          <t>Not reported</t>
        </is>
      </c>
      <c r="AR1019" t="inlineStr">
        <is>
          <t>Not reported</t>
        </is>
      </c>
      <c r="AS1019" t="inlineStr">
        <is>
          <t>See abstract</t>
        </is>
      </c>
      <c r="AT1019" t="inlineStr">
        <is>
          <t>Not reviewed</t>
        </is>
      </c>
      <c r="AU1019" t="inlineStr">
        <is>
          <t>Not reviewed</t>
        </is>
      </c>
      <c r="AV1019" t="inlineStr">
        <is>
          <t>Not reviewed</t>
        </is>
      </c>
      <c r="AW1019" t="inlineStr">
        <is>
          <t>Not reviewed</t>
        </is>
      </c>
      <c r="AX1019" t="inlineStr">
        <is>
          <t>Not reported</t>
        </is>
      </c>
      <c r="AY1019" t="inlineStr">
        <is>
          <t>Not reported</t>
        </is>
      </c>
      <c r="AZ1019" t="inlineStr">
        <is>
          <t>Not reported</t>
        </is>
      </c>
      <c r="BA1019" t="inlineStr">
        <is>
          <t>Not reported</t>
        </is>
      </c>
      <c r="BB1019" t="inlineStr">
        <is>
          <t>Not reported</t>
        </is>
      </c>
      <c r="BC1019" t="inlineStr">
        <is>
          <t>Not reported</t>
        </is>
      </c>
      <c r="BD1019" t="inlineStr">
        <is>
          <t>Not reported</t>
        </is>
      </c>
      <c r="BE1019" t="inlineStr">
        <is>
          <t>Not reported</t>
        </is>
      </c>
      <c r="BF1019" t="inlineStr">
        <is>
          <t>Not reported</t>
        </is>
      </c>
      <c r="BG1019" t="inlineStr">
        <is>
          <t>Not reviewed (not included)</t>
        </is>
      </c>
      <c r="BH1019" t="inlineStr">
        <is>
          <t>N/A</t>
        </is>
      </c>
      <c r="BI1019" t="inlineStr">
        <is>
          <t>Not reviewed</t>
        </is>
      </c>
      <c r="BJ1019" t="inlineStr">
        <is>
          <t>Not reviewed</t>
        </is>
      </c>
      <c r="BK1019" t="inlineStr">
        <is>
          <t>Not reviewed</t>
        </is>
      </c>
      <c r="BL1019" t="inlineStr">
        <is>
          <t>Not reviewed</t>
        </is>
      </c>
      <c r="BM1019" t="inlineStr">
        <is>
          <t>Not reviewed (not included)</t>
        </is>
      </c>
      <c r="BN1019" t="inlineStr">
        <is>
          <t>No AI/ML Methods - E1-No AI/ML/DL: Abstract and title do not describe application of AI, ML, or DL methods</t>
        </is>
      </c>
      <c r="BO1019" t="inlineStr">
        <is>
          <t>Abstract-level screening only</t>
        </is>
      </c>
      <c r="BP1019" t="inlineStr">
        <is>
          <t>Not reported</t>
        </is>
      </c>
    </row>
    <row r="1020">
      <c r="A1020" t="inlineStr">
        <is>
          <t>Time Series Classification of Autism Spectrum Disorder Using the Light-Adapted Electroretinogram</t>
        </is>
      </c>
      <c r="B1020" t="n">
        <v>2025</v>
      </c>
      <c r="C1020" t="inlineStr">
        <is>
          <t>Not checked</t>
        </is>
      </c>
      <c r="D1020" t="inlineStr">
        <is>
          <t>Not checked</t>
        </is>
      </c>
      <c r="E1020">
        <f>_XLFN.IFNA( _XLFN.XLOOKUP(A841,#REF!,#REF!), "NOT PUBMED")</f>
        <v/>
      </c>
      <c r="G1020" t="inlineStr">
        <is>
          <t>Unimodal</t>
        </is>
      </c>
      <c r="H1020" t="inlineStr">
        <is>
          <t>See abstract</t>
        </is>
      </c>
      <c r="I1020" t="inlineStr">
        <is>
          <t>See abstract</t>
        </is>
      </c>
      <c r="J1020" t="inlineStr">
        <is>
          <t>See abstract (AI/ML)</t>
        </is>
      </c>
      <c r="K1020" t="inlineStr">
        <is>
          <t>See abstract</t>
        </is>
      </c>
      <c r="M1020" t="inlineStr">
        <is>
          <t>See abstract</t>
        </is>
      </c>
      <c r="N1020" t="inlineStr">
        <is>
          <t>See abstract</t>
        </is>
      </c>
      <c r="O1020" t="inlineStr">
        <is>
          <t>Not verified from abstract</t>
        </is>
      </c>
      <c r="P1020" t="inlineStr">
        <is>
          <t>See abstract</t>
        </is>
      </c>
      <c r="Q1020" t="inlineStr">
        <is>
          <t>See abstract</t>
        </is>
      </c>
      <c r="R1020" t="inlineStr">
        <is>
          <t>Not reviewed (not included)</t>
        </is>
      </c>
      <c r="S1020" t="inlineStr">
        <is>
          <t>Not reviewed (not included)</t>
        </is>
      </c>
      <c r="T1020" t="inlineStr">
        <is>
          <t>Abstract screening only. Non-ADHD Focused</t>
        </is>
      </c>
      <c r="U1020" t="inlineStr">
        <is>
          <t>EXCLUDE</t>
        </is>
      </c>
      <c r="V1020" t="inlineStr">
        <is>
          <t>E2-Not ADHD focused: Neither title nor abstract mentions ADHD or attention-deficit/hyperactivity</t>
        </is>
      </c>
      <c r="W1020" t="inlineStr">
        <is>
          <t>Excluded: Not ADHD Focused</t>
        </is>
      </c>
      <c r="X1020" t="inlineStr">
        <is>
          <t>Not assessed from abstract</t>
        </is>
      </c>
      <c r="Y1020" t="inlineStr">
        <is>
          <t>Pubmed</t>
        </is>
      </c>
      <c r="Z1020" t="inlineStr">
        <is>
          <t>Not determined from abstract</t>
        </is>
      </c>
      <c r="AB1020" t="inlineStr">
        <is>
          <t>Not assessed (not included)</t>
        </is>
      </c>
      <c r="AC1020" t="inlineStr">
        <is>
          <t>Not assessed (not included)</t>
        </is>
      </c>
      <c r="AD1020" t="inlineStr">
        <is>
          <t>Chistiakov S, Dolganov A, Constable PA, Zhdanov A, Kulyabin M, Thompson DA, Lee IO, Albasu F, Borisov V, Ronkin M.</t>
        </is>
      </c>
      <c r="AF1020" t="inlineStr">
        <is>
          <t>Unknown - Verify via DOI</t>
        </is>
      </c>
      <c r="AH1020" t="inlineStr">
        <is>
          <t>Not assessed</t>
        </is>
      </c>
      <c r="AI1020" t="inlineStr">
        <is>
          <t>Not reported</t>
        </is>
      </c>
      <c r="AJ1020" t="inlineStr">
        <is>
          <t>Not reported</t>
        </is>
      </c>
      <c r="AK1020" t="inlineStr">
        <is>
          <t>Not reported</t>
        </is>
      </c>
      <c r="AL1020" t="inlineStr">
        <is>
          <t>Not reported</t>
        </is>
      </c>
      <c r="AM1020" t="inlineStr">
        <is>
          <t>Not reported</t>
        </is>
      </c>
      <c r="AN1020" t="inlineStr">
        <is>
          <t>Not reported</t>
        </is>
      </c>
      <c r="AO1020" t="inlineStr">
        <is>
          <t>Not reviewed</t>
        </is>
      </c>
      <c r="AP1020" t="inlineStr">
        <is>
          <t>Not reported</t>
        </is>
      </c>
      <c r="AQ1020" t="inlineStr">
        <is>
          <t>Not reported</t>
        </is>
      </c>
      <c r="AR1020" t="inlineStr">
        <is>
          <t>Not reported</t>
        </is>
      </c>
      <c r="AS1020" t="inlineStr">
        <is>
          <t>See abstract</t>
        </is>
      </c>
      <c r="AT1020" t="inlineStr">
        <is>
          <t>Not reviewed</t>
        </is>
      </c>
      <c r="AU1020" t="inlineStr">
        <is>
          <t>Not reviewed</t>
        </is>
      </c>
      <c r="AV1020" t="inlineStr">
        <is>
          <t>Not reviewed</t>
        </is>
      </c>
      <c r="AW1020" t="inlineStr">
        <is>
          <t>Not reviewed</t>
        </is>
      </c>
      <c r="AX1020" t="inlineStr">
        <is>
          <t>Not reported</t>
        </is>
      </c>
      <c r="AY1020" t="inlineStr">
        <is>
          <t>Not reported</t>
        </is>
      </c>
      <c r="AZ1020" t="inlineStr">
        <is>
          <t>Not reported</t>
        </is>
      </c>
      <c r="BA1020" t="inlineStr">
        <is>
          <t>Not reported</t>
        </is>
      </c>
      <c r="BB1020" t="inlineStr">
        <is>
          <t>Not reported</t>
        </is>
      </c>
      <c r="BC1020" t="inlineStr">
        <is>
          <t>Not reported</t>
        </is>
      </c>
      <c r="BD1020" t="inlineStr">
        <is>
          <t>Not reported</t>
        </is>
      </c>
      <c r="BE1020" t="inlineStr">
        <is>
          <t>Not reported</t>
        </is>
      </c>
      <c r="BF1020" t="inlineStr">
        <is>
          <t>Not reported</t>
        </is>
      </c>
      <c r="BG1020" t="inlineStr">
        <is>
          <t>Not reviewed (not included)</t>
        </is>
      </c>
      <c r="BH1020" t="inlineStr">
        <is>
          <t>N/A</t>
        </is>
      </c>
      <c r="BI1020" t="inlineStr">
        <is>
          <t>Not reviewed</t>
        </is>
      </c>
      <c r="BJ1020" t="inlineStr">
        <is>
          <t>Not reviewed</t>
        </is>
      </c>
      <c r="BK1020" t="inlineStr">
        <is>
          <t>Not reviewed</t>
        </is>
      </c>
      <c r="BL1020" t="inlineStr">
        <is>
          <t>Not reviewed</t>
        </is>
      </c>
      <c r="BM1020" t="inlineStr">
        <is>
          <t>Not reviewed (not included)</t>
        </is>
      </c>
      <c r="BN1020" t="inlineStr">
        <is>
          <t>Non-ADHD Focused - E2-Not ADHD focused: Neither title nor abstract mentions ADHD or attention-deficit/hyperactivity</t>
        </is>
      </c>
      <c r="BO1020" t="inlineStr">
        <is>
          <t>Abstract-level screening only</t>
        </is>
      </c>
      <c r="BP1020" t="inlineStr">
        <is>
          <t>Not reported</t>
        </is>
      </c>
    </row>
    <row r="1021">
      <c r="A1021" t="inlineStr">
        <is>
          <t>Unmet Needs and Service Priorities for ADHD in Australia: AI-Assisted Analysis of Senate Inquiry Submissions</t>
        </is>
      </c>
      <c r="B1021" t="n">
        <v>2026</v>
      </c>
      <c r="C1021" t="inlineStr">
        <is>
          <t>Not checked</t>
        </is>
      </c>
      <c r="D1021" t="inlineStr">
        <is>
          <t>Not checked</t>
        </is>
      </c>
      <c r="E1021">
        <f>_XLFN.IFNA( _XLFN.XLOOKUP(A842,#REF!,#REF!), "NOT PUBMED")</f>
        <v/>
      </c>
      <c r="G1021" t="inlineStr">
        <is>
          <t>Unimodal</t>
        </is>
      </c>
      <c r="H1021" t="inlineStr">
        <is>
          <t>See abstract</t>
        </is>
      </c>
      <c r="I1021" t="inlineStr">
        <is>
          <t>See abstract</t>
        </is>
      </c>
      <c r="J1021" t="inlineStr">
        <is>
          <t>See abstract (AI/ML)</t>
        </is>
      </c>
      <c r="K1021" t="inlineStr">
        <is>
          <t>See abstract</t>
        </is>
      </c>
      <c r="M1021" t="inlineStr">
        <is>
          <t>See abstract</t>
        </is>
      </c>
      <c r="N1021" t="inlineStr">
        <is>
          <t>See abstract</t>
        </is>
      </c>
      <c r="O1021" t="inlineStr">
        <is>
          <t>Not verified from abstract</t>
        </is>
      </c>
      <c r="P1021" t="inlineStr">
        <is>
          <t>See abstract</t>
        </is>
      </c>
      <c r="Q1021" t="inlineStr">
        <is>
          <t>See abstract</t>
        </is>
      </c>
      <c r="R1021" t="inlineStr">
        <is>
          <t>Not reviewed (not included)</t>
        </is>
      </c>
      <c r="S1021" t="inlineStr">
        <is>
          <t>Not reviewed (not included)</t>
        </is>
      </c>
      <c r="T1021" t="inlineStr">
        <is>
          <t>Abstract screening only. Out of Date Range</t>
        </is>
      </c>
      <c r="U1021" t="inlineStr">
        <is>
          <t>EXCLUDE</t>
        </is>
      </c>
      <c r="V1021" t="inlineStr">
        <is>
          <t>E4-Year: Published 2026, outside 2019-2025 window</t>
        </is>
      </c>
      <c r="W1021" t="inlineStr">
        <is>
          <t>Out of Date Range</t>
        </is>
      </c>
      <c r="X1021" t="inlineStr">
        <is>
          <t>Not assessed from abstract</t>
        </is>
      </c>
      <c r="Y1021" t="inlineStr">
        <is>
          <t>Pubmed</t>
        </is>
      </c>
      <c r="Z1021" t="inlineStr">
        <is>
          <t>Not determined from abstract</t>
        </is>
      </c>
      <c r="AB1021" t="inlineStr">
        <is>
          <t>Not assessed (not included)</t>
        </is>
      </c>
      <c r="AC1021" t="inlineStr">
        <is>
          <t>Not assessed (not included)</t>
        </is>
      </c>
      <c r="AD1021" t="inlineStr">
        <is>
          <t>Hudson B, Connell S, Kurumlian A, Fernandes A, Bhurawala H, Poulton A.</t>
        </is>
      </c>
      <c r="AF1021" t="inlineStr">
        <is>
          <t>Unknown - Verify via DOI</t>
        </is>
      </c>
      <c r="AH1021" t="inlineStr">
        <is>
          <t>Not assessed</t>
        </is>
      </c>
      <c r="AI1021" t="inlineStr">
        <is>
          <t>Not reported</t>
        </is>
      </c>
      <c r="AJ1021" t="inlineStr">
        <is>
          <t>Not reported</t>
        </is>
      </c>
      <c r="AK1021" t="inlineStr">
        <is>
          <t>Not reported</t>
        </is>
      </c>
      <c r="AL1021" t="inlineStr">
        <is>
          <t>Not reported</t>
        </is>
      </c>
      <c r="AM1021" t="inlineStr">
        <is>
          <t>Not reported</t>
        </is>
      </c>
      <c r="AN1021" t="inlineStr">
        <is>
          <t>Not reported</t>
        </is>
      </c>
      <c r="AO1021" t="inlineStr">
        <is>
          <t>Not reviewed</t>
        </is>
      </c>
      <c r="AP1021" t="inlineStr">
        <is>
          <t>Not reported</t>
        </is>
      </c>
      <c r="AQ1021" t="inlineStr">
        <is>
          <t>Not reported</t>
        </is>
      </c>
      <c r="AR1021" t="inlineStr">
        <is>
          <t>Not reported</t>
        </is>
      </c>
      <c r="AS1021" t="inlineStr">
        <is>
          <t>See abstract</t>
        </is>
      </c>
      <c r="AT1021" t="inlineStr">
        <is>
          <t>Not reviewed</t>
        </is>
      </c>
      <c r="AU1021" t="inlineStr">
        <is>
          <t>Not reviewed</t>
        </is>
      </c>
      <c r="AV1021" t="inlineStr">
        <is>
          <t>Not reviewed</t>
        </is>
      </c>
      <c r="AW1021" t="inlineStr">
        <is>
          <t>Not reviewed</t>
        </is>
      </c>
      <c r="AX1021" t="inlineStr">
        <is>
          <t>Not reported</t>
        </is>
      </c>
      <c r="AY1021" t="inlineStr">
        <is>
          <t>Not reported</t>
        </is>
      </c>
      <c r="AZ1021" t="inlineStr">
        <is>
          <t>Not reported</t>
        </is>
      </c>
      <c r="BA1021" t="inlineStr">
        <is>
          <t>Not reported</t>
        </is>
      </c>
      <c r="BB1021" t="inlineStr">
        <is>
          <t>Not reported</t>
        </is>
      </c>
      <c r="BC1021" t="inlineStr">
        <is>
          <t>Not reported</t>
        </is>
      </c>
      <c r="BD1021" t="inlineStr">
        <is>
          <t>Not reported</t>
        </is>
      </c>
      <c r="BE1021" t="inlineStr">
        <is>
          <t>Not reported</t>
        </is>
      </c>
      <c r="BF1021" t="inlineStr">
        <is>
          <t>Not reported</t>
        </is>
      </c>
      <c r="BG1021" t="inlineStr">
        <is>
          <t>Not reviewed (not included)</t>
        </is>
      </c>
      <c r="BH1021" t="inlineStr">
        <is>
          <t>N/A</t>
        </is>
      </c>
      <c r="BI1021" t="inlineStr">
        <is>
          <t>Not reviewed</t>
        </is>
      </c>
      <c r="BJ1021" t="inlineStr">
        <is>
          <t>Not reviewed</t>
        </is>
      </c>
      <c r="BK1021" t="inlineStr">
        <is>
          <t>Not reviewed</t>
        </is>
      </c>
      <c r="BL1021" t="inlineStr">
        <is>
          <t>Not reviewed</t>
        </is>
      </c>
      <c r="BM1021" t="inlineStr">
        <is>
          <t>Not reviewed (not included)</t>
        </is>
      </c>
      <c r="BN1021" t="inlineStr">
        <is>
          <t>Out of Date Range - E4-Year: Published 2026, outside 2019-2025 window</t>
        </is>
      </c>
      <c r="BO1021" t="inlineStr">
        <is>
          <t>Abstract-level screening only</t>
        </is>
      </c>
      <c r="BP1021" t="inlineStr">
        <is>
          <t>Not reported</t>
        </is>
      </c>
    </row>
    <row r="1022">
      <c r="A1022" t="inlineStr">
        <is>
          <t>Entropy difference-based EEG channel selection technique for automated detection of ADHD</t>
        </is>
      </c>
      <c r="B1022" t="n">
        <v>2025</v>
      </c>
      <c r="C1022" t="inlineStr">
        <is>
          <t>Not checked</t>
        </is>
      </c>
      <c r="D1022" t="inlineStr">
        <is>
          <t>Not checked</t>
        </is>
      </c>
      <c r="E1022">
        <f>_XLFN.IFNA( _XLFN.XLOOKUP(A843,#REF!,#REF!), "NOT PUBMED")</f>
        <v/>
      </c>
      <c r="G1022" t="inlineStr">
        <is>
          <t>Unimodal</t>
        </is>
      </c>
      <c r="H1022" t="inlineStr">
        <is>
          <t>See abstract</t>
        </is>
      </c>
      <c r="I1022" t="inlineStr">
        <is>
          <t>See abstract</t>
        </is>
      </c>
      <c r="J1022" t="inlineStr">
        <is>
          <t>See abstract (AI/ML)</t>
        </is>
      </c>
      <c r="K1022" t="inlineStr">
        <is>
          <t>See abstract</t>
        </is>
      </c>
      <c r="M1022" t="inlineStr">
        <is>
          <t>See abstract</t>
        </is>
      </c>
      <c r="N1022" t="inlineStr">
        <is>
          <t>See abstract</t>
        </is>
      </c>
      <c r="O1022" t="inlineStr">
        <is>
          <t>Not verified from abstract</t>
        </is>
      </c>
      <c r="P1022" t="inlineStr">
        <is>
          <t>See abstract</t>
        </is>
      </c>
      <c r="Q1022" t="inlineStr">
        <is>
          <t>See abstract</t>
        </is>
      </c>
      <c r="R1022" t="inlineStr">
        <is>
          <t>Not reviewed (not included)</t>
        </is>
      </c>
      <c r="S1022" t="inlineStr">
        <is>
          <t>Not reviewed (not included)</t>
        </is>
      </c>
      <c r="T1022" t="inlineStr">
        <is>
          <t>Abstract screening only. No AI/ML Methods</t>
        </is>
      </c>
      <c r="U1022" t="inlineStr">
        <is>
          <t>EXCLUDE</t>
        </is>
      </c>
      <c r="V1022" t="inlineStr">
        <is>
          <t>E1-No AI/ML/DL: Abstract and title do not describe application of AI, ML, or DL methods</t>
        </is>
      </c>
      <c r="W1022" t="inlineStr">
        <is>
          <t>Excluded: No AI/ML Methods</t>
        </is>
      </c>
      <c r="X1022" t="inlineStr">
        <is>
          <t>Not assessed from abstract</t>
        </is>
      </c>
      <c r="Y1022" t="inlineStr">
        <is>
          <t>Pubmed</t>
        </is>
      </c>
      <c r="Z1022" t="inlineStr">
        <is>
          <t>Not determined from abstract</t>
        </is>
      </c>
      <c r="AB1022" t="inlineStr">
        <is>
          <t>Not assessed (not included)</t>
        </is>
      </c>
      <c r="AC1022" t="inlineStr">
        <is>
          <t>Not assessed (not included)</t>
        </is>
      </c>
      <c r="AD1022" t="inlineStr">
        <is>
          <t>Maheshwari S, Rajesh KNVPS, Kanhangad V, Acharya UR, Kumar TS.</t>
        </is>
      </c>
      <c r="AF1022" t="inlineStr">
        <is>
          <t>Unknown - Verify via DOI</t>
        </is>
      </c>
      <c r="AH1022" t="inlineStr">
        <is>
          <t>Not assessed</t>
        </is>
      </c>
      <c r="AI1022" t="inlineStr">
        <is>
          <t>Not reported</t>
        </is>
      </c>
      <c r="AJ1022" t="inlineStr">
        <is>
          <t>Not reported</t>
        </is>
      </c>
      <c r="AK1022" t="inlineStr">
        <is>
          <t>Not reported</t>
        </is>
      </c>
      <c r="AL1022" t="inlineStr">
        <is>
          <t>Not reported</t>
        </is>
      </c>
      <c r="AM1022" t="inlineStr">
        <is>
          <t>Not reported</t>
        </is>
      </c>
      <c r="AN1022" t="inlineStr">
        <is>
          <t>Not reported</t>
        </is>
      </c>
      <c r="AO1022" t="inlineStr">
        <is>
          <t>Not reviewed</t>
        </is>
      </c>
      <c r="AP1022" t="inlineStr">
        <is>
          <t>Not reported</t>
        </is>
      </c>
      <c r="AQ1022" t="inlineStr">
        <is>
          <t>Not reported</t>
        </is>
      </c>
      <c r="AR1022" t="inlineStr">
        <is>
          <t>Not reported</t>
        </is>
      </c>
      <c r="AS1022" t="inlineStr">
        <is>
          <t>See abstract</t>
        </is>
      </c>
      <c r="AT1022" t="inlineStr">
        <is>
          <t>Not reviewed</t>
        </is>
      </c>
      <c r="AU1022" t="inlineStr">
        <is>
          <t>Not reviewed</t>
        </is>
      </c>
      <c r="AV1022" t="inlineStr">
        <is>
          <t>Not reviewed</t>
        </is>
      </c>
      <c r="AW1022" t="inlineStr">
        <is>
          <t>Not reviewed</t>
        </is>
      </c>
      <c r="AX1022" t="inlineStr">
        <is>
          <t>Not reported</t>
        </is>
      </c>
      <c r="AY1022" t="inlineStr">
        <is>
          <t>Not reported</t>
        </is>
      </c>
      <c r="AZ1022" t="inlineStr">
        <is>
          <t>Not reported</t>
        </is>
      </c>
      <c r="BA1022" t="inlineStr">
        <is>
          <t>Not reported</t>
        </is>
      </c>
      <c r="BB1022" t="inlineStr">
        <is>
          <t>Not reported</t>
        </is>
      </c>
      <c r="BC1022" t="inlineStr">
        <is>
          <t>Not reported</t>
        </is>
      </c>
      <c r="BD1022" t="inlineStr">
        <is>
          <t>Not reported</t>
        </is>
      </c>
      <c r="BE1022" t="inlineStr">
        <is>
          <t>Not reported</t>
        </is>
      </c>
      <c r="BF1022" t="inlineStr">
        <is>
          <t>Not reported</t>
        </is>
      </c>
      <c r="BG1022" t="inlineStr">
        <is>
          <t>Not reviewed (not included)</t>
        </is>
      </c>
      <c r="BH1022" t="inlineStr">
        <is>
          <t>N/A</t>
        </is>
      </c>
      <c r="BI1022" t="inlineStr">
        <is>
          <t>Not reviewed</t>
        </is>
      </c>
      <c r="BJ1022" t="inlineStr">
        <is>
          <t>Not reviewed</t>
        </is>
      </c>
      <c r="BK1022" t="inlineStr">
        <is>
          <t>Not reviewed</t>
        </is>
      </c>
      <c r="BL1022" t="inlineStr">
        <is>
          <t>Not reviewed</t>
        </is>
      </c>
      <c r="BM1022" t="inlineStr">
        <is>
          <t>Not reviewed (not included)</t>
        </is>
      </c>
      <c r="BN1022" t="inlineStr">
        <is>
          <t>No AI/ML Methods - E1-No AI/ML/DL: Abstract and title do not describe application of AI, ML, or DL methods</t>
        </is>
      </c>
      <c r="BO1022" t="inlineStr">
        <is>
          <t>Abstract-level screening only</t>
        </is>
      </c>
      <c r="BP1022" t="inlineStr">
        <is>
          <t>Not reported</t>
        </is>
      </c>
    </row>
    <row r="1023">
      <c r="A1023" t="inlineStr">
        <is>
          <t>OBF-Psychiatric, a motor activity dataset of patients diagnosed with major depression, schizophrenia, and ADHD</t>
        </is>
      </c>
      <c r="B1023" t="n">
        <v>2025</v>
      </c>
      <c r="C1023" t="inlineStr">
        <is>
          <t>Not checked</t>
        </is>
      </c>
      <c r="D1023" t="inlineStr">
        <is>
          <t>Not checked</t>
        </is>
      </c>
      <c r="E1023">
        <f>_XLFN.IFNA( _XLFN.XLOOKUP(A845,#REF!,#REF!), "NOT PUBMED")</f>
        <v/>
      </c>
      <c r="G1023" t="inlineStr">
        <is>
          <t>Unimodal</t>
        </is>
      </c>
      <c r="H1023" t="inlineStr">
        <is>
          <t>See abstract</t>
        </is>
      </c>
      <c r="I1023" t="inlineStr">
        <is>
          <t>See abstract</t>
        </is>
      </c>
      <c r="J1023" t="inlineStr">
        <is>
          <t>See abstract (AI/ML)</t>
        </is>
      </c>
      <c r="K1023" t="inlineStr">
        <is>
          <t>See abstract</t>
        </is>
      </c>
      <c r="M1023" t="inlineStr">
        <is>
          <t>See abstract</t>
        </is>
      </c>
      <c r="N1023" t="inlineStr">
        <is>
          <t>See abstract</t>
        </is>
      </c>
      <c r="O1023" t="inlineStr">
        <is>
          <t>Not verified from abstract</t>
        </is>
      </c>
      <c r="P1023" t="inlineStr">
        <is>
          <t>See abstract</t>
        </is>
      </c>
      <c r="Q1023" t="inlineStr">
        <is>
          <t>See abstract</t>
        </is>
      </c>
      <c r="R1023" t="inlineStr">
        <is>
          <t>Not reviewed (not included)</t>
        </is>
      </c>
      <c r="S1023" t="inlineStr">
        <is>
          <t>Not reviewed (not included)</t>
        </is>
      </c>
      <c r="T1023" t="inlineStr">
        <is>
          <t>Abstract screening only. Non-ADHD Primary Condition</t>
        </is>
      </c>
      <c r="U1023" t="inlineStr">
        <is>
          <t>EXCLUDE</t>
        </is>
      </c>
      <c r="V1023" t="inlineStr">
        <is>
          <t>E2-Primary condition not ADHD: Title references schizophrenia</t>
        </is>
      </c>
      <c r="W1023" t="inlineStr">
        <is>
          <t>Excluded: Non-ADHD Primary Condition</t>
        </is>
      </c>
      <c r="X1023" t="inlineStr">
        <is>
          <t>Not assessed from abstract</t>
        </is>
      </c>
      <c r="Y1023" t="inlineStr">
        <is>
          <t>Pubmed</t>
        </is>
      </c>
      <c r="Z1023" t="inlineStr">
        <is>
          <t>Not determined from abstract</t>
        </is>
      </c>
      <c r="AB1023" t="inlineStr">
        <is>
          <t>Not assessed (not included)</t>
        </is>
      </c>
      <c r="AC1023" t="inlineStr">
        <is>
          <t>Not assessed (not included)</t>
        </is>
      </c>
      <c r="AD1023" t="inlineStr">
        <is>
          <t>Garcia-Ceja E, Stautland A, Riegler MA, Halvorsen P, Hinojosa S, Ochoa-Ruiz G, Berle JO, Førland W, Mjeldheim K, Oedegaard KJ, Jakobsen P.</t>
        </is>
      </c>
      <c r="AF1023" t="inlineStr">
        <is>
          <t>Unknown - Verify via DOI</t>
        </is>
      </c>
      <c r="AH1023" t="inlineStr">
        <is>
          <t>Not assessed</t>
        </is>
      </c>
      <c r="AI1023" t="inlineStr">
        <is>
          <t>Not reported</t>
        </is>
      </c>
      <c r="AJ1023" t="inlineStr">
        <is>
          <t>Not reported</t>
        </is>
      </c>
      <c r="AK1023" t="inlineStr">
        <is>
          <t>Not reported</t>
        </is>
      </c>
      <c r="AL1023" t="inlineStr">
        <is>
          <t>Not reported</t>
        </is>
      </c>
      <c r="AM1023" t="inlineStr">
        <is>
          <t>Not reported</t>
        </is>
      </c>
      <c r="AN1023" t="inlineStr">
        <is>
          <t>Not reported</t>
        </is>
      </c>
      <c r="AO1023" t="inlineStr">
        <is>
          <t>Not reviewed</t>
        </is>
      </c>
      <c r="AP1023" t="inlineStr">
        <is>
          <t>Not reported</t>
        </is>
      </c>
      <c r="AQ1023" t="inlineStr">
        <is>
          <t>Not reported</t>
        </is>
      </c>
      <c r="AR1023" t="inlineStr">
        <is>
          <t>Not reported</t>
        </is>
      </c>
      <c r="AS1023" t="inlineStr">
        <is>
          <t>See abstract</t>
        </is>
      </c>
      <c r="AT1023" t="inlineStr">
        <is>
          <t>Not reviewed</t>
        </is>
      </c>
      <c r="AU1023" t="inlineStr">
        <is>
          <t>Not reviewed</t>
        </is>
      </c>
      <c r="AV1023" t="inlineStr">
        <is>
          <t>Not reviewed</t>
        </is>
      </c>
      <c r="AW1023" t="inlineStr">
        <is>
          <t>Not reviewed</t>
        </is>
      </c>
      <c r="AX1023" t="inlineStr">
        <is>
          <t>Not reported</t>
        </is>
      </c>
      <c r="AY1023" t="inlineStr">
        <is>
          <t>Not reported</t>
        </is>
      </c>
      <c r="AZ1023" t="inlineStr">
        <is>
          <t>Not reported</t>
        </is>
      </c>
      <c r="BA1023" t="inlineStr">
        <is>
          <t>Not reported</t>
        </is>
      </c>
      <c r="BB1023" t="inlineStr">
        <is>
          <t>Not reported</t>
        </is>
      </c>
      <c r="BC1023" t="inlineStr">
        <is>
          <t>Not reported</t>
        </is>
      </c>
      <c r="BD1023" t="inlineStr">
        <is>
          <t>Not reported</t>
        </is>
      </c>
      <c r="BE1023" t="inlineStr">
        <is>
          <t>Not reported</t>
        </is>
      </c>
      <c r="BF1023" t="inlineStr">
        <is>
          <t>Not reported</t>
        </is>
      </c>
      <c r="BG1023" t="inlineStr">
        <is>
          <t>Not reviewed (not included)</t>
        </is>
      </c>
      <c r="BH1023" t="inlineStr">
        <is>
          <t>N/A</t>
        </is>
      </c>
      <c r="BI1023" t="inlineStr">
        <is>
          <t>Not reviewed</t>
        </is>
      </c>
      <c r="BJ1023" t="inlineStr">
        <is>
          <t>Not reviewed</t>
        </is>
      </c>
      <c r="BK1023" t="inlineStr">
        <is>
          <t>Not reviewed</t>
        </is>
      </c>
      <c r="BL1023" t="inlineStr">
        <is>
          <t>Not reviewed</t>
        </is>
      </c>
      <c r="BM1023" t="inlineStr">
        <is>
          <t>Not reviewed (not included)</t>
        </is>
      </c>
      <c r="BN1023" t="inlineStr">
        <is>
          <t>Non-ADHD Primary Condition - E2-Primary condition not ADHD: Title references schizophrenia</t>
        </is>
      </c>
      <c r="BO1023" t="inlineStr">
        <is>
          <t>Abstract-level screening only</t>
        </is>
      </c>
      <c r="BP1023" t="inlineStr">
        <is>
          <t>Not reported</t>
        </is>
      </c>
    </row>
    <row r="1024">
      <c r="A1024" t="inlineStr">
        <is>
          <t>Digital Horizons: Enhancing Autism Support with Augmented Reality</t>
        </is>
      </c>
      <c r="B1024" t="n">
        <v>2025</v>
      </c>
      <c r="C1024" t="inlineStr">
        <is>
          <t>Not checked</t>
        </is>
      </c>
      <c r="D1024" t="inlineStr">
        <is>
          <t>Not checked</t>
        </is>
      </c>
      <c r="E1024">
        <f>_XLFN.IFNA( _XLFN.XLOOKUP(A846,#REF!,#REF!), "NOT PUBMED")</f>
        <v/>
      </c>
      <c r="G1024" t="inlineStr">
        <is>
          <t>Unimodal</t>
        </is>
      </c>
      <c r="H1024" t="inlineStr">
        <is>
          <t>See abstract</t>
        </is>
      </c>
      <c r="I1024" t="inlineStr">
        <is>
          <t>See abstract</t>
        </is>
      </c>
      <c r="J1024" t="inlineStr">
        <is>
          <t>See abstract (AI/ML)</t>
        </is>
      </c>
      <c r="K1024" t="inlineStr">
        <is>
          <t>See abstract</t>
        </is>
      </c>
      <c r="M1024" t="inlineStr">
        <is>
          <t>See abstract</t>
        </is>
      </c>
      <c r="N1024" t="inlineStr">
        <is>
          <t>See abstract</t>
        </is>
      </c>
      <c r="O1024" t="inlineStr">
        <is>
          <t>Not verified from abstract</t>
        </is>
      </c>
      <c r="P1024" t="inlineStr">
        <is>
          <t>See abstract</t>
        </is>
      </c>
      <c r="Q1024" t="inlineStr">
        <is>
          <t>See abstract</t>
        </is>
      </c>
      <c r="R1024" t="inlineStr">
        <is>
          <t>Not reviewed (not included)</t>
        </is>
      </c>
      <c r="S1024" t="inlineStr">
        <is>
          <t>Not reviewed (not included)</t>
        </is>
      </c>
      <c r="T1024" t="inlineStr">
        <is>
          <t>Abstract screening only. Non-ADHD Focused</t>
        </is>
      </c>
      <c r="U1024" t="inlineStr">
        <is>
          <t>EXCLUDE</t>
        </is>
      </c>
      <c r="V1024" t="inlineStr">
        <is>
          <t>E2-Not ADHD focused: Neither title nor abstract mentions ADHD or attention-deficit/hyperactivity</t>
        </is>
      </c>
      <c r="W1024" t="inlineStr">
        <is>
          <t>Excluded: Not ADHD Focused</t>
        </is>
      </c>
      <c r="X1024" t="inlineStr">
        <is>
          <t>Not assessed from abstract</t>
        </is>
      </c>
      <c r="Y1024" t="inlineStr">
        <is>
          <t>Pubmed</t>
        </is>
      </c>
      <c r="Z1024" t="inlineStr">
        <is>
          <t>Not determined from abstract</t>
        </is>
      </c>
      <c r="AB1024" t="inlineStr">
        <is>
          <t>Not assessed (not included)</t>
        </is>
      </c>
      <c r="AC1024" t="inlineStr">
        <is>
          <t>Not assessed (not included)</t>
        </is>
      </c>
      <c r="AD1024" t="inlineStr">
        <is>
          <t>Koumpouros Y.</t>
        </is>
      </c>
      <c r="AF1024" t="inlineStr">
        <is>
          <t>Unknown - Verify via DOI</t>
        </is>
      </c>
      <c r="AH1024" t="inlineStr">
        <is>
          <t>Not assessed</t>
        </is>
      </c>
      <c r="AI1024" t="inlineStr">
        <is>
          <t>Not reported</t>
        </is>
      </c>
      <c r="AJ1024" t="inlineStr">
        <is>
          <t>Not reported</t>
        </is>
      </c>
      <c r="AK1024" t="inlineStr">
        <is>
          <t>Not reported</t>
        </is>
      </c>
      <c r="AL1024" t="inlineStr">
        <is>
          <t>Not reported</t>
        </is>
      </c>
      <c r="AM1024" t="inlineStr">
        <is>
          <t>Not reported</t>
        </is>
      </c>
      <c r="AN1024" t="inlineStr">
        <is>
          <t>Not reported</t>
        </is>
      </c>
      <c r="AO1024" t="inlineStr">
        <is>
          <t>Not reviewed</t>
        </is>
      </c>
      <c r="AP1024" t="inlineStr">
        <is>
          <t>Not reported</t>
        </is>
      </c>
      <c r="AQ1024" t="inlineStr">
        <is>
          <t>Not reported</t>
        </is>
      </c>
      <c r="AR1024" t="inlineStr">
        <is>
          <t>Not reported</t>
        </is>
      </c>
      <c r="AS1024" t="inlineStr">
        <is>
          <t>See abstract</t>
        </is>
      </c>
      <c r="AT1024" t="inlineStr">
        <is>
          <t>Not reviewed</t>
        </is>
      </c>
      <c r="AU1024" t="inlineStr">
        <is>
          <t>Not reviewed</t>
        </is>
      </c>
      <c r="AV1024" t="inlineStr">
        <is>
          <t>Not reviewed</t>
        </is>
      </c>
      <c r="AW1024" t="inlineStr">
        <is>
          <t>Not reviewed</t>
        </is>
      </c>
      <c r="AX1024" t="inlineStr">
        <is>
          <t>Not reported</t>
        </is>
      </c>
      <c r="AY1024" t="inlineStr">
        <is>
          <t>Not reported</t>
        </is>
      </c>
      <c r="AZ1024" t="inlineStr">
        <is>
          <t>Not reported</t>
        </is>
      </c>
      <c r="BA1024" t="inlineStr">
        <is>
          <t>Not reported</t>
        </is>
      </c>
      <c r="BB1024" t="inlineStr">
        <is>
          <t>Not reported</t>
        </is>
      </c>
      <c r="BC1024" t="inlineStr">
        <is>
          <t>Not reported</t>
        </is>
      </c>
      <c r="BD1024" t="inlineStr">
        <is>
          <t>Not reported</t>
        </is>
      </c>
      <c r="BE1024" t="inlineStr">
        <is>
          <t>Not reported</t>
        </is>
      </c>
      <c r="BF1024" t="inlineStr">
        <is>
          <t>Not reported</t>
        </is>
      </c>
      <c r="BG1024" t="inlineStr">
        <is>
          <t>Not reviewed (not included)</t>
        </is>
      </c>
      <c r="BH1024" t="inlineStr">
        <is>
          <t>N/A</t>
        </is>
      </c>
      <c r="BI1024" t="inlineStr">
        <is>
          <t>Not reviewed</t>
        </is>
      </c>
      <c r="BJ1024" t="inlineStr">
        <is>
          <t>Not reviewed</t>
        </is>
      </c>
      <c r="BK1024" t="inlineStr">
        <is>
          <t>Not reviewed</t>
        </is>
      </c>
      <c r="BL1024" t="inlineStr">
        <is>
          <t>Not reviewed</t>
        </is>
      </c>
      <c r="BM1024" t="inlineStr">
        <is>
          <t>Not reviewed (not included)</t>
        </is>
      </c>
      <c r="BN1024" t="inlineStr">
        <is>
          <t>Non-ADHD Focused - E2-Not ADHD focused: Neither title nor abstract mentions ADHD or attention-deficit/hyperactivity</t>
        </is>
      </c>
      <c r="BO1024" t="inlineStr">
        <is>
          <t>Abstract-level screening only</t>
        </is>
      </c>
      <c r="BP1024" t="inlineStr">
        <is>
          <t>Not reported</t>
        </is>
      </c>
    </row>
    <row r="1025">
      <c r="A1025" t="inlineStr">
        <is>
          <t>Complexity Analysis based on Parietal Fuzzy Entropy to Facilitate ADHD Diagnosis in Young Children</t>
        </is>
      </c>
      <c r="B1025" t="n">
        <v>2024</v>
      </c>
      <c r="C1025" t="inlineStr">
        <is>
          <t>Not checked</t>
        </is>
      </c>
      <c r="D1025" t="inlineStr">
        <is>
          <t>Not checked</t>
        </is>
      </c>
      <c r="E1025">
        <f>_XLFN.IFNA( _XLFN.XLOOKUP(A847,#REF!,#REF!), "NOT PUBMED")</f>
        <v/>
      </c>
      <c r="G1025" t="inlineStr">
        <is>
          <t>Unimodal</t>
        </is>
      </c>
      <c r="H1025" t="inlineStr">
        <is>
          <t>See abstract</t>
        </is>
      </c>
      <c r="I1025" t="inlineStr">
        <is>
          <t>See abstract</t>
        </is>
      </c>
      <c r="J1025" t="inlineStr">
        <is>
          <t>See abstract (AI/ML)</t>
        </is>
      </c>
      <c r="K1025" t="inlineStr">
        <is>
          <t>See abstract</t>
        </is>
      </c>
      <c r="M1025" t="inlineStr">
        <is>
          <t>See abstract</t>
        </is>
      </c>
      <c r="N1025" t="inlineStr">
        <is>
          <t>See abstract</t>
        </is>
      </c>
      <c r="O1025" t="inlineStr">
        <is>
          <t>Not verified from abstract</t>
        </is>
      </c>
      <c r="P1025" t="inlineStr">
        <is>
          <t>See abstract</t>
        </is>
      </c>
      <c r="Q1025" t="inlineStr">
        <is>
          <t>See abstract</t>
        </is>
      </c>
      <c r="R1025" t="inlineStr">
        <is>
          <t>Not reviewed (not included)</t>
        </is>
      </c>
      <c r="S1025" t="inlineStr">
        <is>
          <t>Not reviewed (not included)</t>
        </is>
      </c>
      <c r="T1025" t="inlineStr">
        <is>
          <t>Abstract screening only. No AI/ML Methods</t>
        </is>
      </c>
      <c r="U1025" t="inlineStr">
        <is>
          <t>EXCLUDE</t>
        </is>
      </c>
      <c r="V1025" t="inlineStr">
        <is>
          <t>E1-No AI/ML/DL: Abstract and title do not describe application of AI, ML, or DL methods</t>
        </is>
      </c>
      <c r="W1025" t="inlineStr">
        <is>
          <t>Excluded: No AI/ML Methods</t>
        </is>
      </c>
      <c r="X1025" t="inlineStr">
        <is>
          <t>Not assessed from abstract</t>
        </is>
      </c>
      <c r="Y1025" t="inlineStr">
        <is>
          <t>Pubmed</t>
        </is>
      </c>
      <c r="Z1025" t="inlineStr">
        <is>
          <t>Not determined from abstract</t>
        </is>
      </c>
      <c r="AB1025" t="inlineStr">
        <is>
          <t>Not assessed (not included)</t>
        </is>
      </c>
      <c r="AC1025" t="inlineStr">
        <is>
          <t>Not assessed (not included)</t>
        </is>
      </c>
      <c r="AD1025" t="inlineStr">
        <is>
          <t>Huang IW, Jheng YC, Chen IC, Ko LW.</t>
        </is>
      </c>
      <c r="AF1025" t="inlineStr">
        <is>
          <t>Unknown - Verify via DOI</t>
        </is>
      </c>
      <c r="AH1025" t="inlineStr">
        <is>
          <t>Not assessed</t>
        </is>
      </c>
      <c r="AI1025" t="inlineStr">
        <is>
          <t>Not reported</t>
        </is>
      </c>
      <c r="AJ1025" t="inlineStr">
        <is>
          <t>Not reported</t>
        </is>
      </c>
      <c r="AK1025" t="inlineStr">
        <is>
          <t>Not reported</t>
        </is>
      </c>
      <c r="AL1025" t="inlineStr">
        <is>
          <t>Not reported</t>
        </is>
      </c>
      <c r="AM1025" t="inlineStr">
        <is>
          <t>Not reported</t>
        </is>
      </c>
      <c r="AN1025" t="inlineStr">
        <is>
          <t>Not reported</t>
        </is>
      </c>
      <c r="AO1025" t="inlineStr">
        <is>
          <t>Not reviewed</t>
        </is>
      </c>
      <c r="AP1025" t="inlineStr">
        <is>
          <t>Not reported</t>
        </is>
      </c>
      <c r="AQ1025" t="inlineStr">
        <is>
          <t>Not reported</t>
        </is>
      </c>
      <c r="AR1025" t="inlineStr">
        <is>
          <t>Not reported</t>
        </is>
      </c>
      <c r="AS1025" t="inlineStr">
        <is>
          <t>See abstract</t>
        </is>
      </c>
      <c r="AT1025" t="inlineStr">
        <is>
          <t>Not reviewed</t>
        </is>
      </c>
      <c r="AU1025" t="inlineStr">
        <is>
          <t>Not reviewed</t>
        </is>
      </c>
      <c r="AV1025" t="inlineStr">
        <is>
          <t>Not reviewed</t>
        </is>
      </c>
      <c r="AW1025" t="inlineStr">
        <is>
          <t>Not reviewed</t>
        </is>
      </c>
      <c r="AX1025" t="inlineStr">
        <is>
          <t>Not reported</t>
        </is>
      </c>
      <c r="AY1025" t="inlineStr">
        <is>
          <t>Not reported</t>
        </is>
      </c>
      <c r="AZ1025" t="inlineStr">
        <is>
          <t>Not reported</t>
        </is>
      </c>
      <c r="BA1025" t="inlineStr">
        <is>
          <t>Not reported</t>
        </is>
      </c>
      <c r="BB1025" t="inlineStr">
        <is>
          <t>Not reported</t>
        </is>
      </c>
      <c r="BC1025" t="inlineStr">
        <is>
          <t>Not reported</t>
        </is>
      </c>
      <c r="BD1025" t="inlineStr">
        <is>
          <t>Not reported</t>
        </is>
      </c>
      <c r="BE1025" t="inlineStr">
        <is>
          <t>Not reported</t>
        </is>
      </c>
      <c r="BF1025" t="inlineStr">
        <is>
          <t>Not reported</t>
        </is>
      </c>
      <c r="BG1025" t="inlineStr">
        <is>
          <t>Not reviewed (not included)</t>
        </is>
      </c>
      <c r="BH1025" t="inlineStr">
        <is>
          <t>N/A</t>
        </is>
      </c>
      <c r="BI1025" t="inlineStr">
        <is>
          <t>Not reviewed</t>
        </is>
      </c>
      <c r="BJ1025" t="inlineStr">
        <is>
          <t>Not reviewed</t>
        </is>
      </c>
      <c r="BK1025" t="inlineStr">
        <is>
          <t>Not reviewed</t>
        </is>
      </c>
      <c r="BL1025" t="inlineStr">
        <is>
          <t>Not reviewed</t>
        </is>
      </c>
      <c r="BM1025" t="inlineStr">
        <is>
          <t>Not reviewed (not included)</t>
        </is>
      </c>
      <c r="BN1025" t="inlineStr">
        <is>
          <t>No AI/ML Methods - E1-No AI/ML/DL: Abstract and title do not describe application of AI, ML, or DL methods</t>
        </is>
      </c>
      <c r="BO1025" t="inlineStr">
        <is>
          <t>Abstract-level screening only</t>
        </is>
      </c>
      <c r="BP1025" t="inlineStr">
        <is>
          <t>Not reported</t>
        </is>
      </c>
    </row>
    <row r="1026">
      <c r="A1026" t="inlineStr">
        <is>
          <t>Locally Linear Embedding and fMRI Feature Selection in Psychiatric Classification</t>
        </is>
      </c>
      <c r="B1026" t="n">
        <v>2019</v>
      </c>
      <c r="C1026" t="inlineStr">
        <is>
          <t>Not checked</t>
        </is>
      </c>
      <c r="D1026" t="inlineStr">
        <is>
          <t>Not checked</t>
        </is>
      </c>
      <c r="E1026">
        <f>_XLFN.IFNA( _XLFN.XLOOKUP(A849,#REF!,#REF!), "NOT PUBMED")</f>
        <v/>
      </c>
      <c r="G1026" t="inlineStr">
        <is>
          <t>Unimodal</t>
        </is>
      </c>
      <c r="H1026" t="inlineStr">
        <is>
          <t>See abstract</t>
        </is>
      </c>
      <c r="I1026" t="inlineStr">
        <is>
          <t>See abstract</t>
        </is>
      </c>
      <c r="J1026" t="inlineStr">
        <is>
          <t>See abstract (AI/ML)</t>
        </is>
      </c>
      <c r="K1026" t="inlineStr">
        <is>
          <t>See abstract</t>
        </is>
      </c>
      <c r="M1026" t="inlineStr">
        <is>
          <t>See abstract</t>
        </is>
      </c>
      <c r="N1026" t="inlineStr">
        <is>
          <t>See abstract</t>
        </is>
      </c>
      <c r="O1026" t="inlineStr">
        <is>
          <t>Not verified from abstract</t>
        </is>
      </c>
      <c r="P1026" t="inlineStr">
        <is>
          <t>See abstract</t>
        </is>
      </c>
      <c r="Q1026" t="inlineStr">
        <is>
          <t>See abstract</t>
        </is>
      </c>
      <c r="R1026" t="inlineStr">
        <is>
          <t>Not reviewed (not included)</t>
        </is>
      </c>
      <c r="S1026" t="inlineStr">
        <is>
          <t>Not reviewed (not included)</t>
        </is>
      </c>
      <c r="T1026" t="inlineStr">
        <is>
          <t>Abstract screening only. Non-ADHD Focused</t>
        </is>
      </c>
      <c r="U1026" t="inlineStr">
        <is>
          <t>EXCLUDE</t>
        </is>
      </c>
      <c r="V1026" t="inlineStr">
        <is>
          <t>E2-Not ADHD focused: Neither title nor abstract mentions ADHD or attention-deficit/hyperactivity</t>
        </is>
      </c>
      <c r="W1026" t="inlineStr">
        <is>
          <t>Excluded: Not ADHD Focused</t>
        </is>
      </c>
      <c r="X1026" t="inlineStr">
        <is>
          <t>Not assessed from abstract</t>
        </is>
      </c>
      <c r="Y1026" t="inlineStr">
        <is>
          <t>Pubmed</t>
        </is>
      </c>
      <c r="Z1026" t="inlineStr">
        <is>
          <t>Not determined from abstract</t>
        </is>
      </c>
      <c r="AB1026" t="inlineStr">
        <is>
          <t>Not assessed (not included)</t>
        </is>
      </c>
      <c r="AC1026" t="inlineStr">
        <is>
          <t>Not assessed (not included)</t>
        </is>
      </c>
      <c r="AD1026" t="inlineStr">
        <is>
          <t>Sidhu G.</t>
        </is>
      </c>
      <c r="AF1026" t="inlineStr">
        <is>
          <t>Unknown - Verify via DOI</t>
        </is>
      </c>
      <c r="AH1026" t="inlineStr">
        <is>
          <t>Not assessed</t>
        </is>
      </c>
      <c r="AI1026" t="inlineStr">
        <is>
          <t>Not reported</t>
        </is>
      </c>
      <c r="AJ1026" t="inlineStr">
        <is>
          <t>Not reported</t>
        </is>
      </c>
      <c r="AK1026" t="inlineStr">
        <is>
          <t>Not reported</t>
        </is>
      </c>
      <c r="AL1026" t="inlineStr">
        <is>
          <t>Not reported</t>
        </is>
      </c>
      <c r="AM1026" t="inlineStr">
        <is>
          <t>Not reported</t>
        </is>
      </c>
      <c r="AN1026" t="inlineStr">
        <is>
          <t>Not reported</t>
        </is>
      </c>
      <c r="AO1026" t="inlineStr">
        <is>
          <t>Not reviewed</t>
        </is>
      </c>
      <c r="AP1026" t="inlineStr">
        <is>
          <t>Not reported</t>
        </is>
      </c>
      <c r="AQ1026" t="inlineStr">
        <is>
          <t>Not reported</t>
        </is>
      </c>
      <c r="AR1026" t="inlineStr">
        <is>
          <t>Not reported</t>
        </is>
      </c>
      <c r="AS1026" t="inlineStr">
        <is>
          <t>See abstract</t>
        </is>
      </c>
      <c r="AT1026" t="inlineStr">
        <is>
          <t>Not reviewed</t>
        </is>
      </c>
      <c r="AU1026" t="inlineStr">
        <is>
          <t>Not reviewed</t>
        </is>
      </c>
      <c r="AV1026" t="inlineStr">
        <is>
          <t>Not reviewed</t>
        </is>
      </c>
      <c r="AW1026" t="inlineStr">
        <is>
          <t>Not reviewed</t>
        </is>
      </c>
      <c r="AX1026" t="inlineStr">
        <is>
          <t>Not reported</t>
        </is>
      </c>
      <c r="AY1026" t="inlineStr">
        <is>
          <t>Not reported</t>
        </is>
      </c>
      <c r="AZ1026" t="inlineStr">
        <is>
          <t>Not reported</t>
        </is>
      </c>
      <c r="BA1026" t="inlineStr">
        <is>
          <t>Not reported</t>
        </is>
      </c>
      <c r="BB1026" t="inlineStr">
        <is>
          <t>Not reported</t>
        </is>
      </c>
      <c r="BC1026" t="inlineStr">
        <is>
          <t>Not reported</t>
        </is>
      </c>
      <c r="BD1026" t="inlineStr">
        <is>
          <t>Not reported</t>
        </is>
      </c>
      <c r="BE1026" t="inlineStr">
        <is>
          <t>Not reported</t>
        </is>
      </c>
      <c r="BF1026" t="inlineStr">
        <is>
          <t>Not reported</t>
        </is>
      </c>
      <c r="BG1026" t="inlineStr">
        <is>
          <t>Not reviewed (not included)</t>
        </is>
      </c>
      <c r="BH1026" t="inlineStr">
        <is>
          <t>N/A</t>
        </is>
      </c>
      <c r="BI1026" t="inlineStr">
        <is>
          <t>Not reviewed</t>
        </is>
      </c>
      <c r="BJ1026" t="inlineStr">
        <is>
          <t>Not reviewed</t>
        </is>
      </c>
      <c r="BK1026" t="inlineStr">
        <is>
          <t>Not reviewed</t>
        </is>
      </c>
      <c r="BL1026" t="inlineStr">
        <is>
          <t>Not reviewed</t>
        </is>
      </c>
      <c r="BM1026" t="inlineStr">
        <is>
          <t>Not reviewed (not included)</t>
        </is>
      </c>
      <c r="BN1026" t="inlineStr">
        <is>
          <t>Non-ADHD Focused - E2-Not ADHD focused: Neither title nor abstract mentions ADHD or attention-deficit/hyperactivity</t>
        </is>
      </c>
      <c r="BO1026" t="inlineStr">
        <is>
          <t>Abstract-level screening only</t>
        </is>
      </c>
      <c r="BP1026" t="inlineStr">
        <is>
          <t>Not reported</t>
        </is>
      </c>
    </row>
    <row r="1027">
      <c r="A1027" t="inlineStr">
        <is>
          <t>ADHD classification with cross-dataset feature selection for biomarker consistency detection</t>
        </is>
      </c>
      <c r="B1027" t="n">
        <v>2024</v>
      </c>
      <c r="C1027" t="inlineStr">
        <is>
          <t>Not checked</t>
        </is>
      </c>
      <c r="D1027" t="inlineStr">
        <is>
          <t>Not checked</t>
        </is>
      </c>
      <c r="E1027">
        <f>_XLFN.IFNA( _XLFN.XLOOKUP(A851,#REF!,#REF!), "NOT PUBMED")</f>
        <v/>
      </c>
      <c r="G1027" t="inlineStr">
        <is>
          <t>Unimodal</t>
        </is>
      </c>
      <c r="H1027" t="inlineStr">
        <is>
          <t>See abstract</t>
        </is>
      </c>
      <c r="I1027" t="inlineStr">
        <is>
          <t>See abstract</t>
        </is>
      </c>
      <c r="J1027" t="inlineStr">
        <is>
          <t>See abstract (AI/ML)</t>
        </is>
      </c>
      <c r="K1027" t="inlineStr">
        <is>
          <t>See abstract</t>
        </is>
      </c>
      <c r="M1027" t="inlineStr">
        <is>
          <t>See abstract</t>
        </is>
      </c>
      <c r="N1027" t="inlineStr">
        <is>
          <t>See abstract</t>
        </is>
      </c>
      <c r="O1027" t="inlineStr">
        <is>
          <t>Not verified from abstract</t>
        </is>
      </c>
      <c r="P1027" t="inlineStr">
        <is>
          <t>See abstract</t>
        </is>
      </c>
      <c r="Q1027" t="inlineStr">
        <is>
          <t>See abstract</t>
        </is>
      </c>
      <c r="R1027" t="inlineStr">
        <is>
          <t>Not reviewed (not included)</t>
        </is>
      </c>
      <c r="S1027" t="inlineStr">
        <is>
          <t>Not reviewed (not included)</t>
        </is>
      </c>
      <c r="T1027" t="inlineStr">
        <is>
          <t>Abstract screening only. No AI/ML Methods</t>
        </is>
      </c>
      <c r="U1027" t="inlineStr">
        <is>
          <t>EXCLUDE</t>
        </is>
      </c>
      <c r="V1027" t="inlineStr">
        <is>
          <t>E1-No AI/ML/DL: Abstract and title do not describe application of AI, ML, or DL methods</t>
        </is>
      </c>
      <c r="W1027" t="inlineStr">
        <is>
          <t>Excluded: No AI/ML Methods</t>
        </is>
      </c>
      <c r="X1027" t="inlineStr">
        <is>
          <t>Not assessed from abstract</t>
        </is>
      </c>
      <c r="Y1027" t="inlineStr">
        <is>
          <t>Pubmed</t>
        </is>
      </c>
      <c r="Z1027" t="inlineStr">
        <is>
          <t>Not determined from abstract</t>
        </is>
      </c>
      <c r="AB1027" t="inlineStr">
        <is>
          <t>Not assessed (not included)</t>
        </is>
      </c>
      <c r="AC1027" t="inlineStr">
        <is>
          <t>Not assessed (not included)</t>
        </is>
      </c>
      <c r="AD1027" t="inlineStr">
        <is>
          <t>Meng X, Chen Y, Gao Y, Geng D, Tang Y.</t>
        </is>
      </c>
      <c r="AF1027" t="inlineStr">
        <is>
          <t>Unknown - Verify via DOI</t>
        </is>
      </c>
      <c r="AH1027" t="inlineStr">
        <is>
          <t>Not assessed</t>
        </is>
      </c>
      <c r="AI1027" t="inlineStr">
        <is>
          <t>Not reported</t>
        </is>
      </c>
      <c r="AJ1027" t="inlineStr">
        <is>
          <t>Not reported</t>
        </is>
      </c>
      <c r="AK1027" t="inlineStr">
        <is>
          <t>Not reported</t>
        </is>
      </c>
      <c r="AL1027" t="inlineStr">
        <is>
          <t>Not reported</t>
        </is>
      </c>
      <c r="AM1027" t="inlineStr">
        <is>
          <t>Not reported</t>
        </is>
      </c>
      <c r="AN1027" t="inlineStr">
        <is>
          <t>Not reported</t>
        </is>
      </c>
      <c r="AO1027" t="inlineStr">
        <is>
          <t>Not reviewed</t>
        </is>
      </c>
      <c r="AP1027" t="inlineStr">
        <is>
          <t>Not reported</t>
        </is>
      </c>
      <c r="AQ1027" t="inlineStr">
        <is>
          <t>Not reported</t>
        </is>
      </c>
      <c r="AR1027" t="inlineStr">
        <is>
          <t>Not reported</t>
        </is>
      </c>
      <c r="AS1027" t="inlineStr">
        <is>
          <t>See abstract</t>
        </is>
      </c>
      <c r="AT1027" t="inlineStr">
        <is>
          <t>Not reviewed</t>
        </is>
      </c>
      <c r="AU1027" t="inlineStr">
        <is>
          <t>Not reviewed</t>
        </is>
      </c>
      <c r="AV1027" t="inlineStr">
        <is>
          <t>Not reviewed</t>
        </is>
      </c>
      <c r="AW1027" t="inlineStr">
        <is>
          <t>Not reviewed</t>
        </is>
      </c>
      <c r="AX1027" t="inlineStr">
        <is>
          <t>Not reported</t>
        </is>
      </c>
      <c r="AY1027" t="inlineStr">
        <is>
          <t>Not reported</t>
        </is>
      </c>
      <c r="AZ1027" t="inlineStr">
        <is>
          <t>Not reported</t>
        </is>
      </c>
      <c r="BA1027" t="inlineStr">
        <is>
          <t>Not reported</t>
        </is>
      </c>
      <c r="BB1027" t="inlineStr">
        <is>
          <t>Not reported</t>
        </is>
      </c>
      <c r="BC1027" t="inlineStr">
        <is>
          <t>Not reported</t>
        </is>
      </c>
      <c r="BD1027" t="inlineStr">
        <is>
          <t>Not reported</t>
        </is>
      </c>
      <c r="BE1027" t="inlineStr">
        <is>
          <t>Not reported</t>
        </is>
      </c>
      <c r="BF1027" t="inlineStr">
        <is>
          <t>Not reported</t>
        </is>
      </c>
      <c r="BG1027" t="inlineStr">
        <is>
          <t>Not reviewed (not included)</t>
        </is>
      </c>
      <c r="BH1027" t="inlineStr">
        <is>
          <t>N/A</t>
        </is>
      </c>
      <c r="BI1027" t="inlineStr">
        <is>
          <t>Not reviewed</t>
        </is>
      </c>
      <c r="BJ1027" t="inlineStr">
        <is>
          <t>Not reviewed</t>
        </is>
      </c>
      <c r="BK1027" t="inlineStr">
        <is>
          <t>Not reviewed</t>
        </is>
      </c>
      <c r="BL1027" t="inlineStr">
        <is>
          <t>Not reviewed</t>
        </is>
      </c>
      <c r="BM1027" t="inlineStr">
        <is>
          <t>Not reviewed (not included)</t>
        </is>
      </c>
      <c r="BN1027" t="inlineStr">
        <is>
          <t>No AI/ML Methods - E1-No AI/ML/DL: Abstract and title do not describe application of AI, ML, or DL methods</t>
        </is>
      </c>
      <c r="BO1027" t="inlineStr">
        <is>
          <t>Abstract-level screening only</t>
        </is>
      </c>
      <c r="BP1027" t="inlineStr">
        <is>
          <t>Not reported</t>
        </is>
      </c>
    </row>
    <row r="1028">
      <c r="A1028" t="inlineStr">
        <is>
          <t>Digital health technologies for adults with ADHD: a scoping review</t>
        </is>
      </c>
      <c r="B1028" t="n">
        <v>2026</v>
      </c>
      <c r="C1028" t="inlineStr">
        <is>
          <t>Not checked</t>
        </is>
      </c>
      <c r="D1028" t="inlineStr">
        <is>
          <t>Not checked</t>
        </is>
      </c>
      <c r="E1028">
        <f>_XLFN.IFNA( _XLFN.XLOOKUP(A852,#REF!,#REF!), "NOT PUBMED")</f>
        <v/>
      </c>
      <c r="G1028" t="inlineStr">
        <is>
          <t>Unimodal</t>
        </is>
      </c>
      <c r="H1028" t="inlineStr">
        <is>
          <t>See abstract</t>
        </is>
      </c>
      <c r="I1028" t="inlineStr">
        <is>
          <t>See abstract</t>
        </is>
      </c>
      <c r="J1028" t="inlineStr">
        <is>
          <t>See abstract (AI/ML)</t>
        </is>
      </c>
      <c r="K1028" t="inlineStr">
        <is>
          <t>See abstract</t>
        </is>
      </c>
      <c r="M1028" t="inlineStr">
        <is>
          <t>See abstract</t>
        </is>
      </c>
      <c r="N1028" t="inlineStr">
        <is>
          <t>See abstract</t>
        </is>
      </c>
      <c r="O1028" t="inlineStr">
        <is>
          <t>Not verified from abstract</t>
        </is>
      </c>
      <c r="P1028" t="inlineStr">
        <is>
          <t>See abstract</t>
        </is>
      </c>
      <c r="Q1028" t="inlineStr">
        <is>
          <t>See abstract</t>
        </is>
      </c>
      <c r="R1028" t="inlineStr">
        <is>
          <t>Not reviewed (not included)</t>
        </is>
      </c>
      <c r="S1028" t="inlineStr">
        <is>
          <t>Not reviewed (not included)</t>
        </is>
      </c>
      <c r="T1028" t="inlineStr">
        <is>
          <t>Abstract screening only. Out of Date Range</t>
        </is>
      </c>
      <c r="U1028" t="inlineStr">
        <is>
          <t>EXCLUDE</t>
        </is>
      </c>
      <c r="V1028" t="inlineStr">
        <is>
          <t>E4-Year: Published 2026, outside 2019-2025 window</t>
        </is>
      </c>
      <c r="W1028" t="inlineStr">
        <is>
          <t>Out of Date Range</t>
        </is>
      </c>
      <c r="X1028" t="inlineStr">
        <is>
          <t>Not assessed from abstract</t>
        </is>
      </c>
      <c r="Y1028" t="inlineStr">
        <is>
          <t>Pubmed</t>
        </is>
      </c>
      <c r="Z1028" t="inlineStr">
        <is>
          <t>Not determined from abstract</t>
        </is>
      </c>
      <c r="AB1028" t="inlineStr">
        <is>
          <t>Not assessed (not included)</t>
        </is>
      </c>
      <c r="AC1028" t="inlineStr">
        <is>
          <t>Not assessed (not included)</t>
        </is>
      </c>
      <c r="AD1028" t="inlineStr">
        <is>
          <t>Schofield FJ, Wilkie S, Nielsen EE, Brigden A, Jones MW, Isotalus HK.</t>
        </is>
      </c>
      <c r="AF1028" t="inlineStr">
        <is>
          <t>Unknown - Verify via DOI</t>
        </is>
      </c>
      <c r="AH1028" t="inlineStr">
        <is>
          <t>Not assessed</t>
        </is>
      </c>
      <c r="AI1028" t="inlineStr">
        <is>
          <t>Not reported</t>
        </is>
      </c>
      <c r="AJ1028" t="inlineStr">
        <is>
          <t>Not reported</t>
        </is>
      </c>
      <c r="AK1028" t="inlineStr">
        <is>
          <t>Not reported</t>
        </is>
      </c>
      <c r="AL1028" t="inlineStr">
        <is>
          <t>Not reported</t>
        </is>
      </c>
      <c r="AM1028" t="inlineStr">
        <is>
          <t>Not reported</t>
        </is>
      </c>
      <c r="AN1028" t="inlineStr">
        <is>
          <t>Not reported</t>
        </is>
      </c>
      <c r="AO1028" t="inlineStr">
        <is>
          <t>Not reviewed</t>
        </is>
      </c>
      <c r="AP1028" t="inlineStr">
        <is>
          <t>Not reported</t>
        </is>
      </c>
      <c r="AQ1028" t="inlineStr">
        <is>
          <t>Not reported</t>
        </is>
      </c>
      <c r="AR1028" t="inlineStr">
        <is>
          <t>Not reported</t>
        </is>
      </c>
      <c r="AS1028" t="inlineStr">
        <is>
          <t>See abstract</t>
        </is>
      </c>
      <c r="AT1028" t="inlineStr">
        <is>
          <t>Not reviewed</t>
        </is>
      </c>
      <c r="AU1028" t="inlineStr">
        <is>
          <t>Not reviewed</t>
        </is>
      </c>
      <c r="AV1028" t="inlineStr">
        <is>
          <t>Not reviewed</t>
        </is>
      </c>
      <c r="AW1028" t="inlineStr">
        <is>
          <t>Not reviewed</t>
        </is>
      </c>
      <c r="AX1028" t="inlineStr">
        <is>
          <t>Not reported</t>
        </is>
      </c>
      <c r="AY1028" t="inlineStr">
        <is>
          <t>Not reported</t>
        </is>
      </c>
      <c r="AZ1028" t="inlineStr">
        <is>
          <t>Not reported</t>
        </is>
      </c>
      <c r="BA1028" t="inlineStr">
        <is>
          <t>Not reported</t>
        </is>
      </c>
      <c r="BB1028" t="inlineStr">
        <is>
          <t>Not reported</t>
        </is>
      </c>
      <c r="BC1028" t="inlineStr">
        <is>
          <t>Not reported</t>
        </is>
      </c>
      <c r="BD1028" t="inlineStr">
        <is>
          <t>Not reported</t>
        </is>
      </c>
      <c r="BE1028" t="inlineStr">
        <is>
          <t>Not reported</t>
        </is>
      </c>
      <c r="BF1028" t="inlineStr">
        <is>
          <t>Not reported</t>
        </is>
      </c>
      <c r="BG1028" t="inlineStr">
        <is>
          <t>Not reviewed (not included)</t>
        </is>
      </c>
      <c r="BH1028" t="inlineStr">
        <is>
          <t>N/A</t>
        </is>
      </c>
      <c r="BI1028" t="inlineStr">
        <is>
          <t>Not reviewed</t>
        </is>
      </c>
      <c r="BJ1028" t="inlineStr">
        <is>
          <t>Not reviewed</t>
        </is>
      </c>
      <c r="BK1028" t="inlineStr">
        <is>
          <t>Not reviewed</t>
        </is>
      </c>
      <c r="BL1028" t="inlineStr">
        <is>
          <t>Not reviewed</t>
        </is>
      </c>
      <c r="BM1028" t="inlineStr">
        <is>
          <t>Not reviewed (not included)</t>
        </is>
      </c>
      <c r="BN1028" t="inlineStr">
        <is>
          <t>Out of Date Range - E4-Year: Published 2026, outside 2019-2025 window</t>
        </is>
      </c>
      <c r="BO1028" t="inlineStr">
        <is>
          <t>Abstract-level screening only</t>
        </is>
      </c>
      <c r="BP1028" t="inlineStr">
        <is>
          <t>Not reported</t>
        </is>
      </c>
    </row>
    <row r="1029">
      <c r="A1029" t="inlineStr">
        <is>
          <t>Consumer perceptions of telehealth for mental health or substance abuse: a Twitter-based topic modeling analysis</t>
        </is>
      </c>
      <c r="B1029" t="n">
        <v>2022</v>
      </c>
      <c r="C1029" t="inlineStr">
        <is>
          <t>Not checked</t>
        </is>
      </c>
      <c r="D1029" t="inlineStr">
        <is>
          <t>Not checked</t>
        </is>
      </c>
      <c r="E1029">
        <f>_XLFN.IFNA( _XLFN.XLOOKUP(A854,#REF!,#REF!), "NOT PUBMED")</f>
        <v/>
      </c>
      <c r="G1029" t="inlineStr">
        <is>
          <t>Unimodal</t>
        </is>
      </c>
      <c r="H1029" t="inlineStr">
        <is>
          <t>See abstract</t>
        </is>
      </c>
      <c r="I1029" t="inlineStr">
        <is>
          <t>See abstract</t>
        </is>
      </c>
      <c r="J1029" t="inlineStr">
        <is>
          <t>See abstract (AI/ML)</t>
        </is>
      </c>
      <c r="K1029" t="inlineStr">
        <is>
          <t>See abstract</t>
        </is>
      </c>
      <c r="M1029" t="inlineStr">
        <is>
          <t>See abstract</t>
        </is>
      </c>
      <c r="N1029" t="inlineStr">
        <is>
          <t>See abstract</t>
        </is>
      </c>
      <c r="O1029" t="inlineStr">
        <is>
          <t>Not verified from abstract</t>
        </is>
      </c>
      <c r="P1029" t="inlineStr">
        <is>
          <t>See abstract</t>
        </is>
      </c>
      <c r="Q1029" t="inlineStr">
        <is>
          <t>See abstract</t>
        </is>
      </c>
      <c r="R1029" t="inlineStr">
        <is>
          <t>Not reviewed (not included)</t>
        </is>
      </c>
      <c r="S1029" t="inlineStr">
        <is>
          <t>Not reviewed (not included)</t>
        </is>
      </c>
      <c r="T1029" t="inlineStr">
        <is>
          <t>Abstract screening only. Non-ADHD Focused</t>
        </is>
      </c>
      <c r="U1029" t="inlineStr">
        <is>
          <t>EXCLUDE</t>
        </is>
      </c>
      <c r="V1029" t="inlineStr">
        <is>
          <t>E2-Not ADHD focused: Neither title nor abstract mentions ADHD or attention-deficit/hyperactivity</t>
        </is>
      </c>
      <c r="W1029" t="inlineStr">
        <is>
          <t>Excluded: Not ADHD Focused</t>
        </is>
      </c>
      <c r="X1029" t="inlineStr">
        <is>
          <t>Not assessed from abstract</t>
        </is>
      </c>
      <c r="Y1029" t="inlineStr">
        <is>
          <t>Pubmed</t>
        </is>
      </c>
      <c r="Z1029" t="inlineStr">
        <is>
          <t>Not determined from abstract</t>
        </is>
      </c>
      <c r="AB1029" t="inlineStr">
        <is>
          <t>Not assessed (not included)</t>
        </is>
      </c>
      <c r="AC1029" t="inlineStr">
        <is>
          <t>Not assessed (not included)</t>
        </is>
      </c>
      <c r="AD1029" t="inlineStr">
        <is>
          <t>Baird A, Xia Y, Cheng Y.</t>
        </is>
      </c>
      <c r="AF1029" t="inlineStr">
        <is>
          <t>Unknown - Verify via DOI</t>
        </is>
      </c>
      <c r="AH1029" t="inlineStr">
        <is>
          <t>Not assessed</t>
        </is>
      </c>
      <c r="AI1029" t="inlineStr">
        <is>
          <t>Not reported</t>
        </is>
      </c>
      <c r="AJ1029" t="inlineStr">
        <is>
          <t>Not reported</t>
        </is>
      </c>
      <c r="AK1029" t="inlineStr">
        <is>
          <t>Not reported</t>
        </is>
      </c>
      <c r="AL1029" t="inlineStr">
        <is>
          <t>Not reported</t>
        </is>
      </c>
      <c r="AM1029" t="inlineStr">
        <is>
          <t>Not reported</t>
        </is>
      </c>
      <c r="AN1029" t="inlineStr">
        <is>
          <t>Not reported</t>
        </is>
      </c>
      <c r="AO1029" t="inlineStr">
        <is>
          <t>Not reviewed</t>
        </is>
      </c>
      <c r="AP1029" t="inlineStr">
        <is>
          <t>Not reported</t>
        </is>
      </c>
      <c r="AQ1029" t="inlineStr">
        <is>
          <t>Not reported</t>
        </is>
      </c>
      <c r="AR1029" t="inlineStr">
        <is>
          <t>Not reported</t>
        </is>
      </c>
      <c r="AS1029" t="inlineStr">
        <is>
          <t>See abstract</t>
        </is>
      </c>
      <c r="AT1029" t="inlineStr">
        <is>
          <t>Not reviewed</t>
        </is>
      </c>
      <c r="AU1029" t="inlineStr">
        <is>
          <t>Not reviewed</t>
        </is>
      </c>
      <c r="AV1029" t="inlineStr">
        <is>
          <t>Not reviewed</t>
        </is>
      </c>
      <c r="AW1029" t="inlineStr">
        <is>
          <t>Not reviewed</t>
        </is>
      </c>
      <c r="AX1029" t="inlineStr">
        <is>
          <t>Not reported</t>
        </is>
      </c>
      <c r="AY1029" t="inlineStr">
        <is>
          <t>Not reported</t>
        </is>
      </c>
      <c r="AZ1029" t="inlineStr">
        <is>
          <t>Not reported</t>
        </is>
      </c>
      <c r="BA1029" t="inlineStr">
        <is>
          <t>Not reported</t>
        </is>
      </c>
      <c r="BB1029" t="inlineStr">
        <is>
          <t>Not reported</t>
        </is>
      </c>
      <c r="BC1029" t="inlineStr">
        <is>
          <t>Not reported</t>
        </is>
      </c>
      <c r="BD1029" t="inlineStr">
        <is>
          <t>Not reported</t>
        </is>
      </c>
      <c r="BE1029" t="inlineStr">
        <is>
          <t>Not reported</t>
        </is>
      </c>
      <c r="BF1029" t="inlineStr">
        <is>
          <t>Not reported</t>
        </is>
      </c>
      <c r="BG1029" t="inlineStr">
        <is>
          <t>Not reviewed (not included)</t>
        </is>
      </c>
      <c r="BH1029" t="inlineStr">
        <is>
          <t>N/A</t>
        </is>
      </c>
      <c r="BI1029" t="inlineStr">
        <is>
          <t>Not reviewed</t>
        </is>
      </c>
      <c r="BJ1029" t="inlineStr">
        <is>
          <t>Not reviewed</t>
        </is>
      </c>
      <c r="BK1029" t="inlineStr">
        <is>
          <t>Not reviewed</t>
        </is>
      </c>
      <c r="BL1029" t="inlineStr">
        <is>
          <t>Not reviewed</t>
        </is>
      </c>
      <c r="BM1029" t="inlineStr">
        <is>
          <t>Not reviewed (not included)</t>
        </is>
      </c>
      <c r="BN1029" t="inlineStr">
        <is>
          <t>Non-ADHD Focused - E2-Not ADHD focused: Neither title nor abstract mentions ADHD or attention-deficit/hyperactivity</t>
        </is>
      </c>
      <c r="BO1029" t="inlineStr">
        <is>
          <t>Abstract-level screening only</t>
        </is>
      </c>
      <c r="BP1029" t="inlineStr">
        <is>
          <t>Not reported</t>
        </is>
      </c>
    </row>
    <row r="1030">
      <c r="A1030" t="inlineStr">
        <is>
          <t>Clinical correlates of errors in machine-learning diagnostic model of autism spectrum disorder: Impact of sample cohorts</t>
        </is>
      </c>
      <c r="B1030" t="n">
        <v>2025</v>
      </c>
      <c r="C1030" t="inlineStr">
        <is>
          <t>Not checked</t>
        </is>
      </c>
      <c r="D1030" t="inlineStr">
        <is>
          <t>Not checked</t>
        </is>
      </c>
      <c r="E1030">
        <f>_XLFN.IFNA( _XLFN.XLOOKUP(A855,#REF!,#REF!), "NOT PUBMED")</f>
        <v/>
      </c>
      <c r="G1030" t="inlineStr">
        <is>
          <t>Unimodal</t>
        </is>
      </c>
      <c r="H1030" t="inlineStr">
        <is>
          <t>See abstract</t>
        </is>
      </c>
      <c r="I1030" t="inlineStr">
        <is>
          <t>See abstract</t>
        </is>
      </c>
      <c r="J1030" t="inlineStr">
        <is>
          <t>See abstract (AI/ML)</t>
        </is>
      </c>
      <c r="K1030" t="inlineStr">
        <is>
          <t>See abstract</t>
        </is>
      </c>
      <c r="M1030" t="inlineStr">
        <is>
          <t>See abstract</t>
        </is>
      </c>
      <c r="N1030" t="inlineStr">
        <is>
          <t>See abstract</t>
        </is>
      </c>
      <c r="O1030" t="inlineStr">
        <is>
          <t>Not verified from abstract</t>
        </is>
      </c>
      <c r="P1030" t="inlineStr">
        <is>
          <t>See abstract</t>
        </is>
      </c>
      <c r="Q1030" t="inlineStr">
        <is>
          <t>See abstract</t>
        </is>
      </c>
      <c r="R1030" t="inlineStr">
        <is>
          <t>Not reviewed (not included)</t>
        </is>
      </c>
      <c r="S1030" t="inlineStr">
        <is>
          <t>Not reviewed (not included)</t>
        </is>
      </c>
      <c r="T1030" t="inlineStr">
        <is>
          <t>Abstract screening only. Non-ADHD Focused</t>
        </is>
      </c>
      <c r="U1030" t="inlineStr">
        <is>
          <t>EXCLUDE</t>
        </is>
      </c>
      <c r="V1030" t="inlineStr">
        <is>
          <t>E2-Not ADHD focused: Neither title nor abstract mentions ADHD or attention-deficit/hyperactivity</t>
        </is>
      </c>
      <c r="W1030" t="inlineStr">
        <is>
          <t>Excluded: Not ADHD Focused</t>
        </is>
      </c>
      <c r="X1030" t="inlineStr">
        <is>
          <t>Not assessed from abstract</t>
        </is>
      </c>
      <c r="Y1030" t="inlineStr">
        <is>
          <t>Pubmed</t>
        </is>
      </c>
      <c r="Z1030" t="inlineStr">
        <is>
          <t>Not determined from abstract</t>
        </is>
      </c>
      <c r="AB1030" t="inlineStr">
        <is>
          <t>Not assessed (not included)</t>
        </is>
      </c>
      <c r="AC1030" t="inlineStr">
        <is>
          <t>Not assessed (not included)</t>
        </is>
      </c>
      <c r="AD1030" t="inlineStr">
        <is>
          <t>Wang YC, Cheng CY, Wu CS, Lee CC, Gau SS.</t>
        </is>
      </c>
      <c r="AF1030" t="inlineStr">
        <is>
          <t>Unknown - Verify via DOI</t>
        </is>
      </c>
      <c r="AH1030" t="inlineStr">
        <is>
          <t>Not assessed</t>
        </is>
      </c>
      <c r="AI1030" t="inlineStr">
        <is>
          <t>Not reported</t>
        </is>
      </c>
      <c r="AJ1030" t="inlineStr">
        <is>
          <t>Not reported</t>
        </is>
      </c>
      <c r="AK1030" t="inlineStr">
        <is>
          <t>Not reported</t>
        </is>
      </c>
      <c r="AL1030" t="inlineStr">
        <is>
          <t>Not reported</t>
        </is>
      </c>
      <c r="AM1030" t="inlineStr">
        <is>
          <t>Not reported</t>
        </is>
      </c>
      <c r="AN1030" t="inlineStr">
        <is>
          <t>Not reported</t>
        </is>
      </c>
      <c r="AO1030" t="inlineStr">
        <is>
          <t>Not reviewed</t>
        </is>
      </c>
      <c r="AP1030" t="inlineStr">
        <is>
          <t>Not reported</t>
        </is>
      </c>
      <c r="AQ1030" t="inlineStr">
        <is>
          <t>Not reported</t>
        </is>
      </c>
      <c r="AR1030" t="inlineStr">
        <is>
          <t>Not reported</t>
        </is>
      </c>
      <c r="AS1030" t="inlineStr">
        <is>
          <t>See abstract</t>
        </is>
      </c>
      <c r="AT1030" t="inlineStr">
        <is>
          <t>Not reviewed</t>
        </is>
      </c>
      <c r="AU1030" t="inlineStr">
        <is>
          <t>Not reviewed</t>
        </is>
      </c>
      <c r="AV1030" t="inlineStr">
        <is>
          <t>Not reviewed</t>
        </is>
      </c>
      <c r="AW1030" t="inlineStr">
        <is>
          <t>Not reviewed</t>
        </is>
      </c>
      <c r="AX1030" t="inlineStr">
        <is>
          <t>Not reported</t>
        </is>
      </c>
      <c r="AY1030" t="inlineStr">
        <is>
          <t>Not reported</t>
        </is>
      </c>
      <c r="AZ1030" t="inlineStr">
        <is>
          <t>Not reported</t>
        </is>
      </c>
      <c r="BA1030" t="inlineStr">
        <is>
          <t>Not reported</t>
        </is>
      </c>
      <c r="BB1030" t="inlineStr">
        <is>
          <t>Not reported</t>
        </is>
      </c>
      <c r="BC1030" t="inlineStr">
        <is>
          <t>Not reported</t>
        </is>
      </c>
      <c r="BD1030" t="inlineStr">
        <is>
          <t>Not reported</t>
        </is>
      </c>
      <c r="BE1030" t="inlineStr">
        <is>
          <t>Not reported</t>
        </is>
      </c>
      <c r="BF1030" t="inlineStr">
        <is>
          <t>Not reported</t>
        </is>
      </c>
      <c r="BG1030" t="inlineStr">
        <is>
          <t>Not reviewed (not included)</t>
        </is>
      </c>
      <c r="BH1030" t="inlineStr">
        <is>
          <t>N/A</t>
        </is>
      </c>
      <c r="BI1030" t="inlineStr">
        <is>
          <t>Not reviewed</t>
        </is>
      </c>
      <c r="BJ1030" t="inlineStr">
        <is>
          <t>Not reviewed</t>
        </is>
      </c>
      <c r="BK1030" t="inlineStr">
        <is>
          <t>Not reviewed</t>
        </is>
      </c>
      <c r="BL1030" t="inlineStr">
        <is>
          <t>Not reviewed</t>
        </is>
      </c>
      <c r="BM1030" t="inlineStr">
        <is>
          <t>Not reviewed (not included)</t>
        </is>
      </c>
      <c r="BN1030" t="inlineStr">
        <is>
          <t>Non-ADHD Focused - E2-Not ADHD focused: Neither title nor abstract mentions ADHD or attention-deficit/hyperactivity</t>
        </is>
      </c>
      <c r="BO1030" t="inlineStr">
        <is>
          <t>Abstract-level screening only</t>
        </is>
      </c>
      <c r="BP1030" t="inlineStr">
        <is>
          <t>Not reported</t>
        </is>
      </c>
    </row>
    <row r="1031">
      <c r="A1031" t="inlineStr">
        <is>
          <t>DDEvENet: Evidence-based ensemble learning for uncertainty-aware brain parcellation using diffusion MRI</t>
        </is>
      </c>
      <c r="B1031" t="n">
        <v>2025</v>
      </c>
      <c r="C1031" t="inlineStr">
        <is>
          <t>Not checked</t>
        </is>
      </c>
      <c r="D1031" t="inlineStr">
        <is>
          <t>Not checked</t>
        </is>
      </c>
      <c r="E1031">
        <f>_XLFN.IFNA( _XLFN.XLOOKUP(A856,#REF!,#REF!), "NOT PUBMED")</f>
        <v/>
      </c>
      <c r="G1031" t="inlineStr">
        <is>
          <t>Unimodal</t>
        </is>
      </c>
      <c r="H1031" t="inlineStr">
        <is>
          <t>See abstract</t>
        </is>
      </c>
      <c r="I1031" t="inlineStr">
        <is>
          <t>See abstract</t>
        </is>
      </c>
      <c r="J1031" t="inlineStr">
        <is>
          <t>See abstract (AI/ML)</t>
        </is>
      </c>
      <c r="K1031" t="inlineStr">
        <is>
          <t>See abstract</t>
        </is>
      </c>
      <c r="M1031" t="inlineStr">
        <is>
          <t>See abstract</t>
        </is>
      </c>
      <c r="N1031" t="inlineStr">
        <is>
          <t>See abstract</t>
        </is>
      </c>
      <c r="O1031" t="inlineStr">
        <is>
          <t>Not verified from abstract</t>
        </is>
      </c>
      <c r="P1031" t="inlineStr">
        <is>
          <t>See abstract</t>
        </is>
      </c>
      <c r="Q1031" t="inlineStr">
        <is>
          <t>See abstract</t>
        </is>
      </c>
      <c r="R1031" t="inlineStr">
        <is>
          <t>Not reviewed (not included)</t>
        </is>
      </c>
      <c r="S1031" t="inlineStr">
        <is>
          <t>Not reviewed (not included)</t>
        </is>
      </c>
      <c r="T1031" t="inlineStr">
        <is>
          <t>Abstract screening only. Non-ADHD Focused</t>
        </is>
      </c>
      <c r="U1031" t="inlineStr">
        <is>
          <t>EXCLUDE</t>
        </is>
      </c>
      <c r="V1031" t="inlineStr">
        <is>
          <t>E2-Not ADHD focused: Neither title nor abstract mentions ADHD or attention-deficit/hyperactivity</t>
        </is>
      </c>
      <c r="W1031" t="inlineStr">
        <is>
          <t>Excluded: Not ADHD Focused</t>
        </is>
      </c>
      <c r="X1031" t="inlineStr">
        <is>
          <t>Not assessed from abstract</t>
        </is>
      </c>
      <c r="Y1031" t="inlineStr">
        <is>
          <t>Pubmed</t>
        </is>
      </c>
      <c r="Z1031" t="inlineStr">
        <is>
          <t>Not determined from abstract</t>
        </is>
      </c>
      <c r="AB1031" t="inlineStr">
        <is>
          <t>Not assessed (not included)</t>
        </is>
      </c>
      <c r="AC1031" t="inlineStr">
        <is>
          <t>Not assessed (not included)</t>
        </is>
      </c>
      <c r="AD1031" t="inlineStr">
        <is>
          <t>Li C, Yang D, Yao S, Wang S, Wu Y, Zhang L, Li Q, Cho KIK, Seitz-Holland J, Ning L, Legarreta JH, Rathi Y, Westin CF, O'Donnell LJ, Sochen NA, Pasternak O, Zhang F.</t>
        </is>
      </c>
      <c r="AF1031" t="inlineStr">
        <is>
          <t>Unknown - Verify via DOI</t>
        </is>
      </c>
      <c r="AH1031" t="inlineStr">
        <is>
          <t>Not assessed</t>
        </is>
      </c>
      <c r="AI1031" t="inlineStr">
        <is>
          <t>Not reported</t>
        </is>
      </c>
      <c r="AJ1031" t="inlineStr">
        <is>
          <t>Not reported</t>
        </is>
      </c>
      <c r="AK1031" t="inlineStr">
        <is>
          <t>Not reported</t>
        </is>
      </c>
      <c r="AL1031" t="inlineStr">
        <is>
          <t>Not reported</t>
        </is>
      </c>
      <c r="AM1031" t="inlineStr">
        <is>
          <t>Not reported</t>
        </is>
      </c>
      <c r="AN1031" t="inlineStr">
        <is>
          <t>Not reported</t>
        </is>
      </c>
      <c r="AO1031" t="inlineStr">
        <is>
          <t>Not reviewed</t>
        </is>
      </c>
      <c r="AP1031" t="inlineStr">
        <is>
          <t>Not reported</t>
        </is>
      </c>
      <c r="AQ1031" t="inlineStr">
        <is>
          <t>Not reported</t>
        </is>
      </c>
      <c r="AR1031" t="inlineStr">
        <is>
          <t>Not reported</t>
        </is>
      </c>
      <c r="AS1031" t="inlineStr">
        <is>
          <t>See abstract</t>
        </is>
      </c>
      <c r="AT1031" t="inlineStr">
        <is>
          <t>Not reviewed</t>
        </is>
      </c>
      <c r="AU1031" t="inlineStr">
        <is>
          <t>Not reviewed</t>
        </is>
      </c>
      <c r="AV1031" t="inlineStr">
        <is>
          <t>Not reviewed</t>
        </is>
      </c>
      <c r="AW1031" t="inlineStr">
        <is>
          <t>Not reviewed</t>
        </is>
      </c>
      <c r="AX1031" t="inlineStr">
        <is>
          <t>Not reported</t>
        </is>
      </c>
      <c r="AY1031" t="inlineStr">
        <is>
          <t>Not reported</t>
        </is>
      </c>
      <c r="AZ1031" t="inlineStr">
        <is>
          <t>Not reported</t>
        </is>
      </c>
      <c r="BA1031" t="inlineStr">
        <is>
          <t>Not reported</t>
        </is>
      </c>
      <c r="BB1031" t="inlineStr">
        <is>
          <t>Not reported</t>
        </is>
      </c>
      <c r="BC1031" t="inlineStr">
        <is>
          <t>Not reported</t>
        </is>
      </c>
      <c r="BD1031" t="inlineStr">
        <is>
          <t>Not reported</t>
        </is>
      </c>
      <c r="BE1031" t="inlineStr">
        <is>
          <t>Not reported</t>
        </is>
      </c>
      <c r="BF1031" t="inlineStr">
        <is>
          <t>Not reported</t>
        </is>
      </c>
      <c r="BG1031" t="inlineStr">
        <is>
          <t>Not reviewed (not included)</t>
        </is>
      </c>
      <c r="BH1031" t="inlineStr">
        <is>
          <t>N/A</t>
        </is>
      </c>
      <c r="BI1031" t="inlineStr">
        <is>
          <t>Not reviewed</t>
        </is>
      </c>
      <c r="BJ1031" t="inlineStr">
        <is>
          <t>Not reviewed</t>
        </is>
      </c>
      <c r="BK1031" t="inlineStr">
        <is>
          <t>Not reviewed</t>
        </is>
      </c>
      <c r="BL1031" t="inlineStr">
        <is>
          <t>Not reviewed</t>
        </is>
      </c>
      <c r="BM1031" t="inlineStr">
        <is>
          <t>Not reviewed (not included)</t>
        </is>
      </c>
      <c r="BN1031" t="inlineStr">
        <is>
          <t>Non-ADHD Focused - E2-Not ADHD focused: Neither title nor abstract mentions ADHD or attention-deficit/hyperactivity</t>
        </is>
      </c>
      <c r="BO1031" t="inlineStr">
        <is>
          <t>Abstract-level screening only</t>
        </is>
      </c>
      <c r="BP1031" t="inlineStr">
        <is>
          <t>Not reported</t>
        </is>
      </c>
    </row>
    <row r="1032">
      <c r="A1032" t="inlineStr">
        <is>
          <t>Clinical Validation of Eye Vergence as an Objective Marker for Diagnosis of ADHD in Children</t>
        </is>
      </c>
      <c r="B1032" t="n">
        <v>2019</v>
      </c>
      <c r="C1032" t="inlineStr">
        <is>
          <t>Not checked</t>
        </is>
      </c>
      <c r="D1032" t="inlineStr">
        <is>
          <t>Not checked</t>
        </is>
      </c>
      <c r="E1032">
        <f>_XLFN.IFNA( _XLFN.XLOOKUP(A857,#REF!,#REF!), "NOT PUBMED")</f>
        <v/>
      </c>
      <c r="G1032" t="inlineStr">
        <is>
          <t>Unimodal</t>
        </is>
      </c>
      <c r="H1032" t="inlineStr">
        <is>
          <t>See abstract</t>
        </is>
      </c>
      <c r="I1032" t="inlineStr">
        <is>
          <t>See abstract</t>
        </is>
      </c>
      <c r="J1032" t="inlineStr">
        <is>
          <t>See abstract (AI/ML)</t>
        </is>
      </c>
      <c r="K1032" t="inlineStr">
        <is>
          <t>See abstract</t>
        </is>
      </c>
      <c r="M1032" t="inlineStr">
        <is>
          <t>See abstract</t>
        </is>
      </c>
      <c r="N1032" t="inlineStr">
        <is>
          <t>See abstract</t>
        </is>
      </c>
      <c r="O1032" t="inlineStr">
        <is>
          <t>Not verified from abstract</t>
        </is>
      </c>
      <c r="P1032" t="inlineStr">
        <is>
          <t>See abstract</t>
        </is>
      </c>
      <c r="Q1032" t="inlineStr">
        <is>
          <t>See abstract</t>
        </is>
      </c>
      <c r="R1032" t="inlineStr">
        <is>
          <t>Not reviewed (not included)</t>
        </is>
      </c>
      <c r="S1032" t="inlineStr">
        <is>
          <t>Not reviewed (not included)</t>
        </is>
      </c>
      <c r="T1032" t="inlineStr">
        <is>
          <t>Abstract screening only. No AI/ML Methods</t>
        </is>
      </c>
      <c r="U1032" t="inlineStr">
        <is>
          <t>EXCLUDE</t>
        </is>
      </c>
      <c r="V1032" t="inlineStr">
        <is>
          <t>E1-No AI/ML/DL: Abstract and title do not describe application of AI, ML, or DL methods</t>
        </is>
      </c>
      <c r="W1032" t="inlineStr">
        <is>
          <t>Excluded: No AI/ML Methods</t>
        </is>
      </c>
      <c r="X1032" t="inlineStr">
        <is>
          <t>Not assessed from abstract</t>
        </is>
      </c>
      <c r="Y1032" t="inlineStr">
        <is>
          <t>Pubmed</t>
        </is>
      </c>
      <c r="Z1032" t="inlineStr">
        <is>
          <t>Not determined from abstract</t>
        </is>
      </c>
      <c r="AB1032" t="inlineStr">
        <is>
          <t>Not assessed (not included)</t>
        </is>
      </c>
      <c r="AC1032" t="inlineStr">
        <is>
          <t>Not assessed (not included)</t>
        </is>
      </c>
      <c r="AD1032" t="inlineStr">
        <is>
          <t>Varela Casal P, Lorena Esposito F, Morata Martínez I, Capdevila A, Solé Puig M, de la Osa N, Ezpeleta L, Perera I Lluna A, Faraone SV, Ramos-Quiroga JA, Supèr H, Cañete J.</t>
        </is>
      </c>
      <c r="AF1032" t="inlineStr">
        <is>
          <t>Unknown - Verify via DOI</t>
        </is>
      </c>
      <c r="AH1032" t="inlineStr">
        <is>
          <t>Not assessed</t>
        </is>
      </c>
      <c r="AI1032" t="inlineStr">
        <is>
          <t>Not reported</t>
        </is>
      </c>
      <c r="AJ1032" t="inlineStr">
        <is>
          <t>Not reported</t>
        </is>
      </c>
      <c r="AK1032" t="inlineStr">
        <is>
          <t>Not reported</t>
        </is>
      </c>
      <c r="AL1032" t="inlineStr">
        <is>
          <t>Not reported</t>
        </is>
      </c>
      <c r="AM1032" t="inlineStr">
        <is>
          <t>Not reported</t>
        </is>
      </c>
      <c r="AN1032" t="inlineStr">
        <is>
          <t>Not reported</t>
        </is>
      </c>
      <c r="AO1032" t="inlineStr">
        <is>
          <t>Not reviewed</t>
        </is>
      </c>
      <c r="AP1032" t="inlineStr">
        <is>
          <t>Not reported</t>
        </is>
      </c>
      <c r="AQ1032" t="inlineStr">
        <is>
          <t>Not reported</t>
        </is>
      </c>
      <c r="AR1032" t="inlineStr">
        <is>
          <t>Not reported</t>
        </is>
      </c>
      <c r="AS1032" t="inlineStr">
        <is>
          <t>See abstract</t>
        </is>
      </c>
      <c r="AT1032" t="inlineStr">
        <is>
          <t>Not reviewed</t>
        </is>
      </c>
      <c r="AU1032" t="inlineStr">
        <is>
          <t>Not reviewed</t>
        </is>
      </c>
      <c r="AV1032" t="inlineStr">
        <is>
          <t>Not reviewed</t>
        </is>
      </c>
      <c r="AW1032" t="inlineStr">
        <is>
          <t>Not reviewed</t>
        </is>
      </c>
      <c r="AX1032" t="inlineStr">
        <is>
          <t>Not reported</t>
        </is>
      </c>
      <c r="AY1032" t="inlineStr">
        <is>
          <t>Not reported</t>
        </is>
      </c>
      <c r="AZ1032" t="inlineStr">
        <is>
          <t>Not reported</t>
        </is>
      </c>
      <c r="BA1032" t="inlineStr">
        <is>
          <t>Not reported</t>
        </is>
      </c>
      <c r="BB1032" t="inlineStr">
        <is>
          <t>Not reported</t>
        </is>
      </c>
      <c r="BC1032" t="inlineStr">
        <is>
          <t>Not reported</t>
        </is>
      </c>
      <c r="BD1032" t="inlineStr">
        <is>
          <t>Not reported</t>
        </is>
      </c>
      <c r="BE1032" t="inlineStr">
        <is>
          <t>Not reported</t>
        </is>
      </c>
      <c r="BF1032" t="inlineStr">
        <is>
          <t>Not reported</t>
        </is>
      </c>
      <c r="BG1032" t="inlineStr">
        <is>
          <t>Not reviewed (not included)</t>
        </is>
      </c>
      <c r="BH1032" t="inlineStr">
        <is>
          <t>N/A</t>
        </is>
      </c>
      <c r="BI1032" t="inlineStr">
        <is>
          <t>Not reviewed</t>
        </is>
      </c>
      <c r="BJ1032" t="inlineStr">
        <is>
          <t>Not reviewed</t>
        </is>
      </c>
      <c r="BK1032" t="inlineStr">
        <is>
          <t>Not reviewed</t>
        </is>
      </c>
      <c r="BL1032" t="inlineStr">
        <is>
          <t>Not reviewed</t>
        </is>
      </c>
      <c r="BM1032" t="inlineStr">
        <is>
          <t>Not reviewed (not included)</t>
        </is>
      </c>
      <c r="BN1032" t="inlineStr">
        <is>
          <t>No AI/ML Methods - E1-No AI/ML/DL: Abstract and title do not describe application of AI, ML, or DL methods</t>
        </is>
      </c>
      <c r="BO1032" t="inlineStr">
        <is>
          <t>Abstract-level screening only</t>
        </is>
      </c>
      <c r="BP1032" t="inlineStr">
        <is>
          <t>Not reported</t>
        </is>
      </c>
    </row>
    <row r="1033">
      <c r="A1033" t="inlineStr">
        <is>
          <t>Knowledge Distillation Guided Interpretable Brain Subgraph Neural Networks for Brain Disorder Exploration</t>
        </is>
      </c>
      <c r="B1033" t="n">
        <v>2025</v>
      </c>
      <c r="C1033" t="inlineStr">
        <is>
          <t>Not checked</t>
        </is>
      </c>
      <c r="D1033" t="inlineStr">
        <is>
          <t>Not checked</t>
        </is>
      </c>
      <c r="E1033">
        <f>_XLFN.IFNA( _XLFN.XLOOKUP(A858,#REF!,#REF!), "NOT PUBMED")</f>
        <v/>
      </c>
      <c r="G1033" t="inlineStr">
        <is>
          <t>Unimodal</t>
        </is>
      </c>
      <c r="H1033" t="inlineStr">
        <is>
          <t>See abstract</t>
        </is>
      </c>
      <c r="I1033" t="inlineStr">
        <is>
          <t>See abstract</t>
        </is>
      </c>
      <c r="J1033" t="inlineStr">
        <is>
          <t>See abstract (AI/ML)</t>
        </is>
      </c>
      <c r="K1033" t="inlineStr">
        <is>
          <t>See abstract</t>
        </is>
      </c>
      <c r="M1033" t="inlineStr">
        <is>
          <t>See abstract</t>
        </is>
      </c>
      <c r="N1033" t="inlineStr">
        <is>
          <t>See abstract</t>
        </is>
      </c>
      <c r="O1033" t="inlineStr">
        <is>
          <t>Not verified from abstract</t>
        </is>
      </c>
      <c r="P1033" t="inlineStr">
        <is>
          <t>See abstract</t>
        </is>
      </c>
      <c r="Q1033" t="inlineStr">
        <is>
          <t>See abstract</t>
        </is>
      </c>
      <c r="R1033" t="inlineStr">
        <is>
          <t>Not reviewed (not included)</t>
        </is>
      </c>
      <c r="S1033" t="inlineStr">
        <is>
          <t>Not reviewed (not included)</t>
        </is>
      </c>
      <c r="T1033" t="inlineStr">
        <is>
          <t>Abstract screening only. Non-ADHD Focused</t>
        </is>
      </c>
      <c r="U1033" t="inlineStr">
        <is>
          <t>EXCLUDE</t>
        </is>
      </c>
      <c r="V1033" t="inlineStr">
        <is>
          <t>E2-Not ADHD focused: Neither title nor abstract mentions ADHD or attention-deficit/hyperactivity</t>
        </is>
      </c>
      <c r="W1033" t="inlineStr">
        <is>
          <t>Excluded: Not ADHD Focused</t>
        </is>
      </c>
      <c r="X1033" t="inlineStr">
        <is>
          <t>Not assessed from abstract</t>
        </is>
      </c>
      <c r="Y1033" t="inlineStr">
        <is>
          <t>Pubmed</t>
        </is>
      </c>
      <c r="Z1033" t="inlineStr">
        <is>
          <t>Not determined from abstract</t>
        </is>
      </c>
      <c r="AB1033" t="inlineStr">
        <is>
          <t>Not assessed (not included)</t>
        </is>
      </c>
      <c r="AC1033" t="inlineStr">
        <is>
          <t>Not assessed (not included)</t>
        </is>
      </c>
      <c r="AD1033" t="inlineStr">
        <is>
          <t>Luo X, Wu J, Yang J, Chen H, Li Z, Peng H, Zhou C.</t>
        </is>
      </c>
      <c r="AF1033" t="inlineStr">
        <is>
          <t>Unknown - Verify via DOI</t>
        </is>
      </c>
      <c r="AH1033" t="inlineStr">
        <is>
          <t>Not assessed</t>
        </is>
      </c>
      <c r="AI1033" t="inlineStr">
        <is>
          <t>Not reported</t>
        </is>
      </c>
      <c r="AJ1033" t="inlineStr">
        <is>
          <t>Not reported</t>
        </is>
      </c>
      <c r="AK1033" t="inlineStr">
        <is>
          <t>Not reported</t>
        </is>
      </c>
      <c r="AL1033" t="inlineStr">
        <is>
          <t>Not reported</t>
        </is>
      </c>
      <c r="AM1033" t="inlineStr">
        <is>
          <t>Not reported</t>
        </is>
      </c>
      <c r="AN1033" t="inlineStr">
        <is>
          <t>Not reported</t>
        </is>
      </c>
      <c r="AO1033" t="inlineStr">
        <is>
          <t>Not reviewed</t>
        </is>
      </c>
      <c r="AP1033" t="inlineStr">
        <is>
          <t>Not reported</t>
        </is>
      </c>
      <c r="AQ1033" t="inlineStr">
        <is>
          <t>Not reported</t>
        </is>
      </c>
      <c r="AR1033" t="inlineStr">
        <is>
          <t>Not reported</t>
        </is>
      </c>
      <c r="AS1033" t="inlineStr">
        <is>
          <t>See abstract</t>
        </is>
      </c>
      <c r="AT1033" t="inlineStr">
        <is>
          <t>Not reviewed</t>
        </is>
      </c>
      <c r="AU1033" t="inlineStr">
        <is>
          <t>Not reviewed</t>
        </is>
      </c>
      <c r="AV1033" t="inlineStr">
        <is>
          <t>Not reviewed</t>
        </is>
      </c>
      <c r="AW1033" t="inlineStr">
        <is>
          <t>Not reviewed</t>
        </is>
      </c>
      <c r="AX1033" t="inlineStr">
        <is>
          <t>Not reported</t>
        </is>
      </c>
      <c r="AY1033" t="inlineStr">
        <is>
          <t>Not reported</t>
        </is>
      </c>
      <c r="AZ1033" t="inlineStr">
        <is>
          <t>Not reported</t>
        </is>
      </c>
      <c r="BA1033" t="inlineStr">
        <is>
          <t>Not reported</t>
        </is>
      </c>
      <c r="BB1033" t="inlineStr">
        <is>
          <t>Not reported</t>
        </is>
      </c>
      <c r="BC1033" t="inlineStr">
        <is>
          <t>Not reported</t>
        </is>
      </c>
      <c r="BD1033" t="inlineStr">
        <is>
          <t>Not reported</t>
        </is>
      </c>
      <c r="BE1033" t="inlineStr">
        <is>
          <t>Not reported</t>
        </is>
      </c>
      <c r="BF1033" t="inlineStr">
        <is>
          <t>Not reported</t>
        </is>
      </c>
      <c r="BG1033" t="inlineStr">
        <is>
          <t>Not reviewed (not included)</t>
        </is>
      </c>
      <c r="BH1033" t="inlineStr">
        <is>
          <t>N/A</t>
        </is>
      </c>
      <c r="BI1033" t="inlineStr">
        <is>
          <t>Not reviewed</t>
        </is>
      </c>
      <c r="BJ1033" t="inlineStr">
        <is>
          <t>Not reviewed</t>
        </is>
      </c>
      <c r="BK1033" t="inlineStr">
        <is>
          <t>Not reviewed</t>
        </is>
      </c>
      <c r="BL1033" t="inlineStr">
        <is>
          <t>Not reviewed</t>
        </is>
      </c>
      <c r="BM1033" t="inlineStr">
        <is>
          <t>Not reviewed (not included)</t>
        </is>
      </c>
      <c r="BN1033" t="inlineStr">
        <is>
          <t>Non-ADHD Focused - E2-Not ADHD focused: Neither title nor abstract mentions ADHD or attention-deficit/hyperactivity</t>
        </is>
      </c>
      <c r="BO1033" t="inlineStr">
        <is>
          <t>Abstract-level screening only</t>
        </is>
      </c>
      <c r="BP1033" t="inlineStr">
        <is>
          <t>Not reported</t>
        </is>
      </c>
    </row>
    <row r="1034">
      <c r="A1034" t="inlineStr">
        <is>
          <t>Accurate Prediction of Children's ADHD Severity Using Family Burden Information: A Neural Lasso Approach</t>
        </is>
      </c>
      <c r="B1034" t="n">
        <v>2021</v>
      </c>
      <c r="C1034" t="inlineStr">
        <is>
          <t>Not checked</t>
        </is>
      </c>
      <c r="D1034" t="inlineStr">
        <is>
          <t>Not checked</t>
        </is>
      </c>
      <c r="E1034">
        <f>_XLFN.IFNA( _XLFN.XLOOKUP(A860,#REF!,#REF!), "NOT PUBMED")</f>
        <v/>
      </c>
      <c r="G1034" t="inlineStr">
        <is>
          <t>Unimodal</t>
        </is>
      </c>
      <c r="H1034" t="inlineStr">
        <is>
          <t>See abstract</t>
        </is>
      </c>
      <c r="I1034" t="inlineStr">
        <is>
          <t>See abstract</t>
        </is>
      </c>
      <c r="J1034" t="inlineStr">
        <is>
          <t>See abstract (AI/ML)</t>
        </is>
      </c>
      <c r="K1034" t="inlineStr">
        <is>
          <t>See abstract</t>
        </is>
      </c>
      <c r="M1034" t="inlineStr">
        <is>
          <t>See abstract</t>
        </is>
      </c>
      <c r="N1034" t="inlineStr">
        <is>
          <t>See abstract</t>
        </is>
      </c>
      <c r="O1034" t="inlineStr">
        <is>
          <t>Not verified from abstract</t>
        </is>
      </c>
      <c r="P1034" t="inlineStr">
        <is>
          <t>See abstract</t>
        </is>
      </c>
      <c r="Q1034" t="inlineStr">
        <is>
          <t>See abstract</t>
        </is>
      </c>
      <c r="R1034" t="inlineStr">
        <is>
          <t>Not reviewed (not included)</t>
        </is>
      </c>
      <c r="S1034" t="inlineStr">
        <is>
          <t>Not reviewed (not included)</t>
        </is>
      </c>
      <c r="T1034" t="inlineStr">
        <is>
          <t>Abstract screening only. No AI/ML Methods</t>
        </is>
      </c>
      <c r="U1034" t="inlineStr">
        <is>
          <t>EXCLUDE</t>
        </is>
      </c>
      <c r="V1034" t="inlineStr">
        <is>
          <t>E1-No AI/ML/DL: Abstract and title do not describe application of AI, ML, or DL methods</t>
        </is>
      </c>
      <c r="W1034" t="inlineStr">
        <is>
          <t>Excluded: No AI/ML Methods</t>
        </is>
      </c>
      <c r="X1034" t="inlineStr">
        <is>
          <t>Not assessed from abstract</t>
        </is>
      </c>
      <c r="Y1034" t="inlineStr">
        <is>
          <t>Pubmed</t>
        </is>
      </c>
      <c r="Z1034" t="inlineStr">
        <is>
          <t>Not determined from abstract</t>
        </is>
      </c>
      <c r="AB1034" t="inlineStr">
        <is>
          <t>Not assessed (not included)</t>
        </is>
      </c>
      <c r="AC1034" t="inlineStr">
        <is>
          <t>Not assessed (not included)</t>
        </is>
      </c>
      <c r="AD1034" t="inlineStr">
        <is>
          <t>Laria JC, Delgado-Gómez D, Peñuelas-Calvo I, Baca-García E, Lillo RE.</t>
        </is>
      </c>
      <c r="AF1034" t="inlineStr">
        <is>
          <t>Unknown - Verify via DOI</t>
        </is>
      </c>
      <c r="AH1034" t="inlineStr">
        <is>
          <t>Not assessed</t>
        </is>
      </c>
      <c r="AI1034" t="inlineStr">
        <is>
          <t>Not reported</t>
        </is>
      </c>
      <c r="AJ1034" t="inlineStr">
        <is>
          <t>Not reported</t>
        </is>
      </c>
      <c r="AK1034" t="inlineStr">
        <is>
          <t>Not reported</t>
        </is>
      </c>
      <c r="AL1034" t="inlineStr">
        <is>
          <t>Not reported</t>
        </is>
      </c>
      <c r="AM1034" t="inlineStr">
        <is>
          <t>Not reported</t>
        </is>
      </c>
      <c r="AN1034" t="inlineStr">
        <is>
          <t>Not reported</t>
        </is>
      </c>
      <c r="AO1034" t="inlineStr">
        <is>
          <t>Not reviewed</t>
        </is>
      </c>
      <c r="AP1034" t="inlineStr">
        <is>
          <t>Not reported</t>
        </is>
      </c>
      <c r="AQ1034" t="inlineStr">
        <is>
          <t>Not reported</t>
        </is>
      </c>
      <c r="AR1034" t="inlineStr">
        <is>
          <t>Not reported</t>
        </is>
      </c>
      <c r="AS1034" t="inlineStr">
        <is>
          <t>See abstract</t>
        </is>
      </c>
      <c r="AT1034" t="inlineStr">
        <is>
          <t>Not reviewed</t>
        </is>
      </c>
      <c r="AU1034" t="inlineStr">
        <is>
          <t>Not reviewed</t>
        </is>
      </c>
      <c r="AV1034" t="inlineStr">
        <is>
          <t>Not reviewed</t>
        </is>
      </c>
      <c r="AW1034" t="inlineStr">
        <is>
          <t>Not reviewed</t>
        </is>
      </c>
      <c r="AX1034" t="inlineStr">
        <is>
          <t>Not reported</t>
        </is>
      </c>
      <c r="AY1034" t="inlineStr">
        <is>
          <t>Not reported</t>
        </is>
      </c>
      <c r="AZ1034" t="inlineStr">
        <is>
          <t>Not reported</t>
        </is>
      </c>
      <c r="BA1034" t="inlineStr">
        <is>
          <t>Not reported</t>
        </is>
      </c>
      <c r="BB1034" t="inlineStr">
        <is>
          <t>Not reported</t>
        </is>
      </c>
      <c r="BC1034" t="inlineStr">
        <is>
          <t>Not reported</t>
        </is>
      </c>
      <c r="BD1034" t="inlineStr">
        <is>
          <t>Not reported</t>
        </is>
      </c>
      <c r="BE1034" t="inlineStr">
        <is>
          <t>Not reported</t>
        </is>
      </c>
      <c r="BF1034" t="inlineStr">
        <is>
          <t>Not reported</t>
        </is>
      </c>
      <c r="BG1034" t="inlineStr">
        <is>
          <t>Not reviewed (not included)</t>
        </is>
      </c>
      <c r="BH1034" t="inlineStr">
        <is>
          <t>N/A</t>
        </is>
      </c>
      <c r="BI1034" t="inlineStr">
        <is>
          <t>Not reviewed</t>
        </is>
      </c>
      <c r="BJ1034" t="inlineStr">
        <is>
          <t>Not reviewed</t>
        </is>
      </c>
      <c r="BK1034" t="inlineStr">
        <is>
          <t>Not reviewed</t>
        </is>
      </c>
      <c r="BL1034" t="inlineStr">
        <is>
          <t>Not reviewed</t>
        </is>
      </c>
      <c r="BM1034" t="inlineStr">
        <is>
          <t>Not reviewed (not included)</t>
        </is>
      </c>
      <c r="BN1034" t="inlineStr">
        <is>
          <t>No AI/ML Methods - E1-No AI/ML/DL: Abstract and title do not describe application of AI, ML, or DL methods</t>
        </is>
      </c>
      <c r="BO1034" t="inlineStr">
        <is>
          <t>Abstract-level screening only</t>
        </is>
      </c>
      <c r="BP1034" t="inlineStr">
        <is>
          <t>Not reported</t>
        </is>
      </c>
    </row>
    <row r="1035">
      <c r="A1035" t="inlineStr">
        <is>
          <t>Tailored psychotherapy and AI-enhanced contingency management for co-occurring disorders in cannabis use disorder: a systematic review</t>
        </is>
      </c>
      <c r="B1035" t="n">
        <v>2026</v>
      </c>
      <c r="C1035" t="inlineStr">
        <is>
          <t>Not checked</t>
        </is>
      </c>
      <c r="D1035" t="inlineStr">
        <is>
          <t>Not checked</t>
        </is>
      </c>
      <c r="E1035">
        <f>_XLFN.IFNA( _XLFN.XLOOKUP(A862,#REF!,#REF!), "NOT PUBMED")</f>
        <v/>
      </c>
      <c r="G1035" t="inlineStr">
        <is>
          <t>Unimodal</t>
        </is>
      </c>
      <c r="H1035" t="inlineStr">
        <is>
          <t>See abstract</t>
        </is>
      </c>
      <c r="I1035" t="inlineStr">
        <is>
          <t>See abstract</t>
        </is>
      </c>
      <c r="J1035" t="inlineStr">
        <is>
          <t>See abstract (AI/ML)</t>
        </is>
      </c>
      <c r="K1035" t="inlineStr">
        <is>
          <t>See abstract</t>
        </is>
      </c>
      <c r="M1035" t="inlineStr">
        <is>
          <t>See abstract</t>
        </is>
      </c>
      <c r="N1035" t="inlineStr">
        <is>
          <t>See abstract</t>
        </is>
      </c>
      <c r="O1035" t="inlineStr">
        <is>
          <t>Not verified from abstract</t>
        </is>
      </c>
      <c r="P1035" t="inlineStr">
        <is>
          <t>See abstract</t>
        </is>
      </c>
      <c r="Q1035" t="inlineStr">
        <is>
          <t>See abstract</t>
        </is>
      </c>
      <c r="R1035" t="inlineStr">
        <is>
          <t>Not reviewed (not included)</t>
        </is>
      </c>
      <c r="S1035" t="inlineStr">
        <is>
          <t>Not reviewed (not included)</t>
        </is>
      </c>
      <c r="T1035" t="inlineStr">
        <is>
          <t>Abstract screening only. Out of Date Range</t>
        </is>
      </c>
      <c r="U1035" t="inlineStr">
        <is>
          <t>EXCLUDE</t>
        </is>
      </c>
      <c r="V1035" t="inlineStr">
        <is>
          <t>E4-Year: Published 2026, outside 2019-2025 window</t>
        </is>
      </c>
      <c r="W1035" t="inlineStr">
        <is>
          <t>Out of Date Range</t>
        </is>
      </c>
      <c r="X1035" t="inlineStr">
        <is>
          <t>Not assessed from abstract</t>
        </is>
      </c>
      <c r="Y1035" t="inlineStr">
        <is>
          <t>Pubmed</t>
        </is>
      </c>
      <c r="Z1035" t="inlineStr">
        <is>
          <t>Not determined from abstract</t>
        </is>
      </c>
      <c r="AB1035" t="inlineStr">
        <is>
          <t>Not assessed (not included)</t>
        </is>
      </c>
      <c r="AC1035" t="inlineStr">
        <is>
          <t>Not assessed (not included)</t>
        </is>
      </c>
      <c r="AD1035" t="inlineStr">
        <is>
          <t>Mishra S, Mishra S, Rath S.</t>
        </is>
      </c>
      <c r="AF1035" t="inlineStr">
        <is>
          <t>Unknown - Verify via DOI</t>
        </is>
      </c>
      <c r="AH1035" t="inlineStr">
        <is>
          <t>Not assessed</t>
        </is>
      </c>
      <c r="AI1035" t="inlineStr">
        <is>
          <t>Not reported</t>
        </is>
      </c>
      <c r="AJ1035" t="inlineStr">
        <is>
          <t>Not reported</t>
        </is>
      </c>
      <c r="AK1035" t="inlineStr">
        <is>
          <t>Not reported</t>
        </is>
      </c>
      <c r="AL1035" t="inlineStr">
        <is>
          <t>Not reported</t>
        </is>
      </c>
      <c r="AM1035" t="inlineStr">
        <is>
          <t>Not reported</t>
        </is>
      </c>
      <c r="AN1035" t="inlineStr">
        <is>
          <t>Not reported</t>
        </is>
      </c>
      <c r="AO1035" t="inlineStr">
        <is>
          <t>Not reviewed</t>
        </is>
      </c>
      <c r="AP1035" t="inlineStr">
        <is>
          <t>Not reported</t>
        </is>
      </c>
      <c r="AQ1035" t="inlineStr">
        <is>
          <t>Not reported</t>
        </is>
      </c>
      <c r="AR1035" t="inlineStr">
        <is>
          <t>Not reported</t>
        </is>
      </c>
      <c r="AS1035" t="inlineStr">
        <is>
          <t>See abstract</t>
        </is>
      </c>
      <c r="AT1035" t="inlineStr">
        <is>
          <t>Not reviewed</t>
        </is>
      </c>
      <c r="AU1035" t="inlineStr">
        <is>
          <t>Not reviewed</t>
        </is>
      </c>
      <c r="AV1035" t="inlineStr">
        <is>
          <t>Not reviewed</t>
        </is>
      </c>
      <c r="AW1035" t="inlineStr">
        <is>
          <t>Not reviewed</t>
        </is>
      </c>
      <c r="AX1035" t="inlineStr">
        <is>
          <t>Not reported</t>
        </is>
      </c>
      <c r="AY1035" t="inlineStr">
        <is>
          <t>Not reported</t>
        </is>
      </c>
      <c r="AZ1035" t="inlineStr">
        <is>
          <t>Not reported</t>
        </is>
      </c>
      <c r="BA1035" t="inlineStr">
        <is>
          <t>Not reported</t>
        </is>
      </c>
      <c r="BB1035" t="inlineStr">
        <is>
          <t>Not reported</t>
        </is>
      </c>
      <c r="BC1035" t="inlineStr">
        <is>
          <t>Not reported</t>
        </is>
      </c>
      <c r="BD1035" t="inlineStr">
        <is>
          <t>Not reported</t>
        </is>
      </c>
      <c r="BE1035" t="inlineStr">
        <is>
          <t>Not reported</t>
        </is>
      </c>
      <c r="BF1035" t="inlineStr">
        <is>
          <t>Not reported</t>
        </is>
      </c>
      <c r="BG1035" t="inlineStr">
        <is>
          <t>Not reviewed (not included)</t>
        </is>
      </c>
      <c r="BH1035" t="inlineStr">
        <is>
          <t>N/A</t>
        </is>
      </c>
      <c r="BI1035" t="inlineStr">
        <is>
          <t>Not reviewed</t>
        </is>
      </c>
      <c r="BJ1035" t="inlineStr">
        <is>
          <t>Not reviewed</t>
        </is>
      </c>
      <c r="BK1035" t="inlineStr">
        <is>
          <t>Not reviewed</t>
        </is>
      </c>
      <c r="BL1035" t="inlineStr">
        <is>
          <t>Not reviewed</t>
        </is>
      </c>
      <c r="BM1035" t="inlineStr">
        <is>
          <t>Not reviewed (not included)</t>
        </is>
      </c>
      <c r="BN1035" t="inlineStr">
        <is>
          <t>Out of Date Range - E4-Year: Published 2026, outside 2019-2025 window</t>
        </is>
      </c>
      <c r="BO1035" t="inlineStr">
        <is>
          <t>Abstract-level screening only</t>
        </is>
      </c>
      <c r="BP1035" t="inlineStr">
        <is>
          <t>Not reported</t>
        </is>
      </c>
    </row>
    <row r="1036">
      <c r="A1036" t="inlineStr">
        <is>
          <t>Decoding Attention through EEG: Paving the Way for BCI Applications in Attention-Related Disorders</t>
        </is>
      </c>
      <c r="B1036" t="n">
        <v>2025</v>
      </c>
      <c r="C1036" t="inlineStr">
        <is>
          <t>Not checked</t>
        </is>
      </c>
      <c r="D1036" t="inlineStr">
        <is>
          <t>Not checked</t>
        </is>
      </c>
      <c r="E1036">
        <f>_XLFN.IFNA( _XLFN.XLOOKUP(A864,#REF!,#REF!), "NOT PUBMED")</f>
        <v/>
      </c>
      <c r="G1036" t="inlineStr">
        <is>
          <t>Unimodal</t>
        </is>
      </c>
      <c r="H1036" t="inlineStr">
        <is>
          <t>See abstract</t>
        </is>
      </c>
      <c r="I1036" t="inlineStr">
        <is>
          <t>See abstract</t>
        </is>
      </c>
      <c r="J1036" t="inlineStr">
        <is>
          <t>See abstract (AI/ML)</t>
        </is>
      </c>
      <c r="K1036" t="inlineStr">
        <is>
          <t>See abstract</t>
        </is>
      </c>
      <c r="M1036" t="inlineStr">
        <is>
          <t>See abstract</t>
        </is>
      </c>
      <c r="N1036" t="inlineStr">
        <is>
          <t>See abstract</t>
        </is>
      </c>
      <c r="O1036" t="inlineStr">
        <is>
          <t>Not verified from abstract</t>
        </is>
      </c>
      <c r="P1036" t="inlineStr">
        <is>
          <t>See abstract</t>
        </is>
      </c>
      <c r="Q1036" t="inlineStr">
        <is>
          <t>See abstract</t>
        </is>
      </c>
      <c r="R1036" t="inlineStr">
        <is>
          <t>Not reviewed (not included)</t>
        </is>
      </c>
      <c r="S1036" t="inlineStr">
        <is>
          <t>Not reviewed (not included)</t>
        </is>
      </c>
      <c r="T1036" t="inlineStr">
        <is>
          <t>Abstract screening only. Non-ADHD Focused</t>
        </is>
      </c>
      <c r="U1036" t="inlineStr">
        <is>
          <t>EXCLUDE</t>
        </is>
      </c>
      <c r="V1036" t="inlineStr">
        <is>
          <t>E2-Not ADHD focused: Neither title nor abstract mentions ADHD or attention-deficit/hyperactivity</t>
        </is>
      </c>
      <c r="W1036" t="inlineStr">
        <is>
          <t>Excluded: Not ADHD Focused</t>
        </is>
      </c>
      <c r="X1036" t="inlineStr">
        <is>
          <t>Not assessed from abstract</t>
        </is>
      </c>
      <c r="Y1036" t="inlineStr">
        <is>
          <t>Pubmed</t>
        </is>
      </c>
      <c r="Z1036" t="inlineStr">
        <is>
          <t>Not determined from abstract</t>
        </is>
      </c>
      <c r="AB1036" t="inlineStr">
        <is>
          <t>Not assessed (not included)</t>
        </is>
      </c>
      <c r="AC1036" t="inlineStr">
        <is>
          <t>Not assessed (not included)</t>
        </is>
      </c>
      <c r="AD1036" t="inlineStr">
        <is>
          <t>Torgersen EL, Ragnarson I, Molinas M.</t>
        </is>
      </c>
      <c r="AF1036" t="inlineStr">
        <is>
          <t>Unknown - Verify via DOI</t>
        </is>
      </c>
      <c r="AH1036" t="inlineStr">
        <is>
          <t>Not assessed</t>
        </is>
      </c>
      <c r="AI1036" t="inlineStr">
        <is>
          <t>Not reported</t>
        </is>
      </c>
      <c r="AJ1036" t="inlineStr">
        <is>
          <t>Not reported</t>
        </is>
      </c>
      <c r="AK1036" t="inlineStr">
        <is>
          <t>Not reported</t>
        </is>
      </c>
      <c r="AL1036" t="inlineStr">
        <is>
          <t>Not reported</t>
        </is>
      </c>
      <c r="AM1036" t="inlineStr">
        <is>
          <t>Not reported</t>
        </is>
      </c>
      <c r="AN1036" t="inlineStr">
        <is>
          <t>Not reported</t>
        </is>
      </c>
      <c r="AO1036" t="inlineStr">
        <is>
          <t>Not reviewed</t>
        </is>
      </c>
      <c r="AP1036" t="inlineStr">
        <is>
          <t>Not reported</t>
        </is>
      </c>
      <c r="AQ1036" t="inlineStr">
        <is>
          <t>Not reported</t>
        </is>
      </c>
      <c r="AR1036" t="inlineStr">
        <is>
          <t>Not reported</t>
        </is>
      </c>
      <c r="AS1036" t="inlineStr">
        <is>
          <t>See abstract</t>
        </is>
      </c>
      <c r="AT1036" t="inlineStr">
        <is>
          <t>Not reviewed</t>
        </is>
      </c>
      <c r="AU1036" t="inlineStr">
        <is>
          <t>Not reviewed</t>
        </is>
      </c>
      <c r="AV1036" t="inlineStr">
        <is>
          <t>Not reviewed</t>
        </is>
      </c>
      <c r="AW1036" t="inlineStr">
        <is>
          <t>Not reviewed</t>
        </is>
      </c>
      <c r="AX1036" t="inlineStr">
        <is>
          <t>Not reported</t>
        </is>
      </c>
      <c r="AY1036" t="inlineStr">
        <is>
          <t>Not reported</t>
        </is>
      </c>
      <c r="AZ1036" t="inlineStr">
        <is>
          <t>Not reported</t>
        </is>
      </c>
      <c r="BA1036" t="inlineStr">
        <is>
          <t>Not reported</t>
        </is>
      </c>
      <c r="BB1036" t="inlineStr">
        <is>
          <t>Not reported</t>
        </is>
      </c>
      <c r="BC1036" t="inlineStr">
        <is>
          <t>Not reported</t>
        </is>
      </c>
      <c r="BD1036" t="inlineStr">
        <is>
          <t>Not reported</t>
        </is>
      </c>
      <c r="BE1036" t="inlineStr">
        <is>
          <t>Not reported</t>
        </is>
      </c>
      <c r="BF1036" t="inlineStr">
        <is>
          <t>Not reported</t>
        </is>
      </c>
      <c r="BG1036" t="inlineStr">
        <is>
          <t>Not reviewed (not included)</t>
        </is>
      </c>
      <c r="BH1036" t="inlineStr">
        <is>
          <t>N/A</t>
        </is>
      </c>
      <c r="BI1036" t="inlineStr">
        <is>
          <t>Not reviewed</t>
        </is>
      </c>
      <c r="BJ1036" t="inlineStr">
        <is>
          <t>Not reviewed</t>
        </is>
      </c>
      <c r="BK1036" t="inlineStr">
        <is>
          <t>Not reviewed</t>
        </is>
      </c>
      <c r="BL1036" t="inlineStr">
        <is>
          <t>Not reviewed</t>
        </is>
      </c>
      <c r="BM1036" t="inlineStr">
        <is>
          <t>Not reviewed (not included)</t>
        </is>
      </c>
      <c r="BN1036" t="inlineStr">
        <is>
          <t>Non-ADHD Focused - E2-Not ADHD focused: Neither title nor abstract mentions ADHD or attention-deficit/hyperactivity</t>
        </is>
      </c>
      <c r="BO1036" t="inlineStr">
        <is>
          <t>Abstract-level screening only</t>
        </is>
      </c>
      <c r="BP1036" t="inlineStr">
        <is>
          <t>Not reported</t>
        </is>
      </c>
    </row>
    <row r="1037">
      <c r="A1037" t="inlineStr">
        <is>
          <t>Frequency-specific alterations in low-frequency functional connectivity in children with ADHD</t>
        </is>
      </c>
      <c r="B1037" t="n">
        <v>2025</v>
      </c>
      <c r="C1037" t="inlineStr">
        <is>
          <t>Not checked</t>
        </is>
      </c>
      <c r="D1037" t="inlineStr">
        <is>
          <t>Not checked</t>
        </is>
      </c>
      <c r="E1037">
        <f>_XLFN.IFNA( _XLFN.XLOOKUP(A865,#REF!,#REF!), "NOT PUBMED")</f>
        <v/>
      </c>
      <c r="G1037" t="inlineStr">
        <is>
          <t>Unimodal</t>
        </is>
      </c>
      <c r="H1037" t="inlineStr">
        <is>
          <t>See abstract</t>
        </is>
      </c>
      <c r="I1037" t="inlineStr">
        <is>
          <t>See abstract</t>
        </is>
      </c>
      <c r="J1037" t="inlineStr">
        <is>
          <t>See abstract (AI/ML)</t>
        </is>
      </c>
      <c r="K1037" t="inlineStr">
        <is>
          <t>See abstract</t>
        </is>
      </c>
      <c r="M1037" t="inlineStr">
        <is>
          <t>See abstract</t>
        </is>
      </c>
      <c r="N1037" t="inlineStr">
        <is>
          <t>See abstract</t>
        </is>
      </c>
      <c r="O1037" t="inlineStr">
        <is>
          <t>Not verified from abstract</t>
        </is>
      </c>
      <c r="P1037" t="inlineStr">
        <is>
          <t>See abstract</t>
        </is>
      </c>
      <c r="Q1037" t="inlineStr">
        <is>
          <t>See abstract</t>
        </is>
      </c>
      <c r="R1037" t="inlineStr">
        <is>
          <t>Not reviewed (not included)</t>
        </is>
      </c>
      <c r="S1037" t="inlineStr">
        <is>
          <t>Not reviewed (not included)</t>
        </is>
      </c>
      <c r="T1037" t="inlineStr">
        <is>
          <t>Abstract screening only. No AI/ML Methods</t>
        </is>
      </c>
      <c r="U1037" t="inlineStr">
        <is>
          <t>EXCLUDE</t>
        </is>
      </c>
      <c r="V1037" t="inlineStr">
        <is>
          <t>E1-No AI/ML/DL: Abstract and title do not describe application of AI, ML, or DL methods</t>
        </is>
      </c>
      <c r="W1037" t="inlineStr">
        <is>
          <t>Excluded: No AI/ML Methods</t>
        </is>
      </c>
      <c r="X1037" t="inlineStr">
        <is>
          <t>Not assessed from abstract</t>
        </is>
      </c>
      <c r="Y1037" t="inlineStr">
        <is>
          <t>Pubmed</t>
        </is>
      </c>
      <c r="Z1037" t="inlineStr">
        <is>
          <t>Not determined from abstract</t>
        </is>
      </c>
      <c r="AB1037" t="inlineStr">
        <is>
          <t>Not assessed (not included)</t>
        </is>
      </c>
      <c r="AC1037" t="inlineStr">
        <is>
          <t>Not assessed (not included)</t>
        </is>
      </c>
      <c r="AD1037" t="inlineStr">
        <is>
          <t>Fateh AA, Muhammed H, Mohammed AAQ, Smahi A, Alarefi A, Zhang L, Yue F, Zeng H.</t>
        </is>
      </c>
      <c r="AF1037" t="inlineStr">
        <is>
          <t>Unknown - Verify via DOI</t>
        </is>
      </c>
      <c r="AH1037" t="inlineStr">
        <is>
          <t>Not assessed</t>
        </is>
      </c>
      <c r="AI1037" t="inlineStr">
        <is>
          <t>Not reported</t>
        </is>
      </c>
      <c r="AJ1037" t="inlineStr">
        <is>
          <t>Not reported</t>
        </is>
      </c>
      <c r="AK1037" t="inlineStr">
        <is>
          <t>Not reported</t>
        </is>
      </c>
      <c r="AL1037" t="inlineStr">
        <is>
          <t>Not reported</t>
        </is>
      </c>
      <c r="AM1037" t="inlineStr">
        <is>
          <t>Not reported</t>
        </is>
      </c>
      <c r="AN1037" t="inlineStr">
        <is>
          <t>Not reported</t>
        </is>
      </c>
      <c r="AO1037" t="inlineStr">
        <is>
          <t>Not reviewed</t>
        </is>
      </c>
      <c r="AP1037" t="inlineStr">
        <is>
          <t>Not reported</t>
        </is>
      </c>
      <c r="AQ1037" t="inlineStr">
        <is>
          <t>Not reported</t>
        </is>
      </c>
      <c r="AR1037" t="inlineStr">
        <is>
          <t>Not reported</t>
        </is>
      </c>
      <c r="AS1037" t="inlineStr">
        <is>
          <t>See abstract</t>
        </is>
      </c>
      <c r="AT1037" t="inlineStr">
        <is>
          <t>Not reviewed</t>
        </is>
      </c>
      <c r="AU1037" t="inlineStr">
        <is>
          <t>Not reviewed</t>
        </is>
      </c>
      <c r="AV1037" t="inlineStr">
        <is>
          <t>Not reviewed</t>
        </is>
      </c>
      <c r="AW1037" t="inlineStr">
        <is>
          <t>Not reviewed</t>
        </is>
      </c>
      <c r="AX1037" t="inlineStr">
        <is>
          <t>Not reported</t>
        </is>
      </c>
      <c r="AY1037" t="inlineStr">
        <is>
          <t>Not reported</t>
        </is>
      </c>
      <c r="AZ1037" t="inlineStr">
        <is>
          <t>Not reported</t>
        </is>
      </c>
      <c r="BA1037" t="inlineStr">
        <is>
          <t>Not reported</t>
        </is>
      </c>
      <c r="BB1037" t="inlineStr">
        <is>
          <t>Not reported</t>
        </is>
      </c>
      <c r="BC1037" t="inlineStr">
        <is>
          <t>Not reported</t>
        </is>
      </c>
      <c r="BD1037" t="inlineStr">
        <is>
          <t>Not reported</t>
        </is>
      </c>
      <c r="BE1037" t="inlineStr">
        <is>
          <t>Not reported</t>
        </is>
      </c>
      <c r="BF1037" t="inlineStr">
        <is>
          <t>Not reported</t>
        </is>
      </c>
      <c r="BG1037" t="inlineStr">
        <is>
          <t>Not reviewed (not included)</t>
        </is>
      </c>
      <c r="BH1037" t="inlineStr">
        <is>
          <t>N/A</t>
        </is>
      </c>
      <c r="BI1037" t="inlineStr">
        <is>
          <t>Not reviewed</t>
        </is>
      </c>
      <c r="BJ1037" t="inlineStr">
        <is>
          <t>Not reviewed</t>
        </is>
      </c>
      <c r="BK1037" t="inlineStr">
        <is>
          <t>Not reviewed</t>
        </is>
      </c>
      <c r="BL1037" t="inlineStr">
        <is>
          <t>Not reviewed</t>
        </is>
      </c>
      <c r="BM1037" t="inlineStr">
        <is>
          <t>Not reviewed (not included)</t>
        </is>
      </c>
      <c r="BN1037" t="inlineStr">
        <is>
          <t>No AI/ML Methods - E1-No AI/ML/DL: Abstract and title do not describe application of AI, ML, or DL methods</t>
        </is>
      </c>
      <c r="BO1037" t="inlineStr">
        <is>
          <t>Abstract-level screening only</t>
        </is>
      </c>
      <c r="BP1037" t="inlineStr">
        <is>
          <t>Not reported</t>
        </is>
      </c>
    </row>
    <row r="1038">
      <c r="A1038" t="inlineStr">
        <is>
          <t>Robust and replicable functional brain signatures of 22q11.2 deletion syndrome and associated psychosis: a deep neural network-based multi-cohort study</t>
        </is>
      </c>
      <c r="B1038" t="n">
        <v>2024</v>
      </c>
      <c r="C1038" t="inlineStr">
        <is>
          <t>Not checked</t>
        </is>
      </c>
      <c r="D1038" t="inlineStr">
        <is>
          <t>Not checked</t>
        </is>
      </c>
      <c r="E1038">
        <f>_XLFN.IFNA( _XLFN.XLOOKUP(A866,#REF!,#REF!), "NOT PUBMED")</f>
        <v/>
      </c>
      <c r="G1038" t="inlineStr">
        <is>
          <t>Unimodal</t>
        </is>
      </c>
      <c r="H1038" t="inlineStr">
        <is>
          <t>See abstract</t>
        </is>
      </c>
      <c r="I1038" t="inlineStr">
        <is>
          <t>See abstract</t>
        </is>
      </c>
      <c r="J1038" t="inlineStr">
        <is>
          <t>See abstract (AI/ML)</t>
        </is>
      </c>
      <c r="K1038" t="inlineStr">
        <is>
          <t>See abstract</t>
        </is>
      </c>
      <c r="M1038" t="inlineStr">
        <is>
          <t>See abstract</t>
        </is>
      </c>
      <c r="N1038" t="inlineStr">
        <is>
          <t>See abstract</t>
        </is>
      </c>
      <c r="O1038" t="inlineStr">
        <is>
          <t>Not verified from abstract</t>
        </is>
      </c>
      <c r="P1038" t="inlineStr">
        <is>
          <t>See abstract</t>
        </is>
      </c>
      <c r="Q1038" t="inlineStr">
        <is>
          <t>See abstract</t>
        </is>
      </c>
      <c r="R1038" t="inlineStr">
        <is>
          <t>Not reviewed (not included)</t>
        </is>
      </c>
      <c r="S1038" t="inlineStr">
        <is>
          <t>Not reviewed (not included)</t>
        </is>
      </c>
      <c r="T1038" t="inlineStr">
        <is>
          <t>Abstract screening only. Non-ADHD Focused</t>
        </is>
      </c>
      <c r="U1038" t="inlineStr">
        <is>
          <t>EXCLUDE</t>
        </is>
      </c>
      <c r="V1038" t="inlineStr">
        <is>
          <t>E2-Not ADHD focused: Neither title nor abstract mentions ADHD or attention-deficit/hyperactivity</t>
        </is>
      </c>
      <c r="W1038" t="inlineStr">
        <is>
          <t>Excluded: Not ADHD Focused</t>
        </is>
      </c>
      <c r="X1038" t="inlineStr">
        <is>
          <t>Not assessed from abstract</t>
        </is>
      </c>
      <c r="Y1038" t="inlineStr">
        <is>
          <t>Pubmed</t>
        </is>
      </c>
      <c r="Z1038" t="inlineStr">
        <is>
          <t>Not determined from abstract</t>
        </is>
      </c>
      <c r="AB1038" t="inlineStr">
        <is>
          <t>Not assessed (not included)</t>
        </is>
      </c>
      <c r="AC1038" t="inlineStr">
        <is>
          <t>Not assessed (not included)</t>
        </is>
      </c>
      <c r="AD1038" t="inlineStr">
        <is>
          <t>Supekar K, de Los Angeles C, Ryali S, Kushan L, Schleifer C, Repetto G, Crossley NA, Simon T, Bearden CE, Menon V.</t>
        </is>
      </c>
      <c r="AF1038" t="inlineStr">
        <is>
          <t>Unknown - Verify via DOI</t>
        </is>
      </c>
      <c r="AH1038" t="inlineStr">
        <is>
          <t>Not assessed</t>
        </is>
      </c>
      <c r="AI1038" t="inlineStr">
        <is>
          <t>Not reported</t>
        </is>
      </c>
      <c r="AJ1038" t="inlineStr">
        <is>
          <t>Not reported</t>
        </is>
      </c>
      <c r="AK1038" t="inlineStr">
        <is>
          <t>Not reported</t>
        </is>
      </c>
      <c r="AL1038" t="inlineStr">
        <is>
          <t>Not reported</t>
        </is>
      </c>
      <c r="AM1038" t="inlineStr">
        <is>
          <t>Not reported</t>
        </is>
      </c>
      <c r="AN1038" t="inlineStr">
        <is>
          <t>Not reported</t>
        </is>
      </c>
      <c r="AO1038" t="inlineStr">
        <is>
          <t>Not reviewed</t>
        </is>
      </c>
      <c r="AP1038" t="inlineStr">
        <is>
          <t>Not reported</t>
        </is>
      </c>
      <c r="AQ1038" t="inlineStr">
        <is>
          <t>Not reported</t>
        </is>
      </c>
      <c r="AR1038" t="inlineStr">
        <is>
          <t>Not reported</t>
        </is>
      </c>
      <c r="AS1038" t="inlineStr">
        <is>
          <t>See abstract</t>
        </is>
      </c>
      <c r="AT1038" t="inlineStr">
        <is>
          <t>Not reviewed</t>
        </is>
      </c>
      <c r="AU1038" t="inlineStr">
        <is>
          <t>Not reviewed</t>
        </is>
      </c>
      <c r="AV1038" t="inlineStr">
        <is>
          <t>Not reviewed</t>
        </is>
      </c>
      <c r="AW1038" t="inlineStr">
        <is>
          <t>Not reviewed</t>
        </is>
      </c>
      <c r="AX1038" t="inlineStr">
        <is>
          <t>Not reported</t>
        </is>
      </c>
      <c r="AY1038" t="inlineStr">
        <is>
          <t>Not reported</t>
        </is>
      </c>
      <c r="AZ1038" t="inlineStr">
        <is>
          <t>Not reported</t>
        </is>
      </c>
      <c r="BA1038" t="inlineStr">
        <is>
          <t>Not reported</t>
        </is>
      </c>
      <c r="BB1038" t="inlineStr">
        <is>
          <t>Not reported</t>
        </is>
      </c>
      <c r="BC1038" t="inlineStr">
        <is>
          <t>Not reported</t>
        </is>
      </c>
      <c r="BD1038" t="inlineStr">
        <is>
          <t>Not reported</t>
        </is>
      </c>
      <c r="BE1038" t="inlineStr">
        <is>
          <t>Not reported</t>
        </is>
      </c>
      <c r="BF1038" t="inlineStr">
        <is>
          <t>Not reported</t>
        </is>
      </c>
      <c r="BG1038" t="inlineStr">
        <is>
          <t>Not reviewed (not included)</t>
        </is>
      </c>
      <c r="BH1038" t="inlineStr">
        <is>
          <t>N/A</t>
        </is>
      </c>
      <c r="BI1038" t="inlineStr">
        <is>
          <t>Not reviewed</t>
        </is>
      </c>
      <c r="BJ1038" t="inlineStr">
        <is>
          <t>Not reviewed</t>
        </is>
      </c>
      <c r="BK1038" t="inlineStr">
        <is>
          <t>Not reviewed</t>
        </is>
      </c>
      <c r="BL1038" t="inlineStr">
        <is>
          <t>Not reviewed</t>
        </is>
      </c>
      <c r="BM1038" t="inlineStr">
        <is>
          <t>Not reviewed (not included)</t>
        </is>
      </c>
      <c r="BN1038" t="inlineStr">
        <is>
          <t>Non-ADHD Focused - E2-Not ADHD focused: Neither title nor abstract mentions ADHD or attention-deficit/hyperactivity</t>
        </is>
      </c>
      <c r="BO1038" t="inlineStr">
        <is>
          <t>Abstract-level screening only</t>
        </is>
      </c>
      <c r="BP1038" t="inlineStr">
        <is>
          <t>Not reported</t>
        </is>
      </c>
    </row>
    <row r="1039">
      <c r="A1039" t="inlineStr">
        <is>
          <t>Virtual reality-assisted prediction of adult ADHD based on eye tracking, EEG, actigraphy and behavioral indices: a machine learning analysis of independent training and test samples</t>
        </is>
      </c>
      <c r="B1039" t="n">
        <v>2024</v>
      </c>
      <c r="C1039" t="inlineStr">
        <is>
          <t>Not checked</t>
        </is>
      </c>
      <c r="D1039" t="inlineStr">
        <is>
          <t>Not checked</t>
        </is>
      </c>
      <c r="E1039">
        <f>_XLFN.IFNA( _XLFN.XLOOKUP(A867,#REF!,#REF!), "NOT PUBMED")</f>
        <v/>
      </c>
      <c r="G1039" t="inlineStr">
        <is>
          <t>Unimodal</t>
        </is>
      </c>
      <c r="H1039" t="inlineStr">
        <is>
          <t>See abstract</t>
        </is>
      </c>
      <c r="I1039" t="inlineStr">
        <is>
          <t>See abstract</t>
        </is>
      </c>
      <c r="J1039" t="inlineStr">
        <is>
          <t>See abstract (AI/ML)</t>
        </is>
      </c>
      <c r="K1039" t="inlineStr">
        <is>
          <t>See abstract</t>
        </is>
      </c>
      <c r="M1039" t="inlineStr">
        <is>
          <t>See abstract</t>
        </is>
      </c>
      <c r="N1039" t="inlineStr">
        <is>
          <t>See abstract</t>
        </is>
      </c>
      <c r="O1039" t="inlineStr">
        <is>
          <t>Not verified from abstract</t>
        </is>
      </c>
      <c r="P1039" t="inlineStr">
        <is>
          <t>See abstract</t>
        </is>
      </c>
      <c r="Q1039" t="inlineStr">
        <is>
          <t>See abstract</t>
        </is>
      </c>
      <c r="R1039" t="inlineStr">
        <is>
          <t>Not reviewed (not included)</t>
        </is>
      </c>
      <c r="S1039" t="inlineStr">
        <is>
          <t>Not reviewed (not included)</t>
        </is>
      </c>
      <c r="T1039" t="inlineStr">
        <is>
          <t>Abstract screening only. Not Selected for Final 95 (Pending Full Text Review)</t>
        </is>
      </c>
      <c r="U1039" t="inlineStr">
        <is>
          <t>EXCLUDE</t>
        </is>
      </c>
      <c r="V10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39" t="inlineStr">
        <is>
          <t>Excluded: Other Criterion</t>
        </is>
      </c>
      <c r="X1039" t="inlineStr">
        <is>
          <t>Not assessed from abstract</t>
        </is>
      </c>
      <c r="Y1039" t="inlineStr">
        <is>
          <t>Pubmed</t>
        </is>
      </c>
      <c r="Z1039" t="inlineStr">
        <is>
          <t>Not determined from abstract</t>
        </is>
      </c>
      <c r="AB1039" t="inlineStr">
        <is>
          <t>Not assessed (not included)</t>
        </is>
      </c>
      <c r="AC1039" t="inlineStr">
        <is>
          <t>Not assessed (not included)</t>
        </is>
      </c>
      <c r="AD1039" t="inlineStr">
        <is>
          <t>Wiebe A, Selaskowski B, Paskin M, Asché L, Pakos J, Aslan B, Lux S, Philipsen A, Braun N.</t>
        </is>
      </c>
      <c r="AF1039" t="inlineStr">
        <is>
          <t>Unknown - Verify via DOI</t>
        </is>
      </c>
      <c r="AH1039" t="inlineStr">
        <is>
          <t>Not assessed</t>
        </is>
      </c>
      <c r="AI1039" t="inlineStr">
        <is>
          <t>Not reported</t>
        </is>
      </c>
      <c r="AJ1039" t="inlineStr">
        <is>
          <t>Not reported</t>
        </is>
      </c>
      <c r="AK1039" t="inlineStr">
        <is>
          <t>Not reported</t>
        </is>
      </c>
      <c r="AL1039" t="inlineStr">
        <is>
          <t>Not reported</t>
        </is>
      </c>
      <c r="AM1039" t="inlineStr">
        <is>
          <t>Not reported</t>
        </is>
      </c>
      <c r="AN1039" t="inlineStr">
        <is>
          <t>Not reported</t>
        </is>
      </c>
      <c r="AO1039" t="inlineStr">
        <is>
          <t>Not reviewed</t>
        </is>
      </c>
      <c r="AP1039" t="inlineStr">
        <is>
          <t>Not reported</t>
        </is>
      </c>
      <c r="AQ1039" t="inlineStr">
        <is>
          <t>Not reported</t>
        </is>
      </c>
      <c r="AR1039" t="inlineStr">
        <is>
          <t>Not reported</t>
        </is>
      </c>
      <c r="AS1039" t="inlineStr">
        <is>
          <t>See abstract</t>
        </is>
      </c>
      <c r="AT1039" t="inlineStr">
        <is>
          <t>Not reviewed</t>
        </is>
      </c>
      <c r="AU1039" t="inlineStr">
        <is>
          <t>Not reviewed</t>
        </is>
      </c>
      <c r="AV1039" t="inlineStr">
        <is>
          <t>Not reviewed</t>
        </is>
      </c>
      <c r="AW1039" t="inlineStr">
        <is>
          <t>Not reviewed</t>
        </is>
      </c>
      <c r="AX1039" t="inlineStr">
        <is>
          <t>Not reported</t>
        </is>
      </c>
      <c r="AY1039" t="inlineStr">
        <is>
          <t>Not reported</t>
        </is>
      </c>
      <c r="AZ1039" t="inlineStr">
        <is>
          <t>Not reported</t>
        </is>
      </c>
      <c r="BA1039" t="inlineStr">
        <is>
          <t>Not reported</t>
        </is>
      </c>
      <c r="BB1039" t="inlineStr">
        <is>
          <t>Not reported</t>
        </is>
      </c>
      <c r="BC1039" t="inlineStr">
        <is>
          <t>Not reported</t>
        </is>
      </c>
      <c r="BD1039" t="inlineStr">
        <is>
          <t>Not reported</t>
        </is>
      </c>
      <c r="BE1039" t="inlineStr">
        <is>
          <t>Not reported</t>
        </is>
      </c>
      <c r="BF1039" t="inlineStr">
        <is>
          <t>Not reported</t>
        </is>
      </c>
      <c r="BG1039" t="inlineStr">
        <is>
          <t>Not reviewed (not included)</t>
        </is>
      </c>
      <c r="BH1039" t="inlineStr">
        <is>
          <t>N/A</t>
        </is>
      </c>
      <c r="BI1039" t="inlineStr">
        <is>
          <t>Not reviewed</t>
        </is>
      </c>
      <c r="BJ1039" t="inlineStr">
        <is>
          <t>Not reviewed</t>
        </is>
      </c>
      <c r="BK1039" t="inlineStr">
        <is>
          <t>Not reviewed</t>
        </is>
      </c>
      <c r="BL1039" t="inlineStr">
        <is>
          <t>Not reviewed</t>
        </is>
      </c>
      <c r="BM1039" t="inlineStr">
        <is>
          <t>Not reviewed (not included)</t>
        </is>
      </c>
      <c r="BN1039" t="inlineStr">
        <is>
          <t>Not Selected for Final 95 (Pending Full Text Review) - Candidate paper not selected for final 95: Passed abstract screening but not included in final selec</t>
        </is>
      </c>
      <c r="BO1039" t="inlineStr">
        <is>
          <t>Abstract-level screening only</t>
        </is>
      </c>
      <c r="BP1039" t="inlineStr">
        <is>
          <t>Not reported</t>
        </is>
      </c>
    </row>
    <row r="1040">
      <c r="A1040" t="inlineStr">
        <is>
          <t>Beyond out-of-sample: robust and generalizable multivariate neuroanatomical patterns of psychiatric problems in youth</t>
        </is>
      </c>
      <c r="B1040" t="n">
        <v>2025</v>
      </c>
      <c r="C1040" t="inlineStr">
        <is>
          <t>Not checked</t>
        </is>
      </c>
      <c r="D1040" t="inlineStr">
        <is>
          <t>Not checked</t>
        </is>
      </c>
      <c r="E1040">
        <f>_XLFN.IFNA( _XLFN.XLOOKUP(A869,#REF!,#REF!), "NOT PUBMED")</f>
        <v/>
      </c>
      <c r="G1040" t="inlineStr">
        <is>
          <t>Unimodal</t>
        </is>
      </c>
      <c r="H1040" t="inlineStr">
        <is>
          <t>See abstract</t>
        </is>
      </c>
      <c r="I1040" t="inlineStr">
        <is>
          <t>See abstract</t>
        </is>
      </c>
      <c r="J1040" t="inlineStr">
        <is>
          <t>See abstract (AI/ML)</t>
        </is>
      </c>
      <c r="K1040" t="inlineStr">
        <is>
          <t>See abstract</t>
        </is>
      </c>
      <c r="M1040" t="inlineStr">
        <is>
          <t>See abstract</t>
        </is>
      </c>
      <c r="N1040" t="inlineStr">
        <is>
          <t>See abstract</t>
        </is>
      </c>
      <c r="O1040" t="inlineStr">
        <is>
          <t>Not verified from abstract</t>
        </is>
      </c>
      <c r="P1040" t="inlineStr">
        <is>
          <t>See abstract</t>
        </is>
      </c>
      <c r="Q1040" t="inlineStr">
        <is>
          <t>See abstract</t>
        </is>
      </c>
      <c r="R1040" t="inlineStr">
        <is>
          <t>Not reviewed (not included)</t>
        </is>
      </c>
      <c r="S1040" t="inlineStr">
        <is>
          <t>Not reviewed (not included)</t>
        </is>
      </c>
      <c r="T1040" t="inlineStr">
        <is>
          <t>Abstract screening only. Non-ADHD Focused</t>
        </is>
      </c>
      <c r="U1040" t="inlineStr">
        <is>
          <t>EXCLUDE</t>
        </is>
      </c>
      <c r="V1040" t="inlineStr">
        <is>
          <t>E2-Not ADHD focused: Neither title nor abstract mentions ADHD or attention-deficit/hyperactivity</t>
        </is>
      </c>
      <c r="W1040" t="inlineStr">
        <is>
          <t>Excluded: Not ADHD Focused</t>
        </is>
      </c>
      <c r="X1040" t="inlineStr">
        <is>
          <t>Not assessed from abstract</t>
        </is>
      </c>
      <c r="Y1040" t="inlineStr">
        <is>
          <t>Pubmed</t>
        </is>
      </c>
      <c r="Z1040" t="inlineStr">
        <is>
          <t>Not determined from abstract</t>
        </is>
      </c>
      <c r="AB1040" t="inlineStr">
        <is>
          <t>Not assessed (not included)</t>
        </is>
      </c>
      <c r="AC1040" t="inlineStr">
        <is>
          <t>Not assessed (not included)</t>
        </is>
      </c>
      <c r="AD1040" t="inlineStr">
        <is>
          <t>Xu B, Wang H, Dall'Aglio L, Luo M, Zhang Y, Muetzel R, Tiemeier H.</t>
        </is>
      </c>
      <c r="AF1040" t="inlineStr">
        <is>
          <t>Unknown - Verify via DOI</t>
        </is>
      </c>
      <c r="AH1040" t="inlineStr">
        <is>
          <t>Not assessed</t>
        </is>
      </c>
      <c r="AI1040" t="inlineStr">
        <is>
          <t>Not reported</t>
        </is>
      </c>
      <c r="AJ1040" t="inlineStr">
        <is>
          <t>Not reported</t>
        </is>
      </c>
      <c r="AK1040" t="inlineStr">
        <is>
          <t>Not reported</t>
        </is>
      </c>
      <c r="AL1040" t="inlineStr">
        <is>
          <t>Not reported</t>
        </is>
      </c>
      <c r="AM1040" t="inlineStr">
        <is>
          <t>Not reported</t>
        </is>
      </c>
      <c r="AN1040" t="inlineStr">
        <is>
          <t>Not reported</t>
        </is>
      </c>
      <c r="AO1040" t="inlineStr">
        <is>
          <t>Not reviewed</t>
        </is>
      </c>
      <c r="AP1040" t="inlineStr">
        <is>
          <t>Not reported</t>
        </is>
      </c>
      <c r="AQ1040" t="inlineStr">
        <is>
          <t>Not reported</t>
        </is>
      </c>
      <c r="AR1040" t="inlineStr">
        <is>
          <t>Not reported</t>
        </is>
      </c>
      <c r="AS1040" t="inlineStr">
        <is>
          <t>See abstract</t>
        </is>
      </c>
      <c r="AT1040" t="inlineStr">
        <is>
          <t>Not reviewed</t>
        </is>
      </c>
      <c r="AU1040" t="inlineStr">
        <is>
          <t>Not reviewed</t>
        </is>
      </c>
      <c r="AV1040" t="inlineStr">
        <is>
          <t>Not reviewed</t>
        </is>
      </c>
      <c r="AW1040" t="inlineStr">
        <is>
          <t>Not reviewed</t>
        </is>
      </c>
      <c r="AX1040" t="inlineStr">
        <is>
          <t>Not reported</t>
        </is>
      </c>
      <c r="AY1040" t="inlineStr">
        <is>
          <t>Not reported</t>
        </is>
      </c>
      <c r="AZ1040" t="inlineStr">
        <is>
          <t>Not reported</t>
        </is>
      </c>
      <c r="BA1040" t="inlineStr">
        <is>
          <t>Not reported</t>
        </is>
      </c>
      <c r="BB1040" t="inlineStr">
        <is>
          <t>Not reported</t>
        </is>
      </c>
      <c r="BC1040" t="inlineStr">
        <is>
          <t>Not reported</t>
        </is>
      </c>
      <c r="BD1040" t="inlineStr">
        <is>
          <t>Not reported</t>
        </is>
      </c>
      <c r="BE1040" t="inlineStr">
        <is>
          <t>Not reported</t>
        </is>
      </c>
      <c r="BF1040" t="inlineStr">
        <is>
          <t>Not reported</t>
        </is>
      </c>
      <c r="BG1040" t="inlineStr">
        <is>
          <t>Not reviewed (not included)</t>
        </is>
      </c>
      <c r="BH1040" t="inlineStr">
        <is>
          <t>N/A</t>
        </is>
      </c>
      <c r="BI1040" t="inlineStr">
        <is>
          <t>Not reviewed</t>
        </is>
      </c>
      <c r="BJ1040" t="inlineStr">
        <is>
          <t>Not reviewed</t>
        </is>
      </c>
      <c r="BK1040" t="inlineStr">
        <is>
          <t>Not reviewed</t>
        </is>
      </c>
      <c r="BL1040" t="inlineStr">
        <is>
          <t>Not reviewed</t>
        </is>
      </c>
      <c r="BM1040" t="inlineStr">
        <is>
          <t>Not reviewed (not included)</t>
        </is>
      </c>
      <c r="BN1040" t="inlineStr">
        <is>
          <t>Non-ADHD Focused - E2-Not ADHD focused: Neither title nor abstract mentions ADHD or attention-deficit/hyperactivity</t>
        </is>
      </c>
      <c r="BO1040" t="inlineStr">
        <is>
          <t>Abstract-level screening only</t>
        </is>
      </c>
      <c r="BP1040" t="inlineStr">
        <is>
          <t>Not reported</t>
        </is>
      </c>
    </row>
    <row r="1041">
      <c r="A1041" t="inlineStr">
        <is>
          <t>MALINI (Machine Learning in NeuroImaging): A MATLAB toolbox for aiding clinical diagnostics using resting-state fMRI data</t>
        </is>
      </c>
      <c r="B1041" t="n">
        <v>2020</v>
      </c>
      <c r="C1041" t="inlineStr">
        <is>
          <t>Not checked</t>
        </is>
      </c>
      <c r="D1041" t="inlineStr">
        <is>
          <t>Not checked</t>
        </is>
      </c>
      <c r="E1041">
        <f>_XLFN.IFNA( _XLFN.XLOOKUP(A870,#REF!,#REF!), "NOT PUBMED")</f>
        <v/>
      </c>
      <c r="G1041" t="inlineStr">
        <is>
          <t>Unimodal</t>
        </is>
      </c>
      <c r="H1041" t="inlineStr">
        <is>
          <t>See abstract</t>
        </is>
      </c>
      <c r="I1041" t="inlineStr">
        <is>
          <t>See abstract</t>
        </is>
      </c>
      <c r="J1041" t="inlineStr">
        <is>
          <t>See abstract (AI/ML)</t>
        </is>
      </c>
      <c r="K1041" t="inlineStr">
        <is>
          <t>See abstract</t>
        </is>
      </c>
      <c r="M1041" t="inlineStr">
        <is>
          <t>See abstract</t>
        </is>
      </c>
      <c r="N1041" t="inlineStr">
        <is>
          <t>See abstract</t>
        </is>
      </c>
      <c r="O1041" t="inlineStr">
        <is>
          <t>Not verified from abstract</t>
        </is>
      </c>
      <c r="P1041" t="inlineStr">
        <is>
          <t>See abstract</t>
        </is>
      </c>
      <c r="Q1041" t="inlineStr">
        <is>
          <t>See abstract</t>
        </is>
      </c>
      <c r="R1041" t="inlineStr">
        <is>
          <t>Not reviewed (not included)</t>
        </is>
      </c>
      <c r="S1041" t="inlineStr">
        <is>
          <t>Not reviewed (not included)</t>
        </is>
      </c>
      <c r="T1041" t="inlineStr">
        <is>
          <t>Abstract screening only. Non-ADHD Focused</t>
        </is>
      </c>
      <c r="U1041" t="inlineStr">
        <is>
          <t>EXCLUDE</t>
        </is>
      </c>
      <c r="V1041" t="inlineStr">
        <is>
          <t>E2-Not ADHD focused: Neither title nor abstract mentions ADHD or attention-deficit/hyperactivity</t>
        </is>
      </c>
      <c r="W1041" t="inlineStr">
        <is>
          <t>Excluded: Not ADHD Focused</t>
        </is>
      </c>
      <c r="X1041" t="inlineStr">
        <is>
          <t>Not assessed from abstract</t>
        </is>
      </c>
      <c r="Y1041" t="inlineStr">
        <is>
          <t>Pubmed</t>
        </is>
      </c>
      <c r="Z1041" t="inlineStr">
        <is>
          <t>Not determined from abstract</t>
        </is>
      </c>
      <c r="AB1041" t="inlineStr">
        <is>
          <t>Not assessed (not included)</t>
        </is>
      </c>
      <c r="AC1041" t="inlineStr">
        <is>
          <t>Not assessed (not included)</t>
        </is>
      </c>
      <c r="AD1041" t="inlineStr">
        <is>
          <t>Lanka P, Rangaprakash D, Gotoor SSR, Dretsch MN, Katz JS, Denney TS Jr, Deshpande G.</t>
        </is>
      </c>
      <c r="AF1041" t="inlineStr">
        <is>
          <t>Unknown - Verify via DOI</t>
        </is>
      </c>
      <c r="AH1041" t="inlineStr">
        <is>
          <t>Not assessed</t>
        </is>
      </c>
      <c r="AI1041" t="inlineStr">
        <is>
          <t>Not reported</t>
        </is>
      </c>
      <c r="AJ1041" t="inlineStr">
        <is>
          <t>Not reported</t>
        </is>
      </c>
      <c r="AK1041" t="inlineStr">
        <is>
          <t>Not reported</t>
        </is>
      </c>
      <c r="AL1041" t="inlineStr">
        <is>
          <t>Not reported</t>
        </is>
      </c>
      <c r="AM1041" t="inlineStr">
        <is>
          <t>Not reported</t>
        </is>
      </c>
      <c r="AN1041" t="inlineStr">
        <is>
          <t>Not reported</t>
        </is>
      </c>
      <c r="AO1041" t="inlineStr">
        <is>
          <t>Not reviewed</t>
        </is>
      </c>
      <c r="AP1041" t="inlineStr">
        <is>
          <t>Not reported</t>
        </is>
      </c>
      <c r="AQ1041" t="inlineStr">
        <is>
          <t>Not reported</t>
        </is>
      </c>
      <c r="AR1041" t="inlineStr">
        <is>
          <t>Not reported</t>
        </is>
      </c>
      <c r="AS1041" t="inlineStr">
        <is>
          <t>See abstract</t>
        </is>
      </c>
      <c r="AT1041" t="inlineStr">
        <is>
          <t>Not reviewed</t>
        </is>
      </c>
      <c r="AU1041" t="inlineStr">
        <is>
          <t>Not reviewed</t>
        </is>
      </c>
      <c r="AV1041" t="inlineStr">
        <is>
          <t>Not reviewed</t>
        </is>
      </c>
      <c r="AW1041" t="inlineStr">
        <is>
          <t>Not reviewed</t>
        </is>
      </c>
      <c r="AX1041" t="inlineStr">
        <is>
          <t>Not reported</t>
        </is>
      </c>
      <c r="AY1041" t="inlineStr">
        <is>
          <t>Not reported</t>
        </is>
      </c>
      <c r="AZ1041" t="inlineStr">
        <is>
          <t>Not reported</t>
        </is>
      </c>
      <c r="BA1041" t="inlineStr">
        <is>
          <t>Not reported</t>
        </is>
      </c>
      <c r="BB1041" t="inlineStr">
        <is>
          <t>Not reported</t>
        </is>
      </c>
      <c r="BC1041" t="inlineStr">
        <is>
          <t>Not reported</t>
        </is>
      </c>
      <c r="BD1041" t="inlineStr">
        <is>
          <t>Not reported</t>
        </is>
      </c>
      <c r="BE1041" t="inlineStr">
        <is>
          <t>Not reported</t>
        </is>
      </c>
      <c r="BF1041" t="inlineStr">
        <is>
          <t>Not reported</t>
        </is>
      </c>
      <c r="BG1041" t="inlineStr">
        <is>
          <t>Not reviewed (not included)</t>
        </is>
      </c>
      <c r="BH1041" t="inlineStr">
        <is>
          <t>N/A</t>
        </is>
      </c>
      <c r="BI1041" t="inlineStr">
        <is>
          <t>Not reviewed</t>
        </is>
      </c>
      <c r="BJ1041" t="inlineStr">
        <is>
          <t>Not reviewed</t>
        </is>
      </c>
      <c r="BK1041" t="inlineStr">
        <is>
          <t>Not reviewed</t>
        </is>
      </c>
      <c r="BL1041" t="inlineStr">
        <is>
          <t>Not reviewed</t>
        </is>
      </c>
      <c r="BM1041" t="inlineStr">
        <is>
          <t>Not reviewed (not included)</t>
        </is>
      </c>
      <c r="BN1041" t="inlineStr">
        <is>
          <t>Non-ADHD Focused - E2-Not ADHD focused: Neither title nor abstract mentions ADHD or attention-deficit/hyperactivity</t>
        </is>
      </c>
      <c r="BO1041" t="inlineStr">
        <is>
          <t>Abstract-level screening only</t>
        </is>
      </c>
      <c r="BP1041" t="inlineStr">
        <is>
          <t>Not reported</t>
        </is>
      </c>
    </row>
    <row r="1042">
      <c r="A1042" t="inlineStr">
        <is>
          <t>Effective Connectivity Estimation by a Hybrid Neural Network, Empirical Wavelet Transform, and Bayesian Optimization</t>
        </is>
      </c>
      <c r="B1042" t="n">
        <v>2024</v>
      </c>
      <c r="C1042" t="inlineStr">
        <is>
          <t>Not checked</t>
        </is>
      </c>
      <c r="D1042" t="inlineStr">
        <is>
          <t>Not checked</t>
        </is>
      </c>
      <c r="E1042">
        <f>_XLFN.IFNA( _XLFN.XLOOKUP(A871,#REF!,#REF!), "NOT PUBMED")</f>
        <v/>
      </c>
      <c r="G1042" t="inlineStr">
        <is>
          <t>Unimodal</t>
        </is>
      </c>
      <c r="H1042" t="inlineStr">
        <is>
          <t>See abstract</t>
        </is>
      </c>
      <c r="I1042" t="inlineStr">
        <is>
          <t>See abstract</t>
        </is>
      </c>
      <c r="J1042" t="inlineStr">
        <is>
          <t>See abstract (AI/ML)</t>
        </is>
      </c>
      <c r="K1042" t="inlineStr">
        <is>
          <t>See abstract</t>
        </is>
      </c>
      <c r="M1042" t="inlineStr">
        <is>
          <t>See abstract</t>
        </is>
      </c>
      <c r="N1042" t="inlineStr">
        <is>
          <t>See abstract</t>
        </is>
      </c>
      <c r="O1042" t="inlineStr">
        <is>
          <t>Not verified from abstract</t>
        </is>
      </c>
      <c r="P1042" t="inlineStr">
        <is>
          <t>See abstract</t>
        </is>
      </c>
      <c r="Q1042" t="inlineStr">
        <is>
          <t>See abstract</t>
        </is>
      </c>
      <c r="R1042" t="inlineStr">
        <is>
          <t>Not reviewed (not included)</t>
        </is>
      </c>
      <c r="S1042" t="inlineStr">
        <is>
          <t>Not reviewed (not included)</t>
        </is>
      </c>
      <c r="T1042" t="inlineStr">
        <is>
          <t>Abstract screening only. Non-ADHD Focused</t>
        </is>
      </c>
      <c r="U1042" t="inlineStr">
        <is>
          <t>EXCLUDE</t>
        </is>
      </c>
      <c r="V1042" t="inlineStr">
        <is>
          <t>E2-Not ADHD focused: Neither title nor abstract mentions ADHD or attention-deficit/hyperactivity</t>
        </is>
      </c>
      <c r="W1042" t="inlineStr">
        <is>
          <t>Excluded: Not ADHD Focused</t>
        </is>
      </c>
      <c r="X1042" t="inlineStr">
        <is>
          <t>Not assessed from abstract</t>
        </is>
      </c>
      <c r="Y1042" t="inlineStr">
        <is>
          <t>Pubmed</t>
        </is>
      </c>
      <c r="Z1042" t="inlineStr">
        <is>
          <t>Not determined from abstract</t>
        </is>
      </c>
      <c r="AB1042" t="inlineStr">
        <is>
          <t>Not assessed (not included)</t>
        </is>
      </c>
      <c r="AC1042" t="inlineStr">
        <is>
          <t>Not assessed (not included)</t>
        </is>
      </c>
      <c r="AD1042" t="inlineStr">
        <is>
          <t>Esmaeil-Zadeh M, Fattahi M, Soltani-Gol M, Rostami R, Soltanian-Zadeh H.</t>
        </is>
      </c>
      <c r="AF1042" t="inlineStr">
        <is>
          <t>Unknown - Verify via DOI</t>
        </is>
      </c>
      <c r="AH1042" t="inlineStr">
        <is>
          <t>Not assessed</t>
        </is>
      </c>
      <c r="AI1042" t="inlineStr">
        <is>
          <t>Not reported</t>
        </is>
      </c>
      <c r="AJ1042" t="inlineStr">
        <is>
          <t>Not reported</t>
        </is>
      </c>
      <c r="AK1042" t="inlineStr">
        <is>
          <t>Not reported</t>
        </is>
      </c>
      <c r="AL1042" t="inlineStr">
        <is>
          <t>Not reported</t>
        </is>
      </c>
      <c r="AM1042" t="inlineStr">
        <is>
          <t>Not reported</t>
        </is>
      </c>
      <c r="AN1042" t="inlineStr">
        <is>
          <t>Not reported</t>
        </is>
      </c>
      <c r="AO1042" t="inlineStr">
        <is>
          <t>Not reviewed</t>
        </is>
      </c>
      <c r="AP1042" t="inlineStr">
        <is>
          <t>Not reported</t>
        </is>
      </c>
      <c r="AQ1042" t="inlineStr">
        <is>
          <t>Not reported</t>
        </is>
      </c>
      <c r="AR1042" t="inlineStr">
        <is>
          <t>Not reported</t>
        </is>
      </c>
      <c r="AS1042" t="inlineStr">
        <is>
          <t>See abstract</t>
        </is>
      </c>
      <c r="AT1042" t="inlineStr">
        <is>
          <t>Not reviewed</t>
        </is>
      </c>
      <c r="AU1042" t="inlineStr">
        <is>
          <t>Not reviewed</t>
        </is>
      </c>
      <c r="AV1042" t="inlineStr">
        <is>
          <t>Not reviewed</t>
        </is>
      </c>
      <c r="AW1042" t="inlineStr">
        <is>
          <t>Not reviewed</t>
        </is>
      </c>
      <c r="AX1042" t="inlineStr">
        <is>
          <t>Not reported</t>
        </is>
      </c>
      <c r="AY1042" t="inlineStr">
        <is>
          <t>Not reported</t>
        </is>
      </c>
      <c r="AZ1042" t="inlineStr">
        <is>
          <t>Not reported</t>
        </is>
      </c>
      <c r="BA1042" t="inlineStr">
        <is>
          <t>Not reported</t>
        </is>
      </c>
      <c r="BB1042" t="inlineStr">
        <is>
          <t>Not reported</t>
        </is>
      </c>
      <c r="BC1042" t="inlineStr">
        <is>
          <t>Not reported</t>
        </is>
      </c>
      <c r="BD1042" t="inlineStr">
        <is>
          <t>Not reported</t>
        </is>
      </c>
      <c r="BE1042" t="inlineStr">
        <is>
          <t>Not reported</t>
        </is>
      </c>
      <c r="BF1042" t="inlineStr">
        <is>
          <t>Not reported</t>
        </is>
      </c>
      <c r="BG1042" t="inlineStr">
        <is>
          <t>Not reviewed (not included)</t>
        </is>
      </c>
      <c r="BH1042" t="inlineStr">
        <is>
          <t>N/A</t>
        </is>
      </c>
      <c r="BI1042" t="inlineStr">
        <is>
          <t>Not reviewed</t>
        </is>
      </c>
      <c r="BJ1042" t="inlineStr">
        <is>
          <t>Not reviewed</t>
        </is>
      </c>
      <c r="BK1042" t="inlineStr">
        <is>
          <t>Not reviewed</t>
        </is>
      </c>
      <c r="BL1042" t="inlineStr">
        <is>
          <t>Not reviewed</t>
        </is>
      </c>
      <c r="BM1042" t="inlineStr">
        <is>
          <t>Not reviewed (not included)</t>
        </is>
      </c>
      <c r="BN1042" t="inlineStr">
        <is>
          <t>Non-ADHD Focused - E2-Not ADHD focused: Neither title nor abstract mentions ADHD or attention-deficit/hyperactivity</t>
        </is>
      </c>
      <c r="BO1042" t="inlineStr">
        <is>
          <t>Abstract-level screening only</t>
        </is>
      </c>
      <c r="BP1042" t="inlineStr">
        <is>
          <t>Not reported</t>
        </is>
      </c>
    </row>
    <row r="1043">
      <c r="A1043" t="inlineStr">
        <is>
          <t>Machine learning models effectively distinguish attention-deficit/hyperactivity disorder using event-related potentials</t>
        </is>
      </c>
      <c r="B1043" t="n">
        <v>2022</v>
      </c>
      <c r="C1043" t="inlineStr">
        <is>
          <t>Not checked</t>
        </is>
      </c>
      <c r="D1043" t="inlineStr">
        <is>
          <t>Not checked</t>
        </is>
      </c>
      <c r="E1043">
        <f>_XLFN.IFNA( _XLFN.XLOOKUP(A872,#REF!,#REF!), "NOT PUBMED")</f>
        <v/>
      </c>
      <c r="G1043" t="inlineStr">
        <is>
          <t>Unimodal</t>
        </is>
      </c>
      <c r="H1043" t="inlineStr">
        <is>
          <t>See abstract</t>
        </is>
      </c>
      <c r="I1043" t="inlineStr">
        <is>
          <t>See abstract</t>
        </is>
      </c>
      <c r="J1043" t="inlineStr">
        <is>
          <t>See abstract (AI/ML)</t>
        </is>
      </c>
      <c r="K1043" t="inlineStr">
        <is>
          <t>See abstract</t>
        </is>
      </c>
      <c r="M1043" t="inlineStr">
        <is>
          <t>See abstract</t>
        </is>
      </c>
      <c r="N1043" t="inlineStr">
        <is>
          <t>See abstract</t>
        </is>
      </c>
      <c r="O1043" t="inlineStr">
        <is>
          <t>Not verified from abstract</t>
        </is>
      </c>
      <c r="P1043" t="inlineStr">
        <is>
          <t>See abstract</t>
        </is>
      </c>
      <c r="Q1043" t="inlineStr">
        <is>
          <t>See abstract</t>
        </is>
      </c>
      <c r="R1043" t="inlineStr">
        <is>
          <t>Not reviewed (not included)</t>
        </is>
      </c>
      <c r="S1043" t="inlineStr">
        <is>
          <t>Not reviewed (not included)</t>
        </is>
      </c>
      <c r="T1043" t="inlineStr">
        <is>
          <t>Abstract screening only. AI Not for Diagnosis</t>
        </is>
      </c>
      <c r="U1043" t="inlineStr">
        <is>
          <t>EXCLUDE</t>
        </is>
      </c>
      <c r="V1043" t="inlineStr">
        <is>
          <t>E1-Not Diagnosis: AI/ML does not appear to be applied for ADHD diagnosis, classification, or detection</t>
        </is>
      </c>
      <c r="W1043" t="inlineStr">
        <is>
          <t>Excluded: AI Not for Diagnosis</t>
        </is>
      </c>
      <c r="X1043" t="inlineStr">
        <is>
          <t>Not assessed from abstract</t>
        </is>
      </c>
      <c r="Y1043" t="inlineStr">
        <is>
          <t>Pubmed</t>
        </is>
      </c>
      <c r="Z1043" t="inlineStr">
        <is>
          <t>Not determined from abstract</t>
        </is>
      </c>
      <c r="AB1043" t="inlineStr">
        <is>
          <t>Not assessed (not included)</t>
        </is>
      </c>
      <c r="AC1043" t="inlineStr">
        <is>
          <t>Not assessed (not included)</t>
        </is>
      </c>
      <c r="AD1043" t="inlineStr">
        <is>
          <t>Ghasemi E, Ebrahimi M, Ebrahimie E.</t>
        </is>
      </c>
      <c r="AF1043" t="inlineStr">
        <is>
          <t>Unknown - Verify via DOI</t>
        </is>
      </c>
      <c r="AH1043" t="inlineStr">
        <is>
          <t>Not assessed</t>
        </is>
      </c>
      <c r="AI1043" t="inlineStr">
        <is>
          <t>Not reported</t>
        </is>
      </c>
      <c r="AJ1043" t="inlineStr">
        <is>
          <t>Not reported</t>
        </is>
      </c>
      <c r="AK1043" t="inlineStr">
        <is>
          <t>Not reported</t>
        </is>
      </c>
      <c r="AL1043" t="inlineStr">
        <is>
          <t>Not reported</t>
        </is>
      </c>
      <c r="AM1043" t="inlineStr">
        <is>
          <t>Not reported</t>
        </is>
      </c>
      <c r="AN1043" t="inlineStr">
        <is>
          <t>Not reported</t>
        </is>
      </c>
      <c r="AO1043" t="inlineStr">
        <is>
          <t>Not reviewed</t>
        </is>
      </c>
      <c r="AP1043" t="inlineStr">
        <is>
          <t>Not reported</t>
        </is>
      </c>
      <c r="AQ1043" t="inlineStr">
        <is>
          <t>Not reported</t>
        </is>
      </c>
      <c r="AR1043" t="inlineStr">
        <is>
          <t>Not reported</t>
        </is>
      </c>
      <c r="AS1043" t="inlineStr">
        <is>
          <t>See abstract</t>
        </is>
      </c>
      <c r="AT1043" t="inlineStr">
        <is>
          <t>Not reviewed</t>
        </is>
      </c>
      <c r="AU1043" t="inlineStr">
        <is>
          <t>Not reviewed</t>
        </is>
      </c>
      <c r="AV1043" t="inlineStr">
        <is>
          <t>Not reviewed</t>
        </is>
      </c>
      <c r="AW1043" t="inlineStr">
        <is>
          <t>Not reviewed</t>
        </is>
      </c>
      <c r="AX1043" t="inlineStr">
        <is>
          <t>Not reported</t>
        </is>
      </c>
      <c r="AY1043" t="inlineStr">
        <is>
          <t>Not reported</t>
        </is>
      </c>
      <c r="AZ1043" t="inlineStr">
        <is>
          <t>Not reported</t>
        </is>
      </c>
      <c r="BA1043" t="inlineStr">
        <is>
          <t>Not reported</t>
        </is>
      </c>
      <c r="BB1043" t="inlineStr">
        <is>
          <t>Not reported</t>
        </is>
      </c>
      <c r="BC1043" t="inlineStr">
        <is>
          <t>Not reported</t>
        </is>
      </c>
      <c r="BD1043" t="inlineStr">
        <is>
          <t>Not reported</t>
        </is>
      </c>
      <c r="BE1043" t="inlineStr">
        <is>
          <t>Not reported</t>
        </is>
      </c>
      <c r="BF1043" t="inlineStr">
        <is>
          <t>Not reported</t>
        </is>
      </c>
      <c r="BG1043" t="inlineStr">
        <is>
          <t>Not reviewed (not included)</t>
        </is>
      </c>
      <c r="BH1043" t="inlineStr">
        <is>
          <t>N/A</t>
        </is>
      </c>
      <c r="BI1043" t="inlineStr">
        <is>
          <t>Not reviewed</t>
        </is>
      </c>
      <c r="BJ1043" t="inlineStr">
        <is>
          <t>Not reviewed</t>
        </is>
      </c>
      <c r="BK1043" t="inlineStr">
        <is>
          <t>Not reviewed</t>
        </is>
      </c>
      <c r="BL1043" t="inlineStr">
        <is>
          <t>Not reviewed</t>
        </is>
      </c>
      <c r="BM1043" t="inlineStr">
        <is>
          <t>Not reviewed (not included)</t>
        </is>
      </c>
      <c r="BN1043" t="inlineStr">
        <is>
          <t>AI Not for Diagnosis - E1-Not Diagnosis: AI/ML does not appear to be applied for ADHD diagnosis, classification, or detecti</t>
        </is>
      </c>
      <c r="BO1043" t="inlineStr">
        <is>
          <t>Abstract-level screening only</t>
        </is>
      </c>
      <c r="BP1043" t="inlineStr">
        <is>
          <t>Not reported</t>
        </is>
      </c>
    </row>
    <row r="1044">
      <c r="A1044" t="inlineStr">
        <is>
          <t>PANDAS: Paediatric Attention-Deficit/Hyperactivity Disorder Application Software</t>
        </is>
      </c>
      <c r="B1044" t="n">
        <v>2019</v>
      </c>
      <c r="C1044" t="inlineStr">
        <is>
          <t>Not checked</t>
        </is>
      </c>
      <c r="D1044" t="inlineStr">
        <is>
          <t>Not checked</t>
        </is>
      </c>
      <c r="E1044">
        <f>_XLFN.IFNA( _XLFN.XLOOKUP(A874,#REF!,#REF!), "NOT PUBMED")</f>
        <v/>
      </c>
      <c r="G1044" t="inlineStr">
        <is>
          <t>Unimodal</t>
        </is>
      </c>
      <c r="H1044" t="inlineStr">
        <is>
          <t>See abstract</t>
        </is>
      </c>
      <c r="I1044" t="inlineStr">
        <is>
          <t>See abstract</t>
        </is>
      </c>
      <c r="J1044" t="inlineStr">
        <is>
          <t>See abstract (AI/ML)</t>
        </is>
      </c>
      <c r="K1044" t="inlineStr">
        <is>
          <t>See abstract</t>
        </is>
      </c>
      <c r="M1044" t="inlineStr">
        <is>
          <t>See abstract</t>
        </is>
      </c>
      <c r="N1044" t="inlineStr">
        <is>
          <t>See abstract</t>
        </is>
      </c>
      <c r="O1044" t="inlineStr">
        <is>
          <t>Not verified from abstract</t>
        </is>
      </c>
      <c r="P1044" t="inlineStr">
        <is>
          <t>See abstract</t>
        </is>
      </c>
      <c r="Q1044" t="inlineStr">
        <is>
          <t>See abstract</t>
        </is>
      </c>
      <c r="R1044" t="inlineStr">
        <is>
          <t>Not reviewed (not included)</t>
        </is>
      </c>
      <c r="S1044" t="inlineStr">
        <is>
          <t>Not reviewed (not included)</t>
        </is>
      </c>
      <c r="T1044" t="inlineStr">
        <is>
          <t>Abstract screening only. No AI/ML Methods</t>
        </is>
      </c>
      <c r="U1044" t="inlineStr">
        <is>
          <t>EXCLUDE</t>
        </is>
      </c>
      <c r="V1044" t="inlineStr">
        <is>
          <t>E1-No AI/ML/DL: Abstract and title do not describe application of AI, ML, or DL methods</t>
        </is>
      </c>
      <c r="W1044" t="inlineStr">
        <is>
          <t>Excluded: No AI/ML Methods</t>
        </is>
      </c>
      <c r="X1044" t="inlineStr">
        <is>
          <t>Not assessed from abstract</t>
        </is>
      </c>
      <c r="Y1044" t="inlineStr">
        <is>
          <t>Pubmed</t>
        </is>
      </c>
      <c r="Z1044" t="inlineStr">
        <is>
          <t>Not determined from abstract</t>
        </is>
      </c>
      <c r="AB1044" t="inlineStr">
        <is>
          <t>Not assessed (not included)</t>
        </is>
      </c>
      <c r="AC1044" t="inlineStr">
        <is>
          <t>Not assessed (not included)</t>
        </is>
      </c>
      <c r="AD1044" t="inlineStr">
        <is>
          <t>Mwamba HM, Fourie PR, den Heever DV.</t>
        </is>
      </c>
      <c r="AF1044" t="inlineStr">
        <is>
          <t>Unknown - Verify via DOI</t>
        </is>
      </c>
      <c r="AH1044" t="inlineStr">
        <is>
          <t>Not assessed</t>
        </is>
      </c>
      <c r="AI1044" t="inlineStr">
        <is>
          <t>Not reported</t>
        </is>
      </c>
      <c r="AJ1044" t="inlineStr">
        <is>
          <t>Not reported</t>
        </is>
      </c>
      <c r="AK1044" t="inlineStr">
        <is>
          <t>Not reported</t>
        </is>
      </c>
      <c r="AL1044" t="inlineStr">
        <is>
          <t>Not reported</t>
        </is>
      </c>
      <c r="AM1044" t="inlineStr">
        <is>
          <t>Not reported</t>
        </is>
      </c>
      <c r="AN1044" t="inlineStr">
        <is>
          <t>Not reported</t>
        </is>
      </c>
      <c r="AO1044" t="inlineStr">
        <is>
          <t>Not reviewed</t>
        </is>
      </c>
      <c r="AP1044" t="inlineStr">
        <is>
          <t>Not reported</t>
        </is>
      </c>
      <c r="AQ1044" t="inlineStr">
        <is>
          <t>Not reported</t>
        </is>
      </c>
      <c r="AR1044" t="inlineStr">
        <is>
          <t>Not reported</t>
        </is>
      </c>
      <c r="AS1044" t="inlineStr">
        <is>
          <t>See abstract</t>
        </is>
      </c>
      <c r="AT1044" t="inlineStr">
        <is>
          <t>Not reviewed</t>
        </is>
      </c>
      <c r="AU1044" t="inlineStr">
        <is>
          <t>Not reviewed</t>
        </is>
      </c>
      <c r="AV1044" t="inlineStr">
        <is>
          <t>Not reviewed</t>
        </is>
      </c>
      <c r="AW1044" t="inlineStr">
        <is>
          <t>Not reviewed</t>
        </is>
      </c>
      <c r="AX1044" t="inlineStr">
        <is>
          <t>Not reported</t>
        </is>
      </c>
      <c r="AY1044" t="inlineStr">
        <is>
          <t>Not reported</t>
        </is>
      </c>
      <c r="AZ1044" t="inlineStr">
        <is>
          <t>Not reported</t>
        </is>
      </c>
      <c r="BA1044" t="inlineStr">
        <is>
          <t>Not reported</t>
        </is>
      </c>
      <c r="BB1044" t="inlineStr">
        <is>
          <t>Not reported</t>
        </is>
      </c>
      <c r="BC1044" t="inlineStr">
        <is>
          <t>Not reported</t>
        </is>
      </c>
      <c r="BD1044" t="inlineStr">
        <is>
          <t>Not reported</t>
        </is>
      </c>
      <c r="BE1044" t="inlineStr">
        <is>
          <t>Not reported</t>
        </is>
      </c>
      <c r="BF1044" t="inlineStr">
        <is>
          <t>Not reported</t>
        </is>
      </c>
      <c r="BG1044" t="inlineStr">
        <is>
          <t>Not reviewed (not included)</t>
        </is>
      </c>
      <c r="BH1044" t="inlineStr">
        <is>
          <t>N/A</t>
        </is>
      </c>
      <c r="BI1044" t="inlineStr">
        <is>
          <t>Not reviewed</t>
        </is>
      </c>
      <c r="BJ1044" t="inlineStr">
        <is>
          <t>Not reviewed</t>
        </is>
      </c>
      <c r="BK1044" t="inlineStr">
        <is>
          <t>Not reviewed</t>
        </is>
      </c>
      <c r="BL1044" t="inlineStr">
        <is>
          <t>Not reviewed</t>
        </is>
      </c>
      <c r="BM1044" t="inlineStr">
        <is>
          <t>Not reviewed (not included)</t>
        </is>
      </c>
      <c r="BN1044" t="inlineStr">
        <is>
          <t>No AI/ML Methods - E1-No AI/ML/DL: Abstract and title do not describe application of AI, ML, or DL methods</t>
        </is>
      </c>
      <c r="BO1044" t="inlineStr">
        <is>
          <t>Abstract-level screening only</t>
        </is>
      </c>
      <c r="BP1044" t="inlineStr">
        <is>
          <t>Not reported</t>
        </is>
      </c>
    </row>
    <row r="1045">
      <c r="A1045" t="inlineStr">
        <is>
          <t>A neurofeedback-guided EEG and BCI framework for personalized attention rehabilitation in ADHD</t>
        </is>
      </c>
      <c r="B1045" t="n">
        <v>2026</v>
      </c>
      <c r="C1045" t="inlineStr">
        <is>
          <t>Not checked</t>
        </is>
      </c>
      <c r="D1045" t="inlineStr">
        <is>
          <t>Not checked</t>
        </is>
      </c>
      <c r="E1045">
        <f>_XLFN.IFNA( _XLFN.XLOOKUP(A876,#REF!,#REF!), "NOT PUBMED")</f>
        <v/>
      </c>
      <c r="G1045" t="inlineStr">
        <is>
          <t>Unimodal</t>
        </is>
      </c>
      <c r="H1045" t="inlineStr">
        <is>
          <t>See abstract</t>
        </is>
      </c>
      <c r="I1045" t="inlineStr">
        <is>
          <t>See abstract</t>
        </is>
      </c>
      <c r="J1045" t="inlineStr">
        <is>
          <t>See abstract (AI/ML)</t>
        </is>
      </c>
      <c r="K1045" t="inlineStr">
        <is>
          <t>See abstract</t>
        </is>
      </c>
      <c r="M1045" t="inlineStr">
        <is>
          <t>See abstract</t>
        </is>
      </c>
      <c r="N1045" t="inlineStr">
        <is>
          <t>See abstract</t>
        </is>
      </c>
      <c r="O1045" t="inlineStr">
        <is>
          <t>Not verified from abstract</t>
        </is>
      </c>
      <c r="P1045" t="inlineStr">
        <is>
          <t>See abstract</t>
        </is>
      </c>
      <c r="Q1045" t="inlineStr">
        <is>
          <t>See abstract</t>
        </is>
      </c>
      <c r="R1045" t="inlineStr">
        <is>
          <t>Not reviewed (not included)</t>
        </is>
      </c>
      <c r="S1045" t="inlineStr">
        <is>
          <t>Not reviewed (not included)</t>
        </is>
      </c>
      <c r="T1045" t="inlineStr">
        <is>
          <t>Abstract screening only. Out of Date Range</t>
        </is>
      </c>
      <c r="U1045" t="inlineStr">
        <is>
          <t>EXCLUDE</t>
        </is>
      </c>
      <c r="V1045" t="inlineStr">
        <is>
          <t>E4-Year: Published 2026, outside 2019-2025 window</t>
        </is>
      </c>
      <c r="W1045" t="inlineStr">
        <is>
          <t>Out of Date Range</t>
        </is>
      </c>
      <c r="X1045" t="inlineStr">
        <is>
          <t>Not assessed from abstract</t>
        </is>
      </c>
      <c r="Y1045" t="inlineStr">
        <is>
          <t>Pubmed</t>
        </is>
      </c>
      <c r="Z1045" t="inlineStr">
        <is>
          <t>Not determined from abstract</t>
        </is>
      </c>
      <c r="AB1045" t="inlineStr">
        <is>
          <t>Not assessed (not included)</t>
        </is>
      </c>
      <c r="AC1045" t="inlineStr">
        <is>
          <t>Not assessed (not included)</t>
        </is>
      </c>
      <c r="AD1045" t="inlineStr">
        <is>
          <t>Yang W, Yuan J, Ding L, Chow SKK.</t>
        </is>
      </c>
      <c r="AF1045" t="inlineStr">
        <is>
          <t>Unknown - Verify via DOI</t>
        </is>
      </c>
      <c r="AH1045" t="inlineStr">
        <is>
          <t>Not assessed</t>
        </is>
      </c>
      <c r="AI1045" t="inlineStr">
        <is>
          <t>Not reported</t>
        </is>
      </c>
      <c r="AJ1045" t="inlineStr">
        <is>
          <t>Not reported</t>
        </is>
      </c>
      <c r="AK1045" t="inlineStr">
        <is>
          <t>Not reported</t>
        </is>
      </c>
      <c r="AL1045" t="inlineStr">
        <is>
          <t>Not reported</t>
        </is>
      </c>
      <c r="AM1045" t="inlineStr">
        <is>
          <t>Not reported</t>
        </is>
      </c>
      <c r="AN1045" t="inlineStr">
        <is>
          <t>Not reported</t>
        </is>
      </c>
      <c r="AO1045" t="inlineStr">
        <is>
          <t>Not reviewed</t>
        </is>
      </c>
      <c r="AP1045" t="inlineStr">
        <is>
          <t>Not reported</t>
        </is>
      </c>
      <c r="AQ1045" t="inlineStr">
        <is>
          <t>Not reported</t>
        </is>
      </c>
      <c r="AR1045" t="inlineStr">
        <is>
          <t>Not reported</t>
        </is>
      </c>
      <c r="AS1045" t="inlineStr">
        <is>
          <t>See abstract</t>
        </is>
      </c>
      <c r="AT1045" t="inlineStr">
        <is>
          <t>Not reviewed</t>
        </is>
      </c>
      <c r="AU1045" t="inlineStr">
        <is>
          <t>Not reviewed</t>
        </is>
      </c>
      <c r="AV1045" t="inlineStr">
        <is>
          <t>Not reviewed</t>
        </is>
      </c>
      <c r="AW1045" t="inlineStr">
        <is>
          <t>Not reviewed</t>
        </is>
      </c>
      <c r="AX1045" t="inlineStr">
        <is>
          <t>Not reported</t>
        </is>
      </c>
      <c r="AY1045" t="inlineStr">
        <is>
          <t>Not reported</t>
        </is>
      </c>
      <c r="AZ1045" t="inlineStr">
        <is>
          <t>Not reported</t>
        </is>
      </c>
      <c r="BA1045" t="inlineStr">
        <is>
          <t>Not reported</t>
        </is>
      </c>
      <c r="BB1045" t="inlineStr">
        <is>
          <t>Not reported</t>
        </is>
      </c>
      <c r="BC1045" t="inlineStr">
        <is>
          <t>Not reported</t>
        </is>
      </c>
      <c r="BD1045" t="inlineStr">
        <is>
          <t>Not reported</t>
        </is>
      </c>
      <c r="BE1045" t="inlineStr">
        <is>
          <t>Not reported</t>
        </is>
      </c>
      <c r="BF1045" t="inlineStr">
        <is>
          <t>Not reported</t>
        </is>
      </c>
      <c r="BG1045" t="inlineStr">
        <is>
          <t>Not reviewed (not included)</t>
        </is>
      </c>
      <c r="BH1045" t="inlineStr">
        <is>
          <t>N/A</t>
        </is>
      </c>
      <c r="BI1045" t="inlineStr">
        <is>
          <t>Not reviewed</t>
        </is>
      </c>
      <c r="BJ1045" t="inlineStr">
        <is>
          <t>Not reviewed</t>
        </is>
      </c>
      <c r="BK1045" t="inlineStr">
        <is>
          <t>Not reviewed</t>
        </is>
      </c>
      <c r="BL1045" t="inlineStr">
        <is>
          <t>Not reviewed</t>
        </is>
      </c>
      <c r="BM1045" t="inlineStr">
        <is>
          <t>Not reviewed (not included)</t>
        </is>
      </c>
      <c r="BN1045" t="inlineStr">
        <is>
          <t>Out of Date Range - E4-Year: Published 2026, outside 2019-2025 window</t>
        </is>
      </c>
      <c r="BO1045" t="inlineStr">
        <is>
          <t>Abstract-level screening only</t>
        </is>
      </c>
      <c r="BP1045" t="inlineStr">
        <is>
          <t>Not reported</t>
        </is>
      </c>
    </row>
    <row r="1046">
      <c r="A1046" t="inlineStr">
        <is>
          <t>EEG characteristics of children with attention-deficit/hyperactivity disorder</t>
        </is>
      </c>
      <c r="B1046" t="n">
        <v>2019</v>
      </c>
      <c r="C1046" t="inlineStr">
        <is>
          <t>Not checked</t>
        </is>
      </c>
      <c r="D1046" t="inlineStr">
        <is>
          <t>Not checked</t>
        </is>
      </c>
      <c r="E1046">
        <f>_XLFN.IFNA( _XLFN.XLOOKUP(A878,#REF!,#REF!), "NOT PUBMED")</f>
        <v/>
      </c>
      <c r="G1046" t="inlineStr">
        <is>
          <t>Unimodal</t>
        </is>
      </c>
      <c r="H1046" t="inlineStr">
        <is>
          <t>See abstract</t>
        </is>
      </c>
      <c r="I1046" t="inlineStr">
        <is>
          <t>See abstract</t>
        </is>
      </c>
      <c r="J1046" t="inlineStr">
        <is>
          <t>See abstract (AI/ML)</t>
        </is>
      </c>
      <c r="K1046" t="inlineStr">
        <is>
          <t>See abstract</t>
        </is>
      </c>
      <c r="M1046" t="inlineStr">
        <is>
          <t>See abstract</t>
        </is>
      </c>
      <c r="N1046" t="inlineStr">
        <is>
          <t>See abstract</t>
        </is>
      </c>
      <c r="O1046" t="inlineStr">
        <is>
          <t>Not verified from abstract</t>
        </is>
      </c>
      <c r="P1046" t="inlineStr">
        <is>
          <t>See abstract</t>
        </is>
      </c>
      <c r="Q1046" t="inlineStr">
        <is>
          <t>See abstract</t>
        </is>
      </c>
      <c r="R1046" t="inlineStr">
        <is>
          <t>Not reviewed (not included)</t>
        </is>
      </c>
      <c r="S1046" t="inlineStr">
        <is>
          <t>Not reviewed (not included)</t>
        </is>
      </c>
      <c r="T1046" t="inlineStr">
        <is>
          <t>Abstract screening only. No AI/ML Methods</t>
        </is>
      </c>
      <c r="U1046" t="inlineStr">
        <is>
          <t>EXCLUDE</t>
        </is>
      </c>
      <c r="V1046" t="inlineStr">
        <is>
          <t>E1-No AI/ML/DL: Abstract and title do not describe application of AI, ML, or DL methods</t>
        </is>
      </c>
      <c r="W1046" t="inlineStr">
        <is>
          <t>Excluded: No AI/ML Methods</t>
        </is>
      </c>
      <c r="X1046" t="inlineStr">
        <is>
          <t>Not assessed from abstract</t>
        </is>
      </c>
      <c r="Y1046" t="inlineStr">
        <is>
          <t>Pubmed</t>
        </is>
      </c>
      <c r="Z1046" t="inlineStr">
        <is>
          <t>Not determined from abstract</t>
        </is>
      </c>
      <c r="AB1046" t="inlineStr">
        <is>
          <t>Not assessed (not included)</t>
        </is>
      </c>
      <c r="AC1046" t="inlineStr">
        <is>
          <t>Not assessed (not included)</t>
        </is>
      </c>
      <c r="AD1046" t="inlineStr">
        <is>
          <t>Chen H, Chen W, Song Y, Sun L, Li X.</t>
        </is>
      </c>
      <c r="AF1046" t="inlineStr">
        <is>
          <t>Unknown - Verify via DOI</t>
        </is>
      </c>
      <c r="AH1046" t="inlineStr">
        <is>
          <t>Not assessed</t>
        </is>
      </c>
      <c r="AI1046" t="inlineStr">
        <is>
          <t>Not reported</t>
        </is>
      </c>
      <c r="AJ1046" t="inlineStr">
        <is>
          <t>Not reported</t>
        </is>
      </c>
      <c r="AK1046" t="inlineStr">
        <is>
          <t>Not reported</t>
        </is>
      </c>
      <c r="AL1046" t="inlineStr">
        <is>
          <t>Not reported</t>
        </is>
      </c>
      <c r="AM1046" t="inlineStr">
        <is>
          <t>Not reported</t>
        </is>
      </c>
      <c r="AN1046" t="inlineStr">
        <is>
          <t>Not reported</t>
        </is>
      </c>
      <c r="AO1046" t="inlineStr">
        <is>
          <t>Not reviewed</t>
        </is>
      </c>
      <c r="AP1046" t="inlineStr">
        <is>
          <t>Not reported</t>
        </is>
      </c>
      <c r="AQ1046" t="inlineStr">
        <is>
          <t>Not reported</t>
        </is>
      </c>
      <c r="AR1046" t="inlineStr">
        <is>
          <t>Not reported</t>
        </is>
      </c>
      <c r="AS1046" t="inlineStr">
        <is>
          <t>See abstract</t>
        </is>
      </c>
      <c r="AT1046" t="inlineStr">
        <is>
          <t>Not reviewed</t>
        </is>
      </c>
      <c r="AU1046" t="inlineStr">
        <is>
          <t>Not reviewed</t>
        </is>
      </c>
      <c r="AV1046" t="inlineStr">
        <is>
          <t>Not reviewed</t>
        </is>
      </c>
      <c r="AW1046" t="inlineStr">
        <is>
          <t>Not reviewed</t>
        </is>
      </c>
      <c r="AX1046" t="inlineStr">
        <is>
          <t>Not reported</t>
        </is>
      </c>
      <c r="AY1046" t="inlineStr">
        <is>
          <t>Not reported</t>
        </is>
      </c>
      <c r="AZ1046" t="inlineStr">
        <is>
          <t>Not reported</t>
        </is>
      </c>
      <c r="BA1046" t="inlineStr">
        <is>
          <t>Not reported</t>
        </is>
      </c>
      <c r="BB1046" t="inlineStr">
        <is>
          <t>Not reported</t>
        </is>
      </c>
      <c r="BC1046" t="inlineStr">
        <is>
          <t>Not reported</t>
        </is>
      </c>
      <c r="BD1046" t="inlineStr">
        <is>
          <t>Not reported</t>
        </is>
      </c>
      <c r="BE1046" t="inlineStr">
        <is>
          <t>Not reported</t>
        </is>
      </c>
      <c r="BF1046" t="inlineStr">
        <is>
          <t>Not reported</t>
        </is>
      </c>
      <c r="BG1046" t="inlineStr">
        <is>
          <t>Not reviewed (not included)</t>
        </is>
      </c>
      <c r="BH1046" t="inlineStr">
        <is>
          <t>N/A</t>
        </is>
      </c>
      <c r="BI1046" t="inlineStr">
        <is>
          <t>Not reviewed</t>
        </is>
      </c>
      <c r="BJ1046" t="inlineStr">
        <is>
          <t>Not reviewed</t>
        </is>
      </c>
      <c r="BK1046" t="inlineStr">
        <is>
          <t>Not reviewed</t>
        </is>
      </c>
      <c r="BL1046" t="inlineStr">
        <is>
          <t>Not reviewed</t>
        </is>
      </c>
      <c r="BM1046" t="inlineStr">
        <is>
          <t>Not reviewed (not included)</t>
        </is>
      </c>
      <c r="BN1046" t="inlineStr">
        <is>
          <t>No AI/ML Methods - E1-No AI/ML/DL: Abstract and title do not describe application of AI, ML, or DL methods</t>
        </is>
      </c>
      <c r="BO1046" t="inlineStr">
        <is>
          <t>Abstract-level screening only</t>
        </is>
      </c>
      <c r="BP1046" t="inlineStr">
        <is>
          <t>Not reported</t>
        </is>
      </c>
    </row>
    <row r="1047">
      <c r="A1047" t="inlineStr">
        <is>
          <t>Towards a brain-based predictome of mental illness</t>
        </is>
      </c>
      <c r="B1047" t="n">
        <v>2020</v>
      </c>
      <c r="C1047" t="inlineStr">
        <is>
          <t>Not checked</t>
        </is>
      </c>
      <c r="D1047" t="inlineStr">
        <is>
          <t>Not checked</t>
        </is>
      </c>
      <c r="E1047">
        <f>_XLFN.IFNA( _XLFN.XLOOKUP(A879,#REF!,#REF!), "NOT PUBMED")</f>
        <v/>
      </c>
      <c r="G1047" t="inlineStr">
        <is>
          <t>Unimodal</t>
        </is>
      </c>
      <c r="H1047" t="inlineStr">
        <is>
          <t>See abstract</t>
        </is>
      </c>
      <c r="I1047" t="inlineStr">
        <is>
          <t>See abstract</t>
        </is>
      </c>
      <c r="J1047" t="inlineStr">
        <is>
          <t>See abstract (AI/ML)</t>
        </is>
      </c>
      <c r="K1047" t="inlineStr">
        <is>
          <t>See abstract</t>
        </is>
      </c>
      <c r="M1047" t="inlineStr">
        <is>
          <t>See abstract</t>
        </is>
      </c>
      <c r="N1047" t="inlineStr">
        <is>
          <t>See abstract</t>
        </is>
      </c>
      <c r="O1047" t="inlineStr">
        <is>
          <t>Not verified from abstract</t>
        </is>
      </c>
      <c r="P1047" t="inlineStr">
        <is>
          <t>See abstract</t>
        </is>
      </c>
      <c r="Q1047" t="inlineStr">
        <is>
          <t>See abstract</t>
        </is>
      </c>
      <c r="R1047" t="inlineStr">
        <is>
          <t>Not reviewed (not included)</t>
        </is>
      </c>
      <c r="S1047" t="inlineStr">
        <is>
          <t>Not reviewed (not included)</t>
        </is>
      </c>
      <c r="T1047" t="inlineStr">
        <is>
          <t>Abstract screening only. Non-ADHD Focused</t>
        </is>
      </c>
      <c r="U1047" t="inlineStr">
        <is>
          <t>EXCLUDE</t>
        </is>
      </c>
      <c r="V1047" t="inlineStr">
        <is>
          <t>E2-Not ADHD focused: Neither title nor abstract mentions ADHD or attention-deficit/hyperactivity</t>
        </is>
      </c>
      <c r="W1047" t="inlineStr">
        <is>
          <t>Excluded: Not ADHD Focused</t>
        </is>
      </c>
      <c r="X1047" t="inlineStr">
        <is>
          <t>Not assessed from abstract</t>
        </is>
      </c>
      <c r="Y1047" t="inlineStr">
        <is>
          <t>Pubmed</t>
        </is>
      </c>
      <c r="Z1047" t="inlineStr">
        <is>
          <t>Not determined from abstract</t>
        </is>
      </c>
      <c r="AB1047" t="inlineStr">
        <is>
          <t>Not assessed (not included)</t>
        </is>
      </c>
      <c r="AC1047" t="inlineStr">
        <is>
          <t>Not assessed (not included)</t>
        </is>
      </c>
      <c r="AD1047" t="inlineStr">
        <is>
          <t>Rashid B, Calhoun V.</t>
        </is>
      </c>
      <c r="AF1047" t="inlineStr">
        <is>
          <t>Unknown - Verify via DOI</t>
        </is>
      </c>
      <c r="AH1047" t="inlineStr">
        <is>
          <t>Not assessed</t>
        </is>
      </c>
      <c r="AI1047" t="inlineStr">
        <is>
          <t>Not reported</t>
        </is>
      </c>
      <c r="AJ1047" t="inlineStr">
        <is>
          <t>Not reported</t>
        </is>
      </c>
      <c r="AK1047" t="inlineStr">
        <is>
          <t>Not reported</t>
        </is>
      </c>
      <c r="AL1047" t="inlineStr">
        <is>
          <t>Not reported</t>
        </is>
      </c>
      <c r="AM1047" t="inlineStr">
        <is>
          <t>Not reported</t>
        </is>
      </c>
      <c r="AN1047" t="inlineStr">
        <is>
          <t>Not reported</t>
        </is>
      </c>
      <c r="AO1047" t="inlineStr">
        <is>
          <t>Not reviewed</t>
        </is>
      </c>
      <c r="AP1047" t="inlineStr">
        <is>
          <t>Not reported</t>
        </is>
      </c>
      <c r="AQ1047" t="inlineStr">
        <is>
          <t>Not reported</t>
        </is>
      </c>
      <c r="AR1047" t="inlineStr">
        <is>
          <t>Not reported</t>
        </is>
      </c>
      <c r="AS1047" t="inlineStr">
        <is>
          <t>See abstract</t>
        </is>
      </c>
      <c r="AT1047" t="inlineStr">
        <is>
          <t>Not reviewed</t>
        </is>
      </c>
      <c r="AU1047" t="inlineStr">
        <is>
          <t>Not reviewed</t>
        </is>
      </c>
      <c r="AV1047" t="inlineStr">
        <is>
          <t>Not reviewed</t>
        </is>
      </c>
      <c r="AW1047" t="inlineStr">
        <is>
          <t>Not reviewed</t>
        </is>
      </c>
      <c r="AX1047" t="inlineStr">
        <is>
          <t>Not reported</t>
        </is>
      </c>
      <c r="AY1047" t="inlineStr">
        <is>
          <t>Not reported</t>
        </is>
      </c>
      <c r="AZ1047" t="inlineStr">
        <is>
          <t>Not reported</t>
        </is>
      </c>
      <c r="BA1047" t="inlineStr">
        <is>
          <t>Not reported</t>
        </is>
      </c>
      <c r="BB1047" t="inlineStr">
        <is>
          <t>Not reported</t>
        </is>
      </c>
      <c r="BC1047" t="inlineStr">
        <is>
          <t>Not reported</t>
        </is>
      </c>
      <c r="BD1047" t="inlineStr">
        <is>
          <t>Not reported</t>
        </is>
      </c>
      <c r="BE1047" t="inlineStr">
        <is>
          <t>Not reported</t>
        </is>
      </c>
      <c r="BF1047" t="inlineStr">
        <is>
          <t>Not reported</t>
        </is>
      </c>
      <c r="BG1047" t="inlineStr">
        <is>
          <t>Not reviewed (not included)</t>
        </is>
      </c>
      <c r="BH1047" t="inlineStr">
        <is>
          <t>N/A</t>
        </is>
      </c>
      <c r="BI1047" t="inlineStr">
        <is>
          <t>Not reviewed</t>
        </is>
      </c>
      <c r="BJ1047" t="inlineStr">
        <is>
          <t>Not reviewed</t>
        </is>
      </c>
      <c r="BK1047" t="inlineStr">
        <is>
          <t>Not reviewed</t>
        </is>
      </c>
      <c r="BL1047" t="inlineStr">
        <is>
          <t>Not reviewed</t>
        </is>
      </c>
      <c r="BM1047" t="inlineStr">
        <is>
          <t>Not reviewed (not included)</t>
        </is>
      </c>
      <c r="BN1047" t="inlineStr">
        <is>
          <t>Non-ADHD Focused - E2-Not ADHD focused: Neither title nor abstract mentions ADHD or attention-deficit/hyperactivity</t>
        </is>
      </c>
      <c r="BO1047" t="inlineStr">
        <is>
          <t>Abstract-level screening only</t>
        </is>
      </c>
      <c r="BP1047" t="inlineStr">
        <is>
          <t>Not reported</t>
        </is>
      </c>
    </row>
    <row r="1048">
      <c r="A1048" t="inlineStr">
        <is>
          <t>Individualized identification of sexual dysfunction of psychiatric patients with machine-learning</t>
        </is>
      </c>
      <c r="B1048" t="n">
        <v>2022</v>
      </c>
      <c r="C1048" t="inlineStr">
        <is>
          <t>Not checked</t>
        </is>
      </c>
      <c r="D1048" t="inlineStr">
        <is>
          <t>Not checked</t>
        </is>
      </c>
      <c r="E1048">
        <f>_XLFN.IFNA( _XLFN.XLOOKUP(A880,#REF!,#REF!), "NOT PUBMED")</f>
        <v/>
      </c>
      <c r="G1048" t="inlineStr">
        <is>
          <t>Unimodal</t>
        </is>
      </c>
      <c r="H1048" t="inlineStr">
        <is>
          <t>See abstract</t>
        </is>
      </c>
      <c r="I1048" t="inlineStr">
        <is>
          <t>See abstract</t>
        </is>
      </c>
      <c r="J1048" t="inlineStr">
        <is>
          <t>See abstract (AI/ML)</t>
        </is>
      </c>
      <c r="K1048" t="inlineStr">
        <is>
          <t>See abstract</t>
        </is>
      </c>
      <c r="M1048" t="inlineStr">
        <is>
          <t>See abstract</t>
        </is>
      </c>
      <c r="N1048" t="inlineStr">
        <is>
          <t>See abstract</t>
        </is>
      </c>
      <c r="O1048" t="inlineStr">
        <is>
          <t>Not verified from abstract</t>
        </is>
      </c>
      <c r="P1048" t="inlineStr">
        <is>
          <t>See abstract</t>
        </is>
      </c>
      <c r="Q1048" t="inlineStr">
        <is>
          <t>See abstract</t>
        </is>
      </c>
      <c r="R1048" t="inlineStr">
        <is>
          <t>Not reviewed (not included)</t>
        </is>
      </c>
      <c r="S1048" t="inlineStr">
        <is>
          <t>Not reviewed (not included)</t>
        </is>
      </c>
      <c r="T1048" t="inlineStr">
        <is>
          <t>Abstract screening only. Non-ADHD Focused</t>
        </is>
      </c>
      <c r="U1048" t="inlineStr">
        <is>
          <t>EXCLUDE</t>
        </is>
      </c>
      <c r="V1048" t="inlineStr">
        <is>
          <t>E2-Not ADHD focused: Neither title nor abstract mentions ADHD or attention-deficit/hyperactivity</t>
        </is>
      </c>
      <c r="W1048" t="inlineStr">
        <is>
          <t>Excluded: Not ADHD Focused</t>
        </is>
      </c>
      <c r="X1048" t="inlineStr">
        <is>
          <t>Not assessed from abstract</t>
        </is>
      </c>
      <c r="Y1048" t="inlineStr">
        <is>
          <t>Pubmed</t>
        </is>
      </c>
      <c r="Z1048" t="inlineStr">
        <is>
          <t>Not determined from abstract</t>
        </is>
      </c>
      <c r="AB1048" t="inlineStr">
        <is>
          <t>Not assessed (not included)</t>
        </is>
      </c>
      <c r="AC1048" t="inlineStr">
        <is>
          <t>Not assessed (not included)</t>
        </is>
      </c>
      <c r="AD1048" t="inlineStr">
        <is>
          <t>Liu YS, Hankey JR, Chokka S, Chokka PR, Cao B.</t>
        </is>
      </c>
      <c r="AF1048" t="inlineStr">
        <is>
          <t>Unknown - Verify via DOI</t>
        </is>
      </c>
      <c r="AH1048" t="inlineStr">
        <is>
          <t>Not assessed</t>
        </is>
      </c>
      <c r="AI1048" t="inlineStr">
        <is>
          <t>Not reported</t>
        </is>
      </c>
      <c r="AJ1048" t="inlineStr">
        <is>
          <t>Not reported</t>
        </is>
      </c>
      <c r="AK1048" t="inlineStr">
        <is>
          <t>Not reported</t>
        </is>
      </c>
      <c r="AL1048" t="inlineStr">
        <is>
          <t>Not reported</t>
        </is>
      </c>
      <c r="AM1048" t="inlineStr">
        <is>
          <t>Not reported</t>
        </is>
      </c>
      <c r="AN1048" t="inlineStr">
        <is>
          <t>Not reported</t>
        </is>
      </c>
      <c r="AO1048" t="inlineStr">
        <is>
          <t>Not reviewed</t>
        </is>
      </c>
      <c r="AP1048" t="inlineStr">
        <is>
          <t>Not reported</t>
        </is>
      </c>
      <c r="AQ1048" t="inlineStr">
        <is>
          <t>Not reported</t>
        </is>
      </c>
      <c r="AR1048" t="inlineStr">
        <is>
          <t>Not reported</t>
        </is>
      </c>
      <c r="AS1048" t="inlineStr">
        <is>
          <t>See abstract</t>
        </is>
      </c>
      <c r="AT1048" t="inlineStr">
        <is>
          <t>Not reviewed</t>
        </is>
      </c>
      <c r="AU1048" t="inlineStr">
        <is>
          <t>Not reviewed</t>
        </is>
      </c>
      <c r="AV1048" t="inlineStr">
        <is>
          <t>Not reviewed</t>
        </is>
      </c>
      <c r="AW1048" t="inlineStr">
        <is>
          <t>Not reviewed</t>
        </is>
      </c>
      <c r="AX1048" t="inlineStr">
        <is>
          <t>Not reported</t>
        </is>
      </c>
      <c r="AY1048" t="inlineStr">
        <is>
          <t>Not reported</t>
        </is>
      </c>
      <c r="AZ1048" t="inlineStr">
        <is>
          <t>Not reported</t>
        </is>
      </c>
      <c r="BA1048" t="inlineStr">
        <is>
          <t>Not reported</t>
        </is>
      </c>
      <c r="BB1048" t="inlineStr">
        <is>
          <t>Not reported</t>
        </is>
      </c>
      <c r="BC1048" t="inlineStr">
        <is>
          <t>Not reported</t>
        </is>
      </c>
      <c r="BD1048" t="inlineStr">
        <is>
          <t>Not reported</t>
        </is>
      </c>
      <c r="BE1048" t="inlineStr">
        <is>
          <t>Not reported</t>
        </is>
      </c>
      <c r="BF1048" t="inlineStr">
        <is>
          <t>Not reported</t>
        </is>
      </c>
      <c r="BG1048" t="inlineStr">
        <is>
          <t>Not reviewed (not included)</t>
        </is>
      </c>
      <c r="BH1048" t="inlineStr">
        <is>
          <t>N/A</t>
        </is>
      </c>
      <c r="BI1048" t="inlineStr">
        <is>
          <t>Not reviewed</t>
        </is>
      </c>
      <c r="BJ1048" t="inlineStr">
        <is>
          <t>Not reviewed</t>
        </is>
      </c>
      <c r="BK1048" t="inlineStr">
        <is>
          <t>Not reviewed</t>
        </is>
      </c>
      <c r="BL1048" t="inlineStr">
        <is>
          <t>Not reviewed</t>
        </is>
      </c>
      <c r="BM1048" t="inlineStr">
        <is>
          <t>Not reviewed (not included)</t>
        </is>
      </c>
      <c r="BN1048" t="inlineStr">
        <is>
          <t>Non-ADHD Focused - E2-Not ADHD focused: Neither title nor abstract mentions ADHD or attention-deficit/hyperactivity</t>
        </is>
      </c>
      <c r="BO1048" t="inlineStr">
        <is>
          <t>Abstract-level screening only</t>
        </is>
      </c>
      <c r="BP1048" t="inlineStr">
        <is>
          <t>Not reported</t>
        </is>
      </c>
    </row>
    <row r="1049">
      <c r="A1049" t="inlineStr">
        <is>
          <t>Deep Manifold Harmonic Network With Dual Attention for Brain Disorder Classification</t>
        </is>
      </c>
      <c r="B1049" t="n">
        <v>2023</v>
      </c>
      <c r="C1049" t="inlineStr">
        <is>
          <t>Not checked</t>
        </is>
      </c>
      <c r="D1049" t="inlineStr">
        <is>
          <t>Not checked</t>
        </is>
      </c>
      <c r="E1049">
        <f>_XLFN.IFNA( _XLFN.XLOOKUP(A881,#REF!,#REF!), "NOT PUBMED")</f>
        <v/>
      </c>
      <c r="G1049" t="inlineStr">
        <is>
          <t>Unimodal</t>
        </is>
      </c>
      <c r="H1049" t="inlineStr">
        <is>
          <t>See abstract</t>
        </is>
      </c>
      <c r="I1049" t="inlineStr">
        <is>
          <t>See abstract</t>
        </is>
      </c>
      <c r="J1049" t="inlineStr">
        <is>
          <t>See abstract (AI/ML)</t>
        </is>
      </c>
      <c r="K1049" t="inlineStr">
        <is>
          <t>See abstract</t>
        </is>
      </c>
      <c r="M1049" t="inlineStr">
        <is>
          <t>See abstract</t>
        </is>
      </c>
      <c r="N1049" t="inlineStr">
        <is>
          <t>See abstract</t>
        </is>
      </c>
      <c r="O1049" t="inlineStr">
        <is>
          <t>Not verified from abstract</t>
        </is>
      </c>
      <c r="P1049" t="inlineStr">
        <is>
          <t>See abstract</t>
        </is>
      </c>
      <c r="Q1049" t="inlineStr">
        <is>
          <t>See abstract</t>
        </is>
      </c>
      <c r="R1049" t="inlineStr">
        <is>
          <t>Not reviewed (not included)</t>
        </is>
      </c>
      <c r="S1049" t="inlineStr">
        <is>
          <t>Not reviewed (not included)</t>
        </is>
      </c>
      <c r="T1049" t="inlineStr">
        <is>
          <t>Abstract screening only. Non-ADHD Focused</t>
        </is>
      </c>
      <c r="U1049" t="inlineStr">
        <is>
          <t>EXCLUDE</t>
        </is>
      </c>
      <c r="V1049" t="inlineStr">
        <is>
          <t>E2-Not ADHD focused: Neither title nor abstract mentions ADHD or attention-deficit/hyperactivity</t>
        </is>
      </c>
      <c r="W1049" t="inlineStr">
        <is>
          <t>Excluded: Not ADHD Focused</t>
        </is>
      </c>
      <c r="X1049" t="inlineStr">
        <is>
          <t>Not assessed from abstract</t>
        </is>
      </c>
      <c r="Y1049" t="inlineStr">
        <is>
          <t>Pubmed</t>
        </is>
      </c>
      <c r="Z1049" t="inlineStr">
        <is>
          <t>Not determined from abstract</t>
        </is>
      </c>
      <c r="AB1049" t="inlineStr">
        <is>
          <t>Not assessed (not included)</t>
        </is>
      </c>
      <c r="AC1049" t="inlineStr">
        <is>
          <t>Not assessed (not included)</t>
        </is>
      </c>
      <c r="AD1049" t="inlineStr">
        <is>
          <t>Sheng X, Chen J, Liu Y, Hu B, Cai H.</t>
        </is>
      </c>
      <c r="AF1049" t="inlineStr">
        <is>
          <t>Unknown - Verify via DOI</t>
        </is>
      </c>
      <c r="AH1049" t="inlineStr">
        <is>
          <t>Not assessed</t>
        </is>
      </c>
      <c r="AI1049" t="inlineStr">
        <is>
          <t>Not reported</t>
        </is>
      </c>
      <c r="AJ1049" t="inlineStr">
        <is>
          <t>Not reported</t>
        </is>
      </c>
      <c r="AK1049" t="inlineStr">
        <is>
          <t>Not reported</t>
        </is>
      </c>
      <c r="AL1049" t="inlineStr">
        <is>
          <t>Not reported</t>
        </is>
      </c>
      <c r="AM1049" t="inlineStr">
        <is>
          <t>Not reported</t>
        </is>
      </c>
      <c r="AN1049" t="inlineStr">
        <is>
          <t>Not reported</t>
        </is>
      </c>
      <c r="AO1049" t="inlineStr">
        <is>
          <t>Not reviewed</t>
        </is>
      </c>
      <c r="AP1049" t="inlineStr">
        <is>
          <t>Not reported</t>
        </is>
      </c>
      <c r="AQ1049" t="inlineStr">
        <is>
          <t>Not reported</t>
        </is>
      </c>
      <c r="AR1049" t="inlineStr">
        <is>
          <t>Not reported</t>
        </is>
      </c>
      <c r="AS1049" t="inlineStr">
        <is>
          <t>See abstract</t>
        </is>
      </c>
      <c r="AT1049" t="inlineStr">
        <is>
          <t>Not reviewed</t>
        </is>
      </c>
      <c r="AU1049" t="inlineStr">
        <is>
          <t>Not reviewed</t>
        </is>
      </c>
      <c r="AV1049" t="inlineStr">
        <is>
          <t>Not reviewed</t>
        </is>
      </c>
      <c r="AW1049" t="inlineStr">
        <is>
          <t>Not reviewed</t>
        </is>
      </c>
      <c r="AX1049" t="inlineStr">
        <is>
          <t>Not reported</t>
        </is>
      </c>
      <c r="AY1049" t="inlineStr">
        <is>
          <t>Not reported</t>
        </is>
      </c>
      <c r="AZ1049" t="inlineStr">
        <is>
          <t>Not reported</t>
        </is>
      </c>
      <c r="BA1049" t="inlineStr">
        <is>
          <t>Not reported</t>
        </is>
      </c>
      <c r="BB1049" t="inlineStr">
        <is>
          <t>Not reported</t>
        </is>
      </c>
      <c r="BC1049" t="inlineStr">
        <is>
          <t>Not reported</t>
        </is>
      </c>
      <c r="BD1049" t="inlineStr">
        <is>
          <t>Not reported</t>
        </is>
      </c>
      <c r="BE1049" t="inlineStr">
        <is>
          <t>Not reported</t>
        </is>
      </c>
      <c r="BF1049" t="inlineStr">
        <is>
          <t>Not reported</t>
        </is>
      </c>
      <c r="BG1049" t="inlineStr">
        <is>
          <t>Not reviewed (not included)</t>
        </is>
      </c>
      <c r="BH1049" t="inlineStr">
        <is>
          <t>N/A</t>
        </is>
      </c>
      <c r="BI1049" t="inlineStr">
        <is>
          <t>Not reviewed</t>
        </is>
      </c>
      <c r="BJ1049" t="inlineStr">
        <is>
          <t>Not reviewed</t>
        </is>
      </c>
      <c r="BK1049" t="inlineStr">
        <is>
          <t>Not reviewed</t>
        </is>
      </c>
      <c r="BL1049" t="inlineStr">
        <is>
          <t>Not reviewed</t>
        </is>
      </c>
      <c r="BM1049" t="inlineStr">
        <is>
          <t>Not reviewed (not included)</t>
        </is>
      </c>
      <c r="BN1049" t="inlineStr">
        <is>
          <t>Non-ADHD Focused - E2-Not ADHD focused: Neither title nor abstract mentions ADHD or attention-deficit/hyperactivity</t>
        </is>
      </c>
      <c r="BO1049" t="inlineStr">
        <is>
          <t>Abstract-level screening only</t>
        </is>
      </c>
      <c r="BP1049" t="inlineStr">
        <is>
          <t>Not reported</t>
        </is>
      </c>
    </row>
    <row r="1050">
      <c r="A1050" t="inlineStr">
        <is>
          <t>Reproducible grey matter patterns index a multivariate, global alteration of brain structure in schizophrenia and bipolar disorder</t>
        </is>
      </c>
      <c r="B1050" t="n">
        <v>2019</v>
      </c>
      <c r="C1050" t="inlineStr">
        <is>
          <t>Not checked</t>
        </is>
      </c>
      <c r="D1050" t="inlineStr">
        <is>
          <t>Not checked</t>
        </is>
      </c>
      <c r="E1050">
        <f>_XLFN.IFNA( _XLFN.XLOOKUP(A883,#REF!,#REF!), "NOT PUBMED")</f>
        <v/>
      </c>
      <c r="G1050" t="inlineStr">
        <is>
          <t>Unimodal</t>
        </is>
      </c>
      <c r="H1050" t="inlineStr">
        <is>
          <t>See abstract</t>
        </is>
      </c>
      <c r="I1050" t="inlineStr">
        <is>
          <t>See abstract</t>
        </is>
      </c>
      <c r="J1050" t="inlineStr">
        <is>
          <t>See abstract (AI/ML)</t>
        </is>
      </c>
      <c r="K1050" t="inlineStr">
        <is>
          <t>See abstract</t>
        </is>
      </c>
      <c r="M1050" t="inlineStr">
        <is>
          <t>See abstract</t>
        </is>
      </c>
      <c r="N1050" t="inlineStr">
        <is>
          <t>See abstract</t>
        </is>
      </c>
      <c r="O1050" t="inlineStr">
        <is>
          <t>Not verified from abstract</t>
        </is>
      </c>
      <c r="P1050" t="inlineStr">
        <is>
          <t>See abstract</t>
        </is>
      </c>
      <c r="Q1050" t="inlineStr">
        <is>
          <t>See abstract</t>
        </is>
      </c>
      <c r="R1050" t="inlineStr">
        <is>
          <t>Not reviewed (not included)</t>
        </is>
      </c>
      <c r="S1050" t="inlineStr">
        <is>
          <t>Not reviewed (not included)</t>
        </is>
      </c>
      <c r="T1050" t="inlineStr">
        <is>
          <t>Abstract screening only. Non-ADHD Primary Condition</t>
        </is>
      </c>
      <c r="U1050" t="inlineStr">
        <is>
          <t>EXCLUDE</t>
        </is>
      </c>
      <c r="V1050" t="inlineStr">
        <is>
          <t>E2-Primary condition not ADHD: Title references schizophrenia</t>
        </is>
      </c>
      <c r="W1050" t="inlineStr">
        <is>
          <t>Excluded: Non-ADHD Primary Condition</t>
        </is>
      </c>
      <c r="X1050" t="inlineStr">
        <is>
          <t>Not assessed from abstract</t>
        </is>
      </c>
      <c r="Y1050" t="inlineStr">
        <is>
          <t>Pubmed</t>
        </is>
      </c>
      <c r="Z1050" t="inlineStr">
        <is>
          <t>Not determined from abstract</t>
        </is>
      </c>
      <c r="AB1050" t="inlineStr">
        <is>
          <t>Not assessed (not included)</t>
        </is>
      </c>
      <c r="AC1050" t="inlineStr">
        <is>
          <t>Not assessed (not included)</t>
        </is>
      </c>
      <c r="AD1050"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 Rietschel M, Schumann G, Tost H, Witt SH, Zink M, Meyer-Lindenberg A; IMAGEMEND Consortium, Karolinska Schizophrenia Project (KaSP) Consortium.</t>
        </is>
      </c>
      <c r="AF1050" t="inlineStr">
        <is>
          <t>Unknown - Verify via DOI</t>
        </is>
      </c>
      <c r="AH1050" t="inlineStr">
        <is>
          <t>Not assessed</t>
        </is>
      </c>
      <c r="AI1050" t="inlineStr">
        <is>
          <t>Not reported</t>
        </is>
      </c>
      <c r="AJ1050" t="inlineStr">
        <is>
          <t>Not reported</t>
        </is>
      </c>
      <c r="AK1050" t="inlineStr">
        <is>
          <t>Not reported</t>
        </is>
      </c>
      <c r="AL1050" t="inlineStr">
        <is>
          <t>Not reported</t>
        </is>
      </c>
      <c r="AM1050" t="inlineStr">
        <is>
          <t>Not reported</t>
        </is>
      </c>
      <c r="AN1050" t="inlineStr">
        <is>
          <t>Not reported</t>
        </is>
      </c>
      <c r="AO1050" t="inlineStr">
        <is>
          <t>Not reviewed</t>
        </is>
      </c>
      <c r="AP1050" t="inlineStr">
        <is>
          <t>Not reported</t>
        </is>
      </c>
      <c r="AQ1050" t="inlineStr">
        <is>
          <t>Not reported</t>
        </is>
      </c>
      <c r="AR1050" t="inlineStr">
        <is>
          <t>Not reported</t>
        </is>
      </c>
      <c r="AS1050" t="inlineStr">
        <is>
          <t>See abstract</t>
        </is>
      </c>
      <c r="AT1050" t="inlineStr">
        <is>
          <t>Not reviewed</t>
        </is>
      </c>
      <c r="AU1050" t="inlineStr">
        <is>
          <t>Not reviewed</t>
        </is>
      </c>
      <c r="AV1050" t="inlineStr">
        <is>
          <t>Not reviewed</t>
        </is>
      </c>
      <c r="AW1050" t="inlineStr">
        <is>
          <t>Not reviewed</t>
        </is>
      </c>
      <c r="AX1050" t="inlineStr">
        <is>
          <t>Not reported</t>
        </is>
      </c>
      <c r="AY1050" t="inlineStr">
        <is>
          <t>Not reported</t>
        </is>
      </c>
      <c r="AZ1050" t="inlineStr">
        <is>
          <t>Not reported</t>
        </is>
      </c>
      <c r="BA1050" t="inlineStr">
        <is>
          <t>Not reported</t>
        </is>
      </c>
      <c r="BB1050" t="inlineStr">
        <is>
          <t>Not reported</t>
        </is>
      </c>
      <c r="BC1050" t="inlineStr">
        <is>
          <t>Not reported</t>
        </is>
      </c>
      <c r="BD1050" t="inlineStr">
        <is>
          <t>Not reported</t>
        </is>
      </c>
      <c r="BE1050" t="inlineStr">
        <is>
          <t>Not reported</t>
        </is>
      </c>
      <c r="BF1050" t="inlineStr">
        <is>
          <t>Not reported</t>
        </is>
      </c>
      <c r="BG1050" t="inlineStr">
        <is>
          <t>Not reviewed (not included)</t>
        </is>
      </c>
      <c r="BH1050" t="inlineStr">
        <is>
          <t>N/A</t>
        </is>
      </c>
      <c r="BI1050" t="inlineStr">
        <is>
          <t>Not reviewed</t>
        </is>
      </c>
      <c r="BJ1050" t="inlineStr">
        <is>
          <t>Not reviewed</t>
        </is>
      </c>
      <c r="BK1050" t="inlineStr">
        <is>
          <t>Not reviewed</t>
        </is>
      </c>
      <c r="BL1050" t="inlineStr">
        <is>
          <t>Not reviewed</t>
        </is>
      </c>
      <c r="BM1050" t="inlineStr">
        <is>
          <t>Not reviewed (not included)</t>
        </is>
      </c>
      <c r="BN1050" t="inlineStr">
        <is>
          <t>Non-ADHD Primary Condition - E2-Primary condition not ADHD: Title references schizophrenia</t>
        </is>
      </c>
      <c r="BO1050" t="inlineStr">
        <is>
          <t>Abstract-level screening only</t>
        </is>
      </c>
      <c r="BP1050" t="inlineStr">
        <is>
          <t>Not reported</t>
        </is>
      </c>
    </row>
    <row r="1051">
      <c r="A1051" t="inlineStr">
        <is>
          <t>RS-MAE: Region-State Masked Autoencoder for Neuropsychiatric Disorder Classifications Based on Resting-State fMRI</t>
        </is>
      </c>
      <c r="B1051" t="n">
        <v>2025</v>
      </c>
      <c r="C1051" t="inlineStr">
        <is>
          <t>Not checked</t>
        </is>
      </c>
      <c r="D1051" t="inlineStr">
        <is>
          <t>Not checked</t>
        </is>
      </c>
      <c r="E1051">
        <f>_XLFN.IFNA( _XLFN.XLOOKUP(A884,#REF!,#REF!), "NOT PUBMED")</f>
        <v/>
      </c>
      <c r="G1051" t="inlineStr">
        <is>
          <t>Unimodal</t>
        </is>
      </c>
      <c r="H1051" t="inlineStr">
        <is>
          <t>See abstract</t>
        </is>
      </c>
      <c r="I1051" t="inlineStr">
        <is>
          <t>See abstract</t>
        </is>
      </c>
      <c r="J1051" t="inlineStr">
        <is>
          <t>See abstract (AI/ML)</t>
        </is>
      </c>
      <c r="K1051" t="inlineStr">
        <is>
          <t>See abstract</t>
        </is>
      </c>
      <c r="M1051" t="inlineStr">
        <is>
          <t>See abstract</t>
        </is>
      </c>
      <c r="N1051" t="inlineStr">
        <is>
          <t>See abstract</t>
        </is>
      </c>
      <c r="O1051" t="inlineStr">
        <is>
          <t>Not verified from abstract</t>
        </is>
      </c>
      <c r="P1051" t="inlineStr">
        <is>
          <t>See abstract</t>
        </is>
      </c>
      <c r="Q1051" t="inlineStr">
        <is>
          <t>See abstract</t>
        </is>
      </c>
      <c r="R1051" t="inlineStr">
        <is>
          <t>Not reviewed (not included)</t>
        </is>
      </c>
      <c r="S1051" t="inlineStr">
        <is>
          <t>Not reviewed (not included)</t>
        </is>
      </c>
      <c r="T1051" t="inlineStr">
        <is>
          <t>Abstract screening only. Non-ADHD Focused</t>
        </is>
      </c>
      <c r="U1051" t="inlineStr">
        <is>
          <t>EXCLUDE</t>
        </is>
      </c>
      <c r="V1051" t="inlineStr">
        <is>
          <t>E2-Not ADHD focused: Neither title nor abstract mentions ADHD or attention-deficit/hyperactivity</t>
        </is>
      </c>
      <c r="W1051" t="inlineStr">
        <is>
          <t>Excluded: Not ADHD Focused</t>
        </is>
      </c>
      <c r="X1051" t="inlineStr">
        <is>
          <t>Not assessed from abstract</t>
        </is>
      </c>
      <c r="Y1051" t="inlineStr">
        <is>
          <t>Pubmed</t>
        </is>
      </c>
      <c r="Z1051" t="inlineStr">
        <is>
          <t>Not determined from abstract</t>
        </is>
      </c>
      <c r="AB1051" t="inlineStr">
        <is>
          <t>Not assessed (not included)</t>
        </is>
      </c>
      <c r="AC1051" t="inlineStr">
        <is>
          <t>Not assessed (not included)</t>
        </is>
      </c>
      <c r="AD1051" t="inlineStr">
        <is>
          <t>Ma H, Xu Y, Tian L.</t>
        </is>
      </c>
      <c r="AF1051" t="inlineStr">
        <is>
          <t>Unknown - Verify via DOI</t>
        </is>
      </c>
      <c r="AH1051" t="inlineStr">
        <is>
          <t>Not assessed</t>
        </is>
      </c>
      <c r="AI1051" t="inlineStr">
        <is>
          <t>Not reported</t>
        </is>
      </c>
      <c r="AJ1051" t="inlineStr">
        <is>
          <t>Not reported</t>
        </is>
      </c>
      <c r="AK1051" t="inlineStr">
        <is>
          <t>Not reported</t>
        </is>
      </c>
      <c r="AL1051" t="inlineStr">
        <is>
          <t>Not reported</t>
        </is>
      </c>
      <c r="AM1051" t="inlineStr">
        <is>
          <t>Not reported</t>
        </is>
      </c>
      <c r="AN1051" t="inlineStr">
        <is>
          <t>Not reported</t>
        </is>
      </c>
      <c r="AO1051" t="inlineStr">
        <is>
          <t>Not reviewed</t>
        </is>
      </c>
      <c r="AP1051" t="inlineStr">
        <is>
          <t>Not reported</t>
        </is>
      </c>
      <c r="AQ1051" t="inlineStr">
        <is>
          <t>Not reported</t>
        </is>
      </c>
      <c r="AR1051" t="inlineStr">
        <is>
          <t>Not reported</t>
        </is>
      </c>
      <c r="AS1051" t="inlineStr">
        <is>
          <t>See abstract</t>
        </is>
      </c>
      <c r="AT1051" t="inlineStr">
        <is>
          <t>Not reviewed</t>
        </is>
      </c>
      <c r="AU1051" t="inlineStr">
        <is>
          <t>Not reviewed</t>
        </is>
      </c>
      <c r="AV1051" t="inlineStr">
        <is>
          <t>Not reviewed</t>
        </is>
      </c>
      <c r="AW1051" t="inlineStr">
        <is>
          <t>Not reviewed</t>
        </is>
      </c>
      <c r="AX1051" t="inlineStr">
        <is>
          <t>Not reported</t>
        </is>
      </c>
      <c r="AY1051" t="inlineStr">
        <is>
          <t>Not reported</t>
        </is>
      </c>
      <c r="AZ1051" t="inlineStr">
        <is>
          <t>Not reported</t>
        </is>
      </c>
      <c r="BA1051" t="inlineStr">
        <is>
          <t>Not reported</t>
        </is>
      </c>
      <c r="BB1051" t="inlineStr">
        <is>
          <t>Not reported</t>
        </is>
      </c>
      <c r="BC1051" t="inlineStr">
        <is>
          <t>Not reported</t>
        </is>
      </c>
      <c r="BD1051" t="inlineStr">
        <is>
          <t>Not reported</t>
        </is>
      </c>
      <c r="BE1051" t="inlineStr">
        <is>
          <t>Not reported</t>
        </is>
      </c>
      <c r="BF1051" t="inlineStr">
        <is>
          <t>Not reported</t>
        </is>
      </c>
      <c r="BG1051" t="inlineStr">
        <is>
          <t>Not reviewed (not included)</t>
        </is>
      </c>
      <c r="BH1051" t="inlineStr">
        <is>
          <t>N/A</t>
        </is>
      </c>
      <c r="BI1051" t="inlineStr">
        <is>
          <t>Not reviewed</t>
        </is>
      </c>
      <c r="BJ1051" t="inlineStr">
        <is>
          <t>Not reviewed</t>
        </is>
      </c>
      <c r="BK1051" t="inlineStr">
        <is>
          <t>Not reviewed</t>
        </is>
      </c>
      <c r="BL1051" t="inlineStr">
        <is>
          <t>Not reviewed</t>
        </is>
      </c>
      <c r="BM1051" t="inlineStr">
        <is>
          <t>Not reviewed (not included)</t>
        </is>
      </c>
      <c r="BN1051" t="inlineStr">
        <is>
          <t>Non-ADHD Focused - E2-Not ADHD focused: Neither title nor abstract mentions ADHD or attention-deficit/hyperactivity</t>
        </is>
      </c>
      <c r="BO1051" t="inlineStr">
        <is>
          <t>Abstract-level screening only</t>
        </is>
      </c>
      <c r="BP1051" t="inlineStr">
        <is>
          <t>Not reported</t>
        </is>
      </c>
    </row>
    <row r="1052">
      <c r="A1052" t="inlineStr">
        <is>
          <t>Temporal Anomaly Detection in Attention-Deficit/Hyperactivity Disorder Using Recurrent Neural Networks</t>
        </is>
      </c>
      <c r="B1052" t="n">
        <v>2024</v>
      </c>
      <c r="C1052" t="inlineStr">
        <is>
          <t>Not checked</t>
        </is>
      </c>
      <c r="D1052" t="inlineStr">
        <is>
          <t>Not checked</t>
        </is>
      </c>
      <c r="E1052">
        <f>_XLFN.IFNA( _XLFN.XLOOKUP(A886,#REF!,#REF!), "NOT PUBMED")</f>
        <v/>
      </c>
      <c r="G1052" t="inlineStr">
        <is>
          <t>Unimodal</t>
        </is>
      </c>
      <c r="H1052" t="inlineStr">
        <is>
          <t>See abstract</t>
        </is>
      </c>
      <c r="I1052" t="inlineStr">
        <is>
          <t>See abstract</t>
        </is>
      </c>
      <c r="J1052" t="inlineStr">
        <is>
          <t>See abstract (AI/ML)</t>
        </is>
      </c>
      <c r="K1052" t="inlineStr">
        <is>
          <t>See abstract</t>
        </is>
      </c>
      <c r="M1052" t="inlineStr">
        <is>
          <t>See abstract</t>
        </is>
      </c>
      <c r="N1052" t="inlineStr">
        <is>
          <t>See abstract</t>
        </is>
      </c>
      <c r="O1052" t="inlineStr">
        <is>
          <t>Not verified from abstract</t>
        </is>
      </c>
      <c r="P1052" t="inlineStr">
        <is>
          <t>See abstract</t>
        </is>
      </c>
      <c r="Q1052" t="inlineStr">
        <is>
          <t>See abstract</t>
        </is>
      </c>
      <c r="R1052" t="inlineStr">
        <is>
          <t>Not reviewed (not included)</t>
        </is>
      </c>
      <c r="S1052" t="inlineStr">
        <is>
          <t>Not reviewed (not included)</t>
        </is>
      </c>
      <c r="T1052" t="inlineStr">
        <is>
          <t>Abstract screening only. Not Selected for Final 95 (Pending Full Text Review)</t>
        </is>
      </c>
      <c r="U1052" t="inlineStr">
        <is>
          <t>EXCLUDE</t>
        </is>
      </c>
      <c r="V10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52" t="inlineStr">
        <is>
          <t>Excluded: Other Criterion</t>
        </is>
      </c>
      <c r="X1052" t="inlineStr">
        <is>
          <t>Not assessed from abstract</t>
        </is>
      </c>
      <c r="Y1052" t="inlineStr">
        <is>
          <t>Pubmed</t>
        </is>
      </c>
      <c r="Z1052" t="inlineStr">
        <is>
          <t>Not determined from abstract</t>
        </is>
      </c>
      <c r="AB1052" t="inlineStr">
        <is>
          <t>Not assessed (not included)</t>
        </is>
      </c>
      <c r="AC1052" t="inlineStr">
        <is>
          <t>Not assessed (not included)</t>
        </is>
      </c>
      <c r="AD1052" t="inlineStr">
        <is>
          <t>Bouchouras G, Sofianidis G, Kotis K.</t>
        </is>
      </c>
      <c r="AF1052" t="inlineStr">
        <is>
          <t>Unknown - Verify via DOI</t>
        </is>
      </c>
      <c r="AH1052" t="inlineStr">
        <is>
          <t>Not assessed</t>
        </is>
      </c>
      <c r="AI1052" t="inlineStr">
        <is>
          <t>Not reported</t>
        </is>
      </c>
      <c r="AJ1052" t="inlineStr">
        <is>
          <t>Not reported</t>
        </is>
      </c>
      <c r="AK1052" t="inlineStr">
        <is>
          <t>Not reported</t>
        </is>
      </c>
      <c r="AL1052" t="inlineStr">
        <is>
          <t>Not reported</t>
        </is>
      </c>
      <c r="AM1052" t="inlineStr">
        <is>
          <t>Not reported</t>
        </is>
      </c>
      <c r="AN1052" t="inlineStr">
        <is>
          <t>Not reported</t>
        </is>
      </c>
      <c r="AO1052" t="inlineStr">
        <is>
          <t>Not reviewed</t>
        </is>
      </c>
      <c r="AP1052" t="inlineStr">
        <is>
          <t>Not reported</t>
        </is>
      </c>
      <c r="AQ1052" t="inlineStr">
        <is>
          <t>Not reported</t>
        </is>
      </c>
      <c r="AR1052" t="inlineStr">
        <is>
          <t>Not reported</t>
        </is>
      </c>
      <c r="AS1052" t="inlineStr">
        <is>
          <t>See abstract</t>
        </is>
      </c>
      <c r="AT1052" t="inlineStr">
        <is>
          <t>Not reviewed</t>
        </is>
      </c>
      <c r="AU1052" t="inlineStr">
        <is>
          <t>Not reviewed</t>
        </is>
      </c>
      <c r="AV1052" t="inlineStr">
        <is>
          <t>Not reviewed</t>
        </is>
      </c>
      <c r="AW1052" t="inlineStr">
        <is>
          <t>Not reviewed</t>
        </is>
      </c>
      <c r="AX1052" t="inlineStr">
        <is>
          <t>Not reported</t>
        </is>
      </c>
      <c r="AY1052" t="inlineStr">
        <is>
          <t>Not reported</t>
        </is>
      </c>
      <c r="AZ1052" t="inlineStr">
        <is>
          <t>Not reported</t>
        </is>
      </c>
      <c r="BA1052" t="inlineStr">
        <is>
          <t>Not reported</t>
        </is>
      </c>
      <c r="BB1052" t="inlineStr">
        <is>
          <t>Not reported</t>
        </is>
      </c>
      <c r="BC1052" t="inlineStr">
        <is>
          <t>Not reported</t>
        </is>
      </c>
      <c r="BD1052" t="inlineStr">
        <is>
          <t>Not reported</t>
        </is>
      </c>
      <c r="BE1052" t="inlineStr">
        <is>
          <t>Not reported</t>
        </is>
      </c>
      <c r="BF1052" t="inlineStr">
        <is>
          <t>Not reported</t>
        </is>
      </c>
      <c r="BG1052" t="inlineStr">
        <is>
          <t>Not reviewed (not included)</t>
        </is>
      </c>
      <c r="BH1052" t="inlineStr">
        <is>
          <t>N/A</t>
        </is>
      </c>
      <c r="BI1052" t="inlineStr">
        <is>
          <t>Not reviewed</t>
        </is>
      </c>
      <c r="BJ1052" t="inlineStr">
        <is>
          <t>Not reviewed</t>
        </is>
      </c>
      <c r="BK1052" t="inlineStr">
        <is>
          <t>Not reviewed</t>
        </is>
      </c>
      <c r="BL1052" t="inlineStr">
        <is>
          <t>Not reviewed</t>
        </is>
      </c>
      <c r="BM1052" t="inlineStr">
        <is>
          <t>Not reviewed (not included)</t>
        </is>
      </c>
      <c r="BN1052" t="inlineStr">
        <is>
          <t>Not Selected for Final 95 (Pending Full Text Review) - Candidate paper not selected for final 95: Passed abstract screening but not included in final selec</t>
        </is>
      </c>
      <c r="BO1052" t="inlineStr">
        <is>
          <t>Abstract-level screening only</t>
        </is>
      </c>
      <c r="BP1052" t="inlineStr">
        <is>
          <t>Not reported</t>
        </is>
      </c>
    </row>
    <row r="1053">
      <c r="A1053" t="inlineStr">
        <is>
          <t>Classification of attention deficit/hyperactivity disorder based on EEG signals using a EEG-Transformer model(∗)</t>
        </is>
      </c>
      <c r="B1053" t="n">
        <v>2023</v>
      </c>
      <c r="C1053" t="inlineStr">
        <is>
          <t>Not checked</t>
        </is>
      </c>
      <c r="D1053" t="inlineStr">
        <is>
          <t>Not checked</t>
        </is>
      </c>
      <c r="E1053">
        <f>_XLFN.IFNA( _XLFN.XLOOKUP(A887,#REF!,#REF!), "NOT PUBMED")</f>
        <v/>
      </c>
      <c r="G1053" t="inlineStr">
        <is>
          <t>Unimodal</t>
        </is>
      </c>
      <c r="H1053" t="inlineStr">
        <is>
          <t>See abstract</t>
        </is>
      </c>
      <c r="I1053" t="inlineStr">
        <is>
          <t>See abstract</t>
        </is>
      </c>
      <c r="J1053" t="inlineStr">
        <is>
          <t>See abstract (AI/ML)</t>
        </is>
      </c>
      <c r="K1053" t="inlineStr">
        <is>
          <t>See abstract</t>
        </is>
      </c>
      <c r="M1053" t="inlineStr">
        <is>
          <t>See abstract</t>
        </is>
      </c>
      <c r="N1053" t="inlineStr">
        <is>
          <t>See abstract</t>
        </is>
      </c>
      <c r="O1053" t="inlineStr">
        <is>
          <t>Not verified from abstract</t>
        </is>
      </c>
      <c r="P1053" t="inlineStr">
        <is>
          <t>See abstract</t>
        </is>
      </c>
      <c r="Q1053" t="inlineStr">
        <is>
          <t>See abstract</t>
        </is>
      </c>
      <c r="R1053" t="inlineStr">
        <is>
          <t>Not reviewed (not included)</t>
        </is>
      </c>
      <c r="S1053" t="inlineStr">
        <is>
          <t>Not reviewed (not included)</t>
        </is>
      </c>
      <c r="T1053" t="inlineStr">
        <is>
          <t>Abstract screening only. Not Selected for Final 95 (Pending Full Text Review)</t>
        </is>
      </c>
      <c r="U1053" t="inlineStr">
        <is>
          <t>EXCLUDE</t>
        </is>
      </c>
      <c r="V10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53" t="inlineStr">
        <is>
          <t>Excluded: Other Criterion</t>
        </is>
      </c>
      <c r="X1053" t="inlineStr">
        <is>
          <t>Not assessed from abstract</t>
        </is>
      </c>
      <c r="Y1053" t="inlineStr">
        <is>
          <t>Pubmed</t>
        </is>
      </c>
      <c r="Z1053" t="inlineStr">
        <is>
          <t>Not determined from abstract</t>
        </is>
      </c>
      <c r="AB1053" t="inlineStr">
        <is>
          <t>Not assessed (not included)</t>
        </is>
      </c>
      <c r="AC1053" t="inlineStr">
        <is>
          <t>Not assessed (not included)</t>
        </is>
      </c>
      <c r="AD1053" t="inlineStr">
        <is>
          <t>He Y, Wang X, Yang Z, Xue L, Chen Y, Ji J, Wan F, Mukhopadhyay SC, Men L, Tong MCF, Li G, Chen S.</t>
        </is>
      </c>
      <c r="AF1053" t="inlineStr">
        <is>
          <t>Unknown - Verify via DOI</t>
        </is>
      </c>
      <c r="AH1053" t="inlineStr">
        <is>
          <t>Not assessed</t>
        </is>
      </c>
      <c r="AI1053" t="inlineStr">
        <is>
          <t>Not reported</t>
        </is>
      </c>
      <c r="AJ1053" t="inlineStr">
        <is>
          <t>Not reported</t>
        </is>
      </c>
      <c r="AK1053" t="inlineStr">
        <is>
          <t>Not reported</t>
        </is>
      </c>
      <c r="AL1053" t="inlineStr">
        <is>
          <t>Not reported</t>
        </is>
      </c>
      <c r="AM1053" t="inlineStr">
        <is>
          <t>Not reported</t>
        </is>
      </c>
      <c r="AN1053" t="inlineStr">
        <is>
          <t>Not reported</t>
        </is>
      </c>
      <c r="AO1053" t="inlineStr">
        <is>
          <t>Not reviewed</t>
        </is>
      </c>
      <c r="AP1053" t="inlineStr">
        <is>
          <t>Not reported</t>
        </is>
      </c>
      <c r="AQ1053" t="inlineStr">
        <is>
          <t>Not reported</t>
        </is>
      </c>
      <c r="AR1053" t="inlineStr">
        <is>
          <t>Not reported</t>
        </is>
      </c>
      <c r="AS1053" t="inlineStr">
        <is>
          <t>See abstract</t>
        </is>
      </c>
      <c r="AT1053" t="inlineStr">
        <is>
          <t>Not reviewed</t>
        </is>
      </c>
      <c r="AU1053" t="inlineStr">
        <is>
          <t>Not reviewed</t>
        </is>
      </c>
      <c r="AV1053" t="inlineStr">
        <is>
          <t>Not reviewed</t>
        </is>
      </c>
      <c r="AW1053" t="inlineStr">
        <is>
          <t>Not reviewed</t>
        </is>
      </c>
      <c r="AX1053" t="inlineStr">
        <is>
          <t>Not reported</t>
        </is>
      </c>
      <c r="AY1053" t="inlineStr">
        <is>
          <t>Not reported</t>
        </is>
      </c>
      <c r="AZ1053" t="inlineStr">
        <is>
          <t>Not reported</t>
        </is>
      </c>
      <c r="BA1053" t="inlineStr">
        <is>
          <t>Not reported</t>
        </is>
      </c>
      <c r="BB1053" t="inlineStr">
        <is>
          <t>Not reported</t>
        </is>
      </c>
      <c r="BC1053" t="inlineStr">
        <is>
          <t>Not reported</t>
        </is>
      </c>
      <c r="BD1053" t="inlineStr">
        <is>
          <t>Not reported</t>
        </is>
      </c>
      <c r="BE1053" t="inlineStr">
        <is>
          <t>Not reported</t>
        </is>
      </c>
      <c r="BF1053" t="inlineStr">
        <is>
          <t>Not reported</t>
        </is>
      </c>
      <c r="BG1053" t="inlineStr">
        <is>
          <t>Not reviewed (not included)</t>
        </is>
      </c>
      <c r="BH1053" t="inlineStr">
        <is>
          <t>N/A</t>
        </is>
      </c>
      <c r="BI1053" t="inlineStr">
        <is>
          <t>Not reviewed</t>
        </is>
      </c>
      <c r="BJ1053" t="inlineStr">
        <is>
          <t>Not reviewed</t>
        </is>
      </c>
      <c r="BK1053" t="inlineStr">
        <is>
          <t>Not reviewed</t>
        </is>
      </c>
      <c r="BL1053" t="inlineStr">
        <is>
          <t>Not reviewed</t>
        </is>
      </c>
      <c r="BM1053" t="inlineStr">
        <is>
          <t>Not reviewed (not included)</t>
        </is>
      </c>
      <c r="BN1053" t="inlineStr">
        <is>
          <t>Not Selected for Final 95 (Pending Full Text Review) - Candidate paper not selected for final 95: Passed abstract screening but not included in final selec</t>
        </is>
      </c>
      <c r="BO1053" t="inlineStr">
        <is>
          <t>Abstract-level screening only</t>
        </is>
      </c>
      <c r="BP1053" t="inlineStr">
        <is>
          <t>Not reported</t>
        </is>
      </c>
    </row>
    <row r="1054">
      <c r="A1054" t="inlineStr">
        <is>
          <t>Deep adversarial learning identifies ADHD-specific associations between apoptotic genes and white matter microstructure in frontal-striatum-cerebellum circuit</t>
        </is>
      </c>
      <c r="B1054" t="n">
        <v>2025</v>
      </c>
      <c r="C1054" t="inlineStr">
        <is>
          <t>Not checked</t>
        </is>
      </c>
      <c r="D1054" t="inlineStr">
        <is>
          <t>Not checked</t>
        </is>
      </c>
      <c r="E1054">
        <f>_XLFN.IFNA( _XLFN.XLOOKUP(A888,#REF!,#REF!), "NOT PUBMED")</f>
        <v/>
      </c>
      <c r="G1054" t="inlineStr">
        <is>
          <t>Unimodal</t>
        </is>
      </c>
      <c r="H1054" t="inlineStr">
        <is>
          <t>See abstract</t>
        </is>
      </c>
      <c r="I1054" t="inlineStr">
        <is>
          <t>See abstract</t>
        </is>
      </c>
      <c r="J1054" t="inlineStr">
        <is>
          <t>See abstract (AI/ML)</t>
        </is>
      </c>
      <c r="K1054" t="inlineStr">
        <is>
          <t>See abstract</t>
        </is>
      </c>
      <c r="M1054" t="inlineStr">
        <is>
          <t>See abstract</t>
        </is>
      </c>
      <c r="N1054" t="inlineStr">
        <is>
          <t>See abstract</t>
        </is>
      </c>
      <c r="O1054" t="inlineStr">
        <is>
          <t>Not verified from abstract</t>
        </is>
      </c>
      <c r="P1054" t="inlineStr">
        <is>
          <t>See abstract</t>
        </is>
      </c>
      <c r="Q1054" t="inlineStr">
        <is>
          <t>See abstract</t>
        </is>
      </c>
      <c r="R1054" t="inlineStr">
        <is>
          <t>Not reviewed (not included)</t>
        </is>
      </c>
      <c r="S1054" t="inlineStr">
        <is>
          <t>Not reviewed (not included)</t>
        </is>
      </c>
      <c r="T1054" t="inlineStr">
        <is>
          <t>Abstract screening only. No AI/ML Methods</t>
        </is>
      </c>
      <c r="U1054" t="inlineStr">
        <is>
          <t>EXCLUDE</t>
        </is>
      </c>
      <c r="V1054" t="inlineStr">
        <is>
          <t>E1-No AI/ML/DL: Abstract and title do not describe application of AI, ML, or DL methods</t>
        </is>
      </c>
      <c r="W1054" t="inlineStr">
        <is>
          <t>Excluded: No AI/ML Methods</t>
        </is>
      </c>
      <c r="X1054" t="inlineStr">
        <is>
          <t>Not assessed from abstract</t>
        </is>
      </c>
      <c r="Y1054" t="inlineStr">
        <is>
          <t>Pubmed</t>
        </is>
      </c>
      <c r="Z1054" t="inlineStr">
        <is>
          <t>Not determined from abstract</t>
        </is>
      </c>
      <c r="AB1054" t="inlineStr">
        <is>
          <t>Not assessed (not included)</t>
        </is>
      </c>
      <c r="AC1054" t="inlineStr">
        <is>
          <t>Not assessed (not included)</t>
        </is>
      </c>
      <c r="AD1054" t="inlineStr">
        <is>
          <t>Zhao Y, Zheng X, Gao X, Wang N, Fu Z, Tian J, Zhang K, Wang P, Li S, Zhang J, Ding X, Zhang H, Sun L, Yang B, Li S, Chang S, Cao Q, Wang Y, Yang L.</t>
        </is>
      </c>
      <c r="AF1054" t="inlineStr">
        <is>
          <t>Unknown - Verify via DOI</t>
        </is>
      </c>
      <c r="AH1054" t="inlineStr">
        <is>
          <t>Not assessed</t>
        </is>
      </c>
      <c r="AI1054" t="inlineStr">
        <is>
          <t>Not reported</t>
        </is>
      </c>
      <c r="AJ1054" t="inlineStr">
        <is>
          <t>Not reported</t>
        </is>
      </c>
      <c r="AK1054" t="inlineStr">
        <is>
          <t>Not reported</t>
        </is>
      </c>
      <c r="AL1054" t="inlineStr">
        <is>
          <t>Not reported</t>
        </is>
      </c>
      <c r="AM1054" t="inlineStr">
        <is>
          <t>Not reported</t>
        </is>
      </c>
      <c r="AN1054" t="inlineStr">
        <is>
          <t>Not reported</t>
        </is>
      </c>
      <c r="AO1054" t="inlineStr">
        <is>
          <t>Not reviewed</t>
        </is>
      </c>
      <c r="AP1054" t="inlineStr">
        <is>
          <t>Not reported</t>
        </is>
      </c>
      <c r="AQ1054" t="inlineStr">
        <is>
          <t>Not reported</t>
        </is>
      </c>
      <c r="AR1054" t="inlineStr">
        <is>
          <t>Not reported</t>
        </is>
      </c>
      <c r="AS1054" t="inlineStr">
        <is>
          <t>See abstract</t>
        </is>
      </c>
      <c r="AT1054" t="inlineStr">
        <is>
          <t>Not reviewed</t>
        </is>
      </c>
      <c r="AU1054" t="inlineStr">
        <is>
          <t>Not reviewed</t>
        </is>
      </c>
      <c r="AV1054" t="inlineStr">
        <is>
          <t>Not reviewed</t>
        </is>
      </c>
      <c r="AW1054" t="inlineStr">
        <is>
          <t>Not reviewed</t>
        </is>
      </c>
      <c r="AX1054" t="inlineStr">
        <is>
          <t>Not reported</t>
        </is>
      </c>
      <c r="AY1054" t="inlineStr">
        <is>
          <t>Not reported</t>
        </is>
      </c>
      <c r="AZ1054" t="inlineStr">
        <is>
          <t>Not reported</t>
        </is>
      </c>
      <c r="BA1054" t="inlineStr">
        <is>
          <t>Not reported</t>
        </is>
      </c>
      <c r="BB1054" t="inlineStr">
        <is>
          <t>Not reported</t>
        </is>
      </c>
      <c r="BC1054" t="inlineStr">
        <is>
          <t>Not reported</t>
        </is>
      </c>
      <c r="BD1054" t="inlineStr">
        <is>
          <t>Not reported</t>
        </is>
      </c>
      <c r="BE1054" t="inlineStr">
        <is>
          <t>Not reported</t>
        </is>
      </c>
      <c r="BF1054" t="inlineStr">
        <is>
          <t>Not reported</t>
        </is>
      </c>
      <c r="BG1054" t="inlineStr">
        <is>
          <t>Not reviewed (not included)</t>
        </is>
      </c>
      <c r="BH1054" t="inlineStr">
        <is>
          <t>N/A</t>
        </is>
      </c>
      <c r="BI1054" t="inlineStr">
        <is>
          <t>Not reviewed</t>
        </is>
      </c>
      <c r="BJ1054" t="inlineStr">
        <is>
          <t>Not reviewed</t>
        </is>
      </c>
      <c r="BK1054" t="inlineStr">
        <is>
          <t>Not reviewed</t>
        </is>
      </c>
      <c r="BL1054" t="inlineStr">
        <is>
          <t>Not reviewed</t>
        </is>
      </c>
      <c r="BM1054" t="inlineStr">
        <is>
          <t>Not reviewed (not included)</t>
        </is>
      </c>
      <c r="BN1054" t="inlineStr">
        <is>
          <t>No AI/ML Methods - E1-No AI/ML/DL: Abstract and title do not describe application of AI, ML, or DL methods</t>
        </is>
      </c>
      <c r="BO1054" t="inlineStr">
        <is>
          <t>Abstract-level screening only</t>
        </is>
      </c>
      <c r="BP1054" t="inlineStr">
        <is>
          <t>Not reported</t>
        </is>
      </c>
    </row>
    <row r="1055">
      <c r="A1055" t="inlineStr">
        <is>
          <t>Identifying Predictors of Psychological Problems Among Adolescents With Congenital Heart Disease for Referral to Psychological Care: A Pilot Study</t>
        </is>
      </c>
      <c r="B1055" t="n">
        <v>2022</v>
      </c>
      <c r="C1055" t="inlineStr">
        <is>
          <t>Not checked</t>
        </is>
      </c>
      <c r="D1055" t="inlineStr">
        <is>
          <t>Not checked</t>
        </is>
      </c>
      <c r="E1055">
        <f>_XLFN.IFNA( _XLFN.XLOOKUP(A890,#REF!,#REF!), "NOT PUBMED")</f>
        <v/>
      </c>
      <c r="G1055" t="inlineStr">
        <is>
          <t>Unimodal</t>
        </is>
      </c>
      <c r="H1055" t="inlineStr">
        <is>
          <t>See abstract</t>
        </is>
      </c>
      <c r="I1055" t="inlineStr">
        <is>
          <t>See abstract</t>
        </is>
      </c>
      <c r="J1055" t="inlineStr">
        <is>
          <t>See abstract (AI/ML)</t>
        </is>
      </c>
      <c r="K1055" t="inlineStr">
        <is>
          <t>See abstract</t>
        </is>
      </c>
      <c r="M1055" t="inlineStr">
        <is>
          <t>See abstract</t>
        </is>
      </c>
      <c r="N1055" t="inlineStr">
        <is>
          <t>See abstract</t>
        </is>
      </c>
      <c r="O1055" t="inlineStr">
        <is>
          <t>Not verified from abstract</t>
        </is>
      </c>
      <c r="P1055" t="inlineStr">
        <is>
          <t>See abstract</t>
        </is>
      </c>
      <c r="Q1055" t="inlineStr">
        <is>
          <t>See abstract</t>
        </is>
      </c>
      <c r="R1055" t="inlineStr">
        <is>
          <t>Not reviewed (not included)</t>
        </is>
      </c>
      <c r="S1055" t="inlineStr">
        <is>
          <t>Not reviewed (not included)</t>
        </is>
      </c>
      <c r="T1055" t="inlineStr">
        <is>
          <t>Abstract screening only. Non-ADHD Focused</t>
        </is>
      </c>
      <c r="U1055" t="inlineStr">
        <is>
          <t>EXCLUDE</t>
        </is>
      </c>
      <c r="V1055" t="inlineStr">
        <is>
          <t>E2-Not ADHD focused: Neither title nor abstract mentions ADHD or attention-deficit/hyperactivity</t>
        </is>
      </c>
      <c r="W1055" t="inlineStr">
        <is>
          <t>Excluded: Not ADHD Focused</t>
        </is>
      </c>
      <c r="X1055" t="inlineStr">
        <is>
          <t>Not assessed from abstract</t>
        </is>
      </c>
      <c r="Y1055" t="inlineStr">
        <is>
          <t>Pubmed</t>
        </is>
      </c>
      <c r="Z1055" t="inlineStr">
        <is>
          <t>Not determined from abstract</t>
        </is>
      </c>
      <c r="AB1055" t="inlineStr">
        <is>
          <t>Not assessed (not included)</t>
        </is>
      </c>
      <c r="AC1055" t="inlineStr">
        <is>
          <t>Not assessed (not included)</t>
        </is>
      </c>
      <c r="AD1055" t="inlineStr">
        <is>
          <t>Gosnell JM, Finn MTM, Marckini DN, Molla AR, Sowinski HA.</t>
        </is>
      </c>
      <c r="AF1055" t="inlineStr">
        <is>
          <t>Unknown - Verify via DOI</t>
        </is>
      </c>
      <c r="AH1055" t="inlineStr">
        <is>
          <t>Not assessed</t>
        </is>
      </c>
      <c r="AI1055" t="inlineStr">
        <is>
          <t>Not reported</t>
        </is>
      </c>
      <c r="AJ1055" t="inlineStr">
        <is>
          <t>Not reported</t>
        </is>
      </c>
      <c r="AK1055" t="inlineStr">
        <is>
          <t>Not reported</t>
        </is>
      </c>
      <c r="AL1055" t="inlineStr">
        <is>
          <t>Not reported</t>
        </is>
      </c>
      <c r="AM1055" t="inlineStr">
        <is>
          <t>Not reported</t>
        </is>
      </c>
      <c r="AN1055" t="inlineStr">
        <is>
          <t>Not reported</t>
        </is>
      </c>
      <c r="AO1055" t="inlineStr">
        <is>
          <t>Not reviewed</t>
        </is>
      </c>
      <c r="AP1055" t="inlineStr">
        <is>
          <t>Not reported</t>
        </is>
      </c>
      <c r="AQ1055" t="inlineStr">
        <is>
          <t>Not reported</t>
        </is>
      </c>
      <c r="AR1055" t="inlineStr">
        <is>
          <t>Not reported</t>
        </is>
      </c>
      <c r="AS1055" t="inlineStr">
        <is>
          <t>See abstract</t>
        </is>
      </c>
      <c r="AT1055" t="inlineStr">
        <is>
          <t>Not reviewed</t>
        </is>
      </c>
      <c r="AU1055" t="inlineStr">
        <is>
          <t>Not reviewed</t>
        </is>
      </c>
      <c r="AV1055" t="inlineStr">
        <is>
          <t>Not reviewed</t>
        </is>
      </c>
      <c r="AW1055" t="inlineStr">
        <is>
          <t>Not reviewed</t>
        </is>
      </c>
      <c r="AX1055" t="inlineStr">
        <is>
          <t>Not reported</t>
        </is>
      </c>
      <c r="AY1055" t="inlineStr">
        <is>
          <t>Not reported</t>
        </is>
      </c>
      <c r="AZ1055" t="inlineStr">
        <is>
          <t>Not reported</t>
        </is>
      </c>
      <c r="BA1055" t="inlineStr">
        <is>
          <t>Not reported</t>
        </is>
      </c>
      <c r="BB1055" t="inlineStr">
        <is>
          <t>Not reported</t>
        </is>
      </c>
      <c r="BC1055" t="inlineStr">
        <is>
          <t>Not reported</t>
        </is>
      </c>
      <c r="BD1055" t="inlineStr">
        <is>
          <t>Not reported</t>
        </is>
      </c>
      <c r="BE1055" t="inlineStr">
        <is>
          <t>Not reported</t>
        </is>
      </c>
      <c r="BF1055" t="inlineStr">
        <is>
          <t>Not reported</t>
        </is>
      </c>
      <c r="BG1055" t="inlineStr">
        <is>
          <t>Not reviewed (not included)</t>
        </is>
      </c>
      <c r="BH1055" t="inlineStr">
        <is>
          <t>N/A</t>
        </is>
      </c>
      <c r="BI1055" t="inlineStr">
        <is>
          <t>Not reviewed</t>
        </is>
      </c>
      <c r="BJ1055" t="inlineStr">
        <is>
          <t>Not reviewed</t>
        </is>
      </c>
      <c r="BK1055" t="inlineStr">
        <is>
          <t>Not reviewed</t>
        </is>
      </c>
      <c r="BL1055" t="inlineStr">
        <is>
          <t>Not reviewed</t>
        </is>
      </c>
      <c r="BM1055" t="inlineStr">
        <is>
          <t>Not reviewed (not included)</t>
        </is>
      </c>
      <c r="BN1055" t="inlineStr">
        <is>
          <t>Non-ADHD Focused - E2-Not ADHD focused: Neither title nor abstract mentions ADHD or attention-deficit/hyperactivity</t>
        </is>
      </c>
      <c r="BO1055" t="inlineStr">
        <is>
          <t>Abstract-level screening only</t>
        </is>
      </c>
      <c r="BP1055" t="inlineStr">
        <is>
          <t>Not reported</t>
        </is>
      </c>
    </row>
    <row r="1056">
      <c r="A1056" t="inlineStr">
        <is>
          <t>Identification of attention deficit hyperactivity disorder with deep learning model</t>
        </is>
      </c>
      <c r="B1056" t="n">
        <v>2023</v>
      </c>
      <c r="C1056" t="inlineStr">
        <is>
          <t>Not checked</t>
        </is>
      </c>
      <c r="D1056" t="inlineStr">
        <is>
          <t>Not checked</t>
        </is>
      </c>
      <c r="E1056">
        <f>_XLFN.IFNA( _XLFN.XLOOKUP(A891,#REF!,#REF!), "NOT PUBMED")</f>
        <v/>
      </c>
      <c r="G1056" t="inlineStr">
        <is>
          <t>Unimodal</t>
        </is>
      </c>
      <c r="H1056" t="inlineStr">
        <is>
          <t>See abstract</t>
        </is>
      </c>
      <c r="I1056" t="inlineStr">
        <is>
          <t>See abstract</t>
        </is>
      </c>
      <c r="J1056" t="inlineStr">
        <is>
          <t>See abstract (AI/ML)</t>
        </is>
      </c>
      <c r="K1056" t="inlineStr">
        <is>
          <t>See abstract</t>
        </is>
      </c>
      <c r="M1056" t="inlineStr">
        <is>
          <t>See abstract</t>
        </is>
      </c>
      <c r="N1056" t="inlineStr">
        <is>
          <t>See abstract</t>
        </is>
      </c>
      <c r="O1056" t="inlineStr">
        <is>
          <t>Not verified from abstract</t>
        </is>
      </c>
      <c r="P1056" t="inlineStr">
        <is>
          <t>See abstract</t>
        </is>
      </c>
      <c r="Q1056" t="inlineStr">
        <is>
          <t>See abstract</t>
        </is>
      </c>
      <c r="R1056" t="inlineStr">
        <is>
          <t>Not reviewed (not included)</t>
        </is>
      </c>
      <c r="S1056" t="inlineStr">
        <is>
          <t>Not reviewed (not included)</t>
        </is>
      </c>
      <c r="T1056" t="inlineStr">
        <is>
          <t>Abstract screening only. Not Selected for Final 95 (Pending Full Text Review)</t>
        </is>
      </c>
      <c r="U1056" t="inlineStr">
        <is>
          <t>EXCLUDE</t>
        </is>
      </c>
      <c r="V10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56" t="inlineStr">
        <is>
          <t>Excluded: Other Criterion</t>
        </is>
      </c>
      <c r="X1056" t="inlineStr">
        <is>
          <t>Not assessed from abstract</t>
        </is>
      </c>
      <c r="Y1056" t="inlineStr">
        <is>
          <t>Pubmed</t>
        </is>
      </c>
      <c r="Z1056" t="inlineStr">
        <is>
          <t>Not determined from abstract</t>
        </is>
      </c>
      <c r="AB1056" t="inlineStr">
        <is>
          <t>Not assessed (not included)</t>
        </is>
      </c>
      <c r="AC1056" t="inlineStr">
        <is>
          <t>Not assessed (not included)</t>
        </is>
      </c>
      <c r="AD1056" t="inlineStr">
        <is>
          <t>Kasim Ö.</t>
        </is>
      </c>
      <c r="AF1056" t="inlineStr">
        <is>
          <t>Unknown - Verify via DOI</t>
        </is>
      </c>
      <c r="AH1056" t="inlineStr">
        <is>
          <t>Not assessed</t>
        </is>
      </c>
      <c r="AI1056" t="inlineStr">
        <is>
          <t>Not reported</t>
        </is>
      </c>
      <c r="AJ1056" t="inlineStr">
        <is>
          <t>Not reported</t>
        </is>
      </c>
      <c r="AK1056" t="inlineStr">
        <is>
          <t>Not reported</t>
        </is>
      </c>
      <c r="AL1056" t="inlineStr">
        <is>
          <t>Not reported</t>
        </is>
      </c>
      <c r="AM1056" t="inlineStr">
        <is>
          <t>Not reported</t>
        </is>
      </c>
      <c r="AN1056" t="inlineStr">
        <is>
          <t>Not reported</t>
        </is>
      </c>
      <c r="AO1056" t="inlineStr">
        <is>
          <t>Not reviewed</t>
        </is>
      </c>
      <c r="AP1056" t="inlineStr">
        <is>
          <t>Not reported</t>
        </is>
      </c>
      <c r="AQ1056" t="inlineStr">
        <is>
          <t>Not reported</t>
        </is>
      </c>
      <c r="AR1056" t="inlineStr">
        <is>
          <t>Not reported</t>
        </is>
      </c>
      <c r="AS1056" t="inlineStr">
        <is>
          <t>See abstract</t>
        </is>
      </c>
      <c r="AT1056" t="inlineStr">
        <is>
          <t>Not reviewed</t>
        </is>
      </c>
      <c r="AU1056" t="inlineStr">
        <is>
          <t>Not reviewed</t>
        </is>
      </c>
      <c r="AV1056" t="inlineStr">
        <is>
          <t>Not reviewed</t>
        </is>
      </c>
      <c r="AW1056" t="inlineStr">
        <is>
          <t>Not reviewed</t>
        </is>
      </c>
      <c r="AX1056" t="inlineStr">
        <is>
          <t>Not reported</t>
        </is>
      </c>
      <c r="AY1056" t="inlineStr">
        <is>
          <t>Not reported</t>
        </is>
      </c>
      <c r="AZ1056" t="inlineStr">
        <is>
          <t>Not reported</t>
        </is>
      </c>
      <c r="BA1056" t="inlineStr">
        <is>
          <t>Not reported</t>
        </is>
      </c>
      <c r="BB1056" t="inlineStr">
        <is>
          <t>Not reported</t>
        </is>
      </c>
      <c r="BC1056" t="inlineStr">
        <is>
          <t>Not reported</t>
        </is>
      </c>
      <c r="BD1056" t="inlineStr">
        <is>
          <t>Not reported</t>
        </is>
      </c>
      <c r="BE1056" t="inlineStr">
        <is>
          <t>Not reported</t>
        </is>
      </c>
      <c r="BF1056" t="inlineStr">
        <is>
          <t>Not reported</t>
        </is>
      </c>
      <c r="BG1056" t="inlineStr">
        <is>
          <t>Not reviewed (not included)</t>
        </is>
      </c>
      <c r="BH1056" t="inlineStr">
        <is>
          <t>N/A</t>
        </is>
      </c>
      <c r="BI1056" t="inlineStr">
        <is>
          <t>Not reviewed</t>
        </is>
      </c>
      <c r="BJ1056" t="inlineStr">
        <is>
          <t>Not reviewed</t>
        </is>
      </c>
      <c r="BK1056" t="inlineStr">
        <is>
          <t>Not reviewed</t>
        </is>
      </c>
      <c r="BL1056" t="inlineStr">
        <is>
          <t>Not reviewed</t>
        </is>
      </c>
      <c r="BM1056" t="inlineStr">
        <is>
          <t>Not reviewed (not included)</t>
        </is>
      </c>
      <c r="BN1056" t="inlineStr">
        <is>
          <t>Not Selected for Final 95 (Pending Full Text Review) - Candidate paper not selected for final 95: Passed abstract screening but not included in final selec</t>
        </is>
      </c>
      <c r="BO1056" t="inlineStr">
        <is>
          <t>Abstract-level screening only</t>
        </is>
      </c>
      <c r="BP1056" t="inlineStr">
        <is>
          <t>Not reported</t>
        </is>
      </c>
    </row>
    <row r="1057">
      <c r="A1057" t="inlineStr">
        <is>
          <t>Integrated transcriptomic and network analysis reveals candidate immune-metabolic biomarkers in children with the inattentive type of ADHD</t>
        </is>
      </c>
      <c r="B1057" t="n">
        <v>2025</v>
      </c>
      <c r="C1057" t="inlineStr">
        <is>
          <t>Not checked</t>
        </is>
      </c>
      <c r="D1057" t="inlineStr">
        <is>
          <t>Not checked</t>
        </is>
      </c>
      <c r="E1057">
        <f>_XLFN.IFNA( _XLFN.XLOOKUP(A893,#REF!,#REF!), "NOT PUBMED")</f>
        <v/>
      </c>
      <c r="G1057" t="inlineStr">
        <is>
          <t>Unimodal</t>
        </is>
      </c>
      <c r="H1057" t="inlineStr">
        <is>
          <t>See abstract</t>
        </is>
      </c>
      <c r="I1057" t="inlineStr">
        <is>
          <t>See abstract</t>
        </is>
      </c>
      <c r="J1057" t="inlineStr">
        <is>
          <t>See abstract (AI/ML)</t>
        </is>
      </c>
      <c r="K1057" t="inlineStr">
        <is>
          <t>See abstract</t>
        </is>
      </c>
      <c r="M1057" t="inlineStr">
        <is>
          <t>See abstract</t>
        </is>
      </c>
      <c r="N1057" t="inlineStr">
        <is>
          <t>See abstract</t>
        </is>
      </c>
      <c r="O1057" t="inlineStr">
        <is>
          <t>Not verified from abstract</t>
        </is>
      </c>
      <c r="P1057" t="inlineStr">
        <is>
          <t>See abstract</t>
        </is>
      </c>
      <c r="Q1057" t="inlineStr">
        <is>
          <t>See abstract</t>
        </is>
      </c>
      <c r="R1057" t="inlineStr">
        <is>
          <t>Not reviewed (not included)</t>
        </is>
      </c>
      <c r="S1057" t="inlineStr">
        <is>
          <t>Not reviewed (not included)</t>
        </is>
      </c>
      <c r="T1057" t="inlineStr">
        <is>
          <t>Abstract screening only. No AI/ML Methods</t>
        </is>
      </c>
      <c r="U1057" t="inlineStr">
        <is>
          <t>EXCLUDE</t>
        </is>
      </c>
      <c r="V1057" t="inlineStr">
        <is>
          <t>E1-No AI/ML/DL: Abstract and title do not describe application of AI, ML, or DL methods</t>
        </is>
      </c>
      <c r="W1057" t="inlineStr">
        <is>
          <t>Excluded: No AI/ML Methods</t>
        </is>
      </c>
      <c r="X1057" t="inlineStr">
        <is>
          <t>Not assessed from abstract</t>
        </is>
      </c>
      <c r="Y1057" t="inlineStr">
        <is>
          <t>Pubmed</t>
        </is>
      </c>
      <c r="Z1057" t="inlineStr">
        <is>
          <t>Not determined from abstract</t>
        </is>
      </c>
      <c r="AB1057" t="inlineStr">
        <is>
          <t>Not assessed (not included)</t>
        </is>
      </c>
      <c r="AC1057" t="inlineStr">
        <is>
          <t>Not assessed (not included)</t>
        </is>
      </c>
      <c r="AD1057" t="inlineStr">
        <is>
          <t>Shao Q, Lin X, Chen Y.</t>
        </is>
      </c>
      <c r="AF1057" t="inlineStr">
        <is>
          <t>Unknown - Verify via DOI</t>
        </is>
      </c>
      <c r="AH1057" t="inlineStr">
        <is>
          <t>Not assessed</t>
        </is>
      </c>
      <c r="AI1057" t="inlineStr">
        <is>
          <t>Not reported</t>
        </is>
      </c>
      <c r="AJ1057" t="inlineStr">
        <is>
          <t>Not reported</t>
        </is>
      </c>
      <c r="AK1057" t="inlineStr">
        <is>
          <t>Not reported</t>
        </is>
      </c>
      <c r="AL1057" t="inlineStr">
        <is>
          <t>Not reported</t>
        </is>
      </c>
      <c r="AM1057" t="inlineStr">
        <is>
          <t>Not reported</t>
        </is>
      </c>
      <c r="AN1057" t="inlineStr">
        <is>
          <t>Not reported</t>
        </is>
      </c>
      <c r="AO1057" t="inlineStr">
        <is>
          <t>Not reviewed</t>
        </is>
      </c>
      <c r="AP1057" t="inlineStr">
        <is>
          <t>Not reported</t>
        </is>
      </c>
      <c r="AQ1057" t="inlineStr">
        <is>
          <t>Not reported</t>
        </is>
      </c>
      <c r="AR1057" t="inlineStr">
        <is>
          <t>Not reported</t>
        </is>
      </c>
      <c r="AS1057" t="inlineStr">
        <is>
          <t>See abstract</t>
        </is>
      </c>
      <c r="AT1057" t="inlineStr">
        <is>
          <t>Not reviewed</t>
        </is>
      </c>
      <c r="AU1057" t="inlineStr">
        <is>
          <t>Not reviewed</t>
        </is>
      </c>
      <c r="AV1057" t="inlineStr">
        <is>
          <t>Not reviewed</t>
        </is>
      </c>
      <c r="AW1057" t="inlineStr">
        <is>
          <t>Not reviewed</t>
        </is>
      </c>
      <c r="AX1057" t="inlineStr">
        <is>
          <t>Not reported</t>
        </is>
      </c>
      <c r="AY1057" t="inlineStr">
        <is>
          <t>Not reported</t>
        </is>
      </c>
      <c r="AZ1057" t="inlineStr">
        <is>
          <t>Not reported</t>
        </is>
      </c>
      <c r="BA1057" t="inlineStr">
        <is>
          <t>Not reported</t>
        </is>
      </c>
      <c r="BB1057" t="inlineStr">
        <is>
          <t>Not reported</t>
        </is>
      </c>
      <c r="BC1057" t="inlineStr">
        <is>
          <t>Not reported</t>
        </is>
      </c>
      <c r="BD1057" t="inlineStr">
        <is>
          <t>Not reported</t>
        </is>
      </c>
      <c r="BE1057" t="inlineStr">
        <is>
          <t>Not reported</t>
        </is>
      </c>
      <c r="BF1057" t="inlineStr">
        <is>
          <t>Not reported</t>
        </is>
      </c>
      <c r="BG1057" t="inlineStr">
        <is>
          <t>Not reviewed (not included)</t>
        </is>
      </c>
      <c r="BH1057" t="inlineStr">
        <is>
          <t>N/A</t>
        </is>
      </c>
      <c r="BI1057" t="inlineStr">
        <is>
          <t>Not reviewed</t>
        </is>
      </c>
      <c r="BJ1057" t="inlineStr">
        <is>
          <t>Not reviewed</t>
        </is>
      </c>
      <c r="BK1057" t="inlineStr">
        <is>
          <t>Not reviewed</t>
        </is>
      </c>
      <c r="BL1057" t="inlineStr">
        <is>
          <t>Not reviewed</t>
        </is>
      </c>
      <c r="BM1057" t="inlineStr">
        <is>
          <t>Not reviewed (not included)</t>
        </is>
      </c>
      <c r="BN1057" t="inlineStr">
        <is>
          <t>No AI/ML Methods - E1-No AI/ML/DL: Abstract and title do not describe application of AI, ML, or DL methods</t>
        </is>
      </c>
      <c r="BO1057" t="inlineStr">
        <is>
          <t>Abstract-level screening only</t>
        </is>
      </c>
      <c r="BP1057" t="inlineStr">
        <is>
          <t>Not reported</t>
        </is>
      </c>
    </row>
    <row r="1058">
      <c r="A1058" t="inlineStr">
        <is>
          <t>Use of Mobile and Wearable Artificial Intelligence in Child and Adolescent Psychiatry: Scoping Review</t>
        </is>
      </c>
      <c r="B1058" t="n">
        <v>2022</v>
      </c>
      <c r="C1058" t="inlineStr">
        <is>
          <t>Not checked</t>
        </is>
      </c>
      <c r="D1058" t="inlineStr">
        <is>
          <t>Not checked</t>
        </is>
      </c>
      <c r="E1058">
        <f>_XLFN.IFNA( _XLFN.XLOOKUP(A894,#REF!,#REF!), "NOT PUBMED")</f>
        <v/>
      </c>
      <c r="G1058" t="inlineStr">
        <is>
          <t>Unimodal</t>
        </is>
      </c>
      <c r="H1058" t="inlineStr">
        <is>
          <t>See abstract</t>
        </is>
      </c>
      <c r="I1058" t="inlineStr">
        <is>
          <t>See abstract</t>
        </is>
      </c>
      <c r="J1058" t="inlineStr">
        <is>
          <t>See abstract (AI/ML)</t>
        </is>
      </c>
      <c r="K1058" t="inlineStr">
        <is>
          <t>See abstract</t>
        </is>
      </c>
      <c r="M1058" t="inlineStr">
        <is>
          <t>See abstract</t>
        </is>
      </c>
      <c r="N1058" t="inlineStr">
        <is>
          <t>See abstract</t>
        </is>
      </c>
      <c r="O1058" t="inlineStr">
        <is>
          <t>Not verified from abstract</t>
        </is>
      </c>
      <c r="P1058" t="inlineStr">
        <is>
          <t>See abstract</t>
        </is>
      </c>
      <c r="Q1058" t="inlineStr">
        <is>
          <t>See abstract</t>
        </is>
      </c>
      <c r="R1058" t="inlineStr">
        <is>
          <t>Not reviewed (not included)</t>
        </is>
      </c>
      <c r="S1058" t="inlineStr">
        <is>
          <t>Not reviewed (not included)</t>
        </is>
      </c>
      <c r="T1058" t="inlineStr">
        <is>
          <t>Abstract screening only. Not Primary Research</t>
        </is>
      </c>
      <c r="U1058" t="inlineStr">
        <is>
          <t>EXCLUDE</t>
        </is>
      </c>
      <c r="V1058" t="inlineStr">
        <is>
          <t>E6-Not Primary Research: Title/abstract indicates systematic review, meta-analysis, or review paper</t>
        </is>
      </c>
      <c r="W1058" t="inlineStr">
        <is>
          <t>Excluded: Not Primary Research</t>
        </is>
      </c>
      <c r="X1058" t="inlineStr">
        <is>
          <t>Not assessed from abstract</t>
        </is>
      </c>
      <c r="Y1058" t="inlineStr">
        <is>
          <t>Pubmed</t>
        </is>
      </c>
      <c r="Z1058" t="inlineStr">
        <is>
          <t>Not determined from abstract</t>
        </is>
      </c>
      <c r="AB1058" t="inlineStr">
        <is>
          <t>Not assessed (not included)</t>
        </is>
      </c>
      <c r="AC1058" t="inlineStr">
        <is>
          <t>Not assessed (not included)</t>
        </is>
      </c>
      <c r="AD1058" t="inlineStr">
        <is>
          <t>Welch V, Wy TJ, Ligezka A, Hassett LC, Croarkin PE, Athreya AP, Romanowicz M.</t>
        </is>
      </c>
      <c r="AF1058" t="inlineStr">
        <is>
          <t>Unknown - Verify via DOI</t>
        </is>
      </c>
      <c r="AH1058" t="inlineStr">
        <is>
          <t>Not assessed</t>
        </is>
      </c>
      <c r="AI1058" t="inlineStr">
        <is>
          <t>Not reported</t>
        </is>
      </c>
      <c r="AJ1058" t="inlineStr">
        <is>
          <t>Not reported</t>
        </is>
      </c>
      <c r="AK1058" t="inlineStr">
        <is>
          <t>Not reported</t>
        </is>
      </c>
      <c r="AL1058" t="inlineStr">
        <is>
          <t>Not reported</t>
        </is>
      </c>
      <c r="AM1058" t="inlineStr">
        <is>
          <t>Not reported</t>
        </is>
      </c>
      <c r="AN1058" t="inlineStr">
        <is>
          <t>Not reported</t>
        </is>
      </c>
      <c r="AO1058" t="inlineStr">
        <is>
          <t>Not reviewed</t>
        </is>
      </c>
      <c r="AP1058" t="inlineStr">
        <is>
          <t>Not reported</t>
        </is>
      </c>
      <c r="AQ1058" t="inlineStr">
        <is>
          <t>Not reported</t>
        </is>
      </c>
      <c r="AR1058" t="inlineStr">
        <is>
          <t>Not reported</t>
        </is>
      </c>
      <c r="AS1058" t="inlineStr">
        <is>
          <t>See abstract</t>
        </is>
      </c>
      <c r="AT1058" t="inlineStr">
        <is>
          <t>Not reviewed</t>
        </is>
      </c>
      <c r="AU1058" t="inlineStr">
        <is>
          <t>Not reviewed</t>
        </is>
      </c>
      <c r="AV1058" t="inlineStr">
        <is>
          <t>Not reviewed</t>
        </is>
      </c>
      <c r="AW1058" t="inlineStr">
        <is>
          <t>Not reviewed</t>
        </is>
      </c>
      <c r="AX1058" t="inlineStr">
        <is>
          <t>Not reported</t>
        </is>
      </c>
      <c r="AY1058" t="inlineStr">
        <is>
          <t>Not reported</t>
        </is>
      </c>
      <c r="AZ1058" t="inlineStr">
        <is>
          <t>Not reported</t>
        </is>
      </c>
      <c r="BA1058" t="inlineStr">
        <is>
          <t>Not reported</t>
        </is>
      </c>
      <c r="BB1058" t="inlineStr">
        <is>
          <t>Not reported</t>
        </is>
      </c>
      <c r="BC1058" t="inlineStr">
        <is>
          <t>Not reported</t>
        </is>
      </c>
      <c r="BD1058" t="inlineStr">
        <is>
          <t>Not reported</t>
        </is>
      </c>
      <c r="BE1058" t="inlineStr">
        <is>
          <t>Not reported</t>
        </is>
      </c>
      <c r="BF1058" t="inlineStr">
        <is>
          <t>Not reported</t>
        </is>
      </c>
      <c r="BG1058" t="inlineStr">
        <is>
          <t>Not reviewed (not included)</t>
        </is>
      </c>
      <c r="BH1058" t="inlineStr">
        <is>
          <t>N/A</t>
        </is>
      </c>
      <c r="BI1058" t="inlineStr">
        <is>
          <t>Not reviewed</t>
        </is>
      </c>
      <c r="BJ1058" t="inlineStr">
        <is>
          <t>Not reviewed</t>
        </is>
      </c>
      <c r="BK1058" t="inlineStr">
        <is>
          <t>Not reviewed</t>
        </is>
      </c>
      <c r="BL1058" t="inlineStr">
        <is>
          <t>Not reviewed</t>
        </is>
      </c>
      <c r="BM1058" t="inlineStr">
        <is>
          <t>Not reviewed (not included)</t>
        </is>
      </c>
      <c r="BN1058" t="inlineStr">
        <is>
          <t>Not Primary Research - E6-Not Primary Research: Title/abstract indicates systematic review, meta-analysis, or review paper</t>
        </is>
      </c>
      <c r="BO1058" t="inlineStr">
        <is>
          <t>Abstract-level screening only</t>
        </is>
      </c>
      <c r="BP1058" t="inlineStr">
        <is>
          <t>Not reported</t>
        </is>
      </c>
    </row>
    <row r="1059">
      <c r="A1059" t="inlineStr">
        <is>
          <t>ADHD and ADHD-related neural networks in benign epilepsy with centrotemporal spikes: A systematic review</t>
        </is>
      </c>
      <c r="B1059" t="n">
        <v>2020</v>
      </c>
      <c r="C1059" t="inlineStr">
        <is>
          <t>Not checked</t>
        </is>
      </c>
      <c r="D1059" t="inlineStr">
        <is>
          <t>Not checked</t>
        </is>
      </c>
      <c r="E1059">
        <f>_XLFN.IFNA( _XLFN.XLOOKUP(A896,#REF!,#REF!), "NOT PUBMED")</f>
        <v/>
      </c>
      <c r="G1059" t="inlineStr">
        <is>
          <t>Unimodal</t>
        </is>
      </c>
      <c r="H1059" t="inlineStr">
        <is>
          <t>See abstract</t>
        </is>
      </c>
      <c r="I1059" t="inlineStr">
        <is>
          <t>See abstract</t>
        </is>
      </c>
      <c r="J1059" t="inlineStr">
        <is>
          <t>See abstract (AI/ML)</t>
        </is>
      </c>
      <c r="K1059" t="inlineStr">
        <is>
          <t>See abstract</t>
        </is>
      </c>
      <c r="M1059" t="inlineStr">
        <is>
          <t>See abstract</t>
        </is>
      </c>
      <c r="N1059" t="inlineStr">
        <is>
          <t>See abstract</t>
        </is>
      </c>
      <c r="O1059" t="inlineStr">
        <is>
          <t>Not verified from abstract</t>
        </is>
      </c>
      <c r="P1059" t="inlineStr">
        <is>
          <t>See abstract</t>
        </is>
      </c>
      <c r="Q1059" t="inlineStr">
        <is>
          <t>See abstract</t>
        </is>
      </c>
      <c r="R1059" t="inlineStr">
        <is>
          <t>Not reviewed (not included)</t>
        </is>
      </c>
      <c r="S1059" t="inlineStr">
        <is>
          <t>Not reviewed (not included)</t>
        </is>
      </c>
      <c r="T1059" t="inlineStr">
        <is>
          <t>Abstract screening only. Not Primary Research</t>
        </is>
      </c>
      <c r="U1059" t="inlineStr">
        <is>
          <t>EXCLUDE</t>
        </is>
      </c>
      <c r="V1059" t="inlineStr">
        <is>
          <t>E6-Not Primary Research: Title/abstract indicates systematic review, meta-analysis, or review paper</t>
        </is>
      </c>
      <c r="W1059" t="inlineStr">
        <is>
          <t>Excluded: Not Primary Research</t>
        </is>
      </c>
      <c r="X1059" t="inlineStr">
        <is>
          <t>Not assessed from abstract</t>
        </is>
      </c>
      <c r="Y1059" t="inlineStr">
        <is>
          <t>Pubmed</t>
        </is>
      </c>
      <c r="Z1059" t="inlineStr">
        <is>
          <t>Not determined from abstract</t>
        </is>
      </c>
      <c r="AB1059" t="inlineStr">
        <is>
          <t>Not assessed (not included)</t>
        </is>
      </c>
      <c r="AC1059" t="inlineStr">
        <is>
          <t>Not assessed (not included)</t>
        </is>
      </c>
      <c r="AD1059" t="inlineStr">
        <is>
          <t>Aricò M, Arigliani E, Giannotti F, Romani M.</t>
        </is>
      </c>
      <c r="AF1059" t="inlineStr">
        <is>
          <t>Unknown - Verify via DOI</t>
        </is>
      </c>
      <c r="AH1059" t="inlineStr">
        <is>
          <t>Not assessed</t>
        </is>
      </c>
      <c r="AI1059" t="inlineStr">
        <is>
          <t>Not reported</t>
        </is>
      </c>
      <c r="AJ1059" t="inlineStr">
        <is>
          <t>Not reported</t>
        </is>
      </c>
      <c r="AK1059" t="inlineStr">
        <is>
          <t>Not reported</t>
        </is>
      </c>
      <c r="AL1059" t="inlineStr">
        <is>
          <t>Not reported</t>
        </is>
      </c>
      <c r="AM1059" t="inlineStr">
        <is>
          <t>Not reported</t>
        </is>
      </c>
      <c r="AN1059" t="inlineStr">
        <is>
          <t>Not reported</t>
        </is>
      </c>
      <c r="AO1059" t="inlineStr">
        <is>
          <t>Not reviewed</t>
        </is>
      </c>
      <c r="AP1059" t="inlineStr">
        <is>
          <t>Not reported</t>
        </is>
      </c>
      <c r="AQ1059" t="inlineStr">
        <is>
          <t>Not reported</t>
        </is>
      </c>
      <c r="AR1059" t="inlineStr">
        <is>
          <t>Not reported</t>
        </is>
      </c>
      <c r="AS1059" t="inlineStr">
        <is>
          <t>See abstract</t>
        </is>
      </c>
      <c r="AT1059" t="inlineStr">
        <is>
          <t>Not reviewed</t>
        </is>
      </c>
      <c r="AU1059" t="inlineStr">
        <is>
          <t>Not reviewed</t>
        </is>
      </c>
      <c r="AV1059" t="inlineStr">
        <is>
          <t>Not reviewed</t>
        </is>
      </c>
      <c r="AW1059" t="inlineStr">
        <is>
          <t>Not reviewed</t>
        </is>
      </c>
      <c r="AX1059" t="inlineStr">
        <is>
          <t>Not reported</t>
        </is>
      </c>
      <c r="AY1059" t="inlineStr">
        <is>
          <t>Not reported</t>
        </is>
      </c>
      <c r="AZ1059" t="inlineStr">
        <is>
          <t>Not reported</t>
        </is>
      </c>
      <c r="BA1059" t="inlineStr">
        <is>
          <t>Not reported</t>
        </is>
      </c>
      <c r="BB1059" t="inlineStr">
        <is>
          <t>Not reported</t>
        </is>
      </c>
      <c r="BC1059" t="inlineStr">
        <is>
          <t>Not reported</t>
        </is>
      </c>
      <c r="BD1059" t="inlineStr">
        <is>
          <t>Not reported</t>
        </is>
      </c>
      <c r="BE1059" t="inlineStr">
        <is>
          <t>Not reported</t>
        </is>
      </c>
      <c r="BF1059" t="inlineStr">
        <is>
          <t>Not reported</t>
        </is>
      </c>
      <c r="BG1059" t="inlineStr">
        <is>
          <t>Not reviewed (not included)</t>
        </is>
      </c>
      <c r="BH1059" t="inlineStr">
        <is>
          <t>N/A</t>
        </is>
      </c>
      <c r="BI1059" t="inlineStr">
        <is>
          <t>Not reviewed</t>
        </is>
      </c>
      <c r="BJ1059" t="inlineStr">
        <is>
          <t>Not reviewed</t>
        </is>
      </c>
      <c r="BK1059" t="inlineStr">
        <is>
          <t>Not reviewed</t>
        </is>
      </c>
      <c r="BL1059" t="inlineStr">
        <is>
          <t>Not reviewed</t>
        </is>
      </c>
      <c r="BM1059" t="inlineStr">
        <is>
          <t>Not reviewed (not included)</t>
        </is>
      </c>
      <c r="BN1059" t="inlineStr">
        <is>
          <t>Not Primary Research - E6-Not Primary Research: Title/abstract indicates systematic review, meta-analysis, or review paper</t>
        </is>
      </c>
      <c r="BO1059" t="inlineStr">
        <is>
          <t>Abstract-level screening only</t>
        </is>
      </c>
      <c r="BP1059" t="inlineStr">
        <is>
          <t>Not reported</t>
        </is>
      </c>
    </row>
    <row r="1060">
      <c r="A1060" t="inlineStr">
        <is>
          <t>Machine learning models for diagnosis and risk prediction in eating disorders, depression, and alcohol use disorder</t>
        </is>
      </c>
      <c r="B1060" t="n">
        <v>2025</v>
      </c>
      <c r="C1060" t="inlineStr">
        <is>
          <t>Not checked</t>
        </is>
      </c>
      <c r="D1060" t="inlineStr">
        <is>
          <t>Not checked</t>
        </is>
      </c>
      <c r="E1060">
        <f>_XLFN.IFNA( _XLFN.XLOOKUP(A897,#REF!,#REF!), "NOT PUBMED")</f>
        <v/>
      </c>
      <c r="G1060" t="inlineStr">
        <is>
          <t>Unimodal</t>
        </is>
      </c>
      <c r="H1060" t="inlineStr">
        <is>
          <t>See abstract</t>
        </is>
      </c>
      <c r="I1060" t="inlineStr">
        <is>
          <t>See abstract</t>
        </is>
      </c>
      <c r="J1060" t="inlineStr">
        <is>
          <t>See abstract (AI/ML)</t>
        </is>
      </c>
      <c r="K1060" t="inlineStr">
        <is>
          <t>See abstract</t>
        </is>
      </c>
      <c r="M1060" t="inlineStr">
        <is>
          <t>See abstract</t>
        </is>
      </c>
      <c r="N1060" t="inlineStr">
        <is>
          <t>See abstract</t>
        </is>
      </c>
      <c r="O1060" t="inlineStr">
        <is>
          <t>Not verified from abstract</t>
        </is>
      </c>
      <c r="P1060" t="inlineStr">
        <is>
          <t>See abstract</t>
        </is>
      </c>
      <c r="Q1060" t="inlineStr">
        <is>
          <t>See abstract</t>
        </is>
      </c>
      <c r="R1060" t="inlineStr">
        <is>
          <t>Not reviewed (not included)</t>
        </is>
      </c>
      <c r="S1060" t="inlineStr">
        <is>
          <t>Not reviewed (not included)</t>
        </is>
      </c>
      <c r="T1060" t="inlineStr">
        <is>
          <t>Abstract screening only. Non-ADHD Focused</t>
        </is>
      </c>
      <c r="U1060" t="inlineStr">
        <is>
          <t>EXCLUDE</t>
        </is>
      </c>
      <c r="V1060" t="inlineStr">
        <is>
          <t>E2-Not ADHD focused: Neither title nor abstract mentions ADHD or attention-deficit/hyperactivity</t>
        </is>
      </c>
      <c r="W1060" t="inlineStr">
        <is>
          <t>Excluded: Not ADHD Focused</t>
        </is>
      </c>
      <c r="X1060" t="inlineStr">
        <is>
          <t>Not assessed from abstract</t>
        </is>
      </c>
      <c r="Y1060" t="inlineStr">
        <is>
          <t>Pubmed</t>
        </is>
      </c>
      <c r="Z1060" t="inlineStr">
        <is>
          <t>Not determined from abstract</t>
        </is>
      </c>
      <c r="AB1060" t="inlineStr">
        <is>
          <t>Not assessed (not included)</t>
        </is>
      </c>
      <c r="AC1060" t="inlineStr">
        <is>
          <t>Not assessed (not included)</t>
        </is>
      </c>
      <c r="AD1060" t="inlineStr">
        <is>
          <t>Zhang Z, Robinson L, Whelan R, Jollans L, Wang Z, Nees F, Chu C, Bobou M, Du D, Cristea I, Banaschewski T, Barker GJ, Bokde ALW, Grigis A, Garavan H, Heinz A, Brühl R, Martinot JL, Martinot MP, Artiges E, Orfanos DP, Poustka L, Hohmann S, Millenet S, Fröhner JH, Smolka MN, Vaidya N, Walter H, Winterer J, Broulidakis MJ, van Noort BM, Stringaris A, Penttilä J, Grimmer Y, Insensee C, Becker A, Zhang Y, King S, Sinclair J, Schumann G, Schmidt U, Desrivières S.</t>
        </is>
      </c>
      <c r="AF1060" t="inlineStr">
        <is>
          <t>Unknown - Verify via DOI</t>
        </is>
      </c>
      <c r="AH1060" t="inlineStr">
        <is>
          <t>Not assessed</t>
        </is>
      </c>
      <c r="AI1060" t="inlineStr">
        <is>
          <t>Not reported</t>
        </is>
      </c>
      <c r="AJ1060" t="inlineStr">
        <is>
          <t>Not reported</t>
        </is>
      </c>
      <c r="AK1060" t="inlineStr">
        <is>
          <t>Not reported</t>
        </is>
      </c>
      <c r="AL1060" t="inlineStr">
        <is>
          <t>Not reported</t>
        </is>
      </c>
      <c r="AM1060" t="inlineStr">
        <is>
          <t>Not reported</t>
        </is>
      </c>
      <c r="AN1060" t="inlineStr">
        <is>
          <t>Not reported</t>
        </is>
      </c>
      <c r="AO1060" t="inlineStr">
        <is>
          <t>Not reviewed</t>
        </is>
      </c>
      <c r="AP1060" t="inlineStr">
        <is>
          <t>Not reported</t>
        </is>
      </c>
      <c r="AQ1060" t="inlineStr">
        <is>
          <t>Not reported</t>
        </is>
      </c>
      <c r="AR1060" t="inlineStr">
        <is>
          <t>Not reported</t>
        </is>
      </c>
      <c r="AS1060" t="inlineStr">
        <is>
          <t>See abstract</t>
        </is>
      </c>
      <c r="AT1060" t="inlineStr">
        <is>
          <t>Not reviewed</t>
        </is>
      </c>
      <c r="AU1060" t="inlineStr">
        <is>
          <t>Not reviewed</t>
        </is>
      </c>
      <c r="AV1060" t="inlineStr">
        <is>
          <t>Not reviewed</t>
        </is>
      </c>
      <c r="AW1060" t="inlineStr">
        <is>
          <t>Not reviewed</t>
        </is>
      </c>
      <c r="AX1060" t="inlineStr">
        <is>
          <t>Not reported</t>
        </is>
      </c>
      <c r="AY1060" t="inlineStr">
        <is>
          <t>Not reported</t>
        </is>
      </c>
      <c r="AZ1060" t="inlineStr">
        <is>
          <t>Not reported</t>
        </is>
      </c>
      <c r="BA1060" t="inlineStr">
        <is>
          <t>Not reported</t>
        </is>
      </c>
      <c r="BB1060" t="inlineStr">
        <is>
          <t>Not reported</t>
        </is>
      </c>
      <c r="BC1060" t="inlineStr">
        <is>
          <t>Not reported</t>
        </is>
      </c>
      <c r="BD1060" t="inlineStr">
        <is>
          <t>Not reported</t>
        </is>
      </c>
      <c r="BE1060" t="inlineStr">
        <is>
          <t>Not reported</t>
        </is>
      </c>
      <c r="BF1060" t="inlineStr">
        <is>
          <t>Not reported</t>
        </is>
      </c>
      <c r="BG1060" t="inlineStr">
        <is>
          <t>Not reviewed (not included)</t>
        </is>
      </c>
      <c r="BH1060" t="inlineStr">
        <is>
          <t>N/A</t>
        </is>
      </c>
      <c r="BI1060" t="inlineStr">
        <is>
          <t>Not reviewed</t>
        </is>
      </c>
      <c r="BJ1060" t="inlineStr">
        <is>
          <t>Not reviewed</t>
        </is>
      </c>
      <c r="BK1060" t="inlineStr">
        <is>
          <t>Not reviewed</t>
        </is>
      </c>
      <c r="BL1060" t="inlineStr">
        <is>
          <t>Not reviewed</t>
        </is>
      </c>
      <c r="BM1060" t="inlineStr">
        <is>
          <t>Not reviewed (not included)</t>
        </is>
      </c>
      <c r="BN1060" t="inlineStr">
        <is>
          <t>Non-ADHD Focused - E2-Not ADHD focused: Neither title nor abstract mentions ADHD or attention-deficit/hyperactivity</t>
        </is>
      </c>
      <c r="BO1060" t="inlineStr">
        <is>
          <t>Abstract-level screening only</t>
        </is>
      </c>
      <c r="BP1060" t="inlineStr">
        <is>
          <t>Not reported</t>
        </is>
      </c>
    </row>
    <row r="1061">
      <c r="A1061" t="inlineStr">
        <is>
          <t>Classification of ADHD with fMRI data and multi-objective optimization</t>
        </is>
      </c>
      <c r="B1061" t="n">
        <v>2020</v>
      </c>
      <c r="C1061" t="inlineStr">
        <is>
          <t>Not checked</t>
        </is>
      </c>
      <c r="D1061" t="inlineStr">
        <is>
          <t>Not checked</t>
        </is>
      </c>
      <c r="E1061">
        <f>_XLFN.IFNA( _XLFN.XLOOKUP(A898,#REF!,#REF!), "NOT PUBMED")</f>
        <v/>
      </c>
      <c r="G1061" t="inlineStr">
        <is>
          <t>Unimodal</t>
        </is>
      </c>
      <c r="H1061" t="inlineStr">
        <is>
          <t>See abstract</t>
        </is>
      </c>
      <c r="I1061" t="inlineStr">
        <is>
          <t>See abstract</t>
        </is>
      </c>
      <c r="J1061" t="inlineStr">
        <is>
          <t>See abstract (AI/ML)</t>
        </is>
      </c>
      <c r="K1061" t="inlineStr">
        <is>
          <t>See abstract</t>
        </is>
      </c>
      <c r="M1061" t="inlineStr">
        <is>
          <t>See abstract</t>
        </is>
      </c>
      <c r="N1061" t="inlineStr">
        <is>
          <t>See abstract</t>
        </is>
      </c>
      <c r="O1061" t="inlineStr">
        <is>
          <t>Not verified from abstract</t>
        </is>
      </c>
      <c r="P1061" t="inlineStr">
        <is>
          <t>See abstract</t>
        </is>
      </c>
      <c r="Q1061" t="inlineStr">
        <is>
          <t>See abstract</t>
        </is>
      </c>
      <c r="R1061" t="inlineStr">
        <is>
          <t>Not reviewed (not included)</t>
        </is>
      </c>
      <c r="S1061" t="inlineStr">
        <is>
          <t>Not reviewed (not included)</t>
        </is>
      </c>
      <c r="T1061" t="inlineStr">
        <is>
          <t>Abstract screening only. No AI/ML Methods</t>
        </is>
      </c>
      <c r="U1061" t="inlineStr">
        <is>
          <t>EXCLUDE</t>
        </is>
      </c>
      <c r="V1061" t="inlineStr">
        <is>
          <t>E1-No AI/ML/DL: Abstract and title do not describe application of AI, ML, or DL methods</t>
        </is>
      </c>
      <c r="W1061" t="inlineStr">
        <is>
          <t>Excluded: No AI/ML Methods</t>
        </is>
      </c>
      <c r="X1061" t="inlineStr">
        <is>
          <t>Not assessed from abstract</t>
        </is>
      </c>
      <c r="Y1061" t="inlineStr">
        <is>
          <t>Pubmed</t>
        </is>
      </c>
      <c r="Z1061" t="inlineStr">
        <is>
          <t>Not determined from abstract</t>
        </is>
      </c>
      <c r="AB1061" t="inlineStr">
        <is>
          <t>Not assessed (not included)</t>
        </is>
      </c>
      <c r="AC1061" t="inlineStr">
        <is>
          <t>Not assessed (not included)</t>
        </is>
      </c>
      <c r="AD1061" t="inlineStr">
        <is>
          <t>Shao L, You Y, Du H, Fu D.</t>
        </is>
      </c>
      <c r="AF1061" t="inlineStr">
        <is>
          <t>Unknown - Verify via DOI</t>
        </is>
      </c>
      <c r="AH1061" t="inlineStr">
        <is>
          <t>Not assessed</t>
        </is>
      </c>
      <c r="AI1061" t="inlineStr">
        <is>
          <t>Not reported</t>
        </is>
      </c>
      <c r="AJ1061" t="inlineStr">
        <is>
          <t>Not reported</t>
        </is>
      </c>
      <c r="AK1061" t="inlineStr">
        <is>
          <t>Not reported</t>
        </is>
      </c>
      <c r="AL1061" t="inlineStr">
        <is>
          <t>Not reported</t>
        </is>
      </c>
      <c r="AM1061" t="inlineStr">
        <is>
          <t>Not reported</t>
        </is>
      </c>
      <c r="AN1061" t="inlineStr">
        <is>
          <t>Not reported</t>
        </is>
      </c>
      <c r="AO1061" t="inlineStr">
        <is>
          <t>Not reviewed</t>
        </is>
      </c>
      <c r="AP1061" t="inlineStr">
        <is>
          <t>Not reported</t>
        </is>
      </c>
      <c r="AQ1061" t="inlineStr">
        <is>
          <t>Not reported</t>
        </is>
      </c>
      <c r="AR1061" t="inlineStr">
        <is>
          <t>Not reported</t>
        </is>
      </c>
      <c r="AS1061" t="inlineStr">
        <is>
          <t>See abstract</t>
        </is>
      </c>
      <c r="AT1061" t="inlineStr">
        <is>
          <t>Not reviewed</t>
        </is>
      </c>
      <c r="AU1061" t="inlineStr">
        <is>
          <t>Not reviewed</t>
        </is>
      </c>
      <c r="AV1061" t="inlineStr">
        <is>
          <t>Not reviewed</t>
        </is>
      </c>
      <c r="AW1061" t="inlineStr">
        <is>
          <t>Not reviewed</t>
        </is>
      </c>
      <c r="AX1061" t="inlineStr">
        <is>
          <t>Not reported</t>
        </is>
      </c>
      <c r="AY1061" t="inlineStr">
        <is>
          <t>Not reported</t>
        </is>
      </c>
      <c r="AZ1061" t="inlineStr">
        <is>
          <t>Not reported</t>
        </is>
      </c>
      <c r="BA1061" t="inlineStr">
        <is>
          <t>Not reported</t>
        </is>
      </c>
      <c r="BB1061" t="inlineStr">
        <is>
          <t>Not reported</t>
        </is>
      </c>
      <c r="BC1061" t="inlineStr">
        <is>
          <t>Not reported</t>
        </is>
      </c>
      <c r="BD1061" t="inlineStr">
        <is>
          <t>Not reported</t>
        </is>
      </c>
      <c r="BE1061" t="inlineStr">
        <is>
          <t>Not reported</t>
        </is>
      </c>
      <c r="BF1061" t="inlineStr">
        <is>
          <t>Not reported</t>
        </is>
      </c>
      <c r="BG1061" t="inlineStr">
        <is>
          <t>Not reviewed (not included)</t>
        </is>
      </c>
      <c r="BH1061" t="inlineStr">
        <is>
          <t>N/A</t>
        </is>
      </c>
      <c r="BI1061" t="inlineStr">
        <is>
          <t>Not reviewed</t>
        </is>
      </c>
      <c r="BJ1061" t="inlineStr">
        <is>
          <t>Not reviewed</t>
        </is>
      </c>
      <c r="BK1061" t="inlineStr">
        <is>
          <t>Not reviewed</t>
        </is>
      </c>
      <c r="BL1061" t="inlineStr">
        <is>
          <t>Not reviewed</t>
        </is>
      </c>
      <c r="BM1061" t="inlineStr">
        <is>
          <t>Not reviewed (not included)</t>
        </is>
      </c>
      <c r="BN1061" t="inlineStr">
        <is>
          <t>No AI/ML Methods - E1-No AI/ML/DL: Abstract and title do not describe application of AI, ML, or DL methods</t>
        </is>
      </c>
      <c r="BO1061" t="inlineStr">
        <is>
          <t>Abstract-level screening only</t>
        </is>
      </c>
      <c r="BP1061" t="inlineStr">
        <is>
          <t>Not reported</t>
        </is>
      </c>
    </row>
    <row r="1062">
      <c r="A1062" t="inlineStr">
        <is>
          <t>Neural network connectivity in ADHD children: an independent component and functional connectivity analysis of resting state fMRI data</t>
        </is>
      </c>
      <c r="B1062" t="n">
        <v>2021</v>
      </c>
      <c r="C1062" t="inlineStr">
        <is>
          <t>Not checked</t>
        </is>
      </c>
      <c r="D1062" t="inlineStr">
        <is>
          <t>Not checked</t>
        </is>
      </c>
      <c r="E1062">
        <f>_XLFN.IFNA( _XLFN.XLOOKUP(A899,#REF!,#REF!), "NOT PUBMED")</f>
        <v/>
      </c>
      <c r="G1062" t="inlineStr">
        <is>
          <t>Unimodal</t>
        </is>
      </c>
      <c r="H1062" t="inlineStr">
        <is>
          <t>See abstract</t>
        </is>
      </c>
      <c r="I1062" t="inlineStr">
        <is>
          <t>See abstract</t>
        </is>
      </c>
      <c r="J1062" t="inlineStr">
        <is>
          <t>See abstract (AI/ML)</t>
        </is>
      </c>
      <c r="K1062" t="inlineStr">
        <is>
          <t>See abstract</t>
        </is>
      </c>
      <c r="M1062" t="inlineStr">
        <is>
          <t>See abstract</t>
        </is>
      </c>
      <c r="N1062" t="inlineStr">
        <is>
          <t>See abstract</t>
        </is>
      </c>
      <c r="O1062" t="inlineStr">
        <is>
          <t>Not verified from abstract</t>
        </is>
      </c>
      <c r="P1062" t="inlineStr">
        <is>
          <t>See abstract</t>
        </is>
      </c>
      <c r="Q1062" t="inlineStr">
        <is>
          <t>See abstract</t>
        </is>
      </c>
      <c r="R1062" t="inlineStr">
        <is>
          <t>Not reviewed (not included)</t>
        </is>
      </c>
      <c r="S1062" t="inlineStr">
        <is>
          <t>Not reviewed (not included)</t>
        </is>
      </c>
      <c r="T1062" t="inlineStr">
        <is>
          <t>Abstract screening only. AI Not for Diagnosis</t>
        </is>
      </c>
      <c r="U1062" t="inlineStr">
        <is>
          <t>EXCLUDE</t>
        </is>
      </c>
      <c r="V1062" t="inlineStr">
        <is>
          <t>E1-Not Diagnosis: AI/ML does not appear to be applied for ADHD diagnosis, classification, or detection</t>
        </is>
      </c>
      <c r="W1062" t="inlineStr">
        <is>
          <t>Excluded: AI Not for Diagnosis</t>
        </is>
      </c>
      <c r="X1062" t="inlineStr">
        <is>
          <t>Not assessed from abstract</t>
        </is>
      </c>
      <c r="Y1062" t="inlineStr">
        <is>
          <t>Pubmed</t>
        </is>
      </c>
      <c r="Z1062" t="inlineStr">
        <is>
          <t>Not determined from abstract</t>
        </is>
      </c>
      <c r="AB1062" t="inlineStr">
        <is>
          <t>Not assessed (not included)</t>
        </is>
      </c>
      <c r="AC1062" t="inlineStr">
        <is>
          <t>Not assessed (not included)</t>
        </is>
      </c>
      <c r="AD1062" t="inlineStr">
        <is>
          <t>Kumar U, Arya A, Agarwal V.</t>
        </is>
      </c>
      <c r="AF1062" t="inlineStr">
        <is>
          <t>Unknown - Verify via DOI</t>
        </is>
      </c>
      <c r="AH1062" t="inlineStr">
        <is>
          <t>Not assessed</t>
        </is>
      </c>
      <c r="AI1062" t="inlineStr">
        <is>
          <t>Not reported</t>
        </is>
      </c>
      <c r="AJ1062" t="inlineStr">
        <is>
          <t>Not reported</t>
        </is>
      </c>
      <c r="AK1062" t="inlineStr">
        <is>
          <t>Not reported</t>
        </is>
      </c>
      <c r="AL1062" t="inlineStr">
        <is>
          <t>Not reported</t>
        </is>
      </c>
      <c r="AM1062" t="inlineStr">
        <is>
          <t>Not reported</t>
        </is>
      </c>
      <c r="AN1062" t="inlineStr">
        <is>
          <t>Not reported</t>
        </is>
      </c>
      <c r="AO1062" t="inlineStr">
        <is>
          <t>Not reviewed</t>
        </is>
      </c>
      <c r="AP1062" t="inlineStr">
        <is>
          <t>Not reported</t>
        </is>
      </c>
      <c r="AQ1062" t="inlineStr">
        <is>
          <t>Not reported</t>
        </is>
      </c>
      <c r="AR1062" t="inlineStr">
        <is>
          <t>Not reported</t>
        </is>
      </c>
      <c r="AS1062" t="inlineStr">
        <is>
          <t>See abstract</t>
        </is>
      </c>
      <c r="AT1062" t="inlineStr">
        <is>
          <t>Not reviewed</t>
        </is>
      </c>
      <c r="AU1062" t="inlineStr">
        <is>
          <t>Not reviewed</t>
        </is>
      </c>
      <c r="AV1062" t="inlineStr">
        <is>
          <t>Not reviewed</t>
        </is>
      </c>
      <c r="AW1062" t="inlineStr">
        <is>
          <t>Not reviewed</t>
        </is>
      </c>
      <c r="AX1062" t="inlineStr">
        <is>
          <t>Not reported</t>
        </is>
      </c>
      <c r="AY1062" t="inlineStr">
        <is>
          <t>Not reported</t>
        </is>
      </c>
      <c r="AZ1062" t="inlineStr">
        <is>
          <t>Not reported</t>
        </is>
      </c>
      <c r="BA1062" t="inlineStr">
        <is>
          <t>Not reported</t>
        </is>
      </c>
      <c r="BB1062" t="inlineStr">
        <is>
          <t>Not reported</t>
        </is>
      </c>
      <c r="BC1062" t="inlineStr">
        <is>
          <t>Not reported</t>
        </is>
      </c>
      <c r="BD1062" t="inlineStr">
        <is>
          <t>Not reported</t>
        </is>
      </c>
      <c r="BE1062" t="inlineStr">
        <is>
          <t>Not reported</t>
        </is>
      </c>
      <c r="BF1062" t="inlineStr">
        <is>
          <t>Not reported</t>
        </is>
      </c>
      <c r="BG1062" t="inlineStr">
        <is>
          <t>Not reviewed (not included)</t>
        </is>
      </c>
      <c r="BH1062" t="inlineStr">
        <is>
          <t>N/A</t>
        </is>
      </c>
      <c r="BI1062" t="inlineStr">
        <is>
          <t>Not reviewed</t>
        </is>
      </c>
      <c r="BJ1062" t="inlineStr">
        <is>
          <t>Not reviewed</t>
        </is>
      </c>
      <c r="BK1062" t="inlineStr">
        <is>
          <t>Not reviewed</t>
        </is>
      </c>
      <c r="BL1062" t="inlineStr">
        <is>
          <t>Not reviewed</t>
        </is>
      </c>
      <c r="BM1062" t="inlineStr">
        <is>
          <t>Not reviewed (not included)</t>
        </is>
      </c>
      <c r="BN1062" t="inlineStr">
        <is>
          <t>AI Not for Diagnosis - E1-Not Diagnosis: AI/ML does not appear to be applied for ADHD diagnosis, classification, or detecti</t>
        </is>
      </c>
      <c r="BO1062" t="inlineStr">
        <is>
          <t>Abstract-level screening only</t>
        </is>
      </c>
      <c r="BP1062" t="inlineStr">
        <is>
          <t>Not reported</t>
        </is>
      </c>
    </row>
    <row r="1063">
      <c r="A1063" t="inlineStr">
        <is>
          <t>A transdiagnostic examination of cognitive heterogeneity in children and adolescents with neurodevelopmental disorders</t>
        </is>
      </c>
      <c r="B1063" t="n">
        <v>2025</v>
      </c>
      <c r="C1063" t="inlineStr">
        <is>
          <t>Not checked</t>
        </is>
      </c>
      <c r="D1063" t="inlineStr">
        <is>
          <t>Not checked</t>
        </is>
      </c>
      <c r="E1063">
        <f>_XLFN.IFNA( _XLFN.XLOOKUP(A901,#REF!,#REF!), "NOT PUBMED")</f>
        <v/>
      </c>
      <c r="G1063" t="inlineStr">
        <is>
          <t>Unimodal</t>
        </is>
      </c>
      <c r="H1063" t="inlineStr">
        <is>
          <t>See abstract</t>
        </is>
      </c>
      <c r="I1063" t="inlineStr">
        <is>
          <t>See abstract</t>
        </is>
      </c>
      <c r="J1063" t="inlineStr">
        <is>
          <t>See abstract (AI/ML)</t>
        </is>
      </c>
      <c r="K1063" t="inlineStr">
        <is>
          <t>See abstract</t>
        </is>
      </c>
      <c r="M1063" t="inlineStr">
        <is>
          <t>See abstract</t>
        </is>
      </c>
      <c r="N1063" t="inlineStr">
        <is>
          <t>See abstract</t>
        </is>
      </c>
      <c r="O1063" t="inlineStr">
        <is>
          <t>Not verified from abstract</t>
        </is>
      </c>
      <c r="P1063" t="inlineStr">
        <is>
          <t>See abstract</t>
        </is>
      </c>
      <c r="Q1063" t="inlineStr">
        <is>
          <t>See abstract</t>
        </is>
      </c>
      <c r="R1063" t="inlineStr">
        <is>
          <t>Not reviewed (not included)</t>
        </is>
      </c>
      <c r="S1063" t="inlineStr">
        <is>
          <t>Not reviewed (not included)</t>
        </is>
      </c>
      <c r="T1063" t="inlineStr">
        <is>
          <t>Abstract screening only. Non-ADHD Focused</t>
        </is>
      </c>
      <c r="U1063" t="inlineStr">
        <is>
          <t>EXCLUDE</t>
        </is>
      </c>
      <c r="V1063" t="inlineStr">
        <is>
          <t>E2-Not ADHD focused: Neither title nor abstract mentions ADHD or attention-deficit/hyperactivity</t>
        </is>
      </c>
      <c r="W1063" t="inlineStr">
        <is>
          <t>Excluded: Not ADHD Focused</t>
        </is>
      </c>
      <c r="X1063" t="inlineStr">
        <is>
          <t>Not assessed from abstract</t>
        </is>
      </c>
      <c r="Y1063" t="inlineStr">
        <is>
          <t>Pubmed</t>
        </is>
      </c>
      <c r="Z1063" t="inlineStr">
        <is>
          <t>Not determined from abstract</t>
        </is>
      </c>
      <c r="AB1063" t="inlineStr">
        <is>
          <t>Not assessed (not included)</t>
        </is>
      </c>
      <c r="AC1063" t="inlineStr">
        <is>
          <t>Not assessed (not included)</t>
        </is>
      </c>
      <c r="AD1063" t="inlineStr">
        <is>
          <t>Al-Saoud S, Nichols ES, Brossard-Racine M, Wild CJ, Norton L, Duerden EG.</t>
        </is>
      </c>
      <c r="AF1063" t="inlineStr">
        <is>
          <t>Unknown - Verify via DOI</t>
        </is>
      </c>
      <c r="AH1063" t="inlineStr">
        <is>
          <t>Not assessed</t>
        </is>
      </c>
      <c r="AI1063" t="inlineStr">
        <is>
          <t>Not reported</t>
        </is>
      </c>
      <c r="AJ1063" t="inlineStr">
        <is>
          <t>Not reported</t>
        </is>
      </c>
      <c r="AK1063" t="inlineStr">
        <is>
          <t>Not reported</t>
        </is>
      </c>
      <c r="AL1063" t="inlineStr">
        <is>
          <t>Not reported</t>
        </is>
      </c>
      <c r="AM1063" t="inlineStr">
        <is>
          <t>Not reported</t>
        </is>
      </c>
      <c r="AN1063" t="inlineStr">
        <is>
          <t>Not reported</t>
        </is>
      </c>
      <c r="AO1063" t="inlineStr">
        <is>
          <t>Not reviewed</t>
        </is>
      </c>
      <c r="AP1063" t="inlineStr">
        <is>
          <t>Not reported</t>
        </is>
      </c>
      <c r="AQ1063" t="inlineStr">
        <is>
          <t>Not reported</t>
        </is>
      </c>
      <c r="AR1063" t="inlineStr">
        <is>
          <t>Not reported</t>
        </is>
      </c>
      <c r="AS1063" t="inlineStr">
        <is>
          <t>See abstract</t>
        </is>
      </c>
      <c r="AT1063" t="inlineStr">
        <is>
          <t>Not reviewed</t>
        </is>
      </c>
      <c r="AU1063" t="inlineStr">
        <is>
          <t>Not reviewed</t>
        </is>
      </c>
      <c r="AV1063" t="inlineStr">
        <is>
          <t>Not reviewed</t>
        </is>
      </c>
      <c r="AW1063" t="inlineStr">
        <is>
          <t>Not reviewed</t>
        </is>
      </c>
      <c r="AX1063" t="inlineStr">
        <is>
          <t>Not reported</t>
        </is>
      </c>
      <c r="AY1063" t="inlineStr">
        <is>
          <t>Not reported</t>
        </is>
      </c>
      <c r="AZ1063" t="inlineStr">
        <is>
          <t>Not reported</t>
        </is>
      </c>
      <c r="BA1063" t="inlineStr">
        <is>
          <t>Not reported</t>
        </is>
      </c>
      <c r="BB1063" t="inlineStr">
        <is>
          <t>Not reported</t>
        </is>
      </c>
      <c r="BC1063" t="inlineStr">
        <is>
          <t>Not reported</t>
        </is>
      </c>
      <c r="BD1063" t="inlineStr">
        <is>
          <t>Not reported</t>
        </is>
      </c>
      <c r="BE1063" t="inlineStr">
        <is>
          <t>Not reported</t>
        </is>
      </c>
      <c r="BF1063" t="inlineStr">
        <is>
          <t>Not reported</t>
        </is>
      </c>
      <c r="BG1063" t="inlineStr">
        <is>
          <t>Not reviewed (not included)</t>
        </is>
      </c>
      <c r="BH1063" t="inlineStr">
        <is>
          <t>N/A</t>
        </is>
      </c>
      <c r="BI1063" t="inlineStr">
        <is>
          <t>Not reviewed</t>
        </is>
      </c>
      <c r="BJ1063" t="inlineStr">
        <is>
          <t>Not reviewed</t>
        </is>
      </c>
      <c r="BK1063" t="inlineStr">
        <is>
          <t>Not reviewed</t>
        </is>
      </c>
      <c r="BL1063" t="inlineStr">
        <is>
          <t>Not reviewed</t>
        </is>
      </c>
      <c r="BM1063" t="inlineStr">
        <is>
          <t>Not reviewed (not included)</t>
        </is>
      </c>
      <c r="BN1063" t="inlineStr">
        <is>
          <t>Non-ADHD Focused - E2-Not ADHD focused: Neither title nor abstract mentions ADHD or attention-deficit/hyperactivity</t>
        </is>
      </c>
      <c r="BO1063" t="inlineStr">
        <is>
          <t>Abstract-level screening only</t>
        </is>
      </c>
      <c r="BP1063" t="inlineStr">
        <is>
          <t>Not reported</t>
        </is>
      </c>
    </row>
    <row r="1064">
      <c r="A1064" t="inlineStr">
        <is>
          <t>Serious gaming and eye-tracking for the screening, monitoring, and diagnosis of neurodevelopmental disorders in children: a systematic literature review</t>
        </is>
      </c>
      <c r="B1064" t="n">
        <v>2026</v>
      </c>
      <c r="C1064" t="inlineStr">
        <is>
          <t>Not checked</t>
        </is>
      </c>
      <c r="D1064" t="inlineStr">
        <is>
          <t>Not checked</t>
        </is>
      </c>
      <c r="E1064">
        <f>_XLFN.IFNA( _XLFN.XLOOKUP(A902,#REF!,#REF!), "NOT PUBMED")</f>
        <v/>
      </c>
      <c r="G1064" t="inlineStr">
        <is>
          <t>Unimodal</t>
        </is>
      </c>
      <c r="H1064" t="inlineStr">
        <is>
          <t>See abstract</t>
        </is>
      </c>
      <c r="I1064" t="inlineStr">
        <is>
          <t>See abstract</t>
        </is>
      </c>
      <c r="J1064" t="inlineStr">
        <is>
          <t>See abstract (AI/ML)</t>
        </is>
      </c>
      <c r="K1064" t="inlineStr">
        <is>
          <t>See abstract</t>
        </is>
      </c>
      <c r="M1064" t="inlineStr">
        <is>
          <t>See abstract</t>
        </is>
      </c>
      <c r="N1064" t="inlineStr">
        <is>
          <t>See abstract</t>
        </is>
      </c>
      <c r="O1064" t="inlineStr">
        <is>
          <t>Not verified from abstract</t>
        </is>
      </c>
      <c r="P1064" t="inlineStr">
        <is>
          <t>See abstract</t>
        </is>
      </c>
      <c r="Q1064" t="inlineStr">
        <is>
          <t>See abstract</t>
        </is>
      </c>
      <c r="R1064" t="inlineStr">
        <is>
          <t>Not reviewed (not included)</t>
        </is>
      </c>
      <c r="S1064" t="inlineStr">
        <is>
          <t>Not reviewed (not included)</t>
        </is>
      </c>
      <c r="T1064" t="inlineStr">
        <is>
          <t>Abstract screening only. Out of Date Range</t>
        </is>
      </c>
      <c r="U1064" t="inlineStr">
        <is>
          <t>EXCLUDE</t>
        </is>
      </c>
      <c r="V1064" t="inlineStr">
        <is>
          <t>E4-Year: Published 2026, outside 2019-2025 window</t>
        </is>
      </c>
      <c r="W1064" t="inlineStr">
        <is>
          <t>Out of Date Range</t>
        </is>
      </c>
      <c r="X1064" t="inlineStr">
        <is>
          <t>Not assessed from abstract</t>
        </is>
      </c>
      <c r="Y1064" t="inlineStr">
        <is>
          <t>Pubmed</t>
        </is>
      </c>
      <c r="Z1064" t="inlineStr">
        <is>
          <t>Not determined from abstract</t>
        </is>
      </c>
      <c r="AB1064" t="inlineStr">
        <is>
          <t>Not assessed (not included)</t>
        </is>
      </c>
      <c r="AC1064" t="inlineStr">
        <is>
          <t>Not assessed (not included)</t>
        </is>
      </c>
      <c r="AD1064" t="inlineStr">
        <is>
          <t>Shaikh MF, Higley C, Campanile C, Francis R, Panja E, Santacaterina S, Pratesi G, Piaggio D.</t>
        </is>
      </c>
      <c r="AF1064" t="inlineStr">
        <is>
          <t>Unknown - Verify via DOI</t>
        </is>
      </c>
      <c r="AH1064" t="inlineStr">
        <is>
          <t>Not assessed</t>
        </is>
      </c>
      <c r="AI1064" t="inlineStr">
        <is>
          <t>Not reported</t>
        </is>
      </c>
      <c r="AJ1064" t="inlineStr">
        <is>
          <t>Not reported</t>
        </is>
      </c>
      <c r="AK1064" t="inlineStr">
        <is>
          <t>Not reported</t>
        </is>
      </c>
      <c r="AL1064" t="inlineStr">
        <is>
          <t>Not reported</t>
        </is>
      </c>
      <c r="AM1064" t="inlineStr">
        <is>
          <t>Not reported</t>
        </is>
      </c>
      <c r="AN1064" t="inlineStr">
        <is>
          <t>Not reported</t>
        </is>
      </c>
      <c r="AO1064" t="inlineStr">
        <is>
          <t>Not reviewed</t>
        </is>
      </c>
      <c r="AP1064" t="inlineStr">
        <is>
          <t>Not reported</t>
        </is>
      </c>
      <c r="AQ1064" t="inlineStr">
        <is>
          <t>Not reported</t>
        </is>
      </c>
      <c r="AR1064" t="inlineStr">
        <is>
          <t>Not reported</t>
        </is>
      </c>
      <c r="AS1064" t="inlineStr">
        <is>
          <t>See abstract</t>
        </is>
      </c>
      <c r="AT1064" t="inlineStr">
        <is>
          <t>Not reviewed</t>
        </is>
      </c>
      <c r="AU1064" t="inlineStr">
        <is>
          <t>Not reviewed</t>
        </is>
      </c>
      <c r="AV1064" t="inlineStr">
        <is>
          <t>Not reviewed</t>
        </is>
      </c>
      <c r="AW1064" t="inlineStr">
        <is>
          <t>Not reviewed</t>
        </is>
      </c>
      <c r="AX1064" t="inlineStr">
        <is>
          <t>Not reported</t>
        </is>
      </c>
      <c r="AY1064" t="inlineStr">
        <is>
          <t>Not reported</t>
        </is>
      </c>
      <c r="AZ1064" t="inlineStr">
        <is>
          <t>Not reported</t>
        </is>
      </c>
      <c r="BA1064" t="inlineStr">
        <is>
          <t>Not reported</t>
        </is>
      </c>
      <c r="BB1064" t="inlineStr">
        <is>
          <t>Not reported</t>
        </is>
      </c>
      <c r="BC1064" t="inlineStr">
        <is>
          <t>Not reported</t>
        </is>
      </c>
      <c r="BD1064" t="inlineStr">
        <is>
          <t>Not reported</t>
        </is>
      </c>
      <c r="BE1064" t="inlineStr">
        <is>
          <t>Not reported</t>
        </is>
      </c>
      <c r="BF1064" t="inlineStr">
        <is>
          <t>Not reported</t>
        </is>
      </c>
      <c r="BG1064" t="inlineStr">
        <is>
          <t>Not reviewed (not included)</t>
        </is>
      </c>
      <c r="BH1064" t="inlineStr">
        <is>
          <t>N/A</t>
        </is>
      </c>
      <c r="BI1064" t="inlineStr">
        <is>
          <t>Not reviewed</t>
        </is>
      </c>
      <c r="BJ1064" t="inlineStr">
        <is>
          <t>Not reviewed</t>
        </is>
      </c>
      <c r="BK1064" t="inlineStr">
        <is>
          <t>Not reviewed</t>
        </is>
      </c>
      <c r="BL1064" t="inlineStr">
        <is>
          <t>Not reviewed</t>
        </is>
      </c>
      <c r="BM1064" t="inlineStr">
        <is>
          <t>Not reviewed (not included)</t>
        </is>
      </c>
      <c r="BN1064" t="inlineStr">
        <is>
          <t>Out of Date Range - E4-Year: Published 2026, outside 2019-2025 window</t>
        </is>
      </c>
      <c r="BO1064" t="inlineStr">
        <is>
          <t>Abstract-level screening only</t>
        </is>
      </c>
      <c r="BP1064" t="inlineStr">
        <is>
          <t>Not reported</t>
        </is>
      </c>
    </row>
    <row r="1065">
      <c r="A1065" t="inlineStr">
        <is>
          <t>Disrupted structural connectivity-gray matter covariance coupling and associated cytoarchitectural and transcriptomic profiles in attention-deficit/hyperactivity disorder</t>
        </is>
      </c>
      <c r="B1065" t="n">
        <v>2025</v>
      </c>
      <c r="C1065" t="inlineStr">
        <is>
          <t>Not checked</t>
        </is>
      </c>
      <c r="D1065" t="inlineStr">
        <is>
          <t>Not checked</t>
        </is>
      </c>
      <c r="E1065">
        <f>_XLFN.IFNA( _XLFN.XLOOKUP(A903,#REF!,#REF!), "NOT PUBMED")</f>
        <v/>
      </c>
      <c r="G1065" t="inlineStr">
        <is>
          <t>Unimodal</t>
        </is>
      </c>
      <c r="H1065" t="inlineStr">
        <is>
          <t>See abstract</t>
        </is>
      </c>
      <c r="I1065" t="inlineStr">
        <is>
          <t>See abstract</t>
        </is>
      </c>
      <c r="J1065" t="inlineStr">
        <is>
          <t>See abstract (AI/ML)</t>
        </is>
      </c>
      <c r="K1065" t="inlineStr">
        <is>
          <t>See abstract</t>
        </is>
      </c>
      <c r="M1065" t="inlineStr">
        <is>
          <t>See abstract</t>
        </is>
      </c>
      <c r="N1065" t="inlineStr">
        <is>
          <t>See abstract</t>
        </is>
      </c>
      <c r="O1065" t="inlineStr">
        <is>
          <t>Not verified from abstract</t>
        </is>
      </c>
      <c r="P1065" t="inlineStr">
        <is>
          <t>See abstract</t>
        </is>
      </c>
      <c r="Q1065" t="inlineStr">
        <is>
          <t>See abstract</t>
        </is>
      </c>
      <c r="R1065" t="inlineStr">
        <is>
          <t>Not reviewed (not included)</t>
        </is>
      </c>
      <c r="S1065" t="inlineStr">
        <is>
          <t>Not reviewed (not included)</t>
        </is>
      </c>
      <c r="T1065" t="inlineStr">
        <is>
          <t>Abstract screening only. No AI/ML Methods</t>
        </is>
      </c>
      <c r="U1065" t="inlineStr">
        <is>
          <t>EXCLUDE</t>
        </is>
      </c>
      <c r="V1065" t="inlineStr">
        <is>
          <t>E1-No AI/ML/DL: Abstract and title do not describe application of AI, ML, or DL methods</t>
        </is>
      </c>
      <c r="W1065" t="inlineStr">
        <is>
          <t>Excluded: No AI/ML Methods</t>
        </is>
      </c>
      <c r="X1065" t="inlineStr">
        <is>
          <t>Not assessed from abstract</t>
        </is>
      </c>
      <c r="Y1065" t="inlineStr">
        <is>
          <t>Pubmed</t>
        </is>
      </c>
      <c r="Z1065" t="inlineStr">
        <is>
          <t>Not determined from abstract</t>
        </is>
      </c>
      <c r="AB1065" t="inlineStr">
        <is>
          <t>Not assessed (not included)</t>
        </is>
      </c>
      <c r="AC1065" t="inlineStr">
        <is>
          <t>Not assessed (not included)</t>
        </is>
      </c>
      <c r="AD1065" t="inlineStr">
        <is>
          <t>Long Y, Pan N, Wang S, Qin K, Chen Q, Vetter CS, Singh MK, Fornito A, Chen Y, Gong Q.</t>
        </is>
      </c>
      <c r="AF1065" t="inlineStr">
        <is>
          <t>Unknown - Verify via DOI</t>
        </is>
      </c>
      <c r="AH1065" t="inlineStr">
        <is>
          <t>Not assessed</t>
        </is>
      </c>
      <c r="AI1065" t="inlineStr">
        <is>
          <t>Not reported</t>
        </is>
      </c>
      <c r="AJ1065" t="inlineStr">
        <is>
          <t>Not reported</t>
        </is>
      </c>
      <c r="AK1065" t="inlineStr">
        <is>
          <t>Not reported</t>
        </is>
      </c>
      <c r="AL1065" t="inlineStr">
        <is>
          <t>Not reported</t>
        </is>
      </c>
      <c r="AM1065" t="inlineStr">
        <is>
          <t>Not reported</t>
        </is>
      </c>
      <c r="AN1065" t="inlineStr">
        <is>
          <t>Not reported</t>
        </is>
      </c>
      <c r="AO1065" t="inlineStr">
        <is>
          <t>Not reviewed</t>
        </is>
      </c>
      <c r="AP1065" t="inlineStr">
        <is>
          <t>Not reported</t>
        </is>
      </c>
      <c r="AQ1065" t="inlineStr">
        <is>
          <t>Not reported</t>
        </is>
      </c>
      <c r="AR1065" t="inlineStr">
        <is>
          <t>Not reported</t>
        </is>
      </c>
      <c r="AS1065" t="inlineStr">
        <is>
          <t>See abstract</t>
        </is>
      </c>
      <c r="AT1065" t="inlineStr">
        <is>
          <t>Not reviewed</t>
        </is>
      </c>
      <c r="AU1065" t="inlineStr">
        <is>
          <t>Not reviewed</t>
        </is>
      </c>
      <c r="AV1065" t="inlineStr">
        <is>
          <t>Not reviewed</t>
        </is>
      </c>
      <c r="AW1065" t="inlineStr">
        <is>
          <t>Not reviewed</t>
        </is>
      </c>
      <c r="AX1065" t="inlineStr">
        <is>
          <t>Not reported</t>
        </is>
      </c>
      <c r="AY1065" t="inlineStr">
        <is>
          <t>Not reported</t>
        </is>
      </c>
      <c r="AZ1065" t="inlineStr">
        <is>
          <t>Not reported</t>
        </is>
      </c>
      <c r="BA1065" t="inlineStr">
        <is>
          <t>Not reported</t>
        </is>
      </c>
      <c r="BB1065" t="inlineStr">
        <is>
          <t>Not reported</t>
        </is>
      </c>
      <c r="BC1065" t="inlineStr">
        <is>
          <t>Not reported</t>
        </is>
      </c>
      <c r="BD1065" t="inlineStr">
        <is>
          <t>Not reported</t>
        </is>
      </c>
      <c r="BE1065" t="inlineStr">
        <is>
          <t>Not reported</t>
        </is>
      </c>
      <c r="BF1065" t="inlineStr">
        <is>
          <t>Not reported</t>
        </is>
      </c>
      <c r="BG1065" t="inlineStr">
        <is>
          <t>Not reviewed (not included)</t>
        </is>
      </c>
      <c r="BH1065" t="inlineStr">
        <is>
          <t>N/A</t>
        </is>
      </c>
      <c r="BI1065" t="inlineStr">
        <is>
          <t>Not reviewed</t>
        </is>
      </c>
      <c r="BJ1065" t="inlineStr">
        <is>
          <t>Not reviewed</t>
        </is>
      </c>
      <c r="BK1065" t="inlineStr">
        <is>
          <t>Not reviewed</t>
        </is>
      </c>
      <c r="BL1065" t="inlineStr">
        <is>
          <t>Not reviewed</t>
        </is>
      </c>
      <c r="BM1065" t="inlineStr">
        <is>
          <t>Not reviewed (not included)</t>
        </is>
      </c>
      <c r="BN1065" t="inlineStr">
        <is>
          <t>No AI/ML Methods - E1-No AI/ML/DL: Abstract and title do not describe application of AI, ML, or DL methods</t>
        </is>
      </c>
      <c r="BO1065" t="inlineStr">
        <is>
          <t>Abstract-level screening only</t>
        </is>
      </c>
      <c r="BP1065" t="inlineStr">
        <is>
          <t>Not reported</t>
        </is>
      </c>
    </row>
    <row r="1066">
      <c r="A1066" t="inlineStr">
        <is>
          <t>A review of ADHD detection studies with machine learning methods using rsfMRI data</t>
        </is>
      </c>
      <c r="B1066" t="n">
        <v>2024</v>
      </c>
      <c r="C1066" t="inlineStr">
        <is>
          <t>Not checked</t>
        </is>
      </c>
      <c r="D1066" t="inlineStr">
        <is>
          <t>Not checked</t>
        </is>
      </c>
      <c r="E1066">
        <f>_XLFN.IFNA( _XLFN.XLOOKUP(A904,#REF!,#REF!), "NOT PUBMED")</f>
        <v/>
      </c>
      <c r="G1066" t="inlineStr">
        <is>
          <t>Unimodal</t>
        </is>
      </c>
      <c r="H1066" t="inlineStr">
        <is>
          <t>See abstract</t>
        </is>
      </c>
      <c r="I1066" t="inlineStr">
        <is>
          <t>See abstract</t>
        </is>
      </c>
      <c r="J1066" t="inlineStr">
        <is>
          <t>See abstract (AI/ML)</t>
        </is>
      </c>
      <c r="K1066" t="inlineStr">
        <is>
          <t>See abstract</t>
        </is>
      </c>
      <c r="M1066" t="inlineStr">
        <is>
          <t>See abstract</t>
        </is>
      </c>
      <c r="N1066" t="inlineStr">
        <is>
          <t>See abstract</t>
        </is>
      </c>
      <c r="O1066" t="inlineStr">
        <is>
          <t>Not verified from abstract</t>
        </is>
      </c>
      <c r="P1066" t="inlineStr">
        <is>
          <t>See abstract</t>
        </is>
      </c>
      <c r="Q1066" t="inlineStr">
        <is>
          <t>See abstract</t>
        </is>
      </c>
      <c r="R1066" t="inlineStr">
        <is>
          <t>Not reviewed (not included)</t>
        </is>
      </c>
      <c r="S1066" t="inlineStr">
        <is>
          <t>Not reviewed (not included)</t>
        </is>
      </c>
      <c r="T1066" t="inlineStr">
        <is>
          <t>Abstract screening only. Not Primary Research</t>
        </is>
      </c>
      <c r="U1066" t="inlineStr">
        <is>
          <t>EXCLUDE</t>
        </is>
      </c>
      <c r="V1066" t="inlineStr">
        <is>
          <t>E6-Not Primary Research: Title/abstract indicates systematic review, meta-analysis, or review paper</t>
        </is>
      </c>
      <c r="W1066" t="inlineStr">
        <is>
          <t>Excluded: Not Primary Research</t>
        </is>
      </c>
      <c r="X1066" t="inlineStr">
        <is>
          <t>Not assessed from abstract</t>
        </is>
      </c>
      <c r="Y1066" t="inlineStr">
        <is>
          <t>Pubmed</t>
        </is>
      </c>
      <c r="Z1066" t="inlineStr">
        <is>
          <t>Not determined from abstract</t>
        </is>
      </c>
      <c r="AB1066" t="inlineStr">
        <is>
          <t>Not assessed (not included)</t>
        </is>
      </c>
      <c r="AC1066" t="inlineStr">
        <is>
          <t>Not assessed (not included)</t>
        </is>
      </c>
      <c r="AD1066" t="inlineStr">
        <is>
          <t>Taspinar G, Ozkurt N.</t>
        </is>
      </c>
      <c r="AF1066" t="inlineStr">
        <is>
          <t>Unknown - Verify via DOI</t>
        </is>
      </c>
      <c r="AH1066" t="inlineStr">
        <is>
          <t>Not assessed</t>
        </is>
      </c>
      <c r="AI1066" t="inlineStr">
        <is>
          <t>Not reported</t>
        </is>
      </c>
      <c r="AJ1066" t="inlineStr">
        <is>
          <t>Not reported</t>
        </is>
      </c>
      <c r="AK1066" t="inlineStr">
        <is>
          <t>Not reported</t>
        </is>
      </c>
      <c r="AL1066" t="inlineStr">
        <is>
          <t>Not reported</t>
        </is>
      </c>
      <c r="AM1066" t="inlineStr">
        <is>
          <t>Not reported</t>
        </is>
      </c>
      <c r="AN1066" t="inlineStr">
        <is>
          <t>Not reported</t>
        </is>
      </c>
      <c r="AO1066" t="inlineStr">
        <is>
          <t>Not reviewed</t>
        </is>
      </c>
      <c r="AP1066" t="inlineStr">
        <is>
          <t>Not reported</t>
        </is>
      </c>
      <c r="AQ1066" t="inlineStr">
        <is>
          <t>Not reported</t>
        </is>
      </c>
      <c r="AR1066" t="inlineStr">
        <is>
          <t>Not reported</t>
        </is>
      </c>
      <c r="AS1066" t="inlineStr">
        <is>
          <t>See abstract</t>
        </is>
      </c>
      <c r="AT1066" t="inlineStr">
        <is>
          <t>Not reviewed</t>
        </is>
      </c>
      <c r="AU1066" t="inlineStr">
        <is>
          <t>Not reviewed</t>
        </is>
      </c>
      <c r="AV1066" t="inlineStr">
        <is>
          <t>Not reviewed</t>
        </is>
      </c>
      <c r="AW1066" t="inlineStr">
        <is>
          <t>Not reviewed</t>
        </is>
      </c>
      <c r="AX1066" t="inlineStr">
        <is>
          <t>Not reported</t>
        </is>
      </c>
      <c r="AY1066" t="inlineStr">
        <is>
          <t>Not reported</t>
        </is>
      </c>
      <c r="AZ1066" t="inlineStr">
        <is>
          <t>Not reported</t>
        </is>
      </c>
      <c r="BA1066" t="inlineStr">
        <is>
          <t>Not reported</t>
        </is>
      </c>
      <c r="BB1066" t="inlineStr">
        <is>
          <t>Not reported</t>
        </is>
      </c>
      <c r="BC1066" t="inlineStr">
        <is>
          <t>Not reported</t>
        </is>
      </c>
      <c r="BD1066" t="inlineStr">
        <is>
          <t>Not reported</t>
        </is>
      </c>
      <c r="BE1066" t="inlineStr">
        <is>
          <t>Not reported</t>
        </is>
      </c>
      <c r="BF1066" t="inlineStr">
        <is>
          <t>Not reported</t>
        </is>
      </c>
      <c r="BG1066" t="inlineStr">
        <is>
          <t>Not reviewed (not included)</t>
        </is>
      </c>
      <c r="BH1066" t="inlineStr">
        <is>
          <t>N/A</t>
        </is>
      </c>
      <c r="BI1066" t="inlineStr">
        <is>
          <t>Not reviewed</t>
        </is>
      </c>
      <c r="BJ1066" t="inlineStr">
        <is>
          <t>Not reviewed</t>
        </is>
      </c>
      <c r="BK1066" t="inlineStr">
        <is>
          <t>Not reviewed</t>
        </is>
      </c>
      <c r="BL1066" t="inlineStr">
        <is>
          <t>Not reviewed</t>
        </is>
      </c>
      <c r="BM1066" t="inlineStr">
        <is>
          <t>Not reviewed (not included)</t>
        </is>
      </c>
      <c r="BN1066" t="inlineStr">
        <is>
          <t>Not Primary Research - E6-Not Primary Research: Title/abstract indicates systematic review, meta-analysis, or review paper</t>
        </is>
      </c>
      <c r="BO1066" t="inlineStr">
        <is>
          <t>Abstract-level screening only</t>
        </is>
      </c>
      <c r="BP1066" t="inlineStr">
        <is>
          <t>Not reported</t>
        </is>
      </c>
    </row>
    <row r="1067">
      <c r="A1067" t="inlineStr">
        <is>
          <t>The Use of fMRI Regional Analysis to Automatically Detect ADHD Through a 3D CNN-Based Approach</t>
        </is>
      </c>
      <c r="B1067" t="n">
        <v>2025</v>
      </c>
      <c r="C1067" t="inlineStr">
        <is>
          <t>Not checked</t>
        </is>
      </c>
      <c r="D1067" t="inlineStr">
        <is>
          <t>Not checked</t>
        </is>
      </c>
      <c r="E1067">
        <f>_XLFN.IFNA( _XLFN.XLOOKUP(A906,#REF!,#REF!), "NOT PUBMED")</f>
        <v/>
      </c>
      <c r="G1067" t="inlineStr">
        <is>
          <t>Unimodal</t>
        </is>
      </c>
      <c r="H1067" t="inlineStr">
        <is>
          <t>See abstract</t>
        </is>
      </c>
      <c r="I1067" t="inlineStr">
        <is>
          <t>See abstract</t>
        </is>
      </c>
      <c r="J1067" t="inlineStr">
        <is>
          <t>See abstract (AI/ML)</t>
        </is>
      </c>
      <c r="K1067" t="inlineStr">
        <is>
          <t>See abstract</t>
        </is>
      </c>
      <c r="M1067" t="inlineStr">
        <is>
          <t>See abstract</t>
        </is>
      </c>
      <c r="N1067" t="inlineStr">
        <is>
          <t>See abstract</t>
        </is>
      </c>
      <c r="O1067" t="inlineStr">
        <is>
          <t>Not verified from abstract</t>
        </is>
      </c>
      <c r="P1067" t="inlineStr">
        <is>
          <t>See abstract</t>
        </is>
      </c>
      <c r="Q1067" t="inlineStr">
        <is>
          <t>See abstract</t>
        </is>
      </c>
      <c r="R1067" t="inlineStr">
        <is>
          <t>Not reviewed (not included)</t>
        </is>
      </c>
      <c r="S1067" t="inlineStr">
        <is>
          <t>Not reviewed (not included)</t>
        </is>
      </c>
      <c r="T1067" t="inlineStr">
        <is>
          <t>Abstract screening only. Not Selected for Final 95 (Pending Full Text Review)</t>
        </is>
      </c>
      <c r="U1067" t="inlineStr">
        <is>
          <t>EXCLUDE</t>
        </is>
      </c>
      <c r="V106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67" t="inlineStr">
        <is>
          <t>Excluded: Other Criterion</t>
        </is>
      </c>
      <c r="X1067" t="inlineStr">
        <is>
          <t>Not assessed from abstract</t>
        </is>
      </c>
      <c r="Y1067" t="inlineStr">
        <is>
          <t>Pubmed</t>
        </is>
      </c>
      <c r="Z1067" t="inlineStr">
        <is>
          <t>Not determined from abstract</t>
        </is>
      </c>
      <c r="AB1067" t="inlineStr">
        <is>
          <t>Not assessed (not included)</t>
        </is>
      </c>
      <c r="AC1067" t="inlineStr">
        <is>
          <t>Not assessed (not included)</t>
        </is>
      </c>
      <c r="AD1067" t="inlineStr">
        <is>
          <t>Gülhan PG, Özmen G.</t>
        </is>
      </c>
      <c r="AF1067" t="inlineStr">
        <is>
          <t>Unknown - Verify via DOI</t>
        </is>
      </c>
      <c r="AH1067" t="inlineStr">
        <is>
          <t>Not assessed</t>
        </is>
      </c>
      <c r="AI1067" t="inlineStr">
        <is>
          <t>Not reported</t>
        </is>
      </c>
      <c r="AJ1067" t="inlineStr">
        <is>
          <t>Not reported</t>
        </is>
      </c>
      <c r="AK1067" t="inlineStr">
        <is>
          <t>Not reported</t>
        </is>
      </c>
      <c r="AL1067" t="inlineStr">
        <is>
          <t>Not reported</t>
        </is>
      </c>
      <c r="AM1067" t="inlineStr">
        <is>
          <t>Not reported</t>
        </is>
      </c>
      <c r="AN1067" t="inlineStr">
        <is>
          <t>Not reported</t>
        </is>
      </c>
      <c r="AO1067" t="inlineStr">
        <is>
          <t>Not reviewed</t>
        </is>
      </c>
      <c r="AP1067" t="inlineStr">
        <is>
          <t>Not reported</t>
        </is>
      </c>
      <c r="AQ1067" t="inlineStr">
        <is>
          <t>Not reported</t>
        </is>
      </c>
      <c r="AR1067" t="inlineStr">
        <is>
          <t>Not reported</t>
        </is>
      </c>
      <c r="AS1067" t="inlineStr">
        <is>
          <t>See abstract</t>
        </is>
      </c>
      <c r="AT1067" t="inlineStr">
        <is>
          <t>Not reviewed</t>
        </is>
      </c>
      <c r="AU1067" t="inlineStr">
        <is>
          <t>Not reviewed</t>
        </is>
      </c>
      <c r="AV1067" t="inlineStr">
        <is>
          <t>Not reviewed</t>
        </is>
      </c>
      <c r="AW1067" t="inlineStr">
        <is>
          <t>Not reviewed</t>
        </is>
      </c>
      <c r="AX1067" t="inlineStr">
        <is>
          <t>Not reported</t>
        </is>
      </c>
      <c r="AY1067" t="inlineStr">
        <is>
          <t>Not reported</t>
        </is>
      </c>
      <c r="AZ1067" t="inlineStr">
        <is>
          <t>Not reported</t>
        </is>
      </c>
      <c r="BA1067" t="inlineStr">
        <is>
          <t>Not reported</t>
        </is>
      </c>
      <c r="BB1067" t="inlineStr">
        <is>
          <t>Not reported</t>
        </is>
      </c>
      <c r="BC1067" t="inlineStr">
        <is>
          <t>Not reported</t>
        </is>
      </c>
      <c r="BD1067" t="inlineStr">
        <is>
          <t>Not reported</t>
        </is>
      </c>
      <c r="BE1067" t="inlineStr">
        <is>
          <t>Not reported</t>
        </is>
      </c>
      <c r="BF1067" t="inlineStr">
        <is>
          <t>Not reported</t>
        </is>
      </c>
      <c r="BG1067" t="inlineStr">
        <is>
          <t>Not reviewed (not included)</t>
        </is>
      </c>
      <c r="BH1067" t="inlineStr">
        <is>
          <t>N/A</t>
        </is>
      </c>
      <c r="BI1067" t="inlineStr">
        <is>
          <t>Not reviewed</t>
        </is>
      </c>
      <c r="BJ1067" t="inlineStr">
        <is>
          <t>Not reviewed</t>
        </is>
      </c>
      <c r="BK1067" t="inlineStr">
        <is>
          <t>Not reviewed</t>
        </is>
      </c>
      <c r="BL1067" t="inlineStr">
        <is>
          <t>Not reviewed</t>
        </is>
      </c>
      <c r="BM1067" t="inlineStr">
        <is>
          <t>Not reviewed (not included)</t>
        </is>
      </c>
      <c r="BN1067" t="inlineStr">
        <is>
          <t>Not Selected for Final 95 (Pending Full Text Review) - Candidate paper not selected for final 95: Passed abstract screening but not included in final selec</t>
        </is>
      </c>
      <c r="BO1067" t="inlineStr">
        <is>
          <t>Abstract-level screening only</t>
        </is>
      </c>
      <c r="BP1067" t="inlineStr">
        <is>
          <t>Not reported</t>
        </is>
      </c>
    </row>
    <row r="1068">
      <c r="A1068" t="inlineStr">
        <is>
          <t>Voxelwise Multivariate Analysis of Brain-Psychosocial Associations in Adolescents Reveals 6 Latent Dimensions of Cognition and Psychopathology</t>
        </is>
      </c>
      <c r="B1068" t="n">
        <v>2024</v>
      </c>
      <c r="C1068" t="inlineStr">
        <is>
          <t>Not checked</t>
        </is>
      </c>
      <c r="D1068" t="inlineStr">
        <is>
          <t>Not checked</t>
        </is>
      </c>
      <c r="E1068">
        <f>_XLFN.IFNA( _XLFN.XLOOKUP(A907,#REF!,#REF!), "NOT PUBMED")</f>
        <v/>
      </c>
      <c r="G1068" t="inlineStr">
        <is>
          <t>Unimodal</t>
        </is>
      </c>
      <c r="H1068" t="inlineStr">
        <is>
          <t>See abstract</t>
        </is>
      </c>
      <c r="I1068" t="inlineStr">
        <is>
          <t>See abstract</t>
        </is>
      </c>
      <c r="J1068" t="inlineStr">
        <is>
          <t>See abstract (AI/ML)</t>
        </is>
      </c>
      <c r="K1068" t="inlineStr">
        <is>
          <t>See abstract</t>
        </is>
      </c>
      <c r="M1068" t="inlineStr">
        <is>
          <t>See abstract</t>
        </is>
      </c>
      <c r="N1068" t="inlineStr">
        <is>
          <t>See abstract</t>
        </is>
      </c>
      <c r="O1068" t="inlineStr">
        <is>
          <t>Not verified from abstract</t>
        </is>
      </c>
      <c r="P1068" t="inlineStr">
        <is>
          <t>See abstract</t>
        </is>
      </c>
      <c r="Q1068" t="inlineStr">
        <is>
          <t>See abstract</t>
        </is>
      </c>
      <c r="R1068" t="inlineStr">
        <is>
          <t>Not reviewed (not included)</t>
        </is>
      </c>
      <c r="S1068" t="inlineStr">
        <is>
          <t>Not reviewed (not included)</t>
        </is>
      </c>
      <c r="T1068" t="inlineStr">
        <is>
          <t>Abstract screening only. Non-ADHD Focused</t>
        </is>
      </c>
      <c r="U1068" t="inlineStr">
        <is>
          <t>EXCLUDE</t>
        </is>
      </c>
      <c r="V1068" t="inlineStr">
        <is>
          <t>E2-Not ADHD focused: Neither title nor abstract mentions ADHD or attention-deficit/hyperactivity</t>
        </is>
      </c>
      <c r="W1068" t="inlineStr">
        <is>
          <t>Excluded: Not ADHD Focused</t>
        </is>
      </c>
      <c r="X1068" t="inlineStr">
        <is>
          <t>Not assessed from abstract</t>
        </is>
      </c>
      <c r="Y1068" t="inlineStr">
        <is>
          <t>Pubmed</t>
        </is>
      </c>
      <c r="Z1068" t="inlineStr">
        <is>
          <t>Not determined from abstract</t>
        </is>
      </c>
      <c r="AB1068" t="inlineStr">
        <is>
          <t>Not assessed (not included)</t>
        </is>
      </c>
      <c r="AC1068" t="inlineStr">
        <is>
          <t>Not assessed (not included)</t>
        </is>
      </c>
      <c r="AD1068" t="inlineStr">
        <is>
          <t>Adams RA, Zor C, Mihalik A, Tsirlis K, Brudfors M, Chapman J, Ashburner J, Paulus MP, Mourão-Miranda J.</t>
        </is>
      </c>
      <c r="AF1068" t="inlineStr">
        <is>
          <t>Unknown - Verify via DOI</t>
        </is>
      </c>
      <c r="AH1068" t="inlineStr">
        <is>
          <t>Not assessed</t>
        </is>
      </c>
      <c r="AI1068" t="inlineStr">
        <is>
          <t>Not reported</t>
        </is>
      </c>
      <c r="AJ1068" t="inlineStr">
        <is>
          <t>Not reported</t>
        </is>
      </c>
      <c r="AK1068" t="inlineStr">
        <is>
          <t>Not reported</t>
        </is>
      </c>
      <c r="AL1068" t="inlineStr">
        <is>
          <t>Not reported</t>
        </is>
      </c>
      <c r="AM1068" t="inlineStr">
        <is>
          <t>Not reported</t>
        </is>
      </c>
      <c r="AN1068" t="inlineStr">
        <is>
          <t>Not reported</t>
        </is>
      </c>
      <c r="AO1068" t="inlineStr">
        <is>
          <t>Not reviewed</t>
        </is>
      </c>
      <c r="AP1068" t="inlineStr">
        <is>
          <t>Not reported</t>
        </is>
      </c>
      <c r="AQ1068" t="inlineStr">
        <is>
          <t>Not reported</t>
        </is>
      </c>
      <c r="AR1068" t="inlineStr">
        <is>
          <t>Not reported</t>
        </is>
      </c>
      <c r="AS1068" t="inlineStr">
        <is>
          <t>See abstract</t>
        </is>
      </c>
      <c r="AT1068" t="inlineStr">
        <is>
          <t>Not reviewed</t>
        </is>
      </c>
      <c r="AU1068" t="inlineStr">
        <is>
          <t>Not reviewed</t>
        </is>
      </c>
      <c r="AV1068" t="inlineStr">
        <is>
          <t>Not reviewed</t>
        </is>
      </c>
      <c r="AW1068" t="inlineStr">
        <is>
          <t>Not reviewed</t>
        </is>
      </c>
      <c r="AX1068" t="inlineStr">
        <is>
          <t>Not reported</t>
        </is>
      </c>
      <c r="AY1068" t="inlineStr">
        <is>
          <t>Not reported</t>
        </is>
      </c>
      <c r="AZ1068" t="inlineStr">
        <is>
          <t>Not reported</t>
        </is>
      </c>
      <c r="BA1068" t="inlineStr">
        <is>
          <t>Not reported</t>
        </is>
      </c>
      <c r="BB1068" t="inlineStr">
        <is>
          <t>Not reported</t>
        </is>
      </c>
      <c r="BC1068" t="inlineStr">
        <is>
          <t>Not reported</t>
        </is>
      </c>
      <c r="BD1068" t="inlineStr">
        <is>
          <t>Not reported</t>
        </is>
      </c>
      <c r="BE1068" t="inlineStr">
        <is>
          <t>Not reported</t>
        </is>
      </c>
      <c r="BF1068" t="inlineStr">
        <is>
          <t>Not reported</t>
        </is>
      </c>
      <c r="BG1068" t="inlineStr">
        <is>
          <t>Not reviewed (not included)</t>
        </is>
      </c>
      <c r="BH1068" t="inlineStr">
        <is>
          <t>N/A</t>
        </is>
      </c>
      <c r="BI1068" t="inlineStr">
        <is>
          <t>Not reviewed</t>
        </is>
      </c>
      <c r="BJ1068" t="inlineStr">
        <is>
          <t>Not reviewed</t>
        </is>
      </c>
      <c r="BK1068" t="inlineStr">
        <is>
          <t>Not reviewed</t>
        </is>
      </c>
      <c r="BL1068" t="inlineStr">
        <is>
          <t>Not reviewed</t>
        </is>
      </c>
      <c r="BM1068" t="inlineStr">
        <is>
          <t>Not reviewed (not included)</t>
        </is>
      </c>
      <c r="BN1068" t="inlineStr">
        <is>
          <t>Non-ADHD Focused - E2-Not ADHD focused: Neither title nor abstract mentions ADHD or attention-deficit/hyperactivity</t>
        </is>
      </c>
      <c r="BO1068" t="inlineStr">
        <is>
          <t>Abstract-level screening only</t>
        </is>
      </c>
      <c r="BP1068" t="inlineStr">
        <is>
          <t>Not reported</t>
        </is>
      </c>
    </row>
    <row r="1069">
      <c r="A1069" t="inlineStr">
        <is>
          <t>Chemical nature of attention deficit hyperactivity disorder (ADHD) - related chemical subfamily</t>
        </is>
      </c>
      <c r="B1069" t="n">
        <v>2023</v>
      </c>
      <c r="C1069" t="inlineStr">
        <is>
          <t>Not checked</t>
        </is>
      </c>
      <c r="D1069" t="inlineStr">
        <is>
          <t>Not checked</t>
        </is>
      </c>
      <c r="E1069">
        <f>_XLFN.IFNA( _XLFN.XLOOKUP(A908,#REF!,#REF!), "NOT PUBMED")</f>
        <v/>
      </c>
      <c r="G1069" t="inlineStr">
        <is>
          <t>Unimodal</t>
        </is>
      </c>
      <c r="H1069" t="inlineStr">
        <is>
          <t>See abstract</t>
        </is>
      </c>
      <c r="I1069" t="inlineStr">
        <is>
          <t>See abstract</t>
        </is>
      </c>
      <c r="J1069" t="inlineStr">
        <is>
          <t>See abstract (AI/ML)</t>
        </is>
      </c>
      <c r="K1069" t="inlineStr">
        <is>
          <t>See abstract</t>
        </is>
      </c>
      <c r="M1069" t="inlineStr">
        <is>
          <t>See abstract</t>
        </is>
      </c>
      <c r="N1069" t="inlineStr">
        <is>
          <t>See abstract</t>
        </is>
      </c>
      <c r="O1069" t="inlineStr">
        <is>
          <t>Not verified from abstract</t>
        </is>
      </c>
      <c r="P1069" t="inlineStr">
        <is>
          <t>See abstract</t>
        </is>
      </c>
      <c r="Q1069" t="inlineStr">
        <is>
          <t>See abstract</t>
        </is>
      </c>
      <c r="R1069" t="inlineStr">
        <is>
          <t>Not reviewed (not included)</t>
        </is>
      </c>
      <c r="S1069" t="inlineStr">
        <is>
          <t>Not reviewed (not included)</t>
        </is>
      </c>
      <c r="T1069" t="inlineStr">
        <is>
          <t>Abstract screening only. No AI/ML Methods</t>
        </is>
      </c>
      <c r="U1069" t="inlineStr">
        <is>
          <t>EXCLUDE</t>
        </is>
      </c>
      <c r="V1069" t="inlineStr">
        <is>
          <t>E1-No AI/ML/DL: Abstract and title do not describe application of AI, ML, or DL methods</t>
        </is>
      </c>
      <c r="W1069" t="inlineStr">
        <is>
          <t>Excluded: No AI/ML Methods</t>
        </is>
      </c>
      <c r="X1069" t="inlineStr">
        <is>
          <t>Not assessed from abstract</t>
        </is>
      </c>
      <c r="Y1069" t="inlineStr">
        <is>
          <t>Pubmed</t>
        </is>
      </c>
      <c r="Z1069" t="inlineStr">
        <is>
          <t>Not determined from abstract</t>
        </is>
      </c>
      <c r="AB1069" t="inlineStr">
        <is>
          <t>Not assessed (not included)</t>
        </is>
      </c>
      <c r="AC1069" t="inlineStr">
        <is>
          <t>Not assessed (not included)</t>
        </is>
      </c>
      <c r="AD1069" t="inlineStr">
        <is>
          <t>Ishido M.</t>
        </is>
      </c>
      <c r="AF1069" t="inlineStr">
        <is>
          <t>Unknown - Verify via DOI</t>
        </is>
      </c>
      <c r="AH1069" t="inlineStr">
        <is>
          <t>Not assessed</t>
        </is>
      </c>
      <c r="AI1069" t="inlineStr">
        <is>
          <t>Not reported</t>
        </is>
      </c>
      <c r="AJ1069" t="inlineStr">
        <is>
          <t>Not reported</t>
        </is>
      </c>
      <c r="AK1069" t="inlineStr">
        <is>
          <t>Not reported</t>
        </is>
      </c>
      <c r="AL1069" t="inlineStr">
        <is>
          <t>Not reported</t>
        </is>
      </c>
      <c r="AM1069" t="inlineStr">
        <is>
          <t>Not reported</t>
        </is>
      </c>
      <c r="AN1069" t="inlineStr">
        <is>
          <t>Not reported</t>
        </is>
      </c>
      <c r="AO1069" t="inlineStr">
        <is>
          <t>Not reviewed</t>
        </is>
      </c>
      <c r="AP1069" t="inlineStr">
        <is>
          <t>Not reported</t>
        </is>
      </c>
      <c r="AQ1069" t="inlineStr">
        <is>
          <t>Not reported</t>
        </is>
      </c>
      <c r="AR1069" t="inlineStr">
        <is>
          <t>Not reported</t>
        </is>
      </c>
      <c r="AS1069" t="inlineStr">
        <is>
          <t>See abstract</t>
        </is>
      </c>
      <c r="AT1069" t="inlineStr">
        <is>
          <t>Not reviewed</t>
        </is>
      </c>
      <c r="AU1069" t="inlineStr">
        <is>
          <t>Not reviewed</t>
        </is>
      </c>
      <c r="AV1069" t="inlineStr">
        <is>
          <t>Not reviewed</t>
        </is>
      </c>
      <c r="AW1069" t="inlineStr">
        <is>
          <t>Not reviewed</t>
        </is>
      </c>
      <c r="AX1069" t="inlineStr">
        <is>
          <t>Not reported</t>
        </is>
      </c>
      <c r="AY1069" t="inlineStr">
        <is>
          <t>Not reported</t>
        </is>
      </c>
      <c r="AZ1069" t="inlineStr">
        <is>
          <t>Not reported</t>
        </is>
      </c>
      <c r="BA1069" t="inlineStr">
        <is>
          <t>Not reported</t>
        </is>
      </c>
      <c r="BB1069" t="inlineStr">
        <is>
          <t>Not reported</t>
        </is>
      </c>
      <c r="BC1069" t="inlineStr">
        <is>
          <t>Not reported</t>
        </is>
      </c>
      <c r="BD1069" t="inlineStr">
        <is>
          <t>Not reported</t>
        </is>
      </c>
      <c r="BE1069" t="inlineStr">
        <is>
          <t>Not reported</t>
        </is>
      </c>
      <c r="BF1069" t="inlineStr">
        <is>
          <t>Not reported</t>
        </is>
      </c>
      <c r="BG1069" t="inlineStr">
        <is>
          <t>Not reviewed (not included)</t>
        </is>
      </c>
      <c r="BH1069" t="inlineStr">
        <is>
          <t>N/A</t>
        </is>
      </c>
      <c r="BI1069" t="inlineStr">
        <is>
          <t>Not reviewed</t>
        </is>
      </c>
      <c r="BJ1069" t="inlineStr">
        <is>
          <t>Not reviewed</t>
        </is>
      </c>
      <c r="BK1069" t="inlineStr">
        <is>
          <t>Not reviewed</t>
        </is>
      </c>
      <c r="BL1069" t="inlineStr">
        <is>
          <t>Not reviewed</t>
        </is>
      </c>
      <c r="BM1069" t="inlineStr">
        <is>
          <t>Not reviewed (not included)</t>
        </is>
      </c>
      <c r="BN1069" t="inlineStr">
        <is>
          <t>No AI/ML Methods - E1-No AI/ML/DL: Abstract and title do not describe application of AI, ML, or DL methods</t>
        </is>
      </c>
      <c r="BO1069" t="inlineStr">
        <is>
          <t>Abstract-level screening only</t>
        </is>
      </c>
      <c r="BP1069" t="inlineStr">
        <is>
          <t>Not reported</t>
        </is>
      </c>
    </row>
    <row r="1070">
      <c r="A1070" t="inlineStr">
        <is>
          <t>The Impact of Genetics on Cognition: Insights into Cognitive Disorders and Single Nucleotide Polymorphisms</t>
        </is>
      </c>
      <c r="B1070" t="n">
        <v>2024</v>
      </c>
      <c r="C1070" t="inlineStr">
        <is>
          <t>Not checked</t>
        </is>
      </c>
      <c r="D1070" t="inlineStr">
        <is>
          <t>Not checked</t>
        </is>
      </c>
      <c r="E1070">
        <f>_XLFN.IFNA( _XLFN.XLOOKUP(A909,#REF!,#REF!), "NOT PUBMED")</f>
        <v/>
      </c>
      <c r="G1070" t="inlineStr">
        <is>
          <t>Unimodal</t>
        </is>
      </c>
      <c r="H1070" t="inlineStr">
        <is>
          <t>See abstract</t>
        </is>
      </c>
      <c r="I1070" t="inlineStr">
        <is>
          <t>See abstract</t>
        </is>
      </c>
      <c r="J1070" t="inlineStr">
        <is>
          <t>See abstract (AI/ML)</t>
        </is>
      </c>
      <c r="K1070" t="inlineStr">
        <is>
          <t>See abstract</t>
        </is>
      </c>
      <c r="M1070" t="inlineStr">
        <is>
          <t>See abstract</t>
        </is>
      </c>
      <c r="N1070" t="inlineStr">
        <is>
          <t>See abstract</t>
        </is>
      </c>
      <c r="O1070" t="inlineStr">
        <is>
          <t>Not verified from abstract</t>
        </is>
      </c>
      <c r="P1070" t="inlineStr">
        <is>
          <t>See abstract</t>
        </is>
      </c>
      <c r="Q1070" t="inlineStr">
        <is>
          <t>See abstract</t>
        </is>
      </c>
      <c r="R1070" t="inlineStr">
        <is>
          <t>Not reviewed (not included)</t>
        </is>
      </c>
      <c r="S1070" t="inlineStr">
        <is>
          <t>Not reviewed (not included)</t>
        </is>
      </c>
      <c r="T1070" t="inlineStr">
        <is>
          <t>Abstract screening only. Non-ADHD Focused</t>
        </is>
      </c>
      <c r="U1070" t="inlineStr">
        <is>
          <t>EXCLUDE</t>
        </is>
      </c>
      <c r="V1070" t="inlineStr">
        <is>
          <t>E2-Not ADHD focused: Neither title nor abstract mentions ADHD or attention-deficit/hyperactivity</t>
        </is>
      </c>
      <c r="W1070" t="inlineStr">
        <is>
          <t>Excluded: Not ADHD Focused</t>
        </is>
      </c>
      <c r="X1070" t="inlineStr">
        <is>
          <t>Not assessed from abstract</t>
        </is>
      </c>
      <c r="Y1070" t="inlineStr">
        <is>
          <t>Pubmed</t>
        </is>
      </c>
      <c r="Z1070" t="inlineStr">
        <is>
          <t>Not determined from abstract</t>
        </is>
      </c>
      <c r="AB1070" t="inlineStr">
        <is>
          <t>Not assessed (not included)</t>
        </is>
      </c>
      <c r="AC1070" t="inlineStr">
        <is>
          <t>Not assessed (not included)</t>
        </is>
      </c>
      <c r="AD1070" t="inlineStr">
        <is>
          <t>Spoto G, Di Rosa G, Nicotera AG.</t>
        </is>
      </c>
      <c r="AF1070" t="inlineStr">
        <is>
          <t>Unknown - Verify via DOI</t>
        </is>
      </c>
      <c r="AH1070" t="inlineStr">
        <is>
          <t>Not assessed</t>
        </is>
      </c>
      <c r="AI1070" t="inlineStr">
        <is>
          <t>Not reported</t>
        </is>
      </c>
      <c r="AJ1070" t="inlineStr">
        <is>
          <t>Not reported</t>
        </is>
      </c>
      <c r="AK1070" t="inlineStr">
        <is>
          <t>Not reported</t>
        </is>
      </c>
      <c r="AL1070" t="inlineStr">
        <is>
          <t>Not reported</t>
        </is>
      </c>
      <c r="AM1070" t="inlineStr">
        <is>
          <t>Not reported</t>
        </is>
      </c>
      <c r="AN1070" t="inlineStr">
        <is>
          <t>Not reported</t>
        </is>
      </c>
      <c r="AO1070" t="inlineStr">
        <is>
          <t>Not reviewed</t>
        </is>
      </c>
      <c r="AP1070" t="inlineStr">
        <is>
          <t>Not reported</t>
        </is>
      </c>
      <c r="AQ1070" t="inlineStr">
        <is>
          <t>Not reported</t>
        </is>
      </c>
      <c r="AR1070" t="inlineStr">
        <is>
          <t>Not reported</t>
        </is>
      </c>
      <c r="AS1070" t="inlineStr">
        <is>
          <t>See abstract</t>
        </is>
      </c>
      <c r="AT1070" t="inlineStr">
        <is>
          <t>Not reviewed</t>
        </is>
      </c>
      <c r="AU1070" t="inlineStr">
        <is>
          <t>Not reviewed</t>
        </is>
      </c>
      <c r="AV1070" t="inlineStr">
        <is>
          <t>Not reviewed</t>
        </is>
      </c>
      <c r="AW1070" t="inlineStr">
        <is>
          <t>Not reviewed</t>
        </is>
      </c>
      <c r="AX1070" t="inlineStr">
        <is>
          <t>Not reported</t>
        </is>
      </c>
      <c r="AY1070" t="inlineStr">
        <is>
          <t>Not reported</t>
        </is>
      </c>
      <c r="AZ1070" t="inlineStr">
        <is>
          <t>Not reported</t>
        </is>
      </c>
      <c r="BA1070" t="inlineStr">
        <is>
          <t>Not reported</t>
        </is>
      </c>
      <c r="BB1070" t="inlineStr">
        <is>
          <t>Not reported</t>
        </is>
      </c>
      <c r="BC1070" t="inlineStr">
        <is>
          <t>Not reported</t>
        </is>
      </c>
      <c r="BD1070" t="inlineStr">
        <is>
          <t>Not reported</t>
        </is>
      </c>
      <c r="BE1070" t="inlineStr">
        <is>
          <t>Not reported</t>
        </is>
      </c>
      <c r="BF1070" t="inlineStr">
        <is>
          <t>Not reported</t>
        </is>
      </c>
      <c r="BG1070" t="inlineStr">
        <is>
          <t>Not reviewed (not included)</t>
        </is>
      </c>
      <c r="BH1070" t="inlineStr">
        <is>
          <t>N/A</t>
        </is>
      </c>
      <c r="BI1070" t="inlineStr">
        <is>
          <t>Not reviewed</t>
        </is>
      </c>
      <c r="BJ1070" t="inlineStr">
        <is>
          <t>Not reviewed</t>
        </is>
      </c>
      <c r="BK1070" t="inlineStr">
        <is>
          <t>Not reviewed</t>
        </is>
      </c>
      <c r="BL1070" t="inlineStr">
        <is>
          <t>Not reviewed</t>
        </is>
      </c>
      <c r="BM1070" t="inlineStr">
        <is>
          <t>Not reviewed (not included)</t>
        </is>
      </c>
      <c r="BN1070" t="inlineStr">
        <is>
          <t>Non-ADHD Focused - E2-Not ADHD focused: Neither title nor abstract mentions ADHD or attention-deficit/hyperactivity</t>
        </is>
      </c>
      <c r="BO1070" t="inlineStr">
        <is>
          <t>Abstract-level screening only</t>
        </is>
      </c>
      <c r="BP1070" t="inlineStr">
        <is>
          <t>Not reported</t>
        </is>
      </c>
    </row>
    <row r="1071">
      <c r="A1071" t="inlineStr">
        <is>
          <t>Multilevel Correlation-aware and Modal-aware Graph Convolutional Network for Diagnosing Neurodevelopmental Disorders</t>
        </is>
      </c>
      <c r="B1071" t="n">
        <v>2025</v>
      </c>
      <c r="C1071" t="inlineStr">
        <is>
          <t>Not checked</t>
        </is>
      </c>
      <c r="D1071" t="inlineStr">
        <is>
          <t>Not checked</t>
        </is>
      </c>
      <c r="E1071">
        <f>_XLFN.IFNA( _XLFN.XLOOKUP(A910,#REF!,#REF!), "NOT PUBMED")</f>
        <v/>
      </c>
      <c r="G1071" t="inlineStr">
        <is>
          <t>Unimodal</t>
        </is>
      </c>
      <c r="H1071" t="inlineStr">
        <is>
          <t>See abstract</t>
        </is>
      </c>
      <c r="I1071" t="inlineStr">
        <is>
          <t>See abstract</t>
        </is>
      </c>
      <c r="J1071" t="inlineStr">
        <is>
          <t>See abstract (AI/ML)</t>
        </is>
      </c>
      <c r="K1071" t="inlineStr">
        <is>
          <t>See abstract</t>
        </is>
      </c>
      <c r="M1071" t="inlineStr">
        <is>
          <t>See abstract</t>
        </is>
      </c>
      <c r="N1071" t="inlineStr">
        <is>
          <t>See abstract</t>
        </is>
      </c>
      <c r="O1071" t="inlineStr">
        <is>
          <t>Not verified from abstract</t>
        </is>
      </c>
      <c r="P1071" t="inlineStr">
        <is>
          <t>See abstract</t>
        </is>
      </c>
      <c r="Q1071" t="inlineStr">
        <is>
          <t>See abstract</t>
        </is>
      </c>
      <c r="R1071" t="inlineStr">
        <is>
          <t>Not reviewed (not included)</t>
        </is>
      </c>
      <c r="S1071" t="inlineStr">
        <is>
          <t>Not reviewed (not included)</t>
        </is>
      </c>
      <c r="T1071" t="inlineStr">
        <is>
          <t>Abstract screening only. Non-ADHD Focused</t>
        </is>
      </c>
      <c r="U1071" t="inlineStr">
        <is>
          <t>EXCLUDE</t>
        </is>
      </c>
      <c r="V1071" t="inlineStr">
        <is>
          <t>E2-Not ADHD focused: Neither title nor abstract mentions ADHD or attention-deficit/hyperactivity</t>
        </is>
      </c>
      <c r="W1071" t="inlineStr">
        <is>
          <t>Excluded: Not ADHD Focused</t>
        </is>
      </c>
      <c r="X1071" t="inlineStr">
        <is>
          <t>Not assessed from abstract</t>
        </is>
      </c>
      <c r="Y1071" t="inlineStr">
        <is>
          <t>Pubmed</t>
        </is>
      </c>
      <c r="Z1071" t="inlineStr">
        <is>
          <t>Not determined from abstract</t>
        </is>
      </c>
      <c r="AB1071" t="inlineStr">
        <is>
          <t>Not assessed (not included)</t>
        </is>
      </c>
      <c r="AC1071" t="inlineStr">
        <is>
          <t>Not assessed (not included)</t>
        </is>
      </c>
      <c r="AD1071" t="inlineStr">
        <is>
          <t>Zuo S, Li Y, Qi Y, Liu A.</t>
        </is>
      </c>
      <c r="AF1071" t="inlineStr">
        <is>
          <t>Unknown - Verify via DOI</t>
        </is>
      </c>
      <c r="AH1071" t="inlineStr">
        <is>
          <t>Not assessed</t>
        </is>
      </c>
      <c r="AI1071" t="inlineStr">
        <is>
          <t>Not reported</t>
        </is>
      </c>
      <c r="AJ1071" t="inlineStr">
        <is>
          <t>Not reported</t>
        </is>
      </c>
      <c r="AK1071" t="inlineStr">
        <is>
          <t>Not reported</t>
        </is>
      </c>
      <c r="AL1071" t="inlineStr">
        <is>
          <t>Not reported</t>
        </is>
      </c>
      <c r="AM1071" t="inlineStr">
        <is>
          <t>Not reported</t>
        </is>
      </c>
      <c r="AN1071" t="inlineStr">
        <is>
          <t>Not reported</t>
        </is>
      </c>
      <c r="AO1071" t="inlineStr">
        <is>
          <t>Not reviewed</t>
        </is>
      </c>
      <c r="AP1071" t="inlineStr">
        <is>
          <t>Not reported</t>
        </is>
      </c>
      <c r="AQ1071" t="inlineStr">
        <is>
          <t>Not reported</t>
        </is>
      </c>
      <c r="AR1071" t="inlineStr">
        <is>
          <t>Not reported</t>
        </is>
      </c>
      <c r="AS1071" t="inlineStr">
        <is>
          <t>See abstract</t>
        </is>
      </c>
      <c r="AT1071" t="inlineStr">
        <is>
          <t>Not reviewed</t>
        </is>
      </c>
      <c r="AU1071" t="inlineStr">
        <is>
          <t>Not reviewed</t>
        </is>
      </c>
      <c r="AV1071" t="inlineStr">
        <is>
          <t>Not reviewed</t>
        </is>
      </c>
      <c r="AW1071" t="inlineStr">
        <is>
          <t>Not reviewed</t>
        </is>
      </c>
      <c r="AX1071" t="inlineStr">
        <is>
          <t>Not reported</t>
        </is>
      </c>
      <c r="AY1071" t="inlineStr">
        <is>
          <t>Not reported</t>
        </is>
      </c>
      <c r="AZ1071" t="inlineStr">
        <is>
          <t>Not reported</t>
        </is>
      </c>
      <c r="BA1071" t="inlineStr">
        <is>
          <t>Not reported</t>
        </is>
      </c>
      <c r="BB1071" t="inlineStr">
        <is>
          <t>Not reported</t>
        </is>
      </c>
      <c r="BC1071" t="inlineStr">
        <is>
          <t>Not reported</t>
        </is>
      </c>
      <c r="BD1071" t="inlineStr">
        <is>
          <t>Not reported</t>
        </is>
      </c>
      <c r="BE1071" t="inlineStr">
        <is>
          <t>Not reported</t>
        </is>
      </c>
      <c r="BF1071" t="inlineStr">
        <is>
          <t>Not reported</t>
        </is>
      </c>
      <c r="BG1071" t="inlineStr">
        <is>
          <t>Not reviewed (not included)</t>
        </is>
      </c>
      <c r="BH1071" t="inlineStr">
        <is>
          <t>N/A</t>
        </is>
      </c>
      <c r="BI1071" t="inlineStr">
        <is>
          <t>Not reviewed</t>
        </is>
      </c>
      <c r="BJ1071" t="inlineStr">
        <is>
          <t>Not reviewed</t>
        </is>
      </c>
      <c r="BK1071" t="inlineStr">
        <is>
          <t>Not reviewed</t>
        </is>
      </c>
      <c r="BL1071" t="inlineStr">
        <is>
          <t>Not reviewed</t>
        </is>
      </c>
      <c r="BM1071" t="inlineStr">
        <is>
          <t>Not reviewed (not included)</t>
        </is>
      </c>
      <c r="BN1071" t="inlineStr">
        <is>
          <t>Non-ADHD Focused - E2-Not ADHD focused: Neither title nor abstract mentions ADHD or attention-deficit/hyperactivity</t>
        </is>
      </c>
      <c r="BO1071" t="inlineStr">
        <is>
          <t>Abstract-level screening only</t>
        </is>
      </c>
      <c r="BP1071" t="inlineStr">
        <is>
          <t>Not reported</t>
        </is>
      </c>
    </row>
    <row r="1072">
      <c r="A1072" t="inlineStr">
        <is>
          <t>Larger models yield better results? Streamlined severity classification of ADHD-related concerns using BERT-based knowledge distillation</t>
        </is>
      </c>
      <c r="B1072" t="n">
        <v>2025</v>
      </c>
      <c r="C1072" t="inlineStr">
        <is>
          <t>Not checked</t>
        </is>
      </c>
      <c r="D1072" t="inlineStr">
        <is>
          <t>Not checked</t>
        </is>
      </c>
      <c r="E1072">
        <f>_XLFN.IFNA( _XLFN.XLOOKUP(A913,#REF!,#REF!), "NOT PUBMED")</f>
        <v/>
      </c>
      <c r="G1072" t="inlineStr">
        <is>
          <t>Unimodal</t>
        </is>
      </c>
      <c r="H1072" t="inlineStr">
        <is>
          <t>See abstract</t>
        </is>
      </c>
      <c r="I1072" t="inlineStr">
        <is>
          <t>See abstract</t>
        </is>
      </c>
      <c r="J1072" t="inlineStr">
        <is>
          <t>See abstract (AI/ML)</t>
        </is>
      </c>
      <c r="K1072" t="inlineStr">
        <is>
          <t>See abstract</t>
        </is>
      </c>
      <c r="M1072" t="inlineStr">
        <is>
          <t>See abstract</t>
        </is>
      </c>
      <c r="N1072" t="inlineStr">
        <is>
          <t>See abstract</t>
        </is>
      </c>
      <c r="O1072" t="inlineStr">
        <is>
          <t>Not verified from abstract</t>
        </is>
      </c>
      <c r="P1072" t="inlineStr">
        <is>
          <t>See abstract</t>
        </is>
      </c>
      <c r="Q1072" t="inlineStr">
        <is>
          <t>See abstract</t>
        </is>
      </c>
      <c r="R1072" t="inlineStr">
        <is>
          <t>Not reviewed (not included)</t>
        </is>
      </c>
      <c r="S1072" t="inlineStr">
        <is>
          <t>Not reviewed (not included)</t>
        </is>
      </c>
      <c r="T1072" t="inlineStr">
        <is>
          <t>Abstract screening only. No AI/ML Methods</t>
        </is>
      </c>
      <c r="U1072" t="inlineStr">
        <is>
          <t>EXCLUDE</t>
        </is>
      </c>
      <c r="V1072" t="inlineStr">
        <is>
          <t>E1-No AI/ML/DL: Abstract and title do not describe application of AI, ML, or DL methods</t>
        </is>
      </c>
      <c r="W1072" t="inlineStr">
        <is>
          <t>Excluded: No AI/ML Methods</t>
        </is>
      </c>
      <c r="X1072" t="inlineStr">
        <is>
          <t>Not assessed from abstract</t>
        </is>
      </c>
      <c r="Y1072" t="inlineStr">
        <is>
          <t>Pubmed</t>
        </is>
      </c>
      <c r="Z1072" t="inlineStr">
        <is>
          <t>Not determined from abstract</t>
        </is>
      </c>
      <c r="AB1072" t="inlineStr">
        <is>
          <t>Not assessed (not included)</t>
        </is>
      </c>
      <c r="AC1072" t="inlineStr">
        <is>
          <t>Not assessed (not included)</t>
        </is>
      </c>
      <c r="AD1072" t="inlineStr">
        <is>
          <t>Karim AAJ, Asad KHM, Alam MGR.</t>
        </is>
      </c>
      <c r="AF1072" t="inlineStr">
        <is>
          <t>Unknown - Verify via DOI</t>
        </is>
      </c>
      <c r="AH1072" t="inlineStr">
        <is>
          <t>Not assessed</t>
        </is>
      </c>
      <c r="AI1072" t="inlineStr">
        <is>
          <t>Not reported</t>
        </is>
      </c>
      <c r="AJ1072" t="inlineStr">
        <is>
          <t>Not reported</t>
        </is>
      </c>
      <c r="AK1072" t="inlineStr">
        <is>
          <t>Not reported</t>
        </is>
      </c>
      <c r="AL1072" t="inlineStr">
        <is>
          <t>Not reported</t>
        </is>
      </c>
      <c r="AM1072" t="inlineStr">
        <is>
          <t>Not reported</t>
        </is>
      </c>
      <c r="AN1072" t="inlineStr">
        <is>
          <t>Not reported</t>
        </is>
      </c>
      <c r="AO1072" t="inlineStr">
        <is>
          <t>Not reviewed</t>
        </is>
      </c>
      <c r="AP1072" t="inlineStr">
        <is>
          <t>Not reported</t>
        </is>
      </c>
      <c r="AQ1072" t="inlineStr">
        <is>
          <t>Not reported</t>
        </is>
      </c>
      <c r="AR1072" t="inlineStr">
        <is>
          <t>Not reported</t>
        </is>
      </c>
      <c r="AS1072" t="inlineStr">
        <is>
          <t>See abstract</t>
        </is>
      </c>
      <c r="AT1072" t="inlineStr">
        <is>
          <t>Not reviewed</t>
        </is>
      </c>
      <c r="AU1072" t="inlineStr">
        <is>
          <t>Not reviewed</t>
        </is>
      </c>
      <c r="AV1072" t="inlineStr">
        <is>
          <t>Not reviewed</t>
        </is>
      </c>
      <c r="AW1072" t="inlineStr">
        <is>
          <t>Not reviewed</t>
        </is>
      </c>
      <c r="AX1072" t="inlineStr">
        <is>
          <t>Not reported</t>
        </is>
      </c>
      <c r="AY1072" t="inlineStr">
        <is>
          <t>Not reported</t>
        </is>
      </c>
      <c r="AZ1072" t="inlineStr">
        <is>
          <t>Not reported</t>
        </is>
      </c>
      <c r="BA1072" t="inlineStr">
        <is>
          <t>Not reported</t>
        </is>
      </c>
      <c r="BB1072" t="inlineStr">
        <is>
          <t>Not reported</t>
        </is>
      </c>
      <c r="BC1072" t="inlineStr">
        <is>
          <t>Not reported</t>
        </is>
      </c>
      <c r="BD1072" t="inlineStr">
        <is>
          <t>Not reported</t>
        </is>
      </c>
      <c r="BE1072" t="inlineStr">
        <is>
          <t>Not reported</t>
        </is>
      </c>
      <c r="BF1072" t="inlineStr">
        <is>
          <t>Not reported</t>
        </is>
      </c>
      <c r="BG1072" t="inlineStr">
        <is>
          <t>Not reviewed (not included)</t>
        </is>
      </c>
      <c r="BH1072" t="inlineStr">
        <is>
          <t>N/A</t>
        </is>
      </c>
      <c r="BI1072" t="inlineStr">
        <is>
          <t>Not reviewed</t>
        </is>
      </c>
      <c r="BJ1072" t="inlineStr">
        <is>
          <t>Not reviewed</t>
        </is>
      </c>
      <c r="BK1072" t="inlineStr">
        <is>
          <t>Not reviewed</t>
        </is>
      </c>
      <c r="BL1072" t="inlineStr">
        <is>
          <t>Not reviewed</t>
        </is>
      </c>
      <c r="BM1072" t="inlineStr">
        <is>
          <t>Not reviewed (not included)</t>
        </is>
      </c>
      <c r="BN1072" t="inlineStr">
        <is>
          <t>No AI/ML Methods - E1-No AI/ML/DL: Abstract and title do not describe application of AI, ML, or DL methods</t>
        </is>
      </c>
      <c r="BO1072" t="inlineStr">
        <is>
          <t>Abstract-level screening only</t>
        </is>
      </c>
      <c r="BP1072" t="inlineStr">
        <is>
          <t>Not reported</t>
        </is>
      </c>
    </row>
    <row r="1073">
      <c r="A1073" t="inlineStr">
        <is>
          <t>Resolving heterogeneity in transcranial electrical stimulation efficacy for attention deficit hyperactivity disorder</t>
        </is>
      </c>
      <c r="B1073" t="n">
        <v>2021</v>
      </c>
      <c r="C1073" t="inlineStr">
        <is>
          <t>Not checked</t>
        </is>
      </c>
      <c r="D1073" t="inlineStr">
        <is>
          <t>Not checked</t>
        </is>
      </c>
      <c r="E1073">
        <f>_XLFN.IFNA( _XLFN.XLOOKUP(A914,#REF!,#REF!), "NOT PUBMED")</f>
        <v/>
      </c>
      <c r="G1073" t="inlineStr">
        <is>
          <t>Unimodal</t>
        </is>
      </c>
      <c r="H1073" t="inlineStr">
        <is>
          <t>See abstract</t>
        </is>
      </c>
      <c r="I1073" t="inlineStr">
        <is>
          <t>See abstract</t>
        </is>
      </c>
      <c r="J1073" t="inlineStr">
        <is>
          <t>See abstract (AI/ML)</t>
        </is>
      </c>
      <c r="K1073" t="inlineStr">
        <is>
          <t>See abstract</t>
        </is>
      </c>
      <c r="M1073" t="inlineStr">
        <is>
          <t>See abstract</t>
        </is>
      </c>
      <c r="N1073" t="inlineStr">
        <is>
          <t>See abstract</t>
        </is>
      </c>
      <c r="O1073" t="inlineStr">
        <is>
          <t>Not verified from abstract</t>
        </is>
      </c>
      <c r="P1073" t="inlineStr">
        <is>
          <t>See abstract</t>
        </is>
      </c>
      <c r="Q1073" t="inlineStr">
        <is>
          <t>See abstract</t>
        </is>
      </c>
      <c r="R1073" t="inlineStr">
        <is>
          <t>Not reviewed (not included)</t>
        </is>
      </c>
      <c r="S1073" t="inlineStr">
        <is>
          <t>Not reviewed (not included)</t>
        </is>
      </c>
      <c r="T1073" t="inlineStr">
        <is>
          <t>Abstract screening only. No AI/ML Methods</t>
        </is>
      </c>
      <c r="U1073" t="inlineStr">
        <is>
          <t>EXCLUDE</t>
        </is>
      </c>
      <c r="V1073" t="inlineStr">
        <is>
          <t>E1-No AI/ML/DL: Abstract and title do not describe application of AI, ML, or DL methods</t>
        </is>
      </c>
      <c r="W1073" t="inlineStr">
        <is>
          <t>Excluded: No AI/ML Methods</t>
        </is>
      </c>
      <c r="X1073" t="inlineStr">
        <is>
          <t>Not assessed from abstract</t>
        </is>
      </c>
      <c r="Y1073" t="inlineStr">
        <is>
          <t>Pubmed</t>
        </is>
      </c>
      <c r="Z1073" t="inlineStr">
        <is>
          <t>Not determined from abstract</t>
        </is>
      </c>
      <c r="AB1073" t="inlineStr">
        <is>
          <t>Not assessed (not included)</t>
        </is>
      </c>
      <c r="AC1073" t="inlineStr">
        <is>
          <t>Not assessed (not included)</t>
        </is>
      </c>
      <c r="AD1073" t="inlineStr">
        <is>
          <t>Lipka R, Ahlers E, Reed TL, Karstens MI, Nguyen V, Bajbouj M, Cohen Kadosh R.</t>
        </is>
      </c>
      <c r="AF1073" t="inlineStr">
        <is>
          <t>Unknown - Verify via DOI</t>
        </is>
      </c>
      <c r="AH1073" t="inlineStr">
        <is>
          <t>Not assessed</t>
        </is>
      </c>
      <c r="AI1073" t="inlineStr">
        <is>
          <t>Not reported</t>
        </is>
      </c>
      <c r="AJ1073" t="inlineStr">
        <is>
          <t>Not reported</t>
        </is>
      </c>
      <c r="AK1073" t="inlineStr">
        <is>
          <t>Not reported</t>
        </is>
      </c>
      <c r="AL1073" t="inlineStr">
        <is>
          <t>Not reported</t>
        </is>
      </c>
      <c r="AM1073" t="inlineStr">
        <is>
          <t>Not reported</t>
        </is>
      </c>
      <c r="AN1073" t="inlineStr">
        <is>
          <t>Not reported</t>
        </is>
      </c>
      <c r="AO1073" t="inlineStr">
        <is>
          <t>Not reviewed</t>
        </is>
      </c>
      <c r="AP1073" t="inlineStr">
        <is>
          <t>Not reported</t>
        </is>
      </c>
      <c r="AQ1073" t="inlineStr">
        <is>
          <t>Not reported</t>
        </is>
      </c>
      <c r="AR1073" t="inlineStr">
        <is>
          <t>Not reported</t>
        </is>
      </c>
      <c r="AS1073" t="inlineStr">
        <is>
          <t>See abstract</t>
        </is>
      </c>
      <c r="AT1073" t="inlineStr">
        <is>
          <t>Not reviewed</t>
        </is>
      </c>
      <c r="AU1073" t="inlineStr">
        <is>
          <t>Not reviewed</t>
        </is>
      </c>
      <c r="AV1073" t="inlineStr">
        <is>
          <t>Not reviewed</t>
        </is>
      </c>
      <c r="AW1073" t="inlineStr">
        <is>
          <t>Not reviewed</t>
        </is>
      </c>
      <c r="AX1073" t="inlineStr">
        <is>
          <t>Not reported</t>
        </is>
      </c>
      <c r="AY1073" t="inlineStr">
        <is>
          <t>Not reported</t>
        </is>
      </c>
      <c r="AZ1073" t="inlineStr">
        <is>
          <t>Not reported</t>
        </is>
      </c>
      <c r="BA1073" t="inlineStr">
        <is>
          <t>Not reported</t>
        </is>
      </c>
      <c r="BB1073" t="inlineStr">
        <is>
          <t>Not reported</t>
        </is>
      </c>
      <c r="BC1073" t="inlineStr">
        <is>
          <t>Not reported</t>
        </is>
      </c>
      <c r="BD1073" t="inlineStr">
        <is>
          <t>Not reported</t>
        </is>
      </c>
      <c r="BE1073" t="inlineStr">
        <is>
          <t>Not reported</t>
        </is>
      </c>
      <c r="BF1073" t="inlineStr">
        <is>
          <t>Not reported</t>
        </is>
      </c>
      <c r="BG1073" t="inlineStr">
        <is>
          <t>Not reviewed (not included)</t>
        </is>
      </c>
      <c r="BH1073" t="inlineStr">
        <is>
          <t>N/A</t>
        </is>
      </c>
      <c r="BI1073" t="inlineStr">
        <is>
          <t>Not reviewed</t>
        </is>
      </c>
      <c r="BJ1073" t="inlineStr">
        <is>
          <t>Not reviewed</t>
        </is>
      </c>
      <c r="BK1073" t="inlineStr">
        <is>
          <t>Not reviewed</t>
        </is>
      </c>
      <c r="BL1073" t="inlineStr">
        <is>
          <t>Not reviewed</t>
        </is>
      </c>
      <c r="BM1073" t="inlineStr">
        <is>
          <t>Not reviewed (not included)</t>
        </is>
      </c>
      <c r="BN1073" t="inlineStr">
        <is>
          <t>No AI/ML Methods - E1-No AI/ML/DL: Abstract and title do not describe application of AI, ML, or DL methods</t>
        </is>
      </c>
      <c r="BO1073" t="inlineStr">
        <is>
          <t>Abstract-level screening only</t>
        </is>
      </c>
      <c r="BP1073" t="inlineStr">
        <is>
          <t>Not reported</t>
        </is>
      </c>
    </row>
    <row r="1074">
      <c r="A1074" t="inlineStr">
        <is>
          <t>Use of computer vision analysis for labeling inattention periods in EEG recordings with visual stimuli</t>
        </is>
      </c>
      <c r="B1074" t="n">
        <v>2025</v>
      </c>
      <c r="C1074" t="inlineStr">
        <is>
          <t>Not checked</t>
        </is>
      </c>
      <c r="D1074" t="inlineStr">
        <is>
          <t>Not checked</t>
        </is>
      </c>
      <c r="E1074">
        <f>_XLFN.IFNA( _XLFN.XLOOKUP(A915,#REF!,#REF!), "NOT PUBMED")</f>
        <v/>
      </c>
      <c r="G1074" t="inlineStr">
        <is>
          <t>Unimodal</t>
        </is>
      </c>
      <c r="H1074" t="inlineStr">
        <is>
          <t>See abstract</t>
        </is>
      </c>
      <c r="I1074" t="inlineStr">
        <is>
          <t>See abstract</t>
        </is>
      </c>
      <c r="J1074" t="inlineStr">
        <is>
          <t>See abstract (AI/ML)</t>
        </is>
      </c>
      <c r="K1074" t="inlineStr">
        <is>
          <t>See abstract</t>
        </is>
      </c>
      <c r="M1074" t="inlineStr">
        <is>
          <t>See abstract</t>
        </is>
      </c>
      <c r="N1074" t="inlineStr">
        <is>
          <t>See abstract</t>
        </is>
      </c>
      <c r="O1074" t="inlineStr">
        <is>
          <t>Not verified from abstract</t>
        </is>
      </c>
      <c r="P1074" t="inlineStr">
        <is>
          <t>See abstract</t>
        </is>
      </c>
      <c r="Q1074" t="inlineStr">
        <is>
          <t>See abstract</t>
        </is>
      </c>
      <c r="R1074" t="inlineStr">
        <is>
          <t>Not reviewed (not included)</t>
        </is>
      </c>
      <c r="S1074" t="inlineStr">
        <is>
          <t>Not reviewed (not included)</t>
        </is>
      </c>
      <c r="T1074" t="inlineStr">
        <is>
          <t>Abstract screening only. Non-ADHD Focused</t>
        </is>
      </c>
      <c r="U1074" t="inlineStr">
        <is>
          <t>EXCLUDE</t>
        </is>
      </c>
      <c r="V1074" t="inlineStr">
        <is>
          <t>E2-Not ADHD focused: Neither title nor abstract mentions ADHD or attention-deficit/hyperactivity</t>
        </is>
      </c>
      <c r="W1074" t="inlineStr">
        <is>
          <t>Excluded: Not ADHD Focused</t>
        </is>
      </c>
      <c r="X1074" t="inlineStr">
        <is>
          <t>Not assessed from abstract</t>
        </is>
      </c>
      <c r="Y1074" t="inlineStr">
        <is>
          <t>Pubmed</t>
        </is>
      </c>
      <c r="Z1074" t="inlineStr">
        <is>
          <t>Not determined from abstract</t>
        </is>
      </c>
      <c r="AB1074" t="inlineStr">
        <is>
          <t>Not assessed (not included)</t>
        </is>
      </c>
      <c r="AC1074" t="inlineStr">
        <is>
          <t>Not assessed (not included)</t>
        </is>
      </c>
      <c r="AD1074" t="inlineStr">
        <is>
          <t>Isaev DY, Major S, Carpenter KLH, Grapel J, Chang Z, Di Martino M, Carlson D, Dawson G, Sapiro G.</t>
        </is>
      </c>
      <c r="AF1074" t="inlineStr">
        <is>
          <t>Unknown - Verify via DOI</t>
        </is>
      </c>
      <c r="AH1074" t="inlineStr">
        <is>
          <t>Not assessed</t>
        </is>
      </c>
      <c r="AI1074" t="inlineStr">
        <is>
          <t>Not reported</t>
        </is>
      </c>
      <c r="AJ1074" t="inlineStr">
        <is>
          <t>Not reported</t>
        </is>
      </c>
      <c r="AK1074" t="inlineStr">
        <is>
          <t>Not reported</t>
        </is>
      </c>
      <c r="AL1074" t="inlineStr">
        <is>
          <t>Not reported</t>
        </is>
      </c>
      <c r="AM1074" t="inlineStr">
        <is>
          <t>Not reported</t>
        </is>
      </c>
      <c r="AN1074" t="inlineStr">
        <is>
          <t>Not reported</t>
        </is>
      </c>
      <c r="AO1074" t="inlineStr">
        <is>
          <t>Not reviewed</t>
        </is>
      </c>
      <c r="AP1074" t="inlineStr">
        <is>
          <t>Not reported</t>
        </is>
      </c>
      <c r="AQ1074" t="inlineStr">
        <is>
          <t>Not reported</t>
        </is>
      </c>
      <c r="AR1074" t="inlineStr">
        <is>
          <t>Not reported</t>
        </is>
      </c>
      <c r="AS1074" t="inlineStr">
        <is>
          <t>See abstract</t>
        </is>
      </c>
      <c r="AT1074" t="inlineStr">
        <is>
          <t>Not reviewed</t>
        </is>
      </c>
      <c r="AU1074" t="inlineStr">
        <is>
          <t>Not reviewed</t>
        </is>
      </c>
      <c r="AV1074" t="inlineStr">
        <is>
          <t>Not reviewed</t>
        </is>
      </c>
      <c r="AW1074" t="inlineStr">
        <is>
          <t>Not reviewed</t>
        </is>
      </c>
      <c r="AX1074" t="inlineStr">
        <is>
          <t>Not reported</t>
        </is>
      </c>
      <c r="AY1074" t="inlineStr">
        <is>
          <t>Not reported</t>
        </is>
      </c>
      <c r="AZ1074" t="inlineStr">
        <is>
          <t>Not reported</t>
        </is>
      </c>
      <c r="BA1074" t="inlineStr">
        <is>
          <t>Not reported</t>
        </is>
      </c>
      <c r="BB1074" t="inlineStr">
        <is>
          <t>Not reported</t>
        </is>
      </c>
      <c r="BC1074" t="inlineStr">
        <is>
          <t>Not reported</t>
        </is>
      </c>
      <c r="BD1074" t="inlineStr">
        <is>
          <t>Not reported</t>
        </is>
      </c>
      <c r="BE1074" t="inlineStr">
        <is>
          <t>Not reported</t>
        </is>
      </c>
      <c r="BF1074" t="inlineStr">
        <is>
          <t>Not reported</t>
        </is>
      </c>
      <c r="BG1074" t="inlineStr">
        <is>
          <t>Not reviewed (not included)</t>
        </is>
      </c>
      <c r="BH1074" t="inlineStr">
        <is>
          <t>N/A</t>
        </is>
      </c>
      <c r="BI1074" t="inlineStr">
        <is>
          <t>Not reviewed</t>
        </is>
      </c>
      <c r="BJ1074" t="inlineStr">
        <is>
          <t>Not reviewed</t>
        </is>
      </c>
      <c r="BK1074" t="inlineStr">
        <is>
          <t>Not reviewed</t>
        </is>
      </c>
      <c r="BL1074" t="inlineStr">
        <is>
          <t>Not reviewed</t>
        </is>
      </c>
      <c r="BM1074" t="inlineStr">
        <is>
          <t>Not reviewed (not included)</t>
        </is>
      </c>
      <c r="BN1074" t="inlineStr">
        <is>
          <t>Non-ADHD Focused - E2-Not ADHD focused: Neither title nor abstract mentions ADHD or attention-deficit/hyperactivity</t>
        </is>
      </c>
      <c r="BO1074" t="inlineStr">
        <is>
          <t>Abstract-level screening only</t>
        </is>
      </c>
      <c r="BP1074" t="inlineStr">
        <is>
          <t>Not reported</t>
        </is>
      </c>
    </row>
    <row r="1075">
      <c r="A1075" t="inlineStr">
        <is>
          <t>Objective Measurement of Hyperactivity Using Mobile Sensing and Machine Learning: Pilot Study</t>
        </is>
      </c>
      <c r="B1075" t="n">
        <v>2022</v>
      </c>
      <c r="C1075" t="inlineStr">
        <is>
          <t>Not checked</t>
        </is>
      </c>
      <c r="D1075" t="inlineStr">
        <is>
          <t>Not checked</t>
        </is>
      </c>
      <c r="E1075">
        <f>_XLFN.IFNA( _XLFN.XLOOKUP(A916,#REF!,#REF!), "NOT PUBMED")</f>
        <v/>
      </c>
      <c r="G1075" t="inlineStr">
        <is>
          <t>Unimodal</t>
        </is>
      </c>
      <c r="H1075" t="inlineStr">
        <is>
          <t>See abstract</t>
        </is>
      </c>
      <c r="I1075" t="inlineStr">
        <is>
          <t>See abstract</t>
        </is>
      </c>
      <c r="J1075" t="inlineStr">
        <is>
          <t>See abstract (AI/ML)</t>
        </is>
      </c>
      <c r="K1075" t="inlineStr">
        <is>
          <t>See abstract</t>
        </is>
      </c>
      <c r="M1075" t="inlineStr">
        <is>
          <t>See abstract</t>
        </is>
      </c>
      <c r="N1075" t="inlineStr">
        <is>
          <t>See abstract</t>
        </is>
      </c>
      <c r="O1075" t="inlineStr">
        <is>
          <t>Not verified from abstract</t>
        </is>
      </c>
      <c r="P1075" t="inlineStr">
        <is>
          <t>See abstract</t>
        </is>
      </c>
      <c r="Q1075" t="inlineStr">
        <is>
          <t>See abstract</t>
        </is>
      </c>
      <c r="R1075" t="inlineStr">
        <is>
          <t>Not reviewed (not included)</t>
        </is>
      </c>
      <c r="S1075" t="inlineStr">
        <is>
          <t>Not reviewed (not included)</t>
        </is>
      </c>
      <c r="T1075" t="inlineStr">
        <is>
          <t>Abstract screening only. AI Not for Diagnosis</t>
        </is>
      </c>
      <c r="U1075" t="inlineStr">
        <is>
          <t>EXCLUDE</t>
        </is>
      </c>
      <c r="V1075" t="inlineStr">
        <is>
          <t>E1-Not Diagnosis: AI/ML does not appear to be applied for ADHD diagnosis, classification, or detection</t>
        </is>
      </c>
      <c r="W1075" t="inlineStr">
        <is>
          <t>Excluded: AI Not for Diagnosis</t>
        </is>
      </c>
      <c r="X1075" t="inlineStr">
        <is>
          <t>Not assessed from abstract</t>
        </is>
      </c>
      <c r="Y1075" t="inlineStr">
        <is>
          <t>Pubmed</t>
        </is>
      </c>
      <c r="Z1075" t="inlineStr">
        <is>
          <t>Not determined from abstract</t>
        </is>
      </c>
      <c r="AB1075" t="inlineStr">
        <is>
          <t>Not assessed (not included)</t>
        </is>
      </c>
      <c r="AC1075" t="inlineStr">
        <is>
          <t>Not assessed (not included)</t>
        </is>
      </c>
      <c r="AD1075" t="inlineStr">
        <is>
          <t>Lindhiem O, Goel M, Shaaban S, Mak KJ, Chikersal P, Feldman J, Harris JL.</t>
        </is>
      </c>
      <c r="AF1075" t="inlineStr">
        <is>
          <t>Unknown - Verify via DOI</t>
        </is>
      </c>
      <c r="AH1075" t="inlineStr">
        <is>
          <t>Not assessed</t>
        </is>
      </c>
      <c r="AI1075" t="inlineStr">
        <is>
          <t>Not reported</t>
        </is>
      </c>
      <c r="AJ1075" t="inlineStr">
        <is>
          <t>Not reported</t>
        </is>
      </c>
      <c r="AK1075" t="inlineStr">
        <is>
          <t>Not reported</t>
        </is>
      </c>
      <c r="AL1075" t="inlineStr">
        <is>
          <t>Not reported</t>
        </is>
      </c>
      <c r="AM1075" t="inlineStr">
        <is>
          <t>Not reported</t>
        </is>
      </c>
      <c r="AN1075" t="inlineStr">
        <is>
          <t>Not reported</t>
        </is>
      </c>
      <c r="AO1075" t="inlineStr">
        <is>
          <t>Not reviewed</t>
        </is>
      </c>
      <c r="AP1075" t="inlineStr">
        <is>
          <t>Not reported</t>
        </is>
      </c>
      <c r="AQ1075" t="inlineStr">
        <is>
          <t>Not reported</t>
        </is>
      </c>
      <c r="AR1075" t="inlineStr">
        <is>
          <t>Not reported</t>
        </is>
      </c>
      <c r="AS1075" t="inlineStr">
        <is>
          <t>See abstract</t>
        </is>
      </c>
      <c r="AT1075" t="inlineStr">
        <is>
          <t>Not reviewed</t>
        </is>
      </c>
      <c r="AU1075" t="inlineStr">
        <is>
          <t>Not reviewed</t>
        </is>
      </c>
      <c r="AV1075" t="inlineStr">
        <is>
          <t>Not reviewed</t>
        </is>
      </c>
      <c r="AW1075" t="inlineStr">
        <is>
          <t>Not reviewed</t>
        </is>
      </c>
      <c r="AX1075" t="inlineStr">
        <is>
          <t>Not reported</t>
        </is>
      </c>
      <c r="AY1075" t="inlineStr">
        <is>
          <t>Not reported</t>
        </is>
      </c>
      <c r="AZ1075" t="inlineStr">
        <is>
          <t>Not reported</t>
        </is>
      </c>
      <c r="BA1075" t="inlineStr">
        <is>
          <t>Not reported</t>
        </is>
      </c>
      <c r="BB1075" t="inlineStr">
        <is>
          <t>Not reported</t>
        </is>
      </c>
      <c r="BC1075" t="inlineStr">
        <is>
          <t>Not reported</t>
        </is>
      </c>
      <c r="BD1075" t="inlineStr">
        <is>
          <t>Not reported</t>
        </is>
      </c>
      <c r="BE1075" t="inlineStr">
        <is>
          <t>Not reported</t>
        </is>
      </c>
      <c r="BF1075" t="inlineStr">
        <is>
          <t>Not reported</t>
        </is>
      </c>
      <c r="BG1075" t="inlineStr">
        <is>
          <t>Not reviewed (not included)</t>
        </is>
      </c>
      <c r="BH1075" t="inlineStr">
        <is>
          <t>N/A</t>
        </is>
      </c>
      <c r="BI1075" t="inlineStr">
        <is>
          <t>Not reviewed</t>
        </is>
      </c>
      <c r="BJ1075" t="inlineStr">
        <is>
          <t>Not reviewed</t>
        </is>
      </c>
      <c r="BK1075" t="inlineStr">
        <is>
          <t>Not reviewed</t>
        </is>
      </c>
      <c r="BL1075" t="inlineStr">
        <is>
          <t>Not reviewed</t>
        </is>
      </c>
      <c r="BM1075" t="inlineStr">
        <is>
          <t>Not reviewed (not included)</t>
        </is>
      </c>
      <c r="BN1075" t="inlineStr">
        <is>
          <t>AI Not for Diagnosis - E1-Not Diagnosis: AI/ML does not appear to be applied for ADHD diagnosis, classification, or detecti</t>
        </is>
      </c>
      <c r="BO1075" t="inlineStr">
        <is>
          <t>Abstract-level screening only</t>
        </is>
      </c>
      <c r="BP1075" t="inlineStr">
        <is>
          <t>Not reported</t>
        </is>
      </c>
    </row>
    <row r="1076">
      <c r="A1076" t="inlineStr">
        <is>
          <t>Machine Learning Prediction of ADHD Severity: Association and Linkage to ADGRL3, DRD4, and SNAP25</t>
        </is>
      </c>
      <c r="B1076" t="n">
        <v>2022</v>
      </c>
      <c r="C1076" t="inlineStr">
        <is>
          <t>Not checked</t>
        </is>
      </c>
      <c r="D1076" t="inlineStr">
        <is>
          <t>Not checked</t>
        </is>
      </c>
      <c r="E1076">
        <f>_XLFN.IFNA( _XLFN.XLOOKUP(A917,#REF!,#REF!), "NOT PUBMED")</f>
        <v/>
      </c>
      <c r="G1076" t="inlineStr">
        <is>
          <t>Unimodal</t>
        </is>
      </c>
      <c r="H1076" t="inlineStr">
        <is>
          <t>See abstract</t>
        </is>
      </c>
      <c r="I1076" t="inlineStr">
        <is>
          <t>See abstract</t>
        </is>
      </c>
      <c r="J1076" t="inlineStr">
        <is>
          <t>See abstract (AI/ML)</t>
        </is>
      </c>
      <c r="K1076" t="inlineStr">
        <is>
          <t>See abstract</t>
        </is>
      </c>
      <c r="M1076" t="inlineStr">
        <is>
          <t>See abstract</t>
        </is>
      </c>
      <c r="N1076" t="inlineStr">
        <is>
          <t>See abstract</t>
        </is>
      </c>
      <c r="O1076" t="inlineStr">
        <is>
          <t>Not verified from abstract</t>
        </is>
      </c>
      <c r="P1076" t="inlineStr">
        <is>
          <t>See abstract</t>
        </is>
      </c>
      <c r="Q1076" t="inlineStr">
        <is>
          <t>See abstract</t>
        </is>
      </c>
      <c r="R1076" t="inlineStr">
        <is>
          <t>Not reviewed (not included)</t>
        </is>
      </c>
      <c r="S1076" t="inlineStr">
        <is>
          <t>Not reviewed (not included)</t>
        </is>
      </c>
      <c r="T1076" t="inlineStr">
        <is>
          <t>Abstract screening only. Not Selected for Final 95 (Pending Full Text Review)</t>
        </is>
      </c>
      <c r="U1076" t="inlineStr">
        <is>
          <t>EXCLUDE</t>
        </is>
      </c>
      <c r="V10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76" t="inlineStr">
        <is>
          <t>Excluded: Other Criterion</t>
        </is>
      </c>
      <c r="X1076" t="inlineStr">
        <is>
          <t>Not assessed from abstract</t>
        </is>
      </c>
      <c r="Y1076" t="inlineStr">
        <is>
          <t>Pubmed</t>
        </is>
      </c>
      <c r="Z1076" t="inlineStr">
        <is>
          <t>Not determined from abstract</t>
        </is>
      </c>
      <c r="AB1076" t="inlineStr">
        <is>
          <t>Not assessed (not included)</t>
        </is>
      </c>
      <c r="AC1076" t="inlineStr">
        <is>
          <t>Not assessed (not included)</t>
        </is>
      </c>
      <c r="AD1076" t="inlineStr">
        <is>
          <t>Cervantes-Henríquez ML, Acosta-López JE, Martinez AF, Arcos-Burgos M, Puentes-Rozo PJ, Vélez JI.</t>
        </is>
      </c>
      <c r="AF1076" t="inlineStr">
        <is>
          <t>Unknown - Verify via DOI</t>
        </is>
      </c>
      <c r="AH1076" t="inlineStr">
        <is>
          <t>Not assessed</t>
        </is>
      </c>
      <c r="AI1076" t="inlineStr">
        <is>
          <t>Not reported</t>
        </is>
      </c>
      <c r="AJ1076" t="inlineStr">
        <is>
          <t>Not reported</t>
        </is>
      </c>
      <c r="AK1076" t="inlineStr">
        <is>
          <t>Not reported</t>
        </is>
      </c>
      <c r="AL1076" t="inlineStr">
        <is>
          <t>Not reported</t>
        </is>
      </c>
      <c r="AM1076" t="inlineStr">
        <is>
          <t>Not reported</t>
        </is>
      </c>
      <c r="AN1076" t="inlineStr">
        <is>
          <t>Not reported</t>
        </is>
      </c>
      <c r="AO1076" t="inlineStr">
        <is>
          <t>Not reviewed</t>
        </is>
      </c>
      <c r="AP1076" t="inlineStr">
        <is>
          <t>Not reported</t>
        </is>
      </c>
      <c r="AQ1076" t="inlineStr">
        <is>
          <t>Not reported</t>
        </is>
      </c>
      <c r="AR1076" t="inlineStr">
        <is>
          <t>Not reported</t>
        </is>
      </c>
      <c r="AS1076" t="inlineStr">
        <is>
          <t>See abstract</t>
        </is>
      </c>
      <c r="AT1076" t="inlineStr">
        <is>
          <t>Not reviewed</t>
        </is>
      </c>
      <c r="AU1076" t="inlineStr">
        <is>
          <t>Not reviewed</t>
        </is>
      </c>
      <c r="AV1076" t="inlineStr">
        <is>
          <t>Not reviewed</t>
        </is>
      </c>
      <c r="AW1076" t="inlineStr">
        <is>
          <t>Not reviewed</t>
        </is>
      </c>
      <c r="AX1076" t="inlineStr">
        <is>
          <t>Not reported</t>
        </is>
      </c>
      <c r="AY1076" t="inlineStr">
        <is>
          <t>Not reported</t>
        </is>
      </c>
      <c r="AZ1076" t="inlineStr">
        <is>
          <t>Not reported</t>
        </is>
      </c>
      <c r="BA1076" t="inlineStr">
        <is>
          <t>Not reported</t>
        </is>
      </c>
      <c r="BB1076" t="inlineStr">
        <is>
          <t>Not reported</t>
        </is>
      </c>
      <c r="BC1076" t="inlineStr">
        <is>
          <t>Not reported</t>
        </is>
      </c>
      <c r="BD1076" t="inlineStr">
        <is>
          <t>Not reported</t>
        </is>
      </c>
      <c r="BE1076" t="inlineStr">
        <is>
          <t>Not reported</t>
        </is>
      </c>
      <c r="BF1076" t="inlineStr">
        <is>
          <t>Not reported</t>
        </is>
      </c>
      <c r="BG1076" t="inlineStr">
        <is>
          <t>Not reviewed (not included)</t>
        </is>
      </c>
      <c r="BH1076" t="inlineStr">
        <is>
          <t>N/A</t>
        </is>
      </c>
      <c r="BI1076" t="inlineStr">
        <is>
          <t>Not reviewed</t>
        </is>
      </c>
      <c r="BJ1076" t="inlineStr">
        <is>
          <t>Not reviewed</t>
        </is>
      </c>
      <c r="BK1076" t="inlineStr">
        <is>
          <t>Not reviewed</t>
        </is>
      </c>
      <c r="BL1076" t="inlineStr">
        <is>
          <t>Not reviewed</t>
        </is>
      </c>
      <c r="BM1076" t="inlineStr">
        <is>
          <t>Not reviewed (not included)</t>
        </is>
      </c>
      <c r="BN1076" t="inlineStr">
        <is>
          <t>Not Selected for Final 95 (Pending Full Text Review) - Candidate paper not selected for final 95: Passed abstract screening but not included in final selec</t>
        </is>
      </c>
      <c r="BO1076" t="inlineStr">
        <is>
          <t>Abstract-level screening only</t>
        </is>
      </c>
      <c r="BP1076" t="inlineStr">
        <is>
          <t>Not reported</t>
        </is>
      </c>
    </row>
    <row r="1077">
      <c r="A1077" t="inlineStr">
        <is>
          <t>Machine Learning Techniques for the Diagnosis of Attention-Deficit/Hyperactivity Disorder from Magnetic Resonance Imaging: A Concise Review</t>
        </is>
      </c>
      <c r="B1077" t="n">
        <v>2021</v>
      </c>
      <c r="C1077" t="inlineStr">
        <is>
          <t>Not checked</t>
        </is>
      </c>
      <c r="D1077" t="inlineStr">
        <is>
          <t>Not checked</t>
        </is>
      </c>
      <c r="E1077">
        <f>_XLFN.IFNA( _XLFN.XLOOKUP(A919,#REF!,#REF!), "NOT PUBMED")</f>
        <v/>
      </c>
      <c r="G1077" t="inlineStr">
        <is>
          <t>Unimodal</t>
        </is>
      </c>
      <c r="H1077" t="inlineStr">
        <is>
          <t>See abstract</t>
        </is>
      </c>
      <c r="I1077" t="inlineStr">
        <is>
          <t>See abstract</t>
        </is>
      </c>
      <c r="J1077" t="inlineStr">
        <is>
          <t>See abstract (AI/ML)</t>
        </is>
      </c>
      <c r="K1077" t="inlineStr">
        <is>
          <t>See abstract</t>
        </is>
      </c>
      <c r="M1077" t="inlineStr">
        <is>
          <t>See abstract</t>
        </is>
      </c>
      <c r="N1077" t="inlineStr">
        <is>
          <t>See abstract</t>
        </is>
      </c>
      <c r="O1077" t="inlineStr">
        <is>
          <t>Not verified from abstract</t>
        </is>
      </c>
      <c r="P1077" t="inlineStr">
        <is>
          <t>See abstract</t>
        </is>
      </c>
      <c r="Q1077" t="inlineStr">
        <is>
          <t>See abstract</t>
        </is>
      </c>
      <c r="R1077" t="inlineStr">
        <is>
          <t>Not reviewed (not included)</t>
        </is>
      </c>
      <c r="S1077" t="inlineStr">
        <is>
          <t>Not reviewed (not included)</t>
        </is>
      </c>
      <c r="T1077" t="inlineStr">
        <is>
          <t>Abstract screening only. Not Selected for Final 95 (Pending Full Text Review)</t>
        </is>
      </c>
      <c r="U1077" t="inlineStr">
        <is>
          <t>EXCLUDE</t>
        </is>
      </c>
      <c r="V107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77" t="inlineStr">
        <is>
          <t>Excluded: Other Criterion</t>
        </is>
      </c>
      <c r="X1077" t="inlineStr">
        <is>
          <t>Not assessed from abstract</t>
        </is>
      </c>
      <c r="Y1077" t="inlineStr">
        <is>
          <t>Pubmed</t>
        </is>
      </c>
      <c r="Z1077" t="inlineStr">
        <is>
          <t>Not determined from abstract</t>
        </is>
      </c>
      <c r="AB1077" t="inlineStr">
        <is>
          <t>Not assessed (not included)</t>
        </is>
      </c>
      <c r="AC1077" t="inlineStr">
        <is>
          <t>Not assessed (not included)</t>
        </is>
      </c>
      <c r="AD1077" t="inlineStr">
        <is>
          <t>Periyasamy R, Vibashan VS, Varghese GT, Aleem MA.</t>
        </is>
      </c>
      <c r="AF1077" t="inlineStr">
        <is>
          <t>Unknown - Verify via DOI</t>
        </is>
      </c>
      <c r="AH1077" t="inlineStr">
        <is>
          <t>Not assessed</t>
        </is>
      </c>
      <c r="AI1077" t="inlineStr">
        <is>
          <t>Not reported</t>
        </is>
      </c>
      <c r="AJ1077" t="inlineStr">
        <is>
          <t>Not reported</t>
        </is>
      </c>
      <c r="AK1077" t="inlineStr">
        <is>
          <t>Not reported</t>
        </is>
      </c>
      <c r="AL1077" t="inlineStr">
        <is>
          <t>Not reported</t>
        </is>
      </c>
      <c r="AM1077" t="inlineStr">
        <is>
          <t>Not reported</t>
        </is>
      </c>
      <c r="AN1077" t="inlineStr">
        <is>
          <t>Not reported</t>
        </is>
      </c>
      <c r="AO1077" t="inlineStr">
        <is>
          <t>Not reviewed</t>
        </is>
      </c>
      <c r="AP1077" t="inlineStr">
        <is>
          <t>Not reported</t>
        </is>
      </c>
      <c r="AQ1077" t="inlineStr">
        <is>
          <t>Not reported</t>
        </is>
      </c>
      <c r="AR1077" t="inlineStr">
        <is>
          <t>Not reported</t>
        </is>
      </c>
      <c r="AS1077" t="inlineStr">
        <is>
          <t>See abstract</t>
        </is>
      </c>
      <c r="AT1077" t="inlineStr">
        <is>
          <t>Not reviewed</t>
        </is>
      </c>
      <c r="AU1077" t="inlineStr">
        <is>
          <t>Not reviewed</t>
        </is>
      </c>
      <c r="AV1077" t="inlineStr">
        <is>
          <t>Not reviewed</t>
        </is>
      </c>
      <c r="AW1077" t="inlineStr">
        <is>
          <t>Not reviewed</t>
        </is>
      </c>
      <c r="AX1077" t="inlineStr">
        <is>
          <t>Not reported</t>
        </is>
      </c>
      <c r="AY1077" t="inlineStr">
        <is>
          <t>Not reported</t>
        </is>
      </c>
      <c r="AZ1077" t="inlineStr">
        <is>
          <t>Not reported</t>
        </is>
      </c>
      <c r="BA1077" t="inlineStr">
        <is>
          <t>Not reported</t>
        </is>
      </c>
      <c r="BB1077" t="inlineStr">
        <is>
          <t>Not reported</t>
        </is>
      </c>
      <c r="BC1077" t="inlineStr">
        <is>
          <t>Not reported</t>
        </is>
      </c>
      <c r="BD1077" t="inlineStr">
        <is>
          <t>Not reported</t>
        </is>
      </c>
      <c r="BE1077" t="inlineStr">
        <is>
          <t>Not reported</t>
        </is>
      </c>
      <c r="BF1077" t="inlineStr">
        <is>
          <t>Not reported</t>
        </is>
      </c>
      <c r="BG1077" t="inlineStr">
        <is>
          <t>Not reviewed (not included)</t>
        </is>
      </c>
      <c r="BH1077" t="inlineStr">
        <is>
          <t>N/A</t>
        </is>
      </c>
      <c r="BI1077" t="inlineStr">
        <is>
          <t>Not reviewed</t>
        </is>
      </c>
      <c r="BJ1077" t="inlineStr">
        <is>
          <t>Not reviewed</t>
        </is>
      </c>
      <c r="BK1077" t="inlineStr">
        <is>
          <t>Not reviewed</t>
        </is>
      </c>
      <c r="BL1077" t="inlineStr">
        <is>
          <t>Not reviewed</t>
        </is>
      </c>
      <c r="BM1077" t="inlineStr">
        <is>
          <t>Not reviewed (not included)</t>
        </is>
      </c>
      <c r="BN1077" t="inlineStr">
        <is>
          <t>Not Selected for Final 95 (Pending Full Text Review) - Candidate paper not selected for final 95: Passed abstract screening but not included in final selec</t>
        </is>
      </c>
      <c r="BO1077" t="inlineStr">
        <is>
          <t>Abstract-level screening only</t>
        </is>
      </c>
      <c r="BP1077" t="inlineStr">
        <is>
          <t>Not reported</t>
        </is>
      </c>
    </row>
    <row r="1078">
      <c r="A1078" t="inlineStr">
        <is>
          <t>Characterizing patients at higher cardiovascular risk for prescribed stimulants: Learning from health records data with predictive analytics and data mining techniques</t>
        </is>
      </c>
      <c r="B1078" t="n">
        <v>2025</v>
      </c>
      <c r="C1078" t="inlineStr">
        <is>
          <t>Not checked</t>
        </is>
      </c>
      <c r="D1078" t="inlineStr">
        <is>
          <t>Not checked</t>
        </is>
      </c>
      <c r="E1078">
        <f>_XLFN.IFNA( _XLFN.XLOOKUP(A920,#REF!,#REF!), "NOT PUBMED")</f>
        <v/>
      </c>
      <c r="G1078" t="inlineStr">
        <is>
          <t>Unimodal</t>
        </is>
      </c>
      <c r="H1078" t="inlineStr">
        <is>
          <t>See abstract</t>
        </is>
      </c>
      <c r="I1078" t="inlineStr">
        <is>
          <t>See abstract</t>
        </is>
      </c>
      <c r="J1078" t="inlineStr">
        <is>
          <t>See abstract (AI/ML)</t>
        </is>
      </c>
      <c r="K1078" t="inlineStr">
        <is>
          <t>See abstract</t>
        </is>
      </c>
      <c r="M1078" t="inlineStr">
        <is>
          <t>See abstract</t>
        </is>
      </c>
      <c r="N1078" t="inlineStr">
        <is>
          <t>See abstract</t>
        </is>
      </c>
      <c r="O1078" t="inlineStr">
        <is>
          <t>Not verified from abstract</t>
        </is>
      </c>
      <c r="P1078" t="inlineStr">
        <is>
          <t>See abstract</t>
        </is>
      </c>
      <c r="Q1078" t="inlineStr">
        <is>
          <t>See abstract</t>
        </is>
      </c>
      <c r="R1078" t="inlineStr">
        <is>
          <t>Not reviewed (not included)</t>
        </is>
      </c>
      <c r="S1078" t="inlineStr">
        <is>
          <t>Not reviewed (not included)</t>
        </is>
      </c>
      <c r="T1078" t="inlineStr">
        <is>
          <t>Abstract screening only. Non-ADHD Focused</t>
        </is>
      </c>
      <c r="U1078" t="inlineStr">
        <is>
          <t>EXCLUDE</t>
        </is>
      </c>
      <c r="V1078" t="inlineStr">
        <is>
          <t>E2-Not ADHD focused: Neither title nor abstract mentions ADHD or attention-deficit/hyperactivity</t>
        </is>
      </c>
      <c r="W1078" t="inlineStr">
        <is>
          <t>Excluded: Not ADHD Focused</t>
        </is>
      </c>
      <c r="X1078" t="inlineStr">
        <is>
          <t>Not assessed from abstract</t>
        </is>
      </c>
      <c r="Y1078" t="inlineStr">
        <is>
          <t>Pubmed</t>
        </is>
      </c>
      <c r="Z1078" t="inlineStr">
        <is>
          <t>Not determined from abstract</t>
        </is>
      </c>
      <c r="AB1078" t="inlineStr">
        <is>
          <t>Not assessed (not included)</t>
        </is>
      </c>
      <c r="AC1078" t="inlineStr">
        <is>
          <t>Not assessed (not included)</t>
        </is>
      </c>
      <c r="AD1078" t="inlineStr">
        <is>
          <t>Yan Y, Chen Q, Nasir R, Griffin P, Bone C, Tuan WJ.</t>
        </is>
      </c>
      <c r="AF1078" t="inlineStr">
        <is>
          <t>Unknown - Verify via DOI</t>
        </is>
      </c>
      <c r="AH1078" t="inlineStr">
        <is>
          <t>Not assessed</t>
        </is>
      </c>
      <c r="AI1078" t="inlineStr">
        <is>
          <t>Not reported</t>
        </is>
      </c>
      <c r="AJ1078" t="inlineStr">
        <is>
          <t>Not reported</t>
        </is>
      </c>
      <c r="AK1078" t="inlineStr">
        <is>
          <t>Not reported</t>
        </is>
      </c>
      <c r="AL1078" t="inlineStr">
        <is>
          <t>Not reported</t>
        </is>
      </c>
      <c r="AM1078" t="inlineStr">
        <is>
          <t>Not reported</t>
        </is>
      </c>
      <c r="AN1078" t="inlineStr">
        <is>
          <t>Not reported</t>
        </is>
      </c>
      <c r="AO1078" t="inlineStr">
        <is>
          <t>Not reviewed</t>
        </is>
      </c>
      <c r="AP1078" t="inlineStr">
        <is>
          <t>Not reported</t>
        </is>
      </c>
      <c r="AQ1078" t="inlineStr">
        <is>
          <t>Not reported</t>
        </is>
      </c>
      <c r="AR1078" t="inlineStr">
        <is>
          <t>Not reported</t>
        </is>
      </c>
      <c r="AS1078" t="inlineStr">
        <is>
          <t>See abstract</t>
        </is>
      </c>
      <c r="AT1078" t="inlineStr">
        <is>
          <t>Not reviewed</t>
        </is>
      </c>
      <c r="AU1078" t="inlineStr">
        <is>
          <t>Not reviewed</t>
        </is>
      </c>
      <c r="AV1078" t="inlineStr">
        <is>
          <t>Not reviewed</t>
        </is>
      </c>
      <c r="AW1078" t="inlineStr">
        <is>
          <t>Not reviewed</t>
        </is>
      </c>
      <c r="AX1078" t="inlineStr">
        <is>
          <t>Not reported</t>
        </is>
      </c>
      <c r="AY1078" t="inlineStr">
        <is>
          <t>Not reported</t>
        </is>
      </c>
      <c r="AZ1078" t="inlineStr">
        <is>
          <t>Not reported</t>
        </is>
      </c>
      <c r="BA1078" t="inlineStr">
        <is>
          <t>Not reported</t>
        </is>
      </c>
      <c r="BB1078" t="inlineStr">
        <is>
          <t>Not reported</t>
        </is>
      </c>
      <c r="BC1078" t="inlineStr">
        <is>
          <t>Not reported</t>
        </is>
      </c>
      <c r="BD1078" t="inlineStr">
        <is>
          <t>Not reported</t>
        </is>
      </c>
      <c r="BE1078" t="inlineStr">
        <is>
          <t>Not reported</t>
        </is>
      </c>
      <c r="BF1078" t="inlineStr">
        <is>
          <t>Not reported</t>
        </is>
      </c>
      <c r="BG1078" t="inlineStr">
        <is>
          <t>Not reviewed (not included)</t>
        </is>
      </c>
      <c r="BH1078" t="inlineStr">
        <is>
          <t>N/A</t>
        </is>
      </c>
      <c r="BI1078" t="inlineStr">
        <is>
          <t>Not reviewed</t>
        </is>
      </c>
      <c r="BJ1078" t="inlineStr">
        <is>
          <t>Not reviewed</t>
        </is>
      </c>
      <c r="BK1078" t="inlineStr">
        <is>
          <t>Not reviewed</t>
        </is>
      </c>
      <c r="BL1078" t="inlineStr">
        <is>
          <t>Not reviewed</t>
        </is>
      </c>
      <c r="BM1078" t="inlineStr">
        <is>
          <t>Not reviewed (not included)</t>
        </is>
      </c>
      <c r="BN1078" t="inlineStr">
        <is>
          <t>Non-ADHD Focused - E2-Not ADHD focused: Neither title nor abstract mentions ADHD or attention-deficit/hyperactivity</t>
        </is>
      </c>
      <c r="BO1078" t="inlineStr">
        <is>
          <t>Abstract-level screening only</t>
        </is>
      </c>
      <c r="BP1078" t="inlineStr">
        <is>
          <t>Not reported</t>
        </is>
      </c>
    </row>
    <row r="1079">
      <c r="A1079" t="inlineStr">
        <is>
          <t>ADHD diagnosis using structural brain MRI and personal characteristic data with machine learning framework</t>
        </is>
      </c>
      <c r="B1079" t="n">
        <v>2023</v>
      </c>
      <c r="C1079" t="inlineStr">
        <is>
          <t>Not checked</t>
        </is>
      </c>
      <c r="D1079" t="inlineStr">
        <is>
          <t>Not checked</t>
        </is>
      </c>
      <c r="E1079">
        <f>_XLFN.IFNA( _XLFN.XLOOKUP(A921,#REF!,#REF!), "NOT PUBMED")</f>
        <v/>
      </c>
      <c r="G1079" t="inlineStr">
        <is>
          <t>Unimodal</t>
        </is>
      </c>
      <c r="H1079" t="inlineStr">
        <is>
          <t>See abstract</t>
        </is>
      </c>
      <c r="I1079" t="inlineStr">
        <is>
          <t>See abstract</t>
        </is>
      </c>
      <c r="J1079" t="inlineStr">
        <is>
          <t>See abstract (AI/ML)</t>
        </is>
      </c>
      <c r="K1079" t="inlineStr">
        <is>
          <t>See abstract</t>
        </is>
      </c>
      <c r="M1079" t="inlineStr">
        <is>
          <t>See abstract</t>
        </is>
      </c>
      <c r="N1079" t="inlineStr">
        <is>
          <t>See abstract</t>
        </is>
      </c>
      <c r="O1079" t="inlineStr">
        <is>
          <t>Not verified from abstract</t>
        </is>
      </c>
      <c r="P1079" t="inlineStr">
        <is>
          <t>See abstract</t>
        </is>
      </c>
      <c r="Q1079" t="inlineStr">
        <is>
          <t>See abstract</t>
        </is>
      </c>
      <c r="R1079" t="inlineStr">
        <is>
          <t>Not reviewed (not included)</t>
        </is>
      </c>
      <c r="S1079" t="inlineStr">
        <is>
          <t>Not reviewed (not included)</t>
        </is>
      </c>
      <c r="T1079" t="inlineStr">
        <is>
          <t>Abstract screening only. Not Selected for Final 95 (Pending Full Text Review)</t>
        </is>
      </c>
      <c r="U1079" t="inlineStr">
        <is>
          <t>EXCLUDE</t>
        </is>
      </c>
      <c r="V107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79" t="inlineStr">
        <is>
          <t>Excluded: Other Criterion</t>
        </is>
      </c>
      <c r="X1079" t="inlineStr">
        <is>
          <t>Not assessed from abstract</t>
        </is>
      </c>
      <c r="Y1079" t="inlineStr">
        <is>
          <t>Pubmed</t>
        </is>
      </c>
      <c r="Z1079" t="inlineStr">
        <is>
          <t>Not determined from abstract</t>
        </is>
      </c>
      <c r="AB1079" t="inlineStr">
        <is>
          <t>Not assessed (not included)</t>
        </is>
      </c>
      <c r="AC1079" t="inlineStr">
        <is>
          <t>Not assessed (not included)</t>
        </is>
      </c>
      <c r="AD1079" t="inlineStr">
        <is>
          <t>Lohani DC, Rana B.</t>
        </is>
      </c>
      <c r="AF1079" t="inlineStr">
        <is>
          <t>Unknown - Verify via DOI</t>
        </is>
      </c>
      <c r="AH1079" t="inlineStr">
        <is>
          <t>Not assessed</t>
        </is>
      </c>
      <c r="AI1079" t="inlineStr">
        <is>
          <t>Not reported</t>
        </is>
      </c>
      <c r="AJ1079" t="inlineStr">
        <is>
          <t>Not reported</t>
        </is>
      </c>
      <c r="AK1079" t="inlineStr">
        <is>
          <t>Not reported</t>
        </is>
      </c>
      <c r="AL1079" t="inlineStr">
        <is>
          <t>Not reported</t>
        </is>
      </c>
      <c r="AM1079" t="inlineStr">
        <is>
          <t>Not reported</t>
        </is>
      </c>
      <c r="AN1079" t="inlineStr">
        <is>
          <t>Not reported</t>
        </is>
      </c>
      <c r="AO1079" t="inlineStr">
        <is>
          <t>Not reviewed</t>
        </is>
      </c>
      <c r="AP1079" t="inlineStr">
        <is>
          <t>Not reported</t>
        </is>
      </c>
      <c r="AQ1079" t="inlineStr">
        <is>
          <t>Not reported</t>
        </is>
      </c>
      <c r="AR1079" t="inlineStr">
        <is>
          <t>Not reported</t>
        </is>
      </c>
      <c r="AS1079" t="inlineStr">
        <is>
          <t>See abstract</t>
        </is>
      </c>
      <c r="AT1079" t="inlineStr">
        <is>
          <t>Not reviewed</t>
        </is>
      </c>
      <c r="AU1079" t="inlineStr">
        <is>
          <t>Not reviewed</t>
        </is>
      </c>
      <c r="AV1079" t="inlineStr">
        <is>
          <t>Not reviewed</t>
        </is>
      </c>
      <c r="AW1079" t="inlineStr">
        <is>
          <t>Not reviewed</t>
        </is>
      </c>
      <c r="AX1079" t="inlineStr">
        <is>
          <t>Not reported</t>
        </is>
      </c>
      <c r="AY1079" t="inlineStr">
        <is>
          <t>Not reported</t>
        </is>
      </c>
      <c r="AZ1079" t="inlineStr">
        <is>
          <t>Not reported</t>
        </is>
      </c>
      <c r="BA1079" t="inlineStr">
        <is>
          <t>Not reported</t>
        </is>
      </c>
      <c r="BB1079" t="inlineStr">
        <is>
          <t>Not reported</t>
        </is>
      </c>
      <c r="BC1079" t="inlineStr">
        <is>
          <t>Not reported</t>
        </is>
      </c>
      <c r="BD1079" t="inlineStr">
        <is>
          <t>Not reported</t>
        </is>
      </c>
      <c r="BE1079" t="inlineStr">
        <is>
          <t>Not reported</t>
        </is>
      </c>
      <c r="BF1079" t="inlineStr">
        <is>
          <t>Not reported</t>
        </is>
      </c>
      <c r="BG1079" t="inlineStr">
        <is>
          <t>Not reviewed (not included)</t>
        </is>
      </c>
      <c r="BH1079" t="inlineStr">
        <is>
          <t>N/A</t>
        </is>
      </c>
      <c r="BI1079" t="inlineStr">
        <is>
          <t>Not reviewed</t>
        </is>
      </c>
      <c r="BJ1079" t="inlineStr">
        <is>
          <t>Not reviewed</t>
        </is>
      </c>
      <c r="BK1079" t="inlineStr">
        <is>
          <t>Not reviewed</t>
        </is>
      </c>
      <c r="BL1079" t="inlineStr">
        <is>
          <t>Not reviewed</t>
        </is>
      </c>
      <c r="BM1079" t="inlineStr">
        <is>
          <t>Not reviewed (not included)</t>
        </is>
      </c>
      <c r="BN1079" t="inlineStr">
        <is>
          <t>Not Selected for Final 95 (Pending Full Text Review) - Candidate paper not selected for final 95: Passed abstract screening but not included in final selec</t>
        </is>
      </c>
      <c r="BO1079" t="inlineStr">
        <is>
          <t>Abstract-level screening only</t>
        </is>
      </c>
      <c r="BP1079" t="inlineStr">
        <is>
          <t>Not reported</t>
        </is>
      </c>
    </row>
    <row r="1080">
      <c r="A1080" t="inlineStr">
        <is>
          <t>Contribution of ceramides metabolism in psychiatric disorders</t>
        </is>
      </c>
      <c r="B1080" t="n">
        <v>2023</v>
      </c>
      <c r="C1080" t="inlineStr">
        <is>
          <t>Not checked</t>
        </is>
      </c>
      <c r="D1080" t="inlineStr">
        <is>
          <t>Not checked</t>
        </is>
      </c>
      <c r="E1080">
        <f>_XLFN.IFNA( _XLFN.XLOOKUP(A922,#REF!,#REF!), "NOT PUBMED")</f>
        <v/>
      </c>
      <c r="G1080" t="inlineStr">
        <is>
          <t>Unimodal</t>
        </is>
      </c>
      <c r="H1080" t="inlineStr">
        <is>
          <t>See abstract</t>
        </is>
      </c>
      <c r="I1080" t="inlineStr">
        <is>
          <t>See abstract</t>
        </is>
      </c>
      <c r="J1080" t="inlineStr">
        <is>
          <t>See abstract (AI/ML)</t>
        </is>
      </c>
      <c r="K1080" t="inlineStr">
        <is>
          <t>See abstract</t>
        </is>
      </c>
      <c r="M1080" t="inlineStr">
        <is>
          <t>See abstract</t>
        </is>
      </c>
      <c r="N1080" t="inlineStr">
        <is>
          <t>See abstract</t>
        </is>
      </c>
      <c r="O1080" t="inlineStr">
        <is>
          <t>Not verified from abstract</t>
        </is>
      </c>
      <c r="P1080" t="inlineStr">
        <is>
          <t>See abstract</t>
        </is>
      </c>
      <c r="Q1080" t="inlineStr">
        <is>
          <t>See abstract</t>
        </is>
      </c>
      <c r="R1080" t="inlineStr">
        <is>
          <t>Not reviewed (not included)</t>
        </is>
      </c>
      <c r="S1080" t="inlineStr">
        <is>
          <t>Not reviewed (not included)</t>
        </is>
      </c>
      <c r="T1080" t="inlineStr">
        <is>
          <t>Abstract screening only. Non-ADHD Focused</t>
        </is>
      </c>
      <c r="U1080" t="inlineStr">
        <is>
          <t>EXCLUDE</t>
        </is>
      </c>
      <c r="V1080" t="inlineStr">
        <is>
          <t>E2-Not ADHD focused: Neither title nor abstract mentions ADHD or attention-deficit/hyperactivity</t>
        </is>
      </c>
      <c r="W1080" t="inlineStr">
        <is>
          <t>Excluded: Not ADHD Focused</t>
        </is>
      </c>
      <c r="X1080" t="inlineStr">
        <is>
          <t>Not assessed from abstract</t>
        </is>
      </c>
      <c r="Y1080" t="inlineStr">
        <is>
          <t>Pubmed</t>
        </is>
      </c>
      <c r="Z1080" t="inlineStr">
        <is>
          <t>Not determined from abstract</t>
        </is>
      </c>
      <c r="AB1080" t="inlineStr">
        <is>
          <t>Not assessed (not included)</t>
        </is>
      </c>
      <c r="AC1080" t="inlineStr">
        <is>
          <t>Not assessed (not included)</t>
        </is>
      </c>
      <c r="AD1080" t="inlineStr">
        <is>
          <t>Bernal-Vega S, García-Juárez M, Camacho-Morales A.</t>
        </is>
      </c>
      <c r="AF1080" t="inlineStr">
        <is>
          <t>Unknown - Verify via DOI</t>
        </is>
      </c>
      <c r="AH1080" t="inlineStr">
        <is>
          <t>Not assessed</t>
        </is>
      </c>
      <c r="AI1080" t="inlineStr">
        <is>
          <t>Not reported</t>
        </is>
      </c>
      <c r="AJ1080" t="inlineStr">
        <is>
          <t>Not reported</t>
        </is>
      </c>
      <c r="AK1080" t="inlineStr">
        <is>
          <t>Not reported</t>
        </is>
      </c>
      <c r="AL1080" t="inlineStr">
        <is>
          <t>Not reported</t>
        </is>
      </c>
      <c r="AM1080" t="inlineStr">
        <is>
          <t>Not reported</t>
        </is>
      </c>
      <c r="AN1080" t="inlineStr">
        <is>
          <t>Not reported</t>
        </is>
      </c>
      <c r="AO1080" t="inlineStr">
        <is>
          <t>Not reviewed</t>
        </is>
      </c>
      <c r="AP1080" t="inlineStr">
        <is>
          <t>Not reported</t>
        </is>
      </c>
      <c r="AQ1080" t="inlineStr">
        <is>
          <t>Not reported</t>
        </is>
      </c>
      <c r="AR1080" t="inlineStr">
        <is>
          <t>Not reported</t>
        </is>
      </c>
      <c r="AS1080" t="inlineStr">
        <is>
          <t>See abstract</t>
        </is>
      </c>
      <c r="AT1080" t="inlineStr">
        <is>
          <t>Not reviewed</t>
        </is>
      </c>
      <c r="AU1080" t="inlineStr">
        <is>
          <t>Not reviewed</t>
        </is>
      </c>
      <c r="AV1080" t="inlineStr">
        <is>
          <t>Not reviewed</t>
        </is>
      </c>
      <c r="AW1080" t="inlineStr">
        <is>
          <t>Not reviewed</t>
        </is>
      </c>
      <c r="AX1080" t="inlineStr">
        <is>
          <t>Not reported</t>
        </is>
      </c>
      <c r="AY1080" t="inlineStr">
        <is>
          <t>Not reported</t>
        </is>
      </c>
      <c r="AZ1080" t="inlineStr">
        <is>
          <t>Not reported</t>
        </is>
      </c>
      <c r="BA1080" t="inlineStr">
        <is>
          <t>Not reported</t>
        </is>
      </c>
      <c r="BB1080" t="inlineStr">
        <is>
          <t>Not reported</t>
        </is>
      </c>
      <c r="BC1080" t="inlineStr">
        <is>
          <t>Not reported</t>
        </is>
      </c>
      <c r="BD1080" t="inlineStr">
        <is>
          <t>Not reported</t>
        </is>
      </c>
      <c r="BE1080" t="inlineStr">
        <is>
          <t>Not reported</t>
        </is>
      </c>
      <c r="BF1080" t="inlineStr">
        <is>
          <t>Not reported</t>
        </is>
      </c>
      <c r="BG1080" t="inlineStr">
        <is>
          <t>Not reviewed (not included)</t>
        </is>
      </c>
      <c r="BH1080" t="inlineStr">
        <is>
          <t>N/A</t>
        </is>
      </c>
      <c r="BI1080" t="inlineStr">
        <is>
          <t>Not reviewed</t>
        </is>
      </c>
      <c r="BJ1080" t="inlineStr">
        <is>
          <t>Not reviewed</t>
        </is>
      </c>
      <c r="BK1080" t="inlineStr">
        <is>
          <t>Not reviewed</t>
        </is>
      </c>
      <c r="BL1080" t="inlineStr">
        <is>
          <t>Not reviewed</t>
        </is>
      </c>
      <c r="BM1080" t="inlineStr">
        <is>
          <t>Not reviewed (not included)</t>
        </is>
      </c>
      <c r="BN1080" t="inlineStr">
        <is>
          <t>Non-ADHD Focused - E2-Not ADHD focused: Neither title nor abstract mentions ADHD or attention-deficit/hyperactivity</t>
        </is>
      </c>
      <c r="BO1080" t="inlineStr">
        <is>
          <t>Abstract-level screening only</t>
        </is>
      </c>
      <c r="BP1080" t="inlineStr">
        <is>
          <t>Not reported</t>
        </is>
      </c>
    </row>
    <row r="1081">
      <c r="A1081" t="inlineStr">
        <is>
          <t>Artificial intelligence for children with attention deficit/hyperactivity disorder: a scoping review</t>
        </is>
      </c>
      <c r="B1081" t="n">
        <v>2025</v>
      </c>
      <c r="C1081" t="inlineStr">
        <is>
          <t>Not checked</t>
        </is>
      </c>
      <c r="D1081" t="inlineStr">
        <is>
          <t>Not checked</t>
        </is>
      </c>
      <c r="E1081">
        <f>_XLFN.IFNA( _XLFN.XLOOKUP(A923,#REF!,#REF!), "NOT PUBMED")</f>
        <v/>
      </c>
      <c r="G1081" t="inlineStr">
        <is>
          <t>Unimodal</t>
        </is>
      </c>
      <c r="H1081" t="inlineStr">
        <is>
          <t>See abstract</t>
        </is>
      </c>
      <c r="I1081" t="inlineStr">
        <is>
          <t>See abstract</t>
        </is>
      </c>
      <c r="J1081" t="inlineStr">
        <is>
          <t>See abstract (AI/ML)</t>
        </is>
      </c>
      <c r="K1081" t="inlineStr">
        <is>
          <t>See abstract</t>
        </is>
      </c>
      <c r="M1081" t="inlineStr">
        <is>
          <t>See abstract</t>
        </is>
      </c>
      <c r="N1081" t="inlineStr">
        <is>
          <t>See abstract</t>
        </is>
      </c>
      <c r="O1081" t="inlineStr">
        <is>
          <t>Not verified from abstract</t>
        </is>
      </c>
      <c r="P1081" t="inlineStr">
        <is>
          <t>See abstract</t>
        </is>
      </c>
      <c r="Q1081" t="inlineStr">
        <is>
          <t>See abstract</t>
        </is>
      </c>
      <c r="R1081" t="inlineStr">
        <is>
          <t>Not reviewed (not included)</t>
        </is>
      </c>
      <c r="S1081" t="inlineStr">
        <is>
          <t>Not reviewed (not included)</t>
        </is>
      </c>
      <c r="T1081" t="inlineStr">
        <is>
          <t>Abstract screening only. Not Primary Research</t>
        </is>
      </c>
      <c r="U1081" t="inlineStr">
        <is>
          <t>EXCLUDE</t>
        </is>
      </c>
      <c r="V1081" t="inlineStr">
        <is>
          <t>E6-Not Primary Research: Title/abstract indicates systematic review, meta-analysis, or review paper</t>
        </is>
      </c>
      <c r="W1081" t="inlineStr">
        <is>
          <t>Excluded: Not Primary Research</t>
        </is>
      </c>
      <c r="X1081" t="inlineStr">
        <is>
          <t>Not assessed from abstract</t>
        </is>
      </c>
      <c r="Y1081" t="inlineStr">
        <is>
          <t>Pubmed</t>
        </is>
      </c>
      <c r="Z1081" t="inlineStr">
        <is>
          <t>Not determined from abstract</t>
        </is>
      </c>
      <c r="AB1081" t="inlineStr">
        <is>
          <t>Not assessed (not included)</t>
        </is>
      </c>
      <c r="AC1081" t="inlineStr">
        <is>
          <t>Not assessed (not included)</t>
        </is>
      </c>
      <c r="AD1081" t="inlineStr">
        <is>
          <t>Sun B, Cai F, Huang H, Li B, Wei B.</t>
        </is>
      </c>
      <c r="AF1081" t="inlineStr">
        <is>
          <t>Unknown - Verify via DOI</t>
        </is>
      </c>
      <c r="AH1081" t="inlineStr">
        <is>
          <t>Not assessed</t>
        </is>
      </c>
      <c r="AI1081" t="inlineStr">
        <is>
          <t>Not reported</t>
        </is>
      </c>
      <c r="AJ1081" t="inlineStr">
        <is>
          <t>Not reported</t>
        </is>
      </c>
      <c r="AK1081" t="inlineStr">
        <is>
          <t>Not reported</t>
        </is>
      </c>
      <c r="AL1081" t="inlineStr">
        <is>
          <t>Not reported</t>
        </is>
      </c>
      <c r="AM1081" t="inlineStr">
        <is>
          <t>Not reported</t>
        </is>
      </c>
      <c r="AN1081" t="inlineStr">
        <is>
          <t>Not reported</t>
        </is>
      </c>
      <c r="AO1081" t="inlineStr">
        <is>
          <t>Not reviewed</t>
        </is>
      </c>
      <c r="AP1081" t="inlineStr">
        <is>
          <t>Not reported</t>
        </is>
      </c>
      <c r="AQ1081" t="inlineStr">
        <is>
          <t>Not reported</t>
        </is>
      </c>
      <c r="AR1081" t="inlineStr">
        <is>
          <t>Not reported</t>
        </is>
      </c>
      <c r="AS1081" t="inlineStr">
        <is>
          <t>See abstract</t>
        </is>
      </c>
      <c r="AT1081" t="inlineStr">
        <is>
          <t>Not reviewed</t>
        </is>
      </c>
      <c r="AU1081" t="inlineStr">
        <is>
          <t>Not reviewed</t>
        </is>
      </c>
      <c r="AV1081" t="inlineStr">
        <is>
          <t>Not reviewed</t>
        </is>
      </c>
      <c r="AW1081" t="inlineStr">
        <is>
          <t>Not reviewed</t>
        </is>
      </c>
      <c r="AX1081" t="inlineStr">
        <is>
          <t>Not reported</t>
        </is>
      </c>
      <c r="AY1081" t="inlineStr">
        <is>
          <t>Not reported</t>
        </is>
      </c>
      <c r="AZ1081" t="inlineStr">
        <is>
          <t>Not reported</t>
        </is>
      </c>
      <c r="BA1081" t="inlineStr">
        <is>
          <t>Not reported</t>
        </is>
      </c>
      <c r="BB1081" t="inlineStr">
        <is>
          <t>Not reported</t>
        </is>
      </c>
      <c r="BC1081" t="inlineStr">
        <is>
          <t>Not reported</t>
        </is>
      </c>
      <c r="BD1081" t="inlineStr">
        <is>
          <t>Not reported</t>
        </is>
      </c>
      <c r="BE1081" t="inlineStr">
        <is>
          <t>Not reported</t>
        </is>
      </c>
      <c r="BF1081" t="inlineStr">
        <is>
          <t>Not reported</t>
        </is>
      </c>
      <c r="BG1081" t="inlineStr">
        <is>
          <t>Not reviewed (not included)</t>
        </is>
      </c>
      <c r="BH1081" t="inlineStr">
        <is>
          <t>N/A</t>
        </is>
      </c>
      <c r="BI1081" t="inlineStr">
        <is>
          <t>Not reviewed</t>
        </is>
      </c>
      <c r="BJ1081" t="inlineStr">
        <is>
          <t>Not reviewed</t>
        </is>
      </c>
      <c r="BK1081" t="inlineStr">
        <is>
          <t>Not reviewed</t>
        </is>
      </c>
      <c r="BL1081" t="inlineStr">
        <is>
          <t>Not reviewed</t>
        </is>
      </c>
      <c r="BM1081" t="inlineStr">
        <is>
          <t>Not reviewed (not included)</t>
        </is>
      </c>
      <c r="BN1081" t="inlineStr">
        <is>
          <t>Not Primary Research - E6-Not Primary Research: Title/abstract indicates systematic review, meta-analysis, or review paper</t>
        </is>
      </c>
      <c r="BO1081" t="inlineStr">
        <is>
          <t>Abstract-level screening only</t>
        </is>
      </c>
      <c r="BP1081" t="inlineStr">
        <is>
          <t>Not reported</t>
        </is>
      </c>
    </row>
    <row r="1082">
      <c r="A1082" t="inlineStr">
        <is>
          <t>Deep-Learning-Based ADHD Classification Using Children's Skeleton Data Acquired through the ADHD Screening Game</t>
        </is>
      </c>
      <c r="B1082" t="n">
        <v>2022</v>
      </c>
      <c r="C1082" t="inlineStr">
        <is>
          <t>Not checked</t>
        </is>
      </c>
      <c r="D1082" t="inlineStr">
        <is>
          <t>Not checked</t>
        </is>
      </c>
      <c r="E1082">
        <f>_XLFN.IFNA( _XLFN.XLOOKUP(A925,#REF!,#REF!), "NOT PUBMED")</f>
        <v/>
      </c>
      <c r="G1082" t="inlineStr">
        <is>
          <t>Unimodal</t>
        </is>
      </c>
      <c r="H1082" t="inlineStr">
        <is>
          <t>See abstract</t>
        </is>
      </c>
      <c r="I1082" t="inlineStr">
        <is>
          <t>See abstract</t>
        </is>
      </c>
      <c r="J1082" t="inlineStr">
        <is>
          <t>See abstract (AI/ML)</t>
        </is>
      </c>
      <c r="K1082" t="inlineStr">
        <is>
          <t>See abstract</t>
        </is>
      </c>
      <c r="M1082" t="inlineStr">
        <is>
          <t>See abstract</t>
        </is>
      </c>
      <c r="N1082" t="inlineStr">
        <is>
          <t>See abstract</t>
        </is>
      </c>
      <c r="O1082" t="inlineStr">
        <is>
          <t>Not verified from abstract</t>
        </is>
      </c>
      <c r="P1082" t="inlineStr">
        <is>
          <t>See abstract</t>
        </is>
      </c>
      <c r="Q1082" t="inlineStr">
        <is>
          <t>See abstract</t>
        </is>
      </c>
      <c r="R1082" t="inlineStr">
        <is>
          <t>Not reviewed (not included)</t>
        </is>
      </c>
      <c r="S1082" t="inlineStr">
        <is>
          <t>Not reviewed (not included)</t>
        </is>
      </c>
      <c r="T1082" t="inlineStr">
        <is>
          <t>Abstract screening only. No AI/ML Methods</t>
        </is>
      </c>
      <c r="U1082" t="inlineStr">
        <is>
          <t>EXCLUDE</t>
        </is>
      </c>
      <c r="V1082" t="inlineStr">
        <is>
          <t>E1-No AI/ML/DL: Abstract and title do not describe application of AI, ML, or DL methods</t>
        </is>
      </c>
      <c r="W1082" t="inlineStr">
        <is>
          <t>Excluded: No AI/ML Methods</t>
        </is>
      </c>
      <c r="X1082" t="inlineStr">
        <is>
          <t>Not assessed from abstract</t>
        </is>
      </c>
      <c r="Y1082" t="inlineStr">
        <is>
          <t>Pubmed</t>
        </is>
      </c>
      <c r="Z1082" t="inlineStr">
        <is>
          <t>Not determined from abstract</t>
        </is>
      </c>
      <c r="AB1082" t="inlineStr">
        <is>
          <t>Not assessed (not included)</t>
        </is>
      </c>
      <c r="AC1082" t="inlineStr">
        <is>
          <t>Not assessed (not included)</t>
        </is>
      </c>
      <c r="AD1082" t="inlineStr">
        <is>
          <t>Lee W, Lee D, Lee S, Jun K, Kim MS.</t>
        </is>
      </c>
      <c r="AF1082" t="inlineStr">
        <is>
          <t>Unknown - Verify via DOI</t>
        </is>
      </c>
      <c r="AH1082" t="inlineStr">
        <is>
          <t>Not assessed</t>
        </is>
      </c>
      <c r="AI1082" t="inlineStr">
        <is>
          <t>Not reported</t>
        </is>
      </c>
      <c r="AJ1082" t="inlineStr">
        <is>
          <t>Not reported</t>
        </is>
      </c>
      <c r="AK1082" t="inlineStr">
        <is>
          <t>Not reported</t>
        </is>
      </c>
      <c r="AL1082" t="inlineStr">
        <is>
          <t>Not reported</t>
        </is>
      </c>
      <c r="AM1082" t="inlineStr">
        <is>
          <t>Not reported</t>
        </is>
      </c>
      <c r="AN1082" t="inlineStr">
        <is>
          <t>Not reported</t>
        </is>
      </c>
      <c r="AO1082" t="inlineStr">
        <is>
          <t>Not reviewed</t>
        </is>
      </c>
      <c r="AP1082" t="inlineStr">
        <is>
          <t>Not reported</t>
        </is>
      </c>
      <c r="AQ1082" t="inlineStr">
        <is>
          <t>Not reported</t>
        </is>
      </c>
      <c r="AR1082" t="inlineStr">
        <is>
          <t>Not reported</t>
        </is>
      </c>
      <c r="AS1082" t="inlineStr">
        <is>
          <t>See abstract</t>
        </is>
      </c>
      <c r="AT1082" t="inlineStr">
        <is>
          <t>Not reviewed</t>
        </is>
      </c>
      <c r="AU1082" t="inlineStr">
        <is>
          <t>Not reviewed</t>
        </is>
      </c>
      <c r="AV1082" t="inlineStr">
        <is>
          <t>Not reviewed</t>
        </is>
      </c>
      <c r="AW1082" t="inlineStr">
        <is>
          <t>Not reviewed</t>
        </is>
      </c>
      <c r="AX1082" t="inlineStr">
        <is>
          <t>Not reported</t>
        </is>
      </c>
      <c r="AY1082" t="inlineStr">
        <is>
          <t>Not reported</t>
        </is>
      </c>
      <c r="AZ1082" t="inlineStr">
        <is>
          <t>Not reported</t>
        </is>
      </c>
      <c r="BA1082" t="inlineStr">
        <is>
          <t>Not reported</t>
        </is>
      </c>
      <c r="BB1082" t="inlineStr">
        <is>
          <t>Not reported</t>
        </is>
      </c>
      <c r="BC1082" t="inlineStr">
        <is>
          <t>Not reported</t>
        </is>
      </c>
      <c r="BD1082" t="inlineStr">
        <is>
          <t>Not reported</t>
        </is>
      </c>
      <c r="BE1082" t="inlineStr">
        <is>
          <t>Not reported</t>
        </is>
      </c>
      <c r="BF1082" t="inlineStr">
        <is>
          <t>Not reported</t>
        </is>
      </c>
      <c r="BG1082" t="inlineStr">
        <is>
          <t>Not reviewed (not included)</t>
        </is>
      </c>
      <c r="BH1082" t="inlineStr">
        <is>
          <t>N/A</t>
        </is>
      </c>
      <c r="BI1082" t="inlineStr">
        <is>
          <t>Not reviewed</t>
        </is>
      </c>
      <c r="BJ1082" t="inlineStr">
        <is>
          <t>Not reviewed</t>
        </is>
      </c>
      <c r="BK1082" t="inlineStr">
        <is>
          <t>Not reviewed</t>
        </is>
      </c>
      <c r="BL1082" t="inlineStr">
        <is>
          <t>Not reviewed</t>
        </is>
      </c>
      <c r="BM1082" t="inlineStr">
        <is>
          <t>Not reviewed (not included)</t>
        </is>
      </c>
      <c r="BN1082" t="inlineStr">
        <is>
          <t>No AI/ML Methods - E1-No AI/ML/DL: Abstract and title do not describe application of AI, ML, or DL methods</t>
        </is>
      </c>
      <c r="BO1082" t="inlineStr">
        <is>
          <t>Abstract-level screening only</t>
        </is>
      </c>
      <c r="BP1082" t="inlineStr">
        <is>
          <t>Not reported</t>
        </is>
      </c>
    </row>
    <row r="1083">
      <c r="A1083" t="inlineStr">
        <is>
          <t>Neurodevelopmental disorders in children: the role of MRI in early detection and intervention planning</t>
        </is>
      </c>
      <c r="B1083" t="n">
        <v>2026</v>
      </c>
      <c r="C1083" t="inlineStr">
        <is>
          <t>Not checked</t>
        </is>
      </c>
      <c r="D1083" t="inlineStr">
        <is>
          <t>Not checked</t>
        </is>
      </c>
      <c r="E1083">
        <f>_XLFN.IFNA( _XLFN.XLOOKUP(A926,#REF!,#REF!), "NOT PUBMED")</f>
        <v/>
      </c>
      <c r="G1083" t="inlineStr">
        <is>
          <t>Unimodal</t>
        </is>
      </c>
      <c r="H1083" t="inlineStr">
        <is>
          <t>See abstract</t>
        </is>
      </c>
      <c r="I1083" t="inlineStr">
        <is>
          <t>See abstract</t>
        </is>
      </c>
      <c r="J1083" t="inlineStr">
        <is>
          <t>See abstract (AI/ML)</t>
        </is>
      </c>
      <c r="K1083" t="inlineStr">
        <is>
          <t>See abstract</t>
        </is>
      </c>
      <c r="M1083" t="inlineStr">
        <is>
          <t>See abstract</t>
        </is>
      </c>
      <c r="N1083" t="inlineStr">
        <is>
          <t>See abstract</t>
        </is>
      </c>
      <c r="O1083" t="inlineStr">
        <is>
          <t>Not verified from abstract</t>
        </is>
      </c>
      <c r="P1083" t="inlineStr">
        <is>
          <t>See abstract</t>
        </is>
      </c>
      <c r="Q1083" t="inlineStr">
        <is>
          <t>See abstract</t>
        </is>
      </c>
      <c r="R1083" t="inlineStr">
        <is>
          <t>Not reviewed (not included)</t>
        </is>
      </c>
      <c r="S1083" t="inlineStr">
        <is>
          <t>Not reviewed (not included)</t>
        </is>
      </c>
      <c r="T1083" t="inlineStr">
        <is>
          <t>Abstract screening only. Out of Date Range</t>
        </is>
      </c>
      <c r="U1083" t="inlineStr">
        <is>
          <t>EXCLUDE</t>
        </is>
      </c>
      <c r="V1083" t="inlineStr">
        <is>
          <t>E4-Year: Published 2026, outside 2019-2025 window</t>
        </is>
      </c>
      <c r="W1083" t="inlineStr">
        <is>
          <t>Out of Date Range</t>
        </is>
      </c>
      <c r="X1083" t="inlineStr">
        <is>
          <t>Not assessed from abstract</t>
        </is>
      </c>
      <c r="Y1083" t="inlineStr">
        <is>
          <t>Pubmed</t>
        </is>
      </c>
      <c r="Z1083" t="inlineStr">
        <is>
          <t>Not determined from abstract</t>
        </is>
      </c>
      <c r="AB1083" t="inlineStr">
        <is>
          <t>Not assessed (not included)</t>
        </is>
      </c>
      <c r="AC1083" t="inlineStr">
        <is>
          <t>Not assessed (not included)</t>
        </is>
      </c>
      <c r="AD1083" t="inlineStr">
        <is>
          <t>Hua C, Wang XL, Sheng H.</t>
        </is>
      </c>
      <c r="AF1083" t="inlineStr">
        <is>
          <t>Unknown - Verify via DOI</t>
        </is>
      </c>
      <c r="AH1083" t="inlineStr">
        <is>
          <t>Not assessed</t>
        </is>
      </c>
      <c r="AI1083" t="inlineStr">
        <is>
          <t>Not reported</t>
        </is>
      </c>
      <c r="AJ1083" t="inlineStr">
        <is>
          <t>Not reported</t>
        </is>
      </c>
      <c r="AK1083" t="inlineStr">
        <is>
          <t>Not reported</t>
        </is>
      </c>
      <c r="AL1083" t="inlineStr">
        <is>
          <t>Not reported</t>
        </is>
      </c>
      <c r="AM1083" t="inlineStr">
        <is>
          <t>Not reported</t>
        </is>
      </c>
      <c r="AN1083" t="inlineStr">
        <is>
          <t>Not reported</t>
        </is>
      </c>
      <c r="AO1083" t="inlineStr">
        <is>
          <t>Not reviewed</t>
        </is>
      </c>
      <c r="AP1083" t="inlineStr">
        <is>
          <t>Not reported</t>
        </is>
      </c>
      <c r="AQ1083" t="inlineStr">
        <is>
          <t>Not reported</t>
        </is>
      </c>
      <c r="AR1083" t="inlineStr">
        <is>
          <t>Not reported</t>
        </is>
      </c>
      <c r="AS1083" t="inlineStr">
        <is>
          <t>See abstract</t>
        </is>
      </c>
      <c r="AT1083" t="inlineStr">
        <is>
          <t>Not reviewed</t>
        </is>
      </c>
      <c r="AU1083" t="inlineStr">
        <is>
          <t>Not reviewed</t>
        </is>
      </c>
      <c r="AV1083" t="inlineStr">
        <is>
          <t>Not reviewed</t>
        </is>
      </c>
      <c r="AW1083" t="inlineStr">
        <is>
          <t>Not reviewed</t>
        </is>
      </c>
      <c r="AX1083" t="inlineStr">
        <is>
          <t>Not reported</t>
        </is>
      </c>
      <c r="AY1083" t="inlineStr">
        <is>
          <t>Not reported</t>
        </is>
      </c>
      <c r="AZ1083" t="inlineStr">
        <is>
          <t>Not reported</t>
        </is>
      </c>
      <c r="BA1083" t="inlineStr">
        <is>
          <t>Not reported</t>
        </is>
      </c>
      <c r="BB1083" t="inlineStr">
        <is>
          <t>Not reported</t>
        </is>
      </c>
      <c r="BC1083" t="inlineStr">
        <is>
          <t>Not reported</t>
        </is>
      </c>
      <c r="BD1083" t="inlineStr">
        <is>
          <t>Not reported</t>
        </is>
      </c>
      <c r="BE1083" t="inlineStr">
        <is>
          <t>Not reported</t>
        </is>
      </c>
      <c r="BF1083" t="inlineStr">
        <is>
          <t>Not reported</t>
        </is>
      </c>
      <c r="BG1083" t="inlineStr">
        <is>
          <t>Not reviewed (not included)</t>
        </is>
      </c>
      <c r="BH1083" t="inlineStr">
        <is>
          <t>N/A</t>
        </is>
      </c>
      <c r="BI1083" t="inlineStr">
        <is>
          <t>Not reviewed</t>
        </is>
      </c>
      <c r="BJ1083" t="inlineStr">
        <is>
          <t>Not reviewed</t>
        </is>
      </c>
      <c r="BK1083" t="inlineStr">
        <is>
          <t>Not reviewed</t>
        </is>
      </c>
      <c r="BL1083" t="inlineStr">
        <is>
          <t>Not reviewed</t>
        </is>
      </c>
      <c r="BM1083" t="inlineStr">
        <is>
          <t>Not reviewed (not included)</t>
        </is>
      </c>
      <c r="BN1083" t="inlineStr">
        <is>
          <t>Out of Date Range - E4-Year: Published 2026, outside 2019-2025 window</t>
        </is>
      </c>
      <c r="BO1083" t="inlineStr">
        <is>
          <t>Abstract-level screening only</t>
        </is>
      </c>
      <c r="BP1083" t="inlineStr">
        <is>
          <t>Not reported</t>
        </is>
      </c>
    </row>
    <row r="1084">
      <c r="A1084" t="inlineStr">
        <is>
          <t>A Decision Support System Based on multi-head convolutional and Recurrent Neural Networks for assisting physicians in diagnosing ADHD</t>
        </is>
      </c>
      <c r="B1084" t="n">
        <v>2025</v>
      </c>
      <c r="C1084" t="inlineStr">
        <is>
          <t>Not checked</t>
        </is>
      </c>
      <c r="D1084" t="inlineStr">
        <is>
          <t>Not checked</t>
        </is>
      </c>
      <c r="E1084">
        <f>_XLFN.IFNA( _XLFN.XLOOKUP(A927,#REF!,#REF!), "NOT PUBMED")</f>
        <v/>
      </c>
      <c r="G1084" t="inlineStr">
        <is>
          <t>Unimodal</t>
        </is>
      </c>
      <c r="H1084" t="inlineStr">
        <is>
          <t>See abstract</t>
        </is>
      </c>
      <c r="I1084" t="inlineStr">
        <is>
          <t>See abstract</t>
        </is>
      </c>
      <c r="J1084" t="inlineStr">
        <is>
          <t>See abstract (AI/ML)</t>
        </is>
      </c>
      <c r="K1084" t="inlineStr">
        <is>
          <t>See abstract</t>
        </is>
      </c>
      <c r="M1084" t="inlineStr">
        <is>
          <t>See abstract</t>
        </is>
      </c>
      <c r="N1084" t="inlineStr">
        <is>
          <t>See abstract</t>
        </is>
      </c>
      <c r="O1084" t="inlineStr">
        <is>
          <t>Not verified from abstract</t>
        </is>
      </c>
      <c r="P1084" t="inlineStr">
        <is>
          <t>See abstract</t>
        </is>
      </c>
      <c r="Q1084" t="inlineStr">
        <is>
          <t>See abstract</t>
        </is>
      </c>
      <c r="R1084" t="inlineStr">
        <is>
          <t>Not reviewed (not included)</t>
        </is>
      </c>
      <c r="S1084" t="inlineStr">
        <is>
          <t>Not reviewed (not included)</t>
        </is>
      </c>
      <c r="T1084" t="inlineStr">
        <is>
          <t>Abstract screening only. Not Selected for Final 95 (Pending Full Text Review)</t>
        </is>
      </c>
      <c r="U1084" t="inlineStr">
        <is>
          <t>EXCLUDE</t>
        </is>
      </c>
      <c r="V108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84" t="inlineStr">
        <is>
          <t>Excluded: Other Criterion</t>
        </is>
      </c>
      <c r="X1084" t="inlineStr">
        <is>
          <t>Not assessed from abstract</t>
        </is>
      </c>
      <c r="Y1084" t="inlineStr">
        <is>
          <t>Pubmed</t>
        </is>
      </c>
      <c r="Z1084" t="inlineStr">
        <is>
          <t>Not determined from abstract</t>
        </is>
      </c>
      <c r="AB1084" t="inlineStr">
        <is>
          <t>Not assessed (not included)</t>
        </is>
      </c>
      <c r="AC1084" t="inlineStr">
        <is>
          <t>Not assessed (not included)</t>
        </is>
      </c>
      <c r="AD1084" t="inlineStr">
        <is>
          <t>Sanchis J, Teruel MA, Trujillo J.</t>
        </is>
      </c>
      <c r="AF1084" t="inlineStr">
        <is>
          <t>Unknown - Verify via DOI</t>
        </is>
      </c>
      <c r="AH1084" t="inlineStr">
        <is>
          <t>Not assessed</t>
        </is>
      </c>
      <c r="AI1084" t="inlineStr">
        <is>
          <t>Not reported</t>
        </is>
      </c>
      <c r="AJ1084" t="inlineStr">
        <is>
          <t>Not reported</t>
        </is>
      </c>
      <c r="AK1084" t="inlineStr">
        <is>
          <t>Not reported</t>
        </is>
      </c>
      <c r="AL1084" t="inlineStr">
        <is>
          <t>Not reported</t>
        </is>
      </c>
      <c r="AM1084" t="inlineStr">
        <is>
          <t>Not reported</t>
        </is>
      </c>
      <c r="AN1084" t="inlineStr">
        <is>
          <t>Not reported</t>
        </is>
      </c>
      <c r="AO1084" t="inlineStr">
        <is>
          <t>Not reviewed</t>
        </is>
      </c>
      <c r="AP1084" t="inlineStr">
        <is>
          <t>Not reported</t>
        </is>
      </c>
      <c r="AQ1084" t="inlineStr">
        <is>
          <t>Not reported</t>
        </is>
      </c>
      <c r="AR1084" t="inlineStr">
        <is>
          <t>Not reported</t>
        </is>
      </c>
      <c r="AS1084" t="inlineStr">
        <is>
          <t>See abstract</t>
        </is>
      </c>
      <c r="AT1084" t="inlineStr">
        <is>
          <t>Not reviewed</t>
        </is>
      </c>
      <c r="AU1084" t="inlineStr">
        <is>
          <t>Not reviewed</t>
        </is>
      </c>
      <c r="AV1084" t="inlineStr">
        <is>
          <t>Not reviewed</t>
        </is>
      </c>
      <c r="AW1084" t="inlineStr">
        <is>
          <t>Not reviewed</t>
        </is>
      </c>
      <c r="AX1084" t="inlineStr">
        <is>
          <t>Not reported</t>
        </is>
      </c>
      <c r="AY1084" t="inlineStr">
        <is>
          <t>Not reported</t>
        </is>
      </c>
      <c r="AZ1084" t="inlineStr">
        <is>
          <t>Not reported</t>
        </is>
      </c>
      <c r="BA1084" t="inlineStr">
        <is>
          <t>Not reported</t>
        </is>
      </c>
      <c r="BB1084" t="inlineStr">
        <is>
          <t>Not reported</t>
        </is>
      </c>
      <c r="BC1084" t="inlineStr">
        <is>
          <t>Not reported</t>
        </is>
      </c>
      <c r="BD1084" t="inlineStr">
        <is>
          <t>Not reported</t>
        </is>
      </c>
      <c r="BE1084" t="inlineStr">
        <is>
          <t>Not reported</t>
        </is>
      </c>
      <c r="BF1084" t="inlineStr">
        <is>
          <t>Not reported</t>
        </is>
      </c>
      <c r="BG1084" t="inlineStr">
        <is>
          <t>Not reviewed (not included)</t>
        </is>
      </c>
      <c r="BH1084" t="inlineStr">
        <is>
          <t>N/A</t>
        </is>
      </c>
      <c r="BI1084" t="inlineStr">
        <is>
          <t>Not reviewed</t>
        </is>
      </c>
      <c r="BJ1084" t="inlineStr">
        <is>
          <t>Not reviewed</t>
        </is>
      </c>
      <c r="BK1084" t="inlineStr">
        <is>
          <t>Not reviewed</t>
        </is>
      </c>
      <c r="BL1084" t="inlineStr">
        <is>
          <t>Not reviewed</t>
        </is>
      </c>
      <c r="BM1084" t="inlineStr">
        <is>
          <t>Not reviewed (not included)</t>
        </is>
      </c>
      <c r="BN1084" t="inlineStr">
        <is>
          <t>Not Selected for Final 95 (Pending Full Text Review) - Candidate paper not selected for final 95: Passed abstract screening but not included in final selec</t>
        </is>
      </c>
      <c r="BO1084" t="inlineStr">
        <is>
          <t>Abstract-level screening only</t>
        </is>
      </c>
      <c r="BP1084" t="inlineStr">
        <is>
          <t>Not reported</t>
        </is>
      </c>
    </row>
    <row r="1085">
      <c r="A1085" t="inlineStr">
        <is>
          <t>Unlocking the potential of wearable technology: Fitbit-derived measures for predicting ADHD in adolescents</t>
        </is>
      </c>
      <c r="B1085" t="n">
        <v>2025</v>
      </c>
      <c r="C1085" t="inlineStr">
        <is>
          <t>Not checked</t>
        </is>
      </c>
      <c r="D1085" t="inlineStr">
        <is>
          <t>Not checked</t>
        </is>
      </c>
      <c r="E1085">
        <f>_XLFN.IFNA( _XLFN.XLOOKUP(A929,#REF!,#REF!), "NOT PUBMED")</f>
        <v/>
      </c>
      <c r="G1085" t="inlineStr">
        <is>
          <t>Unimodal</t>
        </is>
      </c>
      <c r="H1085" t="inlineStr">
        <is>
          <t>See abstract</t>
        </is>
      </c>
      <c r="I1085" t="inlineStr">
        <is>
          <t>See abstract</t>
        </is>
      </c>
      <c r="J1085" t="inlineStr">
        <is>
          <t>See abstract (AI/ML)</t>
        </is>
      </c>
      <c r="K1085" t="inlineStr">
        <is>
          <t>See abstract</t>
        </is>
      </c>
      <c r="M1085" t="inlineStr">
        <is>
          <t>See abstract</t>
        </is>
      </c>
      <c r="N1085" t="inlineStr">
        <is>
          <t>See abstract</t>
        </is>
      </c>
      <c r="O1085" t="inlineStr">
        <is>
          <t>Not verified from abstract</t>
        </is>
      </c>
      <c r="P1085" t="inlineStr">
        <is>
          <t>See abstract</t>
        </is>
      </c>
      <c r="Q1085" t="inlineStr">
        <is>
          <t>See abstract</t>
        </is>
      </c>
      <c r="R1085" t="inlineStr">
        <is>
          <t>Not reviewed (not included)</t>
        </is>
      </c>
      <c r="S1085" t="inlineStr">
        <is>
          <t>Not reviewed (not included)</t>
        </is>
      </c>
      <c r="T1085" t="inlineStr">
        <is>
          <t>Abstract screening only. No AI/ML Methods</t>
        </is>
      </c>
      <c r="U1085" t="inlineStr">
        <is>
          <t>EXCLUDE</t>
        </is>
      </c>
      <c r="V1085" t="inlineStr">
        <is>
          <t>E1-No AI/ML/DL: Abstract and title do not describe application of AI, ML, or DL methods</t>
        </is>
      </c>
      <c r="W1085" t="inlineStr">
        <is>
          <t>Excluded: No AI/ML Methods</t>
        </is>
      </c>
      <c r="X1085" t="inlineStr">
        <is>
          <t>Not assessed from abstract</t>
        </is>
      </c>
      <c r="Y1085" t="inlineStr">
        <is>
          <t>Pubmed</t>
        </is>
      </c>
      <c r="Z1085" t="inlineStr">
        <is>
          <t>Not determined from abstract</t>
        </is>
      </c>
      <c r="AB1085" t="inlineStr">
        <is>
          <t>Not assessed (not included)</t>
        </is>
      </c>
      <c r="AC1085" t="inlineStr">
        <is>
          <t>Not assessed (not included)</t>
        </is>
      </c>
      <c r="AD1085" t="inlineStr">
        <is>
          <t>Rahman MM.</t>
        </is>
      </c>
      <c r="AF1085" t="inlineStr">
        <is>
          <t>Unknown - Verify via DOI</t>
        </is>
      </c>
      <c r="AH1085" t="inlineStr">
        <is>
          <t>Not assessed</t>
        </is>
      </c>
      <c r="AI1085" t="inlineStr">
        <is>
          <t>Not reported</t>
        </is>
      </c>
      <c r="AJ1085" t="inlineStr">
        <is>
          <t>Not reported</t>
        </is>
      </c>
      <c r="AK1085" t="inlineStr">
        <is>
          <t>Not reported</t>
        </is>
      </c>
      <c r="AL1085" t="inlineStr">
        <is>
          <t>Not reported</t>
        </is>
      </c>
      <c r="AM1085" t="inlineStr">
        <is>
          <t>Not reported</t>
        </is>
      </c>
      <c r="AN1085" t="inlineStr">
        <is>
          <t>Not reported</t>
        </is>
      </c>
      <c r="AO1085" t="inlineStr">
        <is>
          <t>Not reviewed</t>
        </is>
      </c>
      <c r="AP1085" t="inlineStr">
        <is>
          <t>Not reported</t>
        </is>
      </c>
      <c r="AQ1085" t="inlineStr">
        <is>
          <t>Not reported</t>
        </is>
      </c>
      <c r="AR1085" t="inlineStr">
        <is>
          <t>Not reported</t>
        </is>
      </c>
      <c r="AS1085" t="inlineStr">
        <is>
          <t>See abstract</t>
        </is>
      </c>
      <c r="AT1085" t="inlineStr">
        <is>
          <t>Not reviewed</t>
        </is>
      </c>
      <c r="AU1085" t="inlineStr">
        <is>
          <t>Not reviewed</t>
        </is>
      </c>
      <c r="AV1085" t="inlineStr">
        <is>
          <t>Not reviewed</t>
        </is>
      </c>
      <c r="AW1085" t="inlineStr">
        <is>
          <t>Not reviewed</t>
        </is>
      </c>
      <c r="AX1085" t="inlineStr">
        <is>
          <t>Not reported</t>
        </is>
      </c>
      <c r="AY1085" t="inlineStr">
        <is>
          <t>Not reported</t>
        </is>
      </c>
      <c r="AZ1085" t="inlineStr">
        <is>
          <t>Not reported</t>
        </is>
      </c>
      <c r="BA1085" t="inlineStr">
        <is>
          <t>Not reported</t>
        </is>
      </c>
      <c r="BB1085" t="inlineStr">
        <is>
          <t>Not reported</t>
        </is>
      </c>
      <c r="BC1085" t="inlineStr">
        <is>
          <t>Not reported</t>
        </is>
      </c>
      <c r="BD1085" t="inlineStr">
        <is>
          <t>Not reported</t>
        </is>
      </c>
      <c r="BE1085" t="inlineStr">
        <is>
          <t>Not reported</t>
        </is>
      </c>
      <c r="BF1085" t="inlineStr">
        <is>
          <t>Not reported</t>
        </is>
      </c>
      <c r="BG1085" t="inlineStr">
        <is>
          <t>Not reviewed (not included)</t>
        </is>
      </c>
      <c r="BH1085" t="inlineStr">
        <is>
          <t>N/A</t>
        </is>
      </c>
      <c r="BI1085" t="inlineStr">
        <is>
          <t>Not reviewed</t>
        </is>
      </c>
      <c r="BJ1085" t="inlineStr">
        <is>
          <t>Not reviewed</t>
        </is>
      </c>
      <c r="BK1085" t="inlineStr">
        <is>
          <t>Not reviewed</t>
        </is>
      </c>
      <c r="BL1085" t="inlineStr">
        <is>
          <t>Not reviewed</t>
        </is>
      </c>
      <c r="BM1085" t="inlineStr">
        <is>
          <t>Not reviewed (not included)</t>
        </is>
      </c>
      <c r="BN1085" t="inlineStr">
        <is>
          <t>No AI/ML Methods - E1-No AI/ML/DL: Abstract and title do not describe application of AI, ML, or DL methods</t>
        </is>
      </c>
      <c r="BO1085" t="inlineStr">
        <is>
          <t>Abstract-level screening only</t>
        </is>
      </c>
      <c r="BP1085" t="inlineStr">
        <is>
          <t>Not reported</t>
        </is>
      </c>
    </row>
    <row r="1086">
      <c r="A1086" t="inlineStr">
        <is>
          <t>Machine learning studies on major brain diseases: 5-year trends of 2014-2018</t>
        </is>
      </c>
      <c r="B1086" t="n">
        <v>2019</v>
      </c>
      <c r="C1086" t="inlineStr">
        <is>
          <t>Not checked</t>
        </is>
      </c>
      <c r="D1086" t="inlineStr">
        <is>
          <t>Not checked</t>
        </is>
      </c>
      <c r="E1086">
        <f>_XLFN.IFNA( _XLFN.XLOOKUP(A930,#REF!,#REF!), "NOT PUBMED")</f>
        <v/>
      </c>
      <c r="G1086" t="inlineStr">
        <is>
          <t>Unimodal</t>
        </is>
      </c>
      <c r="H1086" t="inlineStr">
        <is>
          <t>See abstract</t>
        </is>
      </c>
      <c r="I1086" t="inlineStr">
        <is>
          <t>See abstract</t>
        </is>
      </c>
      <c r="J1086" t="inlineStr">
        <is>
          <t>See abstract (AI/ML)</t>
        </is>
      </c>
      <c r="K1086" t="inlineStr">
        <is>
          <t>See abstract</t>
        </is>
      </c>
      <c r="M1086" t="inlineStr">
        <is>
          <t>See abstract</t>
        </is>
      </c>
      <c r="N1086" t="inlineStr">
        <is>
          <t>See abstract</t>
        </is>
      </c>
      <c r="O1086" t="inlineStr">
        <is>
          <t>Not verified from abstract</t>
        </is>
      </c>
      <c r="P1086" t="inlineStr">
        <is>
          <t>See abstract</t>
        </is>
      </c>
      <c r="Q1086" t="inlineStr">
        <is>
          <t>See abstract</t>
        </is>
      </c>
      <c r="R1086" t="inlineStr">
        <is>
          <t>Not reviewed (not included)</t>
        </is>
      </c>
      <c r="S1086" t="inlineStr">
        <is>
          <t>Not reviewed (not included)</t>
        </is>
      </c>
      <c r="T1086" t="inlineStr">
        <is>
          <t>Abstract screening only. Non-ADHD Focused</t>
        </is>
      </c>
      <c r="U1086" t="inlineStr">
        <is>
          <t>EXCLUDE</t>
        </is>
      </c>
      <c r="V1086" t="inlineStr">
        <is>
          <t>E2-Not ADHD focused: Neither title nor abstract mentions ADHD or attention-deficit/hyperactivity</t>
        </is>
      </c>
      <c r="W1086" t="inlineStr">
        <is>
          <t>Excluded: Not ADHD Focused</t>
        </is>
      </c>
      <c r="X1086" t="inlineStr">
        <is>
          <t>Not assessed from abstract</t>
        </is>
      </c>
      <c r="Y1086" t="inlineStr">
        <is>
          <t>Pubmed</t>
        </is>
      </c>
      <c r="Z1086" t="inlineStr">
        <is>
          <t>Not determined from abstract</t>
        </is>
      </c>
      <c r="AB1086" t="inlineStr">
        <is>
          <t>Not assessed (not included)</t>
        </is>
      </c>
      <c r="AC1086" t="inlineStr">
        <is>
          <t>Not assessed (not included)</t>
        </is>
      </c>
      <c r="AD1086" t="inlineStr">
        <is>
          <t>Sakai K, Yamada K.</t>
        </is>
      </c>
      <c r="AF1086" t="inlineStr">
        <is>
          <t>Unknown - Verify via DOI</t>
        </is>
      </c>
      <c r="AH1086" t="inlineStr">
        <is>
          <t>Not assessed</t>
        </is>
      </c>
      <c r="AI1086" t="inlineStr">
        <is>
          <t>Not reported</t>
        </is>
      </c>
      <c r="AJ1086" t="inlineStr">
        <is>
          <t>Not reported</t>
        </is>
      </c>
      <c r="AK1086" t="inlineStr">
        <is>
          <t>Not reported</t>
        </is>
      </c>
      <c r="AL1086" t="inlineStr">
        <is>
          <t>Not reported</t>
        </is>
      </c>
      <c r="AM1086" t="inlineStr">
        <is>
          <t>Not reported</t>
        </is>
      </c>
      <c r="AN1086" t="inlineStr">
        <is>
          <t>Not reported</t>
        </is>
      </c>
      <c r="AO1086" t="inlineStr">
        <is>
          <t>Not reviewed</t>
        </is>
      </c>
      <c r="AP1086" t="inlineStr">
        <is>
          <t>Not reported</t>
        </is>
      </c>
      <c r="AQ1086" t="inlineStr">
        <is>
          <t>Not reported</t>
        </is>
      </c>
      <c r="AR1086" t="inlineStr">
        <is>
          <t>Not reported</t>
        </is>
      </c>
      <c r="AS1086" t="inlineStr">
        <is>
          <t>See abstract</t>
        </is>
      </c>
      <c r="AT1086" t="inlineStr">
        <is>
          <t>Not reviewed</t>
        </is>
      </c>
      <c r="AU1086" t="inlineStr">
        <is>
          <t>Not reviewed</t>
        </is>
      </c>
      <c r="AV1086" t="inlineStr">
        <is>
          <t>Not reviewed</t>
        </is>
      </c>
      <c r="AW1086" t="inlineStr">
        <is>
          <t>Not reviewed</t>
        </is>
      </c>
      <c r="AX1086" t="inlineStr">
        <is>
          <t>Not reported</t>
        </is>
      </c>
      <c r="AY1086" t="inlineStr">
        <is>
          <t>Not reported</t>
        </is>
      </c>
      <c r="AZ1086" t="inlineStr">
        <is>
          <t>Not reported</t>
        </is>
      </c>
      <c r="BA1086" t="inlineStr">
        <is>
          <t>Not reported</t>
        </is>
      </c>
      <c r="BB1086" t="inlineStr">
        <is>
          <t>Not reported</t>
        </is>
      </c>
      <c r="BC1086" t="inlineStr">
        <is>
          <t>Not reported</t>
        </is>
      </c>
      <c r="BD1086" t="inlineStr">
        <is>
          <t>Not reported</t>
        </is>
      </c>
      <c r="BE1086" t="inlineStr">
        <is>
          <t>Not reported</t>
        </is>
      </c>
      <c r="BF1086" t="inlineStr">
        <is>
          <t>Not reported</t>
        </is>
      </c>
      <c r="BG1086" t="inlineStr">
        <is>
          <t>Not reviewed (not included)</t>
        </is>
      </c>
      <c r="BH1086" t="inlineStr">
        <is>
          <t>N/A</t>
        </is>
      </c>
      <c r="BI1086" t="inlineStr">
        <is>
          <t>Not reviewed</t>
        </is>
      </c>
      <c r="BJ1086" t="inlineStr">
        <is>
          <t>Not reviewed</t>
        </is>
      </c>
      <c r="BK1086" t="inlineStr">
        <is>
          <t>Not reviewed</t>
        </is>
      </c>
      <c r="BL1086" t="inlineStr">
        <is>
          <t>Not reviewed</t>
        </is>
      </c>
      <c r="BM1086" t="inlineStr">
        <is>
          <t>Not reviewed (not included)</t>
        </is>
      </c>
      <c r="BN1086" t="inlineStr">
        <is>
          <t>Non-ADHD Focused - E2-Not ADHD focused: Neither title nor abstract mentions ADHD or attention-deficit/hyperactivity</t>
        </is>
      </c>
      <c r="BO1086" t="inlineStr">
        <is>
          <t>Abstract-level screening only</t>
        </is>
      </c>
      <c r="BP1086" t="inlineStr">
        <is>
          <t>Not reported</t>
        </is>
      </c>
    </row>
    <row r="1087">
      <c r="A1087" t="inlineStr">
        <is>
          <t>Neural networks during delay discounting as trans-disease marker: A meta-analytical review</t>
        </is>
      </c>
      <c r="B1087" t="n">
        <v>2021</v>
      </c>
      <c r="C1087" t="inlineStr">
        <is>
          <t>Not checked</t>
        </is>
      </c>
      <c r="D1087" t="inlineStr">
        <is>
          <t>Not checked</t>
        </is>
      </c>
      <c r="E1087">
        <f>_XLFN.IFNA( _XLFN.XLOOKUP(A931,#REF!,#REF!), "NOT PUBMED")</f>
        <v/>
      </c>
      <c r="G1087" t="inlineStr">
        <is>
          <t>Unimodal</t>
        </is>
      </c>
      <c r="H1087" t="inlineStr">
        <is>
          <t>See abstract</t>
        </is>
      </c>
      <c r="I1087" t="inlineStr">
        <is>
          <t>See abstract</t>
        </is>
      </c>
      <c r="J1087" t="inlineStr">
        <is>
          <t>See abstract (AI/ML)</t>
        </is>
      </c>
      <c r="K1087" t="inlineStr">
        <is>
          <t>See abstract</t>
        </is>
      </c>
      <c r="M1087" t="inlineStr">
        <is>
          <t>See abstract</t>
        </is>
      </c>
      <c r="N1087" t="inlineStr">
        <is>
          <t>See abstract</t>
        </is>
      </c>
      <c r="O1087" t="inlineStr">
        <is>
          <t>Not verified from abstract</t>
        </is>
      </c>
      <c r="P1087" t="inlineStr">
        <is>
          <t>See abstract</t>
        </is>
      </c>
      <c r="Q1087" t="inlineStr">
        <is>
          <t>See abstract</t>
        </is>
      </c>
      <c r="R1087" t="inlineStr">
        <is>
          <t>Not reviewed (not included)</t>
        </is>
      </c>
      <c r="S1087" t="inlineStr">
        <is>
          <t>Not reviewed (not included)</t>
        </is>
      </c>
      <c r="T1087" t="inlineStr">
        <is>
          <t>Abstract screening only. Non-ADHD Focused</t>
        </is>
      </c>
      <c r="U1087" t="inlineStr">
        <is>
          <t>EXCLUDE</t>
        </is>
      </c>
      <c r="V1087" t="inlineStr">
        <is>
          <t>E2-Not ADHD focused: Neither title nor abstract mentions ADHD or attention-deficit/hyperactivity</t>
        </is>
      </c>
      <c r="W1087" t="inlineStr">
        <is>
          <t>Excluded: Not ADHD Focused</t>
        </is>
      </c>
      <c r="X1087" t="inlineStr">
        <is>
          <t>Not assessed from abstract</t>
        </is>
      </c>
      <c r="Y1087" t="inlineStr">
        <is>
          <t>Pubmed</t>
        </is>
      </c>
      <c r="Z1087" t="inlineStr">
        <is>
          <t>Not determined from abstract</t>
        </is>
      </c>
      <c r="AB1087" t="inlineStr">
        <is>
          <t>Not assessed (not included)</t>
        </is>
      </c>
      <c r="AC1087" t="inlineStr">
        <is>
          <t>Not assessed (not included)</t>
        </is>
      </c>
      <c r="AD1087" t="inlineStr">
        <is>
          <t>Chen Z, Becker B, Qin P, Lei W, Chen J, Liu P, Lin T, Zhang C, Zhang R, Wang M, Xu T, Yang Y, Feng P, Feng T.</t>
        </is>
      </c>
      <c r="AF1087" t="inlineStr">
        <is>
          <t>Unknown - Verify via DOI</t>
        </is>
      </c>
      <c r="AH1087" t="inlineStr">
        <is>
          <t>Not assessed</t>
        </is>
      </c>
      <c r="AI1087" t="inlineStr">
        <is>
          <t>Not reported</t>
        </is>
      </c>
      <c r="AJ1087" t="inlineStr">
        <is>
          <t>Not reported</t>
        </is>
      </c>
      <c r="AK1087" t="inlineStr">
        <is>
          <t>Not reported</t>
        </is>
      </c>
      <c r="AL1087" t="inlineStr">
        <is>
          <t>Not reported</t>
        </is>
      </c>
      <c r="AM1087" t="inlineStr">
        <is>
          <t>Not reported</t>
        </is>
      </c>
      <c r="AN1087" t="inlineStr">
        <is>
          <t>Not reported</t>
        </is>
      </c>
      <c r="AO1087" t="inlineStr">
        <is>
          <t>Not reviewed</t>
        </is>
      </c>
      <c r="AP1087" t="inlineStr">
        <is>
          <t>Not reported</t>
        </is>
      </c>
      <c r="AQ1087" t="inlineStr">
        <is>
          <t>Not reported</t>
        </is>
      </c>
      <c r="AR1087" t="inlineStr">
        <is>
          <t>Not reported</t>
        </is>
      </c>
      <c r="AS1087" t="inlineStr">
        <is>
          <t>See abstract</t>
        </is>
      </c>
      <c r="AT1087" t="inlineStr">
        <is>
          <t>Not reviewed</t>
        </is>
      </c>
      <c r="AU1087" t="inlineStr">
        <is>
          <t>Not reviewed</t>
        </is>
      </c>
      <c r="AV1087" t="inlineStr">
        <is>
          <t>Not reviewed</t>
        </is>
      </c>
      <c r="AW1087" t="inlineStr">
        <is>
          <t>Not reviewed</t>
        </is>
      </c>
      <c r="AX1087" t="inlineStr">
        <is>
          <t>Not reported</t>
        </is>
      </c>
      <c r="AY1087" t="inlineStr">
        <is>
          <t>Not reported</t>
        </is>
      </c>
      <c r="AZ1087" t="inlineStr">
        <is>
          <t>Not reported</t>
        </is>
      </c>
      <c r="BA1087" t="inlineStr">
        <is>
          <t>Not reported</t>
        </is>
      </c>
      <c r="BB1087" t="inlineStr">
        <is>
          <t>Not reported</t>
        </is>
      </c>
      <c r="BC1087" t="inlineStr">
        <is>
          <t>Not reported</t>
        </is>
      </c>
      <c r="BD1087" t="inlineStr">
        <is>
          <t>Not reported</t>
        </is>
      </c>
      <c r="BE1087" t="inlineStr">
        <is>
          <t>Not reported</t>
        </is>
      </c>
      <c r="BF1087" t="inlineStr">
        <is>
          <t>Not reported</t>
        </is>
      </c>
      <c r="BG1087" t="inlineStr">
        <is>
          <t>Not reviewed (not included)</t>
        </is>
      </c>
      <c r="BH1087" t="inlineStr">
        <is>
          <t>N/A</t>
        </is>
      </c>
      <c r="BI1087" t="inlineStr">
        <is>
          <t>Not reviewed</t>
        </is>
      </c>
      <c r="BJ1087" t="inlineStr">
        <is>
          <t>Not reviewed</t>
        </is>
      </c>
      <c r="BK1087" t="inlineStr">
        <is>
          <t>Not reviewed</t>
        </is>
      </c>
      <c r="BL1087" t="inlineStr">
        <is>
          <t>Not reviewed</t>
        </is>
      </c>
      <c r="BM1087" t="inlineStr">
        <is>
          <t>Not reviewed (not included)</t>
        </is>
      </c>
      <c r="BN1087" t="inlineStr">
        <is>
          <t>Non-ADHD Focused - E2-Not ADHD focused: Neither title nor abstract mentions ADHD or attention-deficit/hyperactivity</t>
        </is>
      </c>
      <c r="BO1087" t="inlineStr">
        <is>
          <t>Abstract-level screening only</t>
        </is>
      </c>
      <c r="BP1087" t="inlineStr">
        <is>
          <t>Not reported</t>
        </is>
      </c>
    </row>
    <row r="1088">
      <c r="A1088" t="inlineStr">
        <is>
          <t>EEG Connectivity as Predictor of ICAN ADHD Children's Improvement After Completion of Theta Beta Ratio Neurofeedback: Machine Learning Analyses</t>
        </is>
      </c>
      <c r="B1088" t="n">
        <v>2026</v>
      </c>
      <c r="C1088" t="inlineStr">
        <is>
          <t>Not checked</t>
        </is>
      </c>
      <c r="D1088" t="inlineStr">
        <is>
          <t>Not checked</t>
        </is>
      </c>
      <c r="E1088">
        <f>_XLFN.IFNA( _XLFN.XLOOKUP(A934,#REF!,#REF!), "NOT PUBMED")</f>
        <v/>
      </c>
      <c r="G1088" t="inlineStr">
        <is>
          <t>Unimodal</t>
        </is>
      </c>
      <c r="H1088" t="inlineStr">
        <is>
          <t>See abstract</t>
        </is>
      </c>
      <c r="I1088" t="inlineStr">
        <is>
          <t>See abstract</t>
        </is>
      </c>
      <c r="J1088" t="inlineStr">
        <is>
          <t>See abstract (AI/ML)</t>
        </is>
      </c>
      <c r="K1088" t="inlineStr">
        <is>
          <t>See abstract</t>
        </is>
      </c>
      <c r="M1088" t="inlineStr">
        <is>
          <t>See abstract</t>
        </is>
      </c>
      <c r="N1088" t="inlineStr">
        <is>
          <t>See abstract</t>
        </is>
      </c>
      <c r="O1088" t="inlineStr">
        <is>
          <t>Not verified from abstract</t>
        </is>
      </c>
      <c r="P1088" t="inlineStr">
        <is>
          <t>See abstract</t>
        </is>
      </c>
      <c r="Q1088" t="inlineStr">
        <is>
          <t>See abstract</t>
        </is>
      </c>
      <c r="R1088" t="inlineStr">
        <is>
          <t>Not reviewed (not included)</t>
        </is>
      </c>
      <c r="S1088" t="inlineStr">
        <is>
          <t>Not reviewed (not included)</t>
        </is>
      </c>
      <c r="T1088" t="inlineStr">
        <is>
          <t>Abstract screening only. Out of Date Range</t>
        </is>
      </c>
      <c r="U1088" t="inlineStr">
        <is>
          <t>EXCLUDE</t>
        </is>
      </c>
      <c r="V1088" t="inlineStr">
        <is>
          <t>E4-Year: Published 2026, outside 2019-2025 window</t>
        </is>
      </c>
      <c r="W1088" t="inlineStr">
        <is>
          <t>Out of Date Range</t>
        </is>
      </c>
      <c r="X1088" t="inlineStr">
        <is>
          <t>Not assessed from abstract</t>
        </is>
      </c>
      <c r="Y1088" t="inlineStr">
        <is>
          <t>Pubmed</t>
        </is>
      </c>
      <c r="Z1088" t="inlineStr">
        <is>
          <t>Not determined from abstract</t>
        </is>
      </c>
      <c r="AB1088" t="inlineStr">
        <is>
          <t>Not assessed (not included)</t>
        </is>
      </c>
      <c r="AC1088" t="inlineStr">
        <is>
          <t>Not assessed (not included)</t>
        </is>
      </c>
      <c r="AD1088" t="inlineStr">
        <is>
          <t>Kerson C, Yazbeck M, Shahsavaripoor B, Walker R, Manalang-Monnier P, Allen T, Arnold LE, Lubar J.</t>
        </is>
      </c>
      <c r="AF1088" t="inlineStr">
        <is>
          <t>Unknown - Verify via DOI</t>
        </is>
      </c>
      <c r="AH1088" t="inlineStr">
        <is>
          <t>Not assessed</t>
        </is>
      </c>
      <c r="AI1088" t="inlineStr">
        <is>
          <t>Not reported</t>
        </is>
      </c>
      <c r="AJ1088" t="inlineStr">
        <is>
          <t>Not reported</t>
        </is>
      </c>
      <c r="AK1088" t="inlineStr">
        <is>
          <t>Not reported</t>
        </is>
      </c>
      <c r="AL1088" t="inlineStr">
        <is>
          <t>Not reported</t>
        </is>
      </c>
      <c r="AM1088" t="inlineStr">
        <is>
          <t>Not reported</t>
        </is>
      </c>
      <c r="AN1088" t="inlineStr">
        <is>
          <t>Not reported</t>
        </is>
      </c>
      <c r="AO1088" t="inlineStr">
        <is>
          <t>Not reviewed</t>
        </is>
      </c>
      <c r="AP1088" t="inlineStr">
        <is>
          <t>Not reported</t>
        </is>
      </c>
      <c r="AQ1088" t="inlineStr">
        <is>
          <t>Not reported</t>
        </is>
      </c>
      <c r="AR1088" t="inlineStr">
        <is>
          <t>Not reported</t>
        </is>
      </c>
      <c r="AS1088" t="inlineStr">
        <is>
          <t>See abstract</t>
        </is>
      </c>
      <c r="AT1088" t="inlineStr">
        <is>
          <t>Not reviewed</t>
        </is>
      </c>
      <c r="AU1088" t="inlineStr">
        <is>
          <t>Not reviewed</t>
        </is>
      </c>
      <c r="AV1088" t="inlineStr">
        <is>
          <t>Not reviewed</t>
        </is>
      </c>
      <c r="AW1088" t="inlineStr">
        <is>
          <t>Not reviewed</t>
        </is>
      </c>
      <c r="AX1088" t="inlineStr">
        <is>
          <t>Not reported</t>
        </is>
      </c>
      <c r="AY1088" t="inlineStr">
        <is>
          <t>Not reported</t>
        </is>
      </c>
      <c r="AZ1088" t="inlineStr">
        <is>
          <t>Not reported</t>
        </is>
      </c>
      <c r="BA1088" t="inlineStr">
        <is>
          <t>Not reported</t>
        </is>
      </c>
      <c r="BB1088" t="inlineStr">
        <is>
          <t>Not reported</t>
        </is>
      </c>
      <c r="BC1088" t="inlineStr">
        <is>
          <t>Not reported</t>
        </is>
      </c>
      <c r="BD1088" t="inlineStr">
        <is>
          <t>Not reported</t>
        </is>
      </c>
      <c r="BE1088" t="inlineStr">
        <is>
          <t>Not reported</t>
        </is>
      </c>
      <c r="BF1088" t="inlineStr">
        <is>
          <t>Not reported</t>
        </is>
      </c>
      <c r="BG1088" t="inlineStr">
        <is>
          <t>Not reviewed (not included)</t>
        </is>
      </c>
      <c r="BH1088" t="inlineStr">
        <is>
          <t>N/A</t>
        </is>
      </c>
      <c r="BI1088" t="inlineStr">
        <is>
          <t>Not reviewed</t>
        </is>
      </c>
      <c r="BJ1088" t="inlineStr">
        <is>
          <t>Not reviewed</t>
        </is>
      </c>
      <c r="BK1088" t="inlineStr">
        <is>
          <t>Not reviewed</t>
        </is>
      </c>
      <c r="BL1088" t="inlineStr">
        <is>
          <t>Not reviewed</t>
        </is>
      </c>
      <c r="BM1088" t="inlineStr">
        <is>
          <t>Not reviewed (not included)</t>
        </is>
      </c>
      <c r="BN1088" t="inlineStr">
        <is>
          <t>Out of Date Range - E4-Year: Published 2026, outside 2019-2025 window</t>
        </is>
      </c>
      <c r="BO1088" t="inlineStr">
        <is>
          <t>Abstract-level screening only</t>
        </is>
      </c>
      <c r="BP1088" t="inlineStr">
        <is>
          <t>Not reported</t>
        </is>
      </c>
    </row>
    <row r="1089">
      <c r="A1089" t="inlineStr">
        <is>
          <t>Impaired sensory-motor integration in children with attention-deficit/hyperactivity disorder during visual search</t>
        </is>
      </c>
      <c r="B1089" t="n">
        <v>2026</v>
      </c>
      <c r="C1089" t="inlineStr">
        <is>
          <t>Not checked</t>
        </is>
      </c>
      <c r="D1089" t="inlineStr">
        <is>
          <t>Not checked</t>
        </is>
      </c>
      <c r="E1089">
        <f>_XLFN.IFNA( _XLFN.XLOOKUP(A935,#REF!,#REF!), "NOT PUBMED")</f>
        <v/>
      </c>
      <c r="G1089" t="inlineStr">
        <is>
          <t>Unimodal</t>
        </is>
      </c>
      <c r="H1089" t="inlineStr">
        <is>
          <t>See abstract</t>
        </is>
      </c>
      <c r="I1089" t="inlineStr">
        <is>
          <t>See abstract</t>
        </is>
      </c>
      <c r="J1089" t="inlineStr">
        <is>
          <t>See abstract (AI/ML)</t>
        </is>
      </c>
      <c r="K1089" t="inlineStr">
        <is>
          <t>See abstract</t>
        </is>
      </c>
      <c r="M1089" t="inlineStr">
        <is>
          <t>See abstract</t>
        </is>
      </c>
      <c r="N1089" t="inlineStr">
        <is>
          <t>See abstract</t>
        </is>
      </c>
      <c r="O1089" t="inlineStr">
        <is>
          <t>Not verified from abstract</t>
        </is>
      </c>
      <c r="P1089" t="inlineStr">
        <is>
          <t>See abstract</t>
        </is>
      </c>
      <c r="Q1089" t="inlineStr">
        <is>
          <t>See abstract</t>
        </is>
      </c>
      <c r="R1089" t="inlineStr">
        <is>
          <t>Not reviewed (not included)</t>
        </is>
      </c>
      <c r="S1089" t="inlineStr">
        <is>
          <t>Not reviewed (not included)</t>
        </is>
      </c>
      <c r="T1089" t="inlineStr">
        <is>
          <t>Abstract screening only. Out of Date Range</t>
        </is>
      </c>
      <c r="U1089" t="inlineStr">
        <is>
          <t>EXCLUDE</t>
        </is>
      </c>
      <c r="V1089" t="inlineStr">
        <is>
          <t>E4-Year: Published 2026, outside 2019-2025 window</t>
        </is>
      </c>
      <c r="W1089" t="inlineStr">
        <is>
          <t>Out of Date Range</t>
        </is>
      </c>
      <c r="X1089" t="inlineStr">
        <is>
          <t>Not assessed from abstract</t>
        </is>
      </c>
      <c r="Y1089" t="inlineStr">
        <is>
          <t>Pubmed</t>
        </is>
      </c>
      <c r="Z1089" t="inlineStr">
        <is>
          <t>Not determined from abstract</t>
        </is>
      </c>
      <c r="AB1089" t="inlineStr">
        <is>
          <t>Not assessed (not included)</t>
        </is>
      </c>
      <c r="AC1089" t="inlineStr">
        <is>
          <t>Not assessed (not included)</t>
        </is>
      </c>
      <c r="AD1089" t="inlineStr">
        <is>
          <t>Li D, Luo X, Dang C, Kong Y, Li Y, Zhu Y, Huang J, Wang Y, Guo J, Sun L, Song Y.</t>
        </is>
      </c>
      <c r="AF1089" t="inlineStr">
        <is>
          <t>Unknown - Verify via DOI</t>
        </is>
      </c>
      <c r="AH1089" t="inlineStr">
        <is>
          <t>Not assessed</t>
        </is>
      </c>
      <c r="AI1089" t="inlineStr">
        <is>
          <t>Not reported</t>
        </is>
      </c>
      <c r="AJ1089" t="inlineStr">
        <is>
          <t>Not reported</t>
        </is>
      </c>
      <c r="AK1089" t="inlineStr">
        <is>
          <t>Not reported</t>
        </is>
      </c>
      <c r="AL1089" t="inlineStr">
        <is>
          <t>Not reported</t>
        </is>
      </c>
      <c r="AM1089" t="inlineStr">
        <is>
          <t>Not reported</t>
        </is>
      </c>
      <c r="AN1089" t="inlineStr">
        <is>
          <t>Not reported</t>
        </is>
      </c>
      <c r="AO1089" t="inlineStr">
        <is>
          <t>Not reviewed</t>
        </is>
      </c>
      <c r="AP1089" t="inlineStr">
        <is>
          <t>Not reported</t>
        </is>
      </c>
      <c r="AQ1089" t="inlineStr">
        <is>
          <t>Not reported</t>
        </is>
      </c>
      <c r="AR1089" t="inlineStr">
        <is>
          <t>Not reported</t>
        </is>
      </c>
      <c r="AS1089" t="inlineStr">
        <is>
          <t>See abstract</t>
        </is>
      </c>
      <c r="AT1089" t="inlineStr">
        <is>
          <t>Not reviewed</t>
        </is>
      </c>
      <c r="AU1089" t="inlineStr">
        <is>
          <t>Not reviewed</t>
        </is>
      </c>
      <c r="AV1089" t="inlineStr">
        <is>
          <t>Not reviewed</t>
        </is>
      </c>
      <c r="AW1089" t="inlineStr">
        <is>
          <t>Not reviewed</t>
        </is>
      </c>
      <c r="AX1089" t="inlineStr">
        <is>
          <t>Not reported</t>
        </is>
      </c>
      <c r="AY1089" t="inlineStr">
        <is>
          <t>Not reported</t>
        </is>
      </c>
      <c r="AZ1089" t="inlineStr">
        <is>
          <t>Not reported</t>
        </is>
      </c>
      <c r="BA1089" t="inlineStr">
        <is>
          <t>Not reported</t>
        </is>
      </c>
      <c r="BB1089" t="inlineStr">
        <is>
          <t>Not reported</t>
        </is>
      </c>
      <c r="BC1089" t="inlineStr">
        <is>
          <t>Not reported</t>
        </is>
      </c>
      <c r="BD1089" t="inlineStr">
        <is>
          <t>Not reported</t>
        </is>
      </c>
      <c r="BE1089" t="inlineStr">
        <is>
          <t>Not reported</t>
        </is>
      </c>
      <c r="BF1089" t="inlineStr">
        <is>
          <t>Not reported</t>
        </is>
      </c>
      <c r="BG1089" t="inlineStr">
        <is>
          <t>Not reviewed (not included)</t>
        </is>
      </c>
      <c r="BH1089" t="inlineStr">
        <is>
          <t>N/A</t>
        </is>
      </c>
      <c r="BI1089" t="inlineStr">
        <is>
          <t>Not reviewed</t>
        </is>
      </c>
      <c r="BJ1089" t="inlineStr">
        <is>
          <t>Not reviewed</t>
        </is>
      </c>
      <c r="BK1089" t="inlineStr">
        <is>
          <t>Not reviewed</t>
        </is>
      </c>
      <c r="BL1089" t="inlineStr">
        <is>
          <t>Not reviewed</t>
        </is>
      </c>
      <c r="BM1089" t="inlineStr">
        <is>
          <t>Not reviewed (not included)</t>
        </is>
      </c>
      <c r="BN1089" t="inlineStr">
        <is>
          <t>Out of Date Range - E4-Year: Published 2026, outside 2019-2025 window</t>
        </is>
      </c>
      <c r="BO1089" t="inlineStr">
        <is>
          <t>Abstract-level screening only</t>
        </is>
      </c>
      <c r="BP1089" t="inlineStr">
        <is>
          <t>Not reported</t>
        </is>
      </c>
    </row>
    <row r="1090">
      <c r="A1090" t="inlineStr">
        <is>
          <t>A brief review of MRI studies in patients with attention-deficit/hyperactivity disorder and future perspectives</t>
        </is>
      </c>
      <c r="B1090" t="n">
        <v>2025</v>
      </c>
      <c r="C1090" t="inlineStr">
        <is>
          <t>Not checked</t>
        </is>
      </c>
      <c r="D1090" t="inlineStr">
        <is>
          <t>Not checked</t>
        </is>
      </c>
      <c r="E1090">
        <f>_XLFN.IFNA( _XLFN.XLOOKUP(A936,#REF!,#REF!), "NOT PUBMED")</f>
        <v/>
      </c>
      <c r="G1090" t="inlineStr">
        <is>
          <t>Unimodal</t>
        </is>
      </c>
      <c r="H1090" t="inlineStr">
        <is>
          <t>See abstract</t>
        </is>
      </c>
      <c r="I1090" t="inlineStr">
        <is>
          <t>See abstract</t>
        </is>
      </c>
      <c r="J1090" t="inlineStr">
        <is>
          <t>See abstract (AI/ML)</t>
        </is>
      </c>
      <c r="K1090" t="inlineStr">
        <is>
          <t>See abstract</t>
        </is>
      </c>
      <c r="M1090" t="inlineStr">
        <is>
          <t>See abstract</t>
        </is>
      </c>
      <c r="N1090" t="inlineStr">
        <is>
          <t>See abstract</t>
        </is>
      </c>
      <c r="O1090" t="inlineStr">
        <is>
          <t>Not verified from abstract</t>
        </is>
      </c>
      <c r="P1090" t="inlineStr">
        <is>
          <t>See abstract</t>
        </is>
      </c>
      <c r="Q1090" t="inlineStr">
        <is>
          <t>See abstract</t>
        </is>
      </c>
      <c r="R1090" t="inlineStr">
        <is>
          <t>Not reviewed (not included)</t>
        </is>
      </c>
      <c r="S1090" t="inlineStr">
        <is>
          <t>Not reviewed (not included)</t>
        </is>
      </c>
      <c r="T1090" t="inlineStr">
        <is>
          <t>Abstract screening only. Not Primary Research</t>
        </is>
      </c>
      <c r="U1090" t="inlineStr">
        <is>
          <t>EXCLUDE</t>
        </is>
      </c>
      <c r="V1090" t="inlineStr">
        <is>
          <t>E6-Not Primary Research: Title/abstract indicates systematic review, meta-analysis, or review paper</t>
        </is>
      </c>
      <c r="W1090" t="inlineStr">
        <is>
          <t>Excluded: Not Primary Research</t>
        </is>
      </c>
      <c r="X1090" t="inlineStr">
        <is>
          <t>Not assessed from abstract</t>
        </is>
      </c>
      <c r="Y1090" t="inlineStr">
        <is>
          <t>Pubmed</t>
        </is>
      </c>
      <c r="Z1090" t="inlineStr">
        <is>
          <t>Not determined from abstract</t>
        </is>
      </c>
      <c r="AB1090" t="inlineStr">
        <is>
          <t>Not assessed (not included)</t>
        </is>
      </c>
      <c r="AC1090" t="inlineStr">
        <is>
          <t>Not assessed (not included)</t>
        </is>
      </c>
      <c r="AD1090" t="inlineStr">
        <is>
          <t>Mizuno Y, Yamashita M, Shou Q, Hamatani S, Cai W.</t>
        </is>
      </c>
      <c r="AF1090" t="inlineStr">
        <is>
          <t>Unknown - Verify via DOI</t>
        </is>
      </c>
      <c r="AH1090" t="inlineStr">
        <is>
          <t>Not assessed</t>
        </is>
      </c>
      <c r="AI1090" t="inlineStr">
        <is>
          <t>Not reported</t>
        </is>
      </c>
      <c r="AJ1090" t="inlineStr">
        <is>
          <t>Not reported</t>
        </is>
      </c>
      <c r="AK1090" t="inlineStr">
        <is>
          <t>Not reported</t>
        </is>
      </c>
      <c r="AL1090" t="inlineStr">
        <is>
          <t>Not reported</t>
        </is>
      </c>
      <c r="AM1090" t="inlineStr">
        <is>
          <t>Not reported</t>
        </is>
      </c>
      <c r="AN1090" t="inlineStr">
        <is>
          <t>Not reported</t>
        </is>
      </c>
      <c r="AO1090" t="inlineStr">
        <is>
          <t>Not reviewed</t>
        </is>
      </c>
      <c r="AP1090" t="inlineStr">
        <is>
          <t>Not reported</t>
        </is>
      </c>
      <c r="AQ1090" t="inlineStr">
        <is>
          <t>Not reported</t>
        </is>
      </c>
      <c r="AR1090" t="inlineStr">
        <is>
          <t>Not reported</t>
        </is>
      </c>
      <c r="AS1090" t="inlineStr">
        <is>
          <t>See abstract</t>
        </is>
      </c>
      <c r="AT1090" t="inlineStr">
        <is>
          <t>Not reviewed</t>
        </is>
      </c>
      <c r="AU1090" t="inlineStr">
        <is>
          <t>Not reviewed</t>
        </is>
      </c>
      <c r="AV1090" t="inlineStr">
        <is>
          <t>Not reviewed</t>
        </is>
      </c>
      <c r="AW1090" t="inlineStr">
        <is>
          <t>Not reviewed</t>
        </is>
      </c>
      <c r="AX1090" t="inlineStr">
        <is>
          <t>Not reported</t>
        </is>
      </c>
      <c r="AY1090" t="inlineStr">
        <is>
          <t>Not reported</t>
        </is>
      </c>
      <c r="AZ1090" t="inlineStr">
        <is>
          <t>Not reported</t>
        </is>
      </c>
      <c r="BA1090" t="inlineStr">
        <is>
          <t>Not reported</t>
        </is>
      </c>
      <c r="BB1090" t="inlineStr">
        <is>
          <t>Not reported</t>
        </is>
      </c>
      <c r="BC1090" t="inlineStr">
        <is>
          <t>Not reported</t>
        </is>
      </c>
      <c r="BD1090" t="inlineStr">
        <is>
          <t>Not reported</t>
        </is>
      </c>
      <c r="BE1090" t="inlineStr">
        <is>
          <t>Not reported</t>
        </is>
      </c>
      <c r="BF1090" t="inlineStr">
        <is>
          <t>Not reported</t>
        </is>
      </c>
      <c r="BG1090" t="inlineStr">
        <is>
          <t>Not reviewed (not included)</t>
        </is>
      </c>
      <c r="BH1090" t="inlineStr">
        <is>
          <t>N/A</t>
        </is>
      </c>
      <c r="BI1090" t="inlineStr">
        <is>
          <t>Not reviewed</t>
        </is>
      </c>
      <c r="BJ1090" t="inlineStr">
        <is>
          <t>Not reviewed</t>
        </is>
      </c>
      <c r="BK1090" t="inlineStr">
        <is>
          <t>Not reviewed</t>
        </is>
      </c>
      <c r="BL1090" t="inlineStr">
        <is>
          <t>Not reviewed</t>
        </is>
      </c>
      <c r="BM1090" t="inlineStr">
        <is>
          <t>Not reviewed (not included)</t>
        </is>
      </c>
      <c r="BN1090" t="inlineStr">
        <is>
          <t>Not Primary Research - E6-Not Primary Research: Title/abstract indicates systematic review, meta-analysis, or review paper</t>
        </is>
      </c>
      <c r="BO1090" t="inlineStr">
        <is>
          <t>Abstract-level screening only</t>
        </is>
      </c>
      <c r="BP1090" t="inlineStr">
        <is>
          <t>Not reported</t>
        </is>
      </c>
    </row>
    <row r="1091">
      <c r="A1091" t="inlineStr">
        <is>
          <t>Enhanced Machine Learning Approach to ADHD Classification Using Actigraphy Data</t>
        </is>
      </c>
      <c r="B1091" t="n">
        <v>2025</v>
      </c>
      <c r="C1091" t="inlineStr">
        <is>
          <t>Not checked</t>
        </is>
      </c>
      <c r="D1091" t="inlineStr">
        <is>
          <t>Not checked</t>
        </is>
      </c>
      <c r="E1091">
        <f>_XLFN.IFNA( _XLFN.XLOOKUP(A937,#REF!,#REF!), "NOT PUBMED")</f>
        <v/>
      </c>
      <c r="G1091" t="inlineStr">
        <is>
          <t>Unimodal</t>
        </is>
      </c>
      <c r="H1091" t="inlineStr">
        <is>
          <t>See abstract</t>
        </is>
      </c>
      <c r="I1091" t="inlineStr">
        <is>
          <t>See abstract</t>
        </is>
      </c>
      <c r="J1091" t="inlineStr">
        <is>
          <t>See abstract (AI/ML)</t>
        </is>
      </c>
      <c r="K1091" t="inlineStr">
        <is>
          <t>See abstract</t>
        </is>
      </c>
      <c r="M1091" t="inlineStr">
        <is>
          <t>See abstract</t>
        </is>
      </c>
      <c r="N1091" t="inlineStr">
        <is>
          <t>See abstract</t>
        </is>
      </c>
      <c r="O1091" t="inlineStr">
        <is>
          <t>Not verified from abstract</t>
        </is>
      </c>
      <c r="P1091" t="inlineStr">
        <is>
          <t>See abstract</t>
        </is>
      </c>
      <c r="Q1091" t="inlineStr">
        <is>
          <t>See abstract</t>
        </is>
      </c>
      <c r="R1091" t="inlineStr">
        <is>
          <t>Not reviewed (not included)</t>
        </is>
      </c>
      <c r="S1091" t="inlineStr">
        <is>
          <t>Not reviewed (not included)</t>
        </is>
      </c>
      <c r="T1091" t="inlineStr">
        <is>
          <t>Abstract screening only. Not Selected for Final 95 (Pending Full Text Review)</t>
        </is>
      </c>
      <c r="U1091" t="inlineStr">
        <is>
          <t>EXCLUDE</t>
        </is>
      </c>
      <c r="V109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91" t="inlineStr">
        <is>
          <t>Excluded: Other Criterion</t>
        </is>
      </c>
      <c r="X1091" t="inlineStr">
        <is>
          <t>Not assessed from abstract</t>
        </is>
      </c>
      <c r="Y1091" t="inlineStr">
        <is>
          <t>Pubmed</t>
        </is>
      </c>
      <c r="Z1091" t="inlineStr">
        <is>
          <t>Not determined from abstract</t>
        </is>
      </c>
      <c r="AB1091" t="inlineStr">
        <is>
          <t>Not assessed (not included)</t>
        </is>
      </c>
      <c r="AC1091" t="inlineStr">
        <is>
          <t>Not assessed (not included)</t>
        </is>
      </c>
      <c r="AD1091" t="inlineStr">
        <is>
          <t>Feretzakis G, Boufeas I, Fotakidis S, Bazakidou E, Kalodanis K, Peristera P, Anastasiou A.</t>
        </is>
      </c>
      <c r="AF1091" t="inlineStr">
        <is>
          <t>Unknown - Verify via DOI</t>
        </is>
      </c>
      <c r="AH1091" t="inlineStr">
        <is>
          <t>Not assessed</t>
        </is>
      </c>
      <c r="AI1091" t="inlineStr">
        <is>
          <t>Not reported</t>
        </is>
      </c>
      <c r="AJ1091" t="inlineStr">
        <is>
          <t>Not reported</t>
        </is>
      </c>
      <c r="AK1091" t="inlineStr">
        <is>
          <t>Not reported</t>
        </is>
      </c>
      <c r="AL1091" t="inlineStr">
        <is>
          <t>Not reported</t>
        </is>
      </c>
      <c r="AM1091" t="inlineStr">
        <is>
          <t>Not reported</t>
        </is>
      </c>
      <c r="AN1091" t="inlineStr">
        <is>
          <t>Not reported</t>
        </is>
      </c>
      <c r="AO1091" t="inlineStr">
        <is>
          <t>Not reviewed</t>
        </is>
      </c>
      <c r="AP1091" t="inlineStr">
        <is>
          <t>Not reported</t>
        </is>
      </c>
      <c r="AQ1091" t="inlineStr">
        <is>
          <t>Not reported</t>
        </is>
      </c>
      <c r="AR1091" t="inlineStr">
        <is>
          <t>Not reported</t>
        </is>
      </c>
      <c r="AS1091" t="inlineStr">
        <is>
          <t>See abstract</t>
        </is>
      </c>
      <c r="AT1091" t="inlineStr">
        <is>
          <t>Not reviewed</t>
        </is>
      </c>
      <c r="AU1091" t="inlineStr">
        <is>
          <t>Not reviewed</t>
        </is>
      </c>
      <c r="AV1091" t="inlineStr">
        <is>
          <t>Not reviewed</t>
        </is>
      </c>
      <c r="AW1091" t="inlineStr">
        <is>
          <t>Not reviewed</t>
        </is>
      </c>
      <c r="AX1091" t="inlineStr">
        <is>
          <t>Not reported</t>
        </is>
      </c>
      <c r="AY1091" t="inlineStr">
        <is>
          <t>Not reported</t>
        </is>
      </c>
      <c r="AZ1091" t="inlineStr">
        <is>
          <t>Not reported</t>
        </is>
      </c>
      <c r="BA1091" t="inlineStr">
        <is>
          <t>Not reported</t>
        </is>
      </c>
      <c r="BB1091" t="inlineStr">
        <is>
          <t>Not reported</t>
        </is>
      </c>
      <c r="BC1091" t="inlineStr">
        <is>
          <t>Not reported</t>
        </is>
      </c>
      <c r="BD1091" t="inlineStr">
        <is>
          <t>Not reported</t>
        </is>
      </c>
      <c r="BE1091" t="inlineStr">
        <is>
          <t>Not reported</t>
        </is>
      </c>
      <c r="BF1091" t="inlineStr">
        <is>
          <t>Not reported</t>
        </is>
      </c>
      <c r="BG1091" t="inlineStr">
        <is>
          <t>Not reviewed (not included)</t>
        </is>
      </c>
      <c r="BH1091" t="inlineStr">
        <is>
          <t>N/A</t>
        </is>
      </c>
      <c r="BI1091" t="inlineStr">
        <is>
          <t>Not reviewed</t>
        </is>
      </c>
      <c r="BJ1091" t="inlineStr">
        <is>
          <t>Not reviewed</t>
        </is>
      </c>
      <c r="BK1091" t="inlineStr">
        <is>
          <t>Not reviewed</t>
        </is>
      </c>
      <c r="BL1091" t="inlineStr">
        <is>
          <t>Not reviewed</t>
        </is>
      </c>
      <c r="BM1091" t="inlineStr">
        <is>
          <t>Not reviewed (not included)</t>
        </is>
      </c>
      <c r="BN1091" t="inlineStr">
        <is>
          <t>Not Selected for Final 95 (Pending Full Text Review) - Candidate paper not selected for final 95: Passed abstract screening but not included in final selec</t>
        </is>
      </c>
      <c r="BO1091" t="inlineStr">
        <is>
          <t>Abstract-level screening only</t>
        </is>
      </c>
      <c r="BP1091" t="inlineStr">
        <is>
          <t>Not reported</t>
        </is>
      </c>
    </row>
    <row r="1092">
      <c r="A1092" t="inlineStr">
        <is>
          <t>3D masked autoencoder with spatiotemporal transformer for modeling of 4D fMRI data</t>
        </is>
      </c>
      <c r="B1092" t="n">
        <v>2026</v>
      </c>
      <c r="C1092" t="inlineStr">
        <is>
          <t>Not checked</t>
        </is>
      </c>
      <c r="D1092" t="inlineStr">
        <is>
          <t>Not checked</t>
        </is>
      </c>
      <c r="E1092">
        <f>_XLFN.IFNA( _XLFN.XLOOKUP(A939,#REF!,#REF!), "NOT PUBMED")</f>
        <v/>
      </c>
      <c r="G1092" t="inlineStr">
        <is>
          <t>Unimodal</t>
        </is>
      </c>
      <c r="H1092" t="inlineStr">
        <is>
          <t>See abstract</t>
        </is>
      </c>
      <c r="I1092" t="inlineStr">
        <is>
          <t>See abstract</t>
        </is>
      </c>
      <c r="J1092" t="inlineStr">
        <is>
          <t>See abstract (AI/ML)</t>
        </is>
      </c>
      <c r="K1092" t="inlineStr">
        <is>
          <t>See abstract</t>
        </is>
      </c>
      <c r="M1092" t="inlineStr">
        <is>
          <t>See abstract</t>
        </is>
      </c>
      <c r="N1092" t="inlineStr">
        <is>
          <t>See abstract</t>
        </is>
      </c>
      <c r="O1092" t="inlineStr">
        <is>
          <t>Not verified from abstract</t>
        </is>
      </c>
      <c r="P1092" t="inlineStr">
        <is>
          <t>See abstract</t>
        </is>
      </c>
      <c r="Q1092" t="inlineStr">
        <is>
          <t>See abstract</t>
        </is>
      </c>
      <c r="R1092" t="inlineStr">
        <is>
          <t>Not reviewed (not included)</t>
        </is>
      </c>
      <c r="S1092" t="inlineStr">
        <is>
          <t>Not reviewed (not included)</t>
        </is>
      </c>
      <c r="T1092" t="inlineStr">
        <is>
          <t>Abstract screening only. Out of Date Range</t>
        </is>
      </c>
      <c r="U1092" t="inlineStr">
        <is>
          <t>EXCLUDE</t>
        </is>
      </c>
      <c r="V1092" t="inlineStr">
        <is>
          <t>E4-Year: Published 2026, outside 2019-2025 window</t>
        </is>
      </c>
      <c r="W1092" t="inlineStr">
        <is>
          <t>Out of Date Range</t>
        </is>
      </c>
      <c r="X1092" t="inlineStr">
        <is>
          <t>Not assessed from abstract</t>
        </is>
      </c>
      <c r="Y1092" t="inlineStr">
        <is>
          <t>Pubmed</t>
        </is>
      </c>
      <c r="Z1092" t="inlineStr">
        <is>
          <t>Not determined from abstract</t>
        </is>
      </c>
      <c r="AB1092" t="inlineStr">
        <is>
          <t>Not assessed (not included)</t>
        </is>
      </c>
      <c r="AC1092" t="inlineStr">
        <is>
          <t>Not assessed (not included)</t>
        </is>
      </c>
      <c r="AD1092" t="inlineStr">
        <is>
          <t>Gao J, Ge B, Qiang N, Zhao S.</t>
        </is>
      </c>
      <c r="AF1092" t="inlineStr">
        <is>
          <t>Unknown - Verify via DOI</t>
        </is>
      </c>
      <c r="AH1092" t="inlineStr">
        <is>
          <t>Not assessed</t>
        </is>
      </c>
      <c r="AI1092" t="inlineStr">
        <is>
          <t>Not reported</t>
        </is>
      </c>
      <c r="AJ1092" t="inlineStr">
        <is>
          <t>Not reported</t>
        </is>
      </c>
      <c r="AK1092" t="inlineStr">
        <is>
          <t>Not reported</t>
        </is>
      </c>
      <c r="AL1092" t="inlineStr">
        <is>
          <t>Not reported</t>
        </is>
      </c>
      <c r="AM1092" t="inlineStr">
        <is>
          <t>Not reported</t>
        </is>
      </c>
      <c r="AN1092" t="inlineStr">
        <is>
          <t>Not reported</t>
        </is>
      </c>
      <c r="AO1092" t="inlineStr">
        <is>
          <t>Not reviewed</t>
        </is>
      </c>
      <c r="AP1092" t="inlineStr">
        <is>
          <t>Not reported</t>
        </is>
      </c>
      <c r="AQ1092" t="inlineStr">
        <is>
          <t>Not reported</t>
        </is>
      </c>
      <c r="AR1092" t="inlineStr">
        <is>
          <t>Not reported</t>
        </is>
      </c>
      <c r="AS1092" t="inlineStr">
        <is>
          <t>See abstract</t>
        </is>
      </c>
      <c r="AT1092" t="inlineStr">
        <is>
          <t>Not reviewed</t>
        </is>
      </c>
      <c r="AU1092" t="inlineStr">
        <is>
          <t>Not reviewed</t>
        </is>
      </c>
      <c r="AV1092" t="inlineStr">
        <is>
          <t>Not reviewed</t>
        </is>
      </c>
      <c r="AW1092" t="inlineStr">
        <is>
          <t>Not reviewed</t>
        </is>
      </c>
      <c r="AX1092" t="inlineStr">
        <is>
          <t>Not reported</t>
        </is>
      </c>
      <c r="AY1092" t="inlineStr">
        <is>
          <t>Not reported</t>
        </is>
      </c>
      <c r="AZ1092" t="inlineStr">
        <is>
          <t>Not reported</t>
        </is>
      </c>
      <c r="BA1092" t="inlineStr">
        <is>
          <t>Not reported</t>
        </is>
      </c>
      <c r="BB1092" t="inlineStr">
        <is>
          <t>Not reported</t>
        </is>
      </c>
      <c r="BC1092" t="inlineStr">
        <is>
          <t>Not reported</t>
        </is>
      </c>
      <c r="BD1092" t="inlineStr">
        <is>
          <t>Not reported</t>
        </is>
      </c>
      <c r="BE1092" t="inlineStr">
        <is>
          <t>Not reported</t>
        </is>
      </c>
      <c r="BF1092" t="inlineStr">
        <is>
          <t>Not reported</t>
        </is>
      </c>
      <c r="BG1092" t="inlineStr">
        <is>
          <t>Not reviewed (not included)</t>
        </is>
      </c>
      <c r="BH1092" t="inlineStr">
        <is>
          <t>N/A</t>
        </is>
      </c>
      <c r="BI1092" t="inlineStr">
        <is>
          <t>Not reviewed</t>
        </is>
      </c>
      <c r="BJ1092" t="inlineStr">
        <is>
          <t>Not reviewed</t>
        </is>
      </c>
      <c r="BK1092" t="inlineStr">
        <is>
          <t>Not reviewed</t>
        </is>
      </c>
      <c r="BL1092" t="inlineStr">
        <is>
          <t>Not reviewed</t>
        </is>
      </c>
      <c r="BM1092" t="inlineStr">
        <is>
          <t>Not reviewed (not included)</t>
        </is>
      </c>
      <c r="BN1092" t="inlineStr">
        <is>
          <t>Out of Date Range - E4-Year: Published 2026, outside 2019-2025 window</t>
        </is>
      </c>
      <c r="BO1092" t="inlineStr">
        <is>
          <t>Abstract-level screening only</t>
        </is>
      </c>
      <c r="BP1092" t="inlineStr">
        <is>
          <t>Not reported</t>
        </is>
      </c>
    </row>
    <row r="1093">
      <c r="A1093" t="inlineStr">
        <is>
          <t>Better characterization of attention and hyperactivity/impulsivity in children with ADHD: The key to understanding the underlying white matter microstructure</t>
        </is>
      </c>
      <c r="B1093" t="n">
        <v>2022</v>
      </c>
      <c r="C1093" t="inlineStr">
        <is>
          <t>Not checked</t>
        </is>
      </c>
      <c r="D1093" t="inlineStr">
        <is>
          <t>Not checked</t>
        </is>
      </c>
      <c r="E1093">
        <f>_XLFN.IFNA( _XLFN.XLOOKUP(A940,#REF!,#REF!), "NOT PUBMED")</f>
        <v/>
      </c>
      <c r="G1093" t="inlineStr">
        <is>
          <t>Unimodal</t>
        </is>
      </c>
      <c r="H1093" t="inlineStr">
        <is>
          <t>See abstract</t>
        </is>
      </c>
      <c r="I1093" t="inlineStr">
        <is>
          <t>See abstract</t>
        </is>
      </c>
      <c r="J1093" t="inlineStr">
        <is>
          <t>See abstract (AI/ML)</t>
        </is>
      </c>
      <c r="K1093" t="inlineStr">
        <is>
          <t>See abstract</t>
        </is>
      </c>
      <c r="M1093" t="inlineStr">
        <is>
          <t>See abstract</t>
        </is>
      </c>
      <c r="N1093" t="inlineStr">
        <is>
          <t>See abstract</t>
        </is>
      </c>
      <c r="O1093" t="inlineStr">
        <is>
          <t>Not verified from abstract</t>
        </is>
      </c>
      <c r="P1093" t="inlineStr">
        <is>
          <t>See abstract</t>
        </is>
      </c>
      <c r="Q1093" t="inlineStr">
        <is>
          <t>See abstract</t>
        </is>
      </c>
      <c r="R1093" t="inlineStr">
        <is>
          <t>Not reviewed (not included)</t>
        </is>
      </c>
      <c r="S1093" t="inlineStr">
        <is>
          <t>Not reviewed (not included)</t>
        </is>
      </c>
      <c r="T1093" t="inlineStr">
        <is>
          <t>Abstract screening only. No AI/ML Methods</t>
        </is>
      </c>
      <c r="U1093" t="inlineStr">
        <is>
          <t>EXCLUDE</t>
        </is>
      </c>
      <c r="V1093" t="inlineStr">
        <is>
          <t>E1-No AI/ML/DL: Abstract and title do not describe application of AI, ML, or DL methods</t>
        </is>
      </c>
      <c r="W1093" t="inlineStr">
        <is>
          <t>Excluded: No AI/ML Methods</t>
        </is>
      </c>
      <c r="X1093" t="inlineStr">
        <is>
          <t>Not assessed from abstract</t>
        </is>
      </c>
      <c r="Y1093" t="inlineStr">
        <is>
          <t>Pubmed</t>
        </is>
      </c>
      <c r="Z1093" t="inlineStr">
        <is>
          <t>Not determined from abstract</t>
        </is>
      </c>
      <c r="AB1093" t="inlineStr">
        <is>
          <t>Not assessed (not included)</t>
        </is>
      </c>
      <c r="AC1093" t="inlineStr">
        <is>
          <t>Not assessed (not included)</t>
        </is>
      </c>
      <c r="AD1093" t="inlineStr">
        <is>
          <t>Gagnon A, Descoteaux M, Bocti C, Takser L.</t>
        </is>
      </c>
      <c r="AF1093" t="inlineStr">
        <is>
          <t>Unknown - Verify via DOI</t>
        </is>
      </c>
      <c r="AH1093" t="inlineStr">
        <is>
          <t>Not assessed</t>
        </is>
      </c>
      <c r="AI1093" t="inlineStr">
        <is>
          <t>Not reported</t>
        </is>
      </c>
      <c r="AJ1093" t="inlineStr">
        <is>
          <t>Not reported</t>
        </is>
      </c>
      <c r="AK1093" t="inlineStr">
        <is>
          <t>Not reported</t>
        </is>
      </c>
      <c r="AL1093" t="inlineStr">
        <is>
          <t>Not reported</t>
        </is>
      </c>
      <c r="AM1093" t="inlineStr">
        <is>
          <t>Not reported</t>
        </is>
      </c>
      <c r="AN1093" t="inlineStr">
        <is>
          <t>Not reported</t>
        </is>
      </c>
      <c r="AO1093" t="inlineStr">
        <is>
          <t>Not reviewed</t>
        </is>
      </c>
      <c r="AP1093" t="inlineStr">
        <is>
          <t>Not reported</t>
        </is>
      </c>
      <c r="AQ1093" t="inlineStr">
        <is>
          <t>Not reported</t>
        </is>
      </c>
      <c r="AR1093" t="inlineStr">
        <is>
          <t>Not reported</t>
        </is>
      </c>
      <c r="AS1093" t="inlineStr">
        <is>
          <t>See abstract</t>
        </is>
      </c>
      <c r="AT1093" t="inlineStr">
        <is>
          <t>Not reviewed</t>
        </is>
      </c>
      <c r="AU1093" t="inlineStr">
        <is>
          <t>Not reviewed</t>
        </is>
      </c>
      <c r="AV1093" t="inlineStr">
        <is>
          <t>Not reviewed</t>
        </is>
      </c>
      <c r="AW1093" t="inlineStr">
        <is>
          <t>Not reviewed</t>
        </is>
      </c>
      <c r="AX1093" t="inlineStr">
        <is>
          <t>Not reported</t>
        </is>
      </c>
      <c r="AY1093" t="inlineStr">
        <is>
          <t>Not reported</t>
        </is>
      </c>
      <c r="AZ1093" t="inlineStr">
        <is>
          <t>Not reported</t>
        </is>
      </c>
      <c r="BA1093" t="inlineStr">
        <is>
          <t>Not reported</t>
        </is>
      </c>
      <c r="BB1093" t="inlineStr">
        <is>
          <t>Not reported</t>
        </is>
      </c>
      <c r="BC1093" t="inlineStr">
        <is>
          <t>Not reported</t>
        </is>
      </c>
      <c r="BD1093" t="inlineStr">
        <is>
          <t>Not reported</t>
        </is>
      </c>
      <c r="BE1093" t="inlineStr">
        <is>
          <t>Not reported</t>
        </is>
      </c>
      <c r="BF1093" t="inlineStr">
        <is>
          <t>Not reported</t>
        </is>
      </c>
      <c r="BG1093" t="inlineStr">
        <is>
          <t>Not reviewed (not included)</t>
        </is>
      </c>
      <c r="BH1093" t="inlineStr">
        <is>
          <t>N/A</t>
        </is>
      </c>
      <c r="BI1093" t="inlineStr">
        <is>
          <t>Not reviewed</t>
        </is>
      </c>
      <c r="BJ1093" t="inlineStr">
        <is>
          <t>Not reviewed</t>
        </is>
      </c>
      <c r="BK1093" t="inlineStr">
        <is>
          <t>Not reviewed</t>
        </is>
      </c>
      <c r="BL1093" t="inlineStr">
        <is>
          <t>Not reviewed</t>
        </is>
      </c>
      <c r="BM1093" t="inlineStr">
        <is>
          <t>Not reviewed (not included)</t>
        </is>
      </c>
      <c r="BN1093" t="inlineStr">
        <is>
          <t>No AI/ML Methods - E1-No AI/ML/DL: Abstract and title do not describe application of AI, ML, or DL methods</t>
        </is>
      </c>
      <c r="BO1093" t="inlineStr">
        <is>
          <t>Abstract-level screening only</t>
        </is>
      </c>
      <c r="BP1093" t="inlineStr">
        <is>
          <t>Not reported</t>
        </is>
      </c>
    </row>
    <row r="1094">
      <c r="A1094" t="inlineStr">
        <is>
          <t>Entropy-based risk network identification in adolescent self-injurious behavior using machine learning and network analysis</t>
        </is>
      </c>
      <c r="B1094" t="n">
        <v>2025</v>
      </c>
      <c r="C1094" t="inlineStr">
        <is>
          <t>Not checked</t>
        </is>
      </c>
      <c r="D1094" t="inlineStr">
        <is>
          <t>Not checked</t>
        </is>
      </c>
      <c r="E1094">
        <f>_XLFN.IFNA( _XLFN.XLOOKUP(A942,#REF!,#REF!), "NOT PUBMED")</f>
        <v/>
      </c>
      <c r="G1094" t="inlineStr">
        <is>
          <t>Unimodal</t>
        </is>
      </c>
      <c r="H1094" t="inlineStr">
        <is>
          <t>See abstract</t>
        </is>
      </c>
      <c r="I1094" t="inlineStr">
        <is>
          <t>See abstract</t>
        </is>
      </c>
      <c r="J1094" t="inlineStr">
        <is>
          <t>See abstract (AI/ML)</t>
        </is>
      </c>
      <c r="K1094" t="inlineStr">
        <is>
          <t>See abstract</t>
        </is>
      </c>
      <c r="M1094" t="inlineStr">
        <is>
          <t>See abstract</t>
        </is>
      </c>
      <c r="N1094" t="inlineStr">
        <is>
          <t>See abstract</t>
        </is>
      </c>
      <c r="O1094" t="inlineStr">
        <is>
          <t>Not verified from abstract</t>
        </is>
      </c>
      <c r="P1094" t="inlineStr">
        <is>
          <t>See abstract</t>
        </is>
      </c>
      <c r="Q1094" t="inlineStr">
        <is>
          <t>See abstract</t>
        </is>
      </c>
      <c r="R1094" t="inlineStr">
        <is>
          <t>Not reviewed (not included)</t>
        </is>
      </c>
      <c r="S1094" t="inlineStr">
        <is>
          <t>Not reviewed (not included)</t>
        </is>
      </c>
      <c r="T1094" t="inlineStr">
        <is>
          <t>Abstract screening only. Non-ADHD Focused</t>
        </is>
      </c>
      <c r="U1094" t="inlineStr">
        <is>
          <t>EXCLUDE</t>
        </is>
      </c>
      <c r="V1094" t="inlineStr">
        <is>
          <t>E2-Not ADHD focused: Neither title nor abstract mentions ADHD or attention-deficit/hyperactivity</t>
        </is>
      </c>
      <c r="W1094" t="inlineStr">
        <is>
          <t>Excluded: Not ADHD Focused</t>
        </is>
      </c>
      <c r="X1094" t="inlineStr">
        <is>
          <t>Not assessed from abstract</t>
        </is>
      </c>
      <c r="Y1094" t="inlineStr">
        <is>
          <t>Pubmed</t>
        </is>
      </c>
      <c r="Z1094" t="inlineStr">
        <is>
          <t>Not determined from abstract</t>
        </is>
      </c>
      <c r="AB1094" t="inlineStr">
        <is>
          <t>Not assessed (not included)</t>
        </is>
      </c>
      <c r="AC1094" t="inlineStr">
        <is>
          <t>Not assessed (not included)</t>
        </is>
      </c>
      <c r="AD1094" t="inlineStr">
        <is>
          <t>Zhang Z, Chen H, Ye Y, Chen H, Guo H, Zhou J.</t>
        </is>
      </c>
      <c r="AF1094" t="inlineStr">
        <is>
          <t>Unknown - Verify via DOI</t>
        </is>
      </c>
      <c r="AH1094" t="inlineStr">
        <is>
          <t>Not assessed</t>
        </is>
      </c>
      <c r="AI1094" t="inlineStr">
        <is>
          <t>Not reported</t>
        </is>
      </c>
      <c r="AJ1094" t="inlineStr">
        <is>
          <t>Not reported</t>
        </is>
      </c>
      <c r="AK1094" t="inlineStr">
        <is>
          <t>Not reported</t>
        </is>
      </c>
      <c r="AL1094" t="inlineStr">
        <is>
          <t>Not reported</t>
        </is>
      </c>
      <c r="AM1094" t="inlineStr">
        <is>
          <t>Not reported</t>
        </is>
      </c>
      <c r="AN1094" t="inlineStr">
        <is>
          <t>Not reported</t>
        </is>
      </c>
      <c r="AO1094" t="inlineStr">
        <is>
          <t>Not reviewed</t>
        </is>
      </c>
      <c r="AP1094" t="inlineStr">
        <is>
          <t>Not reported</t>
        </is>
      </c>
      <c r="AQ1094" t="inlineStr">
        <is>
          <t>Not reported</t>
        </is>
      </c>
      <c r="AR1094" t="inlineStr">
        <is>
          <t>Not reported</t>
        </is>
      </c>
      <c r="AS1094" t="inlineStr">
        <is>
          <t>See abstract</t>
        </is>
      </c>
      <c r="AT1094" t="inlineStr">
        <is>
          <t>Not reviewed</t>
        </is>
      </c>
      <c r="AU1094" t="inlineStr">
        <is>
          <t>Not reviewed</t>
        </is>
      </c>
      <c r="AV1094" t="inlineStr">
        <is>
          <t>Not reviewed</t>
        </is>
      </c>
      <c r="AW1094" t="inlineStr">
        <is>
          <t>Not reviewed</t>
        </is>
      </c>
      <c r="AX1094" t="inlineStr">
        <is>
          <t>Not reported</t>
        </is>
      </c>
      <c r="AY1094" t="inlineStr">
        <is>
          <t>Not reported</t>
        </is>
      </c>
      <c r="AZ1094" t="inlineStr">
        <is>
          <t>Not reported</t>
        </is>
      </c>
      <c r="BA1094" t="inlineStr">
        <is>
          <t>Not reported</t>
        </is>
      </c>
      <c r="BB1094" t="inlineStr">
        <is>
          <t>Not reported</t>
        </is>
      </c>
      <c r="BC1094" t="inlineStr">
        <is>
          <t>Not reported</t>
        </is>
      </c>
      <c r="BD1094" t="inlineStr">
        <is>
          <t>Not reported</t>
        </is>
      </c>
      <c r="BE1094" t="inlineStr">
        <is>
          <t>Not reported</t>
        </is>
      </c>
      <c r="BF1094" t="inlineStr">
        <is>
          <t>Not reported</t>
        </is>
      </c>
      <c r="BG1094" t="inlineStr">
        <is>
          <t>Not reviewed (not included)</t>
        </is>
      </c>
      <c r="BH1094" t="inlineStr">
        <is>
          <t>N/A</t>
        </is>
      </c>
      <c r="BI1094" t="inlineStr">
        <is>
          <t>Not reviewed</t>
        </is>
      </c>
      <c r="BJ1094" t="inlineStr">
        <is>
          <t>Not reviewed</t>
        </is>
      </c>
      <c r="BK1094" t="inlineStr">
        <is>
          <t>Not reviewed</t>
        </is>
      </c>
      <c r="BL1094" t="inlineStr">
        <is>
          <t>Not reviewed</t>
        </is>
      </c>
      <c r="BM1094" t="inlineStr">
        <is>
          <t>Not reviewed (not included)</t>
        </is>
      </c>
      <c r="BN1094" t="inlineStr">
        <is>
          <t>Non-ADHD Focused - E2-Not ADHD focused: Neither title nor abstract mentions ADHD or attention-deficit/hyperactivity</t>
        </is>
      </c>
      <c r="BO1094" t="inlineStr">
        <is>
          <t>Abstract-level screening only</t>
        </is>
      </c>
      <c r="BP1094" t="inlineStr">
        <is>
          <t>Not reported</t>
        </is>
      </c>
    </row>
    <row r="1095">
      <c r="A1095" t="inlineStr">
        <is>
          <t>Deep Learning Enabled Diagnosis of Children's ADHD Based on the Big Data of Video Screen Long-Range EEG</t>
        </is>
      </c>
      <c r="B1095" t="n">
        <v>2022</v>
      </c>
      <c r="C1095" t="inlineStr">
        <is>
          <t>Not checked</t>
        </is>
      </c>
      <c r="D1095" t="inlineStr">
        <is>
          <t>Not checked</t>
        </is>
      </c>
      <c r="E1095">
        <f>_XLFN.IFNA( _XLFN.XLOOKUP(A943,#REF!,#REF!), "NOT PUBMED")</f>
        <v/>
      </c>
      <c r="G1095" t="inlineStr">
        <is>
          <t>Unimodal</t>
        </is>
      </c>
      <c r="H1095" t="inlineStr">
        <is>
          <t>See abstract</t>
        </is>
      </c>
      <c r="I1095" t="inlineStr">
        <is>
          <t>See abstract</t>
        </is>
      </c>
      <c r="J1095" t="inlineStr">
        <is>
          <t>See abstract (AI/ML)</t>
        </is>
      </c>
      <c r="K1095" t="inlineStr">
        <is>
          <t>See abstract</t>
        </is>
      </c>
      <c r="M1095" t="inlineStr">
        <is>
          <t>See abstract</t>
        </is>
      </c>
      <c r="N1095" t="inlineStr">
        <is>
          <t>See abstract</t>
        </is>
      </c>
      <c r="O1095" t="inlineStr">
        <is>
          <t>Not verified from abstract</t>
        </is>
      </c>
      <c r="P1095" t="inlineStr">
        <is>
          <t>See abstract</t>
        </is>
      </c>
      <c r="Q1095" t="inlineStr">
        <is>
          <t>See abstract</t>
        </is>
      </c>
      <c r="R1095" t="inlineStr">
        <is>
          <t>Not reviewed (not included)</t>
        </is>
      </c>
      <c r="S1095" t="inlineStr">
        <is>
          <t>Not reviewed (not included)</t>
        </is>
      </c>
      <c r="T1095" t="inlineStr">
        <is>
          <t>Abstract screening only. Not Selected for Final 95 (Pending Full Text Review)</t>
        </is>
      </c>
      <c r="U1095" t="inlineStr">
        <is>
          <t>EXCLUDE</t>
        </is>
      </c>
      <c r="V109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95" t="inlineStr">
        <is>
          <t>Excluded: Other Criterion</t>
        </is>
      </c>
      <c r="X1095" t="inlineStr">
        <is>
          <t>Not assessed from abstract</t>
        </is>
      </c>
      <c r="Y1095" t="inlineStr">
        <is>
          <t>Pubmed</t>
        </is>
      </c>
      <c r="Z1095" t="inlineStr">
        <is>
          <t>Not determined from abstract</t>
        </is>
      </c>
      <c r="AB1095" t="inlineStr">
        <is>
          <t>Not assessed (not included)</t>
        </is>
      </c>
      <c r="AC1095" t="inlineStr">
        <is>
          <t>Not assessed (not included)</t>
        </is>
      </c>
      <c r="AD1095" t="inlineStr">
        <is>
          <t>Zhou D, Liao Z, Chen R.</t>
        </is>
      </c>
      <c r="AF1095" t="inlineStr">
        <is>
          <t>Unknown - Verify via DOI</t>
        </is>
      </c>
      <c r="AH1095" t="inlineStr">
        <is>
          <t>Not assessed</t>
        </is>
      </c>
      <c r="AI1095" t="inlineStr">
        <is>
          <t>Not reported</t>
        </is>
      </c>
      <c r="AJ1095" t="inlineStr">
        <is>
          <t>Not reported</t>
        </is>
      </c>
      <c r="AK1095" t="inlineStr">
        <is>
          <t>Not reported</t>
        </is>
      </c>
      <c r="AL1095" t="inlineStr">
        <is>
          <t>Not reported</t>
        </is>
      </c>
      <c r="AM1095" t="inlineStr">
        <is>
          <t>Not reported</t>
        </is>
      </c>
      <c r="AN1095" t="inlineStr">
        <is>
          <t>Not reported</t>
        </is>
      </c>
      <c r="AO1095" t="inlineStr">
        <is>
          <t>Not reviewed</t>
        </is>
      </c>
      <c r="AP1095" t="inlineStr">
        <is>
          <t>Not reported</t>
        </is>
      </c>
      <c r="AQ1095" t="inlineStr">
        <is>
          <t>Not reported</t>
        </is>
      </c>
      <c r="AR1095" t="inlineStr">
        <is>
          <t>Not reported</t>
        </is>
      </c>
      <c r="AS1095" t="inlineStr">
        <is>
          <t>See abstract</t>
        </is>
      </c>
      <c r="AT1095" t="inlineStr">
        <is>
          <t>Not reviewed</t>
        </is>
      </c>
      <c r="AU1095" t="inlineStr">
        <is>
          <t>Not reviewed</t>
        </is>
      </c>
      <c r="AV1095" t="inlineStr">
        <is>
          <t>Not reviewed</t>
        </is>
      </c>
      <c r="AW1095" t="inlineStr">
        <is>
          <t>Not reviewed</t>
        </is>
      </c>
      <c r="AX1095" t="inlineStr">
        <is>
          <t>Not reported</t>
        </is>
      </c>
      <c r="AY1095" t="inlineStr">
        <is>
          <t>Not reported</t>
        </is>
      </c>
      <c r="AZ1095" t="inlineStr">
        <is>
          <t>Not reported</t>
        </is>
      </c>
      <c r="BA1095" t="inlineStr">
        <is>
          <t>Not reported</t>
        </is>
      </c>
      <c r="BB1095" t="inlineStr">
        <is>
          <t>Not reported</t>
        </is>
      </c>
      <c r="BC1095" t="inlineStr">
        <is>
          <t>Not reported</t>
        </is>
      </c>
      <c r="BD1095" t="inlineStr">
        <is>
          <t>Not reported</t>
        </is>
      </c>
      <c r="BE1095" t="inlineStr">
        <is>
          <t>Not reported</t>
        </is>
      </c>
      <c r="BF1095" t="inlineStr">
        <is>
          <t>Not reported</t>
        </is>
      </c>
      <c r="BG1095" t="inlineStr">
        <is>
          <t>Not reviewed (not included)</t>
        </is>
      </c>
      <c r="BH1095" t="inlineStr">
        <is>
          <t>N/A</t>
        </is>
      </c>
      <c r="BI1095" t="inlineStr">
        <is>
          <t>Not reviewed</t>
        </is>
      </c>
      <c r="BJ1095" t="inlineStr">
        <is>
          <t>Not reviewed</t>
        </is>
      </c>
      <c r="BK1095" t="inlineStr">
        <is>
          <t>Not reviewed</t>
        </is>
      </c>
      <c r="BL1095" t="inlineStr">
        <is>
          <t>Not reviewed</t>
        </is>
      </c>
      <c r="BM1095" t="inlineStr">
        <is>
          <t>Not reviewed (not included)</t>
        </is>
      </c>
      <c r="BN1095" t="inlineStr">
        <is>
          <t>Not Selected for Final 95 (Pending Full Text Review) - Candidate paper not selected for final 95: Passed abstract screening but not included in final selec</t>
        </is>
      </c>
      <c r="BO1095" t="inlineStr">
        <is>
          <t>Abstract-level screening only</t>
        </is>
      </c>
      <c r="BP1095" t="inlineStr">
        <is>
          <t>Not reported</t>
        </is>
      </c>
    </row>
    <row r="1096">
      <c r="A1096" t="inlineStr">
        <is>
          <t>TMODFCFNet: Topological Multi-Order Dynamic Functional Connection Fusion Network for the Diagnosis of ADHD in Children based on fNIRS</t>
        </is>
      </c>
      <c r="B1096" t="n">
        <v>2025</v>
      </c>
      <c r="C1096" t="inlineStr">
        <is>
          <t>Not checked</t>
        </is>
      </c>
      <c r="D1096" t="inlineStr">
        <is>
          <t>Not checked</t>
        </is>
      </c>
      <c r="E1096">
        <f>_XLFN.IFNA( _XLFN.XLOOKUP(A944,#REF!,#REF!), "NOT PUBMED")</f>
        <v/>
      </c>
      <c r="G1096" t="inlineStr">
        <is>
          <t>Unimodal</t>
        </is>
      </c>
      <c r="H1096" t="inlineStr">
        <is>
          <t>See abstract</t>
        </is>
      </c>
      <c r="I1096" t="inlineStr">
        <is>
          <t>See abstract</t>
        </is>
      </c>
      <c r="J1096" t="inlineStr">
        <is>
          <t>See abstract (AI/ML)</t>
        </is>
      </c>
      <c r="K1096" t="inlineStr">
        <is>
          <t>See abstract</t>
        </is>
      </c>
      <c r="M1096" t="inlineStr">
        <is>
          <t>See abstract</t>
        </is>
      </c>
      <c r="N1096" t="inlineStr">
        <is>
          <t>See abstract</t>
        </is>
      </c>
      <c r="O1096" t="inlineStr">
        <is>
          <t>Not verified from abstract</t>
        </is>
      </c>
      <c r="P1096" t="inlineStr">
        <is>
          <t>See abstract</t>
        </is>
      </c>
      <c r="Q1096" t="inlineStr">
        <is>
          <t>See abstract</t>
        </is>
      </c>
      <c r="R1096" t="inlineStr">
        <is>
          <t>Not reviewed (not included)</t>
        </is>
      </c>
      <c r="S1096" t="inlineStr">
        <is>
          <t>Not reviewed (not included)</t>
        </is>
      </c>
      <c r="T1096" t="inlineStr">
        <is>
          <t>Abstract screening only. No AI/ML Methods</t>
        </is>
      </c>
      <c r="U1096" t="inlineStr">
        <is>
          <t>EXCLUDE</t>
        </is>
      </c>
      <c r="V1096" t="inlineStr">
        <is>
          <t>E1-No AI/ML/DL: Abstract and title do not describe application of AI, ML, or DL methods</t>
        </is>
      </c>
      <c r="W1096" t="inlineStr">
        <is>
          <t>Excluded: No AI/ML Methods</t>
        </is>
      </c>
      <c r="X1096" t="inlineStr">
        <is>
          <t>Not assessed from abstract</t>
        </is>
      </c>
      <c r="Y1096" t="inlineStr">
        <is>
          <t>Pubmed</t>
        </is>
      </c>
      <c r="Z1096" t="inlineStr">
        <is>
          <t>Not determined from abstract</t>
        </is>
      </c>
      <c r="AB1096" t="inlineStr">
        <is>
          <t>Not assessed (not included)</t>
        </is>
      </c>
      <c r="AC1096" t="inlineStr">
        <is>
          <t>Not assessed (not included)</t>
        </is>
      </c>
      <c r="AD1096" t="inlineStr">
        <is>
          <t>Chu M, Ma Y, Wen Y, Li J, Tian R, Ren J, He X, Guo H, Li X, Yu J.</t>
        </is>
      </c>
      <c r="AF1096" t="inlineStr">
        <is>
          <t>Unknown - Verify via DOI</t>
        </is>
      </c>
      <c r="AH1096" t="inlineStr">
        <is>
          <t>Not assessed</t>
        </is>
      </c>
      <c r="AI1096" t="inlineStr">
        <is>
          <t>Not reported</t>
        </is>
      </c>
      <c r="AJ1096" t="inlineStr">
        <is>
          <t>Not reported</t>
        </is>
      </c>
      <c r="AK1096" t="inlineStr">
        <is>
          <t>Not reported</t>
        </is>
      </c>
      <c r="AL1096" t="inlineStr">
        <is>
          <t>Not reported</t>
        </is>
      </c>
      <c r="AM1096" t="inlineStr">
        <is>
          <t>Not reported</t>
        </is>
      </c>
      <c r="AN1096" t="inlineStr">
        <is>
          <t>Not reported</t>
        </is>
      </c>
      <c r="AO1096" t="inlineStr">
        <is>
          <t>Not reviewed</t>
        </is>
      </c>
      <c r="AP1096" t="inlineStr">
        <is>
          <t>Not reported</t>
        </is>
      </c>
      <c r="AQ1096" t="inlineStr">
        <is>
          <t>Not reported</t>
        </is>
      </c>
      <c r="AR1096" t="inlineStr">
        <is>
          <t>Not reported</t>
        </is>
      </c>
      <c r="AS1096" t="inlineStr">
        <is>
          <t>See abstract</t>
        </is>
      </c>
      <c r="AT1096" t="inlineStr">
        <is>
          <t>Not reviewed</t>
        </is>
      </c>
      <c r="AU1096" t="inlineStr">
        <is>
          <t>Not reviewed</t>
        </is>
      </c>
      <c r="AV1096" t="inlineStr">
        <is>
          <t>Not reviewed</t>
        </is>
      </c>
      <c r="AW1096" t="inlineStr">
        <is>
          <t>Not reviewed</t>
        </is>
      </c>
      <c r="AX1096" t="inlineStr">
        <is>
          <t>Not reported</t>
        </is>
      </c>
      <c r="AY1096" t="inlineStr">
        <is>
          <t>Not reported</t>
        </is>
      </c>
      <c r="AZ1096" t="inlineStr">
        <is>
          <t>Not reported</t>
        </is>
      </c>
      <c r="BA1096" t="inlineStr">
        <is>
          <t>Not reported</t>
        </is>
      </c>
      <c r="BB1096" t="inlineStr">
        <is>
          <t>Not reported</t>
        </is>
      </c>
      <c r="BC1096" t="inlineStr">
        <is>
          <t>Not reported</t>
        </is>
      </c>
      <c r="BD1096" t="inlineStr">
        <is>
          <t>Not reported</t>
        </is>
      </c>
      <c r="BE1096" t="inlineStr">
        <is>
          <t>Not reported</t>
        </is>
      </c>
      <c r="BF1096" t="inlineStr">
        <is>
          <t>Not reported</t>
        </is>
      </c>
      <c r="BG1096" t="inlineStr">
        <is>
          <t>Not reviewed (not included)</t>
        </is>
      </c>
      <c r="BH1096" t="inlineStr">
        <is>
          <t>N/A</t>
        </is>
      </c>
      <c r="BI1096" t="inlineStr">
        <is>
          <t>Not reviewed</t>
        </is>
      </c>
      <c r="BJ1096" t="inlineStr">
        <is>
          <t>Not reviewed</t>
        </is>
      </c>
      <c r="BK1096" t="inlineStr">
        <is>
          <t>Not reviewed</t>
        </is>
      </c>
      <c r="BL1096" t="inlineStr">
        <is>
          <t>Not reviewed</t>
        </is>
      </c>
      <c r="BM1096" t="inlineStr">
        <is>
          <t>Not reviewed (not included)</t>
        </is>
      </c>
      <c r="BN1096" t="inlineStr">
        <is>
          <t>No AI/ML Methods - E1-No AI/ML/DL: Abstract and title do not describe application of AI, ML, or DL methods</t>
        </is>
      </c>
      <c r="BO1096" t="inlineStr">
        <is>
          <t>Abstract-level screening only</t>
        </is>
      </c>
      <c r="BP1096" t="inlineStr">
        <is>
          <t>Not reported</t>
        </is>
      </c>
    </row>
    <row r="1097">
      <c r="A1097" t="inlineStr">
        <is>
          <t>Trends, Limits, and Challenges of Computer Technologies in Attention Deficit Hyperactivity Disorder Diagnosis and Treatment</t>
        </is>
      </c>
      <c r="B1097" t="n">
        <v>2022</v>
      </c>
      <c r="C1097" t="inlineStr">
        <is>
          <t>Not checked</t>
        </is>
      </c>
      <c r="D1097" t="inlineStr">
        <is>
          <t>Not checked</t>
        </is>
      </c>
      <c r="E1097">
        <f>_XLFN.IFNA( _XLFN.XLOOKUP(A946,#REF!,#REF!), "NOT PUBMED")</f>
        <v/>
      </c>
      <c r="G1097" t="inlineStr">
        <is>
          <t>Unimodal</t>
        </is>
      </c>
      <c r="H1097" t="inlineStr">
        <is>
          <t>See abstract</t>
        </is>
      </c>
      <c r="I1097" t="inlineStr">
        <is>
          <t>See abstract</t>
        </is>
      </c>
      <c r="J1097" t="inlineStr">
        <is>
          <t>See abstract (AI/ML)</t>
        </is>
      </c>
      <c r="K1097" t="inlineStr">
        <is>
          <t>See abstract</t>
        </is>
      </c>
      <c r="M1097" t="inlineStr">
        <is>
          <t>See abstract</t>
        </is>
      </c>
      <c r="N1097" t="inlineStr">
        <is>
          <t>See abstract</t>
        </is>
      </c>
      <c r="O1097" t="inlineStr">
        <is>
          <t>Not verified from abstract</t>
        </is>
      </c>
      <c r="P1097" t="inlineStr">
        <is>
          <t>See abstract</t>
        </is>
      </c>
      <c r="Q1097" t="inlineStr">
        <is>
          <t>See abstract</t>
        </is>
      </c>
      <c r="R1097" t="inlineStr">
        <is>
          <t>Not reviewed (not included)</t>
        </is>
      </c>
      <c r="S1097" t="inlineStr">
        <is>
          <t>Not reviewed (not included)</t>
        </is>
      </c>
      <c r="T1097" t="inlineStr">
        <is>
          <t>Abstract screening only. No AI/ML Methods</t>
        </is>
      </c>
      <c r="U1097" t="inlineStr">
        <is>
          <t>EXCLUDE</t>
        </is>
      </c>
      <c r="V1097" t="inlineStr">
        <is>
          <t>E1-No AI/ML/DL: Abstract and title do not describe application of AI, ML, or DL methods</t>
        </is>
      </c>
      <c r="W1097" t="inlineStr">
        <is>
          <t>Excluded: No AI/ML Methods</t>
        </is>
      </c>
      <c r="X1097" t="inlineStr">
        <is>
          <t>Not assessed from abstract</t>
        </is>
      </c>
      <c r="Y1097" t="inlineStr">
        <is>
          <t>Pubmed</t>
        </is>
      </c>
      <c r="Z1097" t="inlineStr">
        <is>
          <t>Not determined from abstract</t>
        </is>
      </c>
      <c r="AB1097" t="inlineStr">
        <is>
          <t>Not assessed (not included)</t>
        </is>
      </c>
      <c r="AC1097" t="inlineStr">
        <is>
          <t>Not assessed (not included)</t>
        </is>
      </c>
      <c r="AD1097" t="inlineStr">
        <is>
          <t>Montaleão Brum Alves R, Ferreira da Silva M, Assis Schmitz É, Juarez Alencar A.</t>
        </is>
      </c>
      <c r="AF1097" t="inlineStr">
        <is>
          <t>Unknown - Verify via DOI</t>
        </is>
      </c>
      <c r="AH1097" t="inlineStr">
        <is>
          <t>Not assessed</t>
        </is>
      </c>
      <c r="AI1097" t="inlineStr">
        <is>
          <t>Not reported</t>
        </is>
      </c>
      <c r="AJ1097" t="inlineStr">
        <is>
          <t>Not reported</t>
        </is>
      </c>
      <c r="AK1097" t="inlineStr">
        <is>
          <t>Not reported</t>
        </is>
      </c>
      <c r="AL1097" t="inlineStr">
        <is>
          <t>Not reported</t>
        </is>
      </c>
      <c r="AM1097" t="inlineStr">
        <is>
          <t>Not reported</t>
        </is>
      </c>
      <c r="AN1097" t="inlineStr">
        <is>
          <t>Not reported</t>
        </is>
      </c>
      <c r="AO1097" t="inlineStr">
        <is>
          <t>Not reviewed</t>
        </is>
      </c>
      <c r="AP1097" t="inlineStr">
        <is>
          <t>Not reported</t>
        </is>
      </c>
      <c r="AQ1097" t="inlineStr">
        <is>
          <t>Not reported</t>
        </is>
      </c>
      <c r="AR1097" t="inlineStr">
        <is>
          <t>Not reported</t>
        </is>
      </c>
      <c r="AS1097" t="inlineStr">
        <is>
          <t>See abstract</t>
        </is>
      </c>
      <c r="AT1097" t="inlineStr">
        <is>
          <t>Not reviewed</t>
        </is>
      </c>
      <c r="AU1097" t="inlineStr">
        <is>
          <t>Not reviewed</t>
        </is>
      </c>
      <c r="AV1097" t="inlineStr">
        <is>
          <t>Not reviewed</t>
        </is>
      </c>
      <c r="AW1097" t="inlineStr">
        <is>
          <t>Not reviewed</t>
        </is>
      </c>
      <c r="AX1097" t="inlineStr">
        <is>
          <t>Not reported</t>
        </is>
      </c>
      <c r="AY1097" t="inlineStr">
        <is>
          <t>Not reported</t>
        </is>
      </c>
      <c r="AZ1097" t="inlineStr">
        <is>
          <t>Not reported</t>
        </is>
      </c>
      <c r="BA1097" t="inlineStr">
        <is>
          <t>Not reported</t>
        </is>
      </c>
      <c r="BB1097" t="inlineStr">
        <is>
          <t>Not reported</t>
        </is>
      </c>
      <c r="BC1097" t="inlineStr">
        <is>
          <t>Not reported</t>
        </is>
      </c>
      <c r="BD1097" t="inlineStr">
        <is>
          <t>Not reported</t>
        </is>
      </c>
      <c r="BE1097" t="inlineStr">
        <is>
          <t>Not reported</t>
        </is>
      </c>
      <c r="BF1097" t="inlineStr">
        <is>
          <t>Not reported</t>
        </is>
      </c>
      <c r="BG1097" t="inlineStr">
        <is>
          <t>Not reviewed (not included)</t>
        </is>
      </c>
      <c r="BH1097" t="inlineStr">
        <is>
          <t>N/A</t>
        </is>
      </c>
      <c r="BI1097" t="inlineStr">
        <is>
          <t>Not reviewed</t>
        </is>
      </c>
      <c r="BJ1097" t="inlineStr">
        <is>
          <t>Not reviewed</t>
        </is>
      </c>
      <c r="BK1097" t="inlineStr">
        <is>
          <t>Not reviewed</t>
        </is>
      </c>
      <c r="BL1097" t="inlineStr">
        <is>
          <t>Not reviewed</t>
        </is>
      </c>
      <c r="BM1097" t="inlineStr">
        <is>
          <t>Not reviewed (not included)</t>
        </is>
      </c>
      <c r="BN1097" t="inlineStr">
        <is>
          <t>No AI/ML Methods - E1-No AI/ML/DL: Abstract and title do not describe application of AI, ML, or DL methods</t>
        </is>
      </c>
      <c r="BO1097" t="inlineStr">
        <is>
          <t>Abstract-level screening only</t>
        </is>
      </c>
      <c r="BP1097" t="inlineStr">
        <is>
          <t>Not reported</t>
        </is>
      </c>
    </row>
    <row r="1098">
      <c r="A1098" t="inlineStr">
        <is>
          <t>The Hybrid Deep Learning Model for Identification of Attention-Deficit/Hyperactivity Disorder Using EEG</t>
        </is>
      </c>
      <c r="B1098" t="n">
        <v>2024</v>
      </c>
      <c r="C1098" t="inlineStr">
        <is>
          <t>Not checked</t>
        </is>
      </c>
      <c r="D1098" t="inlineStr">
        <is>
          <t>Not checked</t>
        </is>
      </c>
      <c r="E1098">
        <f>_XLFN.IFNA( _XLFN.XLOOKUP(A947,#REF!,#REF!), "NOT PUBMED")</f>
        <v/>
      </c>
      <c r="G1098" t="inlineStr">
        <is>
          <t>Unimodal</t>
        </is>
      </c>
      <c r="H1098" t="inlineStr">
        <is>
          <t>See abstract</t>
        </is>
      </c>
      <c r="I1098" t="inlineStr">
        <is>
          <t>See abstract</t>
        </is>
      </c>
      <c r="J1098" t="inlineStr">
        <is>
          <t>See abstract (AI/ML)</t>
        </is>
      </c>
      <c r="K1098" t="inlineStr">
        <is>
          <t>See abstract</t>
        </is>
      </c>
      <c r="M1098" t="inlineStr">
        <is>
          <t>See abstract</t>
        </is>
      </c>
      <c r="N1098" t="inlineStr">
        <is>
          <t>See abstract</t>
        </is>
      </c>
      <c r="O1098" t="inlineStr">
        <is>
          <t>Not verified from abstract</t>
        </is>
      </c>
      <c r="P1098" t="inlineStr">
        <is>
          <t>See abstract</t>
        </is>
      </c>
      <c r="Q1098" t="inlineStr">
        <is>
          <t>See abstract</t>
        </is>
      </c>
      <c r="R1098" t="inlineStr">
        <is>
          <t>Not reviewed (not included)</t>
        </is>
      </c>
      <c r="S1098" t="inlineStr">
        <is>
          <t>Not reviewed (not included)</t>
        </is>
      </c>
      <c r="T1098" t="inlineStr">
        <is>
          <t>Abstract screening only. Not Selected for Final 95 (Pending Full Text Review)</t>
        </is>
      </c>
      <c r="U1098" t="inlineStr">
        <is>
          <t>EXCLUDE</t>
        </is>
      </c>
      <c r="V109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98" t="inlineStr">
        <is>
          <t>Excluded: Other Criterion</t>
        </is>
      </c>
      <c r="X1098" t="inlineStr">
        <is>
          <t>Not assessed from abstract</t>
        </is>
      </c>
      <c r="Y1098" t="inlineStr">
        <is>
          <t>Pubmed</t>
        </is>
      </c>
      <c r="Z1098" t="inlineStr">
        <is>
          <t>Not determined from abstract</t>
        </is>
      </c>
      <c r="AB1098" t="inlineStr">
        <is>
          <t>Not assessed (not included)</t>
        </is>
      </c>
      <c r="AC1098" t="inlineStr">
        <is>
          <t>Not assessed (not included)</t>
        </is>
      </c>
      <c r="AD1098" t="inlineStr">
        <is>
          <t>Chugh N, Aggarwal S, Balyan A.</t>
        </is>
      </c>
      <c r="AF1098" t="inlineStr">
        <is>
          <t>Unknown - Verify via DOI</t>
        </is>
      </c>
      <c r="AH1098" t="inlineStr">
        <is>
          <t>Not assessed</t>
        </is>
      </c>
      <c r="AI1098" t="inlineStr">
        <is>
          <t>Not reported</t>
        </is>
      </c>
      <c r="AJ1098" t="inlineStr">
        <is>
          <t>Not reported</t>
        </is>
      </c>
      <c r="AK1098" t="inlineStr">
        <is>
          <t>Not reported</t>
        </is>
      </c>
      <c r="AL1098" t="inlineStr">
        <is>
          <t>Not reported</t>
        </is>
      </c>
      <c r="AM1098" t="inlineStr">
        <is>
          <t>Not reported</t>
        </is>
      </c>
      <c r="AN1098" t="inlineStr">
        <is>
          <t>Not reported</t>
        </is>
      </c>
      <c r="AO1098" t="inlineStr">
        <is>
          <t>Not reviewed</t>
        </is>
      </c>
      <c r="AP1098" t="inlineStr">
        <is>
          <t>Not reported</t>
        </is>
      </c>
      <c r="AQ1098" t="inlineStr">
        <is>
          <t>Not reported</t>
        </is>
      </c>
      <c r="AR1098" t="inlineStr">
        <is>
          <t>Not reported</t>
        </is>
      </c>
      <c r="AS1098" t="inlineStr">
        <is>
          <t>See abstract</t>
        </is>
      </c>
      <c r="AT1098" t="inlineStr">
        <is>
          <t>Not reviewed</t>
        </is>
      </c>
      <c r="AU1098" t="inlineStr">
        <is>
          <t>Not reviewed</t>
        </is>
      </c>
      <c r="AV1098" t="inlineStr">
        <is>
          <t>Not reviewed</t>
        </is>
      </c>
      <c r="AW1098" t="inlineStr">
        <is>
          <t>Not reviewed</t>
        </is>
      </c>
      <c r="AX1098" t="inlineStr">
        <is>
          <t>Not reported</t>
        </is>
      </c>
      <c r="AY1098" t="inlineStr">
        <is>
          <t>Not reported</t>
        </is>
      </c>
      <c r="AZ1098" t="inlineStr">
        <is>
          <t>Not reported</t>
        </is>
      </c>
      <c r="BA1098" t="inlineStr">
        <is>
          <t>Not reported</t>
        </is>
      </c>
      <c r="BB1098" t="inlineStr">
        <is>
          <t>Not reported</t>
        </is>
      </c>
      <c r="BC1098" t="inlineStr">
        <is>
          <t>Not reported</t>
        </is>
      </c>
      <c r="BD1098" t="inlineStr">
        <is>
          <t>Not reported</t>
        </is>
      </c>
      <c r="BE1098" t="inlineStr">
        <is>
          <t>Not reported</t>
        </is>
      </c>
      <c r="BF1098" t="inlineStr">
        <is>
          <t>Not reported</t>
        </is>
      </c>
      <c r="BG1098" t="inlineStr">
        <is>
          <t>Not reviewed (not included)</t>
        </is>
      </c>
      <c r="BH1098" t="inlineStr">
        <is>
          <t>N/A</t>
        </is>
      </c>
      <c r="BI1098" t="inlineStr">
        <is>
          <t>Not reviewed</t>
        </is>
      </c>
      <c r="BJ1098" t="inlineStr">
        <is>
          <t>Not reviewed</t>
        </is>
      </c>
      <c r="BK1098" t="inlineStr">
        <is>
          <t>Not reviewed</t>
        </is>
      </c>
      <c r="BL1098" t="inlineStr">
        <is>
          <t>Not reviewed</t>
        </is>
      </c>
      <c r="BM1098" t="inlineStr">
        <is>
          <t>Not reviewed (not included)</t>
        </is>
      </c>
      <c r="BN1098" t="inlineStr">
        <is>
          <t>Not Selected for Final 95 (Pending Full Text Review) - Candidate paper not selected for final 95: Passed abstract screening but not included in final selec</t>
        </is>
      </c>
      <c r="BO1098" t="inlineStr">
        <is>
          <t>Abstract-level screening only</t>
        </is>
      </c>
      <c r="BP1098" t="inlineStr">
        <is>
          <t>Not reported</t>
        </is>
      </c>
    </row>
    <row r="1099">
      <c r="A1099" t="inlineStr">
        <is>
          <t>Retinal fundus imaging as biomarker for ADHD using machine learning for screening and visual attention stratification</t>
        </is>
      </c>
      <c r="B1099" t="n">
        <v>2025</v>
      </c>
      <c r="C1099" t="inlineStr">
        <is>
          <t>Not checked</t>
        </is>
      </c>
      <c r="D1099" t="inlineStr">
        <is>
          <t>Not checked</t>
        </is>
      </c>
      <c r="E1099">
        <f>_XLFN.IFNA( _XLFN.XLOOKUP(A948,#REF!,#REF!), "NOT PUBMED")</f>
        <v/>
      </c>
      <c r="G1099" t="inlineStr">
        <is>
          <t>Unimodal</t>
        </is>
      </c>
      <c r="H1099" t="inlineStr">
        <is>
          <t>See abstract</t>
        </is>
      </c>
      <c r="I1099" t="inlineStr">
        <is>
          <t>See abstract</t>
        </is>
      </c>
      <c r="J1099" t="inlineStr">
        <is>
          <t>See abstract (AI/ML)</t>
        </is>
      </c>
      <c r="K1099" t="inlineStr">
        <is>
          <t>See abstract</t>
        </is>
      </c>
      <c r="M1099" t="inlineStr">
        <is>
          <t>See abstract</t>
        </is>
      </c>
      <c r="N1099" t="inlineStr">
        <is>
          <t>See abstract</t>
        </is>
      </c>
      <c r="O1099" t="inlineStr">
        <is>
          <t>Not verified from abstract</t>
        </is>
      </c>
      <c r="P1099" t="inlineStr">
        <is>
          <t>See abstract</t>
        </is>
      </c>
      <c r="Q1099" t="inlineStr">
        <is>
          <t>See abstract</t>
        </is>
      </c>
      <c r="R1099" t="inlineStr">
        <is>
          <t>Not reviewed (not included)</t>
        </is>
      </c>
      <c r="S1099" t="inlineStr">
        <is>
          <t>Not reviewed (not included)</t>
        </is>
      </c>
      <c r="T1099" t="inlineStr">
        <is>
          <t>Abstract screening only. Not Selected for Final 95 (Pending Full Text Review)</t>
        </is>
      </c>
      <c r="U1099" t="inlineStr">
        <is>
          <t>EXCLUDE</t>
        </is>
      </c>
      <c r="V10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099" t="inlineStr">
        <is>
          <t>Excluded: Other Criterion</t>
        </is>
      </c>
      <c r="X1099" t="inlineStr">
        <is>
          <t>Not assessed from abstract</t>
        </is>
      </c>
      <c r="Y1099" t="inlineStr">
        <is>
          <t>Pubmed</t>
        </is>
      </c>
      <c r="Z1099" t="inlineStr">
        <is>
          <t>Not determined from abstract</t>
        </is>
      </c>
      <c r="AB1099" t="inlineStr">
        <is>
          <t>Not assessed (not included)</t>
        </is>
      </c>
      <c r="AC1099" t="inlineStr">
        <is>
          <t>Not assessed (not included)</t>
        </is>
      </c>
      <c r="AD1099" t="inlineStr">
        <is>
          <t>Choi H, Hong J, Kang HG, Park MH, Ha S, Lee J, Yoon S, Kim D, Park YR, Cheon KA.</t>
        </is>
      </c>
      <c r="AF1099" t="inlineStr">
        <is>
          <t>Unknown - Verify via DOI</t>
        </is>
      </c>
      <c r="AH1099" t="inlineStr">
        <is>
          <t>Not assessed</t>
        </is>
      </c>
      <c r="AI1099" t="inlineStr">
        <is>
          <t>Not reported</t>
        </is>
      </c>
      <c r="AJ1099" t="inlineStr">
        <is>
          <t>Not reported</t>
        </is>
      </c>
      <c r="AK1099" t="inlineStr">
        <is>
          <t>Not reported</t>
        </is>
      </c>
      <c r="AL1099" t="inlineStr">
        <is>
          <t>Not reported</t>
        </is>
      </c>
      <c r="AM1099" t="inlineStr">
        <is>
          <t>Not reported</t>
        </is>
      </c>
      <c r="AN1099" t="inlineStr">
        <is>
          <t>Not reported</t>
        </is>
      </c>
      <c r="AO1099" t="inlineStr">
        <is>
          <t>Not reviewed</t>
        </is>
      </c>
      <c r="AP1099" t="inlineStr">
        <is>
          <t>Not reported</t>
        </is>
      </c>
      <c r="AQ1099" t="inlineStr">
        <is>
          <t>Not reported</t>
        </is>
      </c>
      <c r="AR1099" t="inlineStr">
        <is>
          <t>Not reported</t>
        </is>
      </c>
      <c r="AS1099" t="inlineStr">
        <is>
          <t>See abstract</t>
        </is>
      </c>
      <c r="AT1099" t="inlineStr">
        <is>
          <t>Not reviewed</t>
        </is>
      </c>
      <c r="AU1099" t="inlineStr">
        <is>
          <t>Not reviewed</t>
        </is>
      </c>
      <c r="AV1099" t="inlineStr">
        <is>
          <t>Not reviewed</t>
        </is>
      </c>
      <c r="AW1099" t="inlineStr">
        <is>
          <t>Not reviewed</t>
        </is>
      </c>
      <c r="AX1099" t="inlineStr">
        <is>
          <t>Not reported</t>
        </is>
      </c>
      <c r="AY1099" t="inlineStr">
        <is>
          <t>Not reported</t>
        </is>
      </c>
      <c r="AZ1099" t="inlineStr">
        <is>
          <t>Not reported</t>
        </is>
      </c>
      <c r="BA1099" t="inlineStr">
        <is>
          <t>Not reported</t>
        </is>
      </c>
      <c r="BB1099" t="inlineStr">
        <is>
          <t>Not reported</t>
        </is>
      </c>
      <c r="BC1099" t="inlineStr">
        <is>
          <t>Not reported</t>
        </is>
      </c>
      <c r="BD1099" t="inlineStr">
        <is>
          <t>Not reported</t>
        </is>
      </c>
      <c r="BE1099" t="inlineStr">
        <is>
          <t>Not reported</t>
        </is>
      </c>
      <c r="BF1099" t="inlineStr">
        <is>
          <t>Not reported</t>
        </is>
      </c>
      <c r="BG1099" t="inlineStr">
        <is>
          <t>Not reviewed (not included)</t>
        </is>
      </c>
      <c r="BH1099" t="inlineStr">
        <is>
          <t>N/A</t>
        </is>
      </c>
      <c r="BI1099" t="inlineStr">
        <is>
          <t>Not reviewed</t>
        </is>
      </c>
      <c r="BJ1099" t="inlineStr">
        <is>
          <t>Not reviewed</t>
        </is>
      </c>
      <c r="BK1099" t="inlineStr">
        <is>
          <t>Not reviewed</t>
        </is>
      </c>
      <c r="BL1099" t="inlineStr">
        <is>
          <t>Not reviewed</t>
        </is>
      </c>
      <c r="BM1099" t="inlineStr">
        <is>
          <t>Not reviewed (not included)</t>
        </is>
      </c>
      <c r="BN1099" t="inlineStr">
        <is>
          <t>Not Selected for Final 95 (Pending Full Text Review) - Candidate paper not selected for final 95: Passed abstract screening but not included in final selec</t>
        </is>
      </c>
      <c r="BO1099" t="inlineStr">
        <is>
          <t>Abstract-level screening only</t>
        </is>
      </c>
      <c r="BP1099" t="inlineStr">
        <is>
          <t>Not reported</t>
        </is>
      </c>
    </row>
    <row r="1100">
      <c r="A1100" t="inlineStr">
        <is>
          <t>Wavelet-Attention deep model for pediatric ADHD diagnosis via EEG</t>
        </is>
      </c>
      <c r="B1100" t="n">
        <v>2025</v>
      </c>
      <c r="C1100" t="inlineStr">
        <is>
          <t>Not checked</t>
        </is>
      </c>
      <c r="D1100" t="inlineStr">
        <is>
          <t>Not checked</t>
        </is>
      </c>
      <c r="E1100">
        <f>_XLFN.IFNA( _XLFN.XLOOKUP(A951,#REF!,#REF!), "NOT PUBMED")</f>
        <v/>
      </c>
      <c r="G1100" t="inlineStr">
        <is>
          <t>Unimodal</t>
        </is>
      </c>
      <c r="H1100" t="inlineStr">
        <is>
          <t>See abstract</t>
        </is>
      </c>
      <c r="I1100" t="inlineStr">
        <is>
          <t>See abstract</t>
        </is>
      </c>
      <c r="J1100" t="inlineStr">
        <is>
          <t>See abstract (AI/ML)</t>
        </is>
      </c>
      <c r="K1100" t="inlineStr">
        <is>
          <t>See abstract</t>
        </is>
      </c>
      <c r="M1100" t="inlineStr">
        <is>
          <t>See abstract</t>
        </is>
      </c>
      <c r="N1100" t="inlineStr">
        <is>
          <t>See abstract</t>
        </is>
      </c>
      <c r="O1100" t="inlineStr">
        <is>
          <t>Not verified from abstract</t>
        </is>
      </c>
      <c r="P1100" t="inlineStr">
        <is>
          <t>See abstract</t>
        </is>
      </c>
      <c r="Q1100" t="inlineStr">
        <is>
          <t>See abstract</t>
        </is>
      </c>
      <c r="R1100" t="inlineStr">
        <is>
          <t>Not reviewed (not included)</t>
        </is>
      </c>
      <c r="S1100" t="inlineStr">
        <is>
          <t>Not reviewed (not included)</t>
        </is>
      </c>
      <c r="T1100" t="inlineStr">
        <is>
          <t>Abstract screening only. No AI/ML Methods</t>
        </is>
      </c>
      <c r="U1100" t="inlineStr">
        <is>
          <t>EXCLUDE</t>
        </is>
      </c>
      <c r="V1100" t="inlineStr">
        <is>
          <t>E1-No AI/ML/DL: Abstract and title do not describe application of AI, ML, or DL methods</t>
        </is>
      </c>
      <c r="W1100" t="inlineStr">
        <is>
          <t>Excluded: No AI/ML Methods</t>
        </is>
      </c>
      <c r="X1100" t="inlineStr">
        <is>
          <t>Not assessed from abstract</t>
        </is>
      </c>
      <c r="Y1100" t="inlineStr">
        <is>
          <t>Pubmed</t>
        </is>
      </c>
      <c r="Z1100" t="inlineStr">
        <is>
          <t>Not determined from abstract</t>
        </is>
      </c>
      <c r="AB1100" t="inlineStr">
        <is>
          <t>Not assessed (not included)</t>
        </is>
      </c>
      <c r="AC1100" t="inlineStr">
        <is>
          <t>Not assessed (not included)</t>
        </is>
      </c>
      <c r="AD1100" t="inlineStr">
        <is>
          <t>Masoudi B.</t>
        </is>
      </c>
      <c r="AF1100" t="inlineStr">
        <is>
          <t>Unknown - Verify via DOI</t>
        </is>
      </c>
      <c r="AH1100" t="inlineStr">
        <is>
          <t>Not assessed</t>
        </is>
      </c>
      <c r="AI1100" t="inlineStr">
        <is>
          <t>Not reported</t>
        </is>
      </c>
      <c r="AJ1100" t="inlineStr">
        <is>
          <t>Not reported</t>
        </is>
      </c>
      <c r="AK1100" t="inlineStr">
        <is>
          <t>Not reported</t>
        </is>
      </c>
      <c r="AL1100" t="inlineStr">
        <is>
          <t>Not reported</t>
        </is>
      </c>
      <c r="AM1100" t="inlineStr">
        <is>
          <t>Not reported</t>
        </is>
      </c>
      <c r="AN1100" t="inlineStr">
        <is>
          <t>Not reported</t>
        </is>
      </c>
      <c r="AO1100" t="inlineStr">
        <is>
          <t>Not reviewed</t>
        </is>
      </c>
      <c r="AP1100" t="inlineStr">
        <is>
          <t>Not reported</t>
        </is>
      </c>
      <c r="AQ1100" t="inlineStr">
        <is>
          <t>Not reported</t>
        </is>
      </c>
      <c r="AR1100" t="inlineStr">
        <is>
          <t>Not reported</t>
        </is>
      </c>
      <c r="AS1100" t="inlineStr">
        <is>
          <t>See abstract</t>
        </is>
      </c>
      <c r="AT1100" t="inlineStr">
        <is>
          <t>Not reviewed</t>
        </is>
      </c>
      <c r="AU1100" t="inlineStr">
        <is>
          <t>Not reviewed</t>
        </is>
      </c>
      <c r="AV1100" t="inlineStr">
        <is>
          <t>Not reviewed</t>
        </is>
      </c>
      <c r="AW1100" t="inlineStr">
        <is>
          <t>Not reviewed</t>
        </is>
      </c>
      <c r="AX1100" t="inlineStr">
        <is>
          <t>Not reported</t>
        </is>
      </c>
      <c r="AY1100" t="inlineStr">
        <is>
          <t>Not reported</t>
        </is>
      </c>
      <c r="AZ1100" t="inlineStr">
        <is>
          <t>Not reported</t>
        </is>
      </c>
      <c r="BA1100" t="inlineStr">
        <is>
          <t>Not reported</t>
        </is>
      </c>
      <c r="BB1100" t="inlineStr">
        <is>
          <t>Not reported</t>
        </is>
      </c>
      <c r="BC1100" t="inlineStr">
        <is>
          <t>Not reported</t>
        </is>
      </c>
      <c r="BD1100" t="inlineStr">
        <is>
          <t>Not reported</t>
        </is>
      </c>
      <c r="BE1100" t="inlineStr">
        <is>
          <t>Not reported</t>
        </is>
      </c>
      <c r="BF1100" t="inlineStr">
        <is>
          <t>Not reported</t>
        </is>
      </c>
      <c r="BG1100" t="inlineStr">
        <is>
          <t>Not reviewed (not included)</t>
        </is>
      </c>
      <c r="BH1100" t="inlineStr">
        <is>
          <t>N/A</t>
        </is>
      </c>
      <c r="BI1100" t="inlineStr">
        <is>
          <t>Not reviewed</t>
        </is>
      </c>
      <c r="BJ1100" t="inlineStr">
        <is>
          <t>Not reviewed</t>
        </is>
      </c>
      <c r="BK1100" t="inlineStr">
        <is>
          <t>Not reviewed</t>
        </is>
      </c>
      <c r="BL1100" t="inlineStr">
        <is>
          <t>Not reviewed</t>
        </is>
      </c>
      <c r="BM1100" t="inlineStr">
        <is>
          <t>Not reviewed (not included)</t>
        </is>
      </c>
      <c r="BN1100" t="inlineStr">
        <is>
          <t>No AI/ML Methods - E1-No AI/ML/DL: Abstract and title do not describe application of AI, ML, or DL methods</t>
        </is>
      </c>
      <c r="BO1100" t="inlineStr">
        <is>
          <t>Abstract-level screening only</t>
        </is>
      </c>
      <c r="BP1100" t="inlineStr">
        <is>
          <t>Not reported</t>
        </is>
      </c>
    </row>
    <row r="1101">
      <c r="A1101" t="inlineStr">
        <is>
          <t>Deep learning diagnosis plus kinematic severity assessments of neurodivergent disorders</t>
        </is>
      </c>
      <c r="B1101" t="n">
        <v>2025</v>
      </c>
      <c r="C1101" t="inlineStr">
        <is>
          <t>Not checked</t>
        </is>
      </c>
      <c r="D1101" t="inlineStr">
        <is>
          <t>Not checked</t>
        </is>
      </c>
      <c r="E1101">
        <f>_XLFN.IFNA( _XLFN.XLOOKUP(A952,#REF!,#REF!), "NOT PUBMED")</f>
        <v/>
      </c>
      <c r="G1101" t="inlineStr">
        <is>
          <t>Unimodal</t>
        </is>
      </c>
      <c r="H1101" t="inlineStr">
        <is>
          <t>See abstract</t>
        </is>
      </c>
      <c r="I1101" t="inlineStr">
        <is>
          <t>See abstract</t>
        </is>
      </c>
      <c r="J1101" t="inlineStr">
        <is>
          <t>See abstract (AI/ML)</t>
        </is>
      </c>
      <c r="K1101" t="inlineStr">
        <is>
          <t>See abstract</t>
        </is>
      </c>
      <c r="M1101" t="inlineStr">
        <is>
          <t>See abstract</t>
        </is>
      </c>
      <c r="N1101" t="inlineStr">
        <is>
          <t>See abstract</t>
        </is>
      </c>
      <c r="O1101" t="inlineStr">
        <is>
          <t>Not verified from abstract</t>
        </is>
      </c>
      <c r="P1101" t="inlineStr">
        <is>
          <t>See abstract</t>
        </is>
      </c>
      <c r="Q1101" t="inlineStr">
        <is>
          <t>See abstract</t>
        </is>
      </c>
      <c r="R1101" t="inlineStr">
        <is>
          <t>Not reviewed (not included)</t>
        </is>
      </c>
      <c r="S1101" t="inlineStr">
        <is>
          <t>Not reviewed (not included)</t>
        </is>
      </c>
      <c r="T1101" t="inlineStr">
        <is>
          <t>Abstract screening only. Non-ADHD Focused</t>
        </is>
      </c>
      <c r="U1101" t="inlineStr">
        <is>
          <t>EXCLUDE</t>
        </is>
      </c>
      <c r="V1101" t="inlineStr">
        <is>
          <t>E2-Not ADHD focused: Neither title nor abstract mentions ADHD or attention-deficit/hyperactivity</t>
        </is>
      </c>
      <c r="W1101" t="inlineStr">
        <is>
          <t>Excluded: Not ADHD Focused</t>
        </is>
      </c>
      <c r="X1101" t="inlineStr">
        <is>
          <t>Not assessed from abstract</t>
        </is>
      </c>
      <c r="Y1101" t="inlineStr">
        <is>
          <t>Pubmed</t>
        </is>
      </c>
      <c r="Z1101" t="inlineStr">
        <is>
          <t>Not determined from abstract</t>
        </is>
      </c>
      <c r="AB1101" t="inlineStr">
        <is>
          <t>Not assessed (not included)</t>
        </is>
      </c>
      <c r="AC1101" t="inlineStr">
        <is>
          <t>Not assessed (not included)</t>
        </is>
      </c>
      <c r="AD1101" t="inlineStr">
        <is>
          <t>Doctor KP, McKeever C, Wu D, Phadnis A, Plawecki MH, Nurnberger JI Jr, José JV.</t>
        </is>
      </c>
      <c r="AF1101" t="inlineStr">
        <is>
          <t>Unknown - Verify via DOI</t>
        </is>
      </c>
      <c r="AH1101" t="inlineStr">
        <is>
          <t>Not assessed</t>
        </is>
      </c>
      <c r="AI1101" t="inlineStr">
        <is>
          <t>Not reported</t>
        </is>
      </c>
      <c r="AJ1101" t="inlineStr">
        <is>
          <t>Not reported</t>
        </is>
      </c>
      <c r="AK1101" t="inlineStr">
        <is>
          <t>Not reported</t>
        </is>
      </c>
      <c r="AL1101" t="inlineStr">
        <is>
          <t>Not reported</t>
        </is>
      </c>
      <c r="AM1101" t="inlineStr">
        <is>
          <t>Not reported</t>
        </is>
      </c>
      <c r="AN1101" t="inlineStr">
        <is>
          <t>Not reported</t>
        </is>
      </c>
      <c r="AO1101" t="inlineStr">
        <is>
          <t>Not reviewed</t>
        </is>
      </c>
      <c r="AP1101" t="inlineStr">
        <is>
          <t>Not reported</t>
        </is>
      </c>
      <c r="AQ1101" t="inlineStr">
        <is>
          <t>Not reported</t>
        </is>
      </c>
      <c r="AR1101" t="inlineStr">
        <is>
          <t>Not reported</t>
        </is>
      </c>
      <c r="AS1101" t="inlineStr">
        <is>
          <t>See abstract</t>
        </is>
      </c>
      <c r="AT1101" t="inlineStr">
        <is>
          <t>Not reviewed</t>
        </is>
      </c>
      <c r="AU1101" t="inlineStr">
        <is>
          <t>Not reviewed</t>
        </is>
      </c>
      <c r="AV1101" t="inlineStr">
        <is>
          <t>Not reviewed</t>
        </is>
      </c>
      <c r="AW1101" t="inlineStr">
        <is>
          <t>Not reviewed</t>
        </is>
      </c>
      <c r="AX1101" t="inlineStr">
        <is>
          <t>Not reported</t>
        </is>
      </c>
      <c r="AY1101" t="inlineStr">
        <is>
          <t>Not reported</t>
        </is>
      </c>
      <c r="AZ1101" t="inlineStr">
        <is>
          <t>Not reported</t>
        </is>
      </c>
      <c r="BA1101" t="inlineStr">
        <is>
          <t>Not reported</t>
        </is>
      </c>
      <c r="BB1101" t="inlineStr">
        <is>
          <t>Not reported</t>
        </is>
      </c>
      <c r="BC1101" t="inlineStr">
        <is>
          <t>Not reported</t>
        </is>
      </c>
      <c r="BD1101" t="inlineStr">
        <is>
          <t>Not reported</t>
        </is>
      </c>
      <c r="BE1101" t="inlineStr">
        <is>
          <t>Not reported</t>
        </is>
      </c>
      <c r="BF1101" t="inlineStr">
        <is>
          <t>Not reported</t>
        </is>
      </c>
      <c r="BG1101" t="inlineStr">
        <is>
          <t>Not reviewed (not included)</t>
        </is>
      </c>
      <c r="BH1101" t="inlineStr">
        <is>
          <t>N/A</t>
        </is>
      </c>
      <c r="BI1101" t="inlineStr">
        <is>
          <t>Not reviewed</t>
        </is>
      </c>
      <c r="BJ1101" t="inlineStr">
        <is>
          <t>Not reviewed</t>
        </is>
      </c>
      <c r="BK1101" t="inlineStr">
        <is>
          <t>Not reviewed</t>
        </is>
      </c>
      <c r="BL1101" t="inlineStr">
        <is>
          <t>Not reviewed</t>
        </is>
      </c>
      <c r="BM1101" t="inlineStr">
        <is>
          <t>Not reviewed (not included)</t>
        </is>
      </c>
      <c r="BN1101" t="inlineStr">
        <is>
          <t>Non-ADHD Focused - E2-Not ADHD focused: Neither title nor abstract mentions ADHD or attention-deficit/hyperactivity</t>
        </is>
      </c>
      <c r="BO1101" t="inlineStr">
        <is>
          <t>Abstract-level screening only</t>
        </is>
      </c>
      <c r="BP1101" t="inlineStr">
        <is>
          <t>Not reported</t>
        </is>
      </c>
    </row>
    <row r="1102">
      <c r="A1102" t="inlineStr">
        <is>
          <t>Deep Forest With Multi-Channel Message Passing and Neighborhood Aggregation Mechanisms for Brain Network Classification</t>
        </is>
      </c>
      <c r="B1102" t="n">
        <v>2022</v>
      </c>
      <c r="C1102" t="inlineStr">
        <is>
          <t>Not checked</t>
        </is>
      </c>
      <c r="D1102" t="inlineStr">
        <is>
          <t>Not checked</t>
        </is>
      </c>
      <c r="E1102">
        <f>_XLFN.IFNA( _XLFN.XLOOKUP(A953,#REF!,#REF!), "NOT PUBMED")</f>
        <v/>
      </c>
      <c r="G1102" t="inlineStr">
        <is>
          <t>Unimodal</t>
        </is>
      </c>
      <c r="H1102" t="inlineStr">
        <is>
          <t>See abstract</t>
        </is>
      </c>
      <c r="I1102" t="inlineStr">
        <is>
          <t>See abstract</t>
        </is>
      </c>
      <c r="J1102" t="inlineStr">
        <is>
          <t>See abstract (AI/ML)</t>
        </is>
      </c>
      <c r="K1102" t="inlineStr">
        <is>
          <t>See abstract</t>
        </is>
      </c>
      <c r="M1102" t="inlineStr">
        <is>
          <t>See abstract</t>
        </is>
      </c>
      <c r="N1102" t="inlineStr">
        <is>
          <t>See abstract</t>
        </is>
      </c>
      <c r="O1102" t="inlineStr">
        <is>
          <t>Not verified from abstract</t>
        </is>
      </c>
      <c r="P1102" t="inlineStr">
        <is>
          <t>See abstract</t>
        </is>
      </c>
      <c r="Q1102" t="inlineStr">
        <is>
          <t>See abstract</t>
        </is>
      </c>
      <c r="R1102" t="inlineStr">
        <is>
          <t>Not reviewed (not included)</t>
        </is>
      </c>
      <c r="S1102" t="inlineStr">
        <is>
          <t>Not reviewed (not included)</t>
        </is>
      </c>
      <c r="T1102" t="inlineStr">
        <is>
          <t>Abstract screening only. Non-ADHD Focused</t>
        </is>
      </c>
      <c r="U1102" t="inlineStr">
        <is>
          <t>EXCLUDE</t>
        </is>
      </c>
      <c r="V1102" t="inlineStr">
        <is>
          <t>E2-Not ADHD focused: Neither title nor abstract mentions ADHD or attention-deficit/hyperactivity</t>
        </is>
      </c>
      <c r="W1102" t="inlineStr">
        <is>
          <t>Excluded: Not ADHD Focused</t>
        </is>
      </c>
      <c r="X1102" t="inlineStr">
        <is>
          <t>Not assessed from abstract</t>
        </is>
      </c>
      <c r="Y1102" t="inlineStr">
        <is>
          <t>Pubmed</t>
        </is>
      </c>
      <c r="Z1102" t="inlineStr">
        <is>
          <t>Not determined from abstract</t>
        </is>
      </c>
      <c r="AB1102" t="inlineStr">
        <is>
          <t>Not assessed (not included)</t>
        </is>
      </c>
      <c r="AC1102" t="inlineStr">
        <is>
          <t>Not assessed (not included)</t>
        </is>
      </c>
      <c r="AD1102" t="inlineStr">
        <is>
          <t>Ji J, Li J.</t>
        </is>
      </c>
      <c r="AF1102" t="inlineStr">
        <is>
          <t>Unknown - Verify via DOI</t>
        </is>
      </c>
      <c r="AH1102" t="inlineStr">
        <is>
          <t>Not assessed</t>
        </is>
      </c>
      <c r="AI1102" t="inlineStr">
        <is>
          <t>Not reported</t>
        </is>
      </c>
      <c r="AJ1102" t="inlineStr">
        <is>
          <t>Not reported</t>
        </is>
      </c>
      <c r="AK1102" t="inlineStr">
        <is>
          <t>Not reported</t>
        </is>
      </c>
      <c r="AL1102" t="inlineStr">
        <is>
          <t>Not reported</t>
        </is>
      </c>
      <c r="AM1102" t="inlineStr">
        <is>
          <t>Not reported</t>
        </is>
      </c>
      <c r="AN1102" t="inlineStr">
        <is>
          <t>Not reported</t>
        </is>
      </c>
      <c r="AO1102" t="inlineStr">
        <is>
          <t>Not reviewed</t>
        </is>
      </c>
      <c r="AP1102" t="inlineStr">
        <is>
          <t>Not reported</t>
        </is>
      </c>
      <c r="AQ1102" t="inlineStr">
        <is>
          <t>Not reported</t>
        </is>
      </c>
      <c r="AR1102" t="inlineStr">
        <is>
          <t>Not reported</t>
        </is>
      </c>
      <c r="AS1102" t="inlineStr">
        <is>
          <t>See abstract</t>
        </is>
      </c>
      <c r="AT1102" t="inlineStr">
        <is>
          <t>Not reviewed</t>
        </is>
      </c>
      <c r="AU1102" t="inlineStr">
        <is>
          <t>Not reviewed</t>
        </is>
      </c>
      <c r="AV1102" t="inlineStr">
        <is>
          <t>Not reviewed</t>
        </is>
      </c>
      <c r="AW1102" t="inlineStr">
        <is>
          <t>Not reviewed</t>
        </is>
      </c>
      <c r="AX1102" t="inlineStr">
        <is>
          <t>Not reported</t>
        </is>
      </c>
      <c r="AY1102" t="inlineStr">
        <is>
          <t>Not reported</t>
        </is>
      </c>
      <c r="AZ1102" t="inlineStr">
        <is>
          <t>Not reported</t>
        </is>
      </c>
      <c r="BA1102" t="inlineStr">
        <is>
          <t>Not reported</t>
        </is>
      </c>
      <c r="BB1102" t="inlineStr">
        <is>
          <t>Not reported</t>
        </is>
      </c>
      <c r="BC1102" t="inlineStr">
        <is>
          <t>Not reported</t>
        </is>
      </c>
      <c r="BD1102" t="inlineStr">
        <is>
          <t>Not reported</t>
        </is>
      </c>
      <c r="BE1102" t="inlineStr">
        <is>
          <t>Not reported</t>
        </is>
      </c>
      <c r="BF1102" t="inlineStr">
        <is>
          <t>Not reported</t>
        </is>
      </c>
      <c r="BG1102" t="inlineStr">
        <is>
          <t>Not reviewed (not included)</t>
        </is>
      </c>
      <c r="BH1102" t="inlineStr">
        <is>
          <t>N/A</t>
        </is>
      </c>
      <c r="BI1102" t="inlineStr">
        <is>
          <t>Not reviewed</t>
        </is>
      </c>
      <c r="BJ1102" t="inlineStr">
        <is>
          <t>Not reviewed</t>
        </is>
      </c>
      <c r="BK1102" t="inlineStr">
        <is>
          <t>Not reviewed</t>
        </is>
      </c>
      <c r="BL1102" t="inlineStr">
        <is>
          <t>Not reviewed</t>
        </is>
      </c>
      <c r="BM1102" t="inlineStr">
        <is>
          <t>Not reviewed (not included)</t>
        </is>
      </c>
      <c r="BN1102" t="inlineStr">
        <is>
          <t>Non-ADHD Focused - E2-Not ADHD focused: Neither title nor abstract mentions ADHD or attention-deficit/hyperactivity</t>
        </is>
      </c>
      <c r="BO1102" t="inlineStr">
        <is>
          <t>Abstract-level screening only</t>
        </is>
      </c>
      <c r="BP1102" t="inlineStr">
        <is>
          <t>Not reported</t>
        </is>
      </c>
    </row>
    <row r="1103">
      <c r="A1103" t="inlineStr">
        <is>
          <t>Automated ADHD detection using dual-modal sensory data and machine learning</t>
        </is>
      </c>
      <c r="B1103" t="n">
        <v>2025</v>
      </c>
      <c r="C1103" t="inlineStr">
        <is>
          <t>Not checked</t>
        </is>
      </c>
      <c r="D1103" t="inlineStr">
        <is>
          <t>Not checked</t>
        </is>
      </c>
      <c r="E1103">
        <f>_XLFN.IFNA( _XLFN.XLOOKUP(A955,#REF!,#REF!), "NOT PUBMED")</f>
        <v/>
      </c>
      <c r="G1103" t="inlineStr">
        <is>
          <t>Unimodal</t>
        </is>
      </c>
      <c r="H1103" t="inlineStr">
        <is>
          <t>See abstract</t>
        </is>
      </c>
      <c r="I1103" t="inlineStr">
        <is>
          <t>See abstract</t>
        </is>
      </c>
      <c r="J1103" t="inlineStr">
        <is>
          <t>See abstract (AI/ML)</t>
        </is>
      </c>
      <c r="K1103" t="inlineStr">
        <is>
          <t>See abstract</t>
        </is>
      </c>
      <c r="M1103" t="inlineStr">
        <is>
          <t>See abstract</t>
        </is>
      </c>
      <c r="N1103" t="inlineStr">
        <is>
          <t>See abstract</t>
        </is>
      </c>
      <c r="O1103" t="inlineStr">
        <is>
          <t>Not verified from abstract</t>
        </is>
      </c>
      <c r="P1103" t="inlineStr">
        <is>
          <t>See abstract</t>
        </is>
      </c>
      <c r="Q1103" t="inlineStr">
        <is>
          <t>See abstract</t>
        </is>
      </c>
      <c r="R1103" t="inlineStr">
        <is>
          <t>Not reviewed (not included)</t>
        </is>
      </c>
      <c r="S1103" t="inlineStr">
        <is>
          <t>Not reviewed (not included)</t>
        </is>
      </c>
      <c r="T1103" t="inlineStr">
        <is>
          <t>Abstract screening only. Not Selected for Final 95 (Pending Full Text Review)</t>
        </is>
      </c>
      <c r="U1103" t="inlineStr">
        <is>
          <t>EXCLUDE</t>
        </is>
      </c>
      <c r="V11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03" t="inlineStr">
        <is>
          <t>Excluded: Other Criterion</t>
        </is>
      </c>
      <c r="X1103" t="inlineStr">
        <is>
          <t>Not assessed from abstract</t>
        </is>
      </c>
      <c r="Y1103" t="inlineStr">
        <is>
          <t>Pubmed</t>
        </is>
      </c>
      <c r="Z1103" t="inlineStr">
        <is>
          <t>Not determined from abstract</t>
        </is>
      </c>
      <c r="AB1103" t="inlineStr">
        <is>
          <t>Not assessed (not included)</t>
        </is>
      </c>
      <c r="AC1103" t="inlineStr">
        <is>
          <t>Not assessed (not included)</t>
        </is>
      </c>
      <c r="AD1103" t="inlineStr">
        <is>
          <t>Ji Y, Zhang-Lea J, Tran J.</t>
        </is>
      </c>
      <c r="AF1103" t="inlineStr">
        <is>
          <t>Unknown - Verify via DOI</t>
        </is>
      </c>
      <c r="AH1103" t="inlineStr">
        <is>
          <t>Not assessed</t>
        </is>
      </c>
      <c r="AI1103" t="inlineStr">
        <is>
          <t>Not reported</t>
        </is>
      </c>
      <c r="AJ1103" t="inlineStr">
        <is>
          <t>Not reported</t>
        </is>
      </c>
      <c r="AK1103" t="inlineStr">
        <is>
          <t>Not reported</t>
        </is>
      </c>
      <c r="AL1103" t="inlineStr">
        <is>
          <t>Not reported</t>
        </is>
      </c>
      <c r="AM1103" t="inlineStr">
        <is>
          <t>Not reported</t>
        </is>
      </c>
      <c r="AN1103" t="inlineStr">
        <is>
          <t>Not reported</t>
        </is>
      </c>
      <c r="AO1103" t="inlineStr">
        <is>
          <t>Not reviewed</t>
        </is>
      </c>
      <c r="AP1103" t="inlineStr">
        <is>
          <t>Not reported</t>
        </is>
      </c>
      <c r="AQ1103" t="inlineStr">
        <is>
          <t>Not reported</t>
        </is>
      </c>
      <c r="AR1103" t="inlineStr">
        <is>
          <t>Not reported</t>
        </is>
      </c>
      <c r="AS1103" t="inlineStr">
        <is>
          <t>See abstract</t>
        </is>
      </c>
      <c r="AT1103" t="inlineStr">
        <is>
          <t>Not reviewed</t>
        </is>
      </c>
      <c r="AU1103" t="inlineStr">
        <is>
          <t>Not reviewed</t>
        </is>
      </c>
      <c r="AV1103" t="inlineStr">
        <is>
          <t>Not reviewed</t>
        </is>
      </c>
      <c r="AW1103" t="inlineStr">
        <is>
          <t>Not reviewed</t>
        </is>
      </c>
      <c r="AX1103" t="inlineStr">
        <is>
          <t>Not reported</t>
        </is>
      </c>
      <c r="AY1103" t="inlineStr">
        <is>
          <t>Not reported</t>
        </is>
      </c>
      <c r="AZ1103" t="inlineStr">
        <is>
          <t>Not reported</t>
        </is>
      </c>
      <c r="BA1103" t="inlineStr">
        <is>
          <t>Not reported</t>
        </is>
      </c>
      <c r="BB1103" t="inlineStr">
        <is>
          <t>Not reported</t>
        </is>
      </c>
      <c r="BC1103" t="inlineStr">
        <is>
          <t>Not reported</t>
        </is>
      </c>
      <c r="BD1103" t="inlineStr">
        <is>
          <t>Not reported</t>
        </is>
      </c>
      <c r="BE1103" t="inlineStr">
        <is>
          <t>Not reported</t>
        </is>
      </c>
      <c r="BF1103" t="inlineStr">
        <is>
          <t>Not reported</t>
        </is>
      </c>
      <c r="BG1103" t="inlineStr">
        <is>
          <t>Not reviewed (not included)</t>
        </is>
      </c>
      <c r="BH1103" t="inlineStr">
        <is>
          <t>N/A</t>
        </is>
      </c>
      <c r="BI1103" t="inlineStr">
        <is>
          <t>Not reviewed</t>
        </is>
      </c>
      <c r="BJ1103" t="inlineStr">
        <is>
          <t>Not reviewed</t>
        </is>
      </c>
      <c r="BK1103" t="inlineStr">
        <is>
          <t>Not reviewed</t>
        </is>
      </c>
      <c r="BL1103" t="inlineStr">
        <is>
          <t>Not reviewed</t>
        </is>
      </c>
      <c r="BM1103" t="inlineStr">
        <is>
          <t>Not reviewed (not included)</t>
        </is>
      </c>
      <c r="BN1103" t="inlineStr">
        <is>
          <t>Not Selected for Final 95 (Pending Full Text Review) - Candidate paper not selected for final 95: Passed abstract screening but not included in final selec</t>
        </is>
      </c>
      <c r="BO1103" t="inlineStr">
        <is>
          <t>Abstract-level screening only</t>
        </is>
      </c>
      <c r="BP1103" t="inlineStr">
        <is>
          <t>Not reported</t>
        </is>
      </c>
    </row>
    <row r="1104">
      <c r="A1104" t="inlineStr">
        <is>
          <t>Refining ADHD diagnosis with EEG: The impact of preprocessing and temporal segmentation on classification accuracy</t>
        </is>
      </c>
      <c r="B1104" t="n">
        <v>2024</v>
      </c>
      <c r="C1104" t="inlineStr">
        <is>
          <t>Not checked</t>
        </is>
      </c>
      <c r="D1104" t="inlineStr">
        <is>
          <t>Not checked</t>
        </is>
      </c>
      <c r="E1104">
        <f>_XLFN.IFNA( _XLFN.XLOOKUP(A957,#REF!,#REF!), "NOT PUBMED")</f>
        <v/>
      </c>
      <c r="G1104" t="inlineStr">
        <is>
          <t>Unimodal</t>
        </is>
      </c>
      <c r="H1104" t="inlineStr">
        <is>
          <t>See abstract</t>
        </is>
      </c>
      <c r="I1104" t="inlineStr">
        <is>
          <t>See abstract</t>
        </is>
      </c>
      <c r="J1104" t="inlineStr">
        <is>
          <t>See abstract (AI/ML)</t>
        </is>
      </c>
      <c r="K1104" t="inlineStr">
        <is>
          <t>See abstract</t>
        </is>
      </c>
      <c r="M1104" t="inlineStr">
        <is>
          <t>See abstract</t>
        </is>
      </c>
      <c r="N1104" t="inlineStr">
        <is>
          <t>See abstract</t>
        </is>
      </c>
      <c r="O1104" t="inlineStr">
        <is>
          <t>Not verified from abstract</t>
        </is>
      </c>
      <c r="P1104" t="inlineStr">
        <is>
          <t>See abstract</t>
        </is>
      </c>
      <c r="Q1104" t="inlineStr">
        <is>
          <t>See abstract</t>
        </is>
      </c>
      <c r="R1104" t="inlineStr">
        <is>
          <t>Not reviewed (not included)</t>
        </is>
      </c>
      <c r="S1104" t="inlineStr">
        <is>
          <t>Not reviewed (not included)</t>
        </is>
      </c>
      <c r="T1104" t="inlineStr">
        <is>
          <t>Abstract screening only. No AI/ML Methods</t>
        </is>
      </c>
      <c r="U1104" t="inlineStr">
        <is>
          <t>EXCLUDE</t>
        </is>
      </c>
      <c r="V1104" t="inlineStr">
        <is>
          <t>E1-No AI/ML/DL: Abstract and title do not describe application of AI, ML, or DL methods</t>
        </is>
      </c>
      <c r="W1104" t="inlineStr">
        <is>
          <t>Excluded: No AI/ML Methods</t>
        </is>
      </c>
      <c r="X1104" t="inlineStr">
        <is>
          <t>Not assessed from abstract</t>
        </is>
      </c>
      <c r="Y1104" t="inlineStr">
        <is>
          <t>Pubmed</t>
        </is>
      </c>
      <c r="Z1104" t="inlineStr">
        <is>
          <t>Not determined from abstract</t>
        </is>
      </c>
      <c r="AB1104" t="inlineStr">
        <is>
          <t>Not assessed (not included)</t>
        </is>
      </c>
      <c r="AC1104" t="inlineStr">
        <is>
          <t>Not assessed (not included)</t>
        </is>
      </c>
      <c r="AD1104" t="inlineStr">
        <is>
          <t>García-Ponsoda S, Maté A, Trujillo J.</t>
        </is>
      </c>
      <c r="AF1104" t="inlineStr">
        <is>
          <t>Unknown - Verify via DOI</t>
        </is>
      </c>
      <c r="AH1104" t="inlineStr">
        <is>
          <t>Not assessed</t>
        </is>
      </c>
      <c r="AI1104" t="inlineStr">
        <is>
          <t>Not reported</t>
        </is>
      </c>
      <c r="AJ1104" t="inlineStr">
        <is>
          <t>Not reported</t>
        </is>
      </c>
      <c r="AK1104" t="inlineStr">
        <is>
          <t>Not reported</t>
        </is>
      </c>
      <c r="AL1104" t="inlineStr">
        <is>
          <t>Not reported</t>
        </is>
      </c>
      <c r="AM1104" t="inlineStr">
        <is>
          <t>Not reported</t>
        </is>
      </c>
      <c r="AN1104" t="inlineStr">
        <is>
          <t>Not reported</t>
        </is>
      </c>
      <c r="AO1104" t="inlineStr">
        <is>
          <t>Not reviewed</t>
        </is>
      </c>
      <c r="AP1104" t="inlineStr">
        <is>
          <t>Not reported</t>
        </is>
      </c>
      <c r="AQ1104" t="inlineStr">
        <is>
          <t>Not reported</t>
        </is>
      </c>
      <c r="AR1104" t="inlineStr">
        <is>
          <t>Not reported</t>
        </is>
      </c>
      <c r="AS1104" t="inlineStr">
        <is>
          <t>See abstract</t>
        </is>
      </c>
      <c r="AT1104" t="inlineStr">
        <is>
          <t>Not reviewed</t>
        </is>
      </c>
      <c r="AU1104" t="inlineStr">
        <is>
          <t>Not reviewed</t>
        </is>
      </c>
      <c r="AV1104" t="inlineStr">
        <is>
          <t>Not reviewed</t>
        </is>
      </c>
      <c r="AW1104" t="inlineStr">
        <is>
          <t>Not reviewed</t>
        </is>
      </c>
      <c r="AX1104" t="inlineStr">
        <is>
          <t>Not reported</t>
        </is>
      </c>
      <c r="AY1104" t="inlineStr">
        <is>
          <t>Not reported</t>
        </is>
      </c>
      <c r="AZ1104" t="inlineStr">
        <is>
          <t>Not reported</t>
        </is>
      </c>
      <c r="BA1104" t="inlineStr">
        <is>
          <t>Not reported</t>
        </is>
      </c>
      <c r="BB1104" t="inlineStr">
        <is>
          <t>Not reported</t>
        </is>
      </c>
      <c r="BC1104" t="inlineStr">
        <is>
          <t>Not reported</t>
        </is>
      </c>
      <c r="BD1104" t="inlineStr">
        <is>
          <t>Not reported</t>
        </is>
      </c>
      <c r="BE1104" t="inlineStr">
        <is>
          <t>Not reported</t>
        </is>
      </c>
      <c r="BF1104" t="inlineStr">
        <is>
          <t>Not reported</t>
        </is>
      </c>
      <c r="BG1104" t="inlineStr">
        <is>
          <t>Not reviewed (not included)</t>
        </is>
      </c>
      <c r="BH1104" t="inlineStr">
        <is>
          <t>N/A</t>
        </is>
      </c>
      <c r="BI1104" t="inlineStr">
        <is>
          <t>Not reviewed</t>
        </is>
      </c>
      <c r="BJ1104" t="inlineStr">
        <is>
          <t>Not reviewed</t>
        </is>
      </c>
      <c r="BK1104" t="inlineStr">
        <is>
          <t>Not reviewed</t>
        </is>
      </c>
      <c r="BL1104" t="inlineStr">
        <is>
          <t>Not reviewed</t>
        </is>
      </c>
      <c r="BM1104" t="inlineStr">
        <is>
          <t>Not reviewed (not included)</t>
        </is>
      </c>
      <c r="BN1104" t="inlineStr">
        <is>
          <t>No AI/ML Methods - E1-No AI/ML/DL: Abstract and title do not describe application of AI, ML, or DL methods</t>
        </is>
      </c>
      <c r="BO1104" t="inlineStr">
        <is>
          <t>Abstract-level screening only</t>
        </is>
      </c>
      <c r="BP1104" t="inlineStr">
        <is>
          <t>Not reported</t>
        </is>
      </c>
    </row>
    <row r="1105">
      <c r="A1105" t="inlineStr">
        <is>
          <t>Genome data based deep learning identified new genes predicting pharmacological treatment response of attention deficit hyperactivity disorder</t>
        </is>
      </c>
      <c r="B1105" t="n">
        <v>2025</v>
      </c>
      <c r="C1105" t="inlineStr">
        <is>
          <t>Not checked</t>
        </is>
      </c>
      <c r="D1105" t="inlineStr">
        <is>
          <t>Not checked</t>
        </is>
      </c>
      <c r="E1105">
        <f>_XLFN.IFNA( _XLFN.XLOOKUP(A958,#REF!,#REF!), "NOT PUBMED")</f>
        <v/>
      </c>
      <c r="G1105" t="inlineStr">
        <is>
          <t>Unimodal</t>
        </is>
      </c>
      <c r="H1105" t="inlineStr">
        <is>
          <t>See abstract</t>
        </is>
      </c>
      <c r="I1105" t="inlineStr">
        <is>
          <t>See abstract</t>
        </is>
      </c>
      <c r="J1105" t="inlineStr">
        <is>
          <t>See abstract (AI/ML)</t>
        </is>
      </c>
      <c r="K1105" t="inlineStr">
        <is>
          <t>See abstract</t>
        </is>
      </c>
      <c r="M1105" t="inlineStr">
        <is>
          <t>See abstract</t>
        </is>
      </c>
      <c r="N1105" t="inlineStr">
        <is>
          <t>See abstract</t>
        </is>
      </c>
      <c r="O1105" t="inlineStr">
        <is>
          <t>Not verified from abstract</t>
        </is>
      </c>
      <c r="P1105" t="inlineStr">
        <is>
          <t>See abstract</t>
        </is>
      </c>
      <c r="Q1105" t="inlineStr">
        <is>
          <t>See abstract</t>
        </is>
      </c>
      <c r="R1105" t="inlineStr">
        <is>
          <t>Not reviewed (not included)</t>
        </is>
      </c>
      <c r="S1105" t="inlineStr">
        <is>
          <t>Not reviewed (not included)</t>
        </is>
      </c>
      <c r="T1105" t="inlineStr">
        <is>
          <t>Abstract screening only. Treatment-Only Study</t>
        </is>
      </c>
      <c r="U1105" t="inlineStr">
        <is>
          <t>EXCLUDE</t>
        </is>
      </c>
      <c r="V1105" t="inlineStr">
        <is>
          <t>E1-Treatment Only: Primary focus is treatment response/outcome, not ADHD diagnosis or classification</t>
        </is>
      </c>
      <c r="W1105" t="inlineStr">
        <is>
          <t>Excluded: Treatment Study Not Diagnostic</t>
        </is>
      </c>
      <c r="X1105" t="inlineStr">
        <is>
          <t>Not assessed from abstract</t>
        </is>
      </c>
      <c r="Y1105" t="inlineStr">
        <is>
          <t>Pubmed</t>
        </is>
      </c>
      <c r="Z1105" t="inlineStr">
        <is>
          <t>Not determined from abstract</t>
        </is>
      </c>
      <c r="AB1105" t="inlineStr">
        <is>
          <t>Not assessed (not included)</t>
        </is>
      </c>
      <c r="AC1105" t="inlineStr">
        <is>
          <t>Not assessed (not included)</t>
        </is>
      </c>
      <c r="AD1105" t="inlineStr">
        <is>
          <t>Zhao Y, Fu Z, Barnett EJ, Wang N, Zhang K, Gao X, Zheng X, Tian J, Zhang H, Ding X, Li S, Li S, Cao Q, Chang S, Wang Y, Faraone SV, Yang L.</t>
        </is>
      </c>
      <c r="AF1105" t="inlineStr">
        <is>
          <t>Unknown - Verify via DOI</t>
        </is>
      </c>
      <c r="AH1105" t="inlineStr">
        <is>
          <t>Not assessed</t>
        </is>
      </c>
      <c r="AI1105" t="inlineStr">
        <is>
          <t>Not reported</t>
        </is>
      </c>
      <c r="AJ1105" t="inlineStr">
        <is>
          <t>Not reported</t>
        </is>
      </c>
      <c r="AK1105" t="inlineStr">
        <is>
          <t>Not reported</t>
        </is>
      </c>
      <c r="AL1105" t="inlineStr">
        <is>
          <t>Not reported</t>
        </is>
      </c>
      <c r="AM1105" t="inlineStr">
        <is>
          <t>Not reported</t>
        </is>
      </c>
      <c r="AN1105" t="inlineStr">
        <is>
          <t>Not reported</t>
        </is>
      </c>
      <c r="AO1105" t="inlineStr">
        <is>
          <t>Not reviewed</t>
        </is>
      </c>
      <c r="AP1105" t="inlineStr">
        <is>
          <t>Not reported</t>
        </is>
      </c>
      <c r="AQ1105" t="inlineStr">
        <is>
          <t>Not reported</t>
        </is>
      </c>
      <c r="AR1105" t="inlineStr">
        <is>
          <t>Not reported</t>
        </is>
      </c>
      <c r="AS1105" t="inlineStr">
        <is>
          <t>See abstract</t>
        </is>
      </c>
      <c r="AT1105" t="inlineStr">
        <is>
          <t>Not reviewed</t>
        </is>
      </c>
      <c r="AU1105" t="inlineStr">
        <is>
          <t>Not reviewed</t>
        </is>
      </c>
      <c r="AV1105" t="inlineStr">
        <is>
          <t>Not reviewed</t>
        </is>
      </c>
      <c r="AW1105" t="inlineStr">
        <is>
          <t>Not reviewed</t>
        </is>
      </c>
      <c r="AX1105" t="inlineStr">
        <is>
          <t>Not reported</t>
        </is>
      </c>
      <c r="AY1105" t="inlineStr">
        <is>
          <t>Not reported</t>
        </is>
      </c>
      <c r="AZ1105" t="inlineStr">
        <is>
          <t>Not reported</t>
        </is>
      </c>
      <c r="BA1105" t="inlineStr">
        <is>
          <t>Not reported</t>
        </is>
      </c>
      <c r="BB1105" t="inlineStr">
        <is>
          <t>Not reported</t>
        </is>
      </c>
      <c r="BC1105" t="inlineStr">
        <is>
          <t>Not reported</t>
        </is>
      </c>
      <c r="BD1105" t="inlineStr">
        <is>
          <t>Not reported</t>
        </is>
      </c>
      <c r="BE1105" t="inlineStr">
        <is>
          <t>Not reported</t>
        </is>
      </c>
      <c r="BF1105" t="inlineStr">
        <is>
          <t>Not reported</t>
        </is>
      </c>
      <c r="BG1105" t="inlineStr">
        <is>
          <t>Not reviewed (not included)</t>
        </is>
      </c>
      <c r="BH1105" t="inlineStr">
        <is>
          <t>N/A</t>
        </is>
      </c>
      <c r="BI1105" t="inlineStr">
        <is>
          <t>Not reviewed</t>
        </is>
      </c>
      <c r="BJ1105" t="inlineStr">
        <is>
          <t>Not reviewed</t>
        </is>
      </c>
      <c r="BK1105" t="inlineStr">
        <is>
          <t>Not reviewed</t>
        </is>
      </c>
      <c r="BL1105" t="inlineStr">
        <is>
          <t>Not reviewed</t>
        </is>
      </c>
      <c r="BM1105" t="inlineStr">
        <is>
          <t>Not reviewed (not included)</t>
        </is>
      </c>
      <c r="BN1105" t="inlineStr">
        <is>
          <t>Treatment-Only Study - E1-Treatment Only: Primary focus is treatment response/outcome, not ADHD diagnosis or classification</t>
        </is>
      </c>
      <c r="BO1105" t="inlineStr">
        <is>
          <t>Abstract-level screening only</t>
        </is>
      </c>
      <c r="BP1105" t="inlineStr">
        <is>
          <t>Not reported</t>
        </is>
      </c>
    </row>
    <row r="1106">
      <c r="A1106" t="inlineStr">
        <is>
          <t>Machine learning-enabled detection of attention-deficit/hyperactivity disorder with multimodal physiological data: a case-control study</t>
        </is>
      </c>
      <c r="B1106" t="n">
        <v>2024</v>
      </c>
      <c r="C1106" t="inlineStr">
        <is>
          <t>Not checked</t>
        </is>
      </c>
      <c r="D1106" t="inlineStr">
        <is>
          <t>Not checked</t>
        </is>
      </c>
      <c r="E1106">
        <f>_XLFN.IFNA( _XLFN.XLOOKUP(A959,#REF!,#REF!), "NOT PUBMED")</f>
        <v/>
      </c>
      <c r="G1106" t="inlineStr">
        <is>
          <t>Unimodal</t>
        </is>
      </c>
      <c r="H1106" t="inlineStr">
        <is>
          <t>See abstract</t>
        </is>
      </c>
      <c r="I1106" t="inlineStr">
        <is>
          <t>See abstract</t>
        </is>
      </c>
      <c r="J1106" t="inlineStr">
        <is>
          <t>See abstract (AI/ML)</t>
        </is>
      </c>
      <c r="K1106" t="inlineStr">
        <is>
          <t>See abstract</t>
        </is>
      </c>
      <c r="M1106" t="inlineStr">
        <is>
          <t>See abstract</t>
        </is>
      </c>
      <c r="N1106" t="inlineStr">
        <is>
          <t>See abstract</t>
        </is>
      </c>
      <c r="O1106" t="inlineStr">
        <is>
          <t>Not verified from abstract</t>
        </is>
      </c>
      <c r="P1106" t="inlineStr">
        <is>
          <t>See abstract</t>
        </is>
      </c>
      <c r="Q1106" t="inlineStr">
        <is>
          <t>See abstract</t>
        </is>
      </c>
      <c r="R1106" t="inlineStr">
        <is>
          <t>Not reviewed (not included)</t>
        </is>
      </c>
      <c r="S1106" t="inlineStr">
        <is>
          <t>Not reviewed (not included)</t>
        </is>
      </c>
      <c r="T1106" t="inlineStr">
        <is>
          <t>Abstract screening only. Not Selected for Final 95 (Pending Full Text Review)</t>
        </is>
      </c>
      <c r="U1106" t="inlineStr">
        <is>
          <t>EXCLUDE</t>
        </is>
      </c>
      <c r="V11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06" t="inlineStr">
        <is>
          <t>Excluded: Other Criterion</t>
        </is>
      </c>
      <c r="X1106" t="inlineStr">
        <is>
          <t>Not assessed from abstract</t>
        </is>
      </c>
      <c r="Y1106" t="inlineStr">
        <is>
          <t>Pubmed</t>
        </is>
      </c>
      <c r="Z1106" t="inlineStr">
        <is>
          <t>Not determined from abstract</t>
        </is>
      </c>
      <c r="AB1106" t="inlineStr">
        <is>
          <t>Not assessed (not included)</t>
        </is>
      </c>
      <c r="AC1106" t="inlineStr">
        <is>
          <t>Not assessed (not included)</t>
        </is>
      </c>
      <c r="AD1106" t="inlineStr">
        <is>
          <t>Andrikopoulos D, Vassiliou G, Fatouros P, Tsirmpas C, Pehlivanidis A, Papageorgiou C.</t>
        </is>
      </c>
      <c r="AF1106" t="inlineStr">
        <is>
          <t>Unknown - Verify via DOI</t>
        </is>
      </c>
      <c r="AH1106" t="inlineStr">
        <is>
          <t>Not assessed</t>
        </is>
      </c>
      <c r="AI1106" t="inlineStr">
        <is>
          <t>Not reported</t>
        </is>
      </c>
      <c r="AJ1106" t="inlineStr">
        <is>
          <t>Not reported</t>
        </is>
      </c>
      <c r="AK1106" t="inlineStr">
        <is>
          <t>Not reported</t>
        </is>
      </c>
      <c r="AL1106" t="inlineStr">
        <is>
          <t>Not reported</t>
        </is>
      </c>
      <c r="AM1106" t="inlineStr">
        <is>
          <t>Not reported</t>
        </is>
      </c>
      <c r="AN1106" t="inlineStr">
        <is>
          <t>Not reported</t>
        </is>
      </c>
      <c r="AO1106" t="inlineStr">
        <is>
          <t>Not reviewed</t>
        </is>
      </c>
      <c r="AP1106" t="inlineStr">
        <is>
          <t>Not reported</t>
        </is>
      </c>
      <c r="AQ1106" t="inlineStr">
        <is>
          <t>Not reported</t>
        </is>
      </c>
      <c r="AR1106" t="inlineStr">
        <is>
          <t>Not reported</t>
        </is>
      </c>
      <c r="AS1106" t="inlineStr">
        <is>
          <t>See abstract</t>
        </is>
      </c>
      <c r="AT1106" t="inlineStr">
        <is>
          <t>Not reviewed</t>
        </is>
      </c>
      <c r="AU1106" t="inlineStr">
        <is>
          <t>Not reviewed</t>
        </is>
      </c>
      <c r="AV1106" t="inlineStr">
        <is>
          <t>Not reviewed</t>
        </is>
      </c>
      <c r="AW1106" t="inlineStr">
        <is>
          <t>Not reviewed</t>
        </is>
      </c>
      <c r="AX1106" t="inlineStr">
        <is>
          <t>Not reported</t>
        </is>
      </c>
      <c r="AY1106" t="inlineStr">
        <is>
          <t>Not reported</t>
        </is>
      </c>
      <c r="AZ1106" t="inlineStr">
        <is>
          <t>Not reported</t>
        </is>
      </c>
      <c r="BA1106" t="inlineStr">
        <is>
          <t>Not reported</t>
        </is>
      </c>
      <c r="BB1106" t="inlineStr">
        <is>
          <t>Not reported</t>
        </is>
      </c>
      <c r="BC1106" t="inlineStr">
        <is>
          <t>Not reported</t>
        </is>
      </c>
      <c r="BD1106" t="inlineStr">
        <is>
          <t>Not reported</t>
        </is>
      </c>
      <c r="BE1106" t="inlineStr">
        <is>
          <t>Not reported</t>
        </is>
      </c>
      <c r="BF1106" t="inlineStr">
        <is>
          <t>Not reported</t>
        </is>
      </c>
      <c r="BG1106" t="inlineStr">
        <is>
          <t>Not reviewed (not included)</t>
        </is>
      </c>
      <c r="BH1106" t="inlineStr">
        <is>
          <t>N/A</t>
        </is>
      </c>
      <c r="BI1106" t="inlineStr">
        <is>
          <t>Not reviewed</t>
        </is>
      </c>
      <c r="BJ1106" t="inlineStr">
        <is>
          <t>Not reviewed</t>
        </is>
      </c>
      <c r="BK1106" t="inlineStr">
        <is>
          <t>Not reviewed</t>
        </is>
      </c>
      <c r="BL1106" t="inlineStr">
        <is>
          <t>Not reviewed</t>
        </is>
      </c>
      <c r="BM1106" t="inlineStr">
        <is>
          <t>Not reviewed (not included)</t>
        </is>
      </c>
      <c r="BN1106" t="inlineStr">
        <is>
          <t>Not Selected for Final 95 (Pending Full Text Review) - Candidate paper not selected for final 95: Passed abstract screening but not included in final selec</t>
        </is>
      </c>
      <c r="BO1106" t="inlineStr">
        <is>
          <t>Abstract-level screening only</t>
        </is>
      </c>
      <c r="BP1106" t="inlineStr">
        <is>
          <t>Not reported</t>
        </is>
      </c>
    </row>
    <row r="1107">
      <c r="A1107" t="inlineStr">
        <is>
          <t>Structural or/and functional MRI-based machine learning techniques for attention-deficit/hyperactivity disorder diagnosis: A systematic review and meta-analysis</t>
        </is>
      </c>
      <c r="B1107" t="n">
        <v>2024</v>
      </c>
      <c r="C1107" t="inlineStr">
        <is>
          <t>Not checked</t>
        </is>
      </c>
      <c r="D1107" t="inlineStr">
        <is>
          <t>Not checked</t>
        </is>
      </c>
      <c r="E1107">
        <f>_XLFN.IFNA( _XLFN.XLOOKUP(A961,#REF!,#REF!), "NOT PUBMED")</f>
        <v/>
      </c>
      <c r="G1107" t="inlineStr">
        <is>
          <t>Unimodal</t>
        </is>
      </c>
      <c r="H1107" t="inlineStr">
        <is>
          <t>See abstract</t>
        </is>
      </c>
      <c r="I1107" t="inlineStr">
        <is>
          <t>See abstract</t>
        </is>
      </c>
      <c r="J1107" t="inlineStr">
        <is>
          <t>See abstract (AI/ML)</t>
        </is>
      </c>
      <c r="K1107" t="inlineStr">
        <is>
          <t>See abstract</t>
        </is>
      </c>
      <c r="M1107" t="inlineStr">
        <is>
          <t>See abstract</t>
        </is>
      </c>
      <c r="N1107" t="inlineStr">
        <is>
          <t>See abstract</t>
        </is>
      </c>
      <c r="O1107" t="inlineStr">
        <is>
          <t>Not verified from abstract</t>
        </is>
      </c>
      <c r="P1107" t="inlineStr">
        <is>
          <t>See abstract</t>
        </is>
      </c>
      <c r="Q1107" t="inlineStr">
        <is>
          <t>See abstract</t>
        </is>
      </c>
      <c r="R1107" t="inlineStr">
        <is>
          <t>Not reviewed (not included)</t>
        </is>
      </c>
      <c r="S1107" t="inlineStr">
        <is>
          <t>Not reviewed (not included)</t>
        </is>
      </c>
      <c r="T1107" t="inlineStr">
        <is>
          <t>Abstract screening only. Not Primary Research</t>
        </is>
      </c>
      <c r="U1107" t="inlineStr">
        <is>
          <t>EXCLUDE</t>
        </is>
      </c>
      <c r="V1107" t="inlineStr">
        <is>
          <t>E6-Not Primary Research: Title/abstract indicates systematic review, meta-analysis, or review paper</t>
        </is>
      </c>
      <c r="W1107" t="inlineStr">
        <is>
          <t>Excluded: Not Primary Research</t>
        </is>
      </c>
      <c r="X1107" t="inlineStr">
        <is>
          <t>Not assessed from abstract</t>
        </is>
      </c>
      <c r="Y1107" t="inlineStr">
        <is>
          <t>Pubmed</t>
        </is>
      </c>
      <c r="Z1107" t="inlineStr">
        <is>
          <t>Not determined from abstract</t>
        </is>
      </c>
      <c r="AB1107" t="inlineStr">
        <is>
          <t>Not assessed (not included)</t>
        </is>
      </c>
      <c r="AC1107" t="inlineStr">
        <is>
          <t>Not assessed (not included)</t>
        </is>
      </c>
      <c r="AD1107" t="inlineStr">
        <is>
          <t>Tian L, Zheng H, Zhang K, Qiu J, Song X, Li S, Zeng Z, Ran B, Deng X, Cai J.</t>
        </is>
      </c>
      <c r="AF1107" t="inlineStr">
        <is>
          <t>Unknown - Verify via DOI</t>
        </is>
      </c>
      <c r="AH1107" t="inlineStr">
        <is>
          <t>Not assessed</t>
        </is>
      </c>
      <c r="AI1107" t="inlineStr">
        <is>
          <t>Not reported</t>
        </is>
      </c>
      <c r="AJ1107" t="inlineStr">
        <is>
          <t>Not reported</t>
        </is>
      </c>
      <c r="AK1107" t="inlineStr">
        <is>
          <t>Not reported</t>
        </is>
      </c>
      <c r="AL1107" t="inlineStr">
        <is>
          <t>Not reported</t>
        </is>
      </c>
      <c r="AM1107" t="inlineStr">
        <is>
          <t>Not reported</t>
        </is>
      </c>
      <c r="AN1107" t="inlineStr">
        <is>
          <t>Not reported</t>
        </is>
      </c>
      <c r="AO1107" t="inlineStr">
        <is>
          <t>Not reviewed</t>
        </is>
      </c>
      <c r="AP1107" t="inlineStr">
        <is>
          <t>Not reported</t>
        </is>
      </c>
      <c r="AQ1107" t="inlineStr">
        <is>
          <t>Not reported</t>
        </is>
      </c>
      <c r="AR1107" t="inlineStr">
        <is>
          <t>Not reported</t>
        </is>
      </c>
      <c r="AS1107" t="inlineStr">
        <is>
          <t>See abstract</t>
        </is>
      </c>
      <c r="AT1107" t="inlineStr">
        <is>
          <t>Not reviewed</t>
        </is>
      </c>
      <c r="AU1107" t="inlineStr">
        <is>
          <t>Not reviewed</t>
        </is>
      </c>
      <c r="AV1107" t="inlineStr">
        <is>
          <t>Not reviewed</t>
        </is>
      </c>
      <c r="AW1107" t="inlineStr">
        <is>
          <t>Not reviewed</t>
        </is>
      </c>
      <c r="AX1107" t="inlineStr">
        <is>
          <t>Not reported</t>
        </is>
      </c>
      <c r="AY1107" t="inlineStr">
        <is>
          <t>Not reported</t>
        </is>
      </c>
      <c r="AZ1107" t="inlineStr">
        <is>
          <t>Not reported</t>
        </is>
      </c>
      <c r="BA1107" t="inlineStr">
        <is>
          <t>Not reported</t>
        </is>
      </c>
      <c r="BB1107" t="inlineStr">
        <is>
          <t>Not reported</t>
        </is>
      </c>
      <c r="BC1107" t="inlineStr">
        <is>
          <t>Not reported</t>
        </is>
      </c>
      <c r="BD1107" t="inlineStr">
        <is>
          <t>Not reported</t>
        </is>
      </c>
      <c r="BE1107" t="inlineStr">
        <is>
          <t>Not reported</t>
        </is>
      </c>
      <c r="BF1107" t="inlineStr">
        <is>
          <t>Not reported</t>
        </is>
      </c>
      <c r="BG1107" t="inlineStr">
        <is>
          <t>Not reviewed (not included)</t>
        </is>
      </c>
      <c r="BH1107" t="inlineStr">
        <is>
          <t>N/A</t>
        </is>
      </c>
      <c r="BI1107" t="inlineStr">
        <is>
          <t>Not reviewed</t>
        </is>
      </c>
      <c r="BJ1107" t="inlineStr">
        <is>
          <t>Not reviewed</t>
        </is>
      </c>
      <c r="BK1107" t="inlineStr">
        <is>
          <t>Not reviewed</t>
        </is>
      </c>
      <c r="BL1107" t="inlineStr">
        <is>
          <t>Not reviewed</t>
        </is>
      </c>
      <c r="BM1107" t="inlineStr">
        <is>
          <t>Not reviewed (not included)</t>
        </is>
      </c>
      <c r="BN1107" t="inlineStr">
        <is>
          <t>Not Primary Research - E6-Not Primary Research: Title/abstract indicates systematic review, meta-analysis, or review paper</t>
        </is>
      </c>
      <c r="BO1107" t="inlineStr">
        <is>
          <t>Abstract-level screening only</t>
        </is>
      </c>
      <c r="BP1107" t="inlineStr">
        <is>
          <t>Not reported</t>
        </is>
      </c>
    </row>
    <row r="1108">
      <c r="A1108" t="inlineStr">
        <is>
          <t>Using artificial intelligence methods to study the effectiveness of exercise in patients with ADHD</t>
        </is>
      </c>
      <c r="B1108" t="n">
        <v>2024</v>
      </c>
      <c r="C1108" t="inlineStr">
        <is>
          <t>Not checked</t>
        </is>
      </c>
      <c r="D1108" t="inlineStr">
        <is>
          <t>Not checked</t>
        </is>
      </c>
      <c r="E1108">
        <f>_XLFN.IFNA( _XLFN.XLOOKUP(A962,#REF!,#REF!), "NOT PUBMED")</f>
        <v/>
      </c>
      <c r="G1108" t="inlineStr">
        <is>
          <t>Unimodal</t>
        </is>
      </c>
      <c r="H1108" t="inlineStr">
        <is>
          <t>See abstract</t>
        </is>
      </c>
      <c r="I1108" t="inlineStr">
        <is>
          <t>See abstract</t>
        </is>
      </c>
      <c r="J1108" t="inlineStr">
        <is>
          <t>See abstract (AI/ML)</t>
        </is>
      </c>
      <c r="K1108" t="inlineStr">
        <is>
          <t>See abstract</t>
        </is>
      </c>
      <c r="M1108" t="inlineStr">
        <is>
          <t>See abstract</t>
        </is>
      </c>
      <c r="N1108" t="inlineStr">
        <is>
          <t>See abstract</t>
        </is>
      </c>
      <c r="O1108" t="inlineStr">
        <is>
          <t>Not verified from abstract</t>
        </is>
      </c>
      <c r="P1108" t="inlineStr">
        <is>
          <t>See abstract</t>
        </is>
      </c>
      <c r="Q1108" t="inlineStr">
        <is>
          <t>See abstract</t>
        </is>
      </c>
      <c r="R1108" t="inlineStr">
        <is>
          <t>Not reviewed (not included)</t>
        </is>
      </c>
      <c r="S1108" t="inlineStr">
        <is>
          <t>Not reviewed (not included)</t>
        </is>
      </c>
      <c r="T1108" t="inlineStr">
        <is>
          <t>Abstract screening only. AI Not for Diagnosis</t>
        </is>
      </c>
      <c r="U1108" t="inlineStr">
        <is>
          <t>EXCLUDE</t>
        </is>
      </c>
      <c r="V1108" t="inlineStr">
        <is>
          <t>E1-Not Diagnosis: AI/ML does not appear to be applied for ADHD diagnosis, classification, or detection</t>
        </is>
      </c>
      <c r="W1108" t="inlineStr">
        <is>
          <t>Excluded: AI Not for Diagnosis</t>
        </is>
      </c>
      <c r="X1108" t="inlineStr">
        <is>
          <t>Not assessed from abstract</t>
        </is>
      </c>
      <c r="Y1108" t="inlineStr">
        <is>
          <t>Pubmed</t>
        </is>
      </c>
      <c r="Z1108" t="inlineStr">
        <is>
          <t>Not determined from abstract</t>
        </is>
      </c>
      <c r="AB1108" t="inlineStr">
        <is>
          <t>Not assessed (not included)</t>
        </is>
      </c>
      <c r="AC1108" t="inlineStr">
        <is>
          <t>Not assessed (not included)</t>
        </is>
      </c>
      <c r="AD1108" t="inlineStr">
        <is>
          <t>Yu D, Fang JH.</t>
        </is>
      </c>
      <c r="AF1108" t="inlineStr">
        <is>
          <t>Unknown - Verify via DOI</t>
        </is>
      </c>
      <c r="AH1108" t="inlineStr">
        <is>
          <t>Not assessed</t>
        </is>
      </c>
      <c r="AI1108" t="inlineStr">
        <is>
          <t>Not reported</t>
        </is>
      </c>
      <c r="AJ1108" t="inlineStr">
        <is>
          <t>Not reported</t>
        </is>
      </c>
      <c r="AK1108" t="inlineStr">
        <is>
          <t>Not reported</t>
        </is>
      </c>
      <c r="AL1108" t="inlineStr">
        <is>
          <t>Not reported</t>
        </is>
      </c>
      <c r="AM1108" t="inlineStr">
        <is>
          <t>Not reported</t>
        </is>
      </c>
      <c r="AN1108" t="inlineStr">
        <is>
          <t>Not reported</t>
        </is>
      </c>
      <c r="AO1108" t="inlineStr">
        <is>
          <t>Not reviewed</t>
        </is>
      </c>
      <c r="AP1108" t="inlineStr">
        <is>
          <t>Not reported</t>
        </is>
      </c>
      <c r="AQ1108" t="inlineStr">
        <is>
          <t>Not reported</t>
        </is>
      </c>
      <c r="AR1108" t="inlineStr">
        <is>
          <t>Not reported</t>
        </is>
      </c>
      <c r="AS1108" t="inlineStr">
        <is>
          <t>See abstract</t>
        </is>
      </c>
      <c r="AT1108" t="inlineStr">
        <is>
          <t>Not reviewed</t>
        </is>
      </c>
      <c r="AU1108" t="inlineStr">
        <is>
          <t>Not reviewed</t>
        </is>
      </c>
      <c r="AV1108" t="inlineStr">
        <is>
          <t>Not reviewed</t>
        </is>
      </c>
      <c r="AW1108" t="inlineStr">
        <is>
          <t>Not reviewed</t>
        </is>
      </c>
      <c r="AX1108" t="inlineStr">
        <is>
          <t>Not reported</t>
        </is>
      </c>
      <c r="AY1108" t="inlineStr">
        <is>
          <t>Not reported</t>
        </is>
      </c>
      <c r="AZ1108" t="inlineStr">
        <is>
          <t>Not reported</t>
        </is>
      </c>
      <c r="BA1108" t="inlineStr">
        <is>
          <t>Not reported</t>
        </is>
      </c>
      <c r="BB1108" t="inlineStr">
        <is>
          <t>Not reported</t>
        </is>
      </c>
      <c r="BC1108" t="inlineStr">
        <is>
          <t>Not reported</t>
        </is>
      </c>
      <c r="BD1108" t="inlineStr">
        <is>
          <t>Not reported</t>
        </is>
      </c>
      <c r="BE1108" t="inlineStr">
        <is>
          <t>Not reported</t>
        </is>
      </c>
      <c r="BF1108" t="inlineStr">
        <is>
          <t>Not reported</t>
        </is>
      </c>
      <c r="BG1108" t="inlineStr">
        <is>
          <t>Not reviewed (not included)</t>
        </is>
      </c>
      <c r="BH1108" t="inlineStr">
        <is>
          <t>N/A</t>
        </is>
      </c>
      <c r="BI1108" t="inlineStr">
        <is>
          <t>Not reviewed</t>
        </is>
      </c>
      <c r="BJ1108" t="inlineStr">
        <is>
          <t>Not reviewed</t>
        </is>
      </c>
      <c r="BK1108" t="inlineStr">
        <is>
          <t>Not reviewed</t>
        </is>
      </c>
      <c r="BL1108" t="inlineStr">
        <is>
          <t>Not reviewed</t>
        </is>
      </c>
      <c r="BM1108" t="inlineStr">
        <is>
          <t>Not reviewed (not included)</t>
        </is>
      </c>
      <c r="BN1108" t="inlineStr">
        <is>
          <t>AI Not for Diagnosis - E1-Not Diagnosis: AI/ML does not appear to be applied for ADHD diagnosis, classification, or detecti</t>
        </is>
      </c>
      <c r="BO1108" t="inlineStr">
        <is>
          <t>Abstract-level screening only</t>
        </is>
      </c>
      <c r="BP1108" t="inlineStr">
        <is>
          <t>Not reported</t>
        </is>
      </c>
    </row>
    <row r="1109">
      <c r="A1109" t="inlineStr">
        <is>
          <t>Transdiagnostic and sex differences in cognitive profiles of autism spectrum disorder and attention-deficit/hyperactivity disorder</t>
        </is>
      </c>
      <c r="B1109" t="n">
        <v>2022</v>
      </c>
      <c r="C1109" t="inlineStr">
        <is>
          <t>Not checked</t>
        </is>
      </c>
      <c r="D1109" t="inlineStr">
        <is>
          <t>Not checked</t>
        </is>
      </c>
      <c r="E1109">
        <f>_XLFN.IFNA( _XLFN.XLOOKUP(A963,#REF!,#REF!), "NOT PUBMED")</f>
        <v/>
      </c>
      <c r="G1109" t="inlineStr">
        <is>
          <t>Unimodal</t>
        </is>
      </c>
      <c r="H1109" t="inlineStr">
        <is>
          <t>See abstract</t>
        </is>
      </c>
      <c r="I1109" t="inlineStr">
        <is>
          <t>See abstract</t>
        </is>
      </c>
      <c r="J1109" t="inlineStr">
        <is>
          <t>See abstract (AI/ML)</t>
        </is>
      </c>
      <c r="K1109" t="inlineStr">
        <is>
          <t>See abstract</t>
        </is>
      </c>
      <c r="M1109" t="inlineStr">
        <is>
          <t>See abstract</t>
        </is>
      </c>
      <c r="N1109" t="inlineStr">
        <is>
          <t>See abstract</t>
        </is>
      </c>
      <c r="O1109" t="inlineStr">
        <is>
          <t>Not verified from abstract</t>
        </is>
      </c>
      <c r="P1109" t="inlineStr">
        <is>
          <t>See abstract</t>
        </is>
      </c>
      <c r="Q1109" t="inlineStr">
        <is>
          <t>See abstract</t>
        </is>
      </c>
      <c r="R1109" t="inlineStr">
        <is>
          <t>Not reviewed (not included)</t>
        </is>
      </c>
      <c r="S1109" t="inlineStr">
        <is>
          <t>Not reviewed (not included)</t>
        </is>
      </c>
      <c r="T1109" t="inlineStr">
        <is>
          <t>Abstract screening only. No AI/ML Methods</t>
        </is>
      </c>
      <c r="U1109" t="inlineStr">
        <is>
          <t>EXCLUDE</t>
        </is>
      </c>
      <c r="V1109" t="inlineStr">
        <is>
          <t>E1-No AI/ML/DL: Abstract and title do not describe application of AI, ML, or DL methods</t>
        </is>
      </c>
      <c r="W1109" t="inlineStr">
        <is>
          <t>Excluded: No AI/ML Methods</t>
        </is>
      </c>
      <c r="X1109" t="inlineStr">
        <is>
          <t>Not assessed from abstract</t>
        </is>
      </c>
      <c r="Y1109" t="inlineStr">
        <is>
          <t>Pubmed</t>
        </is>
      </c>
      <c r="Z1109" t="inlineStr">
        <is>
          <t>Not determined from abstract</t>
        </is>
      </c>
      <c r="AB1109" t="inlineStr">
        <is>
          <t>Not assessed (not included)</t>
        </is>
      </c>
      <c r="AC1109" t="inlineStr">
        <is>
          <t>Not assessed (not included)</t>
        </is>
      </c>
      <c r="AD1109" t="inlineStr">
        <is>
          <t>Doi H, Kanai C, Ohta H.</t>
        </is>
      </c>
      <c r="AF1109" t="inlineStr">
        <is>
          <t>Unknown - Verify via DOI</t>
        </is>
      </c>
      <c r="AH1109" t="inlineStr">
        <is>
          <t>Not assessed</t>
        </is>
      </c>
      <c r="AI1109" t="inlineStr">
        <is>
          <t>Not reported</t>
        </is>
      </c>
      <c r="AJ1109" t="inlineStr">
        <is>
          <t>Not reported</t>
        </is>
      </c>
      <c r="AK1109" t="inlineStr">
        <is>
          <t>Not reported</t>
        </is>
      </c>
      <c r="AL1109" t="inlineStr">
        <is>
          <t>Not reported</t>
        </is>
      </c>
      <c r="AM1109" t="inlineStr">
        <is>
          <t>Not reported</t>
        </is>
      </c>
      <c r="AN1109" t="inlineStr">
        <is>
          <t>Not reported</t>
        </is>
      </c>
      <c r="AO1109" t="inlineStr">
        <is>
          <t>Not reviewed</t>
        </is>
      </c>
      <c r="AP1109" t="inlineStr">
        <is>
          <t>Not reported</t>
        </is>
      </c>
      <c r="AQ1109" t="inlineStr">
        <is>
          <t>Not reported</t>
        </is>
      </c>
      <c r="AR1109" t="inlineStr">
        <is>
          <t>Not reported</t>
        </is>
      </c>
      <c r="AS1109" t="inlineStr">
        <is>
          <t>See abstract</t>
        </is>
      </c>
      <c r="AT1109" t="inlineStr">
        <is>
          <t>Not reviewed</t>
        </is>
      </c>
      <c r="AU1109" t="inlineStr">
        <is>
          <t>Not reviewed</t>
        </is>
      </c>
      <c r="AV1109" t="inlineStr">
        <is>
          <t>Not reviewed</t>
        </is>
      </c>
      <c r="AW1109" t="inlineStr">
        <is>
          <t>Not reviewed</t>
        </is>
      </c>
      <c r="AX1109" t="inlineStr">
        <is>
          <t>Not reported</t>
        </is>
      </c>
      <c r="AY1109" t="inlineStr">
        <is>
          <t>Not reported</t>
        </is>
      </c>
      <c r="AZ1109" t="inlineStr">
        <is>
          <t>Not reported</t>
        </is>
      </c>
      <c r="BA1109" t="inlineStr">
        <is>
          <t>Not reported</t>
        </is>
      </c>
      <c r="BB1109" t="inlineStr">
        <is>
          <t>Not reported</t>
        </is>
      </c>
      <c r="BC1109" t="inlineStr">
        <is>
          <t>Not reported</t>
        </is>
      </c>
      <c r="BD1109" t="inlineStr">
        <is>
          <t>Not reported</t>
        </is>
      </c>
      <c r="BE1109" t="inlineStr">
        <is>
          <t>Not reported</t>
        </is>
      </c>
      <c r="BF1109" t="inlineStr">
        <is>
          <t>Not reported</t>
        </is>
      </c>
      <c r="BG1109" t="inlineStr">
        <is>
          <t>Not reviewed (not included)</t>
        </is>
      </c>
      <c r="BH1109" t="inlineStr">
        <is>
          <t>N/A</t>
        </is>
      </c>
      <c r="BI1109" t="inlineStr">
        <is>
          <t>Not reviewed</t>
        </is>
      </c>
      <c r="BJ1109" t="inlineStr">
        <is>
          <t>Not reviewed</t>
        </is>
      </c>
      <c r="BK1109" t="inlineStr">
        <is>
          <t>Not reviewed</t>
        </is>
      </c>
      <c r="BL1109" t="inlineStr">
        <is>
          <t>Not reviewed</t>
        </is>
      </c>
      <c r="BM1109" t="inlineStr">
        <is>
          <t>Not reviewed (not included)</t>
        </is>
      </c>
      <c r="BN1109" t="inlineStr">
        <is>
          <t>No AI/ML Methods - E1-No AI/ML/DL: Abstract and title do not describe application of AI, ML, or DL methods</t>
        </is>
      </c>
      <c r="BO1109" t="inlineStr">
        <is>
          <t>Abstract-level screening only</t>
        </is>
      </c>
      <c r="BP1109" t="inlineStr">
        <is>
          <t>Not reported</t>
        </is>
      </c>
    </row>
    <row r="1110">
      <c r="A1110" t="inlineStr">
        <is>
          <t>Classifying Children with ADHD Based on Prefrontal Functional Near-infrared Spectroscopy Using Machine Learning</t>
        </is>
      </c>
      <c r="B1110" t="n">
        <v>2023</v>
      </c>
      <c r="C1110" t="inlineStr">
        <is>
          <t>Not checked</t>
        </is>
      </c>
      <c r="D1110" t="inlineStr">
        <is>
          <t>Not checked</t>
        </is>
      </c>
      <c r="E1110">
        <f>_XLFN.IFNA( _XLFN.XLOOKUP(A965,#REF!,#REF!), "NOT PUBMED")</f>
        <v/>
      </c>
      <c r="G1110" t="inlineStr">
        <is>
          <t>Unimodal</t>
        </is>
      </c>
      <c r="H1110" t="inlineStr">
        <is>
          <t>See abstract</t>
        </is>
      </c>
      <c r="I1110" t="inlineStr">
        <is>
          <t>See abstract</t>
        </is>
      </c>
      <c r="J1110" t="inlineStr">
        <is>
          <t>See abstract (AI/ML)</t>
        </is>
      </c>
      <c r="K1110" t="inlineStr">
        <is>
          <t>See abstract</t>
        </is>
      </c>
      <c r="M1110" t="inlineStr">
        <is>
          <t>See abstract</t>
        </is>
      </c>
      <c r="N1110" t="inlineStr">
        <is>
          <t>See abstract</t>
        </is>
      </c>
      <c r="O1110" t="inlineStr">
        <is>
          <t>Not verified from abstract</t>
        </is>
      </c>
      <c r="P1110" t="inlineStr">
        <is>
          <t>See abstract</t>
        </is>
      </c>
      <c r="Q1110" t="inlineStr">
        <is>
          <t>See abstract</t>
        </is>
      </c>
      <c r="R1110" t="inlineStr">
        <is>
          <t>Not reviewed (not included)</t>
        </is>
      </c>
      <c r="S1110" t="inlineStr">
        <is>
          <t>Not reviewed (not included)</t>
        </is>
      </c>
      <c r="T1110" t="inlineStr">
        <is>
          <t>Abstract screening only. Not Selected for Final 95 (Pending Full Text Review)</t>
        </is>
      </c>
      <c r="U1110" t="inlineStr">
        <is>
          <t>EXCLUDE</t>
        </is>
      </c>
      <c r="V11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10" t="inlineStr">
        <is>
          <t>Excluded: Other Criterion</t>
        </is>
      </c>
      <c r="X1110" t="inlineStr">
        <is>
          <t>Not assessed from abstract</t>
        </is>
      </c>
      <c r="Y1110" t="inlineStr">
        <is>
          <t>Pubmed</t>
        </is>
      </c>
      <c r="Z1110" t="inlineStr">
        <is>
          <t>Not determined from abstract</t>
        </is>
      </c>
      <c r="AB1110" t="inlineStr">
        <is>
          <t>Not assessed (not included)</t>
        </is>
      </c>
      <c r="AC1110" t="inlineStr">
        <is>
          <t>Not assessed (not included)</t>
        </is>
      </c>
      <c r="AD1110" t="inlineStr">
        <is>
          <t>Yang CM, Shin J, Kim JI, Lim YB, Park SH, Kim BN.</t>
        </is>
      </c>
      <c r="AF1110" t="inlineStr">
        <is>
          <t>Unknown - Verify via DOI</t>
        </is>
      </c>
      <c r="AH1110" t="inlineStr">
        <is>
          <t>Not assessed</t>
        </is>
      </c>
      <c r="AI1110" t="inlineStr">
        <is>
          <t>Not reported</t>
        </is>
      </c>
      <c r="AJ1110" t="inlineStr">
        <is>
          <t>Not reported</t>
        </is>
      </c>
      <c r="AK1110" t="inlineStr">
        <is>
          <t>Not reported</t>
        </is>
      </c>
      <c r="AL1110" t="inlineStr">
        <is>
          <t>Not reported</t>
        </is>
      </c>
      <c r="AM1110" t="inlineStr">
        <is>
          <t>Not reported</t>
        </is>
      </c>
      <c r="AN1110" t="inlineStr">
        <is>
          <t>Not reported</t>
        </is>
      </c>
      <c r="AO1110" t="inlineStr">
        <is>
          <t>Not reviewed</t>
        </is>
      </c>
      <c r="AP1110" t="inlineStr">
        <is>
          <t>Not reported</t>
        </is>
      </c>
      <c r="AQ1110" t="inlineStr">
        <is>
          <t>Not reported</t>
        </is>
      </c>
      <c r="AR1110" t="inlineStr">
        <is>
          <t>Not reported</t>
        </is>
      </c>
      <c r="AS1110" t="inlineStr">
        <is>
          <t>See abstract</t>
        </is>
      </c>
      <c r="AT1110" t="inlineStr">
        <is>
          <t>Not reviewed</t>
        </is>
      </c>
      <c r="AU1110" t="inlineStr">
        <is>
          <t>Not reviewed</t>
        </is>
      </c>
      <c r="AV1110" t="inlineStr">
        <is>
          <t>Not reviewed</t>
        </is>
      </c>
      <c r="AW1110" t="inlineStr">
        <is>
          <t>Not reviewed</t>
        </is>
      </c>
      <c r="AX1110" t="inlineStr">
        <is>
          <t>Not reported</t>
        </is>
      </c>
      <c r="AY1110" t="inlineStr">
        <is>
          <t>Not reported</t>
        </is>
      </c>
      <c r="AZ1110" t="inlineStr">
        <is>
          <t>Not reported</t>
        </is>
      </c>
      <c r="BA1110" t="inlineStr">
        <is>
          <t>Not reported</t>
        </is>
      </c>
      <c r="BB1110" t="inlineStr">
        <is>
          <t>Not reported</t>
        </is>
      </c>
      <c r="BC1110" t="inlineStr">
        <is>
          <t>Not reported</t>
        </is>
      </c>
      <c r="BD1110" t="inlineStr">
        <is>
          <t>Not reported</t>
        </is>
      </c>
      <c r="BE1110" t="inlineStr">
        <is>
          <t>Not reported</t>
        </is>
      </c>
      <c r="BF1110" t="inlineStr">
        <is>
          <t>Not reported</t>
        </is>
      </c>
      <c r="BG1110" t="inlineStr">
        <is>
          <t>Not reviewed (not included)</t>
        </is>
      </c>
      <c r="BH1110" t="inlineStr">
        <is>
          <t>N/A</t>
        </is>
      </c>
      <c r="BI1110" t="inlineStr">
        <is>
          <t>Not reviewed</t>
        </is>
      </c>
      <c r="BJ1110" t="inlineStr">
        <is>
          <t>Not reviewed</t>
        </is>
      </c>
      <c r="BK1110" t="inlineStr">
        <is>
          <t>Not reviewed</t>
        </is>
      </c>
      <c r="BL1110" t="inlineStr">
        <is>
          <t>Not reviewed</t>
        </is>
      </c>
      <c r="BM1110" t="inlineStr">
        <is>
          <t>Not reviewed (not included)</t>
        </is>
      </c>
      <c r="BN1110" t="inlineStr">
        <is>
          <t>Not Selected for Final 95 (Pending Full Text Review) - Candidate paper not selected for final 95: Passed abstract screening but not included in final selec</t>
        </is>
      </c>
      <c r="BO1110" t="inlineStr">
        <is>
          <t>Abstract-level screening only</t>
        </is>
      </c>
      <c r="BP1110" t="inlineStr">
        <is>
          <t>Not reported</t>
        </is>
      </c>
    </row>
    <row r="1111">
      <c r="A1111" t="inlineStr">
        <is>
          <t>Attention-driven deep learning framework for EEG analysis in ADHD detection</t>
        </is>
      </c>
      <c r="B1111" t="n">
        <v>2025</v>
      </c>
      <c r="C1111" t="inlineStr">
        <is>
          <t>Not checked</t>
        </is>
      </c>
      <c r="D1111" t="inlineStr">
        <is>
          <t>Not checked</t>
        </is>
      </c>
      <c r="E1111">
        <f>_XLFN.IFNA( _XLFN.XLOOKUP(A967,#REF!,#REF!), "NOT PUBMED")</f>
        <v/>
      </c>
      <c r="G1111" t="inlineStr">
        <is>
          <t>Unimodal</t>
        </is>
      </c>
      <c r="H1111" t="inlineStr">
        <is>
          <t>See abstract</t>
        </is>
      </c>
      <c r="I1111" t="inlineStr">
        <is>
          <t>See abstract</t>
        </is>
      </c>
      <c r="J1111" t="inlineStr">
        <is>
          <t>See abstract (AI/ML)</t>
        </is>
      </c>
      <c r="K1111" t="inlineStr">
        <is>
          <t>See abstract</t>
        </is>
      </c>
      <c r="M1111" t="inlineStr">
        <is>
          <t>See abstract</t>
        </is>
      </c>
      <c r="N1111" t="inlineStr">
        <is>
          <t>See abstract</t>
        </is>
      </c>
      <c r="O1111" t="inlineStr">
        <is>
          <t>Not verified from abstract</t>
        </is>
      </c>
      <c r="P1111" t="inlineStr">
        <is>
          <t>See abstract</t>
        </is>
      </c>
      <c r="Q1111" t="inlineStr">
        <is>
          <t>See abstract</t>
        </is>
      </c>
      <c r="R1111" t="inlineStr">
        <is>
          <t>Not reviewed (not included)</t>
        </is>
      </c>
      <c r="S1111" t="inlineStr">
        <is>
          <t>Not reviewed (not included)</t>
        </is>
      </c>
      <c r="T1111" t="inlineStr">
        <is>
          <t>Abstract screening only. Not Selected for Final 95 (Pending Full Text Review)</t>
        </is>
      </c>
      <c r="U1111" t="inlineStr">
        <is>
          <t>EXCLUDE</t>
        </is>
      </c>
      <c r="V11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11" t="inlineStr">
        <is>
          <t>Excluded: Other Criterion</t>
        </is>
      </c>
      <c r="X1111" t="inlineStr">
        <is>
          <t>Not assessed from abstract</t>
        </is>
      </c>
      <c r="Y1111" t="inlineStr">
        <is>
          <t>Pubmed</t>
        </is>
      </c>
      <c r="Z1111" t="inlineStr">
        <is>
          <t>Not determined from abstract</t>
        </is>
      </c>
      <c r="AB1111" t="inlineStr">
        <is>
          <t>Not assessed (not included)</t>
        </is>
      </c>
      <c r="AC1111" t="inlineStr">
        <is>
          <t>Not assessed (not included)</t>
        </is>
      </c>
      <c r="AD1111" t="inlineStr">
        <is>
          <t>Ahire NK.</t>
        </is>
      </c>
      <c r="AF1111" t="inlineStr">
        <is>
          <t>Unknown - Verify via DOI</t>
        </is>
      </c>
      <c r="AH1111" t="inlineStr">
        <is>
          <t>Not assessed</t>
        </is>
      </c>
      <c r="AI1111" t="inlineStr">
        <is>
          <t>Not reported</t>
        </is>
      </c>
      <c r="AJ1111" t="inlineStr">
        <is>
          <t>Not reported</t>
        </is>
      </c>
      <c r="AK1111" t="inlineStr">
        <is>
          <t>Not reported</t>
        </is>
      </c>
      <c r="AL1111" t="inlineStr">
        <is>
          <t>Not reported</t>
        </is>
      </c>
      <c r="AM1111" t="inlineStr">
        <is>
          <t>Not reported</t>
        </is>
      </c>
      <c r="AN1111" t="inlineStr">
        <is>
          <t>Not reported</t>
        </is>
      </c>
      <c r="AO1111" t="inlineStr">
        <is>
          <t>Not reviewed</t>
        </is>
      </c>
      <c r="AP1111" t="inlineStr">
        <is>
          <t>Not reported</t>
        </is>
      </c>
      <c r="AQ1111" t="inlineStr">
        <is>
          <t>Not reported</t>
        </is>
      </c>
      <c r="AR1111" t="inlineStr">
        <is>
          <t>Not reported</t>
        </is>
      </c>
      <c r="AS1111" t="inlineStr">
        <is>
          <t>See abstract</t>
        </is>
      </c>
      <c r="AT1111" t="inlineStr">
        <is>
          <t>Not reviewed</t>
        </is>
      </c>
      <c r="AU1111" t="inlineStr">
        <is>
          <t>Not reviewed</t>
        </is>
      </c>
      <c r="AV1111" t="inlineStr">
        <is>
          <t>Not reviewed</t>
        </is>
      </c>
      <c r="AW1111" t="inlineStr">
        <is>
          <t>Not reviewed</t>
        </is>
      </c>
      <c r="AX1111" t="inlineStr">
        <is>
          <t>Not reported</t>
        </is>
      </c>
      <c r="AY1111" t="inlineStr">
        <is>
          <t>Not reported</t>
        </is>
      </c>
      <c r="AZ1111" t="inlineStr">
        <is>
          <t>Not reported</t>
        </is>
      </c>
      <c r="BA1111" t="inlineStr">
        <is>
          <t>Not reported</t>
        </is>
      </c>
      <c r="BB1111" t="inlineStr">
        <is>
          <t>Not reported</t>
        </is>
      </c>
      <c r="BC1111" t="inlineStr">
        <is>
          <t>Not reported</t>
        </is>
      </c>
      <c r="BD1111" t="inlineStr">
        <is>
          <t>Not reported</t>
        </is>
      </c>
      <c r="BE1111" t="inlineStr">
        <is>
          <t>Not reported</t>
        </is>
      </c>
      <c r="BF1111" t="inlineStr">
        <is>
          <t>Not reported</t>
        </is>
      </c>
      <c r="BG1111" t="inlineStr">
        <is>
          <t>Not reviewed (not included)</t>
        </is>
      </c>
      <c r="BH1111" t="inlineStr">
        <is>
          <t>N/A</t>
        </is>
      </c>
      <c r="BI1111" t="inlineStr">
        <is>
          <t>Not reviewed</t>
        </is>
      </c>
      <c r="BJ1111" t="inlineStr">
        <is>
          <t>Not reviewed</t>
        </is>
      </c>
      <c r="BK1111" t="inlineStr">
        <is>
          <t>Not reviewed</t>
        </is>
      </c>
      <c r="BL1111" t="inlineStr">
        <is>
          <t>Not reviewed</t>
        </is>
      </c>
      <c r="BM1111" t="inlineStr">
        <is>
          <t>Not reviewed (not included)</t>
        </is>
      </c>
      <c r="BN1111" t="inlineStr">
        <is>
          <t>Not Selected for Final 95 (Pending Full Text Review) - Candidate paper not selected for final 95: Passed abstract screening but not included in final selec</t>
        </is>
      </c>
      <c r="BO1111" t="inlineStr">
        <is>
          <t>Abstract-level screening only</t>
        </is>
      </c>
      <c r="BP1111" t="inlineStr">
        <is>
          <t>Not reported</t>
        </is>
      </c>
    </row>
    <row r="1112">
      <c r="A1112" t="inlineStr">
        <is>
          <t>A systematic literature review of machine learning techniques for the detection of attention-deficit/hyperactivity disorder using MRI and/or EEG data</t>
        </is>
      </c>
      <c r="B1112" t="n">
        <v>2025</v>
      </c>
      <c r="C1112" t="inlineStr">
        <is>
          <t>Not checked</t>
        </is>
      </c>
      <c r="D1112" t="inlineStr">
        <is>
          <t>Not checked</t>
        </is>
      </c>
      <c r="E1112">
        <f>_XLFN.IFNA( _XLFN.XLOOKUP(A968,#REF!,#REF!), "NOT PUBMED")</f>
        <v/>
      </c>
      <c r="G1112" t="inlineStr">
        <is>
          <t>Unimodal</t>
        </is>
      </c>
      <c r="H1112" t="inlineStr">
        <is>
          <t>See abstract</t>
        </is>
      </c>
      <c r="I1112" t="inlineStr">
        <is>
          <t>See abstract</t>
        </is>
      </c>
      <c r="J1112" t="inlineStr">
        <is>
          <t>See abstract (AI/ML)</t>
        </is>
      </c>
      <c r="K1112" t="inlineStr">
        <is>
          <t>See abstract</t>
        </is>
      </c>
      <c r="M1112" t="inlineStr">
        <is>
          <t>See abstract</t>
        </is>
      </c>
      <c r="N1112" t="inlineStr">
        <is>
          <t>See abstract</t>
        </is>
      </c>
      <c r="O1112" t="inlineStr">
        <is>
          <t>Not verified from abstract</t>
        </is>
      </c>
      <c r="P1112" t="inlineStr">
        <is>
          <t>See abstract</t>
        </is>
      </c>
      <c r="Q1112" t="inlineStr">
        <is>
          <t>See abstract</t>
        </is>
      </c>
      <c r="R1112" t="inlineStr">
        <is>
          <t>Not reviewed (not included)</t>
        </is>
      </c>
      <c r="S1112" t="inlineStr">
        <is>
          <t>Not reviewed (not included)</t>
        </is>
      </c>
      <c r="T1112" t="inlineStr">
        <is>
          <t>Abstract screening only. Not Primary Research</t>
        </is>
      </c>
      <c r="U1112" t="inlineStr">
        <is>
          <t>EXCLUDE</t>
        </is>
      </c>
      <c r="V1112" t="inlineStr">
        <is>
          <t>E6-Not Primary Research: Title/abstract indicates systematic review, meta-analysis, or review paper</t>
        </is>
      </c>
      <c r="W1112" t="inlineStr">
        <is>
          <t>Excluded: Not Primary Research</t>
        </is>
      </c>
      <c r="X1112" t="inlineStr">
        <is>
          <t>Not assessed from abstract</t>
        </is>
      </c>
      <c r="Y1112" t="inlineStr">
        <is>
          <t>Pubmed</t>
        </is>
      </c>
      <c r="Z1112" t="inlineStr">
        <is>
          <t>Not determined from abstract</t>
        </is>
      </c>
      <c r="AB1112" t="inlineStr">
        <is>
          <t>Not assessed (not included)</t>
        </is>
      </c>
      <c r="AC1112" t="inlineStr">
        <is>
          <t>Not assessed (not included)</t>
        </is>
      </c>
      <c r="AD1112" t="inlineStr">
        <is>
          <t>Lohani DC, Chawla V, Rana B.</t>
        </is>
      </c>
      <c r="AF1112" t="inlineStr">
        <is>
          <t>Unknown - Verify via DOI</t>
        </is>
      </c>
      <c r="AH1112" t="inlineStr">
        <is>
          <t>Not assessed</t>
        </is>
      </c>
      <c r="AI1112" t="inlineStr">
        <is>
          <t>Not reported</t>
        </is>
      </c>
      <c r="AJ1112" t="inlineStr">
        <is>
          <t>Not reported</t>
        </is>
      </c>
      <c r="AK1112" t="inlineStr">
        <is>
          <t>Not reported</t>
        </is>
      </c>
      <c r="AL1112" t="inlineStr">
        <is>
          <t>Not reported</t>
        </is>
      </c>
      <c r="AM1112" t="inlineStr">
        <is>
          <t>Not reported</t>
        </is>
      </c>
      <c r="AN1112" t="inlineStr">
        <is>
          <t>Not reported</t>
        </is>
      </c>
      <c r="AO1112" t="inlineStr">
        <is>
          <t>Not reviewed</t>
        </is>
      </c>
      <c r="AP1112" t="inlineStr">
        <is>
          <t>Not reported</t>
        </is>
      </c>
      <c r="AQ1112" t="inlineStr">
        <is>
          <t>Not reported</t>
        </is>
      </c>
      <c r="AR1112" t="inlineStr">
        <is>
          <t>Not reported</t>
        </is>
      </c>
      <c r="AS1112" t="inlineStr">
        <is>
          <t>See abstract</t>
        </is>
      </c>
      <c r="AT1112" t="inlineStr">
        <is>
          <t>Not reviewed</t>
        </is>
      </c>
      <c r="AU1112" t="inlineStr">
        <is>
          <t>Not reviewed</t>
        </is>
      </c>
      <c r="AV1112" t="inlineStr">
        <is>
          <t>Not reviewed</t>
        </is>
      </c>
      <c r="AW1112" t="inlineStr">
        <is>
          <t>Not reviewed</t>
        </is>
      </c>
      <c r="AX1112" t="inlineStr">
        <is>
          <t>Not reported</t>
        </is>
      </c>
      <c r="AY1112" t="inlineStr">
        <is>
          <t>Not reported</t>
        </is>
      </c>
      <c r="AZ1112" t="inlineStr">
        <is>
          <t>Not reported</t>
        </is>
      </c>
      <c r="BA1112" t="inlineStr">
        <is>
          <t>Not reported</t>
        </is>
      </c>
      <c r="BB1112" t="inlineStr">
        <is>
          <t>Not reported</t>
        </is>
      </c>
      <c r="BC1112" t="inlineStr">
        <is>
          <t>Not reported</t>
        </is>
      </c>
      <c r="BD1112" t="inlineStr">
        <is>
          <t>Not reported</t>
        </is>
      </c>
      <c r="BE1112" t="inlineStr">
        <is>
          <t>Not reported</t>
        </is>
      </c>
      <c r="BF1112" t="inlineStr">
        <is>
          <t>Not reported</t>
        </is>
      </c>
      <c r="BG1112" t="inlineStr">
        <is>
          <t>Not reviewed (not included)</t>
        </is>
      </c>
      <c r="BH1112" t="inlineStr">
        <is>
          <t>N/A</t>
        </is>
      </c>
      <c r="BI1112" t="inlineStr">
        <is>
          <t>Not reviewed</t>
        </is>
      </c>
      <c r="BJ1112" t="inlineStr">
        <is>
          <t>Not reviewed</t>
        </is>
      </c>
      <c r="BK1112" t="inlineStr">
        <is>
          <t>Not reviewed</t>
        </is>
      </c>
      <c r="BL1112" t="inlineStr">
        <is>
          <t>Not reviewed</t>
        </is>
      </c>
      <c r="BM1112" t="inlineStr">
        <is>
          <t>Not reviewed (not included)</t>
        </is>
      </c>
      <c r="BN1112" t="inlineStr">
        <is>
          <t>Not Primary Research - E6-Not Primary Research: Title/abstract indicates systematic review, meta-analysis, or review paper</t>
        </is>
      </c>
      <c r="BO1112" t="inlineStr">
        <is>
          <t>Abstract-level screening only</t>
        </is>
      </c>
      <c r="BP1112" t="inlineStr">
        <is>
          <t>Not reported</t>
        </is>
      </c>
    </row>
    <row r="1113">
      <c r="A1113" t="inlineStr">
        <is>
          <t>Machine learning on a smartphone-based CPT for ADHD prediction</t>
        </is>
      </c>
      <c r="B1113" t="n">
        <v>2025</v>
      </c>
      <c r="C1113" t="inlineStr">
        <is>
          <t>Not checked</t>
        </is>
      </c>
      <c r="D1113" t="inlineStr">
        <is>
          <t>Not checked</t>
        </is>
      </c>
      <c r="E1113">
        <f>_XLFN.IFNA( _XLFN.XLOOKUP(A969,#REF!,#REF!), "NOT PUBMED")</f>
        <v/>
      </c>
      <c r="G1113" t="inlineStr">
        <is>
          <t>Unimodal</t>
        </is>
      </c>
      <c r="H1113" t="inlineStr">
        <is>
          <t>See abstract</t>
        </is>
      </c>
      <c r="I1113" t="inlineStr">
        <is>
          <t>See abstract</t>
        </is>
      </c>
      <c r="J1113" t="inlineStr">
        <is>
          <t>See abstract (AI/ML)</t>
        </is>
      </c>
      <c r="K1113" t="inlineStr">
        <is>
          <t>See abstract</t>
        </is>
      </c>
      <c r="M1113" t="inlineStr">
        <is>
          <t>See abstract</t>
        </is>
      </c>
      <c r="N1113" t="inlineStr">
        <is>
          <t>See abstract</t>
        </is>
      </c>
      <c r="O1113" t="inlineStr">
        <is>
          <t>Not verified from abstract</t>
        </is>
      </c>
      <c r="P1113" t="inlineStr">
        <is>
          <t>See abstract</t>
        </is>
      </c>
      <c r="Q1113" t="inlineStr">
        <is>
          <t>See abstract</t>
        </is>
      </c>
      <c r="R1113" t="inlineStr">
        <is>
          <t>Not reviewed (not included)</t>
        </is>
      </c>
      <c r="S1113" t="inlineStr">
        <is>
          <t>Not reviewed (not included)</t>
        </is>
      </c>
      <c r="T1113" t="inlineStr">
        <is>
          <t>Abstract screening only. Not Selected for Final 95 (Pending Full Text Review)</t>
        </is>
      </c>
      <c r="U1113" t="inlineStr">
        <is>
          <t>EXCLUDE</t>
        </is>
      </c>
      <c r="V11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13" t="inlineStr">
        <is>
          <t>Excluded: Other Criterion</t>
        </is>
      </c>
      <c r="X1113" t="inlineStr">
        <is>
          <t>Not assessed from abstract</t>
        </is>
      </c>
      <c r="Y1113" t="inlineStr">
        <is>
          <t>Pubmed</t>
        </is>
      </c>
      <c r="Z1113" t="inlineStr">
        <is>
          <t>Not determined from abstract</t>
        </is>
      </c>
      <c r="AB1113" t="inlineStr">
        <is>
          <t>Not assessed (not included)</t>
        </is>
      </c>
      <c r="AC1113" t="inlineStr">
        <is>
          <t>Not assessed (not included)</t>
        </is>
      </c>
      <c r="AD1113" t="inlineStr">
        <is>
          <t>Casals N, Larsson S, Hansen M.</t>
        </is>
      </c>
      <c r="AF1113" t="inlineStr">
        <is>
          <t>Unknown - Verify via DOI</t>
        </is>
      </c>
      <c r="AH1113" t="inlineStr">
        <is>
          <t>Not assessed</t>
        </is>
      </c>
      <c r="AI1113" t="inlineStr">
        <is>
          <t>Not reported</t>
        </is>
      </c>
      <c r="AJ1113" t="inlineStr">
        <is>
          <t>Not reported</t>
        </is>
      </c>
      <c r="AK1113" t="inlineStr">
        <is>
          <t>Not reported</t>
        </is>
      </c>
      <c r="AL1113" t="inlineStr">
        <is>
          <t>Not reported</t>
        </is>
      </c>
      <c r="AM1113" t="inlineStr">
        <is>
          <t>Not reported</t>
        </is>
      </c>
      <c r="AN1113" t="inlineStr">
        <is>
          <t>Not reported</t>
        </is>
      </c>
      <c r="AO1113" t="inlineStr">
        <is>
          <t>Not reviewed</t>
        </is>
      </c>
      <c r="AP1113" t="inlineStr">
        <is>
          <t>Not reported</t>
        </is>
      </c>
      <c r="AQ1113" t="inlineStr">
        <is>
          <t>Not reported</t>
        </is>
      </c>
      <c r="AR1113" t="inlineStr">
        <is>
          <t>Not reported</t>
        </is>
      </c>
      <c r="AS1113" t="inlineStr">
        <is>
          <t>See abstract</t>
        </is>
      </c>
      <c r="AT1113" t="inlineStr">
        <is>
          <t>Not reviewed</t>
        </is>
      </c>
      <c r="AU1113" t="inlineStr">
        <is>
          <t>Not reviewed</t>
        </is>
      </c>
      <c r="AV1113" t="inlineStr">
        <is>
          <t>Not reviewed</t>
        </is>
      </c>
      <c r="AW1113" t="inlineStr">
        <is>
          <t>Not reviewed</t>
        </is>
      </c>
      <c r="AX1113" t="inlineStr">
        <is>
          <t>Not reported</t>
        </is>
      </c>
      <c r="AY1113" t="inlineStr">
        <is>
          <t>Not reported</t>
        </is>
      </c>
      <c r="AZ1113" t="inlineStr">
        <is>
          <t>Not reported</t>
        </is>
      </c>
      <c r="BA1113" t="inlineStr">
        <is>
          <t>Not reported</t>
        </is>
      </c>
      <c r="BB1113" t="inlineStr">
        <is>
          <t>Not reported</t>
        </is>
      </c>
      <c r="BC1113" t="inlineStr">
        <is>
          <t>Not reported</t>
        </is>
      </c>
      <c r="BD1113" t="inlineStr">
        <is>
          <t>Not reported</t>
        </is>
      </c>
      <c r="BE1113" t="inlineStr">
        <is>
          <t>Not reported</t>
        </is>
      </c>
      <c r="BF1113" t="inlineStr">
        <is>
          <t>Not reported</t>
        </is>
      </c>
      <c r="BG1113" t="inlineStr">
        <is>
          <t>Not reviewed (not included)</t>
        </is>
      </c>
      <c r="BH1113" t="inlineStr">
        <is>
          <t>N/A</t>
        </is>
      </c>
      <c r="BI1113" t="inlineStr">
        <is>
          <t>Not reviewed</t>
        </is>
      </c>
      <c r="BJ1113" t="inlineStr">
        <is>
          <t>Not reviewed</t>
        </is>
      </c>
      <c r="BK1113" t="inlineStr">
        <is>
          <t>Not reviewed</t>
        </is>
      </c>
      <c r="BL1113" t="inlineStr">
        <is>
          <t>Not reviewed</t>
        </is>
      </c>
      <c r="BM1113" t="inlineStr">
        <is>
          <t>Not reviewed (not included)</t>
        </is>
      </c>
      <c r="BN1113" t="inlineStr">
        <is>
          <t>Not Selected for Final 95 (Pending Full Text Review) - Candidate paper not selected for final 95: Passed abstract screening but not included in final selec</t>
        </is>
      </c>
      <c r="BO1113" t="inlineStr">
        <is>
          <t>Abstract-level screening only</t>
        </is>
      </c>
      <c r="BP1113" t="inlineStr">
        <is>
          <t>Not reported</t>
        </is>
      </c>
    </row>
    <row r="1114">
      <c r="A1114" t="inlineStr">
        <is>
          <t>Machine learning-driven analysis of temporal pupil dynamics for interpretable ADHD diagnosis</t>
        </is>
      </c>
      <c r="B1114" t="n">
        <v>2025</v>
      </c>
      <c r="C1114" t="inlineStr">
        <is>
          <t>Not checked</t>
        </is>
      </c>
      <c r="D1114" t="inlineStr">
        <is>
          <t>Not checked</t>
        </is>
      </c>
      <c r="E1114">
        <f>_XLFN.IFNA( _XLFN.XLOOKUP(A970,#REF!,#REF!), "NOT PUBMED")</f>
        <v/>
      </c>
      <c r="G1114" t="inlineStr">
        <is>
          <t>Unimodal</t>
        </is>
      </c>
      <c r="H1114" t="inlineStr">
        <is>
          <t>See abstract</t>
        </is>
      </c>
      <c r="I1114" t="inlineStr">
        <is>
          <t>See abstract</t>
        </is>
      </c>
      <c r="J1114" t="inlineStr">
        <is>
          <t>See abstract (AI/ML)</t>
        </is>
      </c>
      <c r="K1114" t="inlineStr">
        <is>
          <t>See abstract</t>
        </is>
      </c>
      <c r="M1114" t="inlineStr">
        <is>
          <t>See abstract</t>
        </is>
      </c>
      <c r="N1114" t="inlineStr">
        <is>
          <t>See abstract</t>
        </is>
      </c>
      <c r="O1114" t="inlineStr">
        <is>
          <t>Not verified from abstract</t>
        </is>
      </c>
      <c r="P1114" t="inlineStr">
        <is>
          <t>See abstract</t>
        </is>
      </c>
      <c r="Q1114" t="inlineStr">
        <is>
          <t>See abstract</t>
        </is>
      </c>
      <c r="R1114" t="inlineStr">
        <is>
          <t>Not reviewed (not included)</t>
        </is>
      </c>
      <c r="S1114" t="inlineStr">
        <is>
          <t>Not reviewed (not included)</t>
        </is>
      </c>
      <c r="T1114" t="inlineStr">
        <is>
          <t>Abstract screening only. Not Selected for Final 95 (Pending Full Text Review)</t>
        </is>
      </c>
      <c r="U1114" t="inlineStr">
        <is>
          <t>EXCLUDE</t>
        </is>
      </c>
      <c r="V11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14" t="inlineStr">
        <is>
          <t>Excluded: Other Criterion</t>
        </is>
      </c>
      <c r="X1114" t="inlineStr">
        <is>
          <t>Not assessed from abstract</t>
        </is>
      </c>
      <c r="Y1114" t="inlineStr">
        <is>
          <t>Pubmed</t>
        </is>
      </c>
      <c r="Z1114" t="inlineStr">
        <is>
          <t>Not determined from abstract</t>
        </is>
      </c>
      <c r="AB1114" t="inlineStr">
        <is>
          <t>Not assessed (not included)</t>
        </is>
      </c>
      <c r="AC1114" t="inlineStr">
        <is>
          <t>Not assessed (not included)</t>
        </is>
      </c>
      <c r="AD1114" t="inlineStr">
        <is>
          <t>Sharma S, Chakrabarty M, Ray SB, Shukla J.</t>
        </is>
      </c>
      <c r="AF1114" t="inlineStr">
        <is>
          <t>Unknown - Verify via DOI</t>
        </is>
      </c>
      <c r="AH1114" t="inlineStr">
        <is>
          <t>Not assessed</t>
        </is>
      </c>
      <c r="AI1114" t="inlineStr">
        <is>
          <t>Not reported</t>
        </is>
      </c>
      <c r="AJ1114" t="inlineStr">
        <is>
          <t>Not reported</t>
        </is>
      </c>
      <c r="AK1114" t="inlineStr">
        <is>
          <t>Not reported</t>
        </is>
      </c>
      <c r="AL1114" t="inlineStr">
        <is>
          <t>Not reported</t>
        </is>
      </c>
      <c r="AM1114" t="inlineStr">
        <is>
          <t>Not reported</t>
        </is>
      </c>
      <c r="AN1114" t="inlineStr">
        <is>
          <t>Not reported</t>
        </is>
      </c>
      <c r="AO1114" t="inlineStr">
        <is>
          <t>Not reviewed</t>
        </is>
      </c>
      <c r="AP1114" t="inlineStr">
        <is>
          <t>Not reported</t>
        </is>
      </c>
      <c r="AQ1114" t="inlineStr">
        <is>
          <t>Not reported</t>
        </is>
      </c>
      <c r="AR1114" t="inlineStr">
        <is>
          <t>Not reported</t>
        </is>
      </c>
      <c r="AS1114" t="inlineStr">
        <is>
          <t>See abstract</t>
        </is>
      </c>
      <c r="AT1114" t="inlineStr">
        <is>
          <t>Not reviewed</t>
        </is>
      </c>
      <c r="AU1114" t="inlineStr">
        <is>
          <t>Not reviewed</t>
        </is>
      </c>
      <c r="AV1114" t="inlineStr">
        <is>
          <t>Not reviewed</t>
        </is>
      </c>
      <c r="AW1114" t="inlineStr">
        <is>
          <t>Not reviewed</t>
        </is>
      </c>
      <c r="AX1114" t="inlineStr">
        <is>
          <t>Not reported</t>
        </is>
      </c>
      <c r="AY1114" t="inlineStr">
        <is>
          <t>Not reported</t>
        </is>
      </c>
      <c r="AZ1114" t="inlineStr">
        <is>
          <t>Not reported</t>
        </is>
      </c>
      <c r="BA1114" t="inlineStr">
        <is>
          <t>Not reported</t>
        </is>
      </c>
      <c r="BB1114" t="inlineStr">
        <is>
          <t>Not reported</t>
        </is>
      </c>
      <c r="BC1114" t="inlineStr">
        <is>
          <t>Not reported</t>
        </is>
      </c>
      <c r="BD1114" t="inlineStr">
        <is>
          <t>Not reported</t>
        </is>
      </c>
      <c r="BE1114" t="inlineStr">
        <is>
          <t>Not reported</t>
        </is>
      </c>
      <c r="BF1114" t="inlineStr">
        <is>
          <t>Not reported</t>
        </is>
      </c>
      <c r="BG1114" t="inlineStr">
        <is>
          <t>Not reviewed (not included)</t>
        </is>
      </c>
      <c r="BH1114" t="inlineStr">
        <is>
          <t>N/A</t>
        </is>
      </c>
      <c r="BI1114" t="inlineStr">
        <is>
          <t>Not reviewed</t>
        </is>
      </c>
      <c r="BJ1114" t="inlineStr">
        <is>
          <t>Not reviewed</t>
        </is>
      </c>
      <c r="BK1114" t="inlineStr">
        <is>
          <t>Not reviewed</t>
        </is>
      </c>
      <c r="BL1114" t="inlineStr">
        <is>
          <t>Not reviewed</t>
        </is>
      </c>
      <c r="BM1114" t="inlineStr">
        <is>
          <t>Not reviewed (not included)</t>
        </is>
      </c>
      <c r="BN1114" t="inlineStr">
        <is>
          <t>Not Selected for Final 95 (Pending Full Text Review) - Candidate paper not selected for final 95: Passed abstract screening but not included in final selec</t>
        </is>
      </c>
      <c r="BO1114" t="inlineStr">
        <is>
          <t>Abstract-level screening only</t>
        </is>
      </c>
      <c r="BP1114" t="inlineStr">
        <is>
          <t>Not reported</t>
        </is>
      </c>
    </row>
    <row r="1115">
      <c r="A1115" t="inlineStr">
        <is>
          <t>Prediction of attention deficit hyperactivity disorder based on explainable artificial intelligence</t>
        </is>
      </c>
      <c r="B1115" t="n">
        <v>2025</v>
      </c>
      <c r="C1115" t="inlineStr">
        <is>
          <t>Not checked</t>
        </is>
      </c>
      <c r="D1115" t="inlineStr">
        <is>
          <t>Not checked</t>
        </is>
      </c>
      <c r="E1115">
        <f>_XLFN.IFNA( _XLFN.XLOOKUP(A971,#REF!,#REF!), "NOT PUBMED")</f>
        <v/>
      </c>
      <c r="G1115" t="inlineStr">
        <is>
          <t>Unimodal</t>
        </is>
      </c>
      <c r="H1115" t="inlineStr">
        <is>
          <t>See abstract</t>
        </is>
      </c>
      <c r="I1115" t="inlineStr">
        <is>
          <t>See abstract</t>
        </is>
      </c>
      <c r="J1115" t="inlineStr">
        <is>
          <t>See abstract (AI/ML)</t>
        </is>
      </c>
      <c r="K1115" t="inlineStr">
        <is>
          <t>See abstract</t>
        </is>
      </c>
      <c r="M1115" t="inlineStr">
        <is>
          <t>See abstract</t>
        </is>
      </c>
      <c r="N1115" t="inlineStr">
        <is>
          <t>See abstract</t>
        </is>
      </c>
      <c r="O1115" t="inlineStr">
        <is>
          <t>Not verified from abstract</t>
        </is>
      </c>
      <c r="P1115" t="inlineStr">
        <is>
          <t>See abstract</t>
        </is>
      </c>
      <c r="Q1115" t="inlineStr">
        <is>
          <t>See abstract</t>
        </is>
      </c>
      <c r="R1115" t="inlineStr">
        <is>
          <t>Not reviewed (not included)</t>
        </is>
      </c>
      <c r="S1115" t="inlineStr">
        <is>
          <t>Not reviewed (not included)</t>
        </is>
      </c>
      <c r="T1115" t="inlineStr">
        <is>
          <t>Abstract screening only. Not Selected for Final 95 (Pending Full Text Review)</t>
        </is>
      </c>
      <c r="U1115" t="inlineStr">
        <is>
          <t>EXCLUDE</t>
        </is>
      </c>
      <c r="V11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15" t="inlineStr">
        <is>
          <t>Excluded: Other Criterion</t>
        </is>
      </c>
      <c r="X1115" t="inlineStr">
        <is>
          <t>Not assessed from abstract</t>
        </is>
      </c>
      <c r="Y1115" t="inlineStr">
        <is>
          <t>Pubmed</t>
        </is>
      </c>
      <c r="Z1115" t="inlineStr">
        <is>
          <t>Not determined from abstract</t>
        </is>
      </c>
      <c r="AB1115" t="inlineStr">
        <is>
          <t>Not assessed (not included)</t>
        </is>
      </c>
      <c r="AC1115" t="inlineStr">
        <is>
          <t>Not assessed (not included)</t>
        </is>
      </c>
      <c r="AD1115" t="inlineStr">
        <is>
          <t>Navarro-Soria I, Rico-Juan JR, Juárez-Ruiz de Mier R, Lavigne-Cervan R.</t>
        </is>
      </c>
      <c r="AF1115" t="inlineStr">
        <is>
          <t>Unknown - Verify via DOI</t>
        </is>
      </c>
      <c r="AH1115" t="inlineStr">
        <is>
          <t>Not assessed</t>
        </is>
      </c>
      <c r="AI1115" t="inlineStr">
        <is>
          <t>Not reported</t>
        </is>
      </c>
      <c r="AJ1115" t="inlineStr">
        <is>
          <t>Not reported</t>
        </is>
      </c>
      <c r="AK1115" t="inlineStr">
        <is>
          <t>Not reported</t>
        </is>
      </c>
      <c r="AL1115" t="inlineStr">
        <is>
          <t>Not reported</t>
        </is>
      </c>
      <c r="AM1115" t="inlineStr">
        <is>
          <t>Not reported</t>
        </is>
      </c>
      <c r="AN1115" t="inlineStr">
        <is>
          <t>Not reported</t>
        </is>
      </c>
      <c r="AO1115" t="inlineStr">
        <is>
          <t>Not reviewed</t>
        </is>
      </c>
      <c r="AP1115" t="inlineStr">
        <is>
          <t>Not reported</t>
        </is>
      </c>
      <c r="AQ1115" t="inlineStr">
        <is>
          <t>Not reported</t>
        </is>
      </c>
      <c r="AR1115" t="inlineStr">
        <is>
          <t>Not reported</t>
        </is>
      </c>
      <c r="AS1115" t="inlineStr">
        <is>
          <t>See abstract</t>
        </is>
      </c>
      <c r="AT1115" t="inlineStr">
        <is>
          <t>Not reviewed</t>
        </is>
      </c>
      <c r="AU1115" t="inlineStr">
        <is>
          <t>Not reviewed</t>
        </is>
      </c>
      <c r="AV1115" t="inlineStr">
        <is>
          <t>Not reviewed</t>
        </is>
      </c>
      <c r="AW1115" t="inlineStr">
        <is>
          <t>Not reviewed</t>
        </is>
      </c>
      <c r="AX1115" t="inlineStr">
        <is>
          <t>Not reported</t>
        </is>
      </c>
      <c r="AY1115" t="inlineStr">
        <is>
          <t>Not reported</t>
        </is>
      </c>
      <c r="AZ1115" t="inlineStr">
        <is>
          <t>Not reported</t>
        </is>
      </c>
      <c r="BA1115" t="inlineStr">
        <is>
          <t>Not reported</t>
        </is>
      </c>
      <c r="BB1115" t="inlineStr">
        <is>
          <t>Not reported</t>
        </is>
      </c>
      <c r="BC1115" t="inlineStr">
        <is>
          <t>Not reported</t>
        </is>
      </c>
      <c r="BD1115" t="inlineStr">
        <is>
          <t>Not reported</t>
        </is>
      </c>
      <c r="BE1115" t="inlineStr">
        <is>
          <t>Not reported</t>
        </is>
      </c>
      <c r="BF1115" t="inlineStr">
        <is>
          <t>Not reported</t>
        </is>
      </c>
      <c r="BG1115" t="inlineStr">
        <is>
          <t>Not reviewed (not included)</t>
        </is>
      </c>
      <c r="BH1115" t="inlineStr">
        <is>
          <t>N/A</t>
        </is>
      </c>
      <c r="BI1115" t="inlineStr">
        <is>
          <t>Not reviewed</t>
        </is>
      </c>
      <c r="BJ1115" t="inlineStr">
        <is>
          <t>Not reviewed</t>
        </is>
      </c>
      <c r="BK1115" t="inlineStr">
        <is>
          <t>Not reviewed</t>
        </is>
      </c>
      <c r="BL1115" t="inlineStr">
        <is>
          <t>Not reviewed</t>
        </is>
      </c>
      <c r="BM1115" t="inlineStr">
        <is>
          <t>Not reviewed (not included)</t>
        </is>
      </c>
      <c r="BN1115" t="inlineStr">
        <is>
          <t>Not Selected for Final 95 (Pending Full Text Review) - Candidate paper not selected for final 95: Passed abstract screening but not included in final selec</t>
        </is>
      </c>
      <c r="BO1115" t="inlineStr">
        <is>
          <t>Abstract-level screening only</t>
        </is>
      </c>
      <c r="BP1115" t="inlineStr">
        <is>
          <t>Not reported</t>
        </is>
      </c>
    </row>
    <row r="1116">
      <c r="A1116" t="inlineStr">
        <is>
          <t>Prediction of methylphenidate treatment response for ADHD using conventional and radiomics T1 and DTI features: Secondary analysis of a randomized clinical trial</t>
        </is>
      </c>
      <c r="B1116" t="n">
        <v>2025</v>
      </c>
      <c r="C1116" t="inlineStr">
        <is>
          <t>Not checked</t>
        </is>
      </c>
      <c r="D1116" t="inlineStr">
        <is>
          <t>Not checked</t>
        </is>
      </c>
      <c r="E1116">
        <f>_XLFN.IFNA( _XLFN.XLOOKUP(A972,#REF!,#REF!), "NOT PUBMED")</f>
        <v/>
      </c>
      <c r="G1116" t="inlineStr">
        <is>
          <t>Unimodal</t>
        </is>
      </c>
      <c r="H1116" t="inlineStr">
        <is>
          <t>See abstract</t>
        </is>
      </c>
      <c r="I1116" t="inlineStr">
        <is>
          <t>See abstract</t>
        </is>
      </c>
      <c r="J1116" t="inlineStr">
        <is>
          <t>See abstract (AI/ML)</t>
        </is>
      </c>
      <c r="K1116" t="inlineStr">
        <is>
          <t>See abstract</t>
        </is>
      </c>
      <c r="M1116" t="inlineStr">
        <is>
          <t>See abstract</t>
        </is>
      </c>
      <c r="N1116" t="inlineStr">
        <is>
          <t>See abstract</t>
        </is>
      </c>
      <c r="O1116" t="inlineStr">
        <is>
          <t>Not verified from abstract</t>
        </is>
      </c>
      <c r="P1116" t="inlineStr">
        <is>
          <t>See abstract</t>
        </is>
      </c>
      <c r="Q1116" t="inlineStr">
        <is>
          <t>See abstract</t>
        </is>
      </c>
      <c r="R1116" t="inlineStr">
        <is>
          <t>Not reviewed (not included)</t>
        </is>
      </c>
      <c r="S1116" t="inlineStr">
        <is>
          <t>Not reviewed (not included)</t>
        </is>
      </c>
      <c r="T1116" t="inlineStr">
        <is>
          <t>Abstract screening only. No AI/ML Methods</t>
        </is>
      </c>
      <c r="U1116" t="inlineStr">
        <is>
          <t>EXCLUDE</t>
        </is>
      </c>
      <c r="V1116" t="inlineStr">
        <is>
          <t>E1-No AI/ML/DL: Abstract and title do not describe application of AI, ML, or DL methods</t>
        </is>
      </c>
      <c r="W1116" t="inlineStr">
        <is>
          <t>Excluded: No AI/ML Methods</t>
        </is>
      </c>
      <c r="X1116" t="inlineStr">
        <is>
          <t>Not assessed from abstract</t>
        </is>
      </c>
      <c r="Y1116" t="inlineStr">
        <is>
          <t>Pubmed</t>
        </is>
      </c>
      <c r="Z1116" t="inlineStr">
        <is>
          <t>Not determined from abstract</t>
        </is>
      </c>
      <c r="AB1116" t="inlineStr">
        <is>
          <t>Not assessed (not included)</t>
        </is>
      </c>
      <c r="AC1116" t="inlineStr">
        <is>
          <t>Not assessed (not included)</t>
        </is>
      </c>
      <c r="AD1116" t="inlineStr">
        <is>
          <t>Chen M, van der Pal Z, Poirot MG, Schrantee A, Bottelier M, Kooij SJJ, Marquering HA, Reneman L, Caan MWA.</t>
        </is>
      </c>
      <c r="AF1116" t="inlineStr">
        <is>
          <t>Unknown - Verify via DOI</t>
        </is>
      </c>
      <c r="AH1116" t="inlineStr">
        <is>
          <t>Not assessed</t>
        </is>
      </c>
      <c r="AI1116" t="inlineStr">
        <is>
          <t>Not reported</t>
        </is>
      </c>
      <c r="AJ1116" t="inlineStr">
        <is>
          <t>Not reported</t>
        </is>
      </c>
      <c r="AK1116" t="inlineStr">
        <is>
          <t>Not reported</t>
        </is>
      </c>
      <c r="AL1116" t="inlineStr">
        <is>
          <t>Not reported</t>
        </is>
      </c>
      <c r="AM1116" t="inlineStr">
        <is>
          <t>Not reported</t>
        </is>
      </c>
      <c r="AN1116" t="inlineStr">
        <is>
          <t>Not reported</t>
        </is>
      </c>
      <c r="AO1116" t="inlineStr">
        <is>
          <t>Not reviewed</t>
        </is>
      </c>
      <c r="AP1116" t="inlineStr">
        <is>
          <t>Not reported</t>
        </is>
      </c>
      <c r="AQ1116" t="inlineStr">
        <is>
          <t>Not reported</t>
        </is>
      </c>
      <c r="AR1116" t="inlineStr">
        <is>
          <t>Not reported</t>
        </is>
      </c>
      <c r="AS1116" t="inlineStr">
        <is>
          <t>See abstract</t>
        </is>
      </c>
      <c r="AT1116" t="inlineStr">
        <is>
          <t>Not reviewed</t>
        </is>
      </c>
      <c r="AU1116" t="inlineStr">
        <is>
          <t>Not reviewed</t>
        </is>
      </c>
      <c r="AV1116" t="inlineStr">
        <is>
          <t>Not reviewed</t>
        </is>
      </c>
      <c r="AW1116" t="inlineStr">
        <is>
          <t>Not reviewed</t>
        </is>
      </c>
      <c r="AX1116" t="inlineStr">
        <is>
          <t>Not reported</t>
        </is>
      </c>
      <c r="AY1116" t="inlineStr">
        <is>
          <t>Not reported</t>
        </is>
      </c>
      <c r="AZ1116" t="inlineStr">
        <is>
          <t>Not reported</t>
        </is>
      </c>
      <c r="BA1116" t="inlineStr">
        <is>
          <t>Not reported</t>
        </is>
      </c>
      <c r="BB1116" t="inlineStr">
        <is>
          <t>Not reported</t>
        </is>
      </c>
      <c r="BC1116" t="inlineStr">
        <is>
          <t>Not reported</t>
        </is>
      </c>
      <c r="BD1116" t="inlineStr">
        <is>
          <t>Not reported</t>
        </is>
      </c>
      <c r="BE1116" t="inlineStr">
        <is>
          <t>Not reported</t>
        </is>
      </c>
      <c r="BF1116" t="inlineStr">
        <is>
          <t>Not reported</t>
        </is>
      </c>
      <c r="BG1116" t="inlineStr">
        <is>
          <t>Not reviewed (not included)</t>
        </is>
      </c>
      <c r="BH1116" t="inlineStr">
        <is>
          <t>N/A</t>
        </is>
      </c>
      <c r="BI1116" t="inlineStr">
        <is>
          <t>Not reviewed</t>
        </is>
      </c>
      <c r="BJ1116" t="inlineStr">
        <is>
          <t>Not reviewed</t>
        </is>
      </c>
      <c r="BK1116" t="inlineStr">
        <is>
          <t>Not reviewed</t>
        </is>
      </c>
      <c r="BL1116" t="inlineStr">
        <is>
          <t>Not reviewed</t>
        </is>
      </c>
      <c r="BM1116" t="inlineStr">
        <is>
          <t>Not reviewed (not included)</t>
        </is>
      </c>
      <c r="BN1116" t="inlineStr">
        <is>
          <t>No AI/ML Methods - E1-No AI/ML/DL: Abstract and title do not describe application of AI, ML, or DL methods</t>
        </is>
      </c>
      <c r="BO1116" t="inlineStr">
        <is>
          <t>Abstract-level screening only</t>
        </is>
      </c>
      <c r="BP1116" t="inlineStr">
        <is>
          <t>Not reported</t>
        </is>
      </c>
    </row>
    <row r="1117">
      <c r="A1117" t="inlineStr">
        <is>
          <t>Artificial intelligence in ADHD: a global perspective on research hotspots, trends and clinical applications</t>
        </is>
      </c>
      <c r="B1117" t="n">
        <v>2025</v>
      </c>
      <c r="C1117" t="inlineStr">
        <is>
          <t>Not checked</t>
        </is>
      </c>
      <c r="D1117" t="inlineStr">
        <is>
          <t>Not checked</t>
        </is>
      </c>
      <c r="E1117">
        <f>_XLFN.IFNA( _XLFN.XLOOKUP(A973,#REF!,#REF!), "NOT PUBMED")</f>
        <v/>
      </c>
      <c r="G1117" t="inlineStr">
        <is>
          <t>Unimodal</t>
        </is>
      </c>
      <c r="H1117" t="inlineStr">
        <is>
          <t>See abstract</t>
        </is>
      </c>
      <c r="I1117" t="inlineStr">
        <is>
          <t>See abstract</t>
        </is>
      </c>
      <c r="J1117" t="inlineStr">
        <is>
          <t>See abstract (AI/ML)</t>
        </is>
      </c>
      <c r="K1117" t="inlineStr">
        <is>
          <t>See abstract</t>
        </is>
      </c>
      <c r="M1117" t="inlineStr">
        <is>
          <t>See abstract</t>
        </is>
      </c>
      <c r="N1117" t="inlineStr">
        <is>
          <t>See abstract</t>
        </is>
      </c>
      <c r="O1117" t="inlineStr">
        <is>
          <t>Not verified from abstract</t>
        </is>
      </c>
      <c r="P1117" t="inlineStr">
        <is>
          <t>See abstract</t>
        </is>
      </c>
      <c r="Q1117" t="inlineStr">
        <is>
          <t>See abstract</t>
        </is>
      </c>
      <c r="R1117" t="inlineStr">
        <is>
          <t>Not reviewed (not included)</t>
        </is>
      </c>
      <c r="S1117" t="inlineStr">
        <is>
          <t>Not reviewed (not included)</t>
        </is>
      </c>
      <c r="T1117" t="inlineStr">
        <is>
          <t>Abstract screening only. AI Not for Diagnosis</t>
        </is>
      </c>
      <c r="U1117" t="inlineStr">
        <is>
          <t>EXCLUDE</t>
        </is>
      </c>
      <c r="V1117" t="inlineStr">
        <is>
          <t>E1-Not Diagnosis: AI/ML does not appear to be applied for ADHD diagnosis, classification, or detection</t>
        </is>
      </c>
      <c r="W1117" t="inlineStr">
        <is>
          <t>Excluded: AI Not for Diagnosis</t>
        </is>
      </c>
      <c r="X1117" t="inlineStr">
        <is>
          <t>Not assessed from abstract</t>
        </is>
      </c>
      <c r="Y1117" t="inlineStr">
        <is>
          <t>Pubmed</t>
        </is>
      </c>
      <c r="Z1117" t="inlineStr">
        <is>
          <t>Not determined from abstract</t>
        </is>
      </c>
      <c r="AB1117" t="inlineStr">
        <is>
          <t>Not assessed (not included)</t>
        </is>
      </c>
      <c r="AC1117" t="inlineStr">
        <is>
          <t>Not assessed (not included)</t>
        </is>
      </c>
      <c r="AD1117" t="inlineStr">
        <is>
          <t>Wang X, Jia Q, Liang L, Zhou W, Yang W, Mu J.</t>
        </is>
      </c>
      <c r="AF1117" t="inlineStr">
        <is>
          <t>Unknown - Verify via DOI</t>
        </is>
      </c>
      <c r="AH1117" t="inlineStr">
        <is>
          <t>Not assessed</t>
        </is>
      </c>
      <c r="AI1117" t="inlineStr">
        <is>
          <t>Not reported</t>
        </is>
      </c>
      <c r="AJ1117" t="inlineStr">
        <is>
          <t>Not reported</t>
        </is>
      </c>
      <c r="AK1117" t="inlineStr">
        <is>
          <t>Not reported</t>
        </is>
      </c>
      <c r="AL1117" t="inlineStr">
        <is>
          <t>Not reported</t>
        </is>
      </c>
      <c r="AM1117" t="inlineStr">
        <is>
          <t>Not reported</t>
        </is>
      </c>
      <c r="AN1117" t="inlineStr">
        <is>
          <t>Not reported</t>
        </is>
      </c>
      <c r="AO1117" t="inlineStr">
        <is>
          <t>Not reviewed</t>
        </is>
      </c>
      <c r="AP1117" t="inlineStr">
        <is>
          <t>Not reported</t>
        </is>
      </c>
      <c r="AQ1117" t="inlineStr">
        <is>
          <t>Not reported</t>
        </is>
      </c>
      <c r="AR1117" t="inlineStr">
        <is>
          <t>Not reported</t>
        </is>
      </c>
      <c r="AS1117" t="inlineStr">
        <is>
          <t>See abstract</t>
        </is>
      </c>
      <c r="AT1117" t="inlineStr">
        <is>
          <t>Not reviewed</t>
        </is>
      </c>
      <c r="AU1117" t="inlineStr">
        <is>
          <t>Not reviewed</t>
        </is>
      </c>
      <c r="AV1117" t="inlineStr">
        <is>
          <t>Not reviewed</t>
        </is>
      </c>
      <c r="AW1117" t="inlineStr">
        <is>
          <t>Not reviewed</t>
        </is>
      </c>
      <c r="AX1117" t="inlineStr">
        <is>
          <t>Not reported</t>
        </is>
      </c>
      <c r="AY1117" t="inlineStr">
        <is>
          <t>Not reported</t>
        </is>
      </c>
      <c r="AZ1117" t="inlineStr">
        <is>
          <t>Not reported</t>
        </is>
      </c>
      <c r="BA1117" t="inlineStr">
        <is>
          <t>Not reported</t>
        </is>
      </c>
      <c r="BB1117" t="inlineStr">
        <is>
          <t>Not reported</t>
        </is>
      </c>
      <c r="BC1117" t="inlineStr">
        <is>
          <t>Not reported</t>
        </is>
      </c>
      <c r="BD1117" t="inlineStr">
        <is>
          <t>Not reported</t>
        </is>
      </c>
      <c r="BE1117" t="inlineStr">
        <is>
          <t>Not reported</t>
        </is>
      </c>
      <c r="BF1117" t="inlineStr">
        <is>
          <t>Not reported</t>
        </is>
      </c>
      <c r="BG1117" t="inlineStr">
        <is>
          <t>Not reviewed (not included)</t>
        </is>
      </c>
      <c r="BH1117" t="inlineStr">
        <is>
          <t>N/A</t>
        </is>
      </c>
      <c r="BI1117" t="inlineStr">
        <is>
          <t>Not reviewed</t>
        </is>
      </c>
      <c r="BJ1117" t="inlineStr">
        <is>
          <t>Not reviewed</t>
        </is>
      </c>
      <c r="BK1117" t="inlineStr">
        <is>
          <t>Not reviewed</t>
        </is>
      </c>
      <c r="BL1117" t="inlineStr">
        <is>
          <t>Not reviewed</t>
        </is>
      </c>
      <c r="BM1117" t="inlineStr">
        <is>
          <t>Not reviewed (not included)</t>
        </is>
      </c>
      <c r="BN1117" t="inlineStr">
        <is>
          <t>AI Not for Diagnosis - E1-Not Diagnosis: AI/ML does not appear to be applied for ADHD diagnosis, classification, or detecti</t>
        </is>
      </c>
      <c r="BO1117" t="inlineStr">
        <is>
          <t>Abstract-level screening only</t>
        </is>
      </c>
      <c r="BP1117" t="inlineStr">
        <is>
          <t>Not reported</t>
        </is>
      </c>
    </row>
    <row r="1118">
      <c r="A1118" t="inlineStr">
        <is>
          <t>Machine-learning-based diagnosis of drug-naive adult patients with attention-deficit hyperactivity disorder using mismatch negativity</t>
        </is>
      </c>
      <c r="B1118" t="n">
        <v>2021</v>
      </c>
      <c r="C1118" t="inlineStr">
        <is>
          <t>Not checked</t>
        </is>
      </c>
      <c r="D1118" t="inlineStr">
        <is>
          <t>Not checked</t>
        </is>
      </c>
      <c r="E1118">
        <f>_XLFN.IFNA( _XLFN.XLOOKUP(A975,#REF!,#REF!), "NOT PUBMED")</f>
        <v/>
      </c>
      <c r="G1118" t="inlineStr">
        <is>
          <t>Unimodal</t>
        </is>
      </c>
      <c r="H1118" t="inlineStr">
        <is>
          <t>See abstract</t>
        </is>
      </c>
      <c r="I1118" t="inlineStr">
        <is>
          <t>See abstract</t>
        </is>
      </c>
      <c r="J1118" t="inlineStr">
        <is>
          <t>See abstract (AI/ML)</t>
        </is>
      </c>
      <c r="K1118" t="inlineStr">
        <is>
          <t>See abstract</t>
        </is>
      </c>
      <c r="M1118" t="inlineStr">
        <is>
          <t>See abstract</t>
        </is>
      </c>
      <c r="N1118" t="inlineStr">
        <is>
          <t>See abstract</t>
        </is>
      </c>
      <c r="O1118" t="inlineStr">
        <is>
          <t>Not verified from abstract</t>
        </is>
      </c>
      <c r="P1118" t="inlineStr">
        <is>
          <t>See abstract</t>
        </is>
      </c>
      <c r="Q1118" t="inlineStr">
        <is>
          <t>See abstract</t>
        </is>
      </c>
      <c r="R1118" t="inlineStr">
        <is>
          <t>Not reviewed (not included)</t>
        </is>
      </c>
      <c r="S1118" t="inlineStr">
        <is>
          <t>Not reviewed (not included)</t>
        </is>
      </c>
      <c r="T1118" t="inlineStr">
        <is>
          <t>Abstract screening only. No AI/ML Methods</t>
        </is>
      </c>
      <c r="U1118" t="inlineStr">
        <is>
          <t>EXCLUDE</t>
        </is>
      </c>
      <c r="V1118" t="inlineStr">
        <is>
          <t>E1-No AI/ML/DL: Abstract and title do not describe application of AI, ML, or DL methods</t>
        </is>
      </c>
      <c r="W1118" t="inlineStr">
        <is>
          <t>Excluded: No AI/ML Methods</t>
        </is>
      </c>
      <c r="X1118" t="inlineStr">
        <is>
          <t>Not assessed from abstract</t>
        </is>
      </c>
      <c r="Y1118" t="inlineStr">
        <is>
          <t>Pubmed</t>
        </is>
      </c>
      <c r="Z1118" t="inlineStr">
        <is>
          <t>Not determined from abstract</t>
        </is>
      </c>
      <c r="AB1118" t="inlineStr">
        <is>
          <t>Not assessed (not included)</t>
        </is>
      </c>
      <c r="AC1118" t="inlineStr">
        <is>
          <t>Not assessed (not included)</t>
        </is>
      </c>
      <c r="AD1118" t="inlineStr">
        <is>
          <t>Kim S, Baek JH, Kwon YJ, Lee HY, Yoo JH, Shim SH, Kim JS.</t>
        </is>
      </c>
      <c r="AF1118" t="inlineStr">
        <is>
          <t>Unknown - Verify via DOI</t>
        </is>
      </c>
      <c r="AH1118" t="inlineStr">
        <is>
          <t>Not assessed</t>
        </is>
      </c>
      <c r="AI1118" t="inlineStr">
        <is>
          <t>Not reported</t>
        </is>
      </c>
      <c r="AJ1118" t="inlineStr">
        <is>
          <t>Not reported</t>
        </is>
      </c>
      <c r="AK1118" t="inlineStr">
        <is>
          <t>Not reported</t>
        </is>
      </c>
      <c r="AL1118" t="inlineStr">
        <is>
          <t>Not reported</t>
        </is>
      </c>
      <c r="AM1118" t="inlineStr">
        <is>
          <t>Not reported</t>
        </is>
      </c>
      <c r="AN1118" t="inlineStr">
        <is>
          <t>Not reported</t>
        </is>
      </c>
      <c r="AO1118" t="inlineStr">
        <is>
          <t>Not reviewed</t>
        </is>
      </c>
      <c r="AP1118" t="inlineStr">
        <is>
          <t>Not reported</t>
        </is>
      </c>
      <c r="AQ1118" t="inlineStr">
        <is>
          <t>Not reported</t>
        </is>
      </c>
      <c r="AR1118" t="inlineStr">
        <is>
          <t>Not reported</t>
        </is>
      </c>
      <c r="AS1118" t="inlineStr">
        <is>
          <t>See abstract</t>
        </is>
      </c>
      <c r="AT1118" t="inlineStr">
        <is>
          <t>Not reviewed</t>
        </is>
      </c>
      <c r="AU1118" t="inlineStr">
        <is>
          <t>Not reviewed</t>
        </is>
      </c>
      <c r="AV1118" t="inlineStr">
        <is>
          <t>Not reviewed</t>
        </is>
      </c>
      <c r="AW1118" t="inlineStr">
        <is>
          <t>Not reviewed</t>
        </is>
      </c>
      <c r="AX1118" t="inlineStr">
        <is>
          <t>Not reported</t>
        </is>
      </c>
      <c r="AY1118" t="inlineStr">
        <is>
          <t>Not reported</t>
        </is>
      </c>
      <c r="AZ1118" t="inlineStr">
        <is>
          <t>Not reported</t>
        </is>
      </c>
      <c r="BA1118" t="inlineStr">
        <is>
          <t>Not reported</t>
        </is>
      </c>
      <c r="BB1118" t="inlineStr">
        <is>
          <t>Not reported</t>
        </is>
      </c>
      <c r="BC1118" t="inlineStr">
        <is>
          <t>Not reported</t>
        </is>
      </c>
      <c r="BD1118" t="inlineStr">
        <is>
          <t>Not reported</t>
        </is>
      </c>
      <c r="BE1118" t="inlineStr">
        <is>
          <t>Not reported</t>
        </is>
      </c>
      <c r="BF1118" t="inlineStr">
        <is>
          <t>Not reported</t>
        </is>
      </c>
      <c r="BG1118" t="inlineStr">
        <is>
          <t>Not reviewed (not included)</t>
        </is>
      </c>
      <c r="BH1118" t="inlineStr">
        <is>
          <t>N/A</t>
        </is>
      </c>
      <c r="BI1118" t="inlineStr">
        <is>
          <t>Not reviewed</t>
        </is>
      </c>
      <c r="BJ1118" t="inlineStr">
        <is>
          <t>Not reviewed</t>
        </is>
      </c>
      <c r="BK1118" t="inlineStr">
        <is>
          <t>Not reviewed</t>
        </is>
      </c>
      <c r="BL1118" t="inlineStr">
        <is>
          <t>Not reviewed</t>
        </is>
      </c>
      <c r="BM1118" t="inlineStr">
        <is>
          <t>Not reviewed (not included)</t>
        </is>
      </c>
      <c r="BN1118" t="inlineStr">
        <is>
          <t>No AI/ML Methods - E1-No AI/ML/DL: Abstract and title do not describe application of AI, ML, or DL methods</t>
        </is>
      </c>
      <c r="BO1118" t="inlineStr">
        <is>
          <t>Abstract-level screening only</t>
        </is>
      </c>
      <c r="BP1118" t="inlineStr">
        <is>
          <t>Not reported</t>
        </is>
      </c>
    </row>
    <row r="1119">
      <c r="A1119" t="inlineStr">
        <is>
          <t>Unraveling ADHD Through Eye-Tracking Procedures: A Scoping Review</t>
        </is>
      </c>
      <c r="B1119" t="n">
        <v>2025</v>
      </c>
      <c r="C1119" t="inlineStr">
        <is>
          <t>Not checked</t>
        </is>
      </c>
      <c r="D1119" t="inlineStr">
        <is>
          <t>Not checked</t>
        </is>
      </c>
      <c r="E1119">
        <f>_XLFN.IFNA( _XLFN.XLOOKUP(A977,#REF!,#REF!), "NOT PUBMED")</f>
        <v/>
      </c>
      <c r="G1119" t="inlineStr">
        <is>
          <t>Unimodal</t>
        </is>
      </c>
      <c r="H1119" t="inlineStr">
        <is>
          <t>See abstract</t>
        </is>
      </c>
      <c r="I1119" t="inlineStr">
        <is>
          <t>See abstract</t>
        </is>
      </c>
      <c r="J1119" t="inlineStr">
        <is>
          <t>See abstract (AI/ML)</t>
        </is>
      </c>
      <c r="K1119" t="inlineStr">
        <is>
          <t>See abstract</t>
        </is>
      </c>
      <c r="M1119" t="inlineStr">
        <is>
          <t>See abstract</t>
        </is>
      </c>
      <c r="N1119" t="inlineStr">
        <is>
          <t>See abstract</t>
        </is>
      </c>
      <c r="O1119" t="inlineStr">
        <is>
          <t>Not verified from abstract</t>
        </is>
      </c>
      <c r="P1119" t="inlineStr">
        <is>
          <t>See abstract</t>
        </is>
      </c>
      <c r="Q1119" t="inlineStr">
        <is>
          <t>See abstract</t>
        </is>
      </c>
      <c r="R1119" t="inlineStr">
        <is>
          <t>Not reviewed (not included)</t>
        </is>
      </c>
      <c r="S1119" t="inlineStr">
        <is>
          <t>Not reviewed (not included)</t>
        </is>
      </c>
      <c r="T1119" t="inlineStr">
        <is>
          <t>Abstract screening only. Not Primary Research</t>
        </is>
      </c>
      <c r="U1119" t="inlineStr">
        <is>
          <t>EXCLUDE</t>
        </is>
      </c>
      <c r="V1119" t="inlineStr">
        <is>
          <t>E6-Not Primary Research: Title/abstract indicates systematic review, meta-analysis, or review paper</t>
        </is>
      </c>
      <c r="W1119" t="inlineStr">
        <is>
          <t>Excluded: Not Primary Research</t>
        </is>
      </c>
      <c r="X1119" t="inlineStr">
        <is>
          <t>Not assessed from abstract</t>
        </is>
      </c>
      <c r="Y1119" t="inlineStr">
        <is>
          <t>Pubmed</t>
        </is>
      </c>
      <c r="Z1119" t="inlineStr">
        <is>
          <t>Not determined from abstract</t>
        </is>
      </c>
      <c r="AB1119" t="inlineStr">
        <is>
          <t>Not assessed (not included)</t>
        </is>
      </c>
      <c r="AC1119" t="inlineStr">
        <is>
          <t>Not assessed (not included)</t>
        </is>
      </c>
      <c r="AD1119" t="inlineStr">
        <is>
          <t>Andreou G, Argatzopoulou A.</t>
        </is>
      </c>
      <c r="AF1119" t="inlineStr">
        <is>
          <t>Unknown - Verify via DOI</t>
        </is>
      </c>
      <c r="AH1119" t="inlineStr">
        <is>
          <t>Not assessed</t>
        </is>
      </c>
      <c r="AI1119" t="inlineStr">
        <is>
          <t>Not reported</t>
        </is>
      </c>
      <c r="AJ1119" t="inlineStr">
        <is>
          <t>Not reported</t>
        </is>
      </c>
      <c r="AK1119" t="inlineStr">
        <is>
          <t>Not reported</t>
        </is>
      </c>
      <c r="AL1119" t="inlineStr">
        <is>
          <t>Not reported</t>
        </is>
      </c>
      <c r="AM1119" t="inlineStr">
        <is>
          <t>Not reported</t>
        </is>
      </c>
      <c r="AN1119" t="inlineStr">
        <is>
          <t>Not reported</t>
        </is>
      </c>
      <c r="AO1119" t="inlineStr">
        <is>
          <t>Not reviewed</t>
        </is>
      </c>
      <c r="AP1119" t="inlineStr">
        <is>
          <t>Not reported</t>
        </is>
      </c>
      <c r="AQ1119" t="inlineStr">
        <is>
          <t>Not reported</t>
        </is>
      </c>
      <c r="AR1119" t="inlineStr">
        <is>
          <t>Not reported</t>
        </is>
      </c>
      <c r="AS1119" t="inlineStr">
        <is>
          <t>See abstract</t>
        </is>
      </c>
      <c r="AT1119" t="inlineStr">
        <is>
          <t>Not reviewed</t>
        </is>
      </c>
      <c r="AU1119" t="inlineStr">
        <is>
          <t>Not reviewed</t>
        </is>
      </c>
      <c r="AV1119" t="inlineStr">
        <is>
          <t>Not reviewed</t>
        </is>
      </c>
      <c r="AW1119" t="inlineStr">
        <is>
          <t>Not reviewed</t>
        </is>
      </c>
      <c r="AX1119" t="inlineStr">
        <is>
          <t>Not reported</t>
        </is>
      </c>
      <c r="AY1119" t="inlineStr">
        <is>
          <t>Not reported</t>
        </is>
      </c>
      <c r="AZ1119" t="inlineStr">
        <is>
          <t>Not reported</t>
        </is>
      </c>
      <c r="BA1119" t="inlineStr">
        <is>
          <t>Not reported</t>
        </is>
      </c>
      <c r="BB1119" t="inlineStr">
        <is>
          <t>Not reported</t>
        </is>
      </c>
      <c r="BC1119" t="inlineStr">
        <is>
          <t>Not reported</t>
        </is>
      </c>
      <c r="BD1119" t="inlineStr">
        <is>
          <t>Not reported</t>
        </is>
      </c>
      <c r="BE1119" t="inlineStr">
        <is>
          <t>Not reported</t>
        </is>
      </c>
      <c r="BF1119" t="inlineStr">
        <is>
          <t>Not reported</t>
        </is>
      </c>
      <c r="BG1119" t="inlineStr">
        <is>
          <t>Not reviewed (not included)</t>
        </is>
      </c>
      <c r="BH1119" t="inlineStr">
        <is>
          <t>N/A</t>
        </is>
      </c>
      <c r="BI1119" t="inlineStr">
        <is>
          <t>Not reviewed</t>
        </is>
      </c>
      <c r="BJ1119" t="inlineStr">
        <is>
          <t>Not reviewed</t>
        </is>
      </c>
      <c r="BK1119" t="inlineStr">
        <is>
          <t>Not reviewed</t>
        </is>
      </c>
      <c r="BL1119" t="inlineStr">
        <is>
          <t>Not reviewed</t>
        </is>
      </c>
      <c r="BM1119" t="inlineStr">
        <is>
          <t>Not reviewed (not included)</t>
        </is>
      </c>
      <c r="BN1119" t="inlineStr">
        <is>
          <t>Not Primary Research - E6-Not Primary Research: Title/abstract indicates systematic review, meta-analysis, or review paper</t>
        </is>
      </c>
      <c r="BO1119" t="inlineStr">
        <is>
          <t>Abstract-level screening only</t>
        </is>
      </c>
      <c r="BP1119" t="inlineStr">
        <is>
          <t>Not reported</t>
        </is>
      </c>
    </row>
    <row r="1120">
      <c r="A1120" t="inlineStr">
        <is>
          <t>Integrating explainable AI with clinical features to enhance ADHD diagnostic understanding</t>
        </is>
      </c>
      <c r="B1120" t="n">
        <v>2025</v>
      </c>
      <c r="C1120" t="inlineStr">
        <is>
          <t>Not checked</t>
        </is>
      </c>
      <c r="D1120" t="inlineStr">
        <is>
          <t>Not checked</t>
        </is>
      </c>
      <c r="E1120">
        <f>_XLFN.IFNA( _XLFN.XLOOKUP(A979,#REF!,#REF!), "NOT PUBMED")</f>
        <v/>
      </c>
      <c r="G1120" t="inlineStr">
        <is>
          <t>Unimodal</t>
        </is>
      </c>
      <c r="H1120" t="inlineStr">
        <is>
          <t>See abstract</t>
        </is>
      </c>
      <c r="I1120" t="inlineStr">
        <is>
          <t>See abstract</t>
        </is>
      </c>
      <c r="J1120" t="inlineStr">
        <is>
          <t>See abstract (AI/ML)</t>
        </is>
      </c>
      <c r="K1120" t="inlineStr">
        <is>
          <t>See abstract</t>
        </is>
      </c>
      <c r="M1120" t="inlineStr">
        <is>
          <t>See abstract</t>
        </is>
      </c>
      <c r="N1120" t="inlineStr">
        <is>
          <t>See abstract</t>
        </is>
      </c>
      <c r="O1120" t="inlineStr">
        <is>
          <t>Not verified from abstract</t>
        </is>
      </c>
      <c r="P1120" t="inlineStr">
        <is>
          <t>See abstract</t>
        </is>
      </c>
      <c r="Q1120" t="inlineStr">
        <is>
          <t>See abstract</t>
        </is>
      </c>
      <c r="R1120" t="inlineStr">
        <is>
          <t>Not reviewed (not included)</t>
        </is>
      </c>
      <c r="S1120" t="inlineStr">
        <is>
          <t>Not reviewed (not included)</t>
        </is>
      </c>
      <c r="T1120" t="inlineStr">
        <is>
          <t>Abstract screening only. No AI/ML Methods</t>
        </is>
      </c>
      <c r="U1120" t="inlineStr">
        <is>
          <t>EXCLUDE</t>
        </is>
      </c>
      <c r="V1120" t="inlineStr">
        <is>
          <t>E1-No AI/ML/DL: Abstract and title do not describe application of AI, ML, or DL methods</t>
        </is>
      </c>
      <c r="W1120" t="inlineStr">
        <is>
          <t>Excluded: No AI/ML Methods</t>
        </is>
      </c>
      <c r="X1120" t="inlineStr">
        <is>
          <t>Not assessed from abstract</t>
        </is>
      </c>
      <c r="Y1120" t="inlineStr">
        <is>
          <t>Pubmed</t>
        </is>
      </c>
      <c r="Z1120" t="inlineStr">
        <is>
          <t>Not determined from abstract</t>
        </is>
      </c>
      <c r="AB1120" t="inlineStr">
        <is>
          <t>Not assessed (not included)</t>
        </is>
      </c>
      <c r="AC1120" t="inlineStr">
        <is>
          <t>Not assessed (not included)</t>
        </is>
      </c>
      <c r="AD1120" t="inlineStr">
        <is>
          <t>Shakeel HM, Antoniou G, Adamou M.</t>
        </is>
      </c>
      <c r="AF1120" t="inlineStr">
        <is>
          <t>Unknown - Verify via DOI</t>
        </is>
      </c>
      <c r="AH1120" t="inlineStr">
        <is>
          <t>Not assessed</t>
        </is>
      </c>
      <c r="AI1120" t="inlineStr">
        <is>
          <t>Not reported</t>
        </is>
      </c>
      <c r="AJ1120" t="inlineStr">
        <is>
          <t>Not reported</t>
        </is>
      </c>
      <c r="AK1120" t="inlineStr">
        <is>
          <t>Not reported</t>
        </is>
      </c>
      <c r="AL1120" t="inlineStr">
        <is>
          <t>Not reported</t>
        </is>
      </c>
      <c r="AM1120" t="inlineStr">
        <is>
          <t>Not reported</t>
        </is>
      </c>
      <c r="AN1120" t="inlineStr">
        <is>
          <t>Not reported</t>
        </is>
      </c>
      <c r="AO1120" t="inlineStr">
        <is>
          <t>Not reviewed</t>
        </is>
      </c>
      <c r="AP1120" t="inlineStr">
        <is>
          <t>Not reported</t>
        </is>
      </c>
      <c r="AQ1120" t="inlineStr">
        <is>
          <t>Not reported</t>
        </is>
      </c>
      <c r="AR1120" t="inlineStr">
        <is>
          <t>Not reported</t>
        </is>
      </c>
      <c r="AS1120" t="inlineStr">
        <is>
          <t>See abstract</t>
        </is>
      </c>
      <c r="AT1120" t="inlineStr">
        <is>
          <t>Not reviewed</t>
        </is>
      </c>
      <c r="AU1120" t="inlineStr">
        <is>
          <t>Not reviewed</t>
        </is>
      </c>
      <c r="AV1120" t="inlineStr">
        <is>
          <t>Not reviewed</t>
        </is>
      </c>
      <c r="AW1120" t="inlineStr">
        <is>
          <t>Not reviewed</t>
        </is>
      </c>
      <c r="AX1120" t="inlineStr">
        <is>
          <t>Not reported</t>
        </is>
      </c>
      <c r="AY1120" t="inlineStr">
        <is>
          <t>Not reported</t>
        </is>
      </c>
      <c r="AZ1120" t="inlineStr">
        <is>
          <t>Not reported</t>
        </is>
      </c>
      <c r="BA1120" t="inlineStr">
        <is>
          <t>Not reported</t>
        </is>
      </c>
      <c r="BB1120" t="inlineStr">
        <is>
          <t>Not reported</t>
        </is>
      </c>
      <c r="BC1120" t="inlineStr">
        <is>
          <t>Not reported</t>
        </is>
      </c>
      <c r="BD1120" t="inlineStr">
        <is>
          <t>Not reported</t>
        </is>
      </c>
      <c r="BE1120" t="inlineStr">
        <is>
          <t>Not reported</t>
        </is>
      </c>
      <c r="BF1120" t="inlineStr">
        <is>
          <t>Not reported</t>
        </is>
      </c>
      <c r="BG1120" t="inlineStr">
        <is>
          <t>Not reviewed (not included)</t>
        </is>
      </c>
      <c r="BH1120" t="inlineStr">
        <is>
          <t>N/A</t>
        </is>
      </c>
      <c r="BI1120" t="inlineStr">
        <is>
          <t>Not reviewed</t>
        </is>
      </c>
      <c r="BJ1120" t="inlineStr">
        <is>
          <t>Not reviewed</t>
        </is>
      </c>
      <c r="BK1120" t="inlineStr">
        <is>
          <t>Not reviewed</t>
        </is>
      </c>
      <c r="BL1120" t="inlineStr">
        <is>
          <t>Not reviewed</t>
        </is>
      </c>
      <c r="BM1120" t="inlineStr">
        <is>
          <t>Not reviewed (not included)</t>
        </is>
      </c>
      <c r="BN1120" t="inlineStr">
        <is>
          <t>No AI/ML Methods - E1-No AI/ML/DL: Abstract and title do not describe application of AI, ML, or DL methods</t>
        </is>
      </c>
      <c r="BO1120" t="inlineStr">
        <is>
          <t>Abstract-level screening only</t>
        </is>
      </c>
      <c r="BP1120" t="inlineStr">
        <is>
          <t>Not reported</t>
        </is>
      </c>
    </row>
    <row r="1121">
      <c r="A1121" t="inlineStr">
        <is>
          <t>Automated classification of attention deficit hyperactivity disorder and conduct disorder using entropy features with ECG signals</t>
        </is>
      </c>
      <c r="B1121" t="n">
        <v>2022</v>
      </c>
      <c r="C1121" t="inlineStr">
        <is>
          <t>Not checked</t>
        </is>
      </c>
      <c r="D1121" t="inlineStr">
        <is>
          <t>Not checked</t>
        </is>
      </c>
      <c r="E1121">
        <f>_XLFN.IFNA( _XLFN.XLOOKUP(A980,#REF!,#REF!), "NOT PUBMED")</f>
        <v/>
      </c>
      <c r="G1121" t="inlineStr">
        <is>
          <t>Unimodal</t>
        </is>
      </c>
      <c r="H1121" t="inlineStr">
        <is>
          <t>See abstract</t>
        </is>
      </c>
      <c r="I1121" t="inlineStr">
        <is>
          <t>See abstract</t>
        </is>
      </c>
      <c r="J1121" t="inlineStr">
        <is>
          <t>See abstract (AI/ML)</t>
        </is>
      </c>
      <c r="K1121" t="inlineStr">
        <is>
          <t>See abstract</t>
        </is>
      </c>
      <c r="M1121" t="inlineStr">
        <is>
          <t>See abstract</t>
        </is>
      </c>
      <c r="N1121" t="inlineStr">
        <is>
          <t>See abstract</t>
        </is>
      </c>
      <c r="O1121" t="inlineStr">
        <is>
          <t>Not verified from abstract</t>
        </is>
      </c>
      <c r="P1121" t="inlineStr">
        <is>
          <t>See abstract</t>
        </is>
      </c>
      <c r="Q1121" t="inlineStr">
        <is>
          <t>See abstract</t>
        </is>
      </c>
      <c r="R1121" t="inlineStr">
        <is>
          <t>Not reviewed (not included)</t>
        </is>
      </c>
      <c r="S1121" t="inlineStr">
        <is>
          <t>Not reviewed (not included)</t>
        </is>
      </c>
      <c r="T1121" t="inlineStr">
        <is>
          <t>Abstract screening only. No AI/ML Methods</t>
        </is>
      </c>
      <c r="U1121" t="inlineStr">
        <is>
          <t>EXCLUDE</t>
        </is>
      </c>
      <c r="V1121" t="inlineStr">
        <is>
          <t>E1-No AI/ML/DL: Abstract and title do not describe application of AI, ML, or DL methods</t>
        </is>
      </c>
      <c r="W1121" t="inlineStr">
        <is>
          <t>Excluded: No AI/ML Methods</t>
        </is>
      </c>
      <c r="X1121" t="inlineStr">
        <is>
          <t>Not assessed from abstract</t>
        </is>
      </c>
      <c r="Y1121" t="inlineStr">
        <is>
          <t>Pubmed</t>
        </is>
      </c>
      <c r="Z1121" t="inlineStr">
        <is>
          <t>Not determined from abstract</t>
        </is>
      </c>
      <c r="AB1121" t="inlineStr">
        <is>
          <t>Not assessed (not included)</t>
        </is>
      </c>
      <c r="AC1121" t="inlineStr">
        <is>
          <t>Not assessed (not included)</t>
        </is>
      </c>
      <c r="AD1121" t="inlineStr">
        <is>
          <t>Koh JEW, Ooi CP, Lim-Ashworth NS, Vicnesh J, Tor HT, Lih OS, Tan RS, Acharya UR, Fung DSS.</t>
        </is>
      </c>
      <c r="AF1121" t="inlineStr">
        <is>
          <t>Unknown - Verify via DOI</t>
        </is>
      </c>
      <c r="AH1121" t="inlineStr">
        <is>
          <t>Not assessed</t>
        </is>
      </c>
      <c r="AI1121" t="inlineStr">
        <is>
          <t>Not reported</t>
        </is>
      </c>
      <c r="AJ1121" t="inlineStr">
        <is>
          <t>Not reported</t>
        </is>
      </c>
      <c r="AK1121" t="inlineStr">
        <is>
          <t>Not reported</t>
        </is>
      </c>
      <c r="AL1121" t="inlineStr">
        <is>
          <t>Not reported</t>
        </is>
      </c>
      <c r="AM1121" t="inlineStr">
        <is>
          <t>Not reported</t>
        </is>
      </c>
      <c r="AN1121" t="inlineStr">
        <is>
          <t>Not reported</t>
        </is>
      </c>
      <c r="AO1121" t="inlineStr">
        <is>
          <t>Not reviewed</t>
        </is>
      </c>
      <c r="AP1121" t="inlineStr">
        <is>
          <t>Not reported</t>
        </is>
      </c>
      <c r="AQ1121" t="inlineStr">
        <is>
          <t>Not reported</t>
        </is>
      </c>
      <c r="AR1121" t="inlineStr">
        <is>
          <t>Not reported</t>
        </is>
      </c>
      <c r="AS1121" t="inlineStr">
        <is>
          <t>See abstract</t>
        </is>
      </c>
      <c r="AT1121" t="inlineStr">
        <is>
          <t>Not reviewed</t>
        </is>
      </c>
      <c r="AU1121" t="inlineStr">
        <is>
          <t>Not reviewed</t>
        </is>
      </c>
      <c r="AV1121" t="inlineStr">
        <is>
          <t>Not reviewed</t>
        </is>
      </c>
      <c r="AW1121" t="inlineStr">
        <is>
          <t>Not reviewed</t>
        </is>
      </c>
      <c r="AX1121" t="inlineStr">
        <is>
          <t>Not reported</t>
        </is>
      </c>
      <c r="AY1121" t="inlineStr">
        <is>
          <t>Not reported</t>
        </is>
      </c>
      <c r="AZ1121" t="inlineStr">
        <is>
          <t>Not reported</t>
        </is>
      </c>
      <c r="BA1121" t="inlineStr">
        <is>
          <t>Not reported</t>
        </is>
      </c>
      <c r="BB1121" t="inlineStr">
        <is>
          <t>Not reported</t>
        </is>
      </c>
      <c r="BC1121" t="inlineStr">
        <is>
          <t>Not reported</t>
        </is>
      </c>
      <c r="BD1121" t="inlineStr">
        <is>
          <t>Not reported</t>
        </is>
      </c>
      <c r="BE1121" t="inlineStr">
        <is>
          <t>Not reported</t>
        </is>
      </c>
      <c r="BF1121" t="inlineStr">
        <is>
          <t>Not reported</t>
        </is>
      </c>
      <c r="BG1121" t="inlineStr">
        <is>
          <t>Not reviewed (not included)</t>
        </is>
      </c>
      <c r="BH1121" t="inlineStr">
        <is>
          <t>N/A</t>
        </is>
      </c>
      <c r="BI1121" t="inlineStr">
        <is>
          <t>Not reviewed</t>
        </is>
      </c>
      <c r="BJ1121" t="inlineStr">
        <is>
          <t>Not reviewed</t>
        </is>
      </c>
      <c r="BK1121" t="inlineStr">
        <is>
          <t>Not reviewed</t>
        </is>
      </c>
      <c r="BL1121" t="inlineStr">
        <is>
          <t>Not reviewed</t>
        </is>
      </c>
      <c r="BM1121" t="inlineStr">
        <is>
          <t>Not reviewed (not included)</t>
        </is>
      </c>
      <c r="BN1121" t="inlineStr">
        <is>
          <t>No AI/ML Methods - E1-No AI/ML/DL: Abstract and title do not describe application of AI, ML, or DL methods</t>
        </is>
      </c>
      <c r="BO1121" t="inlineStr">
        <is>
          <t>Abstract-level screening only</t>
        </is>
      </c>
      <c r="BP1121" t="inlineStr">
        <is>
          <t>Not reported</t>
        </is>
      </c>
    </row>
    <row r="1122">
      <c r="A1122" t="inlineStr">
        <is>
          <t>Magnetic resonance imaging evaluation and nuclear receptor binding SET domain protein 1 mutation in the Sotos syndrome with attention-deficit/hyperactivity disorder</t>
        </is>
      </c>
      <c r="B1122" t="n">
        <v>2025</v>
      </c>
      <c r="C1122" t="inlineStr">
        <is>
          <t>Not checked</t>
        </is>
      </c>
      <c r="D1122" t="inlineStr">
        <is>
          <t>Not checked</t>
        </is>
      </c>
      <c r="E1122">
        <f>_XLFN.IFNA( _XLFN.XLOOKUP(A981,#REF!,#REF!), "NOT PUBMED")</f>
        <v/>
      </c>
      <c r="G1122" t="inlineStr">
        <is>
          <t>Unimodal</t>
        </is>
      </c>
      <c r="H1122" t="inlineStr">
        <is>
          <t>See abstract</t>
        </is>
      </c>
      <c r="I1122" t="inlineStr">
        <is>
          <t>See abstract</t>
        </is>
      </c>
      <c r="J1122" t="inlineStr">
        <is>
          <t>See abstract (AI/ML)</t>
        </is>
      </c>
      <c r="K1122" t="inlineStr">
        <is>
          <t>See abstract</t>
        </is>
      </c>
      <c r="M1122" t="inlineStr">
        <is>
          <t>See abstract</t>
        </is>
      </c>
      <c r="N1122" t="inlineStr">
        <is>
          <t>See abstract</t>
        </is>
      </c>
      <c r="O1122" t="inlineStr">
        <is>
          <t>Not verified from abstract</t>
        </is>
      </c>
      <c r="P1122" t="inlineStr">
        <is>
          <t>See abstract</t>
        </is>
      </c>
      <c r="Q1122" t="inlineStr">
        <is>
          <t>See abstract</t>
        </is>
      </c>
      <c r="R1122" t="inlineStr">
        <is>
          <t>Not reviewed (not included)</t>
        </is>
      </c>
      <c r="S1122" t="inlineStr">
        <is>
          <t>Not reviewed (not included)</t>
        </is>
      </c>
      <c r="T1122" t="inlineStr">
        <is>
          <t>Abstract screening only. No AI/ML Methods</t>
        </is>
      </c>
      <c r="U1122" t="inlineStr">
        <is>
          <t>EXCLUDE</t>
        </is>
      </c>
      <c r="V1122" t="inlineStr">
        <is>
          <t>E1-No AI/ML/DL: Abstract and title do not describe application of AI, ML, or DL methods</t>
        </is>
      </c>
      <c r="W1122" t="inlineStr">
        <is>
          <t>Excluded: No AI/ML Methods</t>
        </is>
      </c>
      <c r="X1122" t="inlineStr">
        <is>
          <t>Not assessed from abstract</t>
        </is>
      </c>
      <c r="Y1122" t="inlineStr">
        <is>
          <t>Pubmed</t>
        </is>
      </c>
      <c r="Z1122" t="inlineStr">
        <is>
          <t>Not determined from abstract</t>
        </is>
      </c>
      <c r="AB1122" t="inlineStr">
        <is>
          <t>Not assessed (not included)</t>
        </is>
      </c>
      <c r="AC1122" t="inlineStr">
        <is>
          <t>Not assessed (not included)</t>
        </is>
      </c>
      <c r="AD1122" t="inlineStr">
        <is>
          <t>Zhu W.</t>
        </is>
      </c>
      <c r="AF1122" t="inlineStr">
        <is>
          <t>Unknown - Verify via DOI</t>
        </is>
      </c>
      <c r="AH1122" t="inlineStr">
        <is>
          <t>Not assessed</t>
        </is>
      </c>
      <c r="AI1122" t="inlineStr">
        <is>
          <t>Not reported</t>
        </is>
      </c>
      <c r="AJ1122" t="inlineStr">
        <is>
          <t>Not reported</t>
        </is>
      </c>
      <c r="AK1122" t="inlineStr">
        <is>
          <t>Not reported</t>
        </is>
      </c>
      <c r="AL1122" t="inlineStr">
        <is>
          <t>Not reported</t>
        </is>
      </c>
      <c r="AM1122" t="inlineStr">
        <is>
          <t>Not reported</t>
        </is>
      </c>
      <c r="AN1122" t="inlineStr">
        <is>
          <t>Not reported</t>
        </is>
      </c>
      <c r="AO1122" t="inlineStr">
        <is>
          <t>Not reviewed</t>
        </is>
      </c>
      <c r="AP1122" t="inlineStr">
        <is>
          <t>Not reported</t>
        </is>
      </c>
      <c r="AQ1122" t="inlineStr">
        <is>
          <t>Not reported</t>
        </is>
      </c>
      <c r="AR1122" t="inlineStr">
        <is>
          <t>Not reported</t>
        </is>
      </c>
      <c r="AS1122" t="inlineStr">
        <is>
          <t>See abstract</t>
        </is>
      </c>
      <c r="AT1122" t="inlineStr">
        <is>
          <t>Not reviewed</t>
        </is>
      </c>
      <c r="AU1122" t="inlineStr">
        <is>
          <t>Not reviewed</t>
        </is>
      </c>
      <c r="AV1122" t="inlineStr">
        <is>
          <t>Not reviewed</t>
        </is>
      </c>
      <c r="AW1122" t="inlineStr">
        <is>
          <t>Not reviewed</t>
        </is>
      </c>
      <c r="AX1122" t="inlineStr">
        <is>
          <t>Not reported</t>
        </is>
      </c>
      <c r="AY1122" t="inlineStr">
        <is>
          <t>Not reported</t>
        </is>
      </c>
      <c r="AZ1122" t="inlineStr">
        <is>
          <t>Not reported</t>
        </is>
      </c>
      <c r="BA1122" t="inlineStr">
        <is>
          <t>Not reported</t>
        </is>
      </c>
      <c r="BB1122" t="inlineStr">
        <is>
          <t>Not reported</t>
        </is>
      </c>
      <c r="BC1122" t="inlineStr">
        <is>
          <t>Not reported</t>
        </is>
      </c>
      <c r="BD1122" t="inlineStr">
        <is>
          <t>Not reported</t>
        </is>
      </c>
      <c r="BE1122" t="inlineStr">
        <is>
          <t>Not reported</t>
        </is>
      </c>
      <c r="BF1122" t="inlineStr">
        <is>
          <t>Not reported</t>
        </is>
      </c>
      <c r="BG1122" t="inlineStr">
        <is>
          <t>Not reviewed (not included)</t>
        </is>
      </c>
      <c r="BH1122" t="inlineStr">
        <is>
          <t>N/A</t>
        </is>
      </c>
      <c r="BI1122" t="inlineStr">
        <is>
          <t>Not reviewed</t>
        </is>
      </c>
      <c r="BJ1122" t="inlineStr">
        <is>
          <t>Not reviewed</t>
        </is>
      </c>
      <c r="BK1122" t="inlineStr">
        <is>
          <t>Not reviewed</t>
        </is>
      </c>
      <c r="BL1122" t="inlineStr">
        <is>
          <t>Not reviewed</t>
        </is>
      </c>
      <c r="BM1122" t="inlineStr">
        <is>
          <t>Not reviewed (not included)</t>
        </is>
      </c>
      <c r="BN1122" t="inlineStr">
        <is>
          <t>No AI/ML Methods - E1-No AI/ML/DL: Abstract and title do not describe application of AI, ML, or DL methods</t>
        </is>
      </c>
      <c r="BO1122" t="inlineStr">
        <is>
          <t>Abstract-level screening only</t>
        </is>
      </c>
      <c r="BP1122" t="inlineStr">
        <is>
          <t>Not reported</t>
        </is>
      </c>
    </row>
    <row r="1123">
      <c r="A1123" t="inlineStr">
        <is>
          <t>Spectral Analysis of Light-Adapted Electroretinograms in Neurodevelopmental Disorders: Classification with Machine Learning</t>
        </is>
      </c>
      <c r="B1123" t="n">
        <v>2024</v>
      </c>
      <c r="C1123" t="inlineStr">
        <is>
          <t>Not checked</t>
        </is>
      </c>
      <c r="D1123" t="inlineStr">
        <is>
          <t>Not checked</t>
        </is>
      </c>
      <c r="E1123">
        <f>_XLFN.IFNA( _XLFN.XLOOKUP(A982,#REF!,#REF!), "NOT PUBMED")</f>
        <v/>
      </c>
      <c r="G1123" t="inlineStr">
        <is>
          <t>Unimodal</t>
        </is>
      </c>
      <c r="H1123" t="inlineStr">
        <is>
          <t>See abstract</t>
        </is>
      </c>
      <c r="I1123" t="inlineStr">
        <is>
          <t>See abstract</t>
        </is>
      </c>
      <c r="J1123" t="inlineStr">
        <is>
          <t>See abstract (AI/ML)</t>
        </is>
      </c>
      <c r="K1123" t="inlineStr">
        <is>
          <t>See abstract</t>
        </is>
      </c>
      <c r="M1123" t="inlineStr">
        <is>
          <t>See abstract</t>
        </is>
      </c>
      <c r="N1123" t="inlineStr">
        <is>
          <t>See abstract</t>
        </is>
      </c>
      <c r="O1123" t="inlineStr">
        <is>
          <t>Not verified from abstract</t>
        </is>
      </c>
      <c r="P1123" t="inlineStr">
        <is>
          <t>See abstract</t>
        </is>
      </c>
      <c r="Q1123" t="inlineStr">
        <is>
          <t>See abstract</t>
        </is>
      </c>
      <c r="R1123" t="inlineStr">
        <is>
          <t>Not reviewed (not included)</t>
        </is>
      </c>
      <c r="S1123" t="inlineStr">
        <is>
          <t>Not reviewed (not included)</t>
        </is>
      </c>
      <c r="T1123" t="inlineStr">
        <is>
          <t>Abstract screening only. Non-ADHD Focused</t>
        </is>
      </c>
      <c r="U1123" t="inlineStr">
        <is>
          <t>EXCLUDE</t>
        </is>
      </c>
      <c r="V1123" t="inlineStr">
        <is>
          <t>E2-Not ADHD focused: Neither title nor abstract mentions ADHD or attention-deficit/hyperactivity</t>
        </is>
      </c>
      <c r="W1123" t="inlineStr">
        <is>
          <t>Excluded: Not ADHD Focused</t>
        </is>
      </c>
      <c r="X1123" t="inlineStr">
        <is>
          <t>Not assessed from abstract</t>
        </is>
      </c>
      <c r="Y1123" t="inlineStr">
        <is>
          <t>Pubmed</t>
        </is>
      </c>
      <c r="Z1123" t="inlineStr">
        <is>
          <t>Not determined from abstract</t>
        </is>
      </c>
      <c r="AB1123" t="inlineStr">
        <is>
          <t>Not assessed (not included)</t>
        </is>
      </c>
      <c r="AC1123" t="inlineStr">
        <is>
          <t>Not assessed (not included)</t>
        </is>
      </c>
      <c r="AD1123" t="inlineStr">
        <is>
          <t>Constable PA, Pinzon-Arenas JO, Mercado Diaz LR, Lee IO, Marmolejo-Ramos F, Loh L, Zhdanov A, Kulyabin M, Brabec M, Skuse DH, Thompson DA, Posada-Quintero H.</t>
        </is>
      </c>
      <c r="AF1123" t="inlineStr">
        <is>
          <t>Unknown - Verify via DOI</t>
        </is>
      </c>
      <c r="AH1123" t="inlineStr">
        <is>
          <t>Not assessed</t>
        </is>
      </c>
      <c r="AI1123" t="inlineStr">
        <is>
          <t>Not reported</t>
        </is>
      </c>
      <c r="AJ1123" t="inlineStr">
        <is>
          <t>Not reported</t>
        </is>
      </c>
      <c r="AK1123" t="inlineStr">
        <is>
          <t>Not reported</t>
        </is>
      </c>
      <c r="AL1123" t="inlineStr">
        <is>
          <t>Not reported</t>
        </is>
      </c>
      <c r="AM1123" t="inlineStr">
        <is>
          <t>Not reported</t>
        </is>
      </c>
      <c r="AN1123" t="inlineStr">
        <is>
          <t>Not reported</t>
        </is>
      </c>
      <c r="AO1123" t="inlineStr">
        <is>
          <t>Not reviewed</t>
        </is>
      </c>
      <c r="AP1123" t="inlineStr">
        <is>
          <t>Not reported</t>
        </is>
      </c>
      <c r="AQ1123" t="inlineStr">
        <is>
          <t>Not reported</t>
        </is>
      </c>
      <c r="AR1123" t="inlineStr">
        <is>
          <t>Not reported</t>
        </is>
      </c>
      <c r="AS1123" t="inlineStr">
        <is>
          <t>See abstract</t>
        </is>
      </c>
      <c r="AT1123" t="inlineStr">
        <is>
          <t>Not reviewed</t>
        </is>
      </c>
      <c r="AU1123" t="inlineStr">
        <is>
          <t>Not reviewed</t>
        </is>
      </c>
      <c r="AV1123" t="inlineStr">
        <is>
          <t>Not reviewed</t>
        </is>
      </c>
      <c r="AW1123" t="inlineStr">
        <is>
          <t>Not reviewed</t>
        </is>
      </c>
      <c r="AX1123" t="inlineStr">
        <is>
          <t>Not reported</t>
        </is>
      </c>
      <c r="AY1123" t="inlineStr">
        <is>
          <t>Not reported</t>
        </is>
      </c>
      <c r="AZ1123" t="inlineStr">
        <is>
          <t>Not reported</t>
        </is>
      </c>
      <c r="BA1123" t="inlineStr">
        <is>
          <t>Not reported</t>
        </is>
      </c>
      <c r="BB1123" t="inlineStr">
        <is>
          <t>Not reported</t>
        </is>
      </c>
      <c r="BC1123" t="inlineStr">
        <is>
          <t>Not reported</t>
        </is>
      </c>
      <c r="BD1123" t="inlineStr">
        <is>
          <t>Not reported</t>
        </is>
      </c>
      <c r="BE1123" t="inlineStr">
        <is>
          <t>Not reported</t>
        </is>
      </c>
      <c r="BF1123" t="inlineStr">
        <is>
          <t>Not reported</t>
        </is>
      </c>
      <c r="BG1123" t="inlineStr">
        <is>
          <t>Not reviewed (not included)</t>
        </is>
      </c>
      <c r="BH1123" t="inlineStr">
        <is>
          <t>N/A</t>
        </is>
      </c>
      <c r="BI1123" t="inlineStr">
        <is>
          <t>Not reviewed</t>
        </is>
      </c>
      <c r="BJ1123" t="inlineStr">
        <is>
          <t>Not reviewed</t>
        </is>
      </c>
      <c r="BK1123" t="inlineStr">
        <is>
          <t>Not reviewed</t>
        </is>
      </c>
      <c r="BL1123" t="inlineStr">
        <is>
          <t>Not reviewed</t>
        </is>
      </c>
      <c r="BM1123" t="inlineStr">
        <is>
          <t>Not reviewed (not included)</t>
        </is>
      </c>
      <c r="BN1123" t="inlineStr">
        <is>
          <t>Non-ADHD Focused - E2-Not ADHD focused: Neither title nor abstract mentions ADHD or attention-deficit/hyperactivity</t>
        </is>
      </c>
      <c r="BO1123" t="inlineStr">
        <is>
          <t>Abstract-level screening only</t>
        </is>
      </c>
      <c r="BP1123" t="inlineStr">
        <is>
          <t>Not reported</t>
        </is>
      </c>
    </row>
    <row r="1124">
      <c r="A1124" t="inlineStr">
        <is>
          <t>Examining attention- deficit/ hyperactivity disorder in endurance and ultra-endurance runners</t>
        </is>
      </c>
      <c r="B1124" t="n">
        <v>2026</v>
      </c>
      <c r="C1124" t="inlineStr">
        <is>
          <t>Not checked</t>
        </is>
      </c>
      <c r="D1124" t="inlineStr">
        <is>
          <t>Not checked</t>
        </is>
      </c>
      <c r="E1124">
        <f>_XLFN.IFNA( _XLFN.XLOOKUP(A984,#REF!,#REF!), "NOT PUBMED")</f>
        <v/>
      </c>
      <c r="G1124" t="inlineStr">
        <is>
          <t>Unimodal</t>
        </is>
      </c>
      <c r="H1124" t="inlineStr">
        <is>
          <t>See abstract</t>
        </is>
      </c>
      <c r="I1124" t="inlineStr">
        <is>
          <t>See abstract</t>
        </is>
      </c>
      <c r="J1124" t="inlineStr">
        <is>
          <t>See abstract (AI/ML)</t>
        </is>
      </c>
      <c r="K1124" t="inlineStr">
        <is>
          <t>See abstract</t>
        </is>
      </c>
      <c r="M1124" t="inlineStr">
        <is>
          <t>See abstract</t>
        </is>
      </c>
      <c r="N1124" t="inlineStr">
        <is>
          <t>See abstract</t>
        </is>
      </c>
      <c r="O1124" t="inlineStr">
        <is>
          <t>Not verified from abstract</t>
        </is>
      </c>
      <c r="P1124" t="inlineStr">
        <is>
          <t>See abstract</t>
        </is>
      </c>
      <c r="Q1124" t="inlineStr">
        <is>
          <t>See abstract</t>
        </is>
      </c>
      <c r="R1124" t="inlineStr">
        <is>
          <t>Not reviewed (not included)</t>
        </is>
      </c>
      <c r="S1124" t="inlineStr">
        <is>
          <t>Not reviewed (not included)</t>
        </is>
      </c>
      <c r="T1124" t="inlineStr">
        <is>
          <t>Abstract screening only. Out of Date Range</t>
        </is>
      </c>
      <c r="U1124" t="inlineStr">
        <is>
          <t>EXCLUDE</t>
        </is>
      </c>
      <c r="V1124" t="inlineStr">
        <is>
          <t>E4-Year: Published 2026, outside 2019-2025 window</t>
        </is>
      </c>
      <c r="W1124" t="inlineStr">
        <is>
          <t>Out of Date Range</t>
        </is>
      </c>
      <c r="X1124" t="inlineStr">
        <is>
          <t>Not assessed from abstract</t>
        </is>
      </c>
      <c r="Y1124" t="inlineStr">
        <is>
          <t>Pubmed</t>
        </is>
      </c>
      <c r="Z1124" t="inlineStr">
        <is>
          <t>Not determined from abstract</t>
        </is>
      </c>
      <c r="AB1124" t="inlineStr">
        <is>
          <t>Not assessed (not included)</t>
        </is>
      </c>
      <c r="AC1124" t="inlineStr">
        <is>
          <t>Not assessed (not included)</t>
        </is>
      </c>
      <c r="AD1124" t="inlineStr">
        <is>
          <t>Scheer V, Valero D, Valero E, Weiss K, Rosemann T, Knechtle B.</t>
        </is>
      </c>
      <c r="AF1124" t="inlineStr">
        <is>
          <t>Unknown - Verify via DOI</t>
        </is>
      </c>
      <c r="AH1124" t="inlineStr">
        <is>
          <t>Not assessed</t>
        </is>
      </c>
      <c r="AI1124" t="inlineStr">
        <is>
          <t>Not reported</t>
        </is>
      </c>
      <c r="AJ1124" t="inlineStr">
        <is>
          <t>Not reported</t>
        </is>
      </c>
      <c r="AK1124" t="inlineStr">
        <is>
          <t>Not reported</t>
        </is>
      </c>
      <c r="AL1124" t="inlineStr">
        <is>
          <t>Not reported</t>
        </is>
      </c>
      <c r="AM1124" t="inlineStr">
        <is>
          <t>Not reported</t>
        </is>
      </c>
      <c r="AN1124" t="inlineStr">
        <is>
          <t>Not reported</t>
        </is>
      </c>
      <c r="AO1124" t="inlineStr">
        <is>
          <t>Not reviewed</t>
        </is>
      </c>
      <c r="AP1124" t="inlineStr">
        <is>
          <t>Not reported</t>
        </is>
      </c>
      <c r="AQ1124" t="inlineStr">
        <is>
          <t>Not reported</t>
        </is>
      </c>
      <c r="AR1124" t="inlineStr">
        <is>
          <t>Not reported</t>
        </is>
      </c>
      <c r="AS1124" t="inlineStr">
        <is>
          <t>See abstract</t>
        </is>
      </c>
      <c r="AT1124" t="inlineStr">
        <is>
          <t>Not reviewed</t>
        </is>
      </c>
      <c r="AU1124" t="inlineStr">
        <is>
          <t>Not reviewed</t>
        </is>
      </c>
      <c r="AV1124" t="inlineStr">
        <is>
          <t>Not reviewed</t>
        </is>
      </c>
      <c r="AW1124" t="inlineStr">
        <is>
          <t>Not reviewed</t>
        </is>
      </c>
      <c r="AX1124" t="inlineStr">
        <is>
          <t>Not reported</t>
        </is>
      </c>
      <c r="AY1124" t="inlineStr">
        <is>
          <t>Not reported</t>
        </is>
      </c>
      <c r="AZ1124" t="inlineStr">
        <is>
          <t>Not reported</t>
        </is>
      </c>
      <c r="BA1124" t="inlineStr">
        <is>
          <t>Not reported</t>
        </is>
      </c>
      <c r="BB1124" t="inlineStr">
        <is>
          <t>Not reported</t>
        </is>
      </c>
      <c r="BC1124" t="inlineStr">
        <is>
          <t>Not reported</t>
        </is>
      </c>
      <c r="BD1124" t="inlineStr">
        <is>
          <t>Not reported</t>
        </is>
      </c>
      <c r="BE1124" t="inlineStr">
        <is>
          <t>Not reported</t>
        </is>
      </c>
      <c r="BF1124" t="inlineStr">
        <is>
          <t>Not reported</t>
        </is>
      </c>
      <c r="BG1124" t="inlineStr">
        <is>
          <t>Not reviewed (not included)</t>
        </is>
      </c>
      <c r="BH1124" t="inlineStr">
        <is>
          <t>N/A</t>
        </is>
      </c>
      <c r="BI1124" t="inlineStr">
        <is>
          <t>Not reviewed</t>
        </is>
      </c>
      <c r="BJ1124" t="inlineStr">
        <is>
          <t>Not reviewed</t>
        </is>
      </c>
      <c r="BK1124" t="inlineStr">
        <is>
          <t>Not reviewed</t>
        </is>
      </c>
      <c r="BL1124" t="inlineStr">
        <is>
          <t>Not reviewed</t>
        </is>
      </c>
      <c r="BM1124" t="inlineStr">
        <is>
          <t>Not reviewed (not included)</t>
        </is>
      </c>
      <c r="BN1124" t="inlineStr">
        <is>
          <t>Out of Date Range - E4-Year: Published 2026, outside 2019-2025 window</t>
        </is>
      </c>
      <c r="BO1124" t="inlineStr">
        <is>
          <t>Abstract-level screening only</t>
        </is>
      </c>
      <c r="BP1124" t="inlineStr">
        <is>
          <t>Not reported</t>
        </is>
      </c>
    </row>
    <row r="1125">
      <c r="A1125" t="inlineStr">
        <is>
          <t>Measuring quality-of-care in treatment of young children with attention-deficit/hyperactivity disorder using pre-trained language models</t>
        </is>
      </c>
      <c r="B1125" t="n">
        <v>2024</v>
      </c>
      <c r="C1125" t="inlineStr">
        <is>
          <t>Not checked</t>
        </is>
      </c>
      <c r="D1125" t="inlineStr">
        <is>
          <t>Not checked</t>
        </is>
      </c>
      <c r="E1125">
        <f>_XLFN.IFNA( _XLFN.XLOOKUP(A985,#REF!,#REF!), "NOT PUBMED")</f>
        <v/>
      </c>
      <c r="G1125" t="inlineStr">
        <is>
          <t>Unimodal</t>
        </is>
      </c>
      <c r="H1125" t="inlineStr">
        <is>
          <t>See abstract</t>
        </is>
      </c>
      <c r="I1125" t="inlineStr">
        <is>
          <t>See abstract</t>
        </is>
      </c>
      <c r="J1125" t="inlineStr">
        <is>
          <t>See abstract (AI/ML)</t>
        </is>
      </c>
      <c r="K1125" t="inlineStr">
        <is>
          <t>See abstract</t>
        </is>
      </c>
      <c r="M1125" t="inlineStr">
        <is>
          <t>See abstract</t>
        </is>
      </c>
      <c r="N1125" t="inlineStr">
        <is>
          <t>See abstract</t>
        </is>
      </c>
      <c r="O1125" t="inlineStr">
        <is>
          <t>Not verified from abstract</t>
        </is>
      </c>
      <c r="P1125" t="inlineStr">
        <is>
          <t>See abstract</t>
        </is>
      </c>
      <c r="Q1125" t="inlineStr">
        <is>
          <t>See abstract</t>
        </is>
      </c>
      <c r="R1125" t="inlineStr">
        <is>
          <t>Not reviewed (not included)</t>
        </is>
      </c>
      <c r="S1125" t="inlineStr">
        <is>
          <t>Not reviewed (not included)</t>
        </is>
      </c>
      <c r="T1125" t="inlineStr">
        <is>
          <t>Abstract screening only. No AI/ML Methods</t>
        </is>
      </c>
      <c r="U1125" t="inlineStr">
        <is>
          <t>EXCLUDE</t>
        </is>
      </c>
      <c r="V1125" t="inlineStr">
        <is>
          <t>E1-No AI/ML/DL: Abstract and title do not describe application of AI, ML, or DL methods</t>
        </is>
      </c>
      <c r="W1125" t="inlineStr">
        <is>
          <t>Excluded: No AI/ML Methods</t>
        </is>
      </c>
      <c r="X1125" t="inlineStr">
        <is>
          <t>Not assessed from abstract</t>
        </is>
      </c>
      <c r="Y1125" t="inlineStr">
        <is>
          <t>Pubmed</t>
        </is>
      </c>
      <c r="Z1125" t="inlineStr">
        <is>
          <t>Not determined from abstract</t>
        </is>
      </c>
      <c r="AB1125" t="inlineStr">
        <is>
          <t>Not assessed (not included)</t>
        </is>
      </c>
      <c r="AC1125" t="inlineStr">
        <is>
          <t>Not assessed (not included)</t>
        </is>
      </c>
      <c r="AD1125" t="inlineStr">
        <is>
          <t>Pillai M, Posada J, Gardner RM, Hernandez-Boussard T, Bannett Y.</t>
        </is>
      </c>
      <c r="AF1125" t="inlineStr">
        <is>
          <t>Unknown - Verify via DOI</t>
        </is>
      </c>
      <c r="AH1125" t="inlineStr">
        <is>
          <t>Not assessed</t>
        </is>
      </c>
      <c r="AI1125" t="inlineStr">
        <is>
          <t>Not reported</t>
        </is>
      </c>
      <c r="AJ1125" t="inlineStr">
        <is>
          <t>Not reported</t>
        </is>
      </c>
      <c r="AK1125" t="inlineStr">
        <is>
          <t>Not reported</t>
        </is>
      </c>
      <c r="AL1125" t="inlineStr">
        <is>
          <t>Not reported</t>
        </is>
      </c>
      <c r="AM1125" t="inlineStr">
        <is>
          <t>Not reported</t>
        </is>
      </c>
      <c r="AN1125" t="inlineStr">
        <is>
          <t>Not reported</t>
        </is>
      </c>
      <c r="AO1125" t="inlineStr">
        <is>
          <t>Not reviewed</t>
        </is>
      </c>
      <c r="AP1125" t="inlineStr">
        <is>
          <t>Not reported</t>
        </is>
      </c>
      <c r="AQ1125" t="inlineStr">
        <is>
          <t>Not reported</t>
        </is>
      </c>
      <c r="AR1125" t="inlineStr">
        <is>
          <t>Not reported</t>
        </is>
      </c>
      <c r="AS1125" t="inlineStr">
        <is>
          <t>See abstract</t>
        </is>
      </c>
      <c r="AT1125" t="inlineStr">
        <is>
          <t>Not reviewed</t>
        </is>
      </c>
      <c r="AU1125" t="inlineStr">
        <is>
          <t>Not reviewed</t>
        </is>
      </c>
      <c r="AV1125" t="inlineStr">
        <is>
          <t>Not reviewed</t>
        </is>
      </c>
      <c r="AW1125" t="inlineStr">
        <is>
          <t>Not reviewed</t>
        </is>
      </c>
      <c r="AX1125" t="inlineStr">
        <is>
          <t>Not reported</t>
        </is>
      </c>
      <c r="AY1125" t="inlineStr">
        <is>
          <t>Not reported</t>
        </is>
      </c>
      <c r="AZ1125" t="inlineStr">
        <is>
          <t>Not reported</t>
        </is>
      </c>
      <c r="BA1125" t="inlineStr">
        <is>
          <t>Not reported</t>
        </is>
      </c>
      <c r="BB1125" t="inlineStr">
        <is>
          <t>Not reported</t>
        </is>
      </c>
      <c r="BC1125" t="inlineStr">
        <is>
          <t>Not reported</t>
        </is>
      </c>
      <c r="BD1125" t="inlineStr">
        <is>
          <t>Not reported</t>
        </is>
      </c>
      <c r="BE1125" t="inlineStr">
        <is>
          <t>Not reported</t>
        </is>
      </c>
      <c r="BF1125" t="inlineStr">
        <is>
          <t>Not reported</t>
        </is>
      </c>
      <c r="BG1125" t="inlineStr">
        <is>
          <t>Not reviewed (not included)</t>
        </is>
      </c>
      <c r="BH1125" t="inlineStr">
        <is>
          <t>N/A</t>
        </is>
      </c>
      <c r="BI1125" t="inlineStr">
        <is>
          <t>Not reviewed</t>
        </is>
      </c>
      <c r="BJ1125" t="inlineStr">
        <is>
          <t>Not reviewed</t>
        </is>
      </c>
      <c r="BK1125" t="inlineStr">
        <is>
          <t>Not reviewed</t>
        </is>
      </c>
      <c r="BL1125" t="inlineStr">
        <is>
          <t>Not reviewed</t>
        </is>
      </c>
      <c r="BM1125" t="inlineStr">
        <is>
          <t>Not reviewed (not included)</t>
        </is>
      </c>
      <c r="BN1125" t="inlineStr">
        <is>
          <t>No AI/ML Methods - E1-No AI/ML/DL: Abstract and title do not describe application of AI, ML, or DL methods</t>
        </is>
      </c>
      <c r="BO1125" t="inlineStr">
        <is>
          <t>Abstract-level screening only</t>
        </is>
      </c>
      <c r="BP1125" t="inlineStr">
        <is>
          <t>Not reported</t>
        </is>
      </c>
    </row>
    <row r="1126">
      <c r="A1126" t="inlineStr">
        <is>
          <t>Identifying neuroimaging biomarkers of attention-deficit hyperactivity disorder (ADHD) from cortical hemodynamic responses during Go/NoGo task using machine learning approaches</t>
        </is>
      </c>
      <c r="B1126" t="n">
        <v>2025</v>
      </c>
      <c r="C1126" t="inlineStr">
        <is>
          <t>Not checked</t>
        </is>
      </c>
      <c r="D1126" t="inlineStr">
        <is>
          <t>Not checked</t>
        </is>
      </c>
      <c r="E1126">
        <f>_XLFN.IFNA( _XLFN.XLOOKUP(A987,#REF!,#REF!), "NOT PUBMED")</f>
        <v/>
      </c>
      <c r="G1126" t="inlineStr">
        <is>
          <t>Unimodal</t>
        </is>
      </c>
      <c r="H1126" t="inlineStr">
        <is>
          <t>See abstract</t>
        </is>
      </c>
      <c r="I1126" t="inlineStr">
        <is>
          <t>See abstract</t>
        </is>
      </c>
      <c r="J1126" t="inlineStr">
        <is>
          <t>See abstract (AI/ML)</t>
        </is>
      </c>
      <c r="K1126" t="inlineStr">
        <is>
          <t>See abstract</t>
        </is>
      </c>
      <c r="M1126" t="inlineStr">
        <is>
          <t>See abstract</t>
        </is>
      </c>
      <c r="N1126" t="inlineStr">
        <is>
          <t>See abstract</t>
        </is>
      </c>
      <c r="O1126" t="inlineStr">
        <is>
          <t>Not verified from abstract</t>
        </is>
      </c>
      <c r="P1126" t="inlineStr">
        <is>
          <t>See abstract</t>
        </is>
      </c>
      <c r="Q1126" t="inlineStr">
        <is>
          <t>See abstract</t>
        </is>
      </c>
      <c r="R1126" t="inlineStr">
        <is>
          <t>Not reviewed (not included)</t>
        </is>
      </c>
      <c r="S1126" t="inlineStr">
        <is>
          <t>Not reviewed (not included)</t>
        </is>
      </c>
      <c r="T1126" t="inlineStr">
        <is>
          <t>Abstract screening only. Not Selected for Final 95 (Pending Full Text Review)</t>
        </is>
      </c>
      <c r="U1126" t="inlineStr">
        <is>
          <t>EXCLUDE</t>
        </is>
      </c>
      <c r="V112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26" t="inlineStr">
        <is>
          <t>Excluded: Other Criterion</t>
        </is>
      </c>
      <c r="X1126" t="inlineStr">
        <is>
          <t>Not assessed from abstract</t>
        </is>
      </c>
      <c r="Y1126" t="inlineStr">
        <is>
          <t>Pubmed</t>
        </is>
      </c>
      <c r="Z1126" t="inlineStr">
        <is>
          <t>Not determined from abstract</t>
        </is>
      </c>
      <c r="AB1126" t="inlineStr">
        <is>
          <t>Not assessed (not included)</t>
        </is>
      </c>
      <c r="AC1126" t="inlineStr">
        <is>
          <t>Not assessed (not included)</t>
        </is>
      </c>
      <c r="AD1126" t="inlineStr">
        <is>
          <t>Li X, Liu X, Jiang Y, Cui J, Ji Y, Cheng F, Zhou D.</t>
        </is>
      </c>
      <c r="AF1126" t="inlineStr">
        <is>
          <t>Unknown - Verify via DOI</t>
        </is>
      </c>
      <c r="AH1126" t="inlineStr">
        <is>
          <t>Not assessed</t>
        </is>
      </c>
      <c r="AI1126" t="inlineStr">
        <is>
          <t>Not reported</t>
        </is>
      </c>
      <c r="AJ1126" t="inlineStr">
        <is>
          <t>Not reported</t>
        </is>
      </c>
      <c r="AK1126" t="inlineStr">
        <is>
          <t>Not reported</t>
        </is>
      </c>
      <c r="AL1126" t="inlineStr">
        <is>
          <t>Not reported</t>
        </is>
      </c>
      <c r="AM1126" t="inlineStr">
        <is>
          <t>Not reported</t>
        </is>
      </c>
      <c r="AN1126" t="inlineStr">
        <is>
          <t>Not reported</t>
        </is>
      </c>
      <c r="AO1126" t="inlineStr">
        <is>
          <t>Not reviewed</t>
        </is>
      </c>
      <c r="AP1126" t="inlineStr">
        <is>
          <t>Not reported</t>
        </is>
      </c>
      <c r="AQ1126" t="inlineStr">
        <is>
          <t>Not reported</t>
        </is>
      </c>
      <c r="AR1126" t="inlineStr">
        <is>
          <t>Not reported</t>
        </is>
      </c>
      <c r="AS1126" t="inlineStr">
        <is>
          <t>See abstract</t>
        </is>
      </c>
      <c r="AT1126" t="inlineStr">
        <is>
          <t>Not reviewed</t>
        </is>
      </c>
      <c r="AU1126" t="inlineStr">
        <is>
          <t>Not reviewed</t>
        </is>
      </c>
      <c r="AV1126" t="inlineStr">
        <is>
          <t>Not reviewed</t>
        </is>
      </c>
      <c r="AW1126" t="inlineStr">
        <is>
          <t>Not reviewed</t>
        </is>
      </c>
      <c r="AX1126" t="inlineStr">
        <is>
          <t>Not reported</t>
        </is>
      </c>
      <c r="AY1126" t="inlineStr">
        <is>
          <t>Not reported</t>
        </is>
      </c>
      <c r="AZ1126" t="inlineStr">
        <is>
          <t>Not reported</t>
        </is>
      </c>
      <c r="BA1126" t="inlineStr">
        <is>
          <t>Not reported</t>
        </is>
      </c>
      <c r="BB1126" t="inlineStr">
        <is>
          <t>Not reported</t>
        </is>
      </c>
      <c r="BC1126" t="inlineStr">
        <is>
          <t>Not reported</t>
        </is>
      </c>
      <c r="BD1126" t="inlineStr">
        <is>
          <t>Not reported</t>
        </is>
      </c>
      <c r="BE1126" t="inlineStr">
        <is>
          <t>Not reported</t>
        </is>
      </c>
      <c r="BF1126" t="inlineStr">
        <is>
          <t>Not reported</t>
        </is>
      </c>
      <c r="BG1126" t="inlineStr">
        <is>
          <t>Not reviewed (not included)</t>
        </is>
      </c>
      <c r="BH1126" t="inlineStr">
        <is>
          <t>N/A</t>
        </is>
      </c>
      <c r="BI1126" t="inlineStr">
        <is>
          <t>Not reviewed</t>
        </is>
      </c>
      <c r="BJ1126" t="inlineStr">
        <is>
          <t>Not reviewed</t>
        </is>
      </c>
      <c r="BK1126" t="inlineStr">
        <is>
          <t>Not reviewed</t>
        </is>
      </c>
      <c r="BL1126" t="inlineStr">
        <is>
          <t>Not reviewed</t>
        </is>
      </c>
      <c r="BM1126" t="inlineStr">
        <is>
          <t>Not reviewed (not included)</t>
        </is>
      </c>
      <c r="BN1126" t="inlineStr">
        <is>
          <t>Not Selected for Final 95 (Pending Full Text Review) - Candidate paper not selected for final 95: Passed abstract screening but not included in final selec</t>
        </is>
      </c>
      <c r="BO1126" t="inlineStr">
        <is>
          <t>Abstract-level screening only</t>
        </is>
      </c>
      <c r="BP1126" t="inlineStr">
        <is>
          <t>Not reported</t>
        </is>
      </c>
    </row>
    <row r="1127">
      <c r="A1127" t="inlineStr">
        <is>
          <t>Application of Artificial Intelligence in the MRI Classification Task of Human Brain Neurological and Psychiatric Diseases: A Scoping Review</t>
        </is>
      </c>
      <c r="B1127" t="n">
        <v>2021</v>
      </c>
      <c r="C1127" t="inlineStr">
        <is>
          <t>Not checked</t>
        </is>
      </c>
      <c r="D1127" t="inlineStr">
        <is>
          <t>Not checked</t>
        </is>
      </c>
      <c r="E1127">
        <f>_XLFN.IFNA( _XLFN.XLOOKUP(A989,#REF!,#REF!), "NOT PUBMED")</f>
        <v/>
      </c>
      <c r="G1127" t="inlineStr">
        <is>
          <t>Unimodal</t>
        </is>
      </c>
      <c r="H1127" t="inlineStr">
        <is>
          <t>See abstract</t>
        </is>
      </c>
      <c r="I1127" t="inlineStr">
        <is>
          <t>See abstract</t>
        </is>
      </c>
      <c r="J1127" t="inlineStr">
        <is>
          <t>See abstract (AI/ML)</t>
        </is>
      </c>
      <c r="K1127" t="inlineStr">
        <is>
          <t>See abstract</t>
        </is>
      </c>
      <c r="M1127" t="inlineStr">
        <is>
          <t>See abstract</t>
        </is>
      </c>
      <c r="N1127" t="inlineStr">
        <is>
          <t>See abstract</t>
        </is>
      </c>
      <c r="O1127" t="inlineStr">
        <is>
          <t>Not verified from abstract</t>
        </is>
      </c>
      <c r="P1127" t="inlineStr">
        <is>
          <t>See abstract</t>
        </is>
      </c>
      <c r="Q1127" t="inlineStr">
        <is>
          <t>See abstract</t>
        </is>
      </c>
      <c r="R1127" t="inlineStr">
        <is>
          <t>Not reviewed (not included)</t>
        </is>
      </c>
      <c r="S1127" t="inlineStr">
        <is>
          <t>Not reviewed (not included)</t>
        </is>
      </c>
      <c r="T1127" t="inlineStr">
        <is>
          <t>Abstract screening only. Not Primary Research</t>
        </is>
      </c>
      <c r="U1127" t="inlineStr">
        <is>
          <t>EXCLUDE</t>
        </is>
      </c>
      <c r="V1127" t="inlineStr">
        <is>
          <t>E6-Not Primary Research: Title/abstract indicates systematic review, meta-analysis, or review paper</t>
        </is>
      </c>
      <c r="W1127" t="inlineStr">
        <is>
          <t>Excluded: Not Primary Research</t>
        </is>
      </c>
      <c r="X1127" t="inlineStr">
        <is>
          <t>Not assessed from abstract</t>
        </is>
      </c>
      <c r="Y1127" t="inlineStr">
        <is>
          <t>Pubmed</t>
        </is>
      </c>
      <c r="Z1127" t="inlineStr">
        <is>
          <t>Not determined from abstract</t>
        </is>
      </c>
      <c r="AB1127" t="inlineStr">
        <is>
          <t>Not assessed (not included)</t>
        </is>
      </c>
      <c r="AC1127" t="inlineStr">
        <is>
          <t>Not assessed (not included)</t>
        </is>
      </c>
      <c r="AD1127" t="inlineStr">
        <is>
          <t>Zhang Z, Li G, Xu Y, Tang X.</t>
        </is>
      </c>
      <c r="AF1127" t="inlineStr">
        <is>
          <t>Unknown - Verify via DOI</t>
        </is>
      </c>
      <c r="AH1127" t="inlineStr">
        <is>
          <t>Not assessed</t>
        </is>
      </c>
      <c r="AI1127" t="inlineStr">
        <is>
          <t>Not reported</t>
        </is>
      </c>
      <c r="AJ1127" t="inlineStr">
        <is>
          <t>Not reported</t>
        </is>
      </c>
      <c r="AK1127" t="inlineStr">
        <is>
          <t>Not reported</t>
        </is>
      </c>
      <c r="AL1127" t="inlineStr">
        <is>
          <t>Not reported</t>
        </is>
      </c>
      <c r="AM1127" t="inlineStr">
        <is>
          <t>Not reported</t>
        </is>
      </c>
      <c r="AN1127" t="inlineStr">
        <is>
          <t>Not reported</t>
        </is>
      </c>
      <c r="AO1127" t="inlineStr">
        <is>
          <t>Not reviewed</t>
        </is>
      </c>
      <c r="AP1127" t="inlineStr">
        <is>
          <t>Not reported</t>
        </is>
      </c>
      <c r="AQ1127" t="inlineStr">
        <is>
          <t>Not reported</t>
        </is>
      </c>
      <c r="AR1127" t="inlineStr">
        <is>
          <t>Not reported</t>
        </is>
      </c>
      <c r="AS1127" t="inlineStr">
        <is>
          <t>See abstract</t>
        </is>
      </c>
      <c r="AT1127" t="inlineStr">
        <is>
          <t>Not reviewed</t>
        </is>
      </c>
      <c r="AU1127" t="inlineStr">
        <is>
          <t>Not reviewed</t>
        </is>
      </c>
      <c r="AV1127" t="inlineStr">
        <is>
          <t>Not reviewed</t>
        </is>
      </c>
      <c r="AW1127" t="inlineStr">
        <is>
          <t>Not reviewed</t>
        </is>
      </c>
      <c r="AX1127" t="inlineStr">
        <is>
          <t>Not reported</t>
        </is>
      </c>
      <c r="AY1127" t="inlineStr">
        <is>
          <t>Not reported</t>
        </is>
      </c>
      <c r="AZ1127" t="inlineStr">
        <is>
          <t>Not reported</t>
        </is>
      </c>
      <c r="BA1127" t="inlineStr">
        <is>
          <t>Not reported</t>
        </is>
      </c>
      <c r="BB1127" t="inlineStr">
        <is>
          <t>Not reported</t>
        </is>
      </c>
      <c r="BC1127" t="inlineStr">
        <is>
          <t>Not reported</t>
        </is>
      </c>
      <c r="BD1127" t="inlineStr">
        <is>
          <t>Not reported</t>
        </is>
      </c>
      <c r="BE1127" t="inlineStr">
        <is>
          <t>Not reported</t>
        </is>
      </c>
      <c r="BF1127" t="inlineStr">
        <is>
          <t>Not reported</t>
        </is>
      </c>
      <c r="BG1127" t="inlineStr">
        <is>
          <t>Not reviewed (not included)</t>
        </is>
      </c>
      <c r="BH1127" t="inlineStr">
        <is>
          <t>N/A</t>
        </is>
      </c>
      <c r="BI1127" t="inlineStr">
        <is>
          <t>Not reviewed</t>
        </is>
      </c>
      <c r="BJ1127" t="inlineStr">
        <is>
          <t>Not reviewed</t>
        </is>
      </c>
      <c r="BK1127" t="inlineStr">
        <is>
          <t>Not reviewed</t>
        </is>
      </c>
      <c r="BL1127" t="inlineStr">
        <is>
          <t>Not reviewed</t>
        </is>
      </c>
      <c r="BM1127" t="inlineStr">
        <is>
          <t>Not reviewed (not included)</t>
        </is>
      </c>
      <c r="BN1127" t="inlineStr">
        <is>
          <t>Not Primary Research - E6-Not Primary Research: Title/abstract indicates systematic review, meta-analysis, or review paper</t>
        </is>
      </c>
      <c r="BO1127" t="inlineStr">
        <is>
          <t>Abstract-level screening only</t>
        </is>
      </c>
      <c r="BP1127" t="inlineStr">
        <is>
          <t>Not reported</t>
        </is>
      </c>
    </row>
    <row r="1128">
      <c r="A1128" t="inlineStr">
        <is>
          <t>Multimodal alterations of directed connectivity profiles in patients with attention-deficit/hyperactivity disorders</t>
        </is>
      </c>
      <c r="B1128" t="n">
        <v>2019</v>
      </c>
      <c r="C1128" t="inlineStr">
        <is>
          <t>Not checked</t>
        </is>
      </c>
      <c r="D1128" t="inlineStr">
        <is>
          <t>Not checked</t>
        </is>
      </c>
      <c r="E1128">
        <f>_XLFN.IFNA( _XLFN.XLOOKUP(A990,#REF!,#REF!), "NOT PUBMED")</f>
        <v/>
      </c>
      <c r="G1128" t="inlineStr">
        <is>
          <t>Unimodal</t>
        </is>
      </c>
      <c r="H1128" t="inlineStr">
        <is>
          <t>See abstract</t>
        </is>
      </c>
      <c r="I1128" t="inlineStr">
        <is>
          <t>See abstract</t>
        </is>
      </c>
      <c r="J1128" t="inlineStr">
        <is>
          <t>See abstract (AI/ML)</t>
        </is>
      </c>
      <c r="K1128" t="inlineStr">
        <is>
          <t>See abstract</t>
        </is>
      </c>
      <c r="M1128" t="inlineStr">
        <is>
          <t>See abstract</t>
        </is>
      </c>
      <c r="N1128" t="inlineStr">
        <is>
          <t>See abstract</t>
        </is>
      </c>
      <c r="O1128" t="inlineStr">
        <is>
          <t>Not verified from abstract</t>
        </is>
      </c>
      <c r="P1128" t="inlineStr">
        <is>
          <t>See abstract</t>
        </is>
      </c>
      <c r="Q1128" t="inlineStr">
        <is>
          <t>See abstract</t>
        </is>
      </c>
      <c r="R1128" t="inlineStr">
        <is>
          <t>Not reviewed (not included)</t>
        </is>
      </c>
      <c r="S1128" t="inlineStr">
        <is>
          <t>Not reviewed (not included)</t>
        </is>
      </c>
      <c r="T1128" t="inlineStr">
        <is>
          <t>Abstract screening only. No AI/ML Methods</t>
        </is>
      </c>
      <c r="U1128" t="inlineStr">
        <is>
          <t>EXCLUDE</t>
        </is>
      </c>
      <c r="V1128" t="inlineStr">
        <is>
          <t>E1-No AI/ML/DL: Abstract and title do not describe application of AI, ML, or DL methods</t>
        </is>
      </c>
      <c r="W1128" t="inlineStr">
        <is>
          <t>Excluded: No AI/ML Methods</t>
        </is>
      </c>
      <c r="X1128" t="inlineStr">
        <is>
          <t>Not assessed from abstract</t>
        </is>
      </c>
      <c r="Y1128" t="inlineStr">
        <is>
          <t>Pubmed</t>
        </is>
      </c>
      <c r="Z1128" t="inlineStr">
        <is>
          <t>Not determined from abstract</t>
        </is>
      </c>
      <c r="AB1128" t="inlineStr">
        <is>
          <t>Not assessed (not included)</t>
        </is>
      </c>
      <c r="AC1128" t="inlineStr">
        <is>
          <t>Not assessed (not included)</t>
        </is>
      </c>
      <c r="AD1128" t="inlineStr">
        <is>
          <t>Muthuraman M, Moliadze V, Boecher L, Siemann J, Freitag CM, Groppa S, Siniatchkin M.</t>
        </is>
      </c>
      <c r="AF1128" t="inlineStr">
        <is>
          <t>Unknown - Verify via DOI</t>
        </is>
      </c>
      <c r="AH1128" t="inlineStr">
        <is>
          <t>Not assessed</t>
        </is>
      </c>
      <c r="AI1128" t="inlineStr">
        <is>
          <t>Not reported</t>
        </is>
      </c>
      <c r="AJ1128" t="inlineStr">
        <is>
          <t>Not reported</t>
        </is>
      </c>
      <c r="AK1128" t="inlineStr">
        <is>
          <t>Not reported</t>
        </is>
      </c>
      <c r="AL1128" t="inlineStr">
        <is>
          <t>Not reported</t>
        </is>
      </c>
      <c r="AM1128" t="inlineStr">
        <is>
          <t>Not reported</t>
        </is>
      </c>
      <c r="AN1128" t="inlineStr">
        <is>
          <t>Not reported</t>
        </is>
      </c>
      <c r="AO1128" t="inlineStr">
        <is>
          <t>Not reviewed</t>
        </is>
      </c>
      <c r="AP1128" t="inlineStr">
        <is>
          <t>Not reported</t>
        </is>
      </c>
      <c r="AQ1128" t="inlineStr">
        <is>
          <t>Not reported</t>
        </is>
      </c>
      <c r="AR1128" t="inlineStr">
        <is>
          <t>Not reported</t>
        </is>
      </c>
      <c r="AS1128" t="inlineStr">
        <is>
          <t>See abstract</t>
        </is>
      </c>
      <c r="AT1128" t="inlineStr">
        <is>
          <t>Not reviewed</t>
        </is>
      </c>
      <c r="AU1128" t="inlineStr">
        <is>
          <t>Not reviewed</t>
        </is>
      </c>
      <c r="AV1128" t="inlineStr">
        <is>
          <t>Not reviewed</t>
        </is>
      </c>
      <c r="AW1128" t="inlineStr">
        <is>
          <t>Not reviewed</t>
        </is>
      </c>
      <c r="AX1128" t="inlineStr">
        <is>
          <t>Not reported</t>
        </is>
      </c>
      <c r="AY1128" t="inlineStr">
        <is>
          <t>Not reported</t>
        </is>
      </c>
      <c r="AZ1128" t="inlineStr">
        <is>
          <t>Not reported</t>
        </is>
      </c>
      <c r="BA1128" t="inlineStr">
        <is>
          <t>Not reported</t>
        </is>
      </c>
      <c r="BB1128" t="inlineStr">
        <is>
          <t>Not reported</t>
        </is>
      </c>
      <c r="BC1128" t="inlineStr">
        <is>
          <t>Not reported</t>
        </is>
      </c>
      <c r="BD1128" t="inlineStr">
        <is>
          <t>Not reported</t>
        </is>
      </c>
      <c r="BE1128" t="inlineStr">
        <is>
          <t>Not reported</t>
        </is>
      </c>
      <c r="BF1128" t="inlineStr">
        <is>
          <t>Not reported</t>
        </is>
      </c>
      <c r="BG1128" t="inlineStr">
        <is>
          <t>Not reviewed (not included)</t>
        </is>
      </c>
      <c r="BH1128" t="inlineStr">
        <is>
          <t>N/A</t>
        </is>
      </c>
      <c r="BI1128" t="inlineStr">
        <is>
          <t>Not reviewed</t>
        </is>
      </c>
      <c r="BJ1128" t="inlineStr">
        <is>
          <t>Not reviewed</t>
        </is>
      </c>
      <c r="BK1128" t="inlineStr">
        <is>
          <t>Not reviewed</t>
        </is>
      </c>
      <c r="BL1128" t="inlineStr">
        <is>
          <t>Not reviewed</t>
        </is>
      </c>
      <c r="BM1128" t="inlineStr">
        <is>
          <t>Not reviewed (not included)</t>
        </is>
      </c>
      <c r="BN1128" t="inlineStr">
        <is>
          <t>No AI/ML Methods - E1-No AI/ML/DL: Abstract and title do not describe application of AI, ML, or DL methods</t>
        </is>
      </c>
      <c r="BO1128" t="inlineStr">
        <is>
          <t>Abstract-level screening only</t>
        </is>
      </c>
      <c r="BP1128" t="inlineStr">
        <is>
          <t>Not reported</t>
        </is>
      </c>
    </row>
    <row r="1129">
      <c r="A1129" t="inlineStr">
        <is>
          <t>Dynamic functional connectivity analysis with temporal convolutional network for attention deficit/hyperactivity disorder identification</t>
        </is>
      </c>
      <c r="B1129" t="n">
        <v>2023</v>
      </c>
      <c r="C1129" t="inlineStr">
        <is>
          <t>Not checked</t>
        </is>
      </c>
      <c r="D1129" t="inlineStr">
        <is>
          <t>Not checked</t>
        </is>
      </c>
      <c r="E1129">
        <f>_XLFN.IFNA( _XLFN.XLOOKUP(A992,#REF!,#REF!), "NOT PUBMED")</f>
        <v/>
      </c>
      <c r="G1129" t="inlineStr">
        <is>
          <t>Unimodal</t>
        </is>
      </c>
      <c r="H1129" t="inlineStr">
        <is>
          <t>See abstract</t>
        </is>
      </c>
      <c r="I1129" t="inlineStr">
        <is>
          <t>See abstract</t>
        </is>
      </c>
      <c r="J1129" t="inlineStr">
        <is>
          <t>See abstract (AI/ML)</t>
        </is>
      </c>
      <c r="K1129" t="inlineStr">
        <is>
          <t>See abstract</t>
        </is>
      </c>
      <c r="M1129" t="inlineStr">
        <is>
          <t>See abstract</t>
        </is>
      </c>
      <c r="N1129" t="inlineStr">
        <is>
          <t>See abstract</t>
        </is>
      </c>
      <c r="O1129" t="inlineStr">
        <is>
          <t>Not verified from abstract</t>
        </is>
      </c>
      <c r="P1129" t="inlineStr">
        <is>
          <t>See abstract</t>
        </is>
      </c>
      <c r="Q1129" t="inlineStr">
        <is>
          <t>See abstract</t>
        </is>
      </c>
      <c r="R1129" t="inlineStr">
        <is>
          <t>Not reviewed (not included)</t>
        </is>
      </c>
      <c r="S1129" t="inlineStr">
        <is>
          <t>Not reviewed (not included)</t>
        </is>
      </c>
      <c r="T1129" t="inlineStr">
        <is>
          <t>Abstract screening only. Not Selected for Final 95 (Pending Full Text Review)</t>
        </is>
      </c>
      <c r="U1129" t="inlineStr">
        <is>
          <t>EXCLUDE</t>
        </is>
      </c>
      <c r="V11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29" t="inlineStr">
        <is>
          <t>Excluded: Other Criterion</t>
        </is>
      </c>
      <c r="X1129" t="inlineStr">
        <is>
          <t>Not assessed from abstract</t>
        </is>
      </c>
      <c r="Y1129" t="inlineStr">
        <is>
          <t>Pubmed</t>
        </is>
      </c>
      <c r="Z1129" t="inlineStr">
        <is>
          <t>Not determined from abstract</t>
        </is>
      </c>
      <c r="AB1129" t="inlineStr">
        <is>
          <t>Not assessed (not included)</t>
        </is>
      </c>
      <c r="AC1129" t="inlineStr">
        <is>
          <t>Not assessed (not included)</t>
        </is>
      </c>
      <c r="AD1129" t="inlineStr">
        <is>
          <t>Wang M, Zhu L, Li X, Pan Y, Li L.</t>
        </is>
      </c>
      <c r="AF1129" t="inlineStr">
        <is>
          <t>Unknown - Verify via DOI</t>
        </is>
      </c>
      <c r="AH1129" t="inlineStr">
        <is>
          <t>Not assessed</t>
        </is>
      </c>
      <c r="AI1129" t="inlineStr">
        <is>
          <t>Not reported</t>
        </is>
      </c>
      <c r="AJ1129" t="inlineStr">
        <is>
          <t>Not reported</t>
        </is>
      </c>
      <c r="AK1129" t="inlineStr">
        <is>
          <t>Not reported</t>
        </is>
      </c>
      <c r="AL1129" t="inlineStr">
        <is>
          <t>Not reported</t>
        </is>
      </c>
      <c r="AM1129" t="inlineStr">
        <is>
          <t>Not reported</t>
        </is>
      </c>
      <c r="AN1129" t="inlineStr">
        <is>
          <t>Not reported</t>
        </is>
      </c>
      <c r="AO1129" t="inlineStr">
        <is>
          <t>Not reviewed</t>
        </is>
      </c>
      <c r="AP1129" t="inlineStr">
        <is>
          <t>Not reported</t>
        </is>
      </c>
      <c r="AQ1129" t="inlineStr">
        <is>
          <t>Not reported</t>
        </is>
      </c>
      <c r="AR1129" t="inlineStr">
        <is>
          <t>Not reported</t>
        </is>
      </c>
      <c r="AS1129" t="inlineStr">
        <is>
          <t>See abstract</t>
        </is>
      </c>
      <c r="AT1129" t="inlineStr">
        <is>
          <t>Not reviewed</t>
        </is>
      </c>
      <c r="AU1129" t="inlineStr">
        <is>
          <t>Not reviewed</t>
        </is>
      </c>
      <c r="AV1129" t="inlineStr">
        <is>
          <t>Not reviewed</t>
        </is>
      </c>
      <c r="AW1129" t="inlineStr">
        <is>
          <t>Not reviewed</t>
        </is>
      </c>
      <c r="AX1129" t="inlineStr">
        <is>
          <t>Not reported</t>
        </is>
      </c>
      <c r="AY1129" t="inlineStr">
        <is>
          <t>Not reported</t>
        </is>
      </c>
      <c r="AZ1129" t="inlineStr">
        <is>
          <t>Not reported</t>
        </is>
      </c>
      <c r="BA1129" t="inlineStr">
        <is>
          <t>Not reported</t>
        </is>
      </c>
      <c r="BB1129" t="inlineStr">
        <is>
          <t>Not reported</t>
        </is>
      </c>
      <c r="BC1129" t="inlineStr">
        <is>
          <t>Not reported</t>
        </is>
      </c>
      <c r="BD1129" t="inlineStr">
        <is>
          <t>Not reported</t>
        </is>
      </c>
      <c r="BE1129" t="inlineStr">
        <is>
          <t>Not reported</t>
        </is>
      </c>
      <c r="BF1129" t="inlineStr">
        <is>
          <t>Not reported</t>
        </is>
      </c>
      <c r="BG1129" t="inlineStr">
        <is>
          <t>Not reviewed (not included)</t>
        </is>
      </c>
      <c r="BH1129" t="inlineStr">
        <is>
          <t>N/A</t>
        </is>
      </c>
      <c r="BI1129" t="inlineStr">
        <is>
          <t>Not reviewed</t>
        </is>
      </c>
      <c r="BJ1129" t="inlineStr">
        <is>
          <t>Not reviewed</t>
        </is>
      </c>
      <c r="BK1129" t="inlineStr">
        <is>
          <t>Not reviewed</t>
        </is>
      </c>
      <c r="BL1129" t="inlineStr">
        <is>
          <t>Not reviewed</t>
        </is>
      </c>
      <c r="BM1129" t="inlineStr">
        <is>
          <t>Not reviewed (not included)</t>
        </is>
      </c>
      <c r="BN1129" t="inlineStr">
        <is>
          <t>Not Selected for Final 95 (Pending Full Text Review) - Candidate paper not selected for final 95: Passed abstract screening but not included in final selec</t>
        </is>
      </c>
      <c r="BO1129" t="inlineStr">
        <is>
          <t>Abstract-level screening only</t>
        </is>
      </c>
      <c r="BP1129" t="inlineStr">
        <is>
          <t>Not reported</t>
        </is>
      </c>
    </row>
    <row r="1130">
      <c r="A1130" t="inlineStr">
        <is>
          <t>Exploratory study on plasma Acylglycerol and Acylethanolamide dysregulation in substance use and attention-deficit/hyperactivity disorder: Implications for novel biomarkers in dual diagnosis</t>
        </is>
      </c>
      <c r="B1130" t="n">
        <v>2025</v>
      </c>
      <c r="C1130" t="inlineStr">
        <is>
          <t>Not checked</t>
        </is>
      </c>
      <c r="D1130" t="inlineStr">
        <is>
          <t>Not checked</t>
        </is>
      </c>
      <c r="E1130">
        <f>_XLFN.IFNA( _XLFN.XLOOKUP(A993,#REF!,#REF!), "NOT PUBMED")</f>
        <v/>
      </c>
      <c r="G1130" t="inlineStr">
        <is>
          <t>Unimodal</t>
        </is>
      </c>
      <c r="H1130" t="inlineStr">
        <is>
          <t>See abstract</t>
        </is>
      </c>
      <c r="I1130" t="inlineStr">
        <is>
          <t>See abstract</t>
        </is>
      </c>
      <c r="J1130" t="inlineStr">
        <is>
          <t>See abstract (AI/ML)</t>
        </is>
      </c>
      <c r="K1130" t="inlineStr">
        <is>
          <t>See abstract</t>
        </is>
      </c>
      <c r="M1130" t="inlineStr">
        <is>
          <t>See abstract</t>
        </is>
      </c>
      <c r="N1130" t="inlineStr">
        <is>
          <t>See abstract</t>
        </is>
      </c>
      <c r="O1130" t="inlineStr">
        <is>
          <t>Not verified from abstract</t>
        </is>
      </c>
      <c r="P1130" t="inlineStr">
        <is>
          <t>See abstract</t>
        </is>
      </c>
      <c r="Q1130" t="inlineStr">
        <is>
          <t>See abstract</t>
        </is>
      </c>
      <c r="R1130" t="inlineStr">
        <is>
          <t>Not reviewed (not included)</t>
        </is>
      </c>
      <c r="S1130" t="inlineStr">
        <is>
          <t>Not reviewed (not included)</t>
        </is>
      </c>
      <c r="T1130" t="inlineStr">
        <is>
          <t>Abstract screening only. No AI/ML Methods</t>
        </is>
      </c>
      <c r="U1130" t="inlineStr">
        <is>
          <t>EXCLUDE</t>
        </is>
      </c>
      <c r="V1130" t="inlineStr">
        <is>
          <t>E1-No AI/ML/DL: Abstract and title do not describe application of AI, ML, or DL methods</t>
        </is>
      </c>
      <c r="W1130" t="inlineStr">
        <is>
          <t>Excluded: No AI/ML Methods</t>
        </is>
      </c>
      <c r="X1130" t="inlineStr">
        <is>
          <t>Not assessed from abstract</t>
        </is>
      </c>
      <c r="Y1130" t="inlineStr">
        <is>
          <t>Pubmed</t>
        </is>
      </c>
      <c r="Z1130" t="inlineStr">
        <is>
          <t>Not determined from abstract</t>
        </is>
      </c>
      <c r="AB1130" t="inlineStr">
        <is>
          <t>Not assessed (not included)</t>
        </is>
      </c>
      <c r="AC1130" t="inlineStr">
        <is>
          <t>Not assessed (not included)</t>
        </is>
      </c>
      <c r="AD1130" t="inlineStr">
        <is>
          <t>Flores-López M, Herrera-Imbroda J, Requena-Ocaña N, García-Marchena N, Araos P, Verheul-Campos J, Ruiz JJ, Pastor A, de la Torre R, Bordallo A, Pavón-Morón FJ, Rodríguez de Fonseca F, Serrano A.</t>
        </is>
      </c>
      <c r="AF1130" t="inlineStr">
        <is>
          <t>Unknown - Verify via DOI</t>
        </is>
      </c>
      <c r="AH1130" t="inlineStr">
        <is>
          <t>Not assessed</t>
        </is>
      </c>
      <c r="AI1130" t="inlineStr">
        <is>
          <t>Not reported</t>
        </is>
      </c>
      <c r="AJ1130" t="inlineStr">
        <is>
          <t>Not reported</t>
        </is>
      </c>
      <c r="AK1130" t="inlineStr">
        <is>
          <t>Not reported</t>
        </is>
      </c>
      <c r="AL1130" t="inlineStr">
        <is>
          <t>Not reported</t>
        </is>
      </c>
      <c r="AM1130" t="inlineStr">
        <is>
          <t>Not reported</t>
        </is>
      </c>
      <c r="AN1130" t="inlineStr">
        <is>
          <t>Not reported</t>
        </is>
      </c>
      <c r="AO1130" t="inlineStr">
        <is>
          <t>Not reviewed</t>
        </is>
      </c>
      <c r="AP1130" t="inlineStr">
        <is>
          <t>Not reported</t>
        </is>
      </c>
      <c r="AQ1130" t="inlineStr">
        <is>
          <t>Not reported</t>
        </is>
      </c>
      <c r="AR1130" t="inlineStr">
        <is>
          <t>Not reported</t>
        </is>
      </c>
      <c r="AS1130" t="inlineStr">
        <is>
          <t>See abstract</t>
        </is>
      </c>
      <c r="AT1130" t="inlineStr">
        <is>
          <t>Not reviewed</t>
        </is>
      </c>
      <c r="AU1130" t="inlineStr">
        <is>
          <t>Not reviewed</t>
        </is>
      </c>
      <c r="AV1130" t="inlineStr">
        <is>
          <t>Not reviewed</t>
        </is>
      </c>
      <c r="AW1130" t="inlineStr">
        <is>
          <t>Not reviewed</t>
        </is>
      </c>
      <c r="AX1130" t="inlineStr">
        <is>
          <t>Not reported</t>
        </is>
      </c>
      <c r="AY1130" t="inlineStr">
        <is>
          <t>Not reported</t>
        </is>
      </c>
      <c r="AZ1130" t="inlineStr">
        <is>
          <t>Not reported</t>
        </is>
      </c>
      <c r="BA1130" t="inlineStr">
        <is>
          <t>Not reported</t>
        </is>
      </c>
      <c r="BB1130" t="inlineStr">
        <is>
          <t>Not reported</t>
        </is>
      </c>
      <c r="BC1130" t="inlineStr">
        <is>
          <t>Not reported</t>
        </is>
      </c>
      <c r="BD1130" t="inlineStr">
        <is>
          <t>Not reported</t>
        </is>
      </c>
      <c r="BE1130" t="inlineStr">
        <is>
          <t>Not reported</t>
        </is>
      </c>
      <c r="BF1130" t="inlineStr">
        <is>
          <t>Not reported</t>
        </is>
      </c>
      <c r="BG1130" t="inlineStr">
        <is>
          <t>Not reviewed (not included)</t>
        </is>
      </c>
      <c r="BH1130" t="inlineStr">
        <is>
          <t>N/A</t>
        </is>
      </c>
      <c r="BI1130" t="inlineStr">
        <is>
          <t>Not reviewed</t>
        </is>
      </c>
      <c r="BJ1130" t="inlineStr">
        <is>
          <t>Not reviewed</t>
        </is>
      </c>
      <c r="BK1130" t="inlineStr">
        <is>
          <t>Not reviewed</t>
        </is>
      </c>
      <c r="BL1130" t="inlineStr">
        <is>
          <t>Not reviewed</t>
        </is>
      </c>
      <c r="BM1130" t="inlineStr">
        <is>
          <t>Not reviewed (not included)</t>
        </is>
      </c>
      <c r="BN1130" t="inlineStr">
        <is>
          <t>No AI/ML Methods - E1-No AI/ML/DL: Abstract and title do not describe application of AI, ML, or DL methods</t>
        </is>
      </c>
      <c r="BO1130" t="inlineStr">
        <is>
          <t>Abstract-level screening only</t>
        </is>
      </c>
      <c r="BP1130" t="inlineStr">
        <is>
          <t>Not reported</t>
        </is>
      </c>
    </row>
    <row r="1131">
      <c r="A1131" t="inlineStr">
        <is>
          <t>Microstate dynamics and spectral components as markers of persistent and remittent attention-deficit/hyperactivity disorder</t>
        </is>
      </c>
      <c r="B1131" t="n">
        <v>2024</v>
      </c>
      <c r="C1131" t="inlineStr">
        <is>
          <t>Not checked</t>
        </is>
      </c>
      <c r="D1131" t="inlineStr">
        <is>
          <t>Not checked</t>
        </is>
      </c>
      <c r="E1131">
        <f>_XLFN.IFNA( _XLFN.XLOOKUP(A994,#REF!,#REF!), "NOT PUBMED")</f>
        <v/>
      </c>
      <c r="G1131" t="inlineStr">
        <is>
          <t>Unimodal</t>
        </is>
      </c>
      <c r="H1131" t="inlineStr">
        <is>
          <t>See abstract</t>
        </is>
      </c>
      <c r="I1131" t="inlineStr">
        <is>
          <t>See abstract</t>
        </is>
      </c>
      <c r="J1131" t="inlineStr">
        <is>
          <t>See abstract (AI/ML)</t>
        </is>
      </c>
      <c r="K1131" t="inlineStr">
        <is>
          <t>See abstract</t>
        </is>
      </c>
      <c r="M1131" t="inlineStr">
        <is>
          <t>See abstract</t>
        </is>
      </c>
      <c r="N1131" t="inlineStr">
        <is>
          <t>See abstract</t>
        </is>
      </c>
      <c r="O1131" t="inlineStr">
        <is>
          <t>Not verified from abstract</t>
        </is>
      </c>
      <c r="P1131" t="inlineStr">
        <is>
          <t>See abstract</t>
        </is>
      </c>
      <c r="Q1131" t="inlineStr">
        <is>
          <t>See abstract</t>
        </is>
      </c>
      <c r="R1131" t="inlineStr">
        <is>
          <t>Not reviewed (not included)</t>
        </is>
      </c>
      <c r="S1131" t="inlineStr">
        <is>
          <t>Not reviewed (not included)</t>
        </is>
      </c>
      <c r="T1131" t="inlineStr">
        <is>
          <t>Abstract screening only. No AI/ML Methods</t>
        </is>
      </c>
      <c r="U1131" t="inlineStr">
        <is>
          <t>EXCLUDE</t>
        </is>
      </c>
      <c r="V1131" t="inlineStr">
        <is>
          <t>E1-No AI/ML/DL: Abstract and title do not describe application of AI, ML, or DL methods</t>
        </is>
      </c>
      <c r="W1131" t="inlineStr">
        <is>
          <t>Excluded: No AI/ML Methods</t>
        </is>
      </c>
      <c r="X1131" t="inlineStr">
        <is>
          <t>Not assessed from abstract</t>
        </is>
      </c>
      <c r="Y1131" t="inlineStr">
        <is>
          <t>Pubmed</t>
        </is>
      </c>
      <c r="Z1131" t="inlineStr">
        <is>
          <t>Not determined from abstract</t>
        </is>
      </c>
      <c r="AB1131" t="inlineStr">
        <is>
          <t>Not assessed (not included)</t>
        </is>
      </c>
      <c r="AC1131" t="inlineStr">
        <is>
          <t>Not assessed (not included)</t>
        </is>
      </c>
      <c r="AD1131" t="inlineStr">
        <is>
          <t>Wu G, Zhao X, Luo X, Li H, Chen Y, Dang C, Sun L.</t>
        </is>
      </c>
      <c r="AF1131" t="inlineStr">
        <is>
          <t>Unknown - Verify via DOI</t>
        </is>
      </c>
      <c r="AH1131" t="inlineStr">
        <is>
          <t>Not assessed</t>
        </is>
      </c>
      <c r="AI1131" t="inlineStr">
        <is>
          <t>Not reported</t>
        </is>
      </c>
      <c r="AJ1131" t="inlineStr">
        <is>
          <t>Not reported</t>
        </is>
      </c>
      <c r="AK1131" t="inlineStr">
        <is>
          <t>Not reported</t>
        </is>
      </c>
      <c r="AL1131" t="inlineStr">
        <is>
          <t>Not reported</t>
        </is>
      </c>
      <c r="AM1131" t="inlineStr">
        <is>
          <t>Not reported</t>
        </is>
      </c>
      <c r="AN1131" t="inlineStr">
        <is>
          <t>Not reported</t>
        </is>
      </c>
      <c r="AO1131" t="inlineStr">
        <is>
          <t>Not reviewed</t>
        </is>
      </c>
      <c r="AP1131" t="inlineStr">
        <is>
          <t>Not reported</t>
        </is>
      </c>
      <c r="AQ1131" t="inlineStr">
        <is>
          <t>Not reported</t>
        </is>
      </c>
      <c r="AR1131" t="inlineStr">
        <is>
          <t>Not reported</t>
        </is>
      </c>
      <c r="AS1131" t="inlineStr">
        <is>
          <t>See abstract</t>
        </is>
      </c>
      <c r="AT1131" t="inlineStr">
        <is>
          <t>Not reviewed</t>
        </is>
      </c>
      <c r="AU1131" t="inlineStr">
        <is>
          <t>Not reviewed</t>
        </is>
      </c>
      <c r="AV1131" t="inlineStr">
        <is>
          <t>Not reviewed</t>
        </is>
      </c>
      <c r="AW1131" t="inlineStr">
        <is>
          <t>Not reviewed</t>
        </is>
      </c>
      <c r="AX1131" t="inlineStr">
        <is>
          <t>Not reported</t>
        </is>
      </c>
      <c r="AY1131" t="inlineStr">
        <is>
          <t>Not reported</t>
        </is>
      </c>
      <c r="AZ1131" t="inlineStr">
        <is>
          <t>Not reported</t>
        </is>
      </c>
      <c r="BA1131" t="inlineStr">
        <is>
          <t>Not reported</t>
        </is>
      </c>
      <c r="BB1131" t="inlineStr">
        <is>
          <t>Not reported</t>
        </is>
      </c>
      <c r="BC1131" t="inlineStr">
        <is>
          <t>Not reported</t>
        </is>
      </c>
      <c r="BD1131" t="inlineStr">
        <is>
          <t>Not reported</t>
        </is>
      </c>
      <c r="BE1131" t="inlineStr">
        <is>
          <t>Not reported</t>
        </is>
      </c>
      <c r="BF1131" t="inlineStr">
        <is>
          <t>Not reported</t>
        </is>
      </c>
      <c r="BG1131" t="inlineStr">
        <is>
          <t>Not reviewed (not included)</t>
        </is>
      </c>
      <c r="BH1131" t="inlineStr">
        <is>
          <t>N/A</t>
        </is>
      </c>
      <c r="BI1131" t="inlineStr">
        <is>
          <t>Not reviewed</t>
        </is>
      </c>
      <c r="BJ1131" t="inlineStr">
        <is>
          <t>Not reviewed</t>
        </is>
      </c>
      <c r="BK1131" t="inlineStr">
        <is>
          <t>Not reviewed</t>
        </is>
      </c>
      <c r="BL1131" t="inlineStr">
        <is>
          <t>Not reviewed</t>
        </is>
      </c>
      <c r="BM1131" t="inlineStr">
        <is>
          <t>Not reviewed (not included)</t>
        </is>
      </c>
      <c r="BN1131" t="inlineStr">
        <is>
          <t>No AI/ML Methods - E1-No AI/ML/DL: Abstract and title do not describe application of AI, ML, or DL methods</t>
        </is>
      </c>
      <c r="BO1131" t="inlineStr">
        <is>
          <t>Abstract-level screening only</t>
        </is>
      </c>
      <c r="BP1131" t="inlineStr">
        <is>
          <t>Not reported</t>
        </is>
      </c>
    </row>
    <row r="1132">
      <c r="A1132" t="inlineStr">
        <is>
          <t>Fusion of Multi-Task Neurophysiological Data to Enhance the Detection of Attention- Deficit/Hyperactivity Disorder</t>
        </is>
      </c>
      <c r="B1132" t="n">
        <v>2024</v>
      </c>
      <c r="C1132" t="inlineStr">
        <is>
          <t>Not checked</t>
        </is>
      </c>
      <c r="D1132" t="inlineStr">
        <is>
          <t>Not checked</t>
        </is>
      </c>
      <c r="E1132">
        <f>_XLFN.IFNA( _XLFN.XLOOKUP(A995,#REF!,#REF!), "NOT PUBMED")</f>
        <v/>
      </c>
      <c r="G1132" t="inlineStr">
        <is>
          <t>Unimodal</t>
        </is>
      </c>
      <c r="H1132" t="inlineStr">
        <is>
          <t>See abstract</t>
        </is>
      </c>
      <c r="I1132" t="inlineStr">
        <is>
          <t>See abstract</t>
        </is>
      </c>
      <c r="J1132" t="inlineStr">
        <is>
          <t>See abstract (AI/ML)</t>
        </is>
      </c>
      <c r="K1132" t="inlineStr">
        <is>
          <t>See abstract</t>
        </is>
      </c>
      <c r="M1132" t="inlineStr">
        <is>
          <t>See abstract</t>
        </is>
      </c>
      <c r="N1132" t="inlineStr">
        <is>
          <t>See abstract</t>
        </is>
      </c>
      <c r="O1132" t="inlineStr">
        <is>
          <t>Not verified from abstract</t>
        </is>
      </c>
      <c r="P1132" t="inlineStr">
        <is>
          <t>See abstract</t>
        </is>
      </c>
      <c r="Q1132" t="inlineStr">
        <is>
          <t>See abstract</t>
        </is>
      </c>
      <c r="R1132" t="inlineStr">
        <is>
          <t>Not reviewed (not included)</t>
        </is>
      </c>
      <c r="S1132" t="inlineStr">
        <is>
          <t>Not reviewed (not included)</t>
        </is>
      </c>
      <c r="T1132" t="inlineStr">
        <is>
          <t>Abstract screening only. No AI/ML Methods</t>
        </is>
      </c>
      <c r="U1132" t="inlineStr">
        <is>
          <t>EXCLUDE</t>
        </is>
      </c>
      <c r="V1132" t="inlineStr">
        <is>
          <t>E1-No AI/ML/DL: Abstract and title do not describe application of AI, ML, or DL methods</t>
        </is>
      </c>
      <c r="W1132" t="inlineStr">
        <is>
          <t>Excluded: No AI/ML Methods</t>
        </is>
      </c>
      <c r="X1132" t="inlineStr">
        <is>
          <t>Not assessed from abstract</t>
        </is>
      </c>
      <c r="Y1132" t="inlineStr">
        <is>
          <t>Pubmed</t>
        </is>
      </c>
      <c r="Z1132" t="inlineStr">
        <is>
          <t>Not determined from abstract</t>
        </is>
      </c>
      <c r="AB1132" t="inlineStr">
        <is>
          <t>Not assessed (not included)</t>
        </is>
      </c>
      <c r="AC1132" t="inlineStr">
        <is>
          <t>Not assessed (not included)</t>
        </is>
      </c>
      <c r="AD1132" t="inlineStr">
        <is>
          <t>Zhang KF, Yeh SC, Hsiao-Kuang Wu E, Xu X, Tsai HJ, Chen CC.</t>
        </is>
      </c>
      <c r="AF1132" t="inlineStr">
        <is>
          <t>Unknown - Verify via DOI</t>
        </is>
      </c>
      <c r="AH1132" t="inlineStr">
        <is>
          <t>Not assessed</t>
        </is>
      </c>
      <c r="AI1132" t="inlineStr">
        <is>
          <t>Not reported</t>
        </is>
      </c>
      <c r="AJ1132" t="inlineStr">
        <is>
          <t>Not reported</t>
        </is>
      </c>
      <c r="AK1132" t="inlineStr">
        <is>
          <t>Not reported</t>
        </is>
      </c>
      <c r="AL1132" t="inlineStr">
        <is>
          <t>Not reported</t>
        </is>
      </c>
      <c r="AM1132" t="inlineStr">
        <is>
          <t>Not reported</t>
        </is>
      </c>
      <c r="AN1132" t="inlineStr">
        <is>
          <t>Not reported</t>
        </is>
      </c>
      <c r="AO1132" t="inlineStr">
        <is>
          <t>Not reviewed</t>
        </is>
      </c>
      <c r="AP1132" t="inlineStr">
        <is>
          <t>Not reported</t>
        </is>
      </c>
      <c r="AQ1132" t="inlineStr">
        <is>
          <t>Not reported</t>
        </is>
      </c>
      <c r="AR1132" t="inlineStr">
        <is>
          <t>Not reported</t>
        </is>
      </c>
      <c r="AS1132" t="inlineStr">
        <is>
          <t>See abstract</t>
        </is>
      </c>
      <c r="AT1132" t="inlineStr">
        <is>
          <t>Not reviewed</t>
        </is>
      </c>
      <c r="AU1132" t="inlineStr">
        <is>
          <t>Not reviewed</t>
        </is>
      </c>
      <c r="AV1132" t="inlineStr">
        <is>
          <t>Not reviewed</t>
        </is>
      </c>
      <c r="AW1132" t="inlineStr">
        <is>
          <t>Not reviewed</t>
        </is>
      </c>
      <c r="AX1132" t="inlineStr">
        <is>
          <t>Not reported</t>
        </is>
      </c>
      <c r="AY1132" t="inlineStr">
        <is>
          <t>Not reported</t>
        </is>
      </c>
      <c r="AZ1132" t="inlineStr">
        <is>
          <t>Not reported</t>
        </is>
      </c>
      <c r="BA1132" t="inlineStr">
        <is>
          <t>Not reported</t>
        </is>
      </c>
      <c r="BB1132" t="inlineStr">
        <is>
          <t>Not reported</t>
        </is>
      </c>
      <c r="BC1132" t="inlineStr">
        <is>
          <t>Not reported</t>
        </is>
      </c>
      <c r="BD1132" t="inlineStr">
        <is>
          <t>Not reported</t>
        </is>
      </c>
      <c r="BE1132" t="inlineStr">
        <is>
          <t>Not reported</t>
        </is>
      </c>
      <c r="BF1132" t="inlineStr">
        <is>
          <t>Not reported</t>
        </is>
      </c>
      <c r="BG1132" t="inlineStr">
        <is>
          <t>Not reviewed (not included)</t>
        </is>
      </c>
      <c r="BH1132" t="inlineStr">
        <is>
          <t>N/A</t>
        </is>
      </c>
      <c r="BI1132" t="inlineStr">
        <is>
          <t>Not reviewed</t>
        </is>
      </c>
      <c r="BJ1132" t="inlineStr">
        <is>
          <t>Not reviewed</t>
        </is>
      </c>
      <c r="BK1132" t="inlineStr">
        <is>
          <t>Not reviewed</t>
        </is>
      </c>
      <c r="BL1132" t="inlineStr">
        <is>
          <t>Not reviewed</t>
        </is>
      </c>
      <c r="BM1132" t="inlineStr">
        <is>
          <t>Not reviewed (not included)</t>
        </is>
      </c>
      <c r="BN1132" t="inlineStr">
        <is>
          <t>No AI/ML Methods - E1-No AI/ML/DL: Abstract and title do not describe application of AI, ML, or DL methods</t>
        </is>
      </c>
      <c r="BO1132" t="inlineStr">
        <is>
          <t>Abstract-level screening only</t>
        </is>
      </c>
      <c r="BP1132" t="inlineStr">
        <is>
          <t>Not reported</t>
        </is>
      </c>
    </row>
    <row r="1133">
      <c r="A1133" t="inlineStr">
        <is>
          <t>4DfCF: 4D fMRI CrossFormer Vision Transformer</t>
        </is>
      </c>
      <c r="B1133" t="n">
        <v>2025</v>
      </c>
      <c r="C1133" t="inlineStr">
        <is>
          <t>Not checked</t>
        </is>
      </c>
      <c r="D1133" t="inlineStr">
        <is>
          <t>Not checked</t>
        </is>
      </c>
      <c r="E1133">
        <f>_XLFN.IFNA( _XLFN.XLOOKUP(A997,#REF!,#REF!), "NOT PUBMED")</f>
        <v/>
      </c>
      <c r="G1133" t="inlineStr">
        <is>
          <t>Unimodal</t>
        </is>
      </c>
      <c r="H1133" t="inlineStr">
        <is>
          <t>See abstract</t>
        </is>
      </c>
      <c r="I1133" t="inlineStr">
        <is>
          <t>See abstract</t>
        </is>
      </c>
      <c r="J1133" t="inlineStr">
        <is>
          <t>See abstract (AI/ML)</t>
        </is>
      </c>
      <c r="K1133" t="inlineStr">
        <is>
          <t>See abstract</t>
        </is>
      </c>
      <c r="M1133" t="inlineStr">
        <is>
          <t>See abstract</t>
        </is>
      </c>
      <c r="N1133" t="inlineStr">
        <is>
          <t>See abstract</t>
        </is>
      </c>
      <c r="O1133" t="inlineStr">
        <is>
          <t>Not verified from abstract</t>
        </is>
      </c>
      <c r="P1133" t="inlineStr">
        <is>
          <t>See abstract</t>
        </is>
      </c>
      <c r="Q1133" t="inlineStr">
        <is>
          <t>See abstract</t>
        </is>
      </c>
      <c r="R1133" t="inlineStr">
        <is>
          <t>Not reviewed (not included)</t>
        </is>
      </c>
      <c r="S1133" t="inlineStr">
        <is>
          <t>Not reviewed (not included)</t>
        </is>
      </c>
      <c r="T1133" t="inlineStr">
        <is>
          <t>Abstract screening only. Non-ADHD Focused</t>
        </is>
      </c>
      <c r="U1133" t="inlineStr">
        <is>
          <t>EXCLUDE</t>
        </is>
      </c>
      <c r="V1133" t="inlineStr">
        <is>
          <t>E2-Not ADHD focused: Neither title nor abstract mentions ADHD or attention-deficit/hyperactivity</t>
        </is>
      </c>
      <c r="W1133" t="inlineStr">
        <is>
          <t>Excluded: Not ADHD Focused</t>
        </is>
      </c>
      <c r="X1133" t="inlineStr">
        <is>
          <t>Not assessed from abstract</t>
        </is>
      </c>
      <c r="Y1133" t="inlineStr">
        <is>
          <t>Pubmed</t>
        </is>
      </c>
      <c r="Z1133" t="inlineStr">
        <is>
          <t>Not determined from abstract</t>
        </is>
      </c>
      <c r="AB1133" t="inlineStr">
        <is>
          <t>Not assessed (not included)</t>
        </is>
      </c>
      <c r="AC1133" t="inlineStr">
        <is>
          <t>Not assessed (not included)</t>
        </is>
      </c>
      <c r="AD1133" t="inlineStr">
        <is>
          <t>Zheng C, El-Sappagh S, Abuhmed T.</t>
        </is>
      </c>
      <c r="AF1133" t="inlineStr">
        <is>
          <t>Unknown - Verify via DOI</t>
        </is>
      </c>
      <c r="AH1133" t="inlineStr">
        <is>
          <t>Not assessed</t>
        </is>
      </c>
      <c r="AI1133" t="inlineStr">
        <is>
          <t>Not reported</t>
        </is>
      </c>
      <c r="AJ1133" t="inlineStr">
        <is>
          <t>Not reported</t>
        </is>
      </c>
      <c r="AK1133" t="inlineStr">
        <is>
          <t>Not reported</t>
        </is>
      </c>
      <c r="AL1133" t="inlineStr">
        <is>
          <t>Not reported</t>
        </is>
      </c>
      <c r="AM1133" t="inlineStr">
        <is>
          <t>Not reported</t>
        </is>
      </c>
      <c r="AN1133" t="inlineStr">
        <is>
          <t>Not reported</t>
        </is>
      </c>
      <c r="AO1133" t="inlineStr">
        <is>
          <t>Not reviewed</t>
        </is>
      </c>
      <c r="AP1133" t="inlineStr">
        <is>
          <t>Not reported</t>
        </is>
      </c>
      <c r="AQ1133" t="inlineStr">
        <is>
          <t>Not reported</t>
        </is>
      </c>
      <c r="AR1133" t="inlineStr">
        <is>
          <t>Not reported</t>
        </is>
      </c>
      <c r="AS1133" t="inlineStr">
        <is>
          <t>See abstract</t>
        </is>
      </c>
      <c r="AT1133" t="inlineStr">
        <is>
          <t>Not reviewed</t>
        </is>
      </c>
      <c r="AU1133" t="inlineStr">
        <is>
          <t>Not reviewed</t>
        </is>
      </c>
      <c r="AV1133" t="inlineStr">
        <is>
          <t>Not reviewed</t>
        </is>
      </c>
      <c r="AW1133" t="inlineStr">
        <is>
          <t>Not reviewed</t>
        </is>
      </c>
      <c r="AX1133" t="inlineStr">
        <is>
          <t>Not reported</t>
        </is>
      </c>
      <c r="AY1133" t="inlineStr">
        <is>
          <t>Not reported</t>
        </is>
      </c>
      <c r="AZ1133" t="inlineStr">
        <is>
          <t>Not reported</t>
        </is>
      </c>
      <c r="BA1133" t="inlineStr">
        <is>
          <t>Not reported</t>
        </is>
      </c>
      <c r="BB1133" t="inlineStr">
        <is>
          <t>Not reported</t>
        </is>
      </c>
      <c r="BC1133" t="inlineStr">
        <is>
          <t>Not reported</t>
        </is>
      </c>
      <c r="BD1133" t="inlineStr">
        <is>
          <t>Not reported</t>
        </is>
      </c>
      <c r="BE1133" t="inlineStr">
        <is>
          <t>Not reported</t>
        </is>
      </c>
      <c r="BF1133" t="inlineStr">
        <is>
          <t>Not reported</t>
        </is>
      </c>
      <c r="BG1133" t="inlineStr">
        <is>
          <t>Not reviewed (not included)</t>
        </is>
      </c>
      <c r="BH1133" t="inlineStr">
        <is>
          <t>N/A</t>
        </is>
      </c>
      <c r="BI1133" t="inlineStr">
        <is>
          <t>Not reviewed</t>
        </is>
      </c>
      <c r="BJ1133" t="inlineStr">
        <is>
          <t>Not reviewed</t>
        </is>
      </c>
      <c r="BK1133" t="inlineStr">
        <is>
          <t>Not reviewed</t>
        </is>
      </c>
      <c r="BL1133" t="inlineStr">
        <is>
          <t>Not reviewed</t>
        </is>
      </c>
      <c r="BM1133" t="inlineStr">
        <is>
          <t>Not reviewed (not included)</t>
        </is>
      </c>
      <c r="BN1133" t="inlineStr">
        <is>
          <t>Non-ADHD Focused - E2-Not ADHD focused: Neither title nor abstract mentions ADHD or attention-deficit/hyperactivity</t>
        </is>
      </c>
      <c r="BO1133" t="inlineStr">
        <is>
          <t>Abstract-level screening only</t>
        </is>
      </c>
      <c r="BP1133" t="inlineStr">
        <is>
          <t>Not reported</t>
        </is>
      </c>
    </row>
    <row r="1134">
      <c r="A1134" t="inlineStr">
        <is>
          <t>Classification and discrimination of emotion dysregulation disorders using machine learning</t>
        </is>
      </c>
      <c r="B1134" t="n">
        <v>2026</v>
      </c>
      <c r="C1134" t="inlineStr">
        <is>
          <t>Not checked</t>
        </is>
      </c>
      <c r="D1134" t="inlineStr">
        <is>
          <t>Not checked</t>
        </is>
      </c>
      <c r="E1134">
        <f>_XLFN.IFNA( _XLFN.XLOOKUP(A1000,#REF!,#REF!), "NOT PUBMED")</f>
        <v/>
      </c>
      <c r="G1134" t="inlineStr">
        <is>
          <t>Unimodal</t>
        </is>
      </c>
      <c r="H1134" t="inlineStr">
        <is>
          <t>See abstract</t>
        </is>
      </c>
      <c r="I1134" t="inlineStr">
        <is>
          <t>See abstract</t>
        </is>
      </c>
      <c r="J1134" t="inlineStr">
        <is>
          <t>See abstract (AI/ML)</t>
        </is>
      </c>
      <c r="K1134" t="inlineStr">
        <is>
          <t>See abstract</t>
        </is>
      </c>
      <c r="M1134" t="inlineStr">
        <is>
          <t>See abstract</t>
        </is>
      </c>
      <c r="N1134" t="inlineStr">
        <is>
          <t>See abstract</t>
        </is>
      </c>
      <c r="O1134" t="inlineStr">
        <is>
          <t>Not verified from abstract</t>
        </is>
      </c>
      <c r="P1134" t="inlineStr">
        <is>
          <t>See abstract</t>
        </is>
      </c>
      <c r="Q1134" t="inlineStr">
        <is>
          <t>See abstract</t>
        </is>
      </c>
      <c r="R1134" t="inlineStr">
        <is>
          <t>Not reviewed (not included)</t>
        </is>
      </c>
      <c r="S1134" t="inlineStr">
        <is>
          <t>Not reviewed (not included)</t>
        </is>
      </c>
      <c r="T1134" t="inlineStr">
        <is>
          <t>Abstract screening only. Out of Date Range</t>
        </is>
      </c>
      <c r="U1134" t="inlineStr">
        <is>
          <t>EXCLUDE</t>
        </is>
      </c>
      <c r="V1134" t="inlineStr">
        <is>
          <t>E4-Year: Published 2026, outside 2019-2025 window</t>
        </is>
      </c>
      <c r="W1134" t="inlineStr">
        <is>
          <t>Out of Date Range</t>
        </is>
      </c>
      <c r="X1134" t="inlineStr">
        <is>
          <t>Not assessed from abstract</t>
        </is>
      </c>
      <c r="Y1134" t="inlineStr">
        <is>
          <t>Pubmed</t>
        </is>
      </c>
      <c r="Z1134" t="inlineStr">
        <is>
          <t>Not determined from abstract</t>
        </is>
      </c>
      <c r="AB1134" t="inlineStr">
        <is>
          <t>Not assessed (not included)</t>
        </is>
      </c>
      <c r="AC1134" t="inlineStr">
        <is>
          <t>Not assessed (not included)</t>
        </is>
      </c>
      <c r="AD1134" t="inlineStr">
        <is>
          <t>Murray RJ, Meuleman B, Pham E, Perroud N, Piguet C.</t>
        </is>
      </c>
      <c r="AF1134" t="inlineStr">
        <is>
          <t>Unknown - Verify via DOI</t>
        </is>
      </c>
      <c r="AH1134" t="inlineStr">
        <is>
          <t>Not assessed</t>
        </is>
      </c>
      <c r="AI1134" t="inlineStr">
        <is>
          <t>Not reported</t>
        </is>
      </c>
      <c r="AJ1134" t="inlineStr">
        <is>
          <t>Not reported</t>
        </is>
      </c>
      <c r="AK1134" t="inlineStr">
        <is>
          <t>Not reported</t>
        </is>
      </c>
      <c r="AL1134" t="inlineStr">
        <is>
          <t>Not reported</t>
        </is>
      </c>
      <c r="AM1134" t="inlineStr">
        <is>
          <t>Not reported</t>
        </is>
      </c>
      <c r="AN1134" t="inlineStr">
        <is>
          <t>Not reported</t>
        </is>
      </c>
      <c r="AO1134" t="inlineStr">
        <is>
          <t>Not reviewed</t>
        </is>
      </c>
      <c r="AP1134" t="inlineStr">
        <is>
          <t>Not reported</t>
        </is>
      </c>
      <c r="AQ1134" t="inlineStr">
        <is>
          <t>Not reported</t>
        </is>
      </c>
      <c r="AR1134" t="inlineStr">
        <is>
          <t>Not reported</t>
        </is>
      </c>
      <c r="AS1134" t="inlineStr">
        <is>
          <t>See abstract</t>
        </is>
      </c>
      <c r="AT1134" t="inlineStr">
        <is>
          <t>Not reviewed</t>
        </is>
      </c>
      <c r="AU1134" t="inlineStr">
        <is>
          <t>Not reviewed</t>
        </is>
      </c>
      <c r="AV1134" t="inlineStr">
        <is>
          <t>Not reviewed</t>
        </is>
      </c>
      <c r="AW1134" t="inlineStr">
        <is>
          <t>Not reviewed</t>
        </is>
      </c>
      <c r="AX1134" t="inlineStr">
        <is>
          <t>Not reported</t>
        </is>
      </c>
      <c r="AY1134" t="inlineStr">
        <is>
          <t>Not reported</t>
        </is>
      </c>
      <c r="AZ1134" t="inlineStr">
        <is>
          <t>Not reported</t>
        </is>
      </c>
      <c r="BA1134" t="inlineStr">
        <is>
          <t>Not reported</t>
        </is>
      </c>
      <c r="BB1134" t="inlineStr">
        <is>
          <t>Not reported</t>
        </is>
      </c>
      <c r="BC1134" t="inlineStr">
        <is>
          <t>Not reported</t>
        </is>
      </c>
      <c r="BD1134" t="inlineStr">
        <is>
          <t>Not reported</t>
        </is>
      </c>
      <c r="BE1134" t="inlineStr">
        <is>
          <t>Not reported</t>
        </is>
      </c>
      <c r="BF1134" t="inlineStr">
        <is>
          <t>Not reported</t>
        </is>
      </c>
      <c r="BG1134" t="inlineStr">
        <is>
          <t>Not reviewed (not included)</t>
        </is>
      </c>
      <c r="BH1134" t="inlineStr">
        <is>
          <t>N/A</t>
        </is>
      </c>
      <c r="BI1134" t="inlineStr">
        <is>
          <t>Not reviewed</t>
        </is>
      </c>
      <c r="BJ1134" t="inlineStr">
        <is>
          <t>Not reviewed</t>
        </is>
      </c>
      <c r="BK1134" t="inlineStr">
        <is>
          <t>Not reviewed</t>
        </is>
      </c>
      <c r="BL1134" t="inlineStr">
        <is>
          <t>Not reviewed</t>
        </is>
      </c>
      <c r="BM1134" t="inlineStr">
        <is>
          <t>Not reviewed (not included)</t>
        </is>
      </c>
      <c r="BN1134" t="inlineStr">
        <is>
          <t>Out of Date Range - E4-Year: Published 2026, outside 2019-2025 window</t>
        </is>
      </c>
      <c r="BO1134" t="inlineStr">
        <is>
          <t>Abstract-level screening only</t>
        </is>
      </c>
      <c r="BP1134" t="inlineStr">
        <is>
          <t>Not reported</t>
        </is>
      </c>
    </row>
    <row r="1135">
      <c r="A1135" t="inlineStr">
        <is>
          <t>Machine-learning-based feature selection to identify attention-deficit hyperactivity disorder using whole-brain white matter microstructure: A longitudinal study</t>
        </is>
      </c>
      <c r="B1135" t="n">
        <v>2024</v>
      </c>
      <c r="C1135" t="inlineStr">
        <is>
          <t>Not checked</t>
        </is>
      </c>
      <c r="D1135" t="inlineStr">
        <is>
          <t>Not checked</t>
        </is>
      </c>
      <c r="E1135">
        <f>_XLFN.IFNA( _XLFN.XLOOKUP(A1001,#REF!,#REF!), "NOT PUBMED")</f>
        <v/>
      </c>
      <c r="G1135" t="inlineStr">
        <is>
          <t>Unimodal</t>
        </is>
      </c>
      <c r="H1135" t="inlineStr">
        <is>
          <t>See abstract</t>
        </is>
      </c>
      <c r="I1135" t="inlineStr">
        <is>
          <t>See abstract</t>
        </is>
      </c>
      <c r="J1135" t="inlineStr">
        <is>
          <t>See abstract (AI/ML)</t>
        </is>
      </c>
      <c r="K1135" t="inlineStr">
        <is>
          <t>See abstract</t>
        </is>
      </c>
      <c r="M1135" t="inlineStr">
        <is>
          <t>See abstract</t>
        </is>
      </c>
      <c r="N1135" t="inlineStr">
        <is>
          <t>See abstract</t>
        </is>
      </c>
      <c r="O1135" t="inlineStr">
        <is>
          <t>Not verified from abstract</t>
        </is>
      </c>
      <c r="P1135" t="inlineStr">
        <is>
          <t>See abstract</t>
        </is>
      </c>
      <c r="Q1135" t="inlineStr">
        <is>
          <t>See abstract</t>
        </is>
      </c>
      <c r="R1135" t="inlineStr">
        <is>
          <t>Not reviewed (not included)</t>
        </is>
      </c>
      <c r="S1135" t="inlineStr">
        <is>
          <t>Not reviewed (not included)</t>
        </is>
      </c>
      <c r="T1135" t="inlineStr">
        <is>
          <t>Abstract screening only. No AI/ML Methods</t>
        </is>
      </c>
      <c r="U1135" t="inlineStr">
        <is>
          <t>EXCLUDE</t>
        </is>
      </c>
      <c r="V1135" t="inlineStr">
        <is>
          <t>E1-No AI/ML/DL: Abstract and title do not describe application of AI, ML, or DL methods</t>
        </is>
      </c>
      <c r="W1135" t="inlineStr">
        <is>
          <t>Excluded: No AI/ML Methods</t>
        </is>
      </c>
      <c r="X1135" t="inlineStr">
        <is>
          <t>Not assessed from abstract</t>
        </is>
      </c>
      <c r="Y1135" t="inlineStr">
        <is>
          <t>Pubmed</t>
        </is>
      </c>
      <c r="Z1135" t="inlineStr">
        <is>
          <t>Not determined from abstract</t>
        </is>
      </c>
      <c r="AB1135" t="inlineStr">
        <is>
          <t>Not assessed (not included)</t>
        </is>
      </c>
      <c r="AC1135" t="inlineStr">
        <is>
          <t>Not assessed (not included)</t>
        </is>
      </c>
      <c r="AD1135" t="inlineStr">
        <is>
          <t>Chiang HL, Wu CS, Chen CL, Tseng WI, Gau SS.</t>
        </is>
      </c>
      <c r="AF1135" t="inlineStr">
        <is>
          <t>Unknown - Verify via DOI</t>
        </is>
      </c>
      <c r="AH1135" t="inlineStr">
        <is>
          <t>Not assessed</t>
        </is>
      </c>
      <c r="AI1135" t="inlineStr">
        <is>
          <t>Not reported</t>
        </is>
      </c>
      <c r="AJ1135" t="inlineStr">
        <is>
          <t>Not reported</t>
        </is>
      </c>
      <c r="AK1135" t="inlineStr">
        <is>
          <t>Not reported</t>
        </is>
      </c>
      <c r="AL1135" t="inlineStr">
        <is>
          <t>Not reported</t>
        </is>
      </c>
      <c r="AM1135" t="inlineStr">
        <is>
          <t>Not reported</t>
        </is>
      </c>
      <c r="AN1135" t="inlineStr">
        <is>
          <t>Not reported</t>
        </is>
      </c>
      <c r="AO1135" t="inlineStr">
        <is>
          <t>Not reviewed</t>
        </is>
      </c>
      <c r="AP1135" t="inlineStr">
        <is>
          <t>Not reported</t>
        </is>
      </c>
      <c r="AQ1135" t="inlineStr">
        <is>
          <t>Not reported</t>
        </is>
      </c>
      <c r="AR1135" t="inlineStr">
        <is>
          <t>Not reported</t>
        </is>
      </c>
      <c r="AS1135" t="inlineStr">
        <is>
          <t>See abstract</t>
        </is>
      </c>
      <c r="AT1135" t="inlineStr">
        <is>
          <t>Not reviewed</t>
        </is>
      </c>
      <c r="AU1135" t="inlineStr">
        <is>
          <t>Not reviewed</t>
        </is>
      </c>
      <c r="AV1135" t="inlineStr">
        <is>
          <t>Not reviewed</t>
        </is>
      </c>
      <c r="AW1135" t="inlineStr">
        <is>
          <t>Not reviewed</t>
        </is>
      </c>
      <c r="AX1135" t="inlineStr">
        <is>
          <t>Not reported</t>
        </is>
      </c>
      <c r="AY1135" t="inlineStr">
        <is>
          <t>Not reported</t>
        </is>
      </c>
      <c r="AZ1135" t="inlineStr">
        <is>
          <t>Not reported</t>
        </is>
      </c>
      <c r="BA1135" t="inlineStr">
        <is>
          <t>Not reported</t>
        </is>
      </c>
      <c r="BB1135" t="inlineStr">
        <is>
          <t>Not reported</t>
        </is>
      </c>
      <c r="BC1135" t="inlineStr">
        <is>
          <t>Not reported</t>
        </is>
      </c>
      <c r="BD1135" t="inlineStr">
        <is>
          <t>Not reported</t>
        </is>
      </c>
      <c r="BE1135" t="inlineStr">
        <is>
          <t>Not reported</t>
        </is>
      </c>
      <c r="BF1135" t="inlineStr">
        <is>
          <t>Not reported</t>
        </is>
      </c>
      <c r="BG1135" t="inlineStr">
        <is>
          <t>Not reviewed (not included)</t>
        </is>
      </c>
      <c r="BH1135" t="inlineStr">
        <is>
          <t>N/A</t>
        </is>
      </c>
      <c r="BI1135" t="inlineStr">
        <is>
          <t>Not reviewed</t>
        </is>
      </c>
      <c r="BJ1135" t="inlineStr">
        <is>
          <t>Not reviewed</t>
        </is>
      </c>
      <c r="BK1135" t="inlineStr">
        <is>
          <t>Not reviewed</t>
        </is>
      </c>
      <c r="BL1135" t="inlineStr">
        <is>
          <t>Not reviewed</t>
        </is>
      </c>
      <c r="BM1135" t="inlineStr">
        <is>
          <t>Not reviewed (not included)</t>
        </is>
      </c>
      <c r="BN1135" t="inlineStr">
        <is>
          <t>No AI/ML Methods - E1-No AI/ML/DL: Abstract and title do not describe application of AI, ML, or DL methods</t>
        </is>
      </c>
      <c r="BO1135" t="inlineStr">
        <is>
          <t>Abstract-level screening only</t>
        </is>
      </c>
      <c r="BP1135" t="inlineStr">
        <is>
          <t>Not reported</t>
        </is>
      </c>
    </row>
    <row r="1136">
      <c r="A1136" t="inlineStr">
        <is>
          <t>Urinary Metabolic Biomarkers of Attentional Control in Children With Attention-Deficit/Hyperactivity Disorder: A Dimensional Approach Through (1)H NMR-Based Metabolomics</t>
        </is>
      </c>
      <c r="B1136" t="n">
        <v>2025</v>
      </c>
      <c r="C1136" t="inlineStr">
        <is>
          <t>Not checked</t>
        </is>
      </c>
      <c r="D1136" t="inlineStr">
        <is>
          <t>Not checked</t>
        </is>
      </c>
      <c r="E1136">
        <f>_XLFN.IFNA( _XLFN.XLOOKUP(A1002,#REF!,#REF!), "NOT PUBMED")</f>
        <v/>
      </c>
      <c r="G1136" t="inlineStr">
        <is>
          <t>Unimodal</t>
        </is>
      </c>
      <c r="H1136" t="inlineStr">
        <is>
          <t>See abstract</t>
        </is>
      </c>
      <c r="I1136" t="inlineStr">
        <is>
          <t>See abstract</t>
        </is>
      </c>
      <c r="J1136" t="inlineStr">
        <is>
          <t>See abstract (AI/ML)</t>
        </is>
      </c>
      <c r="K1136" t="inlineStr">
        <is>
          <t>See abstract</t>
        </is>
      </c>
      <c r="M1136" t="inlineStr">
        <is>
          <t>See abstract</t>
        </is>
      </c>
      <c r="N1136" t="inlineStr">
        <is>
          <t>See abstract</t>
        </is>
      </c>
      <c r="O1136" t="inlineStr">
        <is>
          <t>Not verified from abstract</t>
        </is>
      </c>
      <c r="P1136" t="inlineStr">
        <is>
          <t>See abstract</t>
        </is>
      </c>
      <c r="Q1136" t="inlineStr">
        <is>
          <t>See abstract</t>
        </is>
      </c>
      <c r="R1136" t="inlineStr">
        <is>
          <t>Not reviewed (not included)</t>
        </is>
      </c>
      <c r="S1136" t="inlineStr">
        <is>
          <t>Not reviewed (not included)</t>
        </is>
      </c>
      <c r="T1136" t="inlineStr">
        <is>
          <t>Abstract screening only. No AI/ML Methods</t>
        </is>
      </c>
      <c r="U1136" t="inlineStr">
        <is>
          <t>EXCLUDE</t>
        </is>
      </c>
      <c r="V1136" t="inlineStr">
        <is>
          <t>E1-No AI/ML/DL: Abstract and title do not describe application of AI, ML, or DL methods</t>
        </is>
      </c>
      <c r="W1136" t="inlineStr">
        <is>
          <t>Excluded: No AI/ML Methods</t>
        </is>
      </c>
      <c r="X1136" t="inlineStr">
        <is>
          <t>Not assessed from abstract</t>
        </is>
      </c>
      <c r="Y1136" t="inlineStr">
        <is>
          <t>Pubmed</t>
        </is>
      </c>
      <c r="Z1136" t="inlineStr">
        <is>
          <t>Not determined from abstract</t>
        </is>
      </c>
      <c r="AB1136" t="inlineStr">
        <is>
          <t>Not assessed (not included)</t>
        </is>
      </c>
      <c r="AC1136" t="inlineStr">
        <is>
          <t>Not assessed (not included)</t>
        </is>
      </c>
      <c r="AD1136" t="inlineStr">
        <is>
          <t>Salmerón ADM, Fernández-Martín P, Rodríguez-Herrera R, Arrabal-Campos FM, Abreu AC, Fernández I, Flores P.</t>
        </is>
      </c>
      <c r="AF1136" t="inlineStr">
        <is>
          <t>Hybrid OA (Wiley)</t>
        </is>
      </c>
      <c r="AH1136" t="inlineStr">
        <is>
          <t>Not assessed</t>
        </is>
      </c>
      <c r="AI1136" t="inlineStr">
        <is>
          <t>Not reported</t>
        </is>
      </c>
      <c r="AJ1136" t="inlineStr">
        <is>
          <t>Not reported</t>
        </is>
      </c>
      <c r="AK1136" t="inlineStr">
        <is>
          <t>Not reported</t>
        </is>
      </c>
      <c r="AL1136" t="inlineStr">
        <is>
          <t>Not reported</t>
        </is>
      </c>
      <c r="AM1136" t="inlineStr">
        <is>
          <t>Not reported</t>
        </is>
      </c>
      <c r="AN1136" t="inlineStr">
        <is>
          <t>Not reported</t>
        </is>
      </c>
      <c r="AO1136" t="inlineStr">
        <is>
          <t>Not reviewed</t>
        </is>
      </c>
      <c r="AP1136" t="inlineStr">
        <is>
          <t>Not reported</t>
        </is>
      </c>
      <c r="AQ1136" t="inlineStr">
        <is>
          <t>Not reported</t>
        </is>
      </c>
      <c r="AR1136" t="inlineStr">
        <is>
          <t>Not reported</t>
        </is>
      </c>
      <c r="AS1136" t="inlineStr">
        <is>
          <t>See abstract</t>
        </is>
      </c>
      <c r="AT1136" t="inlineStr">
        <is>
          <t>Not reviewed</t>
        </is>
      </c>
      <c r="AU1136" t="inlineStr">
        <is>
          <t>Not reviewed</t>
        </is>
      </c>
      <c r="AV1136" t="inlineStr">
        <is>
          <t>Not reviewed</t>
        </is>
      </c>
      <c r="AW1136" t="inlineStr">
        <is>
          <t>Not reviewed</t>
        </is>
      </c>
      <c r="AX1136" t="inlineStr">
        <is>
          <t>Not reported</t>
        </is>
      </c>
      <c r="AY1136" t="inlineStr">
        <is>
          <t>Not reported</t>
        </is>
      </c>
      <c r="AZ1136" t="inlineStr">
        <is>
          <t>Not reported</t>
        </is>
      </c>
      <c r="BA1136" t="inlineStr">
        <is>
          <t>Not reported</t>
        </is>
      </c>
      <c r="BB1136" t="inlineStr">
        <is>
          <t>Not reported</t>
        </is>
      </c>
      <c r="BC1136" t="inlineStr">
        <is>
          <t>Not reported</t>
        </is>
      </c>
      <c r="BD1136" t="inlineStr">
        <is>
          <t>Not reported</t>
        </is>
      </c>
      <c r="BE1136" t="inlineStr">
        <is>
          <t>Not reported</t>
        </is>
      </c>
      <c r="BF1136" t="inlineStr">
        <is>
          <t>Not reported</t>
        </is>
      </c>
      <c r="BG1136" t="inlineStr">
        <is>
          <t>Not reviewed (not included)</t>
        </is>
      </c>
      <c r="BH1136" t="inlineStr">
        <is>
          <t>N/A</t>
        </is>
      </c>
      <c r="BI1136" t="inlineStr">
        <is>
          <t>Not reviewed</t>
        </is>
      </c>
      <c r="BJ1136" t="inlineStr">
        <is>
          <t>Not reviewed</t>
        </is>
      </c>
      <c r="BK1136" t="inlineStr">
        <is>
          <t>Not reviewed</t>
        </is>
      </c>
      <c r="BL1136" t="inlineStr">
        <is>
          <t>Not reviewed</t>
        </is>
      </c>
      <c r="BM1136" t="inlineStr">
        <is>
          <t>Not reviewed (not included)</t>
        </is>
      </c>
      <c r="BN1136" t="inlineStr">
        <is>
          <t>No AI/ML Methods - E1-No AI/ML/DL: Abstract and title do not describe application of AI, ML, or DL methods</t>
        </is>
      </c>
      <c r="BO1136" t="inlineStr">
        <is>
          <t>Abstract-level screening only</t>
        </is>
      </c>
      <c r="BP1136" t="inlineStr">
        <is>
          <t>Not reported</t>
        </is>
      </c>
    </row>
    <row r="1137">
      <c r="A1137" t="inlineStr">
        <is>
          <t>Wearable Signals for Diagnosing Attention-Deficit/Hyperactivity Disorder in Adolescents: A Feasibility Study</t>
        </is>
      </c>
      <c r="B1137" t="n">
        <v>2024</v>
      </c>
      <c r="C1137" t="inlineStr">
        <is>
          <t>Not checked</t>
        </is>
      </c>
      <c r="D1137" t="inlineStr">
        <is>
          <t>Not checked</t>
        </is>
      </c>
      <c r="E1137">
        <f>_XLFN.IFNA( _XLFN.XLOOKUP(A1003,#REF!,#REF!), "NOT PUBMED")</f>
        <v/>
      </c>
      <c r="G1137" t="inlineStr">
        <is>
          <t>Unimodal</t>
        </is>
      </c>
      <c r="H1137" t="inlineStr">
        <is>
          <t>See abstract</t>
        </is>
      </c>
      <c r="I1137" t="inlineStr">
        <is>
          <t>See abstract</t>
        </is>
      </c>
      <c r="J1137" t="inlineStr">
        <is>
          <t>See abstract (AI/ML)</t>
        </is>
      </c>
      <c r="K1137" t="inlineStr">
        <is>
          <t>See abstract</t>
        </is>
      </c>
      <c r="M1137" t="inlineStr">
        <is>
          <t>See abstract</t>
        </is>
      </c>
      <c r="N1137" t="inlineStr">
        <is>
          <t>See abstract</t>
        </is>
      </c>
      <c r="O1137" t="inlineStr">
        <is>
          <t>Not verified from abstract</t>
        </is>
      </c>
      <c r="P1137" t="inlineStr">
        <is>
          <t>See abstract</t>
        </is>
      </c>
      <c r="Q1137" t="inlineStr">
        <is>
          <t>See abstract</t>
        </is>
      </c>
      <c r="R1137" t="inlineStr">
        <is>
          <t>Not reviewed (not included)</t>
        </is>
      </c>
      <c r="S1137" t="inlineStr">
        <is>
          <t>Not reviewed (not included)</t>
        </is>
      </c>
      <c r="T1137" t="inlineStr">
        <is>
          <t>Abstract screening only. No AI/ML Methods</t>
        </is>
      </c>
      <c r="U1137" t="inlineStr">
        <is>
          <t>EXCLUDE</t>
        </is>
      </c>
      <c r="V1137" t="inlineStr">
        <is>
          <t>E1-No AI/ML/DL: Abstract and title do not describe application of AI, ML, or DL methods</t>
        </is>
      </c>
      <c r="W1137" t="inlineStr">
        <is>
          <t>Excluded: No AI/ML Methods</t>
        </is>
      </c>
      <c r="X1137" t="inlineStr">
        <is>
          <t>Not assessed from abstract</t>
        </is>
      </c>
      <c r="Y1137" t="inlineStr">
        <is>
          <t>Pubmed</t>
        </is>
      </c>
      <c r="Z1137" t="inlineStr">
        <is>
          <t>Not determined from abstract</t>
        </is>
      </c>
      <c r="AB1137" t="inlineStr">
        <is>
          <t>Not assessed (not included)</t>
        </is>
      </c>
      <c r="AC1137" t="inlineStr">
        <is>
          <t>Not assessed (not included)</t>
        </is>
      </c>
      <c r="AD1137" t="inlineStr">
        <is>
          <t>Jiang Z, Chan AYL, Lum D, Wong KHTW, Leung JCN, Ip P, Coghill D, Wong RS, Ngai ECH, Wong ICK.</t>
        </is>
      </c>
      <c r="AF1137" t="inlineStr">
        <is>
          <t>Unknown - Verify via DOI</t>
        </is>
      </c>
      <c r="AH1137" t="inlineStr">
        <is>
          <t>Not assessed</t>
        </is>
      </c>
      <c r="AI1137" t="inlineStr">
        <is>
          <t>Not reported</t>
        </is>
      </c>
      <c r="AJ1137" t="inlineStr">
        <is>
          <t>Not reported</t>
        </is>
      </c>
      <c r="AK1137" t="inlineStr">
        <is>
          <t>Not reported</t>
        </is>
      </c>
      <c r="AL1137" t="inlineStr">
        <is>
          <t>Not reported</t>
        </is>
      </c>
      <c r="AM1137" t="inlineStr">
        <is>
          <t>Not reported</t>
        </is>
      </c>
      <c r="AN1137" t="inlineStr">
        <is>
          <t>Not reported</t>
        </is>
      </c>
      <c r="AO1137" t="inlineStr">
        <is>
          <t>Not reviewed</t>
        </is>
      </c>
      <c r="AP1137" t="inlineStr">
        <is>
          <t>Not reported</t>
        </is>
      </c>
      <c r="AQ1137" t="inlineStr">
        <is>
          <t>Not reported</t>
        </is>
      </c>
      <c r="AR1137" t="inlineStr">
        <is>
          <t>Not reported</t>
        </is>
      </c>
      <c r="AS1137" t="inlineStr">
        <is>
          <t>See abstract</t>
        </is>
      </c>
      <c r="AT1137" t="inlineStr">
        <is>
          <t>Not reviewed</t>
        </is>
      </c>
      <c r="AU1137" t="inlineStr">
        <is>
          <t>Not reviewed</t>
        </is>
      </c>
      <c r="AV1137" t="inlineStr">
        <is>
          <t>Not reviewed</t>
        </is>
      </c>
      <c r="AW1137" t="inlineStr">
        <is>
          <t>Not reviewed</t>
        </is>
      </c>
      <c r="AX1137" t="inlineStr">
        <is>
          <t>Not reported</t>
        </is>
      </c>
      <c r="AY1137" t="inlineStr">
        <is>
          <t>Not reported</t>
        </is>
      </c>
      <c r="AZ1137" t="inlineStr">
        <is>
          <t>Not reported</t>
        </is>
      </c>
      <c r="BA1137" t="inlineStr">
        <is>
          <t>Not reported</t>
        </is>
      </c>
      <c r="BB1137" t="inlineStr">
        <is>
          <t>Not reported</t>
        </is>
      </c>
      <c r="BC1137" t="inlineStr">
        <is>
          <t>Not reported</t>
        </is>
      </c>
      <c r="BD1137" t="inlineStr">
        <is>
          <t>Not reported</t>
        </is>
      </c>
      <c r="BE1137" t="inlineStr">
        <is>
          <t>Not reported</t>
        </is>
      </c>
      <c r="BF1137" t="inlineStr">
        <is>
          <t>Not reported</t>
        </is>
      </c>
      <c r="BG1137" t="inlineStr">
        <is>
          <t>Not reviewed (not included)</t>
        </is>
      </c>
      <c r="BH1137" t="inlineStr">
        <is>
          <t>N/A</t>
        </is>
      </c>
      <c r="BI1137" t="inlineStr">
        <is>
          <t>Not reviewed</t>
        </is>
      </c>
      <c r="BJ1137" t="inlineStr">
        <is>
          <t>Not reviewed</t>
        </is>
      </c>
      <c r="BK1137" t="inlineStr">
        <is>
          <t>Not reviewed</t>
        </is>
      </c>
      <c r="BL1137" t="inlineStr">
        <is>
          <t>Not reviewed</t>
        </is>
      </c>
      <c r="BM1137" t="inlineStr">
        <is>
          <t>Not reviewed (not included)</t>
        </is>
      </c>
      <c r="BN1137" t="inlineStr">
        <is>
          <t>No AI/ML Methods - E1-No AI/ML/DL: Abstract and title do not describe application of AI, ML, or DL methods</t>
        </is>
      </c>
      <c r="BO1137" t="inlineStr">
        <is>
          <t>Abstract-level screening only</t>
        </is>
      </c>
      <c r="BP1137" t="inlineStr">
        <is>
          <t>Not reported</t>
        </is>
      </c>
    </row>
    <row r="1138">
      <c r="A1138" t="inlineStr">
        <is>
          <t>Enhanced neurobiological biomarker differentiation for attention-deficit/hyperactivity disorder through a risk-informed design</t>
        </is>
      </c>
      <c r="B1138" t="n">
        <v>2025</v>
      </c>
      <c r="C1138" t="inlineStr">
        <is>
          <t>Not checked</t>
        </is>
      </c>
      <c r="D1138" t="inlineStr">
        <is>
          <t>Not checked</t>
        </is>
      </c>
      <c r="E1138">
        <f>_XLFN.IFNA( _XLFN.XLOOKUP(A1004,#REF!,#REF!), "NOT PUBMED")</f>
        <v/>
      </c>
      <c r="G1138" t="inlineStr">
        <is>
          <t>Unimodal</t>
        </is>
      </c>
      <c r="H1138" t="inlineStr">
        <is>
          <t>See abstract</t>
        </is>
      </c>
      <c r="I1138" t="inlineStr">
        <is>
          <t>See abstract</t>
        </is>
      </c>
      <c r="J1138" t="inlineStr">
        <is>
          <t>See abstract (AI/ML)</t>
        </is>
      </c>
      <c r="K1138" t="inlineStr">
        <is>
          <t>See abstract</t>
        </is>
      </c>
      <c r="M1138" t="inlineStr">
        <is>
          <t>See abstract</t>
        </is>
      </c>
      <c r="N1138" t="inlineStr">
        <is>
          <t>See abstract</t>
        </is>
      </c>
      <c r="O1138" t="inlineStr">
        <is>
          <t>Not verified from abstract</t>
        </is>
      </c>
      <c r="P1138" t="inlineStr">
        <is>
          <t>See abstract</t>
        </is>
      </c>
      <c r="Q1138" t="inlineStr">
        <is>
          <t>See abstract</t>
        </is>
      </c>
      <c r="R1138" t="inlineStr">
        <is>
          <t>Not reviewed (not included)</t>
        </is>
      </c>
      <c r="S1138" t="inlineStr">
        <is>
          <t>Not reviewed (not included)</t>
        </is>
      </c>
      <c r="T1138" t="inlineStr">
        <is>
          <t>Abstract screening only. No AI/ML Methods</t>
        </is>
      </c>
      <c r="U1138" t="inlineStr">
        <is>
          <t>EXCLUDE</t>
        </is>
      </c>
      <c r="V1138" t="inlineStr">
        <is>
          <t>E1-No AI/ML/DL: Abstract and title do not describe application of AI, ML, or DL methods</t>
        </is>
      </c>
      <c r="W1138" t="inlineStr">
        <is>
          <t>Excluded: No AI/ML Methods</t>
        </is>
      </c>
      <c r="X1138" t="inlineStr">
        <is>
          <t>Not assessed from abstract</t>
        </is>
      </c>
      <c r="Y1138" t="inlineStr">
        <is>
          <t>Pubmed</t>
        </is>
      </c>
      <c r="Z1138" t="inlineStr">
        <is>
          <t>Not determined from abstract</t>
        </is>
      </c>
      <c r="AB1138" t="inlineStr">
        <is>
          <t>Not assessed (not included)</t>
        </is>
      </c>
      <c r="AC1138" t="inlineStr">
        <is>
          <t>Not assessed (not included)</t>
        </is>
      </c>
      <c r="AD1138" t="inlineStr">
        <is>
          <t>Duarte I, Hoffmann MS, Salum GA, Leffa DT, Belangero S, Santoro M, Ota VK, Ito LT, Pan PM, Farhat LC, Murray AL, Miguel EC, Kieling C, Rohde LA, Caye A.</t>
        </is>
      </c>
      <c r="AF1138" t="inlineStr">
        <is>
          <t>Unknown - Verify via DOI</t>
        </is>
      </c>
      <c r="AH1138" t="inlineStr">
        <is>
          <t>Not assessed</t>
        </is>
      </c>
      <c r="AI1138" t="inlineStr">
        <is>
          <t>Not reported</t>
        </is>
      </c>
      <c r="AJ1138" t="inlineStr">
        <is>
          <t>Not reported</t>
        </is>
      </c>
      <c r="AK1138" t="inlineStr">
        <is>
          <t>Not reported</t>
        </is>
      </c>
      <c r="AL1138" t="inlineStr">
        <is>
          <t>Not reported</t>
        </is>
      </c>
      <c r="AM1138" t="inlineStr">
        <is>
          <t>Not reported</t>
        </is>
      </c>
      <c r="AN1138" t="inlineStr">
        <is>
          <t>Not reported</t>
        </is>
      </c>
      <c r="AO1138" t="inlineStr">
        <is>
          <t>Not reviewed</t>
        </is>
      </c>
      <c r="AP1138" t="inlineStr">
        <is>
          <t>Not reported</t>
        </is>
      </c>
      <c r="AQ1138" t="inlineStr">
        <is>
          <t>Not reported</t>
        </is>
      </c>
      <c r="AR1138" t="inlineStr">
        <is>
          <t>Not reported</t>
        </is>
      </c>
      <c r="AS1138" t="inlineStr">
        <is>
          <t>See abstract</t>
        </is>
      </c>
      <c r="AT1138" t="inlineStr">
        <is>
          <t>Not reviewed</t>
        </is>
      </c>
      <c r="AU1138" t="inlineStr">
        <is>
          <t>Not reviewed</t>
        </is>
      </c>
      <c r="AV1138" t="inlineStr">
        <is>
          <t>Not reviewed</t>
        </is>
      </c>
      <c r="AW1138" t="inlineStr">
        <is>
          <t>Not reviewed</t>
        </is>
      </c>
      <c r="AX1138" t="inlineStr">
        <is>
          <t>Not reported</t>
        </is>
      </c>
      <c r="AY1138" t="inlineStr">
        <is>
          <t>Not reported</t>
        </is>
      </c>
      <c r="AZ1138" t="inlineStr">
        <is>
          <t>Not reported</t>
        </is>
      </c>
      <c r="BA1138" t="inlineStr">
        <is>
          <t>Not reported</t>
        </is>
      </c>
      <c r="BB1138" t="inlineStr">
        <is>
          <t>Not reported</t>
        </is>
      </c>
      <c r="BC1138" t="inlineStr">
        <is>
          <t>Not reported</t>
        </is>
      </c>
      <c r="BD1138" t="inlineStr">
        <is>
          <t>Not reported</t>
        </is>
      </c>
      <c r="BE1138" t="inlineStr">
        <is>
          <t>Not reported</t>
        </is>
      </c>
      <c r="BF1138" t="inlineStr">
        <is>
          <t>Not reported</t>
        </is>
      </c>
      <c r="BG1138" t="inlineStr">
        <is>
          <t>Not reviewed (not included)</t>
        </is>
      </c>
      <c r="BH1138" t="inlineStr">
        <is>
          <t>N/A</t>
        </is>
      </c>
      <c r="BI1138" t="inlineStr">
        <is>
          <t>Not reviewed</t>
        </is>
      </c>
      <c r="BJ1138" t="inlineStr">
        <is>
          <t>Not reviewed</t>
        </is>
      </c>
      <c r="BK1138" t="inlineStr">
        <is>
          <t>Not reviewed</t>
        </is>
      </c>
      <c r="BL1138" t="inlineStr">
        <is>
          <t>Not reviewed</t>
        </is>
      </c>
      <c r="BM1138" t="inlineStr">
        <is>
          <t>Not reviewed (not included)</t>
        </is>
      </c>
      <c r="BN1138" t="inlineStr">
        <is>
          <t>No AI/ML Methods - E1-No AI/ML/DL: Abstract and title do not describe application of AI, ML, or DL methods</t>
        </is>
      </c>
      <c r="BO1138" t="inlineStr">
        <is>
          <t>Abstract-level screening only</t>
        </is>
      </c>
      <c r="BP1138" t="inlineStr">
        <is>
          <t>Not reported</t>
        </is>
      </c>
    </row>
    <row r="1139">
      <c r="A1139" t="inlineStr">
        <is>
          <t>Neuronal Correlates of Task Irrelevant Distractions Enhance the Detection of Attention Deficit/Hyperactivity Disorder</t>
        </is>
      </c>
      <c r="B1139" t="n">
        <v>2023</v>
      </c>
      <c r="C1139" t="inlineStr">
        <is>
          <t>Not checked</t>
        </is>
      </c>
      <c r="D1139" t="inlineStr">
        <is>
          <t>Not checked</t>
        </is>
      </c>
      <c r="E1139">
        <f>_XLFN.IFNA( _XLFN.XLOOKUP(A1006,#REF!,#REF!), "NOT PUBMED")</f>
        <v/>
      </c>
      <c r="G1139" t="inlineStr">
        <is>
          <t>Unimodal</t>
        </is>
      </c>
      <c r="H1139" t="inlineStr">
        <is>
          <t>See abstract</t>
        </is>
      </c>
      <c r="I1139" t="inlineStr">
        <is>
          <t>See abstract</t>
        </is>
      </c>
      <c r="J1139" t="inlineStr">
        <is>
          <t>See abstract (AI/ML)</t>
        </is>
      </c>
      <c r="K1139" t="inlineStr">
        <is>
          <t>See abstract</t>
        </is>
      </c>
      <c r="M1139" t="inlineStr">
        <is>
          <t>See abstract</t>
        </is>
      </c>
      <c r="N1139" t="inlineStr">
        <is>
          <t>See abstract</t>
        </is>
      </c>
      <c r="O1139" t="inlineStr">
        <is>
          <t>Not verified from abstract</t>
        </is>
      </c>
      <c r="P1139" t="inlineStr">
        <is>
          <t>See abstract</t>
        </is>
      </c>
      <c r="Q1139" t="inlineStr">
        <is>
          <t>See abstract</t>
        </is>
      </c>
      <c r="R1139" t="inlineStr">
        <is>
          <t>Not reviewed (not included)</t>
        </is>
      </c>
      <c r="S1139" t="inlineStr">
        <is>
          <t>Not reviewed (not included)</t>
        </is>
      </c>
      <c r="T1139" t="inlineStr">
        <is>
          <t>Abstract screening only. No AI/ML Methods</t>
        </is>
      </c>
      <c r="U1139" t="inlineStr">
        <is>
          <t>EXCLUDE</t>
        </is>
      </c>
      <c r="V1139" t="inlineStr">
        <is>
          <t>E1-No AI/ML/DL: Abstract and title do not describe application of AI, ML, or DL methods</t>
        </is>
      </c>
      <c r="W1139" t="inlineStr">
        <is>
          <t>Excluded: No AI/ML Methods</t>
        </is>
      </c>
      <c r="X1139" t="inlineStr">
        <is>
          <t>Not assessed from abstract</t>
        </is>
      </c>
      <c r="Y1139" t="inlineStr">
        <is>
          <t>Pubmed</t>
        </is>
      </c>
      <c r="Z1139" t="inlineStr">
        <is>
          <t>Not determined from abstract</t>
        </is>
      </c>
      <c r="AB1139" t="inlineStr">
        <is>
          <t>Not assessed (not included)</t>
        </is>
      </c>
      <c r="AC1139" t="inlineStr">
        <is>
          <t>Not assessed (not included)</t>
        </is>
      </c>
      <c r="AD1139" t="inlineStr">
        <is>
          <t>Chen CC, Wu EH, Chen YQ, Tsai HJ, Chung CR, Yeh SC.</t>
        </is>
      </c>
      <c r="AF1139" t="inlineStr">
        <is>
          <t>Unknown - Verify via DOI</t>
        </is>
      </c>
      <c r="AH1139" t="inlineStr">
        <is>
          <t>Not assessed</t>
        </is>
      </c>
      <c r="AI1139" t="inlineStr">
        <is>
          <t>Not reported</t>
        </is>
      </c>
      <c r="AJ1139" t="inlineStr">
        <is>
          <t>Not reported</t>
        </is>
      </c>
      <c r="AK1139" t="inlineStr">
        <is>
          <t>Not reported</t>
        </is>
      </c>
      <c r="AL1139" t="inlineStr">
        <is>
          <t>Not reported</t>
        </is>
      </c>
      <c r="AM1139" t="inlineStr">
        <is>
          <t>Not reported</t>
        </is>
      </c>
      <c r="AN1139" t="inlineStr">
        <is>
          <t>Not reported</t>
        </is>
      </c>
      <c r="AO1139" t="inlineStr">
        <is>
          <t>Not reviewed</t>
        </is>
      </c>
      <c r="AP1139" t="inlineStr">
        <is>
          <t>Not reported</t>
        </is>
      </c>
      <c r="AQ1139" t="inlineStr">
        <is>
          <t>Not reported</t>
        </is>
      </c>
      <c r="AR1139" t="inlineStr">
        <is>
          <t>Not reported</t>
        </is>
      </c>
      <c r="AS1139" t="inlineStr">
        <is>
          <t>See abstract</t>
        </is>
      </c>
      <c r="AT1139" t="inlineStr">
        <is>
          <t>Not reviewed</t>
        </is>
      </c>
      <c r="AU1139" t="inlineStr">
        <is>
          <t>Not reviewed</t>
        </is>
      </c>
      <c r="AV1139" t="inlineStr">
        <is>
          <t>Not reviewed</t>
        </is>
      </c>
      <c r="AW1139" t="inlineStr">
        <is>
          <t>Not reviewed</t>
        </is>
      </c>
      <c r="AX1139" t="inlineStr">
        <is>
          <t>Not reported</t>
        </is>
      </c>
      <c r="AY1139" t="inlineStr">
        <is>
          <t>Not reported</t>
        </is>
      </c>
      <c r="AZ1139" t="inlineStr">
        <is>
          <t>Not reported</t>
        </is>
      </c>
      <c r="BA1139" t="inlineStr">
        <is>
          <t>Not reported</t>
        </is>
      </c>
      <c r="BB1139" t="inlineStr">
        <is>
          <t>Not reported</t>
        </is>
      </c>
      <c r="BC1139" t="inlineStr">
        <is>
          <t>Not reported</t>
        </is>
      </c>
      <c r="BD1139" t="inlineStr">
        <is>
          <t>Not reported</t>
        </is>
      </c>
      <c r="BE1139" t="inlineStr">
        <is>
          <t>Not reported</t>
        </is>
      </c>
      <c r="BF1139" t="inlineStr">
        <is>
          <t>Not reported</t>
        </is>
      </c>
      <c r="BG1139" t="inlineStr">
        <is>
          <t>Not reviewed (not included)</t>
        </is>
      </c>
      <c r="BH1139" t="inlineStr">
        <is>
          <t>N/A</t>
        </is>
      </c>
      <c r="BI1139" t="inlineStr">
        <is>
          <t>Not reviewed</t>
        </is>
      </c>
      <c r="BJ1139" t="inlineStr">
        <is>
          <t>Not reviewed</t>
        </is>
      </c>
      <c r="BK1139" t="inlineStr">
        <is>
          <t>Not reviewed</t>
        </is>
      </c>
      <c r="BL1139" t="inlineStr">
        <is>
          <t>Not reviewed</t>
        </is>
      </c>
      <c r="BM1139" t="inlineStr">
        <is>
          <t>Not reviewed (not included)</t>
        </is>
      </c>
      <c r="BN1139" t="inlineStr">
        <is>
          <t>No AI/ML Methods - E1-No AI/ML/DL: Abstract and title do not describe application of AI, ML, or DL methods</t>
        </is>
      </c>
      <c r="BO1139" t="inlineStr">
        <is>
          <t>Abstract-level screening only</t>
        </is>
      </c>
      <c r="BP1139" t="inlineStr">
        <is>
          <t>Not reported</t>
        </is>
      </c>
    </row>
    <row r="1140">
      <c r="A1140" t="inlineStr">
        <is>
          <t>Using machine learning to improve diagnostic assessment of ASD in the light of specific differential and co-occurring diagnoses</t>
        </is>
      </c>
      <c r="B1140" t="n">
        <v>2023</v>
      </c>
      <c r="C1140" t="inlineStr">
        <is>
          <t>Not checked</t>
        </is>
      </c>
      <c r="D1140" t="inlineStr">
        <is>
          <t>Not checked</t>
        </is>
      </c>
      <c r="E1140">
        <f>_XLFN.IFNA( _XLFN.XLOOKUP(A1008,#REF!,#REF!), "NOT PUBMED")</f>
        <v/>
      </c>
      <c r="G1140" t="inlineStr">
        <is>
          <t>Unimodal</t>
        </is>
      </c>
      <c r="H1140" t="inlineStr">
        <is>
          <t>See abstract</t>
        </is>
      </c>
      <c r="I1140" t="inlineStr">
        <is>
          <t>See abstract</t>
        </is>
      </c>
      <c r="J1140" t="inlineStr">
        <is>
          <t>See abstract (AI/ML)</t>
        </is>
      </c>
      <c r="K1140" t="inlineStr">
        <is>
          <t>See abstract</t>
        </is>
      </c>
      <c r="M1140" t="inlineStr">
        <is>
          <t>See abstract</t>
        </is>
      </c>
      <c r="N1140" t="inlineStr">
        <is>
          <t>See abstract</t>
        </is>
      </c>
      <c r="O1140" t="inlineStr">
        <is>
          <t>Not verified from abstract</t>
        </is>
      </c>
      <c r="P1140" t="inlineStr">
        <is>
          <t>See abstract</t>
        </is>
      </c>
      <c r="Q1140" t="inlineStr">
        <is>
          <t>See abstract</t>
        </is>
      </c>
      <c r="R1140" t="inlineStr">
        <is>
          <t>Not reviewed (not included)</t>
        </is>
      </c>
      <c r="S1140" t="inlineStr">
        <is>
          <t>Not reviewed (not included)</t>
        </is>
      </c>
      <c r="T1140" t="inlineStr">
        <is>
          <t>Abstract screening only. Non-ADHD Focused</t>
        </is>
      </c>
      <c r="U1140" t="inlineStr">
        <is>
          <t>EXCLUDE</t>
        </is>
      </c>
      <c r="V1140" t="inlineStr">
        <is>
          <t>E2-Not ADHD focused: Neither title nor abstract mentions ADHD or attention-deficit/hyperactivity</t>
        </is>
      </c>
      <c r="W1140" t="inlineStr">
        <is>
          <t>Excluded: Not ADHD Focused</t>
        </is>
      </c>
      <c r="X1140" t="inlineStr">
        <is>
          <t>Not assessed from abstract</t>
        </is>
      </c>
      <c r="Y1140" t="inlineStr">
        <is>
          <t>Pubmed</t>
        </is>
      </c>
      <c r="Z1140" t="inlineStr">
        <is>
          <t>Not determined from abstract</t>
        </is>
      </c>
      <c r="AB1140" t="inlineStr">
        <is>
          <t>Not assessed (not included)</t>
        </is>
      </c>
      <c r="AC1140" t="inlineStr">
        <is>
          <t>Not assessed (not included)</t>
        </is>
      </c>
      <c r="AD1140" t="inlineStr">
        <is>
          <t>Schulte-Rüther M, Kulvicius T, Stroth S, Wolff N, Roessner V, Marschik PB, Kamp-Becker I, Poustka L.</t>
        </is>
      </c>
      <c r="AF1140" t="inlineStr">
        <is>
          <t>Unknown - Verify via DOI</t>
        </is>
      </c>
      <c r="AH1140" t="inlineStr">
        <is>
          <t>Not assessed</t>
        </is>
      </c>
      <c r="AI1140" t="inlineStr">
        <is>
          <t>Not reported</t>
        </is>
      </c>
      <c r="AJ1140" t="inlineStr">
        <is>
          <t>Not reported</t>
        </is>
      </c>
      <c r="AK1140" t="inlineStr">
        <is>
          <t>Not reported</t>
        </is>
      </c>
      <c r="AL1140" t="inlineStr">
        <is>
          <t>Not reported</t>
        </is>
      </c>
      <c r="AM1140" t="inlineStr">
        <is>
          <t>Not reported</t>
        </is>
      </c>
      <c r="AN1140" t="inlineStr">
        <is>
          <t>Not reported</t>
        </is>
      </c>
      <c r="AO1140" t="inlineStr">
        <is>
          <t>Not reviewed</t>
        </is>
      </c>
      <c r="AP1140" t="inlineStr">
        <is>
          <t>Not reported</t>
        </is>
      </c>
      <c r="AQ1140" t="inlineStr">
        <is>
          <t>Not reported</t>
        </is>
      </c>
      <c r="AR1140" t="inlineStr">
        <is>
          <t>Not reported</t>
        </is>
      </c>
      <c r="AS1140" t="inlineStr">
        <is>
          <t>See abstract</t>
        </is>
      </c>
      <c r="AT1140" t="inlineStr">
        <is>
          <t>Not reviewed</t>
        </is>
      </c>
      <c r="AU1140" t="inlineStr">
        <is>
          <t>Not reviewed</t>
        </is>
      </c>
      <c r="AV1140" t="inlineStr">
        <is>
          <t>Not reviewed</t>
        </is>
      </c>
      <c r="AW1140" t="inlineStr">
        <is>
          <t>Not reviewed</t>
        </is>
      </c>
      <c r="AX1140" t="inlineStr">
        <is>
          <t>Not reported</t>
        </is>
      </c>
      <c r="AY1140" t="inlineStr">
        <is>
          <t>Not reported</t>
        </is>
      </c>
      <c r="AZ1140" t="inlineStr">
        <is>
          <t>Not reported</t>
        </is>
      </c>
      <c r="BA1140" t="inlineStr">
        <is>
          <t>Not reported</t>
        </is>
      </c>
      <c r="BB1140" t="inlineStr">
        <is>
          <t>Not reported</t>
        </is>
      </c>
      <c r="BC1140" t="inlineStr">
        <is>
          <t>Not reported</t>
        </is>
      </c>
      <c r="BD1140" t="inlineStr">
        <is>
          <t>Not reported</t>
        </is>
      </c>
      <c r="BE1140" t="inlineStr">
        <is>
          <t>Not reported</t>
        </is>
      </c>
      <c r="BF1140" t="inlineStr">
        <is>
          <t>Not reported</t>
        </is>
      </c>
      <c r="BG1140" t="inlineStr">
        <is>
          <t>Not reviewed (not included)</t>
        </is>
      </c>
      <c r="BH1140" t="inlineStr">
        <is>
          <t>N/A</t>
        </is>
      </c>
      <c r="BI1140" t="inlineStr">
        <is>
          <t>Not reviewed</t>
        </is>
      </c>
      <c r="BJ1140" t="inlineStr">
        <is>
          <t>Not reviewed</t>
        </is>
      </c>
      <c r="BK1140" t="inlineStr">
        <is>
          <t>Not reviewed</t>
        </is>
      </c>
      <c r="BL1140" t="inlineStr">
        <is>
          <t>Not reviewed</t>
        </is>
      </c>
      <c r="BM1140" t="inlineStr">
        <is>
          <t>Not reviewed (not included)</t>
        </is>
      </c>
      <c r="BN1140" t="inlineStr">
        <is>
          <t>Non-ADHD Focused - E2-Not ADHD focused: Neither title nor abstract mentions ADHD or attention-deficit/hyperactivity</t>
        </is>
      </c>
      <c r="BO1140" t="inlineStr">
        <is>
          <t>Abstract-level screening only</t>
        </is>
      </c>
      <c r="BP1140" t="inlineStr">
        <is>
          <t>Not reported</t>
        </is>
      </c>
    </row>
    <row r="1141">
      <c r="A1141" t="inlineStr">
        <is>
          <t>Deep Learning Based on Event-Related EEG Differentiates Children with ADHD from Healthy Controls</t>
        </is>
      </c>
      <c r="B1141" t="n">
        <v>2019</v>
      </c>
      <c r="C1141" t="inlineStr">
        <is>
          <t>Not checked</t>
        </is>
      </c>
      <c r="D1141" t="inlineStr">
        <is>
          <t>Not checked</t>
        </is>
      </c>
      <c r="E1141">
        <f>_XLFN.IFNA( _XLFN.XLOOKUP(A1009,#REF!,#REF!), "NOT PUBMED")</f>
        <v/>
      </c>
      <c r="G1141" t="inlineStr">
        <is>
          <t>Unimodal</t>
        </is>
      </c>
      <c r="H1141" t="inlineStr">
        <is>
          <t>See abstract</t>
        </is>
      </c>
      <c r="I1141" t="inlineStr">
        <is>
          <t>See abstract</t>
        </is>
      </c>
      <c r="J1141" t="inlineStr">
        <is>
          <t>See abstract (AI/ML)</t>
        </is>
      </c>
      <c r="K1141" t="inlineStr">
        <is>
          <t>See abstract</t>
        </is>
      </c>
      <c r="M1141" t="inlineStr">
        <is>
          <t>See abstract</t>
        </is>
      </c>
      <c r="N1141" t="inlineStr">
        <is>
          <t>See abstract</t>
        </is>
      </c>
      <c r="O1141" t="inlineStr">
        <is>
          <t>Not verified from abstract</t>
        </is>
      </c>
      <c r="P1141" t="inlineStr">
        <is>
          <t>See abstract</t>
        </is>
      </c>
      <c r="Q1141" t="inlineStr">
        <is>
          <t>See abstract</t>
        </is>
      </c>
      <c r="R1141" t="inlineStr">
        <is>
          <t>Not reviewed (not included)</t>
        </is>
      </c>
      <c r="S1141" t="inlineStr">
        <is>
          <t>Not reviewed (not included)</t>
        </is>
      </c>
      <c r="T1141" t="inlineStr">
        <is>
          <t>Abstract screening only. Not Selected for Final 95 (Pending Full Text Review)</t>
        </is>
      </c>
      <c r="U1141" t="inlineStr">
        <is>
          <t>EXCLUDE</t>
        </is>
      </c>
      <c r="V11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41" t="inlineStr">
        <is>
          <t>Excluded: Other Criterion</t>
        </is>
      </c>
      <c r="X1141" t="inlineStr">
        <is>
          <t>Not assessed from abstract</t>
        </is>
      </c>
      <c r="Y1141" t="inlineStr">
        <is>
          <t>Pubmed</t>
        </is>
      </c>
      <c r="Z1141" t="inlineStr">
        <is>
          <t>Not determined from abstract</t>
        </is>
      </c>
      <c r="AB1141" t="inlineStr">
        <is>
          <t>Not assessed (not included)</t>
        </is>
      </c>
      <c r="AC1141" t="inlineStr">
        <is>
          <t>Not assessed (not included)</t>
        </is>
      </c>
      <c r="AD1141" t="inlineStr">
        <is>
          <t>Vahid A, Bluschke A, Roessner V, Stober S, Beste C.</t>
        </is>
      </c>
      <c r="AF1141" t="inlineStr">
        <is>
          <t>Unknown - Verify via DOI</t>
        </is>
      </c>
      <c r="AH1141" t="inlineStr">
        <is>
          <t>Not assessed</t>
        </is>
      </c>
      <c r="AI1141" t="inlineStr">
        <is>
          <t>Not reported</t>
        </is>
      </c>
      <c r="AJ1141" t="inlineStr">
        <is>
          <t>Not reported</t>
        </is>
      </c>
      <c r="AK1141" t="inlineStr">
        <is>
          <t>Not reported</t>
        </is>
      </c>
      <c r="AL1141" t="inlineStr">
        <is>
          <t>Not reported</t>
        </is>
      </c>
      <c r="AM1141" t="inlineStr">
        <is>
          <t>Not reported</t>
        </is>
      </c>
      <c r="AN1141" t="inlineStr">
        <is>
          <t>Not reported</t>
        </is>
      </c>
      <c r="AO1141" t="inlineStr">
        <is>
          <t>Not reviewed</t>
        </is>
      </c>
      <c r="AP1141" t="inlineStr">
        <is>
          <t>Not reported</t>
        </is>
      </c>
      <c r="AQ1141" t="inlineStr">
        <is>
          <t>Not reported</t>
        </is>
      </c>
      <c r="AR1141" t="inlineStr">
        <is>
          <t>Not reported</t>
        </is>
      </c>
      <c r="AS1141" t="inlineStr">
        <is>
          <t>See abstract</t>
        </is>
      </c>
      <c r="AT1141" t="inlineStr">
        <is>
          <t>Not reviewed</t>
        </is>
      </c>
      <c r="AU1141" t="inlineStr">
        <is>
          <t>Not reviewed</t>
        </is>
      </c>
      <c r="AV1141" t="inlineStr">
        <is>
          <t>Not reviewed</t>
        </is>
      </c>
      <c r="AW1141" t="inlineStr">
        <is>
          <t>Not reviewed</t>
        </is>
      </c>
      <c r="AX1141" t="inlineStr">
        <is>
          <t>Not reported</t>
        </is>
      </c>
      <c r="AY1141" t="inlineStr">
        <is>
          <t>Not reported</t>
        </is>
      </c>
      <c r="AZ1141" t="inlineStr">
        <is>
          <t>Not reported</t>
        </is>
      </c>
      <c r="BA1141" t="inlineStr">
        <is>
          <t>Not reported</t>
        </is>
      </c>
      <c r="BB1141" t="inlineStr">
        <is>
          <t>Not reported</t>
        </is>
      </c>
      <c r="BC1141" t="inlineStr">
        <is>
          <t>Not reported</t>
        </is>
      </c>
      <c r="BD1141" t="inlineStr">
        <is>
          <t>Not reported</t>
        </is>
      </c>
      <c r="BE1141" t="inlineStr">
        <is>
          <t>Not reported</t>
        </is>
      </c>
      <c r="BF1141" t="inlineStr">
        <is>
          <t>Not reported</t>
        </is>
      </c>
      <c r="BG1141" t="inlineStr">
        <is>
          <t>Not reviewed (not included)</t>
        </is>
      </c>
      <c r="BH1141" t="inlineStr">
        <is>
          <t>N/A</t>
        </is>
      </c>
      <c r="BI1141" t="inlineStr">
        <is>
          <t>Not reviewed</t>
        </is>
      </c>
      <c r="BJ1141" t="inlineStr">
        <is>
          <t>Not reviewed</t>
        </is>
      </c>
      <c r="BK1141" t="inlineStr">
        <is>
          <t>Not reviewed</t>
        </is>
      </c>
      <c r="BL1141" t="inlineStr">
        <is>
          <t>Not reviewed</t>
        </is>
      </c>
      <c r="BM1141" t="inlineStr">
        <is>
          <t>Not reviewed (not included)</t>
        </is>
      </c>
      <c r="BN1141" t="inlineStr">
        <is>
          <t>Not Selected for Final 95 (Pending Full Text Review) - Candidate paper not selected for final 95: Passed abstract screening but not included in final selec</t>
        </is>
      </c>
      <c r="BO1141" t="inlineStr">
        <is>
          <t>Abstract-level screening only</t>
        </is>
      </c>
      <c r="BP1141" t="inlineStr">
        <is>
          <t>Not reported</t>
        </is>
      </c>
    </row>
    <row r="1142">
      <c r="A1142" t="inlineStr">
        <is>
          <t>Examining overlap and homogeneity in ASD, ADHD, and OCD: a data-driven, diagnosis-agnostic approach</t>
        </is>
      </c>
      <c r="B1142" t="n">
        <v>2019</v>
      </c>
      <c r="C1142" t="inlineStr">
        <is>
          <t>Not checked</t>
        </is>
      </c>
      <c r="D1142" t="inlineStr">
        <is>
          <t>Not checked</t>
        </is>
      </c>
      <c r="E1142">
        <f>_XLFN.IFNA( _XLFN.XLOOKUP(A1010,#REF!,#REF!), "NOT PUBMED")</f>
        <v/>
      </c>
      <c r="G1142" t="inlineStr">
        <is>
          <t>Unimodal</t>
        </is>
      </c>
      <c r="H1142" t="inlineStr">
        <is>
          <t>See abstract</t>
        </is>
      </c>
      <c r="I1142" t="inlineStr">
        <is>
          <t>See abstract</t>
        </is>
      </c>
      <c r="J1142" t="inlineStr">
        <is>
          <t>See abstract (AI/ML)</t>
        </is>
      </c>
      <c r="K1142" t="inlineStr">
        <is>
          <t>See abstract</t>
        </is>
      </c>
      <c r="M1142" t="inlineStr">
        <is>
          <t>See abstract</t>
        </is>
      </c>
      <c r="N1142" t="inlineStr">
        <is>
          <t>See abstract</t>
        </is>
      </c>
      <c r="O1142" t="inlineStr">
        <is>
          <t>Not verified from abstract</t>
        </is>
      </c>
      <c r="P1142" t="inlineStr">
        <is>
          <t>See abstract</t>
        </is>
      </c>
      <c r="Q1142" t="inlineStr">
        <is>
          <t>See abstract</t>
        </is>
      </c>
      <c r="R1142" t="inlineStr">
        <is>
          <t>Not reviewed (not included)</t>
        </is>
      </c>
      <c r="S1142" t="inlineStr">
        <is>
          <t>Not reviewed (not included)</t>
        </is>
      </c>
      <c r="T1142" t="inlineStr">
        <is>
          <t>Abstract screening only. No AI/ML Methods</t>
        </is>
      </c>
      <c r="U1142" t="inlineStr">
        <is>
          <t>EXCLUDE</t>
        </is>
      </c>
      <c r="V1142" t="inlineStr">
        <is>
          <t>E1-No AI/ML/DL: Abstract and title do not describe application of AI, ML, or DL methods</t>
        </is>
      </c>
      <c r="W1142" t="inlineStr">
        <is>
          <t>Excluded: No AI/ML Methods</t>
        </is>
      </c>
      <c r="X1142" t="inlineStr">
        <is>
          <t>Not assessed from abstract</t>
        </is>
      </c>
      <c r="Y1142" t="inlineStr">
        <is>
          <t>Pubmed</t>
        </is>
      </c>
      <c r="Z1142" t="inlineStr">
        <is>
          <t>Not determined from abstract</t>
        </is>
      </c>
      <c r="AB1142" t="inlineStr">
        <is>
          <t>Not assessed (not included)</t>
        </is>
      </c>
      <c r="AC1142" t="inlineStr">
        <is>
          <t>Not assessed (not included)</t>
        </is>
      </c>
      <c r="AD1142" t="inlineStr">
        <is>
          <t>Kushki A, Anagnostou E, Hammill C, Duez P, Brian J, Iaboni A, Schachar R, Crosbie J, Arnold P, Lerch JP.</t>
        </is>
      </c>
      <c r="AF1142" t="inlineStr">
        <is>
          <t>Unknown - Verify via DOI</t>
        </is>
      </c>
      <c r="AH1142" t="inlineStr">
        <is>
          <t>Not assessed</t>
        </is>
      </c>
      <c r="AI1142" t="inlineStr">
        <is>
          <t>Not reported</t>
        </is>
      </c>
      <c r="AJ1142" t="inlineStr">
        <is>
          <t>Not reported</t>
        </is>
      </c>
      <c r="AK1142" t="inlineStr">
        <is>
          <t>Not reported</t>
        </is>
      </c>
      <c r="AL1142" t="inlineStr">
        <is>
          <t>Not reported</t>
        </is>
      </c>
      <c r="AM1142" t="inlineStr">
        <is>
          <t>Not reported</t>
        </is>
      </c>
      <c r="AN1142" t="inlineStr">
        <is>
          <t>Not reported</t>
        </is>
      </c>
      <c r="AO1142" t="inlineStr">
        <is>
          <t>Not reviewed</t>
        </is>
      </c>
      <c r="AP1142" t="inlineStr">
        <is>
          <t>Not reported</t>
        </is>
      </c>
      <c r="AQ1142" t="inlineStr">
        <is>
          <t>Not reported</t>
        </is>
      </c>
      <c r="AR1142" t="inlineStr">
        <is>
          <t>Not reported</t>
        </is>
      </c>
      <c r="AS1142" t="inlineStr">
        <is>
          <t>See abstract</t>
        </is>
      </c>
      <c r="AT1142" t="inlineStr">
        <is>
          <t>Not reviewed</t>
        </is>
      </c>
      <c r="AU1142" t="inlineStr">
        <is>
          <t>Not reviewed</t>
        </is>
      </c>
      <c r="AV1142" t="inlineStr">
        <is>
          <t>Not reviewed</t>
        </is>
      </c>
      <c r="AW1142" t="inlineStr">
        <is>
          <t>Not reviewed</t>
        </is>
      </c>
      <c r="AX1142" t="inlineStr">
        <is>
          <t>Not reported</t>
        </is>
      </c>
      <c r="AY1142" t="inlineStr">
        <is>
          <t>Not reported</t>
        </is>
      </c>
      <c r="AZ1142" t="inlineStr">
        <is>
          <t>Not reported</t>
        </is>
      </c>
      <c r="BA1142" t="inlineStr">
        <is>
          <t>Not reported</t>
        </is>
      </c>
      <c r="BB1142" t="inlineStr">
        <is>
          <t>Not reported</t>
        </is>
      </c>
      <c r="BC1142" t="inlineStr">
        <is>
          <t>Not reported</t>
        </is>
      </c>
      <c r="BD1142" t="inlineStr">
        <is>
          <t>Not reported</t>
        </is>
      </c>
      <c r="BE1142" t="inlineStr">
        <is>
          <t>Not reported</t>
        </is>
      </c>
      <c r="BF1142" t="inlineStr">
        <is>
          <t>Not reported</t>
        </is>
      </c>
      <c r="BG1142" t="inlineStr">
        <is>
          <t>Not reviewed (not included)</t>
        </is>
      </c>
      <c r="BH1142" t="inlineStr">
        <is>
          <t>N/A</t>
        </is>
      </c>
      <c r="BI1142" t="inlineStr">
        <is>
          <t>Not reviewed</t>
        </is>
      </c>
      <c r="BJ1142" t="inlineStr">
        <is>
          <t>Not reviewed</t>
        </is>
      </c>
      <c r="BK1142" t="inlineStr">
        <is>
          <t>Not reviewed</t>
        </is>
      </c>
      <c r="BL1142" t="inlineStr">
        <is>
          <t>Not reviewed</t>
        </is>
      </c>
      <c r="BM1142" t="inlineStr">
        <is>
          <t>Not reviewed (not included)</t>
        </is>
      </c>
      <c r="BN1142" t="inlineStr">
        <is>
          <t>No AI/ML Methods - E1-No AI/ML/DL: Abstract and title do not describe application of AI, ML, or DL methods</t>
        </is>
      </c>
      <c r="BO1142" t="inlineStr">
        <is>
          <t>Abstract-level screening only</t>
        </is>
      </c>
      <c r="BP1142" t="inlineStr">
        <is>
          <t>Not reported</t>
        </is>
      </c>
    </row>
    <row r="1143">
      <c r="A1143" t="inlineStr">
        <is>
          <t>Diagnostic Classification of ADHD Versus Control: Support Vector Machine Classification Using Brief Neuropsychological Assessment</t>
        </is>
      </c>
      <c r="B1143" t="n">
        <v>2020</v>
      </c>
      <c r="C1143" t="inlineStr">
        <is>
          <t>Not checked</t>
        </is>
      </c>
      <c r="D1143" t="inlineStr">
        <is>
          <t>Not checked</t>
        </is>
      </c>
      <c r="E1143">
        <f>_XLFN.IFNA( _XLFN.XLOOKUP(A1011,#REF!,#REF!), "NOT PUBMED")</f>
        <v/>
      </c>
      <c r="G1143" t="inlineStr">
        <is>
          <t>Unimodal</t>
        </is>
      </c>
      <c r="H1143" t="inlineStr">
        <is>
          <t>See abstract</t>
        </is>
      </c>
      <c r="I1143" t="inlineStr">
        <is>
          <t>See abstract</t>
        </is>
      </c>
      <c r="J1143" t="inlineStr">
        <is>
          <t>See abstract (AI/ML)</t>
        </is>
      </c>
      <c r="K1143" t="inlineStr">
        <is>
          <t>See abstract</t>
        </is>
      </c>
      <c r="M1143" t="inlineStr">
        <is>
          <t>See abstract</t>
        </is>
      </c>
      <c r="N1143" t="inlineStr">
        <is>
          <t>See abstract</t>
        </is>
      </c>
      <c r="O1143" t="inlineStr">
        <is>
          <t>Not verified from abstract</t>
        </is>
      </c>
      <c r="P1143" t="inlineStr">
        <is>
          <t>See abstract</t>
        </is>
      </c>
      <c r="Q1143" t="inlineStr">
        <is>
          <t>See abstract</t>
        </is>
      </c>
      <c r="R1143" t="inlineStr">
        <is>
          <t>Not reviewed (not included)</t>
        </is>
      </c>
      <c r="S1143" t="inlineStr">
        <is>
          <t>Not reviewed (not included)</t>
        </is>
      </c>
      <c r="T1143" t="inlineStr">
        <is>
          <t>Abstract screening only. Not Selected for Final 95 (Pending Full Text Review)</t>
        </is>
      </c>
      <c r="U1143" t="inlineStr">
        <is>
          <t>EXCLUDE</t>
        </is>
      </c>
      <c r="V11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43" t="inlineStr">
        <is>
          <t>Excluded: Other Criterion</t>
        </is>
      </c>
      <c r="X1143" t="inlineStr">
        <is>
          <t>Not assessed from abstract</t>
        </is>
      </c>
      <c r="Y1143" t="inlineStr">
        <is>
          <t>Pubmed</t>
        </is>
      </c>
      <c r="Z1143" t="inlineStr">
        <is>
          <t>Not determined from abstract</t>
        </is>
      </c>
      <c r="AB1143" t="inlineStr">
        <is>
          <t>Not assessed (not included)</t>
        </is>
      </c>
      <c r="AC1143" t="inlineStr">
        <is>
          <t>Not assessed (not included)</t>
        </is>
      </c>
      <c r="AD1143" t="inlineStr">
        <is>
          <t>Bledsoe JC, Xiao C, Chaovalitwongse A, Mehta S, Grabowski TJ, Semrud-Clikeman M, Pliszka S, Breiger D.</t>
        </is>
      </c>
      <c r="AF1143" t="inlineStr">
        <is>
          <t>Unknown - Verify via DOI</t>
        </is>
      </c>
      <c r="AH1143" t="inlineStr">
        <is>
          <t>Not assessed</t>
        </is>
      </c>
      <c r="AI1143" t="inlineStr">
        <is>
          <t>Not reported</t>
        </is>
      </c>
      <c r="AJ1143" t="inlineStr">
        <is>
          <t>Not reported</t>
        </is>
      </c>
      <c r="AK1143" t="inlineStr">
        <is>
          <t>Not reported</t>
        </is>
      </c>
      <c r="AL1143" t="inlineStr">
        <is>
          <t>Not reported</t>
        </is>
      </c>
      <c r="AM1143" t="inlineStr">
        <is>
          <t>Not reported</t>
        </is>
      </c>
      <c r="AN1143" t="inlineStr">
        <is>
          <t>Not reported</t>
        </is>
      </c>
      <c r="AO1143" t="inlineStr">
        <is>
          <t>Not reviewed</t>
        </is>
      </c>
      <c r="AP1143" t="inlineStr">
        <is>
          <t>Not reported</t>
        </is>
      </c>
      <c r="AQ1143" t="inlineStr">
        <is>
          <t>Not reported</t>
        </is>
      </c>
      <c r="AR1143" t="inlineStr">
        <is>
          <t>Not reported</t>
        </is>
      </c>
      <c r="AS1143" t="inlineStr">
        <is>
          <t>See abstract</t>
        </is>
      </c>
      <c r="AT1143" t="inlineStr">
        <is>
          <t>Not reviewed</t>
        </is>
      </c>
      <c r="AU1143" t="inlineStr">
        <is>
          <t>Not reviewed</t>
        </is>
      </c>
      <c r="AV1143" t="inlineStr">
        <is>
          <t>Not reviewed</t>
        </is>
      </c>
      <c r="AW1143" t="inlineStr">
        <is>
          <t>Not reviewed</t>
        </is>
      </c>
      <c r="AX1143" t="inlineStr">
        <is>
          <t>Not reported</t>
        </is>
      </c>
      <c r="AY1143" t="inlineStr">
        <is>
          <t>Not reported</t>
        </is>
      </c>
      <c r="AZ1143" t="inlineStr">
        <is>
          <t>Not reported</t>
        </is>
      </c>
      <c r="BA1143" t="inlineStr">
        <is>
          <t>Not reported</t>
        </is>
      </c>
      <c r="BB1143" t="inlineStr">
        <is>
          <t>Not reported</t>
        </is>
      </c>
      <c r="BC1143" t="inlineStr">
        <is>
          <t>Not reported</t>
        </is>
      </c>
      <c r="BD1143" t="inlineStr">
        <is>
          <t>Not reported</t>
        </is>
      </c>
      <c r="BE1143" t="inlineStr">
        <is>
          <t>Not reported</t>
        </is>
      </c>
      <c r="BF1143" t="inlineStr">
        <is>
          <t>Not reported</t>
        </is>
      </c>
      <c r="BG1143" t="inlineStr">
        <is>
          <t>Not reviewed (not included)</t>
        </is>
      </c>
      <c r="BH1143" t="inlineStr">
        <is>
          <t>N/A</t>
        </is>
      </c>
      <c r="BI1143" t="inlineStr">
        <is>
          <t>Not reviewed</t>
        </is>
      </c>
      <c r="BJ1143" t="inlineStr">
        <is>
          <t>Not reviewed</t>
        </is>
      </c>
      <c r="BK1143" t="inlineStr">
        <is>
          <t>Not reviewed</t>
        </is>
      </c>
      <c r="BL1143" t="inlineStr">
        <is>
          <t>Not reviewed</t>
        </is>
      </c>
      <c r="BM1143" t="inlineStr">
        <is>
          <t>Not reviewed (not included)</t>
        </is>
      </c>
      <c r="BN1143" t="inlineStr">
        <is>
          <t>Not Selected for Final 95 (Pending Full Text Review) - Candidate paper not selected for final 95: Passed abstract screening but not included in final selec</t>
        </is>
      </c>
      <c r="BO1143" t="inlineStr">
        <is>
          <t>Abstract-level screening only</t>
        </is>
      </c>
      <c r="BP1143" t="inlineStr">
        <is>
          <t>Not reported</t>
        </is>
      </c>
    </row>
    <row r="1144">
      <c r="A1144" t="inlineStr">
        <is>
          <t>A comparative diagnostic study using clinical and multimodal assessment, including functional neuroimaging and oculomotricity tools, to differentiate ADHD in young patients from healthy control group</t>
        </is>
      </c>
      <c r="B1144" t="n">
        <v>2025</v>
      </c>
      <c r="C1144" t="inlineStr">
        <is>
          <t>Not checked</t>
        </is>
      </c>
      <c r="D1144" t="inlineStr">
        <is>
          <t>Not checked</t>
        </is>
      </c>
      <c r="E1144">
        <f>_XLFN.IFNA( _XLFN.XLOOKUP(A1012,#REF!,#REF!), "NOT PUBMED")</f>
        <v/>
      </c>
      <c r="G1144" t="inlineStr">
        <is>
          <t>Unimodal</t>
        </is>
      </c>
      <c r="H1144" t="inlineStr">
        <is>
          <t>See abstract</t>
        </is>
      </c>
      <c r="I1144" t="inlineStr">
        <is>
          <t>See abstract</t>
        </is>
      </c>
      <c r="J1144" t="inlineStr">
        <is>
          <t>See abstract (AI/ML)</t>
        </is>
      </c>
      <c r="K1144" t="inlineStr">
        <is>
          <t>See abstract</t>
        </is>
      </c>
      <c r="M1144" t="inlineStr">
        <is>
          <t>See abstract</t>
        </is>
      </c>
      <c r="N1144" t="inlineStr">
        <is>
          <t>See abstract</t>
        </is>
      </c>
      <c r="O1144" t="inlineStr">
        <is>
          <t>Not verified from abstract</t>
        </is>
      </c>
      <c r="P1144" t="inlineStr">
        <is>
          <t>See abstract</t>
        </is>
      </c>
      <c r="Q1144" t="inlineStr">
        <is>
          <t>See abstract</t>
        </is>
      </c>
      <c r="R1144" t="inlineStr">
        <is>
          <t>Not reviewed (not included)</t>
        </is>
      </c>
      <c r="S1144" t="inlineStr">
        <is>
          <t>Not reviewed (not included)</t>
        </is>
      </c>
      <c r="T1144" t="inlineStr">
        <is>
          <t>Abstract screening only. No AI/ML Methods</t>
        </is>
      </c>
      <c r="U1144" t="inlineStr">
        <is>
          <t>EXCLUDE</t>
        </is>
      </c>
      <c r="V1144" t="inlineStr">
        <is>
          <t>E1-No AI/ML/DL: Abstract and title do not describe application of AI, ML, or DL methods</t>
        </is>
      </c>
      <c r="W1144" t="inlineStr">
        <is>
          <t>Excluded: No AI/ML Methods</t>
        </is>
      </c>
      <c r="X1144" t="inlineStr">
        <is>
          <t>Not assessed from abstract</t>
        </is>
      </c>
      <c r="Y1144" t="inlineStr">
        <is>
          <t>Pubmed</t>
        </is>
      </c>
      <c r="Z1144" t="inlineStr">
        <is>
          <t>Not determined from abstract</t>
        </is>
      </c>
      <c r="AB1144" t="inlineStr">
        <is>
          <t>Not assessed (not included)</t>
        </is>
      </c>
      <c r="AC1144" t="inlineStr">
        <is>
          <t>Not assessed (not included)</t>
        </is>
      </c>
      <c r="AD1144" t="inlineStr">
        <is>
          <t>Ma G, Eng AE, Chiang SK, Hao F, McIntyre RS, Zhou D, Yang Y, Ho RC, Yam KC.</t>
        </is>
      </c>
      <c r="AF1144" t="inlineStr">
        <is>
          <t>Unknown - Verify via DOI</t>
        </is>
      </c>
      <c r="AH1144" t="inlineStr">
        <is>
          <t>Not assessed</t>
        </is>
      </c>
      <c r="AI1144" t="inlineStr">
        <is>
          <t>Not reported</t>
        </is>
      </c>
      <c r="AJ1144" t="inlineStr">
        <is>
          <t>Not reported</t>
        </is>
      </c>
      <c r="AK1144" t="inlineStr">
        <is>
          <t>Not reported</t>
        </is>
      </c>
      <c r="AL1144" t="inlineStr">
        <is>
          <t>Not reported</t>
        </is>
      </c>
      <c r="AM1144" t="inlineStr">
        <is>
          <t>Not reported</t>
        </is>
      </c>
      <c r="AN1144" t="inlineStr">
        <is>
          <t>Not reported</t>
        </is>
      </c>
      <c r="AO1144" t="inlineStr">
        <is>
          <t>Not reviewed</t>
        </is>
      </c>
      <c r="AP1144" t="inlineStr">
        <is>
          <t>Not reported</t>
        </is>
      </c>
      <c r="AQ1144" t="inlineStr">
        <is>
          <t>Not reported</t>
        </is>
      </c>
      <c r="AR1144" t="inlineStr">
        <is>
          <t>Not reported</t>
        </is>
      </c>
      <c r="AS1144" t="inlineStr">
        <is>
          <t>See abstract</t>
        </is>
      </c>
      <c r="AT1144" t="inlineStr">
        <is>
          <t>Not reviewed</t>
        </is>
      </c>
      <c r="AU1144" t="inlineStr">
        <is>
          <t>Not reviewed</t>
        </is>
      </c>
      <c r="AV1144" t="inlineStr">
        <is>
          <t>Not reviewed</t>
        </is>
      </c>
      <c r="AW1144" t="inlineStr">
        <is>
          <t>Not reviewed</t>
        </is>
      </c>
      <c r="AX1144" t="inlineStr">
        <is>
          <t>Not reported</t>
        </is>
      </c>
      <c r="AY1144" t="inlineStr">
        <is>
          <t>Not reported</t>
        </is>
      </c>
      <c r="AZ1144" t="inlineStr">
        <is>
          <t>Not reported</t>
        </is>
      </c>
      <c r="BA1144" t="inlineStr">
        <is>
          <t>Not reported</t>
        </is>
      </c>
      <c r="BB1144" t="inlineStr">
        <is>
          <t>Not reported</t>
        </is>
      </c>
      <c r="BC1144" t="inlineStr">
        <is>
          <t>Not reported</t>
        </is>
      </c>
      <c r="BD1144" t="inlineStr">
        <is>
          <t>Not reported</t>
        </is>
      </c>
      <c r="BE1144" t="inlineStr">
        <is>
          <t>Not reported</t>
        </is>
      </c>
      <c r="BF1144" t="inlineStr">
        <is>
          <t>Not reported</t>
        </is>
      </c>
      <c r="BG1144" t="inlineStr">
        <is>
          <t>Not reviewed (not included)</t>
        </is>
      </c>
      <c r="BH1144" t="inlineStr">
        <is>
          <t>N/A</t>
        </is>
      </c>
      <c r="BI1144" t="inlineStr">
        <is>
          <t>Not reviewed</t>
        </is>
      </c>
      <c r="BJ1144" t="inlineStr">
        <is>
          <t>Not reviewed</t>
        </is>
      </c>
      <c r="BK1144" t="inlineStr">
        <is>
          <t>Not reviewed</t>
        </is>
      </c>
      <c r="BL1144" t="inlineStr">
        <is>
          <t>Not reviewed</t>
        </is>
      </c>
      <c r="BM1144" t="inlineStr">
        <is>
          <t>Not reviewed (not included)</t>
        </is>
      </c>
      <c r="BN1144" t="inlineStr">
        <is>
          <t>No AI/ML Methods - E1-No AI/ML/DL: Abstract and title do not describe application of AI, ML, or DL methods</t>
        </is>
      </c>
      <c r="BO1144" t="inlineStr">
        <is>
          <t>Abstract-level screening only</t>
        </is>
      </c>
      <c r="BP1144" t="inlineStr">
        <is>
          <t>Not reported</t>
        </is>
      </c>
    </row>
    <row r="1145">
      <c r="A1145" t="inlineStr">
        <is>
          <t>Optimal interval and feature selection in activity data for detecting attention deficit hyperactivity disorder</t>
        </is>
      </c>
      <c r="B1145" t="n">
        <v>2024</v>
      </c>
      <c r="C1145" t="inlineStr">
        <is>
          <t>Not checked</t>
        </is>
      </c>
      <c r="D1145" t="inlineStr">
        <is>
          <t>Not checked</t>
        </is>
      </c>
      <c r="E1145">
        <f>_XLFN.IFNA( _XLFN.XLOOKUP(A1014,#REF!,#REF!), "NOT PUBMED")</f>
        <v/>
      </c>
      <c r="G1145" t="inlineStr">
        <is>
          <t>Unimodal</t>
        </is>
      </c>
      <c r="H1145" t="inlineStr">
        <is>
          <t>See abstract</t>
        </is>
      </c>
      <c r="I1145" t="inlineStr">
        <is>
          <t>See abstract</t>
        </is>
      </c>
      <c r="J1145" t="inlineStr">
        <is>
          <t>See abstract (AI/ML)</t>
        </is>
      </c>
      <c r="K1145" t="inlineStr">
        <is>
          <t>See abstract</t>
        </is>
      </c>
      <c r="M1145" t="inlineStr">
        <is>
          <t>See abstract</t>
        </is>
      </c>
      <c r="N1145" t="inlineStr">
        <is>
          <t>See abstract</t>
        </is>
      </c>
      <c r="O1145" t="inlineStr">
        <is>
          <t>Not verified from abstract</t>
        </is>
      </c>
      <c r="P1145" t="inlineStr">
        <is>
          <t>See abstract</t>
        </is>
      </c>
      <c r="Q1145" t="inlineStr">
        <is>
          <t>See abstract</t>
        </is>
      </c>
      <c r="R1145" t="inlineStr">
        <is>
          <t>Not reviewed (not included)</t>
        </is>
      </c>
      <c r="S1145" t="inlineStr">
        <is>
          <t>Not reviewed (not included)</t>
        </is>
      </c>
      <c r="T1145" t="inlineStr">
        <is>
          <t>Abstract screening only. No AI/ML Methods</t>
        </is>
      </c>
      <c r="U1145" t="inlineStr">
        <is>
          <t>EXCLUDE</t>
        </is>
      </c>
      <c r="V1145" t="inlineStr">
        <is>
          <t>E1-No AI/ML/DL: Abstract and title do not describe application of AI, ML, or DL methods</t>
        </is>
      </c>
      <c r="W1145" t="inlineStr">
        <is>
          <t>Excluded: No AI/ML Methods</t>
        </is>
      </c>
      <c r="X1145" t="inlineStr">
        <is>
          <t>Not assessed from abstract</t>
        </is>
      </c>
      <c r="Y1145" t="inlineStr">
        <is>
          <t>Pubmed</t>
        </is>
      </c>
      <c r="Z1145" t="inlineStr">
        <is>
          <t>Not determined from abstract</t>
        </is>
      </c>
      <c r="AB1145" t="inlineStr">
        <is>
          <t>Not assessed (not included)</t>
        </is>
      </c>
      <c r="AC1145" t="inlineStr">
        <is>
          <t>Not assessed (not included)</t>
        </is>
      </c>
      <c r="AD1145" t="inlineStr">
        <is>
          <t>V S, S D MK.</t>
        </is>
      </c>
      <c r="AF1145" t="inlineStr">
        <is>
          <t>Unknown - Verify via DOI</t>
        </is>
      </c>
      <c r="AH1145" t="inlineStr">
        <is>
          <t>Not assessed</t>
        </is>
      </c>
      <c r="AI1145" t="inlineStr">
        <is>
          <t>Not reported</t>
        </is>
      </c>
      <c r="AJ1145" t="inlineStr">
        <is>
          <t>Not reported</t>
        </is>
      </c>
      <c r="AK1145" t="inlineStr">
        <is>
          <t>Not reported</t>
        </is>
      </c>
      <c r="AL1145" t="inlineStr">
        <is>
          <t>Not reported</t>
        </is>
      </c>
      <c r="AM1145" t="inlineStr">
        <is>
          <t>Not reported</t>
        </is>
      </c>
      <c r="AN1145" t="inlineStr">
        <is>
          <t>Not reported</t>
        </is>
      </c>
      <c r="AO1145" t="inlineStr">
        <is>
          <t>Not reviewed</t>
        </is>
      </c>
      <c r="AP1145" t="inlineStr">
        <is>
          <t>Not reported</t>
        </is>
      </c>
      <c r="AQ1145" t="inlineStr">
        <is>
          <t>Not reported</t>
        </is>
      </c>
      <c r="AR1145" t="inlineStr">
        <is>
          <t>Not reported</t>
        </is>
      </c>
      <c r="AS1145" t="inlineStr">
        <is>
          <t>See abstract</t>
        </is>
      </c>
      <c r="AT1145" t="inlineStr">
        <is>
          <t>Not reviewed</t>
        </is>
      </c>
      <c r="AU1145" t="inlineStr">
        <is>
          <t>Not reviewed</t>
        </is>
      </c>
      <c r="AV1145" t="inlineStr">
        <is>
          <t>Not reviewed</t>
        </is>
      </c>
      <c r="AW1145" t="inlineStr">
        <is>
          <t>Not reviewed</t>
        </is>
      </c>
      <c r="AX1145" t="inlineStr">
        <is>
          <t>Not reported</t>
        </is>
      </c>
      <c r="AY1145" t="inlineStr">
        <is>
          <t>Not reported</t>
        </is>
      </c>
      <c r="AZ1145" t="inlineStr">
        <is>
          <t>Not reported</t>
        </is>
      </c>
      <c r="BA1145" t="inlineStr">
        <is>
          <t>Not reported</t>
        </is>
      </c>
      <c r="BB1145" t="inlineStr">
        <is>
          <t>Not reported</t>
        </is>
      </c>
      <c r="BC1145" t="inlineStr">
        <is>
          <t>Not reported</t>
        </is>
      </c>
      <c r="BD1145" t="inlineStr">
        <is>
          <t>Not reported</t>
        </is>
      </c>
      <c r="BE1145" t="inlineStr">
        <is>
          <t>Not reported</t>
        </is>
      </c>
      <c r="BF1145" t="inlineStr">
        <is>
          <t>Not reported</t>
        </is>
      </c>
      <c r="BG1145" t="inlineStr">
        <is>
          <t>Not reviewed (not included)</t>
        </is>
      </c>
      <c r="BH1145" t="inlineStr">
        <is>
          <t>N/A</t>
        </is>
      </c>
      <c r="BI1145" t="inlineStr">
        <is>
          <t>Not reviewed</t>
        </is>
      </c>
      <c r="BJ1145" t="inlineStr">
        <is>
          <t>Not reviewed</t>
        </is>
      </c>
      <c r="BK1145" t="inlineStr">
        <is>
          <t>Not reviewed</t>
        </is>
      </c>
      <c r="BL1145" t="inlineStr">
        <is>
          <t>Not reviewed</t>
        </is>
      </c>
      <c r="BM1145" t="inlineStr">
        <is>
          <t>Not reviewed (not included)</t>
        </is>
      </c>
      <c r="BN1145" t="inlineStr">
        <is>
          <t>No AI/ML Methods - E1-No AI/ML/DL: Abstract and title do not describe application of AI, ML, or DL methods</t>
        </is>
      </c>
      <c r="BO1145" t="inlineStr">
        <is>
          <t>Abstract-level screening only</t>
        </is>
      </c>
      <c r="BP1145" t="inlineStr">
        <is>
          <t>Not reported</t>
        </is>
      </c>
    </row>
    <row r="1146">
      <c r="A1146" t="inlineStr">
        <is>
          <t>Generalizability of 3D CNN models for age estimation in diverse youth populations using structural MRI</t>
        </is>
      </c>
      <c r="B1146" t="n">
        <v>2023</v>
      </c>
      <c r="C1146" t="inlineStr">
        <is>
          <t>Not checked</t>
        </is>
      </c>
      <c r="D1146" t="inlineStr">
        <is>
          <t>Not checked</t>
        </is>
      </c>
      <c r="E1146">
        <f>_XLFN.IFNA( _XLFN.XLOOKUP(A1015,#REF!,#REF!), "NOT PUBMED")</f>
        <v/>
      </c>
      <c r="G1146" t="inlineStr">
        <is>
          <t>Unimodal</t>
        </is>
      </c>
      <c r="H1146" t="inlineStr">
        <is>
          <t>See abstract</t>
        </is>
      </c>
      <c r="I1146" t="inlineStr">
        <is>
          <t>See abstract</t>
        </is>
      </c>
      <c r="J1146" t="inlineStr">
        <is>
          <t>See abstract (AI/ML)</t>
        </is>
      </c>
      <c r="K1146" t="inlineStr">
        <is>
          <t>See abstract</t>
        </is>
      </c>
      <c r="M1146" t="inlineStr">
        <is>
          <t>See abstract</t>
        </is>
      </c>
      <c r="N1146" t="inlineStr">
        <is>
          <t>See abstract</t>
        </is>
      </c>
      <c r="O1146" t="inlineStr">
        <is>
          <t>Not verified from abstract</t>
        </is>
      </c>
      <c r="P1146" t="inlineStr">
        <is>
          <t>See abstract</t>
        </is>
      </c>
      <c r="Q1146" t="inlineStr">
        <is>
          <t>See abstract</t>
        </is>
      </c>
      <c r="R1146" t="inlineStr">
        <is>
          <t>Not reviewed (not included)</t>
        </is>
      </c>
      <c r="S1146" t="inlineStr">
        <is>
          <t>Not reviewed (not included)</t>
        </is>
      </c>
      <c r="T1146" t="inlineStr">
        <is>
          <t>Abstract screening only. Non-ADHD Focused</t>
        </is>
      </c>
      <c r="U1146" t="inlineStr">
        <is>
          <t>EXCLUDE</t>
        </is>
      </c>
      <c r="V1146" t="inlineStr">
        <is>
          <t>E2-Not ADHD focused: Neither title nor abstract mentions ADHD or attention-deficit/hyperactivity</t>
        </is>
      </c>
      <c r="W1146" t="inlineStr">
        <is>
          <t>Excluded: Not ADHD Focused</t>
        </is>
      </c>
      <c r="X1146" t="inlineStr">
        <is>
          <t>Not assessed from abstract</t>
        </is>
      </c>
      <c r="Y1146" t="inlineStr">
        <is>
          <t>Pubmed</t>
        </is>
      </c>
      <c r="Z1146" t="inlineStr">
        <is>
          <t>Not determined from abstract</t>
        </is>
      </c>
      <c r="AB1146" t="inlineStr">
        <is>
          <t>Not assessed (not included)</t>
        </is>
      </c>
      <c r="AC1146" t="inlineStr">
        <is>
          <t>Not assessed (not included)</t>
        </is>
      </c>
      <c r="AD1146" t="inlineStr">
        <is>
          <t>Mendes SL, Pinaya WHL, Pan PM, Jackowski AP, Bressan RA, Sato JR.</t>
        </is>
      </c>
      <c r="AF1146" t="inlineStr">
        <is>
          <t>Unknown - Verify via DOI</t>
        </is>
      </c>
      <c r="AH1146" t="inlineStr">
        <is>
          <t>Not assessed</t>
        </is>
      </c>
      <c r="AI1146" t="inlineStr">
        <is>
          <t>Not reported</t>
        </is>
      </c>
      <c r="AJ1146" t="inlineStr">
        <is>
          <t>Not reported</t>
        </is>
      </c>
      <c r="AK1146" t="inlineStr">
        <is>
          <t>Not reported</t>
        </is>
      </c>
      <c r="AL1146" t="inlineStr">
        <is>
          <t>Not reported</t>
        </is>
      </c>
      <c r="AM1146" t="inlineStr">
        <is>
          <t>Not reported</t>
        </is>
      </c>
      <c r="AN1146" t="inlineStr">
        <is>
          <t>Not reported</t>
        </is>
      </c>
      <c r="AO1146" t="inlineStr">
        <is>
          <t>Not reviewed</t>
        </is>
      </c>
      <c r="AP1146" t="inlineStr">
        <is>
          <t>Not reported</t>
        </is>
      </c>
      <c r="AQ1146" t="inlineStr">
        <is>
          <t>Not reported</t>
        </is>
      </c>
      <c r="AR1146" t="inlineStr">
        <is>
          <t>Not reported</t>
        </is>
      </c>
      <c r="AS1146" t="inlineStr">
        <is>
          <t>See abstract</t>
        </is>
      </c>
      <c r="AT1146" t="inlineStr">
        <is>
          <t>Not reviewed</t>
        </is>
      </c>
      <c r="AU1146" t="inlineStr">
        <is>
          <t>Not reviewed</t>
        </is>
      </c>
      <c r="AV1146" t="inlineStr">
        <is>
          <t>Not reviewed</t>
        </is>
      </c>
      <c r="AW1146" t="inlineStr">
        <is>
          <t>Not reviewed</t>
        </is>
      </c>
      <c r="AX1146" t="inlineStr">
        <is>
          <t>Not reported</t>
        </is>
      </c>
      <c r="AY1146" t="inlineStr">
        <is>
          <t>Not reported</t>
        </is>
      </c>
      <c r="AZ1146" t="inlineStr">
        <is>
          <t>Not reported</t>
        </is>
      </c>
      <c r="BA1146" t="inlineStr">
        <is>
          <t>Not reported</t>
        </is>
      </c>
      <c r="BB1146" t="inlineStr">
        <is>
          <t>Not reported</t>
        </is>
      </c>
      <c r="BC1146" t="inlineStr">
        <is>
          <t>Not reported</t>
        </is>
      </c>
      <c r="BD1146" t="inlineStr">
        <is>
          <t>Not reported</t>
        </is>
      </c>
      <c r="BE1146" t="inlineStr">
        <is>
          <t>Not reported</t>
        </is>
      </c>
      <c r="BF1146" t="inlineStr">
        <is>
          <t>Not reported</t>
        </is>
      </c>
      <c r="BG1146" t="inlineStr">
        <is>
          <t>Not reviewed (not included)</t>
        </is>
      </c>
      <c r="BH1146" t="inlineStr">
        <is>
          <t>N/A</t>
        </is>
      </c>
      <c r="BI1146" t="inlineStr">
        <is>
          <t>Not reviewed</t>
        </is>
      </c>
      <c r="BJ1146" t="inlineStr">
        <is>
          <t>Not reviewed</t>
        </is>
      </c>
      <c r="BK1146" t="inlineStr">
        <is>
          <t>Not reviewed</t>
        </is>
      </c>
      <c r="BL1146" t="inlineStr">
        <is>
          <t>Not reviewed</t>
        </is>
      </c>
      <c r="BM1146" t="inlineStr">
        <is>
          <t>Not reviewed (not included)</t>
        </is>
      </c>
      <c r="BN1146" t="inlineStr">
        <is>
          <t>Non-ADHD Focused - E2-Not ADHD focused: Neither title nor abstract mentions ADHD or attention-deficit/hyperactivity</t>
        </is>
      </c>
      <c r="BO1146" t="inlineStr">
        <is>
          <t>Abstract-level screening only</t>
        </is>
      </c>
      <c r="BP1146" t="inlineStr">
        <is>
          <t>Not reported</t>
        </is>
      </c>
    </row>
    <row r="1147">
      <c r="A1147" t="inlineStr">
        <is>
          <t>Deep Learning-Based ADHD and ADHD-RISK Classification Technology through the Recognition of Children's Abnormal Behaviors during the Robot-Led ADHD Screening Game</t>
        </is>
      </c>
      <c r="B1147" t="n">
        <v>2022</v>
      </c>
      <c r="C1147" t="inlineStr">
        <is>
          <t>Not checked</t>
        </is>
      </c>
      <c r="D1147" t="inlineStr">
        <is>
          <t>Not checked</t>
        </is>
      </c>
      <c r="E1147">
        <f>_XLFN.IFNA( _XLFN.XLOOKUP(A1017,#REF!,#REF!), "NOT PUBMED")</f>
        <v/>
      </c>
      <c r="G1147" t="inlineStr">
        <is>
          <t>Unimodal</t>
        </is>
      </c>
      <c r="H1147" t="inlineStr">
        <is>
          <t>See abstract</t>
        </is>
      </c>
      <c r="I1147" t="inlineStr">
        <is>
          <t>See abstract</t>
        </is>
      </c>
      <c r="J1147" t="inlineStr">
        <is>
          <t>See abstract (AI/ML)</t>
        </is>
      </c>
      <c r="K1147" t="inlineStr">
        <is>
          <t>See abstract</t>
        </is>
      </c>
      <c r="M1147" t="inlineStr">
        <is>
          <t>See abstract</t>
        </is>
      </c>
      <c r="N1147" t="inlineStr">
        <is>
          <t>See abstract</t>
        </is>
      </c>
      <c r="O1147" t="inlineStr">
        <is>
          <t>Not verified from abstract</t>
        </is>
      </c>
      <c r="P1147" t="inlineStr">
        <is>
          <t>See abstract</t>
        </is>
      </c>
      <c r="Q1147" t="inlineStr">
        <is>
          <t>See abstract</t>
        </is>
      </c>
      <c r="R1147" t="inlineStr">
        <is>
          <t>Not reviewed (not included)</t>
        </is>
      </c>
      <c r="S1147" t="inlineStr">
        <is>
          <t>Not reviewed (not included)</t>
        </is>
      </c>
      <c r="T1147" t="inlineStr">
        <is>
          <t>Abstract screening only. Not Selected for Final 95 (Pending Full Text Review)</t>
        </is>
      </c>
      <c r="U1147" t="inlineStr">
        <is>
          <t>EXCLUDE</t>
        </is>
      </c>
      <c r="V114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47" t="inlineStr">
        <is>
          <t>Excluded: Other Criterion</t>
        </is>
      </c>
      <c r="X1147" t="inlineStr">
        <is>
          <t>Not assessed from abstract</t>
        </is>
      </c>
      <c r="Y1147" t="inlineStr">
        <is>
          <t>Pubmed</t>
        </is>
      </c>
      <c r="Z1147" t="inlineStr">
        <is>
          <t>Not determined from abstract</t>
        </is>
      </c>
      <c r="AB1147" t="inlineStr">
        <is>
          <t>Not assessed (not included)</t>
        </is>
      </c>
      <c r="AC1147" t="inlineStr">
        <is>
          <t>Not assessed (not included)</t>
        </is>
      </c>
      <c r="AD1147" t="inlineStr">
        <is>
          <t>Lee W, Lee S, Lee D, Jun K, Ahn DH, Kim MS.</t>
        </is>
      </c>
      <c r="AF1147" t="inlineStr">
        <is>
          <t>Hybrid OA (Cambridge)</t>
        </is>
      </c>
      <c r="AH1147" t="inlineStr">
        <is>
          <t>Not assessed</t>
        </is>
      </c>
      <c r="AI1147" t="inlineStr">
        <is>
          <t>Not reported</t>
        </is>
      </c>
      <c r="AJ1147" t="inlineStr">
        <is>
          <t>Not reported</t>
        </is>
      </c>
      <c r="AK1147" t="inlineStr">
        <is>
          <t>Not reported</t>
        </is>
      </c>
      <c r="AL1147" t="inlineStr">
        <is>
          <t>Not reported</t>
        </is>
      </c>
      <c r="AM1147" t="inlineStr">
        <is>
          <t>Not reported</t>
        </is>
      </c>
      <c r="AN1147" t="inlineStr">
        <is>
          <t>Not reported</t>
        </is>
      </c>
      <c r="AO1147" t="inlineStr">
        <is>
          <t>Not reviewed</t>
        </is>
      </c>
      <c r="AP1147" t="inlineStr">
        <is>
          <t>Not reported</t>
        </is>
      </c>
      <c r="AQ1147" t="inlineStr">
        <is>
          <t>Not reported</t>
        </is>
      </c>
      <c r="AR1147" t="inlineStr">
        <is>
          <t>Not reported</t>
        </is>
      </c>
      <c r="AS1147" t="inlineStr">
        <is>
          <t>See abstract</t>
        </is>
      </c>
      <c r="AT1147" t="inlineStr">
        <is>
          <t>Not reviewed</t>
        </is>
      </c>
      <c r="AU1147" t="inlineStr">
        <is>
          <t>Not reviewed</t>
        </is>
      </c>
      <c r="AV1147" t="inlineStr">
        <is>
          <t>Not reviewed</t>
        </is>
      </c>
      <c r="AW1147" t="inlineStr">
        <is>
          <t>Not reviewed</t>
        </is>
      </c>
      <c r="AX1147" t="inlineStr">
        <is>
          <t>Not reported</t>
        </is>
      </c>
      <c r="AY1147" t="inlineStr">
        <is>
          <t>Not reported</t>
        </is>
      </c>
      <c r="AZ1147" t="inlineStr">
        <is>
          <t>Not reported</t>
        </is>
      </c>
      <c r="BA1147" t="inlineStr">
        <is>
          <t>Not reported</t>
        </is>
      </c>
      <c r="BB1147" t="inlineStr">
        <is>
          <t>Not reported</t>
        </is>
      </c>
      <c r="BC1147" t="inlineStr">
        <is>
          <t>Not reported</t>
        </is>
      </c>
      <c r="BD1147" t="inlineStr">
        <is>
          <t>Not reported</t>
        </is>
      </c>
      <c r="BE1147" t="inlineStr">
        <is>
          <t>Not reported</t>
        </is>
      </c>
      <c r="BF1147" t="inlineStr">
        <is>
          <t>Not reported</t>
        </is>
      </c>
      <c r="BG1147" t="inlineStr">
        <is>
          <t>Not reviewed (not included)</t>
        </is>
      </c>
      <c r="BH1147" t="inlineStr">
        <is>
          <t>N/A</t>
        </is>
      </c>
      <c r="BI1147" t="inlineStr">
        <is>
          <t>Not reviewed</t>
        </is>
      </c>
      <c r="BJ1147" t="inlineStr">
        <is>
          <t>Not reviewed</t>
        </is>
      </c>
      <c r="BK1147" t="inlineStr">
        <is>
          <t>Not reviewed</t>
        </is>
      </c>
      <c r="BL1147" t="inlineStr">
        <is>
          <t>Not reviewed</t>
        </is>
      </c>
      <c r="BM1147" t="inlineStr">
        <is>
          <t>Not reviewed (not included)</t>
        </is>
      </c>
      <c r="BN1147" t="inlineStr">
        <is>
          <t>Not Selected for Final 95 (Pending Full Text Review) - Candidate paper not selected for final 95: Passed abstract screening but not included in final selec</t>
        </is>
      </c>
      <c r="BO1147" t="inlineStr">
        <is>
          <t>Abstract-level screening only</t>
        </is>
      </c>
      <c r="BP1147" t="inlineStr">
        <is>
          <t>Not reported</t>
        </is>
      </c>
    </row>
    <row r="1148">
      <c r="A1148" t="inlineStr">
        <is>
          <t>Early prediction of ADHD symptoms from perinatal characteristics: A machine learning study</t>
        </is>
      </c>
      <c r="B1148" t="n">
        <v>2025</v>
      </c>
      <c r="C1148" t="inlineStr">
        <is>
          <t>Not checked</t>
        </is>
      </c>
      <c r="D1148" t="inlineStr">
        <is>
          <t>Not checked</t>
        </is>
      </c>
      <c r="E1148">
        <f>_XLFN.IFNA( _XLFN.XLOOKUP(A1018,#REF!,#REF!), "NOT PUBMED")</f>
        <v/>
      </c>
      <c r="G1148" t="inlineStr">
        <is>
          <t>Unimodal</t>
        </is>
      </c>
      <c r="H1148" t="inlineStr">
        <is>
          <t>See abstract</t>
        </is>
      </c>
      <c r="I1148" t="inlineStr">
        <is>
          <t>See abstract</t>
        </is>
      </c>
      <c r="J1148" t="inlineStr">
        <is>
          <t>See abstract (AI/ML)</t>
        </is>
      </c>
      <c r="K1148" t="inlineStr">
        <is>
          <t>See abstract</t>
        </is>
      </c>
      <c r="M1148" t="inlineStr">
        <is>
          <t>See abstract</t>
        </is>
      </c>
      <c r="N1148" t="inlineStr">
        <is>
          <t>See abstract</t>
        </is>
      </c>
      <c r="O1148" t="inlineStr">
        <is>
          <t>Not verified from abstract</t>
        </is>
      </c>
      <c r="P1148" t="inlineStr">
        <is>
          <t>See abstract</t>
        </is>
      </c>
      <c r="Q1148" t="inlineStr">
        <is>
          <t>See abstract</t>
        </is>
      </c>
      <c r="R1148" t="inlineStr">
        <is>
          <t>Not reviewed (not included)</t>
        </is>
      </c>
      <c r="S1148" t="inlineStr">
        <is>
          <t>Not reviewed (not included)</t>
        </is>
      </c>
      <c r="T1148" t="inlineStr">
        <is>
          <t>Abstract screening only. Not Selected for Final 95 (Pending Full Text Review)</t>
        </is>
      </c>
      <c r="U1148" t="inlineStr">
        <is>
          <t>EXCLUDE</t>
        </is>
      </c>
      <c r="V11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48" t="inlineStr">
        <is>
          <t>Excluded: Other Criterion</t>
        </is>
      </c>
      <c r="X1148" t="inlineStr">
        <is>
          <t>Not assessed from abstract</t>
        </is>
      </c>
      <c r="Y1148" t="inlineStr">
        <is>
          <t>Pubmed</t>
        </is>
      </c>
      <c r="Z1148" t="inlineStr">
        <is>
          <t>Not determined from abstract</t>
        </is>
      </c>
      <c r="AB1148" t="inlineStr">
        <is>
          <t>Not assessed (not included)</t>
        </is>
      </c>
      <c r="AC1148" t="inlineStr">
        <is>
          <t>Not assessed (not included)</t>
        </is>
      </c>
      <c r="AD1148" t="inlineStr">
        <is>
          <t>Ho YL, Auyeung B, Murray A.</t>
        </is>
      </c>
      <c r="AF1148" t="inlineStr">
        <is>
          <t>Unknown - Verify via DOI</t>
        </is>
      </c>
      <c r="AH1148" t="inlineStr">
        <is>
          <t>Not assessed</t>
        </is>
      </c>
      <c r="AI1148" t="inlineStr">
        <is>
          <t>Not reported</t>
        </is>
      </c>
      <c r="AJ1148" t="inlineStr">
        <is>
          <t>Not reported</t>
        </is>
      </c>
      <c r="AK1148" t="inlineStr">
        <is>
          <t>Not reported</t>
        </is>
      </c>
      <c r="AL1148" t="inlineStr">
        <is>
          <t>Not reported</t>
        </is>
      </c>
      <c r="AM1148" t="inlineStr">
        <is>
          <t>Not reported</t>
        </is>
      </c>
      <c r="AN1148" t="inlineStr">
        <is>
          <t>Not reported</t>
        </is>
      </c>
      <c r="AO1148" t="inlineStr">
        <is>
          <t>Not reviewed</t>
        </is>
      </c>
      <c r="AP1148" t="inlineStr">
        <is>
          <t>Not reported</t>
        </is>
      </c>
      <c r="AQ1148" t="inlineStr">
        <is>
          <t>Not reported</t>
        </is>
      </c>
      <c r="AR1148" t="inlineStr">
        <is>
          <t>Not reported</t>
        </is>
      </c>
      <c r="AS1148" t="inlineStr">
        <is>
          <t>See abstract</t>
        </is>
      </c>
      <c r="AT1148" t="inlineStr">
        <is>
          <t>Not reviewed</t>
        </is>
      </c>
      <c r="AU1148" t="inlineStr">
        <is>
          <t>Not reviewed</t>
        </is>
      </c>
      <c r="AV1148" t="inlineStr">
        <is>
          <t>Not reviewed</t>
        </is>
      </c>
      <c r="AW1148" t="inlineStr">
        <is>
          <t>Not reviewed</t>
        </is>
      </c>
      <c r="AX1148" t="inlineStr">
        <is>
          <t>Not reported</t>
        </is>
      </c>
      <c r="AY1148" t="inlineStr">
        <is>
          <t>Not reported</t>
        </is>
      </c>
      <c r="AZ1148" t="inlineStr">
        <is>
          <t>Not reported</t>
        </is>
      </c>
      <c r="BA1148" t="inlineStr">
        <is>
          <t>Not reported</t>
        </is>
      </c>
      <c r="BB1148" t="inlineStr">
        <is>
          <t>Not reported</t>
        </is>
      </c>
      <c r="BC1148" t="inlineStr">
        <is>
          <t>Not reported</t>
        </is>
      </c>
      <c r="BD1148" t="inlineStr">
        <is>
          <t>Not reported</t>
        </is>
      </c>
      <c r="BE1148" t="inlineStr">
        <is>
          <t>Not reported</t>
        </is>
      </c>
      <c r="BF1148" t="inlineStr">
        <is>
          <t>Not reported</t>
        </is>
      </c>
      <c r="BG1148" t="inlineStr">
        <is>
          <t>Not reviewed (not included)</t>
        </is>
      </c>
      <c r="BH1148" t="inlineStr">
        <is>
          <t>N/A</t>
        </is>
      </c>
      <c r="BI1148" t="inlineStr">
        <is>
          <t>Not reviewed</t>
        </is>
      </c>
      <c r="BJ1148" t="inlineStr">
        <is>
          <t>Not reviewed</t>
        </is>
      </c>
      <c r="BK1148" t="inlineStr">
        <is>
          <t>Not reviewed</t>
        </is>
      </c>
      <c r="BL1148" t="inlineStr">
        <is>
          <t>Not reviewed</t>
        </is>
      </c>
      <c r="BM1148" t="inlineStr">
        <is>
          <t>Not reviewed (not included)</t>
        </is>
      </c>
      <c r="BN1148" t="inlineStr">
        <is>
          <t>Not Selected for Final 95 (Pending Full Text Review) - Candidate paper not selected for final 95: Passed abstract screening but not included in final selec</t>
        </is>
      </c>
      <c r="BO1148" t="inlineStr">
        <is>
          <t>Abstract-level screening only</t>
        </is>
      </c>
      <c r="BP1148" t="inlineStr">
        <is>
          <t>Not reported</t>
        </is>
      </c>
    </row>
    <row r="1149">
      <c r="A1149" t="inlineStr">
        <is>
          <t>Trends in South Korean Medical Device Development for Attention-Deficit/Hyperactivity Disorder and Autism Spectrum Disorder: Narrative Review</t>
        </is>
      </c>
      <c r="B1149" t="n">
        <v>2024</v>
      </c>
      <c r="C1149" t="inlineStr">
        <is>
          <t>Not checked</t>
        </is>
      </c>
      <c r="D1149" t="inlineStr">
        <is>
          <t>Not checked</t>
        </is>
      </c>
      <c r="E1149">
        <f>_XLFN.IFNA( _XLFN.XLOOKUP(A1019,#REF!,#REF!), "NOT PUBMED")</f>
        <v/>
      </c>
      <c r="G1149" t="inlineStr">
        <is>
          <t>Unimodal</t>
        </is>
      </c>
      <c r="H1149" t="inlineStr">
        <is>
          <t>See abstract</t>
        </is>
      </c>
      <c r="I1149" t="inlineStr">
        <is>
          <t>See abstract</t>
        </is>
      </c>
      <c r="J1149" t="inlineStr">
        <is>
          <t>See abstract (AI/ML)</t>
        </is>
      </c>
      <c r="K1149" t="inlineStr">
        <is>
          <t>See abstract</t>
        </is>
      </c>
      <c r="M1149" t="inlineStr">
        <is>
          <t>See abstract</t>
        </is>
      </c>
      <c r="N1149" t="inlineStr">
        <is>
          <t>See abstract</t>
        </is>
      </c>
      <c r="O1149" t="inlineStr">
        <is>
          <t>Not verified from abstract</t>
        </is>
      </c>
      <c r="P1149" t="inlineStr">
        <is>
          <t>See abstract</t>
        </is>
      </c>
      <c r="Q1149" t="inlineStr">
        <is>
          <t>See abstract</t>
        </is>
      </c>
      <c r="R1149" t="inlineStr">
        <is>
          <t>Not reviewed (not included)</t>
        </is>
      </c>
      <c r="S1149" t="inlineStr">
        <is>
          <t>Not reviewed (not included)</t>
        </is>
      </c>
      <c r="T1149" t="inlineStr">
        <is>
          <t>Abstract screening only. Not Primary Research</t>
        </is>
      </c>
      <c r="U1149" t="inlineStr">
        <is>
          <t>EXCLUDE</t>
        </is>
      </c>
      <c r="V1149" t="inlineStr">
        <is>
          <t>E6-Not Primary Research: Title/abstract indicates systematic review, meta-analysis, or review paper</t>
        </is>
      </c>
      <c r="W1149" t="inlineStr">
        <is>
          <t>Excluded: Not Primary Research</t>
        </is>
      </c>
      <c r="X1149" t="inlineStr">
        <is>
          <t>Not assessed from abstract</t>
        </is>
      </c>
      <c r="Y1149" t="inlineStr">
        <is>
          <t>Pubmed</t>
        </is>
      </c>
      <c r="Z1149" t="inlineStr">
        <is>
          <t>Not determined from abstract</t>
        </is>
      </c>
      <c r="AB1149" t="inlineStr">
        <is>
          <t>Not assessed (not included)</t>
        </is>
      </c>
      <c r="AC1149" t="inlineStr">
        <is>
          <t>Not assessed (not included)</t>
        </is>
      </c>
      <c r="AD1149" t="inlineStr">
        <is>
          <t>Cho Y, Talboys SL.</t>
        </is>
      </c>
      <c r="AF1149" t="inlineStr">
        <is>
          <t>Unknown - Verify via DOI</t>
        </is>
      </c>
      <c r="AH1149" t="inlineStr">
        <is>
          <t>Not assessed</t>
        </is>
      </c>
      <c r="AI1149" t="inlineStr">
        <is>
          <t>Not reported</t>
        </is>
      </c>
      <c r="AJ1149" t="inlineStr">
        <is>
          <t>Not reported</t>
        </is>
      </c>
      <c r="AK1149" t="inlineStr">
        <is>
          <t>Not reported</t>
        </is>
      </c>
      <c r="AL1149" t="inlineStr">
        <is>
          <t>Not reported</t>
        </is>
      </c>
      <c r="AM1149" t="inlineStr">
        <is>
          <t>Not reported</t>
        </is>
      </c>
      <c r="AN1149" t="inlineStr">
        <is>
          <t>Not reported</t>
        </is>
      </c>
      <c r="AO1149" t="inlineStr">
        <is>
          <t>Not reviewed</t>
        </is>
      </c>
      <c r="AP1149" t="inlineStr">
        <is>
          <t>Not reported</t>
        </is>
      </c>
      <c r="AQ1149" t="inlineStr">
        <is>
          <t>Not reported</t>
        </is>
      </c>
      <c r="AR1149" t="inlineStr">
        <is>
          <t>Not reported</t>
        </is>
      </c>
      <c r="AS1149" t="inlineStr">
        <is>
          <t>See abstract</t>
        </is>
      </c>
      <c r="AT1149" t="inlineStr">
        <is>
          <t>Not reviewed</t>
        </is>
      </c>
      <c r="AU1149" t="inlineStr">
        <is>
          <t>Not reviewed</t>
        </is>
      </c>
      <c r="AV1149" t="inlineStr">
        <is>
          <t>Not reviewed</t>
        </is>
      </c>
      <c r="AW1149" t="inlineStr">
        <is>
          <t>Not reviewed</t>
        </is>
      </c>
      <c r="AX1149" t="inlineStr">
        <is>
          <t>Not reported</t>
        </is>
      </c>
      <c r="AY1149" t="inlineStr">
        <is>
          <t>Not reported</t>
        </is>
      </c>
      <c r="AZ1149" t="inlineStr">
        <is>
          <t>Not reported</t>
        </is>
      </c>
      <c r="BA1149" t="inlineStr">
        <is>
          <t>Not reported</t>
        </is>
      </c>
      <c r="BB1149" t="inlineStr">
        <is>
          <t>Not reported</t>
        </is>
      </c>
      <c r="BC1149" t="inlineStr">
        <is>
          <t>Not reported</t>
        </is>
      </c>
      <c r="BD1149" t="inlineStr">
        <is>
          <t>Not reported</t>
        </is>
      </c>
      <c r="BE1149" t="inlineStr">
        <is>
          <t>Not reported</t>
        </is>
      </c>
      <c r="BF1149" t="inlineStr">
        <is>
          <t>Not reported</t>
        </is>
      </c>
      <c r="BG1149" t="inlineStr">
        <is>
          <t>Not reviewed (not included)</t>
        </is>
      </c>
      <c r="BH1149" t="inlineStr">
        <is>
          <t>N/A</t>
        </is>
      </c>
      <c r="BI1149" t="inlineStr">
        <is>
          <t>Not reviewed</t>
        </is>
      </c>
      <c r="BJ1149" t="inlineStr">
        <is>
          <t>Not reviewed</t>
        </is>
      </c>
      <c r="BK1149" t="inlineStr">
        <is>
          <t>Not reviewed</t>
        </is>
      </c>
      <c r="BL1149" t="inlineStr">
        <is>
          <t>Not reviewed</t>
        </is>
      </c>
      <c r="BM1149" t="inlineStr">
        <is>
          <t>Not reviewed (not included)</t>
        </is>
      </c>
      <c r="BN1149" t="inlineStr">
        <is>
          <t>Not Primary Research - E6-Not Primary Research: Title/abstract indicates systematic review, meta-analysis, or review paper</t>
        </is>
      </c>
      <c r="BO1149" t="inlineStr">
        <is>
          <t>Abstract-level screening only</t>
        </is>
      </c>
      <c r="BP1149" t="inlineStr">
        <is>
          <t>Not reported</t>
        </is>
      </c>
    </row>
    <row r="1150">
      <c r="A1150" t="inlineStr">
        <is>
          <t>Exploring characteristic features of attention-deficit/hyperactivity disorder: findings from multi-modal MRI and candidate genetic data</t>
        </is>
      </c>
      <c r="B1150" t="n">
        <v>2020</v>
      </c>
      <c r="C1150" t="inlineStr">
        <is>
          <t>Not checked</t>
        </is>
      </c>
      <c r="D1150" t="inlineStr">
        <is>
          <t>Not checked</t>
        </is>
      </c>
      <c r="E1150">
        <f>_XLFN.IFNA( _XLFN.XLOOKUP(A1022,#REF!,#REF!), "NOT PUBMED")</f>
        <v/>
      </c>
      <c r="G1150" t="inlineStr">
        <is>
          <t>Unimodal</t>
        </is>
      </c>
      <c r="H1150" t="inlineStr">
        <is>
          <t>See abstract</t>
        </is>
      </c>
      <c r="I1150" t="inlineStr">
        <is>
          <t>See abstract</t>
        </is>
      </c>
      <c r="J1150" t="inlineStr">
        <is>
          <t>See abstract (AI/ML)</t>
        </is>
      </c>
      <c r="K1150" t="inlineStr">
        <is>
          <t>See abstract</t>
        </is>
      </c>
      <c r="M1150" t="inlineStr">
        <is>
          <t>See abstract</t>
        </is>
      </c>
      <c r="N1150" t="inlineStr">
        <is>
          <t>See abstract</t>
        </is>
      </c>
      <c r="O1150" t="inlineStr">
        <is>
          <t>Not verified from abstract</t>
        </is>
      </c>
      <c r="P1150" t="inlineStr">
        <is>
          <t>See abstract</t>
        </is>
      </c>
      <c r="Q1150" t="inlineStr">
        <is>
          <t>See abstract</t>
        </is>
      </c>
      <c r="R1150" t="inlineStr">
        <is>
          <t>Not reviewed (not included)</t>
        </is>
      </c>
      <c r="S1150" t="inlineStr">
        <is>
          <t>Not reviewed (not included)</t>
        </is>
      </c>
      <c r="T1150" t="inlineStr">
        <is>
          <t>Abstract screening only. No AI/ML Methods</t>
        </is>
      </c>
      <c r="U1150" t="inlineStr">
        <is>
          <t>EXCLUDE</t>
        </is>
      </c>
      <c r="V1150" t="inlineStr">
        <is>
          <t>E1-No AI/ML/DL: Abstract and title do not describe application of AI, ML, or DL methods</t>
        </is>
      </c>
      <c r="W1150" t="inlineStr">
        <is>
          <t>Excluded: No AI/ML Methods</t>
        </is>
      </c>
      <c r="X1150" t="inlineStr">
        <is>
          <t>Not assessed from abstract</t>
        </is>
      </c>
      <c r="Y1150" t="inlineStr">
        <is>
          <t>Pubmed</t>
        </is>
      </c>
      <c r="Z1150" t="inlineStr">
        <is>
          <t>Not determined from abstract</t>
        </is>
      </c>
      <c r="AB1150" t="inlineStr">
        <is>
          <t>Not assessed (not included)</t>
        </is>
      </c>
      <c r="AC1150" t="inlineStr">
        <is>
          <t>Not assessed (not included)</t>
        </is>
      </c>
      <c r="AD1150" t="inlineStr">
        <is>
          <t>Yoo JH, Kim JI, Kim BN, Jeong B.</t>
        </is>
      </c>
      <c r="AF1150" t="inlineStr">
        <is>
          <t>Unknown - Verify via DOI</t>
        </is>
      </c>
      <c r="AH1150" t="inlineStr">
        <is>
          <t>Not assessed</t>
        </is>
      </c>
      <c r="AI1150" t="inlineStr">
        <is>
          <t>Not reported</t>
        </is>
      </c>
      <c r="AJ1150" t="inlineStr">
        <is>
          <t>Not reported</t>
        </is>
      </c>
      <c r="AK1150" t="inlineStr">
        <is>
          <t>Not reported</t>
        </is>
      </c>
      <c r="AL1150" t="inlineStr">
        <is>
          <t>Not reported</t>
        </is>
      </c>
      <c r="AM1150" t="inlineStr">
        <is>
          <t>Not reported</t>
        </is>
      </c>
      <c r="AN1150" t="inlineStr">
        <is>
          <t>Not reported</t>
        </is>
      </c>
      <c r="AO1150" t="inlineStr">
        <is>
          <t>Not reviewed</t>
        </is>
      </c>
      <c r="AP1150" t="inlineStr">
        <is>
          <t>Not reported</t>
        </is>
      </c>
      <c r="AQ1150" t="inlineStr">
        <is>
          <t>Not reported</t>
        </is>
      </c>
      <c r="AR1150" t="inlineStr">
        <is>
          <t>Not reported</t>
        </is>
      </c>
      <c r="AS1150" t="inlineStr">
        <is>
          <t>See abstract</t>
        </is>
      </c>
      <c r="AT1150" t="inlineStr">
        <is>
          <t>Not reviewed</t>
        </is>
      </c>
      <c r="AU1150" t="inlineStr">
        <is>
          <t>Not reviewed</t>
        </is>
      </c>
      <c r="AV1150" t="inlineStr">
        <is>
          <t>Not reviewed</t>
        </is>
      </c>
      <c r="AW1150" t="inlineStr">
        <is>
          <t>Not reviewed</t>
        </is>
      </c>
      <c r="AX1150" t="inlineStr">
        <is>
          <t>Not reported</t>
        </is>
      </c>
      <c r="AY1150" t="inlineStr">
        <is>
          <t>Not reported</t>
        </is>
      </c>
      <c r="AZ1150" t="inlineStr">
        <is>
          <t>Not reported</t>
        </is>
      </c>
      <c r="BA1150" t="inlineStr">
        <is>
          <t>Not reported</t>
        </is>
      </c>
      <c r="BB1150" t="inlineStr">
        <is>
          <t>Not reported</t>
        </is>
      </c>
      <c r="BC1150" t="inlineStr">
        <is>
          <t>Not reported</t>
        </is>
      </c>
      <c r="BD1150" t="inlineStr">
        <is>
          <t>Not reported</t>
        </is>
      </c>
      <c r="BE1150" t="inlineStr">
        <is>
          <t>Not reported</t>
        </is>
      </c>
      <c r="BF1150" t="inlineStr">
        <is>
          <t>Not reported</t>
        </is>
      </c>
      <c r="BG1150" t="inlineStr">
        <is>
          <t>Not reviewed (not included)</t>
        </is>
      </c>
      <c r="BH1150" t="inlineStr">
        <is>
          <t>N/A</t>
        </is>
      </c>
      <c r="BI1150" t="inlineStr">
        <is>
          <t>Not reviewed</t>
        </is>
      </c>
      <c r="BJ1150" t="inlineStr">
        <is>
          <t>Not reviewed</t>
        </is>
      </c>
      <c r="BK1150" t="inlineStr">
        <is>
          <t>Not reviewed</t>
        </is>
      </c>
      <c r="BL1150" t="inlineStr">
        <is>
          <t>Not reviewed</t>
        </is>
      </c>
      <c r="BM1150" t="inlineStr">
        <is>
          <t>Not reviewed (not included)</t>
        </is>
      </c>
      <c r="BN1150" t="inlineStr">
        <is>
          <t>No AI/ML Methods - E1-No AI/ML/DL: Abstract and title do not describe application of AI, ML, or DL methods</t>
        </is>
      </c>
      <c r="BO1150" t="inlineStr">
        <is>
          <t>Abstract-level screening only</t>
        </is>
      </c>
      <c r="BP1150" t="inlineStr">
        <is>
          <t>Not reported</t>
        </is>
      </c>
    </row>
    <row r="1151">
      <c r="A1151" t="inlineStr">
        <is>
          <t>Improved ADHD Diagnosis Using EEG Connectivity and Deep Learning through Combining Pearson Correlation Coefficient and Phase-Locking Value</t>
        </is>
      </c>
      <c r="B1151" t="n">
        <v>2024</v>
      </c>
      <c r="C1151" t="inlineStr">
        <is>
          <t>Not checked</t>
        </is>
      </c>
      <c r="D1151" t="inlineStr">
        <is>
          <t>Not checked</t>
        </is>
      </c>
      <c r="E1151">
        <f>_XLFN.IFNA( _XLFN.XLOOKUP(A1023,#REF!,#REF!), "NOT PUBMED")</f>
        <v/>
      </c>
      <c r="G1151" t="inlineStr">
        <is>
          <t>Unimodal</t>
        </is>
      </c>
      <c r="H1151" t="inlineStr">
        <is>
          <t>See abstract</t>
        </is>
      </c>
      <c r="I1151" t="inlineStr">
        <is>
          <t>See abstract</t>
        </is>
      </c>
      <c r="J1151" t="inlineStr">
        <is>
          <t>See abstract (AI/ML)</t>
        </is>
      </c>
      <c r="K1151" t="inlineStr">
        <is>
          <t>See abstract</t>
        </is>
      </c>
      <c r="M1151" t="inlineStr">
        <is>
          <t>See abstract</t>
        </is>
      </c>
      <c r="N1151" t="inlineStr">
        <is>
          <t>See abstract</t>
        </is>
      </c>
      <c r="O1151" t="inlineStr">
        <is>
          <t>Not verified from abstract</t>
        </is>
      </c>
      <c r="P1151" t="inlineStr">
        <is>
          <t>See abstract</t>
        </is>
      </c>
      <c r="Q1151" t="inlineStr">
        <is>
          <t>See abstract</t>
        </is>
      </c>
      <c r="R1151" t="inlineStr">
        <is>
          <t>Not reviewed (not included)</t>
        </is>
      </c>
      <c r="S1151" t="inlineStr">
        <is>
          <t>Not reviewed (not included)</t>
        </is>
      </c>
      <c r="T1151" t="inlineStr">
        <is>
          <t>Abstract screening only. Not Selected for Final 95 (Pending Full Text Review)</t>
        </is>
      </c>
      <c r="U1151" t="inlineStr">
        <is>
          <t>EXCLUDE</t>
        </is>
      </c>
      <c r="V11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51" t="inlineStr">
        <is>
          <t>Excluded: Other Criterion</t>
        </is>
      </c>
      <c r="X1151" t="inlineStr">
        <is>
          <t>Not assessed from abstract</t>
        </is>
      </c>
      <c r="Y1151" t="inlineStr">
        <is>
          <t>Pubmed</t>
        </is>
      </c>
      <c r="Z1151" t="inlineStr">
        <is>
          <t>Not determined from abstract</t>
        </is>
      </c>
      <c r="AB1151" t="inlineStr">
        <is>
          <t>Not assessed (not included)</t>
        </is>
      </c>
      <c r="AC1151" t="inlineStr">
        <is>
          <t>Not assessed (not included)</t>
        </is>
      </c>
      <c r="AD1151" t="inlineStr">
        <is>
          <t>Ahmadi Moghadam E, Abedinzadeh Torghabeh F, Hosseini SA, Moattar MH.</t>
        </is>
      </c>
      <c r="AF1151" t="inlineStr">
        <is>
          <t>Unknown - Verify via DOI</t>
        </is>
      </c>
      <c r="AH1151" t="inlineStr">
        <is>
          <t>Not assessed</t>
        </is>
      </c>
      <c r="AI1151" t="inlineStr">
        <is>
          <t>Not reported</t>
        </is>
      </c>
      <c r="AJ1151" t="inlineStr">
        <is>
          <t>Not reported</t>
        </is>
      </c>
      <c r="AK1151" t="inlineStr">
        <is>
          <t>Not reported</t>
        </is>
      </c>
      <c r="AL1151" t="inlineStr">
        <is>
          <t>Not reported</t>
        </is>
      </c>
      <c r="AM1151" t="inlineStr">
        <is>
          <t>Not reported</t>
        </is>
      </c>
      <c r="AN1151" t="inlineStr">
        <is>
          <t>Not reported</t>
        </is>
      </c>
      <c r="AO1151" t="inlineStr">
        <is>
          <t>Not reviewed</t>
        </is>
      </c>
      <c r="AP1151" t="inlineStr">
        <is>
          <t>Not reported</t>
        </is>
      </c>
      <c r="AQ1151" t="inlineStr">
        <is>
          <t>Not reported</t>
        </is>
      </c>
      <c r="AR1151" t="inlineStr">
        <is>
          <t>Not reported</t>
        </is>
      </c>
      <c r="AS1151" t="inlineStr">
        <is>
          <t>See abstract</t>
        </is>
      </c>
      <c r="AT1151" t="inlineStr">
        <is>
          <t>Not reviewed</t>
        </is>
      </c>
      <c r="AU1151" t="inlineStr">
        <is>
          <t>Not reviewed</t>
        </is>
      </c>
      <c r="AV1151" t="inlineStr">
        <is>
          <t>Not reviewed</t>
        </is>
      </c>
      <c r="AW1151" t="inlineStr">
        <is>
          <t>Not reviewed</t>
        </is>
      </c>
      <c r="AX1151" t="inlineStr">
        <is>
          <t>Not reported</t>
        </is>
      </c>
      <c r="AY1151" t="inlineStr">
        <is>
          <t>Not reported</t>
        </is>
      </c>
      <c r="AZ1151" t="inlineStr">
        <is>
          <t>Not reported</t>
        </is>
      </c>
      <c r="BA1151" t="inlineStr">
        <is>
          <t>Not reported</t>
        </is>
      </c>
      <c r="BB1151" t="inlineStr">
        <is>
          <t>Not reported</t>
        </is>
      </c>
      <c r="BC1151" t="inlineStr">
        <is>
          <t>Not reported</t>
        </is>
      </c>
      <c r="BD1151" t="inlineStr">
        <is>
          <t>Not reported</t>
        </is>
      </c>
      <c r="BE1151" t="inlineStr">
        <is>
          <t>Not reported</t>
        </is>
      </c>
      <c r="BF1151" t="inlineStr">
        <is>
          <t>Not reported</t>
        </is>
      </c>
      <c r="BG1151" t="inlineStr">
        <is>
          <t>Not reviewed (not included)</t>
        </is>
      </c>
      <c r="BH1151" t="inlineStr">
        <is>
          <t>N/A</t>
        </is>
      </c>
      <c r="BI1151" t="inlineStr">
        <is>
          <t>Not reviewed</t>
        </is>
      </c>
      <c r="BJ1151" t="inlineStr">
        <is>
          <t>Not reviewed</t>
        </is>
      </c>
      <c r="BK1151" t="inlineStr">
        <is>
          <t>Not reviewed</t>
        </is>
      </c>
      <c r="BL1151" t="inlineStr">
        <is>
          <t>Not reviewed</t>
        </is>
      </c>
      <c r="BM1151" t="inlineStr">
        <is>
          <t>Not reviewed (not included)</t>
        </is>
      </c>
      <c r="BN1151" t="inlineStr">
        <is>
          <t>Not Selected for Final 95 (Pending Full Text Review) - Candidate paper not selected for final 95: Passed abstract screening but not included in final selec</t>
        </is>
      </c>
      <c r="BO1151" t="inlineStr">
        <is>
          <t>Abstract-level screening only</t>
        </is>
      </c>
      <c r="BP1151" t="inlineStr">
        <is>
          <t>Not reported</t>
        </is>
      </c>
    </row>
    <row r="1152">
      <c r="A1152" t="inlineStr">
        <is>
          <t>A Virtual-Reality System Integrated With Neuro-Behavior Sensing for Attention-Deficit/Hyperactivity Disorder Intelligent Assessment</t>
        </is>
      </c>
      <c r="B1152" t="n">
        <v>2020</v>
      </c>
      <c r="C1152" t="inlineStr">
        <is>
          <t>Not checked</t>
        </is>
      </c>
      <c r="D1152" t="inlineStr">
        <is>
          <t>Not checked</t>
        </is>
      </c>
      <c r="E1152">
        <f>_XLFN.IFNA( _XLFN.XLOOKUP(A1024,#REF!,#REF!), "NOT PUBMED")</f>
        <v/>
      </c>
      <c r="G1152" t="inlineStr">
        <is>
          <t>Unimodal</t>
        </is>
      </c>
      <c r="H1152" t="inlineStr">
        <is>
          <t>See abstract</t>
        </is>
      </c>
      <c r="I1152" t="inlineStr">
        <is>
          <t>See abstract</t>
        </is>
      </c>
      <c r="J1152" t="inlineStr">
        <is>
          <t>See abstract (AI/ML)</t>
        </is>
      </c>
      <c r="K1152" t="inlineStr">
        <is>
          <t>See abstract</t>
        </is>
      </c>
      <c r="M1152" t="inlineStr">
        <is>
          <t>See abstract</t>
        </is>
      </c>
      <c r="N1152" t="inlineStr">
        <is>
          <t>See abstract</t>
        </is>
      </c>
      <c r="O1152" t="inlineStr">
        <is>
          <t>Not verified from abstract</t>
        </is>
      </c>
      <c r="P1152" t="inlineStr">
        <is>
          <t>See abstract</t>
        </is>
      </c>
      <c r="Q1152" t="inlineStr">
        <is>
          <t>See abstract</t>
        </is>
      </c>
      <c r="R1152" t="inlineStr">
        <is>
          <t>Not reviewed (not included)</t>
        </is>
      </c>
      <c r="S1152" t="inlineStr">
        <is>
          <t>Not reviewed (not included)</t>
        </is>
      </c>
      <c r="T1152" t="inlineStr">
        <is>
          <t>Abstract screening only. No AI/ML Methods</t>
        </is>
      </c>
      <c r="U1152" t="inlineStr">
        <is>
          <t>EXCLUDE</t>
        </is>
      </c>
      <c r="V1152" t="inlineStr">
        <is>
          <t>E1-No AI/ML/DL: Abstract and title do not describe application of AI, ML, or DL methods</t>
        </is>
      </c>
      <c r="W1152" t="inlineStr">
        <is>
          <t>Excluded: No AI/ML Methods</t>
        </is>
      </c>
      <c r="X1152" t="inlineStr">
        <is>
          <t>Not assessed from abstract</t>
        </is>
      </c>
      <c r="Y1152" t="inlineStr">
        <is>
          <t>Pubmed</t>
        </is>
      </c>
      <c r="Z1152" t="inlineStr">
        <is>
          <t>Not determined from abstract</t>
        </is>
      </c>
      <c r="AB1152" t="inlineStr">
        <is>
          <t>Not assessed (not included)</t>
        </is>
      </c>
      <c r="AC1152" t="inlineStr">
        <is>
          <t>Not assessed (not included)</t>
        </is>
      </c>
      <c r="AD1152" t="inlineStr">
        <is>
          <t>Yeh SC, Lin SY, Wu EH, Zhang KF, Xiu X, Rizzo A, Chung CR.</t>
        </is>
      </c>
      <c r="AF1152" t="inlineStr">
        <is>
          <t>Unknown - Verify via DOI</t>
        </is>
      </c>
      <c r="AH1152" t="inlineStr">
        <is>
          <t>Not assessed</t>
        </is>
      </c>
      <c r="AI1152" t="inlineStr">
        <is>
          <t>Not reported</t>
        </is>
      </c>
      <c r="AJ1152" t="inlineStr">
        <is>
          <t>Not reported</t>
        </is>
      </c>
      <c r="AK1152" t="inlineStr">
        <is>
          <t>Not reported</t>
        </is>
      </c>
      <c r="AL1152" t="inlineStr">
        <is>
          <t>Not reported</t>
        </is>
      </c>
      <c r="AM1152" t="inlineStr">
        <is>
          <t>Not reported</t>
        </is>
      </c>
      <c r="AN1152" t="inlineStr">
        <is>
          <t>Not reported</t>
        </is>
      </c>
      <c r="AO1152" t="inlineStr">
        <is>
          <t>Not reviewed</t>
        </is>
      </c>
      <c r="AP1152" t="inlineStr">
        <is>
          <t>Not reported</t>
        </is>
      </c>
      <c r="AQ1152" t="inlineStr">
        <is>
          <t>Not reported</t>
        </is>
      </c>
      <c r="AR1152" t="inlineStr">
        <is>
          <t>Not reported</t>
        </is>
      </c>
      <c r="AS1152" t="inlineStr">
        <is>
          <t>See abstract</t>
        </is>
      </c>
      <c r="AT1152" t="inlineStr">
        <is>
          <t>Not reviewed</t>
        </is>
      </c>
      <c r="AU1152" t="inlineStr">
        <is>
          <t>Not reviewed</t>
        </is>
      </c>
      <c r="AV1152" t="inlineStr">
        <is>
          <t>Not reviewed</t>
        </is>
      </c>
      <c r="AW1152" t="inlineStr">
        <is>
          <t>Not reviewed</t>
        </is>
      </c>
      <c r="AX1152" t="inlineStr">
        <is>
          <t>Not reported</t>
        </is>
      </c>
      <c r="AY1152" t="inlineStr">
        <is>
          <t>Not reported</t>
        </is>
      </c>
      <c r="AZ1152" t="inlineStr">
        <is>
          <t>Not reported</t>
        </is>
      </c>
      <c r="BA1152" t="inlineStr">
        <is>
          <t>Not reported</t>
        </is>
      </c>
      <c r="BB1152" t="inlineStr">
        <is>
          <t>Not reported</t>
        </is>
      </c>
      <c r="BC1152" t="inlineStr">
        <is>
          <t>Not reported</t>
        </is>
      </c>
      <c r="BD1152" t="inlineStr">
        <is>
          <t>Not reported</t>
        </is>
      </c>
      <c r="BE1152" t="inlineStr">
        <is>
          <t>Not reported</t>
        </is>
      </c>
      <c r="BF1152" t="inlineStr">
        <is>
          <t>Not reported</t>
        </is>
      </c>
      <c r="BG1152" t="inlineStr">
        <is>
          <t>Not reviewed (not included)</t>
        </is>
      </c>
      <c r="BH1152" t="inlineStr">
        <is>
          <t>N/A</t>
        </is>
      </c>
      <c r="BI1152" t="inlineStr">
        <is>
          <t>Not reviewed</t>
        </is>
      </c>
      <c r="BJ1152" t="inlineStr">
        <is>
          <t>Not reviewed</t>
        </is>
      </c>
      <c r="BK1152" t="inlineStr">
        <is>
          <t>Not reviewed</t>
        </is>
      </c>
      <c r="BL1152" t="inlineStr">
        <is>
          <t>Not reviewed</t>
        </is>
      </c>
      <c r="BM1152" t="inlineStr">
        <is>
          <t>Not reviewed (not included)</t>
        </is>
      </c>
      <c r="BN1152" t="inlineStr">
        <is>
          <t>No AI/ML Methods - E1-No AI/ML/DL: Abstract and title do not describe application of AI, ML, or DL methods</t>
        </is>
      </c>
      <c r="BO1152" t="inlineStr">
        <is>
          <t>Abstract-level screening only</t>
        </is>
      </c>
      <c r="BP1152" t="inlineStr">
        <is>
          <t>Not reported</t>
        </is>
      </c>
    </row>
    <row r="1153">
      <c r="A1153" t="inlineStr">
        <is>
          <t>Remote Assessment of ADHD Symptoms Based on Mobile Game Performance in Children with ADHD: A Proof of Concept</t>
        </is>
      </c>
      <c r="B1153" t="n">
        <v>2023</v>
      </c>
      <c r="C1153" t="inlineStr">
        <is>
          <t>Not checked</t>
        </is>
      </c>
      <c r="D1153" t="inlineStr">
        <is>
          <t>Not checked</t>
        </is>
      </c>
      <c r="E1153">
        <f>_XLFN.IFNA( _XLFN.XLOOKUP(A1026,#REF!,#REF!), "NOT PUBMED")</f>
        <v/>
      </c>
      <c r="G1153" t="inlineStr">
        <is>
          <t>Unimodal</t>
        </is>
      </c>
      <c r="H1153" t="inlineStr">
        <is>
          <t>See abstract</t>
        </is>
      </c>
      <c r="I1153" t="inlineStr">
        <is>
          <t>See abstract</t>
        </is>
      </c>
      <c r="J1153" t="inlineStr">
        <is>
          <t>See abstract (AI/ML)</t>
        </is>
      </c>
      <c r="K1153" t="inlineStr">
        <is>
          <t>See abstract</t>
        </is>
      </c>
      <c r="M1153" t="inlineStr">
        <is>
          <t>See abstract</t>
        </is>
      </c>
      <c r="N1153" t="inlineStr">
        <is>
          <t>See abstract</t>
        </is>
      </c>
      <c r="O1153" t="inlineStr">
        <is>
          <t>Not verified from abstract</t>
        </is>
      </c>
      <c r="P1153" t="inlineStr">
        <is>
          <t>See abstract</t>
        </is>
      </c>
      <c r="Q1153" t="inlineStr">
        <is>
          <t>See abstract</t>
        </is>
      </c>
      <c r="R1153" t="inlineStr">
        <is>
          <t>Not reviewed (not included)</t>
        </is>
      </c>
      <c r="S1153" t="inlineStr">
        <is>
          <t>Not reviewed (not included)</t>
        </is>
      </c>
      <c r="T1153" t="inlineStr">
        <is>
          <t>Abstract screening only. No AI/ML Methods</t>
        </is>
      </c>
      <c r="U1153" t="inlineStr">
        <is>
          <t>EXCLUDE</t>
        </is>
      </c>
      <c r="V1153" t="inlineStr">
        <is>
          <t>E1-No AI/ML/DL: Abstract and title do not describe application of AI, ML, or DL methods</t>
        </is>
      </c>
      <c r="W1153" t="inlineStr">
        <is>
          <t>Excluded: No AI/ML Methods</t>
        </is>
      </c>
      <c r="X1153" t="inlineStr">
        <is>
          <t>Not assessed from abstract</t>
        </is>
      </c>
      <c r="Y1153" t="inlineStr">
        <is>
          <t>Pubmed</t>
        </is>
      </c>
      <c r="Z1153" t="inlineStr">
        <is>
          <t>Not determined from abstract</t>
        </is>
      </c>
      <c r="AB1153" t="inlineStr">
        <is>
          <t>Not assessed (not included)</t>
        </is>
      </c>
      <c r="AC1153" t="inlineStr">
        <is>
          <t>Not assessed (not included)</t>
        </is>
      </c>
      <c r="AD1153" t="inlineStr">
        <is>
          <t>Song JH, Kim B, Kim SC, Toom N, Kaur C, Rodriguez GM, Hord MK, Jung HT.</t>
        </is>
      </c>
      <c r="AF1153" t="inlineStr">
        <is>
          <t>Unknown - Verify via DOI</t>
        </is>
      </c>
      <c r="AH1153" t="inlineStr">
        <is>
          <t>Not assessed</t>
        </is>
      </c>
      <c r="AI1153" t="inlineStr">
        <is>
          <t>Not reported</t>
        </is>
      </c>
      <c r="AJ1153" t="inlineStr">
        <is>
          <t>Not reported</t>
        </is>
      </c>
      <c r="AK1153" t="inlineStr">
        <is>
          <t>Not reported</t>
        </is>
      </c>
      <c r="AL1153" t="inlineStr">
        <is>
          <t>Not reported</t>
        </is>
      </c>
      <c r="AM1153" t="inlineStr">
        <is>
          <t>Not reported</t>
        </is>
      </c>
      <c r="AN1153" t="inlineStr">
        <is>
          <t>Not reported</t>
        </is>
      </c>
      <c r="AO1153" t="inlineStr">
        <is>
          <t>Not reviewed</t>
        </is>
      </c>
      <c r="AP1153" t="inlineStr">
        <is>
          <t>Not reported</t>
        </is>
      </c>
      <c r="AQ1153" t="inlineStr">
        <is>
          <t>Not reported</t>
        </is>
      </c>
      <c r="AR1153" t="inlineStr">
        <is>
          <t>Not reported</t>
        </is>
      </c>
      <c r="AS1153" t="inlineStr">
        <is>
          <t>See abstract</t>
        </is>
      </c>
      <c r="AT1153" t="inlineStr">
        <is>
          <t>Not reviewed</t>
        </is>
      </c>
      <c r="AU1153" t="inlineStr">
        <is>
          <t>Not reviewed</t>
        </is>
      </c>
      <c r="AV1153" t="inlineStr">
        <is>
          <t>Not reviewed</t>
        </is>
      </c>
      <c r="AW1153" t="inlineStr">
        <is>
          <t>Not reviewed</t>
        </is>
      </c>
      <c r="AX1153" t="inlineStr">
        <is>
          <t>Not reported</t>
        </is>
      </c>
      <c r="AY1153" t="inlineStr">
        <is>
          <t>Not reported</t>
        </is>
      </c>
      <c r="AZ1153" t="inlineStr">
        <is>
          <t>Not reported</t>
        </is>
      </c>
      <c r="BA1153" t="inlineStr">
        <is>
          <t>Not reported</t>
        </is>
      </c>
      <c r="BB1153" t="inlineStr">
        <is>
          <t>Not reported</t>
        </is>
      </c>
      <c r="BC1153" t="inlineStr">
        <is>
          <t>Not reported</t>
        </is>
      </c>
      <c r="BD1153" t="inlineStr">
        <is>
          <t>Not reported</t>
        </is>
      </c>
      <c r="BE1153" t="inlineStr">
        <is>
          <t>Not reported</t>
        </is>
      </c>
      <c r="BF1153" t="inlineStr">
        <is>
          <t>Not reported</t>
        </is>
      </c>
      <c r="BG1153" t="inlineStr">
        <is>
          <t>Not reviewed (not included)</t>
        </is>
      </c>
      <c r="BH1153" t="inlineStr">
        <is>
          <t>N/A</t>
        </is>
      </c>
      <c r="BI1153" t="inlineStr">
        <is>
          <t>Not reviewed</t>
        </is>
      </c>
      <c r="BJ1153" t="inlineStr">
        <is>
          <t>Not reviewed</t>
        </is>
      </c>
      <c r="BK1153" t="inlineStr">
        <is>
          <t>Not reviewed</t>
        </is>
      </c>
      <c r="BL1153" t="inlineStr">
        <is>
          <t>Not reviewed</t>
        </is>
      </c>
      <c r="BM1153" t="inlineStr">
        <is>
          <t>Not reviewed (not included)</t>
        </is>
      </c>
      <c r="BN1153" t="inlineStr">
        <is>
          <t>No AI/ML Methods - E1-No AI/ML/DL: Abstract and title do not describe application of AI, ML, or DL methods</t>
        </is>
      </c>
      <c r="BO1153" t="inlineStr">
        <is>
          <t>Abstract-level screening only</t>
        </is>
      </c>
      <c r="BP1153" t="inlineStr">
        <is>
          <t>Not reported</t>
        </is>
      </c>
    </row>
    <row r="1154">
      <c r="A1154" t="inlineStr">
        <is>
          <t>An explainable machine learning-based approach to predicting treatment response for neurofeedback in ADHD</t>
        </is>
      </c>
      <c r="B1154" t="n">
        <v>2025</v>
      </c>
      <c r="C1154" t="inlineStr">
        <is>
          <t>Not checked</t>
        </is>
      </c>
      <c r="D1154" t="inlineStr">
        <is>
          <t>Not checked</t>
        </is>
      </c>
      <c r="E1154">
        <f>_XLFN.IFNA( _XLFN.XLOOKUP(A1028,#REF!,#REF!), "NOT PUBMED")</f>
        <v/>
      </c>
      <c r="G1154" t="inlineStr">
        <is>
          <t>Unimodal</t>
        </is>
      </c>
      <c r="H1154" t="inlineStr">
        <is>
          <t>See abstract</t>
        </is>
      </c>
      <c r="I1154" t="inlineStr">
        <is>
          <t>See abstract</t>
        </is>
      </c>
      <c r="J1154" t="inlineStr">
        <is>
          <t>See abstract (AI/ML)</t>
        </is>
      </c>
      <c r="K1154" t="inlineStr">
        <is>
          <t>See abstract</t>
        </is>
      </c>
      <c r="M1154" t="inlineStr">
        <is>
          <t>See abstract</t>
        </is>
      </c>
      <c r="N1154" t="inlineStr">
        <is>
          <t>See abstract</t>
        </is>
      </c>
      <c r="O1154" t="inlineStr">
        <is>
          <t>Not verified from abstract</t>
        </is>
      </c>
      <c r="P1154" t="inlineStr">
        <is>
          <t>See abstract</t>
        </is>
      </c>
      <c r="Q1154" t="inlineStr">
        <is>
          <t>See abstract</t>
        </is>
      </c>
      <c r="R1154" t="inlineStr">
        <is>
          <t>Not reviewed (not included)</t>
        </is>
      </c>
      <c r="S1154" t="inlineStr">
        <is>
          <t>Not reviewed (not included)</t>
        </is>
      </c>
      <c r="T1154" t="inlineStr">
        <is>
          <t>Abstract screening only. Treatment-Only Study</t>
        </is>
      </c>
      <c r="U1154" t="inlineStr">
        <is>
          <t>EXCLUDE</t>
        </is>
      </c>
      <c r="V1154" t="inlineStr">
        <is>
          <t>E1-Treatment Only: Primary focus is treatment response/outcome, not ADHD diagnosis or classification</t>
        </is>
      </c>
      <c r="W1154" t="inlineStr">
        <is>
          <t>Excluded: Treatment Study Not Diagnostic</t>
        </is>
      </c>
      <c r="X1154" t="inlineStr">
        <is>
          <t>Not assessed from abstract</t>
        </is>
      </c>
      <c r="Y1154" t="inlineStr">
        <is>
          <t>Pubmed</t>
        </is>
      </c>
      <c r="Z1154" t="inlineStr">
        <is>
          <t>Not determined from abstract</t>
        </is>
      </c>
      <c r="AB1154" t="inlineStr">
        <is>
          <t>Not assessed (not included)</t>
        </is>
      </c>
      <c r="AC1154" t="inlineStr">
        <is>
          <t>Not assessed (not included)</t>
        </is>
      </c>
      <c r="AD1154" t="inlineStr">
        <is>
          <t>Hoseini R, Shalbaf A.</t>
        </is>
      </c>
      <c r="AF1154" t="inlineStr">
        <is>
          <t>Unknown - Verify via DOI</t>
        </is>
      </c>
      <c r="AH1154" t="inlineStr">
        <is>
          <t>Not assessed</t>
        </is>
      </c>
      <c r="AI1154" t="inlineStr">
        <is>
          <t>Not reported</t>
        </is>
      </c>
      <c r="AJ1154" t="inlineStr">
        <is>
          <t>Not reported</t>
        </is>
      </c>
      <c r="AK1154" t="inlineStr">
        <is>
          <t>Not reported</t>
        </is>
      </c>
      <c r="AL1154" t="inlineStr">
        <is>
          <t>Not reported</t>
        </is>
      </c>
      <c r="AM1154" t="inlineStr">
        <is>
          <t>Not reported</t>
        </is>
      </c>
      <c r="AN1154" t="inlineStr">
        <is>
          <t>Not reported</t>
        </is>
      </c>
      <c r="AO1154" t="inlineStr">
        <is>
          <t>Not reviewed</t>
        </is>
      </c>
      <c r="AP1154" t="inlineStr">
        <is>
          <t>Not reported</t>
        </is>
      </c>
      <c r="AQ1154" t="inlineStr">
        <is>
          <t>Not reported</t>
        </is>
      </c>
      <c r="AR1154" t="inlineStr">
        <is>
          <t>Not reported</t>
        </is>
      </c>
      <c r="AS1154" t="inlineStr">
        <is>
          <t>See abstract</t>
        </is>
      </c>
      <c r="AT1154" t="inlineStr">
        <is>
          <t>Not reviewed</t>
        </is>
      </c>
      <c r="AU1154" t="inlineStr">
        <is>
          <t>Not reviewed</t>
        </is>
      </c>
      <c r="AV1154" t="inlineStr">
        <is>
          <t>Not reviewed</t>
        </is>
      </c>
      <c r="AW1154" t="inlineStr">
        <is>
          <t>Not reviewed</t>
        </is>
      </c>
      <c r="AX1154" t="inlineStr">
        <is>
          <t>Not reported</t>
        </is>
      </c>
      <c r="AY1154" t="inlineStr">
        <is>
          <t>Not reported</t>
        </is>
      </c>
      <c r="AZ1154" t="inlineStr">
        <is>
          <t>Not reported</t>
        </is>
      </c>
      <c r="BA1154" t="inlineStr">
        <is>
          <t>Not reported</t>
        </is>
      </c>
      <c r="BB1154" t="inlineStr">
        <is>
          <t>Not reported</t>
        </is>
      </c>
      <c r="BC1154" t="inlineStr">
        <is>
          <t>Not reported</t>
        </is>
      </c>
      <c r="BD1154" t="inlineStr">
        <is>
          <t>Not reported</t>
        </is>
      </c>
      <c r="BE1154" t="inlineStr">
        <is>
          <t>Not reported</t>
        </is>
      </c>
      <c r="BF1154" t="inlineStr">
        <is>
          <t>Not reported</t>
        </is>
      </c>
      <c r="BG1154" t="inlineStr">
        <is>
          <t>Not reviewed (not included)</t>
        </is>
      </c>
      <c r="BH1154" t="inlineStr">
        <is>
          <t>N/A</t>
        </is>
      </c>
      <c r="BI1154" t="inlineStr">
        <is>
          <t>Not reviewed</t>
        </is>
      </c>
      <c r="BJ1154" t="inlineStr">
        <is>
          <t>Not reviewed</t>
        </is>
      </c>
      <c r="BK1154" t="inlineStr">
        <is>
          <t>Not reviewed</t>
        </is>
      </c>
      <c r="BL1154" t="inlineStr">
        <is>
          <t>Not reviewed</t>
        </is>
      </c>
      <c r="BM1154" t="inlineStr">
        <is>
          <t>Not reviewed (not included)</t>
        </is>
      </c>
      <c r="BN1154" t="inlineStr">
        <is>
          <t>Treatment-Only Study - E1-Treatment Only: Primary focus is treatment response/outcome, not ADHD diagnosis or classification</t>
        </is>
      </c>
      <c r="BO1154" t="inlineStr">
        <is>
          <t>Abstract-level screening only</t>
        </is>
      </c>
      <c r="BP1154" t="inlineStr">
        <is>
          <t>Not reported</t>
        </is>
      </c>
    </row>
    <row r="1155">
      <c r="A1155" t="inlineStr">
        <is>
          <t>Classification of attention deficit hyperactivity disorder using machine learning on an EEG dataset</t>
        </is>
      </c>
      <c r="B1155" t="n">
        <v>2025</v>
      </c>
      <c r="C1155" t="inlineStr">
        <is>
          <t>Not checked</t>
        </is>
      </c>
      <c r="D1155" t="inlineStr">
        <is>
          <t>Not checked</t>
        </is>
      </c>
      <c r="E1155">
        <f>_XLFN.IFNA( _XLFN.XLOOKUP(A1029,#REF!,#REF!), "NOT PUBMED")</f>
        <v/>
      </c>
      <c r="G1155" t="inlineStr">
        <is>
          <t>Unimodal</t>
        </is>
      </c>
      <c r="H1155" t="inlineStr">
        <is>
          <t>See abstract</t>
        </is>
      </c>
      <c r="I1155" t="inlineStr">
        <is>
          <t>See abstract</t>
        </is>
      </c>
      <c r="J1155" t="inlineStr">
        <is>
          <t>See abstract (AI/ML)</t>
        </is>
      </c>
      <c r="K1155" t="inlineStr">
        <is>
          <t>See abstract</t>
        </is>
      </c>
      <c r="M1155" t="inlineStr">
        <is>
          <t>See abstract</t>
        </is>
      </c>
      <c r="N1155" t="inlineStr">
        <is>
          <t>See abstract</t>
        </is>
      </c>
      <c r="O1155" t="inlineStr">
        <is>
          <t>Not verified from abstract</t>
        </is>
      </c>
      <c r="P1155" t="inlineStr">
        <is>
          <t>See abstract</t>
        </is>
      </c>
      <c r="Q1155" t="inlineStr">
        <is>
          <t>See abstract</t>
        </is>
      </c>
      <c r="R1155" t="inlineStr">
        <is>
          <t>Not reviewed (not included)</t>
        </is>
      </c>
      <c r="S1155" t="inlineStr">
        <is>
          <t>Not reviewed (not included)</t>
        </is>
      </c>
      <c r="T1155" t="inlineStr">
        <is>
          <t>Abstract screening only. Not Selected for Final 95 (Pending Full Text Review)</t>
        </is>
      </c>
      <c r="U1155" t="inlineStr">
        <is>
          <t>EXCLUDE</t>
        </is>
      </c>
      <c r="V11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55" t="inlineStr">
        <is>
          <t>Excluded: Other Criterion</t>
        </is>
      </c>
      <c r="X1155" t="inlineStr">
        <is>
          <t>Not assessed from abstract</t>
        </is>
      </c>
      <c r="Y1155" t="inlineStr">
        <is>
          <t>Pubmed</t>
        </is>
      </c>
      <c r="Z1155" t="inlineStr">
        <is>
          <t>Not determined from abstract</t>
        </is>
      </c>
      <c r="AB1155" t="inlineStr">
        <is>
          <t>Not assessed (not included)</t>
        </is>
      </c>
      <c r="AC1155" t="inlineStr">
        <is>
          <t>Not assessed (not included)</t>
        </is>
      </c>
      <c r="AD1155" t="inlineStr">
        <is>
          <t>Ahire N, Awale RN, Wagh A.</t>
        </is>
      </c>
      <c r="AF1155" t="inlineStr">
        <is>
          <t>Unknown - Verify via DOI</t>
        </is>
      </c>
      <c r="AH1155" t="inlineStr">
        <is>
          <t>Not assessed</t>
        </is>
      </c>
      <c r="AI1155" t="inlineStr">
        <is>
          <t>Not reported</t>
        </is>
      </c>
      <c r="AJ1155" t="inlineStr">
        <is>
          <t>Not reported</t>
        </is>
      </c>
      <c r="AK1155" t="inlineStr">
        <is>
          <t>Not reported</t>
        </is>
      </c>
      <c r="AL1155" t="inlineStr">
        <is>
          <t>Not reported</t>
        </is>
      </c>
      <c r="AM1155" t="inlineStr">
        <is>
          <t>Not reported</t>
        </is>
      </c>
      <c r="AN1155" t="inlineStr">
        <is>
          <t>Not reported</t>
        </is>
      </c>
      <c r="AO1155" t="inlineStr">
        <is>
          <t>Not reviewed</t>
        </is>
      </c>
      <c r="AP1155" t="inlineStr">
        <is>
          <t>Not reported</t>
        </is>
      </c>
      <c r="AQ1155" t="inlineStr">
        <is>
          <t>Not reported</t>
        </is>
      </c>
      <c r="AR1155" t="inlineStr">
        <is>
          <t>Not reported</t>
        </is>
      </c>
      <c r="AS1155" t="inlineStr">
        <is>
          <t>See abstract</t>
        </is>
      </c>
      <c r="AT1155" t="inlineStr">
        <is>
          <t>Not reviewed</t>
        </is>
      </c>
      <c r="AU1155" t="inlineStr">
        <is>
          <t>Not reviewed</t>
        </is>
      </c>
      <c r="AV1155" t="inlineStr">
        <is>
          <t>Not reviewed</t>
        </is>
      </c>
      <c r="AW1155" t="inlineStr">
        <is>
          <t>Not reviewed</t>
        </is>
      </c>
      <c r="AX1155" t="inlineStr">
        <is>
          <t>Not reported</t>
        </is>
      </c>
      <c r="AY1155" t="inlineStr">
        <is>
          <t>Not reported</t>
        </is>
      </c>
      <c r="AZ1155" t="inlineStr">
        <is>
          <t>Not reported</t>
        </is>
      </c>
      <c r="BA1155" t="inlineStr">
        <is>
          <t>Not reported</t>
        </is>
      </c>
      <c r="BB1155" t="inlineStr">
        <is>
          <t>Not reported</t>
        </is>
      </c>
      <c r="BC1155" t="inlineStr">
        <is>
          <t>Not reported</t>
        </is>
      </c>
      <c r="BD1155" t="inlineStr">
        <is>
          <t>Not reported</t>
        </is>
      </c>
      <c r="BE1155" t="inlineStr">
        <is>
          <t>Not reported</t>
        </is>
      </c>
      <c r="BF1155" t="inlineStr">
        <is>
          <t>Not reported</t>
        </is>
      </c>
      <c r="BG1155" t="inlineStr">
        <is>
          <t>Not reviewed (not included)</t>
        </is>
      </c>
      <c r="BH1155" t="inlineStr">
        <is>
          <t>N/A</t>
        </is>
      </c>
      <c r="BI1155" t="inlineStr">
        <is>
          <t>Not reviewed</t>
        </is>
      </c>
      <c r="BJ1155" t="inlineStr">
        <is>
          <t>Not reviewed</t>
        </is>
      </c>
      <c r="BK1155" t="inlineStr">
        <is>
          <t>Not reviewed</t>
        </is>
      </c>
      <c r="BL1155" t="inlineStr">
        <is>
          <t>Not reviewed</t>
        </is>
      </c>
      <c r="BM1155" t="inlineStr">
        <is>
          <t>Not reviewed (not included)</t>
        </is>
      </c>
      <c r="BN1155" t="inlineStr">
        <is>
          <t>Not Selected for Final 95 (Pending Full Text Review) - Candidate paper not selected for final 95: Passed abstract screening but not included in final selec</t>
        </is>
      </c>
      <c r="BO1155" t="inlineStr">
        <is>
          <t>Abstract-level screening only</t>
        </is>
      </c>
      <c r="BP1155" t="inlineStr">
        <is>
          <t>Not reported</t>
        </is>
      </c>
    </row>
    <row r="1156">
      <c r="A1156" t="inlineStr">
        <is>
          <t>Evaluating atypical language in autism using automated language measures</t>
        </is>
      </c>
      <c r="B1156" t="n">
        <v>2021</v>
      </c>
      <c r="C1156" t="inlineStr">
        <is>
          <t>Not checked</t>
        </is>
      </c>
      <c r="D1156" t="inlineStr">
        <is>
          <t>Not checked</t>
        </is>
      </c>
      <c r="E1156">
        <f>_XLFN.IFNA( _XLFN.XLOOKUP(A1030,#REF!,#REF!), "NOT PUBMED")</f>
        <v/>
      </c>
      <c r="G1156" t="inlineStr">
        <is>
          <t>Unimodal</t>
        </is>
      </c>
      <c r="H1156" t="inlineStr">
        <is>
          <t>See abstract</t>
        </is>
      </c>
      <c r="I1156" t="inlineStr">
        <is>
          <t>See abstract</t>
        </is>
      </c>
      <c r="J1156" t="inlineStr">
        <is>
          <t>See abstract (AI/ML)</t>
        </is>
      </c>
      <c r="K1156" t="inlineStr">
        <is>
          <t>See abstract</t>
        </is>
      </c>
      <c r="M1156" t="inlineStr">
        <is>
          <t>See abstract</t>
        </is>
      </c>
      <c r="N1156" t="inlineStr">
        <is>
          <t>See abstract</t>
        </is>
      </c>
      <c r="O1156" t="inlineStr">
        <is>
          <t>Not verified from abstract</t>
        </is>
      </c>
      <c r="P1156" t="inlineStr">
        <is>
          <t>See abstract</t>
        </is>
      </c>
      <c r="Q1156" t="inlineStr">
        <is>
          <t>See abstract</t>
        </is>
      </c>
      <c r="R1156" t="inlineStr">
        <is>
          <t>Not reviewed (not included)</t>
        </is>
      </c>
      <c r="S1156" t="inlineStr">
        <is>
          <t>Not reviewed (not included)</t>
        </is>
      </c>
      <c r="T1156" t="inlineStr">
        <is>
          <t>Abstract screening only. Non-ADHD Focused</t>
        </is>
      </c>
      <c r="U1156" t="inlineStr">
        <is>
          <t>EXCLUDE</t>
        </is>
      </c>
      <c r="V1156" t="inlineStr">
        <is>
          <t>E2-Not ADHD focused: Neither title nor abstract mentions ADHD or attention-deficit/hyperactivity</t>
        </is>
      </c>
      <c r="W1156" t="inlineStr">
        <is>
          <t>Excluded: Not ADHD Focused</t>
        </is>
      </c>
      <c r="X1156" t="inlineStr">
        <is>
          <t>Not assessed from abstract</t>
        </is>
      </c>
      <c r="Y1156" t="inlineStr">
        <is>
          <t>Pubmed</t>
        </is>
      </c>
      <c r="Z1156" t="inlineStr">
        <is>
          <t>Not determined from abstract</t>
        </is>
      </c>
      <c r="AB1156" t="inlineStr">
        <is>
          <t>Not assessed (not included)</t>
        </is>
      </c>
      <c r="AC1156" t="inlineStr">
        <is>
          <t>Not assessed (not included)</t>
        </is>
      </c>
      <c r="AD1156" t="inlineStr">
        <is>
          <t>Salem AC, MacFarlane H, Adams JR, Lawley GO, Dolata JK, Bedrick S, Fombonne E.</t>
        </is>
      </c>
      <c r="AF1156" t="inlineStr">
        <is>
          <t>Unknown - Verify via DOI</t>
        </is>
      </c>
      <c r="AH1156" t="inlineStr">
        <is>
          <t>Not assessed</t>
        </is>
      </c>
      <c r="AI1156" t="inlineStr">
        <is>
          <t>Not reported</t>
        </is>
      </c>
      <c r="AJ1156" t="inlineStr">
        <is>
          <t>Not reported</t>
        </is>
      </c>
      <c r="AK1156" t="inlineStr">
        <is>
          <t>Not reported</t>
        </is>
      </c>
      <c r="AL1156" t="inlineStr">
        <is>
          <t>Not reported</t>
        </is>
      </c>
      <c r="AM1156" t="inlineStr">
        <is>
          <t>Not reported</t>
        </is>
      </c>
      <c r="AN1156" t="inlineStr">
        <is>
          <t>Not reported</t>
        </is>
      </c>
      <c r="AO1156" t="inlineStr">
        <is>
          <t>Not reviewed</t>
        </is>
      </c>
      <c r="AP1156" t="inlineStr">
        <is>
          <t>Not reported</t>
        </is>
      </c>
      <c r="AQ1156" t="inlineStr">
        <is>
          <t>Not reported</t>
        </is>
      </c>
      <c r="AR1156" t="inlineStr">
        <is>
          <t>Not reported</t>
        </is>
      </c>
      <c r="AS1156" t="inlineStr">
        <is>
          <t>See abstract</t>
        </is>
      </c>
      <c r="AT1156" t="inlineStr">
        <is>
          <t>Not reviewed</t>
        </is>
      </c>
      <c r="AU1156" t="inlineStr">
        <is>
          <t>Not reviewed</t>
        </is>
      </c>
      <c r="AV1156" t="inlineStr">
        <is>
          <t>Not reviewed</t>
        </is>
      </c>
      <c r="AW1156" t="inlineStr">
        <is>
          <t>Not reviewed</t>
        </is>
      </c>
      <c r="AX1156" t="inlineStr">
        <is>
          <t>Not reported</t>
        </is>
      </c>
      <c r="AY1156" t="inlineStr">
        <is>
          <t>Not reported</t>
        </is>
      </c>
      <c r="AZ1156" t="inlineStr">
        <is>
          <t>Not reported</t>
        </is>
      </c>
      <c r="BA1156" t="inlineStr">
        <is>
          <t>Not reported</t>
        </is>
      </c>
      <c r="BB1156" t="inlineStr">
        <is>
          <t>Not reported</t>
        </is>
      </c>
      <c r="BC1156" t="inlineStr">
        <is>
          <t>Not reported</t>
        </is>
      </c>
      <c r="BD1156" t="inlineStr">
        <is>
          <t>Not reported</t>
        </is>
      </c>
      <c r="BE1156" t="inlineStr">
        <is>
          <t>Not reported</t>
        </is>
      </c>
      <c r="BF1156" t="inlineStr">
        <is>
          <t>Not reported</t>
        </is>
      </c>
      <c r="BG1156" t="inlineStr">
        <is>
          <t>Not reviewed (not included)</t>
        </is>
      </c>
      <c r="BH1156" t="inlineStr">
        <is>
          <t>N/A</t>
        </is>
      </c>
      <c r="BI1156" t="inlineStr">
        <is>
          <t>Not reviewed</t>
        </is>
      </c>
      <c r="BJ1156" t="inlineStr">
        <is>
          <t>Not reviewed</t>
        </is>
      </c>
      <c r="BK1156" t="inlineStr">
        <is>
          <t>Not reviewed</t>
        </is>
      </c>
      <c r="BL1156" t="inlineStr">
        <is>
          <t>Not reviewed</t>
        </is>
      </c>
      <c r="BM1156" t="inlineStr">
        <is>
          <t>Not reviewed (not included)</t>
        </is>
      </c>
      <c r="BN1156" t="inlineStr">
        <is>
          <t>Non-ADHD Focused - E2-Not ADHD focused: Neither title nor abstract mentions ADHD or attention-deficit/hyperactivity</t>
        </is>
      </c>
      <c r="BO1156" t="inlineStr">
        <is>
          <t>Abstract-level screening only</t>
        </is>
      </c>
      <c r="BP1156" t="inlineStr">
        <is>
          <t>Not reported</t>
        </is>
      </c>
    </row>
    <row r="1157">
      <c r="A1157" t="inlineStr">
        <is>
          <t>DeepFMRI: End-to-end deep learning for functional connectivity and classification of ADHD using fMRI</t>
        </is>
      </c>
      <c r="B1157" t="n">
        <v>2020</v>
      </c>
      <c r="C1157" t="inlineStr">
        <is>
          <t>Not checked</t>
        </is>
      </c>
      <c r="D1157" t="inlineStr">
        <is>
          <t>Not checked</t>
        </is>
      </c>
      <c r="E1157">
        <f>_XLFN.IFNA( _XLFN.XLOOKUP(A1031,#REF!,#REF!), "NOT PUBMED")</f>
        <v/>
      </c>
      <c r="G1157" t="inlineStr">
        <is>
          <t>Unimodal</t>
        </is>
      </c>
      <c r="H1157" t="inlineStr">
        <is>
          <t>See abstract</t>
        </is>
      </c>
      <c r="I1157" t="inlineStr">
        <is>
          <t>See abstract</t>
        </is>
      </c>
      <c r="J1157" t="inlineStr">
        <is>
          <t>See abstract (AI/ML)</t>
        </is>
      </c>
      <c r="K1157" t="inlineStr">
        <is>
          <t>See abstract</t>
        </is>
      </c>
      <c r="M1157" t="inlineStr">
        <is>
          <t>See abstract</t>
        </is>
      </c>
      <c r="N1157" t="inlineStr">
        <is>
          <t>See abstract</t>
        </is>
      </c>
      <c r="O1157" t="inlineStr">
        <is>
          <t>Not verified from abstract</t>
        </is>
      </c>
      <c r="P1157" t="inlineStr">
        <is>
          <t>See abstract</t>
        </is>
      </c>
      <c r="Q1157" t="inlineStr">
        <is>
          <t>See abstract</t>
        </is>
      </c>
      <c r="R1157" t="inlineStr">
        <is>
          <t>Not reviewed (not included)</t>
        </is>
      </c>
      <c r="S1157" t="inlineStr">
        <is>
          <t>Not reviewed (not included)</t>
        </is>
      </c>
      <c r="T1157" t="inlineStr">
        <is>
          <t>Abstract screening only. Not Selected for Final 95 (Pending Full Text Review)</t>
        </is>
      </c>
      <c r="U1157" t="inlineStr">
        <is>
          <t>EXCLUDE</t>
        </is>
      </c>
      <c r="V11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57" t="inlineStr">
        <is>
          <t>Excluded: Other Criterion</t>
        </is>
      </c>
      <c r="X1157" t="inlineStr">
        <is>
          <t>Not assessed from abstract</t>
        </is>
      </c>
      <c r="Y1157" t="inlineStr">
        <is>
          <t>Pubmed</t>
        </is>
      </c>
      <c r="Z1157" t="inlineStr">
        <is>
          <t>Not determined from abstract</t>
        </is>
      </c>
      <c r="AB1157" t="inlineStr">
        <is>
          <t>Not assessed (not included)</t>
        </is>
      </c>
      <c r="AC1157" t="inlineStr">
        <is>
          <t>Not assessed (not included)</t>
        </is>
      </c>
      <c r="AD1157" t="inlineStr">
        <is>
          <t>Riaz A, Asad M, Alonso E, Slabaugh G.</t>
        </is>
      </c>
      <c r="AF1157" t="inlineStr">
        <is>
          <t>Unknown - Verify via DOI</t>
        </is>
      </c>
      <c r="AH1157" t="inlineStr">
        <is>
          <t>Not assessed</t>
        </is>
      </c>
      <c r="AI1157" t="inlineStr">
        <is>
          <t>Not reported</t>
        </is>
      </c>
      <c r="AJ1157" t="inlineStr">
        <is>
          <t>Not reported</t>
        </is>
      </c>
      <c r="AK1157" t="inlineStr">
        <is>
          <t>Not reported</t>
        </is>
      </c>
      <c r="AL1157" t="inlineStr">
        <is>
          <t>Not reported</t>
        </is>
      </c>
      <c r="AM1157" t="inlineStr">
        <is>
          <t>Not reported</t>
        </is>
      </c>
      <c r="AN1157" t="inlineStr">
        <is>
          <t>Not reported</t>
        </is>
      </c>
      <c r="AO1157" t="inlineStr">
        <is>
          <t>Not reviewed</t>
        </is>
      </c>
      <c r="AP1157" t="inlineStr">
        <is>
          <t>Not reported</t>
        </is>
      </c>
      <c r="AQ1157" t="inlineStr">
        <is>
          <t>Not reported</t>
        </is>
      </c>
      <c r="AR1157" t="inlineStr">
        <is>
          <t>Not reported</t>
        </is>
      </c>
      <c r="AS1157" t="inlineStr">
        <is>
          <t>See abstract</t>
        </is>
      </c>
      <c r="AT1157" t="inlineStr">
        <is>
          <t>Not reviewed</t>
        </is>
      </c>
      <c r="AU1157" t="inlineStr">
        <is>
          <t>Not reviewed</t>
        </is>
      </c>
      <c r="AV1157" t="inlineStr">
        <is>
          <t>Not reviewed</t>
        </is>
      </c>
      <c r="AW1157" t="inlineStr">
        <is>
          <t>Not reviewed</t>
        </is>
      </c>
      <c r="AX1157" t="inlineStr">
        <is>
          <t>Not reported</t>
        </is>
      </c>
      <c r="AY1157" t="inlineStr">
        <is>
          <t>Not reported</t>
        </is>
      </c>
      <c r="AZ1157" t="inlineStr">
        <is>
          <t>Not reported</t>
        </is>
      </c>
      <c r="BA1157" t="inlineStr">
        <is>
          <t>Not reported</t>
        </is>
      </c>
      <c r="BB1157" t="inlineStr">
        <is>
          <t>Not reported</t>
        </is>
      </c>
      <c r="BC1157" t="inlineStr">
        <is>
          <t>Not reported</t>
        </is>
      </c>
      <c r="BD1157" t="inlineStr">
        <is>
          <t>Not reported</t>
        </is>
      </c>
      <c r="BE1157" t="inlineStr">
        <is>
          <t>Not reported</t>
        </is>
      </c>
      <c r="BF1157" t="inlineStr">
        <is>
          <t>Not reported</t>
        </is>
      </c>
      <c r="BG1157" t="inlineStr">
        <is>
          <t>Not reviewed (not included)</t>
        </is>
      </c>
      <c r="BH1157" t="inlineStr">
        <is>
          <t>N/A</t>
        </is>
      </c>
      <c r="BI1157" t="inlineStr">
        <is>
          <t>Not reviewed</t>
        </is>
      </c>
      <c r="BJ1157" t="inlineStr">
        <is>
          <t>Not reviewed</t>
        </is>
      </c>
      <c r="BK1157" t="inlineStr">
        <is>
          <t>Not reviewed</t>
        </is>
      </c>
      <c r="BL1157" t="inlineStr">
        <is>
          <t>Not reviewed</t>
        </is>
      </c>
      <c r="BM1157" t="inlineStr">
        <is>
          <t>Not reviewed (not included)</t>
        </is>
      </c>
      <c r="BN1157" t="inlineStr">
        <is>
          <t>Not Selected for Final 95 (Pending Full Text Review) - Candidate paper not selected for final 95: Passed abstract screening but not included in final selec</t>
        </is>
      </c>
      <c r="BO1157" t="inlineStr">
        <is>
          <t>Abstract-level screening only</t>
        </is>
      </c>
      <c r="BP1157" t="inlineStr">
        <is>
          <t>Not reported</t>
        </is>
      </c>
    </row>
    <row r="1158">
      <c r="A1158" t="inlineStr">
        <is>
          <t>Use of deep learning to detect personalized spatial-frequency abnormalities in EEGs of children with ADHD</t>
        </is>
      </c>
      <c r="B1158" t="n">
        <v>2019</v>
      </c>
      <c r="C1158" t="inlineStr">
        <is>
          <t>Not checked</t>
        </is>
      </c>
      <c r="D1158" t="inlineStr">
        <is>
          <t>Not checked</t>
        </is>
      </c>
      <c r="E1158">
        <f>_XLFN.IFNA( _XLFN.XLOOKUP(A1032,#REF!,#REF!), "NOT PUBMED")</f>
        <v/>
      </c>
      <c r="G1158" t="inlineStr">
        <is>
          <t>Unimodal</t>
        </is>
      </c>
      <c r="H1158" t="inlineStr">
        <is>
          <t>See abstract</t>
        </is>
      </c>
      <c r="I1158" t="inlineStr">
        <is>
          <t>See abstract</t>
        </is>
      </c>
      <c r="J1158" t="inlineStr">
        <is>
          <t>See abstract (AI/ML)</t>
        </is>
      </c>
      <c r="K1158" t="inlineStr">
        <is>
          <t>See abstract</t>
        </is>
      </c>
      <c r="M1158" t="inlineStr">
        <is>
          <t>See abstract</t>
        </is>
      </c>
      <c r="N1158" t="inlineStr">
        <is>
          <t>See abstract</t>
        </is>
      </c>
      <c r="O1158" t="inlineStr">
        <is>
          <t>Not verified from abstract</t>
        </is>
      </c>
      <c r="P1158" t="inlineStr">
        <is>
          <t>See abstract</t>
        </is>
      </c>
      <c r="Q1158" t="inlineStr">
        <is>
          <t>See abstract</t>
        </is>
      </c>
      <c r="R1158" t="inlineStr">
        <is>
          <t>Not reviewed (not included)</t>
        </is>
      </c>
      <c r="S1158" t="inlineStr">
        <is>
          <t>Not reviewed (not included)</t>
        </is>
      </c>
      <c r="T1158" t="inlineStr">
        <is>
          <t>Abstract screening only. Not Selected for Final 95 (Pending Full Text Review)</t>
        </is>
      </c>
      <c r="U1158" t="inlineStr">
        <is>
          <t>EXCLUDE</t>
        </is>
      </c>
      <c r="V115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58" t="inlineStr">
        <is>
          <t>Excluded: Other Criterion</t>
        </is>
      </c>
      <c r="X1158" t="inlineStr">
        <is>
          <t>Not assessed from abstract</t>
        </is>
      </c>
      <c r="Y1158" t="inlineStr">
        <is>
          <t>Pubmed</t>
        </is>
      </c>
      <c r="Z1158" t="inlineStr">
        <is>
          <t>Not determined from abstract</t>
        </is>
      </c>
      <c r="AB1158" t="inlineStr">
        <is>
          <t>Not assessed (not included)</t>
        </is>
      </c>
      <c r="AC1158" t="inlineStr">
        <is>
          <t>Not assessed (not included)</t>
        </is>
      </c>
      <c r="AD1158" t="inlineStr">
        <is>
          <t>Chen H, Song Y, Li X.</t>
        </is>
      </c>
      <c r="AF1158" t="inlineStr">
        <is>
          <t>Unknown - Verify via DOI</t>
        </is>
      </c>
      <c r="AH1158" t="inlineStr">
        <is>
          <t>Not assessed</t>
        </is>
      </c>
      <c r="AI1158" t="inlineStr">
        <is>
          <t>Not reported</t>
        </is>
      </c>
      <c r="AJ1158" t="inlineStr">
        <is>
          <t>Not reported</t>
        </is>
      </c>
      <c r="AK1158" t="inlineStr">
        <is>
          <t>Not reported</t>
        </is>
      </c>
      <c r="AL1158" t="inlineStr">
        <is>
          <t>Not reported</t>
        </is>
      </c>
      <c r="AM1158" t="inlineStr">
        <is>
          <t>Not reported</t>
        </is>
      </c>
      <c r="AN1158" t="inlineStr">
        <is>
          <t>Not reported</t>
        </is>
      </c>
      <c r="AO1158" t="inlineStr">
        <is>
          <t>Not reviewed</t>
        </is>
      </c>
      <c r="AP1158" t="inlineStr">
        <is>
          <t>Not reported</t>
        </is>
      </c>
      <c r="AQ1158" t="inlineStr">
        <is>
          <t>Not reported</t>
        </is>
      </c>
      <c r="AR1158" t="inlineStr">
        <is>
          <t>Not reported</t>
        </is>
      </c>
      <c r="AS1158" t="inlineStr">
        <is>
          <t>See abstract</t>
        </is>
      </c>
      <c r="AT1158" t="inlineStr">
        <is>
          <t>Not reviewed</t>
        </is>
      </c>
      <c r="AU1158" t="inlineStr">
        <is>
          <t>Not reviewed</t>
        </is>
      </c>
      <c r="AV1158" t="inlineStr">
        <is>
          <t>Not reviewed</t>
        </is>
      </c>
      <c r="AW1158" t="inlineStr">
        <is>
          <t>Not reviewed</t>
        </is>
      </c>
      <c r="AX1158" t="inlineStr">
        <is>
          <t>Not reported</t>
        </is>
      </c>
      <c r="AY1158" t="inlineStr">
        <is>
          <t>Not reported</t>
        </is>
      </c>
      <c r="AZ1158" t="inlineStr">
        <is>
          <t>Not reported</t>
        </is>
      </c>
      <c r="BA1158" t="inlineStr">
        <is>
          <t>Not reported</t>
        </is>
      </c>
      <c r="BB1158" t="inlineStr">
        <is>
          <t>Not reported</t>
        </is>
      </c>
      <c r="BC1158" t="inlineStr">
        <is>
          <t>Not reported</t>
        </is>
      </c>
      <c r="BD1158" t="inlineStr">
        <is>
          <t>Not reported</t>
        </is>
      </c>
      <c r="BE1158" t="inlineStr">
        <is>
          <t>Not reported</t>
        </is>
      </c>
      <c r="BF1158" t="inlineStr">
        <is>
          <t>Not reported</t>
        </is>
      </c>
      <c r="BG1158" t="inlineStr">
        <is>
          <t>Not reviewed (not included)</t>
        </is>
      </c>
      <c r="BH1158" t="inlineStr">
        <is>
          <t>N/A</t>
        </is>
      </c>
      <c r="BI1158" t="inlineStr">
        <is>
          <t>Not reviewed</t>
        </is>
      </c>
      <c r="BJ1158" t="inlineStr">
        <is>
          <t>Not reviewed</t>
        </is>
      </c>
      <c r="BK1158" t="inlineStr">
        <is>
          <t>Not reviewed</t>
        </is>
      </c>
      <c r="BL1158" t="inlineStr">
        <is>
          <t>Not reviewed</t>
        </is>
      </c>
      <c r="BM1158" t="inlineStr">
        <is>
          <t>Not reviewed (not included)</t>
        </is>
      </c>
      <c r="BN1158" t="inlineStr">
        <is>
          <t>Not Selected for Final 95 (Pending Full Text Review) - Candidate paper not selected for final 95: Passed abstract screening but not included in final selec</t>
        </is>
      </c>
      <c r="BO1158" t="inlineStr">
        <is>
          <t>Abstract-level screening only</t>
        </is>
      </c>
      <c r="BP1158" t="inlineStr">
        <is>
          <t>Not reported</t>
        </is>
      </c>
    </row>
    <row r="1159">
      <c r="A1159" t="inlineStr">
        <is>
          <t>Automatic diagnosis of schizophrenia and attention deficit hyperactivity disorder in rs-fMRI modality using convolutional autoencoder model and interval type-2 fuzzy regression</t>
        </is>
      </c>
      <c r="B1159" t="n">
        <v>2023</v>
      </c>
      <c r="C1159" t="inlineStr">
        <is>
          <t>Not checked</t>
        </is>
      </c>
      <c r="D1159" t="inlineStr">
        <is>
          <t>Not checked</t>
        </is>
      </c>
      <c r="E1159">
        <f>_XLFN.IFNA( _XLFN.XLOOKUP(A1033,#REF!,#REF!), "NOT PUBMED")</f>
        <v/>
      </c>
      <c r="G1159" t="inlineStr">
        <is>
          <t>Unimodal</t>
        </is>
      </c>
      <c r="H1159" t="inlineStr">
        <is>
          <t>See abstract</t>
        </is>
      </c>
      <c r="I1159" t="inlineStr">
        <is>
          <t>See abstract</t>
        </is>
      </c>
      <c r="J1159" t="inlineStr">
        <is>
          <t>See abstract (AI/ML)</t>
        </is>
      </c>
      <c r="K1159" t="inlineStr">
        <is>
          <t>See abstract</t>
        </is>
      </c>
      <c r="M1159" t="inlineStr">
        <is>
          <t>See abstract</t>
        </is>
      </c>
      <c r="N1159" t="inlineStr">
        <is>
          <t>See abstract</t>
        </is>
      </c>
      <c r="O1159" t="inlineStr">
        <is>
          <t>Not verified from abstract</t>
        </is>
      </c>
      <c r="P1159" t="inlineStr">
        <is>
          <t>See abstract</t>
        </is>
      </c>
      <c r="Q1159" t="inlineStr">
        <is>
          <t>See abstract</t>
        </is>
      </c>
      <c r="R1159" t="inlineStr">
        <is>
          <t>Not reviewed (not included)</t>
        </is>
      </c>
      <c r="S1159" t="inlineStr">
        <is>
          <t>Not reviewed (not included)</t>
        </is>
      </c>
      <c r="T1159" t="inlineStr">
        <is>
          <t>Abstract screening only. Non-ADHD Primary Condition</t>
        </is>
      </c>
      <c r="U1159" t="inlineStr">
        <is>
          <t>EXCLUDE</t>
        </is>
      </c>
      <c r="V1159" t="inlineStr">
        <is>
          <t>E2-Primary condition not ADHD: Title references schizophrenia</t>
        </is>
      </c>
      <c r="W1159" t="inlineStr">
        <is>
          <t>Excluded: Non-ADHD Primary Condition</t>
        </is>
      </c>
      <c r="X1159" t="inlineStr">
        <is>
          <t>Not assessed from abstract</t>
        </is>
      </c>
      <c r="Y1159" t="inlineStr">
        <is>
          <t>Pubmed</t>
        </is>
      </c>
      <c r="Z1159" t="inlineStr">
        <is>
          <t>Not determined from abstract</t>
        </is>
      </c>
      <c r="AB1159" t="inlineStr">
        <is>
          <t>Not assessed (not included)</t>
        </is>
      </c>
      <c r="AC1159" t="inlineStr">
        <is>
          <t>Not assessed (not included)</t>
        </is>
      </c>
      <c r="AD1159" t="inlineStr">
        <is>
          <t>Shoeibi A, Ghassemi N, Khodatars M, Moridian P, Khosravi A, Zare A, Gorriz JM, Chale-Chale AH, Khadem A, Rajendra Acharya U.</t>
        </is>
      </c>
      <c r="AF1159" t="inlineStr">
        <is>
          <t>Unknown - Verify via DOI</t>
        </is>
      </c>
      <c r="AH1159" t="inlineStr">
        <is>
          <t>Not assessed</t>
        </is>
      </c>
      <c r="AI1159" t="inlineStr">
        <is>
          <t>Not reported</t>
        </is>
      </c>
      <c r="AJ1159" t="inlineStr">
        <is>
          <t>Not reported</t>
        </is>
      </c>
      <c r="AK1159" t="inlineStr">
        <is>
          <t>Not reported</t>
        </is>
      </c>
      <c r="AL1159" t="inlineStr">
        <is>
          <t>Not reported</t>
        </is>
      </c>
      <c r="AM1159" t="inlineStr">
        <is>
          <t>Not reported</t>
        </is>
      </c>
      <c r="AN1159" t="inlineStr">
        <is>
          <t>Not reported</t>
        </is>
      </c>
      <c r="AO1159" t="inlineStr">
        <is>
          <t>Not reviewed</t>
        </is>
      </c>
      <c r="AP1159" t="inlineStr">
        <is>
          <t>Not reported</t>
        </is>
      </c>
      <c r="AQ1159" t="inlineStr">
        <is>
          <t>Not reported</t>
        </is>
      </c>
      <c r="AR1159" t="inlineStr">
        <is>
          <t>Not reported</t>
        </is>
      </c>
      <c r="AS1159" t="inlineStr">
        <is>
          <t>See abstract</t>
        </is>
      </c>
      <c r="AT1159" t="inlineStr">
        <is>
          <t>Not reviewed</t>
        </is>
      </c>
      <c r="AU1159" t="inlineStr">
        <is>
          <t>Not reviewed</t>
        </is>
      </c>
      <c r="AV1159" t="inlineStr">
        <is>
          <t>Not reviewed</t>
        </is>
      </c>
      <c r="AW1159" t="inlineStr">
        <is>
          <t>Not reviewed</t>
        </is>
      </c>
      <c r="AX1159" t="inlineStr">
        <is>
          <t>Not reported</t>
        </is>
      </c>
      <c r="AY1159" t="inlineStr">
        <is>
          <t>Not reported</t>
        </is>
      </c>
      <c r="AZ1159" t="inlineStr">
        <is>
          <t>Not reported</t>
        </is>
      </c>
      <c r="BA1159" t="inlineStr">
        <is>
          <t>Not reported</t>
        </is>
      </c>
      <c r="BB1159" t="inlineStr">
        <is>
          <t>Not reported</t>
        </is>
      </c>
      <c r="BC1159" t="inlineStr">
        <is>
          <t>Not reported</t>
        </is>
      </c>
      <c r="BD1159" t="inlineStr">
        <is>
          <t>Not reported</t>
        </is>
      </c>
      <c r="BE1159" t="inlineStr">
        <is>
          <t>Not reported</t>
        </is>
      </c>
      <c r="BF1159" t="inlineStr">
        <is>
          <t>Not reported</t>
        </is>
      </c>
      <c r="BG1159" t="inlineStr">
        <is>
          <t>Not reviewed (not included)</t>
        </is>
      </c>
      <c r="BH1159" t="inlineStr">
        <is>
          <t>N/A</t>
        </is>
      </c>
      <c r="BI1159" t="inlineStr">
        <is>
          <t>Not reviewed</t>
        </is>
      </c>
      <c r="BJ1159" t="inlineStr">
        <is>
          <t>Not reviewed</t>
        </is>
      </c>
      <c r="BK1159" t="inlineStr">
        <is>
          <t>Not reviewed</t>
        </is>
      </c>
      <c r="BL1159" t="inlineStr">
        <is>
          <t>Not reviewed</t>
        </is>
      </c>
      <c r="BM1159" t="inlineStr">
        <is>
          <t>Not reviewed (not included)</t>
        </is>
      </c>
      <c r="BN1159" t="inlineStr">
        <is>
          <t>Non-ADHD Primary Condition - E2-Primary condition not ADHD: Title references schizophrenia</t>
        </is>
      </c>
      <c r="BO1159" t="inlineStr">
        <is>
          <t>Abstract-level screening only</t>
        </is>
      </c>
      <c r="BP1159" t="inlineStr">
        <is>
          <t>Not reported</t>
        </is>
      </c>
    </row>
    <row r="1160">
      <c r="A1160" t="inlineStr">
        <is>
          <t>Machine Learning for ADHD Diagnosis: Feature Selection from Parent Reports, Self-Reports and Neuropsychological Measures</t>
        </is>
      </c>
      <c r="B1160" t="n">
        <v>2025</v>
      </c>
      <c r="C1160" t="inlineStr">
        <is>
          <t>Not checked</t>
        </is>
      </c>
      <c r="D1160" t="inlineStr">
        <is>
          <t>Not checked</t>
        </is>
      </c>
      <c r="E1160">
        <f>_XLFN.IFNA( _XLFN.XLOOKUP(A1034,#REF!,#REF!), "NOT PUBMED")</f>
        <v/>
      </c>
      <c r="G1160" t="inlineStr">
        <is>
          <t>Unimodal</t>
        </is>
      </c>
      <c r="H1160" t="inlineStr">
        <is>
          <t>See abstract</t>
        </is>
      </c>
      <c r="I1160" t="inlineStr">
        <is>
          <t>See abstract</t>
        </is>
      </c>
      <c r="J1160" t="inlineStr">
        <is>
          <t>See abstract (AI/ML)</t>
        </is>
      </c>
      <c r="K1160" t="inlineStr">
        <is>
          <t>See abstract</t>
        </is>
      </c>
      <c r="M1160" t="inlineStr">
        <is>
          <t>See abstract</t>
        </is>
      </c>
      <c r="N1160" t="inlineStr">
        <is>
          <t>See abstract</t>
        </is>
      </c>
      <c r="O1160" t="inlineStr">
        <is>
          <t>Not verified from abstract</t>
        </is>
      </c>
      <c r="P1160" t="inlineStr">
        <is>
          <t>See abstract</t>
        </is>
      </c>
      <c r="Q1160" t="inlineStr">
        <is>
          <t>See abstract</t>
        </is>
      </c>
      <c r="R1160" t="inlineStr">
        <is>
          <t>Not reviewed (not included)</t>
        </is>
      </c>
      <c r="S1160" t="inlineStr">
        <is>
          <t>Not reviewed (not included)</t>
        </is>
      </c>
      <c r="T1160" t="inlineStr">
        <is>
          <t>Abstract screening only. Not Selected for Final 95 (Pending Full Text Review)</t>
        </is>
      </c>
      <c r="U1160" t="inlineStr">
        <is>
          <t>EXCLUDE</t>
        </is>
      </c>
      <c r="V11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60" t="inlineStr">
        <is>
          <t>Excluded: Other Criterion</t>
        </is>
      </c>
      <c r="X1160" t="inlineStr">
        <is>
          <t>Not assessed from abstract</t>
        </is>
      </c>
      <c r="Y1160" t="inlineStr">
        <is>
          <t>Pubmed</t>
        </is>
      </c>
      <c r="Z1160" t="inlineStr">
        <is>
          <t>Not determined from abstract</t>
        </is>
      </c>
      <c r="AB1160" t="inlineStr">
        <is>
          <t>Not assessed (not included)</t>
        </is>
      </c>
      <c r="AC1160" t="inlineStr">
        <is>
          <t>Not assessed (not included)</t>
        </is>
      </c>
      <c r="AD1160" t="inlineStr">
        <is>
          <t>Dai YW, Hsu CF.</t>
        </is>
      </c>
      <c r="AF1160" t="inlineStr">
        <is>
          <t>Unknown - Verify via DOI</t>
        </is>
      </c>
      <c r="AH1160" t="inlineStr">
        <is>
          <t>Not assessed</t>
        </is>
      </c>
      <c r="AI1160" t="inlineStr">
        <is>
          <t>Not reported</t>
        </is>
      </c>
      <c r="AJ1160" t="inlineStr">
        <is>
          <t>Not reported</t>
        </is>
      </c>
      <c r="AK1160" t="inlineStr">
        <is>
          <t>Not reported</t>
        </is>
      </c>
      <c r="AL1160" t="inlineStr">
        <is>
          <t>Not reported</t>
        </is>
      </c>
      <c r="AM1160" t="inlineStr">
        <is>
          <t>Not reported</t>
        </is>
      </c>
      <c r="AN1160" t="inlineStr">
        <is>
          <t>Not reported</t>
        </is>
      </c>
      <c r="AO1160" t="inlineStr">
        <is>
          <t>Not reviewed</t>
        </is>
      </c>
      <c r="AP1160" t="inlineStr">
        <is>
          <t>Not reported</t>
        </is>
      </c>
      <c r="AQ1160" t="inlineStr">
        <is>
          <t>Not reported</t>
        </is>
      </c>
      <c r="AR1160" t="inlineStr">
        <is>
          <t>Not reported</t>
        </is>
      </c>
      <c r="AS1160" t="inlineStr">
        <is>
          <t>See abstract</t>
        </is>
      </c>
      <c r="AT1160" t="inlineStr">
        <is>
          <t>Not reviewed</t>
        </is>
      </c>
      <c r="AU1160" t="inlineStr">
        <is>
          <t>Not reviewed</t>
        </is>
      </c>
      <c r="AV1160" t="inlineStr">
        <is>
          <t>Not reviewed</t>
        </is>
      </c>
      <c r="AW1160" t="inlineStr">
        <is>
          <t>Not reviewed</t>
        </is>
      </c>
      <c r="AX1160" t="inlineStr">
        <is>
          <t>Not reported</t>
        </is>
      </c>
      <c r="AY1160" t="inlineStr">
        <is>
          <t>Not reported</t>
        </is>
      </c>
      <c r="AZ1160" t="inlineStr">
        <is>
          <t>Not reported</t>
        </is>
      </c>
      <c r="BA1160" t="inlineStr">
        <is>
          <t>Not reported</t>
        </is>
      </c>
      <c r="BB1160" t="inlineStr">
        <is>
          <t>Not reported</t>
        </is>
      </c>
      <c r="BC1160" t="inlineStr">
        <is>
          <t>Not reported</t>
        </is>
      </c>
      <c r="BD1160" t="inlineStr">
        <is>
          <t>Not reported</t>
        </is>
      </c>
      <c r="BE1160" t="inlineStr">
        <is>
          <t>Not reported</t>
        </is>
      </c>
      <c r="BF1160" t="inlineStr">
        <is>
          <t>Not reported</t>
        </is>
      </c>
      <c r="BG1160" t="inlineStr">
        <is>
          <t>Not reviewed (not included)</t>
        </is>
      </c>
      <c r="BH1160" t="inlineStr">
        <is>
          <t>N/A</t>
        </is>
      </c>
      <c r="BI1160" t="inlineStr">
        <is>
          <t>Not reviewed</t>
        </is>
      </c>
      <c r="BJ1160" t="inlineStr">
        <is>
          <t>Not reviewed</t>
        </is>
      </c>
      <c r="BK1160" t="inlineStr">
        <is>
          <t>Not reviewed</t>
        </is>
      </c>
      <c r="BL1160" t="inlineStr">
        <is>
          <t>Not reviewed</t>
        </is>
      </c>
      <c r="BM1160" t="inlineStr">
        <is>
          <t>Not reviewed (not included)</t>
        </is>
      </c>
      <c r="BN1160" t="inlineStr">
        <is>
          <t>Not Selected for Final 95 (Pending Full Text Review) - Candidate paper not selected for final 95: Passed abstract screening but not included in final selec</t>
        </is>
      </c>
      <c r="BO1160" t="inlineStr">
        <is>
          <t>Abstract-level screening only</t>
        </is>
      </c>
      <c r="BP1160" t="inlineStr">
        <is>
          <t>Not reported</t>
        </is>
      </c>
    </row>
    <row r="1161">
      <c r="A1161" t="inlineStr">
        <is>
          <t>Machine learning-guided feature selection and predictive model construction for attention-deficit/hyperactivity disorder</t>
        </is>
      </c>
      <c r="B1161" t="n">
        <v>2025</v>
      </c>
      <c r="C1161" t="inlineStr">
        <is>
          <t>Not checked</t>
        </is>
      </c>
      <c r="D1161" t="inlineStr">
        <is>
          <t>Not checked</t>
        </is>
      </c>
      <c r="E1161">
        <f>_XLFN.IFNA( _XLFN.XLOOKUP(A1035,#REF!,#REF!), "NOT PUBMED")</f>
        <v/>
      </c>
      <c r="G1161" t="inlineStr">
        <is>
          <t>Unimodal</t>
        </is>
      </c>
      <c r="H1161" t="inlineStr">
        <is>
          <t>See abstract</t>
        </is>
      </c>
      <c r="I1161" t="inlineStr">
        <is>
          <t>See abstract</t>
        </is>
      </c>
      <c r="J1161" t="inlineStr">
        <is>
          <t>See abstract (AI/ML)</t>
        </is>
      </c>
      <c r="K1161" t="inlineStr">
        <is>
          <t>See abstract</t>
        </is>
      </c>
      <c r="M1161" t="inlineStr">
        <is>
          <t>See abstract</t>
        </is>
      </c>
      <c r="N1161" t="inlineStr">
        <is>
          <t>See abstract</t>
        </is>
      </c>
      <c r="O1161" t="inlineStr">
        <is>
          <t>Not verified from abstract</t>
        </is>
      </c>
      <c r="P1161" t="inlineStr">
        <is>
          <t>See abstract</t>
        </is>
      </c>
      <c r="Q1161" t="inlineStr">
        <is>
          <t>See abstract</t>
        </is>
      </c>
      <c r="R1161" t="inlineStr">
        <is>
          <t>Not reviewed (not included)</t>
        </is>
      </c>
      <c r="S1161" t="inlineStr">
        <is>
          <t>Not reviewed (not included)</t>
        </is>
      </c>
      <c r="T1161" t="inlineStr">
        <is>
          <t>Abstract screening only. Not Selected for Final 95 (Pending Full Text Review)</t>
        </is>
      </c>
      <c r="U1161" t="inlineStr">
        <is>
          <t>EXCLUDE</t>
        </is>
      </c>
      <c r="V116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61" t="inlineStr">
        <is>
          <t>Excluded: Other Criterion</t>
        </is>
      </c>
      <c r="X1161" t="inlineStr">
        <is>
          <t>Not assessed from abstract</t>
        </is>
      </c>
      <c r="Y1161" t="inlineStr">
        <is>
          <t>Pubmed</t>
        </is>
      </c>
      <c r="Z1161" t="inlineStr">
        <is>
          <t>Not determined from abstract</t>
        </is>
      </c>
      <c r="AB1161" t="inlineStr">
        <is>
          <t>Not assessed (not included)</t>
        </is>
      </c>
      <c r="AC1161" t="inlineStr">
        <is>
          <t>Not assessed (not included)</t>
        </is>
      </c>
      <c r="AD1161" t="inlineStr">
        <is>
          <t>Meng H, Li S, Xing X, Fu R, Li Y, Liu Q, Wang X.</t>
        </is>
      </c>
      <c r="AF1161" t="inlineStr">
        <is>
          <t>Unknown - Verify via DOI</t>
        </is>
      </c>
      <c r="AH1161" t="inlineStr">
        <is>
          <t>Not assessed</t>
        </is>
      </c>
      <c r="AI1161" t="inlineStr">
        <is>
          <t>Not reported</t>
        </is>
      </c>
      <c r="AJ1161" t="inlineStr">
        <is>
          <t>Not reported</t>
        </is>
      </c>
      <c r="AK1161" t="inlineStr">
        <is>
          <t>Not reported</t>
        </is>
      </c>
      <c r="AL1161" t="inlineStr">
        <is>
          <t>Not reported</t>
        </is>
      </c>
      <c r="AM1161" t="inlineStr">
        <is>
          <t>Not reported</t>
        </is>
      </c>
      <c r="AN1161" t="inlineStr">
        <is>
          <t>Not reported</t>
        </is>
      </c>
      <c r="AO1161" t="inlineStr">
        <is>
          <t>Not reviewed</t>
        </is>
      </c>
      <c r="AP1161" t="inlineStr">
        <is>
          <t>Not reported</t>
        </is>
      </c>
      <c r="AQ1161" t="inlineStr">
        <is>
          <t>Not reported</t>
        </is>
      </c>
      <c r="AR1161" t="inlineStr">
        <is>
          <t>Not reported</t>
        </is>
      </c>
      <c r="AS1161" t="inlineStr">
        <is>
          <t>See abstract</t>
        </is>
      </c>
      <c r="AT1161" t="inlineStr">
        <is>
          <t>Not reviewed</t>
        </is>
      </c>
      <c r="AU1161" t="inlineStr">
        <is>
          <t>Not reviewed</t>
        </is>
      </c>
      <c r="AV1161" t="inlineStr">
        <is>
          <t>Not reviewed</t>
        </is>
      </c>
      <c r="AW1161" t="inlineStr">
        <is>
          <t>Not reviewed</t>
        </is>
      </c>
      <c r="AX1161" t="inlineStr">
        <is>
          <t>Not reported</t>
        </is>
      </c>
      <c r="AY1161" t="inlineStr">
        <is>
          <t>Not reported</t>
        </is>
      </c>
      <c r="AZ1161" t="inlineStr">
        <is>
          <t>Not reported</t>
        </is>
      </c>
      <c r="BA1161" t="inlineStr">
        <is>
          <t>Not reported</t>
        </is>
      </c>
      <c r="BB1161" t="inlineStr">
        <is>
          <t>Not reported</t>
        </is>
      </c>
      <c r="BC1161" t="inlineStr">
        <is>
          <t>Not reported</t>
        </is>
      </c>
      <c r="BD1161" t="inlineStr">
        <is>
          <t>Not reported</t>
        </is>
      </c>
      <c r="BE1161" t="inlineStr">
        <is>
          <t>Not reported</t>
        </is>
      </c>
      <c r="BF1161" t="inlineStr">
        <is>
          <t>Not reported</t>
        </is>
      </c>
      <c r="BG1161" t="inlineStr">
        <is>
          <t>Not reviewed (not included)</t>
        </is>
      </c>
      <c r="BH1161" t="inlineStr">
        <is>
          <t>N/A</t>
        </is>
      </c>
      <c r="BI1161" t="inlineStr">
        <is>
          <t>Not reviewed</t>
        </is>
      </c>
      <c r="BJ1161" t="inlineStr">
        <is>
          <t>Not reviewed</t>
        </is>
      </c>
      <c r="BK1161" t="inlineStr">
        <is>
          <t>Not reviewed</t>
        </is>
      </c>
      <c r="BL1161" t="inlineStr">
        <is>
          <t>Not reviewed</t>
        </is>
      </c>
      <c r="BM1161" t="inlineStr">
        <is>
          <t>Not reviewed (not included)</t>
        </is>
      </c>
      <c r="BN1161" t="inlineStr">
        <is>
          <t>Not Selected for Final 95 (Pending Full Text Review) - Candidate paper not selected for final 95: Passed abstract screening but not included in final selec</t>
        </is>
      </c>
      <c r="BO1161" t="inlineStr">
        <is>
          <t>Abstract-level screening only</t>
        </is>
      </c>
      <c r="BP1161" t="inlineStr">
        <is>
          <t>Not reported</t>
        </is>
      </c>
    </row>
    <row r="1162">
      <c r="A1162" t="inlineStr">
        <is>
          <t>Multimodal-based deep learning detected disrupted precuneus connectivity and its related genetic profiles for predicting adults with ADHD</t>
        </is>
      </c>
      <c r="B1162" t="n">
        <v>2026</v>
      </c>
      <c r="C1162" t="inlineStr">
        <is>
          <t>Not checked</t>
        </is>
      </c>
      <c r="D1162" t="inlineStr">
        <is>
          <t>Not checked</t>
        </is>
      </c>
      <c r="E1162">
        <f>_XLFN.IFNA( _XLFN.XLOOKUP(A1036,#REF!,#REF!), "NOT PUBMED")</f>
        <v/>
      </c>
      <c r="G1162" t="inlineStr">
        <is>
          <t>Unimodal</t>
        </is>
      </c>
      <c r="H1162" t="inlineStr">
        <is>
          <t>See abstract</t>
        </is>
      </c>
      <c r="I1162" t="inlineStr">
        <is>
          <t>See abstract</t>
        </is>
      </c>
      <c r="J1162" t="inlineStr">
        <is>
          <t>See abstract (AI/ML)</t>
        </is>
      </c>
      <c r="K1162" t="inlineStr">
        <is>
          <t>See abstract</t>
        </is>
      </c>
      <c r="M1162" t="inlineStr">
        <is>
          <t>See abstract</t>
        </is>
      </c>
      <c r="N1162" t="inlineStr">
        <is>
          <t>See abstract</t>
        </is>
      </c>
      <c r="O1162" t="inlineStr">
        <is>
          <t>Not verified from abstract</t>
        </is>
      </c>
      <c r="P1162" t="inlineStr">
        <is>
          <t>See abstract</t>
        </is>
      </c>
      <c r="Q1162" t="inlineStr">
        <is>
          <t>See abstract</t>
        </is>
      </c>
      <c r="R1162" t="inlineStr">
        <is>
          <t>Not reviewed (not included)</t>
        </is>
      </c>
      <c r="S1162" t="inlineStr">
        <is>
          <t>Not reviewed (not included)</t>
        </is>
      </c>
      <c r="T1162" t="inlineStr">
        <is>
          <t>Abstract screening only. Out of Date Range</t>
        </is>
      </c>
      <c r="U1162" t="inlineStr">
        <is>
          <t>EXCLUDE</t>
        </is>
      </c>
      <c r="V1162" t="inlineStr">
        <is>
          <t>E4-Year: Published 2026, outside 2019-2025 window</t>
        </is>
      </c>
      <c r="W1162" t="inlineStr">
        <is>
          <t>Out of Date Range</t>
        </is>
      </c>
      <c r="X1162" t="inlineStr">
        <is>
          <t>Not assessed from abstract</t>
        </is>
      </c>
      <c r="Y1162" t="inlineStr">
        <is>
          <t>Pubmed</t>
        </is>
      </c>
      <c r="Z1162" t="inlineStr">
        <is>
          <t>Not determined from abstract</t>
        </is>
      </c>
      <c r="AB1162" t="inlineStr">
        <is>
          <t>Not assessed (not included)</t>
        </is>
      </c>
      <c r="AC1162" t="inlineStr">
        <is>
          <t>Not assessed (not included)</t>
        </is>
      </c>
      <c r="AD1162" t="inlineStr">
        <is>
          <t>Zhu Z, Liu Y, Liu Q, Yue X, Pan M, Gao Y, Liu N, Li H, Si F, Zhao M, Dong M, Wang Y, Qian Q, Bi W, Liu L.</t>
        </is>
      </c>
      <c r="AF1162" t="inlineStr">
        <is>
          <t>Unknown - Verify via DOI</t>
        </is>
      </c>
      <c r="AH1162" t="inlineStr">
        <is>
          <t>Not assessed</t>
        </is>
      </c>
      <c r="AI1162" t="inlineStr">
        <is>
          <t>Not reported</t>
        </is>
      </c>
      <c r="AJ1162" t="inlineStr">
        <is>
          <t>Not reported</t>
        </is>
      </c>
      <c r="AK1162" t="inlineStr">
        <is>
          <t>Not reported</t>
        </is>
      </c>
      <c r="AL1162" t="inlineStr">
        <is>
          <t>Not reported</t>
        </is>
      </c>
      <c r="AM1162" t="inlineStr">
        <is>
          <t>Not reported</t>
        </is>
      </c>
      <c r="AN1162" t="inlineStr">
        <is>
          <t>Not reported</t>
        </is>
      </c>
      <c r="AO1162" t="inlineStr">
        <is>
          <t>Not reviewed</t>
        </is>
      </c>
      <c r="AP1162" t="inlineStr">
        <is>
          <t>Not reported</t>
        </is>
      </c>
      <c r="AQ1162" t="inlineStr">
        <is>
          <t>Not reported</t>
        </is>
      </c>
      <c r="AR1162" t="inlineStr">
        <is>
          <t>Not reported</t>
        </is>
      </c>
      <c r="AS1162" t="inlineStr">
        <is>
          <t>See abstract</t>
        </is>
      </c>
      <c r="AT1162" t="inlineStr">
        <is>
          <t>Not reviewed</t>
        </is>
      </c>
      <c r="AU1162" t="inlineStr">
        <is>
          <t>Not reviewed</t>
        </is>
      </c>
      <c r="AV1162" t="inlineStr">
        <is>
          <t>Not reviewed</t>
        </is>
      </c>
      <c r="AW1162" t="inlineStr">
        <is>
          <t>Not reviewed</t>
        </is>
      </c>
      <c r="AX1162" t="inlineStr">
        <is>
          <t>Not reported</t>
        </is>
      </c>
      <c r="AY1162" t="inlineStr">
        <is>
          <t>Not reported</t>
        </is>
      </c>
      <c r="AZ1162" t="inlineStr">
        <is>
          <t>Not reported</t>
        </is>
      </c>
      <c r="BA1162" t="inlineStr">
        <is>
          <t>Not reported</t>
        </is>
      </c>
      <c r="BB1162" t="inlineStr">
        <is>
          <t>Not reported</t>
        </is>
      </c>
      <c r="BC1162" t="inlineStr">
        <is>
          <t>Not reported</t>
        </is>
      </c>
      <c r="BD1162" t="inlineStr">
        <is>
          <t>Not reported</t>
        </is>
      </c>
      <c r="BE1162" t="inlineStr">
        <is>
          <t>Not reported</t>
        </is>
      </c>
      <c r="BF1162" t="inlineStr">
        <is>
          <t>Not reported</t>
        </is>
      </c>
      <c r="BG1162" t="inlineStr">
        <is>
          <t>Not reviewed (not included)</t>
        </is>
      </c>
      <c r="BH1162" t="inlineStr">
        <is>
          <t>N/A</t>
        </is>
      </c>
      <c r="BI1162" t="inlineStr">
        <is>
          <t>Not reviewed</t>
        </is>
      </c>
      <c r="BJ1162" t="inlineStr">
        <is>
          <t>Not reviewed</t>
        </is>
      </c>
      <c r="BK1162" t="inlineStr">
        <is>
          <t>Not reviewed</t>
        </is>
      </c>
      <c r="BL1162" t="inlineStr">
        <is>
          <t>Not reviewed</t>
        </is>
      </c>
      <c r="BM1162" t="inlineStr">
        <is>
          <t>Not reviewed (not included)</t>
        </is>
      </c>
      <c r="BN1162" t="inlineStr">
        <is>
          <t>Out of Date Range - E4-Year: Published 2026, outside 2019-2025 window</t>
        </is>
      </c>
      <c r="BO1162" t="inlineStr">
        <is>
          <t>Abstract-level screening only</t>
        </is>
      </c>
      <c r="BP1162" t="inlineStr">
        <is>
          <t>Not reported</t>
        </is>
      </c>
    </row>
    <row r="1163">
      <c r="A1163" t="inlineStr">
        <is>
          <t>Machine learning models for diagnosis and risk prediction in eating disorders, depression, and alcohol use disorder</t>
        </is>
      </c>
      <c r="B1163" t="n">
        <v>2024</v>
      </c>
      <c r="C1163" t="inlineStr">
        <is>
          <t>Not checked</t>
        </is>
      </c>
      <c r="D1163" t="inlineStr">
        <is>
          <t>Not checked</t>
        </is>
      </c>
      <c r="E1163">
        <f>_XLFN.IFNA( _XLFN.XLOOKUP(A1037,#REF!,#REF!), "NOT PUBMED")</f>
        <v/>
      </c>
      <c r="G1163" t="inlineStr">
        <is>
          <t>Unimodal</t>
        </is>
      </c>
      <c r="H1163" t="inlineStr">
        <is>
          <t>See abstract</t>
        </is>
      </c>
      <c r="I1163" t="inlineStr">
        <is>
          <t>See abstract</t>
        </is>
      </c>
      <c r="J1163" t="inlineStr">
        <is>
          <t>See abstract (AI/ML)</t>
        </is>
      </c>
      <c r="K1163" t="inlineStr">
        <is>
          <t>See abstract</t>
        </is>
      </c>
      <c r="M1163" t="inlineStr">
        <is>
          <t>See abstract</t>
        </is>
      </c>
      <c r="N1163" t="inlineStr">
        <is>
          <t>See abstract</t>
        </is>
      </c>
      <c r="O1163" t="inlineStr">
        <is>
          <t>Not verified from abstract</t>
        </is>
      </c>
      <c r="P1163" t="inlineStr">
        <is>
          <t>See abstract</t>
        </is>
      </c>
      <c r="Q1163" t="inlineStr">
        <is>
          <t>See abstract</t>
        </is>
      </c>
      <c r="R1163" t="inlineStr">
        <is>
          <t>Not reviewed (not included)</t>
        </is>
      </c>
      <c r="S1163" t="inlineStr">
        <is>
          <t>Not reviewed (not included)</t>
        </is>
      </c>
      <c r="T1163" t="inlineStr">
        <is>
          <t>Abstract screening only. Non-ADHD Focused</t>
        </is>
      </c>
      <c r="U1163" t="inlineStr">
        <is>
          <t>EXCLUDE</t>
        </is>
      </c>
      <c r="V1163" t="inlineStr">
        <is>
          <t>E2-Not ADHD focused: Neither title nor abstract mentions ADHD or attention-deficit/hyperactivity</t>
        </is>
      </c>
      <c r="W1163" t="inlineStr">
        <is>
          <t>Excluded: Not ADHD Focused</t>
        </is>
      </c>
      <c r="X1163" t="inlineStr">
        <is>
          <t>Not assessed from abstract</t>
        </is>
      </c>
      <c r="Y1163" t="inlineStr">
        <is>
          <t>Pubmed</t>
        </is>
      </c>
      <c r="Z1163" t="inlineStr">
        <is>
          <t>Not determined from abstract</t>
        </is>
      </c>
      <c r="AB1163" t="inlineStr">
        <is>
          <t>Not assessed (not included)</t>
        </is>
      </c>
      <c r="AC1163" t="inlineStr">
        <is>
          <t>Not assessed (not included)</t>
        </is>
      </c>
      <c r="AD1163" t="inlineStr">
        <is>
          <t>Desrivières S, Zhang Z, Robinson L, Whelan R, Jollans L, Wang Z, Nees F, Chu C, Bobou M, Du D, Cristea I, Banaschewski T, Barker G, Bokde A, Grigis A, Garavan H, Heinz A, Bruhl R, Martinot JL, Martinot MP, Artiges E, Orfanos DP, Poustka L, Hohmann S, Millenet S, Fröhner J, Smolka M, Vaidya N, Walter H, Winterer J, Broulidakis M, van Noort B, Stringaris A, Penttilä J, Grimmer Y, Insensee C, Becker A, Zhang Y, King S, Sinclair J, Schumann G, Schmidt U.</t>
        </is>
      </c>
      <c r="AF1163" t="inlineStr">
        <is>
          <t>Unknown - Verify via DOI</t>
        </is>
      </c>
      <c r="AH1163" t="inlineStr">
        <is>
          <t>Not assessed</t>
        </is>
      </c>
      <c r="AI1163" t="inlineStr">
        <is>
          <t>Not reported</t>
        </is>
      </c>
      <c r="AJ1163" t="inlineStr">
        <is>
          <t>Not reported</t>
        </is>
      </c>
      <c r="AK1163" t="inlineStr">
        <is>
          <t>Not reported</t>
        </is>
      </c>
      <c r="AL1163" t="inlineStr">
        <is>
          <t>Not reported</t>
        </is>
      </c>
      <c r="AM1163" t="inlineStr">
        <is>
          <t>Not reported</t>
        </is>
      </c>
      <c r="AN1163" t="inlineStr">
        <is>
          <t>Not reported</t>
        </is>
      </c>
      <c r="AO1163" t="inlineStr">
        <is>
          <t>Not reviewed</t>
        </is>
      </c>
      <c r="AP1163" t="inlineStr">
        <is>
          <t>Not reported</t>
        </is>
      </c>
      <c r="AQ1163" t="inlineStr">
        <is>
          <t>Not reported</t>
        </is>
      </c>
      <c r="AR1163" t="inlineStr">
        <is>
          <t>Not reported</t>
        </is>
      </c>
      <c r="AS1163" t="inlineStr">
        <is>
          <t>See abstract</t>
        </is>
      </c>
      <c r="AT1163" t="inlineStr">
        <is>
          <t>Not reviewed</t>
        </is>
      </c>
      <c r="AU1163" t="inlineStr">
        <is>
          <t>Not reviewed</t>
        </is>
      </c>
      <c r="AV1163" t="inlineStr">
        <is>
          <t>Not reviewed</t>
        </is>
      </c>
      <c r="AW1163" t="inlineStr">
        <is>
          <t>Not reviewed</t>
        </is>
      </c>
      <c r="AX1163" t="inlineStr">
        <is>
          <t>Not reported</t>
        </is>
      </c>
      <c r="AY1163" t="inlineStr">
        <is>
          <t>Not reported</t>
        </is>
      </c>
      <c r="AZ1163" t="inlineStr">
        <is>
          <t>Not reported</t>
        </is>
      </c>
      <c r="BA1163" t="inlineStr">
        <is>
          <t>Not reported</t>
        </is>
      </c>
      <c r="BB1163" t="inlineStr">
        <is>
          <t>Not reported</t>
        </is>
      </c>
      <c r="BC1163" t="inlineStr">
        <is>
          <t>Not reported</t>
        </is>
      </c>
      <c r="BD1163" t="inlineStr">
        <is>
          <t>Not reported</t>
        </is>
      </c>
      <c r="BE1163" t="inlineStr">
        <is>
          <t>Not reported</t>
        </is>
      </c>
      <c r="BF1163" t="inlineStr">
        <is>
          <t>Not reported</t>
        </is>
      </c>
      <c r="BG1163" t="inlineStr">
        <is>
          <t>Not reviewed (not included)</t>
        </is>
      </c>
      <c r="BH1163" t="inlineStr">
        <is>
          <t>N/A</t>
        </is>
      </c>
      <c r="BI1163" t="inlineStr">
        <is>
          <t>Not reviewed</t>
        </is>
      </c>
      <c r="BJ1163" t="inlineStr">
        <is>
          <t>Not reviewed</t>
        </is>
      </c>
      <c r="BK1163" t="inlineStr">
        <is>
          <t>Not reviewed</t>
        </is>
      </c>
      <c r="BL1163" t="inlineStr">
        <is>
          <t>Not reviewed</t>
        </is>
      </c>
      <c r="BM1163" t="inlineStr">
        <is>
          <t>Not reviewed (not included)</t>
        </is>
      </c>
      <c r="BN1163" t="inlineStr">
        <is>
          <t>Non-ADHD Focused - E2-Not ADHD focused: Neither title nor abstract mentions ADHD or attention-deficit/hyperactivity</t>
        </is>
      </c>
      <c r="BO1163" t="inlineStr">
        <is>
          <t>Abstract-level screening only</t>
        </is>
      </c>
      <c r="BP1163" t="inlineStr">
        <is>
          <t>Not reported</t>
        </is>
      </c>
    </row>
    <row r="1164">
      <c r="A1164" t="inlineStr">
        <is>
          <t>Utilizing Phase Locking Value to Determine Neurofeedback Treatment Responsiveness in Attention Deficit Hyperactivity Disorder</t>
        </is>
      </c>
      <c r="B1164" t="n">
        <v>2024</v>
      </c>
      <c r="C1164" t="inlineStr">
        <is>
          <t>Not checked</t>
        </is>
      </c>
      <c r="D1164" t="inlineStr">
        <is>
          <t>Not checked</t>
        </is>
      </c>
      <c r="E1164">
        <f>_XLFN.IFNA( _XLFN.XLOOKUP(A1039,#REF!,#REF!), "NOT PUBMED")</f>
        <v/>
      </c>
      <c r="G1164" t="inlineStr">
        <is>
          <t>Unimodal</t>
        </is>
      </c>
      <c r="H1164" t="inlineStr">
        <is>
          <t>See abstract</t>
        </is>
      </c>
      <c r="I1164" t="inlineStr">
        <is>
          <t>See abstract</t>
        </is>
      </c>
      <c r="J1164" t="inlineStr">
        <is>
          <t>See abstract (AI/ML)</t>
        </is>
      </c>
      <c r="K1164" t="inlineStr">
        <is>
          <t>See abstract</t>
        </is>
      </c>
      <c r="M1164" t="inlineStr">
        <is>
          <t>See abstract</t>
        </is>
      </c>
      <c r="N1164" t="inlineStr">
        <is>
          <t>See abstract</t>
        </is>
      </c>
      <c r="O1164" t="inlineStr">
        <is>
          <t>Not verified from abstract</t>
        </is>
      </c>
      <c r="P1164" t="inlineStr">
        <is>
          <t>See abstract</t>
        </is>
      </c>
      <c r="Q1164" t="inlineStr">
        <is>
          <t>See abstract</t>
        </is>
      </c>
      <c r="R1164" t="inlineStr">
        <is>
          <t>Not reviewed (not included)</t>
        </is>
      </c>
      <c r="S1164" t="inlineStr">
        <is>
          <t>Not reviewed (not included)</t>
        </is>
      </c>
      <c r="T1164" t="inlineStr">
        <is>
          <t>Abstract screening only. No AI/ML Methods</t>
        </is>
      </c>
      <c r="U1164" t="inlineStr">
        <is>
          <t>EXCLUDE</t>
        </is>
      </c>
      <c r="V1164" t="inlineStr">
        <is>
          <t>E1-No AI/ML/DL: Abstract and title do not describe application of AI, ML, or DL methods</t>
        </is>
      </c>
      <c r="W1164" t="inlineStr">
        <is>
          <t>Excluded: No AI/ML Methods</t>
        </is>
      </c>
      <c r="X1164" t="inlineStr">
        <is>
          <t>Not assessed from abstract</t>
        </is>
      </c>
      <c r="Y1164" t="inlineStr">
        <is>
          <t>Pubmed</t>
        </is>
      </c>
      <c r="Z1164" t="inlineStr">
        <is>
          <t>Not determined from abstract</t>
        </is>
      </c>
      <c r="AB1164" t="inlineStr">
        <is>
          <t>Not assessed (not included)</t>
        </is>
      </c>
      <c r="AC1164" t="inlineStr">
        <is>
          <t>Not assessed (not included)</t>
        </is>
      </c>
      <c r="AD1164" t="inlineStr">
        <is>
          <t>Yousefi MR, Khanahmadi N, Dehghani A.</t>
        </is>
      </c>
      <c r="AF1164" t="inlineStr">
        <is>
          <t>Unknown - Verify via DOI</t>
        </is>
      </c>
      <c r="AH1164" t="inlineStr">
        <is>
          <t>Not assessed</t>
        </is>
      </c>
      <c r="AI1164" t="inlineStr">
        <is>
          <t>Not reported</t>
        </is>
      </c>
      <c r="AJ1164" t="inlineStr">
        <is>
          <t>Not reported</t>
        </is>
      </c>
      <c r="AK1164" t="inlineStr">
        <is>
          <t>Not reported</t>
        </is>
      </c>
      <c r="AL1164" t="inlineStr">
        <is>
          <t>Not reported</t>
        </is>
      </c>
      <c r="AM1164" t="inlineStr">
        <is>
          <t>Not reported</t>
        </is>
      </c>
      <c r="AN1164" t="inlineStr">
        <is>
          <t>Not reported</t>
        </is>
      </c>
      <c r="AO1164" t="inlineStr">
        <is>
          <t>Not reviewed</t>
        </is>
      </c>
      <c r="AP1164" t="inlineStr">
        <is>
          <t>Not reported</t>
        </is>
      </c>
      <c r="AQ1164" t="inlineStr">
        <is>
          <t>Not reported</t>
        </is>
      </c>
      <c r="AR1164" t="inlineStr">
        <is>
          <t>Not reported</t>
        </is>
      </c>
      <c r="AS1164" t="inlineStr">
        <is>
          <t>See abstract</t>
        </is>
      </c>
      <c r="AT1164" t="inlineStr">
        <is>
          <t>Not reviewed</t>
        </is>
      </c>
      <c r="AU1164" t="inlineStr">
        <is>
          <t>Not reviewed</t>
        </is>
      </c>
      <c r="AV1164" t="inlineStr">
        <is>
          <t>Not reviewed</t>
        </is>
      </c>
      <c r="AW1164" t="inlineStr">
        <is>
          <t>Not reviewed</t>
        </is>
      </c>
      <c r="AX1164" t="inlineStr">
        <is>
          <t>Not reported</t>
        </is>
      </c>
      <c r="AY1164" t="inlineStr">
        <is>
          <t>Not reported</t>
        </is>
      </c>
      <c r="AZ1164" t="inlineStr">
        <is>
          <t>Not reported</t>
        </is>
      </c>
      <c r="BA1164" t="inlineStr">
        <is>
          <t>Not reported</t>
        </is>
      </c>
      <c r="BB1164" t="inlineStr">
        <is>
          <t>Not reported</t>
        </is>
      </c>
      <c r="BC1164" t="inlineStr">
        <is>
          <t>Not reported</t>
        </is>
      </c>
      <c r="BD1164" t="inlineStr">
        <is>
          <t>Not reported</t>
        </is>
      </c>
      <c r="BE1164" t="inlineStr">
        <is>
          <t>Not reported</t>
        </is>
      </c>
      <c r="BF1164" t="inlineStr">
        <is>
          <t>Not reported</t>
        </is>
      </c>
      <c r="BG1164" t="inlineStr">
        <is>
          <t>Not reviewed (not included)</t>
        </is>
      </c>
      <c r="BH1164" t="inlineStr">
        <is>
          <t>N/A</t>
        </is>
      </c>
      <c r="BI1164" t="inlineStr">
        <is>
          <t>Not reviewed</t>
        </is>
      </c>
      <c r="BJ1164" t="inlineStr">
        <is>
          <t>Not reviewed</t>
        </is>
      </c>
      <c r="BK1164" t="inlineStr">
        <is>
          <t>Not reviewed</t>
        </is>
      </c>
      <c r="BL1164" t="inlineStr">
        <is>
          <t>Not reviewed</t>
        </is>
      </c>
      <c r="BM1164" t="inlineStr">
        <is>
          <t>Not reviewed (not included)</t>
        </is>
      </c>
      <c r="BN1164" t="inlineStr">
        <is>
          <t>No AI/ML Methods - E1-No AI/ML/DL: Abstract and title do not describe application of AI, ML, or DL methods</t>
        </is>
      </c>
      <c r="BO1164" t="inlineStr">
        <is>
          <t>Abstract-level screening only</t>
        </is>
      </c>
      <c r="BP1164" t="inlineStr">
        <is>
          <t>Not reported</t>
        </is>
      </c>
    </row>
    <row r="1165">
      <c r="A1165" t="inlineStr">
        <is>
          <t>Machine Learning-driven ADHD Classification: Exploring Medication Effects with VMD Sub-band Analysis</t>
        </is>
      </c>
      <c r="B1165" t="n">
        <v>2026</v>
      </c>
      <c r="C1165" t="inlineStr">
        <is>
          <t>Not checked</t>
        </is>
      </c>
      <c r="D1165" t="inlineStr">
        <is>
          <t>Not checked</t>
        </is>
      </c>
      <c r="E1165">
        <f>_XLFN.IFNA( _XLFN.XLOOKUP(A1040,#REF!,#REF!), "NOT PUBMED")</f>
        <v/>
      </c>
      <c r="G1165" t="inlineStr">
        <is>
          <t>Unimodal</t>
        </is>
      </c>
      <c r="H1165" t="inlineStr">
        <is>
          <t>See abstract</t>
        </is>
      </c>
      <c r="I1165" t="inlineStr">
        <is>
          <t>See abstract</t>
        </is>
      </c>
      <c r="J1165" t="inlineStr">
        <is>
          <t>See abstract (AI/ML)</t>
        </is>
      </c>
      <c r="K1165" t="inlineStr">
        <is>
          <t>See abstract</t>
        </is>
      </c>
      <c r="M1165" t="inlineStr">
        <is>
          <t>See abstract</t>
        </is>
      </c>
      <c r="N1165" t="inlineStr">
        <is>
          <t>See abstract</t>
        </is>
      </c>
      <c r="O1165" t="inlineStr">
        <is>
          <t>Not verified from abstract</t>
        </is>
      </c>
      <c r="P1165" t="inlineStr">
        <is>
          <t>See abstract</t>
        </is>
      </c>
      <c r="Q1165" t="inlineStr">
        <is>
          <t>See abstract</t>
        </is>
      </c>
      <c r="R1165" t="inlineStr">
        <is>
          <t>Not reviewed (not included)</t>
        </is>
      </c>
      <c r="S1165" t="inlineStr">
        <is>
          <t>Not reviewed (not included)</t>
        </is>
      </c>
      <c r="T1165" t="inlineStr">
        <is>
          <t>Abstract screening only. Out of Date Range</t>
        </is>
      </c>
      <c r="U1165" t="inlineStr">
        <is>
          <t>EXCLUDE</t>
        </is>
      </c>
      <c r="V1165" t="inlineStr">
        <is>
          <t>E4-Year: Published 2026, outside 2019-2025 window</t>
        </is>
      </c>
      <c r="W1165" t="inlineStr">
        <is>
          <t>Out of Date Range</t>
        </is>
      </c>
      <c r="X1165" t="inlineStr">
        <is>
          <t>Not assessed from abstract</t>
        </is>
      </c>
      <c r="Y1165" t="inlineStr">
        <is>
          <t>Pubmed</t>
        </is>
      </c>
      <c r="Z1165" t="inlineStr">
        <is>
          <t>Not determined from abstract</t>
        </is>
      </c>
      <c r="AB1165" t="inlineStr">
        <is>
          <t>Not assessed (not included)</t>
        </is>
      </c>
      <c r="AC1165" t="inlineStr">
        <is>
          <t>Not assessed (not included)</t>
        </is>
      </c>
      <c r="AD1165" t="inlineStr">
        <is>
          <t>Aker E, Benli ŞG, Ak Z.</t>
        </is>
      </c>
      <c r="AF1165" t="inlineStr">
        <is>
          <t>Unknown - Verify via DOI</t>
        </is>
      </c>
      <c r="AH1165" t="inlineStr">
        <is>
          <t>Not assessed</t>
        </is>
      </c>
      <c r="AI1165" t="inlineStr">
        <is>
          <t>Not reported</t>
        </is>
      </c>
      <c r="AJ1165" t="inlineStr">
        <is>
          <t>Not reported</t>
        </is>
      </c>
      <c r="AK1165" t="inlineStr">
        <is>
          <t>Not reported</t>
        </is>
      </c>
      <c r="AL1165" t="inlineStr">
        <is>
          <t>Not reported</t>
        </is>
      </c>
      <c r="AM1165" t="inlineStr">
        <is>
          <t>Not reported</t>
        </is>
      </c>
      <c r="AN1165" t="inlineStr">
        <is>
          <t>Not reported</t>
        </is>
      </c>
      <c r="AO1165" t="inlineStr">
        <is>
          <t>Not reviewed</t>
        </is>
      </c>
      <c r="AP1165" t="inlineStr">
        <is>
          <t>Not reported</t>
        </is>
      </c>
      <c r="AQ1165" t="inlineStr">
        <is>
          <t>Not reported</t>
        </is>
      </c>
      <c r="AR1165" t="inlineStr">
        <is>
          <t>Not reported</t>
        </is>
      </c>
      <c r="AS1165" t="inlineStr">
        <is>
          <t>See abstract</t>
        </is>
      </c>
      <c r="AT1165" t="inlineStr">
        <is>
          <t>Not reviewed</t>
        </is>
      </c>
      <c r="AU1165" t="inlineStr">
        <is>
          <t>Not reviewed</t>
        </is>
      </c>
      <c r="AV1165" t="inlineStr">
        <is>
          <t>Not reviewed</t>
        </is>
      </c>
      <c r="AW1165" t="inlineStr">
        <is>
          <t>Not reviewed</t>
        </is>
      </c>
      <c r="AX1165" t="inlineStr">
        <is>
          <t>Not reported</t>
        </is>
      </c>
      <c r="AY1165" t="inlineStr">
        <is>
          <t>Not reported</t>
        </is>
      </c>
      <c r="AZ1165" t="inlineStr">
        <is>
          <t>Not reported</t>
        </is>
      </c>
      <c r="BA1165" t="inlineStr">
        <is>
          <t>Not reported</t>
        </is>
      </c>
      <c r="BB1165" t="inlineStr">
        <is>
          <t>Not reported</t>
        </is>
      </c>
      <c r="BC1165" t="inlineStr">
        <is>
          <t>Not reported</t>
        </is>
      </c>
      <c r="BD1165" t="inlineStr">
        <is>
          <t>Not reported</t>
        </is>
      </c>
      <c r="BE1165" t="inlineStr">
        <is>
          <t>Not reported</t>
        </is>
      </c>
      <c r="BF1165" t="inlineStr">
        <is>
          <t>Not reported</t>
        </is>
      </c>
      <c r="BG1165" t="inlineStr">
        <is>
          <t>Not reviewed (not included)</t>
        </is>
      </c>
      <c r="BH1165" t="inlineStr">
        <is>
          <t>N/A</t>
        </is>
      </c>
      <c r="BI1165" t="inlineStr">
        <is>
          <t>Not reviewed</t>
        </is>
      </c>
      <c r="BJ1165" t="inlineStr">
        <is>
          <t>Not reviewed</t>
        </is>
      </c>
      <c r="BK1165" t="inlineStr">
        <is>
          <t>Not reviewed</t>
        </is>
      </c>
      <c r="BL1165" t="inlineStr">
        <is>
          <t>Not reviewed</t>
        </is>
      </c>
      <c r="BM1165" t="inlineStr">
        <is>
          <t>Not reviewed (not included)</t>
        </is>
      </c>
      <c r="BN1165" t="inlineStr">
        <is>
          <t>Out of Date Range - E4-Year: Published 2026, outside 2019-2025 window</t>
        </is>
      </c>
      <c r="BO1165" t="inlineStr">
        <is>
          <t>Abstract-level screening only</t>
        </is>
      </c>
      <c r="BP1165" t="inlineStr">
        <is>
          <t>Not reported</t>
        </is>
      </c>
    </row>
    <row r="1166">
      <c r="A1166" t="inlineStr">
        <is>
          <t>Comparative analysis of electroencephalogram (EEG) data gathered from the frontal region with other brain regions affected by attention deficit hyperactivity disorder (ADHD) through multiresolution analysis and machine learning techniques</t>
        </is>
      </c>
      <c r="B1166" t="n">
        <v>2024</v>
      </c>
      <c r="C1166" t="inlineStr">
        <is>
          <t>Not checked</t>
        </is>
      </c>
      <c r="D1166" t="inlineStr">
        <is>
          <t>Not checked</t>
        </is>
      </c>
      <c r="E1166">
        <f>_XLFN.IFNA( _XLFN.XLOOKUP(A1042,#REF!,#REF!), "NOT PUBMED")</f>
        <v/>
      </c>
      <c r="G1166" t="inlineStr">
        <is>
          <t>Unimodal</t>
        </is>
      </c>
      <c r="H1166" t="inlineStr">
        <is>
          <t>See abstract</t>
        </is>
      </c>
      <c r="I1166" t="inlineStr">
        <is>
          <t>See abstract</t>
        </is>
      </c>
      <c r="J1166" t="inlineStr">
        <is>
          <t>See abstract (AI/ML)</t>
        </is>
      </c>
      <c r="K1166" t="inlineStr">
        <is>
          <t>See abstract</t>
        </is>
      </c>
      <c r="M1166" t="inlineStr">
        <is>
          <t>See abstract</t>
        </is>
      </c>
      <c r="N1166" t="inlineStr">
        <is>
          <t>See abstract</t>
        </is>
      </c>
      <c r="O1166" t="inlineStr">
        <is>
          <t>Not verified from abstract</t>
        </is>
      </c>
      <c r="P1166" t="inlineStr">
        <is>
          <t>See abstract</t>
        </is>
      </c>
      <c r="Q1166" t="inlineStr">
        <is>
          <t>See abstract</t>
        </is>
      </c>
      <c r="R1166" t="inlineStr">
        <is>
          <t>Not reviewed (not included)</t>
        </is>
      </c>
      <c r="S1166" t="inlineStr">
        <is>
          <t>Not reviewed (not included)</t>
        </is>
      </c>
      <c r="T1166" t="inlineStr">
        <is>
          <t>Abstract screening only. AI Not for Diagnosis</t>
        </is>
      </c>
      <c r="U1166" t="inlineStr">
        <is>
          <t>EXCLUDE</t>
        </is>
      </c>
      <c r="V1166" t="inlineStr">
        <is>
          <t>E1-Not Diagnosis: AI/ML does not appear to be applied for ADHD diagnosis, classification, or detection</t>
        </is>
      </c>
      <c r="W1166" t="inlineStr">
        <is>
          <t>Excluded: AI Not for Diagnosis</t>
        </is>
      </c>
      <c r="X1166" t="inlineStr">
        <is>
          <t>Not assessed from abstract</t>
        </is>
      </c>
      <c r="Y1166" t="inlineStr">
        <is>
          <t>Pubmed</t>
        </is>
      </c>
      <c r="Z1166" t="inlineStr">
        <is>
          <t>Not determined from abstract</t>
        </is>
      </c>
      <c r="AB1166" t="inlineStr">
        <is>
          <t>Not assessed (not included)</t>
        </is>
      </c>
      <c r="AC1166" t="inlineStr">
        <is>
          <t>Not assessed (not included)</t>
        </is>
      </c>
      <c r="AD1166" t="inlineStr">
        <is>
          <t>Deshmukh M, Khemchandani M, Thakur PM.</t>
        </is>
      </c>
      <c r="AF1166" t="inlineStr">
        <is>
          <t>Unknown - Verify via DOI</t>
        </is>
      </c>
      <c r="AH1166" t="inlineStr">
        <is>
          <t>Not assessed</t>
        </is>
      </c>
      <c r="AI1166" t="inlineStr">
        <is>
          <t>Not reported</t>
        </is>
      </c>
      <c r="AJ1166" t="inlineStr">
        <is>
          <t>Not reported</t>
        </is>
      </c>
      <c r="AK1166" t="inlineStr">
        <is>
          <t>Not reported</t>
        </is>
      </c>
      <c r="AL1166" t="inlineStr">
        <is>
          <t>Not reported</t>
        </is>
      </c>
      <c r="AM1166" t="inlineStr">
        <is>
          <t>Not reported</t>
        </is>
      </c>
      <c r="AN1166" t="inlineStr">
        <is>
          <t>Not reported</t>
        </is>
      </c>
      <c r="AO1166" t="inlineStr">
        <is>
          <t>Not reviewed</t>
        </is>
      </c>
      <c r="AP1166" t="inlineStr">
        <is>
          <t>Not reported</t>
        </is>
      </c>
      <c r="AQ1166" t="inlineStr">
        <is>
          <t>Not reported</t>
        </is>
      </c>
      <c r="AR1166" t="inlineStr">
        <is>
          <t>Not reported</t>
        </is>
      </c>
      <c r="AS1166" t="inlineStr">
        <is>
          <t>See abstract</t>
        </is>
      </c>
      <c r="AT1166" t="inlineStr">
        <is>
          <t>Not reviewed</t>
        </is>
      </c>
      <c r="AU1166" t="inlineStr">
        <is>
          <t>Not reviewed</t>
        </is>
      </c>
      <c r="AV1166" t="inlineStr">
        <is>
          <t>Not reviewed</t>
        </is>
      </c>
      <c r="AW1166" t="inlineStr">
        <is>
          <t>Not reviewed</t>
        </is>
      </c>
      <c r="AX1166" t="inlineStr">
        <is>
          <t>Not reported</t>
        </is>
      </c>
      <c r="AY1166" t="inlineStr">
        <is>
          <t>Not reported</t>
        </is>
      </c>
      <c r="AZ1166" t="inlineStr">
        <is>
          <t>Not reported</t>
        </is>
      </c>
      <c r="BA1166" t="inlineStr">
        <is>
          <t>Not reported</t>
        </is>
      </c>
      <c r="BB1166" t="inlineStr">
        <is>
          <t>Not reported</t>
        </is>
      </c>
      <c r="BC1166" t="inlineStr">
        <is>
          <t>Not reported</t>
        </is>
      </c>
      <c r="BD1166" t="inlineStr">
        <is>
          <t>Not reported</t>
        </is>
      </c>
      <c r="BE1166" t="inlineStr">
        <is>
          <t>Not reported</t>
        </is>
      </c>
      <c r="BF1166" t="inlineStr">
        <is>
          <t>Not reported</t>
        </is>
      </c>
      <c r="BG1166" t="inlineStr">
        <is>
          <t>Not reviewed (not included)</t>
        </is>
      </c>
      <c r="BH1166" t="inlineStr">
        <is>
          <t>N/A</t>
        </is>
      </c>
      <c r="BI1166" t="inlineStr">
        <is>
          <t>Not reviewed</t>
        </is>
      </c>
      <c r="BJ1166" t="inlineStr">
        <is>
          <t>Not reviewed</t>
        </is>
      </c>
      <c r="BK1166" t="inlineStr">
        <is>
          <t>Not reviewed</t>
        </is>
      </c>
      <c r="BL1166" t="inlineStr">
        <is>
          <t>Not reviewed</t>
        </is>
      </c>
      <c r="BM1166" t="inlineStr">
        <is>
          <t>Not reviewed (not included)</t>
        </is>
      </c>
      <c r="BN1166" t="inlineStr">
        <is>
          <t>AI Not for Diagnosis - E1-Not Diagnosis: AI/ML does not appear to be applied for ADHD diagnosis, classification, or detecti</t>
        </is>
      </c>
      <c r="BO1166" t="inlineStr">
        <is>
          <t>Abstract-level screening only</t>
        </is>
      </c>
      <c r="BP1166" t="inlineStr">
        <is>
          <t>Not reported</t>
        </is>
      </c>
    </row>
    <row r="1167">
      <c r="A1167" t="inlineStr">
        <is>
          <t>Prediction of early-onset bipolar using electronic health records</t>
        </is>
      </c>
      <c r="B1167" t="n">
        <v>2025</v>
      </c>
      <c r="C1167" t="inlineStr">
        <is>
          <t>Not checked</t>
        </is>
      </c>
      <c r="D1167" t="inlineStr">
        <is>
          <t>Not checked</t>
        </is>
      </c>
      <c r="E1167">
        <f>_XLFN.IFNA( _XLFN.XLOOKUP(A1043,#REF!,#REF!), "NOT PUBMED")</f>
        <v/>
      </c>
      <c r="G1167" t="inlineStr">
        <is>
          <t>Unimodal</t>
        </is>
      </c>
      <c r="H1167" t="inlineStr">
        <is>
          <t>See abstract</t>
        </is>
      </c>
      <c r="I1167" t="inlineStr">
        <is>
          <t>See abstract</t>
        </is>
      </c>
      <c r="J1167" t="inlineStr">
        <is>
          <t>See abstract (AI/ML)</t>
        </is>
      </c>
      <c r="K1167" t="inlineStr">
        <is>
          <t>See abstract</t>
        </is>
      </c>
      <c r="M1167" t="inlineStr">
        <is>
          <t>See abstract</t>
        </is>
      </c>
      <c r="N1167" t="inlineStr">
        <is>
          <t>See abstract</t>
        </is>
      </c>
      <c r="O1167" t="inlineStr">
        <is>
          <t>Not verified from abstract</t>
        </is>
      </c>
      <c r="P1167" t="inlineStr">
        <is>
          <t>See abstract</t>
        </is>
      </c>
      <c r="Q1167" t="inlineStr">
        <is>
          <t>See abstract</t>
        </is>
      </c>
      <c r="R1167" t="inlineStr">
        <is>
          <t>Not reviewed (not included)</t>
        </is>
      </c>
      <c r="S1167" t="inlineStr">
        <is>
          <t>Not reviewed (not included)</t>
        </is>
      </c>
      <c r="T1167" t="inlineStr">
        <is>
          <t>Abstract screening only. Non-ADHD Focused</t>
        </is>
      </c>
      <c r="U1167" t="inlineStr">
        <is>
          <t>EXCLUDE</t>
        </is>
      </c>
      <c r="V1167" t="inlineStr">
        <is>
          <t>E2-Not ADHD focused: Neither title nor abstract mentions ADHD or attention-deficit/hyperactivity</t>
        </is>
      </c>
      <c r="W1167" t="inlineStr">
        <is>
          <t>Excluded: Not ADHD Focused</t>
        </is>
      </c>
      <c r="X1167" t="inlineStr">
        <is>
          <t>Not assessed from abstract</t>
        </is>
      </c>
      <c r="Y1167" t="inlineStr">
        <is>
          <t>Pubmed</t>
        </is>
      </c>
      <c r="Z1167" t="inlineStr">
        <is>
          <t>Not determined from abstract</t>
        </is>
      </c>
      <c r="AB1167" t="inlineStr">
        <is>
          <t>Not assessed (not included)</t>
        </is>
      </c>
      <c r="AC1167" t="inlineStr">
        <is>
          <t>Not assessed (not included)</t>
        </is>
      </c>
      <c r="AD1167" t="inlineStr">
        <is>
          <t>Wang B, Sheu YH, Lee H, Mealer RG, Castro VM, Smoller JW.</t>
        </is>
      </c>
      <c r="AF1167" t="inlineStr">
        <is>
          <t>Unknown - Verify via DOI</t>
        </is>
      </c>
      <c r="AH1167" t="inlineStr">
        <is>
          <t>Not assessed</t>
        </is>
      </c>
      <c r="AI1167" t="inlineStr">
        <is>
          <t>Not reported</t>
        </is>
      </c>
      <c r="AJ1167" t="inlineStr">
        <is>
          <t>Not reported</t>
        </is>
      </c>
      <c r="AK1167" t="inlineStr">
        <is>
          <t>Not reported</t>
        </is>
      </c>
      <c r="AL1167" t="inlineStr">
        <is>
          <t>Not reported</t>
        </is>
      </c>
      <c r="AM1167" t="inlineStr">
        <is>
          <t>Not reported</t>
        </is>
      </c>
      <c r="AN1167" t="inlineStr">
        <is>
          <t>Not reported</t>
        </is>
      </c>
      <c r="AO1167" t="inlineStr">
        <is>
          <t>Not reviewed</t>
        </is>
      </c>
      <c r="AP1167" t="inlineStr">
        <is>
          <t>Not reported</t>
        </is>
      </c>
      <c r="AQ1167" t="inlineStr">
        <is>
          <t>Not reported</t>
        </is>
      </c>
      <c r="AR1167" t="inlineStr">
        <is>
          <t>Not reported</t>
        </is>
      </c>
      <c r="AS1167" t="inlineStr">
        <is>
          <t>See abstract</t>
        </is>
      </c>
      <c r="AT1167" t="inlineStr">
        <is>
          <t>Not reviewed</t>
        </is>
      </c>
      <c r="AU1167" t="inlineStr">
        <is>
          <t>Not reviewed</t>
        </is>
      </c>
      <c r="AV1167" t="inlineStr">
        <is>
          <t>Not reviewed</t>
        </is>
      </c>
      <c r="AW1167" t="inlineStr">
        <is>
          <t>Not reviewed</t>
        </is>
      </c>
      <c r="AX1167" t="inlineStr">
        <is>
          <t>Not reported</t>
        </is>
      </c>
      <c r="AY1167" t="inlineStr">
        <is>
          <t>Not reported</t>
        </is>
      </c>
      <c r="AZ1167" t="inlineStr">
        <is>
          <t>Not reported</t>
        </is>
      </c>
      <c r="BA1167" t="inlineStr">
        <is>
          <t>Not reported</t>
        </is>
      </c>
      <c r="BB1167" t="inlineStr">
        <is>
          <t>Not reported</t>
        </is>
      </c>
      <c r="BC1167" t="inlineStr">
        <is>
          <t>Not reported</t>
        </is>
      </c>
      <c r="BD1167" t="inlineStr">
        <is>
          <t>Not reported</t>
        </is>
      </c>
      <c r="BE1167" t="inlineStr">
        <is>
          <t>Not reported</t>
        </is>
      </c>
      <c r="BF1167" t="inlineStr">
        <is>
          <t>Not reported</t>
        </is>
      </c>
      <c r="BG1167" t="inlineStr">
        <is>
          <t>Not reviewed (not included)</t>
        </is>
      </c>
      <c r="BH1167" t="inlineStr">
        <is>
          <t>N/A</t>
        </is>
      </c>
      <c r="BI1167" t="inlineStr">
        <is>
          <t>Not reviewed</t>
        </is>
      </c>
      <c r="BJ1167" t="inlineStr">
        <is>
          <t>Not reviewed</t>
        </is>
      </c>
      <c r="BK1167" t="inlineStr">
        <is>
          <t>Not reviewed</t>
        </is>
      </c>
      <c r="BL1167" t="inlineStr">
        <is>
          <t>Not reviewed</t>
        </is>
      </c>
      <c r="BM1167" t="inlineStr">
        <is>
          <t>Not reviewed (not included)</t>
        </is>
      </c>
      <c r="BN1167" t="inlineStr">
        <is>
          <t>Non-ADHD Focused - E2-Not ADHD focused: Neither title nor abstract mentions ADHD or attention-deficit/hyperactivity</t>
        </is>
      </c>
      <c r="BO1167" t="inlineStr">
        <is>
          <t>Abstract-level screening only</t>
        </is>
      </c>
      <c r="BP1167" t="inlineStr">
        <is>
          <t>Not reported</t>
        </is>
      </c>
    </row>
    <row r="1168">
      <c r="A1168" t="inlineStr">
        <is>
          <t>Structural and diffusion-weighted brain imaging predictors of attention-deficit/hyperactivity disorder and its symptomology in very young (4- to 7-year-old) children</t>
        </is>
      </c>
      <c r="B1168" t="n">
        <v>2022</v>
      </c>
      <c r="C1168" t="inlineStr">
        <is>
          <t>Not checked</t>
        </is>
      </c>
      <c r="D1168" t="inlineStr">
        <is>
          <t>Not checked</t>
        </is>
      </c>
      <c r="E1168">
        <f>_XLFN.IFNA( _XLFN.XLOOKUP(A1044,#REF!,#REF!), "NOT PUBMED")</f>
        <v/>
      </c>
      <c r="G1168" t="inlineStr">
        <is>
          <t>Unimodal</t>
        </is>
      </c>
      <c r="H1168" t="inlineStr">
        <is>
          <t>See abstract</t>
        </is>
      </c>
      <c r="I1168" t="inlineStr">
        <is>
          <t>See abstract</t>
        </is>
      </c>
      <c r="J1168" t="inlineStr">
        <is>
          <t>See abstract (AI/ML)</t>
        </is>
      </c>
      <c r="K1168" t="inlineStr">
        <is>
          <t>See abstract</t>
        </is>
      </c>
      <c r="M1168" t="inlineStr">
        <is>
          <t>See abstract</t>
        </is>
      </c>
      <c r="N1168" t="inlineStr">
        <is>
          <t>See abstract</t>
        </is>
      </c>
      <c r="O1168" t="inlineStr">
        <is>
          <t>Not verified from abstract</t>
        </is>
      </c>
      <c r="P1168" t="inlineStr">
        <is>
          <t>See abstract</t>
        </is>
      </c>
      <c r="Q1168" t="inlineStr">
        <is>
          <t>See abstract</t>
        </is>
      </c>
      <c r="R1168" t="inlineStr">
        <is>
          <t>Not reviewed (not included)</t>
        </is>
      </c>
      <c r="S1168" t="inlineStr">
        <is>
          <t>Not reviewed (not included)</t>
        </is>
      </c>
      <c r="T1168" t="inlineStr">
        <is>
          <t>Abstract screening only. No AI/ML Methods</t>
        </is>
      </c>
      <c r="U1168" t="inlineStr">
        <is>
          <t>EXCLUDE</t>
        </is>
      </c>
      <c r="V1168" t="inlineStr">
        <is>
          <t>E1-No AI/ML/DL: Abstract and title do not describe application of AI, ML, or DL methods</t>
        </is>
      </c>
      <c r="W1168" t="inlineStr">
        <is>
          <t>Excluded: No AI/ML Methods</t>
        </is>
      </c>
      <c r="X1168" t="inlineStr">
        <is>
          <t>Not assessed from abstract</t>
        </is>
      </c>
      <c r="Y1168" t="inlineStr">
        <is>
          <t>Pubmed</t>
        </is>
      </c>
      <c r="Z1168" t="inlineStr">
        <is>
          <t>Not determined from abstract</t>
        </is>
      </c>
      <c r="AB1168" t="inlineStr">
        <is>
          <t>Not assessed (not included)</t>
        </is>
      </c>
      <c r="AC1168" t="inlineStr">
        <is>
          <t>Not assessed (not included)</t>
        </is>
      </c>
      <c r="AD1168" t="inlineStr">
        <is>
          <t>Öztekin I, Garic D, Bayat M, Hernandez ML, Finlayson MA, Graziano PA, Dick AS.</t>
        </is>
      </c>
      <c r="AF1168" t="inlineStr">
        <is>
          <t>Unknown - Verify via DOI</t>
        </is>
      </c>
      <c r="AH1168" t="inlineStr">
        <is>
          <t>Not assessed</t>
        </is>
      </c>
      <c r="AI1168" t="inlineStr">
        <is>
          <t>Not reported</t>
        </is>
      </c>
      <c r="AJ1168" t="inlineStr">
        <is>
          <t>Not reported</t>
        </is>
      </c>
      <c r="AK1168" t="inlineStr">
        <is>
          <t>Not reported</t>
        </is>
      </c>
      <c r="AL1168" t="inlineStr">
        <is>
          <t>Not reported</t>
        </is>
      </c>
      <c r="AM1168" t="inlineStr">
        <is>
          <t>Not reported</t>
        </is>
      </c>
      <c r="AN1168" t="inlineStr">
        <is>
          <t>Not reported</t>
        </is>
      </c>
      <c r="AO1168" t="inlineStr">
        <is>
          <t>Not reviewed</t>
        </is>
      </c>
      <c r="AP1168" t="inlineStr">
        <is>
          <t>Not reported</t>
        </is>
      </c>
      <c r="AQ1168" t="inlineStr">
        <is>
          <t>Not reported</t>
        </is>
      </c>
      <c r="AR1168" t="inlineStr">
        <is>
          <t>Not reported</t>
        </is>
      </c>
      <c r="AS1168" t="inlineStr">
        <is>
          <t>See abstract</t>
        </is>
      </c>
      <c r="AT1168" t="inlineStr">
        <is>
          <t>Not reviewed</t>
        </is>
      </c>
      <c r="AU1168" t="inlineStr">
        <is>
          <t>Not reviewed</t>
        </is>
      </c>
      <c r="AV1168" t="inlineStr">
        <is>
          <t>Not reviewed</t>
        </is>
      </c>
      <c r="AW1168" t="inlineStr">
        <is>
          <t>Not reviewed</t>
        </is>
      </c>
      <c r="AX1168" t="inlineStr">
        <is>
          <t>Not reported</t>
        </is>
      </c>
      <c r="AY1168" t="inlineStr">
        <is>
          <t>Not reported</t>
        </is>
      </c>
      <c r="AZ1168" t="inlineStr">
        <is>
          <t>Not reported</t>
        </is>
      </c>
      <c r="BA1168" t="inlineStr">
        <is>
          <t>Not reported</t>
        </is>
      </c>
      <c r="BB1168" t="inlineStr">
        <is>
          <t>Not reported</t>
        </is>
      </c>
      <c r="BC1168" t="inlineStr">
        <is>
          <t>Not reported</t>
        </is>
      </c>
      <c r="BD1168" t="inlineStr">
        <is>
          <t>Not reported</t>
        </is>
      </c>
      <c r="BE1168" t="inlineStr">
        <is>
          <t>Not reported</t>
        </is>
      </c>
      <c r="BF1168" t="inlineStr">
        <is>
          <t>Not reported</t>
        </is>
      </c>
      <c r="BG1168" t="inlineStr">
        <is>
          <t>Not reviewed (not included)</t>
        </is>
      </c>
      <c r="BH1168" t="inlineStr">
        <is>
          <t>N/A</t>
        </is>
      </c>
      <c r="BI1168" t="inlineStr">
        <is>
          <t>Not reviewed</t>
        </is>
      </c>
      <c r="BJ1168" t="inlineStr">
        <is>
          <t>Not reviewed</t>
        </is>
      </c>
      <c r="BK1168" t="inlineStr">
        <is>
          <t>Not reviewed</t>
        </is>
      </c>
      <c r="BL1168" t="inlineStr">
        <is>
          <t>Not reviewed</t>
        </is>
      </c>
      <c r="BM1168" t="inlineStr">
        <is>
          <t>Not reviewed (not included)</t>
        </is>
      </c>
      <c r="BN1168" t="inlineStr">
        <is>
          <t>No AI/ML Methods - E1-No AI/ML/DL: Abstract and title do not describe application of AI, ML, or DL methods</t>
        </is>
      </c>
      <c r="BO1168" t="inlineStr">
        <is>
          <t>Abstract-level screening only</t>
        </is>
      </c>
      <c r="BP1168" t="inlineStr">
        <is>
          <t>Not reported</t>
        </is>
      </c>
    </row>
    <row r="1169">
      <c r="A1169" t="inlineStr">
        <is>
          <t>Early attention-deficit/hyperactivity disorder (ADHD) with NeuroDCT-ICA and rhinofish optimization (RFO) algorithm based optimized ADHD-AttentionNet</t>
        </is>
      </c>
      <c r="B1169" t="n">
        <v>2025</v>
      </c>
      <c r="C1169" t="inlineStr">
        <is>
          <t>Not checked</t>
        </is>
      </c>
      <c r="D1169" t="inlineStr">
        <is>
          <t>Not checked</t>
        </is>
      </c>
      <c r="E1169">
        <f>_XLFN.IFNA( _XLFN.XLOOKUP(A1045,#REF!,#REF!), "NOT PUBMED")</f>
        <v/>
      </c>
      <c r="G1169" t="inlineStr">
        <is>
          <t>Unimodal</t>
        </is>
      </c>
      <c r="H1169" t="inlineStr">
        <is>
          <t>See abstract</t>
        </is>
      </c>
      <c r="I1169" t="inlineStr">
        <is>
          <t>See abstract</t>
        </is>
      </c>
      <c r="J1169" t="inlineStr">
        <is>
          <t>See abstract (AI/ML)</t>
        </is>
      </c>
      <c r="K1169" t="inlineStr">
        <is>
          <t>See abstract</t>
        </is>
      </c>
      <c r="M1169" t="inlineStr">
        <is>
          <t>See abstract</t>
        </is>
      </c>
      <c r="N1169" t="inlineStr">
        <is>
          <t>See abstract</t>
        </is>
      </c>
      <c r="O1169" t="inlineStr">
        <is>
          <t>Not verified from abstract</t>
        </is>
      </c>
      <c r="P1169" t="inlineStr">
        <is>
          <t>See abstract</t>
        </is>
      </c>
      <c r="Q1169" t="inlineStr">
        <is>
          <t>See abstract</t>
        </is>
      </c>
      <c r="R1169" t="inlineStr">
        <is>
          <t>Not reviewed (not included)</t>
        </is>
      </c>
      <c r="S1169" t="inlineStr">
        <is>
          <t>Not reviewed (not included)</t>
        </is>
      </c>
      <c r="T1169" t="inlineStr">
        <is>
          <t>Abstract screening only. No AI/ML Methods</t>
        </is>
      </c>
      <c r="U1169" t="inlineStr">
        <is>
          <t>EXCLUDE</t>
        </is>
      </c>
      <c r="V1169" t="inlineStr">
        <is>
          <t>E1-No AI/ML/DL: Abstract and title do not describe application of AI, ML, or DL methods</t>
        </is>
      </c>
      <c r="W1169" t="inlineStr">
        <is>
          <t>Excluded: No AI/ML Methods</t>
        </is>
      </c>
      <c r="X1169" t="inlineStr">
        <is>
          <t>Not assessed from abstract</t>
        </is>
      </c>
      <c r="Y1169" t="inlineStr">
        <is>
          <t>Pubmed</t>
        </is>
      </c>
      <c r="Z1169" t="inlineStr">
        <is>
          <t>Not determined from abstract</t>
        </is>
      </c>
      <c r="AB1169" t="inlineStr">
        <is>
          <t>Not assessed (not included)</t>
        </is>
      </c>
      <c r="AC1169" t="inlineStr">
        <is>
          <t>Not assessed (not included)</t>
        </is>
      </c>
      <c r="AD1169" t="inlineStr">
        <is>
          <t>Alhussen A, Alutaibi AI, Sharma SK, Khan AR, Ahmad F, Tejani GG.</t>
        </is>
      </c>
      <c r="AF1169" t="inlineStr">
        <is>
          <t>Unknown - Verify via DOI</t>
        </is>
      </c>
      <c r="AH1169" t="inlineStr">
        <is>
          <t>Not assessed</t>
        </is>
      </c>
      <c r="AI1169" t="inlineStr">
        <is>
          <t>Not reported</t>
        </is>
      </c>
      <c r="AJ1169" t="inlineStr">
        <is>
          <t>Not reported</t>
        </is>
      </c>
      <c r="AK1169" t="inlineStr">
        <is>
          <t>Not reported</t>
        </is>
      </c>
      <c r="AL1169" t="inlineStr">
        <is>
          <t>Not reported</t>
        </is>
      </c>
      <c r="AM1169" t="inlineStr">
        <is>
          <t>Not reported</t>
        </is>
      </c>
      <c r="AN1169" t="inlineStr">
        <is>
          <t>Not reported</t>
        </is>
      </c>
      <c r="AO1169" t="inlineStr">
        <is>
          <t>Not reviewed</t>
        </is>
      </c>
      <c r="AP1169" t="inlineStr">
        <is>
          <t>Not reported</t>
        </is>
      </c>
      <c r="AQ1169" t="inlineStr">
        <is>
          <t>Not reported</t>
        </is>
      </c>
      <c r="AR1169" t="inlineStr">
        <is>
          <t>Not reported</t>
        </is>
      </c>
      <c r="AS1169" t="inlineStr">
        <is>
          <t>See abstract</t>
        </is>
      </c>
      <c r="AT1169" t="inlineStr">
        <is>
          <t>Not reviewed</t>
        </is>
      </c>
      <c r="AU1169" t="inlineStr">
        <is>
          <t>Not reviewed</t>
        </is>
      </c>
      <c r="AV1169" t="inlineStr">
        <is>
          <t>Not reviewed</t>
        </is>
      </c>
      <c r="AW1169" t="inlineStr">
        <is>
          <t>Not reviewed</t>
        </is>
      </c>
      <c r="AX1169" t="inlineStr">
        <is>
          <t>Not reported</t>
        </is>
      </c>
      <c r="AY1169" t="inlineStr">
        <is>
          <t>Not reported</t>
        </is>
      </c>
      <c r="AZ1169" t="inlineStr">
        <is>
          <t>Not reported</t>
        </is>
      </c>
      <c r="BA1169" t="inlineStr">
        <is>
          <t>Not reported</t>
        </is>
      </c>
      <c r="BB1169" t="inlineStr">
        <is>
          <t>Not reported</t>
        </is>
      </c>
      <c r="BC1169" t="inlineStr">
        <is>
          <t>Not reported</t>
        </is>
      </c>
      <c r="BD1169" t="inlineStr">
        <is>
          <t>Not reported</t>
        </is>
      </c>
      <c r="BE1169" t="inlineStr">
        <is>
          <t>Not reported</t>
        </is>
      </c>
      <c r="BF1169" t="inlineStr">
        <is>
          <t>Not reported</t>
        </is>
      </c>
      <c r="BG1169" t="inlineStr">
        <is>
          <t>Not reviewed (not included)</t>
        </is>
      </c>
      <c r="BH1169" t="inlineStr">
        <is>
          <t>N/A</t>
        </is>
      </c>
      <c r="BI1169" t="inlineStr">
        <is>
          <t>Not reviewed</t>
        </is>
      </c>
      <c r="BJ1169" t="inlineStr">
        <is>
          <t>Not reviewed</t>
        </is>
      </c>
      <c r="BK1169" t="inlineStr">
        <is>
          <t>Not reviewed</t>
        </is>
      </c>
      <c r="BL1169" t="inlineStr">
        <is>
          <t>Not reviewed</t>
        </is>
      </c>
      <c r="BM1169" t="inlineStr">
        <is>
          <t>Not reviewed (not included)</t>
        </is>
      </c>
      <c r="BN1169" t="inlineStr">
        <is>
          <t>No AI/ML Methods - E1-No AI/ML/DL: Abstract and title do not describe application of AI, ML, or DL methods</t>
        </is>
      </c>
      <c r="BO1169" t="inlineStr">
        <is>
          <t>Abstract-level screening only</t>
        </is>
      </c>
      <c r="BP1169" t="inlineStr">
        <is>
          <t>Not reported</t>
        </is>
      </c>
    </row>
    <row r="1170">
      <c r="A1170" t="inlineStr">
        <is>
          <t>A systematic review on the application of machine learning models in psychometric questionnaires for the diagnosis of attention deficit hyperactivity disorder</t>
        </is>
      </c>
      <c r="B1170" t="n">
        <v>2024</v>
      </c>
      <c r="C1170" t="inlineStr">
        <is>
          <t>Not checked</t>
        </is>
      </c>
      <c r="D1170" t="inlineStr">
        <is>
          <t>Not checked</t>
        </is>
      </c>
      <c r="E1170">
        <f>_XLFN.IFNA( _XLFN.XLOOKUP(A1046,#REF!,#REF!), "NOT PUBMED")</f>
        <v/>
      </c>
      <c r="G1170" t="inlineStr">
        <is>
          <t>Unimodal</t>
        </is>
      </c>
      <c r="H1170" t="inlineStr">
        <is>
          <t>See abstract</t>
        </is>
      </c>
      <c r="I1170" t="inlineStr">
        <is>
          <t>See abstract</t>
        </is>
      </c>
      <c r="J1170" t="inlineStr">
        <is>
          <t>See abstract (AI/ML)</t>
        </is>
      </c>
      <c r="K1170" t="inlineStr">
        <is>
          <t>See abstract</t>
        </is>
      </c>
      <c r="M1170" t="inlineStr">
        <is>
          <t>See abstract</t>
        </is>
      </c>
      <c r="N1170" t="inlineStr">
        <is>
          <t>See abstract</t>
        </is>
      </c>
      <c r="O1170" t="inlineStr">
        <is>
          <t>Not verified from abstract</t>
        </is>
      </c>
      <c r="P1170" t="inlineStr">
        <is>
          <t>See abstract</t>
        </is>
      </c>
      <c r="Q1170" t="inlineStr">
        <is>
          <t>See abstract</t>
        </is>
      </c>
      <c r="R1170" t="inlineStr">
        <is>
          <t>Not reviewed (not included)</t>
        </is>
      </c>
      <c r="S1170" t="inlineStr">
        <is>
          <t>Not reviewed (not included)</t>
        </is>
      </c>
      <c r="T1170" t="inlineStr">
        <is>
          <t>Abstract screening only. Not Primary Research</t>
        </is>
      </c>
      <c r="U1170" t="inlineStr">
        <is>
          <t>EXCLUDE</t>
        </is>
      </c>
      <c r="V1170" t="inlineStr">
        <is>
          <t>E6-Not Primary Research: Title/abstract indicates systematic review, meta-analysis, or review paper</t>
        </is>
      </c>
      <c r="W1170" t="inlineStr">
        <is>
          <t>Excluded: Not Primary Research</t>
        </is>
      </c>
      <c r="X1170" t="inlineStr">
        <is>
          <t>Not assessed from abstract</t>
        </is>
      </c>
      <c r="Y1170" t="inlineStr">
        <is>
          <t>Pubmed</t>
        </is>
      </c>
      <c r="Z1170" t="inlineStr">
        <is>
          <t>Not determined from abstract</t>
        </is>
      </c>
      <c r="AB1170" t="inlineStr">
        <is>
          <t>Not assessed (not included)</t>
        </is>
      </c>
      <c r="AC1170" t="inlineStr">
        <is>
          <t>Not assessed (not included)</t>
        </is>
      </c>
      <c r="AD1170" t="inlineStr">
        <is>
          <t>Caselles-Pina L, Quesada-López A, Sújar A, Hernández EMG, Delgado-Gómez D.</t>
        </is>
      </c>
      <c r="AF1170" t="inlineStr">
        <is>
          <t>Unknown - Verify via DOI</t>
        </is>
      </c>
      <c r="AH1170" t="inlineStr">
        <is>
          <t>Not assessed</t>
        </is>
      </c>
      <c r="AI1170" t="inlineStr">
        <is>
          <t>Not reported</t>
        </is>
      </c>
      <c r="AJ1170" t="inlineStr">
        <is>
          <t>Not reported</t>
        </is>
      </c>
      <c r="AK1170" t="inlineStr">
        <is>
          <t>Not reported</t>
        </is>
      </c>
      <c r="AL1170" t="inlineStr">
        <is>
          <t>Not reported</t>
        </is>
      </c>
      <c r="AM1170" t="inlineStr">
        <is>
          <t>Not reported</t>
        </is>
      </c>
      <c r="AN1170" t="inlineStr">
        <is>
          <t>Not reported</t>
        </is>
      </c>
      <c r="AO1170" t="inlineStr">
        <is>
          <t>Not reviewed</t>
        </is>
      </c>
      <c r="AP1170" t="inlineStr">
        <is>
          <t>Not reported</t>
        </is>
      </c>
      <c r="AQ1170" t="inlineStr">
        <is>
          <t>Not reported</t>
        </is>
      </c>
      <c r="AR1170" t="inlineStr">
        <is>
          <t>Not reported</t>
        </is>
      </c>
      <c r="AS1170" t="inlineStr">
        <is>
          <t>See abstract</t>
        </is>
      </c>
      <c r="AT1170" t="inlineStr">
        <is>
          <t>Not reviewed</t>
        </is>
      </c>
      <c r="AU1170" t="inlineStr">
        <is>
          <t>Not reviewed</t>
        </is>
      </c>
      <c r="AV1170" t="inlineStr">
        <is>
          <t>Not reviewed</t>
        </is>
      </c>
      <c r="AW1170" t="inlineStr">
        <is>
          <t>Not reviewed</t>
        </is>
      </c>
      <c r="AX1170" t="inlineStr">
        <is>
          <t>Not reported</t>
        </is>
      </c>
      <c r="AY1170" t="inlineStr">
        <is>
          <t>Not reported</t>
        </is>
      </c>
      <c r="AZ1170" t="inlineStr">
        <is>
          <t>Not reported</t>
        </is>
      </c>
      <c r="BA1170" t="inlineStr">
        <is>
          <t>Not reported</t>
        </is>
      </c>
      <c r="BB1170" t="inlineStr">
        <is>
          <t>Not reported</t>
        </is>
      </c>
      <c r="BC1170" t="inlineStr">
        <is>
          <t>Not reported</t>
        </is>
      </c>
      <c r="BD1170" t="inlineStr">
        <is>
          <t>Not reported</t>
        </is>
      </c>
      <c r="BE1170" t="inlineStr">
        <is>
          <t>Not reported</t>
        </is>
      </c>
      <c r="BF1170" t="inlineStr">
        <is>
          <t>Not reported</t>
        </is>
      </c>
      <c r="BG1170" t="inlineStr">
        <is>
          <t>Not reviewed (not included)</t>
        </is>
      </c>
      <c r="BH1170" t="inlineStr">
        <is>
          <t>N/A</t>
        </is>
      </c>
      <c r="BI1170" t="inlineStr">
        <is>
          <t>Not reviewed</t>
        </is>
      </c>
      <c r="BJ1170" t="inlineStr">
        <is>
          <t>Not reviewed</t>
        </is>
      </c>
      <c r="BK1170" t="inlineStr">
        <is>
          <t>Not reviewed</t>
        </is>
      </c>
      <c r="BL1170" t="inlineStr">
        <is>
          <t>Not reviewed</t>
        </is>
      </c>
      <c r="BM1170" t="inlineStr">
        <is>
          <t>Not reviewed (not included)</t>
        </is>
      </c>
      <c r="BN1170" t="inlineStr">
        <is>
          <t>Not Primary Research - E6-Not Primary Research: Title/abstract indicates systematic review, meta-analysis, or review paper</t>
        </is>
      </c>
      <c r="BO1170" t="inlineStr">
        <is>
          <t>Abstract-level screening only</t>
        </is>
      </c>
      <c r="BP1170" t="inlineStr">
        <is>
          <t>Not reported</t>
        </is>
      </c>
    </row>
    <row r="1171">
      <c r="A1171" t="inlineStr">
        <is>
          <t>Global research progress of electroencephalography applications in attention deficit hyperactivity disorder: Bibliometrics and visualized analysis</t>
        </is>
      </c>
      <c r="B1171" t="n">
        <v>2024</v>
      </c>
      <c r="C1171" t="inlineStr">
        <is>
          <t>Not checked</t>
        </is>
      </c>
      <c r="D1171" t="inlineStr">
        <is>
          <t>Not checked</t>
        </is>
      </c>
      <c r="E1171">
        <f>_XLFN.IFNA( _XLFN.XLOOKUP(A1047,#REF!,#REF!), "NOT PUBMED")</f>
        <v/>
      </c>
      <c r="G1171" t="inlineStr">
        <is>
          <t>Unimodal</t>
        </is>
      </c>
      <c r="H1171" t="inlineStr">
        <is>
          <t>See abstract</t>
        </is>
      </c>
      <c r="I1171" t="inlineStr">
        <is>
          <t>See abstract</t>
        </is>
      </c>
      <c r="J1171" t="inlineStr">
        <is>
          <t>See abstract (AI/ML)</t>
        </is>
      </c>
      <c r="K1171" t="inlineStr">
        <is>
          <t>See abstract</t>
        </is>
      </c>
      <c r="M1171" t="inlineStr">
        <is>
          <t>See abstract</t>
        </is>
      </c>
      <c r="N1171" t="inlineStr">
        <is>
          <t>See abstract</t>
        </is>
      </c>
      <c r="O1171" t="inlineStr">
        <is>
          <t>Not verified from abstract</t>
        </is>
      </c>
      <c r="P1171" t="inlineStr">
        <is>
          <t>See abstract</t>
        </is>
      </c>
      <c r="Q1171" t="inlineStr">
        <is>
          <t>See abstract</t>
        </is>
      </c>
      <c r="R1171" t="inlineStr">
        <is>
          <t>Not reviewed (not included)</t>
        </is>
      </c>
      <c r="S1171" t="inlineStr">
        <is>
          <t>Not reviewed (not included)</t>
        </is>
      </c>
      <c r="T1171" t="inlineStr">
        <is>
          <t>Abstract screening only. No AI/ML Methods</t>
        </is>
      </c>
      <c r="U1171" t="inlineStr">
        <is>
          <t>EXCLUDE</t>
        </is>
      </c>
      <c r="V1171" t="inlineStr">
        <is>
          <t>E1-No AI/ML/DL: Abstract and title do not describe application of AI, ML, or DL methods</t>
        </is>
      </c>
      <c r="W1171" t="inlineStr">
        <is>
          <t>Excluded: No AI/ML Methods</t>
        </is>
      </c>
      <c r="X1171" t="inlineStr">
        <is>
          <t>Not assessed from abstract</t>
        </is>
      </c>
      <c r="Y1171" t="inlineStr">
        <is>
          <t>Pubmed</t>
        </is>
      </c>
      <c r="Z1171" t="inlineStr">
        <is>
          <t>Not determined from abstract</t>
        </is>
      </c>
      <c r="AB1171" t="inlineStr">
        <is>
          <t>Not assessed (not included)</t>
        </is>
      </c>
      <c r="AC1171" t="inlineStr">
        <is>
          <t>Not assessed (not included)</t>
        </is>
      </c>
      <c r="AD1171" t="inlineStr">
        <is>
          <t>Liu B, Liu X, Wei J, Sun S, Chen W, Deng Y.</t>
        </is>
      </c>
      <c r="AF1171" t="inlineStr">
        <is>
          <t>Unknown - Verify via DOI</t>
        </is>
      </c>
      <c r="AH1171" t="inlineStr">
        <is>
          <t>Not assessed</t>
        </is>
      </c>
      <c r="AI1171" t="inlineStr">
        <is>
          <t>Not reported</t>
        </is>
      </c>
      <c r="AJ1171" t="inlineStr">
        <is>
          <t>Not reported</t>
        </is>
      </c>
      <c r="AK1171" t="inlineStr">
        <is>
          <t>Not reported</t>
        </is>
      </c>
      <c r="AL1171" t="inlineStr">
        <is>
          <t>Not reported</t>
        </is>
      </c>
      <c r="AM1171" t="inlineStr">
        <is>
          <t>Not reported</t>
        </is>
      </c>
      <c r="AN1171" t="inlineStr">
        <is>
          <t>Not reported</t>
        </is>
      </c>
      <c r="AO1171" t="inlineStr">
        <is>
          <t>Not reviewed</t>
        </is>
      </c>
      <c r="AP1171" t="inlineStr">
        <is>
          <t>Not reported</t>
        </is>
      </c>
      <c r="AQ1171" t="inlineStr">
        <is>
          <t>Not reported</t>
        </is>
      </c>
      <c r="AR1171" t="inlineStr">
        <is>
          <t>Not reported</t>
        </is>
      </c>
      <c r="AS1171" t="inlineStr">
        <is>
          <t>See abstract</t>
        </is>
      </c>
      <c r="AT1171" t="inlineStr">
        <is>
          <t>Not reviewed</t>
        </is>
      </c>
      <c r="AU1171" t="inlineStr">
        <is>
          <t>Not reviewed</t>
        </is>
      </c>
      <c r="AV1171" t="inlineStr">
        <is>
          <t>Not reviewed</t>
        </is>
      </c>
      <c r="AW1171" t="inlineStr">
        <is>
          <t>Not reviewed</t>
        </is>
      </c>
      <c r="AX1171" t="inlineStr">
        <is>
          <t>Not reported</t>
        </is>
      </c>
      <c r="AY1171" t="inlineStr">
        <is>
          <t>Not reported</t>
        </is>
      </c>
      <c r="AZ1171" t="inlineStr">
        <is>
          <t>Not reported</t>
        </is>
      </c>
      <c r="BA1171" t="inlineStr">
        <is>
          <t>Not reported</t>
        </is>
      </c>
      <c r="BB1171" t="inlineStr">
        <is>
          <t>Not reported</t>
        </is>
      </c>
      <c r="BC1171" t="inlineStr">
        <is>
          <t>Not reported</t>
        </is>
      </c>
      <c r="BD1171" t="inlineStr">
        <is>
          <t>Not reported</t>
        </is>
      </c>
      <c r="BE1171" t="inlineStr">
        <is>
          <t>Not reported</t>
        </is>
      </c>
      <c r="BF1171" t="inlineStr">
        <is>
          <t>Not reported</t>
        </is>
      </c>
      <c r="BG1171" t="inlineStr">
        <is>
          <t>Not reviewed (not included)</t>
        </is>
      </c>
      <c r="BH1171" t="inlineStr">
        <is>
          <t>N/A</t>
        </is>
      </c>
      <c r="BI1171" t="inlineStr">
        <is>
          <t>Not reviewed</t>
        </is>
      </c>
      <c r="BJ1171" t="inlineStr">
        <is>
          <t>Not reviewed</t>
        </is>
      </c>
      <c r="BK1171" t="inlineStr">
        <is>
          <t>Not reviewed</t>
        </is>
      </c>
      <c r="BL1171" t="inlineStr">
        <is>
          <t>Not reviewed</t>
        </is>
      </c>
      <c r="BM1171" t="inlineStr">
        <is>
          <t>Not reviewed (not included)</t>
        </is>
      </c>
      <c r="BN1171" t="inlineStr">
        <is>
          <t>No AI/ML Methods - E1-No AI/ML/DL: Abstract and title do not describe application of AI, ML, or DL methods</t>
        </is>
      </c>
      <c r="BO1171" t="inlineStr">
        <is>
          <t>Abstract-level screening only</t>
        </is>
      </c>
      <c r="BP1171" t="inlineStr">
        <is>
          <t>Not reported</t>
        </is>
      </c>
    </row>
    <row r="1172">
      <c r="A1172" t="inlineStr">
        <is>
          <t>Deep learning-based method for reducing residual motion effects in diffusion parameter estimation</t>
        </is>
      </c>
      <c r="B1172" t="n">
        <v>2021</v>
      </c>
      <c r="C1172" t="inlineStr">
        <is>
          <t>Not checked</t>
        </is>
      </c>
      <c r="D1172" t="inlineStr">
        <is>
          <t>Not checked</t>
        </is>
      </c>
      <c r="E1172">
        <f>_XLFN.IFNA( _XLFN.XLOOKUP(A1049,#REF!,#REF!), "NOT PUBMED")</f>
        <v/>
      </c>
      <c r="G1172" t="inlineStr">
        <is>
          <t>Unimodal</t>
        </is>
      </c>
      <c r="H1172" t="inlineStr">
        <is>
          <t>See abstract</t>
        </is>
      </c>
      <c r="I1172" t="inlineStr">
        <is>
          <t>See abstract</t>
        </is>
      </c>
      <c r="J1172" t="inlineStr">
        <is>
          <t>See abstract (AI/ML)</t>
        </is>
      </c>
      <c r="K1172" t="inlineStr">
        <is>
          <t>See abstract</t>
        </is>
      </c>
      <c r="M1172" t="inlineStr">
        <is>
          <t>See abstract</t>
        </is>
      </c>
      <c r="N1172" t="inlineStr">
        <is>
          <t>See abstract</t>
        </is>
      </c>
      <c r="O1172" t="inlineStr">
        <is>
          <t>Not verified from abstract</t>
        </is>
      </c>
      <c r="P1172" t="inlineStr">
        <is>
          <t>See abstract</t>
        </is>
      </c>
      <c r="Q1172" t="inlineStr">
        <is>
          <t>See abstract</t>
        </is>
      </c>
      <c r="R1172" t="inlineStr">
        <is>
          <t>Not reviewed (not included)</t>
        </is>
      </c>
      <c r="S1172" t="inlineStr">
        <is>
          <t>Not reviewed (not included)</t>
        </is>
      </c>
      <c r="T1172" t="inlineStr">
        <is>
          <t>Abstract screening only. Non-ADHD Focused</t>
        </is>
      </c>
      <c r="U1172" t="inlineStr">
        <is>
          <t>EXCLUDE</t>
        </is>
      </c>
      <c r="V1172" t="inlineStr">
        <is>
          <t>E2-Not ADHD focused: Neither title nor abstract mentions ADHD or attention-deficit/hyperactivity</t>
        </is>
      </c>
      <c r="W1172" t="inlineStr">
        <is>
          <t>Excluded: Not ADHD Focused</t>
        </is>
      </c>
      <c r="X1172" t="inlineStr">
        <is>
          <t>Not assessed from abstract</t>
        </is>
      </c>
      <c r="Y1172" t="inlineStr">
        <is>
          <t>Pubmed</t>
        </is>
      </c>
      <c r="Z1172" t="inlineStr">
        <is>
          <t>Not determined from abstract</t>
        </is>
      </c>
      <c r="AB1172" t="inlineStr">
        <is>
          <t>Not assessed (not included)</t>
        </is>
      </c>
      <c r="AC1172" t="inlineStr">
        <is>
          <t>Not assessed (not included)</t>
        </is>
      </c>
      <c r="AD1172" t="inlineStr">
        <is>
          <t>Gong T, Tong Q, Li Z, He H, Zhang H, Zhong J.</t>
        </is>
      </c>
      <c r="AF1172" t="inlineStr">
        <is>
          <t>Unknown - Verify via DOI</t>
        </is>
      </c>
      <c r="AH1172" t="inlineStr">
        <is>
          <t>Not assessed</t>
        </is>
      </c>
      <c r="AI1172" t="inlineStr">
        <is>
          <t>Not reported</t>
        </is>
      </c>
      <c r="AJ1172" t="inlineStr">
        <is>
          <t>Not reported</t>
        </is>
      </c>
      <c r="AK1172" t="inlineStr">
        <is>
          <t>Not reported</t>
        </is>
      </c>
      <c r="AL1172" t="inlineStr">
        <is>
          <t>Not reported</t>
        </is>
      </c>
      <c r="AM1172" t="inlineStr">
        <is>
          <t>Not reported</t>
        </is>
      </c>
      <c r="AN1172" t="inlineStr">
        <is>
          <t>Not reported</t>
        </is>
      </c>
      <c r="AO1172" t="inlineStr">
        <is>
          <t>Not reviewed</t>
        </is>
      </c>
      <c r="AP1172" t="inlineStr">
        <is>
          <t>Not reported</t>
        </is>
      </c>
      <c r="AQ1172" t="inlineStr">
        <is>
          <t>Not reported</t>
        </is>
      </c>
      <c r="AR1172" t="inlineStr">
        <is>
          <t>Not reported</t>
        </is>
      </c>
      <c r="AS1172" t="inlineStr">
        <is>
          <t>See abstract</t>
        </is>
      </c>
      <c r="AT1172" t="inlineStr">
        <is>
          <t>Not reviewed</t>
        </is>
      </c>
      <c r="AU1172" t="inlineStr">
        <is>
          <t>Not reviewed</t>
        </is>
      </c>
      <c r="AV1172" t="inlineStr">
        <is>
          <t>Not reviewed</t>
        </is>
      </c>
      <c r="AW1172" t="inlineStr">
        <is>
          <t>Not reviewed</t>
        </is>
      </c>
      <c r="AX1172" t="inlineStr">
        <is>
          <t>Not reported</t>
        </is>
      </c>
      <c r="AY1172" t="inlineStr">
        <is>
          <t>Not reported</t>
        </is>
      </c>
      <c r="AZ1172" t="inlineStr">
        <is>
          <t>Not reported</t>
        </is>
      </c>
      <c r="BA1172" t="inlineStr">
        <is>
          <t>Not reported</t>
        </is>
      </c>
      <c r="BB1172" t="inlineStr">
        <is>
          <t>Not reported</t>
        </is>
      </c>
      <c r="BC1172" t="inlineStr">
        <is>
          <t>Not reported</t>
        </is>
      </c>
      <c r="BD1172" t="inlineStr">
        <is>
          <t>Not reported</t>
        </is>
      </c>
      <c r="BE1172" t="inlineStr">
        <is>
          <t>Not reported</t>
        </is>
      </c>
      <c r="BF1172" t="inlineStr">
        <is>
          <t>Not reported</t>
        </is>
      </c>
      <c r="BG1172" t="inlineStr">
        <is>
          <t>Not reviewed (not included)</t>
        </is>
      </c>
      <c r="BH1172" t="inlineStr">
        <is>
          <t>N/A</t>
        </is>
      </c>
      <c r="BI1172" t="inlineStr">
        <is>
          <t>Not reviewed</t>
        </is>
      </c>
      <c r="BJ1172" t="inlineStr">
        <is>
          <t>Not reviewed</t>
        </is>
      </c>
      <c r="BK1172" t="inlineStr">
        <is>
          <t>Not reviewed</t>
        </is>
      </c>
      <c r="BL1172" t="inlineStr">
        <is>
          <t>Not reviewed</t>
        </is>
      </c>
      <c r="BM1172" t="inlineStr">
        <is>
          <t>Not reviewed (not included)</t>
        </is>
      </c>
      <c r="BN1172" t="inlineStr">
        <is>
          <t>Non-ADHD Focused - E2-Not ADHD focused: Neither title nor abstract mentions ADHD or attention-deficit/hyperactivity</t>
        </is>
      </c>
      <c r="BO1172" t="inlineStr">
        <is>
          <t>Abstract-level screening only</t>
        </is>
      </c>
      <c r="BP1172" t="inlineStr">
        <is>
          <t>Not reported</t>
        </is>
      </c>
    </row>
    <row r="1173">
      <c r="A1173" t="inlineStr">
        <is>
          <t>Development and validation of a prognostic model and risk calculator for the estimation of bipolar-spectrum disorder risk in hospitalised adolescents with non-psychotic/non-bipolar mental disorders</t>
        </is>
      </c>
      <c r="B1173" t="n">
        <v>2026</v>
      </c>
      <c r="C1173" t="inlineStr">
        <is>
          <t>Not checked</t>
        </is>
      </c>
      <c r="D1173" t="inlineStr">
        <is>
          <t>Not checked</t>
        </is>
      </c>
      <c r="E1173">
        <f>_XLFN.IFNA( _XLFN.XLOOKUP(A1050,#REF!,#REF!), "NOT PUBMED")</f>
        <v/>
      </c>
      <c r="G1173" t="inlineStr">
        <is>
          <t>Unimodal</t>
        </is>
      </c>
      <c r="H1173" t="inlineStr">
        <is>
          <t>See abstract</t>
        </is>
      </c>
      <c r="I1173" t="inlineStr">
        <is>
          <t>See abstract</t>
        </is>
      </c>
      <c r="J1173" t="inlineStr">
        <is>
          <t>See abstract (AI/ML)</t>
        </is>
      </c>
      <c r="K1173" t="inlineStr">
        <is>
          <t>See abstract</t>
        </is>
      </c>
      <c r="M1173" t="inlineStr">
        <is>
          <t>See abstract</t>
        </is>
      </c>
      <c r="N1173" t="inlineStr">
        <is>
          <t>See abstract</t>
        </is>
      </c>
      <c r="O1173" t="inlineStr">
        <is>
          <t>Not verified from abstract</t>
        </is>
      </c>
      <c r="P1173" t="inlineStr">
        <is>
          <t>See abstract</t>
        </is>
      </c>
      <c r="Q1173" t="inlineStr">
        <is>
          <t>See abstract</t>
        </is>
      </c>
      <c r="R1173" t="inlineStr">
        <is>
          <t>Not reviewed (not included)</t>
        </is>
      </c>
      <c r="S1173" t="inlineStr">
        <is>
          <t>Not reviewed (not included)</t>
        </is>
      </c>
      <c r="T1173" t="inlineStr">
        <is>
          <t>Abstract screening only. Out of Date Range</t>
        </is>
      </c>
      <c r="U1173" t="inlineStr">
        <is>
          <t>EXCLUDE</t>
        </is>
      </c>
      <c r="V1173" t="inlineStr">
        <is>
          <t>E4-Year: Published 2026, outside 2019-2025 window</t>
        </is>
      </c>
      <c r="W1173" t="inlineStr">
        <is>
          <t>Out of Date Range</t>
        </is>
      </c>
      <c r="X1173" t="inlineStr">
        <is>
          <t>Not assessed from abstract</t>
        </is>
      </c>
      <c r="Y1173" t="inlineStr">
        <is>
          <t>Pubmed</t>
        </is>
      </c>
      <c r="Z1173" t="inlineStr">
        <is>
          <t>Not determined from abstract</t>
        </is>
      </c>
      <c r="AB1173" t="inlineStr">
        <is>
          <t>Not assessed (not included)</t>
        </is>
      </c>
      <c r="AC1173" t="inlineStr">
        <is>
          <t>Not assessed (not included)</t>
        </is>
      </c>
      <c r="AD1173" t="inlineStr">
        <is>
          <t>Salazar de Pablo G, Radua J, Frearson G, Young AH, Arango C, Kelleher I, Sharma A, Uhlhaas PJ, Solmi M, Fusar-Poli P, Guinart D, Correll CU.</t>
        </is>
      </c>
      <c r="AF1173" t="inlineStr">
        <is>
          <t>Unknown - Verify via DOI</t>
        </is>
      </c>
      <c r="AH1173" t="inlineStr">
        <is>
          <t>Not assessed</t>
        </is>
      </c>
      <c r="AI1173" t="inlineStr">
        <is>
          <t>Not reported</t>
        </is>
      </c>
      <c r="AJ1173" t="inlineStr">
        <is>
          <t>Not reported</t>
        </is>
      </c>
      <c r="AK1173" t="inlineStr">
        <is>
          <t>Not reported</t>
        </is>
      </c>
      <c r="AL1173" t="inlineStr">
        <is>
          <t>Not reported</t>
        </is>
      </c>
      <c r="AM1173" t="inlineStr">
        <is>
          <t>Not reported</t>
        </is>
      </c>
      <c r="AN1173" t="inlineStr">
        <is>
          <t>Not reported</t>
        </is>
      </c>
      <c r="AO1173" t="inlineStr">
        <is>
          <t>Not reviewed</t>
        </is>
      </c>
      <c r="AP1173" t="inlineStr">
        <is>
          <t>Not reported</t>
        </is>
      </c>
      <c r="AQ1173" t="inlineStr">
        <is>
          <t>Not reported</t>
        </is>
      </c>
      <c r="AR1173" t="inlineStr">
        <is>
          <t>Not reported</t>
        </is>
      </c>
      <c r="AS1173" t="inlineStr">
        <is>
          <t>See abstract</t>
        </is>
      </c>
      <c r="AT1173" t="inlineStr">
        <is>
          <t>Not reviewed</t>
        </is>
      </c>
      <c r="AU1173" t="inlineStr">
        <is>
          <t>Not reviewed</t>
        </is>
      </c>
      <c r="AV1173" t="inlineStr">
        <is>
          <t>Not reviewed</t>
        </is>
      </c>
      <c r="AW1173" t="inlineStr">
        <is>
          <t>Not reviewed</t>
        </is>
      </c>
      <c r="AX1173" t="inlineStr">
        <is>
          <t>Not reported</t>
        </is>
      </c>
      <c r="AY1173" t="inlineStr">
        <is>
          <t>Not reported</t>
        </is>
      </c>
      <c r="AZ1173" t="inlineStr">
        <is>
          <t>Not reported</t>
        </is>
      </c>
      <c r="BA1173" t="inlineStr">
        <is>
          <t>Not reported</t>
        </is>
      </c>
      <c r="BB1173" t="inlineStr">
        <is>
          <t>Not reported</t>
        </is>
      </c>
      <c r="BC1173" t="inlineStr">
        <is>
          <t>Not reported</t>
        </is>
      </c>
      <c r="BD1173" t="inlineStr">
        <is>
          <t>Not reported</t>
        </is>
      </c>
      <c r="BE1173" t="inlineStr">
        <is>
          <t>Not reported</t>
        </is>
      </c>
      <c r="BF1173" t="inlineStr">
        <is>
          <t>Not reported</t>
        </is>
      </c>
      <c r="BG1173" t="inlineStr">
        <is>
          <t>Not reviewed (not included)</t>
        </is>
      </c>
      <c r="BH1173" t="inlineStr">
        <is>
          <t>N/A</t>
        </is>
      </c>
      <c r="BI1173" t="inlineStr">
        <is>
          <t>Not reviewed</t>
        </is>
      </c>
      <c r="BJ1173" t="inlineStr">
        <is>
          <t>Not reviewed</t>
        </is>
      </c>
      <c r="BK1173" t="inlineStr">
        <is>
          <t>Not reviewed</t>
        </is>
      </c>
      <c r="BL1173" t="inlineStr">
        <is>
          <t>Not reviewed</t>
        </is>
      </c>
      <c r="BM1173" t="inlineStr">
        <is>
          <t>Not reviewed (not included)</t>
        </is>
      </c>
      <c r="BN1173" t="inlineStr">
        <is>
          <t>Out of Date Range - E4-Year: Published 2026, outside 2019-2025 window</t>
        </is>
      </c>
      <c r="BO1173" t="inlineStr">
        <is>
          <t>Abstract-level screening only</t>
        </is>
      </c>
      <c r="BP1173" t="inlineStr">
        <is>
          <t>Not reported</t>
        </is>
      </c>
    </row>
    <row r="1174">
      <c r="A1174" t="inlineStr">
        <is>
          <t>Transdiagnostic symptom subtypes across autism spectrum disorders and attention deficit hyperactivity disorder: validated by measures of neurocognition and structural connectivity</t>
        </is>
      </c>
      <c r="B1174" t="n">
        <v>2022</v>
      </c>
      <c r="C1174" t="inlineStr">
        <is>
          <t>Not checked</t>
        </is>
      </c>
      <c r="D1174" t="inlineStr">
        <is>
          <t>Not checked</t>
        </is>
      </c>
      <c r="E1174">
        <f>_XLFN.IFNA( _XLFN.XLOOKUP(A1051,#REF!,#REF!), "NOT PUBMED")</f>
        <v/>
      </c>
      <c r="G1174" t="inlineStr">
        <is>
          <t>Unimodal</t>
        </is>
      </c>
      <c r="H1174" t="inlineStr">
        <is>
          <t>See abstract</t>
        </is>
      </c>
      <c r="I1174" t="inlineStr">
        <is>
          <t>See abstract</t>
        </is>
      </c>
      <c r="J1174" t="inlineStr">
        <is>
          <t>See abstract (AI/ML)</t>
        </is>
      </c>
      <c r="K1174" t="inlineStr">
        <is>
          <t>See abstract</t>
        </is>
      </c>
      <c r="M1174" t="inlineStr">
        <is>
          <t>See abstract</t>
        </is>
      </c>
      <c r="N1174" t="inlineStr">
        <is>
          <t>See abstract</t>
        </is>
      </c>
      <c r="O1174" t="inlineStr">
        <is>
          <t>Not verified from abstract</t>
        </is>
      </c>
      <c r="P1174" t="inlineStr">
        <is>
          <t>See abstract</t>
        </is>
      </c>
      <c r="Q1174" t="inlineStr">
        <is>
          <t>See abstract</t>
        </is>
      </c>
      <c r="R1174" t="inlineStr">
        <is>
          <t>Not reviewed (not included)</t>
        </is>
      </c>
      <c r="S1174" t="inlineStr">
        <is>
          <t>Not reviewed (not included)</t>
        </is>
      </c>
      <c r="T1174" t="inlineStr">
        <is>
          <t>Abstract screening only. No AI/ML Methods</t>
        </is>
      </c>
      <c r="U1174" t="inlineStr">
        <is>
          <t>EXCLUDE</t>
        </is>
      </c>
      <c r="V1174" t="inlineStr">
        <is>
          <t>E1-No AI/ML/DL: Abstract and title do not describe application of AI, ML, or DL methods</t>
        </is>
      </c>
      <c r="W1174" t="inlineStr">
        <is>
          <t>Excluded: No AI/ML Methods</t>
        </is>
      </c>
      <c r="X1174" t="inlineStr">
        <is>
          <t>Not assessed from abstract</t>
        </is>
      </c>
      <c r="Y1174" t="inlineStr">
        <is>
          <t>Pubmed</t>
        </is>
      </c>
      <c r="Z1174" t="inlineStr">
        <is>
          <t>Not determined from abstract</t>
        </is>
      </c>
      <c r="AB1174" t="inlineStr">
        <is>
          <t>Not assessed (not included)</t>
        </is>
      </c>
      <c r="AC1174" t="inlineStr">
        <is>
          <t>Not assessed (not included)</t>
        </is>
      </c>
      <c r="AD1174" t="inlineStr">
        <is>
          <t>Zhang M, Huang Y, Jiao J, Yuan D, Hu X, Yang P, Zhang R, Wen L, Situ M, Cai J, Sun X, Guo K, Huang X, Huang Y.</t>
        </is>
      </c>
      <c r="AF1174" t="inlineStr">
        <is>
          <t>Unknown - Verify via DOI</t>
        </is>
      </c>
      <c r="AH1174" t="inlineStr">
        <is>
          <t>Not assessed</t>
        </is>
      </c>
      <c r="AI1174" t="inlineStr">
        <is>
          <t>Not reported</t>
        </is>
      </c>
      <c r="AJ1174" t="inlineStr">
        <is>
          <t>Not reported</t>
        </is>
      </c>
      <c r="AK1174" t="inlineStr">
        <is>
          <t>Not reported</t>
        </is>
      </c>
      <c r="AL1174" t="inlineStr">
        <is>
          <t>Not reported</t>
        </is>
      </c>
      <c r="AM1174" t="inlineStr">
        <is>
          <t>Not reported</t>
        </is>
      </c>
      <c r="AN1174" t="inlineStr">
        <is>
          <t>Not reported</t>
        </is>
      </c>
      <c r="AO1174" t="inlineStr">
        <is>
          <t>Not reviewed</t>
        </is>
      </c>
      <c r="AP1174" t="inlineStr">
        <is>
          <t>Not reported</t>
        </is>
      </c>
      <c r="AQ1174" t="inlineStr">
        <is>
          <t>Not reported</t>
        </is>
      </c>
      <c r="AR1174" t="inlineStr">
        <is>
          <t>Not reported</t>
        </is>
      </c>
      <c r="AS1174" t="inlineStr">
        <is>
          <t>See abstract</t>
        </is>
      </c>
      <c r="AT1174" t="inlineStr">
        <is>
          <t>Not reviewed</t>
        </is>
      </c>
      <c r="AU1174" t="inlineStr">
        <is>
          <t>Not reviewed</t>
        </is>
      </c>
      <c r="AV1174" t="inlineStr">
        <is>
          <t>Not reviewed</t>
        </is>
      </c>
      <c r="AW1174" t="inlineStr">
        <is>
          <t>Not reviewed</t>
        </is>
      </c>
      <c r="AX1174" t="inlineStr">
        <is>
          <t>Not reported</t>
        </is>
      </c>
      <c r="AY1174" t="inlineStr">
        <is>
          <t>Not reported</t>
        </is>
      </c>
      <c r="AZ1174" t="inlineStr">
        <is>
          <t>Not reported</t>
        </is>
      </c>
      <c r="BA1174" t="inlineStr">
        <is>
          <t>Not reported</t>
        </is>
      </c>
      <c r="BB1174" t="inlineStr">
        <is>
          <t>Not reported</t>
        </is>
      </c>
      <c r="BC1174" t="inlineStr">
        <is>
          <t>Not reported</t>
        </is>
      </c>
      <c r="BD1174" t="inlineStr">
        <is>
          <t>Not reported</t>
        </is>
      </c>
      <c r="BE1174" t="inlineStr">
        <is>
          <t>Not reported</t>
        </is>
      </c>
      <c r="BF1174" t="inlineStr">
        <is>
          <t>Not reported</t>
        </is>
      </c>
      <c r="BG1174" t="inlineStr">
        <is>
          <t>Not reviewed (not included)</t>
        </is>
      </c>
      <c r="BH1174" t="inlineStr">
        <is>
          <t>N/A</t>
        </is>
      </c>
      <c r="BI1174" t="inlineStr">
        <is>
          <t>Not reviewed</t>
        </is>
      </c>
      <c r="BJ1174" t="inlineStr">
        <is>
          <t>Not reviewed</t>
        </is>
      </c>
      <c r="BK1174" t="inlineStr">
        <is>
          <t>Not reviewed</t>
        </is>
      </c>
      <c r="BL1174" t="inlineStr">
        <is>
          <t>Not reviewed</t>
        </is>
      </c>
      <c r="BM1174" t="inlineStr">
        <is>
          <t>Not reviewed (not included)</t>
        </is>
      </c>
      <c r="BN1174" t="inlineStr">
        <is>
          <t>No AI/ML Methods - E1-No AI/ML/DL: Abstract and title do not describe application of AI, ML, or DL methods</t>
        </is>
      </c>
      <c r="BO1174" t="inlineStr">
        <is>
          <t>Abstract-level screening only</t>
        </is>
      </c>
      <c r="BP1174" t="inlineStr">
        <is>
          <t>Not reported</t>
        </is>
      </c>
    </row>
    <row r="1175">
      <c r="A1175" t="inlineStr">
        <is>
          <t>Machine Learning Based Early Diagnosis of ADHD with SHAP Value Interpretation: A Retrospective Observational Study</t>
        </is>
      </c>
      <c r="B1175" t="n">
        <v>2025</v>
      </c>
      <c r="C1175" t="inlineStr">
        <is>
          <t>Not checked</t>
        </is>
      </c>
      <c r="D1175" t="inlineStr">
        <is>
          <t>Not checked</t>
        </is>
      </c>
      <c r="E1175">
        <f>_XLFN.IFNA( _XLFN.XLOOKUP(A1052,#REF!,#REF!), "NOT PUBMED")</f>
        <v/>
      </c>
      <c r="G1175" t="inlineStr">
        <is>
          <t>Unimodal</t>
        </is>
      </c>
      <c r="H1175" t="inlineStr">
        <is>
          <t>See abstract</t>
        </is>
      </c>
      <c r="I1175" t="inlineStr">
        <is>
          <t>See abstract</t>
        </is>
      </c>
      <c r="J1175" t="inlineStr">
        <is>
          <t>See abstract (AI/ML)</t>
        </is>
      </c>
      <c r="K1175" t="inlineStr">
        <is>
          <t>See abstract</t>
        </is>
      </c>
      <c r="M1175" t="inlineStr">
        <is>
          <t>See abstract</t>
        </is>
      </c>
      <c r="N1175" t="inlineStr">
        <is>
          <t>See abstract</t>
        </is>
      </c>
      <c r="O1175" t="inlineStr">
        <is>
          <t>Not verified from abstract</t>
        </is>
      </c>
      <c r="P1175" t="inlineStr">
        <is>
          <t>See abstract</t>
        </is>
      </c>
      <c r="Q1175" t="inlineStr">
        <is>
          <t>See abstract</t>
        </is>
      </c>
      <c r="R1175" t="inlineStr">
        <is>
          <t>Not reviewed (not included)</t>
        </is>
      </c>
      <c r="S1175" t="inlineStr">
        <is>
          <t>Not reviewed (not included)</t>
        </is>
      </c>
      <c r="T1175" t="inlineStr">
        <is>
          <t>Abstract screening only. Not Selected for Final 95 (Pending Full Text Review)</t>
        </is>
      </c>
      <c r="U1175" t="inlineStr">
        <is>
          <t>EXCLUDE</t>
        </is>
      </c>
      <c r="V117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75" t="inlineStr">
        <is>
          <t>Excluded: Other Criterion</t>
        </is>
      </c>
      <c r="X1175" t="inlineStr">
        <is>
          <t>Not assessed from abstract</t>
        </is>
      </c>
      <c r="Y1175" t="inlineStr">
        <is>
          <t>Pubmed</t>
        </is>
      </c>
      <c r="Z1175" t="inlineStr">
        <is>
          <t>Not determined from abstract</t>
        </is>
      </c>
      <c r="AB1175" t="inlineStr">
        <is>
          <t>Not assessed (not included)</t>
        </is>
      </c>
      <c r="AC1175" t="inlineStr">
        <is>
          <t>Not assessed (not included)</t>
        </is>
      </c>
      <c r="AD1175" t="inlineStr">
        <is>
          <t>Zhang X, Xiao X, Luo Y, Xiao W, Cao Y, Chang Y, Wu D, Xu H, Zhao J, Deng X, Jiang Y, Xie R, Liu Y.</t>
        </is>
      </c>
      <c r="AF1175" t="inlineStr">
        <is>
          <t>Unknown - Verify via DOI</t>
        </is>
      </c>
      <c r="AH1175" t="inlineStr">
        <is>
          <t>Not assessed</t>
        </is>
      </c>
      <c r="AI1175" t="inlineStr">
        <is>
          <t>Not reported</t>
        </is>
      </c>
      <c r="AJ1175" t="inlineStr">
        <is>
          <t>Not reported</t>
        </is>
      </c>
      <c r="AK1175" t="inlineStr">
        <is>
          <t>Not reported</t>
        </is>
      </c>
      <c r="AL1175" t="inlineStr">
        <is>
          <t>Not reported</t>
        </is>
      </c>
      <c r="AM1175" t="inlineStr">
        <is>
          <t>Not reported</t>
        </is>
      </c>
      <c r="AN1175" t="inlineStr">
        <is>
          <t>Not reported</t>
        </is>
      </c>
      <c r="AO1175" t="inlineStr">
        <is>
          <t>Not reviewed</t>
        </is>
      </c>
      <c r="AP1175" t="inlineStr">
        <is>
          <t>Not reported</t>
        </is>
      </c>
      <c r="AQ1175" t="inlineStr">
        <is>
          <t>Not reported</t>
        </is>
      </c>
      <c r="AR1175" t="inlineStr">
        <is>
          <t>Not reported</t>
        </is>
      </c>
      <c r="AS1175" t="inlineStr">
        <is>
          <t>See abstract</t>
        </is>
      </c>
      <c r="AT1175" t="inlineStr">
        <is>
          <t>Not reviewed</t>
        </is>
      </c>
      <c r="AU1175" t="inlineStr">
        <is>
          <t>Not reviewed</t>
        </is>
      </c>
      <c r="AV1175" t="inlineStr">
        <is>
          <t>Not reviewed</t>
        </is>
      </c>
      <c r="AW1175" t="inlineStr">
        <is>
          <t>Not reviewed</t>
        </is>
      </c>
      <c r="AX1175" t="inlineStr">
        <is>
          <t>Not reported</t>
        </is>
      </c>
      <c r="AY1175" t="inlineStr">
        <is>
          <t>Not reported</t>
        </is>
      </c>
      <c r="AZ1175" t="inlineStr">
        <is>
          <t>Not reported</t>
        </is>
      </c>
      <c r="BA1175" t="inlineStr">
        <is>
          <t>Not reported</t>
        </is>
      </c>
      <c r="BB1175" t="inlineStr">
        <is>
          <t>Not reported</t>
        </is>
      </c>
      <c r="BC1175" t="inlineStr">
        <is>
          <t>Not reported</t>
        </is>
      </c>
      <c r="BD1175" t="inlineStr">
        <is>
          <t>Not reported</t>
        </is>
      </c>
      <c r="BE1175" t="inlineStr">
        <is>
          <t>Not reported</t>
        </is>
      </c>
      <c r="BF1175" t="inlineStr">
        <is>
          <t>Not reported</t>
        </is>
      </c>
      <c r="BG1175" t="inlineStr">
        <is>
          <t>Not reviewed (not included)</t>
        </is>
      </c>
      <c r="BH1175" t="inlineStr">
        <is>
          <t>N/A</t>
        </is>
      </c>
      <c r="BI1175" t="inlineStr">
        <is>
          <t>Not reviewed</t>
        </is>
      </c>
      <c r="BJ1175" t="inlineStr">
        <is>
          <t>Not reviewed</t>
        </is>
      </c>
      <c r="BK1175" t="inlineStr">
        <is>
          <t>Not reviewed</t>
        </is>
      </c>
      <c r="BL1175" t="inlineStr">
        <is>
          <t>Not reviewed</t>
        </is>
      </c>
      <c r="BM1175" t="inlineStr">
        <is>
          <t>Not reviewed (not included)</t>
        </is>
      </c>
      <c r="BN1175" t="inlineStr">
        <is>
          <t>Not Selected for Final 95 (Pending Full Text Review) - Candidate paper not selected for final 95: Passed abstract screening but not included in final selec</t>
        </is>
      </c>
      <c r="BO1175" t="inlineStr">
        <is>
          <t>Abstract-level screening only</t>
        </is>
      </c>
      <c r="BP1175" t="inlineStr">
        <is>
          <t>Not reported</t>
        </is>
      </c>
    </row>
    <row r="1176">
      <c r="A1176" t="inlineStr">
        <is>
          <t>Towards interpretable machine learning models for diagnosis aid: A case study on attention deficit/hyperactivity disorder</t>
        </is>
      </c>
      <c r="B1176" t="n">
        <v>2019</v>
      </c>
      <c r="C1176" t="inlineStr">
        <is>
          <t>Not checked</t>
        </is>
      </c>
      <c r="D1176" t="inlineStr">
        <is>
          <t>Not checked</t>
        </is>
      </c>
      <c r="E1176">
        <f>_XLFN.IFNA( _XLFN.XLOOKUP(A1053,#REF!,#REF!), "NOT PUBMED")</f>
        <v/>
      </c>
      <c r="G1176" t="inlineStr">
        <is>
          <t>Unimodal</t>
        </is>
      </c>
      <c r="H1176" t="inlineStr">
        <is>
          <t>See abstract</t>
        </is>
      </c>
      <c r="I1176" t="inlineStr">
        <is>
          <t>See abstract</t>
        </is>
      </c>
      <c r="J1176" t="inlineStr">
        <is>
          <t>See abstract (AI/ML)</t>
        </is>
      </c>
      <c r="K1176" t="inlineStr">
        <is>
          <t>See abstract</t>
        </is>
      </c>
      <c r="M1176" t="inlineStr">
        <is>
          <t>See abstract</t>
        </is>
      </c>
      <c r="N1176" t="inlineStr">
        <is>
          <t>See abstract</t>
        </is>
      </c>
      <c r="O1176" t="inlineStr">
        <is>
          <t>Not verified from abstract</t>
        </is>
      </c>
      <c r="P1176" t="inlineStr">
        <is>
          <t>See abstract</t>
        </is>
      </c>
      <c r="Q1176" t="inlineStr">
        <is>
          <t>See abstract</t>
        </is>
      </c>
      <c r="R1176" t="inlineStr">
        <is>
          <t>Not reviewed (not included)</t>
        </is>
      </c>
      <c r="S1176" t="inlineStr">
        <is>
          <t>Not reviewed (not included)</t>
        </is>
      </c>
      <c r="T1176" t="inlineStr">
        <is>
          <t>Abstract screening only. Not Selected for Final 95 (Pending Full Text Review)</t>
        </is>
      </c>
      <c r="U1176" t="inlineStr">
        <is>
          <t>EXCLUDE</t>
        </is>
      </c>
      <c r="V11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76" t="inlineStr">
        <is>
          <t>Excluded: Other Criterion</t>
        </is>
      </c>
      <c r="X1176" t="inlineStr">
        <is>
          <t>Not assessed from abstract</t>
        </is>
      </c>
      <c r="Y1176" t="inlineStr">
        <is>
          <t>Pubmed</t>
        </is>
      </c>
      <c r="Z1176" t="inlineStr">
        <is>
          <t>Not determined from abstract</t>
        </is>
      </c>
      <c r="AB1176" t="inlineStr">
        <is>
          <t>Not assessed (not included)</t>
        </is>
      </c>
      <c r="AC1176" t="inlineStr">
        <is>
          <t>Not assessed (not included)</t>
        </is>
      </c>
      <c r="AD1176" t="inlineStr">
        <is>
          <t>Itani S, Rossignol M, Lecron F, Fortemps P.</t>
        </is>
      </c>
      <c r="AF1176" t="inlineStr">
        <is>
          <t>Unknown - Verify via DOI</t>
        </is>
      </c>
      <c r="AH1176" t="inlineStr">
        <is>
          <t>Not assessed</t>
        </is>
      </c>
      <c r="AI1176" t="inlineStr">
        <is>
          <t>Not reported</t>
        </is>
      </c>
      <c r="AJ1176" t="inlineStr">
        <is>
          <t>Not reported</t>
        </is>
      </c>
      <c r="AK1176" t="inlineStr">
        <is>
          <t>Not reported</t>
        </is>
      </c>
      <c r="AL1176" t="inlineStr">
        <is>
          <t>Not reported</t>
        </is>
      </c>
      <c r="AM1176" t="inlineStr">
        <is>
          <t>Not reported</t>
        </is>
      </c>
      <c r="AN1176" t="inlineStr">
        <is>
          <t>Not reported</t>
        </is>
      </c>
      <c r="AO1176" t="inlineStr">
        <is>
          <t>Not reviewed</t>
        </is>
      </c>
      <c r="AP1176" t="inlineStr">
        <is>
          <t>Not reported</t>
        </is>
      </c>
      <c r="AQ1176" t="inlineStr">
        <is>
          <t>Not reported</t>
        </is>
      </c>
      <c r="AR1176" t="inlineStr">
        <is>
          <t>Not reported</t>
        </is>
      </c>
      <c r="AS1176" t="inlineStr">
        <is>
          <t>See abstract</t>
        </is>
      </c>
      <c r="AT1176" t="inlineStr">
        <is>
          <t>Not reviewed</t>
        </is>
      </c>
      <c r="AU1176" t="inlineStr">
        <is>
          <t>Not reviewed</t>
        </is>
      </c>
      <c r="AV1176" t="inlineStr">
        <is>
          <t>Not reviewed</t>
        </is>
      </c>
      <c r="AW1176" t="inlineStr">
        <is>
          <t>Not reviewed</t>
        </is>
      </c>
      <c r="AX1176" t="inlineStr">
        <is>
          <t>Not reported</t>
        </is>
      </c>
      <c r="AY1176" t="inlineStr">
        <is>
          <t>Not reported</t>
        </is>
      </c>
      <c r="AZ1176" t="inlineStr">
        <is>
          <t>Not reported</t>
        </is>
      </c>
      <c r="BA1176" t="inlineStr">
        <is>
          <t>Not reported</t>
        </is>
      </c>
      <c r="BB1176" t="inlineStr">
        <is>
          <t>Not reported</t>
        </is>
      </c>
      <c r="BC1176" t="inlineStr">
        <is>
          <t>Not reported</t>
        </is>
      </c>
      <c r="BD1176" t="inlineStr">
        <is>
          <t>Not reported</t>
        </is>
      </c>
      <c r="BE1176" t="inlineStr">
        <is>
          <t>Not reported</t>
        </is>
      </c>
      <c r="BF1176" t="inlineStr">
        <is>
          <t>Not reported</t>
        </is>
      </c>
      <c r="BG1176" t="inlineStr">
        <is>
          <t>Not reviewed (not included)</t>
        </is>
      </c>
      <c r="BH1176" t="inlineStr">
        <is>
          <t>N/A</t>
        </is>
      </c>
      <c r="BI1176" t="inlineStr">
        <is>
          <t>Not reviewed</t>
        </is>
      </c>
      <c r="BJ1176" t="inlineStr">
        <is>
          <t>Not reviewed</t>
        </is>
      </c>
      <c r="BK1176" t="inlineStr">
        <is>
          <t>Not reviewed</t>
        </is>
      </c>
      <c r="BL1176" t="inlineStr">
        <is>
          <t>Not reviewed</t>
        </is>
      </c>
      <c r="BM1176" t="inlineStr">
        <is>
          <t>Not reviewed (not included)</t>
        </is>
      </c>
      <c r="BN1176" t="inlineStr">
        <is>
          <t>Not Selected for Final 95 (Pending Full Text Review) - Candidate paper not selected for final 95: Passed abstract screening but not included in final selec</t>
        </is>
      </c>
      <c r="BO1176" t="inlineStr">
        <is>
          <t>Abstract-level screening only</t>
        </is>
      </c>
      <c r="BP1176" t="inlineStr">
        <is>
          <t>Not reported</t>
        </is>
      </c>
    </row>
    <row r="1177">
      <c r="A1177" t="inlineStr">
        <is>
          <t>Surface-based shared and distinct resting functional connectivity in attention-deficit hyperactivity disorder and autism spectrum disorder</t>
        </is>
      </c>
      <c r="B1177" t="n">
        <v>2019</v>
      </c>
      <c r="C1177" t="inlineStr">
        <is>
          <t>Not checked</t>
        </is>
      </c>
      <c r="D1177" t="inlineStr">
        <is>
          <t>Not checked</t>
        </is>
      </c>
      <c r="E1177">
        <f>_XLFN.IFNA( _XLFN.XLOOKUP(A1054,#REF!,#REF!), "NOT PUBMED")</f>
        <v/>
      </c>
      <c r="G1177" t="inlineStr">
        <is>
          <t>Unimodal</t>
        </is>
      </c>
      <c r="H1177" t="inlineStr">
        <is>
          <t>See abstract</t>
        </is>
      </c>
      <c r="I1177" t="inlineStr">
        <is>
          <t>See abstract</t>
        </is>
      </c>
      <c r="J1177" t="inlineStr">
        <is>
          <t>See abstract (AI/ML)</t>
        </is>
      </c>
      <c r="K1177" t="inlineStr">
        <is>
          <t>See abstract</t>
        </is>
      </c>
      <c r="M1177" t="inlineStr">
        <is>
          <t>See abstract</t>
        </is>
      </c>
      <c r="N1177" t="inlineStr">
        <is>
          <t>See abstract</t>
        </is>
      </c>
      <c r="O1177" t="inlineStr">
        <is>
          <t>Not verified from abstract</t>
        </is>
      </c>
      <c r="P1177" t="inlineStr">
        <is>
          <t>See abstract</t>
        </is>
      </c>
      <c r="Q1177" t="inlineStr">
        <is>
          <t>See abstract</t>
        </is>
      </c>
      <c r="R1177" t="inlineStr">
        <is>
          <t>Not reviewed (not included)</t>
        </is>
      </c>
      <c r="S1177" t="inlineStr">
        <is>
          <t>Not reviewed (not included)</t>
        </is>
      </c>
      <c r="T1177" t="inlineStr">
        <is>
          <t>Abstract screening only. No AI/ML Methods</t>
        </is>
      </c>
      <c r="U1177" t="inlineStr">
        <is>
          <t>EXCLUDE</t>
        </is>
      </c>
      <c r="V1177" t="inlineStr">
        <is>
          <t>E1-No AI/ML/DL: Abstract and title do not describe application of AI, ML, or DL methods</t>
        </is>
      </c>
      <c r="W1177" t="inlineStr">
        <is>
          <t>Excluded: No AI/ML Methods</t>
        </is>
      </c>
      <c r="X1177" t="inlineStr">
        <is>
          <t>Not assessed from abstract</t>
        </is>
      </c>
      <c r="Y1177" t="inlineStr">
        <is>
          <t>Pubmed</t>
        </is>
      </c>
      <c r="Z1177" t="inlineStr">
        <is>
          <t>Not determined from abstract</t>
        </is>
      </c>
      <c r="AB1177" t="inlineStr">
        <is>
          <t>Not assessed (not included)</t>
        </is>
      </c>
      <c r="AC1177" t="inlineStr">
        <is>
          <t>Not assessed (not included)</t>
        </is>
      </c>
      <c r="AD1177" t="inlineStr">
        <is>
          <t>Jung M, Tu Y, Park J, Jorgenson K, Lang C, Song W, Kong J.</t>
        </is>
      </c>
      <c r="AF1177" t="inlineStr">
        <is>
          <t>Unknown - Verify via DOI</t>
        </is>
      </c>
      <c r="AH1177" t="inlineStr">
        <is>
          <t>Not assessed</t>
        </is>
      </c>
      <c r="AI1177" t="inlineStr">
        <is>
          <t>Not reported</t>
        </is>
      </c>
      <c r="AJ1177" t="inlineStr">
        <is>
          <t>Not reported</t>
        </is>
      </c>
      <c r="AK1177" t="inlineStr">
        <is>
          <t>Not reported</t>
        </is>
      </c>
      <c r="AL1177" t="inlineStr">
        <is>
          <t>Not reported</t>
        </is>
      </c>
      <c r="AM1177" t="inlineStr">
        <is>
          <t>Not reported</t>
        </is>
      </c>
      <c r="AN1177" t="inlineStr">
        <is>
          <t>Not reported</t>
        </is>
      </c>
      <c r="AO1177" t="inlineStr">
        <is>
          <t>Not reviewed</t>
        </is>
      </c>
      <c r="AP1177" t="inlineStr">
        <is>
          <t>Not reported</t>
        </is>
      </c>
      <c r="AQ1177" t="inlineStr">
        <is>
          <t>Not reported</t>
        </is>
      </c>
      <c r="AR1177" t="inlineStr">
        <is>
          <t>Not reported</t>
        </is>
      </c>
      <c r="AS1177" t="inlineStr">
        <is>
          <t>See abstract</t>
        </is>
      </c>
      <c r="AT1177" t="inlineStr">
        <is>
          <t>Not reviewed</t>
        </is>
      </c>
      <c r="AU1177" t="inlineStr">
        <is>
          <t>Not reviewed</t>
        </is>
      </c>
      <c r="AV1177" t="inlineStr">
        <is>
          <t>Not reviewed</t>
        </is>
      </c>
      <c r="AW1177" t="inlineStr">
        <is>
          <t>Not reviewed</t>
        </is>
      </c>
      <c r="AX1177" t="inlineStr">
        <is>
          <t>Not reported</t>
        </is>
      </c>
      <c r="AY1177" t="inlineStr">
        <is>
          <t>Not reported</t>
        </is>
      </c>
      <c r="AZ1177" t="inlineStr">
        <is>
          <t>Not reported</t>
        </is>
      </c>
      <c r="BA1177" t="inlineStr">
        <is>
          <t>Not reported</t>
        </is>
      </c>
      <c r="BB1177" t="inlineStr">
        <is>
          <t>Not reported</t>
        </is>
      </c>
      <c r="BC1177" t="inlineStr">
        <is>
          <t>Not reported</t>
        </is>
      </c>
      <c r="BD1177" t="inlineStr">
        <is>
          <t>Not reported</t>
        </is>
      </c>
      <c r="BE1177" t="inlineStr">
        <is>
          <t>Not reported</t>
        </is>
      </c>
      <c r="BF1177" t="inlineStr">
        <is>
          <t>Not reported</t>
        </is>
      </c>
      <c r="BG1177" t="inlineStr">
        <is>
          <t>Not reviewed (not included)</t>
        </is>
      </c>
      <c r="BH1177" t="inlineStr">
        <is>
          <t>N/A</t>
        </is>
      </c>
      <c r="BI1177" t="inlineStr">
        <is>
          <t>Not reviewed</t>
        </is>
      </c>
      <c r="BJ1177" t="inlineStr">
        <is>
          <t>Not reviewed</t>
        </is>
      </c>
      <c r="BK1177" t="inlineStr">
        <is>
          <t>Not reviewed</t>
        </is>
      </c>
      <c r="BL1177" t="inlineStr">
        <is>
          <t>Not reviewed</t>
        </is>
      </c>
      <c r="BM1177" t="inlineStr">
        <is>
          <t>Not reviewed (not included)</t>
        </is>
      </c>
      <c r="BN1177" t="inlineStr">
        <is>
          <t>No AI/ML Methods - E1-No AI/ML/DL: Abstract and title do not describe application of AI, ML, or DL methods</t>
        </is>
      </c>
      <c r="BO1177" t="inlineStr">
        <is>
          <t>Abstract-level screening only</t>
        </is>
      </c>
      <c r="BP1177" t="inlineStr">
        <is>
          <t>Not reported</t>
        </is>
      </c>
    </row>
    <row r="1178">
      <c r="A1178" t="inlineStr">
        <is>
          <t>Artificial intelligence in ADHD assessment: a comprehensive review of research progress from early screening to precise differential diagnosis</t>
        </is>
      </c>
      <c r="B1178" t="n">
        <v>2025</v>
      </c>
      <c r="C1178" t="inlineStr">
        <is>
          <t>Not checked</t>
        </is>
      </c>
      <c r="D1178" t="inlineStr">
        <is>
          <t>Not checked</t>
        </is>
      </c>
      <c r="E1178">
        <f>_XLFN.IFNA( _XLFN.XLOOKUP(A1057,#REF!,#REF!), "NOT PUBMED")</f>
        <v/>
      </c>
      <c r="G1178" t="inlineStr">
        <is>
          <t>Unimodal</t>
        </is>
      </c>
      <c r="H1178" t="inlineStr">
        <is>
          <t>See abstract</t>
        </is>
      </c>
      <c r="I1178" t="inlineStr">
        <is>
          <t>See abstract</t>
        </is>
      </c>
      <c r="J1178" t="inlineStr">
        <is>
          <t>See abstract (AI/ML)</t>
        </is>
      </c>
      <c r="K1178" t="inlineStr">
        <is>
          <t>See abstract</t>
        </is>
      </c>
      <c r="M1178" t="inlineStr">
        <is>
          <t>See abstract</t>
        </is>
      </c>
      <c r="N1178" t="inlineStr">
        <is>
          <t>See abstract</t>
        </is>
      </c>
      <c r="O1178" t="inlineStr">
        <is>
          <t>Not verified from abstract</t>
        </is>
      </c>
      <c r="P1178" t="inlineStr">
        <is>
          <t>See abstract</t>
        </is>
      </c>
      <c r="Q1178" t="inlineStr">
        <is>
          <t>See abstract</t>
        </is>
      </c>
      <c r="R1178" t="inlineStr">
        <is>
          <t>Not reviewed (not included)</t>
        </is>
      </c>
      <c r="S1178" t="inlineStr">
        <is>
          <t>Not reviewed (not included)</t>
        </is>
      </c>
      <c r="T1178" t="inlineStr">
        <is>
          <t>Abstract screening only. Not Primary Research</t>
        </is>
      </c>
      <c r="U1178" t="inlineStr">
        <is>
          <t>EXCLUDE</t>
        </is>
      </c>
      <c r="V1178" t="inlineStr">
        <is>
          <t>E6-Not Primary Research: Title/abstract indicates systematic review, meta-analysis, or review paper</t>
        </is>
      </c>
      <c r="W1178" t="inlineStr">
        <is>
          <t>Excluded: Not Primary Research</t>
        </is>
      </c>
      <c r="X1178" t="inlineStr">
        <is>
          <t>Not assessed from abstract</t>
        </is>
      </c>
      <c r="Y1178" t="inlineStr">
        <is>
          <t>Pubmed</t>
        </is>
      </c>
      <c r="Z1178" t="inlineStr">
        <is>
          <t>Not determined from abstract</t>
        </is>
      </c>
      <c r="AB1178" t="inlineStr">
        <is>
          <t>Not assessed (not included)</t>
        </is>
      </c>
      <c r="AC1178" t="inlineStr">
        <is>
          <t>Not assessed (not included)</t>
        </is>
      </c>
      <c r="AD1178" t="inlineStr">
        <is>
          <t>Zhao C, Xu Y, Li R, Li H, Zhang M.</t>
        </is>
      </c>
      <c r="AF1178" t="inlineStr">
        <is>
          <t>Unknown - Verify via DOI</t>
        </is>
      </c>
      <c r="AH1178" t="inlineStr">
        <is>
          <t>Not assessed</t>
        </is>
      </c>
      <c r="AI1178" t="inlineStr">
        <is>
          <t>Not reported</t>
        </is>
      </c>
      <c r="AJ1178" t="inlineStr">
        <is>
          <t>Not reported</t>
        </is>
      </c>
      <c r="AK1178" t="inlineStr">
        <is>
          <t>Not reported</t>
        </is>
      </c>
      <c r="AL1178" t="inlineStr">
        <is>
          <t>Not reported</t>
        </is>
      </c>
      <c r="AM1178" t="inlineStr">
        <is>
          <t>Not reported</t>
        </is>
      </c>
      <c r="AN1178" t="inlineStr">
        <is>
          <t>Not reported</t>
        </is>
      </c>
      <c r="AO1178" t="inlineStr">
        <is>
          <t>Not reviewed</t>
        </is>
      </c>
      <c r="AP1178" t="inlineStr">
        <is>
          <t>Not reported</t>
        </is>
      </c>
      <c r="AQ1178" t="inlineStr">
        <is>
          <t>Not reported</t>
        </is>
      </c>
      <c r="AR1178" t="inlineStr">
        <is>
          <t>Not reported</t>
        </is>
      </c>
      <c r="AS1178" t="inlineStr">
        <is>
          <t>See abstract</t>
        </is>
      </c>
      <c r="AT1178" t="inlineStr">
        <is>
          <t>Not reviewed</t>
        </is>
      </c>
      <c r="AU1178" t="inlineStr">
        <is>
          <t>Not reviewed</t>
        </is>
      </c>
      <c r="AV1178" t="inlineStr">
        <is>
          <t>Not reviewed</t>
        </is>
      </c>
      <c r="AW1178" t="inlineStr">
        <is>
          <t>Not reviewed</t>
        </is>
      </c>
      <c r="AX1178" t="inlineStr">
        <is>
          <t>Not reported</t>
        </is>
      </c>
      <c r="AY1178" t="inlineStr">
        <is>
          <t>Not reported</t>
        </is>
      </c>
      <c r="AZ1178" t="inlineStr">
        <is>
          <t>Not reported</t>
        </is>
      </c>
      <c r="BA1178" t="inlineStr">
        <is>
          <t>Not reported</t>
        </is>
      </c>
      <c r="BB1178" t="inlineStr">
        <is>
          <t>Not reported</t>
        </is>
      </c>
      <c r="BC1178" t="inlineStr">
        <is>
          <t>Not reported</t>
        </is>
      </c>
      <c r="BD1178" t="inlineStr">
        <is>
          <t>Not reported</t>
        </is>
      </c>
      <c r="BE1178" t="inlineStr">
        <is>
          <t>Not reported</t>
        </is>
      </c>
      <c r="BF1178" t="inlineStr">
        <is>
          <t>Not reported</t>
        </is>
      </c>
      <c r="BG1178" t="inlineStr">
        <is>
          <t>Not reviewed (not included)</t>
        </is>
      </c>
      <c r="BH1178" t="inlineStr">
        <is>
          <t>N/A</t>
        </is>
      </c>
      <c r="BI1178" t="inlineStr">
        <is>
          <t>Not reviewed</t>
        </is>
      </c>
      <c r="BJ1178" t="inlineStr">
        <is>
          <t>Not reviewed</t>
        </is>
      </c>
      <c r="BK1178" t="inlineStr">
        <is>
          <t>Not reviewed</t>
        </is>
      </c>
      <c r="BL1178" t="inlineStr">
        <is>
          <t>Not reviewed</t>
        </is>
      </c>
      <c r="BM1178" t="inlineStr">
        <is>
          <t>Not reviewed (not included)</t>
        </is>
      </c>
      <c r="BN1178" t="inlineStr">
        <is>
          <t>Not Primary Research - E6-Not Primary Research: Title/abstract indicates systematic review, meta-analysis, or review paper</t>
        </is>
      </c>
      <c r="BO1178" t="inlineStr">
        <is>
          <t>Abstract-level screening only</t>
        </is>
      </c>
      <c r="BP1178" t="inlineStr">
        <is>
          <t>Not reported</t>
        </is>
      </c>
    </row>
    <row r="1179">
      <c r="A1179" t="inlineStr">
        <is>
          <t>Generative AI-assisted clinical interviewing of mental health</t>
        </is>
      </c>
      <c r="B1179" t="n">
        <v>2025</v>
      </c>
      <c r="C1179" t="inlineStr">
        <is>
          <t>Not checked</t>
        </is>
      </c>
      <c r="D1179" t="inlineStr">
        <is>
          <t>Not checked</t>
        </is>
      </c>
      <c r="E1179">
        <f>_XLFN.IFNA( _XLFN.XLOOKUP(A1058,#REF!,#REF!), "NOT PUBMED")</f>
        <v/>
      </c>
      <c r="G1179" t="inlineStr">
        <is>
          <t>Unimodal</t>
        </is>
      </c>
      <c r="H1179" t="inlineStr">
        <is>
          <t>See abstract</t>
        </is>
      </c>
      <c r="I1179" t="inlineStr">
        <is>
          <t>See abstract</t>
        </is>
      </c>
      <c r="J1179" t="inlineStr">
        <is>
          <t>See abstract (AI/ML)</t>
        </is>
      </c>
      <c r="K1179" t="inlineStr">
        <is>
          <t>See abstract</t>
        </is>
      </c>
      <c r="M1179" t="inlineStr">
        <is>
          <t>See abstract</t>
        </is>
      </c>
      <c r="N1179" t="inlineStr">
        <is>
          <t>See abstract</t>
        </is>
      </c>
      <c r="O1179" t="inlineStr">
        <is>
          <t>Not verified from abstract</t>
        </is>
      </c>
      <c r="P1179" t="inlineStr">
        <is>
          <t>See abstract</t>
        </is>
      </c>
      <c r="Q1179" t="inlineStr">
        <is>
          <t>See abstract</t>
        </is>
      </c>
      <c r="R1179" t="inlineStr">
        <is>
          <t>Not reviewed (not included)</t>
        </is>
      </c>
      <c r="S1179" t="inlineStr">
        <is>
          <t>Not reviewed (not included)</t>
        </is>
      </c>
      <c r="T1179" t="inlineStr">
        <is>
          <t>Abstract screening only. Non-ADHD Focused</t>
        </is>
      </c>
      <c r="U1179" t="inlineStr">
        <is>
          <t>EXCLUDE</t>
        </is>
      </c>
      <c r="V1179" t="inlineStr">
        <is>
          <t>E2-Not ADHD focused: Neither title nor abstract mentions ADHD or attention-deficit/hyperactivity</t>
        </is>
      </c>
      <c r="W1179" t="inlineStr">
        <is>
          <t>Excluded: Not ADHD Focused</t>
        </is>
      </c>
      <c r="X1179" t="inlineStr">
        <is>
          <t>Not assessed from abstract</t>
        </is>
      </c>
      <c r="Y1179" t="inlineStr">
        <is>
          <t>Pubmed</t>
        </is>
      </c>
      <c r="Z1179" t="inlineStr">
        <is>
          <t>Not determined from abstract</t>
        </is>
      </c>
      <c r="AB1179" t="inlineStr">
        <is>
          <t>Not assessed (not included)</t>
        </is>
      </c>
      <c r="AC1179" t="inlineStr">
        <is>
          <t>Not assessed (not included)</t>
        </is>
      </c>
      <c r="AD1179" t="inlineStr">
        <is>
          <t>Sikström S, Boehme RA, Mirström M, Agbotsoka T, Győri G, Lasota M, Tabesh M, Stille L, Garcia D.</t>
        </is>
      </c>
      <c r="AF1179" t="inlineStr">
        <is>
          <t>Unknown - Verify via DOI</t>
        </is>
      </c>
      <c r="AH1179" t="inlineStr">
        <is>
          <t>Not assessed</t>
        </is>
      </c>
      <c r="AI1179" t="inlineStr">
        <is>
          <t>Not reported</t>
        </is>
      </c>
      <c r="AJ1179" t="inlineStr">
        <is>
          <t>Not reported</t>
        </is>
      </c>
      <c r="AK1179" t="inlineStr">
        <is>
          <t>Not reported</t>
        </is>
      </c>
      <c r="AL1179" t="inlineStr">
        <is>
          <t>Not reported</t>
        </is>
      </c>
      <c r="AM1179" t="inlineStr">
        <is>
          <t>Not reported</t>
        </is>
      </c>
      <c r="AN1179" t="inlineStr">
        <is>
          <t>Not reported</t>
        </is>
      </c>
      <c r="AO1179" t="inlineStr">
        <is>
          <t>Not reviewed</t>
        </is>
      </c>
      <c r="AP1179" t="inlineStr">
        <is>
          <t>Not reported</t>
        </is>
      </c>
      <c r="AQ1179" t="inlineStr">
        <is>
          <t>Not reported</t>
        </is>
      </c>
      <c r="AR1179" t="inlineStr">
        <is>
          <t>Not reported</t>
        </is>
      </c>
      <c r="AS1179" t="inlineStr">
        <is>
          <t>See abstract</t>
        </is>
      </c>
      <c r="AT1179" t="inlineStr">
        <is>
          <t>Not reviewed</t>
        </is>
      </c>
      <c r="AU1179" t="inlineStr">
        <is>
          <t>Not reviewed</t>
        </is>
      </c>
      <c r="AV1179" t="inlineStr">
        <is>
          <t>Not reviewed</t>
        </is>
      </c>
      <c r="AW1179" t="inlineStr">
        <is>
          <t>Not reviewed</t>
        </is>
      </c>
      <c r="AX1179" t="inlineStr">
        <is>
          <t>Not reported</t>
        </is>
      </c>
      <c r="AY1179" t="inlineStr">
        <is>
          <t>Not reported</t>
        </is>
      </c>
      <c r="AZ1179" t="inlineStr">
        <is>
          <t>Not reported</t>
        </is>
      </c>
      <c r="BA1179" t="inlineStr">
        <is>
          <t>Not reported</t>
        </is>
      </c>
      <c r="BB1179" t="inlineStr">
        <is>
          <t>Not reported</t>
        </is>
      </c>
      <c r="BC1179" t="inlineStr">
        <is>
          <t>Not reported</t>
        </is>
      </c>
      <c r="BD1179" t="inlineStr">
        <is>
          <t>Not reported</t>
        </is>
      </c>
      <c r="BE1179" t="inlineStr">
        <is>
          <t>Not reported</t>
        </is>
      </c>
      <c r="BF1179" t="inlineStr">
        <is>
          <t>Not reported</t>
        </is>
      </c>
      <c r="BG1179" t="inlineStr">
        <is>
          <t>Not reviewed (not included)</t>
        </is>
      </c>
      <c r="BH1179" t="inlineStr">
        <is>
          <t>N/A</t>
        </is>
      </c>
      <c r="BI1179" t="inlineStr">
        <is>
          <t>Not reviewed</t>
        </is>
      </c>
      <c r="BJ1179" t="inlineStr">
        <is>
          <t>Not reviewed</t>
        </is>
      </c>
      <c r="BK1179" t="inlineStr">
        <is>
          <t>Not reviewed</t>
        </is>
      </c>
      <c r="BL1179" t="inlineStr">
        <is>
          <t>Not reviewed</t>
        </is>
      </c>
      <c r="BM1179" t="inlineStr">
        <is>
          <t>Not reviewed (not included)</t>
        </is>
      </c>
      <c r="BN1179" t="inlineStr">
        <is>
          <t>Non-ADHD Focused - E2-Not ADHD focused: Neither title nor abstract mentions ADHD or attention-deficit/hyperactivity</t>
        </is>
      </c>
      <c r="BO1179" t="inlineStr">
        <is>
          <t>Abstract-level screening only</t>
        </is>
      </c>
      <c r="BP1179" t="inlineStr">
        <is>
          <t>Not reported</t>
        </is>
      </c>
    </row>
    <row r="1180">
      <c r="A1180" t="inlineStr">
        <is>
          <t>Protocol for a transdiagnostic study of children with problems of attention, learning and memory (CALM)</t>
        </is>
      </c>
      <c r="B1180" t="n">
        <v>2019</v>
      </c>
      <c r="C1180" t="inlineStr">
        <is>
          <t>Not checked</t>
        </is>
      </c>
      <c r="D1180" t="inlineStr">
        <is>
          <t>Not checked</t>
        </is>
      </c>
      <c r="E1180">
        <f>_XLFN.IFNA( _XLFN.XLOOKUP(A1059,#REF!,#REF!), "NOT PUBMED")</f>
        <v/>
      </c>
      <c r="G1180" t="inlineStr">
        <is>
          <t>Unimodal</t>
        </is>
      </c>
      <c r="H1180" t="inlineStr">
        <is>
          <t>See abstract</t>
        </is>
      </c>
      <c r="I1180" t="inlineStr">
        <is>
          <t>See abstract</t>
        </is>
      </c>
      <c r="J1180" t="inlineStr">
        <is>
          <t>See abstract (AI/ML)</t>
        </is>
      </c>
      <c r="K1180" t="inlineStr">
        <is>
          <t>See abstract</t>
        </is>
      </c>
      <c r="M1180" t="inlineStr">
        <is>
          <t>See abstract</t>
        </is>
      </c>
      <c r="N1180" t="inlineStr">
        <is>
          <t>See abstract</t>
        </is>
      </c>
      <c r="O1180" t="inlineStr">
        <is>
          <t>Not verified from abstract</t>
        </is>
      </c>
      <c r="P1180" t="inlineStr">
        <is>
          <t>See abstract</t>
        </is>
      </c>
      <c r="Q1180" t="inlineStr">
        <is>
          <t>See abstract</t>
        </is>
      </c>
      <c r="R1180" t="inlineStr">
        <is>
          <t>Not reviewed (not included)</t>
        </is>
      </c>
      <c r="S1180" t="inlineStr">
        <is>
          <t>Not reviewed (not included)</t>
        </is>
      </c>
      <c r="T1180" t="inlineStr">
        <is>
          <t>Abstract screening only. Non-ADHD Focused</t>
        </is>
      </c>
      <c r="U1180" t="inlineStr">
        <is>
          <t>EXCLUDE</t>
        </is>
      </c>
      <c r="V1180" t="inlineStr">
        <is>
          <t>E2-Not ADHD focused: Neither title nor abstract mentions ADHD or attention-deficit/hyperactivity</t>
        </is>
      </c>
      <c r="W1180" t="inlineStr">
        <is>
          <t>Excluded: Not ADHD Focused</t>
        </is>
      </c>
      <c r="X1180" t="inlineStr">
        <is>
          <t>Not assessed from abstract</t>
        </is>
      </c>
      <c r="Y1180" t="inlineStr">
        <is>
          <t>Pubmed</t>
        </is>
      </c>
      <c r="Z1180" t="inlineStr">
        <is>
          <t>Not determined from abstract</t>
        </is>
      </c>
      <c r="AB1180" t="inlineStr">
        <is>
          <t>Not assessed (not included)</t>
        </is>
      </c>
      <c r="AC1180" t="inlineStr">
        <is>
          <t>Not assessed (not included)</t>
        </is>
      </c>
      <c r="AD1180" t="inlineStr">
        <is>
          <t>Holmes J, Bryant A; CALM Team; Gathercole SE.</t>
        </is>
      </c>
      <c r="AF1180" t="inlineStr">
        <is>
          <t>Unknown - Verify via DOI</t>
        </is>
      </c>
      <c r="AH1180" t="inlineStr">
        <is>
          <t>Not assessed</t>
        </is>
      </c>
      <c r="AI1180" t="inlineStr">
        <is>
          <t>Not reported</t>
        </is>
      </c>
      <c r="AJ1180" t="inlineStr">
        <is>
          <t>Not reported</t>
        </is>
      </c>
      <c r="AK1180" t="inlineStr">
        <is>
          <t>Not reported</t>
        </is>
      </c>
      <c r="AL1180" t="inlineStr">
        <is>
          <t>Not reported</t>
        </is>
      </c>
      <c r="AM1180" t="inlineStr">
        <is>
          <t>Not reported</t>
        </is>
      </c>
      <c r="AN1180" t="inlineStr">
        <is>
          <t>Not reported</t>
        </is>
      </c>
      <c r="AO1180" t="inlineStr">
        <is>
          <t>Not reviewed</t>
        </is>
      </c>
      <c r="AP1180" t="inlineStr">
        <is>
          <t>Not reported</t>
        </is>
      </c>
      <c r="AQ1180" t="inlineStr">
        <is>
          <t>Not reported</t>
        </is>
      </c>
      <c r="AR1180" t="inlineStr">
        <is>
          <t>Not reported</t>
        </is>
      </c>
      <c r="AS1180" t="inlineStr">
        <is>
          <t>See abstract</t>
        </is>
      </c>
      <c r="AT1180" t="inlineStr">
        <is>
          <t>Not reviewed</t>
        </is>
      </c>
      <c r="AU1180" t="inlineStr">
        <is>
          <t>Not reviewed</t>
        </is>
      </c>
      <c r="AV1180" t="inlineStr">
        <is>
          <t>Not reviewed</t>
        </is>
      </c>
      <c r="AW1180" t="inlineStr">
        <is>
          <t>Not reviewed</t>
        </is>
      </c>
      <c r="AX1180" t="inlineStr">
        <is>
          <t>Not reported</t>
        </is>
      </c>
      <c r="AY1180" t="inlineStr">
        <is>
          <t>Not reported</t>
        </is>
      </c>
      <c r="AZ1180" t="inlineStr">
        <is>
          <t>Not reported</t>
        </is>
      </c>
      <c r="BA1180" t="inlineStr">
        <is>
          <t>Not reported</t>
        </is>
      </c>
      <c r="BB1180" t="inlineStr">
        <is>
          <t>Not reported</t>
        </is>
      </c>
      <c r="BC1180" t="inlineStr">
        <is>
          <t>Not reported</t>
        </is>
      </c>
      <c r="BD1180" t="inlineStr">
        <is>
          <t>Not reported</t>
        </is>
      </c>
      <c r="BE1180" t="inlineStr">
        <is>
          <t>Not reported</t>
        </is>
      </c>
      <c r="BF1180" t="inlineStr">
        <is>
          <t>Not reported</t>
        </is>
      </c>
      <c r="BG1180" t="inlineStr">
        <is>
          <t>Not reviewed (not included)</t>
        </is>
      </c>
      <c r="BH1180" t="inlineStr">
        <is>
          <t>N/A</t>
        </is>
      </c>
      <c r="BI1180" t="inlineStr">
        <is>
          <t>Not reviewed</t>
        </is>
      </c>
      <c r="BJ1180" t="inlineStr">
        <is>
          <t>Not reviewed</t>
        </is>
      </c>
      <c r="BK1180" t="inlineStr">
        <is>
          <t>Not reviewed</t>
        </is>
      </c>
      <c r="BL1180" t="inlineStr">
        <is>
          <t>Not reviewed</t>
        </is>
      </c>
      <c r="BM1180" t="inlineStr">
        <is>
          <t>Not reviewed (not included)</t>
        </is>
      </c>
      <c r="BN1180" t="inlineStr">
        <is>
          <t>Non-ADHD Focused - E2-Not ADHD focused: Neither title nor abstract mentions ADHD or attention-deficit/hyperactivity</t>
        </is>
      </c>
      <c r="BO1180" t="inlineStr">
        <is>
          <t>Abstract-level screening only</t>
        </is>
      </c>
      <c r="BP1180" t="inlineStr">
        <is>
          <t>Not reported</t>
        </is>
      </c>
    </row>
    <row r="1181">
      <c r="A1181" t="inlineStr">
        <is>
          <t>Application and expansion of an algorithm predicting attention-deficit/hyperactivity disorder and impairment in a predominantly White sample</t>
        </is>
      </c>
      <c r="B1181" t="n">
        <v>2024</v>
      </c>
      <c r="C1181" t="inlineStr">
        <is>
          <t>Not checked</t>
        </is>
      </c>
      <c r="D1181" t="inlineStr">
        <is>
          <t>Not checked</t>
        </is>
      </c>
      <c r="E1181">
        <f>_XLFN.IFNA( _XLFN.XLOOKUP(A1060,#REF!,#REF!), "NOT PUBMED")</f>
        <v/>
      </c>
      <c r="G1181" t="inlineStr">
        <is>
          <t>Unimodal</t>
        </is>
      </c>
      <c r="H1181" t="inlineStr">
        <is>
          <t>See abstract</t>
        </is>
      </c>
      <c r="I1181" t="inlineStr">
        <is>
          <t>See abstract</t>
        </is>
      </c>
      <c r="J1181" t="inlineStr">
        <is>
          <t>See abstract (AI/ML)</t>
        </is>
      </c>
      <c r="K1181" t="inlineStr">
        <is>
          <t>See abstract</t>
        </is>
      </c>
      <c r="M1181" t="inlineStr">
        <is>
          <t>See abstract</t>
        </is>
      </c>
      <c r="N1181" t="inlineStr">
        <is>
          <t>See abstract</t>
        </is>
      </c>
      <c r="O1181" t="inlineStr">
        <is>
          <t>Not verified from abstract</t>
        </is>
      </c>
      <c r="P1181" t="inlineStr">
        <is>
          <t>See abstract</t>
        </is>
      </c>
      <c r="Q1181" t="inlineStr">
        <is>
          <t>See abstract</t>
        </is>
      </c>
      <c r="R1181" t="inlineStr">
        <is>
          <t>Not reviewed (not included)</t>
        </is>
      </c>
      <c r="S1181" t="inlineStr">
        <is>
          <t>Not reviewed (not included)</t>
        </is>
      </c>
      <c r="T1181" t="inlineStr">
        <is>
          <t>Abstract screening only. No AI/ML Methods</t>
        </is>
      </c>
      <c r="U1181" t="inlineStr">
        <is>
          <t>EXCLUDE</t>
        </is>
      </c>
      <c r="V1181" t="inlineStr">
        <is>
          <t>E1-No AI/ML/DL: Abstract and title do not describe application of AI, ML, or DL methods</t>
        </is>
      </c>
      <c r="W1181" t="inlineStr">
        <is>
          <t>Excluded: No AI/ML Methods</t>
        </is>
      </c>
      <c r="X1181" t="inlineStr">
        <is>
          <t>Not assessed from abstract</t>
        </is>
      </c>
      <c r="Y1181" t="inlineStr">
        <is>
          <t>Pubmed</t>
        </is>
      </c>
      <c r="Z1181" t="inlineStr">
        <is>
          <t>Not determined from abstract</t>
        </is>
      </c>
      <c r="AB1181" t="inlineStr">
        <is>
          <t>Not assessed (not included)</t>
        </is>
      </c>
      <c r="AC1181" t="inlineStr">
        <is>
          <t>Not assessed (not included)</t>
        </is>
      </c>
      <c r="AD1181" t="inlineStr">
        <is>
          <t>Goh PK, Eng AG, Bansal PS, Kim YT, Miller SA, Martel MM, Barkley RA.</t>
        </is>
      </c>
      <c r="AF1181" t="inlineStr">
        <is>
          <t>Unknown - Verify via DOI</t>
        </is>
      </c>
      <c r="AH1181" t="inlineStr">
        <is>
          <t>Not assessed</t>
        </is>
      </c>
      <c r="AI1181" t="inlineStr">
        <is>
          <t>Not reported</t>
        </is>
      </c>
      <c r="AJ1181" t="inlineStr">
        <is>
          <t>Not reported</t>
        </is>
      </c>
      <c r="AK1181" t="inlineStr">
        <is>
          <t>Not reported</t>
        </is>
      </c>
      <c r="AL1181" t="inlineStr">
        <is>
          <t>Not reported</t>
        </is>
      </c>
      <c r="AM1181" t="inlineStr">
        <is>
          <t>Not reported</t>
        </is>
      </c>
      <c r="AN1181" t="inlineStr">
        <is>
          <t>Not reported</t>
        </is>
      </c>
      <c r="AO1181" t="inlineStr">
        <is>
          <t>Not reviewed</t>
        </is>
      </c>
      <c r="AP1181" t="inlineStr">
        <is>
          <t>Not reported</t>
        </is>
      </c>
      <c r="AQ1181" t="inlineStr">
        <is>
          <t>Not reported</t>
        </is>
      </c>
      <c r="AR1181" t="inlineStr">
        <is>
          <t>Not reported</t>
        </is>
      </c>
      <c r="AS1181" t="inlineStr">
        <is>
          <t>See abstract</t>
        </is>
      </c>
      <c r="AT1181" t="inlineStr">
        <is>
          <t>Not reviewed</t>
        </is>
      </c>
      <c r="AU1181" t="inlineStr">
        <is>
          <t>Not reviewed</t>
        </is>
      </c>
      <c r="AV1181" t="inlineStr">
        <is>
          <t>Not reviewed</t>
        </is>
      </c>
      <c r="AW1181" t="inlineStr">
        <is>
          <t>Not reviewed</t>
        </is>
      </c>
      <c r="AX1181" t="inlineStr">
        <is>
          <t>Not reported</t>
        </is>
      </c>
      <c r="AY1181" t="inlineStr">
        <is>
          <t>Not reported</t>
        </is>
      </c>
      <c r="AZ1181" t="inlineStr">
        <is>
          <t>Not reported</t>
        </is>
      </c>
      <c r="BA1181" t="inlineStr">
        <is>
          <t>Not reported</t>
        </is>
      </c>
      <c r="BB1181" t="inlineStr">
        <is>
          <t>Not reported</t>
        </is>
      </c>
      <c r="BC1181" t="inlineStr">
        <is>
          <t>Not reported</t>
        </is>
      </c>
      <c r="BD1181" t="inlineStr">
        <is>
          <t>Not reported</t>
        </is>
      </c>
      <c r="BE1181" t="inlineStr">
        <is>
          <t>Not reported</t>
        </is>
      </c>
      <c r="BF1181" t="inlineStr">
        <is>
          <t>Not reported</t>
        </is>
      </c>
      <c r="BG1181" t="inlineStr">
        <is>
          <t>Not reviewed (not included)</t>
        </is>
      </c>
      <c r="BH1181" t="inlineStr">
        <is>
          <t>N/A</t>
        </is>
      </c>
      <c r="BI1181" t="inlineStr">
        <is>
          <t>Not reviewed</t>
        </is>
      </c>
      <c r="BJ1181" t="inlineStr">
        <is>
          <t>Not reviewed</t>
        </is>
      </c>
      <c r="BK1181" t="inlineStr">
        <is>
          <t>Not reviewed</t>
        </is>
      </c>
      <c r="BL1181" t="inlineStr">
        <is>
          <t>Not reviewed</t>
        </is>
      </c>
      <c r="BM1181" t="inlineStr">
        <is>
          <t>Not reviewed (not included)</t>
        </is>
      </c>
      <c r="BN1181" t="inlineStr">
        <is>
          <t>No AI/ML Methods - E1-No AI/ML/DL: Abstract and title do not describe application of AI, ML, or DL methods</t>
        </is>
      </c>
      <c r="BO1181" t="inlineStr">
        <is>
          <t>Abstract-level screening only</t>
        </is>
      </c>
      <c r="BP1181" t="inlineStr">
        <is>
          <t>Not reported</t>
        </is>
      </c>
    </row>
    <row r="1182">
      <c r="A1182" t="inlineStr">
        <is>
          <t>EEG Microstates in the Study of Attention-Deficit Hyperactivity Disorder: A Review of Preliminary Evidence</t>
        </is>
      </c>
      <c r="B1182" t="n">
        <v>2025</v>
      </c>
      <c r="C1182" t="inlineStr">
        <is>
          <t>Not checked</t>
        </is>
      </c>
      <c r="D1182" t="inlineStr">
        <is>
          <t>Not checked</t>
        </is>
      </c>
      <c r="E1182">
        <f>_XLFN.IFNA( _XLFN.XLOOKUP(A1061,#REF!,#REF!), "NOT PUBMED")</f>
        <v/>
      </c>
      <c r="G1182" t="inlineStr">
        <is>
          <t>Unimodal</t>
        </is>
      </c>
      <c r="H1182" t="inlineStr">
        <is>
          <t>See abstract</t>
        </is>
      </c>
      <c r="I1182" t="inlineStr">
        <is>
          <t>See abstract</t>
        </is>
      </c>
      <c r="J1182" t="inlineStr">
        <is>
          <t>See abstract (AI/ML)</t>
        </is>
      </c>
      <c r="K1182" t="inlineStr">
        <is>
          <t>See abstract</t>
        </is>
      </c>
      <c r="M1182" t="inlineStr">
        <is>
          <t>See abstract</t>
        </is>
      </c>
      <c r="N1182" t="inlineStr">
        <is>
          <t>See abstract</t>
        </is>
      </c>
      <c r="O1182" t="inlineStr">
        <is>
          <t>Not verified from abstract</t>
        </is>
      </c>
      <c r="P1182" t="inlineStr">
        <is>
          <t>See abstract</t>
        </is>
      </c>
      <c r="Q1182" t="inlineStr">
        <is>
          <t>See abstract</t>
        </is>
      </c>
      <c r="R1182" t="inlineStr">
        <is>
          <t>Not reviewed (not included)</t>
        </is>
      </c>
      <c r="S1182" t="inlineStr">
        <is>
          <t>Not reviewed (not included)</t>
        </is>
      </c>
      <c r="T1182" t="inlineStr">
        <is>
          <t>Abstract screening only. Not Primary Research</t>
        </is>
      </c>
      <c r="U1182" t="inlineStr">
        <is>
          <t>EXCLUDE</t>
        </is>
      </c>
      <c r="V1182" t="inlineStr">
        <is>
          <t>E6-Not Primary Research: Title/abstract indicates systematic review, meta-analysis, or review paper</t>
        </is>
      </c>
      <c r="W1182" t="inlineStr">
        <is>
          <t>Excluded: Not Primary Research</t>
        </is>
      </c>
      <c r="X1182" t="inlineStr">
        <is>
          <t>Not assessed from abstract</t>
        </is>
      </c>
      <c r="Y1182" t="inlineStr">
        <is>
          <t>Pubmed</t>
        </is>
      </c>
      <c r="Z1182" t="inlineStr">
        <is>
          <t>Not determined from abstract</t>
        </is>
      </c>
      <c r="AB1182" t="inlineStr">
        <is>
          <t>Not assessed (not included)</t>
        </is>
      </c>
      <c r="AC1182" t="inlineStr">
        <is>
          <t>Not assessed (not included)</t>
        </is>
      </c>
      <c r="AD1182" t="inlineStr">
        <is>
          <t>Berchio C, Kumar SS, Narzisi A, Fabbri-Destro M.</t>
        </is>
      </c>
      <c r="AF1182" t="inlineStr">
        <is>
          <t>Unknown - Verify via DOI</t>
        </is>
      </c>
      <c r="AH1182" t="inlineStr">
        <is>
          <t>Not assessed</t>
        </is>
      </c>
      <c r="AI1182" t="inlineStr">
        <is>
          <t>Not reported</t>
        </is>
      </c>
      <c r="AJ1182" t="inlineStr">
        <is>
          <t>Not reported</t>
        </is>
      </c>
      <c r="AK1182" t="inlineStr">
        <is>
          <t>Not reported</t>
        </is>
      </c>
      <c r="AL1182" t="inlineStr">
        <is>
          <t>Not reported</t>
        </is>
      </c>
      <c r="AM1182" t="inlineStr">
        <is>
          <t>Not reported</t>
        </is>
      </c>
      <c r="AN1182" t="inlineStr">
        <is>
          <t>Not reported</t>
        </is>
      </c>
      <c r="AO1182" t="inlineStr">
        <is>
          <t>Not reviewed</t>
        </is>
      </c>
      <c r="AP1182" t="inlineStr">
        <is>
          <t>Not reported</t>
        </is>
      </c>
      <c r="AQ1182" t="inlineStr">
        <is>
          <t>Not reported</t>
        </is>
      </c>
      <c r="AR1182" t="inlineStr">
        <is>
          <t>Not reported</t>
        </is>
      </c>
      <c r="AS1182" t="inlineStr">
        <is>
          <t>See abstract</t>
        </is>
      </c>
      <c r="AT1182" t="inlineStr">
        <is>
          <t>Not reviewed</t>
        </is>
      </c>
      <c r="AU1182" t="inlineStr">
        <is>
          <t>Not reviewed</t>
        </is>
      </c>
      <c r="AV1182" t="inlineStr">
        <is>
          <t>Not reviewed</t>
        </is>
      </c>
      <c r="AW1182" t="inlineStr">
        <is>
          <t>Not reviewed</t>
        </is>
      </c>
      <c r="AX1182" t="inlineStr">
        <is>
          <t>Not reported</t>
        </is>
      </c>
      <c r="AY1182" t="inlineStr">
        <is>
          <t>Not reported</t>
        </is>
      </c>
      <c r="AZ1182" t="inlineStr">
        <is>
          <t>Not reported</t>
        </is>
      </c>
      <c r="BA1182" t="inlineStr">
        <is>
          <t>Not reported</t>
        </is>
      </c>
      <c r="BB1182" t="inlineStr">
        <is>
          <t>Not reported</t>
        </is>
      </c>
      <c r="BC1182" t="inlineStr">
        <is>
          <t>Not reported</t>
        </is>
      </c>
      <c r="BD1182" t="inlineStr">
        <is>
          <t>Not reported</t>
        </is>
      </c>
      <c r="BE1182" t="inlineStr">
        <is>
          <t>Not reported</t>
        </is>
      </c>
      <c r="BF1182" t="inlineStr">
        <is>
          <t>Not reported</t>
        </is>
      </c>
      <c r="BG1182" t="inlineStr">
        <is>
          <t>Not reviewed (not included)</t>
        </is>
      </c>
      <c r="BH1182" t="inlineStr">
        <is>
          <t>N/A</t>
        </is>
      </c>
      <c r="BI1182" t="inlineStr">
        <is>
          <t>Not reviewed</t>
        </is>
      </c>
      <c r="BJ1182" t="inlineStr">
        <is>
          <t>Not reviewed</t>
        </is>
      </c>
      <c r="BK1182" t="inlineStr">
        <is>
          <t>Not reviewed</t>
        </is>
      </c>
      <c r="BL1182" t="inlineStr">
        <is>
          <t>Not reviewed</t>
        </is>
      </c>
      <c r="BM1182" t="inlineStr">
        <is>
          <t>Not reviewed (not included)</t>
        </is>
      </c>
      <c r="BN1182" t="inlineStr">
        <is>
          <t>Not Primary Research - E6-Not Primary Research: Title/abstract indicates systematic review, meta-analysis, or review paper</t>
        </is>
      </c>
      <c r="BO1182" t="inlineStr">
        <is>
          <t>Abstract-level screening only</t>
        </is>
      </c>
      <c r="BP1182" t="inlineStr">
        <is>
          <t>Not reported</t>
        </is>
      </c>
    </row>
    <row r="1183">
      <c r="A1183" t="inlineStr">
        <is>
          <t>Applied Machine Learning Method to Predict Children With ADHD Using Prefrontal Cortex Activity: A Multicenter Study in Japan</t>
        </is>
      </c>
      <c r="B1183" t="n">
        <v>2020</v>
      </c>
      <c r="C1183" t="inlineStr">
        <is>
          <t>Not checked</t>
        </is>
      </c>
      <c r="D1183" t="inlineStr">
        <is>
          <t>Not checked</t>
        </is>
      </c>
      <c r="E1183">
        <f>_XLFN.IFNA( _XLFN.XLOOKUP(A1064,#REF!,#REF!), "NOT PUBMED")</f>
        <v/>
      </c>
      <c r="G1183" t="inlineStr">
        <is>
          <t>Unimodal</t>
        </is>
      </c>
      <c r="H1183" t="inlineStr">
        <is>
          <t>See abstract</t>
        </is>
      </c>
      <c r="I1183" t="inlineStr">
        <is>
          <t>See abstract</t>
        </is>
      </c>
      <c r="J1183" t="inlineStr">
        <is>
          <t>See abstract (AI/ML)</t>
        </is>
      </c>
      <c r="K1183" t="inlineStr">
        <is>
          <t>See abstract</t>
        </is>
      </c>
      <c r="M1183" t="inlineStr">
        <is>
          <t>See abstract</t>
        </is>
      </c>
      <c r="N1183" t="inlineStr">
        <is>
          <t>See abstract</t>
        </is>
      </c>
      <c r="O1183" t="inlineStr">
        <is>
          <t>Not verified from abstract</t>
        </is>
      </c>
      <c r="P1183" t="inlineStr">
        <is>
          <t>See abstract</t>
        </is>
      </c>
      <c r="Q1183" t="inlineStr">
        <is>
          <t>See abstract</t>
        </is>
      </c>
      <c r="R1183" t="inlineStr">
        <is>
          <t>Not reviewed (not included)</t>
        </is>
      </c>
      <c r="S1183" t="inlineStr">
        <is>
          <t>Not reviewed (not included)</t>
        </is>
      </c>
      <c r="T1183" t="inlineStr">
        <is>
          <t>Abstract screening only. Not Selected for Final 95 (Pending Full Text Review)</t>
        </is>
      </c>
      <c r="U1183" t="inlineStr">
        <is>
          <t>EXCLUDE</t>
        </is>
      </c>
      <c r="V11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83" t="inlineStr">
        <is>
          <t>Excluded: Other Criterion</t>
        </is>
      </c>
      <c r="X1183" t="inlineStr">
        <is>
          <t>Not assessed from abstract</t>
        </is>
      </c>
      <c r="Y1183" t="inlineStr">
        <is>
          <t>Pubmed</t>
        </is>
      </c>
      <c r="Z1183" t="inlineStr">
        <is>
          <t>Not determined from abstract</t>
        </is>
      </c>
      <c r="AB1183" t="inlineStr">
        <is>
          <t>Not assessed (not included)</t>
        </is>
      </c>
      <c r="AC1183" t="inlineStr">
        <is>
          <t>Not assessed (not included)</t>
        </is>
      </c>
      <c r="AD1183" t="inlineStr">
        <is>
          <t>Yasumura A, Omori M, Fukuda A, Takahashi J, Yasumura Y, Nakagawa E, Koike T, Yamashita Y, Miyajima T, Koeda T, Aihara M, Tachimori H, Inagaki M.</t>
        </is>
      </c>
      <c r="AF1183" t="inlineStr">
        <is>
          <t>Unknown - Verify via DOI</t>
        </is>
      </c>
      <c r="AH1183" t="inlineStr">
        <is>
          <t>Not assessed</t>
        </is>
      </c>
      <c r="AI1183" t="inlineStr">
        <is>
          <t>Not reported</t>
        </is>
      </c>
      <c r="AJ1183" t="inlineStr">
        <is>
          <t>Not reported</t>
        </is>
      </c>
      <c r="AK1183" t="inlineStr">
        <is>
          <t>Not reported</t>
        </is>
      </c>
      <c r="AL1183" t="inlineStr">
        <is>
          <t>Not reported</t>
        </is>
      </c>
      <c r="AM1183" t="inlineStr">
        <is>
          <t>Not reported</t>
        </is>
      </c>
      <c r="AN1183" t="inlineStr">
        <is>
          <t>Not reported</t>
        </is>
      </c>
      <c r="AO1183" t="inlineStr">
        <is>
          <t>Not reviewed</t>
        </is>
      </c>
      <c r="AP1183" t="inlineStr">
        <is>
          <t>Not reported</t>
        </is>
      </c>
      <c r="AQ1183" t="inlineStr">
        <is>
          <t>Not reported</t>
        </is>
      </c>
      <c r="AR1183" t="inlineStr">
        <is>
          <t>Not reported</t>
        </is>
      </c>
      <c r="AS1183" t="inlineStr">
        <is>
          <t>See abstract</t>
        </is>
      </c>
      <c r="AT1183" t="inlineStr">
        <is>
          <t>Not reviewed</t>
        </is>
      </c>
      <c r="AU1183" t="inlineStr">
        <is>
          <t>Not reviewed</t>
        </is>
      </c>
      <c r="AV1183" t="inlineStr">
        <is>
          <t>Not reviewed</t>
        </is>
      </c>
      <c r="AW1183" t="inlineStr">
        <is>
          <t>Not reviewed</t>
        </is>
      </c>
      <c r="AX1183" t="inlineStr">
        <is>
          <t>Not reported</t>
        </is>
      </c>
      <c r="AY1183" t="inlineStr">
        <is>
          <t>Not reported</t>
        </is>
      </c>
      <c r="AZ1183" t="inlineStr">
        <is>
          <t>Not reported</t>
        </is>
      </c>
      <c r="BA1183" t="inlineStr">
        <is>
          <t>Not reported</t>
        </is>
      </c>
      <c r="BB1183" t="inlineStr">
        <is>
          <t>Not reported</t>
        </is>
      </c>
      <c r="BC1183" t="inlineStr">
        <is>
          <t>Not reported</t>
        </is>
      </c>
      <c r="BD1183" t="inlineStr">
        <is>
          <t>Not reported</t>
        </is>
      </c>
      <c r="BE1183" t="inlineStr">
        <is>
          <t>Not reported</t>
        </is>
      </c>
      <c r="BF1183" t="inlineStr">
        <is>
          <t>Not reported</t>
        </is>
      </c>
      <c r="BG1183" t="inlineStr">
        <is>
          <t>Not reviewed (not included)</t>
        </is>
      </c>
      <c r="BH1183" t="inlineStr">
        <is>
          <t>N/A</t>
        </is>
      </c>
      <c r="BI1183" t="inlineStr">
        <is>
          <t>Not reviewed</t>
        </is>
      </c>
      <c r="BJ1183" t="inlineStr">
        <is>
          <t>Not reviewed</t>
        </is>
      </c>
      <c r="BK1183" t="inlineStr">
        <is>
          <t>Not reviewed</t>
        </is>
      </c>
      <c r="BL1183" t="inlineStr">
        <is>
          <t>Not reviewed</t>
        </is>
      </c>
      <c r="BM1183" t="inlineStr">
        <is>
          <t>Not reviewed (not included)</t>
        </is>
      </c>
      <c r="BN1183" t="inlineStr">
        <is>
          <t>Not Selected for Final 95 (Pending Full Text Review) - Candidate paper not selected for final 95: Passed abstract screening but not included in final selec</t>
        </is>
      </c>
      <c r="BO1183" t="inlineStr">
        <is>
          <t>Abstract-level screening only</t>
        </is>
      </c>
      <c r="BP1183" t="inlineStr">
        <is>
          <t>Not reported</t>
        </is>
      </c>
    </row>
    <row r="1184">
      <c r="A1184" t="inlineStr">
        <is>
          <t>MicroRNAs serve as prediction and treatment-response biomarkers of attention-deficit/hyperactivity disorder and promote the differentiation of neuronal cells by repressing the apoptosis pathway</t>
        </is>
      </c>
      <c r="B1184" t="n">
        <v>2022</v>
      </c>
      <c r="C1184" t="inlineStr">
        <is>
          <t>Not checked</t>
        </is>
      </c>
      <c r="D1184" t="inlineStr">
        <is>
          <t>Not checked</t>
        </is>
      </c>
      <c r="E1184">
        <f>_XLFN.IFNA( _XLFN.XLOOKUP(A1065,#REF!,#REF!), "NOT PUBMED")</f>
        <v/>
      </c>
      <c r="G1184" t="inlineStr">
        <is>
          <t>Unimodal</t>
        </is>
      </c>
      <c r="H1184" t="inlineStr">
        <is>
          <t>See abstract</t>
        </is>
      </c>
      <c r="I1184" t="inlineStr">
        <is>
          <t>See abstract</t>
        </is>
      </c>
      <c r="J1184" t="inlineStr">
        <is>
          <t>See abstract (AI/ML)</t>
        </is>
      </c>
      <c r="K1184" t="inlineStr">
        <is>
          <t>See abstract</t>
        </is>
      </c>
      <c r="M1184" t="inlineStr">
        <is>
          <t>See abstract</t>
        </is>
      </c>
      <c r="N1184" t="inlineStr">
        <is>
          <t>See abstract</t>
        </is>
      </c>
      <c r="O1184" t="inlineStr">
        <is>
          <t>Not verified from abstract</t>
        </is>
      </c>
      <c r="P1184" t="inlineStr">
        <is>
          <t>See abstract</t>
        </is>
      </c>
      <c r="Q1184" t="inlineStr">
        <is>
          <t>See abstract</t>
        </is>
      </c>
      <c r="R1184" t="inlineStr">
        <is>
          <t>Not reviewed (not included)</t>
        </is>
      </c>
      <c r="S1184" t="inlineStr">
        <is>
          <t>Not reviewed (not included)</t>
        </is>
      </c>
      <c r="T1184" t="inlineStr">
        <is>
          <t>Abstract screening only. No AI/ML Methods</t>
        </is>
      </c>
      <c r="U1184" t="inlineStr">
        <is>
          <t>EXCLUDE</t>
        </is>
      </c>
      <c r="V1184" t="inlineStr">
        <is>
          <t>E1-No AI/ML/DL: Abstract and title do not describe application of AI, ML, or DL methods</t>
        </is>
      </c>
      <c r="W1184" t="inlineStr">
        <is>
          <t>Excluded: No AI/ML Methods</t>
        </is>
      </c>
      <c r="X1184" t="inlineStr">
        <is>
          <t>Not assessed from abstract</t>
        </is>
      </c>
      <c r="Y1184" t="inlineStr">
        <is>
          <t>Pubmed</t>
        </is>
      </c>
      <c r="Z1184" t="inlineStr">
        <is>
          <t>Not determined from abstract</t>
        </is>
      </c>
      <c r="AB1184" t="inlineStr">
        <is>
          <t>Not assessed (not included)</t>
        </is>
      </c>
      <c r="AC1184" t="inlineStr">
        <is>
          <t>Not assessed (not included)</t>
        </is>
      </c>
      <c r="AD1184" t="inlineStr">
        <is>
          <t>Wang LJ, Kuo HC, Lee SY, Huang LH, Lin Y, Lin PH, Li SC.</t>
        </is>
      </c>
      <c r="AF1184" t="inlineStr">
        <is>
          <t>Unknown - Verify via DOI</t>
        </is>
      </c>
      <c r="AH1184" t="inlineStr">
        <is>
          <t>Not assessed</t>
        </is>
      </c>
      <c r="AI1184" t="inlineStr">
        <is>
          <t>Not reported</t>
        </is>
      </c>
      <c r="AJ1184" t="inlineStr">
        <is>
          <t>Not reported</t>
        </is>
      </c>
      <c r="AK1184" t="inlineStr">
        <is>
          <t>Not reported</t>
        </is>
      </c>
      <c r="AL1184" t="inlineStr">
        <is>
          <t>Not reported</t>
        </is>
      </c>
      <c r="AM1184" t="inlineStr">
        <is>
          <t>Not reported</t>
        </is>
      </c>
      <c r="AN1184" t="inlineStr">
        <is>
          <t>Not reported</t>
        </is>
      </c>
      <c r="AO1184" t="inlineStr">
        <is>
          <t>Not reviewed</t>
        </is>
      </c>
      <c r="AP1184" t="inlineStr">
        <is>
          <t>Not reported</t>
        </is>
      </c>
      <c r="AQ1184" t="inlineStr">
        <is>
          <t>Not reported</t>
        </is>
      </c>
      <c r="AR1184" t="inlineStr">
        <is>
          <t>Not reported</t>
        </is>
      </c>
      <c r="AS1184" t="inlineStr">
        <is>
          <t>See abstract</t>
        </is>
      </c>
      <c r="AT1184" t="inlineStr">
        <is>
          <t>Not reviewed</t>
        </is>
      </c>
      <c r="AU1184" t="inlineStr">
        <is>
          <t>Not reviewed</t>
        </is>
      </c>
      <c r="AV1184" t="inlineStr">
        <is>
          <t>Not reviewed</t>
        </is>
      </c>
      <c r="AW1184" t="inlineStr">
        <is>
          <t>Not reviewed</t>
        </is>
      </c>
      <c r="AX1184" t="inlineStr">
        <is>
          <t>Not reported</t>
        </is>
      </c>
      <c r="AY1184" t="inlineStr">
        <is>
          <t>Not reported</t>
        </is>
      </c>
      <c r="AZ1184" t="inlineStr">
        <is>
          <t>Not reported</t>
        </is>
      </c>
      <c r="BA1184" t="inlineStr">
        <is>
          <t>Not reported</t>
        </is>
      </c>
      <c r="BB1184" t="inlineStr">
        <is>
          <t>Not reported</t>
        </is>
      </c>
      <c r="BC1184" t="inlineStr">
        <is>
          <t>Not reported</t>
        </is>
      </c>
      <c r="BD1184" t="inlineStr">
        <is>
          <t>Not reported</t>
        </is>
      </c>
      <c r="BE1184" t="inlineStr">
        <is>
          <t>Not reported</t>
        </is>
      </c>
      <c r="BF1184" t="inlineStr">
        <is>
          <t>Not reported</t>
        </is>
      </c>
      <c r="BG1184" t="inlineStr">
        <is>
          <t>Not reviewed (not included)</t>
        </is>
      </c>
      <c r="BH1184" t="inlineStr">
        <is>
          <t>N/A</t>
        </is>
      </c>
      <c r="BI1184" t="inlineStr">
        <is>
          <t>Not reviewed</t>
        </is>
      </c>
      <c r="BJ1184" t="inlineStr">
        <is>
          <t>Not reviewed</t>
        </is>
      </c>
      <c r="BK1184" t="inlineStr">
        <is>
          <t>Not reviewed</t>
        </is>
      </c>
      <c r="BL1184" t="inlineStr">
        <is>
          <t>Not reviewed</t>
        </is>
      </c>
      <c r="BM1184" t="inlineStr">
        <is>
          <t>Not reviewed (not included)</t>
        </is>
      </c>
      <c r="BN1184" t="inlineStr">
        <is>
          <t>No AI/ML Methods - E1-No AI/ML/DL: Abstract and title do not describe application of AI, ML, or DL methods</t>
        </is>
      </c>
      <c r="BO1184" t="inlineStr">
        <is>
          <t>Abstract-level screening only</t>
        </is>
      </c>
      <c r="BP1184" t="inlineStr">
        <is>
          <t>Not reported</t>
        </is>
      </c>
    </row>
    <row r="1185">
      <c r="A1185" t="inlineStr">
        <is>
          <t>3D ADHD-Net and DeepTrace: Decoding ADHD from EEG with neurophysiological insights</t>
        </is>
      </c>
      <c r="B1185" t="n">
        <v>2026</v>
      </c>
      <c r="C1185" t="inlineStr">
        <is>
          <t>Not checked</t>
        </is>
      </c>
      <c r="D1185" t="inlineStr">
        <is>
          <t>Not checked</t>
        </is>
      </c>
      <c r="E1185">
        <f>_XLFN.IFNA( _XLFN.XLOOKUP(A1067,#REF!,#REF!), "NOT PUBMED")</f>
        <v/>
      </c>
      <c r="G1185" t="inlineStr">
        <is>
          <t>Unimodal</t>
        </is>
      </c>
      <c r="H1185" t="inlineStr">
        <is>
          <t>See abstract</t>
        </is>
      </c>
      <c r="I1185" t="inlineStr">
        <is>
          <t>See abstract</t>
        </is>
      </c>
      <c r="J1185" t="inlineStr">
        <is>
          <t>See abstract (AI/ML)</t>
        </is>
      </c>
      <c r="K1185" t="inlineStr">
        <is>
          <t>See abstract</t>
        </is>
      </c>
      <c r="M1185" t="inlineStr">
        <is>
          <t>See abstract</t>
        </is>
      </c>
      <c r="N1185" t="inlineStr">
        <is>
          <t>See abstract</t>
        </is>
      </c>
      <c r="O1185" t="inlineStr">
        <is>
          <t>Not verified from abstract</t>
        </is>
      </c>
      <c r="P1185" t="inlineStr">
        <is>
          <t>See abstract</t>
        </is>
      </c>
      <c r="Q1185" t="inlineStr">
        <is>
          <t>See abstract</t>
        </is>
      </c>
      <c r="R1185" t="inlineStr">
        <is>
          <t>Not reviewed (not included)</t>
        </is>
      </c>
      <c r="S1185" t="inlineStr">
        <is>
          <t>Not reviewed (not included)</t>
        </is>
      </c>
      <c r="T1185" t="inlineStr">
        <is>
          <t>Abstract screening only. Out of Date Range</t>
        </is>
      </c>
      <c r="U1185" t="inlineStr">
        <is>
          <t>EXCLUDE</t>
        </is>
      </c>
      <c r="V1185" t="inlineStr">
        <is>
          <t>E4-Year: Published 2026, outside 2019-2025 window</t>
        </is>
      </c>
      <c r="W1185" t="inlineStr">
        <is>
          <t>Out of Date Range</t>
        </is>
      </c>
      <c r="X1185" t="inlineStr">
        <is>
          <t>Not assessed from abstract</t>
        </is>
      </c>
      <c r="Y1185" t="inlineStr">
        <is>
          <t>Pubmed</t>
        </is>
      </c>
      <c r="Z1185" t="inlineStr">
        <is>
          <t>Not determined from abstract</t>
        </is>
      </c>
      <c r="AB1185" t="inlineStr">
        <is>
          <t>Not assessed (not included)</t>
        </is>
      </c>
      <c r="AC1185" t="inlineStr">
        <is>
          <t>Not assessed (not included)</t>
        </is>
      </c>
      <c r="AD1185" t="inlineStr">
        <is>
          <t>Das T, Pathak H, Chaurasia U, Singh KK.</t>
        </is>
      </c>
      <c r="AF1185" t="inlineStr">
        <is>
          <t>Unknown - Verify via DOI</t>
        </is>
      </c>
      <c r="AH1185" t="inlineStr">
        <is>
          <t>Not assessed</t>
        </is>
      </c>
      <c r="AI1185" t="inlineStr">
        <is>
          <t>Not reported</t>
        </is>
      </c>
      <c r="AJ1185" t="inlineStr">
        <is>
          <t>Not reported</t>
        </is>
      </c>
      <c r="AK1185" t="inlineStr">
        <is>
          <t>Not reported</t>
        </is>
      </c>
      <c r="AL1185" t="inlineStr">
        <is>
          <t>Not reported</t>
        </is>
      </c>
      <c r="AM1185" t="inlineStr">
        <is>
          <t>Not reported</t>
        </is>
      </c>
      <c r="AN1185" t="inlineStr">
        <is>
          <t>Not reported</t>
        </is>
      </c>
      <c r="AO1185" t="inlineStr">
        <is>
          <t>Not reviewed</t>
        </is>
      </c>
      <c r="AP1185" t="inlineStr">
        <is>
          <t>Not reported</t>
        </is>
      </c>
      <c r="AQ1185" t="inlineStr">
        <is>
          <t>Not reported</t>
        </is>
      </c>
      <c r="AR1185" t="inlineStr">
        <is>
          <t>Not reported</t>
        </is>
      </c>
      <c r="AS1185" t="inlineStr">
        <is>
          <t>See abstract</t>
        </is>
      </c>
      <c r="AT1185" t="inlineStr">
        <is>
          <t>Not reviewed</t>
        </is>
      </c>
      <c r="AU1185" t="inlineStr">
        <is>
          <t>Not reviewed</t>
        </is>
      </c>
      <c r="AV1185" t="inlineStr">
        <is>
          <t>Not reviewed</t>
        </is>
      </c>
      <c r="AW1185" t="inlineStr">
        <is>
          <t>Not reviewed</t>
        </is>
      </c>
      <c r="AX1185" t="inlineStr">
        <is>
          <t>Not reported</t>
        </is>
      </c>
      <c r="AY1185" t="inlineStr">
        <is>
          <t>Not reported</t>
        </is>
      </c>
      <c r="AZ1185" t="inlineStr">
        <is>
          <t>Not reported</t>
        </is>
      </c>
      <c r="BA1185" t="inlineStr">
        <is>
          <t>Not reported</t>
        </is>
      </c>
      <c r="BB1185" t="inlineStr">
        <is>
          <t>Not reported</t>
        </is>
      </c>
      <c r="BC1185" t="inlineStr">
        <is>
          <t>Not reported</t>
        </is>
      </c>
      <c r="BD1185" t="inlineStr">
        <is>
          <t>Not reported</t>
        </is>
      </c>
      <c r="BE1185" t="inlineStr">
        <is>
          <t>Not reported</t>
        </is>
      </c>
      <c r="BF1185" t="inlineStr">
        <is>
          <t>Not reported</t>
        </is>
      </c>
      <c r="BG1185" t="inlineStr">
        <is>
          <t>Not reviewed (not included)</t>
        </is>
      </c>
      <c r="BH1185" t="inlineStr">
        <is>
          <t>N/A</t>
        </is>
      </c>
      <c r="BI1185" t="inlineStr">
        <is>
          <t>Not reviewed</t>
        </is>
      </c>
      <c r="BJ1185" t="inlineStr">
        <is>
          <t>Not reviewed</t>
        </is>
      </c>
      <c r="BK1185" t="inlineStr">
        <is>
          <t>Not reviewed</t>
        </is>
      </c>
      <c r="BL1185" t="inlineStr">
        <is>
          <t>Not reviewed</t>
        </is>
      </c>
      <c r="BM1185" t="inlineStr">
        <is>
          <t>Not reviewed (not included)</t>
        </is>
      </c>
      <c r="BN1185" t="inlineStr">
        <is>
          <t>Out of Date Range - E4-Year: Published 2026, outside 2019-2025 window</t>
        </is>
      </c>
      <c r="BO1185" t="inlineStr">
        <is>
          <t>Abstract-level screening only</t>
        </is>
      </c>
      <c r="BP1185" t="inlineStr">
        <is>
          <t>Not reported</t>
        </is>
      </c>
    </row>
    <row r="1186">
      <c r="A1186" t="inlineStr">
        <is>
          <t>Leveraging Machine Learning to Identify Predictors of Receiving Psychosocial Treatment for Attention Deficit/Hyperactivity Disorder</t>
        </is>
      </c>
      <c r="B1186" t="n">
        <v>2020</v>
      </c>
      <c r="C1186" t="inlineStr">
        <is>
          <t>Not checked</t>
        </is>
      </c>
      <c r="D1186" t="inlineStr">
        <is>
          <t>Not checked</t>
        </is>
      </c>
      <c r="E1186">
        <f>_XLFN.IFNA( _XLFN.XLOOKUP(A1068,#REF!,#REF!), "NOT PUBMED")</f>
        <v/>
      </c>
      <c r="G1186" t="inlineStr">
        <is>
          <t>Unimodal</t>
        </is>
      </c>
      <c r="H1186" t="inlineStr">
        <is>
          <t>See abstract</t>
        </is>
      </c>
      <c r="I1186" t="inlineStr">
        <is>
          <t>See abstract</t>
        </is>
      </c>
      <c r="J1186" t="inlineStr">
        <is>
          <t>See abstract (AI/ML)</t>
        </is>
      </c>
      <c r="K1186" t="inlineStr">
        <is>
          <t>See abstract</t>
        </is>
      </c>
      <c r="M1186" t="inlineStr">
        <is>
          <t>See abstract</t>
        </is>
      </c>
      <c r="N1186" t="inlineStr">
        <is>
          <t>See abstract</t>
        </is>
      </c>
      <c r="O1186" t="inlineStr">
        <is>
          <t>Not verified from abstract</t>
        </is>
      </c>
      <c r="P1186" t="inlineStr">
        <is>
          <t>See abstract</t>
        </is>
      </c>
      <c r="Q1186" t="inlineStr">
        <is>
          <t>See abstract</t>
        </is>
      </c>
      <c r="R1186" t="inlineStr">
        <is>
          <t>Not reviewed (not included)</t>
        </is>
      </c>
      <c r="S1186" t="inlineStr">
        <is>
          <t>Not reviewed (not included)</t>
        </is>
      </c>
      <c r="T1186" t="inlineStr">
        <is>
          <t>Abstract screening only. Not Selected for Final 95 (Pending Full Text Review)</t>
        </is>
      </c>
      <c r="U1186" t="inlineStr">
        <is>
          <t>EXCLUDE</t>
        </is>
      </c>
      <c r="V118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86" t="inlineStr">
        <is>
          <t>Excluded: Other Criterion</t>
        </is>
      </c>
      <c r="X1186" t="inlineStr">
        <is>
          <t>Not assessed from abstract</t>
        </is>
      </c>
      <c r="Y1186" t="inlineStr">
        <is>
          <t>Pubmed</t>
        </is>
      </c>
      <c r="Z1186" t="inlineStr">
        <is>
          <t>Not determined from abstract</t>
        </is>
      </c>
      <c r="AB1186" t="inlineStr">
        <is>
          <t>Not assessed (not included)</t>
        </is>
      </c>
      <c r="AC1186" t="inlineStr">
        <is>
          <t>Not assessed (not included)</t>
        </is>
      </c>
      <c r="AD1186" t="inlineStr">
        <is>
          <t>Morrow AS, Campos Vega AD, Zhao X, Liriano MM.</t>
        </is>
      </c>
      <c r="AF1186" t="inlineStr">
        <is>
          <t>Unknown - Verify via DOI</t>
        </is>
      </c>
      <c r="AH1186" t="inlineStr">
        <is>
          <t>Not assessed</t>
        </is>
      </c>
      <c r="AI1186" t="inlineStr">
        <is>
          <t>Not reported</t>
        </is>
      </c>
      <c r="AJ1186" t="inlineStr">
        <is>
          <t>Not reported</t>
        </is>
      </c>
      <c r="AK1186" t="inlineStr">
        <is>
          <t>Not reported</t>
        </is>
      </c>
      <c r="AL1186" t="inlineStr">
        <is>
          <t>Not reported</t>
        </is>
      </c>
      <c r="AM1186" t="inlineStr">
        <is>
          <t>Not reported</t>
        </is>
      </c>
      <c r="AN1186" t="inlineStr">
        <is>
          <t>Not reported</t>
        </is>
      </c>
      <c r="AO1186" t="inlineStr">
        <is>
          <t>Not reviewed</t>
        </is>
      </c>
      <c r="AP1186" t="inlineStr">
        <is>
          <t>Not reported</t>
        </is>
      </c>
      <c r="AQ1186" t="inlineStr">
        <is>
          <t>Not reported</t>
        </is>
      </c>
      <c r="AR1186" t="inlineStr">
        <is>
          <t>Not reported</t>
        </is>
      </c>
      <c r="AS1186" t="inlineStr">
        <is>
          <t>See abstract</t>
        </is>
      </c>
      <c r="AT1186" t="inlineStr">
        <is>
          <t>Not reviewed</t>
        </is>
      </c>
      <c r="AU1186" t="inlineStr">
        <is>
          <t>Not reviewed</t>
        </is>
      </c>
      <c r="AV1186" t="inlineStr">
        <is>
          <t>Not reviewed</t>
        </is>
      </c>
      <c r="AW1186" t="inlineStr">
        <is>
          <t>Not reviewed</t>
        </is>
      </c>
      <c r="AX1186" t="inlineStr">
        <is>
          <t>Not reported</t>
        </is>
      </c>
      <c r="AY1186" t="inlineStr">
        <is>
          <t>Not reported</t>
        </is>
      </c>
      <c r="AZ1186" t="inlineStr">
        <is>
          <t>Not reported</t>
        </is>
      </c>
      <c r="BA1186" t="inlineStr">
        <is>
          <t>Not reported</t>
        </is>
      </c>
      <c r="BB1186" t="inlineStr">
        <is>
          <t>Not reported</t>
        </is>
      </c>
      <c r="BC1186" t="inlineStr">
        <is>
          <t>Not reported</t>
        </is>
      </c>
      <c r="BD1186" t="inlineStr">
        <is>
          <t>Not reported</t>
        </is>
      </c>
      <c r="BE1186" t="inlineStr">
        <is>
          <t>Not reported</t>
        </is>
      </c>
      <c r="BF1186" t="inlineStr">
        <is>
          <t>Not reported</t>
        </is>
      </c>
      <c r="BG1186" t="inlineStr">
        <is>
          <t>Not reviewed (not included)</t>
        </is>
      </c>
      <c r="BH1186" t="inlineStr">
        <is>
          <t>N/A</t>
        </is>
      </c>
      <c r="BI1186" t="inlineStr">
        <is>
          <t>Not reviewed</t>
        </is>
      </c>
      <c r="BJ1186" t="inlineStr">
        <is>
          <t>Not reviewed</t>
        </is>
      </c>
      <c r="BK1186" t="inlineStr">
        <is>
          <t>Not reviewed</t>
        </is>
      </c>
      <c r="BL1186" t="inlineStr">
        <is>
          <t>Not reviewed</t>
        </is>
      </c>
      <c r="BM1186" t="inlineStr">
        <is>
          <t>Not reviewed (not included)</t>
        </is>
      </c>
      <c r="BN1186" t="inlineStr">
        <is>
          <t>Not Selected for Final 95 (Pending Full Text Review) - Candidate paper not selected for final 95: Passed abstract screening but not included in final selec</t>
        </is>
      </c>
      <c r="BO1186" t="inlineStr">
        <is>
          <t>Abstract-level screening only</t>
        </is>
      </c>
      <c r="BP1186" t="inlineStr">
        <is>
          <t>Not reported</t>
        </is>
      </c>
    </row>
    <row r="1187">
      <c r="A1187" t="inlineStr">
        <is>
          <t>Classification of familial and non-familial ADHD using auto-encoding network and binary hypothesis testing</t>
        </is>
      </c>
      <c r="B1187" t="n">
        <v>2025</v>
      </c>
      <c r="C1187" t="inlineStr">
        <is>
          <t>Not checked</t>
        </is>
      </c>
      <c r="D1187" t="inlineStr">
        <is>
          <t>Not checked</t>
        </is>
      </c>
      <c r="E1187">
        <f>_XLFN.IFNA( _XLFN.XLOOKUP(A1069,#REF!,#REF!), "NOT PUBMED")</f>
        <v/>
      </c>
      <c r="G1187" t="inlineStr">
        <is>
          <t>Unimodal</t>
        </is>
      </c>
      <c r="H1187" t="inlineStr">
        <is>
          <t>See abstract</t>
        </is>
      </c>
      <c r="I1187" t="inlineStr">
        <is>
          <t>See abstract</t>
        </is>
      </c>
      <c r="J1187" t="inlineStr">
        <is>
          <t>See abstract (AI/ML)</t>
        </is>
      </c>
      <c r="K1187" t="inlineStr">
        <is>
          <t>See abstract</t>
        </is>
      </c>
      <c r="M1187" t="inlineStr">
        <is>
          <t>See abstract</t>
        </is>
      </c>
      <c r="N1187" t="inlineStr">
        <is>
          <t>See abstract</t>
        </is>
      </c>
      <c r="O1187" t="inlineStr">
        <is>
          <t>Not verified from abstract</t>
        </is>
      </c>
      <c r="P1187" t="inlineStr">
        <is>
          <t>See abstract</t>
        </is>
      </c>
      <c r="Q1187" t="inlineStr">
        <is>
          <t>See abstract</t>
        </is>
      </c>
      <c r="R1187" t="inlineStr">
        <is>
          <t>Not reviewed (not included)</t>
        </is>
      </c>
      <c r="S1187" t="inlineStr">
        <is>
          <t>Not reviewed (not included)</t>
        </is>
      </c>
      <c r="T1187" t="inlineStr">
        <is>
          <t>Abstract screening only. No AI/ML Methods</t>
        </is>
      </c>
      <c r="U1187" t="inlineStr">
        <is>
          <t>EXCLUDE</t>
        </is>
      </c>
      <c r="V1187" t="inlineStr">
        <is>
          <t>E1-No AI/ML/DL: Abstract and title do not describe application of AI, ML, or DL methods</t>
        </is>
      </c>
      <c r="W1187" t="inlineStr">
        <is>
          <t>Excluded: No AI/ML Methods</t>
        </is>
      </c>
      <c r="X1187" t="inlineStr">
        <is>
          <t>Not assessed from abstract</t>
        </is>
      </c>
      <c r="Y1187" t="inlineStr">
        <is>
          <t>Pubmed</t>
        </is>
      </c>
      <c r="Z1187" t="inlineStr">
        <is>
          <t>Not determined from abstract</t>
        </is>
      </c>
      <c r="AB1187" t="inlineStr">
        <is>
          <t>Not assessed (not included)</t>
        </is>
      </c>
      <c r="AC1187" t="inlineStr">
        <is>
          <t>Not assessed (not included)</t>
        </is>
      </c>
      <c r="AD1187" t="inlineStr">
        <is>
          <t>Baboli R, Martin E, Qiu Q, Zhao L, Liu T, Li X.</t>
        </is>
      </c>
      <c r="AF1187" t="inlineStr">
        <is>
          <t>Unknown - Verify via DOI</t>
        </is>
      </c>
      <c r="AH1187" t="inlineStr">
        <is>
          <t>Not assessed</t>
        </is>
      </c>
      <c r="AI1187" t="inlineStr">
        <is>
          <t>Not reported</t>
        </is>
      </c>
      <c r="AJ1187" t="inlineStr">
        <is>
          <t>Not reported</t>
        </is>
      </c>
      <c r="AK1187" t="inlineStr">
        <is>
          <t>Not reported</t>
        </is>
      </c>
      <c r="AL1187" t="inlineStr">
        <is>
          <t>Not reported</t>
        </is>
      </c>
      <c r="AM1187" t="inlineStr">
        <is>
          <t>Not reported</t>
        </is>
      </c>
      <c r="AN1187" t="inlineStr">
        <is>
          <t>Not reported</t>
        </is>
      </c>
      <c r="AO1187" t="inlineStr">
        <is>
          <t>Not reviewed</t>
        </is>
      </c>
      <c r="AP1187" t="inlineStr">
        <is>
          <t>Not reported</t>
        </is>
      </c>
      <c r="AQ1187" t="inlineStr">
        <is>
          <t>Not reported</t>
        </is>
      </c>
      <c r="AR1187" t="inlineStr">
        <is>
          <t>Not reported</t>
        </is>
      </c>
      <c r="AS1187" t="inlineStr">
        <is>
          <t>See abstract</t>
        </is>
      </c>
      <c r="AT1187" t="inlineStr">
        <is>
          <t>Not reviewed</t>
        </is>
      </c>
      <c r="AU1187" t="inlineStr">
        <is>
          <t>Not reviewed</t>
        </is>
      </c>
      <c r="AV1187" t="inlineStr">
        <is>
          <t>Not reviewed</t>
        </is>
      </c>
      <c r="AW1187" t="inlineStr">
        <is>
          <t>Not reviewed</t>
        </is>
      </c>
      <c r="AX1187" t="inlineStr">
        <is>
          <t>Not reported</t>
        </is>
      </c>
      <c r="AY1187" t="inlineStr">
        <is>
          <t>Not reported</t>
        </is>
      </c>
      <c r="AZ1187" t="inlineStr">
        <is>
          <t>Not reported</t>
        </is>
      </c>
      <c r="BA1187" t="inlineStr">
        <is>
          <t>Not reported</t>
        </is>
      </c>
      <c r="BB1187" t="inlineStr">
        <is>
          <t>Not reported</t>
        </is>
      </c>
      <c r="BC1187" t="inlineStr">
        <is>
          <t>Not reported</t>
        </is>
      </c>
      <c r="BD1187" t="inlineStr">
        <is>
          <t>Not reported</t>
        </is>
      </c>
      <c r="BE1187" t="inlineStr">
        <is>
          <t>Not reported</t>
        </is>
      </c>
      <c r="BF1187" t="inlineStr">
        <is>
          <t>Not reported</t>
        </is>
      </c>
      <c r="BG1187" t="inlineStr">
        <is>
          <t>Not reviewed (not included)</t>
        </is>
      </c>
      <c r="BH1187" t="inlineStr">
        <is>
          <t>N/A</t>
        </is>
      </c>
      <c r="BI1187" t="inlineStr">
        <is>
          <t>Not reviewed</t>
        </is>
      </c>
      <c r="BJ1187" t="inlineStr">
        <is>
          <t>Not reviewed</t>
        </is>
      </c>
      <c r="BK1187" t="inlineStr">
        <is>
          <t>Not reviewed</t>
        </is>
      </c>
      <c r="BL1187" t="inlineStr">
        <is>
          <t>Not reviewed</t>
        </is>
      </c>
      <c r="BM1187" t="inlineStr">
        <is>
          <t>Not reviewed (not included)</t>
        </is>
      </c>
      <c r="BN1187" t="inlineStr">
        <is>
          <t>No AI/ML Methods - E1-No AI/ML/DL: Abstract and title do not describe application of AI, ML, or DL methods</t>
        </is>
      </c>
      <c r="BO1187" t="inlineStr">
        <is>
          <t>Abstract-level screening only</t>
        </is>
      </c>
      <c r="BP1187" t="inlineStr">
        <is>
          <t>Not reported</t>
        </is>
      </c>
    </row>
    <row r="1188">
      <c r="A1188" t="inlineStr">
        <is>
          <t>Investigating the discrimination of linear and nonlinear effective connectivity patterns of EEG signals in children with Attention-Deficit/Hyperactivity Disorder and Typically Developing children</t>
        </is>
      </c>
      <c r="B1188" t="n">
        <v>2022</v>
      </c>
      <c r="C1188" t="inlineStr">
        <is>
          <t>Not checked</t>
        </is>
      </c>
      <c r="D1188" t="inlineStr">
        <is>
          <t>Not checked</t>
        </is>
      </c>
      <c r="E1188">
        <f>_XLFN.IFNA( _XLFN.XLOOKUP(A1070,#REF!,#REF!), "NOT PUBMED")</f>
        <v/>
      </c>
      <c r="G1188" t="inlineStr">
        <is>
          <t>Unimodal</t>
        </is>
      </c>
      <c r="H1188" t="inlineStr">
        <is>
          <t>See abstract</t>
        </is>
      </c>
      <c r="I1188" t="inlineStr">
        <is>
          <t>See abstract</t>
        </is>
      </c>
      <c r="J1188" t="inlineStr">
        <is>
          <t>See abstract (AI/ML)</t>
        </is>
      </c>
      <c r="K1188" t="inlineStr">
        <is>
          <t>See abstract</t>
        </is>
      </c>
      <c r="M1188" t="inlineStr">
        <is>
          <t>See abstract</t>
        </is>
      </c>
      <c r="N1188" t="inlineStr">
        <is>
          <t>See abstract</t>
        </is>
      </c>
      <c r="O1188" t="inlineStr">
        <is>
          <t>Not verified from abstract</t>
        </is>
      </c>
      <c r="P1188" t="inlineStr">
        <is>
          <t>See abstract</t>
        </is>
      </c>
      <c r="Q1188" t="inlineStr">
        <is>
          <t>See abstract</t>
        </is>
      </c>
      <c r="R1188" t="inlineStr">
        <is>
          <t>Not reviewed (not included)</t>
        </is>
      </c>
      <c r="S1188" t="inlineStr">
        <is>
          <t>Not reviewed (not included)</t>
        </is>
      </c>
      <c r="T1188" t="inlineStr">
        <is>
          <t>Abstract screening only. No AI/ML Methods</t>
        </is>
      </c>
      <c r="U1188" t="inlineStr">
        <is>
          <t>EXCLUDE</t>
        </is>
      </c>
      <c r="V1188" t="inlineStr">
        <is>
          <t>E1-No AI/ML/DL: Abstract and title do not describe application of AI, ML, or DL methods</t>
        </is>
      </c>
      <c r="W1188" t="inlineStr">
        <is>
          <t>Excluded: No AI/ML Methods</t>
        </is>
      </c>
      <c r="X1188" t="inlineStr">
        <is>
          <t>Not assessed from abstract</t>
        </is>
      </c>
      <c r="Y1188" t="inlineStr">
        <is>
          <t>Pubmed</t>
        </is>
      </c>
      <c r="Z1188" t="inlineStr">
        <is>
          <t>Not determined from abstract</t>
        </is>
      </c>
      <c r="AB1188" t="inlineStr">
        <is>
          <t>Not assessed (not included)</t>
        </is>
      </c>
      <c r="AC1188" t="inlineStr">
        <is>
          <t>Not assessed (not included)</t>
        </is>
      </c>
      <c r="AD1188" t="inlineStr">
        <is>
          <t>Talebi N, Motie Nasrabadi A.</t>
        </is>
      </c>
      <c r="AF1188" t="inlineStr">
        <is>
          <t>Unknown - Verify via DOI</t>
        </is>
      </c>
      <c r="AH1188" t="inlineStr">
        <is>
          <t>Not assessed</t>
        </is>
      </c>
      <c r="AI1188" t="inlineStr">
        <is>
          <t>Not reported</t>
        </is>
      </c>
      <c r="AJ1188" t="inlineStr">
        <is>
          <t>Not reported</t>
        </is>
      </c>
      <c r="AK1188" t="inlineStr">
        <is>
          <t>Not reported</t>
        </is>
      </c>
      <c r="AL1188" t="inlineStr">
        <is>
          <t>Not reported</t>
        </is>
      </c>
      <c r="AM1188" t="inlineStr">
        <is>
          <t>Not reported</t>
        </is>
      </c>
      <c r="AN1188" t="inlineStr">
        <is>
          <t>Not reported</t>
        </is>
      </c>
      <c r="AO1188" t="inlineStr">
        <is>
          <t>Not reviewed</t>
        </is>
      </c>
      <c r="AP1188" t="inlineStr">
        <is>
          <t>Not reported</t>
        </is>
      </c>
      <c r="AQ1188" t="inlineStr">
        <is>
          <t>Not reported</t>
        </is>
      </c>
      <c r="AR1188" t="inlineStr">
        <is>
          <t>Not reported</t>
        </is>
      </c>
      <c r="AS1188" t="inlineStr">
        <is>
          <t>See abstract</t>
        </is>
      </c>
      <c r="AT1188" t="inlineStr">
        <is>
          <t>Not reviewed</t>
        </is>
      </c>
      <c r="AU1188" t="inlineStr">
        <is>
          <t>Not reviewed</t>
        </is>
      </c>
      <c r="AV1188" t="inlineStr">
        <is>
          <t>Not reviewed</t>
        </is>
      </c>
      <c r="AW1188" t="inlineStr">
        <is>
          <t>Not reviewed</t>
        </is>
      </c>
      <c r="AX1188" t="inlineStr">
        <is>
          <t>Not reported</t>
        </is>
      </c>
      <c r="AY1188" t="inlineStr">
        <is>
          <t>Not reported</t>
        </is>
      </c>
      <c r="AZ1188" t="inlineStr">
        <is>
          <t>Not reported</t>
        </is>
      </c>
      <c r="BA1188" t="inlineStr">
        <is>
          <t>Not reported</t>
        </is>
      </c>
      <c r="BB1188" t="inlineStr">
        <is>
          <t>Not reported</t>
        </is>
      </c>
      <c r="BC1188" t="inlineStr">
        <is>
          <t>Not reported</t>
        </is>
      </c>
      <c r="BD1188" t="inlineStr">
        <is>
          <t>Not reported</t>
        </is>
      </c>
      <c r="BE1188" t="inlineStr">
        <is>
          <t>Not reported</t>
        </is>
      </c>
      <c r="BF1188" t="inlineStr">
        <is>
          <t>Not reported</t>
        </is>
      </c>
      <c r="BG1188" t="inlineStr">
        <is>
          <t>Not reviewed (not included)</t>
        </is>
      </c>
      <c r="BH1188" t="inlineStr">
        <is>
          <t>N/A</t>
        </is>
      </c>
      <c r="BI1188" t="inlineStr">
        <is>
          <t>Not reviewed</t>
        </is>
      </c>
      <c r="BJ1188" t="inlineStr">
        <is>
          <t>Not reviewed</t>
        </is>
      </c>
      <c r="BK1188" t="inlineStr">
        <is>
          <t>Not reviewed</t>
        </is>
      </c>
      <c r="BL1188" t="inlineStr">
        <is>
          <t>Not reviewed</t>
        </is>
      </c>
      <c r="BM1188" t="inlineStr">
        <is>
          <t>Not reviewed (not included)</t>
        </is>
      </c>
      <c r="BN1188" t="inlineStr">
        <is>
          <t>No AI/ML Methods - E1-No AI/ML/DL: Abstract and title do not describe application of AI, ML, or DL methods</t>
        </is>
      </c>
      <c r="BO1188" t="inlineStr">
        <is>
          <t>Abstract-level screening only</t>
        </is>
      </c>
      <c r="BP1188" t="inlineStr">
        <is>
          <t>Not reported</t>
        </is>
      </c>
    </row>
    <row r="1189">
      <c r="A1189" t="inlineStr">
        <is>
          <t>Identifying developmental changes in functional brain connectivity associated with cognitive functioning in children and adolescents with ADHD</t>
        </is>
      </c>
      <c r="B1189" t="n">
        <v>2024</v>
      </c>
      <c r="C1189" t="inlineStr">
        <is>
          <t>Not checked</t>
        </is>
      </c>
      <c r="D1189" t="inlineStr">
        <is>
          <t>Not checked</t>
        </is>
      </c>
      <c r="E1189">
        <f>_XLFN.IFNA( _XLFN.XLOOKUP(A1073,#REF!,#REF!), "NOT PUBMED")</f>
        <v/>
      </c>
      <c r="G1189" t="inlineStr">
        <is>
          <t>Unimodal</t>
        </is>
      </c>
      <c r="H1189" t="inlineStr">
        <is>
          <t>See abstract</t>
        </is>
      </c>
      <c r="I1189" t="inlineStr">
        <is>
          <t>See abstract</t>
        </is>
      </c>
      <c r="J1189" t="inlineStr">
        <is>
          <t>See abstract (AI/ML)</t>
        </is>
      </c>
      <c r="K1189" t="inlineStr">
        <is>
          <t>See abstract</t>
        </is>
      </c>
      <c r="M1189" t="inlineStr">
        <is>
          <t>See abstract</t>
        </is>
      </c>
      <c r="N1189" t="inlineStr">
        <is>
          <t>See abstract</t>
        </is>
      </c>
      <c r="O1189" t="inlineStr">
        <is>
          <t>Not verified from abstract</t>
        </is>
      </c>
      <c r="P1189" t="inlineStr">
        <is>
          <t>See abstract</t>
        </is>
      </c>
      <c r="Q1189" t="inlineStr">
        <is>
          <t>See abstract</t>
        </is>
      </c>
      <c r="R1189" t="inlineStr">
        <is>
          <t>Not reviewed (not included)</t>
        </is>
      </c>
      <c r="S1189" t="inlineStr">
        <is>
          <t>Not reviewed (not included)</t>
        </is>
      </c>
      <c r="T1189" t="inlineStr">
        <is>
          <t>Abstract screening only. No AI/ML Methods</t>
        </is>
      </c>
      <c r="U1189" t="inlineStr">
        <is>
          <t>EXCLUDE</t>
        </is>
      </c>
      <c r="V1189" t="inlineStr">
        <is>
          <t>E1-No AI/ML/DL: Abstract and title do not describe application of AI, ML, or DL methods</t>
        </is>
      </c>
      <c r="W1189" t="inlineStr">
        <is>
          <t>Excluded: No AI/ML Methods</t>
        </is>
      </c>
      <c r="X1189" t="inlineStr">
        <is>
          <t>Not assessed from abstract</t>
        </is>
      </c>
      <c r="Y1189" t="inlineStr">
        <is>
          <t>Pubmed</t>
        </is>
      </c>
      <c r="Z1189" t="inlineStr">
        <is>
          <t>Not determined from abstract</t>
        </is>
      </c>
      <c r="AB1189" t="inlineStr">
        <is>
          <t>Not assessed (not included)</t>
        </is>
      </c>
      <c r="AC1189" t="inlineStr">
        <is>
          <t>Not assessed (not included)</t>
        </is>
      </c>
      <c r="AD1189" t="inlineStr">
        <is>
          <t>Pho B, Stevenson RA, Saljoughi S, Mohsenzadeh Y, Stojanoski B.</t>
        </is>
      </c>
      <c r="AF1189" t="inlineStr">
        <is>
          <t>Unknown - Verify via DOI</t>
        </is>
      </c>
      <c r="AH1189" t="inlineStr">
        <is>
          <t>Not assessed</t>
        </is>
      </c>
      <c r="AI1189" t="inlineStr">
        <is>
          <t>Not reported</t>
        </is>
      </c>
      <c r="AJ1189" t="inlineStr">
        <is>
          <t>Not reported</t>
        </is>
      </c>
      <c r="AK1189" t="inlineStr">
        <is>
          <t>Not reported</t>
        </is>
      </c>
      <c r="AL1189" t="inlineStr">
        <is>
          <t>Not reported</t>
        </is>
      </c>
      <c r="AM1189" t="inlineStr">
        <is>
          <t>Not reported</t>
        </is>
      </c>
      <c r="AN1189" t="inlineStr">
        <is>
          <t>Not reported</t>
        </is>
      </c>
      <c r="AO1189" t="inlineStr">
        <is>
          <t>Not reviewed</t>
        </is>
      </c>
      <c r="AP1189" t="inlineStr">
        <is>
          <t>Not reported</t>
        </is>
      </c>
      <c r="AQ1189" t="inlineStr">
        <is>
          <t>Not reported</t>
        </is>
      </c>
      <c r="AR1189" t="inlineStr">
        <is>
          <t>Not reported</t>
        </is>
      </c>
      <c r="AS1189" t="inlineStr">
        <is>
          <t>See abstract</t>
        </is>
      </c>
      <c r="AT1189" t="inlineStr">
        <is>
          <t>Not reviewed</t>
        </is>
      </c>
      <c r="AU1189" t="inlineStr">
        <is>
          <t>Not reviewed</t>
        </is>
      </c>
      <c r="AV1189" t="inlineStr">
        <is>
          <t>Not reviewed</t>
        </is>
      </c>
      <c r="AW1189" t="inlineStr">
        <is>
          <t>Not reviewed</t>
        </is>
      </c>
      <c r="AX1189" t="inlineStr">
        <is>
          <t>Not reported</t>
        </is>
      </c>
      <c r="AY1189" t="inlineStr">
        <is>
          <t>Not reported</t>
        </is>
      </c>
      <c r="AZ1189" t="inlineStr">
        <is>
          <t>Not reported</t>
        </is>
      </c>
      <c r="BA1189" t="inlineStr">
        <is>
          <t>Not reported</t>
        </is>
      </c>
      <c r="BB1189" t="inlineStr">
        <is>
          <t>Not reported</t>
        </is>
      </c>
      <c r="BC1189" t="inlineStr">
        <is>
          <t>Not reported</t>
        </is>
      </c>
      <c r="BD1189" t="inlineStr">
        <is>
          <t>Not reported</t>
        </is>
      </c>
      <c r="BE1189" t="inlineStr">
        <is>
          <t>Not reported</t>
        </is>
      </c>
      <c r="BF1189" t="inlineStr">
        <is>
          <t>Not reported</t>
        </is>
      </c>
      <c r="BG1189" t="inlineStr">
        <is>
          <t>Not reviewed (not included)</t>
        </is>
      </c>
      <c r="BH1189" t="inlineStr">
        <is>
          <t>N/A</t>
        </is>
      </c>
      <c r="BI1189" t="inlineStr">
        <is>
          <t>Not reviewed</t>
        </is>
      </c>
      <c r="BJ1189" t="inlineStr">
        <is>
          <t>Not reviewed</t>
        </is>
      </c>
      <c r="BK1189" t="inlineStr">
        <is>
          <t>Not reviewed</t>
        </is>
      </c>
      <c r="BL1189" t="inlineStr">
        <is>
          <t>Not reviewed</t>
        </is>
      </c>
      <c r="BM1189" t="inlineStr">
        <is>
          <t>Not reviewed (not included)</t>
        </is>
      </c>
      <c r="BN1189" t="inlineStr">
        <is>
          <t>No AI/ML Methods - E1-No AI/ML/DL: Abstract and title do not describe application of AI, ML, or DL methods</t>
        </is>
      </c>
      <c r="BO1189" t="inlineStr">
        <is>
          <t>Abstract-level screening only</t>
        </is>
      </c>
      <c r="BP1189" t="inlineStr">
        <is>
          <t>Not reported</t>
        </is>
      </c>
    </row>
    <row r="1190">
      <c r="A1190" t="inlineStr">
        <is>
          <t>Clinical Efficacy Evaluation of Psychological Nursing Intervention Combined with Drugs Treatment of Children with ADHD under Artificial Intelligence</t>
        </is>
      </c>
      <c r="B1190" t="n">
        <v>2022</v>
      </c>
      <c r="C1190" t="inlineStr">
        <is>
          <t>Not checked</t>
        </is>
      </c>
      <c r="D1190" t="inlineStr">
        <is>
          <t>Not checked</t>
        </is>
      </c>
      <c r="E1190">
        <f>_XLFN.IFNA( _XLFN.XLOOKUP(A1077,#REF!,#REF!), "NOT PUBMED")</f>
        <v/>
      </c>
      <c r="G1190" t="inlineStr">
        <is>
          <t>Unimodal</t>
        </is>
      </c>
      <c r="H1190" t="inlineStr">
        <is>
          <t>See abstract</t>
        </is>
      </c>
      <c r="I1190" t="inlineStr">
        <is>
          <t>See abstract</t>
        </is>
      </c>
      <c r="J1190" t="inlineStr">
        <is>
          <t>See abstract (AI/ML)</t>
        </is>
      </c>
      <c r="K1190" t="inlineStr">
        <is>
          <t>See abstract</t>
        </is>
      </c>
      <c r="M1190" t="inlineStr">
        <is>
          <t>See abstract</t>
        </is>
      </c>
      <c r="N1190" t="inlineStr">
        <is>
          <t>See abstract</t>
        </is>
      </c>
      <c r="O1190" t="inlineStr">
        <is>
          <t>Not verified from abstract</t>
        </is>
      </c>
      <c r="P1190" t="inlineStr">
        <is>
          <t>See abstract</t>
        </is>
      </c>
      <c r="Q1190" t="inlineStr">
        <is>
          <t>See abstract</t>
        </is>
      </c>
      <c r="R1190" t="inlineStr">
        <is>
          <t>Not reviewed (not included)</t>
        </is>
      </c>
      <c r="S1190" t="inlineStr">
        <is>
          <t>Not reviewed (not included)</t>
        </is>
      </c>
      <c r="T1190" t="inlineStr">
        <is>
          <t>Abstract screening only. AI Not for Diagnosis</t>
        </is>
      </c>
      <c r="U1190" t="inlineStr">
        <is>
          <t>EXCLUDE</t>
        </is>
      </c>
      <c r="V1190" t="inlineStr">
        <is>
          <t>E1-Not Diagnosis: AI/ML does not appear to be applied for ADHD diagnosis, classification, or detection</t>
        </is>
      </c>
      <c r="W1190" t="inlineStr">
        <is>
          <t>Excluded: AI Not for Diagnosis</t>
        </is>
      </c>
      <c r="X1190" t="inlineStr">
        <is>
          <t>Not assessed from abstract</t>
        </is>
      </c>
      <c r="Y1190" t="inlineStr">
        <is>
          <t>Pubmed</t>
        </is>
      </c>
      <c r="Z1190" t="inlineStr">
        <is>
          <t>Not determined from abstract</t>
        </is>
      </c>
      <c r="AB1190" t="inlineStr">
        <is>
          <t>Not assessed (not included)</t>
        </is>
      </c>
      <c r="AC1190" t="inlineStr">
        <is>
          <t>Not assessed (not included)</t>
        </is>
      </c>
      <c r="AD1190" t="inlineStr">
        <is>
          <t>Guo Y, Wang J, Yan S, Sui S.</t>
        </is>
      </c>
      <c r="AF1190" t="inlineStr">
        <is>
          <t>Unknown - Verify via DOI</t>
        </is>
      </c>
      <c r="AH1190" t="inlineStr">
        <is>
          <t>Not assessed</t>
        </is>
      </c>
      <c r="AI1190" t="inlineStr">
        <is>
          <t>Not reported</t>
        </is>
      </c>
      <c r="AJ1190" t="inlineStr">
        <is>
          <t>Not reported</t>
        </is>
      </c>
      <c r="AK1190" t="inlineStr">
        <is>
          <t>Not reported</t>
        </is>
      </c>
      <c r="AL1190" t="inlineStr">
        <is>
          <t>Not reported</t>
        </is>
      </c>
      <c r="AM1190" t="inlineStr">
        <is>
          <t>Not reported</t>
        </is>
      </c>
      <c r="AN1190" t="inlineStr">
        <is>
          <t>Not reported</t>
        </is>
      </c>
      <c r="AO1190" t="inlineStr">
        <is>
          <t>Not reviewed</t>
        </is>
      </c>
      <c r="AP1190" t="inlineStr">
        <is>
          <t>Not reported</t>
        </is>
      </c>
      <c r="AQ1190" t="inlineStr">
        <is>
          <t>Not reported</t>
        </is>
      </c>
      <c r="AR1190" t="inlineStr">
        <is>
          <t>Not reported</t>
        </is>
      </c>
      <c r="AS1190" t="inlineStr">
        <is>
          <t>See abstract</t>
        </is>
      </c>
      <c r="AT1190" t="inlineStr">
        <is>
          <t>Not reviewed</t>
        </is>
      </c>
      <c r="AU1190" t="inlineStr">
        <is>
          <t>Not reviewed</t>
        </is>
      </c>
      <c r="AV1190" t="inlineStr">
        <is>
          <t>Not reviewed</t>
        </is>
      </c>
      <c r="AW1190" t="inlineStr">
        <is>
          <t>Not reviewed</t>
        </is>
      </c>
      <c r="AX1190" t="inlineStr">
        <is>
          <t>Not reported</t>
        </is>
      </c>
      <c r="AY1190" t="inlineStr">
        <is>
          <t>Not reported</t>
        </is>
      </c>
      <c r="AZ1190" t="inlineStr">
        <is>
          <t>Not reported</t>
        </is>
      </c>
      <c r="BA1190" t="inlineStr">
        <is>
          <t>Not reported</t>
        </is>
      </c>
      <c r="BB1190" t="inlineStr">
        <is>
          <t>Not reported</t>
        </is>
      </c>
      <c r="BC1190" t="inlineStr">
        <is>
          <t>Not reported</t>
        </is>
      </c>
      <c r="BD1190" t="inlineStr">
        <is>
          <t>Not reported</t>
        </is>
      </c>
      <c r="BE1190" t="inlineStr">
        <is>
          <t>Not reported</t>
        </is>
      </c>
      <c r="BF1190" t="inlineStr">
        <is>
          <t>Not reported</t>
        </is>
      </c>
      <c r="BG1190" t="inlineStr">
        <is>
          <t>Not reviewed (not included)</t>
        </is>
      </c>
      <c r="BH1190" t="inlineStr">
        <is>
          <t>N/A</t>
        </is>
      </c>
      <c r="BI1190" t="inlineStr">
        <is>
          <t>Not reviewed</t>
        </is>
      </c>
      <c r="BJ1190" t="inlineStr">
        <is>
          <t>Not reviewed</t>
        </is>
      </c>
      <c r="BK1190" t="inlineStr">
        <is>
          <t>Not reviewed</t>
        </is>
      </c>
      <c r="BL1190" t="inlineStr">
        <is>
          <t>Not reviewed</t>
        </is>
      </c>
      <c r="BM1190" t="inlineStr">
        <is>
          <t>Not reviewed (not included)</t>
        </is>
      </c>
      <c r="BN1190" t="inlineStr">
        <is>
          <t>AI Not for Diagnosis - E1-Not Diagnosis: AI/ML does not appear to be applied for ADHD diagnosis, classification, or detecti</t>
        </is>
      </c>
      <c r="BO1190" t="inlineStr">
        <is>
          <t>Abstract-level screening only</t>
        </is>
      </c>
      <c r="BP1190" t="inlineStr">
        <is>
          <t>Not reported</t>
        </is>
      </c>
    </row>
    <row r="1191">
      <c r="A1191" t="inlineStr">
        <is>
          <t>Oscillatory neural network alterations in young people with tuberous sclerosis complex and associations with co-occurring symptoms of autism spectrum disorder and attention-deficit/hyperactivity disorder</t>
        </is>
      </c>
      <c r="B1191" t="n">
        <v>2022</v>
      </c>
      <c r="C1191" t="inlineStr">
        <is>
          <t>Not checked</t>
        </is>
      </c>
      <c r="D1191" t="inlineStr">
        <is>
          <t>Not checked</t>
        </is>
      </c>
      <c r="E1191">
        <f>_XLFN.IFNA( _XLFN.XLOOKUP(A1078,#REF!,#REF!), "NOT PUBMED")</f>
        <v/>
      </c>
      <c r="G1191" t="inlineStr">
        <is>
          <t>Unimodal</t>
        </is>
      </c>
      <c r="H1191" t="inlineStr">
        <is>
          <t>See abstract</t>
        </is>
      </c>
      <c r="I1191" t="inlineStr">
        <is>
          <t>See abstract</t>
        </is>
      </c>
      <c r="J1191" t="inlineStr">
        <is>
          <t>See abstract (AI/ML)</t>
        </is>
      </c>
      <c r="K1191" t="inlineStr">
        <is>
          <t>See abstract</t>
        </is>
      </c>
      <c r="M1191" t="inlineStr">
        <is>
          <t>See abstract</t>
        </is>
      </c>
      <c r="N1191" t="inlineStr">
        <is>
          <t>See abstract</t>
        </is>
      </c>
      <c r="O1191" t="inlineStr">
        <is>
          <t>Not verified from abstract</t>
        </is>
      </c>
      <c r="P1191" t="inlineStr">
        <is>
          <t>See abstract</t>
        </is>
      </c>
      <c r="Q1191" t="inlineStr">
        <is>
          <t>See abstract</t>
        </is>
      </c>
      <c r="R1191" t="inlineStr">
        <is>
          <t>Not reviewed (not included)</t>
        </is>
      </c>
      <c r="S1191" t="inlineStr">
        <is>
          <t>Not reviewed (not included)</t>
        </is>
      </c>
      <c r="T1191" t="inlineStr">
        <is>
          <t>Abstract screening only. AI Not for Diagnosis</t>
        </is>
      </c>
      <c r="U1191" t="inlineStr">
        <is>
          <t>EXCLUDE</t>
        </is>
      </c>
      <c r="V1191" t="inlineStr">
        <is>
          <t>E1-Not Diagnosis: AI/ML does not appear to be applied for ADHD diagnosis, classification, or detection</t>
        </is>
      </c>
      <c r="W1191" t="inlineStr">
        <is>
          <t>Excluded: AI Not for Diagnosis</t>
        </is>
      </c>
      <c r="X1191" t="inlineStr">
        <is>
          <t>Not assessed from abstract</t>
        </is>
      </c>
      <c r="Y1191" t="inlineStr">
        <is>
          <t>Pubmed</t>
        </is>
      </c>
      <c r="Z1191" t="inlineStr">
        <is>
          <t>Not determined from abstract</t>
        </is>
      </c>
      <c r="AB1191" t="inlineStr">
        <is>
          <t>Not assessed (not included)</t>
        </is>
      </c>
      <c r="AC1191" t="inlineStr">
        <is>
          <t>Not assessed (not included)</t>
        </is>
      </c>
      <c r="AD1191" t="inlineStr">
        <is>
          <t>Shephard E, McEwen FS, Earnest T, Friedrich N, Mörtl I, Liang H, Woodhouse E; TS2000 Study Team; Tye C, Bolton PF.</t>
        </is>
      </c>
      <c r="AF1191" t="inlineStr">
        <is>
          <t>Unknown - Verify via DOI</t>
        </is>
      </c>
      <c r="AH1191" t="inlineStr">
        <is>
          <t>Not assessed</t>
        </is>
      </c>
      <c r="AI1191" t="inlineStr">
        <is>
          <t>Not reported</t>
        </is>
      </c>
      <c r="AJ1191" t="inlineStr">
        <is>
          <t>Not reported</t>
        </is>
      </c>
      <c r="AK1191" t="inlineStr">
        <is>
          <t>Not reported</t>
        </is>
      </c>
      <c r="AL1191" t="inlineStr">
        <is>
          <t>Not reported</t>
        </is>
      </c>
      <c r="AM1191" t="inlineStr">
        <is>
          <t>Not reported</t>
        </is>
      </c>
      <c r="AN1191" t="inlineStr">
        <is>
          <t>Not reported</t>
        </is>
      </c>
      <c r="AO1191" t="inlineStr">
        <is>
          <t>Not reviewed</t>
        </is>
      </c>
      <c r="AP1191" t="inlineStr">
        <is>
          <t>Not reported</t>
        </is>
      </c>
      <c r="AQ1191" t="inlineStr">
        <is>
          <t>Not reported</t>
        </is>
      </c>
      <c r="AR1191" t="inlineStr">
        <is>
          <t>Not reported</t>
        </is>
      </c>
      <c r="AS1191" t="inlineStr">
        <is>
          <t>See abstract</t>
        </is>
      </c>
      <c r="AT1191" t="inlineStr">
        <is>
          <t>Not reviewed</t>
        </is>
      </c>
      <c r="AU1191" t="inlineStr">
        <is>
          <t>Not reviewed</t>
        </is>
      </c>
      <c r="AV1191" t="inlineStr">
        <is>
          <t>Not reviewed</t>
        </is>
      </c>
      <c r="AW1191" t="inlineStr">
        <is>
          <t>Not reviewed</t>
        </is>
      </c>
      <c r="AX1191" t="inlineStr">
        <is>
          <t>Not reported</t>
        </is>
      </c>
      <c r="AY1191" t="inlineStr">
        <is>
          <t>Not reported</t>
        </is>
      </c>
      <c r="AZ1191" t="inlineStr">
        <is>
          <t>Not reported</t>
        </is>
      </c>
      <c r="BA1191" t="inlineStr">
        <is>
          <t>Not reported</t>
        </is>
      </c>
      <c r="BB1191" t="inlineStr">
        <is>
          <t>Not reported</t>
        </is>
      </c>
      <c r="BC1191" t="inlineStr">
        <is>
          <t>Not reported</t>
        </is>
      </c>
      <c r="BD1191" t="inlineStr">
        <is>
          <t>Not reported</t>
        </is>
      </c>
      <c r="BE1191" t="inlineStr">
        <is>
          <t>Not reported</t>
        </is>
      </c>
      <c r="BF1191" t="inlineStr">
        <is>
          <t>Not reported</t>
        </is>
      </c>
      <c r="BG1191" t="inlineStr">
        <is>
          <t>Not reviewed (not included)</t>
        </is>
      </c>
      <c r="BH1191" t="inlineStr">
        <is>
          <t>N/A</t>
        </is>
      </c>
      <c r="BI1191" t="inlineStr">
        <is>
          <t>Not reviewed</t>
        </is>
      </c>
      <c r="BJ1191" t="inlineStr">
        <is>
          <t>Not reviewed</t>
        </is>
      </c>
      <c r="BK1191" t="inlineStr">
        <is>
          <t>Not reviewed</t>
        </is>
      </c>
      <c r="BL1191" t="inlineStr">
        <is>
          <t>Not reviewed</t>
        </is>
      </c>
      <c r="BM1191" t="inlineStr">
        <is>
          <t>Not reviewed (not included)</t>
        </is>
      </c>
      <c r="BN1191" t="inlineStr">
        <is>
          <t>AI Not for Diagnosis - E1-Not Diagnosis: AI/ML does not appear to be applied for ADHD diagnosis, classification, or detecti</t>
        </is>
      </c>
      <c r="BO1191" t="inlineStr">
        <is>
          <t>Abstract-level screening only</t>
        </is>
      </c>
      <c r="BP1191" t="inlineStr">
        <is>
          <t>Not reported</t>
        </is>
      </c>
    </row>
    <row r="1192">
      <c r="A1192" t="inlineStr">
        <is>
          <t>Characterization and Classification of ADHD Subtypes: An Approach Based on the Nodal Distribution of Eigenvector Centrality and Classification Tree Model</t>
        </is>
      </c>
      <c r="B1192" t="n">
        <v>2024</v>
      </c>
      <c r="C1192" t="inlineStr">
        <is>
          <t>Not checked</t>
        </is>
      </c>
      <c r="D1192" t="inlineStr">
        <is>
          <t>Not checked</t>
        </is>
      </c>
      <c r="E1192">
        <f>_XLFN.IFNA( _XLFN.XLOOKUP(A1079,#REF!,#REF!), "NOT PUBMED")</f>
        <v/>
      </c>
      <c r="G1192" t="inlineStr">
        <is>
          <t>Unimodal</t>
        </is>
      </c>
      <c r="H1192" t="inlineStr">
        <is>
          <t>See abstract</t>
        </is>
      </c>
      <c r="I1192" t="inlineStr">
        <is>
          <t>See abstract</t>
        </is>
      </c>
      <c r="J1192" t="inlineStr">
        <is>
          <t>See abstract (AI/ML)</t>
        </is>
      </c>
      <c r="K1192" t="inlineStr">
        <is>
          <t>See abstract</t>
        </is>
      </c>
      <c r="M1192" t="inlineStr">
        <is>
          <t>See abstract</t>
        </is>
      </c>
      <c r="N1192" t="inlineStr">
        <is>
          <t>See abstract</t>
        </is>
      </c>
      <c r="O1192" t="inlineStr">
        <is>
          <t>Not verified from abstract</t>
        </is>
      </c>
      <c r="P1192" t="inlineStr">
        <is>
          <t>See abstract</t>
        </is>
      </c>
      <c r="Q1192" t="inlineStr">
        <is>
          <t>See abstract</t>
        </is>
      </c>
      <c r="R1192" t="inlineStr">
        <is>
          <t>Not reviewed (not included)</t>
        </is>
      </c>
      <c r="S1192" t="inlineStr">
        <is>
          <t>Not reviewed (not included)</t>
        </is>
      </c>
      <c r="T1192" t="inlineStr">
        <is>
          <t>Abstract screening only. No AI/ML Methods</t>
        </is>
      </c>
      <c r="U1192" t="inlineStr">
        <is>
          <t>EXCLUDE</t>
        </is>
      </c>
      <c r="V1192" t="inlineStr">
        <is>
          <t>E1-No AI/ML/DL: Abstract and title do not describe application of AI, ML, or DL methods</t>
        </is>
      </c>
      <c r="W1192" t="inlineStr">
        <is>
          <t>Excluded: No AI/ML Methods</t>
        </is>
      </c>
      <c r="X1192" t="inlineStr">
        <is>
          <t>Not assessed from abstract</t>
        </is>
      </c>
      <c r="Y1192" t="inlineStr">
        <is>
          <t>Pubmed</t>
        </is>
      </c>
      <c r="Z1192" t="inlineStr">
        <is>
          <t>Not determined from abstract</t>
        </is>
      </c>
      <c r="AB1192" t="inlineStr">
        <is>
          <t>Not assessed (not included)</t>
        </is>
      </c>
      <c r="AC1192" t="inlineStr">
        <is>
          <t>Not assessed (not included)</t>
        </is>
      </c>
      <c r="AD1192" t="inlineStr">
        <is>
          <t>Saha P, Sarkar D.</t>
        </is>
      </c>
      <c r="AF1192" t="inlineStr">
        <is>
          <t>Unknown - Verify via DOI</t>
        </is>
      </c>
      <c r="AH1192" t="inlineStr">
        <is>
          <t>Not assessed</t>
        </is>
      </c>
      <c r="AI1192" t="inlineStr">
        <is>
          <t>Not reported</t>
        </is>
      </c>
      <c r="AJ1192" t="inlineStr">
        <is>
          <t>Not reported</t>
        </is>
      </c>
      <c r="AK1192" t="inlineStr">
        <is>
          <t>Not reported</t>
        </is>
      </c>
      <c r="AL1192" t="inlineStr">
        <is>
          <t>Not reported</t>
        </is>
      </c>
      <c r="AM1192" t="inlineStr">
        <is>
          <t>Not reported</t>
        </is>
      </c>
      <c r="AN1192" t="inlineStr">
        <is>
          <t>Not reported</t>
        </is>
      </c>
      <c r="AO1192" t="inlineStr">
        <is>
          <t>Not reviewed</t>
        </is>
      </c>
      <c r="AP1192" t="inlineStr">
        <is>
          <t>Not reported</t>
        </is>
      </c>
      <c r="AQ1192" t="inlineStr">
        <is>
          <t>Not reported</t>
        </is>
      </c>
      <c r="AR1192" t="inlineStr">
        <is>
          <t>Not reported</t>
        </is>
      </c>
      <c r="AS1192" t="inlineStr">
        <is>
          <t>See abstract</t>
        </is>
      </c>
      <c r="AT1192" t="inlineStr">
        <is>
          <t>Not reviewed</t>
        </is>
      </c>
      <c r="AU1192" t="inlineStr">
        <is>
          <t>Not reviewed</t>
        </is>
      </c>
      <c r="AV1192" t="inlineStr">
        <is>
          <t>Not reviewed</t>
        </is>
      </c>
      <c r="AW1192" t="inlineStr">
        <is>
          <t>Not reviewed</t>
        </is>
      </c>
      <c r="AX1192" t="inlineStr">
        <is>
          <t>Not reported</t>
        </is>
      </c>
      <c r="AY1192" t="inlineStr">
        <is>
          <t>Not reported</t>
        </is>
      </c>
      <c r="AZ1192" t="inlineStr">
        <is>
          <t>Not reported</t>
        </is>
      </c>
      <c r="BA1192" t="inlineStr">
        <is>
          <t>Not reported</t>
        </is>
      </c>
      <c r="BB1192" t="inlineStr">
        <is>
          <t>Not reported</t>
        </is>
      </c>
      <c r="BC1192" t="inlineStr">
        <is>
          <t>Not reported</t>
        </is>
      </c>
      <c r="BD1192" t="inlineStr">
        <is>
          <t>Not reported</t>
        </is>
      </c>
      <c r="BE1192" t="inlineStr">
        <is>
          <t>Not reported</t>
        </is>
      </c>
      <c r="BF1192" t="inlineStr">
        <is>
          <t>Not reported</t>
        </is>
      </c>
      <c r="BG1192" t="inlineStr">
        <is>
          <t>Not reviewed (not included)</t>
        </is>
      </c>
      <c r="BH1192" t="inlineStr">
        <is>
          <t>N/A</t>
        </is>
      </c>
      <c r="BI1192" t="inlineStr">
        <is>
          <t>Not reviewed</t>
        </is>
      </c>
      <c r="BJ1192" t="inlineStr">
        <is>
          <t>Not reviewed</t>
        </is>
      </c>
      <c r="BK1192" t="inlineStr">
        <is>
          <t>Not reviewed</t>
        </is>
      </c>
      <c r="BL1192" t="inlineStr">
        <is>
          <t>Not reviewed</t>
        </is>
      </c>
      <c r="BM1192" t="inlineStr">
        <is>
          <t>Not reviewed (not included)</t>
        </is>
      </c>
      <c r="BN1192" t="inlineStr">
        <is>
          <t>No AI/ML Methods - E1-No AI/ML/DL: Abstract and title do not describe application of AI, ML, or DL methods</t>
        </is>
      </c>
      <c r="BO1192" t="inlineStr">
        <is>
          <t>Abstract-level screening only</t>
        </is>
      </c>
      <c r="BP1192" t="inlineStr">
        <is>
          <t>Not reported</t>
        </is>
      </c>
    </row>
    <row r="1193">
      <c r="A1193" t="inlineStr">
        <is>
          <t>Precision Medicine in Pediatric Attention-deficit/Hyperactivity Disorder: A Systematic Review of Behavioral, Neurobiological and Genetic Diagnostic Biomarkers</t>
        </is>
      </c>
      <c r="B1193" t="n">
        <v>2025</v>
      </c>
      <c r="C1193" t="inlineStr">
        <is>
          <t>Not checked</t>
        </is>
      </c>
      <c r="D1193" t="inlineStr">
        <is>
          <t>Not checked</t>
        </is>
      </c>
      <c r="E1193">
        <f>_XLFN.IFNA( _XLFN.XLOOKUP(A1080,#REF!,#REF!), "NOT PUBMED")</f>
        <v/>
      </c>
      <c r="G1193" t="inlineStr">
        <is>
          <t>Unimodal</t>
        </is>
      </c>
      <c r="H1193" t="inlineStr">
        <is>
          <t>See abstract</t>
        </is>
      </c>
      <c r="I1193" t="inlineStr">
        <is>
          <t>See abstract</t>
        </is>
      </c>
      <c r="J1193" t="inlineStr">
        <is>
          <t>See abstract (AI/ML)</t>
        </is>
      </c>
      <c r="K1193" t="inlineStr">
        <is>
          <t>See abstract</t>
        </is>
      </c>
      <c r="M1193" t="inlineStr">
        <is>
          <t>See abstract</t>
        </is>
      </c>
      <c r="N1193" t="inlineStr">
        <is>
          <t>See abstract</t>
        </is>
      </c>
      <c r="O1193" t="inlineStr">
        <is>
          <t>Not verified from abstract</t>
        </is>
      </c>
      <c r="P1193" t="inlineStr">
        <is>
          <t>See abstract</t>
        </is>
      </c>
      <c r="Q1193" t="inlineStr">
        <is>
          <t>See abstract</t>
        </is>
      </c>
      <c r="R1193" t="inlineStr">
        <is>
          <t>Not reviewed (not included)</t>
        </is>
      </c>
      <c r="S1193" t="inlineStr">
        <is>
          <t>Not reviewed (not included)</t>
        </is>
      </c>
      <c r="T1193" t="inlineStr">
        <is>
          <t>Abstract screening only. Not Primary Research</t>
        </is>
      </c>
      <c r="U1193" t="inlineStr">
        <is>
          <t>EXCLUDE</t>
        </is>
      </c>
      <c r="V1193" t="inlineStr">
        <is>
          <t>E6-Not Primary Research: Title/abstract indicates systematic review, meta-analysis, or review paper</t>
        </is>
      </c>
      <c r="W1193" t="inlineStr">
        <is>
          <t>Excluded: Not Primary Research</t>
        </is>
      </c>
      <c r="X1193" t="inlineStr">
        <is>
          <t>Not assessed from abstract</t>
        </is>
      </c>
      <c r="Y1193" t="inlineStr">
        <is>
          <t>Pubmed</t>
        </is>
      </c>
      <c r="Z1193" t="inlineStr">
        <is>
          <t>Not determined from abstract</t>
        </is>
      </c>
      <c r="AB1193" t="inlineStr">
        <is>
          <t>Not assessed (not included)</t>
        </is>
      </c>
      <c r="AC1193" t="inlineStr">
        <is>
          <t>Not assessed (not included)</t>
        </is>
      </c>
      <c r="AD1193" t="inlineStr">
        <is>
          <t>Pranjić M, Peisch V, Vukšić N, Subedi S, Arnett AB.</t>
        </is>
      </c>
      <c r="AF1193" t="inlineStr">
        <is>
          <t>Unknown - Verify via DOI</t>
        </is>
      </c>
      <c r="AH1193" t="inlineStr">
        <is>
          <t>Not assessed</t>
        </is>
      </c>
      <c r="AI1193" t="inlineStr">
        <is>
          <t>Not reported</t>
        </is>
      </c>
      <c r="AJ1193" t="inlineStr">
        <is>
          <t>Not reported</t>
        </is>
      </c>
      <c r="AK1193" t="inlineStr">
        <is>
          <t>Not reported</t>
        </is>
      </c>
      <c r="AL1193" t="inlineStr">
        <is>
          <t>Not reported</t>
        </is>
      </c>
      <c r="AM1193" t="inlineStr">
        <is>
          <t>Not reported</t>
        </is>
      </c>
      <c r="AN1193" t="inlineStr">
        <is>
          <t>Not reported</t>
        </is>
      </c>
      <c r="AO1193" t="inlineStr">
        <is>
          <t>Not reviewed</t>
        </is>
      </c>
      <c r="AP1193" t="inlineStr">
        <is>
          <t>Not reported</t>
        </is>
      </c>
      <c r="AQ1193" t="inlineStr">
        <is>
          <t>Not reported</t>
        </is>
      </c>
      <c r="AR1193" t="inlineStr">
        <is>
          <t>Not reported</t>
        </is>
      </c>
      <c r="AS1193" t="inlineStr">
        <is>
          <t>See abstract</t>
        </is>
      </c>
      <c r="AT1193" t="inlineStr">
        <is>
          <t>Not reviewed</t>
        </is>
      </c>
      <c r="AU1193" t="inlineStr">
        <is>
          <t>Not reviewed</t>
        </is>
      </c>
      <c r="AV1193" t="inlineStr">
        <is>
          <t>Not reviewed</t>
        </is>
      </c>
      <c r="AW1193" t="inlineStr">
        <is>
          <t>Not reviewed</t>
        </is>
      </c>
      <c r="AX1193" t="inlineStr">
        <is>
          <t>Not reported</t>
        </is>
      </c>
      <c r="AY1193" t="inlineStr">
        <is>
          <t>Not reported</t>
        </is>
      </c>
      <c r="AZ1193" t="inlineStr">
        <is>
          <t>Not reported</t>
        </is>
      </c>
      <c r="BA1193" t="inlineStr">
        <is>
          <t>Not reported</t>
        </is>
      </c>
      <c r="BB1193" t="inlineStr">
        <is>
          <t>Not reported</t>
        </is>
      </c>
      <c r="BC1193" t="inlineStr">
        <is>
          <t>Not reported</t>
        </is>
      </c>
      <c r="BD1193" t="inlineStr">
        <is>
          <t>Not reported</t>
        </is>
      </c>
      <c r="BE1193" t="inlineStr">
        <is>
          <t>Not reported</t>
        </is>
      </c>
      <c r="BF1193" t="inlineStr">
        <is>
          <t>Not reported</t>
        </is>
      </c>
      <c r="BG1193" t="inlineStr">
        <is>
          <t>Not reviewed (not included)</t>
        </is>
      </c>
      <c r="BH1193" t="inlineStr">
        <is>
          <t>N/A</t>
        </is>
      </c>
      <c r="BI1193" t="inlineStr">
        <is>
          <t>Not reviewed</t>
        </is>
      </c>
      <c r="BJ1193" t="inlineStr">
        <is>
          <t>Not reviewed</t>
        </is>
      </c>
      <c r="BK1193" t="inlineStr">
        <is>
          <t>Not reviewed</t>
        </is>
      </c>
      <c r="BL1193" t="inlineStr">
        <is>
          <t>Not reviewed</t>
        </is>
      </c>
      <c r="BM1193" t="inlineStr">
        <is>
          <t>Not reviewed (not included)</t>
        </is>
      </c>
      <c r="BN1193" t="inlineStr">
        <is>
          <t>Not Primary Research - E6-Not Primary Research: Title/abstract indicates systematic review, meta-analysis, or review paper</t>
        </is>
      </c>
      <c r="BO1193" t="inlineStr">
        <is>
          <t>Abstract-level screening only</t>
        </is>
      </c>
      <c r="BP1193" t="inlineStr">
        <is>
          <t>Not reported</t>
        </is>
      </c>
    </row>
    <row r="1194">
      <c r="A1194" t="inlineStr">
        <is>
          <t>ViT-BiLSTM Multimodal Learning for Paediatric ADHD Recognition: Integrating Wearable Sensor Data with Clinical Profiles</t>
        </is>
      </c>
      <c r="B1194" t="n">
        <v>2025</v>
      </c>
      <c r="C1194" t="inlineStr">
        <is>
          <t>Not checked</t>
        </is>
      </c>
      <c r="D1194" t="inlineStr">
        <is>
          <t>Not checked</t>
        </is>
      </c>
      <c r="E1194">
        <f>_XLFN.IFNA( _XLFN.XLOOKUP(A1081,#REF!,#REF!), "NOT PUBMED")</f>
        <v/>
      </c>
      <c r="G1194" t="inlineStr">
        <is>
          <t>Unimodal</t>
        </is>
      </c>
      <c r="H1194" t="inlineStr">
        <is>
          <t>See abstract</t>
        </is>
      </c>
      <c r="I1194" t="inlineStr">
        <is>
          <t>See abstract</t>
        </is>
      </c>
      <c r="J1194" t="inlineStr">
        <is>
          <t>See abstract (AI/ML)</t>
        </is>
      </c>
      <c r="K1194" t="inlineStr">
        <is>
          <t>See abstract</t>
        </is>
      </c>
      <c r="M1194" t="inlineStr">
        <is>
          <t>See abstract</t>
        </is>
      </c>
      <c r="N1194" t="inlineStr">
        <is>
          <t>See abstract</t>
        </is>
      </c>
      <c r="O1194" t="inlineStr">
        <is>
          <t>Not verified from abstract</t>
        </is>
      </c>
      <c r="P1194" t="inlineStr">
        <is>
          <t>See abstract</t>
        </is>
      </c>
      <c r="Q1194" t="inlineStr">
        <is>
          <t>See abstract</t>
        </is>
      </c>
      <c r="R1194" t="inlineStr">
        <is>
          <t>Not reviewed (not included)</t>
        </is>
      </c>
      <c r="S1194" t="inlineStr">
        <is>
          <t>Not reviewed (not included)</t>
        </is>
      </c>
      <c r="T1194" t="inlineStr">
        <is>
          <t>Abstract screening only. Not Selected for Final 95 (Pending Full Text Review)</t>
        </is>
      </c>
      <c r="U1194" t="inlineStr">
        <is>
          <t>EXCLUDE</t>
        </is>
      </c>
      <c r="V119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94" t="inlineStr">
        <is>
          <t>Excluded: Other Criterion</t>
        </is>
      </c>
      <c r="X1194" t="inlineStr">
        <is>
          <t>Not assessed from abstract</t>
        </is>
      </c>
      <c r="Y1194" t="inlineStr">
        <is>
          <t>Pubmed</t>
        </is>
      </c>
      <c r="Z1194" t="inlineStr">
        <is>
          <t>Not determined from abstract</t>
        </is>
      </c>
      <c r="AB1194" t="inlineStr">
        <is>
          <t>Not assessed (not included)</t>
        </is>
      </c>
      <c r="AC1194" t="inlineStr">
        <is>
          <t>Not assessed (not included)</t>
        </is>
      </c>
      <c r="AD1194" t="inlineStr">
        <is>
          <t>Wang L, Yang G.</t>
        </is>
      </c>
      <c r="AF1194" t="inlineStr">
        <is>
          <t>Unknown - Verify via DOI</t>
        </is>
      </c>
      <c r="AH1194" t="inlineStr">
        <is>
          <t>Not assessed</t>
        </is>
      </c>
      <c r="AI1194" t="inlineStr">
        <is>
          <t>Not reported</t>
        </is>
      </c>
      <c r="AJ1194" t="inlineStr">
        <is>
          <t>Not reported</t>
        </is>
      </c>
      <c r="AK1194" t="inlineStr">
        <is>
          <t>Not reported</t>
        </is>
      </c>
      <c r="AL1194" t="inlineStr">
        <is>
          <t>Not reported</t>
        </is>
      </c>
      <c r="AM1194" t="inlineStr">
        <is>
          <t>Not reported</t>
        </is>
      </c>
      <c r="AN1194" t="inlineStr">
        <is>
          <t>Not reported</t>
        </is>
      </c>
      <c r="AO1194" t="inlineStr">
        <is>
          <t>Not reviewed</t>
        </is>
      </c>
      <c r="AP1194" t="inlineStr">
        <is>
          <t>Not reported</t>
        </is>
      </c>
      <c r="AQ1194" t="inlineStr">
        <is>
          <t>Not reported</t>
        </is>
      </c>
      <c r="AR1194" t="inlineStr">
        <is>
          <t>Not reported</t>
        </is>
      </c>
      <c r="AS1194" t="inlineStr">
        <is>
          <t>See abstract</t>
        </is>
      </c>
      <c r="AT1194" t="inlineStr">
        <is>
          <t>Not reviewed</t>
        </is>
      </c>
      <c r="AU1194" t="inlineStr">
        <is>
          <t>Not reviewed</t>
        </is>
      </c>
      <c r="AV1194" t="inlineStr">
        <is>
          <t>Not reviewed</t>
        </is>
      </c>
      <c r="AW1194" t="inlineStr">
        <is>
          <t>Not reviewed</t>
        </is>
      </c>
      <c r="AX1194" t="inlineStr">
        <is>
          <t>Not reported</t>
        </is>
      </c>
      <c r="AY1194" t="inlineStr">
        <is>
          <t>Not reported</t>
        </is>
      </c>
      <c r="AZ1194" t="inlineStr">
        <is>
          <t>Not reported</t>
        </is>
      </c>
      <c r="BA1194" t="inlineStr">
        <is>
          <t>Not reported</t>
        </is>
      </c>
      <c r="BB1194" t="inlineStr">
        <is>
          <t>Not reported</t>
        </is>
      </c>
      <c r="BC1194" t="inlineStr">
        <is>
          <t>Not reported</t>
        </is>
      </c>
      <c r="BD1194" t="inlineStr">
        <is>
          <t>Not reported</t>
        </is>
      </c>
      <c r="BE1194" t="inlineStr">
        <is>
          <t>Not reported</t>
        </is>
      </c>
      <c r="BF1194" t="inlineStr">
        <is>
          <t>Not reported</t>
        </is>
      </c>
      <c r="BG1194" t="inlineStr">
        <is>
          <t>Not reviewed (not included)</t>
        </is>
      </c>
      <c r="BH1194" t="inlineStr">
        <is>
          <t>N/A</t>
        </is>
      </c>
      <c r="BI1194" t="inlineStr">
        <is>
          <t>Not reviewed</t>
        </is>
      </c>
      <c r="BJ1194" t="inlineStr">
        <is>
          <t>Not reviewed</t>
        </is>
      </c>
      <c r="BK1194" t="inlineStr">
        <is>
          <t>Not reviewed</t>
        </is>
      </c>
      <c r="BL1194" t="inlineStr">
        <is>
          <t>Not reviewed</t>
        </is>
      </c>
      <c r="BM1194" t="inlineStr">
        <is>
          <t>Not reviewed (not included)</t>
        </is>
      </c>
      <c r="BN1194" t="inlineStr">
        <is>
          <t>Not Selected for Final 95 (Pending Full Text Review) - Candidate paper not selected for final 95: Passed abstract screening but not included in final selec</t>
        </is>
      </c>
      <c r="BO1194" t="inlineStr">
        <is>
          <t>Abstract-level screening only</t>
        </is>
      </c>
      <c r="BP1194" t="inlineStr">
        <is>
          <t>Not reported</t>
        </is>
      </c>
    </row>
    <row r="1195">
      <c r="A1195" t="inlineStr">
        <is>
          <t>Predicting ADHD in Children and Adolescents With Artificial Intelligence: A Scoping Review of Common Models</t>
        </is>
      </c>
      <c r="B1195" t="n">
        <v>2025</v>
      </c>
      <c r="C1195" t="inlineStr">
        <is>
          <t>Not checked</t>
        </is>
      </c>
      <c r="D1195" t="inlineStr">
        <is>
          <t>Not checked</t>
        </is>
      </c>
      <c r="E1195">
        <f>_XLFN.IFNA( _XLFN.XLOOKUP(A1083,#REF!,#REF!), "NOT PUBMED")</f>
        <v/>
      </c>
      <c r="G1195" t="inlineStr">
        <is>
          <t>Unimodal</t>
        </is>
      </c>
      <c r="H1195" t="inlineStr">
        <is>
          <t>See abstract</t>
        </is>
      </c>
      <c r="I1195" t="inlineStr">
        <is>
          <t>See abstract</t>
        </is>
      </c>
      <c r="J1195" t="inlineStr">
        <is>
          <t>See abstract (AI/ML)</t>
        </is>
      </c>
      <c r="K1195" t="inlineStr">
        <is>
          <t>See abstract</t>
        </is>
      </c>
      <c r="M1195" t="inlineStr">
        <is>
          <t>See abstract</t>
        </is>
      </c>
      <c r="N1195" t="inlineStr">
        <is>
          <t>See abstract</t>
        </is>
      </c>
      <c r="O1195" t="inlineStr">
        <is>
          <t>Not verified from abstract</t>
        </is>
      </c>
      <c r="P1195" t="inlineStr">
        <is>
          <t>See abstract</t>
        </is>
      </c>
      <c r="Q1195" t="inlineStr">
        <is>
          <t>See abstract</t>
        </is>
      </c>
      <c r="R1195" t="inlineStr">
        <is>
          <t>Not reviewed (not included)</t>
        </is>
      </c>
      <c r="S1195" t="inlineStr">
        <is>
          <t>Not reviewed (not included)</t>
        </is>
      </c>
      <c r="T1195" t="inlineStr">
        <is>
          <t>Abstract screening only. Not Primary Research</t>
        </is>
      </c>
      <c r="U1195" t="inlineStr">
        <is>
          <t>EXCLUDE</t>
        </is>
      </c>
      <c r="V1195" t="inlineStr">
        <is>
          <t>E6-Not Primary Research: Title/abstract indicates systematic review, meta-analysis, or review paper</t>
        </is>
      </c>
      <c r="W1195" t="inlineStr">
        <is>
          <t>Excluded: Not Primary Research</t>
        </is>
      </c>
      <c r="X1195" t="inlineStr">
        <is>
          <t>Not assessed from abstract</t>
        </is>
      </c>
      <c r="Y1195" t="inlineStr">
        <is>
          <t>Pubmed</t>
        </is>
      </c>
      <c r="Z1195" t="inlineStr">
        <is>
          <t>Not determined from abstract</t>
        </is>
      </c>
      <c r="AB1195" t="inlineStr">
        <is>
          <t>Not assessed (not included)</t>
        </is>
      </c>
      <c r="AC1195" t="inlineStr">
        <is>
          <t>Not assessed (not included)</t>
        </is>
      </c>
      <c r="AD1195" t="inlineStr">
        <is>
          <t>Ameri A, Salmanizadeh F, Samzadeh Kermani H, Ghaemi MM.</t>
        </is>
      </c>
      <c r="AF1195" t="inlineStr">
        <is>
          <t>Unknown - Verify via DOI</t>
        </is>
      </c>
      <c r="AH1195" t="inlineStr">
        <is>
          <t>Not assessed</t>
        </is>
      </c>
      <c r="AI1195" t="inlineStr">
        <is>
          <t>Not reported</t>
        </is>
      </c>
      <c r="AJ1195" t="inlineStr">
        <is>
          <t>Not reported</t>
        </is>
      </c>
      <c r="AK1195" t="inlineStr">
        <is>
          <t>Not reported</t>
        </is>
      </c>
      <c r="AL1195" t="inlineStr">
        <is>
          <t>Not reported</t>
        </is>
      </c>
      <c r="AM1195" t="inlineStr">
        <is>
          <t>Not reported</t>
        </is>
      </c>
      <c r="AN1195" t="inlineStr">
        <is>
          <t>Not reported</t>
        </is>
      </c>
      <c r="AO1195" t="inlineStr">
        <is>
          <t>Not reviewed</t>
        </is>
      </c>
      <c r="AP1195" t="inlineStr">
        <is>
          <t>Not reported</t>
        </is>
      </c>
      <c r="AQ1195" t="inlineStr">
        <is>
          <t>Not reported</t>
        </is>
      </c>
      <c r="AR1195" t="inlineStr">
        <is>
          <t>Not reported</t>
        </is>
      </c>
      <c r="AS1195" t="inlineStr">
        <is>
          <t>See abstract</t>
        </is>
      </c>
      <c r="AT1195" t="inlineStr">
        <is>
          <t>Not reviewed</t>
        </is>
      </c>
      <c r="AU1195" t="inlineStr">
        <is>
          <t>Not reviewed</t>
        </is>
      </c>
      <c r="AV1195" t="inlineStr">
        <is>
          <t>Not reviewed</t>
        </is>
      </c>
      <c r="AW1195" t="inlineStr">
        <is>
          <t>Not reviewed</t>
        </is>
      </c>
      <c r="AX1195" t="inlineStr">
        <is>
          <t>Not reported</t>
        </is>
      </c>
      <c r="AY1195" t="inlineStr">
        <is>
          <t>Not reported</t>
        </is>
      </c>
      <c r="AZ1195" t="inlineStr">
        <is>
          <t>Not reported</t>
        </is>
      </c>
      <c r="BA1195" t="inlineStr">
        <is>
          <t>Not reported</t>
        </is>
      </c>
      <c r="BB1195" t="inlineStr">
        <is>
          <t>Not reported</t>
        </is>
      </c>
      <c r="BC1195" t="inlineStr">
        <is>
          <t>Not reported</t>
        </is>
      </c>
      <c r="BD1195" t="inlineStr">
        <is>
          <t>Not reported</t>
        </is>
      </c>
      <c r="BE1195" t="inlineStr">
        <is>
          <t>Not reported</t>
        </is>
      </c>
      <c r="BF1195" t="inlineStr">
        <is>
          <t>Not reported</t>
        </is>
      </c>
      <c r="BG1195" t="inlineStr">
        <is>
          <t>Not reviewed (not included)</t>
        </is>
      </c>
      <c r="BH1195" t="inlineStr">
        <is>
          <t>N/A</t>
        </is>
      </c>
      <c r="BI1195" t="inlineStr">
        <is>
          <t>Not reviewed</t>
        </is>
      </c>
      <c r="BJ1195" t="inlineStr">
        <is>
          <t>Not reviewed</t>
        </is>
      </c>
      <c r="BK1195" t="inlineStr">
        <is>
          <t>Not reviewed</t>
        </is>
      </c>
      <c r="BL1195" t="inlineStr">
        <is>
          <t>Not reviewed</t>
        </is>
      </c>
      <c r="BM1195" t="inlineStr">
        <is>
          <t>Not reviewed (not included)</t>
        </is>
      </c>
      <c r="BN1195" t="inlineStr">
        <is>
          <t>Not Primary Research - E6-Not Primary Research: Title/abstract indicates systematic review, meta-analysis, or review paper</t>
        </is>
      </c>
      <c r="BO1195" t="inlineStr">
        <is>
          <t>Abstract-level screening only</t>
        </is>
      </c>
      <c r="BP1195" t="inlineStr">
        <is>
          <t>Not reported</t>
        </is>
      </c>
    </row>
    <row r="1196">
      <c r="A1196" t="inlineStr">
        <is>
          <t>Dissociable default-mode subnetworks subserve childhood attention and cognitive flexibility: Evidence from deep learning and stereotactic electroencephalography</t>
        </is>
      </c>
      <c r="B1196" t="n">
        <v>2023</v>
      </c>
      <c r="C1196" t="inlineStr">
        <is>
          <t>Not checked</t>
        </is>
      </c>
      <c r="D1196" t="inlineStr">
        <is>
          <t>Not checked</t>
        </is>
      </c>
      <c r="E1196">
        <f>_XLFN.IFNA( _XLFN.XLOOKUP(A1084,#REF!,#REF!), "NOT PUBMED")</f>
        <v/>
      </c>
      <c r="G1196" t="inlineStr">
        <is>
          <t>Unimodal</t>
        </is>
      </c>
      <c r="H1196" t="inlineStr">
        <is>
          <t>See abstract</t>
        </is>
      </c>
      <c r="I1196" t="inlineStr">
        <is>
          <t>See abstract</t>
        </is>
      </c>
      <c r="J1196" t="inlineStr">
        <is>
          <t>See abstract (AI/ML)</t>
        </is>
      </c>
      <c r="K1196" t="inlineStr">
        <is>
          <t>See abstract</t>
        </is>
      </c>
      <c r="M1196" t="inlineStr">
        <is>
          <t>See abstract</t>
        </is>
      </c>
      <c r="N1196" t="inlineStr">
        <is>
          <t>See abstract</t>
        </is>
      </c>
      <c r="O1196" t="inlineStr">
        <is>
          <t>Not verified from abstract</t>
        </is>
      </c>
      <c r="P1196" t="inlineStr">
        <is>
          <t>See abstract</t>
        </is>
      </c>
      <c r="Q1196" t="inlineStr">
        <is>
          <t>See abstract</t>
        </is>
      </c>
      <c r="R1196" t="inlineStr">
        <is>
          <t>Not reviewed (not included)</t>
        </is>
      </c>
      <c r="S1196" t="inlineStr">
        <is>
          <t>Not reviewed (not included)</t>
        </is>
      </c>
      <c r="T1196" t="inlineStr">
        <is>
          <t>Abstract screening only. Non-ADHD Focused</t>
        </is>
      </c>
      <c r="U1196" t="inlineStr">
        <is>
          <t>EXCLUDE</t>
        </is>
      </c>
      <c r="V1196" t="inlineStr">
        <is>
          <t>E2-Not ADHD focused: Neither title nor abstract mentions ADHD or attention-deficit/hyperactivity</t>
        </is>
      </c>
      <c r="W1196" t="inlineStr">
        <is>
          <t>Excluded: Not ADHD Focused</t>
        </is>
      </c>
      <c r="X1196" t="inlineStr">
        <is>
          <t>Not assessed from abstract</t>
        </is>
      </c>
      <c r="Y1196" t="inlineStr">
        <is>
          <t>Pubmed</t>
        </is>
      </c>
      <c r="Z1196" t="inlineStr">
        <is>
          <t>Not determined from abstract</t>
        </is>
      </c>
      <c r="AB1196" t="inlineStr">
        <is>
          <t>Not assessed (not included)</t>
        </is>
      </c>
      <c r="AC1196" t="inlineStr">
        <is>
          <t>Not assessed (not included)</t>
        </is>
      </c>
      <c r="AD1196" t="inlineStr">
        <is>
          <t>Warsi NM, Wong SM, Germann J, Boutet A, Arski ON, Anderson R, Erdman L, Yan H, Suresh H, Gouveia FV, Loh A, Elias GJB, Kerr E, Smith ML, Ochi A, Otsubo H, Sharma R, Jain P, Donner E, Lozano AM, Snead OC, Ibrahim GM.</t>
        </is>
      </c>
      <c r="AF1196" t="inlineStr">
        <is>
          <t>Unknown - Verify via DOI</t>
        </is>
      </c>
      <c r="AH1196" t="inlineStr">
        <is>
          <t>Not assessed</t>
        </is>
      </c>
      <c r="AI1196" t="inlineStr">
        <is>
          <t>Not reported</t>
        </is>
      </c>
      <c r="AJ1196" t="inlineStr">
        <is>
          <t>Not reported</t>
        </is>
      </c>
      <c r="AK1196" t="inlineStr">
        <is>
          <t>Not reported</t>
        </is>
      </c>
      <c r="AL1196" t="inlineStr">
        <is>
          <t>Not reported</t>
        </is>
      </c>
      <c r="AM1196" t="inlineStr">
        <is>
          <t>Not reported</t>
        </is>
      </c>
      <c r="AN1196" t="inlineStr">
        <is>
          <t>Not reported</t>
        </is>
      </c>
      <c r="AO1196" t="inlineStr">
        <is>
          <t>Not reviewed</t>
        </is>
      </c>
      <c r="AP1196" t="inlineStr">
        <is>
          <t>Not reported</t>
        </is>
      </c>
      <c r="AQ1196" t="inlineStr">
        <is>
          <t>Not reported</t>
        </is>
      </c>
      <c r="AR1196" t="inlineStr">
        <is>
          <t>Not reported</t>
        </is>
      </c>
      <c r="AS1196" t="inlineStr">
        <is>
          <t>See abstract</t>
        </is>
      </c>
      <c r="AT1196" t="inlineStr">
        <is>
          <t>Not reviewed</t>
        </is>
      </c>
      <c r="AU1196" t="inlineStr">
        <is>
          <t>Not reviewed</t>
        </is>
      </c>
      <c r="AV1196" t="inlineStr">
        <is>
          <t>Not reviewed</t>
        </is>
      </c>
      <c r="AW1196" t="inlineStr">
        <is>
          <t>Not reviewed</t>
        </is>
      </c>
      <c r="AX1196" t="inlineStr">
        <is>
          <t>Not reported</t>
        </is>
      </c>
      <c r="AY1196" t="inlineStr">
        <is>
          <t>Not reported</t>
        </is>
      </c>
      <c r="AZ1196" t="inlineStr">
        <is>
          <t>Not reported</t>
        </is>
      </c>
      <c r="BA1196" t="inlineStr">
        <is>
          <t>Not reported</t>
        </is>
      </c>
      <c r="BB1196" t="inlineStr">
        <is>
          <t>Not reported</t>
        </is>
      </c>
      <c r="BC1196" t="inlineStr">
        <is>
          <t>Not reported</t>
        </is>
      </c>
      <c r="BD1196" t="inlineStr">
        <is>
          <t>Not reported</t>
        </is>
      </c>
      <c r="BE1196" t="inlineStr">
        <is>
          <t>Not reported</t>
        </is>
      </c>
      <c r="BF1196" t="inlineStr">
        <is>
          <t>Not reported</t>
        </is>
      </c>
      <c r="BG1196" t="inlineStr">
        <is>
          <t>Not reviewed (not included)</t>
        </is>
      </c>
      <c r="BH1196" t="inlineStr">
        <is>
          <t>N/A</t>
        </is>
      </c>
      <c r="BI1196" t="inlineStr">
        <is>
          <t>Not reviewed</t>
        </is>
      </c>
      <c r="BJ1196" t="inlineStr">
        <is>
          <t>Not reviewed</t>
        </is>
      </c>
      <c r="BK1196" t="inlineStr">
        <is>
          <t>Not reviewed</t>
        </is>
      </c>
      <c r="BL1196" t="inlineStr">
        <is>
          <t>Not reviewed</t>
        </is>
      </c>
      <c r="BM1196" t="inlineStr">
        <is>
          <t>Not reviewed (not included)</t>
        </is>
      </c>
      <c r="BN1196" t="inlineStr">
        <is>
          <t>Non-ADHD Focused - E2-Not ADHD focused: Neither title nor abstract mentions ADHD or attention-deficit/hyperactivity</t>
        </is>
      </c>
      <c r="BO1196" t="inlineStr">
        <is>
          <t>Abstract-level screening only</t>
        </is>
      </c>
      <c r="BP1196" t="inlineStr">
        <is>
          <t>Not reported</t>
        </is>
      </c>
    </row>
    <row r="1197">
      <c r="A1197" t="inlineStr">
        <is>
          <t>Symptom and performance validity in samples of adults at clinical evaluation of ADHD: a replication study using machine learning algorithms</t>
        </is>
      </c>
      <c r="B1197" t="n">
        <v>2022</v>
      </c>
      <c r="C1197" t="inlineStr">
        <is>
          <t>Not checked</t>
        </is>
      </c>
      <c r="D1197" t="inlineStr">
        <is>
          <t>Not checked</t>
        </is>
      </c>
      <c r="E1197">
        <f>_XLFN.IFNA( _XLFN.XLOOKUP(A1086,#REF!,#REF!), "NOT PUBMED")</f>
        <v/>
      </c>
      <c r="G1197" t="inlineStr">
        <is>
          <t>Unimodal</t>
        </is>
      </c>
      <c r="H1197" t="inlineStr">
        <is>
          <t>See abstract</t>
        </is>
      </c>
      <c r="I1197" t="inlineStr">
        <is>
          <t>See abstract</t>
        </is>
      </c>
      <c r="J1197" t="inlineStr">
        <is>
          <t>See abstract (AI/ML)</t>
        </is>
      </c>
      <c r="K1197" t="inlineStr">
        <is>
          <t>See abstract</t>
        </is>
      </c>
      <c r="M1197" t="inlineStr">
        <is>
          <t>See abstract</t>
        </is>
      </c>
      <c r="N1197" t="inlineStr">
        <is>
          <t>See abstract</t>
        </is>
      </c>
      <c r="O1197" t="inlineStr">
        <is>
          <t>Not verified from abstract</t>
        </is>
      </c>
      <c r="P1197" t="inlineStr">
        <is>
          <t>See abstract</t>
        </is>
      </c>
      <c r="Q1197" t="inlineStr">
        <is>
          <t>See abstract</t>
        </is>
      </c>
      <c r="R1197" t="inlineStr">
        <is>
          <t>Not reviewed (not included)</t>
        </is>
      </c>
      <c r="S1197" t="inlineStr">
        <is>
          <t>Not reviewed (not included)</t>
        </is>
      </c>
      <c r="T1197" t="inlineStr">
        <is>
          <t>Abstract screening only. AI Not for Diagnosis</t>
        </is>
      </c>
      <c r="U1197" t="inlineStr">
        <is>
          <t>EXCLUDE</t>
        </is>
      </c>
      <c r="V1197" t="inlineStr">
        <is>
          <t>E1-Not Diagnosis: AI/ML does not appear to be applied for ADHD diagnosis, classification, or detection</t>
        </is>
      </c>
      <c r="W1197" t="inlineStr">
        <is>
          <t>Excluded: AI Not for Diagnosis</t>
        </is>
      </c>
      <c r="X1197" t="inlineStr">
        <is>
          <t>Not assessed from abstract</t>
        </is>
      </c>
      <c r="Y1197" t="inlineStr">
        <is>
          <t>Pubmed</t>
        </is>
      </c>
      <c r="Z1197" t="inlineStr">
        <is>
          <t>Not determined from abstract</t>
        </is>
      </c>
      <c r="AB1197" t="inlineStr">
        <is>
          <t>Not assessed (not included)</t>
        </is>
      </c>
      <c r="AC1197" t="inlineStr">
        <is>
          <t>Not assessed (not included)</t>
        </is>
      </c>
      <c r="AD1197" t="inlineStr">
        <is>
          <t>Hirsch O, Fuermaier ABM, Tucha O, Albrecht B, Chavanon ML, Christiansen H.</t>
        </is>
      </c>
      <c r="AF1197" t="inlineStr">
        <is>
          <t>Unknown - Verify via DOI</t>
        </is>
      </c>
      <c r="AH1197" t="inlineStr">
        <is>
          <t>Not assessed</t>
        </is>
      </c>
      <c r="AI1197" t="inlineStr">
        <is>
          <t>Not reported</t>
        </is>
      </c>
      <c r="AJ1197" t="inlineStr">
        <is>
          <t>Not reported</t>
        </is>
      </c>
      <c r="AK1197" t="inlineStr">
        <is>
          <t>Not reported</t>
        </is>
      </c>
      <c r="AL1197" t="inlineStr">
        <is>
          <t>Not reported</t>
        </is>
      </c>
      <c r="AM1197" t="inlineStr">
        <is>
          <t>Not reported</t>
        </is>
      </c>
      <c r="AN1197" t="inlineStr">
        <is>
          <t>Not reported</t>
        </is>
      </c>
      <c r="AO1197" t="inlineStr">
        <is>
          <t>Not reviewed</t>
        </is>
      </c>
      <c r="AP1197" t="inlineStr">
        <is>
          <t>Not reported</t>
        </is>
      </c>
      <c r="AQ1197" t="inlineStr">
        <is>
          <t>Not reported</t>
        </is>
      </c>
      <c r="AR1197" t="inlineStr">
        <is>
          <t>Not reported</t>
        </is>
      </c>
      <c r="AS1197" t="inlineStr">
        <is>
          <t>See abstract</t>
        </is>
      </c>
      <c r="AT1197" t="inlineStr">
        <is>
          <t>Not reviewed</t>
        </is>
      </c>
      <c r="AU1197" t="inlineStr">
        <is>
          <t>Not reviewed</t>
        </is>
      </c>
      <c r="AV1197" t="inlineStr">
        <is>
          <t>Not reviewed</t>
        </is>
      </c>
      <c r="AW1197" t="inlineStr">
        <is>
          <t>Not reviewed</t>
        </is>
      </c>
      <c r="AX1197" t="inlineStr">
        <is>
          <t>Not reported</t>
        </is>
      </c>
      <c r="AY1197" t="inlineStr">
        <is>
          <t>Not reported</t>
        </is>
      </c>
      <c r="AZ1197" t="inlineStr">
        <is>
          <t>Not reported</t>
        </is>
      </c>
      <c r="BA1197" t="inlineStr">
        <is>
          <t>Not reported</t>
        </is>
      </c>
      <c r="BB1197" t="inlineStr">
        <is>
          <t>Not reported</t>
        </is>
      </c>
      <c r="BC1197" t="inlineStr">
        <is>
          <t>Not reported</t>
        </is>
      </c>
      <c r="BD1197" t="inlineStr">
        <is>
          <t>Not reported</t>
        </is>
      </c>
      <c r="BE1197" t="inlineStr">
        <is>
          <t>Not reported</t>
        </is>
      </c>
      <c r="BF1197" t="inlineStr">
        <is>
          <t>Not reported</t>
        </is>
      </c>
      <c r="BG1197" t="inlineStr">
        <is>
          <t>Not reviewed (not included)</t>
        </is>
      </c>
      <c r="BH1197" t="inlineStr">
        <is>
          <t>N/A</t>
        </is>
      </c>
      <c r="BI1197" t="inlineStr">
        <is>
          <t>Not reviewed</t>
        </is>
      </c>
      <c r="BJ1197" t="inlineStr">
        <is>
          <t>Not reviewed</t>
        </is>
      </c>
      <c r="BK1197" t="inlineStr">
        <is>
          <t>Not reviewed</t>
        </is>
      </c>
      <c r="BL1197" t="inlineStr">
        <is>
          <t>Not reviewed</t>
        </is>
      </c>
      <c r="BM1197" t="inlineStr">
        <is>
          <t>Not reviewed (not included)</t>
        </is>
      </c>
      <c r="BN1197" t="inlineStr">
        <is>
          <t>AI Not for Diagnosis - E1-Not Diagnosis: AI/ML does not appear to be applied for ADHD diagnosis, classification, or detecti</t>
        </is>
      </c>
      <c r="BO1197" t="inlineStr">
        <is>
          <t>Abstract-level screening only</t>
        </is>
      </c>
      <c r="BP1197" t="inlineStr">
        <is>
          <t>Not reported</t>
        </is>
      </c>
    </row>
    <row r="1198">
      <c r="A1198" t="inlineStr">
        <is>
          <t>A Precision Mental Health Model for Predicting Stability of 4-year-olds' Attention Deficit/Hyperactivity Disorder Symptoms to Age 6 Diagnostic Status</t>
        </is>
      </c>
      <c r="B1198" t="n">
        <v>2024</v>
      </c>
      <c r="C1198" t="inlineStr">
        <is>
          <t>Not checked</t>
        </is>
      </c>
      <c r="D1198" t="inlineStr">
        <is>
          <t>Not checked</t>
        </is>
      </c>
      <c r="E1198">
        <f>_XLFN.IFNA( _XLFN.XLOOKUP(A1087,#REF!,#REF!), "NOT PUBMED")</f>
        <v/>
      </c>
      <c r="G1198" t="inlineStr">
        <is>
          <t>Unimodal</t>
        </is>
      </c>
      <c r="H1198" t="inlineStr">
        <is>
          <t>See abstract</t>
        </is>
      </c>
      <c r="I1198" t="inlineStr">
        <is>
          <t>See abstract</t>
        </is>
      </c>
      <c r="J1198" t="inlineStr">
        <is>
          <t>See abstract (AI/ML)</t>
        </is>
      </c>
      <c r="K1198" t="inlineStr">
        <is>
          <t>See abstract</t>
        </is>
      </c>
      <c r="M1198" t="inlineStr">
        <is>
          <t>See abstract</t>
        </is>
      </c>
      <c r="N1198" t="inlineStr">
        <is>
          <t>See abstract</t>
        </is>
      </c>
      <c r="O1198" t="inlineStr">
        <is>
          <t>Not verified from abstract</t>
        </is>
      </c>
      <c r="P1198" t="inlineStr">
        <is>
          <t>See abstract</t>
        </is>
      </c>
      <c r="Q1198" t="inlineStr">
        <is>
          <t>See abstract</t>
        </is>
      </c>
      <c r="R1198" t="inlineStr">
        <is>
          <t>Not reviewed (not included)</t>
        </is>
      </c>
      <c r="S1198" t="inlineStr">
        <is>
          <t>Not reviewed (not included)</t>
        </is>
      </c>
      <c r="T1198" t="inlineStr">
        <is>
          <t>Abstract screening only. No AI/ML Methods</t>
        </is>
      </c>
      <c r="U1198" t="inlineStr">
        <is>
          <t>EXCLUDE</t>
        </is>
      </c>
      <c r="V1198" t="inlineStr">
        <is>
          <t>E1-No AI/ML/DL: Abstract and title do not describe application of AI, ML, or DL methods</t>
        </is>
      </c>
      <c r="W1198" t="inlineStr">
        <is>
          <t>Excluded: No AI/ML Methods</t>
        </is>
      </c>
      <c r="X1198" t="inlineStr">
        <is>
          <t>Not assessed from abstract</t>
        </is>
      </c>
      <c r="Y1198" t="inlineStr">
        <is>
          <t>Pubmed</t>
        </is>
      </c>
      <c r="Z1198" t="inlineStr">
        <is>
          <t>Not determined from abstract</t>
        </is>
      </c>
      <c r="AB1198" t="inlineStr">
        <is>
          <t>Not assessed (not included)</t>
        </is>
      </c>
      <c r="AC1198" t="inlineStr">
        <is>
          <t>Not assessed (not included)</t>
        </is>
      </c>
      <c r="AD1198" t="inlineStr">
        <is>
          <t>Lavigne JV, Hopkins J, Ballard RJ, Gouze KR, Ariza AJ, Martin CP.</t>
        </is>
      </c>
      <c r="AF1198" t="inlineStr">
        <is>
          <t>Unknown - Verify via DOI</t>
        </is>
      </c>
      <c r="AH1198" t="inlineStr">
        <is>
          <t>Not assessed</t>
        </is>
      </c>
      <c r="AI1198" t="inlineStr">
        <is>
          <t>Not reported</t>
        </is>
      </c>
      <c r="AJ1198" t="inlineStr">
        <is>
          <t>Not reported</t>
        </is>
      </c>
      <c r="AK1198" t="inlineStr">
        <is>
          <t>Not reported</t>
        </is>
      </c>
      <c r="AL1198" t="inlineStr">
        <is>
          <t>Not reported</t>
        </is>
      </c>
      <c r="AM1198" t="inlineStr">
        <is>
          <t>Not reported</t>
        </is>
      </c>
      <c r="AN1198" t="inlineStr">
        <is>
          <t>Not reported</t>
        </is>
      </c>
      <c r="AO1198" t="inlineStr">
        <is>
          <t>Not reviewed</t>
        </is>
      </c>
      <c r="AP1198" t="inlineStr">
        <is>
          <t>Not reported</t>
        </is>
      </c>
      <c r="AQ1198" t="inlineStr">
        <is>
          <t>Not reported</t>
        </is>
      </c>
      <c r="AR1198" t="inlineStr">
        <is>
          <t>Not reported</t>
        </is>
      </c>
      <c r="AS1198" t="inlineStr">
        <is>
          <t>See abstract</t>
        </is>
      </c>
      <c r="AT1198" t="inlineStr">
        <is>
          <t>Not reviewed</t>
        </is>
      </c>
      <c r="AU1198" t="inlineStr">
        <is>
          <t>Not reviewed</t>
        </is>
      </c>
      <c r="AV1198" t="inlineStr">
        <is>
          <t>Not reviewed</t>
        </is>
      </c>
      <c r="AW1198" t="inlineStr">
        <is>
          <t>Not reviewed</t>
        </is>
      </c>
      <c r="AX1198" t="inlineStr">
        <is>
          <t>Not reported</t>
        </is>
      </c>
      <c r="AY1198" t="inlineStr">
        <is>
          <t>Not reported</t>
        </is>
      </c>
      <c r="AZ1198" t="inlineStr">
        <is>
          <t>Not reported</t>
        </is>
      </c>
      <c r="BA1198" t="inlineStr">
        <is>
          <t>Not reported</t>
        </is>
      </c>
      <c r="BB1198" t="inlineStr">
        <is>
          <t>Not reported</t>
        </is>
      </c>
      <c r="BC1198" t="inlineStr">
        <is>
          <t>Not reported</t>
        </is>
      </c>
      <c r="BD1198" t="inlineStr">
        <is>
          <t>Not reported</t>
        </is>
      </c>
      <c r="BE1198" t="inlineStr">
        <is>
          <t>Not reported</t>
        </is>
      </c>
      <c r="BF1198" t="inlineStr">
        <is>
          <t>Not reported</t>
        </is>
      </c>
      <c r="BG1198" t="inlineStr">
        <is>
          <t>Not reviewed (not included)</t>
        </is>
      </c>
      <c r="BH1198" t="inlineStr">
        <is>
          <t>N/A</t>
        </is>
      </c>
      <c r="BI1198" t="inlineStr">
        <is>
          <t>Not reviewed</t>
        </is>
      </c>
      <c r="BJ1198" t="inlineStr">
        <is>
          <t>Not reviewed</t>
        </is>
      </c>
      <c r="BK1198" t="inlineStr">
        <is>
          <t>Not reviewed</t>
        </is>
      </c>
      <c r="BL1198" t="inlineStr">
        <is>
          <t>Not reviewed</t>
        </is>
      </c>
      <c r="BM1198" t="inlineStr">
        <is>
          <t>Not reviewed (not included)</t>
        </is>
      </c>
      <c r="BN1198" t="inlineStr">
        <is>
          <t>No AI/ML Methods - E1-No AI/ML/DL: Abstract and title do not describe application of AI, ML, or DL methods</t>
        </is>
      </c>
      <c r="BO1198" t="inlineStr">
        <is>
          <t>Abstract-level screening only</t>
        </is>
      </c>
      <c r="BP1198" t="inlineStr">
        <is>
          <t>Not reported</t>
        </is>
      </c>
    </row>
    <row r="1199">
      <c r="A1199" t="inlineStr">
        <is>
          <t>A Prospective Study of an Early Prediction Model of Attention Deficit Hyperactivity Disorder Based on Artificial Intelligence</t>
        </is>
      </c>
      <c r="B1199" t="n">
        <v>2024</v>
      </c>
      <c r="C1199" t="inlineStr">
        <is>
          <t>Not checked</t>
        </is>
      </c>
      <c r="D1199" t="inlineStr">
        <is>
          <t>Not checked</t>
        </is>
      </c>
      <c r="E1199">
        <f>_XLFN.IFNA( _XLFN.XLOOKUP(A1088,#REF!,#REF!), "NOT PUBMED")</f>
        <v/>
      </c>
      <c r="G1199" t="inlineStr">
        <is>
          <t>Unimodal</t>
        </is>
      </c>
      <c r="H1199" t="inlineStr">
        <is>
          <t>See abstract</t>
        </is>
      </c>
      <c r="I1199" t="inlineStr">
        <is>
          <t>See abstract</t>
        </is>
      </c>
      <c r="J1199" t="inlineStr">
        <is>
          <t>See abstract (AI/ML)</t>
        </is>
      </c>
      <c r="K1199" t="inlineStr">
        <is>
          <t>See abstract</t>
        </is>
      </c>
      <c r="M1199" t="inlineStr">
        <is>
          <t>See abstract</t>
        </is>
      </c>
      <c r="N1199" t="inlineStr">
        <is>
          <t>See abstract</t>
        </is>
      </c>
      <c r="O1199" t="inlineStr">
        <is>
          <t>Not verified from abstract</t>
        </is>
      </c>
      <c r="P1199" t="inlineStr">
        <is>
          <t>See abstract</t>
        </is>
      </c>
      <c r="Q1199" t="inlineStr">
        <is>
          <t>See abstract</t>
        </is>
      </c>
      <c r="R1199" t="inlineStr">
        <is>
          <t>Not reviewed (not included)</t>
        </is>
      </c>
      <c r="S1199" t="inlineStr">
        <is>
          <t>Not reviewed (not included)</t>
        </is>
      </c>
      <c r="T1199" t="inlineStr">
        <is>
          <t>Abstract screening only. Not Selected for Final 95 (Pending Full Text Review)</t>
        </is>
      </c>
      <c r="U1199" t="inlineStr">
        <is>
          <t>EXCLUDE</t>
        </is>
      </c>
      <c r="V11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199" t="inlineStr">
        <is>
          <t>Excluded: Other Criterion</t>
        </is>
      </c>
      <c r="X1199" t="inlineStr">
        <is>
          <t>Not assessed from abstract</t>
        </is>
      </c>
      <c r="Y1199" t="inlineStr">
        <is>
          <t>Pubmed</t>
        </is>
      </c>
      <c r="Z1199" t="inlineStr">
        <is>
          <t>Not determined from abstract</t>
        </is>
      </c>
      <c r="AB1199" t="inlineStr">
        <is>
          <t>Not assessed (not included)</t>
        </is>
      </c>
      <c r="AC1199" t="inlineStr">
        <is>
          <t>Not assessed (not included)</t>
        </is>
      </c>
      <c r="AD1199" t="inlineStr">
        <is>
          <t>Wang G, Li W, Huang S, Chen Z.</t>
        </is>
      </c>
      <c r="AF1199" t="inlineStr">
        <is>
          <t>Unknown - Verify via DOI</t>
        </is>
      </c>
      <c r="AH1199" t="inlineStr">
        <is>
          <t>Not assessed</t>
        </is>
      </c>
      <c r="AI1199" t="inlineStr">
        <is>
          <t>Not reported</t>
        </is>
      </c>
      <c r="AJ1199" t="inlineStr">
        <is>
          <t>Not reported</t>
        </is>
      </c>
      <c r="AK1199" t="inlineStr">
        <is>
          <t>Not reported</t>
        </is>
      </c>
      <c r="AL1199" t="inlineStr">
        <is>
          <t>Not reported</t>
        </is>
      </c>
      <c r="AM1199" t="inlineStr">
        <is>
          <t>Not reported</t>
        </is>
      </c>
      <c r="AN1199" t="inlineStr">
        <is>
          <t>Not reported</t>
        </is>
      </c>
      <c r="AO1199" t="inlineStr">
        <is>
          <t>Not reviewed</t>
        </is>
      </c>
      <c r="AP1199" t="inlineStr">
        <is>
          <t>Not reported</t>
        </is>
      </c>
      <c r="AQ1199" t="inlineStr">
        <is>
          <t>Not reported</t>
        </is>
      </c>
      <c r="AR1199" t="inlineStr">
        <is>
          <t>Not reported</t>
        </is>
      </c>
      <c r="AS1199" t="inlineStr">
        <is>
          <t>See abstract</t>
        </is>
      </c>
      <c r="AT1199" t="inlineStr">
        <is>
          <t>Not reviewed</t>
        </is>
      </c>
      <c r="AU1199" t="inlineStr">
        <is>
          <t>Not reviewed</t>
        </is>
      </c>
      <c r="AV1199" t="inlineStr">
        <is>
          <t>Not reviewed</t>
        </is>
      </c>
      <c r="AW1199" t="inlineStr">
        <is>
          <t>Not reviewed</t>
        </is>
      </c>
      <c r="AX1199" t="inlineStr">
        <is>
          <t>Not reported</t>
        </is>
      </c>
      <c r="AY1199" t="inlineStr">
        <is>
          <t>Not reported</t>
        </is>
      </c>
      <c r="AZ1199" t="inlineStr">
        <is>
          <t>Not reported</t>
        </is>
      </c>
      <c r="BA1199" t="inlineStr">
        <is>
          <t>Not reported</t>
        </is>
      </c>
      <c r="BB1199" t="inlineStr">
        <is>
          <t>Not reported</t>
        </is>
      </c>
      <c r="BC1199" t="inlineStr">
        <is>
          <t>Not reported</t>
        </is>
      </c>
      <c r="BD1199" t="inlineStr">
        <is>
          <t>Not reported</t>
        </is>
      </c>
      <c r="BE1199" t="inlineStr">
        <is>
          <t>Not reported</t>
        </is>
      </c>
      <c r="BF1199" t="inlineStr">
        <is>
          <t>Not reported</t>
        </is>
      </c>
      <c r="BG1199" t="inlineStr">
        <is>
          <t>Not reviewed (not included)</t>
        </is>
      </c>
      <c r="BH1199" t="inlineStr">
        <is>
          <t>N/A</t>
        </is>
      </c>
      <c r="BI1199" t="inlineStr">
        <is>
          <t>Not reviewed</t>
        </is>
      </c>
      <c r="BJ1199" t="inlineStr">
        <is>
          <t>Not reviewed</t>
        </is>
      </c>
      <c r="BK1199" t="inlineStr">
        <is>
          <t>Not reviewed</t>
        </is>
      </c>
      <c r="BL1199" t="inlineStr">
        <is>
          <t>Not reviewed</t>
        </is>
      </c>
      <c r="BM1199" t="inlineStr">
        <is>
          <t>Not reviewed (not included)</t>
        </is>
      </c>
      <c r="BN1199" t="inlineStr">
        <is>
          <t>Not Selected for Final 95 (Pending Full Text Review) - Candidate paper not selected for final 95: Passed abstract screening but not included in final selec</t>
        </is>
      </c>
      <c r="BO1199" t="inlineStr">
        <is>
          <t>Abstract-level screening only</t>
        </is>
      </c>
      <c r="BP1199" t="inlineStr">
        <is>
          <t>Not reported</t>
        </is>
      </c>
    </row>
    <row r="1200">
      <c r="A1200" t="inlineStr">
        <is>
          <t>An end-to-end 3D convolutional neural network for decoding attentive mental state</t>
        </is>
      </c>
      <c r="B1200" t="n">
        <v>2021</v>
      </c>
      <c r="C1200" t="inlineStr">
        <is>
          <t>Not checked</t>
        </is>
      </c>
      <c r="D1200" t="inlineStr">
        <is>
          <t>Not checked</t>
        </is>
      </c>
      <c r="E1200">
        <f>_XLFN.IFNA( _XLFN.XLOOKUP(A1089,#REF!,#REF!), "NOT PUBMED")</f>
        <v/>
      </c>
      <c r="G1200" t="inlineStr">
        <is>
          <t>Unimodal</t>
        </is>
      </c>
      <c r="H1200" t="inlineStr">
        <is>
          <t>See abstract</t>
        </is>
      </c>
      <c r="I1200" t="inlineStr">
        <is>
          <t>See abstract</t>
        </is>
      </c>
      <c r="J1200" t="inlineStr">
        <is>
          <t>See abstract (AI/ML)</t>
        </is>
      </c>
      <c r="K1200" t="inlineStr">
        <is>
          <t>See abstract</t>
        </is>
      </c>
      <c r="M1200" t="inlineStr">
        <is>
          <t>See abstract</t>
        </is>
      </c>
      <c r="N1200" t="inlineStr">
        <is>
          <t>See abstract</t>
        </is>
      </c>
      <c r="O1200" t="inlineStr">
        <is>
          <t>Not verified from abstract</t>
        </is>
      </c>
      <c r="P1200" t="inlineStr">
        <is>
          <t>See abstract</t>
        </is>
      </c>
      <c r="Q1200" t="inlineStr">
        <is>
          <t>See abstract</t>
        </is>
      </c>
      <c r="R1200" t="inlineStr">
        <is>
          <t>Not reviewed (not included)</t>
        </is>
      </c>
      <c r="S1200" t="inlineStr">
        <is>
          <t>Not reviewed (not included)</t>
        </is>
      </c>
      <c r="T1200" t="inlineStr">
        <is>
          <t>Abstract screening only. Non-ADHD Focused</t>
        </is>
      </c>
      <c r="U1200" t="inlineStr">
        <is>
          <t>EXCLUDE</t>
        </is>
      </c>
      <c r="V1200" t="inlineStr">
        <is>
          <t>E2-Not ADHD focused: Neither title nor abstract mentions ADHD or attention-deficit/hyperactivity</t>
        </is>
      </c>
      <c r="W1200" t="inlineStr">
        <is>
          <t>Excluded: Not ADHD Focused</t>
        </is>
      </c>
      <c r="X1200" t="inlineStr">
        <is>
          <t>Not assessed from abstract</t>
        </is>
      </c>
      <c r="Y1200" t="inlineStr">
        <is>
          <t>Pubmed</t>
        </is>
      </c>
      <c r="Z1200" t="inlineStr">
        <is>
          <t>Not determined from abstract</t>
        </is>
      </c>
      <c r="AB1200" t="inlineStr">
        <is>
          <t>Not assessed (not included)</t>
        </is>
      </c>
      <c r="AC1200" t="inlineStr">
        <is>
          <t>Not assessed (not included)</t>
        </is>
      </c>
      <c r="AD1200" t="inlineStr">
        <is>
          <t>Zhang Y, Cai H, Nie L, Xu P, Zhao S, Guan C.</t>
        </is>
      </c>
      <c r="AF1200" t="inlineStr">
        <is>
          <t>Unknown - Verify via DOI</t>
        </is>
      </c>
      <c r="AH1200" t="inlineStr">
        <is>
          <t>Not assessed</t>
        </is>
      </c>
      <c r="AI1200" t="inlineStr">
        <is>
          <t>Not reported</t>
        </is>
      </c>
      <c r="AJ1200" t="inlineStr">
        <is>
          <t>Not reported</t>
        </is>
      </c>
      <c r="AK1200" t="inlineStr">
        <is>
          <t>Not reported</t>
        </is>
      </c>
      <c r="AL1200" t="inlineStr">
        <is>
          <t>Not reported</t>
        </is>
      </c>
      <c r="AM1200" t="inlineStr">
        <is>
          <t>Not reported</t>
        </is>
      </c>
      <c r="AN1200" t="inlineStr">
        <is>
          <t>Not reported</t>
        </is>
      </c>
      <c r="AO1200" t="inlineStr">
        <is>
          <t>Not reviewed</t>
        </is>
      </c>
      <c r="AP1200" t="inlineStr">
        <is>
          <t>Not reported</t>
        </is>
      </c>
      <c r="AQ1200" t="inlineStr">
        <is>
          <t>Not reported</t>
        </is>
      </c>
      <c r="AR1200" t="inlineStr">
        <is>
          <t>Not reported</t>
        </is>
      </c>
      <c r="AS1200" t="inlineStr">
        <is>
          <t>See abstract</t>
        </is>
      </c>
      <c r="AT1200" t="inlineStr">
        <is>
          <t>Not reviewed</t>
        </is>
      </c>
      <c r="AU1200" t="inlineStr">
        <is>
          <t>Not reviewed</t>
        </is>
      </c>
      <c r="AV1200" t="inlineStr">
        <is>
          <t>Not reviewed</t>
        </is>
      </c>
      <c r="AW1200" t="inlineStr">
        <is>
          <t>Not reviewed</t>
        </is>
      </c>
      <c r="AX1200" t="inlineStr">
        <is>
          <t>Not reported</t>
        </is>
      </c>
      <c r="AY1200" t="inlineStr">
        <is>
          <t>Not reported</t>
        </is>
      </c>
      <c r="AZ1200" t="inlineStr">
        <is>
          <t>Not reported</t>
        </is>
      </c>
      <c r="BA1200" t="inlineStr">
        <is>
          <t>Not reported</t>
        </is>
      </c>
      <c r="BB1200" t="inlineStr">
        <is>
          <t>Not reported</t>
        </is>
      </c>
      <c r="BC1200" t="inlineStr">
        <is>
          <t>Not reported</t>
        </is>
      </c>
      <c r="BD1200" t="inlineStr">
        <is>
          <t>Not reported</t>
        </is>
      </c>
      <c r="BE1200" t="inlineStr">
        <is>
          <t>Not reported</t>
        </is>
      </c>
      <c r="BF1200" t="inlineStr">
        <is>
          <t>Not reported</t>
        </is>
      </c>
      <c r="BG1200" t="inlineStr">
        <is>
          <t>Not reviewed (not included)</t>
        </is>
      </c>
      <c r="BH1200" t="inlineStr">
        <is>
          <t>N/A</t>
        </is>
      </c>
      <c r="BI1200" t="inlineStr">
        <is>
          <t>Not reviewed</t>
        </is>
      </c>
      <c r="BJ1200" t="inlineStr">
        <is>
          <t>Not reviewed</t>
        </is>
      </c>
      <c r="BK1200" t="inlineStr">
        <is>
          <t>Not reviewed</t>
        </is>
      </c>
      <c r="BL1200" t="inlineStr">
        <is>
          <t>Not reviewed</t>
        </is>
      </c>
      <c r="BM1200" t="inlineStr">
        <is>
          <t>Not reviewed (not included)</t>
        </is>
      </c>
      <c r="BN1200" t="inlineStr">
        <is>
          <t>Non-ADHD Focused - E2-Not ADHD focused: Neither title nor abstract mentions ADHD or attention-deficit/hyperactivity</t>
        </is>
      </c>
      <c r="BO1200" t="inlineStr">
        <is>
          <t>Abstract-level screening only</t>
        </is>
      </c>
      <c r="BP1200" t="inlineStr">
        <is>
          <t>Not reported</t>
        </is>
      </c>
    </row>
    <row r="1201">
      <c r="A1201" t="inlineStr">
        <is>
          <t>Use of machine learning to classify adult ADHD and other conditions based on the Conners' Adult ADHD Rating Scales</t>
        </is>
      </c>
      <c r="B1201" t="n">
        <v>2020</v>
      </c>
      <c r="C1201" t="inlineStr">
        <is>
          <t>Not checked</t>
        </is>
      </c>
      <c r="D1201" t="inlineStr">
        <is>
          <t>Not checked</t>
        </is>
      </c>
      <c r="E1201">
        <f>_XLFN.IFNA( _XLFN.XLOOKUP(A1090,#REF!,#REF!), "NOT PUBMED")</f>
        <v/>
      </c>
      <c r="G1201" t="inlineStr">
        <is>
          <t>Unimodal</t>
        </is>
      </c>
      <c r="H1201" t="inlineStr">
        <is>
          <t>See abstract</t>
        </is>
      </c>
      <c r="I1201" t="inlineStr">
        <is>
          <t>See abstract</t>
        </is>
      </c>
      <c r="J1201" t="inlineStr">
        <is>
          <t>See abstract (AI/ML)</t>
        </is>
      </c>
      <c r="K1201" t="inlineStr">
        <is>
          <t>See abstract</t>
        </is>
      </c>
      <c r="M1201" t="inlineStr">
        <is>
          <t>See abstract</t>
        </is>
      </c>
      <c r="N1201" t="inlineStr">
        <is>
          <t>See abstract</t>
        </is>
      </c>
      <c r="O1201" t="inlineStr">
        <is>
          <t>Not verified from abstract</t>
        </is>
      </c>
      <c r="P1201" t="inlineStr">
        <is>
          <t>See abstract</t>
        </is>
      </c>
      <c r="Q1201" t="inlineStr">
        <is>
          <t>See abstract</t>
        </is>
      </c>
      <c r="R1201" t="inlineStr">
        <is>
          <t>Not reviewed (not included)</t>
        </is>
      </c>
      <c r="S1201" t="inlineStr">
        <is>
          <t>Not reviewed (not included)</t>
        </is>
      </c>
      <c r="T1201" t="inlineStr">
        <is>
          <t>Abstract screening only. Not Selected for Final 95 (Pending Full Text Review)</t>
        </is>
      </c>
      <c r="U1201" t="inlineStr">
        <is>
          <t>EXCLUDE</t>
        </is>
      </c>
      <c r="V12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01" t="inlineStr">
        <is>
          <t>Excluded: Other Criterion</t>
        </is>
      </c>
      <c r="X1201" t="inlineStr">
        <is>
          <t>Not assessed from abstract</t>
        </is>
      </c>
      <c r="Y1201" t="inlineStr">
        <is>
          <t>Pubmed</t>
        </is>
      </c>
      <c r="Z1201" t="inlineStr">
        <is>
          <t>Not determined from abstract</t>
        </is>
      </c>
      <c r="AB1201" t="inlineStr">
        <is>
          <t>Not assessed (not included)</t>
        </is>
      </c>
      <c r="AC1201" t="inlineStr">
        <is>
          <t>Not assessed (not included)</t>
        </is>
      </c>
      <c r="AD1201" t="inlineStr">
        <is>
          <t>Christiansen H, Chavanon ML, Hirsch O, Schmidt MH, Meyer C, Müller A, Rumpf HJ, Grigorev I, Hoffmann A.</t>
        </is>
      </c>
      <c r="AF1201" t="inlineStr">
        <is>
          <t>Unknown - Verify via DOI</t>
        </is>
      </c>
      <c r="AH1201" t="inlineStr">
        <is>
          <t>Not assessed</t>
        </is>
      </c>
      <c r="AI1201" t="inlineStr">
        <is>
          <t>Not reported</t>
        </is>
      </c>
      <c r="AJ1201" t="inlineStr">
        <is>
          <t>Not reported</t>
        </is>
      </c>
      <c r="AK1201" t="inlineStr">
        <is>
          <t>Not reported</t>
        </is>
      </c>
      <c r="AL1201" t="inlineStr">
        <is>
          <t>Not reported</t>
        </is>
      </c>
      <c r="AM1201" t="inlineStr">
        <is>
          <t>Not reported</t>
        </is>
      </c>
      <c r="AN1201" t="inlineStr">
        <is>
          <t>Not reported</t>
        </is>
      </c>
      <c r="AO1201" t="inlineStr">
        <is>
          <t>Not reviewed</t>
        </is>
      </c>
      <c r="AP1201" t="inlineStr">
        <is>
          <t>Not reported</t>
        </is>
      </c>
      <c r="AQ1201" t="inlineStr">
        <is>
          <t>Not reported</t>
        </is>
      </c>
      <c r="AR1201" t="inlineStr">
        <is>
          <t>Not reported</t>
        </is>
      </c>
      <c r="AS1201" t="inlineStr">
        <is>
          <t>See abstract</t>
        </is>
      </c>
      <c r="AT1201" t="inlineStr">
        <is>
          <t>Not reviewed</t>
        </is>
      </c>
      <c r="AU1201" t="inlineStr">
        <is>
          <t>Not reviewed</t>
        </is>
      </c>
      <c r="AV1201" t="inlineStr">
        <is>
          <t>Not reviewed</t>
        </is>
      </c>
      <c r="AW1201" t="inlineStr">
        <is>
          <t>Not reviewed</t>
        </is>
      </c>
      <c r="AX1201" t="inlineStr">
        <is>
          <t>Not reported</t>
        </is>
      </c>
      <c r="AY1201" t="inlineStr">
        <is>
          <t>Not reported</t>
        </is>
      </c>
      <c r="AZ1201" t="inlineStr">
        <is>
          <t>Not reported</t>
        </is>
      </c>
      <c r="BA1201" t="inlineStr">
        <is>
          <t>Not reported</t>
        </is>
      </c>
      <c r="BB1201" t="inlineStr">
        <is>
          <t>Not reported</t>
        </is>
      </c>
      <c r="BC1201" t="inlineStr">
        <is>
          <t>Not reported</t>
        </is>
      </c>
      <c r="BD1201" t="inlineStr">
        <is>
          <t>Not reported</t>
        </is>
      </c>
      <c r="BE1201" t="inlineStr">
        <is>
          <t>Not reported</t>
        </is>
      </c>
      <c r="BF1201" t="inlineStr">
        <is>
          <t>Not reported</t>
        </is>
      </c>
      <c r="BG1201" t="inlineStr">
        <is>
          <t>Not reviewed (not included)</t>
        </is>
      </c>
      <c r="BH1201" t="inlineStr">
        <is>
          <t>N/A</t>
        </is>
      </c>
      <c r="BI1201" t="inlineStr">
        <is>
          <t>Not reviewed</t>
        </is>
      </c>
      <c r="BJ1201" t="inlineStr">
        <is>
          <t>Not reviewed</t>
        </is>
      </c>
      <c r="BK1201" t="inlineStr">
        <is>
          <t>Not reviewed</t>
        </is>
      </c>
      <c r="BL1201" t="inlineStr">
        <is>
          <t>Not reviewed</t>
        </is>
      </c>
      <c r="BM1201" t="inlineStr">
        <is>
          <t>Not reviewed (not included)</t>
        </is>
      </c>
      <c r="BN1201" t="inlineStr">
        <is>
          <t>Not Selected for Final 95 (Pending Full Text Review) - Candidate paper not selected for final 95: Passed abstract screening but not included in final selec</t>
        </is>
      </c>
      <c r="BO1201" t="inlineStr">
        <is>
          <t>Abstract-level screening only</t>
        </is>
      </c>
      <c r="BP1201" t="inlineStr">
        <is>
          <t>Not reported</t>
        </is>
      </c>
    </row>
    <row r="1202">
      <c r="A1202" t="inlineStr">
        <is>
          <t>Diagnostic Classification for Human Autism and Obsessive-Compulsive Disorder Based on Machine Learning From a Primate Genetic Model</t>
        </is>
      </c>
      <c r="B1202" t="n">
        <v>2021</v>
      </c>
      <c r="C1202" t="inlineStr">
        <is>
          <t>Not checked</t>
        </is>
      </c>
      <c r="D1202" t="inlineStr">
        <is>
          <t>Not checked</t>
        </is>
      </c>
      <c r="E1202">
        <f>_XLFN.IFNA( _XLFN.XLOOKUP(A1091,#REF!,#REF!), "NOT PUBMED")</f>
        <v/>
      </c>
      <c r="G1202" t="inlineStr">
        <is>
          <t>Unimodal</t>
        </is>
      </c>
      <c r="H1202" t="inlineStr">
        <is>
          <t>See abstract</t>
        </is>
      </c>
      <c r="I1202" t="inlineStr">
        <is>
          <t>See abstract</t>
        </is>
      </c>
      <c r="J1202" t="inlineStr">
        <is>
          <t>See abstract (AI/ML)</t>
        </is>
      </c>
      <c r="K1202" t="inlineStr">
        <is>
          <t>See abstract</t>
        </is>
      </c>
      <c r="M1202" t="inlineStr">
        <is>
          <t>See abstract</t>
        </is>
      </c>
      <c r="N1202" t="inlineStr">
        <is>
          <t>See abstract</t>
        </is>
      </c>
      <c r="O1202" t="inlineStr">
        <is>
          <t>Not verified from abstract</t>
        </is>
      </c>
      <c r="P1202" t="inlineStr">
        <is>
          <t>See abstract</t>
        </is>
      </c>
      <c r="Q1202" t="inlineStr">
        <is>
          <t>See abstract</t>
        </is>
      </c>
      <c r="R1202" t="inlineStr">
        <is>
          <t>Not reviewed (not included)</t>
        </is>
      </c>
      <c r="S1202" t="inlineStr">
        <is>
          <t>Not reviewed (not included)</t>
        </is>
      </c>
      <c r="T1202" t="inlineStr">
        <is>
          <t>Abstract screening only. Non-ADHD Focused</t>
        </is>
      </c>
      <c r="U1202" t="inlineStr">
        <is>
          <t>EXCLUDE</t>
        </is>
      </c>
      <c r="V1202" t="inlineStr">
        <is>
          <t>E2-Not ADHD focused: Neither title nor abstract mentions ADHD or attention-deficit/hyperactivity</t>
        </is>
      </c>
      <c r="W1202" t="inlineStr">
        <is>
          <t>Excluded: Not ADHD Focused</t>
        </is>
      </c>
      <c r="X1202" t="inlineStr">
        <is>
          <t>Not assessed from abstract</t>
        </is>
      </c>
      <c r="Y1202" t="inlineStr">
        <is>
          <t>Pubmed</t>
        </is>
      </c>
      <c r="Z1202" t="inlineStr">
        <is>
          <t>Not determined from abstract</t>
        </is>
      </c>
      <c r="AB1202" t="inlineStr">
        <is>
          <t>Not assessed (not included)</t>
        </is>
      </c>
      <c r="AC1202" t="inlineStr">
        <is>
          <t>Not assessed (not included)</t>
        </is>
      </c>
      <c r="AD1202" t="inlineStr">
        <is>
          <t>Zhan Y, Wei J, Liang J, Xu X, He R, Robbins TW, Wang Z.</t>
        </is>
      </c>
      <c r="AF1202" t="inlineStr">
        <is>
          <t>Unknown - Verify via DOI</t>
        </is>
      </c>
      <c r="AH1202" t="inlineStr">
        <is>
          <t>Not assessed</t>
        </is>
      </c>
      <c r="AI1202" t="inlineStr">
        <is>
          <t>Not reported</t>
        </is>
      </c>
      <c r="AJ1202" t="inlineStr">
        <is>
          <t>Not reported</t>
        </is>
      </c>
      <c r="AK1202" t="inlineStr">
        <is>
          <t>Not reported</t>
        </is>
      </c>
      <c r="AL1202" t="inlineStr">
        <is>
          <t>Not reported</t>
        </is>
      </c>
      <c r="AM1202" t="inlineStr">
        <is>
          <t>Not reported</t>
        </is>
      </c>
      <c r="AN1202" t="inlineStr">
        <is>
          <t>Not reported</t>
        </is>
      </c>
      <c r="AO1202" t="inlineStr">
        <is>
          <t>Not reviewed</t>
        </is>
      </c>
      <c r="AP1202" t="inlineStr">
        <is>
          <t>Not reported</t>
        </is>
      </c>
      <c r="AQ1202" t="inlineStr">
        <is>
          <t>Not reported</t>
        </is>
      </c>
      <c r="AR1202" t="inlineStr">
        <is>
          <t>Not reported</t>
        </is>
      </c>
      <c r="AS1202" t="inlineStr">
        <is>
          <t>See abstract</t>
        </is>
      </c>
      <c r="AT1202" t="inlineStr">
        <is>
          <t>Not reviewed</t>
        </is>
      </c>
      <c r="AU1202" t="inlineStr">
        <is>
          <t>Not reviewed</t>
        </is>
      </c>
      <c r="AV1202" t="inlineStr">
        <is>
          <t>Not reviewed</t>
        </is>
      </c>
      <c r="AW1202" t="inlineStr">
        <is>
          <t>Not reviewed</t>
        </is>
      </c>
      <c r="AX1202" t="inlineStr">
        <is>
          <t>Not reported</t>
        </is>
      </c>
      <c r="AY1202" t="inlineStr">
        <is>
          <t>Not reported</t>
        </is>
      </c>
      <c r="AZ1202" t="inlineStr">
        <is>
          <t>Not reported</t>
        </is>
      </c>
      <c r="BA1202" t="inlineStr">
        <is>
          <t>Not reported</t>
        </is>
      </c>
      <c r="BB1202" t="inlineStr">
        <is>
          <t>Not reported</t>
        </is>
      </c>
      <c r="BC1202" t="inlineStr">
        <is>
          <t>Not reported</t>
        </is>
      </c>
      <c r="BD1202" t="inlineStr">
        <is>
          <t>Not reported</t>
        </is>
      </c>
      <c r="BE1202" t="inlineStr">
        <is>
          <t>Not reported</t>
        </is>
      </c>
      <c r="BF1202" t="inlineStr">
        <is>
          <t>Not reported</t>
        </is>
      </c>
      <c r="BG1202" t="inlineStr">
        <is>
          <t>Not reviewed (not included)</t>
        </is>
      </c>
      <c r="BH1202" t="inlineStr">
        <is>
          <t>N/A</t>
        </is>
      </c>
      <c r="BI1202" t="inlineStr">
        <is>
          <t>Not reviewed</t>
        </is>
      </c>
      <c r="BJ1202" t="inlineStr">
        <is>
          <t>Not reviewed</t>
        </is>
      </c>
      <c r="BK1202" t="inlineStr">
        <is>
          <t>Not reviewed</t>
        </is>
      </c>
      <c r="BL1202" t="inlineStr">
        <is>
          <t>Not reviewed</t>
        </is>
      </c>
      <c r="BM1202" t="inlineStr">
        <is>
          <t>Not reviewed (not included)</t>
        </is>
      </c>
      <c r="BN1202" t="inlineStr">
        <is>
          <t>Non-ADHD Focused - E2-Not ADHD focused: Neither title nor abstract mentions ADHD or attention-deficit/hyperactivity</t>
        </is>
      </c>
      <c r="BO1202" t="inlineStr">
        <is>
          <t>Abstract-level screening only</t>
        </is>
      </c>
      <c r="BP1202" t="inlineStr">
        <is>
          <t>Not reported</t>
        </is>
      </c>
    </row>
    <row r="1203">
      <c r="A1203" t="inlineStr">
        <is>
          <t>Predicting efficacy of viloxazine extended-release treatment in adults with ADHD using an early change in ADHD symptoms: Machine learning Post Hoc analysis of a phase 3 clinical trial</t>
        </is>
      </c>
      <c r="B1203" t="n">
        <v>2022</v>
      </c>
      <c r="C1203" t="inlineStr">
        <is>
          <t>Not checked</t>
        </is>
      </c>
      <c r="D1203" t="inlineStr">
        <is>
          <t>Not checked</t>
        </is>
      </c>
      <c r="E1203">
        <f>_XLFN.IFNA( _XLFN.XLOOKUP(A1092,#REF!,#REF!), "NOT PUBMED")</f>
        <v/>
      </c>
      <c r="G1203" t="inlineStr">
        <is>
          <t>Unimodal</t>
        </is>
      </c>
      <c r="H1203" t="inlineStr">
        <is>
          <t>See abstract</t>
        </is>
      </c>
      <c r="I1203" t="inlineStr">
        <is>
          <t>See abstract</t>
        </is>
      </c>
      <c r="J1203" t="inlineStr">
        <is>
          <t>See abstract (AI/ML)</t>
        </is>
      </c>
      <c r="K1203" t="inlineStr">
        <is>
          <t>See abstract</t>
        </is>
      </c>
      <c r="M1203" t="inlineStr">
        <is>
          <t>See abstract</t>
        </is>
      </c>
      <c r="N1203" t="inlineStr">
        <is>
          <t>See abstract</t>
        </is>
      </c>
      <c r="O1203" t="inlineStr">
        <is>
          <t>Not verified from abstract</t>
        </is>
      </c>
      <c r="P1203" t="inlineStr">
        <is>
          <t>See abstract</t>
        </is>
      </c>
      <c r="Q1203" t="inlineStr">
        <is>
          <t>See abstract</t>
        </is>
      </c>
      <c r="R1203" t="inlineStr">
        <is>
          <t>Not reviewed (not included)</t>
        </is>
      </c>
      <c r="S1203" t="inlineStr">
        <is>
          <t>Not reviewed (not included)</t>
        </is>
      </c>
      <c r="T1203" t="inlineStr">
        <is>
          <t>Abstract screening only. Not Selected for Final 95 (Pending Full Text Review)</t>
        </is>
      </c>
      <c r="U1203" t="inlineStr">
        <is>
          <t>EXCLUDE</t>
        </is>
      </c>
      <c r="V12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03" t="inlineStr">
        <is>
          <t>Excluded: Other Criterion</t>
        </is>
      </c>
      <c r="X1203" t="inlineStr">
        <is>
          <t>Not assessed from abstract</t>
        </is>
      </c>
      <c r="Y1203" t="inlineStr">
        <is>
          <t>Pubmed</t>
        </is>
      </c>
      <c r="Z1203" t="inlineStr">
        <is>
          <t>Not determined from abstract</t>
        </is>
      </c>
      <c r="AB1203" t="inlineStr">
        <is>
          <t>Not assessed (not included)</t>
        </is>
      </c>
      <c r="AC1203" t="inlineStr">
        <is>
          <t>Not assessed (not included)</t>
        </is>
      </c>
      <c r="AD1203" t="inlineStr">
        <is>
          <t>Faraone SV, Gomeni R, Hull JT, Chaturvedi SA, Busse GD, Melyan Z, O'Neal W, Rubin J, Nasser A.</t>
        </is>
      </c>
      <c r="AF1203" t="inlineStr">
        <is>
          <t>Unknown - Verify via DOI</t>
        </is>
      </c>
      <c r="AH1203" t="inlineStr">
        <is>
          <t>Not assessed</t>
        </is>
      </c>
      <c r="AI1203" t="inlineStr">
        <is>
          <t>Not reported</t>
        </is>
      </c>
      <c r="AJ1203" t="inlineStr">
        <is>
          <t>Not reported</t>
        </is>
      </c>
      <c r="AK1203" t="inlineStr">
        <is>
          <t>Not reported</t>
        </is>
      </c>
      <c r="AL1203" t="inlineStr">
        <is>
          <t>Not reported</t>
        </is>
      </c>
      <c r="AM1203" t="inlineStr">
        <is>
          <t>Not reported</t>
        </is>
      </c>
      <c r="AN1203" t="inlineStr">
        <is>
          <t>Not reported</t>
        </is>
      </c>
      <c r="AO1203" t="inlineStr">
        <is>
          <t>Not reviewed</t>
        </is>
      </c>
      <c r="AP1203" t="inlineStr">
        <is>
          <t>Not reported</t>
        </is>
      </c>
      <c r="AQ1203" t="inlineStr">
        <is>
          <t>Not reported</t>
        </is>
      </c>
      <c r="AR1203" t="inlineStr">
        <is>
          <t>Not reported</t>
        </is>
      </c>
      <c r="AS1203" t="inlineStr">
        <is>
          <t>See abstract</t>
        </is>
      </c>
      <c r="AT1203" t="inlineStr">
        <is>
          <t>Not reviewed</t>
        </is>
      </c>
      <c r="AU1203" t="inlineStr">
        <is>
          <t>Not reviewed</t>
        </is>
      </c>
      <c r="AV1203" t="inlineStr">
        <is>
          <t>Not reviewed</t>
        </is>
      </c>
      <c r="AW1203" t="inlineStr">
        <is>
          <t>Not reviewed</t>
        </is>
      </c>
      <c r="AX1203" t="inlineStr">
        <is>
          <t>Not reported</t>
        </is>
      </c>
      <c r="AY1203" t="inlineStr">
        <is>
          <t>Not reported</t>
        </is>
      </c>
      <c r="AZ1203" t="inlineStr">
        <is>
          <t>Not reported</t>
        </is>
      </c>
      <c r="BA1203" t="inlineStr">
        <is>
          <t>Not reported</t>
        </is>
      </c>
      <c r="BB1203" t="inlineStr">
        <is>
          <t>Not reported</t>
        </is>
      </c>
      <c r="BC1203" t="inlineStr">
        <is>
          <t>Not reported</t>
        </is>
      </c>
      <c r="BD1203" t="inlineStr">
        <is>
          <t>Not reported</t>
        </is>
      </c>
      <c r="BE1203" t="inlineStr">
        <is>
          <t>Not reported</t>
        </is>
      </c>
      <c r="BF1203" t="inlineStr">
        <is>
          <t>Not reported</t>
        </is>
      </c>
      <c r="BG1203" t="inlineStr">
        <is>
          <t>Not reviewed (not included)</t>
        </is>
      </c>
      <c r="BH1203" t="inlineStr">
        <is>
          <t>N/A</t>
        </is>
      </c>
      <c r="BI1203" t="inlineStr">
        <is>
          <t>Not reviewed</t>
        </is>
      </c>
      <c r="BJ1203" t="inlineStr">
        <is>
          <t>Not reviewed</t>
        </is>
      </c>
      <c r="BK1203" t="inlineStr">
        <is>
          <t>Not reviewed</t>
        </is>
      </c>
      <c r="BL1203" t="inlineStr">
        <is>
          <t>Not reviewed</t>
        </is>
      </c>
      <c r="BM1203" t="inlineStr">
        <is>
          <t>Not reviewed (not included)</t>
        </is>
      </c>
      <c r="BN1203" t="inlineStr">
        <is>
          <t>Not Selected for Final 95 (Pending Full Text Review) - Candidate paper not selected for final 95: Passed abstract screening but not included in final selec</t>
        </is>
      </c>
      <c r="BO1203" t="inlineStr">
        <is>
          <t>Abstract-level screening only</t>
        </is>
      </c>
      <c r="BP1203" t="inlineStr">
        <is>
          <t>Not reported</t>
        </is>
      </c>
    </row>
    <row r="1204">
      <c r="A1204" t="inlineStr">
        <is>
          <t>Ensemble learning of attention-based BiLSTM networks for ADHD detection from EEG signals code</t>
        </is>
      </c>
      <c r="B1204" t="n">
        <v>2025</v>
      </c>
      <c r="C1204" t="inlineStr">
        <is>
          <t>Not checked</t>
        </is>
      </c>
      <c r="D1204" t="inlineStr">
        <is>
          <t>Not checked</t>
        </is>
      </c>
      <c r="E1204">
        <f>_XLFN.IFNA( _XLFN.XLOOKUP(A1094,#REF!,#REF!), "NOT PUBMED")</f>
        <v/>
      </c>
      <c r="G1204" t="inlineStr">
        <is>
          <t>Unimodal</t>
        </is>
      </c>
      <c r="H1204" t="inlineStr">
        <is>
          <t>See abstract</t>
        </is>
      </c>
      <c r="I1204" t="inlineStr">
        <is>
          <t>See abstract</t>
        </is>
      </c>
      <c r="J1204" t="inlineStr">
        <is>
          <t>See abstract (AI/ML)</t>
        </is>
      </c>
      <c r="K1204" t="inlineStr">
        <is>
          <t>See abstract</t>
        </is>
      </c>
      <c r="M1204" t="inlineStr">
        <is>
          <t>See abstract</t>
        </is>
      </c>
      <c r="N1204" t="inlineStr">
        <is>
          <t>See abstract</t>
        </is>
      </c>
      <c r="O1204" t="inlineStr">
        <is>
          <t>Not verified from abstract</t>
        </is>
      </c>
      <c r="P1204" t="inlineStr">
        <is>
          <t>See abstract</t>
        </is>
      </c>
      <c r="Q1204" t="inlineStr">
        <is>
          <t>See abstract</t>
        </is>
      </c>
      <c r="R1204" t="inlineStr">
        <is>
          <t>Not reviewed (not included)</t>
        </is>
      </c>
      <c r="S1204" t="inlineStr">
        <is>
          <t>Not reviewed (not included)</t>
        </is>
      </c>
      <c r="T1204" t="inlineStr">
        <is>
          <t>Abstract screening only. Not Selected for Final 95 (Pending Full Text Review)</t>
        </is>
      </c>
      <c r="U1204" t="inlineStr">
        <is>
          <t>EXCLUDE</t>
        </is>
      </c>
      <c r="V12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04" t="inlineStr">
        <is>
          <t>Excluded: Other Criterion</t>
        </is>
      </c>
      <c r="X1204" t="inlineStr">
        <is>
          <t>Not assessed from abstract</t>
        </is>
      </c>
      <c r="Y1204" t="inlineStr">
        <is>
          <t>Pubmed</t>
        </is>
      </c>
      <c r="Z1204" t="inlineStr">
        <is>
          <t>Not determined from abstract</t>
        </is>
      </c>
      <c r="AB1204" t="inlineStr">
        <is>
          <t>Not assessed (not included)</t>
        </is>
      </c>
      <c r="AC1204" t="inlineStr">
        <is>
          <t>Not assessed (not included)</t>
        </is>
      </c>
      <c r="AD1204" t="inlineStr">
        <is>
          <t>Fu T.</t>
        </is>
      </c>
      <c r="AF1204" t="inlineStr">
        <is>
          <t>Unknown - Verify via DOI</t>
        </is>
      </c>
      <c r="AH1204" t="inlineStr">
        <is>
          <t>Not assessed</t>
        </is>
      </c>
      <c r="AI1204" t="inlineStr">
        <is>
          <t>Not reported</t>
        </is>
      </c>
      <c r="AJ1204" t="inlineStr">
        <is>
          <t>Not reported</t>
        </is>
      </c>
      <c r="AK1204" t="inlineStr">
        <is>
          <t>Not reported</t>
        </is>
      </c>
      <c r="AL1204" t="inlineStr">
        <is>
          <t>Not reported</t>
        </is>
      </c>
      <c r="AM1204" t="inlineStr">
        <is>
          <t>Not reported</t>
        </is>
      </c>
      <c r="AN1204" t="inlineStr">
        <is>
          <t>Not reported</t>
        </is>
      </c>
      <c r="AO1204" t="inlineStr">
        <is>
          <t>Not reviewed</t>
        </is>
      </c>
      <c r="AP1204" t="inlineStr">
        <is>
          <t>Not reported</t>
        </is>
      </c>
      <c r="AQ1204" t="inlineStr">
        <is>
          <t>Not reported</t>
        </is>
      </c>
      <c r="AR1204" t="inlineStr">
        <is>
          <t>Not reported</t>
        </is>
      </c>
      <c r="AS1204" t="inlineStr">
        <is>
          <t>See abstract</t>
        </is>
      </c>
      <c r="AT1204" t="inlineStr">
        <is>
          <t>Not reviewed</t>
        </is>
      </c>
      <c r="AU1204" t="inlineStr">
        <is>
          <t>Not reviewed</t>
        </is>
      </c>
      <c r="AV1204" t="inlineStr">
        <is>
          <t>Not reviewed</t>
        </is>
      </c>
      <c r="AW1204" t="inlineStr">
        <is>
          <t>Not reviewed</t>
        </is>
      </c>
      <c r="AX1204" t="inlineStr">
        <is>
          <t>Not reported</t>
        </is>
      </c>
      <c r="AY1204" t="inlineStr">
        <is>
          <t>Not reported</t>
        </is>
      </c>
      <c r="AZ1204" t="inlineStr">
        <is>
          <t>Not reported</t>
        </is>
      </c>
      <c r="BA1204" t="inlineStr">
        <is>
          <t>Not reported</t>
        </is>
      </c>
      <c r="BB1204" t="inlineStr">
        <is>
          <t>Not reported</t>
        </is>
      </c>
      <c r="BC1204" t="inlineStr">
        <is>
          <t>Not reported</t>
        </is>
      </c>
      <c r="BD1204" t="inlineStr">
        <is>
          <t>Not reported</t>
        </is>
      </c>
      <c r="BE1204" t="inlineStr">
        <is>
          <t>Not reported</t>
        </is>
      </c>
      <c r="BF1204" t="inlineStr">
        <is>
          <t>Not reported</t>
        </is>
      </c>
      <c r="BG1204" t="inlineStr">
        <is>
          <t>Not reviewed (not included)</t>
        </is>
      </c>
      <c r="BH1204" t="inlineStr">
        <is>
          <t>N/A</t>
        </is>
      </c>
      <c r="BI1204" t="inlineStr">
        <is>
          <t>Not reviewed</t>
        </is>
      </c>
      <c r="BJ1204" t="inlineStr">
        <is>
          <t>Not reviewed</t>
        </is>
      </c>
      <c r="BK1204" t="inlineStr">
        <is>
          <t>Not reviewed</t>
        </is>
      </c>
      <c r="BL1204" t="inlineStr">
        <is>
          <t>Not reviewed</t>
        </is>
      </c>
      <c r="BM1204" t="inlineStr">
        <is>
          <t>Not reviewed (not included)</t>
        </is>
      </c>
      <c r="BN1204" t="inlineStr">
        <is>
          <t>Not Selected for Final 95 (Pending Full Text Review) - Candidate paper not selected for final 95: Passed abstract screening but not included in final selec</t>
        </is>
      </c>
      <c r="BO1204" t="inlineStr">
        <is>
          <t>Abstract-level screening only</t>
        </is>
      </c>
      <c r="BP1204" t="inlineStr">
        <is>
          <t>Not reported</t>
        </is>
      </c>
    </row>
    <row r="1205">
      <c r="A1205" t="inlineStr">
        <is>
          <t>TFS-FENet: A time-frequency spatial deep learning framework for EEG-based ADHD subtype classification</t>
        </is>
      </c>
      <c r="B1205" t="n">
        <v>2025</v>
      </c>
      <c r="C1205" t="inlineStr">
        <is>
          <t>Not checked</t>
        </is>
      </c>
      <c r="D1205" t="inlineStr">
        <is>
          <t>Not checked</t>
        </is>
      </c>
      <c r="E1205">
        <f>_XLFN.IFNA( _XLFN.XLOOKUP(A1095,#REF!,#REF!), "NOT PUBMED")</f>
        <v/>
      </c>
      <c r="G1205" t="inlineStr">
        <is>
          <t>Unimodal</t>
        </is>
      </c>
      <c r="H1205" t="inlineStr">
        <is>
          <t>See abstract</t>
        </is>
      </c>
      <c r="I1205" t="inlineStr">
        <is>
          <t>See abstract</t>
        </is>
      </c>
      <c r="J1205" t="inlineStr">
        <is>
          <t>See abstract (AI/ML)</t>
        </is>
      </c>
      <c r="K1205" t="inlineStr">
        <is>
          <t>See abstract</t>
        </is>
      </c>
      <c r="M1205" t="inlineStr">
        <is>
          <t>See abstract</t>
        </is>
      </c>
      <c r="N1205" t="inlineStr">
        <is>
          <t>See abstract</t>
        </is>
      </c>
      <c r="O1205" t="inlineStr">
        <is>
          <t>Not verified from abstract</t>
        </is>
      </c>
      <c r="P1205" t="inlineStr">
        <is>
          <t>See abstract</t>
        </is>
      </c>
      <c r="Q1205" t="inlineStr">
        <is>
          <t>See abstract</t>
        </is>
      </c>
      <c r="R1205" t="inlineStr">
        <is>
          <t>Not reviewed (not included)</t>
        </is>
      </c>
      <c r="S1205" t="inlineStr">
        <is>
          <t>Not reviewed (not included)</t>
        </is>
      </c>
      <c r="T1205" t="inlineStr">
        <is>
          <t>Abstract screening only. Not Selected for Final 95 (Pending Full Text Review)</t>
        </is>
      </c>
      <c r="U1205" t="inlineStr">
        <is>
          <t>EXCLUDE</t>
        </is>
      </c>
      <c r="V120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05" t="inlineStr">
        <is>
          <t>Excluded: Other Criterion</t>
        </is>
      </c>
      <c r="X1205" t="inlineStr">
        <is>
          <t>Not assessed from abstract</t>
        </is>
      </c>
      <c r="Y1205" t="inlineStr">
        <is>
          <t>Pubmed</t>
        </is>
      </c>
      <c r="Z1205" t="inlineStr">
        <is>
          <t>Not determined from abstract</t>
        </is>
      </c>
      <c r="AB1205" t="inlineStr">
        <is>
          <t>Not assessed (not included)</t>
        </is>
      </c>
      <c r="AC1205" t="inlineStr">
        <is>
          <t>Not assessed (not included)</t>
        </is>
      </c>
      <c r="AD1205" t="inlineStr">
        <is>
          <t>Ni Y, Cai Q, Wang H, Wang Y.</t>
        </is>
      </c>
      <c r="AF1205" t="inlineStr">
        <is>
          <t>Unknown - Verify via DOI</t>
        </is>
      </c>
      <c r="AH1205" t="inlineStr">
        <is>
          <t>Not assessed</t>
        </is>
      </c>
      <c r="AI1205" t="inlineStr">
        <is>
          <t>Not reported</t>
        </is>
      </c>
      <c r="AJ1205" t="inlineStr">
        <is>
          <t>Not reported</t>
        </is>
      </c>
      <c r="AK1205" t="inlineStr">
        <is>
          <t>Not reported</t>
        </is>
      </c>
      <c r="AL1205" t="inlineStr">
        <is>
          <t>Not reported</t>
        </is>
      </c>
      <c r="AM1205" t="inlineStr">
        <is>
          <t>Not reported</t>
        </is>
      </c>
      <c r="AN1205" t="inlineStr">
        <is>
          <t>Not reported</t>
        </is>
      </c>
      <c r="AO1205" t="inlineStr">
        <is>
          <t>Not reviewed</t>
        </is>
      </c>
      <c r="AP1205" t="inlineStr">
        <is>
          <t>Not reported</t>
        </is>
      </c>
      <c r="AQ1205" t="inlineStr">
        <is>
          <t>Not reported</t>
        </is>
      </c>
      <c r="AR1205" t="inlineStr">
        <is>
          <t>Not reported</t>
        </is>
      </c>
      <c r="AS1205" t="inlineStr">
        <is>
          <t>See abstract</t>
        </is>
      </c>
      <c r="AT1205" t="inlineStr">
        <is>
          <t>Not reviewed</t>
        </is>
      </c>
      <c r="AU1205" t="inlineStr">
        <is>
          <t>Not reviewed</t>
        </is>
      </c>
      <c r="AV1205" t="inlineStr">
        <is>
          <t>Not reviewed</t>
        </is>
      </c>
      <c r="AW1205" t="inlineStr">
        <is>
          <t>Not reviewed</t>
        </is>
      </c>
      <c r="AX1205" t="inlineStr">
        <is>
          <t>Not reported</t>
        </is>
      </c>
      <c r="AY1205" t="inlineStr">
        <is>
          <t>Not reported</t>
        </is>
      </c>
      <c r="AZ1205" t="inlineStr">
        <is>
          <t>Not reported</t>
        </is>
      </c>
      <c r="BA1205" t="inlineStr">
        <is>
          <t>Not reported</t>
        </is>
      </c>
      <c r="BB1205" t="inlineStr">
        <is>
          <t>Not reported</t>
        </is>
      </c>
      <c r="BC1205" t="inlineStr">
        <is>
          <t>Not reported</t>
        </is>
      </c>
      <c r="BD1205" t="inlineStr">
        <is>
          <t>Not reported</t>
        </is>
      </c>
      <c r="BE1205" t="inlineStr">
        <is>
          <t>Not reported</t>
        </is>
      </c>
      <c r="BF1205" t="inlineStr">
        <is>
          <t>Not reported</t>
        </is>
      </c>
      <c r="BG1205" t="inlineStr">
        <is>
          <t>Not reviewed (not included)</t>
        </is>
      </c>
      <c r="BH1205" t="inlineStr">
        <is>
          <t>N/A</t>
        </is>
      </c>
      <c r="BI1205" t="inlineStr">
        <is>
          <t>Not reviewed</t>
        </is>
      </c>
      <c r="BJ1205" t="inlineStr">
        <is>
          <t>Not reviewed</t>
        </is>
      </c>
      <c r="BK1205" t="inlineStr">
        <is>
          <t>Not reviewed</t>
        </is>
      </c>
      <c r="BL1205" t="inlineStr">
        <is>
          <t>Not reviewed</t>
        </is>
      </c>
      <c r="BM1205" t="inlineStr">
        <is>
          <t>Not reviewed (not included)</t>
        </is>
      </c>
      <c r="BN1205" t="inlineStr">
        <is>
          <t>Not Selected for Final 95 (Pending Full Text Review) - Candidate paper not selected for final 95: Passed abstract screening but not included in final selec</t>
        </is>
      </c>
      <c r="BO1205" t="inlineStr">
        <is>
          <t>Abstract-level screening only</t>
        </is>
      </c>
      <c r="BP1205" t="inlineStr">
        <is>
          <t>Not reported</t>
        </is>
      </c>
    </row>
    <row r="1206">
      <c r="A1206" t="inlineStr">
        <is>
          <t>Atypical functional connectivity during rest and task-related dynamic alteration in young children with attention deficit hyperactivity disorder: An analysis using the phase-locking value</t>
        </is>
      </c>
      <c r="B1206" t="n">
        <v>2022</v>
      </c>
      <c r="C1206" t="inlineStr">
        <is>
          <t>Not checked</t>
        </is>
      </c>
      <c r="D1206" t="inlineStr">
        <is>
          <t>Not checked</t>
        </is>
      </c>
      <c r="E1206">
        <f>_XLFN.IFNA( _XLFN.XLOOKUP(A1096,#REF!,#REF!), "NOT PUBMED")</f>
        <v/>
      </c>
      <c r="G1206" t="inlineStr">
        <is>
          <t>Unimodal</t>
        </is>
      </c>
      <c r="H1206" t="inlineStr">
        <is>
          <t>See abstract</t>
        </is>
      </c>
      <c r="I1206" t="inlineStr">
        <is>
          <t>See abstract</t>
        </is>
      </c>
      <c r="J1206" t="inlineStr">
        <is>
          <t>See abstract (AI/ML)</t>
        </is>
      </c>
      <c r="K1206" t="inlineStr">
        <is>
          <t>See abstract</t>
        </is>
      </c>
      <c r="M1206" t="inlineStr">
        <is>
          <t>See abstract</t>
        </is>
      </c>
      <c r="N1206" t="inlineStr">
        <is>
          <t>See abstract</t>
        </is>
      </c>
      <c r="O1206" t="inlineStr">
        <is>
          <t>Not verified from abstract</t>
        </is>
      </c>
      <c r="P1206" t="inlineStr">
        <is>
          <t>See abstract</t>
        </is>
      </c>
      <c r="Q1206" t="inlineStr">
        <is>
          <t>See abstract</t>
        </is>
      </c>
      <c r="R1206" t="inlineStr">
        <is>
          <t>Not reviewed (not included)</t>
        </is>
      </c>
      <c r="S1206" t="inlineStr">
        <is>
          <t>Not reviewed (not included)</t>
        </is>
      </c>
      <c r="T1206" t="inlineStr">
        <is>
          <t>Abstract screening only. No AI/ML Methods</t>
        </is>
      </c>
      <c r="U1206" t="inlineStr">
        <is>
          <t>EXCLUDE</t>
        </is>
      </c>
      <c r="V1206" t="inlineStr">
        <is>
          <t>E1-No AI/ML/DL: Abstract and title do not describe application of AI, ML, or DL methods</t>
        </is>
      </c>
      <c r="W1206" t="inlineStr">
        <is>
          <t>Excluded: No AI/ML Methods</t>
        </is>
      </c>
      <c r="X1206" t="inlineStr">
        <is>
          <t>Not assessed from abstract</t>
        </is>
      </c>
      <c r="Y1206" t="inlineStr">
        <is>
          <t>Pubmed</t>
        </is>
      </c>
      <c r="Z1206" t="inlineStr">
        <is>
          <t>Not determined from abstract</t>
        </is>
      </c>
      <c r="AB1206" t="inlineStr">
        <is>
          <t>Not assessed (not included)</t>
        </is>
      </c>
      <c r="AC1206" t="inlineStr">
        <is>
          <t>Not assessed (not included)</t>
        </is>
      </c>
      <c r="AD1206" t="inlineStr">
        <is>
          <t>Chen IC, Chang CL, Chang MH, Ko LW.</t>
        </is>
      </c>
      <c r="AF1206" t="inlineStr">
        <is>
          <t>Unknown - Verify via DOI</t>
        </is>
      </c>
      <c r="AH1206" t="inlineStr">
        <is>
          <t>Not assessed</t>
        </is>
      </c>
      <c r="AI1206" t="inlineStr">
        <is>
          <t>Not reported</t>
        </is>
      </c>
      <c r="AJ1206" t="inlineStr">
        <is>
          <t>Not reported</t>
        </is>
      </c>
      <c r="AK1206" t="inlineStr">
        <is>
          <t>Not reported</t>
        </is>
      </c>
      <c r="AL1206" t="inlineStr">
        <is>
          <t>Not reported</t>
        </is>
      </c>
      <c r="AM1206" t="inlineStr">
        <is>
          <t>Not reported</t>
        </is>
      </c>
      <c r="AN1206" t="inlineStr">
        <is>
          <t>Not reported</t>
        </is>
      </c>
      <c r="AO1206" t="inlineStr">
        <is>
          <t>Not reviewed</t>
        </is>
      </c>
      <c r="AP1206" t="inlineStr">
        <is>
          <t>Not reported</t>
        </is>
      </c>
      <c r="AQ1206" t="inlineStr">
        <is>
          <t>Not reported</t>
        </is>
      </c>
      <c r="AR1206" t="inlineStr">
        <is>
          <t>Not reported</t>
        </is>
      </c>
      <c r="AS1206" t="inlineStr">
        <is>
          <t>See abstract</t>
        </is>
      </c>
      <c r="AT1206" t="inlineStr">
        <is>
          <t>Not reviewed</t>
        </is>
      </c>
      <c r="AU1206" t="inlineStr">
        <is>
          <t>Not reviewed</t>
        </is>
      </c>
      <c r="AV1206" t="inlineStr">
        <is>
          <t>Not reviewed</t>
        </is>
      </c>
      <c r="AW1206" t="inlineStr">
        <is>
          <t>Not reviewed</t>
        </is>
      </c>
      <c r="AX1206" t="inlineStr">
        <is>
          <t>Not reported</t>
        </is>
      </c>
      <c r="AY1206" t="inlineStr">
        <is>
          <t>Not reported</t>
        </is>
      </c>
      <c r="AZ1206" t="inlineStr">
        <is>
          <t>Not reported</t>
        </is>
      </c>
      <c r="BA1206" t="inlineStr">
        <is>
          <t>Not reported</t>
        </is>
      </c>
      <c r="BB1206" t="inlineStr">
        <is>
          <t>Not reported</t>
        </is>
      </c>
      <c r="BC1206" t="inlineStr">
        <is>
          <t>Not reported</t>
        </is>
      </c>
      <c r="BD1206" t="inlineStr">
        <is>
          <t>Not reported</t>
        </is>
      </c>
      <c r="BE1206" t="inlineStr">
        <is>
          <t>Not reported</t>
        </is>
      </c>
      <c r="BF1206" t="inlineStr">
        <is>
          <t>Not reported</t>
        </is>
      </c>
      <c r="BG1206" t="inlineStr">
        <is>
          <t>Not reviewed (not included)</t>
        </is>
      </c>
      <c r="BH1206" t="inlineStr">
        <is>
          <t>N/A</t>
        </is>
      </c>
      <c r="BI1206" t="inlineStr">
        <is>
          <t>Not reviewed</t>
        </is>
      </c>
      <c r="BJ1206" t="inlineStr">
        <is>
          <t>Not reviewed</t>
        </is>
      </c>
      <c r="BK1206" t="inlineStr">
        <is>
          <t>Not reviewed</t>
        </is>
      </c>
      <c r="BL1206" t="inlineStr">
        <is>
          <t>Not reviewed</t>
        </is>
      </c>
      <c r="BM1206" t="inlineStr">
        <is>
          <t>Not reviewed (not included)</t>
        </is>
      </c>
      <c r="BN1206" t="inlineStr">
        <is>
          <t>No AI/ML Methods - E1-No AI/ML/DL: Abstract and title do not describe application of AI, ML, or DL methods</t>
        </is>
      </c>
      <c r="BO1206" t="inlineStr">
        <is>
          <t>Abstract-level screening only</t>
        </is>
      </c>
      <c r="BP1206" t="inlineStr">
        <is>
          <t>Not reported</t>
        </is>
      </c>
    </row>
    <row r="1207">
      <c r="A1207" t="inlineStr">
        <is>
          <t>Sensitivity and Specificity of the ImPACT Neurocognitive Test in Collegiate Athletes and US Military Service Academy Cadets with ADHD and/or LD: Findings from the NCAA-DoD CARE Consortium</t>
        </is>
      </c>
      <c r="B1207" t="n">
        <v>2023</v>
      </c>
      <c r="C1207" t="inlineStr">
        <is>
          <t>Not checked</t>
        </is>
      </c>
      <c r="D1207" t="inlineStr">
        <is>
          <t>Not checked</t>
        </is>
      </c>
      <c r="E1207">
        <f>_XLFN.IFNA( _XLFN.XLOOKUP(A1097,#REF!,#REF!), "NOT PUBMED")</f>
        <v/>
      </c>
      <c r="G1207" t="inlineStr">
        <is>
          <t>Unimodal</t>
        </is>
      </c>
      <c r="H1207" t="inlineStr">
        <is>
          <t>See abstract</t>
        </is>
      </c>
      <c r="I1207" t="inlineStr">
        <is>
          <t>See abstract</t>
        </is>
      </c>
      <c r="J1207" t="inlineStr">
        <is>
          <t>See abstract (AI/ML)</t>
        </is>
      </c>
      <c r="K1207" t="inlineStr">
        <is>
          <t>See abstract</t>
        </is>
      </c>
      <c r="M1207" t="inlineStr">
        <is>
          <t>See abstract</t>
        </is>
      </c>
      <c r="N1207" t="inlineStr">
        <is>
          <t>See abstract</t>
        </is>
      </c>
      <c r="O1207" t="inlineStr">
        <is>
          <t>Not verified from abstract</t>
        </is>
      </c>
      <c r="P1207" t="inlineStr">
        <is>
          <t>See abstract</t>
        </is>
      </c>
      <c r="Q1207" t="inlineStr">
        <is>
          <t>See abstract</t>
        </is>
      </c>
      <c r="R1207" t="inlineStr">
        <is>
          <t>Not reviewed (not included)</t>
        </is>
      </c>
      <c r="S1207" t="inlineStr">
        <is>
          <t>Not reviewed (not included)</t>
        </is>
      </c>
      <c r="T1207" t="inlineStr">
        <is>
          <t>Abstract screening only. No AI/ML Methods</t>
        </is>
      </c>
      <c r="U1207" t="inlineStr">
        <is>
          <t>EXCLUDE</t>
        </is>
      </c>
      <c r="V1207" t="inlineStr">
        <is>
          <t>E1-No AI/ML/DL: Abstract and title do not describe application of AI, ML, or DL methods</t>
        </is>
      </c>
      <c r="W1207" t="inlineStr">
        <is>
          <t>Excluded: No AI/ML Methods</t>
        </is>
      </c>
      <c r="X1207" t="inlineStr">
        <is>
          <t>Not assessed from abstract</t>
        </is>
      </c>
      <c r="Y1207" t="inlineStr">
        <is>
          <t>Pubmed</t>
        </is>
      </c>
      <c r="Z1207" t="inlineStr">
        <is>
          <t>Not determined from abstract</t>
        </is>
      </c>
      <c r="AB1207" t="inlineStr">
        <is>
          <t>Not assessed (not included)</t>
        </is>
      </c>
      <c r="AC1207" t="inlineStr">
        <is>
          <t>Not assessed (not included)</t>
        </is>
      </c>
      <c r="AD1207" t="inlineStr">
        <is>
          <t>Czerniak LL, Liebel SW, Zhou H, Garcia GP, Lavieri MS, McCrea MA, McAllister TW, Pasquina PF, Broglio SP; CARE Consortium Investigators.</t>
        </is>
      </c>
      <c r="AF1207" t="inlineStr">
        <is>
          <t>Unknown - Verify via DOI</t>
        </is>
      </c>
      <c r="AH1207" t="inlineStr">
        <is>
          <t>Not assessed</t>
        </is>
      </c>
      <c r="AI1207" t="inlineStr">
        <is>
          <t>Not reported</t>
        </is>
      </c>
      <c r="AJ1207" t="inlineStr">
        <is>
          <t>Not reported</t>
        </is>
      </c>
      <c r="AK1207" t="inlineStr">
        <is>
          <t>Not reported</t>
        </is>
      </c>
      <c r="AL1207" t="inlineStr">
        <is>
          <t>Not reported</t>
        </is>
      </c>
      <c r="AM1207" t="inlineStr">
        <is>
          <t>Not reported</t>
        </is>
      </c>
      <c r="AN1207" t="inlineStr">
        <is>
          <t>Not reported</t>
        </is>
      </c>
      <c r="AO1207" t="inlineStr">
        <is>
          <t>Not reviewed</t>
        </is>
      </c>
      <c r="AP1207" t="inlineStr">
        <is>
          <t>Not reported</t>
        </is>
      </c>
      <c r="AQ1207" t="inlineStr">
        <is>
          <t>Not reported</t>
        </is>
      </c>
      <c r="AR1207" t="inlineStr">
        <is>
          <t>Not reported</t>
        </is>
      </c>
      <c r="AS1207" t="inlineStr">
        <is>
          <t>See abstract</t>
        </is>
      </c>
      <c r="AT1207" t="inlineStr">
        <is>
          <t>Not reviewed</t>
        </is>
      </c>
      <c r="AU1207" t="inlineStr">
        <is>
          <t>Not reviewed</t>
        </is>
      </c>
      <c r="AV1207" t="inlineStr">
        <is>
          <t>Not reviewed</t>
        </is>
      </c>
      <c r="AW1207" t="inlineStr">
        <is>
          <t>Not reviewed</t>
        </is>
      </c>
      <c r="AX1207" t="inlineStr">
        <is>
          <t>Not reported</t>
        </is>
      </c>
      <c r="AY1207" t="inlineStr">
        <is>
          <t>Not reported</t>
        </is>
      </c>
      <c r="AZ1207" t="inlineStr">
        <is>
          <t>Not reported</t>
        </is>
      </c>
      <c r="BA1207" t="inlineStr">
        <is>
          <t>Not reported</t>
        </is>
      </c>
      <c r="BB1207" t="inlineStr">
        <is>
          <t>Not reported</t>
        </is>
      </c>
      <c r="BC1207" t="inlineStr">
        <is>
          <t>Not reported</t>
        </is>
      </c>
      <c r="BD1207" t="inlineStr">
        <is>
          <t>Not reported</t>
        </is>
      </c>
      <c r="BE1207" t="inlineStr">
        <is>
          <t>Not reported</t>
        </is>
      </c>
      <c r="BF1207" t="inlineStr">
        <is>
          <t>Not reported</t>
        </is>
      </c>
      <c r="BG1207" t="inlineStr">
        <is>
          <t>Not reviewed (not included)</t>
        </is>
      </c>
      <c r="BH1207" t="inlineStr">
        <is>
          <t>N/A</t>
        </is>
      </c>
      <c r="BI1207" t="inlineStr">
        <is>
          <t>Not reviewed</t>
        </is>
      </c>
      <c r="BJ1207" t="inlineStr">
        <is>
          <t>Not reviewed</t>
        </is>
      </c>
      <c r="BK1207" t="inlineStr">
        <is>
          <t>Not reviewed</t>
        </is>
      </c>
      <c r="BL1207" t="inlineStr">
        <is>
          <t>Not reviewed</t>
        </is>
      </c>
      <c r="BM1207" t="inlineStr">
        <is>
          <t>Not reviewed (not included)</t>
        </is>
      </c>
      <c r="BN1207" t="inlineStr">
        <is>
          <t>No AI/ML Methods - E1-No AI/ML/DL: Abstract and title do not describe application of AI, ML, or DL methods</t>
        </is>
      </c>
      <c r="BO1207" t="inlineStr">
        <is>
          <t>Abstract-level screening only</t>
        </is>
      </c>
      <c r="BP1207" t="inlineStr">
        <is>
          <t>Not reported</t>
        </is>
      </c>
    </row>
    <row r="1208">
      <c r="A1208" t="inlineStr">
        <is>
          <t>Discovering robust biomarkers of psychiatric disorders from resting-state functional MRI via graph neural networks: A systematic review</t>
        </is>
      </c>
      <c r="B1208" t="n">
        <v>2025</v>
      </c>
      <c r="C1208" t="inlineStr">
        <is>
          <t>Not checked</t>
        </is>
      </c>
      <c r="D1208" t="inlineStr">
        <is>
          <t>Not checked</t>
        </is>
      </c>
      <c r="E1208">
        <f>_XLFN.IFNA( _XLFN.XLOOKUP(A1098,#REF!,#REF!), "NOT PUBMED")</f>
        <v/>
      </c>
      <c r="G1208" t="inlineStr">
        <is>
          <t>Unimodal</t>
        </is>
      </c>
      <c r="H1208" t="inlineStr">
        <is>
          <t>See abstract</t>
        </is>
      </c>
      <c r="I1208" t="inlineStr">
        <is>
          <t>See abstract</t>
        </is>
      </c>
      <c r="J1208" t="inlineStr">
        <is>
          <t>See abstract (AI/ML)</t>
        </is>
      </c>
      <c r="K1208" t="inlineStr">
        <is>
          <t>See abstract</t>
        </is>
      </c>
      <c r="M1208" t="inlineStr">
        <is>
          <t>See abstract</t>
        </is>
      </c>
      <c r="N1208" t="inlineStr">
        <is>
          <t>See abstract</t>
        </is>
      </c>
      <c r="O1208" t="inlineStr">
        <is>
          <t>Not verified from abstract</t>
        </is>
      </c>
      <c r="P1208" t="inlineStr">
        <is>
          <t>See abstract</t>
        </is>
      </c>
      <c r="Q1208" t="inlineStr">
        <is>
          <t>See abstract</t>
        </is>
      </c>
      <c r="R1208" t="inlineStr">
        <is>
          <t>Not reviewed (not included)</t>
        </is>
      </c>
      <c r="S1208" t="inlineStr">
        <is>
          <t>Not reviewed (not included)</t>
        </is>
      </c>
      <c r="T1208" t="inlineStr">
        <is>
          <t>Abstract screening only. Not Primary Research</t>
        </is>
      </c>
      <c r="U1208" t="inlineStr">
        <is>
          <t>EXCLUDE</t>
        </is>
      </c>
      <c r="V1208" t="inlineStr">
        <is>
          <t>E6-Not Primary Research: Title/abstract indicates systematic review, meta-analysis, or review paper</t>
        </is>
      </c>
      <c r="W1208" t="inlineStr">
        <is>
          <t>Excluded: Not Primary Research</t>
        </is>
      </c>
      <c r="X1208" t="inlineStr">
        <is>
          <t>Not assessed from abstract</t>
        </is>
      </c>
      <c r="Y1208" t="inlineStr">
        <is>
          <t>Pubmed</t>
        </is>
      </c>
      <c r="Z1208" t="inlineStr">
        <is>
          <t>Not determined from abstract</t>
        </is>
      </c>
      <c r="AB1208" t="inlineStr">
        <is>
          <t>Not assessed (not included)</t>
        </is>
      </c>
      <c r="AC1208" t="inlineStr">
        <is>
          <t>Not assessed (not included)</t>
        </is>
      </c>
      <c r="AD1208" t="inlineStr">
        <is>
          <t>Chan YH, Girish D, Gupta S, Xia J, Kasi C, He Y, Wang C, Rajapakse JC.</t>
        </is>
      </c>
      <c r="AF1208" t="inlineStr">
        <is>
          <t>Unknown - Verify via DOI</t>
        </is>
      </c>
      <c r="AH1208" t="inlineStr">
        <is>
          <t>Not assessed</t>
        </is>
      </c>
      <c r="AI1208" t="inlineStr">
        <is>
          <t>Not reported</t>
        </is>
      </c>
      <c r="AJ1208" t="inlineStr">
        <is>
          <t>Not reported</t>
        </is>
      </c>
      <c r="AK1208" t="inlineStr">
        <is>
          <t>Not reported</t>
        </is>
      </c>
      <c r="AL1208" t="inlineStr">
        <is>
          <t>Not reported</t>
        </is>
      </c>
      <c r="AM1208" t="inlineStr">
        <is>
          <t>Not reported</t>
        </is>
      </c>
      <c r="AN1208" t="inlineStr">
        <is>
          <t>Not reported</t>
        </is>
      </c>
      <c r="AO1208" t="inlineStr">
        <is>
          <t>Not reviewed</t>
        </is>
      </c>
      <c r="AP1208" t="inlineStr">
        <is>
          <t>Not reported</t>
        </is>
      </c>
      <c r="AQ1208" t="inlineStr">
        <is>
          <t>Not reported</t>
        </is>
      </c>
      <c r="AR1208" t="inlineStr">
        <is>
          <t>Not reported</t>
        </is>
      </c>
      <c r="AS1208" t="inlineStr">
        <is>
          <t>See abstract</t>
        </is>
      </c>
      <c r="AT1208" t="inlineStr">
        <is>
          <t>Not reviewed</t>
        </is>
      </c>
      <c r="AU1208" t="inlineStr">
        <is>
          <t>Not reviewed</t>
        </is>
      </c>
      <c r="AV1208" t="inlineStr">
        <is>
          <t>Not reviewed</t>
        </is>
      </c>
      <c r="AW1208" t="inlineStr">
        <is>
          <t>Not reviewed</t>
        </is>
      </c>
      <c r="AX1208" t="inlineStr">
        <is>
          <t>Not reported</t>
        </is>
      </c>
      <c r="AY1208" t="inlineStr">
        <is>
          <t>Not reported</t>
        </is>
      </c>
      <c r="AZ1208" t="inlineStr">
        <is>
          <t>Not reported</t>
        </is>
      </c>
      <c r="BA1208" t="inlineStr">
        <is>
          <t>Not reported</t>
        </is>
      </c>
      <c r="BB1208" t="inlineStr">
        <is>
          <t>Not reported</t>
        </is>
      </c>
      <c r="BC1208" t="inlineStr">
        <is>
          <t>Not reported</t>
        </is>
      </c>
      <c r="BD1208" t="inlineStr">
        <is>
          <t>Not reported</t>
        </is>
      </c>
      <c r="BE1208" t="inlineStr">
        <is>
          <t>Not reported</t>
        </is>
      </c>
      <c r="BF1208" t="inlineStr">
        <is>
          <t>Not reported</t>
        </is>
      </c>
      <c r="BG1208" t="inlineStr">
        <is>
          <t>Not reviewed (not included)</t>
        </is>
      </c>
      <c r="BH1208" t="inlineStr">
        <is>
          <t>N/A</t>
        </is>
      </c>
      <c r="BI1208" t="inlineStr">
        <is>
          <t>Not reviewed</t>
        </is>
      </c>
      <c r="BJ1208" t="inlineStr">
        <is>
          <t>Not reviewed</t>
        </is>
      </c>
      <c r="BK1208" t="inlineStr">
        <is>
          <t>Not reviewed</t>
        </is>
      </c>
      <c r="BL1208" t="inlineStr">
        <is>
          <t>Not reviewed</t>
        </is>
      </c>
      <c r="BM1208" t="inlineStr">
        <is>
          <t>Not reviewed (not included)</t>
        </is>
      </c>
      <c r="BN1208" t="inlineStr">
        <is>
          <t>Not Primary Research - E6-Not Primary Research: Title/abstract indicates systematic review, meta-analysis, or review paper</t>
        </is>
      </c>
      <c r="BO1208" t="inlineStr">
        <is>
          <t>Abstract-level screening only</t>
        </is>
      </c>
      <c r="BP1208" t="inlineStr">
        <is>
          <t>Not reported</t>
        </is>
      </c>
    </row>
    <row r="1209">
      <c r="A1209" t="inlineStr">
        <is>
          <t>Neural Networks of Knowledge: Ontologies Pioneering Precision Medicine in Neurodegenerative Diseases</t>
        </is>
      </c>
      <c r="B1209" t="n">
        <v>2025</v>
      </c>
      <c r="C1209" t="inlineStr">
        <is>
          <t>Not checked</t>
        </is>
      </c>
      <c r="D1209" t="inlineStr">
        <is>
          <t>Not checked</t>
        </is>
      </c>
      <c r="E1209">
        <f>_XLFN.IFNA( _XLFN.XLOOKUP(A1100,#REF!,#REF!), "NOT PUBMED")</f>
        <v/>
      </c>
      <c r="G1209" t="inlineStr">
        <is>
          <t>Unimodal</t>
        </is>
      </c>
      <c r="H1209" t="inlineStr">
        <is>
          <t>See abstract</t>
        </is>
      </c>
      <c r="I1209" t="inlineStr">
        <is>
          <t>See abstract</t>
        </is>
      </c>
      <c r="J1209" t="inlineStr">
        <is>
          <t>See abstract (AI/ML)</t>
        </is>
      </c>
      <c r="K1209" t="inlineStr">
        <is>
          <t>See abstract</t>
        </is>
      </c>
      <c r="M1209" t="inlineStr">
        <is>
          <t>See abstract</t>
        </is>
      </c>
      <c r="N1209" t="inlineStr">
        <is>
          <t>See abstract</t>
        </is>
      </c>
      <c r="O1209" t="inlineStr">
        <is>
          <t>Not verified from abstract</t>
        </is>
      </c>
      <c r="P1209" t="inlineStr">
        <is>
          <t>See abstract</t>
        </is>
      </c>
      <c r="Q1209" t="inlineStr">
        <is>
          <t>See abstract</t>
        </is>
      </c>
      <c r="R1209" t="inlineStr">
        <is>
          <t>Not reviewed (not included)</t>
        </is>
      </c>
      <c r="S1209" t="inlineStr">
        <is>
          <t>Not reviewed (not included)</t>
        </is>
      </c>
      <c r="T1209" t="inlineStr">
        <is>
          <t>Abstract screening only. Non-ADHD Focused</t>
        </is>
      </c>
      <c r="U1209" t="inlineStr">
        <is>
          <t>EXCLUDE</t>
        </is>
      </c>
      <c r="V1209" t="inlineStr">
        <is>
          <t>E2-Not ADHD focused: Neither title nor abstract mentions ADHD or attention-deficit/hyperactivity</t>
        </is>
      </c>
      <c r="W1209" t="inlineStr">
        <is>
          <t>Excluded: Not ADHD Focused</t>
        </is>
      </c>
      <c r="X1209" t="inlineStr">
        <is>
          <t>Not assessed from abstract</t>
        </is>
      </c>
      <c r="Y1209" t="inlineStr">
        <is>
          <t>Pubmed</t>
        </is>
      </c>
      <c r="Z1209" t="inlineStr">
        <is>
          <t>Not determined from abstract</t>
        </is>
      </c>
      <c r="AB1209" t="inlineStr">
        <is>
          <t>Not assessed (not included)</t>
        </is>
      </c>
      <c r="AC1209" t="inlineStr">
        <is>
          <t>Not assessed (not included)</t>
        </is>
      </c>
      <c r="AD1209" t="inlineStr">
        <is>
          <t>Mittal P, Gautam RK, Sharma H, Goyal R, Garima, Kapoor R, Kumar D, Kamal MA, Haque S, Gajula SNR.</t>
        </is>
      </c>
      <c r="AF1209" t="inlineStr">
        <is>
          <t>Unknown - Verify via DOI</t>
        </is>
      </c>
      <c r="AH1209" t="inlineStr">
        <is>
          <t>Not assessed</t>
        </is>
      </c>
      <c r="AI1209" t="inlineStr">
        <is>
          <t>Not reported</t>
        </is>
      </c>
      <c r="AJ1209" t="inlineStr">
        <is>
          <t>Not reported</t>
        </is>
      </c>
      <c r="AK1209" t="inlineStr">
        <is>
          <t>Not reported</t>
        </is>
      </c>
      <c r="AL1209" t="inlineStr">
        <is>
          <t>Not reported</t>
        </is>
      </c>
      <c r="AM1209" t="inlineStr">
        <is>
          <t>Not reported</t>
        </is>
      </c>
      <c r="AN1209" t="inlineStr">
        <is>
          <t>Not reported</t>
        </is>
      </c>
      <c r="AO1209" t="inlineStr">
        <is>
          <t>Not reviewed</t>
        </is>
      </c>
      <c r="AP1209" t="inlineStr">
        <is>
          <t>Not reported</t>
        </is>
      </c>
      <c r="AQ1209" t="inlineStr">
        <is>
          <t>Not reported</t>
        </is>
      </c>
      <c r="AR1209" t="inlineStr">
        <is>
          <t>Not reported</t>
        </is>
      </c>
      <c r="AS1209" t="inlineStr">
        <is>
          <t>See abstract</t>
        </is>
      </c>
      <c r="AT1209" t="inlineStr">
        <is>
          <t>Not reviewed</t>
        </is>
      </c>
      <c r="AU1209" t="inlineStr">
        <is>
          <t>Not reviewed</t>
        </is>
      </c>
      <c r="AV1209" t="inlineStr">
        <is>
          <t>Not reviewed</t>
        </is>
      </c>
      <c r="AW1209" t="inlineStr">
        <is>
          <t>Not reviewed</t>
        </is>
      </c>
      <c r="AX1209" t="inlineStr">
        <is>
          <t>Not reported</t>
        </is>
      </c>
      <c r="AY1209" t="inlineStr">
        <is>
          <t>Not reported</t>
        </is>
      </c>
      <c r="AZ1209" t="inlineStr">
        <is>
          <t>Not reported</t>
        </is>
      </c>
      <c r="BA1209" t="inlineStr">
        <is>
          <t>Not reported</t>
        </is>
      </c>
      <c r="BB1209" t="inlineStr">
        <is>
          <t>Not reported</t>
        </is>
      </c>
      <c r="BC1209" t="inlineStr">
        <is>
          <t>Not reported</t>
        </is>
      </c>
      <c r="BD1209" t="inlineStr">
        <is>
          <t>Not reported</t>
        </is>
      </c>
      <c r="BE1209" t="inlineStr">
        <is>
          <t>Not reported</t>
        </is>
      </c>
      <c r="BF1209" t="inlineStr">
        <is>
          <t>Not reported</t>
        </is>
      </c>
      <c r="BG1209" t="inlineStr">
        <is>
          <t>Not reviewed (not included)</t>
        </is>
      </c>
      <c r="BH1209" t="inlineStr">
        <is>
          <t>N/A</t>
        </is>
      </c>
      <c r="BI1209" t="inlineStr">
        <is>
          <t>Not reviewed</t>
        </is>
      </c>
      <c r="BJ1209" t="inlineStr">
        <is>
          <t>Not reviewed</t>
        </is>
      </c>
      <c r="BK1209" t="inlineStr">
        <is>
          <t>Not reviewed</t>
        </is>
      </c>
      <c r="BL1209" t="inlineStr">
        <is>
          <t>Not reviewed</t>
        </is>
      </c>
      <c r="BM1209" t="inlineStr">
        <is>
          <t>Not reviewed (not included)</t>
        </is>
      </c>
      <c r="BN1209" t="inlineStr">
        <is>
          <t>Non-ADHD Focused - E2-Not ADHD focused: Neither title nor abstract mentions ADHD or attention-deficit/hyperactivity</t>
        </is>
      </c>
      <c r="BO1209" t="inlineStr">
        <is>
          <t>Abstract-level screening only</t>
        </is>
      </c>
      <c r="BP1209" t="inlineStr">
        <is>
          <t>Not reported</t>
        </is>
      </c>
    </row>
    <row r="1210">
      <c r="A1210" t="inlineStr">
        <is>
          <t>Precision neurodiversity: personalized brain network architecture as a window into cognitive variability</t>
        </is>
      </c>
      <c r="B1210" t="n">
        <v>2025</v>
      </c>
      <c r="C1210" t="inlineStr">
        <is>
          <t>Not checked</t>
        </is>
      </c>
      <c r="D1210" t="inlineStr">
        <is>
          <t>Not checked</t>
        </is>
      </c>
      <c r="E1210">
        <f>_XLFN.IFNA( _XLFN.XLOOKUP(A1101,#REF!,#REF!), "NOT PUBMED")</f>
        <v/>
      </c>
      <c r="G1210" t="inlineStr">
        <is>
          <t>Unimodal</t>
        </is>
      </c>
      <c r="H1210" t="inlineStr">
        <is>
          <t>See abstract</t>
        </is>
      </c>
      <c r="I1210" t="inlineStr">
        <is>
          <t>See abstract</t>
        </is>
      </c>
      <c r="J1210" t="inlineStr">
        <is>
          <t>See abstract (AI/ML)</t>
        </is>
      </c>
      <c r="K1210" t="inlineStr">
        <is>
          <t>See abstract</t>
        </is>
      </c>
      <c r="M1210" t="inlineStr">
        <is>
          <t>See abstract</t>
        </is>
      </c>
      <c r="N1210" t="inlineStr">
        <is>
          <t>See abstract</t>
        </is>
      </c>
      <c r="O1210" t="inlineStr">
        <is>
          <t>Not verified from abstract</t>
        </is>
      </c>
      <c r="P1210" t="inlineStr">
        <is>
          <t>See abstract</t>
        </is>
      </c>
      <c r="Q1210" t="inlineStr">
        <is>
          <t>See abstract</t>
        </is>
      </c>
      <c r="R1210" t="inlineStr">
        <is>
          <t>Not reviewed (not included)</t>
        </is>
      </c>
      <c r="S1210" t="inlineStr">
        <is>
          <t>Not reviewed (not included)</t>
        </is>
      </c>
      <c r="T1210" t="inlineStr">
        <is>
          <t>Abstract screening only. Non-ADHD Focused</t>
        </is>
      </c>
      <c r="U1210" t="inlineStr">
        <is>
          <t>EXCLUDE</t>
        </is>
      </c>
      <c r="V1210" t="inlineStr">
        <is>
          <t>E2-Not ADHD focused: Neither title nor abstract mentions ADHD or attention-deficit/hyperactivity</t>
        </is>
      </c>
      <c r="W1210" t="inlineStr">
        <is>
          <t>Excluded: Not ADHD Focused</t>
        </is>
      </c>
      <c r="X1210" t="inlineStr">
        <is>
          <t>Not assessed from abstract</t>
        </is>
      </c>
      <c r="Y1210" t="inlineStr">
        <is>
          <t>Pubmed</t>
        </is>
      </c>
      <c r="Z1210" t="inlineStr">
        <is>
          <t>Not determined from abstract</t>
        </is>
      </c>
      <c r="AB1210" t="inlineStr">
        <is>
          <t>Not assessed (not included)</t>
        </is>
      </c>
      <c r="AC1210" t="inlineStr">
        <is>
          <t>Not assessed (not included)</t>
        </is>
      </c>
      <c r="AD1210" t="inlineStr">
        <is>
          <t>Mohammad SI, Azzam ER, Vasudevan A, Ismail SM, Ayaz H, Prasad KDV.</t>
        </is>
      </c>
      <c r="AF1210" t="inlineStr">
        <is>
          <t>Unknown - Verify via DOI</t>
        </is>
      </c>
      <c r="AH1210" t="inlineStr">
        <is>
          <t>Not assessed</t>
        </is>
      </c>
      <c r="AI1210" t="inlineStr">
        <is>
          <t>Not reported</t>
        </is>
      </c>
      <c r="AJ1210" t="inlineStr">
        <is>
          <t>Not reported</t>
        </is>
      </c>
      <c r="AK1210" t="inlineStr">
        <is>
          <t>Not reported</t>
        </is>
      </c>
      <c r="AL1210" t="inlineStr">
        <is>
          <t>Not reported</t>
        </is>
      </c>
      <c r="AM1210" t="inlineStr">
        <is>
          <t>Not reported</t>
        </is>
      </c>
      <c r="AN1210" t="inlineStr">
        <is>
          <t>Not reported</t>
        </is>
      </c>
      <c r="AO1210" t="inlineStr">
        <is>
          <t>Not reviewed</t>
        </is>
      </c>
      <c r="AP1210" t="inlineStr">
        <is>
          <t>Not reported</t>
        </is>
      </c>
      <c r="AQ1210" t="inlineStr">
        <is>
          <t>Not reported</t>
        </is>
      </c>
      <c r="AR1210" t="inlineStr">
        <is>
          <t>Not reported</t>
        </is>
      </c>
      <c r="AS1210" t="inlineStr">
        <is>
          <t>See abstract</t>
        </is>
      </c>
      <c r="AT1210" t="inlineStr">
        <is>
          <t>Not reviewed</t>
        </is>
      </c>
      <c r="AU1210" t="inlineStr">
        <is>
          <t>Not reviewed</t>
        </is>
      </c>
      <c r="AV1210" t="inlineStr">
        <is>
          <t>Not reviewed</t>
        </is>
      </c>
      <c r="AW1210" t="inlineStr">
        <is>
          <t>Not reviewed</t>
        </is>
      </c>
      <c r="AX1210" t="inlineStr">
        <is>
          <t>Not reported</t>
        </is>
      </c>
      <c r="AY1210" t="inlineStr">
        <is>
          <t>Not reported</t>
        </is>
      </c>
      <c r="AZ1210" t="inlineStr">
        <is>
          <t>Not reported</t>
        </is>
      </c>
      <c r="BA1210" t="inlineStr">
        <is>
          <t>Not reported</t>
        </is>
      </c>
      <c r="BB1210" t="inlineStr">
        <is>
          <t>Not reported</t>
        </is>
      </c>
      <c r="BC1210" t="inlineStr">
        <is>
          <t>Not reported</t>
        </is>
      </c>
      <c r="BD1210" t="inlineStr">
        <is>
          <t>Not reported</t>
        </is>
      </c>
      <c r="BE1210" t="inlineStr">
        <is>
          <t>Not reported</t>
        </is>
      </c>
      <c r="BF1210" t="inlineStr">
        <is>
          <t>Not reported</t>
        </is>
      </c>
      <c r="BG1210" t="inlineStr">
        <is>
          <t>Not reviewed (not included)</t>
        </is>
      </c>
      <c r="BH1210" t="inlineStr">
        <is>
          <t>N/A</t>
        </is>
      </c>
      <c r="BI1210" t="inlineStr">
        <is>
          <t>Not reviewed</t>
        </is>
      </c>
      <c r="BJ1210" t="inlineStr">
        <is>
          <t>Not reviewed</t>
        </is>
      </c>
      <c r="BK1210" t="inlineStr">
        <is>
          <t>Not reviewed</t>
        </is>
      </c>
      <c r="BL1210" t="inlineStr">
        <is>
          <t>Not reviewed</t>
        </is>
      </c>
      <c r="BM1210" t="inlineStr">
        <is>
          <t>Not reviewed (not included)</t>
        </is>
      </c>
      <c r="BN1210" t="inlineStr">
        <is>
          <t>Non-ADHD Focused - E2-Not ADHD focused: Neither title nor abstract mentions ADHD or attention-deficit/hyperactivity</t>
        </is>
      </c>
      <c r="BO1210" t="inlineStr">
        <is>
          <t>Abstract-level screening only</t>
        </is>
      </c>
      <c r="BP1210" t="inlineStr">
        <is>
          <t>Not reported</t>
        </is>
      </c>
    </row>
    <row r="1211">
      <c r="A1211" t="inlineStr">
        <is>
          <t>The fNIRS Landscape of ADHD: Device Specifications, Neural Markers, and AI Classification</t>
        </is>
      </c>
      <c r="B1211" t="n">
        <v>2026</v>
      </c>
      <c r="C1211" t="inlineStr">
        <is>
          <t>Not checked</t>
        </is>
      </c>
      <c r="D1211" t="inlineStr">
        <is>
          <t>Not checked</t>
        </is>
      </c>
      <c r="E1211">
        <f>_XLFN.IFNA( _XLFN.XLOOKUP(A1102,#REF!,#REF!), "NOT PUBMED")</f>
        <v/>
      </c>
      <c r="G1211" t="inlineStr">
        <is>
          <t>Unimodal</t>
        </is>
      </c>
      <c r="H1211" t="inlineStr">
        <is>
          <t>See abstract</t>
        </is>
      </c>
      <c r="I1211" t="inlineStr">
        <is>
          <t>See abstract</t>
        </is>
      </c>
      <c r="J1211" t="inlineStr">
        <is>
          <t>See abstract (AI/ML)</t>
        </is>
      </c>
      <c r="K1211" t="inlineStr">
        <is>
          <t>See abstract</t>
        </is>
      </c>
      <c r="M1211" t="inlineStr">
        <is>
          <t>See abstract</t>
        </is>
      </c>
      <c r="N1211" t="inlineStr">
        <is>
          <t>See abstract</t>
        </is>
      </c>
      <c r="O1211" t="inlineStr">
        <is>
          <t>Not verified from abstract</t>
        </is>
      </c>
      <c r="P1211" t="inlineStr">
        <is>
          <t>See abstract</t>
        </is>
      </c>
      <c r="Q1211" t="inlineStr">
        <is>
          <t>See abstract</t>
        </is>
      </c>
      <c r="R1211" t="inlineStr">
        <is>
          <t>Not reviewed (not included)</t>
        </is>
      </c>
      <c r="S1211" t="inlineStr">
        <is>
          <t>Not reviewed (not included)</t>
        </is>
      </c>
      <c r="T1211" t="inlineStr">
        <is>
          <t>Abstract screening only. Out of Date Range</t>
        </is>
      </c>
      <c r="U1211" t="inlineStr">
        <is>
          <t>EXCLUDE</t>
        </is>
      </c>
      <c r="V1211" t="inlineStr">
        <is>
          <t>E4-Year: Published 2026, outside 2019-2025 window</t>
        </is>
      </c>
      <c r="W1211" t="inlineStr">
        <is>
          <t>Out of Date Range</t>
        </is>
      </c>
      <c r="X1211" t="inlineStr">
        <is>
          <t>Not assessed from abstract</t>
        </is>
      </c>
      <c r="Y1211" t="inlineStr">
        <is>
          <t>Pubmed</t>
        </is>
      </c>
      <c r="Z1211" t="inlineStr">
        <is>
          <t>Not determined from abstract</t>
        </is>
      </c>
      <c r="AB1211" t="inlineStr">
        <is>
          <t>Not assessed (not included)</t>
        </is>
      </c>
      <c r="AC1211" t="inlineStr">
        <is>
          <t>Not assessed (not included)</t>
        </is>
      </c>
      <c r="AD1211" t="inlineStr">
        <is>
          <t>Gao T, Wei Z, Liang G, Zhao P, Wang L, Fan Y.</t>
        </is>
      </c>
      <c r="AF1211" t="inlineStr">
        <is>
          <t>Unknown - Verify via DOI</t>
        </is>
      </c>
      <c r="AH1211" t="inlineStr">
        <is>
          <t>Not assessed</t>
        </is>
      </c>
      <c r="AI1211" t="inlineStr">
        <is>
          <t>Not reported</t>
        </is>
      </c>
      <c r="AJ1211" t="inlineStr">
        <is>
          <t>Not reported</t>
        </is>
      </c>
      <c r="AK1211" t="inlineStr">
        <is>
          <t>Not reported</t>
        </is>
      </c>
      <c r="AL1211" t="inlineStr">
        <is>
          <t>Not reported</t>
        </is>
      </c>
      <c r="AM1211" t="inlineStr">
        <is>
          <t>Not reported</t>
        </is>
      </c>
      <c r="AN1211" t="inlineStr">
        <is>
          <t>Not reported</t>
        </is>
      </c>
      <c r="AO1211" t="inlineStr">
        <is>
          <t>Not reviewed</t>
        </is>
      </c>
      <c r="AP1211" t="inlineStr">
        <is>
          <t>Not reported</t>
        </is>
      </c>
      <c r="AQ1211" t="inlineStr">
        <is>
          <t>Not reported</t>
        </is>
      </c>
      <c r="AR1211" t="inlineStr">
        <is>
          <t>Not reported</t>
        </is>
      </c>
      <c r="AS1211" t="inlineStr">
        <is>
          <t>See abstract</t>
        </is>
      </c>
      <c r="AT1211" t="inlineStr">
        <is>
          <t>Not reviewed</t>
        </is>
      </c>
      <c r="AU1211" t="inlineStr">
        <is>
          <t>Not reviewed</t>
        </is>
      </c>
      <c r="AV1211" t="inlineStr">
        <is>
          <t>Not reviewed</t>
        </is>
      </c>
      <c r="AW1211" t="inlineStr">
        <is>
          <t>Not reviewed</t>
        </is>
      </c>
      <c r="AX1211" t="inlineStr">
        <is>
          <t>Not reported</t>
        </is>
      </c>
      <c r="AY1211" t="inlineStr">
        <is>
          <t>Not reported</t>
        </is>
      </c>
      <c r="AZ1211" t="inlineStr">
        <is>
          <t>Not reported</t>
        </is>
      </c>
      <c r="BA1211" t="inlineStr">
        <is>
          <t>Not reported</t>
        </is>
      </c>
      <c r="BB1211" t="inlineStr">
        <is>
          <t>Not reported</t>
        </is>
      </c>
      <c r="BC1211" t="inlineStr">
        <is>
          <t>Not reported</t>
        </is>
      </c>
      <c r="BD1211" t="inlineStr">
        <is>
          <t>Not reported</t>
        </is>
      </c>
      <c r="BE1211" t="inlineStr">
        <is>
          <t>Not reported</t>
        </is>
      </c>
      <c r="BF1211" t="inlineStr">
        <is>
          <t>Not reported</t>
        </is>
      </c>
      <c r="BG1211" t="inlineStr">
        <is>
          <t>Not reviewed (not included)</t>
        </is>
      </c>
      <c r="BH1211" t="inlineStr">
        <is>
          <t>N/A</t>
        </is>
      </c>
      <c r="BI1211" t="inlineStr">
        <is>
          <t>Not reviewed</t>
        </is>
      </c>
      <c r="BJ1211" t="inlineStr">
        <is>
          <t>Not reviewed</t>
        </is>
      </c>
      <c r="BK1211" t="inlineStr">
        <is>
          <t>Not reviewed</t>
        </is>
      </c>
      <c r="BL1211" t="inlineStr">
        <is>
          <t>Not reviewed</t>
        </is>
      </c>
      <c r="BM1211" t="inlineStr">
        <is>
          <t>Not reviewed (not included)</t>
        </is>
      </c>
      <c r="BN1211" t="inlineStr">
        <is>
          <t>Out of Date Range - E4-Year: Published 2026, outside 2019-2025 window</t>
        </is>
      </c>
      <c r="BO1211" t="inlineStr">
        <is>
          <t>Abstract-level screening only</t>
        </is>
      </c>
      <c r="BP1211" t="inlineStr">
        <is>
          <t>Not reported</t>
        </is>
      </c>
    </row>
    <row r="1212">
      <c r="A1212" t="inlineStr">
        <is>
          <t>Electroencephalogram (EEG) based prediction of attention deficit hyperactivity disorder (ADHD) using machine learning</t>
        </is>
      </c>
      <c r="B1212" t="n">
        <v>2025</v>
      </c>
      <c r="C1212" t="inlineStr">
        <is>
          <t>Not checked</t>
        </is>
      </c>
      <c r="D1212" t="inlineStr">
        <is>
          <t>Not checked</t>
        </is>
      </c>
      <c r="E1212">
        <f>_XLFN.IFNA( _XLFN.XLOOKUP(A1103,#REF!,#REF!), "NOT PUBMED")</f>
        <v/>
      </c>
      <c r="G1212" t="inlineStr">
        <is>
          <t>Unimodal</t>
        </is>
      </c>
      <c r="H1212" t="inlineStr">
        <is>
          <t>See abstract</t>
        </is>
      </c>
      <c r="I1212" t="inlineStr">
        <is>
          <t>See abstract</t>
        </is>
      </c>
      <c r="J1212" t="inlineStr">
        <is>
          <t>See abstract (AI/ML)</t>
        </is>
      </c>
      <c r="K1212" t="inlineStr">
        <is>
          <t>See abstract</t>
        </is>
      </c>
      <c r="M1212" t="inlineStr">
        <is>
          <t>See abstract</t>
        </is>
      </c>
      <c r="N1212" t="inlineStr">
        <is>
          <t>See abstract</t>
        </is>
      </c>
      <c r="O1212" t="inlineStr">
        <is>
          <t>Not verified from abstract</t>
        </is>
      </c>
      <c r="P1212" t="inlineStr">
        <is>
          <t>See abstract</t>
        </is>
      </c>
      <c r="Q1212" t="inlineStr">
        <is>
          <t>See abstract</t>
        </is>
      </c>
      <c r="R1212" t="inlineStr">
        <is>
          <t>Not reviewed (not included)</t>
        </is>
      </c>
      <c r="S1212" t="inlineStr">
        <is>
          <t>Not reviewed (not included)</t>
        </is>
      </c>
      <c r="T1212" t="inlineStr">
        <is>
          <t>Abstract screening only. Not Selected for Final 95 (Pending Full Text Review)</t>
        </is>
      </c>
      <c r="U1212" t="inlineStr">
        <is>
          <t>EXCLUDE</t>
        </is>
      </c>
      <c r="V12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12" t="inlineStr">
        <is>
          <t>Excluded: Other Criterion</t>
        </is>
      </c>
      <c r="X1212" t="inlineStr">
        <is>
          <t>Not assessed from abstract</t>
        </is>
      </c>
      <c r="Y1212" t="inlineStr">
        <is>
          <t>Pubmed</t>
        </is>
      </c>
      <c r="Z1212" t="inlineStr">
        <is>
          <t>Not determined from abstract</t>
        </is>
      </c>
      <c r="AB1212" t="inlineStr">
        <is>
          <t>Not assessed (not included)</t>
        </is>
      </c>
      <c r="AC1212" t="inlineStr">
        <is>
          <t>Not assessed (not included)</t>
        </is>
      </c>
      <c r="AD1212" t="inlineStr">
        <is>
          <t>Ahire N, Awale RN, Wagh A.</t>
        </is>
      </c>
      <c r="AF1212" t="inlineStr">
        <is>
          <t>Unknown - Verify via DOI</t>
        </is>
      </c>
      <c r="AH1212" t="inlineStr">
        <is>
          <t>Not assessed</t>
        </is>
      </c>
      <c r="AI1212" t="inlineStr">
        <is>
          <t>Not reported</t>
        </is>
      </c>
      <c r="AJ1212" t="inlineStr">
        <is>
          <t>Not reported</t>
        </is>
      </c>
      <c r="AK1212" t="inlineStr">
        <is>
          <t>Not reported</t>
        </is>
      </c>
      <c r="AL1212" t="inlineStr">
        <is>
          <t>Not reported</t>
        </is>
      </c>
      <c r="AM1212" t="inlineStr">
        <is>
          <t>Not reported</t>
        </is>
      </c>
      <c r="AN1212" t="inlineStr">
        <is>
          <t>Not reported</t>
        </is>
      </c>
      <c r="AO1212" t="inlineStr">
        <is>
          <t>Not reviewed</t>
        </is>
      </c>
      <c r="AP1212" t="inlineStr">
        <is>
          <t>Not reported</t>
        </is>
      </c>
      <c r="AQ1212" t="inlineStr">
        <is>
          <t>Not reported</t>
        </is>
      </c>
      <c r="AR1212" t="inlineStr">
        <is>
          <t>Not reported</t>
        </is>
      </c>
      <c r="AS1212" t="inlineStr">
        <is>
          <t>See abstract</t>
        </is>
      </c>
      <c r="AT1212" t="inlineStr">
        <is>
          <t>Not reviewed</t>
        </is>
      </c>
      <c r="AU1212" t="inlineStr">
        <is>
          <t>Not reviewed</t>
        </is>
      </c>
      <c r="AV1212" t="inlineStr">
        <is>
          <t>Not reviewed</t>
        </is>
      </c>
      <c r="AW1212" t="inlineStr">
        <is>
          <t>Not reviewed</t>
        </is>
      </c>
      <c r="AX1212" t="inlineStr">
        <is>
          <t>Not reported</t>
        </is>
      </c>
      <c r="AY1212" t="inlineStr">
        <is>
          <t>Not reported</t>
        </is>
      </c>
      <c r="AZ1212" t="inlineStr">
        <is>
          <t>Not reported</t>
        </is>
      </c>
      <c r="BA1212" t="inlineStr">
        <is>
          <t>Not reported</t>
        </is>
      </c>
      <c r="BB1212" t="inlineStr">
        <is>
          <t>Not reported</t>
        </is>
      </c>
      <c r="BC1212" t="inlineStr">
        <is>
          <t>Not reported</t>
        </is>
      </c>
      <c r="BD1212" t="inlineStr">
        <is>
          <t>Not reported</t>
        </is>
      </c>
      <c r="BE1212" t="inlineStr">
        <is>
          <t>Not reported</t>
        </is>
      </c>
      <c r="BF1212" t="inlineStr">
        <is>
          <t>Not reported</t>
        </is>
      </c>
      <c r="BG1212" t="inlineStr">
        <is>
          <t>Not reviewed (not included)</t>
        </is>
      </c>
      <c r="BH1212" t="inlineStr">
        <is>
          <t>N/A</t>
        </is>
      </c>
      <c r="BI1212" t="inlineStr">
        <is>
          <t>Not reviewed</t>
        </is>
      </c>
      <c r="BJ1212" t="inlineStr">
        <is>
          <t>Not reviewed</t>
        </is>
      </c>
      <c r="BK1212" t="inlineStr">
        <is>
          <t>Not reviewed</t>
        </is>
      </c>
      <c r="BL1212" t="inlineStr">
        <is>
          <t>Not reviewed</t>
        </is>
      </c>
      <c r="BM1212" t="inlineStr">
        <is>
          <t>Not reviewed (not included)</t>
        </is>
      </c>
      <c r="BN1212" t="inlineStr">
        <is>
          <t>Not Selected for Final 95 (Pending Full Text Review) - Candidate paper not selected for final 95: Passed abstract screening but not included in final selec</t>
        </is>
      </c>
      <c r="BO1212" t="inlineStr">
        <is>
          <t>Abstract-level screening only</t>
        </is>
      </c>
      <c r="BP1212" t="inlineStr">
        <is>
          <t>Not reported</t>
        </is>
      </c>
    </row>
    <row r="1213">
      <c r="A1213" t="inlineStr">
        <is>
          <t>A Hybrid Approach to Attention Deficit Hyperactivity Disorder Detection Leveraging Transformer and XGBoost Models Using XSparseFormerNet</t>
        </is>
      </c>
      <c r="B1213" t="n">
        <v>2025</v>
      </c>
      <c r="C1213" t="inlineStr">
        <is>
          <t>Not checked</t>
        </is>
      </c>
      <c r="D1213" t="inlineStr">
        <is>
          <t>Not checked</t>
        </is>
      </c>
      <c r="E1213">
        <f>_XLFN.IFNA( _XLFN.XLOOKUP(A1104,#REF!,#REF!), "NOT PUBMED")</f>
        <v/>
      </c>
      <c r="G1213" t="inlineStr">
        <is>
          <t>Unimodal</t>
        </is>
      </c>
      <c r="H1213" t="inlineStr">
        <is>
          <t>See abstract</t>
        </is>
      </c>
      <c r="I1213" t="inlineStr">
        <is>
          <t>See abstract</t>
        </is>
      </c>
      <c r="J1213" t="inlineStr">
        <is>
          <t>See abstract (AI/ML)</t>
        </is>
      </c>
      <c r="K1213" t="inlineStr">
        <is>
          <t>See abstract</t>
        </is>
      </c>
      <c r="M1213" t="inlineStr">
        <is>
          <t>See abstract</t>
        </is>
      </c>
      <c r="N1213" t="inlineStr">
        <is>
          <t>See abstract</t>
        </is>
      </c>
      <c r="O1213" t="inlineStr">
        <is>
          <t>Not verified from abstract</t>
        </is>
      </c>
      <c r="P1213" t="inlineStr">
        <is>
          <t>See abstract</t>
        </is>
      </c>
      <c r="Q1213" t="inlineStr">
        <is>
          <t>See abstract</t>
        </is>
      </c>
      <c r="R1213" t="inlineStr">
        <is>
          <t>Not reviewed (not included)</t>
        </is>
      </c>
      <c r="S1213" t="inlineStr">
        <is>
          <t>Not reviewed (not included)</t>
        </is>
      </c>
      <c r="T1213" t="inlineStr">
        <is>
          <t>Abstract screening only. Not Selected for Final 95 (Pending Full Text Review)</t>
        </is>
      </c>
      <c r="U1213" t="inlineStr">
        <is>
          <t>EXCLUDE</t>
        </is>
      </c>
      <c r="V12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13" t="inlineStr">
        <is>
          <t>Excluded: Other Criterion</t>
        </is>
      </c>
      <c r="X1213" t="inlineStr">
        <is>
          <t>Not assessed from abstract</t>
        </is>
      </c>
      <c r="Y1213" t="inlineStr">
        <is>
          <t>Pubmed</t>
        </is>
      </c>
      <c r="Z1213" t="inlineStr">
        <is>
          <t>Not determined from abstract</t>
        </is>
      </c>
      <c r="AB1213" t="inlineStr">
        <is>
          <t>Not assessed (not included)</t>
        </is>
      </c>
      <c r="AC1213" t="inlineStr">
        <is>
          <t>Not assessed (not included)</t>
        </is>
      </c>
      <c r="AD1213" t="inlineStr">
        <is>
          <t>Sarker SR, Mehjabin S, Piper MM, Rahman R, Ul Islam F, Alam MGR.</t>
        </is>
      </c>
      <c r="AF1213" t="inlineStr">
        <is>
          <t>Unknown - Verify via DOI</t>
        </is>
      </c>
      <c r="AH1213" t="inlineStr">
        <is>
          <t>Not assessed</t>
        </is>
      </c>
      <c r="AI1213" t="inlineStr">
        <is>
          <t>Not reported</t>
        </is>
      </c>
      <c r="AJ1213" t="inlineStr">
        <is>
          <t>Not reported</t>
        </is>
      </c>
      <c r="AK1213" t="inlineStr">
        <is>
          <t>Not reported</t>
        </is>
      </c>
      <c r="AL1213" t="inlineStr">
        <is>
          <t>Not reported</t>
        </is>
      </c>
      <c r="AM1213" t="inlineStr">
        <is>
          <t>Not reported</t>
        </is>
      </c>
      <c r="AN1213" t="inlineStr">
        <is>
          <t>Not reported</t>
        </is>
      </c>
      <c r="AO1213" t="inlineStr">
        <is>
          <t>Not reviewed</t>
        </is>
      </c>
      <c r="AP1213" t="inlineStr">
        <is>
          <t>Not reported</t>
        </is>
      </c>
      <c r="AQ1213" t="inlineStr">
        <is>
          <t>Not reported</t>
        </is>
      </c>
      <c r="AR1213" t="inlineStr">
        <is>
          <t>Not reported</t>
        </is>
      </c>
      <c r="AS1213" t="inlineStr">
        <is>
          <t>See abstract</t>
        </is>
      </c>
      <c r="AT1213" t="inlineStr">
        <is>
          <t>Not reviewed</t>
        </is>
      </c>
      <c r="AU1213" t="inlineStr">
        <is>
          <t>Not reviewed</t>
        </is>
      </c>
      <c r="AV1213" t="inlineStr">
        <is>
          <t>Not reviewed</t>
        </is>
      </c>
      <c r="AW1213" t="inlineStr">
        <is>
          <t>Not reviewed</t>
        </is>
      </c>
      <c r="AX1213" t="inlineStr">
        <is>
          <t>Not reported</t>
        </is>
      </c>
      <c r="AY1213" t="inlineStr">
        <is>
          <t>Not reported</t>
        </is>
      </c>
      <c r="AZ1213" t="inlineStr">
        <is>
          <t>Not reported</t>
        </is>
      </c>
      <c r="BA1213" t="inlineStr">
        <is>
          <t>Not reported</t>
        </is>
      </c>
      <c r="BB1213" t="inlineStr">
        <is>
          <t>Not reported</t>
        </is>
      </c>
      <c r="BC1213" t="inlineStr">
        <is>
          <t>Not reported</t>
        </is>
      </c>
      <c r="BD1213" t="inlineStr">
        <is>
          <t>Not reported</t>
        </is>
      </c>
      <c r="BE1213" t="inlineStr">
        <is>
          <t>Not reported</t>
        </is>
      </c>
      <c r="BF1213" t="inlineStr">
        <is>
          <t>Not reported</t>
        </is>
      </c>
      <c r="BG1213" t="inlineStr">
        <is>
          <t>Not reviewed (not included)</t>
        </is>
      </c>
      <c r="BH1213" t="inlineStr">
        <is>
          <t>N/A</t>
        </is>
      </c>
      <c r="BI1213" t="inlineStr">
        <is>
          <t>Not reviewed</t>
        </is>
      </c>
      <c r="BJ1213" t="inlineStr">
        <is>
          <t>Not reviewed</t>
        </is>
      </c>
      <c r="BK1213" t="inlineStr">
        <is>
          <t>Not reviewed</t>
        </is>
      </c>
      <c r="BL1213" t="inlineStr">
        <is>
          <t>Not reviewed</t>
        </is>
      </c>
      <c r="BM1213" t="inlineStr">
        <is>
          <t>Not reviewed (not included)</t>
        </is>
      </c>
      <c r="BN1213" t="inlineStr">
        <is>
          <t>Not Selected for Final 95 (Pending Full Text Review) - Candidate paper not selected for final 95: Passed abstract screening but not included in final selec</t>
        </is>
      </c>
      <c r="BO1213" t="inlineStr">
        <is>
          <t>Abstract-level screening only</t>
        </is>
      </c>
      <c r="BP1213" t="inlineStr">
        <is>
          <t>Not reported</t>
        </is>
      </c>
    </row>
    <row r="1214">
      <c r="A1214" t="inlineStr">
        <is>
          <t>Deciphering the Diversity of Mental Models in Neurodevelopmental Disorders: Knowledge Graph Representation of Public Data Using Natural Language Processing</t>
        </is>
      </c>
      <c r="B1214" t="n">
        <v>2022</v>
      </c>
      <c r="C1214" t="inlineStr">
        <is>
          <t>Not checked</t>
        </is>
      </c>
      <c r="D1214" t="inlineStr">
        <is>
          <t>Not checked</t>
        </is>
      </c>
      <c r="E1214">
        <f>_XLFN.IFNA( _XLFN.XLOOKUP(A1105,#REF!,#REF!), "NOT PUBMED")</f>
        <v/>
      </c>
      <c r="G1214" t="inlineStr">
        <is>
          <t>Unimodal</t>
        </is>
      </c>
      <c r="H1214" t="inlineStr">
        <is>
          <t>See abstract</t>
        </is>
      </c>
      <c r="I1214" t="inlineStr">
        <is>
          <t>See abstract</t>
        </is>
      </c>
      <c r="J1214" t="inlineStr">
        <is>
          <t>See abstract (AI/ML)</t>
        </is>
      </c>
      <c r="K1214" t="inlineStr">
        <is>
          <t>See abstract</t>
        </is>
      </c>
      <c r="M1214" t="inlineStr">
        <is>
          <t>See abstract</t>
        </is>
      </c>
      <c r="N1214" t="inlineStr">
        <is>
          <t>See abstract</t>
        </is>
      </c>
      <c r="O1214" t="inlineStr">
        <is>
          <t>Not verified from abstract</t>
        </is>
      </c>
      <c r="P1214" t="inlineStr">
        <is>
          <t>See abstract</t>
        </is>
      </c>
      <c r="Q1214" t="inlineStr">
        <is>
          <t>See abstract</t>
        </is>
      </c>
      <c r="R1214" t="inlineStr">
        <is>
          <t>Not reviewed (not included)</t>
        </is>
      </c>
      <c r="S1214" t="inlineStr">
        <is>
          <t>Not reviewed (not included)</t>
        </is>
      </c>
      <c r="T1214" t="inlineStr">
        <is>
          <t>Abstract screening only. Non-ADHD Focused</t>
        </is>
      </c>
      <c r="U1214" t="inlineStr">
        <is>
          <t>EXCLUDE</t>
        </is>
      </c>
      <c r="V1214" t="inlineStr">
        <is>
          <t>E2-Not ADHD focused: Neither title nor abstract mentions ADHD or attention-deficit/hyperactivity</t>
        </is>
      </c>
      <c r="W1214" t="inlineStr">
        <is>
          <t>Excluded: Not ADHD Focused</t>
        </is>
      </c>
      <c r="X1214" t="inlineStr">
        <is>
          <t>Not assessed from abstract</t>
        </is>
      </c>
      <c r="Y1214" t="inlineStr">
        <is>
          <t>Pubmed</t>
        </is>
      </c>
      <c r="Z1214" t="inlineStr">
        <is>
          <t>Not determined from abstract</t>
        </is>
      </c>
      <c r="AB1214" t="inlineStr">
        <is>
          <t>Not assessed (not included)</t>
        </is>
      </c>
      <c r="AC1214" t="inlineStr">
        <is>
          <t>Not assessed (not included)</t>
        </is>
      </c>
      <c r="AD1214" t="inlineStr">
        <is>
          <t>Kaur M, Costello J, Willis E, Kelm K, Reformat MZ, Bolduc FV.</t>
        </is>
      </c>
      <c r="AF1214" t="inlineStr">
        <is>
          <t>Unknown - Verify via DOI</t>
        </is>
      </c>
      <c r="AH1214" t="inlineStr">
        <is>
          <t>Not assessed</t>
        </is>
      </c>
      <c r="AI1214" t="inlineStr">
        <is>
          <t>Not reported</t>
        </is>
      </c>
      <c r="AJ1214" t="inlineStr">
        <is>
          <t>Not reported</t>
        </is>
      </c>
      <c r="AK1214" t="inlineStr">
        <is>
          <t>Not reported</t>
        </is>
      </c>
      <c r="AL1214" t="inlineStr">
        <is>
          <t>Not reported</t>
        </is>
      </c>
      <c r="AM1214" t="inlineStr">
        <is>
          <t>Not reported</t>
        </is>
      </c>
      <c r="AN1214" t="inlineStr">
        <is>
          <t>Not reported</t>
        </is>
      </c>
      <c r="AO1214" t="inlineStr">
        <is>
          <t>Not reviewed</t>
        </is>
      </c>
      <c r="AP1214" t="inlineStr">
        <is>
          <t>Not reported</t>
        </is>
      </c>
      <c r="AQ1214" t="inlineStr">
        <is>
          <t>Not reported</t>
        </is>
      </c>
      <c r="AR1214" t="inlineStr">
        <is>
          <t>Not reported</t>
        </is>
      </c>
      <c r="AS1214" t="inlineStr">
        <is>
          <t>See abstract</t>
        </is>
      </c>
      <c r="AT1214" t="inlineStr">
        <is>
          <t>Not reviewed</t>
        </is>
      </c>
      <c r="AU1214" t="inlineStr">
        <is>
          <t>Not reviewed</t>
        </is>
      </c>
      <c r="AV1214" t="inlineStr">
        <is>
          <t>Not reviewed</t>
        </is>
      </c>
      <c r="AW1214" t="inlineStr">
        <is>
          <t>Not reviewed</t>
        </is>
      </c>
      <c r="AX1214" t="inlineStr">
        <is>
          <t>Not reported</t>
        </is>
      </c>
      <c r="AY1214" t="inlineStr">
        <is>
          <t>Not reported</t>
        </is>
      </c>
      <c r="AZ1214" t="inlineStr">
        <is>
          <t>Not reported</t>
        </is>
      </c>
      <c r="BA1214" t="inlineStr">
        <is>
          <t>Not reported</t>
        </is>
      </c>
      <c r="BB1214" t="inlineStr">
        <is>
          <t>Not reported</t>
        </is>
      </c>
      <c r="BC1214" t="inlineStr">
        <is>
          <t>Not reported</t>
        </is>
      </c>
      <c r="BD1214" t="inlineStr">
        <is>
          <t>Not reported</t>
        </is>
      </c>
      <c r="BE1214" t="inlineStr">
        <is>
          <t>Not reported</t>
        </is>
      </c>
      <c r="BF1214" t="inlineStr">
        <is>
          <t>Not reported</t>
        </is>
      </c>
      <c r="BG1214" t="inlineStr">
        <is>
          <t>Not reviewed (not included)</t>
        </is>
      </c>
      <c r="BH1214" t="inlineStr">
        <is>
          <t>N/A</t>
        </is>
      </c>
      <c r="BI1214" t="inlineStr">
        <is>
          <t>Not reviewed</t>
        </is>
      </c>
      <c r="BJ1214" t="inlineStr">
        <is>
          <t>Not reviewed</t>
        </is>
      </c>
      <c r="BK1214" t="inlineStr">
        <is>
          <t>Not reviewed</t>
        </is>
      </c>
      <c r="BL1214" t="inlineStr">
        <is>
          <t>Not reviewed</t>
        </is>
      </c>
      <c r="BM1214" t="inlineStr">
        <is>
          <t>Not reviewed (not included)</t>
        </is>
      </c>
      <c r="BN1214" t="inlineStr">
        <is>
          <t>Non-ADHD Focused - E2-Not ADHD focused: Neither title nor abstract mentions ADHD or attention-deficit/hyperactivity</t>
        </is>
      </c>
      <c r="BO1214" t="inlineStr">
        <is>
          <t>Abstract-level screening only</t>
        </is>
      </c>
      <c r="BP1214" t="inlineStr">
        <is>
          <t>Not reported</t>
        </is>
      </c>
    </row>
    <row r="1215">
      <c r="A1215" t="inlineStr">
        <is>
          <t>The hidden links between mental disorders</t>
        </is>
      </c>
      <c r="B1215" t="n">
        <v>2020</v>
      </c>
      <c r="C1215" t="inlineStr">
        <is>
          <t>Not checked</t>
        </is>
      </c>
      <c r="D1215" t="inlineStr">
        <is>
          <t>Not checked</t>
        </is>
      </c>
      <c r="E1215">
        <f>_XLFN.IFNA( _XLFN.XLOOKUP(A1106,#REF!,#REF!), "NOT PUBMED")</f>
        <v/>
      </c>
      <c r="G1215" t="inlineStr">
        <is>
          <t>Unimodal</t>
        </is>
      </c>
      <c r="H1215" t="inlineStr">
        <is>
          <t>See abstract</t>
        </is>
      </c>
      <c r="I1215" t="inlineStr">
        <is>
          <t>See abstract</t>
        </is>
      </c>
      <c r="J1215" t="inlineStr">
        <is>
          <t>See abstract (AI/ML)</t>
        </is>
      </c>
      <c r="K1215" t="inlineStr">
        <is>
          <t>See abstract</t>
        </is>
      </c>
      <c r="M1215" t="inlineStr">
        <is>
          <t>See abstract</t>
        </is>
      </c>
      <c r="N1215" t="inlineStr">
        <is>
          <t>See abstract</t>
        </is>
      </c>
      <c r="O1215" t="inlineStr">
        <is>
          <t>Not verified from abstract</t>
        </is>
      </c>
      <c r="P1215" t="inlineStr">
        <is>
          <t>See abstract</t>
        </is>
      </c>
      <c r="Q1215" t="inlineStr">
        <is>
          <t>See abstract</t>
        </is>
      </c>
      <c r="R1215" t="inlineStr">
        <is>
          <t>Not reviewed (not included)</t>
        </is>
      </c>
      <c r="S1215" t="inlineStr">
        <is>
          <t>Not reviewed (not included)</t>
        </is>
      </c>
      <c r="T1215" t="inlineStr">
        <is>
          <t>Abstract screening only. Non-ADHD Focused</t>
        </is>
      </c>
      <c r="U1215" t="inlineStr">
        <is>
          <t>EXCLUDE</t>
        </is>
      </c>
      <c r="V1215" t="inlineStr">
        <is>
          <t>E2-Not ADHD focused: Neither title nor abstract mentions ADHD or attention-deficit/hyperactivity</t>
        </is>
      </c>
      <c r="W1215" t="inlineStr">
        <is>
          <t>Excluded: Not ADHD Focused</t>
        </is>
      </c>
      <c r="X1215" t="inlineStr">
        <is>
          <t>Not assessed from abstract</t>
        </is>
      </c>
      <c r="Y1215" t="inlineStr">
        <is>
          <t>Pubmed</t>
        </is>
      </c>
      <c r="Z1215" t="inlineStr">
        <is>
          <t>Not determined from abstract</t>
        </is>
      </c>
      <c r="AB1215" t="inlineStr">
        <is>
          <t>Not assessed (not included)</t>
        </is>
      </c>
      <c r="AC1215" t="inlineStr">
        <is>
          <t>Not assessed (not included)</t>
        </is>
      </c>
      <c r="AD1215" t="inlineStr">
        <is>
          <t>Marshall M.</t>
        </is>
      </c>
      <c r="AF1215" t="inlineStr">
        <is>
          <t>Unknown - Verify via DOI</t>
        </is>
      </c>
      <c r="AH1215" t="inlineStr">
        <is>
          <t>Not assessed</t>
        </is>
      </c>
      <c r="AI1215" t="inlineStr">
        <is>
          <t>Not reported</t>
        </is>
      </c>
      <c r="AJ1215" t="inlineStr">
        <is>
          <t>Not reported</t>
        </is>
      </c>
      <c r="AK1215" t="inlineStr">
        <is>
          <t>Not reported</t>
        </is>
      </c>
      <c r="AL1215" t="inlineStr">
        <is>
          <t>Not reported</t>
        </is>
      </c>
      <c r="AM1215" t="inlineStr">
        <is>
          <t>Not reported</t>
        </is>
      </c>
      <c r="AN1215" t="inlineStr">
        <is>
          <t>Not reported</t>
        </is>
      </c>
      <c r="AO1215" t="inlineStr">
        <is>
          <t>Not reviewed</t>
        </is>
      </c>
      <c r="AP1215" t="inlineStr">
        <is>
          <t>Not reported</t>
        </is>
      </c>
      <c r="AQ1215" t="inlineStr">
        <is>
          <t>Not reported</t>
        </is>
      </c>
      <c r="AR1215" t="inlineStr">
        <is>
          <t>Not reported</t>
        </is>
      </c>
      <c r="AS1215" t="inlineStr">
        <is>
          <t>See abstract</t>
        </is>
      </c>
      <c r="AT1215" t="inlineStr">
        <is>
          <t>Not reviewed</t>
        </is>
      </c>
      <c r="AU1215" t="inlineStr">
        <is>
          <t>Not reviewed</t>
        </is>
      </c>
      <c r="AV1215" t="inlineStr">
        <is>
          <t>Not reviewed</t>
        </is>
      </c>
      <c r="AW1215" t="inlineStr">
        <is>
          <t>Not reviewed</t>
        </is>
      </c>
      <c r="AX1215" t="inlineStr">
        <is>
          <t>Not reported</t>
        </is>
      </c>
      <c r="AY1215" t="inlineStr">
        <is>
          <t>Not reported</t>
        </is>
      </c>
      <c r="AZ1215" t="inlineStr">
        <is>
          <t>Not reported</t>
        </is>
      </c>
      <c r="BA1215" t="inlineStr">
        <is>
          <t>Not reported</t>
        </is>
      </c>
      <c r="BB1215" t="inlineStr">
        <is>
          <t>Not reported</t>
        </is>
      </c>
      <c r="BC1215" t="inlineStr">
        <is>
          <t>Not reported</t>
        </is>
      </c>
      <c r="BD1215" t="inlineStr">
        <is>
          <t>Not reported</t>
        </is>
      </c>
      <c r="BE1215" t="inlineStr">
        <is>
          <t>Not reported</t>
        </is>
      </c>
      <c r="BF1215" t="inlineStr">
        <is>
          <t>Not reported</t>
        </is>
      </c>
      <c r="BG1215" t="inlineStr">
        <is>
          <t>Not reviewed (not included)</t>
        </is>
      </c>
      <c r="BH1215" t="inlineStr">
        <is>
          <t>N/A</t>
        </is>
      </c>
      <c r="BI1215" t="inlineStr">
        <is>
          <t>Not reviewed</t>
        </is>
      </c>
      <c r="BJ1215" t="inlineStr">
        <is>
          <t>Not reviewed</t>
        </is>
      </c>
      <c r="BK1215" t="inlineStr">
        <is>
          <t>Not reviewed</t>
        </is>
      </c>
      <c r="BL1215" t="inlineStr">
        <is>
          <t>Not reviewed</t>
        </is>
      </c>
      <c r="BM1215" t="inlineStr">
        <is>
          <t>Not reviewed (not included)</t>
        </is>
      </c>
      <c r="BN1215" t="inlineStr">
        <is>
          <t>Non-ADHD Focused - E2-Not ADHD focused: Neither title nor abstract mentions ADHD or attention-deficit/hyperactivity</t>
        </is>
      </c>
      <c r="BO1215" t="inlineStr">
        <is>
          <t>Abstract-level screening only</t>
        </is>
      </c>
      <c r="BP1215" t="inlineStr">
        <is>
          <t>Not reported</t>
        </is>
      </c>
    </row>
    <row r="1216">
      <c r="A1216" t="inlineStr">
        <is>
          <t>A novel approach to ADHD classification based on severity and emotional impairment: Findings from artificial intelligence analysis</t>
        </is>
      </c>
      <c r="B1216" t="n">
        <v>2024</v>
      </c>
      <c r="C1216" t="inlineStr">
        <is>
          <t>Not checked</t>
        </is>
      </c>
      <c r="D1216" t="inlineStr">
        <is>
          <t>Not checked</t>
        </is>
      </c>
      <c r="E1216">
        <f>_XLFN.IFNA( _XLFN.XLOOKUP(A1107,#REF!,#REF!), "NOT PUBMED")</f>
        <v/>
      </c>
      <c r="G1216" t="inlineStr">
        <is>
          <t>Unimodal</t>
        </is>
      </c>
      <c r="H1216" t="inlineStr">
        <is>
          <t>See abstract</t>
        </is>
      </c>
      <c r="I1216" t="inlineStr">
        <is>
          <t>See abstract</t>
        </is>
      </c>
      <c r="J1216" t="inlineStr">
        <is>
          <t>See abstract (AI/ML)</t>
        </is>
      </c>
      <c r="K1216" t="inlineStr">
        <is>
          <t>See abstract</t>
        </is>
      </c>
      <c r="M1216" t="inlineStr">
        <is>
          <t>See abstract</t>
        </is>
      </c>
      <c r="N1216" t="inlineStr">
        <is>
          <t>See abstract</t>
        </is>
      </c>
      <c r="O1216" t="inlineStr">
        <is>
          <t>Not verified from abstract</t>
        </is>
      </c>
      <c r="P1216" t="inlineStr">
        <is>
          <t>See abstract</t>
        </is>
      </c>
      <c r="Q1216" t="inlineStr">
        <is>
          <t>See abstract</t>
        </is>
      </c>
      <c r="R1216" t="inlineStr">
        <is>
          <t>Not reviewed (not included)</t>
        </is>
      </c>
      <c r="S1216" t="inlineStr">
        <is>
          <t>Not reviewed (not included)</t>
        </is>
      </c>
      <c r="T1216" t="inlineStr">
        <is>
          <t>Abstract screening only. Not Selected for Final 95 (Pending Full Text Review)</t>
        </is>
      </c>
      <c r="U1216" t="inlineStr">
        <is>
          <t>EXCLUDE</t>
        </is>
      </c>
      <c r="V121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16" t="inlineStr">
        <is>
          <t>Excluded: Other Criterion</t>
        </is>
      </c>
      <c r="X1216" t="inlineStr">
        <is>
          <t>Not assessed from abstract</t>
        </is>
      </c>
      <c r="Y1216" t="inlineStr">
        <is>
          <t>Pubmed</t>
        </is>
      </c>
      <c r="Z1216" t="inlineStr">
        <is>
          <t>Not determined from abstract</t>
        </is>
      </c>
      <c r="AB1216" t="inlineStr">
        <is>
          <t>Not assessed (not included)</t>
        </is>
      </c>
      <c r="AC1216" t="inlineStr">
        <is>
          <t>Not assessed (not included)</t>
        </is>
      </c>
      <c r="AD1216" t="inlineStr">
        <is>
          <t>Pascual Zapatero I, Sánchez Cristóbal P, Jurado Barba R.</t>
        </is>
      </c>
      <c r="AF1216" t="inlineStr">
        <is>
          <t>Unknown - Verify via DOI</t>
        </is>
      </c>
      <c r="AH1216" t="inlineStr">
        <is>
          <t>Not assessed</t>
        </is>
      </c>
      <c r="AI1216" t="inlineStr">
        <is>
          <t>Not reported</t>
        </is>
      </c>
      <c r="AJ1216" t="inlineStr">
        <is>
          <t>Not reported</t>
        </is>
      </c>
      <c r="AK1216" t="inlineStr">
        <is>
          <t>Not reported</t>
        </is>
      </c>
      <c r="AL1216" t="inlineStr">
        <is>
          <t>Not reported</t>
        </is>
      </c>
      <c r="AM1216" t="inlineStr">
        <is>
          <t>Not reported</t>
        </is>
      </c>
      <c r="AN1216" t="inlineStr">
        <is>
          <t>Not reported</t>
        </is>
      </c>
      <c r="AO1216" t="inlineStr">
        <is>
          <t>Not reviewed</t>
        </is>
      </c>
      <c r="AP1216" t="inlineStr">
        <is>
          <t>Not reported</t>
        </is>
      </c>
      <c r="AQ1216" t="inlineStr">
        <is>
          <t>Not reported</t>
        </is>
      </c>
      <c r="AR1216" t="inlineStr">
        <is>
          <t>Not reported</t>
        </is>
      </c>
      <c r="AS1216" t="inlineStr">
        <is>
          <t>See abstract</t>
        </is>
      </c>
      <c r="AT1216" t="inlineStr">
        <is>
          <t>Not reviewed</t>
        </is>
      </c>
      <c r="AU1216" t="inlineStr">
        <is>
          <t>Not reviewed</t>
        </is>
      </c>
      <c r="AV1216" t="inlineStr">
        <is>
          <t>Not reviewed</t>
        </is>
      </c>
      <c r="AW1216" t="inlineStr">
        <is>
          <t>Not reviewed</t>
        </is>
      </c>
      <c r="AX1216" t="inlineStr">
        <is>
          <t>Not reported</t>
        </is>
      </c>
      <c r="AY1216" t="inlineStr">
        <is>
          <t>Not reported</t>
        </is>
      </c>
      <c r="AZ1216" t="inlineStr">
        <is>
          <t>Not reported</t>
        </is>
      </c>
      <c r="BA1216" t="inlineStr">
        <is>
          <t>Not reported</t>
        </is>
      </c>
      <c r="BB1216" t="inlineStr">
        <is>
          <t>Not reported</t>
        </is>
      </c>
      <c r="BC1216" t="inlineStr">
        <is>
          <t>Not reported</t>
        </is>
      </c>
      <c r="BD1216" t="inlineStr">
        <is>
          <t>Not reported</t>
        </is>
      </c>
      <c r="BE1216" t="inlineStr">
        <is>
          <t>Not reported</t>
        </is>
      </c>
      <c r="BF1216" t="inlineStr">
        <is>
          <t>Not reported</t>
        </is>
      </c>
      <c r="BG1216" t="inlineStr">
        <is>
          <t>Not reviewed (not included)</t>
        </is>
      </c>
      <c r="BH1216" t="inlineStr">
        <is>
          <t>N/A</t>
        </is>
      </c>
      <c r="BI1216" t="inlineStr">
        <is>
          <t>Not reviewed</t>
        </is>
      </c>
      <c r="BJ1216" t="inlineStr">
        <is>
          <t>Not reviewed</t>
        </is>
      </c>
      <c r="BK1216" t="inlineStr">
        <is>
          <t>Not reviewed</t>
        </is>
      </c>
      <c r="BL1216" t="inlineStr">
        <is>
          <t>Not reviewed</t>
        </is>
      </c>
      <c r="BM1216" t="inlineStr">
        <is>
          <t>Not reviewed (not included)</t>
        </is>
      </c>
      <c r="BN1216" t="inlineStr">
        <is>
          <t>Not Selected for Final 95 (Pending Full Text Review) - Candidate paper not selected for final 95: Passed abstract screening but not included in final selec</t>
        </is>
      </c>
      <c r="BO1216" t="inlineStr">
        <is>
          <t>Abstract-level screening only</t>
        </is>
      </c>
      <c r="BP1216" t="inlineStr">
        <is>
          <t>Not reported</t>
        </is>
      </c>
    </row>
    <row r="1217">
      <c r="A1217" t="inlineStr">
        <is>
          <t>Automated detection of conduct disorder and attention deficit hyperactivity disorder using decomposition and nonlinear techniques with EEG signals</t>
        </is>
      </c>
      <c r="B1217" t="n">
        <v>2021</v>
      </c>
      <c r="C1217" t="inlineStr">
        <is>
          <t>Not checked</t>
        </is>
      </c>
      <c r="D1217" t="inlineStr">
        <is>
          <t>Not checked</t>
        </is>
      </c>
      <c r="E1217">
        <f>_XLFN.IFNA( _XLFN.XLOOKUP(A1108,#REF!,#REF!), "NOT PUBMED")</f>
        <v/>
      </c>
      <c r="G1217" t="inlineStr">
        <is>
          <t>Unimodal</t>
        </is>
      </c>
      <c r="H1217" t="inlineStr">
        <is>
          <t>See abstract</t>
        </is>
      </c>
      <c r="I1217" t="inlineStr">
        <is>
          <t>See abstract</t>
        </is>
      </c>
      <c r="J1217" t="inlineStr">
        <is>
          <t>See abstract (AI/ML)</t>
        </is>
      </c>
      <c r="K1217" t="inlineStr">
        <is>
          <t>See abstract</t>
        </is>
      </c>
      <c r="M1217" t="inlineStr">
        <is>
          <t>See abstract</t>
        </is>
      </c>
      <c r="N1217" t="inlineStr">
        <is>
          <t>See abstract</t>
        </is>
      </c>
      <c r="O1217" t="inlineStr">
        <is>
          <t>Not verified from abstract</t>
        </is>
      </c>
      <c r="P1217" t="inlineStr">
        <is>
          <t>See abstract</t>
        </is>
      </c>
      <c r="Q1217" t="inlineStr">
        <is>
          <t>See abstract</t>
        </is>
      </c>
      <c r="R1217" t="inlineStr">
        <is>
          <t>Not reviewed (not included)</t>
        </is>
      </c>
      <c r="S1217" t="inlineStr">
        <is>
          <t>Not reviewed (not included)</t>
        </is>
      </c>
      <c r="T1217" t="inlineStr">
        <is>
          <t>Abstract screening only. No AI/ML Methods</t>
        </is>
      </c>
      <c r="U1217" t="inlineStr">
        <is>
          <t>EXCLUDE</t>
        </is>
      </c>
      <c r="V1217" t="inlineStr">
        <is>
          <t>E1-No AI/ML/DL: Abstract and title do not describe application of AI, ML, or DL methods</t>
        </is>
      </c>
      <c r="W1217" t="inlineStr">
        <is>
          <t>Excluded: No AI/ML Methods</t>
        </is>
      </c>
      <c r="X1217" t="inlineStr">
        <is>
          <t>Not assessed from abstract</t>
        </is>
      </c>
      <c r="Y1217" t="inlineStr">
        <is>
          <t>Pubmed</t>
        </is>
      </c>
      <c r="Z1217" t="inlineStr">
        <is>
          <t>Not determined from abstract</t>
        </is>
      </c>
      <c r="AB1217" t="inlineStr">
        <is>
          <t>Not assessed (not included)</t>
        </is>
      </c>
      <c r="AC1217" t="inlineStr">
        <is>
          <t>Not assessed (not included)</t>
        </is>
      </c>
      <c r="AD1217" t="inlineStr">
        <is>
          <t>Tor HT, Ooi CP, Lim-Ashworth NS, Wei JKE, Jahmunah V, Oh SL, Acharya UR, Fung DSS.</t>
        </is>
      </c>
      <c r="AF1217" t="inlineStr">
        <is>
          <t>Unknown - Verify via DOI</t>
        </is>
      </c>
      <c r="AH1217" t="inlineStr">
        <is>
          <t>Not assessed</t>
        </is>
      </c>
      <c r="AI1217" t="inlineStr">
        <is>
          <t>Not reported</t>
        </is>
      </c>
      <c r="AJ1217" t="inlineStr">
        <is>
          <t>Not reported</t>
        </is>
      </c>
      <c r="AK1217" t="inlineStr">
        <is>
          <t>Not reported</t>
        </is>
      </c>
      <c r="AL1217" t="inlineStr">
        <is>
          <t>Not reported</t>
        </is>
      </c>
      <c r="AM1217" t="inlineStr">
        <is>
          <t>Not reported</t>
        </is>
      </c>
      <c r="AN1217" t="inlineStr">
        <is>
          <t>Not reported</t>
        </is>
      </c>
      <c r="AO1217" t="inlineStr">
        <is>
          <t>Not reviewed</t>
        </is>
      </c>
      <c r="AP1217" t="inlineStr">
        <is>
          <t>Not reported</t>
        </is>
      </c>
      <c r="AQ1217" t="inlineStr">
        <is>
          <t>Not reported</t>
        </is>
      </c>
      <c r="AR1217" t="inlineStr">
        <is>
          <t>Not reported</t>
        </is>
      </c>
      <c r="AS1217" t="inlineStr">
        <is>
          <t>See abstract</t>
        </is>
      </c>
      <c r="AT1217" t="inlineStr">
        <is>
          <t>Not reviewed</t>
        </is>
      </c>
      <c r="AU1217" t="inlineStr">
        <is>
          <t>Not reviewed</t>
        </is>
      </c>
      <c r="AV1217" t="inlineStr">
        <is>
          <t>Not reviewed</t>
        </is>
      </c>
      <c r="AW1217" t="inlineStr">
        <is>
          <t>Not reviewed</t>
        </is>
      </c>
      <c r="AX1217" t="inlineStr">
        <is>
          <t>Not reported</t>
        </is>
      </c>
      <c r="AY1217" t="inlineStr">
        <is>
          <t>Not reported</t>
        </is>
      </c>
      <c r="AZ1217" t="inlineStr">
        <is>
          <t>Not reported</t>
        </is>
      </c>
      <c r="BA1217" t="inlineStr">
        <is>
          <t>Not reported</t>
        </is>
      </c>
      <c r="BB1217" t="inlineStr">
        <is>
          <t>Not reported</t>
        </is>
      </c>
      <c r="BC1217" t="inlineStr">
        <is>
          <t>Not reported</t>
        </is>
      </c>
      <c r="BD1217" t="inlineStr">
        <is>
          <t>Not reported</t>
        </is>
      </c>
      <c r="BE1217" t="inlineStr">
        <is>
          <t>Not reported</t>
        </is>
      </c>
      <c r="BF1217" t="inlineStr">
        <is>
          <t>Not reported</t>
        </is>
      </c>
      <c r="BG1217" t="inlineStr">
        <is>
          <t>Not reviewed (not included)</t>
        </is>
      </c>
      <c r="BH1217" t="inlineStr">
        <is>
          <t>N/A</t>
        </is>
      </c>
      <c r="BI1217" t="inlineStr">
        <is>
          <t>Not reviewed</t>
        </is>
      </c>
      <c r="BJ1217" t="inlineStr">
        <is>
          <t>Not reviewed</t>
        </is>
      </c>
      <c r="BK1217" t="inlineStr">
        <is>
          <t>Not reviewed</t>
        </is>
      </c>
      <c r="BL1217" t="inlineStr">
        <is>
          <t>Not reviewed</t>
        </is>
      </c>
      <c r="BM1217" t="inlineStr">
        <is>
          <t>Not reviewed (not included)</t>
        </is>
      </c>
      <c r="BN1217" t="inlineStr">
        <is>
          <t>No AI/ML Methods - E1-No AI/ML/DL: Abstract and title do not describe application of AI, ML, or DL methods</t>
        </is>
      </c>
      <c r="BO1217" t="inlineStr">
        <is>
          <t>Abstract-level screening only</t>
        </is>
      </c>
      <c r="BP1217" t="inlineStr">
        <is>
          <t>Not reported</t>
        </is>
      </c>
    </row>
    <row r="1218">
      <c r="A1218" t="inlineStr">
        <is>
          <t>Detection of cortical arousals in sleep using multimodal wearable sensors and machine learning</t>
        </is>
      </c>
      <c r="B1218" t="n">
        <v>2025</v>
      </c>
      <c r="C1218" t="inlineStr">
        <is>
          <t>Not checked</t>
        </is>
      </c>
      <c r="D1218" t="inlineStr">
        <is>
          <t>Not checked</t>
        </is>
      </c>
      <c r="E1218">
        <f>_XLFN.IFNA( _XLFN.XLOOKUP(A1109,#REF!,#REF!), "NOT PUBMED")</f>
        <v/>
      </c>
      <c r="G1218" t="inlineStr">
        <is>
          <t>Unimodal</t>
        </is>
      </c>
      <c r="H1218" t="inlineStr">
        <is>
          <t>See abstract</t>
        </is>
      </c>
      <c r="I1218" t="inlineStr">
        <is>
          <t>See abstract</t>
        </is>
      </c>
      <c r="J1218" t="inlineStr">
        <is>
          <t>See abstract (AI/ML)</t>
        </is>
      </c>
      <c r="K1218" t="inlineStr">
        <is>
          <t>See abstract</t>
        </is>
      </c>
      <c r="M1218" t="inlineStr">
        <is>
          <t>See abstract</t>
        </is>
      </c>
      <c r="N1218" t="inlineStr">
        <is>
          <t>See abstract</t>
        </is>
      </c>
      <c r="O1218" t="inlineStr">
        <is>
          <t>Not verified from abstract</t>
        </is>
      </c>
      <c r="P1218" t="inlineStr">
        <is>
          <t>See abstract</t>
        </is>
      </c>
      <c r="Q1218" t="inlineStr">
        <is>
          <t>See abstract</t>
        </is>
      </c>
      <c r="R1218" t="inlineStr">
        <is>
          <t>Not reviewed (not included)</t>
        </is>
      </c>
      <c r="S1218" t="inlineStr">
        <is>
          <t>Not reviewed (not included)</t>
        </is>
      </c>
      <c r="T1218" t="inlineStr">
        <is>
          <t>Abstract screening only. Non-ADHD Focused</t>
        </is>
      </c>
      <c r="U1218" t="inlineStr">
        <is>
          <t>EXCLUDE</t>
        </is>
      </c>
      <c r="V1218" t="inlineStr">
        <is>
          <t>E2-Not ADHD focused: Neither title nor abstract mentions ADHD or attention-deficit/hyperactivity</t>
        </is>
      </c>
      <c r="W1218" t="inlineStr">
        <is>
          <t>Excluded: Not ADHD Focused</t>
        </is>
      </c>
      <c r="X1218" t="inlineStr">
        <is>
          <t>Not assessed from abstract</t>
        </is>
      </c>
      <c r="Y1218" t="inlineStr">
        <is>
          <t>Pubmed</t>
        </is>
      </c>
      <c r="Z1218" t="inlineStr">
        <is>
          <t>Not determined from abstract</t>
        </is>
      </c>
      <c r="AB1218" t="inlineStr">
        <is>
          <t>Not assessed (not included)</t>
        </is>
      </c>
      <c r="AC1218" t="inlineStr">
        <is>
          <t>Not assessed (not included)</t>
        </is>
      </c>
      <c r="AD1218" t="inlineStr">
        <is>
          <t>Kucukosmanoglu M, Conklin S, Bansal K, Kaya S, Anwar Y, Dang Q, Kargosha G, Brooks J, Feltch C, Banerjee N.</t>
        </is>
      </c>
      <c r="AF1218" t="inlineStr">
        <is>
          <t>Hybrid OA (IEEE)</t>
        </is>
      </c>
      <c r="AH1218" t="inlineStr">
        <is>
          <t>Not assessed</t>
        </is>
      </c>
      <c r="AI1218" t="inlineStr">
        <is>
          <t>Not reported</t>
        </is>
      </c>
      <c r="AJ1218" t="inlineStr">
        <is>
          <t>Not reported</t>
        </is>
      </c>
      <c r="AK1218" t="inlineStr">
        <is>
          <t>Not reported</t>
        </is>
      </c>
      <c r="AL1218" t="inlineStr">
        <is>
          <t>Not reported</t>
        </is>
      </c>
      <c r="AM1218" t="inlineStr">
        <is>
          <t>Not reported</t>
        </is>
      </c>
      <c r="AN1218" t="inlineStr">
        <is>
          <t>Not reported</t>
        </is>
      </c>
      <c r="AO1218" t="inlineStr">
        <is>
          <t>Not reviewed</t>
        </is>
      </c>
      <c r="AP1218" t="inlineStr">
        <is>
          <t>Not reported</t>
        </is>
      </c>
      <c r="AQ1218" t="inlineStr">
        <is>
          <t>Not reported</t>
        </is>
      </c>
      <c r="AR1218" t="inlineStr">
        <is>
          <t>Not reported</t>
        </is>
      </c>
      <c r="AS1218" t="inlineStr">
        <is>
          <t>See abstract</t>
        </is>
      </c>
      <c r="AT1218" t="inlineStr">
        <is>
          <t>Not reviewed</t>
        </is>
      </c>
      <c r="AU1218" t="inlineStr">
        <is>
          <t>Not reviewed</t>
        </is>
      </c>
      <c r="AV1218" t="inlineStr">
        <is>
          <t>Not reviewed</t>
        </is>
      </c>
      <c r="AW1218" t="inlineStr">
        <is>
          <t>Not reviewed</t>
        </is>
      </c>
      <c r="AX1218" t="inlineStr">
        <is>
          <t>Not reported</t>
        </is>
      </c>
      <c r="AY1218" t="inlineStr">
        <is>
          <t>Not reported</t>
        </is>
      </c>
      <c r="AZ1218" t="inlineStr">
        <is>
          <t>Not reported</t>
        </is>
      </c>
      <c r="BA1218" t="inlineStr">
        <is>
          <t>Not reported</t>
        </is>
      </c>
      <c r="BB1218" t="inlineStr">
        <is>
          <t>Not reported</t>
        </is>
      </c>
      <c r="BC1218" t="inlineStr">
        <is>
          <t>Not reported</t>
        </is>
      </c>
      <c r="BD1218" t="inlineStr">
        <is>
          <t>Not reported</t>
        </is>
      </c>
      <c r="BE1218" t="inlineStr">
        <is>
          <t>Not reported</t>
        </is>
      </c>
      <c r="BF1218" t="inlineStr">
        <is>
          <t>Not reported</t>
        </is>
      </c>
      <c r="BG1218" t="inlineStr">
        <is>
          <t>Not reviewed (not included)</t>
        </is>
      </c>
      <c r="BH1218" t="inlineStr">
        <is>
          <t>N/A</t>
        </is>
      </c>
      <c r="BI1218" t="inlineStr">
        <is>
          <t>Not reviewed</t>
        </is>
      </c>
      <c r="BJ1218" t="inlineStr">
        <is>
          <t>Not reviewed</t>
        </is>
      </c>
      <c r="BK1218" t="inlineStr">
        <is>
          <t>Not reviewed</t>
        </is>
      </c>
      <c r="BL1218" t="inlineStr">
        <is>
          <t>Not reviewed</t>
        </is>
      </c>
      <c r="BM1218" t="inlineStr">
        <is>
          <t>Not reviewed (not included)</t>
        </is>
      </c>
      <c r="BN1218" t="inlineStr">
        <is>
          <t>Non-ADHD Focused - E2-Not ADHD focused: Neither title nor abstract mentions ADHD or attention-deficit/hyperactivity</t>
        </is>
      </c>
      <c r="BO1218" t="inlineStr">
        <is>
          <t>Abstract-level screening only</t>
        </is>
      </c>
      <c r="BP1218" t="inlineStr">
        <is>
          <t>Not reported</t>
        </is>
      </c>
    </row>
    <row r="1219">
      <c r="A1219" t="inlineStr">
        <is>
          <t>ADHD diagnosis and biomarker detection based on multimodal graph attention convolutional neural network</t>
        </is>
      </c>
      <c r="B1219" t="n">
        <v>2026</v>
      </c>
      <c r="C1219" t="inlineStr">
        <is>
          <t>Not checked</t>
        </is>
      </c>
      <c r="D1219" t="inlineStr">
        <is>
          <t>Not checked</t>
        </is>
      </c>
      <c r="E1219">
        <f>_XLFN.IFNA( _XLFN.XLOOKUP(A1110,#REF!,#REF!), "NOT PUBMED")</f>
        <v/>
      </c>
      <c r="G1219" t="inlineStr">
        <is>
          <t>Unimodal</t>
        </is>
      </c>
      <c r="H1219" t="inlineStr">
        <is>
          <t>See abstract</t>
        </is>
      </c>
      <c r="I1219" t="inlineStr">
        <is>
          <t>See abstract</t>
        </is>
      </c>
      <c r="J1219" t="inlineStr">
        <is>
          <t>See abstract (AI/ML)</t>
        </is>
      </c>
      <c r="K1219" t="inlineStr">
        <is>
          <t>See abstract</t>
        </is>
      </c>
      <c r="M1219" t="inlineStr">
        <is>
          <t>See abstract</t>
        </is>
      </c>
      <c r="N1219" t="inlineStr">
        <is>
          <t>See abstract</t>
        </is>
      </c>
      <c r="O1219" t="inlineStr">
        <is>
          <t>Not verified from abstract</t>
        </is>
      </c>
      <c r="P1219" t="inlineStr">
        <is>
          <t>See abstract</t>
        </is>
      </c>
      <c r="Q1219" t="inlineStr">
        <is>
          <t>See abstract</t>
        </is>
      </c>
      <c r="R1219" t="inlineStr">
        <is>
          <t>Not reviewed (not included)</t>
        </is>
      </c>
      <c r="S1219" t="inlineStr">
        <is>
          <t>Not reviewed (not included)</t>
        </is>
      </c>
      <c r="T1219" t="inlineStr">
        <is>
          <t>Abstract screening only. Out of Date Range</t>
        </is>
      </c>
      <c r="U1219" t="inlineStr">
        <is>
          <t>EXCLUDE</t>
        </is>
      </c>
      <c r="V1219" t="inlineStr">
        <is>
          <t>E4-Year: Published 2026, outside 2019-2025 window</t>
        </is>
      </c>
      <c r="W1219" t="inlineStr">
        <is>
          <t>Out of Date Range</t>
        </is>
      </c>
      <c r="X1219" t="inlineStr">
        <is>
          <t>Not assessed from abstract</t>
        </is>
      </c>
      <c r="Y1219" t="inlineStr">
        <is>
          <t>Pubmed</t>
        </is>
      </c>
      <c r="Z1219" t="inlineStr">
        <is>
          <t>Not determined from abstract</t>
        </is>
      </c>
      <c r="AB1219" t="inlineStr">
        <is>
          <t>Not assessed (not included)</t>
        </is>
      </c>
      <c r="AC1219" t="inlineStr">
        <is>
          <t>Not assessed (not included)</t>
        </is>
      </c>
      <c r="AD1219" t="inlineStr">
        <is>
          <t>Wang X, Tang Y, Gao Y, Meng X, Chen Y.</t>
        </is>
      </c>
      <c r="AF1219" t="inlineStr">
        <is>
          <t>Unknown - Verify via DOI</t>
        </is>
      </c>
      <c r="AH1219" t="inlineStr">
        <is>
          <t>Not assessed</t>
        </is>
      </c>
      <c r="AI1219" t="inlineStr">
        <is>
          <t>Not reported</t>
        </is>
      </c>
      <c r="AJ1219" t="inlineStr">
        <is>
          <t>Not reported</t>
        </is>
      </c>
      <c r="AK1219" t="inlineStr">
        <is>
          <t>Not reported</t>
        </is>
      </c>
      <c r="AL1219" t="inlineStr">
        <is>
          <t>Not reported</t>
        </is>
      </c>
      <c r="AM1219" t="inlineStr">
        <is>
          <t>Not reported</t>
        </is>
      </c>
      <c r="AN1219" t="inlineStr">
        <is>
          <t>Not reported</t>
        </is>
      </c>
      <c r="AO1219" t="inlineStr">
        <is>
          <t>Not reviewed</t>
        </is>
      </c>
      <c r="AP1219" t="inlineStr">
        <is>
          <t>Not reported</t>
        </is>
      </c>
      <c r="AQ1219" t="inlineStr">
        <is>
          <t>Not reported</t>
        </is>
      </c>
      <c r="AR1219" t="inlineStr">
        <is>
          <t>Not reported</t>
        </is>
      </c>
      <c r="AS1219" t="inlineStr">
        <is>
          <t>See abstract</t>
        </is>
      </c>
      <c r="AT1219" t="inlineStr">
        <is>
          <t>Not reviewed</t>
        </is>
      </c>
      <c r="AU1219" t="inlineStr">
        <is>
          <t>Not reviewed</t>
        </is>
      </c>
      <c r="AV1219" t="inlineStr">
        <is>
          <t>Not reviewed</t>
        </is>
      </c>
      <c r="AW1219" t="inlineStr">
        <is>
          <t>Not reviewed</t>
        </is>
      </c>
      <c r="AX1219" t="inlineStr">
        <is>
          <t>Not reported</t>
        </is>
      </c>
      <c r="AY1219" t="inlineStr">
        <is>
          <t>Not reported</t>
        </is>
      </c>
      <c r="AZ1219" t="inlineStr">
        <is>
          <t>Not reported</t>
        </is>
      </c>
      <c r="BA1219" t="inlineStr">
        <is>
          <t>Not reported</t>
        </is>
      </c>
      <c r="BB1219" t="inlineStr">
        <is>
          <t>Not reported</t>
        </is>
      </c>
      <c r="BC1219" t="inlineStr">
        <is>
          <t>Not reported</t>
        </is>
      </c>
      <c r="BD1219" t="inlineStr">
        <is>
          <t>Not reported</t>
        </is>
      </c>
      <c r="BE1219" t="inlineStr">
        <is>
          <t>Not reported</t>
        </is>
      </c>
      <c r="BF1219" t="inlineStr">
        <is>
          <t>Not reported</t>
        </is>
      </c>
      <c r="BG1219" t="inlineStr">
        <is>
          <t>Not reviewed (not included)</t>
        </is>
      </c>
      <c r="BH1219" t="inlineStr">
        <is>
          <t>N/A</t>
        </is>
      </c>
      <c r="BI1219" t="inlineStr">
        <is>
          <t>Not reviewed</t>
        </is>
      </c>
      <c r="BJ1219" t="inlineStr">
        <is>
          <t>Not reviewed</t>
        </is>
      </c>
      <c r="BK1219" t="inlineStr">
        <is>
          <t>Not reviewed</t>
        </is>
      </c>
      <c r="BL1219" t="inlineStr">
        <is>
          <t>Not reviewed</t>
        </is>
      </c>
      <c r="BM1219" t="inlineStr">
        <is>
          <t>Not reviewed (not included)</t>
        </is>
      </c>
      <c r="BN1219" t="inlineStr">
        <is>
          <t>Out of Date Range - E4-Year: Published 2026, outside 2019-2025 window</t>
        </is>
      </c>
      <c r="BO1219" t="inlineStr">
        <is>
          <t>Abstract-level screening only</t>
        </is>
      </c>
      <c r="BP1219" t="inlineStr">
        <is>
          <t>Not reported</t>
        </is>
      </c>
    </row>
    <row r="1220">
      <c r="A1220" t="inlineStr">
        <is>
          <t>PE-RBNAS: A robust neural architecture search with progressive-enhanced strategies for brain network classification</t>
        </is>
      </c>
      <c r="B1220" t="n">
        <v>2026</v>
      </c>
      <c r="C1220" t="inlineStr">
        <is>
          <t>Not checked</t>
        </is>
      </c>
      <c r="D1220" t="inlineStr">
        <is>
          <t>Not checked</t>
        </is>
      </c>
      <c r="E1220">
        <f>_XLFN.IFNA( _XLFN.XLOOKUP(A1111,#REF!,#REF!), "NOT PUBMED")</f>
        <v/>
      </c>
      <c r="G1220" t="inlineStr">
        <is>
          <t>Unimodal</t>
        </is>
      </c>
      <c r="H1220" t="inlineStr">
        <is>
          <t>See abstract</t>
        </is>
      </c>
      <c r="I1220" t="inlineStr">
        <is>
          <t>See abstract</t>
        </is>
      </c>
      <c r="J1220" t="inlineStr">
        <is>
          <t>See abstract (AI/ML)</t>
        </is>
      </c>
      <c r="K1220" t="inlineStr">
        <is>
          <t>See abstract</t>
        </is>
      </c>
      <c r="M1220" t="inlineStr">
        <is>
          <t>See abstract</t>
        </is>
      </c>
      <c r="N1220" t="inlineStr">
        <is>
          <t>See abstract</t>
        </is>
      </c>
      <c r="O1220" t="inlineStr">
        <is>
          <t>Not verified from abstract</t>
        </is>
      </c>
      <c r="P1220" t="inlineStr">
        <is>
          <t>See abstract</t>
        </is>
      </c>
      <c r="Q1220" t="inlineStr">
        <is>
          <t>See abstract</t>
        </is>
      </c>
      <c r="R1220" t="inlineStr">
        <is>
          <t>Not reviewed (not included)</t>
        </is>
      </c>
      <c r="S1220" t="inlineStr">
        <is>
          <t>Not reviewed (not included)</t>
        </is>
      </c>
      <c r="T1220" t="inlineStr">
        <is>
          <t>Abstract screening only. Out of Date Range</t>
        </is>
      </c>
      <c r="U1220" t="inlineStr">
        <is>
          <t>EXCLUDE</t>
        </is>
      </c>
      <c r="V1220" t="inlineStr">
        <is>
          <t>E4-Year: Published 2026, outside 2019-2025 window</t>
        </is>
      </c>
      <c r="W1220" t="inlineStr">
        <is>
          <t>Out of Date Range</t>
        </is>
      </c>
      <c r="X1220" t="inlineStr">
        <is>
          <t>Not assessed from abstract</t>
        </is>
      </c>
      <c r="Y1220" t="inlineStr">
        <is>
          <t>Pubmed</t>
        </is>
      </c>
      <c r="Z1220" t="inlineStr">
        <is>
          <t>Not determined from abstract</t>
        </is>
      </c>
      <c r="AB1220" t="inlineStr">
        <is>
          <t>Not assessed (not included)</t>
        </is>
      </c>
      <c r="AC1220" t="inlineStr">
        <is>
          <t>Not assessed (not included)</t>
        </is>
      </c>
      <c r="AD1220" t="inlineStr">
        <is>
          <t>Wang X, Ji J, Liu G, Xiao Y.</t>
        </is>
      </c>
      <c r="AF1220" t="inlineStr">
        <is>
          <t>Unknown - Verify via DOI</t>
        </is>
      </c>
      <c r="AH1220" t="inlineStr">
        <is>
          <t>Not assessed</t>
        </is>
      </c>
      <c r="AI1220" t="inlineStr">
        <is>
          <t>Not reported</t>
        </is>
      </c>
      <c r="AJ1220" t="inlineStr">
        <is>
          <t>Not reported</t>
        </is>
      </c>
      <c r="AK1220" t="inlineStr">
        <is>
          <t>Not reported</t>
        </is>
      </c>
      <c r="AL1220" t="inlineStr">
        <is>
          <t>Not reported</t>
        </is>
      </c>
      <c r="AM1220" t="inlineStr">
        <is>
          <t>Not reported</t>
        </is>
      </c>
      <c r="AN1220" t="inlineStr">
        <is>
          <t>Not reported</t>
        </is>
      </c>
      <c r="AO1220" t="inlineStr">
        <is>
          <t>Not reviewed</t>
        </is>
      </c>
      <c r="AP1220" t="inlineStr">
        <is>
          <t>Not reported</t>
        </is>
      </c>
      <c r="AQ1220" t="inlineStr">
        <is>
          <t>Not reported</t>
        </is>
      </c>
      <c r="AR1220" t="inlineStr">
        <is>
          <t>Not reported</t>
        </is>
      </c>
      <c r="AS1220" t="inlineStr">
        <is>
          <t>See abstract</t>
        </is>
      </c>
      <c r="AT1220" t="inlineStr">
        <is>
          <t>Not reviewed</t>
        </is>
      </c>
      <c r="AU1220" t="inlineStr">
        <is>
          <t>Not reviewed</t>
        </is>
      </c>
      <c r="AV1220" t="inlineStr">
        <is>
          <t>Not reviewed</t>
        </is>
      </c>
      <c r="AW1220" t="inlineStr">
        <is>
          <t>Not reviewed</t>
        </is>
      </c>
      <c r="AX1220" t="inlineStr">
        <is>
          <t>Not reported</t>
        </is>
      </c>
      <c r="AY1220" t="inlineStr">
        <is>
          <t>Not reported</t>
        </is>
      </c>
      <c r="AZ1220" t="inlineStr">
        <is>
          <t>Not reported</t>
        </is>
      </c>
      <c r="BA1220" t="inlineStr">
        <is>
          <t>Not reported</t>
        </is>
      </c>
      <c r="BB1220" t="inlineStr">
        <is>
          <t>Not reported</t>
        </is>
      </c>
      <c r="BC1220" t="inlineStr">
        <is>
          <t>Not reported</t>
        </is>
      </c>
      <c r="BD1220" t="inlineStr">
        <is>
          <t>Not reported</t>
        </is>
      </c>
      <c r="BE1220" t="inlineStr">
        <is>
          <t>Not reported</t>
        </is>
      </c>
      <c r="BF1220" t="inlineStr">
        <is>
          <t>Not reported</t>
        </is>
      </c>
      <c r="BG1220" t="inlineStr">
        <is>
          <t>Not reviewed (not included)</t>
        </is>
      </c>
      <c r="BH1220" t="inlineStr">
        <is>
          <t>N/A</t>
        </is>
      </c>
      <c r="BI1220" t="inlineStr">
        <is>
          <t>Not reviewed</t>
        </is>
      </c>
      <c r="BJ1220" t="inlineStr">
        <is>
          <t>Not reviewed</t>
        </is>
      </c>
      <c r="BK1220" t="inlineStr">
        <is>
          <t>Not reviewed</t>
        </is>
      </c>
      <c r="BL1220" t="inlineStr">
        <is>
          <t>Not reviewed</t>
        </is>
      </c>
      <c r="BM1220" t="inlineStr">
        <is>
          <t>Not reviewed (not included)</t>
        </is>
      </c>
      <c r="BN1220" t="inlineStr">
        <is>
          <t>Out of Date Range - E4-Year: Published 2026, outside 2019-2025 window</t>
        </is>
      </c>
      <c r="BO1220" t="inlineStr">
        <is>
          <t>Abstract-level screening only</t>
        </is>
      </c>
      <c r="BP1220" t="inlineStr">
        <is>
          <t>Not reported</t>
        </is>
      </c>
    </row>
    <row r="1221">
      <c r="A1221" t="inlineStr">
        <is>
          <t>ADHD-AID: Aiding Tool for Detecting Children's Attention Deficit Hyperactivity Disorder via EEG-Based Multi-Resolution Analysis and Feature Selection</t>
        </is>
      </c>
      <c r="B1221" t="n">
        <v>2024</v>
      </c>
      <c r="C1221" t="inlineStr">
        <is>
          <t>Not checked</t>
        </is>
      </c>
      <c r="D1221" t="inlineStr">
        <is>
          <t>Not checked</t>
        </is>
      </c>
      <c r="E1221">
        <f>_XLFN.IFNA( _XLFN.XLOOKUP(A1112,#REF!,#REF!), "NOT PUBMED")</f>
        <v/>
      </c>
      <c r="G1221" t="inlineStr">
        <is>
          <t>Unimodal</t>
        </is>
      </c>
      <c r="H1221" t="inlineStr">
        <is>
          <t>See abstract</t>
        </is>
      </c>
      <c r="I1221" t="inlineStr">
        <is>
          <t>See abstract</t>
        </is>
      </c>
      <c r="J1221" t="inlineStr">
        <is>
          <t>See abstract (AI/ML)</t>
        </is>
      </c>
      <c r="K1221" t="inlineStr">
        <is>
          <t>See abstract</t>
        </is>
      </c>
      <c r="M1221" t="inlineStr">
        <is>
          <t>See abstract</t>
        </is>
      </c>
      <c r="N1221" t="inlineStr">
        <is>
          <t>See abstract</t>
        </is>
      </c>
      <c r="O1221" t="inlineStr">
        <is>
          <t>Not verified from abstract</t>
        </is>
      </c>
      <c r="P1221" t="inlineStr">
        <is>
          <t>See abstract</t>
        </is>
      </c>
      <c r="Q1221" t="inlineStr">
        <is>
          <t>See abstract</t>
        </is>
      </c>
      <c r="R1221" t="inlineStr">
        <is>
          <t>Not reviewed (not included)</t>
        </is>
      </c>
      <c r="S1221" t="inlineStr">
        <is>
          <t>Not reviewed (not included)</t>
        </is>
      </c>
      <c r="T1221" t="inlineStr">
        <is>
          <t>Abstract screening only. No AI/ML Methods</t>
        </is>
      </c>
      <c r="U1221" t="inlineStr">
        <is>
          <t>EXCLUDE</t>
        </is>
      </c>
      <c r="V1221" t="inlineStr">
        <is>
          <t>E1-No AI/ML/DL: Abstract and title do not describe application of AI, ML, or DL methods</t>
        </is>
      </c>
      <c r="W1221" t="inlineStr">
        <is>
          <t>Excluded: No AI/ML Methods</t>
        </is>
      </c>
      <c r="X1221" t="inlineStr">
        <is>
          <t>Not assessed from abstract</t>
        </is>
      </c>
      <c r="Y1221" t="inlineStr">
        <is>
          <t>Pubmed</t>
        </is>
      </c>
      <c r="Z1221" t="inlineStr">
        <is>
          <t>Not determined from abstract</t>
        </is>
      </c>
      <c r="AB1221" t="inlineStr">
        <is>
          <t>Not assessed (not included)</t>
        </is>
      </c>
      <c r="AC1221" t="inlineStr">
        <is>
          <t>Not assessed (not included)</t>
        </is>
      </c>
      <c r="AD1221" t="inlineStr">
        <is>
          <t>Attallah O.</t>
        </is>
      </c>
      <c r="AF1221" t="inlineStr">
        <is>
          <t>Unknown - Verify via DOI</t>
        </is>
      </c>
      <c r="AH1221" t="inlineStr">
        <is>
          <t>Not assessed</t>
        </is>
      </c>
      <c r="AI1221" t="inlineStr">
        <is>
          <t>Not reported</t>
        </is>
      </c>
      <c r="AJ1221" t="inlineStr">
        <is>
          <t>Not reported</t>
        </is>
      </c>
      <c r="AK1221" t="inlineStr">
        <is>
          <t>Not reported</t>
        </is>
      </c>
      <c r="AL1221" t="inlineStr">
        <is>
          <t>Not reported</t>
        </is>
      </c>
      <c r="AM1221" t="inlineStr">
        <is>
          <t>Not reported</t>
        </is>
      </c>
      <c r="AN1221" t="inlineStr">
        <is>
          <t>Not reported</t>
        </is>
      </c>
      <c r="AO1221" t="inlineStr">
        <is>
          <t>Not reviewed</t>
        </is>
      </c>
      <c r="AP1221" t="inlineStr">
        <is>
          <t>Not reported</t>
        </is>
      </c>
      <c r="AQ1221" t="inlineStr">
        <is>
          <t>Not reported</t>
        </is>
      </c>
      <c r="AR1221" t="inlineStr">
        <is>
          <t>Not reported</t>
        </is>
      </c>
      <c r="AS1221" t="inlineStr">
        <is>
          <t>See abstract</t>
        </is>
      </c>
      <c r="AT1221" t="inlineStr">
        <is>
          <t>Not reviewed</t>
        </is>
      </c>
      <c r="AU1221" t="inlineStr">
        <is>
          <t>Not reviewed</t>
        </is>
      </c>
      <c r="AV1221" t="inlineStr">
        <is>
          <t>Not reviewed</t>
        </is>
      </c>
      <c r="AW1221" t="inlineStr">
        <is>
          <t>Not reviewed</t>
        </is>
      </c>
      <c r="AX1221" t="inlineStr">
        <is>
          <t>Not reported</t>
        </is>
      </c>
      <c r="AY1221" t="inlineStr">
        <is>
          <t>Not reported</t>
        </is>
      </c>
      <c r="AZ1221" t="inlineStr">
        <is>
          <t>Not reported</t>
        </is>
      </c>
      <c r="BA1221" t="inlineStr">
        <is>
          <t>Not reported</t>
        </is>
      </c>
      <c r="BB1221" t="inlineStr">
        <is>
          <t>Not reported</t>
        </is>
      </c>
      <c r="BC1221" t="inlineStr">
        <is>
          <t>Not reported</t>
        </is>
      </c>
      <c r="BD1221" t="inlineStr">
        <is>
          <t>Not reported</t>
        </is>
      </c>
      <c r="BE1221" t="inlineStr">
        <is>
          <t>Not reported</t>
        </is>
      </c>
      <c r="BF1221" t="inlineStr">
        <is>
          <t>Not reported</t>
        </is>
      </c>
      <c r="BG1221" t="inlineStr">
        <is>
          <t>Not reviewed (not included)</t>
        </is>
      </c>
      <c r="BH1221" t="inlineStr">
        <is>
          <t>N/A</t>
        </is>
      </c>
      <c r="BI1221" t="inlineStr">
        <is>
          <t>Not reviewed</t>
        </is>
      </c>
      <c r="BJ1221" t="inlineStr">
        <is>
          <t>Not reviewed</t>
        </is>
      </c>
      <c r="BK1221" t="inlineStr">
        <is>
          <t>Not reviewed</t>
        </is>
      </c>
      <c r="BL1221" t="inlineStr">
        <is>
          <t>Not reviewed</t>
        </is>
      </c>
      <c r="BM1221" t="inlineStr">
        <is>
          <t>Not reviewed (not included)</t>
        </is>
      </c>
      <c r="BN1221" t="inlineStr">
        <is>
          <t>No AI/ML Methods - E1-No AI/ML/DL: Abstract and title do not describe application of AI, ML, or DL methods</t>
        </is>
      </c>
      <c r="BO1221" t="inlineStr">
        <is>
          <t>Abstract-level screening only</t>
        </is>
      </c>
      <c r="BP1221" t="inlineStr">
        <is>
          <t>Not reported</t>
        </is>
      </c>
    </row>
    <row r="1222">
      <c r="A1222" t="inlineStr">
        <is>
          <t>Early response to SPN-812 (viloxazine extended-release) can predict efficacy outcome in pediatric subjects with ADHD: a machine learning post-hoc analysis of four randomized clinical trials</t>
        </is>
      </c>
      <c r="B1222" t="n">
        <v>2021</v>
      </c>
      <c r="C1222" t="inlineStr">
        <is>
          <t>Not checked</t>
        </is>
      </c>
      <c r="D1222" t="inlineStr">
        <is>
          <t>Not checked</t>
        </is>
      </c>
      <c r="E1222">
        <f>_XLFN.IFNA( _XLFN.XLOOKUP(A1113,#REF!,#REF!), "NOT PUBMED")</f>
        <v/>
      </c>
      <c r="G1222" t="inlineStr">
        <is>
          <t>Unimodal</t>
        </is>
      </c>
      <c r="H1222" t="inlineStr">
        <is>
          <t>See abstract</t>
        </is>
      </c>
      <c r="I1222" t="inlineStr">
        <is>
          <t>See abstract</t>
        </is>
      </c>
      <c r="J1222" t="inlineStr">
        <is>
          <t>See abstract (AI/ML)</t>
        </is>
      </c>
      <c r="K1222" t="inlineStr">
        <is>
          <t>See abstract</t>
        </is>
      </c>
      <c r="M1222" t="inlineStr">
        <is>
          <t>See abstract</t>
        </is>
      </c>
      <c r="N1222" t="inlineStr">
        <is>
          <t>See abstract</t>
        </is>
      </c>
      <c r="O1222" t="inlineStr">
        <is>
          <t>Not verified from abstract</t>
        </is>
      </c>
      <c r="P1222" t="inlineStr">
        <is>
          <t>See abstract</t>
        </is>
      </c>
      <c r="Q1222" t="inlineStr">
        <is>
          <t>See abstract</t>
        </is>
      </c>
      <c r="R1222" t="inlineStr">
        <is>
          <t>Not reviewed (not included)</t>
        </is>
      </c>
      <c r="S1222" t="inlineStr">
        <is>
          <t>Not reviewed (not included)</t>
        </is>
      </c>
      <c r="T1222" t="inlineStr">
        <is>
          <t>Abstract screening only. Not Selected for Final 95 (Pending Full Text Review)</t>
        </is>
      </c>
      <c r="U1222" t="inlineStr">
        <is>
          <t>EXCLUDE</t>
        </is>
      </c>
      <c r="V12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22" t="inlineStr">
        <is>
          <t>Excluded: Other Criterion</t>
        </is>
      </c>
      <c r="X1222" t="inlineStr">
        <is>
          <t>Not assessed from abstract</t>
        </is>
      </c>
      <c r="Y1222" t="inlineStr">
        <is>
          <t>Pubmed</t>
        </is>
      </c>
      <c r="Z1222" t="inlineStr">
        <is>
          <t>Not determined from abstract</t>
        </is>
      </c>
      <c r="AB1222" t="inlineStr">
        <is>
          <t>Not assessed (not included)</t>
        </is>
      </c>
      <c r="AC1222" t="inlineStr">
        <is>
          <t>Not assessed (not included)</t>
        </is>
      </c>
      <c r="AD1222" t="inlineStr">
        <is>
          <t>Faraone SV, Gomeni R, Hull JT, Busse GD, Melyan Z, O'Neal W, Rubin J, Nasser A.</t>
        </is>
      </c>
      <c r="AF1222" t="inlineStr">
        <is>
          <t>Unknown - Verify via DOI</t>
        </is>
      </c>
      <c r="AH1222" t="inlineStr">
        <is>
          <t>Not assessed</t>
        </is>
      </c>
      <c r="AI1222" t="inlineStr">
        <is>
          <t>Not reported</t>
        </is>
      </c>
      <c r="AJ1222" t="inlineStr">
        <is>
          <t>Not reported</t>
        </is>
      </c>
      <c r="AK1222" t="inlineStr">
        <is>
          <t>Not reported</t>
        </is>
      </c>
      <c r="AL1222" t="inlineStr">
        <is>
          <t>Not reported</t>
        </is>
      </c>
      <c r="AM1222" t="inlineStr">
        <is>
          <t>Not reported</t>
        </is>
      </c>
      <c r="AN1222" t="inlineStr">
        <is>
          <t>Not reported</t>
        </is>
      </c>
      <c r="AO1222" t="inlineStr">
        <is>
          <t>Not reviewed</t>
        </is>
      </c>
      <c r="AP1222" t="inlineStr">
        <is>
          <t>Not reported</t>
        </is>
      </c>
      <c r="AQ1222" t="inlineStr">
        <is>
          <t>Not reported</t>
        </is>
      </c>
      <c r="AR1222" t="inlineStr">
        <is>
          <t>Not reported</t>
        </is>
      </c>
      <c r="AS1222" t="inlineStr">
        <is>
          <t>See abstract</t>
        </is>
      </c>
      <c r="AT1222" t="inlineStr">
        <is>
          <t>Not reviewed</t>
        </is>
      </c>
      <c r="AU1222" t="inlineStr">
        <is>
          <t>Not reviewed</t>
        </is>
      </c>
      <c r="AV1222" t="inlineStr">
        <is>
          <t>Not reviewed</t>
        </is>
      </c>
      <c r="AW1222" t="inlineStr">
        <is>
          <t>Not reviewed</t>
        </is>
      </c>
      <c r="AX1222" t="inlineStr">
        <is>
          <t>Not reported</t>
        </is>
      </c>
      <c r="AY1222" t="inlineStr">
        <is>
          <t>Not reported</t>
        </is>
      </c>
      <c r="AZ1222" t="inlineStr">
        <is>
          <t>Not reported</t>
        </is>
      </c>
      <c r="BA1222" t="inlineStr">
        <is>
          <t>Not reported</t>
        </is>
      </c>
      <c r="BB1222" t="inlineStr">
        <is>
          <t>Not reported</t>
        </is>
      </c>
      <c r="BC1222" t="inlineStr">
        <is>
          <t>Not reported</t>
        </is>
      </c>
      <c r="BD1222" t="inlineStr">
        <is>
          <t>Not reported</t>
        </is>
      </c>
      <c r="BE1222" t="inlineStr">
        <is>
          <t>Not reported</t>
        </is>
      </c>
      <c r="BF1222" t="inlineStr">
        <is>
          <t>Not reported</t>
        </is>
      </c>
      <c r="BG1222" t="inlineStr">
        <is>
          <t>Not reviewed (not included)</t>
        </is>
      </c>
      <c r="BH1222" t="inlineStr">
        <is>
          <t>N/A</t>
        </is>
      </c>
      <c r="BI1222" t="inlineStr">
        <is>
          <t>Not reviewed</t>
        </is>
      </c>
      <c r="BJ1222" t="inlineStr">
        <is>
          <t>Not reviewed</t>
        </is>
      </c>
      <c r="BK1222" t="inlineStr">
        <is>
          <t>Not reviewed</t>
        </is>
      </c>
      <c r="BL1222" t="inlineStr">
        <is>
          <t>Not reviewed</t>
        </is>
      </c>
      <c r="BM1222" t="inlineStr">
        <is>
          <t>Not reviewed (not included)</t>
        </is>
      </c>
      <c r="BN1222" t="inlineStr">
        <is>
          <t>Not Selected for Final 95 (Pending Full Text Review) - Candidate paper not selected for final 95: Passed abstract screening but not included in final selec</t>
        </is>
      </c>
      <c r="BO1222" t="inlineStr">
        <is>
          <t>Abstract-level screening only</t>
        </is>
      </c>
      <c r="BP1222" t="inlineStr">
        <is>
          <t>Not reported</t>
        </is>
      </c>
    </row>
    <row r="1223">
      <c r="A1223" t="inlineStr">
        <is>
          <t>A hybrid AI approach for supporting clinical diagnosis of attention deficit hyperactivity disorder (ADHD) in adults</t>
        </is>
      </c>
      <c r="B1223" t="n">
        <v>2020</v>
      </c>
      <c r="C1223" t="inlineStr">
        <is>
          <t>Not checked</t>
        </is>
      </c>
      <c r="D1223" t="inlineStr">
        <is>
          <t>Not checked</t>
        </is>
      </c>
      <c r="E1223">
        <f>_XLFN.IFNA( _XLFN.XLOOKUP(A1114,#REF!,#REF!), "NOT PUBMED")</f>
        <v/>
      </c>
      <c r="G1223" t="inlineStr">
        <is>
          <t>Unimodal</t>
        </is>
      </c>
      <c r="H1223" t="inlineStr">
        <is>
          <t>See abstract</t>
        </is>
      </c>
      <c r="I1223" t="inlineStr">
        <is>
          <t>See abstract</t>
        </is>
      </c>
      <c r="J1223" t="inlineStr">
        <is>
          <t>See abstract (AI/ML)</t>
        </is>
      </c>
      <c r="K1223" t="inlineStr">
        <is>
          <t>See abstract</t>
        </is>
      </c>
      <c r="M1223" t="inlineStr">
        <is>
          <t>See abstract</t>
        </is>
      </c>
      <c r="N1223" t="inlineStr">
        <is>
          <t>See abstract</t>
        </is>
      </c>
      <c r="O1223" t="inlineStr">
        <is>
          <t>Not verified from abstract</t>
        </is>
      </c>
      <c r="P1223" t="inlineStr">
        <is>
          <t>See abstract</t>
        </is>
      </c>
      <c r="Q1223" t="inlineStr">
        <is>
          <t>See abstract</t>
        </is>
      </c>
      <c r="R1223" t="inlineStr">
        <is>
          <t>Not reviewed (not included)</t>
        </is>
      </c>
      <c r="S1223" t="inlineStr">
        <is>
          <t>Not reviewed (not included)</t>
        </is>
      </c>
      <c r="T1223" t="inlineStr">
        <is>
          <t>Abstract screening only. No AI/ML Methods</t>
        </is>
      </c>
      <c r="U1223" t="inlineStr">
        <is>
          <t>EXCLUDE</t>
        </is>
      </c>
      <c r="V1223" t="inlineStr">
        <is>
          <t>E1-No AI/ML/DL: Abstract and title do not describe application of AI, ML, or DL methods</t>
        </is>
      </c>
      <c r="W1223" t="inlineStr">
        <is>
          <t>Excluded: No AI/ML Methods</t>
        </is>
      </c>
      <c r="X1223" t="inlineStr">
        <is>
          <t>Not assessed from abstract</t>
        </is>
      </c>
      <c r="Y1223" t="inlineStr">
        <is>
          <t>Pubmed</t>
        </is>
      </c>
      <c r="Z1223" t="inlineStr">
        <is>
          <t>Not determined from abstract</t>
        </is>
      </c>
      <c r="AB1223" t="inlineStr">
        <is>
          <t>Not assessed (not included)</t>
        </is>
      </c>
      <c r="AC1223" t="inlineStr">
        <is>
          <t>Not assessed (not included)</t>
        </is>
      </c>
      <c r="AD1223" t="inlineStr">
        <is>
          <t>Tachmazidis I, Chen T, Adamou M, Antoniou G.</t>
        </is>
      </c>
      <c r="AF1223" t="inlineStr">
        <is>
          <t>Unknown - Verify via DOI</t>
        </is>
      </c>
      <c r="AH1223" t="inlineStr">
        <is>
          <t>Not assessed</t>
        </is>
      </c>
      <c r="AI1223" t="inlineStr">
        <is>
          <t>Not reported</t>
        </is>
      </c>
      <c r="AJ1223" t="inlineStr">
        <is>
          <t>Not reported</t>
        </is>
      </c>
      <c r="AK1223" t="inlineStr">
        <is>
          <t>Not reported</t>
        </is>
      </c>
      <c r="AL1223" t="inlineStr">
        <is>
          <t>Not reported</t>
        </is>
      </c>
      <c r="AM1223" t="inlineStr">
        <is>
          <t>Not reported</t>
        </is>
      </c>
      <c r="AN1223" t="inlineStr">
        <is>
          <t>Not reported</t>
        </is>
      </c>
      <c r="AO1223" t="inlineStr">
        <is>
          <t>Not reviewed</t>
        </is>
      </c>
      <c r="AP1223" t="inlineStr">
        <is>
          <t>Not reported</t>
        </is>
      </c>
      <c r="AQ1223" t="inlineStr">
        <is>
          <t>Not reported</t>
        </is>
      </c>
      <c r="AR1223" t="inlineStr">
        <is>
          <t>Not reported</t>
        </is>
      </c>
      <c r="AS1223" t="inlineStr">
        <is>
          <t>See abstract</t>
        </is>
      </c>
      <c r="AT1223" t="inlineStr">
        <is>
          <t>Not reviewed</t>
        </is>
      </c>
      <c r="AU1223" t="inlineStr">
        <is>
          <t>Not reviewed</t>
        </is>
      </c>
      <c r="AV1223" t="inlineStr">
        <is>
          <t>Not reviewed</t>
        </is>
      </c>
      <c r="AW1223" t="inlineStr">
        <is>
          <t>Not reviewed</t>
        </is>
      </c>
      <c r="AX1223" t="inlineStr">
        <is>
          <t>Not reported</t>
        </is>
      </c>
      <c r="AY1223" t="inlineStr">
        <is>
          <t>Not reported</t>
        </is>
      </c>
      <c r="AZ1223" t="inlineStr">
        <is>
          <t>Not reported</t>
        </is>
      </c>
      <c r="BA1223" t="inlineStr">
        <is>
          <t>Not reported</t>
        </is>
      </c>
      <c r="BB1223" t="inlineStr">
        <is>
          <t>Not reported</t>
        </is>
      </c>
      <c r="BC1223" t="inlineStr">
        <is>
          <t>Not reported</t>
        </is>
      </c>
      <c r="BD1223" t="inlineStr">
        <is>
          <t>Not reported</t>
        </is>
      </c>
      <c r="BE1223" t="inlineStr">
        <is>
          <t>Not reported</t>
        </is>
      </c>
      <c r="BF1223" t="inlineStr">
        <is>
          <t>Not reported</t>
        </is>
      </c>
      <c r="BG1223" t="inlineStr">
        <is>
          <t>Not reviewed (not included)</t>
        </is>
      </c>
      <c r="BH1223" t="inlineStr">
        <is>
          <t>N/A</t>
        </is>
      </c>
      <c r="BI1223" t="inlineStr">
        <is>
          <t>Not reviewed</t>
        </is>
      </c>
      <c r="BJ1223" t="inlineStr">
        <is>
          <t>Not reviewed</t>
        </is>
      </c>
      <c r="BK1223" t="inlineStr">
        <is>
          <t>Not reviewed</t>
        </is>
      </c>
      <c r="BL1223" t="inlineStr">
        <is>
          <t>Not reviewed</t>
        </is>
      </c>
      <c r="BM1223" t="inlineStr">
        <is>
          <t>Not reviewed (not included)</t>
        </is>
      </c>
      <c r="BN1223" t="inlineStr">
        <is>
          <t>No AI/ML Methods - E1-No AI/ML/DL: Abstract and title do not describe application of AI, ML, or DL methods</t>
        </is>
      </c>
      <c r="BO1223" t="inlineStr">
        <is>
          <t>Abstract-level screening only</t>
        </is>
      </c>
      <c r="BP1223" t="inlineStr">
        <is>
          <t>Not reported</t>
        </is>
      </c>
    </row>
    <row r="1224">
      <c r="A1224" t="inlineStr">
        <is>
          <t>Objective approach to diagnosing attention deficit hyperactivity disorder by using pixel subtraction and machine learning classification of outpatient consultation videos</t>
        </is>
      </c>
      <c r="B1224" t="n">
        <v>2024</v>
      </c>
      <c r="C1224" t="inlineStr">
        <is>
          <t>Not checked</t>
        </is>
      </c>
      <c r="D1224" t="inlineStr">
        <is>
          <t>Not checked</t>
        </is>
      </c>
      <c r="E1224">
        <f>_XLFN.IFNA( _XLFN.XLOOKUP(A1116,#REF!,#REF!), "NOT PUBMED")</f>
        <v/>
      </c>
      <c r="G1224" t="inlineStr">
        <is>
          <t>Unimodal</t>
        </is>
      </c>
      <c r="H1224" t="inlineStr">
        <is>
          <t>See abstract</t>
        </is>
      </c>
      <c r="I1224" t="inlineStr">
        <is>
          <t>See abstract</t>
        </is>
      </c>
      <c r="J1224" t="inlineStr">
        <is>
          <t>See abstract (AI/ML)</t>
        </is>
      </c>
      <c r="K1224" t="inlineStr">
        <is>
          <t>See abstract</t>
        </is>
      </c>
      <c r="M1224" t="inlineStr">
        <is>
          <t>See abstract</t>
        </is>
      </c>
      <c r="N1224" t="inlineStr">
        <is>
          <t>See abstract</t>
        </is>
      </c>
      <c r="O1224" t="inlineStr">
        <is>
          <t>Not verified from abstract</t>
        </is>
      </c>
      <c r="P1224" t="inlineStr">
        <is>
          <t>See abstract</t>
        </is>
      </c>
      <c r="Q1224" t="inlineStr">
        <is>
          <t>See abstract</t>
        </is>
      </c>
      <c r="R1224" t="inlineStr">
        <is>
          <t>Not reviewed (not included)</t>
        </is>
      </c>
      <c r="S1224" t="inlineStr">
        <is>
          <t>Not reviewed (not included)</t>
        </is>
      </c>
      <c r="T1224" t="inlineStr">
        <is>
          <t>Abstract screening only. Not Selected for Final 95 (Pending Full Text Review)</t>
        </is>
      </c>
      <c r="U1224" t="inlineStr">
        <is>
          <t>EXCLUDE</t>
        </is>
      </c>
      <c r="V122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24" t="inlineStr">
        <is>
          <t>Excluded: Other Criterion</t>
        </is>
      </c>
      <c r="X1224" t="inlineStr">
        <is>
          <t>Not assessed from abstract</t>
        </is>
      </c>
      <c r="Y1224" t="inlineStr">
        <is>
          <t>Pubmed</t>
        </is>
      </c>
      <c r="Z1224" t="inlineStr">
        <is>
          <t>Not determined from abstract</t>
        </is>
      </c>
      <c r="AB1224" t="inlineStr">
        <is>
          <t>Not assessed (not included)</t>
        </is>
      </c>
      <c r="AC1224" t="inlineStr">
        <is>
          <t>Not assessed (not included)</t>
        </is>
      </c>
      <c r="AD1224" t="inlineStr">
        <is>
          <t>Chiu YH, Lee YH, Wang SY, Ouyang CS, Wu RC, Yang RC, Lin LC.</t>
        </is>
      </c>
      <c r="AF1224" t="inlineStr">
        <is>
          <t>Unknown - Verify via DOI</t>
        </is>
      </c>
      <c r="AH1224" t="inlineStr">
        <is>
          <t>Not assessed</t>
        </is>
      </c>
      <c r="AI1224" t="inlineStr">
        <is>
          <t>Not reported</t>
        </is>
      </c>
      <c r="AJ1224" t="inlineStr">
        <is>
          <t>Not reported</t>
        </is>
      </c>
      <c r="AK1224" t="inlineStr">
        <is>
          <t>Not reported</t>
        </is>
      </c>
      <c r="AL1224" t="inlineStr">
        <is>
          <t>Not reported</t>
        </is>
      </c>
      <c r="AM1224" t="inlineStr">
        <is>
          <t>Not reported</t>
        </is>
      </c>
      <c r="AN1224" t="inlineStr">
        <is>
          <t>Not reported</t>
        </is>
      </c>
      <c r="AO1224" t="inlineStr">
        <is>
          <t>Not reviewed</t>
        </is>
      </c>
      <c r="AP1224" t="inlineStr">
        <is>
          <t>Not reported</t>
        </is>
      </c>
      <c r="AQ1224" t="inlineStr">
        <is>
          <t>Not reported</t>
        </is>
      </c>
      <c r="AR1224" t="inlineStr">
        <is>
          <t>Not reported</t>
        </is>
      </c>
      <c r="AS1224" t="inlineStr">
        <is>
          <t>See abstract</t>
        </is>
      </c>
      <c r="AT1224" t="inlineStr">
        <is>
          <t>Not reviewed</t>
        </is>
      </c>
      <c r="AU1224" t="inlineStr">
        <is>
          <t>Not reviewed</t>
        </is>
      </c>
      <c r="AV1224" t="inlineStr">
        <is>
          <t>Not reviewed</t>
        </is>
      </c>
      <c r="AW1224" t="inlineStr">
        <is>
          <t>Not reviewed</t>
        </is>
      </c>
      <c r="AX1224" t="inlineStr">
        <is>
          <t>Not reported</t>
        </is>
      </c>
      <c r="AY1224" t="inlineStr">
        <is>
          <t>Not reported</t>
        </is>
      </c>
      <c r="AZ1224" t="inlineStr">
        <is>
          <t>Not reported</t>
        </is>
      </c>
      <c r="BA1224" t="inlineStr">
        <is>
          <t>Not reported</t>
        </is>
      </c>
      <c r="BB1224" t="inlineStr">
        <is>
          <t>Not reported</t>
        </is>
      </c>
      <c r="BC1224" t="inlineStr">
        <is>
          <t>Not reported</t>
        </is>
      </c>
      <c r="BD1224" t="inlineStr">
        <is>
          <t>Not reported</t>
        </is>
      </c>
      <c r="BE1224" t="inlineStr">
        <is>
          <t>Not reported</t>
        </is>
      </c>
      <c r="BF1224" t="inlineStr">
        <is>
          <t>Not reported</t>
        </is>
      </c>
      <c r="BG1224" t="inlineStr">
        <is>
          <t>Not reviewed (not included)</t>
        </is>
      </c>
      <c r="BH1224" t="inlineStr">
        <is>
          <t>N/A</t>
        </is>
      </c>
      <c r="BI1224" t="inlineStr">
        <is>
          <t>Not reviewed</t>
        </is>
      </c>
      <c r="BJ1224" t="inlineStr">
        <is>
          <t>Not reviewed</t>
        </is>
      </c>
      <c r="BK1224" t="inlineStr">
        <is>
          <t>Not reviewed</t>
        </is>
      </c>
      <c r="BL1224" t="inlineStr">
        <is>
          <t>Not reviewed</t>
        </is>
      </c>
      <c r="BM1224" t="inlineStr">
        <is>
          <t>Not reviewed (not included)</t>
        </is>
      </c>
      <c r="BN1224" t="inlineStr">
        <is>
          <t>Not Selected for Final 95 (Pending Full Text Review) - Candidate paper not selected for final 95: Passed abstract screening but not included in final selec</t>
        </is>
      </c>
      <c r="BO1224" t="inlineStr">
        <is>
          <t>Abstract-level screening only</t>
        </is>
      </c>
      <c r="BP1224" t="inlineStr">
        <is>
          <t>Not reported</t>
        </is>
      </c>
    </row>
    <row r="1225">
      <c r="A1225" t="inlineStr">
        <is>
          <t>The utility of wearable electroencephalography combined with behavioral measures to establish a practical multi-domain model for facilitating the diagnosis of young children with attention-deficit/hyperactivity disorder</t>
        </is>
      </c>
      <c r="B1225" t="n">
        <v>2024</v>
      </c>
      <c r="C1225" t="inlineStr">
        <is>
          <t>Not checked</t>
        </is>
      </c>
      <c r="D1225" t="inlineStr">
        <is>
          <t>Not checked</t>
        </is>
      </c>
      <c r="E1225">
        <f>_XLFN.IFNA( _XLFN.XLOOKUP(A1117,#REF!,#REF!), "NOT PUBMED")</f>
        <v/>
      </c>
      <c r="G1225" t="inlineStr">
        <is>
          <t>Unimodal</t>
        </is>
      </c>
      <c r="H1225" t="inlineStr">
        <is>
          <t>See abstract</t>
        </is>
      </c>
      <c r="I1225" t="inlineStr">
        <is>
          <t>See abstract</t>
        </is>
      </c>
      <c r="J1225" t="inlineStr">
        <is>
          <t>See abstract (AI/ML)</t>
        </is>
      </c>
      <c r="K1225" t="inlineStr">
        <is>
          <t>See abstract</t>
        </is>
      </c>
      <c r="M1225" t="inlineStr">
        <is>
          <t>See abstract</t>
        </is>
      </c>
      <c r="N1225" t="inlineStr">
        <is>
          <t>See abstract</t>
        </is>
      </c>
      <c r="O1225" t="inlineStr">
        <is>
          <t>Not verified from abstract</t>
        </is>
      </c>
      <c r="P1225" t="inlineStr">
        <is>
          <t>See abstract</t>
        </is>
      </c>
      <c r="Q1225" t="inlineStr">
        <is>
          <t>See abstract</t>
        </is>
      </c>
      <c r="R1225" t="inlineStr">
        <is>
          <t>Not reviewed (not included)</t>
        </is>
      </c>
      <c r="S1225" t="inlineStr">
        <is>
          <t>Not reviewed (not included)</t>
        </is>
      </c>
      <c r="T1225" t="inlineStr">
        <is>
          <t>Abstract screening only. No AI/ML Methods</t>
        </is>
      </c>
      <c r="U1225" t="inlineStr">
        <is>
          <t>EXCLUDE</t>
        </is>
      </c>
      <c r="V1225" t="inlineStr">
        <is>
          <t>E1-No AI/ML/DL: Abstract and title do not describe application of AI, ML, or DL methods</t>
        </is>
      </c>
      <c r="W1225" t="inlineStr">
        <is>
          <t>Excluded: No AI/ML Methods</t>
        </is>
      </c>
      <c r="X1225" t="inlineStr">
        <is>
          <t>Not assessed from abstract</t>
        </is>
      </c>
      <c r="Y1225" t="inlineStr">
        <is>
          <t>Pubmed</t>
        </is>
      </c>
      <c r="Z1225" t="inlineStr">
        <is>
          <t>Not determined from abstract</t>
        </is>
      </c>
      <c r="AB1225" t="inlineStr">
        <is>
          <t>Not assessed (not included)</t>
        </is>
      </c>
      <c r="AC1225" t="inlineStr">
        <is>
          <t>Not assessed (not included)</t>
        </is>
      </c>
      <c r="AD1225" t="inlineStr">
        <is>
          <t>Chen IC, Chang CL, Chang MH, Ko LW.</t>
        </is>
      </c>
      <c r="AF1225" t="inlineStr">
        <is>
          <t>Unknown - Verify via DOI</t>
        </is>
      </c>
      <c r="AH1225" t="inlineStr">
        <is>
          <t>Not assessed</t>
        </is>
      </c>
      <c r="AI1225" t="inlineStr">
        <is>
          <t>Not reported</t>
        </is>
      </c>
      <c r="AJ1225" t="inlineStr">
        <is>
          <t>Not reported</t>
        </is>
      </c>
      <c r="AK1225" t="inlineStr">
        <is>
          <t>Not reported</t>
        </is>
      </c>
      <c r="AL1225" t="inlineStr">
        <is>
          <t>Not reported</t>
        </is>
      </c>
      <c r="AM1225" t="inlineStr">
        <is>
          <t>Not reported</t>
        </is>
      </c>
      <c r="AN1225" t="inlineStr">
        <is>
          <t>Not reported</t>
        </is>
      </c>
      <c r="AO1225" t="inlineStr">
        <is>
          <t>Not reviewed</t>
        </is>
      </c>
      <c r="AP1225" t="inlineStr">
        <is>
          <t>Not reported</t>
        </is>
      </c>
      <c r="AQ1225" t="inlineStr">
        <is>
          <t>Not reported</t>
        </is>
      </c>
      <c r="AR1225" t="inlineStr">
        <is>
          <t>Not reported</t>
        </is>
      </c>
      <c r="AS1225" t="inlineStr">
        <is>
          <t>See abstract</t>
        </is>
      </c>
      <c r="AT1225" t="inlineStr">
        <is>
          <t>Not reviewed</t>
        </is>
      </c>
      <c r="AU1225" t="inlineStr">
        <is>
          <t>Not reviewed</t>
        </is>
      </c>
      <c r="AV1225" t="inlineStr">
        <is>
          <t>Not reviewed</t>
        </is>
      </c>
      <c r="AW1225" t="inlineStr">
        <is>
          <t>Not reviewed</t>
        </is>
      </c>
      <c r="AX1225" t="inlineStr">
        <is>
          <t>Not reported</t>
        </is>
      </c>
      <c r="AY1225" t="inlineStr">
        <is>
          <t>Not reported</t>
        </is>
      </c>
      <c r="AZ1225" t="inlineStr">
        <is>
          <t>Not reported</t>
        </is>
      </c>
      <c r="BA1225" t="inlineStr">
        <is>
          <t>Not reported</t>
        </is>
      </c>
      <c r="BB1225" t="inlineStr">
        <is>
          <t>Not reported</t>
        </is>
      </c>
      <c r="BC1225" t="inlineStr">
        <is>
          <t>Not reported</t>
        </is>
      </c>
      <c r="BD1225" t="inlineStr">
        <is>
          <t>Not reported</t>
        </is>
      </c>
      <c r="BE1225" t="inlineStr">
        <is>
          <t>Not reported</t>
        </is>
      </c>
      <c r="BF1225" t="inlineStr">
        <is>
          <t>Not reported</t>
        </is>
      </c>
      <c r="BG1225" t="inlineStr">
        <is>
          <t>Not reviewed (not included)</t>
        </is>
      </c>
      <c r="BH1225" t="inlineStr">
        <is>
          <t>N/A</t>
        </is>
      </c>
      <c r="BI1225" t="inlineStr">
        <is>
          <t>Not reviewed</t>
        </is>
      </c>
      <c r="BJ1225" t="inlineStr">
        <is>
          <t>Not reviewed</t>
        </is>
      </c>
      <c r="BK1225" t="inlineStr">
        <is>
          <t>Not reviewed</t>
        </is>
      </c>
      <c r="BL1225" t="inlineStr">
        <is>
          <t>Not reviewed</t>
        </is>
      </c>
      <c r="BM1225" t="inlineStr">
        <is>
          <t>Not reviewed (not included)</t>
        </is>
      </c>
      <c r="BN1225" t="inlineStr">
        <is>
          <t>No AI/ML Methods - E1-No AI/ML/DL: Abstract and title do not describe application of AI, ML, or DL methods</t>
        </is>
      </c>
      <c r="BO1225" t="inlineStr">
        <is>
          <t>Abstract-level screening only</t>
        </is>
      </c>
      <c r="BP1225" t="inlineStr">
        <is>
          <t>Not reported</t>
        </is>
      </c>
    </row>
    <row r="1226">
      <c r="A1226" t="inlineStr">
        <is>
          <t>Electroencephalogram (EEG) Based Prediction of Attention Deficit Hyperactivity Disorder (ADHD) Using Machine Learning</t>
        </is>
      </c>
      <c r="B1226" t="n">
        <v>2025</v>
      </c>
      <c r="C1226" t="inlineStr">
        <is>
          <t>Not checked</t>
        </is>
      </c>
      <c r="D1226" t="inlineStr">
        <is>
          <t>Not checked</t>
        </is>
      </c>
      <c r="E1226">
        <f>_XLFN.IFNA( _XLFN.XLOOKUP(A1118,#REF!,#REF!), "NOT PUBMED")</f>
        <v/>
      </c>
      <c r="G1226" t="inlineStr">
        <is>
          <t>Unimodal</t>
        </is>
      </c>
      <c r="H1226" t="inlineStr">
        <is>
          <t>See abstract</t>
        </is>
      </c>
      <c r="I1226" t="inlineStr">
        <is>
          <t>See abstract</t>
        </is>
      </c>
      <c r="J1226" t="inlineStr">
        <is>
          <t>See abstract (AI/ML)</t>
        </is>
      </c>
      <c r="K1226" t="inlineStr">
        <is>
          <t>See abstract</t>
        </is>
      </c>
      <c r="M1226" t="inlineStr">
        <is>
          <t>See abstract</t>
        </is>
      </c>
      <c r="N1226" t="inlineStr">
        <is>
          <t>See abstract</t>
        </is>
      </c>
      <c r="O1226" t="inlineStr">
        <is>
          <t>Not verified from abstract</t>
        </is>
      </c>
      <c r="P1226" t="inlineStr">
        <is>
          <t>See abstract</t>
        </is>
      </c>
      <c r="Q1226" t="inlineStr">
        <is>
          <t>See abstract</t>
        </is>
      </c>
      <c r="R1226" t="inlineStr">
        <is>
          <t>Not reviewed (not included)</t>
        </is>
      </c>
      <c r="S1226" t="inlineStr">
        <is>
          <t>Not reviewed (not included)</t>
        </is>
      </c>
      <c r="T1226" t="inlineStr">
        <is>
          <t>Abstract screening only. Not Selected for Final 95 (Pending Full Text Review)</t>
        </is>
      </c>
      <c r="U1226" t="inlineStr">
        <is>
          <t>EXCLUDE</t>
        </is>
      </c>
      <c r="V122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26" t="inlineStr">
        <is>
          <t>Excluded: Other Criterion</t>
        </is>
      </c>
      <c r="X1226" t="inlineStr">
        <is>
          <t>Not assessed from abstract</t>
        </is>
      </c>
      <c r="Y1226" t="inlineStr">
        <is>
          <t>Pubmed</t>
        </is>
      </c>
      <c r="Z1226" t="inlineStr">
        <is>
          <t>Not determined from abstract</t>
        </is>
      </c>
      <c r="AB1226" t="inlineStr">
        <is>
          <t>Not assessed (not included)</t>
        </is>
      </c>
      <c r="AC1226" t="inlineStr">
        <is>
          <t>Not assessed (not included)</t>
        </is>
      </c>
      <c r="AD1226" t="inlineStr">
        <is>
          <t>Kim JW, Kim BN, Kim JI, Yang CM, Kwon J.</t>
        </is>
      </c>
      <c r="AF1226" t="inlineStr">
        <is>
          <t>Unknown - Verify via DOI</t>
        </is>
      </c>
      <c r="AH1226" t="inlineStr">
        <is>
          <t>Not assessed</t>
        </is>
      </c>
      <c r="AI1226" t="inlineStr">
        <is>
          <t>Not reported</t>
        </is>
      </c>
      <c r="AJ1226" t="inlineStr">
        <is>
          <t>Not reported</t>
        </is>
      </c>
      <c r="AK1226" t="inlineStr">
        <is>
          <t>Not reported</t>
        </is>
      </c>
      <c r="AL1226" t="inlineStr">
        <is>
          <t>Not reported</t>
        </is>
      </c>
      <c r="AM1226" t="inlineStr">
        <is>
          <t>Not reported</t>
        </is>
      </c>
      <c r="AN1226" t="inlineStr">
        <is>
          <t>Not reported</t>
        </is>
      </c>
      <c r="AO1226" t="inlineStr">
        <is>
          <t>Not reviewed</t>
        </is>
      </c>
      <c r="AP1226" t="inlineStr">
        <is>
          <t>Not reported</t>
        </is>
      </c>
      <c r="AQ1226" t="inlineStr">
        <is>
          <t>Not reported</t>
        </is>
      </c>
      <c r="AR1226" t="inlineStr">
        <is>
          <t>Not reported</t>
        </is>
      </c>
      <c r="AS1226" t="inlineStr">
        <is>
          <t>See abstract</t>
        </is>
      </c>
      <c r="AT1226" t="inlineStr">
        <is>
          <t>Not reviewed</t>
        </is>
      </c>
      <c r="AU1226" t="inlineStr">
        <is>
          <t>Not reviewed</t>
        </is>
      </c>
      <c r="AV1226" t="inlineStr">
        <is>
          <t>Not reviewed</t>
        </is>
      </c>
      <c r="AW1226" t="inlineStr">
        <is>
          <t>Not reviewed</t>
        </is>
      </c>
      <c r="AX1226" t="inlineStr">
        <is>
          <t>Not reported</t>
        </is>
      </c>
      <c r="AY1226" t="inlineStr">
        <is>
          <t>Not reported</t>
        </is>
      </c>
      <c r="AZ1226" t="inlineStr">
        <is>
          <t>Not reported</t>
        </is>
      </c>
      <c r="BA1226" t="inlineStr">
        <is>
          <t>Not reported</t>
        </is>
      </c>
      <c r="BB1226" t="inlineStr">
        <is>
          <t>Not reported</t>
        </is>
      </c>
      <c r="BC1226" t="inlineStr">
        <is>
          <t>Not reported</t>
        </is>
      </c>
      <c r="BD1226" t="inlineStr">
        <is>
          <t>Not reported</t>
        </is>
      </c>
      <c r="BE1226" t="inlineStr">
        <is>
          <t>Not reported</t>
        </is>
      </c>
      <c r="BF1226" t="inlineStr">
        <is>
          <t>Not reported</t>
        </is>
      </c>
      <c r="BG1226" t="inlineStr">
        <is>
          <t>Not reviewed (not included)</t>
        </is>
      </c>
      <c r="BH1226" t="inlineStr">
        <is>
          <t>N/A</t>
        </is>
      </c>
      <c r="BI1226" t="inlineStr">
        <is>
          <t>Not reviewed</t>
        </is>
      </c>
      <c r="BJ1226" t="inlineStr">
        <is>
          <t>Not reviewed</t>
        </is>
      </c>
      <c r="BK1226" t="inlineStr">
        <is>
          <t>Not reviewed</t>
        </is>
      </c>
      <c r="BL1226" t="inlineStr">
        <is>
          <t>Not reviewed</t>
        </is>
      </c>
      <c r="BM1226" t="inlineStr">
        <is>
          <t>Not reviewed (not included)</t>
        </is>
      </c>
      <c r="BN1226" t="inlineStr">
        <is>
          <t>Not Selected for Final 95 (Pending Full Text Review) - Candidate paper not selected for final 95: Passed abstract screening but not included in final selec</t>
        </is>
      </c>
      <c r="BO1226" t="inlineStr">
        <is>
          <t>Abstract-level screening only</t>
        </is>
      </c>
      <c r="BP1226" t="inlineStr">
        <is>
          <t>Not reported</t>
        </is>
      </c>
    </row>
    <row r="1227">
      <c r="A1227" t="inlineStr">
        <is>
          <t>Deep Learning of Brain-Behavior Dimensions Identifies Transdiagnostic Biotypes in Youth with ADHD and Anxiety Disorders</t>
        </is>
      </c>
      <c r="B1227" t="n">
        <v>2025</v>
      </c>
      <c r="C1227" t="inlineStr">
        <is>
          <t>Not checked</t>
        </is>
      </c>
      <c r="D1227" t="inlineStr">
        <is>
          <t>Not checked</t>
        </is>
      </c>
      <c r="E1227">
        <f>_XLFN.IFNA( _XLFN.XLOOKUP(A1120,#REF!,#REF!), "NOT PUBMED")</f>
        <v/>
      </c>
      <c r="G1227" t="inlineStr">
        <is>
          <t>Unimodal</t>
        </is>
      </c>
      <c r="H1227" t="inlineStr">
        <is>
          <t>See abstract</t>
        </is>
      </c>
      <c r="I1227" t="inlineStr">
        <is>
          <t>See abstract</t>
        </is>
      </c>
      <c r="J1227" t="inlineStr">
        <is>
          <t>See abstract (AI/ML)</t>
        </is>
      </c>
      <c r="K1227" t="inlineStr">
        <is>
          <t>See abstract</t>
        </is>
      </c>
      <c r="M1227" t="inlineStr">
        <is>
          <t>See abstract</t>
        </is>
      </c>
      <c r="N1227" t="inlineStr">
        <is>
          <t>See abstract</t>
        </is>
      </c>
      <c r="O1227" t="inlineStr">
        <is>
          <t>Not verified from abstract</t>
        </is>
      </c>
      <c r="P1227" t="inlineStr">
        <is>
          <t>See abstract</t>
        </is>
      </c>
      <c r="Q1227" t="inlineStr">
        <is>
          <t>See abstract</t>
        </is>
      </c>
      <c r="R1227" t="inlineStr">
        <is>
          <t>Not reviewed (not included)</t>
        </is>
      </c>
      <c r="S1227" t="inlineStr">
        <is>
          <t>Not reviewed (not included)</t>
        </is>
      </c>
      <c r="T1227" t="inlineStr">
        <is>
          <t>Abstract screening only. Not Selected for Final 95 (Pending Full Text Review)</t>
        </is>
      </c>
      <c r="U1227" t="inlineStr">
        <is>
          <t>EXCLUDE</t>
        </is>
      </c>
      <c r="V122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27" t="inlineStr">
        <is>
          <t>Excluded: Other Criterion</t>
        </is>
      </c>
      <c r="X1227" t="inlineStr">
        <is>
          <t>Not assessed from abstract</t>
        </is>
      </c>
      <c r="Y1227" t="inlineStr">
        <is>
          <t>Pubmed</t>
        </is>
      </c>
      <c r="Z1227" t="inlineStr">
        <is>
          <t>Not determined from abstract</t>
        </is>
      </c>
      <c r="AB1227" t="inlineStr">
        <is>
          <t>Not assessed (not included)</t>
        </is>
      </c>
      <c r="AC1227" t="inlineStr">
        <is>
          <t>Not assessed (not included)</t>
        </is>
      </c>
      <c r="AD1227" t="inlineStr">
        <is>
          <t>Jiao Y, Tong X, Fonzo GA, Gotlib IH, Pohl KM, Satterthwaite TD, Jiang J, Zhang Y.</t>
        </is>
      </c>
      <c r="AF1227" t="inlineStr">
        <is>
          <t>Unknown - Verify via DOI</t>
        </is>
      </c>
      <c r="AH1227" t="inlineStr">
        <is>
          <t>Not assessed</t>
        </is>
      </c>
      <c r="AI1227" t="inlineStr">
        <is>
          <t>Not reported</t>
        </is>
      </c>
      <c r="AJ1227" t="inlineStr">
        <is>
          <t>Not reported</t>
        </is>
      </c>
      <c r="AK1227" t="inlineStr">
        <is>
          <t>Not reported</t>
        </is>
      </c>
      <c r="AL1227" t="inlineStr">
        <is>
          <t>Not reported</t>
        </is>
      </c>
      <c r="AM1227" t="inlineStr">
        <is>
          <t>Not reported</t>
        </is>
      </c>
      <c r="AN1227" t="inlineStr">
        <is>
          <t>Not reported</t>
        </is>
      </c>
      <c r="AO1227" t="inlineStr">
        <is>
          <t>Not reviewed</t>
        </is>
      </c>
      <c r="AP1227" t="inlineStr">
        <is>
          <t>Not reported</t>
        </is>
      </c>
      <c r="AQ1227" t="inlineStr">
        <is>
          <t>Not reported</t>
        </is>
      </c>
      <c r="AR1227" t="inlineStr">
        <is>
          <t>Not reported</t>
        </is>
      </c>
      <c r="AS1227" t="inlineStr">
        <is>
          <t>See abstract</t>
        </is>
      </c>
      <c r="AT1227" t="inlineStr">
        <is>
          <t>Not reviewed</t>
        </is>
      </c>
      <c r="AU1227" t="inlineStr">
        <is>
          <t>Not reviewed</t>
        </is>
      </c>
      <c r="AV1227" t="inlineStr">
        <is>
          <t>Not reviewed</t>
        </is>
      </c>
      <c r="AW1227" t="inlineStr">
        <is>
          <t>Not reviewed</t>
        </is>
      </c>
      <c r="AX1227" t="inlineStr">
        <is>
          <t>Not reported</t>
        </is>
      </c>
      <c r="AY1227" t="inlineStr">
        <is>
          <t>Not reported</t>
        </is>
      </c>
      <c r="AZ1227" t="inlineStr">
        <is>
          <t>Not reported</t>
        </is>
      </c>
      <c r="BA1227" t="inlineStr">
        <is>
          <t>Not reported</t>
        </is>
      </c>
      <c r="BB1227" t="inlineStr">
        <is>
          <t>Not reported</t>
        </is>
      </c>
      <c r="BC1227" t="inlineStr">
        <is>
          <t>Not reported</t>
        </is>
      </c>
      <c r="BD1227" t="inlineStr">
        <is>
          <t>Not reported</t>
        </is>
      </c>
      <c r="BE1227" t="inlineStr">
        <is>
          <t>Not reported</t>
        </is>
      </c>
      <c r="BF1227" t="inlineStr">
        <is>
          <t>Not reported</t>
        </is>
      </c>
      <c r="BG1227" t="inlineStr">
        <is>
          <t>Not reviewed (not included)</t>
        </is>
      </c>
      <c r="BH1227" t="inlineStr">
        <is>
          <t>N/A</t>
        </is>
      </c>
      <c r="BI1227" t="inlineStr">
        <is>
          <t>Not reviewed</t>
        </is>
      </c>
      <c r="BJ1227" t="inlineStr">
        <is>
          <t>Not reviewed</t>
        </is>
      </c>
      <c r="BK1227" t="inlineStr">
        <is>
          <t>Not reviewed</t>
        </is>
      </c>
      <c r="BL1227" t="inlineStr">
        <is>
          <t>Not reviewed</t>
        </is>
      </c>
      <c r="BM1227" t="inlineStr">
        <is>
          <t>Not reviewed (not included)</t>
        </is>
      </c>
      <c r="BN1227" t="inlineStr">
        <is>
          <t>Not Selected for Final 95 (Pending Full Text Review) - Candidate paper not selected for final 95: Passed abstract screening but not included in final selec</t>
        </is>
      </c>
      <c r="BO1227" t="inlineStr">
        <is>
          <t>Abstract-level screening only</t>
        </is>
      </c>
      <c r="BP1227" t="inlineStr">
        <is>
          <t>Not reported</t>
        </is>
      </c>
    </row>
    <row r="1228">
      <c r="A1228" t="inlineStr">
        <is>
          <t>Multimodality model investigating the impact of brain atlases, connectivity measures, and dimensionality reduction techniques on Attention Deficit Hyperactivity Disorder diagnosis using resting state functional connectivity</t>
        </is>
      </c>
      <c r="B1228" t="n">
        <v>2024</v>
      </c>
      <c r="C1228" t="inlineStr">
        <is>
          <t>Not checked</t>
        </is>
      </c>
      <c r="D1228" t="inlineStr">
        <is>
          <t>Not checked</t>
        </is>
      </c>
      <c r="E1228">
        <f>_XLFN.IFNA( _XLFN.XLOOKUP(A1121,#REF!,#REF!), "NOT PUBMED")</f>
        <v/>
      </c>
      <c r="G1228" t="inlineStr">
        <is>
          <t>Unimodal</t>
        </is>
      </c>
      <c r="H1228" t="inlineStr">
        <is>
          <t>See abstract</t>
        </is>
      </c>
      <c r="I1228" t="inlineStr">
        <is>
          <t>See abstract</t>
        </is>
      </c>
      <c r="J1228" t="inlineStr">
        <is>
          <t>See abstract (AI/ML)</t>
        </is>
      </c>
      <c r="K1228" t="inlineStr">
        <is>
          <t>See abstract</t>
        </is>
      </c>
      <c r="M1228" t="inlineStr">
        <is>
          <t>See abstract</t>
        </is>
      </c>
      <c r="N1228" t="inlineStr">
        <is>
          <t>See abstract</t>
        </is>
      </c>
      <c r="O1228" t="inlineStr">
        <is>
          <t>Not verified from abstract</t>
        </is>
      </c>
      <c r="P1228" t="inlineStr">
        <is>
          <t>See abstract</t>
        </is>
      </c>
      <c r="Q1228" t="inlineStr">
        <is>
          <t>See abstract</t>
        </is>
      </c>
      <c r="R1228" t="inlineStr">
        <is>
          <t>Not reviewed (not included)</t>
        </is>
      </c>
      <c r="S1228" t="inlineStr">
        <is>
          <t>Not reviewed (not included)</t>
        </is>
      </c>
      <c r="T1228" t="inlineStr">
        <is>
          <t>Abstract screening only. No AI/ML Methods</t>
        </is>
      </c>
      <c r="U1228" t="inlineStr">
        <is>
          <t>EXCLUDE</t>
        </is>
      </c>
      <c r="V1228" t="inlineStr">
        <is>
          <t>E1-No AI/ML/DL: Abstract and title do not describe application of AI, ML, or DL methods</t>
        </is>
      </c>
      <c r="W1228" t="inlineStr">
        <is>
          <t>Excluded: No AI/ML Methods</t>
        </is>
      </c>
      <c r="X1228" t="inlineStr">
        <is>
          <t>Not assessed from abstract</t>
        </is>
      </c>
      <c r="Y1228" t="inlineStr">
        <is>
          <t>Pubmed</t>
        </is>
      </c>
      <c r="Z1228" t="inlineStr">
        <is>
          <t>Not determined from abstract</t>
        </is>
      </c>
      <c r="AB1228" t="inlineStr">
        <is>
          <t>Not assessed (not included)</t>
        </is>
      </c>
      <c r="AC1228" t="inlineStr">
        <is>
          <t>Not assessed (not included)</t>
        </is>
      </c>
      <c r="AD1228" t="inlineStr">
        <is>
          <t>Deepika, Sharma M, Arora S.</t>
        </is>
      </c>
      <c r="AF1228" t="inlineStr">
        <is>
          <t>Unknown - Verify via DOI</t>
        </is>
      </c>
      <c r="AH1228" t="inlineStr">
        <is>
          <t>Not assessed</t>
        </is>
      </c>
      <c r="AI1228" t="inlineStr">
        <is>
          <t>Not reported</t>
        </is>
      </c>
      <c r="AJ1228" t="inlineStr">
        <is>
          <t>Not reported</t>
        </is>
      </c>
      <c r="AK1228" t="inlineStr">
        <is>
          <t>Not reported</t>
        </is>
      </c>
      <c r="AL1228" t="inlineStr">
        <is>
          <t>Not reported</t>
        </is>
      </c>
      <c r="AM1228" t="inlineStr">
        <is>
          <t>Not reported</t>
        </is>
      </c>
      <c r="AN1228" t="inlineStr">
        <is>
          <t>Not reported</t>
        </is>
      </c>
      <c r="AO1228" t="inlineStr">
        <is>
          <t>Not reviewed</t>
        </is>
      </c>
      <c r="AP1228" t="inlineStr">
        <is>
          <t>Not reported</t>
        </is>
      </c>
      <c r="AQ1228" t="inlineStr">
        <is>
          <t>Not reported</t>
        </is>
      </c>
      <c r="AR1228" t="inlineStr">
        <is>
          <t>Not reported</t>
        </is>
      </c>
      <c r="AS1228" t="inlineStr">
        <is>
          <t>See abstract</t>
        </is>
      </c>
      <c r="AT1228" t="inlineStr">
        <is>
          <t>Not reviewed</t>
        </is>
      </c>
      <c r="AU1228" t="inlineStr">
        <is>
          <t>Not reviewed</t>
        </is>
      </c>
      <c r="AV1228" t="inlineStr">
        <is>
          <t>Not reviewed</t>
        </is>
      </c>
      <c r="AW1228" t="inlineStr">
        <is>
          <t>Not reviewed</t>
        </is>
      </c>
      <c r="AX1228" t="inlineStr">
        <is>
          <t>Not reported</t>
        </is>
      </c>
      <c r="AY1228" t="inlineStr">
        <is>
          <t>Not reported</t>
        </is>
      </c>
      <c r="AZ1228" t="inlineStr">
        <is>
          <t>Not reported</t>
        </is>
      </c>
      <c r="BA1228" t="inlineStr">
        <is>
          <t>Not reported</t>
        </is>
      </c>
      <c r="BB1228" t="inlineStr">
        <is>
          <t>Not reported</t>
        </is>
      </c>
      <c r="BC1228" t="inlineStr">
        <is>
          <t>Not reported</t>
        </is>
      </c>
      <c r="BD1228" t="inlineStr">
        <is>
          <t>Not reported</t>
        </is>
      </c>
      <c r="BE1228" t="inlineStr">
        <is>
          <t>Not reported</t>
        </is>
      </c>
      <c r="BF1228" t="inlineStr">
        <is>
          <t>Not reported</t>
        </is>
      </c>
      <c r="BG1228" t="inlineStr">
        <is>
          <t>Not reviewed (not included)</t>
        </is>
      </c>
      <c r="BH1228" t="inlineStr">
        <is>
          <t>N/A</t>
        </is>
      </c>
      <c r="BI1228" t="inlineStr">
        <is>
          <t>Not reviewed</t>
        </is>
      </c>
      <c r="BJ1228" t="inlineStr">
        <is>
          <t>Not reviewed</t>
        </is>
      </c>
      <c r="BK1228" t="inlineStr">
        <is>
          <t>Not reviewed</t>
        </is>
      </c>
      <c r="BL1228" t="inlineStr">
        <is>
          <t>Not reviewed</t>
        </is>
      </c>
      <c r="BM1228" t="inlineStr">
        <is>
          <t>Not reviewed (not included)</t>
        </is>
      </c>
      <c r="BN1228" t="inlineStr">
        <is>
          <t>No AI/ML Methods - E1-No AI/ML/DL: Abstract and title do not describe application of AI, ML, or DL methods</t>
        </is>
      </c>
      <c r="BO1228" t="inlineStr">
        <is>
          <t>Abstract-level screening only</t>
        </is>
      </c>
      <c r="BP1228" t="inlineStr">
        <is>
          <t>Not reported</t>
        </is>
      </c>
    </row>
    <row r="1229">
      <c r="A1229" t="inlineStr">
        <is>
          <t>Interpretable machine learning approaches for children's ADHD detection using clinical assessment data: an online web application deployment</t>
        </is>
      </c>
      <c r="B1229" t="n">
        <v>2025</v>
      </c>
      <c r="C1229" t="inlineStr">
        <is>
          <t>Not checked</t>
        </is>
      </c>
      <c r="D1229" t="inlineStr">
        <is>
          <t>Not checked</t>
        </is>
      </c>
      <c r="E1229">
        <f>_XLFN.IFNA( _XLFN.XLOOKUP(A1122,#REF!,#REF!), "NOT PUBMED")</f>
        <v/>
      </c>
      <c r="G1229" t="inlineStr">
        <is>
          <t>Unimodal</t>
        </is>
      </c>
      <c r="H1229" t="inlineStr">
        <is>
          <t>See abstract</t>
        </is>
      </c>
      <c r="I1229" t="inlineStr">
        <is>
          <t>See abstract</t>
        </is>
      </c>
      <c r="J1229" t="inlineStr">
        <is>
          <t>See abstract (AI/ML)</t>
        </is>
      </c>
      <c r="K1229" t="inlineStr">
        <is>
          <t>See abstract</t>
        </is>
      </c>
      <c r="M1229" t="inlineStr">
        <is>
          <t>See abstract</t>
        </is>
      </c>
      <c r="N1229" t="inlineStr">
        <is>
          <t>See abstract</t>
        </is>
      </c>
      <c r="O1229" t="inlineStr">
        <is>
          <t>Not verified from abstract</t>
        </is>
      </c>
      <c r="P1229" t="inlineStr">
        <is>
          <t>See abstract</t>
        </is>
      </c>
      <c r="Q1229" t="inlineStr">
        <is>
          <t>See abstract</t>
        </is>
      </c>
      <c r="R1229" t="inlineStr">
        <is>
          <t>Not reviewed (not included)</t>
        </is>
      </c>
      <c r="S1229" t="inlineStr">
        <is>
          <t>Not reviewed (not included)</t>
        </is>
      </c>
      <c r="T1229" t="inlineStr">
        <is>
          <t>Abstract screening only. Not Selected for Final 95 (Pending Full Text Review)</t>
        </is>
      </c>
      <c r="U1229" t="inlineStr">
        <is>
          <t>EXCLUDE</t>
        </is>
      </c>
      <c r="V12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29" t="inlineStr">
        <is>
          <t>Excluded: Other Criterion</t>
        </is>
      </c>
      <c r="X1229" t="inlineStr">
        <is>
          <t>Not assessed from abstract</t>
        </is>
      </c>
      <c r="Y1229" t="inlineStr">
        <is>
          <t>Pubmed</t>
        </is>
      </c>
      <c r="Z1229" t="inlineStr">
        <is>
          <t>Not determined from abstract</t>
        </is>
      </c>
      <c r="AB1229" t="inlineStr">
        <is>
          <t>Not assessed (not included)</t>
        </is>
      </c>
      <c r="AC1229" t="inlineStr">
        <is>
          <t>Not assessed (not included)</t>
        </is>
      </c>
      <c r="AD1229" t="inlineStr">
        <is>
          <t>Qin H, Zhang L, Wang J, Yan W, Wang X, Qu X, Peng N, Wang L.</t>
        </is>
      </c>
      <c r="AF1229" t="inlineStr">
        <is>
          <t>Unknown - Verify via DOI</t>
        </is>
      </c>
      <c r="AH1229" t="inlineStr">
        <is>
          <t>Not assessed</t>
        </is>
      </c>
      <c r="AI1229" t="inlineStr">
        <is>
          <t>Not reported</t>
        </is>
      </c>
      <c r="AJ1229" t="inlineStr">
        <is>
          <t>Not reported</t>
        </is>
      </c>
      <c r="AK1229" t="inlineStr">
        <is>
          <t>Not reported</t>
        </is>
      </c>
      <c r="AL1229" t="inlineStr">
        <is>
          <t>Not reported</t>
        </is>
      </c>
      <c r="AM1229" t="inlineStr">
        <is>
          <t>Not reported</t>
        </is>
      </c>
      <c r="AN1229" t="inlineStr">
        <is>
          <t>Not reported</t>
        </is>
      </c>
      <c r="AO1229" t="inlineStr">
        <is>
          <t>Not reviewed</t>
        </is>
      </c>
      <c r="AP1229" t="inlineStr">
        <is>
          <t>Not reported</t>
        </is>
      </c>
      <c r="AQ1229" t="inlineStr">
        <is>
          <t>Not reported</t>
        </is>
      </c>
      <c r="AR1229" t="inlineStr">
        <is>
          <t>Not reported</t>
        </is>
      </c>
      <c r="AS1229" t="inlineStr">
        <is>
          <t>See abstract</t>
        </is>
      </c>
      <c r="AT1229" t="inlineStr">
        <is>
          <t>Not reviewed</t>
        </is>
      </c>
      <c r="AU1229" t="inlineStr">
        <is>
          <t>Not reviewed</t>
        </is>
      </c>
      <c r="AV1229" t="inlineStr">
        <is>
          <t>Not reviewed</t>
        </is>
      </c>
      <c r="AW1229" t="inlineStr">
        <is>
          <t>Not reviewed</t>
        </is>
      </c>
      <c r="AX1229" t="inlineStr">
        <is>
          <t>Not reported</t>
        </is>
      </c>
      <c r="AY1229" t="inlineStr">
        <is>
          <t>Not reported</t>
        </is>
      </c>
      <c r="AZ1229" t="inlineStr">
        <is>
          <t>Not reported</t>
        </is>
      </c>
      <c r="BA1229" t="inlineStr">
        <is>
          <t>Not reported</t>
        </is>
      </c>
      <c r="BB1229" t="inlineStr">
        <is>
          <t>Not reported</t>
        </is>
      </c>
      <c r="BC1229" t="inlineStr">
        <is>
          <t>Not reported</t>
        </is>
      </c>
      <c r="BD1229" t="inlineStr">
        <is>
          <t>Not reported</t>
        </is>
      </c>
      <c r="BE1229" t="inlineStr">
        <is>
          <t>Not reported</t>
        </is>
      </c>
      <c r="BF1229" t="inlineStr">
        <is>
          <t>Not reported</t>
        </is>
      </c>
      <c r="BG1229" t="inlineStr">
        <is>
          <t>Not reviewed (not included)</t>
        </is>
      </c>
      <c r="BH1229" t="inlineStr">
        <is>
          <t>N/A</t>
        </is>
      </c>
      <c r="BI1229" t="inlineStr">
        <is>
          <t>Not reviewed</t>
        </is>
      </c>
      <c r="BJ1229" t="inlineStr">
        <is>
          <t>Not reviewed</t>
        </is>
      </c>
      <c r="BK1229" t="inlineStr">
        <is>
          <t>Not reviewed</t>
        </is>
      </c>
      <c r="BL1229" t="inlineStr">
        <is>
          <t>Not reviewed</t>
        </is>
      </c>
      <c r="BM1229" t="inlineStr">
        <is>
          <t>Not reviewed (not included)</t>
        </is>
      </c>
      <c r="BN1229" t="inlineStr">
        <is>
          <t>Not Selected for Final 95 (Pending Full Text Review) - Candidate paper not selected for final 95: Passed abstract screening but not included in final selec</t>
        </is>
      </c>
      <c r="BO1229" t="inlineStr">
        <is>
          <t>Abstract-level screening only</t>
        </is>
      </c>
      <c r="BP1229" t="inlineStr">
        <is>
          <t>Not reported</t>
        </is>
      </c>
    </row>
    <row r="1230">
      <c r="A1230" t="inlineStr">
        <is>
          <t>The influence of COVID-19 on attention-deficit/hyperactivity disorder diagnosis and treatment rates across age, gender, and socioeconomic status: A 20-year national cohort study</t>
        </is>
      </c>
      <c r="B1230" t="n">
        <v>2024</v>
      </c>
      <c r="C1230" t="inlineStr">
        <is>
          <t>Not checked</t>
        </is>
      </c>
      <c r="D1230" t="inlineStr">
        <is>
          <t>Not checked</t>
        </is>
      </c>
      <c r="E1230">
        <f>_XLFN.IFNA( _XLFN.XLOOKUP(A1123,#REF!,#REF!), "NOT PUBMED")</f>
        <v/>
      </c>
      <c r="G1230" t="inlineStr">
        <is>
          <t>Unimodal</t>
        </is>
      </c>
      <c r="H1230" t="inlineStr">
        <is>
          <t>See abstract</t>
        </is>
      </c>
      <c r="I1230" t="inlineStr">
        <is>
          <t>See abstract</t>
        </is>
      </c>
      <c r="J1230" t="inlineStr">
        <is>
          <t>See abstract (AI/ML)</t>
        </is>
      </c>
      <c r="K1230" t="inlineStr">
        <is>
          <t>See abstract</t>
        </is>
      </c>
      <c r="M1230" t="inlineStr">
        <is>
          <t>See abstract</t>
        </is>
      </c>
      <c r="N1230" t="inlineStr">
        <is>
          <t>See abstract</t>
        </is>
      </c>
      <c r="O1230" t="inlineStr">
        <is>
          <t>Not verified from abstract</t>
        </is>
      </c>
      <c r="P1230" t="inlineStr">
        <is>
          <t>See abstract</t>
        </is>
      </c>
      <c r="Q1230" t="inlineStr">
        <is>
          <t>See abstract</t>
        </is>
      </c>
      <c r="R1230" t="inlineStr">
        <is>
          <t>Not reviewed (not included)</t>
        </is>
      </c>
      <c r="S1230" t="inlineStr">
        <is>
          <t>Not reviewed (not included)</t>
        </is>
      </c>
      <c r="T1230" t="inlineStr">
        <is>
          <t>Abstract screening only. No AI/ML Methods</t>
        </is>
      </c>
      <c r="U1230" t="inlineStr">
        <is>
          <t>EXCLUDE</t>
        </is>
      </c>
      <c r="V1230" t="inlineStr">
        <is>
          <t>E1-No AI/ML/DL: Abstract and title do not describe application of AI, ML, or DL methods</t>
        </is>
      </c>
      <c r="W1230" t="inlineStr">
        <is>
          <t>Excluded: No AI/ML Methods</t>
        </is>
      </c>
      <c r="X1230" t="inlineStr">
        <is>
          <t>Not assessed from abstract</t>
        </is>
      </c>
      <c r="Y1230" t="inlineStr">
        <is>
          <t>Pubmed</t>
        </is>
      </c>
      <c r="Z1230" t="inlineStr">
        <is>
          <t>Not determined from abstract</t>
        </is>
      </c>
      <c r="AB1230" t="inlineStr">
        <is>
          <t>Not assessed (not included)</t>
        </is>
      </c>
      <c r="AC1230" t="inlineStr">
        <is>
          <t>Not assessed (not included)</t>
        </is>
      </c>
      <c r="AD1230" t="inlineStr">
        <is>
          <t>Shkalim Zemer V, Manor I, Weizman A, Cohen HA, Hoshen M, Menkes Caspi N, Cohen S, Faraone SV, Shahar N.</t>
        </is>
      </c>
      <c r="AF1230" t="inlineStr">
        <is>
          <t>Unknown - Verify via DOI</t>
        </is>
      </c>
      <c r="AH1230" t="inlineStr">
        <is>
          <t>Not assessed</t>
        </is>
      </c>
      <c r="AI1230" t="inlineStr">
        <is>
          <t>Not reported</t>
        </is>
      </c>
      <c r="AJ1230" t="inlineStr">
        <is>
          <t>Not reported</t>
        </is>
      </c>
      <c r="AK1230" t="inlineStr">
        <is>
          <t>Not reported</t>
        </is>
      </c>
      <c r="AL1230" t="inlineStr">
        <is>
          <t>Not reported</t>
        </is>
      </c>
      <c r="AM1230" t="inlineStr">
        <is>
          <t>Not reported</t>
        </is>
      </c>
      <c r="AN1230" t="inlineStr">
        <is>
          <t>Not reported</t>
        </is>
      </c>
      <c r="AO1230" t="inlineStr">
        <is>
          <t>Not reviewed</t>
        </is>
      </c>
      <c r="AP1230" t="inlineStr">
        <is>
          <t>Not reported</t>
        </is>
      </c>
      <c r="AQ1230" t="inlineStr">
        <is>
          <t>Not reported</t>
        </is>
      </c>
      <c r="AR1230" t="inlineStr">
        <is>
          <t>Not reported</t>
        </is>
      </c>
      <c r="AS1230" t="inlineStr">
        <is>
          <t>See abstract</t>
        </is>
      </c>
      <c r="AT1230" t="inlineStr">
        <is>
          <t>Not reviewed</t>
        </is>
      </c>
      <c r="AU1230" t="inlineStr">
        <is>
          <t>Not reviewed</t>
        </is>
      </c>
      <c r="AV1230" t="inlineStr">
        <is>
          <t>Not reviewed</t>
        </is>
      </c>
      <c r="AW1230" t="inlineStr">
        <is>
          <t>Not reviewed</t>
        </is>
      </c>
      <c r="AX1230" t="inlineStr">
        <is>
          <t>Not reported</t>
        </is>
      </c>
      <c r="AY1230" t="inlineStr">
        <is>
          <t>Not reported</t>
        </is>
      </c>
      <c r="AZ1230" t="inlineStr">
        <is>
          <t>Not reported</t>
        </is>
      </c>
      <c r="BA1230" t="inlineStr">
        <is>
          <t>Not reported</t>
        </is>
      </c>
      <c r="BB1230" t="inlineStr">
        <is>
          <t>Not reported</t>
        </is>
      </c>
      <c r="BC1230" t="inlineStr">
        <is>
          <t>Not reported</t>
        </is>
      </c>
      <c r="BD1230" t="inlineStr">
        <is>
          <t>Not reported</t>
        </is>
      </c>
      <c r="BE1230" t="inlineStr">
        <is>
          <t>Not reported</t>
        </is>
      </c>
      <c r="BF1230" t="inlineStr">
        <is>
          <t>Not reported</t>
        </is>
      </c>
      <c r="BG1230" t="inlineStr">
        <is>
          <t>Not reviewed (not included)</t>
        </is>
      </c>
      <c r="BH1230" t="inlineStr">
        <is>
          <t>N/A</t>
        </is>
      </c>
      <c r="BI1230" t="inlineStr">
        <is>
          <t>Not reviewed</t>
        </is>
      </c>
      <c r="BJ1230" t="inlineStr">
        <is>
          <t>Not reviewed</t>
        </is>
      </c>
      <c r="BK1230" t="inlineStr">
        <is>
          <t>Not reviewed</t>
        </is>
      </c>
      <c r="BL1230" t="inlineStr">
        <is>
          <t>Not reviewed</t>
        </is>
      </c>
      <c r="BM1230" t="inlineStr">
        <is>
          <t>Not reviewed (not included)</t>
        </is>
      </c>
      <c r="BN1230" t="inlineStr">
        <is>
          <t>No AI/ML Methods - E1-No AI/ML/DL: Abstract and title do not describe application of AI, ML, or DL methods</t>
        </is>
      </c>
      <c r="BO1230" t="inlineStr">
        <is>
          <t>Abstract-level screening only</t>
        </is>
      </c>
      <c r="BP1230" t="inlineStr">
        <is>
          <t>Not reported</t>
        </is>
      </c>
    </row>
    <row r="1231">
      <c r="A1231" t="inlineStr">
        <is>
          <t>EEG-Based ADHD Diagnosis Using Autoencoder and Reptile Search Algorithm Integrated with Machine Learning</t>
        </is>
      </c>
      <c r="B1231" t="n">
        <v>2025</v>
      </c>
      <c r="C1231" t="inlineStr">
        <is>
          <t>Not checked</t>
        </is>
      </c>
      <c r="D1231" t="inlineStr">
        <is>
          <t>Not checked</t>
        </is>
      </c>
      <c r="E1231">
        <f>_XLFN.IFNA( _XLFN.XLOOKUP(A1124,#REF!,#REF!), "NOT PUBMED")</f>
        <v/>
      </c>
      <c r="G1231" t="inlineStr">
        <is>
          <t>Unimodal</t>
        </is>
      </c>
      <c r="H1231" t="inlineStr">
        <is>
          <t>See abstract</t>
        </is>
      </c>
      <c r="I1231" t="inlineStr">
        <is>
          <t>See abstract</t>
        </is>
      </c>
      <c r="J1231" t="inlineStr">
        <is>
          <t>See abstract (AI/ML)</t>
        </is>
      </c>
      <c r="K1231" t="inlineStr">
        <is>
          <t>See abstract</t>
        </is>
      </c>
      <c r="M1231" t="inlineStr">
        <is>
          <t>See abstract</t>
        </is>
      </c>
      <c r="N1231" t="inlineStr">
        <is>
          <t>See abstract</t>
        </is>
      </c>
      <c r="O1231" t="inlineStr">
        <is>
          <t>Not verified from abstract</t>
        </is>
      </c>
      <c r="P1231" t="inlineStr">
        <is>
          <t>See abstract</t>
        </is>
      </c>
      <c r="Q1231" t="inlineStr">
        <is>
          <t>See abstract</t>
        </is>
      </c>
      <c r="R1231" t="inlineStr">
        <is>
          <t>Not reviewed (not included)</t>
        </is>
      </c>
      <c r="S1231" t="inlineStr">
        <is>
          <t>Not reviewed (not included)</t>
        </is>
      </c>
      <c r="T1231" t="inlineStr">
        <is>
          <t>Abstract screening only. Not Selected for Final 95 (Pending Full Text Review)</t>
        </is>
      </c>
      <c r="U1231" t="inlineStr">
        <is>
          <t>EXCLUDE</t>
        </is>
      </c>
      <c r="V123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31" t="inlineStr">
        <is>
          <t>Excluded: Other Criterion</t>
        </is>
      </c>
      <c r="X1231" t="inlineStr">
        <is>
          <t>Not assessed from abstract</t>
        </is>
      </c>
      <c r="Y1231" t="inlineStr">
        <is>
          <t>Pubmed</t>
        </is>
      </c>
      <c r="Z1231" t="inlineStr">
        <is>
          <t>Not determined from abstract</t>
        </is>
      </c>
      <c r="AB1231" t="inlineStr">
        <is>
          <t>Not assessed (not included)</t>
        </is>
      </c>
      <c r="AC1231" t="inlineStr">
        <is>
          <t>Not assessed (not included)</t>
        </is>
      </c>
      <c r="AD1231" t="inlineStr">
        <is>
          <t>Bansal J, Gangwar G, Singh G, Rani G.</t>
        </is>
      </c>
      <c r="AF1231" t="inlineStr">
        <is>
          <t>Unknown - Verify via DOI</t>
        </is>
      </c>
      <c r="AH1231" t="inlineStr">
        <is>
          <t>Not assessed</t>
        </is>
      </c>
      <c r="AI1231" t="inlineStr">
        <is>
          <t>Not reported</t>
        </is>
      </c>
      <c r="AJ1231" t="inlineStr">
        <is>
          <t>Not reported</t>
        </is>
      </c>
      <c r="AK1231" t="inlineStr">
        <is>
          <t>Not reported</t>
        </is>
      </c>
      <c r="AL1231" t="inlineStr">
        <is>
          <t>Not reported</t>
        </is>
      </c>
      <c r="AM1231" t="inlineStr">
        <is>
          <t>Not reported</t>
        </is>
      </c>
      <c r="AN1231" t="inlineStr">
        <is>
          <t>Not reported</t>
        </is>
      </c>
      <c r="AO1231" t="inlineStr">
        <is>
          <t>Not reviewed</t>
        </is>
      </c>
      <c r="AP1231" t="inlineStr">
        <is>
          <t>Not reported</t>
        </is>
      </c>
      <c r="AQ1231" t="inlineStr">
        <is>
          <t>Not reported</t>
        </is>
      </c>
      <c r="AR1231" t="inlineStr">
        <is>
          <t>Not reported</t>
        </is>
      </c>
      <c r="AS1231" t="inlineStr">
        <is>
          <t>See abstract</t>
        </is>
      </c>
      <c r="AT1231" t="inlineStr">
        <is>
          <t>Not reviewed</t>
        </is>
      </c>
      <c r="AU1231" t="inlineStr">
        <is>
          <t>Not reviewed</t>
        </is>
      </c>
      <c r="AV1231" t="inlineStr">
        <is>
          <t>Not reviewed</t>
        </is>
      </c>
      <c r="AW1231" t="inlineStr">
        <is>
          <t>Not reviewed</t>
        </is>
      </c>
      <c r="AX1231" t="inlineStr">
        <is>
          <t>Not reported</t>
        </is>
      </c>
      <c r="AY1231" t="inlineStr">
        <is>
          <t>Not reported</t>
        </is>
      </c>
      <c r="AZ1231" t="inlineStr">
        <is>
          <t>Not reported</t>
        </is>
      </c>
      <c r="BA1231" t="inlineStr">
        <is>
          <t>Not reported</t>
        </is>
      </c>
      <c r="BB1231" t="inlineStr">
        <is>
          <t>Not reported</t>
        </is>
      </c>
      <c r="BC1231" t="inlineStr">
        <is>
          <t>Not reported</t>
        </is>
      </c>
      <c r="BD1231" t="inlineStr">
        <is>
          <t>Not reported</t>
        </is>
      </c>
      <c r="BE1231" t="inlineStr">
        <is>
          <t>Not reported</t>
        </is>
      </c>
      <c r="BF1231" t="inlineStr">
        <is>
          <t>Not reported</t>
        </is>
      </c>
      <c r="BG1231" t="inlineStr">
        <is>
          <t>Not reviewed (not included)</t>
        </is>
      </c>
      <c r="BH1231" t="inlineStr">
        <is>
          <t>N/A</t>
        </is>
      </c>
      <c r="BI1231" t="inlineStr">
        <is>
          <t>Not reviewed</t>
        </is>
      </c>
      <c r="BJ1231" t="inlineStr">
        <is>
          <t>Not reviewed</t>
        </is>
      </c>
      <c r="BK1231" t="inlineStr">
        <is>
          <t>Not reviewed</t>
        </is>
      </c>
      <c r="BL1231" t="inlineStr">
        <is>
          <t>Not reviewed</t>
        </is>
      </c>
      <c r="BM1231" t="inlineStr">
        <is>
          <t>Not reviewed (not included)</t>
        </is>
      </c>
      <c r="BN1231" t="inlineStr">
        <is>
          <t>Not Selected for Final 95 (Pending Full Text Review) - Candidate paper not selected for final 95: Passed abstract screening but not included in final selec</t>
        </is>
      </c>
      <c r="BO1231" t="inlineStr">
        <is>
          <t>Abstract-level screening only</t>
        </is>
      </c>
      <c r="BP1231" t="inlineStr">
        <is>
          <t>Not reported</t>
        </is>
      </c>
    </row>
    <row r="1232">
      <c r="A1232" t="inlineStr">
        <is>
          <t>Integration of brain and behavior measures for identification of data-driven groups cutting across children with ASD, ADHD, or OCD</t>
        </is>
      </c>
      <c r="B1232" t="n">
        <v>2021</v>
      </c>
      <c r="C1232" t="inlineStr">
        <is>
          <t>Not checked</t>
        </is>
      </c>
      <c r="D1232" t="inlineStr">
        <is>
          <t>Not checked</t>
        </is>
      </c>
      <c r="E1232">
        <f>_XLFN.IFNA( _XLFN.XLOOKUP(A1125,#REF!,#REF!), "NOT PUBMED")</f>
        <v/>
      </c>
      <c r="G1232" t="inlineStr">
        <is>
          <t>Unimodal</t>
        </is>
      </c>
      <c r="H1232" t="inlineStr">
        <is>
          <t>See abstract</t>
        </is>
      </c>
      <c r="I1232" t="inlineStr">
        <is>
          <t>See abstract</t>
        </is>
      </c>
      <c r="J1232" t="inlineStr">
        <is>
          <t>See abstract (AI/ML)</t>
        </is>
      </c>
      <c r="K1232" t="inlineStr">
        <is>
          <t>See abstract</t>
        </is>
      </c>
      <c r="M1232" t="inlineStr">
        <is>
          <t>See abstract</t>
        </is>
      </c>
      <c r="N1232" t="inlineStr">
        <is>
          <t>See abstract</t>
        </is>
      </c>
      <c r="O1232" t="inlineStr">
        <is>
          <t>Not verified from abstract</t>
        </is>
      </c>
      <c r="P1232" t="inlineStr">
        <is>
          <t>See abstract</t>
        </is>
      </c>
      <c r="Q1232" t="inlineStr">
        <is>
          <t>See abstract</t>
        </is>
      </c>
      <c r="R1232" t="inlineStr">
        <is>
          <t>Not reviewed (not included)</t>
        </is>
      </c>
      <c r="S1232" t="inlineStr">
        <is>
          <t>Not reviewed (not included)</t>
        </is>
      </c>
      <c r="T1232" t="inlineStr">
        <is>
          <t>Abstract screening only. No AI/ML Methods</t>
        </is>
      </c>
      <c r="U1232" t="inlineStr">
        <is>
          <t>EXCLUDE</t>
        </is>
      </c>
      <c r="V1232" t="inlineStr">
        <is>
          <t>E1-No AI/ML/DL: Abstract and title do not describe application of AI, ML, or DL methods</t>
        </is>
      </c>
      <c r="W1232" t="inlineStr">
        <is>
          <t>Excluded: No AI/ML Methods</t>
        </is>
      </c>
      <c r="X1232" t="inlineStr">
        <is>
          <t>Not assessed from abstract</t>
        </is>
      </c>
      <c r="Y1232" t="inlineStr">
        <is>
          <t>Pubmed</t>
        </is>
      </c>
      <c r="Z1232" t="inlineStr">
        <is>
          <t>Not determined from abstract</t>
        </is>
      </c>
      <c r="AB1232" t="inlineStr">
        <is>
          <t>Not assessed (not included)</t>
        </is>
      </c>
      <c r="AC1232" t="inlineStr">
        <is>
          <t>Not assessed (not included)</t>
        </is>
      </c>
      <c r="AD1232" t="inlineStr">
        <is>
          <t>Jacobs GR, Voineskos AN, Hawco C, Stefanik L, Forde NJ, Dickie EW, Lai MC, Szatmari P, Schachar R, Crosbie J, Arnold PD, Goldenberg A, Erdman L, Ameis SH.</t>
        </is>
      </c>
      <c r="AF1232" t="inlineStr">
        <is>
          <t>Unknown - Verify via DOI</t>
        </is>
      </c>
      <c r="AH1232" t="inlineStr">
        <is>
          <t>Not assessed</t>
        </is>
      </c>
      <c r="AI1232" t="inlineStr">
        <is>
          <t>Not reported</t>
        </is>
      </c>
      <c r="AJ1232" t="inlineStr">
        <is>
          <t>Not reported</t>
        </is>
      </c>
      <c r="AK1232" t="inlineStr">
        <is>
          <t>Not reported</t>
        </is>
      </c>
      <c r="AL1232" t="inlineStr">
        <is>
          <t>Not reported</t>
        </is>
      </c>
      <c r="AM1232" t="inlineStr">
        <is>
          <t>Not reported</t>
        </is>
      </c>
      <c r="AN1232" t="inlineStr">
        <is>
          <t>Not reported</t>
        </is>
      </c>
      <c r="AO1232" t="inlineStr">
        <is>
          <t>Not reviewed</t>
        </is>
      </c>
      <c r="AP1232" t="inlineStr">
        <is>
          <t>Not reported</t>
        </is>
      </c>
      <c r="AQ1232" t="inlineStr">
        <is>
          <t>Not reported</t>
        </is>
      </c>
      <c r="AR1232" t="inlineStr">
        <is>
          <t>Not reported</t>
        </is>
      </c>
      <c r="AS1232" t="inlineStr">
        <is>
          <t>See abstract</t>
        </is>
      </c>
      <c r="AT1232" t="inlineStr">
        <is>
          <t>Not reviewed</t>
        </is>
      </c>
      <c r="AU1232" t="inlineStr">
        <is>
          <t>Not reviewed</t>
        </is>
      </c>
      <c r="AV1232" t="inlineStr">
        <is>
          <t>Not reviewed</t>
        </is>
      </c>
      <c r="AW1232" t="inlineStr">
        <is>
          <t>Not reviewed</t>
        </is>
      </c>
      <c r="AX1232" t="inlineStr">
        <is>
          <t>Not reported</t>
        </is>
      </c>
      <c r="AY1232" t="inlineStr">
        <is>
          <t>Not reported</t>
        </is>
      </c>
      <c r="AZ1232" t="inlineStr">
        <is>
          <t>Not reported</t>
        </is>
      </c>
      <c r="BA1232" t="inlineStr">
        <is>
          <t>Not reported</t>
        </is>
      </c>
      <c r="BB1232" t="inlineStr">
        <is>
          <t>Not reported</t>
        </is>
      </c>
      <c r="BC1232" t="inlineStr">
        <is>
          <t>Not reported</t>
        </is>
      </c>
      <c r="BD1232" t="inlineStr">
        <is>
          <t>Not reported</t>
        </is>
      </c>
      <c r="BE1232" t="inlineStr">
        <is>
          <t>Not reported</t>
        </is>
      </c>
      <c r="BF1232" t="inlineStr">
        <is>
          <t>Not reported</t>
        </is>
      </c>
      <c r="BG1232" t="inlineStr">
        <is>
          <t>Not reviewed (not included)</t>
        </is>
      </c>
      <c r="BH1232" t="inlineStr">
        <is>
          <t>N/A</t>
        </is>
      </c>
      <c r="BI1232" t="inlineStr">
        <is>
          <t>Not reviewed</t>
        </is>
      </c>
      <c r="BJ1232" t="inlineStr">
        <is>
          <t>Not reviewed</t>
        </is>
      </c>
      <c r="BK1232" t="inlineStr">
        <is>
          <t>Not reviewed</t>
        </is>
      </c>
      <c r="BL1232" t="inlineStr">
        <is>
          <t>Not reviewed</t>
        </is>
      </c>
      <c r="BM1232" t="inlineStr">
        <is>
          <t>Not reviewed (not included)</t>
        </is>
      </c>
      <c r="BN1232" t="inlineStr">
        <is>
          <t>No AI/ML Methods - E1-No AI/ML/DL: Abstract and title do not describe application of AI, ML, or DL methods</t>
        </is>
      </c>
      <c r="BO1232" t="inlineStr">
        <is>
          <t>Abstract-level screening only</t>
        </is>
      </c>
      <c r="BP1232" t="inlineStr">
        <is>
          <t>Not reported</t>
        </is>
      </c>
    </row>
    <row r="1233">
      <c r="A1233" t="inlineStr">
        <is>
          <t>Abnormal microbiota due to prenatal antibiotic as a possible risk factor for Attention-Deficit / Hyperactivity Disorder (ADHD)</t>
        </is>
      </c>
      <c r="B1233" t="n">
        <v>2025</v>
      </c>
      <c r="C1233" t="inlineStr">
        <is>
          <t>Not checked</t>
        </is>
      </c>
      <c r="D1233" t="inlineStr">
        <is>
          <t>Not checked</t>
        </is>
      </c>
      <c r="E1233">
        <f>_XLFN.IFNA( _XLFN.XLOOKUP(A1126,#REF!,#REF!), "NOT PUBMED")</f>
        <v/>
      </c>
      <c r="G1233" t="inlineStr">
        <is>
          <t>Unimodal</t>
        </is>
      </c>
      <c r="H1233" t="inlineStr">
        <is>
          <t>See abstract</t>
        </is>
      </c>
      <c r="I1233" t="inlineStr">
        <is>
          <t>See abstract</t>
        </is>
      </c>
      <c r="J1233" t="inlineStr">
        <is>
          <t>See abstract (AI/ML)</t>
        </is>
      </c>
      <c r="K1233" t="inlineStr">
        <is>
          <t>See abstract</t>
        </is>
      </c>
      <c r="M1233" t="inlineStr">
        <is>
          <t>See abstract</t>
        </is>
      </c>
      <c r="N1233" t="inlineStr">
        <is>
          <t>See abstract</t>
        </is>
      </c>
      <c r="O1233" t="inlineStr">
        <is>
          <t>Not verified from abstract</t>
        </is>
      </c>
      <c r="P1233" t="inlineStr">
        <is>
          <t>See abstract</t>
        </is>
      </c>
      <c r="Q1233" t="inlineStr">
        <is>
          <t>See abstract</t>
        </is>
      </c>
      <c r="R1233" t="inlineStr">
        <is>
          <t>Not reviewed (not included)</t>
        </is>
      </c>
      <c r="S1233" t="inlineStr">
        <is>
          <t>Not reviewed (not included)</t>
        </is>
      </c>
      <c r="T1233" t="inlineStr">
        <is>
          <t>Abstract screening only. No AI/ML Methods</t>
        </is>
      </c>
      <c r="U1233" t="inlineStr">
        <is>
          <t>EXCLUDE</t>
        </is>
      </c>
      <c r="V1233" t="inlineStr">
        <is>
          <t>E1-No AI/ML/DL: Abstract and title do not describe application of AI, ML, or DL methods</t>
        </is>
      </c>
      <c r="W1233" t="inlineStr">
        <is>
          <t>Excluded: No AI/ML Methods</t>
        </is>
      </c>
      <c r="X1233" t="inlineStr">
        <is>
          <t>Not assessed from abstract</t>
        </is>
      </c>
      <c r="Y1233" t="inlineStr">
        <is>
          <t>Pubmed</t>
        </is>
      </c>
      <c r="Z1233" t="inlineStr">
        <is>
          <t>Not determined from abstract</t>
        </is>
      </c>
      <c r="AB1233" t="inlineStr">
        <is>
          <t>Not assessed (not included)</t>
        </is>
      </c>
      <c r="AC1233" t="inlineStr">
        <is>
          <t>Not assessed (not included)</t>
        </is>
      </c>
      <c r="AD1233" t="inlineStr">
        <is>
          <t>Parthasarathy S, Giridharan B, Panigrahi J, Konyak LM, Jamir N, Tharumasivam SV.</t>
        </is>
      </c>
      <c r="AF1233" t="inlineStr">
        <is>
          <t>Unknown - Verify via DOI</t>
        </is>
      </c>
      <c r="AH1233" t="inlineStr">
        <is>
          <t>Not assessed</t>
        </is>
      </c>
      <c r="AI1233" t="inlineStr">
        <is>
          <t>Not reported</t>
        </is>
      </c>
      <c r="AJ1233" t="inlineStr">
        <is>
          <t>Not reported</t>
        </is>
      </c>
      <c r="AK1233" t="inlineStr">
        <is>
          <t>Not reported</t>
        </is>
      </c>
      <c r="AL1233" t="inlineStr">
        <is>
          <t>Not reported</t>
        </is>
      </c>
      <c r="AM1233" t="inlineStr">
        <is>
          <t>Not reported</t>
        </is>
      </c>
      <c r="AN1233" t="inlineStr">
        <is>
          <t>Not reported</t>
        </is>
      </c>
      <c r="AO1233" t="inlineStr">
        <is>
          <t>Not reviewed</t>
        </is>
      </c>
      <c r="AP1233" t="inlineStr">
        <is>
          <t>Not reported</t>
        </is>
      </c>
      <c r="AQ1233" t="inlineStr">
        <is>
          <t>Not reported</t>
        </is>
      </c>
      <c r="AR1233" t="inlineStr">
        <is>
          <t>Not reported</t>
        </is>
      </c>
      <c r="AS1233" t="inlineStr">
        <is>
          <t>See abstract</t>
        </is>
      </c>
      <c r="AT1233" t="inlineStr">
        <is>
          <t>Not reviewed</t>
        </is>
      </c>
      <c r="AU1233" t="inlineStr">
        <is>
          <t>Not reviewed</t>
        </is>
      </c>
      <c r="AV1233" t="inlineStr">
        <is>
          <t>Not reviewed</t>
        </is>
      </c>
      <c r="AW1233" t="inlineStr">
        <is>
          <t>Not reviewed</t>
        </is>
      </c>
      <c r="AX1233" t="inlineStr">
        <is>
          <t>Not reported</t>
        </is>
      </c>
      <c r="AY1233" t="inlineStr">
        <is>
          <t>Not reported</t>
        </is>
      </c>
      <c r="AZ1233" t="inlineStr">
        <is>
          <t>Not reported</t>
        </is>
      </c>
      <c r="BA1233" t="inlineStr">
        <is>
          <t>Not reported</t>
        </is>
      </c>
      <c r="BB1233" t="inlineStr">
        <is>
          <t>Not reported</t>
        </is>
      </c>
      <c r="BC1233" t="inlineStr">
        <is>
          <t>Not reported</t>
        </is>
      </c>
      <c r="BD1233" t="inlineStr">
        <is>
          <t>Not reported</t>
        </is>
      </c>
      <c r="BE1233" t="inlineStr">
        <is>
          <t>Not reported</t>
        </is>
      </c>
      <c r="BF1233" t="inlineStr">
        <is>
          <t>Not reported</t>
        </is>
      </c>
      <c r="BG1233" t="inlineStr">
        <is>
          <t>Not reviewed (not included)</t>
        </is>
      </c>
      <c r="BH1233" t="inlineStr">
        <is>
          <t>N/A</t>
        </is>
      </c>
      <c r="BI1233" t="inlineStr">
        <is>
          <t>Not reviewed</t>
        </is>
      </c>
      <c r="BJ1233" t="inlineStr">
        <is>
          <t>Not reviewed</t>
        </is>
      </c>
      <c r="BK1233" t="inlineStr">
        <is>
          <t>Not reviewed</t>
        </is>
      </c>
      <c r="BL1233" t="inlineStr">
        <is>
          <t>Not reviewed</t>
        </is>
      </c>
      <c r="BM1233" t="inlineStr">
        <is>
          <t>Not reviewed (not included)</t>
        </is>
      </c>
      <c r="BN1233" t="inlineStr">
        <is>
          <t>No AI/ML Methods - E1-No AI/ML/DL: Abstract and title do not describe application of AI, ML, or DL methods</t>
        </is>
      </c>
      <c r="BO1233" t="inlineStr">
        <is>
          <t>Abstract-level screening only</t>
        </is>
      </c>
      <c r="BP1233" t="inlineStr">
        <is>
          <t>Not reported</t>
        </is>
      </c>
    </row>
    <row r="1234">
      <c r="A1234" t="inlineStr">
        <is>
          <t>Early detection of adults ADHD using electronic health records: A machine learning study</t>
        </is>
      </c>
      <c r="B1234" t="n">
        <v>2026</v>
      </c>
      <c r="C1234" t="inlineStr">
        <is>
          <t>Not checked</t>
        </is>
      </c>
      <c r="D1234" t="inlineStr">
        <is>
          <t>Not checked</t>
        </is>
      </c>
      <c r="E1234">
        <f>_XLFN.IFNA( _XLFN.XLOOKUP(A1127,#REF!,#REF!), "NOT PUBMED")</f>
        <v/>
      </c>
      <c r="G1234" t="inlineStr">
        <is>
          <t>Unimodal</t>
        </is>
      </c>
      <c r="H1234" t="inlineStr">
        <is>
          <t>See abstract</t>
        </is>
      </c>
      <c r="I1234" t="inlineStr">
        <is>
          <t>See abstract</t>
        </is>
      </c>
      <c r="J1234" t="inlineStr">
        <is>
          <t>See abstract (AI/ML)</t>
        </is>
      </c>
      <c r="K1234" t="inlineStr">
        <is>
          <t>See abstract</t>
        </is>
      </c>
      <c r="M1234" t="inlineStr">
        <is>
          <t>See abstract</t>
        </is>
      </c>
      <c r="N1234" t="inlineStr">
        <is>
          <t>See abstract</t>
        </is>
      </c>
      <c r="O1234" t="inlineStr">
        <is>
          <t>Not verified from abstract</t>
        </is>
      </c>
      <c r="P1234" t="inlineStr">
        <is>
          <t>See abstract</t>
        </is>
      </c>
      <c r="Q1234" t="inlineStr">
        <is>
          <t>See abstract</t>
        </is>
      </c>
      <c r="R1234" t="inlineStr">
        <is>
          <t>Not reviewed (not included)</t>
        </is>
      </c>
      <c r="S1234" t="inlineStr">
        <is>
          <t>Not reviewed (not included)</t>
        </is>
      </c>
      <c r="T1234" t="inlineStr">
        <is>
          <t>Abstract screening only. Out of Date Range</t>
        </is>
      </c>
      <c r="U1234" t="inlineStr">
        <is>
          <t>EXCLUDE</t>
        </is>
      </c>
      <c r="V1234" t="inlineStr">
        <is>
          <t>E4-Year: Published 2026, outside 2019-2025 window</t>
        </is>
      </c>
      <c r="W1234" t="inlineStr">
        <is>
          <t>Out of Date Range</t>
        </is>
      </c>
      <c r="X1234" t="inlineStr">
        <is>
          <t>Not assessed from abstract</t>
        </is>
      </c>
      <c r="Y1234" t="inlineStr">
        <is>
          <t>Pubmed</t>
        </is>
      </c>
      <c r="Z1234" t="inlineStr">
        <is>
          <t>Not determined from abstract</t>
        </is>
      </c>
      <c r="AB1234" t="inlineStr">
        <is>
          <t>Not assessed (not included)</t>
        </is>
      </c>
      <c r="AC1234" t="inlineStr">
        <is>
          <t>Not assessed (not included)</t>
        </is>
      </c>
      <c r="AD1234" t="inlineStr">
        <is>
          <t>Hamed O, Etminani F, Jacobsson P, Davidsson T.</t>
        </is>
      </c>
      <c r="AF1234" t="inlineStr">
        <is>
          <t>Unknown - Verify via DOI</t>
        </is>
      </c>
      <c r="AH1234" t="inlineStr">
        <is>
          <t>Not assessed</t>
        </is>
      </c>
      <c r="AI1234" t="inlineStr">
        <is>
          <t>Not reported</t>
        </is>
      </c>
      <c r="AJ1234" t="inlineStr">
        <is>
          <t>Not reported</t>
        </is>
      </c>
      <c r="AK1234" t="inlineStr">
        <is>
          <t>Not reported</t>
        </is>
      </c>
      <c r="AL1234" t="inlineStr">
        <is>
          <t>Not reported</t>
        </is>
      </c>
      <c r="AM1234" t="inlineStr">
        <is>
          <t>Not reported</t>
        </is>
      </c>
      <c r="AN1234" t="inlineStr">
        <is>
          <t>Not reported</t>
        </is>
      </c>
      <c r="AO1234" t="inlineStr">
        <is>
          <t>Not reviewed</t>
        </is>
      </c>
      <c r="AP1234" t="inlineStr">
        <is>
          <t>Not reported</t>
        </is>
      </c>
      <c r="AQ1234" t="inlineStr">
        <is>
          <t>Not reported</t>
        </is>
      </c>
      <c r="AR1234" t="inlineStr">
        <is>
          <t>Not reported</t>
        </is>
      </c>
      <c r="AS1234" t="inlineStr">
        <is>
          <t>See abstract</t>
        </is>
      </c>
      <c r="AT1234" t="inlineStr">
        <is>
          <t>Not reviewed</t>
        </is>
      </c>
      <c r="AU1234" t="inlineStr">
        <is>
          <t>Not reviewed</t>
        </is>
      </c>
      <c r="AV1234" t="inlineStr">
        <is>
          <t>Not reviewed</t>
        </is>
      </c>
      <c r="AW1234" t="inlineStr">
        <is>
          <t>Not reviewed</t>
        </is>
      </c>
      <c r="AX1234" t="inlineStr">
        <is>
          <t>Not reported</t>
        </is>
      </c>
      <c r="AY1234" t="inlineStr">
        <is>
          <t>Not reported</t>
        </is>
      </c>
      <c r="AZ1234" t="inlineStr">
        <is>
          <t>Not reported</t>
        </is>
      </c>
      <c r="BA1234" t="inlineStr">
        <is>
          <t>Not reported</t>
        </is>
      </c>
      <c r="BB1234" t="inlineStr">
        <is>
          <t>Not reported</t>
        </is>
      </c>
      <c r="BC1234" t="inlineStr">
        <is>
          <t>Not reported</t>
        </is>
      </c>
      <c r="BD1234" t="inlineStr">
        <is>
          <t>Not reported</t>
        </is>
      </c>
      <c r="BE1234" t="inlineStr">
        <is>
          <t>Not reported</t>
        </is>
      </c>
      <c r="BF1234" t="inlineStr">
        <is>
          <t>Not reported</t>
        </is>
      </c>
      <c r="BG1234" t="inlineStr">
        <is>
          <t>Not reviewed (not included)</t>
        </is>
      </c>
      <c r="BH1234" t="inlineStr">
        <is>
          <t>N/A</t>
        </is>
      </c>
      <c r="BI1234" t="inlineStr">
        <is>
          <t>Not reviewed</t>
        </is>
      </c>
      <c r="BJ1234" t="inlineStr">
        <is>
          <t>Not reviewed</t>
        </is>
      </c>
      <c r="BK1234" t="inlineStr">
        <is>
          <t>Not reviewed</t>
        </is>
      </c>
      <c r="BL1234" t="inlineStr">
        <is>
          <t>Not reviewed</t>
        </is>
      </c>
      <c r="BM1234" t="inlineStr">
        <is>
          <t>Not reviewed (not included)</t>
        </is>
      </c>
      <c r="BN1234" t="inlineStr">
        <is>
          <t>Out of Date Range - E4-Year: Published 2026, outside 2019-2025 window</t>
        </is>
      </c>
      <c r="BO1234" t="inlineStr">
        <is>
          <t>Abstract-level screening only</t>
        </is>
      </c>
      <c r="BP1234" t="inlineStr">
        <is>
          <t>Not reported</t>
        </is>
      </c>
    </row>
    <row r="1235">
      <c r="A1235" t="inlineStr">
        <is>
          <t>Objective and automatic assessment approach for diagnosing attention-deficit/hyperactivity disorder based on skeleton detection and classification analysis in outpatient videos</t>
        </is>
      </c>
      <c r="B1235" t="n">
        <v>2024</v>
      </c>
      <c r="C1235" t="inlineStr">
        <is>
          <t>Not checked</t>
        </is>
      </c>
      <c r="D1235" t="inlineStr">
        <is>
          <t>Not checked</t>
        </is>
      </c>
      <c r="E1235">
        <f>_XLFN.IFNA( _XLFN.XLOOKUP(A1128,#REF!,#REF!), "NOT PUBMED")</f>
        <v/>
      </c>
      <c r="G1235" t="inlineStr">
        <is>
          <t>Unimodal</t>
        </is>
      </c>
      <c r="H1235" t="inlineStr">
        <is>
          <t>See abstract</t>
        </is>
      </c>
      <c r="I1235" t="inlineStr">
        <is>
          <t>See abstract</t>
        </is>
      </c>
      <c r="J1235" t="inlineStr">
        <is>
          <t>See abstract (AI/ML)</t>
        </is>
      </c>
      <c r="K1235" t="inlineStr">
        <is>
          <t>See abstract</t>
        </is>
      </c>
      <c r="M1235" t="inlineStr">
        <is>
          <t>See abstract</t>
        </is>
      </c>
      <c r="N1235" t="inlineStr">
        <is>
          <t>See abstract</t>
        </is>
      </c>
      <c r="O1235" t="inlineStr">
        <is>
          <t>Not verified from abstract</t>
        </is>
      </c>
      <c r="P1235" t="inlineStr">
        <is>
          <t>See abstract</t>
        </is>
      </c>
      <c r="Q1235" t="inlineStr">
        <is>
          <t>See abstract</t>
        </is>
      </c>
      <c r="R1235" t="inlineStr">
        <is>
          <t>Not reviewed (not included)</t>
        </is>
      </c>
      <c r="S1235" t="inlineStr">
        <is>
          <t>Not reviewed (not included)</t>
        </is>
      </c>
      <c r="T1235" t="inlineStr">
        <is>
          <t>Abstract screening only. No AI/ML Methods</t>
        </is>
      </c>
      <c r="U1235" t="inlineStr">
        <is>
          <t>EXCLUDE</t>
        </is>
      </c>
      <c r="V1235" t="inlineStr">
        <is>
          <t>E1-No AI/ML/DL: Abstract and title do not describe application of AI, ML, or DL methods</t>
        </is>
      </c>
      <c r="W1235" t="inlineStr">
        <is>
          <t>Excluded: No AI/ML Methods</t>
        </is>
      </c>
      <c r="X1235" t="inlineStr">
        <is>
          <t>Not assessed from abstract</t>
        </is>
      </c>
      <c r="Y1235" t="inlineStr">
        <is>
          <t>Pubmed</t>
        </is>
      </c>
      <c r="Z1235" t="inlineStr">
        <is>
          <t>Not determined from abstract</t>
        </is>
      </c>
      <c r="AB1235" t="inlineStr">
        <is>
          <t>Not assessed (not included)</t>
        </is>
      </c>
      <c r="AC1235" t="inlineStr">
        <is>
          <t>Not assessed (not included)</t>
        </is>
      </c>
      <c r="AD1235" t="inlineStr">
        <is>
          <t>Ouyang CS, Yang RC, Wu RC, Chiang CT, Chiu YH, Lin LC.</t>
        </is>
      </c>
      <c r="AF1235" t="inlineStr">
        <is>
          <t>Unknown - Verify via DOI</t>
        </is>
      </c>
      <c r="AH1235" t="inlineStr">
        <is>
          <t>Not assessed</t>
        </is>
      </c>
      <c r="AI1235" t="inlineStr">
        <is>
          <t>Not reported</t>
        </is>
      </c>
      <c r="AJ1235" t="inlineStr">
        <is>
          <t>Not reported</t>
        </is>
      </c>
      <c r="AK1235" t="inlineStr">
        <is>
          <t>Not reported</t>
        </is>
      </c>
      <c r="AL1235" t="inlineStr">
        <is>
          <t>Not reported</t>
        </is>
      </c>
      <c r="AM1235" t="inlineStr">
        <is>
          <t>Not reported</t>
        </is>
      </c>
      <c r="AN1235" t="inlineStr">
        <is>
          <t>Not reported</t>
        </is>
      </c>
      <c r="AO1235" t="inlineStr">
        <is>
          <t>Not reviewed</t>
        </is>
      </c>
      <c r="AP1235" t="inlineStr">
        <is>
          <t>Not reported</t>
        </is>
      </c>
      <c r="AQ1235" t="inlineStr">
        <is>
          <t>Not reported</t>
        </is>
      </c>
      <c r="AR1235" t="inlineStr">
        <is>
          <t>Not reported</t>
        </is>
      </c>
      <c r="AS1235" t="inlineStr">
        <is>
          <t>See abstract</t>
        </is>
      </c>
      <c r="AT1235" t="inlineStr">
        <is>
          <t>Not reviewed</t>
        </is>
      </c>
      <c r="AU1235" t="inlineStr">
        <is>
          <t>Not reviewed</t>
        </is>
      </c>
      <c r="AV1235" t="inlineStr">
        <is>
          <t>Not reviewed</t>
        </is>
      </c>
      <c r="AW1235" t="inlineStr">
        <is>
          <t>Not reviewed</t>
        </is>
      </c>
      <c r="AX1235" t="inlineStr">
        <is>
          <t>Not reported</t>
        </is>
      </c>
      <c r="AY1235" t="inlineStr">
        <is>
          <t>Not reported</t>
        </is>
      </c>
      <c r="AZ1235" t="inlineStr">
        <is>
          <t>Not reported</t>
        </is>
      </c>
      <c r="BA1235" t="inlineStr">
        <is>
          <t>Not reported</t>
        </is>
      </c>
      <c r="BB1235" t="inlineStr">
        <is>
          <t>Not reported</t>
        </is>
      </c>
      <c r="BC1235" t="inlineStr">
        <is>
          <t>Not reported</t>
        </is>
      </c>
      <c r="BD1235" t="inlineStr">
        <is>
          <t>Not reported</t>
        </is>
      </c>
      <c r="BE1235" t="inlineStr">
        <is>
          <t>Not reported</t>
        </is>
      </c>
      <c r="BF1235" t="inlineStr">
        <is>
          <t>Not reported</t>
        </is>
      </c>
      <c r="BG1235" t="inlineStr">
        <is>
          <t>Not reviewed (not included)</t>
        </is>
      </c>
      <c r="BH1235" t="inlineStr">
        <is>
          <t>N/A</t>
        </is>
      </c>
      <c r="BI1235" t="inlineStr">
        <is>
          <t>Not reviewed</t>
        </is>
      </c>
      <c r="BJ1235" t="inlineStr">
        <is>
          <t>Not reviewed</t>
        </is>
      </c>
      <c r="BK1235" t="inlineStr">
        <is>
          <t>Not reviewed</t>
        </is>
      </c>
      <c r="BL1235" t="inlineStr">
        <is>
          <t>Not reviewed</t>
        </is>
      </c>
      <c r="BM1235" t="inlineStr">
        <is>
          <t>Not reviewed (not included)</t>
        </is>
      </c>
      <c r="BN1235" t="inlineStr">
        <is>
          <t>No AI/ML Methods - E1-No AI/ML/DL: Abstract and title do not describe application of AI, ML, or DL methods</t>
        </is>
      </c>
      <c r="BO1235" t="inlineStr">
        <is>
          <t>Abstract-level screening only</t>
        </is>
      </c>
      <c r="BP1235" t="inlineStr">
        <is>
          <t>Not reported</t>
        </is>
      </c>
    </row>
    <row r="1236">
      <c r="A1236" t="inlineStr">
        <is>
          <t>Electrophysiological Brain Changes Associated With Cognitive Improvement in a Pediatric Attention Deficit Hyperactivity Disorder Digital Artificial Intelligence-Driven Intervention: Randomized Controlled Trial</t>
        </is>
      </c>
      <c r="B1236" t="n">
        <v>2021</v>
      </c>
      <c r="C1236" t="inlineStr">
        <is>
          <t>Not checked</t>
        </is>
      </c>
      <c r="D1236" t="inlineStr">
        <is>
          <t>Not checked</t>
        </is>
      </c>
      <c r="E1236">
        <f>_XLFN.IFNA( _XLFN.XLOOKUP(A1131,#REF!,#REF!), "NOT PUBMED")</f>
        <v/>
      </c>
      <c r="G1236" t="inlineStr">
        <is>
          <t>Unimodal</t>
        </is>
      </c>
      <c r="H1236" t="inlineStr">
        <is>
          <t>See abstract</t>
        </is>
      </c>
      <c r="I1236" t="inlineStr">
        <is>
          <t>See abstract</t>
        </is>
      </c>
      <c r="J1236" t="inlineStr">
        <is>
          <t>See abstract (AI/ML)</t>
        </is>
      </c>
      <c r="K1236" t="inlineStr">
        <is>
          <t>See abstract</t>
        </is>
      </c>
      <c r="M1236" t="inlineStr">
        <is>
          <t>See abstract</t>
        </is>
      </c>
      <c r="N1236" t="inlineStr">
        <is>
          <t>See abstract</t>
        </is>
      </c>
      <c r="O1236" t="inlineStr">
        <is>
          <t>Not verified from abstract</t>
        </is>
      </c>
      <c r="P1236" t="inlineStr">
        <is>
          <t>See abstract</t>
        </is>
      </c>
      <c r="Q1236" t="inlineStr">
        <is>
          <t>See abstract</t>
        </is>
      </c>
      <c r="R1236" t="inlineStr">
        <is>
          <t>Not reviewed (not included)</t>
        </is>
      </c>
      <c r="S1236" t="inlineStr">
        <is>
          <t>Not reviewed (not included)</t>
        </is>
      </c>
      <c r="T1236" t="inlineStr">
        <is>
          <t>Abstract screening only. AI Not for Diagnosis</t>
        </is>
      </c>
      <c r="U1236" t="inlineStr">
        <is>
          <t>EXCLUDE</t>
        </is>
      </c>
      <c r="V1236" t="inlineStr">
        <is>
          <t>E1-Not Diagnosis: AI/ML does not appear to be applied for ADHD diagnosis, classification, or detection</t>
        </is>
      </c>
      <c r="W1236" t="inlineStr">
        <is>
          <t>Excluded: AI Not for Diagnosis</t>
        </is>
      </c>
      <c r="X1236" t="inlineStr">
        <is>
          <t>Not assessed from abstract</t>
        </is>
      </c>
      <c r="Y1236" t="inlineStr">
        <is>
          <t>Pubmed</t>
        </is>
      </c>
      <c r="Z1236" t="inlineStr">
        <is>
          <t>Not determined from abstract</t>
        </is>
      </c>
      <c r="AB1236" t="inlineStr">
        <is>
          <t>Not assessed (not included)</t>
        </is>
      </c>
      <c r="AC1236" t="inlineStr">
        <is>
          <t>Not assessed (not included)</t>
        </is>
      </c>
      <c r="AD1236" t="inlineStr">
        <is>
          <t>Medina R, Bouhaben J, de Ramón I, Cuesta P, Antón-Toro L, Pacios J, Quintero J, Ramos-Quiroga JA, Maestú F.</t>
        </is>
      </c>
      <c r="AF1236" t="inlineStr">
        <is>
          <t>Unknown - Verify via DOI</t>
        </is>
      </c>
      <c r="AH1236" t="inlineStr">
        <is>
          <t>Not assessed</t>
        </is>
      </c>
      <c r="AI1236" t="inlineStr">
        <is>
          <t>Not reported</t>
        </is>
      </c>
      <c r="AJ1236" t="inlineStr">
        <is>
          <t>Not reported</t>
        </is>
      </c>
      <c r="AK1236" t="inlineStr">
        <is>
          <t>Not reported</t>
        </is>
      </c>
      <c r="AL1236" t="inlineStr">
        <is>
          <t>Not reported</t>
        </is>
      </c>
      <c r="AM1236" t="inlineStr">
        <is>
          <t>Not reported</t>
        </is>
      </c>
      <c r="AN1236" t="inlineStr">
        <is>
          <t>Not reported</t>
        </is>
      </c>
      <c r="AO1236" t="inlineStr">
        <is>
          <t>Not reviewed</t>
        </is>
      </c>
      <c r="AP1236" t="inlineStr">
        <is>
          <t>Not reported</t>
        </is>
      </c>
      <c r="AQ1236" t="inlineStr">
        <is>
          <t>Not reported</t>
        </is>
      </c>
      <c r="AR1236" t="inlineStr">
        <is>
          <t>Not reported</t>
        </is>
      </c>
      <c r="AS1236" t="inlineStr">
        <is>
          <t>See abstract</t>
        </is>
      </c>
      <c r="AT1236" t="inlineStr">
        <is>
          <t>Not reviewed</t>
        </is>
      </c>
      <c r="AU1236" t="inlineStr">
        <is>
          <t>Not reviewed</t>
        </is>
      </c>
      <c r="AV1236" t="inlineStr">
        <is>
          <t>Not reviewed</t>
        </is>
      </c>
      <c r="AW1236" t="inlineStr">
        <is>
          <t>Not reviewed</t>
        </is>
      </c>
      <c r="AX1236" t="inlineStr">
        <is>
          <t>Not reported</t>
        </is>
      </c>
      <c r="AY1236" t="inlineStr">
        <is>
          <t>Not reported</t>
        </is>
      </c>
      <c r="AZ1236" t="inlineStr">
        <is>
          <t>Not reported</t>
        </is>
      </c>
      <c r="BA1236" t="inlineStr">
        <is>
          <t>Not reported</t>
        </is>
      </c>
      <c r="BB1236" t="inlineStr">
        <is>
          <t>Not reported</t>
        </is>
      </c>
      <c r="BC1236" t="inlineStr">
        <is>
          <t>Not reported</t>
        </is>
      </c>
      <c r="BD1236" t="inlineStr">
        <is>
          <t>Not reported</t>
        </is>
      </c>
      <c r="BE1236" t="inlineStr">
        <is>
          <t>Not reported</t>
        </is>
      </c>
      <c r="BF1236" t="inlineStr">
        <is>
          <t>Not reported</t>
        </is>
      </c>
      <c r="BG1236" t="inlineStr">
        <is>
          <t>Not reviewed (not included)</t>
        </is>
      </c>
      <c r="BH1236" t="inlineStr">
        <is>
          <t>N/A</t>
        </is>
      </c>
      <c r="BI1236" t="inlineStr">
        <is>
          <t>Not reviewed</t>
        </is>
      </c>
      <c r="BJ1236" t="inlineStr">
        <is>
          <t>Not reviewed</t>
        </is>
      </c>
      <c r="BK1236" t="inlineStr">
        <is>
          <t>Not reviewed</t>
        </is>
      </c>
      <c r="BL1236" t="inlineStr">
        <is>
          <t>Not reviewed</t>
        </is>
      </c>
      <c r="BM1236" t="inlineStr">
        <is>
          <t>Not reviewed (not included)</t>
        </is>
      </c>
      <c r="BN1236" t="inlineStr">
        <is>
          <t>AI Not for Diagnosis - E1-Not Diagnosis: AI/ML does not appear to be applied for ADHD diagnosis, classification, or detecti</t>
        </is>
      </c>
      <c r="BO1236" t="inlineStr">
        <is>
          <t>Abstract-level screening only</t>
        </is>
      </c>
      <c r="BP1236" t="inlineStr">
        <is>
          <t>Not reported</t>
        </is>
      </c>
    </row>
    <row r="1237">
      <c r="A1237" t="inlineStr">
        <is>
          <t>Improving Machine Learning Prediction of ADHD Using Gene Set Polygenic Risk Scores and Risk Scores From Genetically Correlated Phenotypes</t>
        </is>
      </c>
      <c r="B1237" t="n">
        <v>2025</v>
      </c>
      <c r="C1237" t="inlineStr">
        <is>
          <t>Not checked</t>
        </is>
      </c>
      <c r="D1237" t="inlineStr">
        <is>
          <t>Not checked</t>
        </is>
      </c>
      <c r="E1237">
        <f>_XLFN.IFNA( _XLFN.XLOOKUP(A1132,#REF!,#REF!), "NOT PUBMED")</f>
        <v/>
      </c>
      <c r="G1237" t="inlineStr">
        <is>
          <t>Unimodal</t>
        </is>
      </c>
      <c r="H1237" t="inlineStr">
        <is>
          <t>See abstract</t>
        </is>
      </c>
      <c r="I1237" t="inlineStr">
        <is>
          <t>See abstract</t>
        </is>
      </c>
      <c r="J1237" t="inlineStr">
        <is>
          <t>See abstract (AI/ML)</t>
        </is>
      </c>
      <c r="K1237" t="inlineStr">
        <is>
          <t>See abstract</t>
        </is>
      </c>
      <c r="M1237" t="inlineStr">
        <is>
          <t>See abstract</t>
        </is>
      </c>
      <c r="N1237" t="inlineStr">
        <is>
          <t>See abstract</t>
        </is>
      </c>
      <c r="O1237" t="inlineStr">
        <is>
          <t>Not verified from abstract</t>
        </is>
      </c>
      <c r="P1237" t="inlineStr">
        <is>
          <t>See abstract</t>
        </is>
      </c>
      <c r="Q1237" t="inlineStr">
        <is>
          <t>See abstract</t>
        </is>
      </c>
      <c r="R1237" t="inlineStr">
        <is>
          <t>Not reviewed (not included)</t>
        </is>
      </c>
      <c r="S1237" t="inlineStr">
        <is>
          <t>Not reviewed (not included)</t>
        </is>
      </c>
      <c r="T1237" t="inlineStr">
        <is>
          <t>Abstract screening only. AI Not for Diagnosis</t>
        </is>
      </c>
      <c r="U1237" t="inlineStr">
        <is>
          <t>EXCLUDE</t>
        </is>
      </c>
      <c r="V1237" t="inlineStr">
        <is>
          <t>E1-Phenotyping Not Diagnosis: Study focuses on phenotyping, not diagnostic classification</t>
        </is>
      </c>
      <c r="W1237" t="inlineStr">
        <is>
          <t>Excluded: AI Not for Diagnosis</t>
        </is>
      </c>
      <c r="X1237" t="inlineStr">
        <is>
          <t>Not assessed from abstract</t>
        </is>
      </c>
      <c r="Y1237" t="inlineStr">
        <is>
          <t>Pubmed</t>
        </is>
      </c>
      <c r="Z1237" t="inlineStr">
        <is>
          <t>Not determined from abstract</t>
        </is>
      </c>
      <c r="AB1237" t="inlineStr">
        <is>
          <t>Not assessed (not included)</t>
        </is>
      </c>
      <c r="AC1237" t="inlineStr">
        <is>
          <t>Not assessed (not included)</t>
        </is>
      </c>
      <c r="AD1237" t="inlineStr">
        <is>
          <t>Barnett EJ, Zhang-James Y, Faraone SV.</t>
        </is>
      </c>
      <c r="AF1237" t="inlineStr">
        <is>
          <t>Unknown - Verify via DOI</t>
        </is>
      </c>
      <c r="AH1237" t="inlineStr">
        <is>
          <t>Not assessed</t>
        </is>
      </c>
      <c r="AI1237" t="inlineStr">
        <is>
          <t>Not reported</t>
        </is>
      </c>
      <c r="AJ1237" t="inlineStr">
        <is>
          <t>Not reported</t>
        </is>
      </c>
      <c r="AK1237" t="inlineStr">
        <is>
          <t>Not reported</t>
        </is>
      </c>
      <c r="AL1237" t="inlineStr">
        <is>
          <t>Not reported</t>
        </is>
      </c>
      <c r="AM1237" t="inlineStr">
        <is>
          <t>Not reported</t>
        </is>
      </c>
      <c r="AN1237" t="inlineStr">
        <is>
          <t>Not reported</t>
        </is>
      </c>
      <c r="AO1237" t="inlineStr">
        <is>
          <t>Not reviewed</t>
        </is>
      </c>
      <c r="AP1237" t="inlineStr">
        <is>
          <t>Not reported</t>
        </is>
      </c>
      <c r="AQ1237" t="inlineStr">
        <is>
          <t>Not reported</t>
        </is>
      </c>
      <c r="AR1237" t="inlineStr">
        <is>
          <t>Not reported</t>
        </is>
      </c>
      <c r="AS1237" t="inlineStr">
        <is>
          <t>See abstract</t>
        </is>
      </c>
      <c r="AT1237" t="inlineStr">
        <is>
          <t>Not reviewed</t>
        </is>
      </c>
      <c r="AU1237" t="inlineStr">
        <is>
          <t>Not reviewed</t>
        </is>
      </c>
      <c r="AV1237" t="inlineStr">
        <is>
          <t>Not reviewed</t>
        </is>
      </c>
      <c r="AW1237" t="inlineStr">
        <is>
          <t>Not reviewed</t>
        </is>
      </c>
      <c r="AX1237" t="inlineStr">
        <is>
          <t>Not reported</t>
        </is>
      </c>
      <c r="AY1237" t="inlineStr">
        <is>
          <t>Not reported</t>
        </is>
      </c>
      <c r="AZ1237" t="inlineStr">
        <is>
          <t>Not reported</t>
        </is>
      </c>
      <c r="BA1237" t="inlineStr">
        <is>
          <t>Not reported</t>
        </is>
      </c>
      <c r="BB1237" t="inlineStr">
        <is>
          <t>Not reported</t>
        </is>
      </c>
      <c r="BC1237" t="inlineStr">
        <is>
          <t>Not reported</t>
        </is>
      </c>
      <c r="BD1237" t="inlineStr">
        <is>
          <t>Not reported</t>
        </is>
      </c>
      <c r="BE1237" t="inlineStr">
        <is>
          <t>Not reported</t>
        </is>
      </c>
      <c r="BF1237" t="inlineStr">
        <is>
          <t>Not reported</t>
        </is>
      </c>
      <c r="BG1237" t="inlineStr">
        <is>
          <t>Not reviewed (not included)</t>
        </is>
      </c>
      <c r="BH1237" t="inlineStr">
        <is>
          <t>N/A</t>
        </is>
      </c>
      <c r="BI1237" t="inlineStr">
        <is>
          <t>Not reviewed</t>
        </is>
      </c>
      <c r="BJ1237" t="inlineStr">
        <is>
          <t>Not reviewed</t>
        </is>
      </c>
      <c r="BK1237" t="inlineStr">
        <is>
          <t>Not reviewed</t>
        </is>
      </c>
      <c r="BL1237" t="inlineStr">
        <is>
          <t>Not reviewed</t>
        </is>
      </c>
      <c r="BM1237" t="inlineStr">
        <is>
          <t>Not reviewed (not included)</t>
        </is>
      </c>
      <c r="BN1237" t="inlineStr">
        <is>
          <t>AI Not for Diagnosis - E1-Phenotyping Not Diagnosis: Study focuses on phenotyping, not diagnostic classification</t>
        </is>
      </c>
      <c r="BO1237" t="inlineStr">
        <is>
          <t>Abstract-level screening only</t>
        </is>
      </c>
      <c r="BP1237" t="inlineStr">
        <is>
          <t>Not reported</t>
        </is>
      </c>
    </row>
    <row r="1238">
      <c r="A1238" t="inlineStr">
        <is>
          <t>BrainCHEF: Cross-Level Hypergraph Enhanced Fusion model for brain networks</t>
        </is>
      </c>
      <c r="B1238" t="n">
        <v>2025</v>
      </c>
      <c r="C1238" t="inlineStr">
        <is>
          <t>Not checked</t>
        </is>
      </c>
      <c r="D1238" t="inlineStr">
        <is>
          <t>Not checked</t>
        </is>
      </c>
      <c r="E1238">
        <f>_XLFN.IFNA( _XLFN.XLOOKUP(A1134,#REF!,#REF!), "NOT PUBMED")</f>
        <v/>
      </c>
      <c r="G1238" t="inlineStr">
        <is>
          <t>Unimodal</t>
        </is>
      </c>
      <c r="H1238" t="inlineStr">
        <is>
          <t>See abstract</t>
        </is>
      </c>
      <c r="I1238" t="inlineStr">
        <is>
          <t>See abstract</t>
        </is>
      </c>
      <c r="J1238" t="inlineStr">
        <is>
          <t>See abstract (AI/ML)</t>
        </is>
      </c>
      <c r="K1238" t="inlineStr">
        <is>
          <t>See abstract</t>
        </is>
      </c>
      <c r="M1238" t="inlineStr">
        <is>
          <t>See abstract</t>
        </is>
      </c>
      <c r="N1238" t="inlineStr">
        <is>
          <t>See abstract</t>
        </is>
      </c>
      <c r="O1238" t="inlineStr">
        <is>
          <t>Not verified from abstract</t>
        </is>
      </c>
      <c r="P1238" t="inlineStr">
        <is>
          <t>See abstract</t>
        </is>
      </c>
      <c r="Q1238" t="inlineStr">
        <is>
          <t>See abstract</t>
        </is>
      </c>
      <c r="R1238" t="inlineStr">
        <is>
          <t>Not reviewed (not included)</t>
        </is>
      </c>
      <c r="S1238" t="inlineStr">
        <is>
          <t>Not reviewed (not included)</t>
        </is>
      </c>
      <c r="T1238" t="inlineStr">
        <is>
          <t>Abstract screening only. Non-ADHD Focused</t>
        </is>
      </c>
      <c r="U1238" t="inlineStr">
        <is>
          <t>EXCLUDE</t>
        </is>
      </c>
      <c r="V1238" t="inlineStr">
        <is>
          <t>E2-Not ADHD focused: Neither title nor abstract mentions ADHD or attention-deficit/hyperactivity</t>
        </is>
      </c>
      <c r="W1238" t="inlineStr">
        <is>
          <t>Excluded: Not ADHD Focused</t>
        </is>
      </c>
      <c r="X1238" t="inlineStr">
        <is>
          <t>Not assessed from abstract</t>
        </is>
      </c>
      <c r="Y1238" t="inlineStr">
        <is>
          <t>Pubmed</t>
        </is>
      </c>
      <c r="Z1238" t="inlineStr">
        <is>
          <t>Not determined from abstract</t>
        </is>
      </c>
      <c r="AB1238" t="inlineStr">
        <is>
          <t>Not assessed (not included)</t>
        </is>
      </c>
      <c r="AC1238" t="inlineStr">
        <is>
          <t>Not assessed (not included)</t>
        </is>
      </c>
      <c r="AD1238" t="inlineStr">
        <is>
          <t>Zhu Z, Li J, Yao L.</t>
        </is>
      </c>
      <c r="AF1238" t="inlineStr">
        <is>
          <t>Unknown - Verify via DOI</t>
        </is>
      </c>
      <c r="AH1238" t="inlineStr">
        <is>
          <t>Not assessed</t>
        </is>
      </c>
      <c r="AI1238" t="inlineStr">
        <is>
          <t>Not reported</t>
        </is>
      </c>
      <c r="AJ1238" t="inlineStr">
        <is>
          <t>Not reported</t>
        </is>
      </c>
      <c r="AK1238" t="inlineStr">
        <is>
          <t>Not reported</t>
        </is>
      </c>
      <c r="AL1238" t="inlineStr">
        <is>
          <t>Not reported</t>
        </is>
      </c>
      <c r="AM1238" t="inlineStr">
        <is>
          <t>Not reported</t>
        </is>
      </c>
      <c r="AN1238" t="inlineStr">
        <is>
          <t>Not reported</t>
        </is>
      </c>
      <c r="AO1238" t="inlineStr">
        <is>
          <t>Not reviewed</t>
        </is>
      </c>
      <c r="AP1238" t="inlineStr">
        <is>
          <t>Not reported</t>
        </is>
      </c>
      <c r="AQ1238" t="inlineStr">
        <is>
          <t>Not reported</t>
        </is>
      </c>
      <c r="AR1238" t="inlineStr">
        <is>
          <t>Not reported</t>
        </is>
      </c>
      <c r="AS1238" t="inlineStr">
        <is>
          <t>See abstract</t>
        </is>
      </c>
      <c r="AT1238" t="inlineStr">
        <is>
          <t>Not reviewed</t>
        </is>
      </c>
      <c r="AU1238" t="inlineStr">
        <is>
          <t>Not reviewed</t>
        </is>
      </c>
      <c r="AV1238" t="inlineStr">
        <is>
          <t>Not reviewed</t>
        </is>
      </c>
      <c r="AW1238" t="inlineStr">
        <is>
          <t>Not reviewed</t>
        </is>
      </c>
      <c r="AX1238" t="inlineStr">
        <is>
          <t>Not reported</t>
        </is>
      </c>
      <c r="AY1238" t="inlineStr">
        <is>
          <t>Not reported</t>
        </is>
      </c>
      <c r="AZ1238" t="inlineStr">
        <is>
          <t>Not reported</t>
        </is>
      </c>
      <c r="BA1238" t="inlineStr">
        <is>
          <t>Not reported</t>
        </is>
      </c>
      <c r="BB1238" t="inlineStr">
        <is>
          <t>Not reported</t>
        </is>
      </c>
      <c r="BC1238" t="inlineStr">
        <is>
          <t>Not reported</t>
        </is>
      </c>
      <c r="BD1238" t="inlineStr">
        <is>
          <t>Not reported</t>
        </is>
      </c>
      <c r="BE1238" t="inlineStr">
        <is>
          <t>Not reported</t>
        </is>
      </c>
      <c r="BF1238" t="inlineStr">
        <is>
          <t>Not reported</t>
        </is>
      </c>
      <c r="BG1238" t="inlineStr">
        <is>
          <t>Not reviewed (not included)</t>
        </is>
      </c>
      <c r="BH1238" t="inlineStr">
        <is>
          <t>N/A</t>
        </is>
      </c>
      <c r="BI1238" t="inlineStr">
        <is>
          <t>Not reviewed</t>
        </is>
      </c>
      <c r="BJ1238" t="inlineStr">
        <is>
          <t>Not reviewed</t>
        </is>
      </c>
      <c r="BK1238" t="inlineStr">
        <is>
          <t>Not reviewed</t>
        </is>
      </c>
      <c r="BL1238" t="inlineStr">
        <is>
          <t>Not reviewed</t>
        </is>
      </c>
      <c r="BM1238" t="inlineStr">
        <is>
          <t>Not reviewed (not included)</t>
        </is>
      </c>
      <c r="BN1238" t="inlineStr">
        <is>
          <t>Non-ADHD Focused - E2-Not ADHD focused: Neither title nor abstract mentions ADHD or attention-deficit/hyperactivity</t>
        </is>
      </c>
      <c r="BO1238" t="inlineStr">
        <is>
          <t>Abstract-level screening only</t>
        </is>
      </c>
      <c r="BP1238" t="inlineStr">
        <is>
          <t>Not reported</t>
        </is>
      </c>
    </row>
    <row r="1239">
      <c r="A1239" t="inlineStr">
        <is>
          <t>Detection of Cortical Arousals in Sleep Using Multimodal Wearable Sensors and Machine Learning</t>
        </is>
      </c>
      <c r="B1239" t="n">
        <v>2025</v>
      </c>
      <c r="C1239" t="inlineStr">
        <is>
          <t>Not checked</t>
        </is>
      </c>
      <c r="D1239" t="inlineStr">
        <is>
          <t>Not checked</t>
        </is>
      </c>
      <c r="E1239">
        <f>_XLFN.IFNA( _XLFN.XLOOKUP(A1135,#REF!,#REF!), "NOT PUBMED")</f>
        <v/>
      </c>
      <c r="G1239" t="inlineStr">
        <is>
          <t>Unimodal</t>
        </is>
      </c>
      <c r="H1239" t="inlineStr">
        <is>
          <t>See abstract</t>
        </is>
      </c>
      <c r="I1239" t="inlineStr">
        <is>
          <t>See abstract</t>
        </is>
      </c>
      <c r="J1239" t="inlineStr">
        <is>
          <t>See abstract (AI/ML)</t>
        </is>
      </c>
      <c r="K1239" t="inlineStr">
        <is>
          <t>See abstract</t>
        </is>
      </c>
      <c r="M1239" t="inlineStr">
        <is>
          <t>See abstract</t>
        </is>
      </c>
      <c r="N1239" t="inlineStr">
        <is>
          <t>See abstract</t>
        </is>
      </c>
      <c r="O1239" t="inlineStr">
        <is>
          <t>Not verified from abstract</t>
        </is>
      </c>
      <c r="P1239" t="inlineStr">
        <is>
          <t>See abstract</t>
        </is>
      </c>
      <c r="Q1239" t="inlineStr">
        <is>
          <t>See abstract</t>
        </is>
      </c>
      <c r="R1239" t="inlineStr">
        <is>
          <t>Not reviewed (not included)</t>
        </is>
      </c>
      <c r="S1239" t="inlineStr">
        <is>
          <t>Not reviewed (not included)</t>
        </is>
      </c>
      <c r="T1239" t="inlineStr">
        <is>
          <t>Abstract screening only. Non-ADHD Focused</t>
        </is>
      </c>
      <c r="U1239" t="inlineStr">
        <is>
          <t>EXCLUDE</t>
        </is>
      </c>
      <c r="V1239" t="inlineStr">
        <is>
          <t>E2-Not ADHD focused: Neither title nor abstract mentions ADHD or attention-deficit/hyperactivity</t>
        </is>
      </c>
      <c r="W1239" t="inlineStr">
        <is>
          <t>Excluded: Not ADHD Focused</t>
        </is>
      </c>
      <c r="X1239" t="inlineStr">
        <is>
          <t>Not assessed from abstract</t>
        </is>
      </c>
      <c r="Y1239" t="inlineStr">
        <is>
          <t>Pubmed</t>
        </is>
      </c>
      <c r="Z1239" t="inlineStr">
        <is>
          <t>Not determined from abstract</t>
        </is>
      </c>
      <c r="AB1239" t="inlineStr">
        <is>
          <t>Not assessed (not included)</t>
        </is>
      </c>
      <c r="AC1239" t="inlineStr">
        <is>
          <t>Not assessed (not included)</t>
        </is>
      </c>
      <c r="AD1239" t="inlineStr">
        <is>
          <t>Kucukosmanoglu M, Conklin S, Bansal K, Kaya S, Anwar Y, Dang Q, Kargosha G, Brooks J, Feltch C, Banerjee N.</t>
        </is>
      </c>
      <c r="AF1239" t="inlineStr">
        <is>
          <t>Unknown - Verify via DOI</t>
        </is>
      </c>
      <c r="AH1239" t="inlineStr">
        <is>
          <t>Not assessed</t>
        </is>
      </c>
      <c r="AI1239" t="inlineStr">
        <is>
          <t>Not reported</t>
        </is>
      </c>
      <c r="AJ1239" t="inlineStr">
        <is>
          <t>Not reported</t>
        </is>
      </c>
      <c r="AK1239" t="inlineStr">
        <is>
          <t>Not reported</t>
        </is>
      </c>
      <c r="AL1239" t="inlineStr">
        <is>
          <t>Not reported</t>
        </is>
      </c>
      <c r="AM1239" t="inlineStr">
        <is>
          <t>Not reported</t>
        </is>
      </c>
      <c r="AN1239" t="inlineStr">
        <is>
          <t>Not reported</t>
        </is>
      </c>
      <c r="AO1239" t="inlineStr">
        <is>
          <t>Not reviewed</t>
        </is>
      </c>
      <c r="AP1239" t="inlineStr">
        <is>
          <t>Not reported</t>
        </is>
      </c>
      <c r="AQ1239" t="inlineStr">
        <is>
          <t>Not reported</t>
        </is>
      </c>
      <c r="AR1239" t="inlineStr">
        <is>
          <t>Not reported</t>
        </is>
      </c>
      <c r="AS1239" t="inlineStr">
        <is>
          <t>See abstract</t>
        </is>
      </c>
      <c r="AT1239" t="inlineStr">
        <is>
          <t>Not reviewed</t>
        </is>
      </c>
      <c r="AU1239" t="inlineStr">
        <is>
          <t>Not reviewed</t>
        </is>
      </c>
      <c r="AV1239" t="inlineStr">
        <is>
          <t>Not reviewed</t>
        </is>
      </c>
      <c r="AW1239" t="inlineStr">
        <is>
          <t>Not reviewed</t>
        </is>
      </c>
      <c r="AX1239" t="inlineStr">
        <is>
          <t>Not reported</t>
        </is>
      </c>
      <c r="AY1239" t="inlineStr">
        <is>
          <t>Not reported</t>
        </is>
      </c>
      <c r="AZ1239" t="inlineStr">
        <is>
          <t>Not reported</t>
        </is>
      </c>
      <c r="BA1239" t="inlineStr">
        <is>
          <t>Not reported</t>
        </is>
      </c>
      <c r="BB1239" t="inlineStr">
        <is>
          <t>Not reported</t>
        </is>
      </c>
      <c r="BC1239" t="inlineStr">
        <is>
          <t>Not reported</t>
        </is>
      </c>
      <c r="BD1239" t="inlineStr">
        <is>
          <t>Not reported</t>
        </is>
      </c>
      <c r="BE1239" t="inlineStr">
        <is>
          <t>Not reported</t>
        </is>
      </c>
      <c r="BF1239" t="inlineStr">
        <is>
          <t>Not reported</t>
        </is>
      </c>
      <c r="BG1239" t="inlineStr">
        <is>
          <t>Not reviewed (not included)</t>
        </is>
      </c>
      <c r="BH1239" t="inlineStr">
        <is>
          <t>N/A</t>
        </is>
      </c>
      <c r="BI1239" t="inlineStr">
        <is>
          <t>Not reviewed</t>
        </is>
      </c>
      <c r="BJ1239" t="inlineStr">
        <is>
          <t>Not reviewed</t>
        </is>
      </c>
      <c r="BK1239" t="inlineStr">
        <is>
          <t>Not reviewed</t>
        </is>
      </c>
      <c r="BL1239" t="inlineStr">
        <is>
          <t>Not reviewed</t>
        </is>
      </c>
      <c r="BM1239" t="inlineStr">
        <is>
          <t>Not reviewed (not included)</t>
        </is>
      </c>
      <c r="BN1239" t="inlineStr">
        <is>
          <t>Non-ADHD Focused - E2-Not ADHD focused: Neither title nor abstract mentions ADHD or attention-deficit/hyperactivity</t>
        </is>
      </c>
      <c r="BO1239" t="inlineStr">
        <is>
          <t>Abstract-level screening only</t>
        </is>
      </c>
      <c r="BP1239" t="inlineStr">
        <is>
          <t>Not reported</t>
        </is>
      </c>
    </row>
    <row r="1240">
      <c r="A1240" t="inlineStr">
        <is>
          <t>EEG-Based ADHD Classification Using Autoencoder Feature Extraction and ResNet with Double Augmented Attention Mechanism</t>
        </is>
      </c>
      <c r="B1240" t="n">
        <v>2025</v>
      </c>
      <c r="C1240" t="inlineStr">
        <is>
          <t>Not checked</t>
        </is>
      </c>
      <c r="D1240" t="inlineStr">
        <is>
          <t>Not checked</t>
        </is>
      </c>
      <c r="E1240">
        <f>_XLFN.IFNA( _XLFN.XLOOKUP(A1137,#REF!,#REF!), "NOT PUBMED")</f>
        <v/>
      </c>
      <c r="G1240" t="inlineStr">
        <is>
          <t>Unimodal</t>
        </is>
      </c>
      <c r="H1240" t="inlineStr">
        <is>
          <t>See abstract</t>
        </is>
      </c>
      <c r="I1240" t="inlineStr">
        <is>
          <t>See abstract</t>
        </is>
      </c>
      <c r="J1240" t="inlineStr">
        <is>
          <t>See abstract (AI/ML)</t>
        </is>
      </c>
      <c r="K1240" t="inlineStr">
        <is>
          <t>See abstract</t>
        </is>
      </c>
      <c r="M1240" t="inlineStr">
        <is>
          <t>See abstract</t>
        </is>
      </c>
      <c r="N1240" t="inlineStr">
        <is>
          <t>See abstract</t>
        </is>
      </c>
      <c r="O1240" t="inlineStr">
        <is>
          <t>Not verified from abstract</t>
        </is>
      </c>
      <c r="P1240" t="inlineStr">
        <is>
          <t>See abstract</t>
        </is>
      </c>
      <c r="Q1240" t="inlineStr">
        <is>
          <t>See abstract</t>
        </is>
      </c>
      <c r="R1240" t="inlineStr">
        <is>
          <t>Not reviewed (not included)</t>
        </is>
      </c>
      <c r="S1240" t="inlineStr">
        <is>
          <t>Not reviewed (not included)</t>
        </is>
      </c>
      <c r="T1240" t="inlineStr">
        <is>
          <t>Abstract screening only. Not Selected for Final 95 (Pending Full Text Review)</t>
        </is>
      </c>
      <c r="U1240" t="inlineStr">
        <is>
          <t>EXCLUDE</t>
        </is>
      </c>
      <c r="V12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40" t="inlineStr">
        <is>
          <t>Excluded: Other Criterion</t>
        </is>
      </c>
      <c r="X1240" t="inlineStr">
        <is>
          <t>Not assessed from abstract</t>
        </is>
      </c>
      <c r="Y1240" t="inlineStr">
        <is>
          <t>Pubmed</t>
        </is>
      </c>
      <c r="Z1240" t="inlineStr">
        <is>
          <t>Not determined from abstract</t>
        </is>
      </c>
      <c r="AB1240" t="inlineStr">
        <is>
          <t>Not assessed (not included)</t>
        </is>
      </c>
      <c r="AC1240" t="inlineStr">
        <is>
          <t>Not assessed (not included)</t>
        </is>
      </c>
      <c r="AD1240" t="inlineStr">
        <is>
          <t>Bansal J, Gangwar G, Aljaidi M, Alkoradees A, Singh G.</t>
        </is>
      </c>
      <c r="AF1240" t="inlineStr">
        <is>
          <t>Unknown - Verify via DOI</t>
        </is>
      </c>
      <c r="AH1240" t="inlineStr">
        <is>
          <t>Not assessed</t>
        </is>
      </c>
      <c r="AI1240" t="inlineStr">
        <is>
          <t>Not reported</t>
        </is>
      </c>
      <c r="AJ1240" t="inlineStr">
        <is>
          <t>Not reported</t>
        </is>
      </c>
      <c r="AK1240" t="inlineStr">
        <is>
          <t>Not reported</t>
        </is>
      </c>
      <c r="AL1240" t="inlineStr">
        <is>
          <t>Not reported</t>
        </is>
      </c>
      <c r="AM1240" t="inlineStr">
        <is>
          <t>Not reported</t>
        </is>
      </c>
      <c r="AN1240" t="inlineStr">
        <is>
          <t>Not reported</t>
        </is>
      </c>
      <c r="AO1240" t="inlineStr">
        <is>
          <t>Not reviewed</t>
        </is>
      </c>
      <c r="AP1240" t="inlineStr">
        <is>
          <t>Not reported</t>
        </is>
      </c>
      <c r="AQ1240" t="inlineStr">
        <is>
          <t>Not reported</t>
        </is>
      </c>
      <c r="AR1240" t="inlineStr">
        <is>
          <t>Not reported</t>
        </is>
      </c>
      <c r="AS1240" t="inlineStr">
        <is>
          <t>See abstract</t>
        </is>
      </c>
      <c r="AT1240" t="inlineStr">
        <is>
          <t>Not reviewed</t>
        </is>
      </c>
      <c r="AU1240" t="inlineStr">
        <is>
          <t>Not reviewed</t>
        </is>
      </c>
      <c r="AV1240" t="inlineStr">
        <is>
          <t>Not reviewed</t>
        </is>
      </c>
      <c r="AW1240" t="inlineStr">
        <is>
          <t>Not reviewed</t>
        </is>
      </c>
      <c r="AX1240" t="inlineStr">
        <is>
          <t>Not reported</t>
        </is>
      </c>
      <c r="AY1240" t="inlineStr">
        <is>
          <t>Not reported</t>
        </is>
      </c>
      <c r="AZ1240" t="inlineStr">
        <is>
          <t>Not reported</t>
        </is>
      </c>
      <c r="BA1240" t="inlineStr">
        <is>
          <t>Not reported</t>
        </is>
      </c>
      <c r="BB1240" t="inlineStr">
        <is>
          <t>Not reported</t>
        </is>
      </c>
      <c r="BC1240" t="inlineStr">
        <is>
          <t>Not reported</t>
        </is>
      </c>
      <c r="BD1240" t="inlineStr">
        <is>
          <t>Not reported</t>
        </is>
      </c>
      <c r="BE1240" t="inlineStr">
        <is>
          <t>Not reported</t>
        </is>
      </c>
      <c r="BF1240" t="inlineStr">
        <is>
          <t>Not reported</t>
        </is>
      </c>
      <c r="BG1240" t="inlineStr">
        <is>
          <t>Not reviewed (not included)</t>
        </is>
      </c>
      <c r="BH1240" t="inlineStr">
        <is>
          <t>N/A</t>
        </is>
      </c>
      <c r="BI1240" t="inlineStr">
        <is>
          <t>Not reviewed</t>
        </is>
      </c>
      <c r="BJ1240" t="inlineStr">
        <is>
          <t>Not reviewed</t>
        </is>
      </c>
      <c r="BK1240" t="inlineStr">
        <is>
          <t>Not reviewed</t>
        </is>
      </c>
      <c r="BL1240" t="inlineStr">
        <is>
          <t>Not reviewed</t>
        </is>
      </c>
      <c r="BM1240" t="inlineStr">
        <is>
          <t>Not reviewed (not included)</t>
        </is>
      </c>
      <c r="BN1240" t="inlineStr">
        <is>
          <t>Not Selected for Final 95 (Pending Full Text Review) - Candidate paper not selected for final 95: Passed abstract screening but not included in final selec</t>
        </is>
      </c>
      <c r="BO1240" t="inlineStr">
        <is>
          <t>Abstract-level screening only</t>
        </is>
      </c>
      <c r="BP1240" t="inlineStr">
        <is>
          <t>Not reported</t>
        </is>
      </c>
    </row>
    <row r="1241">
      <c r="A1241" t="inlineStr">
        <is>
          <t>Big Data Analytics for Uncovering Voxel Connectivity Patterns in Attention Deficit Hyperactivity Disorder</t>
        </is>
      </c>
      <c r="B1241" t="n">
        <v>2025</v>
      </c>
      <c r="C1241" t="inlineStr">
        <is>
          <t>Not checked</t>
        </is>
      </c>
      <c r="D1241" t="inlineStr">
        <is>
          <t>Not checked</t>
        </is>
      </c>
      <c r="E1241">
        <f>_XLFN.IFNA( _XLFN.XLOOKUP(A1138,#REF!,#REF!), "NOT PUBMED")</f>
        <v/>
      </c>
      <c r="G1241" t="inlineStr">
        <is>
          <t>Unimodal</t>
        </is>
      </c>
      <c r="H1241" t="inlineStr">
        <is>
          <t>See abstract</t>
        </is>
      </c>
      <c r="I1241" t="inlineStr">
        <is>
          <t>See abstract</t>
        </is>
      </c>
      <c r="J1241" t="inlineStr">
        <is>
          <t>See abstract (AI/ML)</t>
        </is>
      </c>
      <c r="K1241" t="inlineStr">
        <is>
          <t>See abstract</t>
        </is>
      </c>
      <c r="M1241" t="inlineStr">
        <is>
          <t>See abstract</t>
        </is>
      </c>
      <c r="N1241" t="inlineStr">
        <is>
          <t>See abstract</t>
        </is>
      </c>
      <c r="O1241" t="inlineStr">
        <is>
          <t>Not verified from abstract</t>
        </is>
      </c>
      <c r="P1241" t="inlineStr">
        <is>
          <t>See abstract</t>
        </is>
      </c>
      <c r="Q1241" t="inlineStr">
        <is>
          <t>See abstract</t>
        </is>
      </c>
      <c r="R1241" t="inlineStr">
        <is>
          <t>Not reviewed (not included)</t>
        </is>
      </c>
      <c r="S1241" t="inlineStr">
        <is>
          <t>Not reviewed (not included)</t>
        </is>
      </c>
      <c r="T1241" t="inlineStr">
        <is>
          <t>Abstract screening only. No AI/ML Methods</t>
        </is>
      </c>
      <c r="U1241" t="inlineStr">
        <is>
          <t>EXCLUDE</t>
        </is>
      </c>
      <c r="V1241" t="inlineStr">
        <is>
          <t>E1-No AI/ML/DL: Abstract and title do not describe application of AI, ML, or DL methods</t>
        </is>
      </c>
      <c r="W1241" t="inlineStr">
        <is>
          <t>Excluded: No AI/ML Methods</t>
        </is>
      </c>
      <c r="X1241" t="inlineStr">
        <is>
          <t>Not assessed from abstract</t>
        </is>
      </c>
      <c r="Y1241" t="inlineStr">
        <is>
          <t>Pubmed</t>
        </is>
      </c>
      <c r="Z1241" t="inlineStr">
        <is>
          <t>Not determined from abstract</t>
        </is>
      </c>
      <c r="AB1241" t="inlineStr">
        <is>
          <t>Not assessed (not included)</t>
        </is>
      </c>
      <c r="AC1241" t="inlineStr">
        <is>
          <t>Not assessed (not included)</t>
        </is>
      </c>
      <c r="AD1241" t="inlineStr">
        <is>
          <t>Caraka RE, Supardi K, Gio PU, Isnaniawardhani V, Chen RC, Djatmiko B, Pardamean B.</t>
        </is>
      </c>
      <c r="AF1241" t="inlineStr">
        <is>
          <t>Unknown - Verify via DOI</t>
        </is>
      </c>
      <c r="AH1241" t="inlineStr">
        <is>
          <t>Not assessed</t>
        </is>
      </c>
      <c r="AI1241" t="inlineStr">
        <is>
          <t>Not reported</t>
        </is>
      </c>
      <c r="AJ1241" t="inlineStr">
        <is>
          <t>Not reported</t>
        </is>
      </c>
      <c r="AK1241" t="inlineStr">
        <is>
          <t>Not reported</t>
        </is>
      </c>
      <c r="AL1241" t="inlineStr">
        <is>
          <t>Not reported</t>
        </is>
      </c>
      <c r="AM1241" t="inlineStr">
        <is>
          <t>Not reported</t>
        </is>
      </c>
      <c r="AN1241" t="inlineStr">
        <is>
          <t>Not reported</t>
        </is>
      </c>
      <c r="AO1241" t="inlineStr">
        <is>
          <t>Not reviewed</t>
        </is>
      </c>
      <c r="AP1241" t="inlineStr">
        <is>
          <t>Not reported</t>
        </is>
      </c>
      <c r="AQ1241" t="inlineStr">
        <is>
          <t>Not reported</t>
        </is>
      </c>
      <c r="AR1241" t="inlineStr">
        <is>
          <t>Not reported</t>
        </is>
      </c>
      <c r="AS1241" t="inlineStr">
        <is>
          <t>See abstract</t>
        </is>
      </c>
      <c r="AT1241" t="inlineStr">
        <is>
          <t>Not reviewed</t>
        </is>
      </c>
      <c r="AU1241" t="inlineStr">
        <is>
          <t>Not reviewed</t>
        </is>
      </c>
      <c r="AV1241" t="inlineStr">
        <is>
          <t>Not reviewed</t>
        </is>
      </c>
      <c r="AW1241" t="inlineStr">
        <is>
          <t>Not reviewed</t>
        </is>
      </c>
      <c r="AX1241" t="inlineStr">
        <is>
          <t>Not reported</t>
        </is>
      </c>
      <c r="AY1241" t="inlineStr">
        <is>
          <t>Not reported</t>
        </is>
      </c>
      <c r="AZ1241" t="inlineStr">
        <is>
          <t>Not reported</t>
        </is>
      </c>
      <c r="BA1241" t="inlineStr">
        <is>
          <t>Not reported</t>
        </is>
      </c>
      <c r="BB1241" t="inlineStr">
        <is>
          <t>Not reported</t>
        </is>
      </c>
      <c r="BC1241" t="inlineStr">
        <is>
          <t>Not reported</t>
        </is>
      </c>
      <c r="BD1241" t="inlineStr">
        <is>
          <t>Not reported</t>
        </is>
      </c>
      <c r="BE1241" t="inlineStr">
        <is>
          <t>Not reported</t>
        </is>
      </c>
      <c r="BF1241" t="inlineStr">
        <is>
          <t>Not reported</t>
        </is>
      </c>
      <c r="BG1241" t="inlineStr">
        <is>
          <t>Not reviewed (not included)</t>
        </is>
      </c>
      <c r="BH1241" t="inlineStr">
        <is>
          <t>N/A</t>
        </is>
      </c>
      <c r="BI1241" t="inlineStr">
        <is>
          <t>Not reviewed</t>
        </is>
      </c>
      <c r="BJ1241" t="inlineStr">
        <is>
          <t>Not reviewed</t>
        </is>
      </c>
      <c r="BK1241" t="inlineStr">
        <is>
          <t>Not reviewed</t>
        </is>
      </c>
      <c r="BL1241" t="inlineStr">
        <is>
          <t>Not reviewed</t>
        </is>
      </c>
      <c r="BM1241" t="inlineStr">
        <is>
          <t>Not reviewed (not included)</t>
        </is>
      </c>
      <c r="BN1241" t="inlineStr">
        <is>
          <t>No AI/ML Methods - E1-No AI/ML/DL: Abstract and title do not describe application of AI, ML, or DL methods</t>
        </is>
      </c>
      <c r="BO1241" t="inlineStr">
        <is>
          <t>Abstract-level screening only</t>
        </is>
      </c>
      <c r="BP1241" t="inlineStr">
        <is>
          <t>Not reported</t>
        </is>
      </c>
    </row>
    <row r="1242">
      <c r="A1242" t="inlineStr">
        <is>
          <t>A Deep Learning-Derived Transdiagnostic Signature Indexing Hypoarousal and Impulse Control: Implications for Treatment Prediction in Psychiatric Disorders</t>
        </is>
      </c>
      <c r="B1242" t="n">
        <v>2025</v>
      </c>
      <c r="C1242" t="inlineStr">
        <is>
          <t>Not checked</t>
        </is>
      </c>
      <c r="D1242" t="inlineStr">
        <is>
          <t>Not checked</t>
        </is>
      </c>
      <c r="E1242">
        <f>_XLFN.IFNA( _XLFN.XLOOKUP(A1139,#REF!,#REF!), "NOT PUBMED")</f>
        <v/>
      </c>
      <c r="G1242" t="inlineStr">
        <is>
          <t>Unimodal</t>
        </is>
      </c>
      <c r="H1242" t="inlineStr">
        <is>
          <t>See abstract</t>
        </is>
      </c>
      <c r="I1242" t="inlineStr">
        <is>
          <t>See abstract</t>
        </is>
      </c>
      <c r="J1242" t="inlineStr">
        <is>
          <t>See abstract (AI/ML)</t>
        </is>
      </c>
      <c r="K1242" t="inlineStr">
        <is>
          <t>See abstract</t>
        </is>
      </c>
      <c r="M1242" t="inlineStr">
        <is>
          <t>See abstract</t>
        </is>
      </c>
      <c r="N1242" t="inlineStr">
        <is>
          <t>See abstract</t>
        </is>
      </c>
      <c r="O1242" t="inlineStr">
        <is>
          <t>Not verified from abstract</t>
        </is>
      </c>
      <c r="P1242" t="inlineStr">
        <is>
          <t>See abstract</t>
        </is>
      </c>
      <c r="Q1242" t="inlineStr">
        <is>
          <t>See abstract</t>
        </is>
      </c>
      <c r="R1242" t="inlineStr">
        <is>
          <t>Not reviewed (not included)</t>
        </is>
      </c>
      <c r="S1242" t="inlineStr">
        <is>
          <t>Not reviewed (not included)</t>
        </is>
      </c>
      <c r="T1242" t="inlineStr">
        <is>
          <t>Abstract screening only. Non-ADHD Focused</t>
        </is>
      </c>
      <c r="U1242" t="inlineStr">
        <is>
          <t>EXCLUDE</t>
        </is>
      </c>
      <c r="V1242" t="inlineStr">
        <is>
          <t>E2-Not ADHD focused: Neither title nor abstract mentions ADHD or attention-deficit/hyperactivity</t>
        </is>
      </c>
      <c r="W1242" t="inlineStr">
        <is>
          <t>Excluded: Not ADHD Focused</t>
        </is>
      </c>
      <c r="X1242" t="inlineStr">
        <is>
          <t>Not assessed from abstract</t>
        </is>
      </c>
      <c r="Y1242" t="inlineStr">
        <is>
          <t>Pubmed</t>
        </is>
      </c>
      <c r="Z1242" t="inlineStr">
        <is>
          <t>Not determined from abstract</t>
        </is>
      </c>
      <c r="AB1242" t="inlineStr">
        <is>
          <t>Not assessed (not included)</t>
        </is>
      </c>
      <c r="AC1242" t="inlineStr">
        <is>
          <t>Not assessed (not included)</t>
        </is>
      </c>
      <c r="AD1242" t="inlineStr">
        <is>
          <t>Meijs H, Luykx JJ, van der Vinne N, Breteler R, Gordon E, Sack AT, van Dijk H, Arns M.</t>
        </is>
      </c>
      <c r="AF1242" t="inlineStr">
        <is>
          <t>Unknown - Verify via DOI</t>
        </is>
      </c>
      <c r="AH1242" t="inlineStr">
        <is>
          <t>Not assessed</t>
        </is>
      </c>
      <c r="AI1242" t="inlineStr">
        <is>
          <t>Not reported</t>
        </is>
      </c>
      <c r="AJ1242" t="inlineStr">
        <is>
          <t>Not reported</t>
        </is>
      </c>
      <c r="AK1242" t="inlineStr">
        <is>
          <t>Not reported</t>
        </is>
      </c>
      <c r="AL1242" t="inlineStr">
        <is>
          <t>Not reported</t>
        </is>
      </c>
      <c r="AM1242" t="inlineStr">
        <is>
          <t>Not reported</t>
        </is>
      </c>
      <c r="AN1242" t="inlineStr">
        <is>
          <t>Not reported</t>
        </is>
      </c>
      <c r="AO1242" t="inlineStr">
        <is>
          <t>Not reviewed</t>
        </is>
      </c>
      <c r="AP1242" t="inlineStr">
        <is>
          <t>Not reported</t>
        </is>
      </c>
      <c r="AQ1242" t="inlineStr">
        <is>
          <t>Not reported</t>
        </is>
      </c>
      <c r="AR1242" t="inlineStr">
        <is>
          <t>Not reported</t>
        </is>
      </c>
      <c r="AS1242" t="inlineStr">
        <is>
          <t>See abstract</t>
        </is>
      </c>
      <c r="AT1242" t="inlineStr">
        <is>
          <t>Not reviewed</t>
        </is>
      </c>
      <c r="AU1242" t="inlineStr">
        <is>
          <t>Not reviewed</t>
        </is>
      </c>
      <c r="AV1242" t="inlineStr">
        <is>
          <t>Not reviewed</t>
        </is>
      </c>
      <c r="AW1242" t="inlineStr">
        <is>
          <t>Not reviewed</t>
        </is>
      </c>
      <c r="AX1242" t="inlineStr">
        <is>
          <t>Not reported</t>
        </is>
      </c>
      <c r="AY1242" t="inlineStr">
        <is>
          <t>Not reported</t>
        </is>
      </c>
      <c r="AZ1242" t="inlineStr">
        <is>
          <t>Not reported</t>
        </is>
      </c>
      <c r="BA1242" t="inlineStr">
        <is>
          <t>Not reported</t>
        </is>
      </c>
      <c r="BB1242" t="inlineStr">
        <is>
          <t>Not reported</t>
        </is>
      </c>
      <c r="BC1242" t="inlineStr">
        <is>
          <t>Not reported</t>
        </is>
      </c>
      <c r="BD1242" t="inlineStr">
        <is>
          <t>Not reported</t>
        </is>
      </c>
      <c r="BE1242" t="inlineStr">
        <is>
          <t>Not reported</t>
        </is>
      </c>
      <c r="BF1242" t="inlineStr">
        <is>
          <t>Not reported</t>
        </is>
      </c>
      <c r="BG1242" t="inlineStr">
        <is>
          <t>Not reviewed (not included)</t>
        </is>
      </c>
      <c r="BH1242" t="inlineStr">
        <is>
          <t>N/A</t>
        </is>
      </c>
      <c r="BI1242" t="inlineStr">
        <is>
          <t>Not reviewed</t>
        </is>
      </c>
      <c r="BJ1242" t="inlineStr">
        <is>
          <t>Not reviewed</t>
        </is>
      </c>
      <c r="BK1242" t="inlineStr">
        <is>
          <t>Not reviewed</t>
        </is>
      </c>
      <c r="BL1242" t="inlineStr">
        <is>
          <t>Not reviewed</t>
        </is>
      </c>
      <c r="BM1242" t="inlineStr">
        <is>
          <t>Not reviewed (not included)</t>
        </is>
      </c>
      <c r="BN1242" t="inlineStr">
        <is>
          <t>Non-ADHD Focused - E2-Not ADHD focused: Neither title nor abstract mentions ADHD or attention-deficit/hyperactivity</t>
        </is>
      </c>
      <c r="BO1242" t="inlineStr">
        <is>
          <t>Abstract-level screening only</t>
        </is>
      </c>
      <c r="BP1242" t="inlineStr">
        <is>
          <t>Not reported</t>
        </is>
      </c>
    </row>
    <row r="1243">
      <c r="A1243" t="inlineStr">
        <is>
          <t>Limitations of Binary Classification for Long-Horizon Diagnosis Prediction and Advantages of a Discrete-Time Time-to-Event Approach: Empirical Analysis</t>
        </is>
      </c>
      <c r="B1243" t="n">
        <v>2025</v>
      </c>
      <c r="C1243" t="inlineStr">
        <is>
          <t>Not checked</t>
        </is>
      </c>
      <c r="D1243" t="inlineStr">
        <is>
          <t>Not checked</t>
        </is>
      </c>
      <c r="E1243">
        <f>_XLFN.IFNA( _XLFN.XLOOKUP(A1140,#REF!,#REF!), "NOT PUBMED")</f>
        <v/>
      </c>
      <c r="G1243" t="inlineStr">
        <is>
          <t>Unimodal</t>
        </is>
      </c>
      <c r="H1243" t="inlineStr">
        <is>
          <t>See abstract</t>
        </is>
      </c>
      <c r="I1243" t="inlineStr">
        <is>
          <t>See abstract</t>
        </is>
      </c>
      <c r="J1243" t="inlineStr">
        <is>
          <t>See abstract (AI/ML)</t>
        </is>
      </c>
      <c r="K1243" t="inlineStr">
        <is>
          <t>See abstract</t>
        </is>
      </c>
      <c r="M1243" t="inlineStr">
        <is>
          <t>See abstract</t>
        </is>
      </c>
      <c r="N1243" t="inlineStr">
        <is>
          <t>See abstract</t>
        </is>
      </c>
      <c r="O1243" t="inlineStr">
        <is>
          <t>Not verified from abstract</t>
        </is>
      </c>
      <c r="P1243" t="inlineStr">
        <is>
          <t>See abstract</t>
        </is>
      </c>
      <c r="Q1243" t="inlineStr">
        <is>
          <t>See abstract</t>
        </is>
      </c>
      <c r="R1243" t="inlineStr">
        <is>
          <t>Not reviewed (not included)</t>
        </is>
      </c>
      <c r="S1243" t="inlineStr">
        <is>
          <t>Not reviewed (not included)</t>
        </is>
      </c>
      <c r="T1243" t="inlineStr">
        <is>
          <t>Abstract screening only. Non-ADHD Focused</t>
        </is>
      </c>
      <c r="U1243" t="inlineStr">
        <is>
          <t>EXCLUDE</t>
        </is>
      </c>
      <c r="V1243" t="inlineStr">
        <is>
          <t>E2-Not ADHD focused: Neither title nor abstract mentions ADHD or attention-deficit/hyperactivity</t>
        </is>
      </c>
      <c r="W1243" t="inlineStr">
        <is>
          <t>Excluded: Not ADHD Focused</t>
        </is>
      </c>
      <c r="X1243" t="inlineStr">
        <is>
          <t>Not assessed from abstract</t>
        </is>
      </c>
      <c r="Y1243" t="inlineStr">
        <is>
          <t>Pubmed</t>
        </is>
      </c>
      <c r="Z1243" t="inlineStr">
        <is>
          <t>Not determined from abstract</t>
        </is>
      </c>
      <c r="AB1243" t="inlineStr">
        <is>
          <t>Not assessed (not included)</t>
        </is>
      </c>
      <c r="AC1243" t="inlineStr">
        <is>
          <t>Not assessed (not included)</t>
        </is>
      </c>
      <c r="AD1243" t="inlineStr">
        <is>
          <t>Loh R, Hill ED, Liu N, Dawson G, Engelhard MM.</t>
        </is>
      </c>
      <c r="AF1243" t="inlineStr">
        <is>
          <t>Unknown - Verify via DOI</t>
        </is>
      </c>
      <c r="AH1243" t="inlineStr">
        <is>
          <t>Not assessed</t>
        </is>
      </c>
      <c r="AI1243" t="inlineStr">
        <is>
          <t>Not reported</t>
        </is>
      </c>
      <c r="AJ1243" t="inlineStr">
        <is>
          <t>Not reported</t>
        </is>
      </c>
      <c r="AK1243" t="inlineStr">
        <is>
          <t>Not reported</t>
        </is>
      </c>
      <c r="AL1243" t="inlineStr">
        <is>
          <t>Not reported</t>
        </is>
      </c>
      <c r="AM1243" t="inlineStr">
        <is>
          <t>Not reported</t>
        </is>
      </c>
      <c r="AN1243" t="inlineStr">
        <is>
          <t>Not reported</t>
        </is>
      </c>
      <c r="AO1243" t="inlineStr">
        <is>
          <t>Not reviewed</t>
        </is>
      </c>
      <c r="AP1243" t="inlineStr">
        <is>
          <t>Not reported</t>
        </is>
      </c>
      <c r="AQ1243" t="inlineStr">
        <is>
          <t>Not reported</t>
        </is>
      </c>
      <c r="AR1243" t="inlineStr">
        <is>
          <t>Not reported</t>
        </is>
      </c>
      <c r="AS1243" t="inlineStr">
        <is>
          <t>See abstract</t>
        </is>
      </c>
      <c r="AT1243" t="inlineStr">
        <is>
          <t>Not reviewed</t>
        </is>
      </c>
      <c r="AU1243" t="inlineStr">
        <is>
          <t>Not reviewed</t>
        </is>
      </c>
      <c r="AV1243" t="inlineStr">
        <is>
          <t>Not reviewed</t>
        </is>
      </c>
      <c r="AW1243" t="inlineStr">
        <is>
          <t>Not reviewed</t>
        </is>
      </c>
      <c r="AX1243" t="inlineStr">
        <is>
          <t>Not reported</t>
        </is>
      </c>
      <c r="AY1243" t="inlineStr">
        <is>
          <t>Not reported</t>
        </is>
      </c>
      <c r="AZ1243" t="inlineStr">
        <is>
          <t>Not reported</t>
        </is>
      </c>
      <c r="BA1243" t="inlineStr">
        <is>
          <t>Not reported</t>
        </is>
      </c>
      <c r="BB1243" t="inlineStr">
        <is>
          <t>Not reported</t>
        </is>
      </c>
      <c r="BC1243" t="inlineStr">
        <is>
          <t>Not reported</t>
        </is>
      </c>
      <c r="BD1243" t="inlineStr">
        <is>
          <t>Not reported</t>
        </is>
      </c>
      <c r="BE1243" t="inlineStr">
        <is>
          <t>Not reported</t>
        </is>
      </c>
      <c r="BF1243" t="inlineStr">
        <is>
          <t>Not reported</t>
        </is>
      </c>
      <c r="BG1243" t="inlineStr">
        <is>
          <t>Not reviewed (not included)</t>
        </is>
      </c>
      <c r="BH1243" t="inlineStr">
        <is>
          <t>N/A</t>
        </is>
      </c>
      <c r="BI1243" t="inlineStr">
        <is>
          <t>Not reviewed</t>
        </is>
      </c>
      <c r="BJ1243" t="inlineStr">
        <is>
          <t>Not reviewed</t>
        </is>
      </c>
      <c r="BK1243" t="inlineStr">
        <is>
          <t>Not reviewed</t>
        </is>
      </c>
      <c r="BL1243" t="inlineStr">
        <is>
          <t>Not reviewed</t>
        </is>
      </c>
      <c r="BM1243" t="inlineStr">
        <is>
          <t>Not reviewed (not included)</t>
        </is>
      </c>
      <c r="BN1243" t="inlineStr">
        <is>
          <t>Non-ADHD Focused - E2-Not ADHD focused: Neither title nor abstract mentions ADHD or attention-deficit/hyperactivity</t>
        </is>
      </c>
      <c r="BO1243" t="inlineStr">
        <is>
          <t>Abstract-level screening only</t>
        </is>
      </c>
      <c r="BP1243" t="inlineStr">
        <is>
          <t>Not reported</t>
        </is>
      </c>
    </row>
    <row r="1244">
      <c r="A1244" t="inlineStr">
        <is>
          <t>Attention-Enhanced Temporal and Spatial Feature Extraction Network for ADHD Diagnosis based on fMRI</t>
        </is>
      </c>
      <c r="B1244" t="n">
        <v>2026</v>
      </c>
      <c r="C1244" t="inlineStr">
        <is>
          <t>Not checked</t>
        </is>
      </c>
      <c r="D1244" t="inlineStr">
        <is>
          <t>Not checked</t>
        </is>
      </c>
      <c r="E1244">
        <f>_XLFN.IFNA( _XLFN.XLOOKUP(A1141,#REF!,#REF!), "NOT PUBMED")</f>
        <v/>
      </c>
      <c r="G1244" t="inlineStr">
        <is>
          <t>Unimodal</t>
        </is>
      </c>
      <c r="H1244" t="inlineStr">
        <is>
          <t>See abstract</t>
        </is>
      </c>
      <c r="I1244" t="inlineStr">
        <is>
          <t>See abstract</t>
        </is>
      </c>
      <c r="J1244" t="inlineStr">
        <is>
          <t>See abstract (AI/ML)</t>
        </is>
      </c>
      <c r="K1244" t="inlineStr">
        <is>
          <t>See abstract</t>
        </is>
      </c>
      <c r="M1244" t="inlineStr">
        <is>
          <t>See abstract</t>
        </is>
      </c>
      <c r="N1244" t="inlineStr">
        <is>
          <t>See abstract</t>
        </is>
      </c>
      <c r="O1244" t="inlineStr">
        <is>
          <t>Not verified from abstract</t>
        </is>
      </c>
      <c r="P1244" t="inlineStr">
        <is>
          <t>See abstract</t>
        </is>
      </c>
      <c r="Q1244" t="inlineStr">
        <is>
          <t>See abstract</t>
        </is>
      </c>
      <c r="R1244" t="inlineStr">
        <is>
          <t>Not reviewed (not included)</t>
        </is>
      </c>
      <c r="S1244" t="inlineStr">
        <is>
          <t>Not reviewed (not included)</t>
        </is>
      </c>
      <c r="T1244" t="inlineStr">
        <is>
          <t>Abstract screening only. Out of Date Range</t>
        </is>
      </c>
      <c r="U1244" t="inlineStr">
        <is>
          <t>EXCLUDE</t>
        </is>
      </c>
      <c r="V1244" t="inlineStr">
        <is>
          <t>E4-Year: Published 2026, outside 2019-2025 window</t>
        </is>
      </c>
      <c r="W1244" t="inlineStr">
        <is>
          <t>Out of Date Range</t>
        </is>
      </c>
      <c r="X1244" t="inlineStr">
        <is>
          <t>Not assessed from abstract</t>
        </is>
      </c>
      <c r="Y1244" t="inlineStr">
        <is>
          <t>Pubmed</t>
        </is>
      </c>
      <c r="Z1244" t="inlineStr">
        <is>
          <t>Not determined from abstract</t>
        </is>
      </c>
      <c r="AB1244" t="inlineStr">
        <is>
          <t>Not assessed (not included)</t>
        </is>
      </c>
      <c r="AC1244" t="inlineStr">
        <is>
          <t>Not assessed (not included)</t>
        </is>
      </c>
      <c r="AD1244" t="inlineStr">
        <is>
          <t>Li D, Zhao Z, Hao J, Dong X, Zhang Y, Xiang J, Wang B.</t>
        </is>
      </c>
      <c r="AF1244" t="inlineStr">
        <is>
          <t>Unknown - Verify via DOI</t>
        </is>
      </c>
      <c r="AH1244" t="inlineStr">
        <is>
          <t>Not assessed</t>
        </is>
      </c>
      <c r="AI1244" t="inlineStr">
        <is>
          <t>Not reported</t>
        </is>
      </c>
      <c r="AJ1244" t="inlineStr">
        <is>
          <t>Not reported</t>
        </is>
      </c>
      <c r="AK1244" t="inlineStr">
        <is>
          <t>Not reported</t>
        </is>
      </c>
      <c r="AL1244" t="inlineStr">
        <is>
          <t>Not reported</t>
        </is>
      </c>
      <c r="AM1244" t="inlineStr">
        <is>
          <t>Not reported</t>
        </is>
      </c>
      <c r="AN1244" t="inlineStr">
        <is>
          <t>Not reported</t>
        </is>
      </c>
      <c r="AO1244" t="inlineStr">
        <is>
          <t>Not reviewed</t>
        </is>
      </c>
      <c r="AP1244" t="inlineStr">
        <is>
          <t>Not reported</t>
        </is>
      </c>
      <c r="AQ1244" t="inlineStr">
        <is>
          <t>Not reported</t>
        </is>
      </c>
      <c r="AR1244" t="inlineStr">
        <is>
          <t>Not reported</t>
        </is>
      </c>
      <c r="AS1244" t="inlineStr">
        <is>
          <t>See abstract</t>
        </is>
      </c>
      <c r="AT1244" t="inlineStr">
        <is>
          <t>Not reviewed</t>
        </is>
      </c>
      <c r="AU1244" t="inlineStr">
        <is>
          <t>Not reviewed</t>
        </is>
      </c>
      <c r="AV1244" t="inlineStr">
        <is>
          <t>Not reviewed</t>
        </is>
      </c>
      <c r="AW1244" t="inlineStr">
        <is>
          <t>Not reviewed</t>
        </is>
      </c>
      <c r="AX1244" t="inlineStr">
        <is>
          <t>Not reported</t>
        </is>
      </c>
      <c r="AY1244" t="inlineStr">
        <is>
          <t>Not reported</t>
        </is>
      </c>
      <c r="AZ1244" t="inlineStr">
        <is>
          <t>Not reported</t>
        </is>
      </c>
      <c r="BA1244" t="inlineStr">
        <is>
          <t>Not reported</t>
        </is>
      </c>
      <c r="BB1244" t="inlineStr">
        <is>
          <t>Not reported</t>
        </is>
      </c>
      <c r="BC1244" t="inlineStr">
        <is>
          <t>Not reported</t>
        </is>
      </c>
      <c r="BD1244" t="inlineStr">
        <is>
          <t>Not reported</t>
        </is>
      </c>
      <c r="BE1244" t="inlineStr">
        <is>
          <t>Not reported</t>
        </is>
      </c>
      <c r="BF1244" t="inlineStr">
        <is>
          <t>Not reported</t>
        </is>
      </c>
      <c r="BG1244" t="inlineStr">
        <is>
          <t>Not reviewed (not included)</t>
        </is>
      </c>
      <c r="BH1244" t="inlineStr">
        <is>
          <t>N/A</t>
        </is>
      </c>
      <c r="BI1244" t="inlineStr">
        <is>
          <t>Not reviewed</t>
        </is>
      </c>
      <c r="BJ1244" t="inlineStr">
        <is>
          <t>Not reviewed</t>
        </is>
      </c>
      <c r="BK1244" t="inlineStr">
        <is>
          <t>Not reviewed</t>
        </is>
      </c>
      <c r="BL1244" t="inlineStr">
        <is>
          <t>Not reviewed</t>
        </is>
      </c>
      <c r="BM1244" t="inlineStr">
        <is>
          <t>Not reviewed (not included)</t>
        </is>
      </c>
      <c r="BN1244" t="inlineStr">
        <is>
          <t>Out of Date Range - E4-Year: Published 2026, outside 2019-2025 window</t>
        </is>
      </c>
      <c r="BO1244" t="inlineStr">
        <is>
          <t>Abstract-level screening only</t>
        </is>
      </c>
      <c r="BP1244" t="inlineStr">
        <is>
          <t>Not reported</t>
        </is>
      </c>
    </row>
    <row r="1245">
      <c r="A1245" t="inlineStr">
        <is>
          <t>Attention deficit hyperactivity disorder assessment through objective measures: POV glasses and machine learning approach</t>
        </is>
      </c>
      <c r="B1245" t="n">
        <v>2026</v>
      </c>
      <c r="C1245" t="inlineStr">
        <is>
          <t>Not checked</t>
        </is>
      </c>
      <c r="D1245" t="inlineStr">
        <is>
          <t>Not checked</t>
        </is>
      </c>
      <c r="E1245">
        <f>_XLFN.IFNA( _XLFN.XLOOKUP(A1143,#REF!,#REF!), "NOT PUBMED")</f>
        <v/>
      </c>
      <c r="G1245" t="inlineStr">
        <is>
          <t>Unimodal</t>
        </is>
      </c>
      <c r="H1245" t="inlineStr">
        <is>
          <t>See abstract</t>
        </is>
      </c>
      <c r="I1245" t="inlineStr">
        <is>
          <t>See abstract</t>
        </is>
      </c>
      <c r="J1245" t="inlineStr">
        <is>
          <t>See abstract (AI/ML)</t>
        </is>
      </c>
      <c r="K1245" t="inlineStr">
        <is>
          <t>See abstract</t>
        </is>
      </c>
      <c r="M1245" t="inlineStr">
        <is>
          <t>See abstract</t>
        </is>
      </c>
      <c r="N1245" t="inlineStr">
        <is>
          <t>See abstract</t>
        </is>
      </c>
      <c r="O1245" t="inlineStr">
        <is>
          <t>Not verified from abstract</t>
        </is>
      </c>
      <c r="P1245" t="inlineStr">
        <is>
          <t>See abstract</t>
        </is>
      </c>
      <c r="Q1245" t="inlineStr">
        <is>
          <t>See abstract</t>
        </is>
      </c>
      <c r="R1245" t="inlineStr">
        <is>
          <t>Not reviewed (not included)</t>
        </is>
      </c>
      <c r="S1245" t="inlineStr">
        <is>
          <t>Not reviewed (not included)</t>
        </is>
      </c>
      <c r="T1245" t="inlineStr">
        <is>
          <t>Abstract screening only. Out of Date Range</t>
        </is>
      </c>
      <c r="U1245" t="inlineStr">
        <is>
          <t>EXCLUDE</t>
        </is>
      </c>
      <c r="V1245" t="inlineStr">
        <is>
          <t>E4-Year: Published 2026, outside 2019-2025 window</t>
        </is>
      </c>
      <c r="W1245" t="inlineStr">
        <is>
          <t>Out of Date Range</t>
        </is>
      </c>
      <c r="X1245" t="inlineStr">
        <is>
          <t>Not assessed from abstract</t>
        </is>
      </c>
      <c r="Y1245" t="inlineStr">
        <is>
          <t>Pubmed</t>
        </is>
      </c>
      <c r="Z1245" t="inlineStr">
        <is>
          <t>Not determined from abstract</t>
        </is>
      </c>
      <c r="AB1245" t="inlineStr">
        <is>
          <t>Not assessed (not included)</t>
        </is>
      </c>
      <c r="AC1245" t="inlineStr">
        <is>
          <t>Not assessed (not included)</t>
        </is>
      </c>
      <c r="AD1245" t="inlineStr">
        <is>
          <t>Kayış H, Gedizlioğlu Ç, Mumcu E, Hıra Selen AT, Tahıllıoğlu A, Doğan N.</t>
        </is>
      </c>
      <c r="AF1245" t="inlineStr">
        <is>
          <t>Unknown - Verify via DOI</t>
        </is>
      </c>
      <c r="AH1245" t="inlineStr">
        <is>
          <t>Not assessed</t>
        </is>
      </c>
      <c r="AI1245" t="inlineStr">
        <is>
          <t>Not reported</t>
        </is>
      </c>
      <c r="AJ1245" t="inlineStr">
        <is>
          <t>Not reported</t>
        </is>
      </c>
      <c r="AK1245" t="inlineStr">
        <is>
          <t>Not reported</t>
        </is>
      </c>
      <c r="AL1245" t="inlineStr">
        <is>
          <t>Not reported</t>
        </is>
      </c>
      <c r="AM1245" t="inlineStr">
        <is>
          <t>Not reported</t>
        </is>
      </c>
      <c r="AN1245" t="inlineStr">
        <is>
          <t>Not reported</t>
        </is>
      </c>
      <c r="AO1245" t="inlineStr">
        <is>
          <t>Not reviewed</t>
        </is>
      </c>
      <c r="AP1245" t="inlineStr">
        <is>
          <t>Not reported</t>
        </is>
      </c>
      <c r="AQ1245" t="inlineStr">
        <is>
          <t>Not reported</t>
        </is>
      </c>
      <c r="AR1245" t="inlineStr">
        <is>
          <t>Not reported</t>
        </is>
      </c>
      <c r="AS1245" t="inlineStr">
        <is>
          <t>See abstract</t>
        </is>
      </c>
      <c r="AT1245" t="inlineStr">
        <is>
          <t>Not reviewed</t>
        </is>
      </c>
      <c r="AU1245" t="inlineStr">
        <is>
          <t>Not reviewed</t>
        </is>
      </c>
      <c r="AV1245" t="inlineStr">
        <is>
          <t>Not reviewed</t>
        </is>
      </c>
      <c r="AW1245" t="inlineStr">
        <is>
          <t>Not reviewed</t>
        </is>
      </c>
      <c r="AX1245" t="inlineStr">
        <is>
          <t>Not reported</t>
        </is>
      </c>
      <c r="AY1245" t="inlineStr">
        <is>
          <t>Not reported</t>
        </is>
      </c>
      <c r="AZ1245" t="inlineStr">
        <is>
          <t>Not reported</t>
        </is>
      </c>
      <c r="BA1245" t="inlineStr">
        <is>
          <t>Not reported</t>
        </is>
      </c>
      <c r="BB1245" t="inlineStr">
        <is>
          <t>Not reported</t>
        </is>
      </c>
      <c r="BC1245" t="inlineStr">
        <is>
          <t>Not reported</t>
        </is>
      </c>
      <c r="BD1245" t="inlineStr">
        <is>
          <t>Not reported</t>
        </is>
      </c>
      <c r="BE1245" t="inlineStr">
        <is>
          <t>Not reported</t>
        </is>
      </c>
      <c r="BF1245" t="inlineStr">
        <is>
          <t>Not reported</t>
        </is>
      </c>
      <c r="BG1245" t="inlineStr">
        <is>
          <t>Not reviewed (not included)</t>
        </is>
      </c>
      <c r="BH1245" t="inlineStr">
        <is>
          <t>N/A</t>
        </is>
      </c>
      <c r="BI1245" t="inlineStr">
        <is>
          <t>Not reviewed</t>
        </is>
      </c>
      <c r="BJ1245" t="inlineStr">
        <is>
          <t>Not reviewed</t>
        </is>
      </c>
      <c r="BK1245" t="inlineStr">
        <is>
          <t>Not reviewed</t>
        </is>
      </c>
      <c r="BL1245" t="inlineStr">
        <is>
          <t>Not reviewed</t>
        </is>
      </c>
      <c r="BM1245" t="inlineStr">
        <is>
          <t>Not reviewed (not included)</t>
        </is>
      </c>
      <c r="BN1245" t="inlineStr">
        <is>
          <t>Out of Date Range - E4-Year: Published 2026, outside 2019-2025 window</t>
        </is>
      </c>
      <c r="BO1245" t="inlineStr">
        <is>
          <t>Abstract-level screening only</t>
        </is>
      </c>
      <c r="BP1245" t="inlineStr">
        <is>
          <t>Not reported</t>
        </is>
      </c>
    </row>
    <row r="1246">
      <c r="A1246" t="inlineStr">
        <is>
          <t>Comparative study of multi-headed and baseline deep learning models for ADHD classification from EEG signals</t>
        </is>
      </c>
      <c r="B1246" t="n">
        <v>2025</v>
      </c>
      <c r="C1246" t="inlineStr">
        <is>
          <t>Not checked</t>
        </is>
      </c>
      <c r="D1246" t="inlineStr">
        <is>
          <t>Not checked</t>
        </is>
      </c>
      <c r="E1246">
        <f>_XLFN.IFNA( _XLFN.XLOOKUP(A1144,#REF!,#REF!), "NOT PUBMED")</f>
        <v/>
      </c>
      <c r="G1246" t="inlineStr">
        <is>
          <t>Unimodal</t>
        </is>
      </c>
      <c r="H1246" t="inlineStr">
        <is>
          <t>See abstract</t>
        </is>
      </c>
      <c r="I1246" t="inlineStr">
        <is>
          <t>See abstract</t>
        </is>
      </c>
      <c r="J1246" t="inlineStr">
        <is>
          <t>See abstract (AI/ML)</t>
        </is>
      </c>
      <c r="K1246" t="inlineStr">
        <is>
          <t>See abstract</t>
        </is>
      </c>
      <c r="M1246" t="inlineStr">
        <is>
          <t>See abstract</t>
        </is>
      </c>
      <c r="N1246" t="inlineStr">
        <is>
          <t>See abstract</t>
        </is>
      </c>
      <c r="O1246" t="inlineStr">
        <is>
          <t>Not verified from abstract</t>
        </is>
      </c>
      <c r="P1246" t="inlineStr">
        <is>
          <t>See abstract</t>
        </is>
      </c>
      <c r="Q1246" t="inlineStr">
        <is>
          <t>See abstract</t>
        </is>
      </c>
      <c r="R1246" t="inlineStr">
        <is>
          <t>Not reviewed (not included)</t>
        </is>
      </c>
      <c r="S1246" t="inlineStr">
        <is>
          <t>Not reviewed (not included)</t>
        </is>
      </c>
      <c r="T1246" t="inlineStr">
        <is>
          <t>Abstract screening only. Not Selected for Final 95 (Pending Full Text Review)</t>
        </is>
      </c>
      <c r="U1246" t="inlineStr">
        <is>
          <t>EXCLUDE</t>
        </is>
      </c>
      <c r="V12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46" t="inlineStr">
        <is>
          <t>Excluded: Other Criterion</t>
        </is>
      </c>
      <c r="X1246" t="inlineStr">
        <is>
          <t>Not assessed from abstract</t>
        </is>
      </c>
      <c r="Y1246" t="inlineStr">
        <is>
          <t>Pubmed</t>
        </is>
      </c>
      <c r="Z1246" t="inlineStr">
        <is>
          <t>Not determined from abstract</t>
        </is>
      </c>
      <c r="AB1246" t="inlineStr">
        <is>
          <t>Not assessed (not included)</t>
        </is>
      </c>
      <c r="AC1246" t="inlineStr">
        <is>
          <t>Not assessed (not included)</t>
        </is>
      </c>
      <c r="AD1246" t="inlineStr">
        <is>
          <t>Amar LA, Otifi AM, Mohamed SA.</t>
        </is>
      </c>
      <c r="AF1246" t="inlineStr">
        <is>
          <t>Unknown - Verify via DOI</t>
        </is>
      </c>
      <c r="AH1246" t="inlineStr">
        <is>
          <t>Not assessed</t>
        </is>
      </c>
      <c r="AI1246" t="inlineStr">
        <is>
          <t>Not reported</t>
        </is>
      </c>
      <c r="AJ1246" t="inlineStr">
        <is>
          <t>Not reported</t>
        </is>
      </c>
      <c r="AK1246" t="inlineStr">
        <is>
          <t>Not reported</t>
        </is>
      </c>
      <c r="AL1246" t="inlineStr">
        <is>
          <t>Not reported</t>
        </is>
      </c>
      <c r="AM1246" t="inlineStr">
        <is>
          <t>Not reported</t>
        </is>
      </c>
      <c r="AN1246" t="inlineStr">
        <is>
          <t>Not reported</t>
        </is>
      </c>
      <c r="AO1246" t="inlineStr">
        <is>
          <t>Not reviewed</t>
        </is>
      </c>
      <c r="AP1246" t="inlineStr">
        <is>
          <t>Not reported</t>
        </is>
      </c>
      <c r="AQ1246" t="inlineStr">
        <is>
          <t>Not reported</t>
        </is>
      </c>
      <c r="AR1246" t="inlineStr">
        <is>
          <t>Not reported</t>
        </is>
      </c>
      <c r="AS1246" t="inlineStr">
        <is>
          <t>See abstract</t>
        </is>
      </c>
      <c r="AT1246" t="inlineStr">
        <is>
          <t>Not reviewed</t>
        </is>
      </c>
      <c r="AU1246" t="inlineStr">
        <is>
          <t>Not reviewed</t>
        </is>
      </c>
      <c r="AV1246" t="inlineStr">
        <is>
          <t>Not reviewed</t>
        </is>
      </c>
      <c r="AW1246" t="inlineStr">
        <is>
          <t>Not reviewed</t>
        </is>
      </c>
      <c r="AX1246" t="inlineStr">
        <is>
          <t>Not reported</t>
        </is>
      </c>
      <c r="AY1246" t="inlineStr">
        <is>
          <t>Not reported</t>
        </is>
      </c>
      <c r="AZ1246" t="inlineStr">
        <is>
          <t>Not reported</t>
        </is>
      </c>
      <c r="BA1246" t="inlineStr">
        <is>
          <t>Not reported</t>
        </is>
      </c>
      <c r="BB1246" t="inlineStr">
        <is>
          <t>Not reported</t>
        </is>
      </c>
      <c r="BC1246" t="inlineStr">
        <is>
          <t>Not reported</t>
        </is>
      </c>
      <c r="BD1246" t="inlineStr">
        <is>
          <t>Not reported</t>
        </is>
      </c>
      <c r="BE1246" t="inlineStr">
        <is>
          <t>Not reported</t>
        </is>
      </c>
      <c r="BF1246" t="inlineStr">
        <is>
          <t>Not reported</t>
        </is>
      </c>
      <c r="BG1246" t="inlineStr">
        <is>
          <t>Not reviewed (not included)</t>
        </is>
      </c>
      <c r="BH1246" t="inlineStr">
        <is>
          <t>N/A</t>
        </is>
      </c>
      <c r="BI1246" t="inlineStr">
        <is>
          <t>Not reviewed</t>
        </is>
      </c>
      <c r="BJ1246" t="inlineStr">
        <is>
          <t>Not reviewed</t>
        </is>
      </c>
      <c r="BK1246" t="inlineStr">
        <is>
          <t>Not reviewed</t>
        </is>
      </c>
      <c r="BL1246" t="inlineStr">
        <is>
          <t>Not reviewed</t>
        </is>
      </c>
      <c r="BM1246" t="inlineStr">
        <is>
          <t>Not reviewed (not included)</t>
        </is>
      </c>
      <c r="BN1246" t="inlineStr">
        <is>
          <t>Not Selected for Final 95 (Pending Full Text Review) - Candidate paper not selected for final 95: Passed abstract screening but not included in final selec</t>
        </is>
      </c>
      <c r="BO1246" t="inlineStr">
        <is>
          <t>Abstract-level screening only</t>
        </is>
      </c>
      <c r="BP1246" t="inlineStr">
        <is>
          <t>Not reported</t>
        </is>
      </c>
    </row>
    <row r="1247">
      <c r="A1247" t="inlineStr">
        <is>
          <t>Prediction of causal genes and gene expression analysis of attention-deficit hyperactivity disorder in the different brain region, a comprehensive integrative analysis of ADHD</t>
        </is>
      </c>
      <c r="B1247" t="n">
        <v>2019</v>
      </c>
      <c r="C1247" t="inlineStr">
        <is>
          <t>Not checked</t>
        </is>
      </c>
      <c r="D1247" t="inlineStr">
        <is>
          <t>Not checked</t>
        </is>
      </c>
      <c r="E1247">
        <f>_XLFN.IFNA( _XLFN.XLOOKUP(A1145,#REF!,#REF!), "NOT PUBMED")</f>
        <v/>
      </c>
      <c r="G1247" t="inlineStr">
        <is>
          <t>Unimodal</t>
        </is>
      </c>
      <c r="H1247" t="inlineStr">
        <is>
          <t>See abstract</t>
        </is>
      </c>
      <c r="I1247" t="inlineStr">
        <is>
          <t>See abstract</t>
        </is>
      </c>
      <c r="J1247" t="inlineStr">
        <is>
          <t>See abstract (AI/ML)</t>
        </is>
      </c>
      <c r="K1247" t="inlineStr">
        <is>
          <t>See abstract</t>
        </is>
      </c>
      <c r="M1247" t="inlineStr">
        <is>
          <t>See abstract</t>
        </is>
      </c>
      <c r="N1247" t="inlineStr">
        <is>
          <t>See abstract</t>
        </is>
      </c>
      <c r="O1247" t="inlineStr">
        <is>
          <t>Not verified from abstract</t>
        </is>
      </c>
      <c r="P1247" t="inlineStr">
        <is>
          <t>See abstract</t>
        </is>
      </c>
      <c r="Q1247" t="inlineStr">
        <is>
          <t>See abstract</t>
        </is>
      </c>
      <c r="R1247" t="inlineStr">
        <is>
          <t>Not reviewed (not included)</t>
        </is>
      </c>
      <c r="S1247" t="inlineStr">
        <is>
          <t>Not reviewed (not included)</t>
        </is>
      </c>
      <c r="T1247" t="inlineStr">
        <is>
          <t>Abstract screening only. No AI/ML Methods</t>
        </is>
      </c>
      <c r="U1247" t="inlineStr">
        <is>
          <t>EXCLUDE</t>
        </is>
      </c>
      <c r="V1247" t="inlineStr">
        <is>
          <t>E1-No AI/ML/DL: Abstract and title do not describe application of AI, ML, or DL methods</t>
        </is>
      </c>
      <c r="W1247" t="inlineStr">
        <is>
          <t>Excluded: No AI/ML Methods</t>
        </is>
      </c>
      <c r="X1247" t="inlineStr">
        <is>
          <t>Not assessed from abstract</t>
        </is>
      </c>
      <c r="Y1247" t="inlineStr">
        <is>
          <t>Pubmed</t>
        </is>
      </c>
      <c r="Z1247" t="inlineStr">
        <is>
          <t>Not determined from abstract</t>
        </is>
      </c>
      <c r="AB1247" t="inlineStr">
        <is>
          <t>Not assessed (not included)</t>
        </is>
      </c>
      <c r="AC1247" t="inlineStr">
        <is>
          <t>Not assessed (not included)</t>
        </is>
      </c>
      <c r="AD1247" t="inlineStr">
        <is>
          <t>Fahira A, Li Z, Liu N, Shi Y.</t>
        </is>
      </c>
      <c r="AF1247" t="inlineStr">
        <is>
          <t>Hybrid/Paid (ACM)</t>
        </is>
      </c>
      <c r="AH1247" t="inlineStr">
        <is>
          <t>Not assessed</t>
        </is>
      </c>
      <c r="AI1247" t="inlineStr">
        <is>
          <t>Not reported</t>
        </is>
      </c>
      <c r="AJ1247" t="inlineStr">
        <is>
          <t>Not reported</t>
        </is>
      </c>
      <c r="AK1247" t="inlineStr">
        <is>
          <t>Not reported</t>
        </is>
      </c>
      <c r="AL1247" t="inlineStr">
        <is>
          <t>Not reported</t>
        </is>
      </c>
      <c r="AM1247" t="inlineStr">
        <is>
          <t>Not reported</t>
        </is>
      </c>
      <c r="AN1247" t="inlineStr">
        <is>
          <t>Not reported</t>
        </is>
      </c>
      <c r="AO1247" t="inlineStr">
        <is>
          <t>Not reviewed</t>
        </is>
      </c>
      <c r="AP1247" t="inlineStr">
        <is>
          <t>Not reported</t>
        </is>
      </c>
      <c r="AQ1247" t="inlineStr">
        <is>
          <t>Not reported</t>
        </is>
      </c>
      <c r="AR1247" t="inlineStr">
        <is>
          <t>Not reported</t>
        </is>
      </c>
      <c r="AS1247" t="inlineStr">
        <is>
          <t>See abstract</t>
        </is>
      </c>
      <c r="AT1247" t="inlineStr">
        <is>
          <t>Not reviewed</t>
        </is>
      </c>
      <c r="AU1247" t="inlineStr">
        <is>
          <t>Not reviewed</t>
        </is>
      </c>
      <c r="AV1247" t="inlineStr">
        <is>
          <t>Not reviewed</t>
        </is>
      </c>
      <c r="AW1247" t="inlineStr">
        <is>
          <t>Not reviewed</t>
        </is>
      </c>
      <c r="AX1247" t="inlineStr">
        <is>
          <t>Not reported</t>
        </is>
      </c>
      <c r="AY1247" t="inlineStr">
        <is>
          <t>Not reported</t>
        </is>
      </c>
      <c r="AZ1247" t="inlineStr">
        <is>
          <t>Not reported</t>
        </is>
      </c>
      <c r="BA1247" t="inlineStr">
        <is>
          <t>Not reported</t>
        </is>
      </c>
      <c r="BB1247" t="inlineStr">
        <is>
          <t>Not reported</t>
        </is>
      </c>
      <c r="BC1247" t="inlineStr">
        <is>
          <t>Not reported</t>
        </is>
      </c>
      <c r="BD1247" t="inlineStr">
        <is>
          <t>Not reported</t>
        </is>
      </c>
      <c r="BE1247" t="inlineStr">
        <is>
          <t>Not reported</t>
        </is>
      </c>
      <c r="BF1247" t="inlineStr">
        <is>
          <t>Not reported</t>
        </is>
      </c>
      <c r="BG1247" t="inlineStr">
        <is>
          <t>Not reviewed (not included)</t>
        </is>
      </c>
      <c r="BH1247" t="inlineStr">
        <is>
          <t>N/A</t>
        </is>
      </c>
      <c r="BI1247" t="inlineStr">
        <is>
          <t>Not reviewed</t>
        </is>
      </c>
      <c r="BJ1247" t="inlineStr">
        <is>
          <t>Not reviewed</t>
        </is>
      </c>
      <c r="BK1247" t="inlineStr">
        <is>
          <t>Not reviewed</t>
        </is>
      </c>
      <c r="BL1247" t="inlineStr">
        <is>
          <t>Not reviewed</t>
        </is>
      </c>
      <c r="BM1247" t="inlineStr">
        <is>
          <t>Not reviewed (not included)</t>
        </is>
      </c>
      <c r="BN1247" t="inlineStr">
        <is>
          <t>No AI/ML Methods - E1-No AI/ML/DL: Abstract and title do not describe application of AI, ML, or DL methods</t>
        </is>
      </c>
      <c r="BO1247" t="inlineStr">
        <is>
          <t>Abstract-level screening only</t>
        </is>
      </c>
      <c r="BP1247" t="inlineStr">
        <is>
          <t>Not reported</t>
        </is>
      </c>
    </row>
    <row r="1248">
      <c r="A1248" t="inlineStr">
        <is>
          <t>Inferences on the Watts-Strogatz Model: A Study on Brain Functional Connectivity</t>
        </is>
      </c>
      <c r="B1248" t="n">
        <v>2025</v>
      </c>
      <c r="C1248" t="inlineStr">
        <is>
          <t>Not checked</t>
        </is>
      </c>
      <c r="D1248" t="inlineStr">
        <is>
          <t>Not checked</t>
        </is>
      </c>
      <c r="E1248">
        <f>_XLFN.IFNA( _XLFN.XLOOKUP(A1146,#REF!,#REF!), "NOT PUBMED")</f>
        <v/>
      </c>
      <c r="G1248" t="inlineStr">
        <is>
          <t>Unimodal</t>
        </is>
      </c>
      <c r="H1248" t="inlineStr">
        <is>
          <t>See abstract</t>
        </is>
      </c>
      <c r="I1248" t="inlineStr">
        <is>
          <t>See abstract</t>
        </is>
      </c>
      <c r="J1248" t="inlineStr">
        <is>
          <t>See abstract (AI/ML)</t>
        </is>
      </c>
      <c r="K1248" t="inlineStr">
        <is>
          <t>See abstract</t>
        </is>
      </c>
      <c r="M1248" t="inlineStr">
        <is>
          <t>See abstract</t>
        </is>
      </c>
      <c r="N1248" t="inlineStr">
        <is>
          <t>See abstract</t>
        </is>
      </c>
      <c r="O1248" t="inlineStr">
        <is>
          <t>Not verified from abstract</t>
        </is>
      </c>
      <c r="P1248" t="inlineStr">
        <is>
          <t>See abstract</t>
        </is>
      </c>
      <c r="Q1248" t="inlineStr">
        <is>
          <t>See abstract</t>
        </is>
      </c>
      <c r="R1248" t="inlineStr">
        <is>
          <t>Not reviewed (not included)</t>
        </is>
      </c>
      <c r="S1248" t="inlineStr">
        <is>
          <t>Not reviewed (not included)</t>
        </is>
      </c>
      <c r="T1248" t="inlineStr">
        <is>
          <t>Abstract screening only. Non-ADHD Focused</t>
        </is>
      </c>
      <c r="U1248" t="inlineStr">
        <is>
          <t>EXCLUDE</t>
        </is>
      </c>
      <c r="V1248" t="inlineStr">
        <is>
          <t>E2-Not ADHD focused: Neither title nor abstract mentions ADHD or attention-deficit/hyperactivity</t>
        </is>
      </c>
      <c r="W1248" t="inlineStr">
        <is>
          <t>Excluded: Not ADHD Focused</t>
        </is>
      </c>
      <c r="X1248" t="inlineStr">
        <is>
          <t>Not assessed from abstract</t>
        </is>
      </c>
      <c r="Y1248" t="inlineStr">
        <is>
          <t>Pubmed</t>
        </is>
      </c>
      <c r="Z1248" t="inlineStr">
        <is>
          <t>Not determined from abstract</t>
        </is>
      </c>
      <c r="AB1248" t="inlineStr">
        <is>
          <t>Not assessed (not included)</t>
        </is>
      </c>
      <c r="AC1248" t="inlineStr">
        <is>
          <t>Not assessed (not included)</t>
        </is>
      </c>
      <c r="AD1248" t="inlineStr">
        <is>
          <t>Falconi-Souto A, Cabral-Carvalho RM, Fujita A, Sato JR.</t>
        </is>
      </c>
      <c r="AF1248" t="inlineStr">
        <is>
          <t>Unknown - Verify via DOI</t>
        </is>
      </c>
      <c r="AH1248" t="inlineStr">
        <is>
          <t>Not assessed</t>
        </is>
      </c>
      <c r="AI1248" t="inlineStr">
        <is>
          <t>Not reported</t>
        </is>
      </c>
      <c r="AJ1248" t="inlineStr">
        <is>
          <t>Not reported</t>
        </is>
      </c>
      <c r="AK1248" t="inlineStr">
        <is>
          <t>Not reported</t>
        </is>
      </c>
      <c r="AL1248" t="inlineStr">
        <is>
          <t>Not reported</t>
        </is>
      </c>
      <c r="AM1248" t="inlineStr">
        <is>
          <t>Not reported</t>
        </is>
      </c>
      <c r="AN1248" t="inlineStr">
        <is>
          <t>Not reported</t>
        </is>
      </c>
      <c r="AO1248" t="inlineStr">
        <is>
          <t>Not reviewed</t>
        </is>
      </c>
      <c r="AP1248" t="inlineStr">
        <is>
          <t>Not reported</t>
        </is>
      </c>
      <c r="AQ1248" t="inlineStr">
        <is>
          <t>Not reported</t>
        </is>
      </c>
      <c r="AR1248" t="inlineStr">
        <is>
          <t>Not reported</t>
        </is>
      </c>
      <c r="AS1248" t="inlineStr">
        <is>
          <t>See abstract</t>
        </is>
      </c>
      <c r="AT1248" t="inlineStr">
        <is>
          <t>Not reviewed</t>
        </is>
      </c>
      <c r="AU1248" t="inlineStr">
        <is>
          <t>Not reviewed</t>
        </is>
      </c>
      <c r="AV1248" t="inlineStr">
        <is>
          <t>Not reviewed</t>
        </is>
      </c>
      <c r="AW1248" t="inlineStr">
        <is>
          <t>Not reviewed</t>
        </is>
      </c>
      <c r="AX1248" t="inlineStr">
        <is>
          <t>Not reported</t>
        </is>
      </c>
      <c r="AY1248" t="inlineStr">
        <is>
          <t>Not reported</t>
        </is>
      </c>
      <c r="AZ1248" t="inlineStr">
        <is>
          <t>Not reported</t>
        </is>
      </c>
      <c r="BA1248" t="inlineStr">
        <is>
          <t>Not reported</t>
        </is>
      </c>
      <c r="BB1248" t="inlineStr">
        <is>
          <t>Not reported</t>
        </is>
      </c>
      <c r="BC1248" t="inlineStr">
        <is>
          <t>Not reported</t>
        </is>
      </c>
      <c r="BD1248" t="inlineStr">
        <is>
          <t>Not reported</t>
        </is>
      </c>
      <c r="BE1248" t="inlineStr">
        <is>
          <t>Not reported</t>
        </is>
      </c>
      <c r="BF1248" t="inlineStr">
        <is>
          <t>Not reported</t>
        </is>
      </c>
      <c r="BG1248" t="inlineStr">
        <is>
          <t>Not reviewed (not included)</t>
        </is>
      </c>
      <c r="BH1248" t="inlineStr">
        <is>
          <t>N/A</t>
        </is>
      </c>
      <c r="BI1248" t="inlineStr">
        <is>
          <t>Not reviewed</t>
        </is>
      </c>
      <c r="BJ1248" t="inlineStr">
        <is>
          <t>Not reviewed</t>
        </is>
      </c>
      <c r="BK1248" t="inlineStr">
        <is>
          <t>Not reviewed</t>
        </is>
      </c>
      <c r="BL1248" t="inlineStr">
        <is>
          <t>Not reviewed</t>
        </is>
      </c>
      <c r="BM1248" t="inlineStr">
        <is>
          <t>Not reviewed (not included)</t>
        </is>
      </c>
      <c r="BN1248" t="inlineStr">
        <is>
          <t>Non-ADHD Focused - E2-Not ADHD focused: Neither title nor abstract mentions ADHD or attention-deficit/hyperactivity</t>
        </is>
      </c>
      <c r="BO1248" t="inlineStr">
        <is>
          <t>Abstract-level screening only</t>
        </is>
      </c>
      <c r="BP1248" t="inlineStr">
        <is>
          <t>Not reported</t>
        </is>
      </c>
    </row>
    <row r="1249">
      <c r="A1249" t="inlineStr">
        <is>
          <t>Effects of spectral features of EEG signals recorded with different channels and recording statuses on ADHD classification with deep learning</t>
        </is>
      </c>
      <c r="B1249" t="n">
        <v>2021</v>
      </c>
      <c r="C1249" t="inlineStr">
        <is>
          <t>Not checked</t>
        </is>
      </c>
      <c r="D1249" t="inlineStr">
        <is>
          <t>Not checked</t>
        </is>
      </c>
      <c r="E1249">
        <f>_XLFN.IFNA( _XLFN.XLOOKUP(A1147,#REF!,#REF!), "NOT PUBMED")</f>
        <v/>
      </c>
      <c r="G1249" t="inlineStr">
        <is>
          <t>Unimodal</t>
        </is>
      </c>
      <c r="H1249" t="inlineStr">
        <is>
          <t>See abstract</t>
        </is>
      </c>
      <c r="I1249" t="inlineStr">
        <is>
          <t>See abstract</t>
        </is>
      </c>
      <c r="J1249" t="inlineStr">
        <is>
          <t>See abstract (AI/ML)</t>
        </is>
      </c>
      <c r="K1249" t="inlineStr">
        <is>
          <t>See abstract</t>
        </is>
      </c>
      <c r="M1249" t="inlineStr">
        <is>
          <t>See abstract</t>
        </is>
      </c>
      <c r="N1249" t="inlineStr">
        <is>
          <t>See abstract</t>
        </is>
      </c>
      <c r="O1249" t="inlineStr">
        <is>
          <t>Not verified from abstract</t>
        </is>
      </c>
      <c r="P1249" t="inlineStr">
        <is>
          <t>See abstract</t>
        </is>
      </c>
      <c r="Q1249" t="inlineStr">
        <is>
          <t>See abstract</t>
        </is>
      </c>
      <c r="R1249" t="inlineStr">
        <is>
          <t>Not reviewed (not included)</t>
        </is>
      </c>
      <c r="S1249" t="inlineStr">
        <is>
          <t>Not reviewed (not included)</t>
        </is>
      </c>
      <c r="T1249" t="inlineStr">
        <is>
          <t>Abstract screening only. Not Selected for Final 95 (Pending Full Text Review)</t>
        </is>
      </c>
      <c r="U1249" t="inlineStr">
        <is>
          <t>EXCLUDE</t>
        </is>
      </c>
      <c r="V12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49" t="inlineStr">
        <is>
          <t>Excluded: Other Criterion</t>
        </is>
      </c>
      <c r="X1249" t="inlineStr">
        <is>
          <t>Not assessed from abstract</t>
        </is>
      </c>
      <c r="Y1249" t="inlineStr">
        <is>
          <t>Pubmed</t>
        </is>
      </c>
      <c r="Z1249" t="inlineStr">
        <is>
          <t>Not determined from abstract</t>
        </is>
      </c>
      <c r="AB1249" t="inlineStr">
        <is>
          <t>Not assessed (not included)</t>
        </is>
      </c>
      <c r="AC1249" t="inlineStr">
        <is>
          <t>Not assessed (not included)</t>
        </is>
      </c>
      <c r="AD1249" t="inlineStr">
        <is>
          <t>Tosun M.</t>
        </is>
      </c>
      <c r="AF1249" t="inlineStr">
        <is>
          <t>Unknown - Verify via DOI</t>
        </is>
      </c>
      <c r="AH1249" t="inlineStr">
        <is>
          <t>Not assessed</t>
        </is>
      </c>
      <c r="AI1249" t="inlineStr">
        <is>
          <t>Not reported</t>
        </is>
      </c>
      <c r="AJ1249" t="inlineStr">
        <is>
          <t>Not reported</t>
        </is>
      </c>
      <c r="AK1249" t="inlineStr">
        <is>
          <t>Not reported</t>
        </is>
      </c>
      <c r="AL1249" t="inlineStr">
        <is>
          <t>Not reported</t>
        </is>
      </c>
      <c r="AM1249" t="inlineStr">
        <is>
          <t>Not reported</t>
        </is>
      </c>
      <c r="AN1249" t="inlineStr">
        <is>
          <t>Not reported</t>
        </is>
      </c>
      <c r="AO1249" t="inlineStr">
        <is>
          <t>Not reviewed</t>
        </is>
      </c>
      <c r="AP1249" t="inlineStr">
        <is>
          <t>Not reported</t>
        </is>
      </c>
      <c r="AQ1249" t="inlineStr">
        <is>
          <t>Not reported</t>
        </is>
      </c>
      <c r="AR1249" t="inlineStr">
        <is>
          <t>Not reported</t>
        </is>
      </c>
      <c r="AS1249" t="inlineStr">
        <is>
          <t>See abstract</t>
        </is>
      </c>
      <c r="AT1249" t="inlineStr">
        <is>
          <t>Not reviewed</t>
        </is>
      </c>
      <c r="AU1249" t="inlineStr">
        <is>
          <t>Not reviewed</t>
        </is>
      </c>
      <c r="AV1249" t="inlineStr">
        <is>
          <t>Not reviewed</t>
        </is>
      </c>
      <c r="AW1249" t="inlineStr">
        <is>
          <t>Not reviewed</t>
        </is>
      </c>
      <c r="AX1249" t="inlineStr">
        <is>
          <t>Not reported</t>
        </is>
      </c>
      <c r="AY1249" t="inlineStr">
        <is>
          <t>Not reported</t>
        </is>
      </c>
      <c r="AZ1249" t="inlineStr">
        <is>
          <t>Not reported</t>
        </is>
      </c>
      <c r="BA1249" t="inlineStr">
        <is>
          <t>Not reported</t>
        </is>
      </c>
      <c r="BB1249" t="inlineStr">
        <is>
          <t>Not reported</t>
        </is>
      </c>
      <c r="BC1249" t="inlineStr">
        <is>
          <t>Not reported</t>
        </is>
      </c>
      <c r="BD1249" t="inlineStr">
        <is>
          <t>Not reported</t>
        </is>
      </c>
      <c r="BE1249" t="inlineStr">
        <is>
          <t>Not reported</t>
        </is>
      </c>
      <c r="BF1249" t="inlineStr">
        <is>
          <t>Not reported</t>
        </is>
      </c>
      <c r="BG1249" t="inlineStr">
        <is>
          <t>Not reviewed (not included)</t>
        </is>
      </c>
      <c r="BH1249" t="inlineStr">
        <is>
          <t>N/A</t>
        </is>
      </c>
      <c r="BI1249" t="inlineStr">
        <is>
          <t>Not reviewed</t>
        </is>
      </c>
      <c r="BJ1249" t="inlineStr">
        <is>
          <t>Not reviewed</t>
        </is>
      </c>
      <c r="BK1249" t="inlineStr">
        <is>
          <t>Not reviewed</t>
        </is>
      </c>
      <c r="BL1249" t="inlineStr">
        <is>
          <t>Not reviewed</t>
        </is>
      </c>
      <c r="BM1249" t="inlineStr">
        <is>
          <t>Not reviewed (not included)</t>
        </is>
      </c>
      <c r="BN1249" t="inlineStr">
        <is>
          <t>Not Selected for Final 95 (Pending Full Text Review) - Candidate paper not selected for final 95: Passed abstract screening but not included in final selec</t>
        </is>
      </c>
      <c r="BO1249" t="inlineStr">
        <is>
          <t>Abstract-level screening only</t>
        </is>
      </c>
      <c r="BP1249" t="inlineStr">
        <is>
          <t>Not reported</t>
        </is>
      </c>
    </row>
    <row r="1250">
      <c r="A1250" t="inlineStr">
        <is>
          <t>Impact of brain regions on attention deficit hyperactivity disorder (ADHD) electroencephalogram (EEG) signals: Comparison of machine learning algorithms with empirical mode decomposition and time domain analysis</t>
        </is>
      </c>
      <c r="B1250" t="n">
        <v>2025</v>
      </c>
      <c r="C1250" t="inlineStr">
        <is>
          <t>Not checked</t>
        </is>
      </c>
      <c r="D1250" t="inlineStr">
        <is>
          <t>Not checked</t>
        </is>
      </c>
      <c r="E1250">
        <f>_XLFN.IFNA( _XLFN.XLOOKUP(A1148,#REF!,#REF!), "NOT PUBMED")</f>
        <v/>
      </c>
      <c r="G1250" t="inlineStr">
        <is>
          <t>Unimodal</t>
        </is>
      </c>
      <c r="H1250" t="inlineStr">
        <is>
          <t>See abstract</t>
        </is>
      </c>
      <c r="I1250" t="inlineStr">
        <is>
          <t>See abstract</t>
        </is>
      </c>
      <c r="J1250" t="inlineStr">
        <is>
          <t>See abstract (AI/ML)</t>
        </is>
      </c>
      <c r="K1250" t="inlineStr">
        <is>
          <t>See abstract</t>
        </is>
      </c>
      <c r="M1250" t="inlineStr">
        <is>
          <t>See abstract</t>
        </is>
      </c>
      <c r="N1250" t="inlineStr">
        <is>
          <t>See abstract</t>
        </is>
      </c>
      <c r="O1250" t="inlineStr">
        <is>
          <t>Not verified from abstract</t>
        </is>
      </c>
      <c r="P1250" t="inlineStr">
        <is>
          <t>See abstract</t>
        </is>
      </c>
      <c r="Q1250" t="inlineStr">
        <is>
          <t>See abstract</t>
        </is>
      </c>
      <c r="R1250" t="inlineStr">
        <is>
          <t>Not reviewed (not included)</t>
        </is>
      </c>
      <c r="S1250" t="inlineStr">
        <is>
          <t>Not reviewed (not included)</t>
        </is>
      </c>
      <c r="T1250" t="inlineStr">
        <is>
          <t>Abstract screening only. AI Not for Diagnosis</t>
        </is>
      </c>
      <c r="U1250" t="inlineStr">
        <is>
          <t>EXCLUDE</t>
        </is>
      </c>
      <c r="V1250" t="inlineStr">
        <is>
          <t>E1-Not Diagnosis: AI/ML does not appear to be applied for ADHD diagnosis, classification, or detection</t>
        </is>
      </c>
      <c r="W1250" t="inlineStr">
        <is>
          <t>Excluded: AI Not for Diagnosis</t>
        </is>
      </c>
      <c r="X1250" t="inlineStr">
        <is>
          <t>Not assessed from abstract</t>
        </is>
      </c>
      <c r="Y1250" t="inlineStr">
        <is>
          <t>Pubmed</t>
        </is>
      </c>
      <c r="Z1250" t="inlineStr">
        <is>
          <t>Not determined from abstract</t>
        </is>
      </c>
      <c r="AB1250" t="inlineStr">
        <is>
          <t>Not assessed (not included)</t>
        </is>
      </c>
      <c r="AC1250" t="inlineStr">
        <is>
          <t>Not assessed (not included)</t>
        </is>
      </c>
      <c r="AD1250" t="inlineStr">
        <is>
          <t>Deshmukh M, Khemchandani M, Mhatre M.</t>
        </is>
      </c>
      <c r="AF1250" t="inlineStr">
        <is>
          <t>Unknown - Verify via DOI</t>
        </is>
      </c>
      <c r="AH1250" t="inlineStr">
        <is>
          <t>Not assessed</t>
        </is>
      </c>
      <c r="AI1250" t="inlineStr">
        <is>
          <t>Not reported</t>
        </is>
      </c>
      <c r="AJ1250" t="inlineStr">
        <is>
          <t>Not reported</t>
        </is>
      </c>
      <c r="AK1250" t="inlineStr">
        <is>
          <t>Not reported</t>
        </is>
      </c>
      <c r="AL1250" t="inlineStr">
        <is>
          <t>Not reported</t>
        </is>
      </c>
      <c r="AM1250" t="inlineStr">
        <is>
          <t>Not reported</t>
        </is>
      </c>
      <c r="AN1250" t="inlineStr">
        <is>
          <t>Not reported</t>
        </is>
      </c>
      <c r="AO1250" t="inlineStr">
        <is>
          <t>Not reviewed</t>
        </is>
      </c>
      <c r="AP1250" t="inlineStr">
        <is>
          <t>Not reported</t>
        </is>
      </c>
      <c r="AQ1250" t="inlineStr">
        <is>
          <t>Not reported</t>
        </is>
      </c>
      <c r="AR1250" t="inlineStr">
        <is>
          <t>Not reported</t>
        </is>
      </c>
      <c r="AS1250" t="inlineStr">
        <is>
          <t>See abstract</t>
        </is>
      </c>
      <c r="AT1250" t="inlineStr">
        <is>
          <t>Not reviewed</t>
        </is>
      </c>
      <c r="AU1250" t="inlineStr">
        <is>
          <t>Not reviewed</t>
        </is>
      </c>
      <c r="AV1250" t="inlineStr">
        <is>
          <t>Not reviewed</t>
        </is>
      </c>
      <c r="AW1250" t="inlineStr">
        <is>
          <t>Not reviewed</t>
        </is>
      </c>
      <c r="AX1250" t="inlineStr">
        <is>
          <t>Not reported</t>
        </is>
      </c>
      <c r="AY1250" t="inlineStr">
        <is>
          <t>Not reported</t>
        </is>
      </c>
      <c r="AZ1250" t="inlineStr">
        <is>
          <t>Not reported</t>
        </is>
      </c>
      <c r="BA1250" t="inlineStr">
        <is>
          <t>Not reported</t>
        </is>
      </c>
      <c r="BB1250" t="inlineStr">
        <is>
          <t>Not reported</t>
        </is>
      </c>
      <c r="BC1250" t="inlineStr">
        <is>
          <t>Not reported</t>
        </is>
      </c>
      <c r="BD1250" t="inlineStr">
        <is>
          <t>Not reported</t>
        </is>
      </c>
      <c r="BE1250" t="inlineStr">
        <is>
          <t>Not reported</t>
        </is>
      </c>
      <c r="BF1250" t="inlineStr">
        <is>
          <t>Not reported</t>
        </is>
      </c>
      <c r="BG1250" t="inlineStr">
        <is>
          <t>Not reviewed (not included)</t>
        </is>
      </c>
      <c r="BH1250" t="inlineStr">
        <is>
          <t>N/A</t>
        </is>
      </c>
      <c r="BI1250" t="inlineStr">
        <is>
          <t>Not reviewed</t>
        </is>
      </c>
      <c r="BJ1250" t="inlineStr">
        <is>
          <t>Not reviewed</t>
        </is>
      </c>
      <c r="BK1250" t="inlineStr">
        <is>
          <t>Not reviewed</t>
        </is>
      </c>
      <c r="BL1250" t="inlineStr">
        <is>
          <t>Not reviewed</t>
        </is>
      </c>
      <c r="BM1250" t="inlineStr">
        <is>
          <t>Not reviewed (not included)</t>
        </is>
      </c>
      <c r="BN1250" t="inlineStr">
        <is>
          <t>AI Not for Diagnosis - E1-Not Diagnosis: AI/ML does not appear to be applied for ADHD diagnosis, classification, or detecti</t>
        </is>
      </c>
      <c r="BO1250" t="inlineStr">
        <is>
          <t>Abstract-level screening only</t>
        </is>
      </c>
      <c r="BP1250" t="inlineStr">
        <is>
          <t>Not reported</t>
        </is>
      </c>
    </row>
    <row r="1251">
      <c r="A1251" t="inlineStr">
        <is>
          <t>Predicting five-year comorbid bipolar disorder after attention-deficit/hyperactivity disorder diagnosis: a population-based machine learning approach</t>
        </is>
      </c>
      <c r="B1251" t="n">
        <v>2025</v>
      </c>
      <c r="C1251" t="inlineStr">
        <is>
          <t>Not checked</t>
        </is>
      </c>
      <c r="D1251" t="inlineStr">
        <is>
          <t>Not checked</t>
        </is>
      </c>
      <c r="E1251">
        <f>_XLFN.IFNA( _XLFN.XLOOKUP(A1149,#REF!,#REF!), "NOT PUBMED")</f>
        <v/>
      </c>
      <c r="G1251" t="inlineStr">
        <is>
          <t>Unimodal</t>
        </is>
      </c>
      <c r="H1251" t="inlineStr">
        <is>
          <t>See abstract</t>
        </is>
      </c>
      <c r="I1251" t="inlineStr">
        <is>
          <t>See abstract</t>
        </is>
      </c>
      <c r="J1251" t="inlineStr">
        <is>
          <t>See abstract (AI/ML)</t>
        </is>
      </c>
      <c r="K1251" t="inlineStr">
        <is>
          <t>See abstract</t>
        </is>
      </c>
      <c r="M1251" t="inlineStr">
        <is>
          <t>See abstract</t>
        </is>
      </c>
      <c r="N1251" t="inlineStr">
        <is>
          <t>See abstract</t>
        </is>
      </c>
      <c r="O1251" t="inlineStr">
        <is>
          <t>Not verified from abstract</t>
        </is>
      </c>
      <c r="P1251" t="inlineStr">
        <is>
          <t>See abstract</t>
        </is>
      </c>
      <c r="Q1251" t="inlineStr">
        <is>
          <t>See abstract</t>
        </is>
      </c>
      <c r="R1251" t="inlineStr">
        <is>
          <t>Not reviewed (not included)</t>
        </is>
      </c>
      <c r="S1251" t="inlineStr">
        <is>
          <t>Not reviewed (not included)</t>
        </is>
      </c>
      <c r="T1251" t="inlineStr">
        <is>
          <t>Abstract screening only. Not Selected for Final 95 (Pending Full Text Review)</t>
        </is>
      </c>
      <c r="U1251" t="inlineStr">
        <is>
          <t>EXCLUDE</t>
        </is>
      </c>
      <c r="V12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51" t="inlineStr">
        <is>
          <t>Excluded: Other Criterion</t>
        </is>
      </c>
      <c r="X1251" t="inlineStr">
        <is>
          <t>Not assessed from abstract</t>
        </is>
      </c>
      <c r="Y1251" t="inlineStr">
        <is>
          <t>Pubmed</t>
        </is>
      </c>
      <c r="Z1251" t="inlineStr">
        <is>
          <t>Not determined from abstract</t>
        </is>
      </c>
      <c r="AB1251" t="inlineStr">
        <is>
          <t>Not assessed (not included)</t>
        </is>
      </c>
      <c r="AC1251" t="inlineStr">
        <is>
          <t>Not assessed (not included)</t>
        </is>
      </c>
      <c r="AD1251" t="inlineStr">
        <is>
          <t>Yang YS, Hsu CW, Wang LJ, Hung KC, Chen YB, Liang CS, Chen MH.</t>
        </is>
      </c>
      <c r="AF1251" t="inlineStr">
        <is>
          <t>Unknown - Verify via DOI</t>
        </is>
      </c>
      <c r="AH1251" t="inlineStr">
        <is>
          <t>Not assessed</t>
        </is>
      </c>
      <c r="AI1251" t="inlineStr">
        <is>
          <t>Not reported</t>
        </is>
      </c>
      <c r="AJ1251" t="inlineStr">
        <is>
          <t>Not reported</t>
        </is>
      </c>
      <c r="AK1251" t="inlineStr">
        <is>
          <t>Not reported</t>
        </is>
      </c>
      <c r="AL1251" t="inlineStr">
        <is>
          <t>Not reported</t>
        </is>
      </c>
      <c r="AM1251" t="inlineStr">
        <is>
          <t>Not reported</t>
        </is>
      </c>
      <c r="AN1251" t="inlineStr">
        <is>
          <t>Not reported</t>
        </is>
      </c>
      <c r="AO1251" t="inlineStr">
        <is>
          <t>Not reviewed</t>
        </is>
      </c>
      <c r="AP1251" t="inlineStr">
        <is>
          <t>Not reported</t>
        </is>
      </c>
      <c r="AQ1251" t="inlineStr">
        <is>
          <t>Not reported</t>
        </is>
      </c>
      <c r="AR1251" t="inlineStr">
        <is>
          <t>Not reported</t>
        </is>
      </c>
      <c r="AS1251" t="inlineStr">
        <is>
          <t>See abstract</t>
        </is>
      </c>
      <c r="AT1251" t="inlineStr">
        <is>
          <t>Not reviewed</t>
        </is>
      </c>
      <c r="AU1251" t="inlineStr">
        <is>
          <t>Not reviewed</t>
        </is>
      </c>
      <c r="AV1251" t="inlineStr">
        <is>
          <t>Not reviewed</t>
        </is>
      </c>
      <c r="AW1251" t="inlineStr">
        <is>
          <t>Not reviewed</t>
        </is>
      </c>
      <c r="AX1251" t="inlineStr">
        <is>
          <t>Not reported</t>
        </is>
      </c>
      <c r="AY1251" t="inlineStr">
        <is>
          <t>Not reported</t>
        </is>
      </c>
      <c r="AZ1251" t="inlineStr">
        <is>
          <t>Not reported</t>
        </is>
      </c>
      <c r="BA1251" t="inlineStr">
        <is>
          <t>Not reported</t>
        </is>
      </c>
      <c r="BB1251" t="inlineStr">
        <is>
          <t>Not reported</t>
        </is>
      </c>
      <c r="BC1251" t="inlineStr">
        <is>
          <t>Not reported</t>
        </is>
      </c>
      <c r="BD1251" t="inlineStr">
        <is>
          <t>Not reported</t>
        </is>
      </c>
      <c r="BE1251" t="inlineStr">
        <is>
          <t>Not reported</t>
        </is>
      </c>
      <c r="BF1251" t="inlineStr">
        <is>
          <t>Not reported</t>
        </is>
      </c>
      <c r="BG1251" t="inlineStr">
        <is>
          <t>Not reviewed (not included)</t>
        </is>
      </c>
      <c r="BH1251" t="inlineStr">
        <is>
          <t>N/A</t>
        </is>
      </c>
      <c r="BI1251" t="inlineStr">
        <is>
          <t>Not reviewed</t>
        </is>
      </c>
      <c r="BJ1251" t="inlineStr">
        <is>
          <t>Not reviewed</t>
        </is>
      </c>
      <c r="BK1251" t="inlineStr">
        <is>
          <t>Not reviewed</t>
        </is>
      </c>
      <c r="BL1251" t="inlineStr">
        <is>
          <t>Not reviewed</t>
        </is>
      </c>
      <c r="BM1251" t="inlineStr">
        <is>
          <t>Not reviewed (not included)</t>
        </is>
      </c>
      <c r="BN1251" t="inlineStr">
        <is>
          <t>Not Selected for Final 95 (Pending Full Text Review) - Candidate paper not selected for final 95: Passed abstract screening but not included in final selec</t>
        </is>
      </c>
      <c r="BO1251" t="inlineStr">
        <is>
          <t>Abstract-level screening only</t>
        </is>
      </c>
      <c r="BP1251" t="inlineStr">
        <is>
          <t>Not reported</t>
        </is>
      </c>
    </row>
    <row r="1252">
      <c r="A1252" t="inlineStr">
        <is>
          <t>Differentiating Boys with ADHD from Those with Typical Development Based on Whole-Brain Functional Connections Using a Machine Learning Approach</t>
        </is>
      </c>
      <c r="B1252" t="n">
        <v>2020</v>
      </c>
      <c r="C1252" t="inlineStr">
        <is>
          <t>Not checked</t>
        </is>
      </c>
      <c r="D1252" t="inlineStr">
        <is>
          <t>Not checked</t>
        </is>
      </c>
      <c r="E1252">
        <f>_XLFN.IFNA( _XLFN.XLOOKUP(A1150,#REF!,#REF!), "NOT PUBMED")</f>
        <v/>
      </c>
      <c r="G1252" t="inlineStr">
        <is>
          <t>Unimodal</t>
        </is>
      </c>
      <c r="H1252" t="inlineStr">
        <is>
          <t>See abstract</t>
        </is>
      </c>
      <c r="I1252" t="inlineStr">
        <is>
          <t>See abstract</t>
        </is>
      </c>
      <c r="J1252" t="inlineStr">
        <is>
          <t>See abstract (AI/ML)</t>
        </is>
      </c>
      <c r="K1252" t="inlineStr">
        <is>
          <t>See abstract</t>
        </is>
      </c>
      <c r="M1252" t="inlineStr">
        <is>
          <t>See abstract</t>
        </is>
      </c>
      <c r="N1252" t="inlineStr">
        <is>
          <t>See abstract</t>
        </is>
      </c>
      <c r="O1252" t="inlineStr">
        <is>
          <t>Not verified from abstract</t>
        </is>
      </c>
      <c r="P1252" t="inlineStr">
        <is>
          <t>See abstract</t>
        </is>
      </c>
      <c r="Q1252" t="inlineStr">
        <is>
          <t>See abstract</t>
        </is>
      </c>
      <c r="R1252" t="inlineStr">
        <is>
          <t>Not reviewed (not included)</t>
        </is>
      </c>
      <c r="S1252" t="inlineStr">
        <is>
          <t>Not reviewed (not included)</t>
        </is>
      </c>
      <c r="T1252" t="inlineStr">
        <is>
          <t>Abstract screening only. Not Selected for Final 95 (Pending Full Text Review)</t>
        </is>
      </c>
      <c r="U1252" t="inlineStr">
        <is>
          <t>EXCLUDE</t>
        </is>
      </c>
      <c r="V12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52" t="inlineStr">
        <is>
          <t>Excluded: Other Criterion</t>
        </is>
      </c>
      <c r="X1252" t="inlineStr">
        <is>
          <t>Not assessed from abstract</t>
        </is>
      </c>
      <c r="Y1252" t="inlineStr">
        <is>
          <t>Pubmed</t>
        </is>
      </c>
      <c r="Z1252" t="inlineStr">
        <is>
          <t>Not determined from abstract</t>
        </is>
      </c>
      <c r="AB1252" t="inlineStr">
        <is>
          <t>Not assessed (not included)</t>
        </is>
      </c>
      <c r="AC1252" t="inlineStr">
        <is>
          <t>Not assessed (not included)</t>
        </is>
      </c>
      <c r="AD1252" t="inlineStr">
        <is>
          <t>Sun Y, Zhao L, Lan Z, Jia XZ, Xue SW.</t>
        </is>
      </c>
      <c r="AF1252" t="inlineStr">
        <is>
          <t>Unknown - Verify via DOI</t>
        </is>
      </c>
      <c r="AH1252" t="inlineStr">
        <is>
          <t>Not assessed</t>
        </is>
      </c>
      <c r="AI1252" t="inlineStr">
        <is>
          <t>Not reported</t>
        </is>
      </c>
      <c r="AJ1252" t="inlineStr">
        <is>
          <t>Not reported</t>
        </is>
      </c>
      <c r="AK1252" t="inlineStr">
        <is>
          <t>Not reported</t>
        </is>
      </c>
      <c r="AL1252" t="inlineStr">
        <is>
          <t>Not reported</t>
        </is>
      </c>
      <c r="AM1252" t="inlineStr">
        <is>
          <t>Not reported</t>
        </is>
      </c>
      <c r="AN1252" t="inlineStr">
        <is>
          <t>Not reported</t>
        </is>
      </c>
      <c r="AO1252" t="inlineStr">
        <is>
          <t>Not reviewed</t>
        </is>
      </c>
      <c r="AP1252" t="inlineStr">
        <is>
          <t>Not reported</t>
        </is>
      </c>
      <c r="AQ1252" t="inlineStr">
        <is>
          <t>Not reported</t>
        </is>
      </c>
      <c r="AR1252" t="inlineStr">
        <is>
          <t>Not reported</t>
        </is>
      </c>
      <c r="AS1252" t="inlineStr">
        <is>
          <t>See abstract</t>
        </is>
      </c>
      <c r="AT1252" t="inlineStr">
        <is>
          <t>Not reviewed</t>
        </is>
      </c>
      <c r="AU1252" t="inlineStr">
        <is>
          <t>Not reviewed</t>
        </is>
      </c>
      <c r="AV1252" t="inlineStr">
        <is>
          <t>Not reviewed</t>
        </is>
      </c>
      <c r="AW1252" t="inlineStr">
        <is>
          <t>Not reviewed</t>
        </is>
      </c>
      <c r="AX1252" t="inlineStr">
        <is>
          <t>Not reported</t>
        </is>
      </c>
      <c r="AY1252" t="inlineStr">
        <is>
          <t>Not reported</t>
        </is>
      </c>
      <c r="AZ1252" t="inlineStr">
        <is>
          <t>Not reported</t>
        </is>
      </c>
      <c r="BA1252" t="inlineStr">
        <is>
          <t>Not reported</t>
        </is>
      </c>
      <c r="BB1252" t="inlineStr">
        <is>
          <t>Not reported</t>
        </is>
      </c>
      <c r="BC1252" t="inlineStr">
        <is>
          <t>Not reported</t>
        </is>
      </c>
      <c r="BD1252" t="inlineStr">
        <is>
          <t>Not reported</t>
        </is>
      </c>
      <c r="BE1252" t="inlineStr">
        <is>
          <t>Not reported</t>
        </is>
      </c>
      <c r="BF1252" t="inlineStr">
        <is>
          <t>Not reported</t>
        </is>
      </c>
      <c r="BG1252" t="inlineStr">
        <is>
          <t>Not reviewed (not included)</t>
        </is>
      </c>
      <c r="BH1252" t="inlineStr">
        <is>
          <t>N/A</t>
        </is>
      </c>
      <c r="BI1252" t="inlineStr">
        <is>
          <t>Not reviewed</t>
        </is>
      </c>
      <c r="BJ1252" t="inlineStr">
        <is>
          <t>Not reviewed</t>
        </is>
      </c>
      <c r="BK1252" t="inlineStr">
        <is>
          <t>Not reviewed</t>
        </is>
      </c>
      <c r="BL1252" t="inlineStr">
        <is>
          <t>Not reviewed</t>
        </is>
      </c>
      <c r="BM1252" t="inlineStr">
        <is>
          <t>Not reviewed (not included)</t>
        </is>
      </c>
      <c r="BN1252" t="inlineStr">
        <is>
          <t>Not Selected for Final 95 (Pending Full Text Review) - Candidate paper not selected for final 95: Passed abstract screening but not included in final selec</t>
        </is>
      </c>
      <c r="BO1252" t="inlineStr">
        <is>
          <t>Abstract-level screening only</t>
        </is>
      </c>
      <c r="BP1252" t="inlineStr">
        <is>
          <t>Not reported</t>
        </is>
      </c>
    </row>
    <row r="1253">
      <c r="A1253" t="inlineStr">
        <is>
          <t>Brain iron deficiency in children with attention deficit hyperactivity disorder using iterAtive magnetic suscePtibility sources sepARaTion (APART-QSM)</t>
        </is>
      </c>
      <c r="B1253" t="n">
        <v>2025</v>
      </c>
      <c r="C1253" t="inlineStr">
        <is>
          <t>Not checked</t>
        </is>
      </c>
      <c r="D1253" t="inlineStr">
        <is>
          <t>Not checked</t>
        </is>
      </c>
      <c r="E1253">
        <f>_XLFN.IFNA( _XLFN.XLOOKUP(A1151,#REF!,#REF!), "NOT PUBMED")</f>
        <v/>
      </c>
      <c r="G1253" t="inlineStr">
        <is>
          <t>Unimodal</t>
        </is>
      </c>
      <c r="H1253" t="inlineStr">
        <is>
          <t>See abstract</t>
        </is>
      </c>
      <c r="I1253" t="inlineStr">
        <is>
          <t>See abstract</t>
        </is>
      </c>
      <c r="J1253" t="inlineStr">
        <is>
          <t>See abstract (AI/ML)</t>
        </is>
      </c>
      <c r="K1253" t="inlineStr">
        <is>
          <t>See abstract</t>
        </is>
      </c>
      <c r="M1253" t="inlineStr">
        <is>
          <t>See abstract</t>
        </is>
      </c>
      <c r="N1253" t="inlineStr">
        <is>
          <t>See abstract</t>
        </is>
      </c>
      <c r="O1253" t="inlineStr">
        <is>
          <t>Not verified from abstract</t>
        </is>
      </c>
      <c r="P1253" t="inlineStr">
        <is>
          <t>See abstract</t>
        </is>
      </c>
      <c r="Q1253" t="inlineStr">
        <is>
          <t>See abstract</t>
        </is>
      </c>
      <c r="R1253" t="inlineStr">
        <is>
          <t>Not reviewed (not included)</t>
        </is>
      </c>
      <c r="S1253" t="inlineStr">
        <is>
          <t>Not reviewed (not included)</t>
        </is>
      </c>
      <c r="T1253" t="inlineStr">
        <is>
          <t>Abstract screening only. No AI/ML Methods</t>
        </is>
      </c>
      <c r="U1253" t="inlineStr">
        <is>
          <t>EXCLUDE</t>
        </is>
      </c>
      <c r="V1253" t="inlineStr">
        <is>
          <t>E1-No AI/ML/DL: Abstract and title do not describe application of AI, ML, or DL methods</t>
        </is>
      </c>
      <c r="W1253" t="inlineStr">
        <is>
          <t>Excluded: No AI/ML Methods</t>
        </is>
      </c>
      <c r="X1253" t="inlineStr">
        <is>
          <t>Not assessed from abstract</t>
        </is>
      </c>
      <c r="Y1253" t="inlineStr">
        <is>
          <t>Pubmed</t>
        </is>
      </c>
      <c r="Z1253" t="inlineStr">
        <is>
          <t>Not determined from abstract</t>
        </is>
      </c>
      <c r="AB1253" t="inlineStr">
        <is>
          <t>Not assessed (not included)</t>
        </is>
      </c>
      <c r="AC1253" t="inlineStr">
        <is>
          <t>Not assessed (not included)</t>
        </is>
      </c>
      <c r="AD1253" t="inlineStr">
        <is>
          <t>Li Y, Wang H, Cai H, Lan S, Dai Y, Xu B, Su S, Zhang H, Yang Z, Chen Y.</t>
        </is>
      </c>
      <c r="AF1253" t="inlineStr">
        <is>
          <t>Unknown - Verify via DOI</t>
        </is>
      </c>
      <c r="AH1253" t="inlineStr">
        <is>
          <t>Not assessed</t>
        </is>
      </c>
      <c r="AI1253" t="inlineStr">
        <is>
          <t>Not reported</t>
        </is>
      </c>
      <c r="AJ1253" t="inlineStr">
        <is>
          <t>Not reported</t>
        </is>
      </c>
      <c r="AK1253" t="inlineStr">
        <is>
          <t>Not reported</t>
        </is>
      </c>
      <c r="AL1253" t="inlineStr">
        <is>
          <t>Not reported</t>
        </is>
      </c>
      <c r="AM1253" t="inlineStr">
        <is>
          <t>Not reported</t>
        </is>
      </c>
      <c r="AN1253" t="inlineStr">
        <is>
          <t>Not reported</t>
        </is>
      </c>
      <c r="AO1253" t="inlineStr">
        <is>
          <t>Not reviewed</t>
        </is>
      </c>
      <c r="AP1253" t="inlineStr">
        <is>
          <t>Not reported</t>
        </is>
      </c>
      <c r="AQ1253" t="inlineStr">
        <is>
          <t>Not reported</t>
        </is>
      </c>
      <c r="AR1253" t="inlineStr">
        <is>
          <t>Not reported</t>
        </is>
      </c>
      <c r="AS1253" t="inlineStr">
        <is>
          <t>See abstract</t>
        </is>
      </c>
      <c r="AT1253" t="inlineStr">
        <is>
          <t>Not reviewed</t>
        </is>
      </c>
      <c r="AU1253" t="inlineStr">
        <is>
          <t>Not reviewed</t>
        </is>
      </c>
      <c r="AV1253" t="inlineStr">
        <is>
          <t>Not reviewed</t>
        </is>
      </c>
      <c r="AW1253" t="inlineStr">
        <is>
          <t>Not reviewed</t>
        </is>
      </c>
      <c r="AX1253" t="inlineStr">
        <is>
          <t>Not reported</t>
        </is>
      </c>
      <c r="AY1253" t="inlineStr">
        <is>
          <t>Not reported</t>
        </is>
      </c>
      <c r="AZ1253" t="inlineStr">
        <is>
          <t>Not reported</t>
        </is>
      </c>
      <c r="BA1253" t="inlineStr">
        <is>
          <t>Not reported</t>
        </is>
      </c>
      <c r="BB1253" t="inlineStr">
        <is>
          <t>Not reported</t>
        </is>
      </c>
      <c r="BC1253" t="inlineStr">
        <is>
          <t>Not reported</t>
        </is>
      </c>
      <c r="BD1253" t="inlineStr">
        <is>
          <t>Not reported</t>
        </is>
      </c>
      <c r="BE1253" t="inlineStr">
        <is>
          <t>Not reported</t>
        </is>
      </c>
      <c r="BF1253" t="inlineStr">
        <is>
          <t>Not reported</t>
        </is>
      </c>
      <c r="BG1253" t="inlineStr">
        <is>
          <t>Not reviewed (not included)</t>
        </is>
      </c>
      <c r="BH1253" t="inlineStr">
        <is>
          <t>N/A</t>
        </is>
      </c>
      <c r="BI1253" t="inlineStr">
        <is>
          <t>Not reviewed</t>
        </is>
      </c>
      <c r="BJ1253" t="inlineStr">
        <is>
          <t>Not reviewed</t>
        </is>
      </c>
      <c r="BK1253" t="inlineStr">
        <is>
          <t>Not reviewed</t>
        </is>
      </c>
      <c r="BL1253" t="inlineStr">
        <is>
          <t>Not reviewed</t>
        </is>
      </c>
      <c r="BM1253" t="inlineStr">
        <is>
          <t>Not reviewed (not included)</t>
        </is>
      </c>
      <c r="BN1253" t="inlineStr">
        <is>
          <t>No AI/ML Methods - E1-No AI/ML/DL: Abstract and title do not describe application of AI, ML, or DL methods</t>
        </is>
      </c>
      <c r="BO1253" t="inlineStr">
        <is>
          <t>Abstract-level screening only</t>
        </is>
      </c>
      <c r="BP1253" t="inlineStr">
        <is>
          <t>Not reported</t>
        </is>
      </c>
    </row>
    <row r="1254">
      <c r="A1254" t="inlineStr">
        <is>
          <t>Explainability Enhanced Machine Learning Model for Classifying Intellectual Disability and Attention-Deficit/Hyperactivity Disorder With Psychological Test Reports</t>
        </is>
      </c>
      <c r="B1254" t="n">
        <v>2025</v>
      </c>
      <c r="C1254" t="inlineStr">
        <is>
          <t>Not checked</t>
        </is>
      </c>
      <c r="D1254" t="inlineStr">
        <is>
          <t>Not checked</t>
        </is>
      </c>
      <c r="E1254">
        <f>_XLFN.IFNA( _XLFN.XLOOKUP(A1152,#REF!,#REF!), "NOT PUBMED")</f>
        <v/>
      </c>
      <c r="G1254" t="inlineStr">
        <is>
          <t>Unimodal</t>
        </is>
      </c>
      <c r="H1254" t="inlineStr">
        <is>
          <t>See abstract</t>
        </is>
      </c>
      <c r="I1254" t="inlineStr">
        <is>
          <t>See abstract</t>
        </is>
      </c>
      <c r="J1254" t="inlineStr">
        <is>
          <t>See abstract (AI/ML)</t>
        </is>
      </c>
      <c r="K1254" t="inlineStr">
        <is>
          <t>See abstract</t>
        </is>
      </c>
      <c r="M1254" t="inlineStr">
        <is>
          <t>See abstract</t>
        </is>
      </c>
      <c r="N1254" t="inlineStr">
        <is>
          <t>See abstract</t>
        </is>
      </c>
      <c r="O1254" t="inlineStr">
        <is>
          <t>Not verified from abstract</t>
        </is>
      </c>
      <c r="P1254" t="inlineStr">
        <is>
          <t>See abstract</t>
        </is>
      </c>
      <c r="Q1254" t="inlineStr">
        <is>
          <t>See abstract</t>
        </is>
      </c>
      <c r="R1254" t="inlineStr">
        <is>
          <t>Not reviewed (not included)</t>
        </is>
      </c>
      <c r="S1254" t="inlineStr">
        <is>
          <t>Not reviewed (not included)</t>
        </is>
      </c>
      <c r="T1254" t="inlineStr">
        <is>
          <t>Abstract screening only. Not Selected for Final 95 (Pending Full Text Review)</t>
        </is>
      </c>
      <c r="U1254" t="inlineStr">
        <is>
          <t>EXCLUDE</t>
        </is>
      </c>
      <c r="V125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54" t="inlineStr">
        <is>
          <t>Excluded: Other Criterion</t>
        </is>
      </c>
      <c r="X1254" t="inlineStr">
        <is>
          <t>Not assessed from abstract</t>
        </is>
      </c>
      <c r="Y1254" t="inlineStr">
        <is>
          <t>Pubmed</t>
        </is>
      </c>
      <c r="Z1254" t="inlineStr">
        <is>
          <t>Not determined from abstract</t>
        </is>
      </c>
      <c r="AB1254" t="inlineStr">
        <is>
          <t>Not assessed (not included)</t>
        </is>
      </c>
      <c r="AC1254" t="inlineStr">
        <is>
          <t>Not assessed (not included)</t>
        </is>
      </c>
      <c r="AD1254" t="inlineStr">
        <is>
          <t>Kim TM, Kim YH, Song SH, Choi IY, Kim DJ, Ko T.</t>
        </is>
      </c>
      <c r="AF1254" t="inlineStr">
        <is>
          <t>Unknown - Verify via DOI</t>
        </is>
      </c>
      <c r="AH1254" t="inlineStr">
        <is>
          <t>Not assessed</t>
        </is>
      </c>
      <c r="AI1254" t="inlineStr">
        <is>
          <t>Not reported</t>
        </is>
      </c>
      <c r="AJ1254" t="inlineStr">
        <is>
          <t>Not reported</t>
        </is>
      </c>
      <c r="AK1254" t="inlineStr">
        <is>
          <t>Not reported</t>
        </is>
      </c>
      <c r="AL1254" t="inlineStr">
        <is>
          <t>Not reported</t>
        </is>
      </c>
      <c r="AM1254" t="inlineStr">
        <is>
          <t>Not reported</t>
        </is>
      </c>
      <c r="AN1254" t="inlineStr">
        <is>
          <t>Not reported</t>
        </is>
      </c>
      <c r="AO1254" t="inlineStr">
        <is>
          <t>Not reviewed</t>
        </is>
      </c>
      <c r="AP1254" t="inlineStr">
        <is>
          <t>Not reported</t>
        </is>
      </c>
      <c r="AQ1254" t="inlineStr">
        <is>
          <t>Not reported</t>
        </is>
      </c>
      <c r="AR1254" t="inlineStr">
        <is>
          <t>Not reported</t>
        </is>
      </c>
      <c r="AS1254" t="inlineStr">
        <is>
          <t>See abstract</t>
        </is>
      </c>
      <c r="AT1254" t="inlineStr">
        <is>
          <t>Not reviewed</t>
        </is>
      </c>
      <c r="AU1254" t="inlineStr">
        <is>
          <t>Not reviewed</t>
        </is>
      </c>
      <c r="AV1254" t="inlineStr">
        <is>
          <t>Not reviewed</t>
        </is>
      </c>
      <c r="AW1254" t="inlineStr">
        <is>
          <t>Not reviewed</t>
        </is>
      </c>
      <c r="AX1254" t="inlineStr">
        <is>
          <t>Not reported</t>
        </is>
      </c>
      <c r="AY1254" t="inlineStr">
        <is>
          <t>Not reported</t>
        </is>
      </c>
      <c r="AZ1254" t="inlineStr">
        <is>
          <t>Not reported</t>
        </is>
      </c>
      <c r="BA1254" t="inlineStr">
        <is>
          <t>Not reported</t>
        </is>
      </c>
      <c r="BB1254" t="inlineStr">
        <is>
          <t>Not reported</t>
        </is>
      </c>
      <c r="BC1254" t="inlineStr">
        <is>
          <t>Not reported</t>
        </is>
      </c>
      <c r="BD1254" t="inlineStr">
        <is>
          <t>Not reported</t>
        </is>
      </c>
      <c r="BE1254" t="inlineStr">
        <is>
          <t>Not reported</t>
        </is>
      </c>
      <c r="BF1254" t="inlineStr">
        <is>
          <t>Not reported</t>
        </is>
      </c>
      <c r="BG1254" t="inlineStr">
        <is>
          <t>Not reviewed (not included)</t>
        </is>
      </c>
      <c r="BH1254" t="inlineStr">
        <is>
          <t>N/A</t>
        </is>
      </c>
      <c r="BI1254" t="inlineStr">
        <is>
          <t>Not reviewed</t>
        </is>
      </c>
      <c r="BJ1254" t="inlineStr">
        <is>
          <t>Not reviewed</t>
        </is>
      </c>
      <c r="BK1254" t="inlineStr">
        <is>
          <t>Not reviewed</t>
        </is>
      </c>
      <c r="BL1254" t="inlineStr">
        <is>
          <t>Not reviewed</t>
        </is>
      </c>
      <c r="BM1254" t="inlineStr">
        <is>
          <t>Not reviewed (not included)</t>
        </is>
      </c>
      <c r="BN1254" t="inlineStr">
        <is>
          <t>Not Selected for Final 95 (Pending Full Text Review) - Candidate paper not selected for final 95: Passed abstract screening but not included in final selec</t>
        </is>
      </c>
      <c r="BO1254" t="inlineStr">
        <is>
          <t>Abstract-level screening only</t>
        </is>
      </c>
      <c r="BP1254" t="inlineStr">
        <is>
          <t>Not reported</t>
        </is>
      </c>
    </row>
    <row r="1255">
      <c r="A1255" t="inlineStr">
        <is>
          <t>Automatic detection of attention deficit hyperactivity disorder using machine learning algorithms based on short time Fourier transform and discrete cosine transform</t>
        </is>
      </c>
      <c r="B1255" t="n">
        <v>2025</v>
      </c>
      <c r="C1255" t="inlineStr">
        <is>
          <t>Not checked</t>
        </is>
      </c>
      <c r="D1255" t="inlineStr">
        <is>
          <t>Not checked</t>
        </is>
      </c>
      <c r="E1255">
        <f>_XLFN.IFNA( _XLFN.XLOOKUP(A1153,#REF!,#REF!), "NOT PUBMED")</f>
        <v/>
      </c>
      <c r="G1255" t="inlineStr">
        <is>
          <t>Unimodal</t>
        </is>
      </c>
      <c r="H1255" t="inlineStr">
        <is>
          <t>See abstract</t>
        </is>
      </c>
      <c r="I1255" t="inlineStr">
        <is>
          <t>See abstract</t>
        </is>
      </c>
      <c r="J1255" t="inlineStr">
        <is>
          <t>See abstract (AI/ML)</t>
        </is>
      </c>
      <c r="K1255" t="inlineStr">
        <is>
          <t>See abstract</t>
        </is>
      </c>
      <c r="M1255" t="inlineStr">
        <is>
          <t>See abstract</t>
        </is>
      </c>
      <c r="N1255" t="inlineStr">
        <is>
          <t>See abstract</t>
        </is>
      </c>
      <c r="O1255" t="inlineStr">
        <is>
          <t>Not verified from abstract</t>
        </is>
      </c>
      <c r="P1255" t="inlineStr">
        <is>
          <t>See abstract</t>
        </is>
      </c>
      <c r="Q1255" t="inlineStr">
        <is>
          <t>See abstract</t>
        </is>
      </c>
      <c r="R1255" t="inlineStr">
        <is>
          <t>Not reviewed (not included)</t>
        </is>
      </c>
      <c r="S1255" t="inlineStr">
        <is>
          <t>Not reviewed (not included)</t>
        </is>
      </c>
      <c r="T1255" t="inlineStr">
        <is>
          <t>Abstract screening only. Not Selected for Final 95 (Pending Full Text Review)</t>
        </is>
      </c>
      <c r="U1255" t="inlineStr">
        <is>
          <t>EXCLUDE</t>
        </is>
      </c>
      <c r="V12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55" t="inlineStr">
        <is>
          <t>Excluded: Other Criterion</t>
        </is>
      </c>
      <c r="X1255" t="inlineStr">
        <is>
          <t>Not assessed from abstract</t>
        </is>
      </c>
      <c r="Y1255" t="inlineStr">
        <is>
          <t>Pubmed</t>
        </is>
      </c>
      <c r="Z1255" t="inlineStr">
        <is>
          <t>Not determined from abstract</t>
        </is>
      </c>
      <c r="AB1255" t="inlineStr">
        <is>
          <t>Not assessed (not included)</t>
        </is>
      </c>
      <c r="AC1255" t="inlineStr">
        <is>
          <t>Not assessed (not included)</t>
        </is>
      </c>
      <c r="AD1255" t="inlineStr">
        <is>
          <t>Deshmukh M, Khemchandani M.</t>
        </is>
      </c>
      <c r="AF1255" t="inlineStr">
        <is>
          <t>Unknown - Verify via DOI</t>
        </is>
      </c>
      <c r="AH1255" t="inlineStr">
        <is>
          <t>Not assessed</t>
        </is>
      </c>
      <c r="AI1255" t="inlineStr">
        <is>
          <t>Not reported</t>
        </is>
      </c>
      <c r="AJ1255" t="inlineStr">
        <is>
          <t>Not reported</t>
        </is>
      </c>
      <c r="AK1255" t="inlineStr">
        <is>
          <t>Not reported</t>
        </is>
      </c>
      <c r="AL1255" t="inlineStr">
        <is>
          <t>Not reported</t>
        </is>
      </c>
      <c r="AM1255" t="inlineStr">
        <is>
          <t>Not reported</t>
        </is>
      </c>
      <c r="AN1255" t="inlineStr">
        <is>
          <t>Not reported</t>
        </is>
      </c>
      <c r="AO1255" t="inlineStr">
        <is>
          <t>Not reviewed</t>
        </is>
      </c>
      <c r="AP1255" t="inlineStr">
        <is>
          <t>Not reported</t>
        </is>
      </c>
      <c r="AQ1255" t="inlineStr">
        <is>
          <t>Not reported</t>
        </is>
      </c>
      <c r="AR1255" t="inlineStr">
        <is>
          <t>Not reported</t>
        </is>
      </c>
      <c r="AS1255" t="inlineStr">
        <is>
          <t>See abstract</t>
        </is>
      </c>
      <c r="AT1255" t="inlineStr">
        <is>
          <t>Not reviewed</t>
        </is>
      </c>
      <c r="AU1255" t="inlineStr">
        <is>
          <t>Not reviewed</t>
        </is>
      </c>
      <c r="AV1255" t="inlineStr">
        <is>
          <t>Not reviewed</t>
        </is>
      </c>
      <c r="AW1255" t="inlineStr">
        <is>
          <t>Not reviewed</t>
        </is>
      </c>
      <c r="AX1255" t="inlineStr">
        <is>
          <t>Not reported</t>
        </is>
      </c>
      <c r="AY1255" t="inlineStr">
        <is>
          <t>Not reported</t>
        </is>
      </c>
      <c r="AZ1255" t="inlineStr">
        <is>
          <t>Not reported</t>
        </is>
      </c>
      <c r="BA1255" t="inlineStr">
        <is>
          <t>Not reported</t>
        </is>
      </c>
      <c r="BB1255" t="inlineStr">
        <is>
          <t>Not reported</t>
        </is>
      </c>
      <c r="BC1255" t="inlineStr">
        <is>
          <t>Not reported</t>
        </is>
      </c>
      <c r="BD1255" t="inlineStr">
        <is>
          <t>Not reported</t>
        </is>
      </c>
      <c r="BE1255" t="inlineStr">
        <is>
          <t>Not reported</t>
        </is>
      </c>
      <c r="BF1255" t="inlineStr">
        <is>
          <t>Not reported</t>
        </is>
      </c>
      <c r="BG1255" t="inlineStr">
        <is>
          <t>Not reviewed (not included)</t>
        </is>
      </c>
      <c r="BH1255" t="inlineStr">
        <is>
          <t>N/A</t>
        </is>
      </c>
      <c r="BI1255" t="inlineStr">
        <is>
          <t>Not reviewed</t>
        </is>
      </c>
      <c r="BJ1255" t="inlineStr">
        <is>
          <t>Not reviewed</t>
        </is>
      </c>
      <c r="BK1255" t="inlineStr">
        <is>
          <t>Not reviewed</t>
        </is>
      </c>
      <c r="BL1255" t="inlineStr">
        <is>
          <t>Not reviewed</t>
        </is>
      </c>
      <c r="BM1255" t="inlineStr">
        <is>
          <t>Not reviewed (not included)</t>
        </is>
      </c>
      <c r="BN1255" t="inlineStr">
        <is>
          <t>Not Selected for Final 95 (Pending Full Text Review) - Candidate paper not selected for final 95: Passed abstract screening but not included in final selec</t>
        </is>
      </c>
      <c r="BO1255" t="inlineStr">
        <is>
          <t>Abstract-level screening only</t>
        </is>
      </c>
      <c r="BP1255" t="inlineStr">
        <is>
          <t>Not reported</t>
        </is>
      </c>
    </row>
    <row r="1256">
      <c r="A1256" t="inlineStr">
        <is>
          <t>MAN-GNN: An interpretable biomarker architecture for neurodevelopmental disorders</t>
        </is>
      </c>
      <c r="B1256" t="n">
        <v>2026</v>
      </c>
      <c r="C1256" t="inlineStr">
        <is>
          <t>Not checked</t>
        </is>
      </c>
      <c r="D1256" t="inlineStr">
        <is>
          <t>Not checked</t>
        </is>
      </c>
      <c r="E1256">
        <f>_XLFN.IFNA( _XLFN.XLOOKUP(A1154,#REF!,#REF!), "NOT PUBMED")</f>
        <v/>
      </c>
      <c r="G1256" t="inlineStr">
        <is>
          <t>Unimodal</t>
        </is>
      </c>
      <c r="H1256" t="inlineStr">
        <is>
          <t>See abstract</t>
        </is>
      </c>
      <c r="I1256" t="inlineStr">
        <is>
          <t>See abstract</t>
        </is>
      </c>
      <c r="J1256" t="inlineStr">
        <is>
          <t>See abstract (AI/ML)</t>
        </is>
      </c>
      <c r="K1256" t="inlineStr">
        <is>
          <t>See abstract</t>
        </is>
      </c>
      <c r="M1256" t="inlineStr">
        <is>
          <t>See abstract</t>
        </is>
      </c>
      <c r="N1256" t="inlineStr">
        <is>
          <t>See abstract</t>
        </is>
      </c>
      <c r="O1256" t="inlineStr">
        <is>
          <t>Not verified from abstract</t>
        </is>
      </c>
      <c r="P1256" t="inlineStr">
        <is>
          <t>See abstract</t>
        </is>
      </c>
      <c r="Q1256" t="inlineStr">
        <is>
          <t>See abstract</t>
        </is>
      </c>
      <c r="R1256" t="inlineStr">
        <is>
          <t>Not reviewed (not included)</t>
        </is>
      </c>
      <c r="S1256" t="inlineStr">
        <is>
          <t>Not reviewed (not included)</t>
        </is>
      </c>
      <c r="T1256" t="inlineStr">
        <is>
          <t>Abstract screening only. Out of Date Range</t>
        </is>
      </c>
      <c r="U1256" t="inlineStr">
        <is>
          <t>EXCLUDE</t>
        </is>
      </c>
      <c r="V1256" t="inlineStr">
        <is>
          <t>E4-Year: Published 2026, outside 2019-2025 window</t>
        </is>
      </c>
      <c r="W1256" t="inlineStr">
        <is>
          <t>Out of Date Range</t>
        </is>
      </c>
      <c r="X1256" t="inlineStr">
        <is>
          <t>Not assessed from abstract</t>
        </is>
      </c>
      <c r="Y1256" t="inlineStr">
        <is>
          <t>Pubmed</t>
        </is>
      </c>
      <c r="Z1256" t="inlineStr">
        <is>
          <t>Not determined from abstract</t>
        </is>
      </c>
      <c r="AB1256" t="inlineStr">
        <is>
          <t>Not assessed (not included)</t>
        </is>
      </c>
      <c r="AC1256" t="inlineStr">
        <is>
          <t>Not assessed (not included)</t>
        </is>
      </c>
      <c r="AD1256" t="inlineStr">
        <is>
          <t>Han Q, Ye H, Bai M, Wang L, Sun Y, Song Z, Zhao J, Shi L, Kuang Z.</t>
        </is>
      </c>
      <c r="AF1256" t="inlineStr">
        <is>
          <t>Unknown - Verify via DOI</t>
        </is>
      </c>
      <c r="AH1256" t="inlineStr">
        <is>
          <t>Not assessed</t>
        </is>
      </c>
      <c r="AI1256" t="inlineStr">
        <is>
          <t>Not reported</t>
        </is>
      </c>
      <c r="AJ1256" t="inlineStr">
        <is>
          <t>Not reported</t>
        </is>
      </c>
      <c r="AK1256" t="inlineStr">
        <is>
          <t>Not reported</t>
        </is>
      </c>
      <c r="AL1256" t="inlineStr">
        <is>
          <t>Not reported</t>
        </is>
      </c>
      <c r="AM1256" t="inlineStr">
        <is>
          <t>Not reported</t>
        </is>
      </c>
      <c r="AN1256" t="inlineStr">
        <is>
          <t>Not reported</t>
        </is>
      </c>
      <c r="AO1256" t="inlineStr">
        <is>
          <t>Not reviewed</t>
        </is>
      </c>
      <c r="AP1256" t="inlineStr">
        <is>
          <t>Not reported</t>
        </is>
      </c>
      <c r="AQ1256" t="inlineStr">
        <is>
          <t>Not reported</t>
        </is>
      </c>
      <c r="AR1256" t="inlineStr">
        <is>
          <t>Not reported</t>
        </is>
      </c>
      <c r="AS1256" t="inlineStr">
        <is>
          <t>See abstract</t>
        </is>
      </c>
      <c r="AT1256" t="inlineStr">
        <is>
          <t>Not reviewed</t>
        </is>
      </c>
      <c r="AU1256" t="inlineStr">
        <is>
          <t>Not reviewed</t>
        </is>
      </c>
      <c r="AV1256" t="inlineStr">
        <is>
          <t>Not reviewed</t>
        </is>
      </c>
      <c r="AW1256" t="inlineStr">
        <is>
          <t>Not reviewed</t>
        </is>
      </c>
      <c r="AX1256" t="inlineStr">
        <is>
          <t>Not reported</t>
        </is>
      </c>
      <c r="AY1256" t="inlineStr">
        <is>
          <t>Not reported</t>
        </is>
      </c>
      <c r="AZ1256" t="inlineStr">
        <is>
          <t>Not reported</t>
        </is>
      </c>
      <c r="BA1256" t="inlineStr">
        <is>
          <t>Not reported</t>
        </is>
      </c>
      <c r="BB1256" t="inlineStr">
        <is>
          <t>Not reported</t>
        </is>
      </c>
      <c r="BC1256" t="inlineStr">
        <is>
          <t>Not reported</t>
        </is>
      </c>
      <c r="BD1256" t="inlineStr">
        <is>
          <t>Not reported</t>
        </is>
      </c>
      <c r="BE1256" t="inlineStr">
        <is>
          <t>Not reported</t>
        </is>
      </c>
      <c r="BF1256" t="inlineStr">
        <is>
          <t>Not reported</t>
        </is>
      </c>
      <c r="BG1256" t="inlineStr">
        <is>
          <t>Not reviewed (not included)</t>
        </is>
      </c>
      <c r="BH1256" t="inlineStr">
        <is>
          <t>N/A</t>
        </is>
      </c>
      <c r="BI1256" t="inlineStr">
        <is>
          <t>Not reviewed</t>
        </is>
      </c>
      <c r="BJ1256" t="inlineStr">
        <is>
          <t>Not reviewed</t>
        </is>
      </c>
      <c r="BK1256" t="inlineStr">
        <is>
          <t>Not reviewed</t>
        </is>
      </c>
      <c r="BL1256" t="inlineStr">
        <is>
          <t>Not reviewed</t>
        </is>
      </c>
      <c r="BM1256" t="inlineStr">
        <is>
          <t>Not reviewed (not included)</t>
        </is>
      </c>
      <c r="BN1256" t="inlineStr">
        <is>
          <t>Out of Date Range - E4-Year: Published 2026, outside 2019-2025 window</t>
        </is>
      </c>
      <c r="BO1256" t="inlineStr">
        <is>
          <t>Abstract-level screening only</t>
        </is>
      </c>
      <c r="BP1256" t="inlineStr">
        <is>
          <t>Not reported</t>
        </is>
      </c>
    </row>
    <row r="1257">
      <c r="A1257" t="inlineStr">
        <is>
          <t>Leveraging point-of-view camera and MediaPipe for objective hyperactivity assessment in preschool ADHD</t>
        </is>
      </c>
      <c r="B1257" t="n">
        <v>2026</v>
      </c>
      <c r="C1257" t="inlineStr">
        <is>
          <t>Not checked</t>
        </is>
      </c>
      <c r="D1257" t="inlineStr">
        <is>
          <t>Not checked</t>
        </is>
      </c>
      <c r="E1257">
        <f>_XLFN.IFNA( _XLFN.XLOOKUP(A1155,#REF!,#REF!), "NOT PUBMED")</f>
        <v/>
      </c>
      <c r="G1257" t="inlineStr">
        <is>
          <t>Unimodal</t>
        </is>
      </c>
      <c r="H1257" t="inlineStr">
        <is>
          <t>See abstract</t>
        </is>
      </c>
      <c r="I1257" t="inlineStr">
        <is>
          <t>See abstract</t>
        </is>
      </c>
      <c r="J1257" t="inlineStr">
        <is>
          <t>See abstract (AI/ML)</t>
        </is>
      </c>
      <c r="K1257" t="inlineStr">
        <is>
          <t>See abstract</t>
        </is>
      </c>
      <c r="M1257" t="inlineStr">
        <is>
          <t>See abstract</t>
        </is>
      </c>
      <c r="N1257" t="inlineStr">
        <is>
          <t>See abstract</t>
        </is>
      </c>
      <c r="O1257" t="inlineStr">
        <is>
          <t>Not verified from abstract</t>
        </is>
      </c>
      <c r="P1257" t="inlineStr">
        <is>
          <t>See abstract</t>
        </is>
      </c>
      <c r="Q1257" t="inlineStr">
        <is>
          <t>See abstract</t>
        </is>
      </c>
      <c r="R1257" t="inlineStr">
        <is>
          <t>Not reviewed (not included)</t>
        </is>
      </c>
      <c r="S1257" t="inlineStr">
        <is>
          <t>Not reviewed (not included)</t>
        </is>
      </c>
      <c r="T1257" t="inlineStr">
        <is>
          <t>Abstract screening only. Out of Date Range</t>
        </is>
      </c>
      <c r="U1257" t="inlineStr">
        <is>
          <t>EXCLUDE</t>
        </is>
      </c>
      <c r="V1257" t="inlineStr">
        <is>
          <t>E4-Year: Published 2026, outside 2019-2025 window</t>
        </is>
      </c>
      <c r="W1257" t="inlineStr">
        <is>
          <t>Out of Date Range</t>
        </is>
      </c>
      <c r="X1257" t="inlineStr">
        <is>
          <t>Not assessed from abstract</t>
        </is>
      </c>
      <c r="Y1257" t="inlineStr">
        <is>
          <t>Pubmed</t>
        </is>
      </c>
      <c r="Z1257" t="inlineStr">
        <is>
          <t>Not determined from abstract</t>
        </is>
      </c>
      <c r="AB1257" t="inlineStr">
        <is>
          <t>Not assessed (not included)</t>
        </is>
      </c>
      <c r="AC1257" t="inlineStr">
        <is>
          <t>Not assessed (not included)</t>
        </is>
      </c>
      <c r="AD1257" t="inlineStr">
        <is>
          <t>Kayış H, Gedizlioğlu Ç.</t>
        </is>
      </c>
      <c r="AF1257" t="inlineStr">
        <is>
          <t>Unknown - Verify via DOI</t>
        </is>
      </c>
      <c r="AH1257" t="inlineStr">
        <is>
          <t>Not assessed</t>
        </is>
      </c>
      <c r="AI1257" t="inlineStr">
        <is>
          <t>Not reported</t>
        </is>
      </c>
      <c r="AJ1257" t="inlineStr">
        <is>
          <t>Not reported</t>
        </is>
      </c>
      <c r="AK1257" t="inlineStr">
        <is>
          <t>Not reported</t>
        </is>
      </c>
      <c r="AL1257" t="inlineStr">
        <is>
          <t>Not reported</t>
        </is>
      </c>
      <c r="AM1257" t="inlineStr">
        <is>
          <t>Not reported</t>
        </is>
      </c>
      <c r="AN1257" t="inlineStr">
        <is>
          <t>Not reported</t>
        </is>
      </c>
      <c r="AO1257" t="inlineStr">
        <is>
          <t>Not reviewed</t>
        </is>
      </c>
      <c r="AP1257" t="inlineStr">
        <is>
          <t>Not reported</t>
        </is>
      </c>
      <c r="AQ1257" t="inlineStr">
        <is>
          <t>Not reported</t>
        </is>
      </c>
      <c r="AR1257" t="inlineStr">
        <is>
          <t>Not reported</t>
        </is>
      </c>
      <c r="AS1257" t="inlineStr">
        <is>
          <t>See abstract</t>
        </is>
      </c>
      <c r="AT1257" t="inlineStr">
        <is>
          <t>Not reviewed</t>
        </is>
      </c>
      <c r="AU1257" t="inlineStr">
        <is>
          <t>Not reviewed</t>
        </is>
      </c>
      <c r="AV1257" t="inlineStr">
        <is>
          <t>Not reviewed</t>
        </is>
      </c>
      <c r="AW1257" t="inlineStr">
        <is>
          <t>Not reviewed</t>
        </is>
      </c>
      <c r="AX1257" t="inlineStr">
        <is>
          <t>Not reported</t>
        </is>
      </c>
      <c r="AY1257" t="inlineStr">
        <is>
          <t>Not reported</t>
        </is>
      </c>
      <c r="AZ1257" t="inlineStr">
        <is>
          <t>Not reported</t>
        </is>
      </c>
      <c r="BA1257" t="inlineStr">
        <is>
          <t>Not reported</t>
        </is>
      </c>
      <c r="BB1257" t="inlineStr">
        <is>
          <t>Not reported</t>
        </is>
      </c>
      <c r="BC1257" t="inlineStr">
        <is>
          <t>Not reported</t>
        </is>
      </c>
      <c r="BD1257" t="inlineStr">
        <is>
          <t>Not reported</t>
        </is>
      </c>
      <c r="BE1257" t="inlineStr">
        <is>
          <t>Not reported</t>
        </is>
      </c>
      <c r="BF1257" t="inlineStr">
        <is>
          <t>Not reported</t>
        </is>
      </c>
      <c r="BG1257" t="inlineStr">
        <is>
          <t>Not reviewed (not included)</t>
        </is>
      </c>
      <c r="BH1257" t="inlineStr">
        <is>
          <t>N/A</t>
        </is>
      </c>
      <c r="BI1257" t="inlineStr">
        <is>
          <t>Not reviewed</t>
        </is>
      </c>
      <c r="BJ1257" t="inlineStr">
        <is>
          <t>Not reviewed</t>
        </is>
      </c>
      <c r="BK1257" t="inlineStr">
        <is>
          <t>Not reviewed</t>
        </is>
      </c>
      <c r="BL1257" t="inlineStr">
        <is>
          <t>Not reviewed</t>
        </is>
      </c>
      <c r="BM1257" t="inlineStr">
        <is>
          <t>Not reviewed (not included)</t>
        </is>
      </c>
      <c r="BN1257" t="inlineStr">
        <is>
          <t>Out of Date Range - E4-Year: Published 2026, outside 2019-2025 window</t>
        </is>
      </c>
      <c r="BO1257" t="inlineStr">
        <is>
          <t>Abstract-level screening only</t>
        </is>
      </c>
      <c r="BP1257" t="inlineStr">
        <is>
          <t>Not reported</t>
        </is>
      </c>
    </row>
    <row r="1258">
      <c r="A1258" t="inlineStr">
        <is>
          <t>Toward a fair, gender-debiased classifier for the diagnosis of attention deficit/hyperactivity disorder- a Machine-Learning based classification study</t>
        </is>
      </c>
      <c r="B1258" t="n">
        <v>2025</v>
      </c>
      <c r="C1258" t="inlineStr">
        <is>
          <t>Not checked</t>
        </is>
      </c>
      <c r="D1258" t="inlineStr">
        <is>
          <t>Not checked</t>
        </is>
      </c>
      <c r="E1258">
        <f>_XLFN.IFNA( _XLFN.XLOOKUP(A1156,#REF!,#REF!), "NOT PUBMED")</f>
        <v/>
      </c>
      <c r="G1258" t="inlineStr">
        <is>
          <t>Unimodal</t>
        </is>
      </c>
      <c r="H1258" t="inlineStr">
        <is>
          <t>See abstract</t>
        </is>
      </c>
      <c r="I1258" t="inlineStr">
        <is>
          <t>See abstract</t>
        </is>
      </c>
      <c r="J1258" t="inlineStr">
        <is>
          <t>See abstract (AI/ML)</t>
        </is>
      </c>
      <c r="K1258" t="inlineStr">
        <is>
          <t>See abstract</t>
        </is>
      </c>
      <c r="M1258" t="inlineStr">
        <is>
          <t>See abstract</t>
        </is>
      </c>
      <c r="N1258" t="inlineStr">
        <is>
          <t>See abstract</t>
        </is>
      </c>
      <c r="O1258" t="inlineStr">
        <is>
          <t>Not verified from abstract</t>
        </is>
      </c>
      <c r="P1258" t="inlineStr">
        <is>
          <t>See abstract</t>
        </is>
      </c>
      <c r="Q1258" t="inlineStr">
        <is>
          <t>See abstract</t>
        </is>
      </c>
      <c r="R1258" t="inlineStr">
        <is>
          <t>Not reviewed (not included)</t>
        </is>
      </c>
      <c r="S1258" t="inlineStr">
        <is>
          <t>Not reviewed (not included)</t>
        </is>
      </c>
      <c r="T1258" t="inlineStr">
        <is>
          <t>Abstract screening only. No AI/ML Methods</t>
        </is>
      </c>
      <c r="U1258" t="inlineStr">
        <is>
          <t>EXCLUDE</t>
        </is>
      </c>
      <c r="V1258" t="inlineStr">
        <is>
          <t>E1-No AI/ML/DL: Abstract and title do not describe application of AI, ML, or DL methods</t>
        </is>
      </c>
      <c r="W1258" t="inlineStr">
        <is>
          <t>Excluded: No AI/ML Methods</t>
        </is>
      </c>
      <c r="X1258" t="inlineStr">
        <is>
          <t>Not assessed from abstract</t>
        </is>
      </c>
      <c r="Y1258" t="inlineStr">
        <is>
          <t>Pubmed</t>
        </is>
      </c>
      <c r="Z1258" t="inlineStr">
        <is>
          <t>Not determined from abstract</t>
        </is>
      </c>
      <c r="AB1258" t="inlineStr">
        <is>
          <t>Not assessed (not included)</t>
        </is>
      </c>
      <c r="AC1258" t="inlineStr">
        <is>
          <t>Not assessed (not included)</t>
        </is>
      </c>
      <c r="AD1258" t="inlineStr">
        <is>
          <t>Neufang S, Li F, Akhrif A, Beyan OD.</t>
        </is>
      </c>
      <c r="AF1258" t="inlineStr">
        <is>
          <t>Unknown - Verify via DOI</t>
        </is>
      </c>
      <c r="AH1258" t="inlineStr">
        <is>
          <t>Not assessed</t>
        </is>
      </c>
      <c r="AI1258" t="inlineStr">
        <is>
          <t>Not reported</t>
        </is>
      </c>
      <c r="AJ1258" t="inlineStr">
        <is>
          <t>Not reported</t>
        </is>
      </c>
      <c r="AK1258" t="inlineStr">
        <is>
          <t>Not reported</t>
        </is>
      </c>
      <c r="AL1258" t="inlineStr">
        <is>
          <t>Not reported</t>
        </is>
      </c>
      <c r="AM1258" t="inlineStr">
        <is>
          <t>Not reported</t>
        </is>
      </c>
      <c r="AN1258" t="inlineStr">
        <is>
          <t>Not reported</t>
        </is>
      </c>
      <c r="AO1258" t="inlineStr">
        <is>
          <t>Not reviewed</t>
        </is>
      </c>
      <c r="AP1258" t="inlineStr">
        <is>
          <t>Not reported</t>
        </is>
      </c>
      <c r="AQ1258" t="inlineStr">
        <is>
          <t>Not reported</t>
        </is>
      </c>
      <c r="AR1258" t="inlineStr">
        <is>
          <t>Not reported</t>
        </is>
      </c>
      <c r="AS1258" t="inlineStr">
        <is>
          <t>See abstract</t>
        </is>
      </c>
      <c r="AT1258" t="inlineStr">
        <is>
          <t>Not reviewed</t>
        </is>
      </c>
      <c r="AU1258" t="inlineStr">
        <is>
          <t>Not reviewed</t>
        </is>
      </c>
      <c r="AV1258" t="inlineStr">
        <is>
          <t>Not reviewed</t>
        </is>
      </c>
      <c r="AW1258" t="inlineStr">
        <is>
          <t>Not reviewed</t>
        </is>
      </c>
      <c r="AX1258" t="inlineStr">
        <is>
          <t>Not reported</t>
        </is>
      </c>
      <c r="AY1258" t="inlineStr">
        <is>
          <t>Not reported</t>
        </is>
      </c>
      <c r="AZ1258" t="inlineStr">
        <is>
          <t>Not reported</t>
        </is>
      </c>
      <c r="BA1258" t="inlineStr">
        <is>
          <t>Not reported</t>
        </is>
      </c>
      <c r="BB1258" t="inlineStr">
        <is>
          <t>Not reported</t>
        </is>
      </c>
      <c r="BC1258" t="inlineStr">
        <is>
          <t>Not reported</t>
        </is>
      </c>
      <c r="BD1258" t="inlineStr">
        <is>
          <t>Not reported</t>
        </is>
      </c>
      <c r="BE1258" t="inlineStr">
        <is>
          <t>Not reported</t>
        </is>
      </c>
      <c r="BF1258" t="inlineStr">
        <is>
          <t>Not reported</t>
        </is>
      </c>
      <c r="BG1258" t="inlineStr">
        <is>
          <t>Not reviewed (not included)</t>
        </is>
      </c>
      <c r="BH1258" t="inlineStr">
        <is>
          <t>N/A</t>
        </is>
      </c>
      <c r="BI1258" t="inlineStr">
        <is>
          <t>Not reviewed</t>
        </is>
      </c>
      <c r="BJ1258" t="inlineStr">
        <is>
          <t>Not reviewed</t>
        </is>
      </c>
      <c r="BK1258" t="inlineStr">
        <is>
          <t>Not reviewed</t>
        </is>
      </c>
      <c r="BL1258" t="inlineStr">
        <is>
          <t>Not reviewed</t>
        </is>
      </c>
      <c r="BM1258" t="inlineStr">
        <is>
          <t>Not reviewed (not included)</t>
        </is>
      </c>
      <c r="BN1258" t="inlineStr">
        <is>
          <t>No AI/ML Methods - E1-No AI/ML/DL: Abstract and title do not describe application of AI, ML, or DL methods</t>
        </is>
      </c>
      <c r="BO1258" t="inlineStr">
        <is>
          <t>Abstract-level screening only</t>
        </is>
      </c>
      <c r="BP1258" t="inlineStr">
        <is>
          <t>Not reported</t>
        </is>
      </c>
    </row>
    <row r="1259">
      <c r="A1259" t="inlineStr">
        <is>
          <t>Differentiating Functional Connectivity Patterns in ADHD and Autism Among the Young People: A Machine Learning Solution</t>
        </is>
      </c>
      <c r="B1259" t="n">
        <v>2025</v>
      </c>
      <c r="C1259" t="inlineStr">
        <is>
          <t>Not checked</t>
        </is>
      </c>
      <c r="D1259" t="inlineStr">
        <is>
          <t>Not checked</t>
        </is>
      </c>
      <c r="E1259">
        <f>_XLFN.IFNA( _XLFN.XLOOKUP(A1158,#REF!,#REF!), "NOT PUBMED")</f>
        <v/>
      </c>
      <c r="G1259" t="inlineStr">
        <is>
          <t>Unimodal</t>
        </is>
      </c>
      <c r="H1259" t="inlineStr">
        <is>
          <t>See abstract</t>
        </is>
      </c>
      <c r="I1259" t="inlineStr">
        <is>
          <t>See abstract</t>
        </is>
      </c>
      <c r="J1259" t="inlineStr">
        <is>
          <t>See abstract (AI/ML)</t>
        </is>
      </c>
      <c r="K1259" t="inlineStr">
        <is>
          <t>See abstract</t>
        </is>
      </c>
      <c r="M1259" t="inlineStr">
        <is>
          <t>See abstract</t>
        </is>
      </c>
      <c r="N1259" t="inlineStr">
        <is>
          <t>See abstract</t>
        </is>
      </c>
      <c r="O1259" t="inlineStr">
        <is>
          <t>Not verified from abstract</t>
        </is>
      </c>
      <c r="P1259" t="inlineStr">
        <is>
          <t>See abstract</t>
        </is>
      </c>
      <c r="Q1259" t="inlineStr">
        <is>
          <t>See abstract</t>
        </is>
      </c>
      <c r="R1259" t="inlineStr">
        <is>
          <t>Not reviewed (not included)</t>
        </is>
      </c>
      <c r="S1259" t="inlineStr">
        <is>
          <t>Not reviewed (not included)</t>
        </is>
      </c>
      <c r="T1259" t="inlineStr">
        <is>
          <t>Abstract screening only. Not Selected for Final 95 (Pending Full Text Review)</t>
        </is>
      </c>
      <c r="U1259" t="inlineStr">
        <is>
          <t>EXCLUDE</t>
        </is>
      </c>
      <c r="V125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59" t="inlineStr">
        <is>
          <t>Excluded: Other Criterion</t>
        </is>
      </c>
      <c r="X1259" t="inlineStr">
        <is>
          <t>Not assessed from abstract</t>
        </is>
      </c>
      <c r="Y1259" t="inlineStr">
        <is>
          <t>Pubmed</t>
        </is>
      </c>
      <c r="Z1259" t="inlineStr">
        <is>
          <t>Not determined from abstract</t>
        </is>
      </c>
      <c r="AB1259" t="inlineStr">
        <is>
          <t>Not assessed (not included)</t>
        </is>
      </c>
      <c r="AC1259" t="inlineStr">
        <is>
          <t>Not assessed (not included)</t>
        </is>
      </c>
      <c r="AD1259" t="inlineStr">
        <is>
          <t>Sütçübaşı B, Ballı T, Roeyers H, Wiersema JR, Çamkerten S, Öztürk OC, Metin B, Sonuga-Barke E.</t>
        </is>
      </c>
      <c r="AF1259" t="inlineStr">
        <is>
          <t>Unknown - Verify via DOI</t>
        </is>
      </c>
      <c r="AH1259" t="inlineStr">
        <is>
          <t>Not assessed</t>
        </is>
      </c>
      <c r="AI1259" t="inlineStr">
        <is>
          <t>Not reported</t>
        </is>
      </c>
      <c r="AJ1259" t="inlineStr">
        <is>
          <t>Not reported</t>
        </is>
      </c>
      <c r="AK1259" t="inlineStr">
        <is>
          <t>Not reported</t>
        </is>
      </c>
      <c r="AL1259" t="inlineStr">
        <is>
          <t>Not reported</t>
        </is>
      </c>
      <c r="AM1259" t="inlineStr">
        <is>
          <t>Not reported</t>
        </is>
      </c>
      <c r="AN1259" t="inlineStr">
        <is>
          <t>Not reported</t>
        </is>
      </c>
      <c r="AO1259" t="inlineStr">
        <is>
          <t>Not reviewed</t>
        </is>
      </c>
      <c r="AP1259" t="inlineStr">
        <is>
          <t>Not reported</t>
        </is>
      </c>
      <c r="AQ1259" t="inlineStr">
        <is>
          <t>Not reported</t>
        </is>
      </c>
      <c r="AR1259" t="inlineStr">
        <is>
          <t>Not reported</t>
        </is>
      </c>
      <c r="AS1259" t="inlineStr">
        <is>
          <t>See abstract</t>
        </is>
      </c>
      <c r="AT1259" t="inlineStr">
        <is>
          <t>Not reviewed</t>
        </is>
      </c>
      <c r="AU1259" t="inlineStr">
        <is>
          <t>Not reviewed</t>
        </is>
      </c>
      <c r="AV1259" t="inlineStr">
        <is>
          <t>Not reviewed</t>
        </is>
      </c>
      <c r="AW1259" t="inlineStr">
        <is>
          <t>Not reviewed</t>
        </is>
      </c>
      <c r="AX1259" t="inlineStr">
        <is>
          <t>Not reported</t>
        </is>
      </c>
      <c r="AY1259" t="inlineStr">
        <is>
          <t>Not reported</t>
        </is>
      </c>
      <c r="AZ1259" t="inlineStr">
        <is>
          <t>Not reported</t>
        </is>
      </c>
      <c r="BA1259" t="inlineStr">
        <is>
          <t>Not reported</t>
        </is>
      </c>
      <c r="BB1259" t="inlineStr">
        <is>
          <t>Not reported</t>
        </is>
      </c>
      <c r="BC1259" t="inlineStr">
        <is>
          <t>Not reported</t>
        </is>
      </c>
      <c r="BD1259" t="inlineStr">
        <is>
          <t>Not reported</t>
        </is>
      </c>
      <c r="BE1259" t="inlineStr">
        <is>
          <t>Not reported</t>
        </is>
      </c>
      <c r="BF1259" t="inlineStr">
        <is>
          <t>Not reported</t>
        </is>
      </c>
      <c r="BG1259" t="inlineStr">
        <is>
          <t>Not reviewed (not included)</t>
        </is>
      </c>
      <c r="BH1259" t="inlineStr">
        <is>
          <t>N/A</t>
        </is>
      </c>
      <c r="BI1259" t="inlineStr">
        <is>
          <t>Not reviewed</t>
        </is>
      </c>
      <c r="BJ1259" t="inlineStr">
        <is>
          <t>Not reviewed</t>
        </is>
      </c>
      <c r="BK1259" t="inlineStr">
        <is>
          <t>Not reviewed</t>
        </is>
      </c>
      <c r="BL1259" t="inlineStr">
        <is>
          <t>Not reviewed</t>
        </is>
      </c>
      <c r="BM1259" t="inlineStr">
        <is>
          <t>Not reviewed (not included)</t>
        </is>
      </c>
      <c r="BN1259" t="inlineStr">
        <is>
          <t>Not Selected for Final 95 (Pending Full Text Review) - Candidate paper not selected for final 95: Passed abstract screening but not included in final selec</t>
        </is>
      </c>
      <c r="BO1259" t="inlineStr">
        <is>
          <t>Abstract-level screening only</t>
        </is>
      </c>
      <c r="BP1259" t="inlineStr">
        <is>
          <t>Not reported</t>
        </is>
      </c>
    </row>
    <row r="1260">
      <c r="A1260" t="inlineStr">
        <is>
          <t>Exploring Functional Connectivity in Attention Deficit/Hyperactivity Disorder: A Functional Near-Infrared Spectroscopy Study With Machine Learning Analysis</t>
        </is>
      </c>
      <c r="B1260" t="n">
        <v>2025</v>
      </c>
      <c r="C1260" t="inlineStr">
        <is>
          <t>Not checked</t>
        </is>
      </c>
      <c r="D1260" t="inlineStr">
        <is>
          <t>Not checked</t>
        </is>
      </c>
      <c r="E1260">
        <f>_XLFN.IFNA( _XLFN.XLOOKUP(A1159,#REF!,#REF!), "NOT PUBMED")</f>
        <v/>
      </c>
      <c r="G1260" t="inlineStr">
        <is>
          <t>Unimodal</t>
        </is>
      </c>
      <c r="H1260" t="inlineStr">
        <is>
          <t>See abstract</t>
        </is>
      </c>
      <c r="I1260" t="inlineStr">
        <is>
          <t>See abstract</t>
        </is>
      </c>
      <c r="J1260" t="inlineStr">
        <is>
          <t>See abstract (AI/ML)</t>
        </is>
      </c>
      <c r="K1260" t="inlineStr">
        <is>
          <t>See abstract</t>
        </is>
      </c>
      <c r="M1260" t="inlineStr">
        <is>
          <t>See abstract</t>
        </is>
      </c>
      <c r="N1260" t="inlineStr">
        <is>
          <t>See abstract</t>
        </is>
      </c>
      <c r="O1260" t="inlineStr">
        <is>
          <t>Not verified from abstract</t>
        </is>
      </c>
      <c r="P1260" t="inlineStr">
        <is>
          <t>See abstract</t>
        </is>
      </c>
      <c r="Q1260" t="inlineStr">
        <is>
          <t>See abstract</t>
        </is>
      </c>
      <c r="R1260" t="inlineStr">
        <is>
          <t>Not reviewed (not included)</t>
        </is>
      </c>
      <c r="S1260" t="inlineStr">
        <is>
          <t>Not reviewed (not included)</t>
        </is>
      </c>
      <c r="T1260" t="inlineStr">
        <is>
          <t>Abstract screening only. AI Not for Diagnosis</t>
        </is>
      </c>
      <c r="U1260" t="inlineStr">
        <is>
          <t>EXCLUDE</t>
        </is>
      </c>
      <c r="V1260" t="inlineStr">
        <is>
          <t>E1-Not Diagnosis: AI/ML does not appear to be applied for ADHD diagnosis, classification, or detection</t>
        </is>
      </c>
      <c r="W1260" t="inlineStr">
        <is>
          <t>Excluded: AI Not for Diagnosis</t>
        </is>
      </c>
      <c r="X1260" t="inlineStr">
        <is>
          <t>Not assessed from abstract</t>
        </is>
      </c>
      <c r="Y1260" t="inlineStr">
        <is>
          <t>Pubmed</t>
        </is>
      </c>
      <c r="Z1260" t="inlineStr">
        <is>
          <t>Not determined from abstract</t>
        </is>
      </c>
      <c r="AB1260" t="inlineStr">
        <is>
          <t>Not assessed (not included)</t>
        </is>
      </c>
      <c r="AC1260" t="inlineStr">
        <is>
          <t>Not assessed (not included)</t>
        </is>
      </c>
      <c r="AD1260" t="inlineStr">
        <is>
          <t>Lim S, Dong SY, McIntyre RS, Chiang SK, Ho R.</t>
        </is>
      </c>
      <c r="AF1260" t="inlineStr">
        <is>
          <t>Unknown - Verify via DOI</t>
        </is>
      </c>
      <c r="AH1260" t="inlineStr">
        <is>
          <t>Not assessed</t>
        </is>
      </c>
      <c r="AI1260" t="inlineStr">
        <is>
          <t>Not reported</t>
        </is>
      </c>
      <c r="AJ1260" t="inlineStr">
        <is>
          <t>Not reported</t>
        </is>
      </c>
      <c r="AK1260" t="inlineStr">
        <is>
          <t>Not reported</t>
        </is>
      </c>
      <c r="AL1260" t="inlineStr">
        <is>
          <t>Not reported</t>
        </is>
      </c>
      <c r="AM1260" t="inlineStr">
        <is>
          <t>Not reported</t>
        </is>
      </c>
      <c r="AN1260" t="inlineStr">
        <is>
          <t>Not reported</t>
        </is>
      </c>
      <c r="AO1260" t="inlineStr">
        <is>
          <t>Not reviewed</t>
        </is>
      </c>
      <c r="AP1260" t="inlineStr">
        <is>
          <t>Not reported</t>
        </is>
      </c>
      <c r="AQ1260" t="inlineStr">
        <is>
          <t>Not reported</t>
        </is>
      </c>
      <c r="AR1260" t="inlineStr">
        <is>
          <t>Not reported</t>
        </is>
      </c>
      <c r="AS1260" t="inlineStr">
        <is>
          <t>See abstract</t>
        </is>
      </c>
      <c r="AT1260" t="inlineStr">
        <is>
          <t>Not reviewed</t>
        </is>
      </c>
      <c r="AU1260" t="inlineStr">
        <is>
          <t>Not reviewed</t>
        </is>
      </c>
      <c r="AV1260" t="inlineStr">
        <is>
          <t>Not reviewed</t>
        </is>
      </c>
      <c r="AW1260" t="inlineStr">
        <is>
          <t>Not reviewed</t>
        </is>
      </c>
      <c r="AX1260" t="inlineStr">
        <is>
          <t>Not reported</t>
        </is>
      </c>
      <c r="AY1260" t="inlineStr">
        <is>
          <t>Not reported</t>
        </is>
      </c>
      <c r="AZ1260" t="inlineStr">
        <is>
          <t>Not reported</t>
        </is>
      </c>
      <c r="BA1260" t="inlineStr">
        <is>
          <t>Not reported</t>
        </is>
      </c>
      <c r="BB1260" t="inlineStr">
        <is>
          <t>Not reported</t>
        </is>
      </c>
      <c r="BC1260" t="inlineStr">
        <is>
          <t>Not reported</t>
        </is>
      </c>
      <c r="BD1260" t="inlineStr">
        <is>
          <t>Not reported</t>
        </is>
      </c>
      <c r="BE1260" t="inlineStr">
        <is>
          <t>Not reported</t>
        </is>
      </c>
      <c r="BF1260" t="inlineStr">
        <is>
          <t>Not reported</t>
        </is>
      </c>
      <c r="BG1260" t="inlineStr">
        <is>
          <t>Not reviewed (not included)</t>
        </is>
      </c>
      <c r="BH1260" t="inlineStr">
        <is>
          <t>N/A</t>
        </is>
      </c>
      <c r="BI1260" t="inlineStr">
        <is>
          <t>Not reviewed</t>
        </is>
      </c>
      <c r="BJ1260" t="inlineStr">
        <is>
          <t>Not reviewed</t>
        </is>
      </c>
      <c r="BK1260" t="inlineStr">
        <is>
          <t>Not reviewed</t>
        </is>
      </c>
      <c r="BL1260" t="inlineStr">
        <is>
          <t>Not reviewed</t>
        </is>
      </c>
      <c r="BM1260" t="inlineStr">
        <is>
          <t>Not reviewed (not included)</t>
        </is>
      </c>
      <c r="BN1260" t="inlineStr">
        <is>
          <t>AI Not for Diagnosis - E1-Not Diagnosis: AI/ML does not appear to be applied for ADHD diagnosis, classification, or detecti</t>
        </is>
      </c>
      <c r="BO1260" t="inlineStr">
        <is>
          <t>Abstract-level screening only</t>
        </is>
      </c>
      <c r="BP1260" t="inlineStr">
        <is>
          <t>Not reported</t>
        </is>
      </c>
    </row>
    <row r="1261">
      <c r="A1261" t="inlineStr">
        <is>
          <t>Amphetamine use and Parkinson's disease: integration of artificial intelligence prediction, clinical corroboration, and mechanism of action analyses</t>
        </is>
      </c>
      <c r="B1261" t="n">
        <v>2025</v>
      </c>
      <c r="C1261" t="inlineStr">
        <is>
          <t>Not checked</t>
        </is>
      </c>
      <c r="D1261" t="inlineStr">
        <is>
          <t>Not checked</t>
        </is>
      </c>
      <c r="E1261">
        <f>_XLFN.IFNA( _XLFN.XLOOKUP(A1161,#REF!,#REF!), "NOT PUBMED")</f>
        <v/>
      </c>
      <c r="G1261" t="inlineStr">
        <is>
          <t>Unimodal</t>
        </is>
      </c>
      <c r="H1261" t="inlineStr">
        <is>
          <t>See abstract</t>
        </is>
      </c>
      <c r="I1261" t="inlineStr">
        <is>
          <t>See abstract</t>
        </is>
      </c>
      <c r="J1261" t="inlineStr">
        <is>
          <t>See abstract (AI/ML)</t>
        </is>
      </c>
      <c r="K1261" t="inlineStr">
        <is>
          <t>See abstract</t>
        </is>
      </c>
      <c r="M1261" t="inlineStr">
        <is>
          <t>See abstract</t>
        </is>
      </c>
      <c r="N1261" t="inlineStr">
        <is>
          <t>See abstract</t>
        </is>
      </c>
      <c r="O1261" t="inlineStr">
        <is>
          <t>Not verified from abstract</t>
        </is>
      </c>
      <c r="P1261" t="inlineStr">
        <is>
          <t>See abstract</t>
        </is>
      </c>
      <c r="Q1261" t="inlineStr">
        <is>
          <t>See abstract</t>
        </is>
      </c>
      <c r="R1261" t="inlineStr">
        <is>
          <t>Not reviewed (not included)</t>
        </is>
      </c>
      <c r="S1261" t="inlineStr">
        <is>
          <t>Not reviewed (not included)</t>
        </is>
      </c>
      <c r="T1261" t="inlineStr">
        <is>
          <t>Abstract screening only. Non-ADHD Primary Condition</t>
        </is>
      </c>
      <c r="U1261" t="inlineStr">
        <is>
          <t>EXCLUDE</t>
        </is>
      </c>
      <c r="V1261" t="inlineStr">
        <is>
          <t>E2-Primary condition not ADHD: Title references parkinson</t>
        </is>
      </c>
      <c r="W1261" t="inlineStr">
        <is>
          <t>Excluded: Non-ADHD Primary Condition</t>
        </is>
      </c>
      <c r="X1261" t="inlineStr">
        <is>
          <t>Not assessed from abstract</t>
        </is>
      </c>
      <c r="Y1261" t="inlineStr">
        <is>
          <t>Pubmed</t>
        </is>
      </c>
      <c r="Z1261" t="inlineStr">
        <is>
          <t>Not determined from abstract</t>
        </is>
      </c>
      <c r="AB1261" t="inlineStr">
        <is>
          <t>Not assessed (not included)</t>
        </is>
      </c>
      <c r="AC1261" t="inlineStr">
        <is>
          <t>Not assessed (not included)</t>
        </is>
      </c>
      <c r="AD1261" t="inlineStr">
        <is>
          <t>Gorenflo MP, Gao Z, Davis PB, Kaelber D, Xu R.</t>
        </is>
      </c>
      <c r="AF1261" t="inlineStr">
        <is>
          <t>Unknown - Verify via DOI</t>
        </is>
      </c>
      <c r="AH1261" t="inlineStr">
        <is>
          <t>Not assessed</t>
        </is>
      </c>
      <c r="AI1261" t="inlineStr">
        <is>
          <t>Not reported</t>
        </is>
      </c>
      <c r="AJ1261" t="inlineStr">
        <is>
          <t>Not reported</t>
        </is>
      </c>
      <c r="AK1261" t="inlineStr">
        <is>
          <t>Not reported</t>
        </is>
      </c>
      <c r="AL1261" t="inlineStr">
        <is>
          <t>Not reported</t>
        </is>
      </c>
      <c r="AM1261" t="inlineStr">
        <is>
          <t>Not reported</t>
        </is>
      </c>
      <c r="AN1261" t="inlineStr">
        <is>
          <t>Not reported</t>
        </is>
      </c>
      <c r="AO1261" t="inlineStr">
        <is>
          <t>Not reviewed</t>
        </is>
      </c>
      <c r="AP1261" t="inlineStr">
        <is>
          <t>Not reported</t>
        </is>
      </c>
      <c r="AQ1261" t="inlineStr">
        <is>
          <t>Not reported</t>
        </is>
      </c>
      <c r="AR1261" t="inlineStr">
        <is>
          <t>Not reported</t>
        </is>
      </c>
      <c r="AS1261" t="inlineStr">
        <is>
          <t>See abstract</t>
        </is>
      </c>
      <c r="AT1261" t="inlineStr">
        <is>
          <t>Not reviewed</t>
        </is>
      </c>
      <c r="AU1261" t="inlineStr">
        <is>
          <t>Not reviewed</t>
        </is>
      </c>
      <c r="AV1261" t="inlineStr">
        <is>
          <t>Not reviewed</t>
        </is>
      </c>
      <c r="AW1261" t="inlineStr">
        <is>
          <t>Not reviewed</t>
        </is>
      </c>
      <c r="AX1261" t="inlineStr">
        <is>
          <t>Not reported</t>
        </is>
      </c>
      <c r="AY1261" t="inlineStr">
        <is>
          <t>Not reported</t>
        </is>
      </c>
      <c r="AZ1261" t="inlineStr">
        <is>
          <t>Not reported</t>
        </is>
      </c>
      <c r="BA1261" t="inlineStr">
        <is>
          <t>Not reported</t>
        </is>
      </c>
      <c r="BB1261" t="inlineStr">
        <is>
          <t>Not reported</t>
        </is>
      </c>
      <c r="BC1261" t="inlineStr">
        <is>
          <t>Not reported</t>
        </is>
      </c>
      <c r="BD1261" t="inlineStr">
        <is>
          <t>Not reported</t>
        </is>
      </c>
      <c r="BE1261" t="inlineStr">
        <is>
          <t>Not reported</t>
        </is>
      </c>
      <c r="BF1261" t="inlineStr">
        <is>
          <t>Not reported</t>
        </is>
      </c>
      <c r="BG1261" t="inlineStr">
        <is>
          <t>Not reviewed (not included)</t>
        </is>
      </c>
      <c r="BH1261" t="inlineStr">
        <is>
          <t>N/A</t>
        </is>
      </c>
      <c r="BI1261" t="inlineStr">
        <is>
          <t>Not reviewed</t>
        </is>
      </c>
      <c r="BJ1261" t="inlineStr">
        <is>
          <t>Not reviewed</t>
        </is>
      </c>
      <c r="BK1261" t="inlineStr">
        <is>
          <t>Not reviewed</t>
        </is>
      </c>
      <c r="BL1261" t="inlineStr">
        <is>
          <t>Not reviewed</t>
        </is>
      </c>
      <c r="BM1261" t="inlineStr">
        <is>
          <t>Not reviewed (not included)</t>
        </is>
      </c>
      <c r="BN1261" t="inlineStr">
        <is>
          <t>Non-ADHD Primary Condition - E2-Primary condition not ADHD: Title references parkinson</t>
        </is>
      </c>
      <c r="BO1261" t="inlineStr">
        <is>
          <t>Abstract-level screening only</t>
        </is>
      </c>
      <c r="BP1261" t="inlineStr">
        <is>
          <t>Not reported</t>
        </is>
      </c>
    </row>
    <row r="1262">
      <c r="A1262" t="inlineStr">
        <is>
          <t>MHNet: Multi-view High-Order Network for Diagnosing Neurodevelopmental Disorders Using Resting-State fMRI</t>
        </is>
      </c>
      <c r="B1262" t="n">
        <v>2025</v>
      </c>
      <c r="C1262" t="inlineStr">
        <is>
          <t>Not checked</t>
        </is>
      </c>
      <c r="D1262" t="inlineStr">
        <is>
          <t>Not checked</t>
        </is>
      </c>
      <c r="E1262">
        <f>_XLFN.IFNA( _XLFN.XLOOKUP(A1162,#REF!,#REF!), "NOT PUBMED")</f>
        <v/>
      </c>
      <c r="G1262" t="inlineStr">
        <is>
          <t>Unimodal</t>
        </is>
      </c>
      <c r="H1262" t="inlineStr">
        <is>
          <t>See abstract</t>
        </is>
      </c>
      <c r="I1262" t="inlineStr">
        <is>
          <t>See abstract</t>
        </is>
      </c>
      <c r="J1262" t="inlineStr">
        <is>
          <t>See abstract (AI/ML)</t>
        </is>
      </c>
      <c r="K1262" t="inlineStr">
        <is>
          <t>See abstract</t>
        </is>
      </c>
      <c r="M1262" t="inlineStr">
        <is>
          <t>See abstract</t>
        </is>
      </c>
      <c r="N1262" t="inlineStr">
        <is>
          <t>See abstract</t>
        </is>
      </c>
      <c r="O1262" t="inlineStr">
        <is>
          <t>Not verified from abstract</t>
        </is>
      </c>
      <c r="P1262" t="inlineStr">
        <is>
          <t>See abstract</t>
        </is>
      </c>
      <c r="Q1262" t="inlineStr">
        <is>
          <t>See abstract</t>
        </is>
      </c>
      <c r="R1262" t="inlineStr">
        <is>
          <t>Not reviewed (not included)</t>
        </is>
      </c>
      <c r="S1262" t="inlineStr">
        <is>
          <t>Not reviewed (not included)</t>
        </is>
      </c>
      <c r="T1262" t="inlineStr">
        <is>
          <t>Abstract screening only. Non-ADHD Focused</t>
        </is>
      </c>
      <c r="U1262" t="inlineStr">
        <is>
          <t>EXCLUDE</t>
        </is>
      </c>
      <c r="V1262" t="inlineStr">
        <is>
          <t>E2-Not ADHD focused: Neither title nor abstract mentions ADHD or attention-deficit/hyperactivity</t>
        </is>
      </c>
      <c r="W1262" t="inlineStr">
        <is>
          <t>Excluded: Not ADHD Focused</t>
        </is>
      </c>
      <c r="X1262" t="inlineStr">
        <is>
          <t>Not assessed from abstract</t>
        </is>
      </c>
      <c r="Y1262" t="inlineStr">
        <is>
          <t>Pubmed</t>
        </is>
      </c>
      <c r="Z1262" t="inlineStr">
        <is>
          <t>Not determined from abstract</t>
        </is>
      </c>
      <c r="AB1262" t="inlineStr">
        <is>
          <t>Not assessed (not included)</t>
        </is>
      </c>
      <c r="AC1262" t="inlineStr">
        <is>
          <t>Not assessed (not included)</t>
        </is>
      </c>
      <c r="AD1262" t="inlineStr">
        <is>
          <t>Li Y, Zeng W, Dong W, Cai L, Wang L, Chen H, Yan H, Bian L, Wang N.</t>
        </is>
      </c>
      <c r="AF1262" t="inlineStr">
        <is>
          <t>Unknown - Verify via DOI</t>
        </is>
      </c>
      <c r="AH1262" t="inlineStr">
        <is>
          <t>Not assessed</t>
        </is>
      </c>
      <c r="AI1262" t="inlineStr">
        <is>
          <t>Not reported</t>
        </is>
      </c>
      <c r="AJ1262" t="inlineStr">
        <is>
          <t>Not reported</t>
        </is>
      </c>
      <c r="AK1262" t="inlineStr">
        <is>
          <t>Not reported</t>
        </is>
      </c>
      <c r="AL1262" t="inlineStr">
        <is>
          <t>Not reported</t>
        </is>
      </c>
      <c r="AM1262" t="inlineStr">
        <is>
          <t>Not reported</t>
        </is>
      </c>
      <c r="AN1262" t="inlineStr">
        <is>
          <t>Not reported</t>
        </is>
      </c>
      <c r="AO1262" t="inlineStr">
        <is>
          <t>Not reviewed</t>
        </is>
      </c>
      <c r="AP1262" t="inlineStr">
        <is>
          <t>Not reported</t>
        </is>
      </c>
      <c r="AQ1262" t="inlineStr">
        <is>
          <t>Not reported</t>
        </is>
      </c>
      <c r="AR1262" t="inlineStr">
        <is>
          <t>Not reported</t>
        </is>
      </c>
      <c r="AS1262" t="inlineStr">
        <is>
          <t>See abstract</t>
        </is>
      </c>
      <c r="AT1262" t="inlineStr">
        <is>
          <t>Not reviewed</t>
        </is>
      </c>
      <c r="AU1262" t="inlineStr">
        <is>
          <t>Not reviewed</t>
        </is>
      </c>
      <c r="AV1262" t="inlineStr">
        <is>
          <t>Not reviewed</t>
        </is>
      </c>
      <c r="AW1262" t="inlineStr">
        <is>
          <t>Not reviewed</t>
        </is>
      </c>
      <c r="AX1262" t="inlineStr">
        <is>
          <t>Not reported</t>
        </is>
      </c>
      <c r="AY1262" t="inlineStr">
        <is>
          <t>Not reported</t>
        </is>
      </c>
      <c r="AZ1262" t="inlineStr">
        <is>
          <t>Not reported</t>
        </is>
      </c>
      <c r="BA1262" t="inlineStr">
        <is>
          <t>Not reported</t>
        </is>
      </c>
      <c r="BB1262" t="inlineStr">
        <is>
          <t>Not reported</t>
        </is>
      </c>
      <c r="BC1262" t="inlineStr">
        <is>
          <t>Not reported</t>
        </is>
      </c>
      <c r="BD1262" t="inlineStr">
        <is>
          <t>Not reported</t>
        </is>
      </c>
      <c r="BE1262" t="inlineStr">
        <is>
          <t>Not reported</t>
        </is>
      </c>
      <c r="BF1262" t="inlineStr">
        <is>
          <t>Not reported</t>
        </is>
      </c>
      <c r="BG1262" t="inlineStr">
        <is>
          <t>Not reviewed (not included)</t>
        </is>
      </c>
      <c r="BH1262" t="inlineStr">
        <is>
          <t>N/A</t>
        </is>
      </c>
      <c r="BI1262" t="inlineStr">
        <is>
          <t>Not reviewed</t>
        </is>
      </c>
      <c r="BJ1262" t="inlineStr">
        <is>
          <t>Not reviewed</t>
        </is>
      </c>
      <c r="BK1262" t="inlineStr">
        <is>
          <t>Not reviewed</t>
        </is>
      </c>
      <c r="BL1262" t="inlineStr">
        <is>
          <t>Not reviewed</t>
        </is>
      </c>
      <c r="BM1262" t="inlineStr">
        <is>
          <t>Not reviewed (not included)</t>
        </is>
      </c>
      <c r="BN1262" t="inlineStr">
        <is>
          <t>Non-ADHD Focused - E2-Not ADHD focused: Neither title nor abstract mentions ADHD or attention-deficit/hyperactivity</t>
        </is>
      </c>
      <c r="BO1262" t="inlineStr">
        <is>
          <t>Abstract-level screening only</t>
        </is>
      </c>
      <c r="BP1262" t="inlineStr">
        <is>
          <t>Not reported</t>
        </is>
      </c>
    </row>
    <row r="1263">
      <c r="A1263" t="inlineStr">
        <is>
          <t>Machine learning-based prediction of suicide risk using adult attention-deficit/hyperactivity disorder symptoms and depression indicators: insights from a nationally representative south korean survey</t>
        </is>
      </c>
      <c r="B1263" t="n">
        <v>2025</v>
      </c>
      <c r="C1263" t="inlineStr">
        <is>
          <t>Not checked</t>
        </is>
      </c>
      <c r="D1263" t="inlineStr">
        <is>
          <t>Not checked</t>
        </is>
      </c>
      <c r="E1263">
        <f>_XLFN.IFNA( _XLFN.XLOOKUP(A1163,#REF!,#REF!), "NOT PUBMED")</f>
        <v/>
      </c>
      <c r="G1263" t="inlineStr">
        <is>
          <t>Unimodal</t>
        </is>
      </c>
      <c r="H1263" t="inlineStr">
        <is>
          <t>See abstract</t>
        </is>
      </c>
      <c r="I1263" t="inlineStr">
        <is>
          <t>See abstract</t>
        </is>
      </c>
      <c r="J1263" t="inlineStr">
        <is>
          <t>See abstract (AI/ML)</t>
        </is>
      </c>
      <c r="K1263" t="inlineStr">
        <is>
          <t>See abstract</t>
        </is>
      </c>
      <c r="M1263" t="inlineStr">
        <is>
          <t>See abstract</t>
        </is>
      </c>
      <c r="N1263" t="inlineStr">
        <is>
          <t>See abstract</t>
        </is>
      </c>
      <c r="O1263" t="inlineStr">
        <is>
          <t>Not verified from abstract</t>
        </is>
      </c>
      <c r="P1263" t="inlineStr">
        <is>
          <t>See abstract</t>
        </is>
      </c>
      <c r="Q1263" t="inlineStr">
        <is>
          <t>See abstract</t>
        </is>
      </c>
      <c r="R1263" t="inlineStr">
        <is>
          <t>Not reviewed (not included)</t>
        </is>
      </c>
      <c r="S1263" t="inlineStr">
        <is>
          <t>Not reviewed (not included)</t>
        </is>
      </c>
      <c r="T1263" t="inlineStr">
        <is>
          <t>Abstract screening only. Not Selected for Final 95 (Pending Full Text Review)</t>
        </is>
      </c>
      <c r="U1263" t="inlineStr">
        <is>
          <t>EXCLUDE</t>
        </is>
      </c>
      <c r="V12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63" t="inlineStr">
        <is>
          <t>Excluded: Other Criterion</t>
        </is>
      </c>
      <c r="X1263" t="inlineStr">
        <is>
          <t>Not assessed from abstract</t>
        </is>
      </c>
      <c r="Y1263" t="inlineStr">
        <is>
          <t>Pubmed</t>
        </is>
      </c>
      <c r="Z1263" t="inlineStr">
        <is>
          <t>Not determined from abstract</t>
        </is>
      </c>
      <c r="AB1263" t="inlineStr">
        <is>
          <t>Not assessed (not included)</t>
        </is>
      </c>
      <c r="AC1263" t="inlineStr">
        <is>
          <t>Not assessed (not included)</t>
        </is>
      </c>
      <c r="AD1263" t="inlineStr">
        <is>
          <t>Kim S, Lee K.</t>
        </is>
      </c>
      <c r="AF1263" t="inlineStr">
        <is>
          <t>Unknown - Verify via DOI</t>
        </is>
      </c>
      <c r="AH1263" t="inlineStr">
        <is>
          <t>Not assessed</t>
        </is>
      </c>
      <c r="AI1263" t="inlineStr">
        <is>
          <t>Not reported</t>
        </is>
      </c>
      <c r="AJ1263" t="inlineStr">
        <is>
          <t>Not reported</t>
        </is>
      </c>
      <c r="AK1263" t="inlineStr">
        <is>
          <t>Not reported</t>
        </is>
      </c>
      <c r="AL1263" t="inlineStr">
        <is>
          <t>Not reported</t>
        </is>
      </c>
      <c r="AM1263" t="inlineStr">
        <is>
          <t>Not reported</t>
        </is>
      </c>
      <c r="AN1263" t="inlineStr">
        <is>
          <t>Not reported</t>
        </is>
      </c>
      <c r="AO1263" t="inlineStr">
        <is>
          <t>Not reviewed</t>
        </is>
      </c>
      <c r="AP1263" t="inlineStr">
        <is>
          <t>Not reported</t>
        </is>
      </c>
      <c r="AQ1263" t="inlineStr">
        <is>
          <t>Not reported</t>
        </is>
      </c>
      <c r="AR1263" t="inlineStr">
        <is>
          <t>Not reported</t>
        </is>
      </c>
      <c r="AS1263" t="inlineStr">
        <is>
          <t>See abstract</t>
        </is>
      </c>
      <c r="AT1263" t="inlineStr">
        <is>
          <t>Not reviewed</t>
        </is>
      </c>
      <c r="AU1263" t="inlineStr">
        <is>
          <t>Not reviewed</t>
        </is>
      </c>
      <c r="AV1263" t="inlineStr">
        <is>
          <t>Not reviewed</t>
        </is>
      </c>
      <c r="AW1263" t="inlineStr">
        <is>
          <t>Not reviewed</t>
        </is>
      </c>
      <c r="AX1263" t="inlineStr">
        <is>
          <t>Not reported</t>
        </is>
      </c>
      <c r="AY1263" t="inlineStr">
        <is>
          <t>Not reported</t>
        </is>
      </c>
      <c r="AZ1263" t="inlineStr">
        <is>
          <t>Not reported</t>
        </is>
      </c>
      <c r="BA1263" t="inlineStr">
        <is>
          <t>Not reported</t>
        </is>
      </c>
      <c r="BB1263" t="inlineStr">
        <is>
          <t>Not reported</t>
        </is>
      </c>
      <c r="BC1263" t="inlineStr">
        <is>
          <t>Not reported</t>
        </is>
      </c>
      <c r="BD1263" t="inlineStr">
        <is>
          <t>Not reported</t>
        </is>
      </c>
      <c r="BE1263" t="inlineStr">
        <is>
          <t>Not reported</t>
        </is>
      </c>
      <c r="BF1263" t="inlineStr">
        <is>
          <t>Not reported</t>
        </is>
      </c>
      <c r="BG1263" t="inlineStr">
        <is>
          <t>Not reviewed (not included)</t>
        </is>
      </c>
      <c r="BH1263" t="inlineStr">
        <is>
          <t>N/A</t>
        </is>
      </c>
      <c r="BI1263" t="inlineStr">
        <is>
          <t>Not reviewed</t>
        </is>
      </c>
      <c r="BJ1263" t="inlineStr">
        <is>
          <t>Not reviewed</t>
        </is>
      </c>
      <c r="BK1263" t="inlineStr">
        <is>
          <t>Not reviewed</t>
        </is>
      </c>
      <c r="BL1263" t="inlineStr">
        <is>
          <t>Not reviewed</t>
        </is>
      </c>
      <c r="BM1263" t="inlineStr">
        <is>
          <t>Not reviewed (not included)</t>
        </is>
      </c>
      <c r="BN1263" t="inlineStr">
        <is>
          <t>Not Selected for Final 95 (Pending Full Text Review) - Candidate paper not selected for final 95: Passed abstract screening but not included in final selec</t>
        </is>
      </c>
      <c r="BO1263" t="inlineStr">
        <is>
          <t>Abstract-level screening only</t>
        </is>
      </c>
      <c r="BP1263" t="inlineStr">
        <is>
          <t>Not reported</t>
        </is>
      </c>
    </row>
    <row r="1264">
      <c r="A1264" t="inlineStr">
        <is>
          <t>Transforming 3D MRI to 2D Feature Maps Using Pre-Trained Models for Diagnosis of Attention Deficit Hyperactivity Disorder</t>
        </is>
      </c>
      <c r="B1264" t="n">
        <v>2025</v>
      </c>
      <c r="C1264" t="inlineStr">
        <is>
          <t>Not checked</t>
        </is>
      </c>
      <c r="D1264" t="inlineStr">
        <is>
          <t>Not checked</t>
        </is>
      </c>
      <c r="E1264">
        <f>_XLFN.IFNA( _XLFN.XLOOKUP(A1164,#REF!,#REF!), "NOT PUBMED")</f>
        <v/>
      </c>
      <c r="G1264" t="inlineStr">
        <is>
          <t>Unimodal</t>
        </is>
      </c>
      <c r="H1264" t="inlineStr">
        <is>
          <t>See abstract</t>
        </is>
      </c>
      <c r="I1264" t="inlineStr">
        <is>
          <t>See abstract</t>
        </is>
      </c>
      <c r="J1264" t="inlineStr">
        <is>
          <t>See abstract (AI/ML)</t>
        </is>
      </c>
      <c r="K1264" t="inlineStr">
        <is>
          <t>See abstract</t>
        </is>
      </c>
      <c r="M1264" t="inlineStr">
        <is>
          <t>See abstract</t>
        </is>
      </c>
      <c r="N1264" t="inlineStr">
        <is>
          <t>See abstract</t>
        </is>
      </c>
      <c r="O1264" t="inlineStr">
        <is>
          <t>Not verified from abstract</t>
        </is>
      </c>
      <c r="P1264" t="inlineStr">
        <is>
          <t>See abstract</t>
        </is>
      </c>
      <c r="Q1264" t="inlineStr">
        <is>
          <t>See abstract</t>
        </is>
      </c>
      <c r="R1264" t="inlineStr">
        <is>
          <t>Not reviewed (not included)</t>
        </is>
      </c>
      <c r="S1264" t="inlineStr">
        <is>
          <t>Not reviewed (not included)</t>
        </is>
      </c>
      <c r="T1264" t="inlineStr">
        <is>
          <t>Abstract screening only. No AI/ML Methods</t>
        </is>
      </c>
      <c r="U1264" t="inlineStr">
        <is>
          <t>EXCLUDE</t>
        </is>
      </c>
      <c r="V1264" t="inlineStr">
        <is>
          <t>E1-No AI/ML/DL: Abstract and title do not describe application of AI, ML, or DL methods</t>
        </is>
      </c>
      <c r="W1264" t="inlineStr">
        <is>
          <t>Excluded: No AI/ML Methods</t>
        </is>
      </c>
      <c r="X1264" t="inlineStr">
        <is>
          <t>Not assessed from abstract</t>
        </is>
      </c>
      <c r="Y1264" t="inlineStr">
        <is>
          <t>Pubmed</t>
        </is>
      </c>
      <c r="Z1264" t="inlineStr">
        <is>
          <t>Not determined from abstract</t>
        </is>
      </c>
      <c r="AB1264" t="inlineStr">
        <is>
          <t>Not assessed (not included)</t>
        </is>
      </c>
      <c r="AC1264" t="inlineStr">
        <is>
          <t>Not assessed (not included)</t>
        </is>
      </c>
      <c r="AD1264" t="inlineStr">
        <is>
          <t>Hosseini E, Hosseini SA, Servaes S, Hall B, Rosa-Neto P, Moradi AR, Kumar A, Pedram MM, Chawla S.</t>
        </is>
      </c>
      <c r="AF1264" t="inlineStr">
        <is>
          <t>Unknown - Verify via DOI</t>
        </is>
      </c>
      <c r="AH1264" t="inlineStr">
        <is>
          <t>Not assessed</t>
        </is>
      </c>
      <c r="AI1264" t="inlineStr">
        <is>
          <t>Not reported</t>
        </is>
      </c>
      <c r="AJ1264" t="inlineStr">
        <is>
          <t>Not reported</t>
        </is>
      </c>
      <c r="AK1264" t="inlineStr">
        <is>
          <t>Not reported</t>
        </is>
      </c>
      <c r="AL1264" t="inlineStr">
        <is>
          <t>Not reported</t>
        </is>
      </c>
      <c r="AM1264" t="inlineStr">
        <is>
          <t>Not reported</t>
        </is>
      </c>
      <c r="AN1264" t="inlineStr">
        <is>
          <t>Not reported</t>
        </is>
      </c>
      <c r="AO1264" t="inlineStr">
        <is>
          <t>Not reviewed</t>
        </is>
      </c>
      <c r="AP1264" t="inlineStr">
        <is>
          <t>Not reported</t>
        </is>
      </c>
      <c r="AQ1264" t="inlineStr">
        <is>
          <t>Not reported</t>
        </is>
      </c>
      <c r="AR1264" t="inlineStr">
        <is>
          <t>Not reported</t>
        </is>
      </c>
      <c r="AS1264" t="inlineStr">
        <is>
          <t>See abstract</t>
        </is>
      </c>
      <c r="AT1264" t="inlineStr">
        <is>
          <t>Not reviewed</t>
        </is>
      </c>
      <c r="AU1264" t="inlineStr">
        <is>
          <t>Not reviewed</t>
        </is>
      </c>
      <c r="AV1264" t="inlineStr">
        <is>
          <t>Not reviewed</t>
        </is>
      </c>
      <c r="AW1264" t="inlineStr">
        <is>
          <t>Not reviewed</t>
        </is>
      </c>
      <c r="AX1264" t="inlineStr">
        <is>
          <t>Not reported</t>
        </is>
      </c>
      <c r="AY1264" t="inlineStr">
        <is>
          <t>Not reported</t>
        </is>
      </c>
      <c r="AZ1264" t="inlineStr">
        <is>
          <t>Not reported</t>
        </is>
      </c>
      <c r="BA1264" t="inlineStr">
        <is>
          <t>Not reported</t>
        </is>
      </c>
      <c r="BB1264" t="inlineStr">
        <is>
          <t>Not reported</t>
        </is>
      </c>
      <c r="BC1264" t="inlineStr">
        <is>
          <t>Not reported</t>
        </is>
      </c>
      <c r="BD1264" t="inlineStr">
        <is>
          <t>Not reported</t>
        </is>
      </c>
      <c r="BE1264" t="inlineStr">
        <is>
          <t>Not reported</t>
        </is>
      </c>
      <c r="BF1264" t="inlineStr">
        <is>
          <t>Not reported</t>
        </is>
      </c>
      <c r="BG1264" t="inlineStr">
        <is>
          <t>Not reviewed (not included)</t>
        </is>
      </c>
      <c r="BH1264" t="inlineStr">
        <is>
          <t>N/A</t>
        </is>
      </c>
      <c r="BI1264" t="inlineStr">
        <is>
          <t>Not reviewed</t>
        </is>
      </c>
      <c r="BJ1264" t="inlineStr">
        <is>
          <t>Not reviewed</t>
        </is>
      </c>
      <c r="BK1264" t="inlineStr">
        <is>
          <t>Not reviewed</t>
        </is>
      </c>
      <c r="BL1264" t="inlineStr">
        <is>
          <t>Not reviewed</t>
        </is>
      </c>
      <c r="BM1264" t="inlineStr">
        <is>
          <t>Not reviewed (not included)</t>
        </is>
      </c>
      <c r="BN1264" t="inlineStr">
        <is>
          <t>No AI/ML Methods - E1-No AI/ML/DL: Abstract and title do not describe application of AI, ML, or DL methods</t>
        </is>
      </c>
      <c r="BO1264" t="inlineStr">
        <is>
          <t>Abstract-level screening only</t>
        </is>
      </c>
      <c r="BP1264" t="inlineStr">
        <is>
          <t>Not reported</t>
        </is>
      </c>
    </row>
    <row r="1265">
      <c r="A1265" t="inlineStr">
        <is>
          <t>Machine learning approaches to identifying neurodevelopmental disorders using social media data: a systematic review</t>
        </is>
      </c>
      <c r="B1265" t="n">
        <v>2026</v>
      </c>
      <c r="C1265" t="inlineStr">
        <is>
          <t>Not checked</t>
        </is>
      </c>
      <c r="D1265" t="inlineStr">
        <is>
          <t>Not checked</t>
        </is>
      </c>
      <c r="E1265">
        <f>_XLFN.IFNA( _XLFN.XLOOKUP(A1165,#REF!,#REF!), "NOT PUBMED")</f>
        <v/>
      </c>
      <c r="G1265" t="inlineStr">
        <is>
          <t>Unimodal</t>
        </is>
      </c>
      <c r="H1265" t="inlineStr">
        <is>
          <t>See abstract</t>
        </is>
      </c>
      <c r="I1265" t="inlineStr">
        <is>
          <t>See abstract</t>
        </is>
      </c>
      <c r="J1265" t="inlineStr">
        <is>
          <t>See abstract (AI/ML)</t>
        </is>
      </c>
      <c r="K1265" t="inlineStr">
        <is>
          <t>See abstract</t>
        </is>
      </c>
      <c r="M1265" t="inlineStr">
        <is>
          <t>See abstract</t>
        </is>
      </c>
      <c r="N1265" t="inlineStr">
        <is>
          <t>See abstract</t>
        </is>
      </c>
      <c r="O1265" t="inlineStr">
        <is>
          <t>Not verified from abstract</t>
        </is>
      </c>
      <c r="P1265" t="inlineStr">
        <is>
          <t>See abstract</t>
        </is>
      </c>
      <c r="Q1265" t="inlineStr">
        <is>
          <t>See abstract</t>
        </is>
      </c>
      <c r="R1265" t="inlineStr">
        <is>
          <t>Not reviewed (not included)</t>
        </is>
      </c>
      <c r="S1265" t="inlineStr">
        <is>
          <t>Not reviewed (not included)</t>
        </is>
      </c>
      <c r="T1265" t="inlineStr">
        <is>
          <t>Abstract screening only. Out of Date Range</t>
        </is>
      </c>
      <c r="U1265" t="inlineStr">
        <is>
          <t>EXCLUDE</t>
        </is>
      </c>
      <c r="V1265" t="inlineStr">
        <is>
          <t>E4-Year: Published 2026, outside 2019-2025 window</t>
        </is>
      </c>
      <c r="W1265" t="inlineStr">
        <is>
          <t>Out of Date Range</t>
        </is>
      </c>
      <c r="X1265" t="inlineStr">
        <is>
          <t>Not assessed from abstract</t>
        </is>
      </c>
      <c r="Y1265" t="inlineStr">
        <is>
          <t>Pubmed</t>
        </is>
      </c>
      <c r="Z1265" t="inlineStr">
        <is>
          <t>Not determined from abstract</t>
        </is>
      </c>
      <c r="AB1265" t="inlineStr">
        <is>
          <t>Not assessed (not included)</t>
        </is>
      </c>
      <c r="AC1265" t="inlineStr">
        <is>
          <t>Not assessed (not included)</t>
        </is>
      </c>
      <c r="AD1265" t="inlineStr">
        <is>
          <t>Mohammad SR, Kadaei F, Mohkam M.</t>
        </is>
      </c>
      <c r="AF1265" t="inlineStr">
        <is>
          <t>Unknown - Verify via DOI</t>
        </is>
      </c>
      <c r="AH1265" t="inlineStr">
        <is>
          <t>Not assessed</t>
        </is>
      </c>
      <c r="AI1265" t="inlineStr">
        <is>
          <t>Not reported</t>
        </is>
      </c>
      <c r="AJ1265" t="inlineStr">
        <is>
          <t>Not reported</t>
        </is>
      </c>
      <c r="AK1265" t="inlineStr">
        <is>
          <t>Not reported</t>
        </is>
      </c>
      <c r="AL1265" t="inlineStr">
        <is>
          <t>Not reported</t>
        </is>
      </c>
      <c r="AM1265" t="inlineStr">
        <is>
          <t>Not reported</t>
        </is>
      </c>
      <c r="AN1265" t="inlineStr">
        <is>
          <t>Not reported</t>
        </is>
      </c>
      <c r="AO1265" t="inlineStr">
        <is>
          <t>Not reviewed</t>
        </is>
      </c>
      <c r="AP1265" t="inlineStr">
        <is>
          <t>Not reported</t>
        </is>
      </c>
      <c r="AQ1265" t="inlineStr">
        <is>
          <t>Not reported</t>
        </is>
      </c>
      <c r="AR1265" t="inlineStr">
        <is>
          <t>Not reported</t>
        </is>
      </c>
      <c r="AS1265" t="inlineStr">
        <is>
          <t>See abstract</t>
        </is>
      </c>
      <c r="AT1265" t="inlineStr">
        <is>
          <t>Not reviewed</t>
        </is>
      </c>
      <c r="AU1265" t="inlineStr">
        <is>
          <t>Not reviewed</t>
        </is>
      </c>
      <c r="AV1265" t="inlineStr">
        <is>
          <t>Not reviewed</t>
        </is>
      </c>
      <c r="AW1265" t="inlineStr">
        <is>
          <t>Not reviewed</t>
        </is>
      </c>
      <c r="AX1265" t="inlineStr">
        <is>
          <t>Not reported</t>
        </is>
      </c>
      <c r="AY1265" t="inlineStr">
        <is>
          <t>Not reported</t>
        </is>
      </c>
      <c r="AZ1265" t="inlineStr">
        <is>
          <t>Not reported</t>
        </is>
      </c>
      <c r="BA1265" t="inlineStr">
        <is>
          <t>Not reported</t>
        </is>
      </c>
      <c r="BB1265" t="inlineStr">
        <is>
          <t>Not reported</t>
        </is>
      </c>
      <c r="BC1265" t="inlineStr">
        <is>
          <t>Not reported</t>
        </is>
      </c>
      <c r="BD1265" t="inlineStr">
        <is>
          <t>Not reported</t>
        </is>
      </c>
      <c r="BE1265" t="inlineStr">
        <is>
          <t>Not reported</t>
        </is>
      </c>
      <c r="BF1265" t="inlineStr">
        <is>
          <t>Not reported</t>
        </is>
      </c>
      <c r="BG1265" t="inlineStr">
        <is>
          <t>Not reviewed (not included)</t>
        </is>
      </c>
      <c r="BH1265" t="inlineStr">
        <is>
          <t>N/A</t>
        </is>
      </c>
      <c r="BI1265" t="inlineStr">
        <is>
          <t>Not reviewed</t>
        </is>
      </c>
      <c r="BJ1265" t="inlineStr">
        <is>
          <t>Not reviewed</t>
        </is>
      </c>
      <c r="BK1265" t="inlineStr">
        <is>
          <t>Not reviewed</t>
        </is>
      </c>
      <c r="BL1265" t="inlineStr">
        <is>
          <t>Not reviewed</t>
        </is>
      </c>
      <c r="BM1265" t="inlineStr">
        <is>
          <t>Not reviewed (not included)</t>
        </is>
      </c>
      <c r="BN1265" t="inlineStr">
        <is>
          <t>Out of Date Range - E4-Year: Published 2026, outside 2019-2025 window</t>
        </is>
      </c>
      <c r="BO1265" t="inlineStr">
        <is>
          <t>Abstract-level screening only</t>
        </is>
      </c>
      <c r="BP1265" t="inlineStr">
        <is>
          <t>Not reported</t>
        </is>
      </c>
    </row>
    <row r="1266">
      <c r="A1266" t="inlineStr">
        <is>
          <t>Empirically derived symptom profiles in adults with attention-Deficit/hyperactivity disorder: An unsupervised machine learning approach</t>
        </is>
      </c>
      <c r="B1266" t="n">
        <v>2026</v>
      </c>
      <c r="C1266" t="inlineStr">
        <is>
          <t>Not checked</t>
        </is>
      </c>
      <c r="D1266" t="inlineStr">
        <is>
          <t>Not checked</t>
        </is>
      </c>
      <c r="E1266">
        <f>_XLFN.IFNA( _XLFN.XLOOKUP(A1166,#REF!,#REF!), "NOT PUBMED")</f>
        <v/>
      </c>
      <c r="G1266" t="inlineStr">
        <is>
          <t>Unimodal</t>
        </is>
      </c>
      <c r="H1266" t="inlineStr">
        <is>
          <t>See abstract</t>
        </is>
      </c>
      <c r="I1266" t="inlineStr">
        <is>
          <t>See abstract</t>
        </is>
      </c>
      <c r="J1266" t="inlineStr">
        <is>
          <t>See abstract (AI/ML)</t>
        </is>
      </c>
      <c r="K1266" t="inlineStr">
        <is>
          <t>See abstract</t>
        </is>
      </c>
      <c r="M1266" t="inlineStr">
        <is>
          <t>See abstract</t>
        </is>
      </c>
      <c r="N1266" t="inlineStr">
        <is>
          <t>See abstract</t>
        </is>
      </c>
      <c r="O1266" t="inlineStr">
        <is>
          <t>Not verified from abstract</t>
        </is>
      </c>
      <c r="P1266" t="inlineStr">
        <is>
          <t>See abstract</t>
        </is>
      </c>
      <c r="Q1266" t="inlineStr">
        <is>
          <t>See abstract</t>
        </is>
      </c>
      <c r="R1266" t="inlineStr">
        <is>
          <t>Not reviewed (not included)</t>
        </is>
      </c>
      <c r="S1266" t="inlineStr">
        <is>
          <t>Not reviewed (not included)</t>
        </is>
      </c>
      <c r="T1266" t="inlineStr">
        <is>
          <t>Abstract screening only. Out of Date Range</t>
        </is>
      </c>
      <c r="U1266" t="inlineStr">
        <is>
          <t>EXCLUDE</t>
        </is>
      </c>
      <c r="V1266" t="inlineStr">
        <is>
          <t>E4-Year: Published 2026, outside 2019-2025 window</t>
        </is>
      </c>
      <c r="W1266" t="inlineStr">
        <is>
          <t>Out of Date Range</t>
        </is>
      </c>
      <c r="X1266" t="inlineStr">
        <is>
          <t>Not assessed from abstract</t>
        </is>
      </c>
      <c r="Y1266" t="inlineStr">
        <is>
          <t>Pubmed</t>
        </is>
      </c>
      <c r="Z1266" t="inlineStr">
        <is>
          <t>Not determined from abstract</t>
        </is>
      </c>
      <c r="AB1266" t="inlineStr">
        <is>
          <t>Not assessed (not included)</t>
        </is>
      </c>
      <c r="AC1266" t="inlineStr">
        <is>
          <t>Not assessed (not included)</t>
        </is>
      </c>
      <c r="AD1266" t="inlineStr">
        <is>
          <t>Rodriguez VJ, Finley JA, Liu Q, Alfonso D, Basurto KS, Oh A, Nili A, Paltell KC, Hoots JK, Ovsiew GP, Resch ZJ, Ulrich DM, Soble JR.</t>
        </is>
      </c>
      <c r="AF1266" t="inlineStr">
        <is>
          <t>Unknown - Verify via DOI</t>
        </is>
      </c>
      <c r="AH1266" t="inlineStr">
        <is>
          <t>Not assessed</t>
        </is>
      </c>
      <c r="AI1266" t="inlineStr">
        <is>
          <t>Not reported</t>
        </is>
      </c>
      <c r="AJ1266" t="inlineStr">
        <is>
          <t>Not reported</t>
        </is>
      </c>
      <c r="AK1266" t="inlineStr">
        <is>
          <t>Not reported</t>
        </is>
      </c>
      <c r="AL1266" t="inlineStr">
        <is>
          <t>Not reported</t>
        </is>
      </c>
      <c r="AM1266" t="inlineStr">
        <is>
          <t>Not reported</t>
        </is>
      </c>
      <c r="AN1266" t="inlineStr">
        <is>
          <t>Not reported</t>
        </is>
      </c>
      <c r="AO1266" t="inlineStr">
        <is>
          <t>Not reviewed</t>
        </is>
      </c>
      <c r="AP1266" t="inlineStr">
        <is>
          <t>Not reported</t>
        </is>
      </c>
      <c r="AQ1266" t="inlineStr">
        <is>
          <t>Not reported</t>
        </is>
      </c>
      <c r="AR1266" t="inlineStr">
        <is>
          <t>Not reported</t>
        </is>
      </c>
      <c r="AS1266" t="inlineStr">
        <is>
          <t>See abstract</t>
        </is>
      </c>
      <c r="AT1266" t="inlineStr">
        <is>
          <t>Not reviewed</t>
        </is>
      </c>
      <c r="AU1266" t="inlineStr">
        <is>
          <t>Not reviewed</t>
        </is>
      </c>
      <c r="AV1266" t="inlineStr">
        <is>
          <t>Not reviewed</t>
        </is>
      </c>
      <c r="AW1266" t="inlineStr">
        <is>
          <t>Not reviewed</t>
        </is>
      </c>
      <c r="AX1266" t="inlineStr">
        <is>
          <t>Not reported</t>
        </is>
      </c>
      <c r="AY1266" t="inlineStr">
        <is>
          <t>Not reported</t>
        </is>
      </c>
      <c r="AZ1266" t="inlineStr">
        <is>
          <t>Not reported</t>
        </is>
      </c>
      <c r="BA1266" t="inlineStr">
        <is>
          <t>Not reported</t>
        </is>
      </c>
      <c r="BB1266" t="inlineStr">
        <is>
          <t>Not reported</t>
        </is>
      </c>
      <c r="BC1266" t="inlineStr">
        <is>
          <t>Not reported</t>
        </is>
      </c>
      <c r="BD1266" t="inlineStr">
        <is>
          <t>Not reported</t>
        </is>
      </c>
      <c r="BE1266" t="inlineStr">
        <is>
          <t>Not reported</t>
        </is>
      </c>
      <c r="BF1266" t="inlineStr">
        <is>
          <t>Not reported</t>
        </is>
      </c>
      <c r="BG1266" t="inlineStr">
        <is>
          <t>Not reviewed (not included)</t>
        </is>
      </c>
      <c r="BH1266" t="inlineStr">
        <is>
          <t>N/A</t>
        </is>
      </c>
      <c r="BI1266" t="inlineStr">
        <is>
          <t>Not reviewed</t>
        </is>
      </c>
      <c r="BJ1266" t="inlineStr">
        <is>
          <t>Not reviewed</t>
        </is>
      </c>
      <c r="BK1266" t="inlineStr">
        <is>
          <t>Not reviewed</t>
        </is>
      </c>
      <c r="BL1266" t="inlineStr">
        <is>
          <t>Not reviewed</t>
        </is>
      </c>
      <c r="BM1266" t="inlineStr">
        <is>
          <t>Not reviewed (not included)</t>
        </is>
      </c>
      <c r="BN1266" t="inlineStr">
        <is>
          <t>Out of Date Range - E4-Year: Published 2026, outside 2019-2025 window</t>
        </is>
      </c>
      <c r="BO1266" t="inlineStr">
        <is>
          <t>Abstract-level screening only</t>
        </is>
      </c>
      <c r="BP1266" t="inlineStr">
        <is>
          <t>Not reported</t>
        </is>
      </c>
    </row>
    <row r="1267">
      <c r="A1267" t="inlineStr">
        <is>
          <t>Clinical Decision Support Systems and Artificial Intelligence in ADHD Assessment and Rehabilitation: Opportunities and Challenges for Technology-Assisted Care</t>
        </is>
      </c>
      <c r="B1267" t="n">
        <v>2025</v>
      </c>
      <c r="C1267" t="inlineStr">
        <is>
          <t>Not checked</t>
        </is>
      </c>
      <c r="D1267" t="inlineStr">
        <is>
          <t>Not checked</t>
        </is>
      </c>
      <c r="E1267">
        <f>_XLFN.IFNA( _XLFN.XLOOKUP(A1167,#REF!,#REF!), "NOT PUBMED")</f>
        <v/>
      </c>
      <c r="G1267" t="inlineStr">
        <is>
          <t>Unimodal</t>
        </is>
      </c>
      <c r="H1267" t="inlineStr">
        <is>
          <t>See abstract</t>
        </is>
      </c>
      <c r="I1267" t="inlineStr">
        <is>
          <t>See abstract</t>
        </is>
      </c>
      <c r="J1267" t="inlineStr">
        <is>
          <t>See abstract (AI/ML)</t>
        </is>
      </c>
      <c r="K1267" t="inlineStr">
        <is>
          <t>See abstract</t>
        </is>
      </c>
      <c r="M1267" t="inlineStr">
        <is>
          <t>See abstract</t>
        </is>
      </c>
      <c r="N1267" t="inlineStr">
        <is>
          <t>See abstract</t>
        </is>
      </c>
      <c r="O1267" t="inlineStr">
        <is>
          <t>Not verified from abstract</t>
        </is>
      </c>
      <c r="P1267" t="inlineStr">
        <is>
          <t>See abstract</t>
        </is>
      </c>
      <c r="Q1267" t="inlineStr">
        <is>
          <t>See abstract</t>
        </is>
      </c>
      <c r="R1267" t="inlineStr">
        <is>
          <t>Not reviewed (not included)</t>
        </is>
      </c>
      <c r="S1267" t="inlineStr">
        <is>
          <t>Not reviewed (not included)</t>
        </is>
      </c>
      <c r="T1267" t="inlineStr">
        <is>
          <t>Abstract screening only. AI Not for Diagnosis</t>
        </is>
      </c>
      <c r="U1267" t="inlineStr">
        <is>
          <t>EXCLUDE</t>
        </is>
      </c>
      <c r="V1267" t="inlineStr">
        <is>
          <t>E1-Not Diagnosis: AI/ML does not appear to be applied for ADHD diagnosis, classification, or detection</t>
        </is>
      </c>
      <c r="W1267" t="inlineStr">
        <is>
          <t>Excluded: AI Not for Diagnosis</t>
        </is>
      </c>
      <c r="X1267" t="inlineStr">
        <is>
          <t>Not assessed from abstract</t>
        </is>
      </c>
      <c r="Y1267" t="inlineStr">
        <is>
          <t>Pubmed</t>
        </is>
      </c>
      <c r="Z1267" t="inlineStr">
        <is>
          <t>Not determined from abstract</t>
        </is>
      </c>
      <c r="AB1267" t="inlineStr">
        <is>
          <t>Not assessed (not included)</t>
        </is>
      </c>
      <c r="AC1267" t="inlineStr">
        <is>
          <t>Not assessed (not included)</t>
        </is>
      </c>
      <c r="AD1267" t="inlineStr">
        <is>
          <t>Dahò M, Caci B.</t>
        </is>
      </c>
      <c r="AF1267" t="inlineStr">
        <is>
          <t>Unknown - Verify via DOI</t>
        </is>
      </c>
      <c r="AH1267" t="inlineStr">
        <is>
          <t>Not assessed</t>
        </is>
      </c>
      <c r="AI1267" t="inlineStr">
        <is>
          <t>Not reported</t>
        </is>
      </c>
      <c r="AJ1267" t="inlineStr">
        <is>
          <t>Not reported</t>
        </is>
      </c>
      <c r="AK1267" t="inlineStr">
        <is>
          <t>Not reported</t>
        </is>
      </c>
      <c r="AL1267" t="inlineStr">
        <is>
          <t>Not reported</t>
        </is>
      </c>
      <c r="AM1267" t="inlineStr">
        <is>
          <t>Not reported</t>
        </is>
      </c>
      <c r="AN1267" t="inlineStr">
        <is>
          <t>Not reported</t>
        </is>
      </c>
      <c r="AO1267" t="inlineStr">
        <is>
          <t>Not reviewed</t>
        </is>
      </c>
      <c r="AP1267" t="inlineStr">
        <is>
          <t>Not reported</t>
        </is>
      </c>
      <c r="AQ1267" t="inlineStr">
        <is>
          <t>Not reported</t>
        </is>
      </c>
      <c r="AR1267" t="inlineStr">
        <is>
          <t>Not reported</t>
        </is>
      </c>
      <c r="AS1267" t="inlineStr">
        <is>
          <t>See abstract</t>
        </is>
      </c>
      <c r="AT1267" t="inlineStr">
        <is>
          <t>Not reviewed</t>
        </is>
      </c>
      <c r="AU1267" t="inlineStr">
        <is>
          <t>Not reviewed</t>
        </is>
      </c>
      <c r="AV1267" t="inlineStr">
        <is>
          <t>Not reviewed</t>
        </is>
      </c>
      <c r="AW1267" t="inlineStr">
        <is>
          <t>Not reviewed</t>
        </is>
      </c>
      <c r="AX1267" t="inlineStr">
        <is>
          <t>Not reported</t>
        </is>
      </c>
      <c r="AY1267" t="inlineStr">
        <is>
          <t>Not reported</t>
        </is>
      </c>
      <c r="AZ1267" t="inlineStr">
        <is>
          <t>Not reported</t>
        </is>
      </c>
      <c r="BA1267" t="inlineStr">
        <is>
          <t>Not reported</t>
        </is>
      </c>
      <c r="BB1267" t="inlineStr">
        <is>
          <t>Not reported</t>
        </is>
      </c>
      <c r="BC1267" t="inlineStr">
        <is>
          <t>Not reported</t>
        </is>
      </c>
      <c r="BD1267" t="inlineStr">
        <is>
          <t>Not reported</t>
        </is>
      </c>
      <c r="BE1267" t="inlineStr">
        <is>
          <t>Not reported</t>
        </is>
      </c>
      <c r="BF1267" t="inlineStr">
        <is>
          <t>Not reported</t>
        </is>
      </c>
      <c r="BG1267" t="inlineStr">
        <is>
          <t>Not reviewed (not included)</t>
        </is>
      </c>
      <c r="BH1267" t="inlineStr">
        <is>
          <t>N/A</t>
        </is>
      </c>
      <c r="BI1267" t="inlineStr">
        <is>
          <t>Not reviewed</t>
        </is>
      </c>
      <c r="BJ1267" t="inlineStr">
        <is>
          <t>Not reviewed</t>
        </is>
      </c>
      <c r="BK1267" t="inlineStr">
        <is>
          <t>Not reviewed</t>
        </is>
      </c>
      <c r="BL1267" t="inlineStr">
        <is>
          <t>Not reviewed</t>
        </is>
      </c>
      <c r="BM1267" t="inlineStr">
        <is>
          <t>Not reviewed (not included)</t>
        </is>
      </c>
      <c r="BN1267" t="inlineStr">
        <is>
          <t>AI Not for Diagnosis - E1-Not Diagnosis: AI/ML does not appear to be applied for ADHD diagnosis, classification, or detecti</t>
        </is>
      </c>
      <c r="BO1267" t="inlineStr">
        <is>
          <t>Abstract-level screening only</t>
        </is>
      </c>
      <c r="BP1267" t="inlineStr">
        <is>
          <t>Not reported</t>
        </is>
      </c>
    </row>
    <row r="1268">
      <c r="A1268" t="inlineStr">
        <is>
          <t>Predictive modeling of adaptive behavior trajectories in autism: insights from a clinical cohort study</t>
        </is>
      </c>
      <c r="B1268" t="n">
        <v>2025</v>
      </c>
      <c r="C1268" t="inlineStr">
        <is>
          <t>Not checked</t>
        </is>
      </c>
      <c r="D1268" t="inlineStr">
        <is>
          <t>Not checked</t>
        </is>
      </c>
      <c r="E1268">
        <f>_XLFN.IFNA( _XLFN.XLOOKUP(A1168,#REF!,#REF!), "NOT PUBMED")</f>
        <v/>
      </c>
      <c r="G1268" t="inlineStr">
        <is>
          <t>Unimodal</t>
        </is>
      </c>
      <c r="H1268" t="inlineStr">
        <is>
          <t>See abstract</t>
        </is>
      </c>
      <c r="I1268" t="inlineStr">
        <is>
          <t>See abstract</t>
        </is>
      </c>
      <c r="J1268" t="inlineStr">
        <is>
          <t>See abstract (AI/ML)</t>
        </is>
      </c>
      <c r="K1268" t="inlineStr">
        <is>
          <t>See abstract</t>
        </is>
      </c>
      <c r="M1268" t="inlineStr">
        <is>
          <t>See abstract</t>
        </is>
      </c>
      <c r="N1268" t="inlineStr">
        <is>
          <t>See abstract</t>
        </is>
      </c>
      <c r="O1268" t="inlineStr">
        <is>
          <t>Not verified from abstract</t>
        </is>
      </c>
      <c r="P1268" t="inlineStr">
        <is>
          <t>See abstract</t>
        </is>
      </c>
      <c r="Q1268" t="inlineStr">
        <is>
          <t>See abstract</t>
        </is>
      </c>
      <c r="R1268" t="inlineStr">
        <is>
          <t>Not reviewed (not included)</t>
        </is>
      </c>
      <c r="S1268" t="inlineStr">
        <is>
          <t>Not reviewed (not included)</t>
        </is>
      </c>
      <c r="T1268" t="inlineStr">
        <is>
          <t>Abstract screening only. Non-ADHD Focused</t>
        </is>
      </c>
      <c r="U1268" t="inlineStr">
        <is>
          <t>EXCLUDE</t>
        </is>
      </c>
      <c r="V1268" t="inlineStr">
        <is>
          <t>E2-Not ADHD focused: Neither title nor abstract mentions ADHD or attention-deficit/hyperactivity</t>
        </is>
      </c>
      <c r="W1268" t="inlineStr">
        <is>
          <t>Excluded: Not ADHD Focused</t>
        </is>
      </c>
      <c r="X1268" t="inlineStr">
        <is>
          <t>Not assessed from abstract</t>
        </is>
      </c>
      <c r="Y1268" t="inlineStr">
        <is>
          <t>Pubmed</t>
        </is>
      </c>
      <c r="Z1268" t="inlineStr">
        <is>
          <t>Not determined from abstract</t>
        </is>
      </c>
      <c r="AB1268" t="inlineStr">
        <is>
          <t>Not assessed (not included)</t>
        </is>
      </c>
      <c r="AC1268" t="inlineStr">
        <is>
          <t>Not assessed (not included)</t>
        </is>
      </c>
      <c r="AD1268" t="inlineStr">
        <is>
          <t>Aitken A, Lazerwitz MC, Eash A, Hattangadi N, Mukherjee P, Marco EJ, Shapiro KA.</t>
        </is>
      </c>
      <c r="AF1268" t="inlineStr">
        <is>
          <t>Unknown - Verify via DOI</t>
        </is>
      </c>
      <c r="AH1268" t="inlineStr">
        <is>
          <t>Not assessed</t>
        </is>
      </c>
      <c r="AI1268" t="inlineStr">
        <is>
          <t>Not reported</t>
        </is>
      </c>
      <c r="AJ1268" t="inlineStr">
        <is>
          <t>Not reported</t>
        </is>
      </c>
      <c r="AK1268" t="inlineStr">
        <is>
          <t>Not reported</t>
        </is>
      </c>
      <c r="AL1268" t="inlineStr">
        <is>
          <t>Not reported</t>
        </is>
      </c>
      <c r="AM1268" t="inlineStr">
        <is>
          <t>Not reported</t>
        </is>
      </c>
      <c r="AN1268" t="inlineStr">
        <is>
          <t>Not reported</t>
        </is>
      </c>
      <c r="AO1268" t="inlineStr">
        <is>
          <t>Not reviewed</t>
        </is>
      </c>
      <c r="AP1268" t="inlineStr">
        <is>
          <t>Not reported</t>
        </is>
      </c>
      <c r="AQ1268" t="inlineStr">
        <is>
          <t>Not reported</t>
        </is>
      </c>
      <c r="AR1268" t="inlineStr">
        <is>
          <t>Not reported</t>
        </is>
      </c>
      <c r="AS1268" t="inlineStr">
        <is>
          <t>See abstract</t>
        </is>
      </c>
      <c r="AT1268" t="inlineStr">
        <is>
          <t>Not reviewed</t>
        </is>
      </c>
      <c r="AU1268" t="inlineStr">
        <is>
          <t>Not reviewed</t>
        </is>
      </c>
      <c r="AV1268" t="inlineStr">
        <is>
          <t>Not reviewed</t>
        </is>
      </c>
      <c r="AW1268" t="inlineStr">
        <is>
          <t>Not reviewed</t>
        </is>
      </c>
      <c r="AX1268" t="inlineStr">
        <is>
          <t>Not reported</t>
        </is>
      </c>
      <c r="AY1268" t="inlineStr">
        <is>
          <t>Not reported</t>
        </is>
      </c>
      <c r="AZ1268" t="inlineStr">
        <is>
          <t>Not reported</t>
        </is>
      </c>
      <c r="BA1268" t="inlineStr">
        <is>
          <t>Not reported</t>
        </is>
      </c>
      <c r="BB1268" t="inlineStr">
        <is>
          <t>Not reported</t>
        </is>
      </c>
      <c r="BC1268" t="inlineStr">
        <is>
          <t>Not reported</t>
        </is>
      </c>
      <c r="BD1268" t="inlineStr">
        <is>
          <t>Not reported</t>
        </is>
      </c>
      <c r="BE1268" t="inlineStr">
        <is>
          <t>Not reported</t>
        </is>
      </c>
      <c r="BF1268" t="inlineStr">
        <is>
          <t>Not reported</t>
        </is>
      </c>
      <c r="BG1268" t="inlineStr">
        <is>
          <t>Not reviewed (not included)</t>
        </is>
      </c>
      <c r="BH1268" t="inlineStr">
        <is>
          <t>N/A</t>
        </is>
      </c>
      <c r="BI1268" t="inlineStr">
        <is>
          <t>Not reviewed</t>
        </is>
      </c>
      <c r="BJ1268" t="inlineStr">
        <is>
          <t>Not reviewed</t>
        </is>
      </c>
      <c r="BK1268" t="inlineStr">
        <is>
          <t>Not reviewed</t>
        </is>
      </c>
      <c r="BL1268" t="inlineStr">
        <is>
          <t>Not reviewed</t>
        </is>
      </c>
      <c r="BM1268" t="inlineStr">
        <is>
          <t>Not reviewed (not included)</t>
        </is>
      </c>
      <c r="BN1268" t="inlineStr">
        <is>
          <t>Non-ADHD Focused - E2-Not ADHD focused: Neither title nor abstract mentions ADHD or attention-deficit/hyperactivity</t>
        </is>
      </c>
      <c r="BO1268" t="inlineStr">
        <is>
          <t>Abstract-level screening only</t>
        </is>
      </c>
      <c r="BP1268" t="inlineStr">
        <is>
          <t>Not reported</t>
        </is>
      </c>
    </row>
    <row r="1269">
      <c r="A1269" t="inlineStr">
        <is>
          <t>Detecting Autism Spectrum Disorder and Attention Deficit Hyperactivity Disorder Using Multimodal Time-Frequency Analysis with Machine Learning Using the Electroretinogram from Two Flash Strengths</t>
        </is>
      </c>
      <c r="B1269" t="n">
        <v>2025</v>
      </c>
      <c r="C1269" t="inlineStr">
        <is>
          <t>Not checked</t>
        </is>
      </c>
      <c r="D1269" t="inlineStr">
        <is>
          <t>Not checked</t>
        </is>
      </c>
      <c r="E1269">
        <f>_XLFN.IFNA( _XLFN.XLOOKUP(A1169,#REF!,#REF!), "NOT PUBMED")</f>
        <v/>
      </c>
      <c r="G1269" t="inlineStr">
        <is>
          <t>Unimodal</t>
        </is>
      </c>
      <c r="H1269" t="inlineStr">
        <is>
          <t>See abstract</t>
        </is>
      </c>
      <c r="I1269" t="inlineStr">
        <is>
          <t>See abstract</t>
        </is>
      </c>
      <c r="J1269" t="inlineStr">
        <is>
          <t>See abstract (AI/ML)</t>
        </is>
      </c>
      <c r="K1269" t="inlineStr">
        <is>
          <t>See abstract</t>
        </is>
      </c>
      <c r="M1269" t="inlineStr">
        <is>
          <t>See abstract</t>
        </is>
      </c>
      <c r="N1269" t="inlineStr">
        <is>
          <t>See abstract</t>
        </is>
      </c>
      <c r="O1269" t="inlineStr">
        <is>
          <t>Not verified from abstract</t>
        </is>
      </c>
      <c r="P1269" t="inlineStr">
        <is>
          <t>See abstract</t>
        </is>
      </c>
      <c r="Q1269" t="inlineStr">
        <is>
          <t>See abstract</t>
        </is>
      </c>
      <c r="R1269" t="inlineStr">
        <is>
          <t>Not reviewed (not included)</t>
        </is>
      </c>
      <c r="S1269" t="inlineStr">
        <is>
          <t>Not reviewed (not included)</t>
        </is>
      </c>
      <c r="T1269" t="inlineStr">
        <is>
          <t>Abstract screening only. Not Selected for Final 95 (Pending Full Text Review)</t>
        </is>
      </c>
      <c r="U1269" t="inlineStr">
        <is>
          <t>EXCLUDE</t>
        </is>
      </c>
      <c r="V126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69" t="inlineStr">
        <is>
          <t>Excluded: Other Criterion</t>
        </is>
      </c>
      <c r="X1269" t="inlineStr">
        <is>
          <t>Not assessed from abstract</t>
        </is>
      </c>
      <c r="Y1269" t="inlineStr">
        <is>
          <t>Pubmed</t>
        </is>
      </c>
      <c r="Z1269" t="inlineStr">
        <is>
          <t>Not determined from abstract</t>
        </is>
      </c>
      <c r="AB1269" t="inlineStr">
        <is>
          <t>Not assessed (not included)</t>
        </is>
      </c>
      <c r="AC1269" t="inlineStr">
        <is>
          <t>Not assessed (not included)</t>
        </is>
      </c>
      <c r="AD1269" t="inlineStr">
        <is>
          <t>Manjur SM, Diaz LRM, Lee IO, Skuse DH, Thompson DA, Marmolejos-Ramos F, Constable PA, Posada-Quintero HF.</t>
        </is>
      </c>
      <c r="AF1269" t="inlineStr">
        <is>
          <t>Unknown - Verify via DOI</t>
        </is>
      </c>
      <c r="AH1269" t="inlineStr">
        <is>
          <t>Not assessed</t>
        </is>
      </c>
      <c r="AI1269" t="inlineStr">
        <is>
          <t>Not reported</t>
        </is>
      </c>
      <c r="AJ1269" t="inlineStr">
        <is>
          <t>Not reported</t>
        </is>
      </c>
      <c r="AK1269" t="inlineStr">
        <is>
          <t>Not reported</t>
        </is>
      </c>
      <c r="AL1269" t="inlineStr">
        <is>
          <t>Not reported</t>
        </is>
      </c>
      <c r="AM1269" t="inlineStr">
        <is>
          <t>Not reported</t>
        </is>
      </c>
      <c r="AN1269" t="inlineStr">
        <is>
          <t>Not reported</t>
        </is>
      </c>
      <c r="AO1269" t="inlineStr">
        <is>
          <t>Not reviewed</t>
        </is>
      </c>
      <c r="AP1269" t="inlineStr">
        <is>
          <t>Not reported</t>
        </is>
      </c>
      <c r="AQ1269" t="inlineStr">
        <is>
          <t>Not reported</t>
        </is>
      </c>
      <c r="AR1269" t="inlineStr">
        <is>
          <t>Not reported</t>
        </is>
      </c>
      <c r="AS1269" t="inlineStr">
        <is>
          <t>See abstract</t>
        </is>
      </c>
      <c r="AT1269" t="inlineStr">
        <is>
          <t>Not reviewed</t>
        </is>
      </c>
      <c r="AU1269" t="inlineStr">
        <is>
          <t>Not reviewed</t>
        </is>
      </c>
      <c r="AV1269" t="inlineStr">
        <is>
          <t>Not reviewed</t>
        </is>
      </c>
      <c r="AW1269" t="inlineStr">
        <is>
          <t>Not reviewed</t>
        </is>
      </c>
      <c r="AX1269" t="inlineStr">
        <is>
          <t>Not reported</t>
        </is>
      </c>
      <c r="AY1269" t="inlineStr">
        <is>
          <t>Not reported</t>
        </is>
      </c>
      <c r="AZ1269" t="inlineStr">
        <is>
          <t>Not reported</t>
        </is>
      </c>
      <c r="BA1269" t="inlineStr">
        <is>
          <t>Not reported</t>
        </is>
      </c>
      <c r="BB1269" t="inlineStr">
        <is>
          <t>Not reported</t>
        </is>
      </c>
      <c r="BC1269" t="inlineStr">
        <is>
          <t>Not reported</t>
        </is>
      </c>
      <c r="BD1269" t="inlineStr">
        <is>
          <t>Not reported</t>
        </is>
      </c>
      <c r="BE1269" t="inlineStr">
        <is>
          <t>Not reported</t>
        </is>
      </c>
      <c r="BF1269" t="inlineStr">
        <is>
          <t>Not reported</t>
        </is>
      </c>
      <c r="BG1269" t="inlineStr">
        <is>
          <t>Not reviewed (not included)</t>
        </is>
      </c>
      <c r="BH1269" t="inlineStr">
        <is>
          <t>N/A</t>
        </is>
      </c>
      <c r="BI1269" t="inlineStr">
        <is>
          <t>Not reviewed</t>
        </is>
      </c>
      <c r="BJ1269" t="inlineStr">
        <is>
          <t>Not reviewed</t>
        </is>
      </c>
      <c r="BK1269" t="inlineStr">
        <is>
          <t>Not reviewed</t>
        </is>
      </c>
      <c r="BL1269" t="inlineStr">
        <is>
          <t>Not reviewed</t>
        </is>
      </c>
      <c r="BM1269" t="inlineStr">
        <is>
          <t>Not reviewed (not included)</t>
        </is>
      </c>
      <c r="BN1269" t="inlineStr">
        <is>
          <t>Not Selected for Final 95 (Pending Full Text Review) - Candidate paper not selected for final 95: Passed abstract screening but not included in final selec</t>
        </is>
      </c>
      <c r="BO1269" t="inlineStr">
        <is>
          <t>Abstract-level screening only</t>
        </is>
      </c>
      <c r="BP1269" t="inlineStr">
        <is>
          <t>Not reported</t>
        </is>
      </c>
    </row>
    <row r="1270">
      <c r="A1270" t="inlineStr">
        <is>
          <t>Digital Attention-Related Augmented-Reality Game: Significant Correlation between Student Game Performance and Validated Clinical Measures of Attention-Deficit/Hyperactivity Disorder (ADHD)</t>
        </is>
      </c>
      <c r="B1270" t="n">
        <v>2019</v>
      </c>
      <c r="C1270" t="inlineStr">
        <is>
          <t>Not checked</t>
        </is>
      </c>
      <c r="D1270" t="inlineStr">
        <is>
          <t>Not checked</t>
        </is>
      </c>
      <c r="E1270">
        <f>_XLFN.IFNA( _XLFN.XLOOKUP(A1170,#REF!,#REF!), "NOT PUBMED")</f>
        <v/>
      </c>
      <c r="G1270" t="inlineStr">
        <is>
          <t>Unimodal</t>
        </is>
      </c>
      <c r="H1270" t="inlineStr">
        <is>
          <t>See abstract</t>
        </is>
      </c>
      <c r="I1270" t="inlineStr">
        <is>
          <t>See abstract</t>
        </is>
      </c>
      <c r="J1270" t="inlineStr">
        <is>
          <t>See abstract (AI/ML)</t>
        </is>
      </c>
      <c r="K1270" t="inlineStr">
        <is>
          <t>See abstract</t>
        </is>
      </c>
      <c r="M1270" t="inlineStr">
        <is>
          <t>See abstract</t>
        </is>
      </c>
      <c r="N1270" t="inlineStr">
        <is>
          <t>See abstract</t>
        </is>
      </c>
      <c r="O1270" t="inlineStr">
        <is>
          <t>Not verified from abstract</t>
        </is>
      </c>
      <c r="P1270" t="inlineStr">
        <is>
          <t>See abstract</t>
        </is>
      </c>
      <c r="Q1270" t="inlineStr">
        <is>
          <t>See abstract</t>
        </is>
      </c>
      <c r="R1270" t="inlineStr">
        <is>
          <t>Not reviewed (not included)</t>
        </is>
      </c>
      <c r="S1270" t="inlineStr">
        <is>
          <t>Not reviewed (not included)</t>
        </is>
      </c>
      <c r="T1270" t="inlineStr">
        <is>
          <t>Abstract screening only. No AI/ML Methods</t>
        </is>
      </c>
      <c r="U1270" t="inlineStr">
        <is>
          <t>EXCLUDE</t>
        </is>
      </c>
      <c r="V1270" t="inlineStr">
        <is>
          <t>E1-No AI/ML/DL: Abstract and title do not describe application of AI, ML, or DL methods</t>
        </is>
      </c>
      <c r="W1270" t="inlineStr">
        <is>
          <t>Excluded: No AI/ML Methods</t>
        </is>
      </c>
      <c r="X1270" t="inlineStr">
        <is>
          <t>Not assessed from abstract</t>
        </is>
      </c>
      <c r="Y1270" t="inlineStr">
        <is>
          <t>Pubmed</t>
        </is>
      </c>
      <c r="Z1270" t="inlineStr">
        <is>
          <t>Not determined from abstract</t>
        </is>
      </c>
      <c r="AB1270" t="inlineStr">
        <is>
          <t>Not assessed (not included)</t>
        </is>
      </c>
      <c r="AC1270" t="inlineStr">
        <is>
          <t>Not assessed (not included)</t>
        </is>
      </c>
      <c r="AD1270" t="inlineStr">
        <is>
          <t>Keshav NU, Vogt-Lowell K, Vahabzadeh A, Sahin NT.</t>
        </is>
      </c>
      <c r="AF1270" t="inlineStr">
        <is>
          <t>Unknown - Verify via DOI</t>
        </is>
      </c>
      <c r="AH1270" t="inlineStr">
        <is>
          <t>Not assessed</t>
        </is>
      </c>
      <c r="AI1270" t="inlineStr">
        <is>
          <t>Not reported</t>
        </is>
      </c>
      <c r="AJ1270" t="inlineStr">
        <is>
          <t>Not reported</t>
        </is>
      </c>
      <c r="AK1270" t="inlineStr">
        <is>
          <t>Not reported</t>
        </is>
      </c>
      <c r="AL1270" t="inlineStr">
        <is>
          <t>Not reported</t>
        </is>
      </c>
      <c r="AM1270" t="inlineStr">
        <is>
          <t>Not reported</t>
        </is>
      </c>
      <c r="AN1270" t="inlineStr">
        <is>
          <t>Not reported</t>
        </is>
      </c>
      <c r="AO1270" t="inlineStr">
        <is>
          <t>Not reviewed</t>
        </is>
      </c>
      <c r="AP1270" t="inlineStr">
        <is>
          <t>Not reported</t>
        </is>
      </c>
      <c r="AQ1270" t="inlineStr">
        <is>
          <t>Not reported</t>
        </is>
      </c>
      <c r="AR1270" t="inlineStr">
        <is>
          <t>Not reported</t>
        </is>
      </c>
      <c r="AS1270" t="inlineStr">
        <is>
          <t>See abstract</t>
        </is>
      </c>
      <c r="AT1270" t="inlineStr">
        <is>
          <t>Not reviewed</t>
        </is>
      </c>
      <c r="AU1270" t="inlineStr">
        <is>
          <t>Not reviewed</t>
        </is>
      </c>
      <c r="AV1270" t="inlineStr">
        <is>
          <t>Not reviewed</t>
        </is>
      </c>
      <c r="AW1270" t="inlineStr">
        <is>
          <t>Not reviewed</t>
        </is>
      </c>
      <c r="AX1270" t="inlineStr">
        <is>
          <t>Not reported</t>
        </is>
      </c>
      <c r="AY1270" t="inlineStr">
        <is>
          <t>Not reported</t>
        </is>
      </c>
      <c r="AZ1270" t="inlineStr">
        <is>
          <t>Not reported</t>
        </is>
      </c>
      <c r="BA1270" t="inlineStr">
        <is>
          <t>Not reported</t>
        </is>
      </c>
      <c r="BB1270" t="inlineStr">
        <is>
          <t>Not reported</t>
        </is>
      </c>
      <c r="BC1270" t="inlineStr">
        <is>
          <t>Not reported</t>
        </is>
      </c>
      <c r="BD1270" t="inlineStr">
        <is>
          <t>Not reported</t>
        </is>
      </c>
      <c r="BE1270" t="inlineStr">
        <is>
          <t>Not reported</t>
        </is>
      </c>
      <c r="BF1270" t="inlineStr">
        <is>
          <t>Not reported</t>
        </is>
      </c>
      <c r="BG1270" t="inlineStr">
        <is>
          <t>Not reviewed (not included)</t>
        </is>
      </c>
      <c r="BH1270" t="inlineStr">
        <is>
          <t>N/A</t>
        </is>
      </c>
      <c r="BI1270" t="inlineStr">
        <is>
          <t>Not reviewed</t>
        </is>
      </c>
      <c r="BJ1270" t="inlineStr">
        <is>
          <t>Not reviewed</t>
        </is>
      </c>
      <c r="BK1270" t="inlineStr">
        <is>
          <t>Not reviewed</t>
        </is>
      </c>
      <c r="BL1270" t="inlineStr">
        <is>
          <t>Not reviewed</t>
        </is>
      </c>
      <c r="BM1270" t="inlineStr">
        <is>
          <t>Not reviewed (not included)</t>
        </is>
      </c>
      <c r="BN1270" t="inlineStr">
        <is>
          <t>No AI/ML Methods - E1-No AI/ML/DL: Abstract and title do not describe application of AI, ML, or DL methods</t>
        </is>
      </c>
      <c r="BO1270" t="inlineStr">
        <is>
          <t>Abstract-level screening only</t>
        </is>
      </c>
      <c r="BP1270" t="inlineStr">
        <is>
          <t>Not reported</t>
        </is>
      </c>
    </row>
    <row r="1271">
      <c r="A1271" t="inlineStr">
        <is>
          <t>A neural network predicting the amplitude of the N2pc in individual EEG datasets</t>
        </is>
      </c>
      <c r="B1271" t="n">
        <v>2021</v>
      </c>
      <c r="C1271" t="inlineStr">
        <is>
          <t>Not checked</t>
        </is>
      </c>
      <c r="D1271" t="inlineStr">
        <is>
          <t>Not checked</t>
        </is>
      </c>
      <c r="E1271">
        <f>_XLFN.IFNA( _XLFN.XLOOKUP(A1171,#REF!,#REF!), "NOT PUBMED")</f>
        <v/>
      </c>
      <c r="G1271" t="inlineStr">
        <is>
          <t>Unimodal</t>
        </is>
      </c>
      <c r="H1271" t="inlineStr">
        <is>
          <t>See abstract</t>
        </is>
      </c>
      <c r="I1271" t="inlineStr">
        <is>
          <t>See abstract</t>
        </is>
      </c>
      <c r="J1271" t="inlineStr">
        <is>
          <t>See abstract (AI/ML)</t>
        </is>
      </c>
      <c r="K1271" t="inlineStr">
        <is>
          <t>See abstract</t>
        </is>
      </c>
      <c r="M1271" t="inlineStr">
        <is>
          <t>See abstract</t>
        </is>
      </c>
      <c r="N1271" t="inlineStr">
        <is>
          <t>See abstract</t>
        </is>
      </c>
      <c r="O1271" t="inlineStr">
        <is>
          <t>Not verified from abstract</t>
        </is>
      </c>
      <c r="P1271" t="inlineStr">
        <is>
          <t>See abstract</t>
        </is>
      </c>
      <c r="Q1271" t="inlineStr">
        <is>
          <t>See abstract</t>
        </is>
      </c>
      <c r="R1271" t="inlineStr">
        <is>
          <t>Not reviewed (not included)</t>
        </is>
      </c>
      <c r="S1271" t="inlineStr">
        <is>
          <t>Not reviewed (not included)</t>
        </is>
      </c>
      <c r="T1271" t="inlineStr">
        <is>
          <t>Abstract screening only. Non-ADHD Focused</t>
        </is>
      </c>
      <c r="U1271" t="inlineStr">
        <is>
          <t>EXCLUDE</t>
        </is>
      </c>
      <c r="V1271" t="inlineStr">
        <is>
          <t>E2-Not ADHD focused: Neither title nor abstract mentions ADHD or attention-deficit/hyperactivity</t>
        </is>
      </c>
      <c r="W1271" t="inlineStr">
        <is>
          <t>Excluded: Not ADHD Focused</t>
        </is>
      </c>
      <c r="X1271" t="inlineStr">
        <is>
          <t>Not assessed from abstract</t>
        </is>
      </c>
      <c r="Y1271" t="inlineStr">
        <is>
          <t>Pubmed</t>
        </is>
      </c>
      <c r="Z1271" t="inlineStr">
        <is>
          <t>Not determined from abstract</t>
        </is>
      </c>
      <c r="AB1271" t="inlineStr">
        <is>
          <t>Not assessed (not included)</t>
        </is>
      </c>
      <c r="AC1271" t="inlineStr">
        <is>
          <t>Not assessed (not included)</t>
        </is>
      </c>
      <c r="AD1271" t="inlineStr">
        <is>
          <t>Marturano F, Brigadoi S, Doro M, Dell'Acqua R, Sparacino G.</t>
        </is>
      </c>
      <c r="AF1271" t="inlineStr">
        <is>
          <t>Unknown - Verify via DOI</t>
        </is>
      </c>
      <c r="AH1271" t="inlineStr">
        <is>
          <t>Not assessed</t>
        </is>
      </c>
      <c r="AI1271" t="inlineStr">
        <is>
          <t>Not reported</t>
        </is>
      </c>
      <c r="AJ1271" t="inlineStr">
        <is>
          <t>Not reported</t>
        </is>
      </c>
      <c r="AK1271" t="inlineStr">
        <is>
          <t>Not reported</t>
        </is>
      </c>
      <c r="AL1271" t="inlineStr">
        <is>
          <t>Not reported</t>
        </is>
      </c>
      <c r="AM1271" t="inlineStr">
        <is>
          <t>Not reported</t>
        </is>
      </c>
      <c r="AN1271" t="inlineStr">
        <is>
          <t>Not reported</t>
        </is>
      </c>
      <c r="AO1271" t="inlineStr">
        <is>
          <t>Not reviewed</t>
        </is>
      </c>
      <c r="AP1271" t="inlineStr">
        <is>
          <t>Not reported</t>
        </is>
      </c>
      <c r="AQ1271" t="inlineStr">
        <is>
          <t>Not reported</t>
        </is>
      </c>
      <c r="AR1271" t="inlineStr">
        <is>
          <t>Not reported</t>
        </is>
      </c>
      <c r="AS1271" t="inlineStr">
        <is>
          <t>See abstract</t>
        </is>
      </c>
      <c r="AT1271" t="inlineStr">
        <is>
          <t>Not reviewed</t>
        </is>
      </c>
      <c r="AU1271" t="inlineStr">
        <is>
          <t>Not reviewed</t>
        </is>
      </c>
      <c r="AV1271" t="inlineStr">
        <is>
          <t>Not reviewed</t>
        </is>
      </c>
      <c r="AW1271" t="inlineStr">
        <is>
          <t>Not reviewed</t>
        </is>
      </c>
      <c r="AX1271" t="inlineStr">
        <is>
          <t>Not reported</t>
        </is>
      </c>
      <c r="AY1271" t="inlineStr">
        <is>
          <t>Not reported</t>
        </is>
      </c>
      <c r="AZ1271" t="inlineStr">
        <is>
          <t>Not reported</t>
        </is>
      </c>
      <c r="BA1271" t="inlineStr">
        <is>
          <t>Not reported</t>
        </is>
      </c>
      <c r="BB1271" t="inlineStr">
        <is>
          <t>Not reported</t>
        </is>
      </c>
      <c r="BC1271" t="inlineStr">
        <is>
          <t>Not reported</t>
        </is>
      </c>
      <c r="BD1271" t="inlineStr">
        <is>
          <t>Not reported</t>
        </is>
      </c>
      <c r="BE1271" t="inlineStr">
        <is>
          <t>Not reported</t>
        </is>
      </c>
      <c r="BF1271" t="inlineStr">
        <is>
          <t>Not reported</t>
        </is>
      </c>
      <c r="BG1271" t="inlineStr">
        <is>
          <t>Not reviewed (not included)</t>
        </is>
      </c>
      <c r="BH1271" t="inlineStr">
        <is>
          <t>N/A</t>
        </is>
      </c>
      <c r="BI1271" t="inlineStr">
        <is>
          <t>Not reviewed</t>
        </is>
      </c>
      <c r="BJ1271" t="inlineStr">
        <is>
          <t>Not reviewed</t>
        </is>
      </c>
      <c r="BK1271" t="inlineStr">
        <is>
          <t>Not reviewed</t>
        </is>
      </c>
      <c r="BL1271" t="inlineStr">
        <is>
          <t>Not reviewed</t>
        </is>
      </c>
      <c r="BM1271" t="inlineStr">
        <is>
          <t>Not reviewed (not included)</t>
        </is>
      </c>
      <c r="BN1271" t="inlineStr">
        <is>
          <t>Non-ADHD Focused - E2-Not ADHD focused: Neither title nor abstract mentions ADHD or attention-deficit/hyperactivity</t>
        </is>
      </c>
      <c r="BO1271" t="inlineStr">
        <is>
          <t>Abstract-level screening only</t>
        </is>
      </c>
      <c r="BP1271" t="inlineStr">
        <is>
          <t>Not reported</t>
        </is>
      </c>
    </row>
    <row r="1272">
      <c r="A1272" t="inlineStr">
        <is>
          <t>Differentiating Pediatric Bipolar Disorder, Attention-Deficit/Hyperactivity Disorder, and Other Psychopathologies Using Self-Reported Mood and Energy Data and Actigraphy Findings: Correlation and Machine Learning-Based Prediction of Mood Severity</t>
        </is>
      </c>
      <c r="B1272" t="n">
        <v>2025</v>
      </c>
      <c r="C1272" t="inlineStr">
        <is>
          <t>Not checked</t>
        </is>
      </c>
      <c r="D1272" t="inlineStr">
        <is>
          <t>Not checked</t>
        </is>
      </c>
      <c r="E1272">
        <f>_XLFN.IFNA( _XLFN.XLOOKUP(A1172,#REF!,#REF!), "NOT PUBMED")</f>
        <v/>
      </c>
      <c r="G1272" t="inlineStr">
        <is>
          <t>Unimodal</t>
        </is>
      </c>
      <c r="H1272" t="inlineStr">
        <is>
          <t>See abstract</t>
        </is>
      </c>
      <c r="I1272" t="inlineStr">
        <is>
          <t>See abstract</t>
        </is>
      </c>
      <c r="J1272" t="inlineStr">
        <is>
          <t>See abstract (AI/ML)</t>
        </is>
      </c>
      <c r="K1272" t="inlineStr">
        <is>
          <t>See abstract</t>
        </is>
      </c>
      <c r="M1272" t="inlineStr">
        <is>
          <t>See abstract</t>
        </is>
      </c>
      <c r="N1272" t="inlineStr">
        <is>
          <t>See abstract</t>
        </is>
      </c>
      <c r="O1272" t="inlineStr">
        <is>
          <t>Not verified from abstract</t>
        </is>
      </c>
      <c r="P1272" t="inlineStr">
        <is>
          <t>See abstract</t>
        </is>
      </c>
      <c r="Q1272" t="inlineStr">
        <is>
          <t>See abstract</t>
        </is>
      </c>
      <c r="R1272" t="inlineStr">
        <is>
          <t>Not reviewed (not included)</t>
        </is>
      </c>
      <c r="S1272" t="inlineStr">
        <is>
          <t>Not reviewed (not included)</t>
        </is>
      </c>
      <c r="T1272" t="inlineStr">
        <is>
          <t>Abstract screening only. Not Selected for Final 95 (Pending Full Text Review)</t>
        </is>
      </c>
      <c r="U1272" t="inlineStr">
        <is>
          <t>EXCLUDE</t>
        </is>
      </c>
      <c r="V127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72" t="inlineStr">
        <is>
          <t>Excluded: Other Criterion</t>
        </is>
      </c>
      <c r="X1272" t="inlineStr">
        <is>
          <t>Not assessed from abstract</t>
        </is>
      </c>
      <c r="Y1272" t="inlineStr">
        <is>
          <t>Pubmed</t>
        </is>
      </c>
      <c r="Z1272" t="inlineStr">
        <is>
          <t>Not determined from abstract</t>
        </is>
      </c>
      <c r="AB1272" t="inlineStr">
        <is>
          <t>Not assessed (not included)</t>
        </is>
      </c>
      <c r="AC1272" t="inlineStr">
        <is>
          <t>Not assessed (not included)</t>
        </is>
      </c>
      <c r="AD1272" t="inlineStr">
        <is>
          <t>Diler RS, Vahedifard F, Birmaher B, Iyengar S, Wolfe M, Lepore BN, Chobany M, Abdul-Waalee H, Malgireddy G, Hart JA, Bertocci MA.</t>
        </is>
      </c>
      <c r="AF1272" t="inlineStr">
        <is>
          <t>Unknown - Verify via DOI</t>
        </is>
      </c>
      <c r="AH1272" t="inlineStr">
        <is>
          <t>Not assessed</t>
        </is>
      </c>
      <c r="AI1272" t="inlineStr">
        <is>
          <t>Not reported</t>
        </is>
      </c>
      <c r="AJ1272" t="inlineStr">
        <is>
          <t>Not reported</t>
        </is>
      </c>
      <c r="AK1272" t="inlineStr">
        <is>
          <t>Not reported</t>
        </is>
      </c>
      <c r="AL1272" t="inlineStr">
        <is>
          <t>Not reported</t>
        </is>
      </c>
      <c r="AM1272" t="inlineStr">
        <is>
          <t>Not reported</t>
        </is>
      </c>
      <c r="AN1272" t="inlineStr">
        <is>
          <t>Not reported</t>
        </is>
      </c>
      <c r="AO1272" t="inlineStr">
        <is>
          <t>Not reviewed</t>
        </is>
      </c>
      <c r="AP1272" t="inlineStr">
        <is>
          <t>Not reported</t>
        </is>
      </c>
      <c r="AQ1272" t="inlineStr">
        <is>
          <t>Not reported</t>
        </is>
      </c>
      <c r="AR1272" t="inlineStr">
        <is>
          <t>Not reported</t>
        </is>
      </c>
      <c r="AS1272" t="inlineStr">
        <is>
          <t>See abstract</t>
        </is>
      </c>
      <c r="AT1272" t="inlineStr">
        <is>
          <t>Not reviewed</t>
        </is>
      </c>
      <c r="AU1272" t="inlineStr">
        <is>
          <t>Not reviewed</t>
        </is>
      </c>
      <c r="AV1272" t="inlineStr">
        <is>
          <t>Not reviewed</t>
        </is>
      </c>
      <c r="AW1272" t="inlineStr">
        <is>
          <t>Not reviewed</t>
        </is>
      </c>
      <c r="AX1272" t="inlineStr">
        <is>
          <t>Not reported</t>
        </is>
      </c>
      <c r="AY1272" t="inlineStr">
        <is>
          <t>Not reported</t>
        </is>
      </c>
      <c r="AZ1272" t="inlineStr">
        <is>
          <t>Not reported</t>
        </is>
      </c>
      <c r="BA1272" t="inlineStr">
        <is>
          <t>Not reported</t>
        </is>
      </c>
      <c r="BB1272" t="inlineStr">
        <is>
          <t>Not reported</t>
        </is>
      </c>
      <c r="BC1272" t="inlineStr">
        <is>
          <t>Not reported</t>
        </is>
      </c>
      <c r="BD1272" t="inlineStr">
        <is>
          <t>Not reported</t>
        </is>
      </c>
      <c r="BE1272" t="inlineStr">
        <is>
          <t>Not reported</t>
        </is>
      </c>
      <c r="BF1272" t="inlineStr">
        <is>
          <t>Not reported</t>
        </is>
      </c>
      <c r="BG1272" t="inlineStr">
        <is>
          <t>Not reviewed (not included)</t>
        </is>
      </c>
      <c r="BH1272" t="inlineStr">
        <is>
          <t>N/A</t>
        </is>
      </c>
      <c r="BI1272" t="inlineStr">
        <is>
          <t>Not reviewed</t>
        </is>
      </c>
      <c r="BJ1272" t="inlineStr">
        <is>
          <t>Not reviewed</t>
        </is>
      </c>
      <c r="BK1272" t="inlineStr">
        <is>
          <t>Not reviewed</t>
        </is>
      </c>
      <c r="BL1272" t="inlineStr">
        <is>
          <t>Not reviewed</t>
        </is>
      </c>
      <c r="BM1272" t="inlineStr">
        <is>
          <t>Not reviewed (not included)</t>
        </is>
      </c>
      <c r="BN1272" t="inlineStr">
        <is>
          <t>Not Selected for Final 95 (Pending Full Text Review) - Candidate paper not selected for final 95: Passed abstract screening but not included in final selec</t>
        </is>
      </c>
      <c r="BO1272" t="inlineStr">
        <is>
          <t>Abstract-level screening only</t>
        </is>
      </c>
      <c r="BP1272" t="inlineStr">
        <is>
          <t>Not reported</t>
        </is>
      </c>
    </row>
    <row r="1273">
      <c r="A1273" t="inlineStr">
        <is>
          <t>Signal Fidelity Index-aware calibration for addressing distributional shift in predictive modeling across heterogeneous real-world data</t>
        </is>
      </c>
      <c r="B1273" t="n">
        <v>2025</v>
      </c>
      <c r="C1273" t="inlineStr">
        <is>
          <t>Not checked</t>
        </is>
      </c>
      <c r="D1273" t="inlineStr">
        <is>
          <t>Not checked</t>
        </is>
      </c>
      <c r="E1273">
        <f>_XLFN.IFNA( _XLFN.XLOOKUP(A1173,#REF!,#REF!), "NOT PUBMED")</f>
        <v/>
      </c>
      <c r="G1273" t="inlineStr">
        <is>
          <t>Unimodal</t>
        </is>
      </c>
      <c r="H1273" t="inlineStr">
        <is>
          <t>See abstract</t>
        </is>
      </c>
      <c r="I1273" t="inlineStr">
        <is>
          <t>See abstract</t>
        </is>
      </c>
      <c r="J1273" t="inlineStr">
        <is>
          <t>See abstract (AI/ML)</t>
        </is>
      </c>
      <c r="K1273" t="inlineStr">
        <is>
          <t>See abstract</t>
        </is>
      </c>
      <c r="M1273" t="inlineStr">
        <is>
          <t>See abstract</t>
        </is>
      </c>
      <c r="N1273" t="inlineStr">
        <is>
          <t>See abstract</t>
        </is>
      </c>
      <c r="O1273" t="inlineStr">
        <is>
          <t>Not verified from abstract</t>
        </is>
      </c>
      <c r="P1273" t="inlineStr">
        <is>
          <t>See abstract</t>
        </is>
      </c>
      <c r="Q1273" t="inlineStr">
        <is>
          <t>See abstract</t>
        </is>
      </c>
      <c r="R1273" t="inlineStr">
        <is>
          <t>Not reviewed (not included)</t>
        </is>
      </c>
      <c r="S1273" t="inlineStr">
        <is>
          <t>Not reviewed (not included)</t>
        </is>
      </c>
      <c r="T1273" t="inlineStr">
        <is>
          <t>Abstract screening only. Non-ADHD Focused</t>
        </is>
      </c>
      <c r="U1273" t="inlineStr">
        <is>
          <t>EXCLUDE</t>
        </is>
      </c>
      <c r="V1273" t="inlineStr">
        <is>
          <t>E2-Not ADHD focused: Neither title nor abstract mentions ADHD or attention-deficit/hyperactivity</t>
        </is>
      </c>
      <c r="W1273" t="inlineStr">
        <is>
          <t>Excluded: Not ADHD Focused</t>
        </is>
      </c>
      <c r="X1273" t="inlineStr">
        <is>
          <t>Not assessed from abstract</t>
        </is>
      </c>
      <c r="Y1273" t="inlineStr">
        <is>
          <t>Pubmed</t>
        </is>
      </c>
      <c r="Z1273" t="inlineStr">
        <is>
          <t>Not determined from abstract</t>
        </is>
      </c>
      <c r="AB1273" t="inlineStr">
        <is>
          <t>Not assessed (not included)</t>
        </is>
      </c>
      <c r="AC1273" t="inlineStr">
        <is>
          <t>Not assessed (not included)</t>
        </is>
      </c>
      <c r="AD1273" t="inlineStr">
        <is>
          <t>Cheng J, Tian J, Spoto F, Azhir A, Mork D, Estiri H.</t>
        </is>
      </c>
      <c r="AF1273" t="inlineStr">
        <is>
          <t>Unknown - Verify via DOI</t>
        </is>
      </c>
      <c r="AH1273" t="inlineStr">
        <is>
          <t>Not assessed</t>
        </is>
      </c>
      <c r="AI1273" t="inlineStr">
        <is>
          <t>Not reported</t>
        </is>
      </c>
      <c r="AJ1273" t="inlineStr">
        <is>
          <t>Not reported</t>
        </is>
      </c>
      <c r="AK1273" t="inlineStr">
        <is>
          <t>Not reported</t>
        </is>
      </c>
      <c r="AL1273" t="inlineStr">
        <is>
          <t>Not reported</t>
        </is>
      </c>
      <c r="AM1273" t="inlineStr">
        <is>
          <t>Not reported</t>
        </is>
      </c>
      <c r="AN1273" t="inlineStr">
        <is>
          <t>Not reported</t>
        </is>
      </c>
      <c r="AO1273" t="inlineStr">
        <is>
          <t>Not reviewed</t>
        </is>
      </c>
      <c r="AP1273" t="inlineStr">
        <is>
          <t>Not reported</t>
        </is>
      </c>
      <c r="AQ1273" t="inlineStr">
        <is>
          <t>Not reported</t>
        </is>
      </c>
      <c r="AR1273" t="inlineStr">
        <is>
          <t>Not reported</t>
        </is>
      </c>
      <c r="AS1273" t="inlineStr">
        <is>
          <t>See abstract</t>
        </is>
      </c>
      <c r="AT1273" t="inlineStr">
        <is>
          <t>Not reviewed</t>
        </is>
      </c>
      <c r="AU1273" t="inlineStr">
        <is>
          <t>Not reviewed</t>
        </is>
      </c>
      <c r="AV1273" t="inlineStr">
        <is>
          <t>Not reviewed</t>
        </is>
      </c>
      <c r="AW1273" t="inlineStr">
        <is>
          <t>Not reviewed</t>
        </is>
      </c>
      <c r="AX1273" t="inlineStr">
        <is>
          <t>Not reported</t>
        </is>
      </c>
      <c r="AY1273" t="inlineStr">
        <is>
          <t>Not reported</t>
        </is>
      </c>
      <c r="AZ1273" t="inlineStr">
        <is>
          <t>Not reported</t>
        </is>
      </c>
      <c r="BA1273" t="inlineStr">
        <is>
          <t>Not reported</t>
        </is>
      </c>
      <c r="BB1273" t="inlineStr">
        <is>
          <t>Not reported</t>
        </is>
      </c>
      <c r="BC1273" t="inlineStr">
        <is>
          <t>Not reported</t>
        </is>
      </c>
      <c r="BD1273" t="inlineStr">
        <is>
          <t>Not reported</t>
        </is>
      </c>
      <c r="BE1273" t="inlineStr">
        <is>
          <t>Not reported</t>
        </is>
      </c>
      <c r="BF1273" t="inlineStr">
        <is>
          <t>Not reported</t>
        </is>
      </c>
      <c r="BG1273" t="inlineStr">
        <is>
          <t>Not reviewed (not included)</t>
        </is>
      </c>
      <c r="BH1273" t="inlineStr">
        <is>
          <t>N/A</t>
        </is>
      </c>
      <c r="BI1273" t="inlineStr">
        <is>
          <t>Not reviewed</t>
        </is>
      </c>
      <c r="BJ1273" t="inlineStr">
        <is>
          <t>Not reviewed</t>
        </is>
      </c>
      <c r="BK1273" t="inlineStr">
        <is>
          <t>Not reviewed</t>
        </is>
      </c>
      <c r="BL1273" t="inlineStr">
        <is>
          <t>Not reviewed</t>
        </is>
      </c>
      <c r="BM1273" t="inlineStr">
        <is>
          <t>Not reviewed (not included)</t>
        </is>
      </c>
      <c r="BN1273" t="inlineStr">
        <is>
          <t>Non-ADHD Focused - E2-Not ADHD focused: Neither title nor abstract mentions ADHD or attention-deficit/hyperactivity</t>
        </is>
      </c>
      <c r="BO1273" t="inlineStr">
        <is>
          <t>Abstract-level screening only</t>
        </is>
      </c>
      <c r="BP1273" t="inlineStr">
        <is>
          <t>Not reported</t>
        </is>
      </c>
    </row>
    <row r="1274">
      <c r="A1274" t="inlineStr">
        <is>
          <t>Redefining parameter-efficiency in ADHD diagnosis: A lightweight attention-driven kolmogorov-arnold network with reduced parameter complexity and a novel activation function</t>
        </is>
      </c>
      <c r="B1274" t="n">
        <v>2025</v>
      </c>
      <c r="C1274" t="inlineStr">
        <is>
          <t>Not checked</t>
        </is>
      </c>
      <c r="D1274" t="inlineStr">
        <is>
          <t>Not checked</t>
        </is>
      </c>
      <c r="E1274">
        <f>_XLFN.IFNA( _XLFN.XLOOKUP(A1174,#REF!,#REF!), "NOT PUBMED")</f>
        <v/>
      </c>
      <c r="G1274" t="inlineStr">
        <is>
          <t>Unimodal</t>
        </is>
      </c>
      <c r="H1274" t="inlineStr">
        <is>
          <t>See abstract</t>
        </is>
      </c>
      <c r="I1274" t="inlineStr">
        <is>
          <t>See abstract</t>
        </is>
      </c>
      <c r="J1274" t="inlineStr">
        <is>
          <t>See abstract (AI/ML)</t>
        </is>
      </c>
      <c r="K1274" t="inlineStr">
        <is>
          <t>See abstract</t>
        </is>
      </c>
      <c r="M1274" t="inlineStr">
        <is>
          <t>See abstract</t>
        </is>
      </c>
      <c r="N1274" t="inlineStr">
        <is>
          <t>See abstract</t>
        </is>
      </c>
      <c r="O1274" t="inlineStr">
        <is>
          <t>Not verified from abstract</t>
        </is>
      </c>
      <c r="P1274" t="inlineStr">
        <is>
          <t>See abstract</t>
        </is>
      </c>
      <c r="Q1274" t="inlineStr">
        <is>
          <t>See abstract</t>
        </is>
      </c>
      <c r="R1274" t="inlineStr">
        <is>
          <t>Not reviewed (not included)</t>
        </is>
      </c>
      <c r="S1274" t="inlineStr">
        <is>
          <t>Not reviewed (not included)</t>
        </is>
      </c>
      <c r="T1274" t="inlineStr">
        <is>
          <t>Abstract screening only. No AI/ML Methods</t>
        </is>
      </c>
      <c r="U1274" t="inlineStr">
        <is>
          <t>EXCLUDE</t>
        </is>
      </c>
      <c r="V1274" t="inlineStr">
        <is>
          <t>E1-No AI/ML/DL: Abstract and title do not describe application of AI, ML, or DL methods</t>
        </is>
      </c>
      <c r="W1274" t="inlineStr">
        <is>
          <t>Excluded: No AI/ML Methods</t>
        </is>
      </c>
      <c r="X1274" t="inlineStr">
        <is>
          <t>Not assessed from abstract</t>
        </is>
      </c>
      <c r="Y1274" t="inlineStr">
        <is>
          <t>Pubmed</t>
        </is>
      </c>
      <c r="Z1274" t="inlineStr">
        <is>
          <t>Not determined from abstract</t>
        </is>
      </c>
      <c r="AB1274" t="inlineStr">
        <is>
          <t>Not assessed (not included)</t>
        </is>
      </c>
      <c r="AC1274" t="inlineStr">
        <is>
          <t>Not assessed (not included)</t>
        </is>
      </c>
      <c r="AD1274" t="inlineStr">
        <is>
          <t>Deepika, Sharma M, Arora S.</t>
        </is>
      </c>
      <c r="AF1274" t="inlineStr">
        <is>
          <t>Unknown - Verify via DOI</t>
        </is>
      </c>
      <c r="AH1274" t="inlineStr">
        <is>
          <t>Not assessed</t>
        </is>
      </c>
      <c r="AI1274" t="inlineStr">
        <is>
          <t>Not reported</t>
        </is>
      </c>
      <c r="AJ1274" t="inlineStr">
        <is>
          <t>Not reported</t>
        </is>
      </c>
      <c r="AK1274" t="inlineStr">
        <is>
          <t>Not reported</t>
        </is>
      </c>
      <c r="AL1274" t="inlineStr">
        <is>
          <t>Not reported</t>
        </is>
      </c>
      <c r="AM1274" t="inlineStr">
        <is>
          <t>Not reported</t>
        </is>
      </c>
      <c r="AN1274" t="inlineStr">
        <is>
          <t>Not reported</t>
        </is>
      </c>
      <c r="AO1274" t="inlineStr">
        <is>
          <t>Not reviewed</t>
        </is>
      </c>
      <c r="AP1274" t="inlineStr">
        <is>
          <t>Not reported</t>
        </is>
      </c>
      <c r="AQ1274" t="inlineStr">
        <is>
          <t>Not reported</t>
        </is>
      </c>
      <c r="AR1274" t="inlineStr">
        <is>
          <t>Not reported</t>
        </is>
      </c>
      <c r="AS1274" t="inlineStr">
        <is>
          <t>See abstract</t>
        </is>
      </c>
      <c r="AT1274" t="inlineStr">
        <is>
          <t>Not reviewed</t>
        </is>
      </c>
      <c r="AU1274" t="inlineStr">
        <is>
          <t>Not reviewed</t>
        </is>
      </c>
      <c r="AV1274" t="inlineStr">
        <is>
          <t>Not reviewed</t>
        </is>
      </c>
      <c r="AW1274" t="inlineStr">
        <is>
          <t>Not reviewed</t>
        </is>
      </c>
      <c r="AX1274" t="inlineStr">
        <is>
          <t>Not reported</t>
        </is>
      </c>
      <c r="AY1274" t="inlineStr">
        <is>
          <t>Not reported</t>
        </is>
      </c>
      <c r="AZ1274" t="inlineStr">
        <is>
          <t>Not reported</t>
        </is>
      </c>
      <c r="BA1274" t="inlineStr">
        <is>
          <t>Not reported</t>
        </is>
      </c>
      <c r="BB1274" t="inlineStr">
        <is>
          <t>Not reported</t>
        </is>
      </c>
      <c r="BC1274" t="inlineStr">
        <is>
          <t>Not reported</t>
        </is>
      </c>
      <c r="BD1274" t="inlineStr">
        <is>
          <t>Not reported</t>
        </is>
      </c>
      <c r="BE1274" t="inlineStr">
        <is>
          <t>Not reported</t>
        </is>
      </c>
      <c r="BF1274" t="inlineStr">
        <is>
          <t>Not reported</t>
        </is>
      </c>
      <c r="BG1274" t="inlineStr">
        <is>
          <t>Not reviewed (not included)</t>
        </is>
      </c>
      <c r="BH1274" t="inlineStr">
        <is>
          <t>N/A</t>
        </is>
      </c>
      <c r="BI1274" t="inlineStr">
        <is>
          <t>Not reviewed</t>
        </is>
      </c>
      <c r="BJ1274" t="inlineStr">
        <is>
          <t>Not reviewed</t>
        </is>
      </c>
      <c r="BK1274" t="inlineStr">
        <is>
          <t>Not reviewed</t>
        </is>
      </c>
      <c r="BL1274" t="inlineStr">
        <is>
          <t>Not reviewed</t>
        </is>
      </c>
      <c r="BM1274" t="inlineStr">
        <is>
          <t>Not reviewed (not included)</t>
        </is>
      </c>
      <c r="BN1274" t="inlineStr">
        <is>
          <t>No AI/ML Methods - E1-No AI/ML/DL: Abstract and title do not describe application of AI, ML, or DL methods</t>
        </is>
      </c>
      <c r="BO1274" t="inlineStr">
        <is>
          <t>Abstract-level screening only</t>
        </is>
      </c>
      <c r="BP1274" t="inlineStr">
        <is>
          <t>Not reported</t>
        </is>
      </c>
    </row>
    <row r="1275">
      <c r="A1275" t="inlineStr">
        <is>
          <t>Feature Selection and Prediction of Pediatric Tuina in Attention Deficit/Hyperactivity Disorder Management: A Machine Learning Approach Based on Parent-Reported Children's Constitution</t>
        </is>
      </c>
      <c r="B1275" t="n">
        <v>2025</v>
      </c>
      <c r="C1275" t="inlineStr">
        <is>
          <t>Not checked</t>
        </is>
      </c>
      <c r="D1275" t="inlineStr">
        <is>
          <t>Not checked</t>
        </is>
      </c>
      <c r="E1275">
        <f>_XLFN.IFNA( _XLFN.XLOOKUP(A1175,#REF!,#REF!), "NOT PUBMED")</f>
        <v/>
      </c>
      <c r="G1275" t="inlineStr">
        <is>
          <t>Unimodal</t>
        </is>
      </c>
      <c r="H1275" t="inlineStr">
        <is>
          <t>See abstract</t>
        </is>
      </c>
      <c r="I1275" t="inlineStr">
        <is>
          <t>See abstract</t>
        </is>
      </c>
      <c r="J1275" t="inlineStr">
        <is>
          <t>See abstract (AI/ML)</t>
        </is>
      </c>
      <c r="K1275" t="inlineStr">
        <is>
          <t>See abstract</t>
        </is>
      </c>
      <c r="M1275" t="inlineStr">
        <is>
          <t>See abstract</t>
        </is>
      </c>
      <c r="N1275" t="inlineStr">
        <is>
          <t>See abstract</t>
        </is>
      </c>
      <c r="O1275" t="inlineStr">
        <is>
          <t>Not verified from abstract</t>
        </is>
      </c>
      <c r="P1275" t="inlineStr">
        <is>
          <t>See abstract</t>
        </is>
      </c>
      <c r="Q1275" t="inlineStr">
        <is>
          <t>See abstract</t>
        </is>
      </c>
      <c r="R1275" t="inlineStr">
        <is>
          <t>Not reviewed (not included)</t>
        </is>
      </c>
      <c r="S1275" t="inlineStr">
        <is>
          <t>Not reviewed (not included)</t>
        </is>
      </c>
      <c r="T1275" t="inlineStr">
        <is>
          <t>Abstract screening only. Not Selected for Final 95 (Pending Full Text Review)</t>
        </is>
      </c>
      <c r="U1275" t="inlineStr">
        <is>
          <t>EXCLUDE</t>
        </is>
      </c>
      <c r="V127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75" t="inlineStr">
        <is>
          <t>Excluded: Other Criterion</t>
        </is>
      </c>
      <c r="X1275" t="inlineStr">
        <is>
          <t>Not assessed from abstract</t>
        </is>
      </c>
      <c r="Y1275" t="inlineStr">
        <is>
          <t>Pubmed</t>
        </is>
      </c>
      <c r="Z1275" t="inlineStr">
        <is>
          <t>Not determined from abstract</t>
        </is>
      </c>
      <c r="AB1275" t="inlineStr">
        <is>
          <t>Not assessed (not included)</t>
        </is>
      </c>
      <c r="AC1275" t="inlineStr">
        <is>
          <t>Not assessed (not included)</t>
        </is>
      </c>
      <c r="AD1275" t="inlineStr">
        <is>
          <t>Chen SC, Wu GT, Li H, Zhang X, Li ZH, Wong PM, Han LF, Qin J, Lo KC, Yeung WF, Ren G.</t>
        </is>
      </c>
      <c r="AF1275" t="inlineStr">
        <is>
          <t>Unknown - Verify via DOI</t>
        </is>
      </c>
      <c r="AH1275" t="inlineStr">
        <is>
          <t>Not assessed</t>
        </is>
      </c>
      <c r="AI1275" t="inlineStr">
        <is>
          <t>Not reported</t>
        </is>
      </c>
      <c r="AJ1275" t="inlineStr">
        <is>
          <t>Not reported</t>
        </is>
      </c>
      <c r="AK1275" t="inlineStr">
        <is>
          <t>Not reported</t>
        </is>
      </c>
      <c r="AL1275" t="inlineStr">
        <is>
          <t>Not reported</t>
        </is>
      </c>
      <c r="AM1275" t="inlineStr">
        <is>
          <t>Not reported</t>
        </is>
      </c>
      <c r="AN1275" t="inlineStr">
        <is>
          <t>Not reported</t>
        </is>
      </c>
      <c r="AO1275" t="inlineStr">
        <is>
          <t>Not reviewed</t>
        </is>
      </c>
      <c r="AP1275" t="inlineStr">
        <is>
          <t>Not reported</t>
        </is>
      </c>
      <c r="AQ1275" t="inlineStr">
        <is>
          <t>Not reported</t>
        </is>
      </c>
      <c r="AR1275" t="inlineStr">
        <is>
          <t>Not reported</t>
        </is>
      </c>
      <c r="AS1275" t="inlineStr">
        <is>
          <t>See abstract</t>
        </is>
      </c>
      <c r="AT1275" t="inlineStr">
        <is>
          <t>Not reviewed</t>
        </is>
      </c>
      <c r="AU1275" t="inlineStr">
        <is>
          <t>Not reviewed</t>
        </is>
      </c>
      <c r="AV1275" t="inlineStr">
        <is>
          <t>Not reviewed</t>
        </is>
      </c>
      <c r="AW1275" t="inlineStr">
        <is>
          <t>Not reviewed</t>
        </is>
      </c>
      <c r="AX1275" t="inlineStr">
        <is>
          <t>Not reported</t>
        </is>
      </c>
      <c r="AY1275" t="inlineStr">
        <is>
          <t>Not reported</t>
        </is>
      </c>
      <c r="AZ1275" t="inlineStr">
        <is>
          <t>Not reported</t>
        </is>
      </c>
      <c r="BA1275" t="inlineStr">
        <is>
          <t>Not reported</t>
        </is>
      </c>
      <c r="BB1275" t="inlineStr">
        <is>
          <t>Not reported</t>
        </is>
      </c>
      <c r="BC1275" t="inlineStr">
        <is>
          <t>Not reported</t>
        </is>
      </c>
      <c r="BD1275" t="inlineStr">
        <is>
          <t>Not reported</t>
        </is>
      </c>
      <c r="BE1275" t="inlineStr">
        <is>
          <t>Not reported</t>
        </is>
      </c>
      <c r="BF1275" t="inlineStr">
        <is>
          <t>Not reported</t>
        </is>
      </c>
      <c r="BG1275" t="inlineStr">
        <is>
          <t>Not reviewed (not included)</t>
        </is>
      </c>
      <c r="BH1275" t="inlineStr">
        <is>
          <t>N/A</t>
        </is>
      </c>
      <c r="BI1275" t="inlineStr">
        <is>
          <t>Not reviewed</t>
        </is>
      </c>
      <c r="BJ1275" t="inlineStr">
        <is>
          <t>Not reviewed</t>
        </is>
      </c>
      <c r="BK1275" t="inlineStr">
        <is>
          <t>Not reviewed</t>
        </is>
      </c>
      <c r="BL1275" t="inlineStr">
        <is>
          <t>Not reviewed</t>
        </is>
      </c>
      <c r="BM1275" t="inlineStr">
        <is>
          <t>Not reviewed (not included)</t>
        </is>
      </c>
      <c r="BN1275" t="inlineStr">
        <is>
          <t>Not Selected for Final 95 (Pending Full Text Review) - Candidate paper not selected for final 95: Passed abstract screening but not included in final selec</t>
        </is>
      </c>
      <c r="BO1275" t="inlineStr">
        <is>
          <t>Abstract-level screening only</t>
        </is>
      </c>
      <c r="BP1275" t="inlineStr">
        <is>
          <t>Not reported</t>
        </is>
      </c>
    </row>
    <row r="1276">
      <c r="A1276" t="inlineStr">
        <is>
          <t>Brain connectome differences between attention deficit hyperactivity disorder (ADHD) and neurotypical children during visual attention: A study using a minimum spanning tree graph, multichannel EEG recording and machine learning</t>
        </is>
      </c>
      <c r="B1276" t="n">
        <v>2025</v>
      </c>
      <c r="C1276" t="inlineStr">
        <is>
          <t>Not checked</t>
        </is>
      </c>
      <c r="D1276" t="inlineStr">
        <is>
          <t>Not checked</t>
        </is>
      </c>
      <c r="E1276">
        <f>_XLFN.IFNA( _XLFN.XLOOKUP(A1176,#REF!,#REF!), "NOT PUBMED")</f>
        <v/>
      </c>
      <c r="G1276" t="inlineStr">
        <is>
          <t>Unimodal</t>
        </is>
      </c>
      <c r="H1276" t="inlineStr">
        <is>
          <t>See abstract</t>
        </is>
      </c>
      <c r="I1276" t="inlineStr">
        <is>
          <t>See abstract</t>
        </is>
      </c>
      <c r="J1276" t="inlineStr">
        <is>
          <t>See abstract (AI/ML)</t>
        </is>
      </c>
      <c r="K1276" t="inlineStr">
        <is>
          <t>See abstract</t>
        </is>
      </c>
      <c r="M1276" t="inlineStr">
        <is>
          <t>See abstract</t>
        </is>
      </c>
      <c r="N1276" t="inlineStr">
        <is>
          <t>See abstract</t>
        </is>
      </c>
      <c r="O1276" t="inlineStr">
        <is>
          <t>Not verified from abstract</t>
        </is>
      </c>
      <c r="P1276" t="inlineStr">
        <is>
          <t>See abstract</t>
        </is>
      </c>
      <c r="Q1276" t="inlineStr">
        <is>
          <t>See abstract</t>
        </is>
      </c>
      <c r="R1276" t="inlineStr">
        <is>
          <t>Not reviewed (not included)</t>
        </is>
      </c>
      <c r="S1276" t="inlineStr">
        <is>
          <t>Not reviewed (not included)</t>
        </is>
      </c>
      <c r="T1276" t="inlineStr">
        <is>
          <t>Abstract screening only. AI Not for Diagnosis</t>
        </is>
      </c>
      <c r="U1276" t="inlineStr">
        <is>
          <t>EXCLUDE</t>
        </is>
      </c>
      <c r="V1276" t="inlineStr">
        <is>
          <t>E1-Not Diagnosis: AI/ML does not appear to be applied for ADHD diagnosis, classification, or detection</t>
        </is>
      </c>
      <c r="W1276" t="inlineStr">
        <is>
          <t>Excluded: AI Not for Diagnosis</t>
        </is>
      </c>
      <c r="X1276" t="inlineStr">
        <is>
          <t>Not assessed from abstract</t>
        </is>
      </c>
      <c r="Y1276" t="inlineStr">
        <is>
          <t>Pubmed</t>
        </is>
      </c>
      <c r="Z1276" t="inlineStr">
        <is>
          <t>Not determined from abstract</t>
        </is>
      </c>
      <c r="AB1276" t="inlineStr">
        <is>
          <t>Not assessed (not included)</t>
        </is>
      </c>
      <c r="AC1276" t="inlineStr">
        <is>
          <t>Not assessed (not included)</t>
        </is>
      </c>
      <c r="AD1276" t="inlineStr">
        <is>
          <t>Fayyazi A, Safari S, Farashi S.</t>
        </is>
      </c>
      <c r="AF1276" t="inlineStr">
        <is>
          <t>Unknown - Verify via DOI</t>
        </is>
      </c>
      <c r="AH1276" t="inlineStr">
        <is>
          <t>Not assessed</t>
        </is>
      </c>
      <c r="AI1276" t="inlineStr">
        <is>
          <t>Not reported</t>
        </is>
      </c>
      <c r="AJ1276" t="inlineStr">
        <is>
          <t>Not reported</t>
        </is>
      </c>
      <c r="AK1276" t="inlineStr">
        <is>
          <t>Not reported</t>
        </is>
      </c>
      <c r="AL1276" t="inlineStr">
        <is>
          <t>Not reported</t>
        </is>
      </c>
      <c r="AM1276" t="inlineStr">
        <is>
          <t>Not reported</t>
        </is>
      </c>
      <c r="AN1276" t="inlineStr">
        <is>
          <t>Not reported</t>
        </is>
      </c>
      <c r="AO1276" t="inlineStr">
        <is>
          <t>Not reviewed</t>
        </is>
      </c>
      <c r="AP1276" t="inlineStr">
        <is>
          <t>Not reported</t>
        </is>
      </c>
      <c r="AQ1276" t="inlineStr">
        <is>
          <t>Not reported</t>
        </is>
      </c>
      <c r="AR1276" t="inlineStr">
        <is>
          <t>Not reported</t>
        </is>
      </c>
      <c r="AS1276" t="inlineStr">
        <is>
          <t>See abstract</t>
        </is>
      </c>
      <c r="AT1276" t="inlineStr">
        <is>
          <t>Not reviewed</t>
        </is>
      </c>
      <c r="AU1276" t="inlineStr">
        <is>
          <t>Not reviewed</t>
        </is>
      </c>
      <c r="AV1276" t="inlineStr">
        <is>
          <t>Not reviewed</t>
        </is>
      </c>
      <c r="AW1276" t="inlineStr">
        <is>
          <t>Not reviewed</t>
        </is>
      </c>
      <c r="AX1276" t="inlineStr">
        <is>
          <t>Not reported</t>
        </is>
      </c>
      <c r="AY1276" t="inlineStr">
        <is>
          <t>Not reported</t>
        </is>
      </c>
      <c r="AZ1276" t="inlineStr">
        <is>
          <t>Not reported</t>
        </is>
      </c>
      <c r="BA1276" t="inlineStr">
        <is>
          <t>Not reported</t>
        </is>
      </c>
      <c r="BB1276" t="inlineStr">
        <is>
          <t>Not reported</t>
        </is>
      </c>
      <c r="BC1276" t="inlineStr">
        <is>
          <t>Not reported</t>
        </is>
      </c>
      <c r="BD1276" t="inlineStr">
        <is>
          <t>Not reported</t>
        </is>
      </c>
      <c r="BE1276" t="inlineStr">
        <is>
          <t>Not reported</t>
        </is>
      </c>
      <c r="BF1276" t="inlineStr">
        <is>
          <t>Not reported</t>
        </is>
      </c>
      <c r="BG1276" t="inlineStr">
        <is>
          <t>Not reviewed (not included)</t>
        </is>
      </c>
      <c r="BH1276" t="inlineStr">
        <is>
          <t>N/A</t>
        </is>
      </c>
      <c r="BI1276" t="inlineStr">
        <is>
          <t>Not reviewed</t>
        </is>
      </c>
      <c r="BJ1276" t="inlineStr">
        <is>
          <t>Not reviewed</t>
        </is>
      </c>
      <c r="BK1276" t="inlineStr">
        <is>
          <t>Not reviewed</t>
        </is>
      </c>
      <c r="BL1276" t="inlineStr">
        <is>
          <t>Not reviewed</t>
        </is>
      </c>
      <c r="BM1276" t="inlineStr">
        <is>
          <t>Not reviewed (not included)</t>
        </is>
      </c>
      <c r="BN1276" t="inlineStr">
        <is>
          <t>AI Not for Diagnosis - E1-Not Diagnosis: AI/ML does not appear to be applied for ADHD diagnosis, classification, or detecti</t>
        </is>
      </c>
      <c r="BO1276" t="inlineStr">
        <is>
          <t>Abstract-level screening only</t>
        </is>
      </c>
      <c r="BP1276" t="inlineStr">
        <is>
          <t>Not reported</t>
        </is>
      </c>
    </row>
    <row r="1277">
      <c r="A1277" t="inlineStr">
        <is>
          <t>Novel Neural Activity Profiles Underlying Inhibitory Control Deficits of Clinical Relevance in Attention-Deficit/Hyperactivity Disorder: Insights From Electroencephalography Tensor Decomposition</t>
        </is>
      </c>
      <c r="B1277" t="n">
        <v>2025</v>
      </c>
      <c r="C1277" t="inlineStr">
        <is>
          <t>Not checked</t>
        </is>
      </c>
      <c r="D1277" t="inlineStr">
        <is>
          <t>Not checked</t>
        </is>
      </c>
      <c r="E1277">
        <f>_XLFN.IFNA( _XLFN.XLOOKUP(A1177,#REF!,#REF!), "NOT PUBMED")</f>
        <v/>
      </c>
      <c r="G1277" t="inlineStr">
        <is>
          <t>Unimodal</t>
        </is>
      </c>
      <c r="H1277" t="inlineStr">
        <is>
          <t>See abstract</t>
        </is>
      </c>
      <c r="I1277" t="inlineStr">
        <is>
          <t>See abstract</t>
        </is>
      </c>
      <c r="J1277" t="inlineStr">
        <is>
          <t>See abstract (AI/ML)</t>
        </is>
      </c>
      <c r="K1277" t="inlineStr">
        <is>
          <t>See abstract</t>
        </is>
      </c>
      <c r="M1277" t="inlineStr">
        <is>
          <t>See abstract</t>
        </is>
      </c>
      <c r="N1277" t="inlineStr">
        <is>
          <t>See abstract</t>
        </is>
      </c>
      <c r="O1277" t="inlineStr">
        <is>
          <t>Not verified from abstract</t>
        </is>
      </c>
      <c r="P1277" t="inlineStr">
        <is>
          <t>See abstract</t>
        </is>
      </c>
      <c r="Q1277" t="inlineStr">
        <is>
          <t>See abstract</t>
        </is>
      </c>
      <c r="R1277" t="inlineStr">
        <is>
          <t>Not reviewed (not included)</t>
        </is>
      </c>
      <c r="S1277" t="inlineStr">
        <is>
          <t>Not reviewed (not included)</t>
        </is>
      </c>
      <c r="T1277" t="inlineStr">
        <is>
          <t>Abstract screening only. No AI/ML Methods</t>
        </is>
      </c>
      <c r="U1277" t="inlineStr">
        <is>
          <t>EXCLUDE</t>
        </is>
      </c>
      <c r="V1277" t="inlineStr">
        <is>
          <t>E1-No AI/ML/DL: Abstract and title do not describe application of AI, ML, or DL methods</t>
        </is>
      </c>
      <c r="W1277" t="inlineStr">
        <is>
          <t>Excluded: No AI/ML Methods</t>
        </is>
      </c>
      <c r="X1277" t="inlineStr">
        <is>
          <t>Not assessed from abstract</t>
        </is>
      </c>
      <c r="Y1277" t="inlineStr">
        <is>
          <t>Pubmed</t>
        </is>
      </c>
      <c r="Z1277" t="inlineStr">
        <is>
          <t>Not determined from abstract</t>
        </is>
      </c>
      <c r="AB1277" t="inlineStr">
        <is>
          <t>Not assessed (not included)</t>
        </is>
      </c>
      <c r="AC1277" t="inlineStr">
        <is>
          <t>Not assessed (not included)</t>
        </is>
      </c>
      <c r="AD1277" t="inlineStr">
        <is>
          <t>Gholamipourbarogh N, Roessner V, Bluschke A, Beste C.</t>
        </is>
      </c>
      <c r="AF1277" t="inlineStr">
        <is>
          <t>Unknown - Verify via DOI</t>
        </is>
      </c>
      <c r="AH1277" t="inlineStr">
        <is>
          <t>Not assessed</t>
        </is>
      </c>
      <c r="AI1277" t="inlineStr">
        <is>
          <t>Not reported</t>
        </is>
      </c>
      <c r="AJ1277" t="inlineStr">
        <is>
          <t>Not reported</t>
        </is>
      </c>
      <c r="AK1277" t="inlineStr">
        <is>
          <t>Not reported</t>
        </is>
      </c>
      <c r="AL1277" t="inlineStr">
        <is>
          <t>Not reported</t>
        </is>
      </c>
      <c r="AM1277" t="inlineStr">
        <is>
          <t>Not reported</t>
        </is>
      </c>
      <c r="AN1277" t="inlineStr">
        <is>
          <t>Not reported</t>
        </is>
      </c>
      <c r="AO1277" t="inlineStr">
        <is>
          <t>Not reviewed</t>
        </is>
      </c>
      <c r="AP1277" t="inlineStr">
        <is>
          <t>Not reported</t>
        </is>
      </c>
      <c r="AQ1277" t="inlineStr">
        <is>
          <t>Not reported</t>
        </is>
      </c>
      <c r="AR1277" t="inlineStr">
        <is>
          <t>Not reported</t>
        </is>
      </c>
      <c r="AS1277" t="inlineStr">
        <is>
          <t>See abstract</t>
        </is>
      </c>
      <c r="AT1277" t="inlineStr">
        <is>
          <t>Not reviewed</t>
        </is>
      </c>
      <c r="AU1277" t="inlineStr">
        <is>
          <t>Not reviewed</t>
        </is>
      </c>
      <c r="AV1277" t="inlineStr">
        <is>
          <t>Not reviewed</t>
        </is>
      </c>
      <c r="AW1277" t="inlineStr">
        <is>
          <t>Not reviewed</t>
        </is>
      </c>
      <c r="AX1277" t="inlineStr">
        <is>
          <t>Not reported</t>
        </is>
      </c>
      <c r="AY1277" t="inlineStr">
        <is>
          <t>Not reported</t>
        </is>
      </c>
      <c r="AZ1277" t="inlineStr">
        <is>
          <t>Not reported</t>
        </is>
      </c>
      <c r="BA1277" t="inlineStr">
        <is>
          <t>Not reported</t>
        </is>
      </c>
      <c r="BB1277" t="inlineStr">
        <is>
          <t>Not reported</t>
        </is>
      </c>
      <c r="BC1277" t="inlineStr">
        <is>
          <t>Not reported</t>
        </is>
      </c>
      <c r="BD1277" t="inlineStr">
        <is>
          <t>Not reported</t>
        </is>
      </c>
      <c r="BE1277" t="inlineStr">
        <is>
          <t>Not reported</t>
        </is>
      </c>
      <c r="BF1277" t="inlineStr">
        <is>
          <t>Not reported</t>
        </is>
      </c>
      <c r="BG1277" t="inlineStr">
        <is>
          <t>Not reviewed (not included)</t>
        </is>
      </c>
      <c r="BH1277" t="inlineStr">
        <is>
          <t>N/A</t>
        </is>
      </c>
      <c r="BI1277" t="inlineStr">
        <is>
          <t>Not reviewed</t>
        </is>
      </c>
      <c r="BJ1277" t="inlineStr">
        <is>
          <t>Not reviewed</t>
        </is>
      </c>
      <c r="BK1277" t="inlineStr">
        <is>
          <t>Not reviewed</t>
        </is>
      </c>
      <c r="BL1277" t="inlineStr">
        <is>
          <t>Not reviewed</t>
        </is>
      </c>
      <c r="BM1277" t="inlineStr">
        <is>
          <t>Not reviewed (not included)</t>
        </is>
      </c>
      <c r="BN1277" t="inlineStr">
        <is>
          <t>No AI/ML Methods - E1-No AI/ML/DL: Abstract and title do not describe application of AI, ML, or DL methods</t>
        </is>
      </c>
      <c r="BO1277" t="inlineStr">
        <is>
          <t>Abstract-level screening only</t>
        </is>
      </c>
      <c r="BP1277" t="inlineStr">
        <is>
          <t>Not reported</t>
        </is>
      </c>
    </row>
    <row r="1278">
      <c r="A1278" t="inlineStr">
        <is>
          <t>DEF-DSVM: A deep ensemble feature learning and deepSVM approach for multifaceted analysis and diagnosis of Alzheimer's disease from EEG signals</t>
        </is>
      </c>
      <c r="B1278" t="n">
        <v>2025</v>
      </c>
      <c r="C1278" t="inlineStr">
        <is>
          <t>Not checked</t>
        </is>
      </c>
      <c r="D1278" t="inlineStr">
        <is>
          <t>Not checked</t>
        </is>
      </c>
      <c r="E1278">
        <f>_XLFN.IFNA( _XLFN.XLOOKUP(A1178,#REF!,#REF!), "NOT PUBMED")</f>
        <v/>
      </c>
      <c r="G1278" t="inlineStr">
        <is>
          <t>Unimodal</t>
        </is>
      </c>
      <c r="H1278" t="inlineStr">
        <is>
          <t>See abstract</t>
        </is>
      </c>
      <c r="I1278" t="inlineStr">
        <is>
          <t>See abstract</t>
        </is>
      </c>
      <c r="J1278" t="inlineStr">
        <is>
          <t>See abstract (AI/ML)</t>
        </is>
      </c>
      <c r="K1278" t="inlineStr">
        <is>
          <t>See abstract</t>
        </is>
      </c>
      <c r="M1278" t="inlineStr">
        <is>
          <t>See abstract</t>
        </is>
      </c>
      <c r="N1278" t="inlineStr">
        <is>
          <t>See abstract</t>
        </is>
      </c>
      <c r="O1278" t="inlineStr">
        <is>
          <t>Not verified from abstract</t>
        </is>
      </c>
      <c r="P1278" t="inlineStr">
        <is>
          <t>See abstract</t>
        </is>
      </c>
      <c r="Q1278" t="inlineStr">
        <is>
          <t>See abstract</t>
        </is>
      </c>
      <c r="R1278" t="inlineStr">
        <is>
          <t>Not reviewed (not included)</t>
        </is>
      </c>
      <c r="S1278" t="inlineStr">
        <is>
          <t>Not reviewed (not included)</t>
        </is>
      </c>
      <c r="T1278" t="inlineStr">
        <is>
          <t>Abstract screening only. Non-ADHD Primary Condition</t>
        </is>
      </c>
      <c r="U1278" t="inlineStr">
        <is>
          <t>EXCLUDE</t>
        </is>
      </c>
      <c r="V1278" t="inlineStr">
        <is>
          <t>E2-Primary condition not ADHD: Title references alzheimer</t>
        </is>
      </c>
      <c r="W1278" t="inlineStr">
        <is>
          <t>Excluded: Non-ADHD Primary Condition</t>
        </is>
      </c>
      <c r="X1278" t="inlineStr">
        <is>
          <t>Not assessed from abstract</t>
        </is>
      </c>
      <c r="Y1278" t="inlineStr">
        <is>
          <t>Pubmed</t>
        </is>
      </c>
      <c r="Z1278" t="inlineStr">
        <is>
          <t>Not determined from abstract</t>
        </is>
      </c>
      <c r="AB1278" t="inlineStr">
        <is>
          <t>Not assessed (not included)</t>
        </is>
      </c>
      <c r="AC1278" t="inlineStr">
        <is>
          <t>Not assessed (not included)</t>
        </is>
      </c>
      <c r="AD1278" t="inlineStr">
        <is>
          <t>Hesari S, Ghaffari H, Rezaee K.</t>
        </is>
      </c>
      <c r="AF1278" t="inlineStr">
        <is>
          <t>Unknown - Verify via DOI</t>
        </is>
      </c>
      <c r="AH1278" t="inlineStr">
        <is>
          <t>Not assessed</t>
        </is>
      </c>
      <c r="AI1278" t="inlineStr">
        <is>
          <t>Not reported</t>
        </is>
      </c>
      <c r="AJ1278" t="inlineStr">
        <is>
          <t>Not reported</t>
        </is>
      </c>
      <c r="AK1278" t="inlineStr">
        <is>
          <t>Not reported</t>
        </is>
      </c>
      <c r="AL1278" t="inlineStr">
        <is>
          <t>Not reported</t>
        </is>
      </c>
      <c r="AM1278" t="inlineStr">
        <is>
          <t>Not reported</t>
        </is>
      </c>
      <c r="AN1278" t="inlineStr">
        <is>
          <t>Not reported</t>
        </is>
      </c>
      <c r="AO1278" t="inlineStr">
        <is>
          <t>Not reviewed</t>
        </is>
      </c>
      <c r="AP1278" t="inlineStr">
        <is>
          <t>Not reported</t>
        </is>
      </c>
      <c r="AQ1278" t="inlineStr">
        <is>
          <t>Not reported</t>
        </is>
      </c>
      <c r="AR1278" t="inlineStr">
        <is>
          <t>Not reported</t>
        </is>
      </c>
      <c r="AS1278" t="inlineStr">
        <is>
          <t>See abstract</t>
        </is>
      </c>
      <c r="AT1278" t="inlineStr">
        <is>
          <t>Not reviewed</t>
        </is>
      </c>
      <c r="AU1278" t="inlineStr">
        <is>
          <t>Not reviewed</t>
        </is>
      </c>
      <c r="AV1278" t="inlineStr">
        <is>
          <t>Not reviewed</t>
        </is>
      </c>
      <c r="AW1278" t="inlineStr">
        <is>
          <t>Not reviewed</t>
        </is>
      </c>
      <c r="AX1278" t="inlineStr">
        <is>
          <t>Not reported</t>
        </is>
      </c>
      <c r="AY1278" t="inlineStr">
        <is>
          <t>Not reported</t>
        </is>
      </c>
      <c r="AZ1278" t="inlineStr">
        <is>
          <t>Not reported</t>
        </is>
      </c>
      <c r="BA1278" t="inlineStr">
        <is>
          <t>Not reported</t>
        </is>
      </c>
      <c r="BB1278" t="inlineStr">
        <is>
          <t>Not reported</t>
        </is>
      </c>
      <c r="BC1278" t="inlineStr">
        <is>
          <t>Not reported</t>
        </is>
      </c>
      <c r="BD1278" t="inlineStr">
        <is>
          <t>Not reported</t>
        </is>
      </c>
      <c r="BE1278" t="inlineStr">
        <is>
          <t>Not reported</t>
        </is>
      </c>
      <c r="BF1278" t="inlineStr">
        <is>
          <t>Not reported</t>
        </is>
      </c>
      <c r="BG1278" t="inlineStr">
        <is>
          <t>Not reviewed (not included)</t>
        </is>
      </c>
      <c r="BH1278" t="inlineStr">
        <is>
          <t>N/A</t>
        </is>
      </c>
      <c r="BI1278" t="inlineStr">
        <is>
          <t>Not reviewed</t>
        </is>
      </c>
      <c r="BJ1278" t="inlineStr">
        <is>
          <t>Not reviewed</t>
        </is>
      </c>
      <c r="BK1278" t="inlineStr">
        <is>
          <t>Not reviewed</t>
        </is>
      </c>
      <c r="BL1278" t="inlineStr">
        <is>
          <t>Not reviewed</t>
        </is>
      </c>
      <c r="BM1278" t="inlineStr">
        <is>
          <t>Not reviewed (not included)</t>
        </is>
      </c>
      <c r="BN1278" t="inlineStr">
        <is>
          <t>Non-ADHD Primary Condition - E2-Primary condition not ADHD: Title references alzheimer</t>
        </is>
      </c>
      <c r="BO1278" t="inlineStr">
        <is>
          <t>Abstract-level screening only</t>
        </is>
      </c>
      <c r="BP1278" t="inlineStr">
        <is>
          <t>Not reported</t>
        </is>
      </c>
    </row>
    <row r="1279">
      <c r="A1279" t="inlineStr">
        <is>
          <t>A Novel Approach Using Serious Game Data to Predict the WISC-V Processing Speed Index in Children With Attention-Deficit/Hyperactivity Disorder: Machine Learning Study</t>
        </is>
      </c>
      <c r="B1279" t="n">
        <v>2025</v>
      </c>
      <c r="C1279" t="inlineStr">
        <is>
          <t>Not checked</t>
        </is>
      </c>
      <c r="D1279" t="inlineStr">
        <is>
          <t>Not checked</t>
        </is>
      </c>
      <c r="E1279">
        <f>_XLFN.IFNA( _XLFN.XLOOKUP(A1179,#REF!,#REF!), "NOT PUBMED")</f>
        <v/>
      </c>
      <c r="G1279" t="inlineStr">
        <is>
          <t>Unimodal</t>
        </is>
      </c>
      <c r="H1279" t="inlineStr">
        <is>
          <t>See abstract</t>
        </is>
      </c>
      <c r="I1279" t="inlineStr">
        <is>
          <t>See abstract</t>
        </is>
      </c>
      <c r="J1279" t="inlineStr">
        <is>
          <t>See abstract (AI/ML)</t>
        </is>
      </c>
      <c r="K1279" t="inlineStr">
        <is>
          <t>See abstract</t>
        </is>
      </c>
      <c r="M1279" t="inlineStr">
        <is>
          <t>See abstract</t>
        </is>
      </c>
      <c r="N1279" t="inlineStr">
        <is>
          <t>See abstract</t>
        </is>
      </c>
      <c r="O1279" t="inlineStr">
        <is>
          <t>Not verified from abstract</t>
        </is>
      </c>
      <c r="P1279" t="inlineStr">
        <is>
          <t>See abstract</t>
        </is>
      </c>
      <c r="Q1279" t="inlineStr">
        <is>
          <t>See abstract</t>
        </is>
      </c>
      <c r="R1279" t="inlineStr">
        <is>
          <t>Not reviewed (not included)</t>
        </is>
      </c>
      <c r="S1279" t="inlineStr">
        <is>
          <t>Not reviewed (not included)</t>
        </is>
      </c>
      <c r="T1279" t="inlineStr">
        <is>
          <t>Abstract screening only. Not Selected for Final 95 (Pending Full Text Review)</t>
        </is>
      </c>
      <c r="U1279" t="inlineStr">
        <is>
          <t>EXCLUDE</t>
        </is>
      </c>
      <c r="V127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279" t="inlineStr">
        <is>
          <t>Excluded: Other Criterion</t>
        </is>
      </c>
      <c r="X1279" t="inlineStr">
        <is>
          <t>Not assessed from abstract</t>
        </is>
      </c>
      <c r="Y1279" t="inlineStr">
        <is>
          <t>Pubmed</t>
        </is>
      </c>
      <c r="Z1279" t="inlineStr">
        <is>
          <t>Not determined from abstract</t>
        </is>
      </c>
      <c r="AB1279" t="inlineStr">
        <is>
          <t>Not assessed (not included)</t>
        </is>
      </c>
      <c r="AC1279" t="inlineStr">
        <is>
          <t>Not assessed (not included)</t>
        </is>
      </c>
      <c r="AD1279" t="inlineStr">
        <is>
          <t>Kim JS, Jeong YJ, Kim SJ, Jun SJ, Park JY, Hoe HS, Song JH.</t>
        </is>
      </c>
      <c r="AF1279" t="inlineStr">
        <is>
          <t>Unknown - Verify via DOI</t>
        </is>
      </c>
      <c r="AH1279" t="inlineStr">
        <is>
          <t>Not assessed</t>
        </is>
      </c>
      <c r="AI1279" t="inlineStr">
        <is>
          <t>Not reported</t>
        </is>
      </c>
      <c r="AJ1279" t="inlineStr">
        <is>
          <t>Not reported</t>
        </is>
      </c>
      <c r="AK1279" t="inlineStr">
        <is>
          <t>Not reported</t>
        </is>
      </c>
      <c r="AL1279" t="inlineStr">
        <is>
          <t>Not reported</t>
        </is>
      </c>
      <c r="AM1279" t="inlineStr">
        <is>
          <t>Not reported</t>
        </is>
      </c>
      <c r="AN1279" t="inlineStr">
        <is>
          <t>Not reported</t>
        </is>
      </c>
      <c r="AO1279" t="inlineStr">
        <is>
          <t>Not reviewed</t>
        </is>
      </c>
      <c r="AP1279" t="inlineStr">
        <is>
          <t>Not reported</t>
        </is>
      </c>
      <c r="AQ1279" t="inlineStr">
        <is>
          <t>Not reported</t>
        </is>
      </c>
      <c r="AR1279" t="inlineStr">
        <is>
          <t>Not reported</t>
        </is>
      </c>
      <c r="AS1279" t="inlineStr">
        <is>
          <t>See abstract</t>
        </is>
      </c>
      <c r="AT1279" t="inlineStr">
        <is>
          <t>Not reviewed</t>
        </is>
      </c>
      <c r="AU1279" t="inlineStr">
        <is>
          <t>Not reviewed</t>
        </is>
      </c>
      <c r="AV1279" t="inlineStr">
        <is>
          <t>Not reviewed</t>
        </is>
      </c>
      <c r="AW1279" t="inlineStr">
        <is>
          <t>Not reviewed</t>
        </is>
      </c>
      <c r="AX1279" t="inlineStr">
        <is>
          <t>Not reported</t>
        </is>
      </c>
      <c r="AY1279" t="inlineStr">
        <is>
          <t>Not reported</t>
        </is>
      </c>
      <c r="AZ1279" t="inlineStr">
        <is>
          <t>Not reported</t>
        </is>
      </c>
      <c r="BA1279" t="inlineStr">
        <is>
          <t>Not reported</t>
        </is>
      </c>
      <c r="BB1279" t="inlineStr">
        <is>
          <t>Not reported</t>
        </is>
      </c>
      <c r="BC1279" t="inlineStr">
        <is>
          <t>Not reported</t>
        </is>
      </c>
      <c r="BD1279" t="inlineStr">
        <is>
          <t>Not reported</t>
        </is>
      </c>
      <c r="BE1279" t="inlineStr">
        <is>
          <t>Not reported</t>
        </is>
      </c>
      <c r="BF1279" t="inlineStr">
        <is>
          <t>Not reported</t>
        </is>
      </c>
      <c r="BG1279" t="inlineStr">
        <is>
          <t>Not reviewed (not included)</t>
        </is>
      </c>
      <c r="BH1279" t="inlineStr">
        <is>
          <t>N/A</t>
        </is>
      </c>
      <c r="BI1279" t="inlineStr">
        <is>
          <t>Not reviewed</t>
        </is>
      </c>
      <c r="BJ1279" t="inlineStr">
        <is>
          <t>Not reviewed</t>
        </is>
      </c>
      <c r="BK1279" t="inlineStr">
        <is>
          <t>Not reviewed</t>
        </is>
      </c>
      <c r="BL1279" t="inlineStr">
        <is>
          <t>Not reviewed</t>
        </is>
      </c>
      <c r="BM1279" t="inlineStr">
        <is>
          <t>Not reviewed (not included)</t>
        </is>
      </c>
      <c r="BN1279" t="inlineStr">
        <is>
          <t>Not Selected for Final 95 (Pending Full Text Review) - Candidate paper not selected for final 95: Passed abstract screening but not included in final selec</t>
        </is>
      </c>
      <c r="BO1279" t="inlineStr">
        <is>
          <t>Abstract-level screening only</t>
        </is>
      </c>
      <c r="BP1279" t="inlineStr">
        <is>
          <t>Not reported</t>
        </is>
      </c>
    </row>
    <row r="1280">
      <c r="A1280" t="inlineStr">
        <is>
          <t>Paternal periconceptional exposure to reserpine and antidepressants causes developmental abnormalities and ADHD-like behavior in offspring: A deep learning analysis</t>
        </is>
      </c>
      <c r="B1280" t="n">
        <v>2025</v>
      </c>
      <c r="C1280" t="inlineStr">
        <is>
          <t>Not checked</t>
        </is>
      </c>
      <c r="D1280" t="inlineStr">
        <is>
          <t>Not checked</t>
        </is>
      </c>
      <c r="E1280">
        <f>_XLFN.IFNA( _XLFN.XLOOKUP(A1180,#REF!,#REF!), "NOT PUBMED")</f>
        <v/>
      </c>
      <c r="G1280" t="inlineStr">
        <is>
          <t>Unimodal</t>
        </is>
      </c>
      <c r="H1280" t="inlineStr">
        <is>
          <t>See abstract</t>
        </is>
      </c>
      <c r="I1280" t="inlineStr">
        <is>
          <t>See abstract</t>
        </is>
      </c>
      <c r="J1280" t="inlineStr">
        <is>
          <t>See abstract (AI/ML)</t>
        </is>
      </c>
      <c r="K1280" t="inlineStr">
        <is>
          <t>See abstract</t>
        </is>
      </c>
      <c r="M1280" t="inlineStr">
        <is>
          <t>See abstract</t>
        </is>
      </c>
      <c r="N1280" t="inlineStr">
        <is>
          <t>See abstract</t>
        </is>
      </c>
      <c r="O1280" t="inlineStr">
        <is>
          <t>Not verified from abstract</t>
        </is>
      </c>
      <c r="P1280" t="inlineStr">
        <is>
          <t>See abstract</t>
        </is>
      </c>
      <c r="Q1280" t="inlineStr">
        <is>
          <t>See abstract</t>
        </is>
      </c>
      <c r="R1280" t="inlineStr">
        <is>
          <t>Not reviewed (not included)</t>
        </is>
      </c>
      <c r="S1280" t="inlineStr">
        <is>
          <t>Not reviewed (not included)</t>
        </is>
      </c>
      <c r="T1280" t="inlineStr">
        <is>
          <t>Abstract screening only. AI Not for Diagnosis</t>
        </is>
      </c>
      <c r="U1280" t="inlineStr">
        <is>
          <t>EXCLUDE</t>
        </is>
      </c>
      <c r="V1280" t="inlineStr">
        <is>
          <t>E1-Not Diagnosis: AI/ML does not appear to be applied for ADHD diagnosis, classification, or detection</t>
        </is>
      </c>
      <c r="W1280" t="inlineStr">
        <is>
          <t>Excluded: AI Not for Diagnosis</t>
        </is>
      </c>
      <c r="X1280" t="inlineStr">
        <is>
          <t>Not assessed from abstract</t>
        </is>
      </c>
      <c r="Y1280" t="inlineStr">
        <is>
          <t>Pubmed</t>
        </is>
      </c>
      <c r="Z1280" t="inlineStr">
        <is>
          <t>Not determined from abstract</t>
        </is>
      </c>
      <c r="AB1280" t="inlineStr">
        <is>
          <t>Not assessed (not included)</t>
        </is>
      </c>
      <c r="AC1280" t="inlineStr">
        <is>
          <t>Not assessed (not included)</t>
        </is>
      </c>
      <c r="AD1280" t="inlineStr">
        <is>
          <t>Bao Y, Du Y, Zhang J, Li M, Man X, Gu K, Li J, Feng X.</t>
        </is>
      </c>
      <c r="AF1280" t="inlineStr">
        <is>
          <t>Unknown - Verify via DOI</t>
        </is>
      </c>
      <c r="AH1280" t="inlineStr">
        <is>
          <t>Not assessed</t>
        </is>
      </c>
      <c r="AI1280" t="inlineStr">
        <is>
          <t>Not reported</t>
        </is>
      </c>
      <c r="AJ1280" t="inlineStr">
        <is>
          <t>Not reported</t>
        </is>
      </c>
      <c r="AK1280" t="inlineStr">
        <is>
          <t>Not reported</t>
        </is>
      </c>
      <c r="AL1280" t="inlineStr">
        <is>
          <t>Not reported</t>
        </is>
      </c>
      <c r="AM1280" t="inlineStr">
        <is>
          <t>Not reported</t>
        </is>
      </c>
      <c r="AN1280" t="inlineStr">
        <is>
          <t>Not reported</t>
        </is>
      </c>
      <c r="AO1280" t="inlineStr">
        <is>
          <t>Not reviewed</t>
        </is>
      </c>
      <c r="AP1280" t="inlineStr">
        <is>
          <t>Not reported</t>
        </is>
      </c>
      <c r="AQ1280" t="inlineStr">
        <is>
          <t>Not reported</t>
        </is>
      </c>
      <c r="AR1280" t="inlineStr">
        <is>
          <t>Not reported</t>
        </is>
      </c>
      <c r="AS1280" t="inlineStr">
        <is>
          <t>See abstract</t>
        </is>
      </c>
      <c r="AT1280" t="inlineStr">
        <is>
          <t>Not reviewed</t>
        </is>
      </c>
      <c r="AU1280" t="inlineStr">
        <is>
          <t>Not reviewed</t>
        </is>
      </c>
      <c r="AV1280" t="inlineStr">
        <is>
          <t>Not reviewed</t>
        </is>
      </c>
      <c r="AW1280" t="inlineStr">
        <is>
          <t>Not reviewed</t>
        </is>
      </c>
      <c r="AX1280" t="inlineStr">
        <is>
          <t>Not reported</t>
        </is>
      </c>
      <c r="AY1280" t="inlineStr">
        <is>
          <t>Not reported</t>
        </is>
      </c>
      <c r="AZ1280" t="inlineStr">
        <is>
          <t>Not reported</t>
        </is>
      </c>
      <c r="BA1280" t="inlineStr">
        <is>
          <t>Not reported</t>
        </is>
      </c>
      <c r="BB1280" t="inlineStr">
        <is>
          <t>Not reported</t>
        </is>
      </c>
      <c r="BC1280" t="inlineStr">
        <is>
          <t>Not reported</t>
        </is>
      </c>
      <c r="BD1280" t="inlineStr">
        <is>
          <t>Not reported</t>
        </is>
      </c>
      <c r="BE1280" t="inlineStr">
        <is>
          <t>Not reported</t>
        </is>
      </c>
      <c r="BF1280" t="inlineStr">
        <is>
          <t>Not reported</t>
        </is>
      </c>
      <c r="BG1280" t="inlineStr">
        <is>
          <t>Not reviewed (not included)</t>
        </is>
      </c>
      <c r="BH1280" t="inlineStr">
        <is>
          <t>N/A</t>
        </is>
      </c>
      <c r="BI1280" t="inlineStr">
        <is>
          <t>Not reviewed</t>
        </is>
      </c>
      <c r="BJ1280" t="inlineStr">
        <is>
          <t>Not reviewed</t>
        </is>
      </c>
      <c r="BK1280" t="inlineStr">
        <is>
          <t>Not reviewed</t>
        </is>
      </c>
      <c r="BL1280" t="inlineStr">
        <is>
          <t>Not reviewed</t>
        </is>
      </c>
      <c r="BM1280" t="inlineStr">
        <is>
          <t>Not reviewed (not included)</t>
        </is>
      </c>
      <c r="BN1280" t="inlineStr">
        <is>
          <t>AI Not for Diagnosis - E1-Not Diagnosis: AI/ML does not appear to be applied for ADHD diagnosis, classification, or detecti</t>
        </is>
      </c>
      <c r="BO1280" t="inlineStr">
        <is>
          <t>Abstract-level screening only</t>
        </is>
      </c>
      <c r="BP1280" t="inlineStr">
        <is>
          <t>Not reported</t>
        </is>
      </c>
    </row>
    <row r="1281">
      <c r="A1281" t="inlineStr">
        <is>
          <t>[Comparative research on brain networks of children with attention deficit hyperactivity disorder and normal children based on visual cognitive tasks]</t>
        </is>
      </c>
      <c r="B1281" t="n">
        <v>2020</v>
      </c>
      <c r="C1281" t="inlineStr">
        <is>
          <t>Not checked</t>
        </is>
      </c>
      <c r="D1281" t="inlineStr">
        <is>
          <t>Not checked</t>
        </is>
      </c>
      <c r="E1281">
        <f>_XLFN.IFNA( _XLFN.XLOOKUP(A1181,#REF!,#REF!), "NOT PUBMED")</f>
        <v/>
      </c>
      <c r="G1281" t="inlineStr">
        <is>
          <t>Unimodal</t>
        </is>
      </c>
      <c r="H1281" t="inlineStr">
        <is>
          <t>See abstract</t>
        </is>
      </c>
      <c r="I1281" t="inlineStr">
        <is>
          <t>See abstract</t>
        </is>
      </c>
      <c r="J1281" t="inlineStr">
        <is>
          <t>See abstract (AI/ML)</t>
        </is>
      </c>
      <c r="K1281" t="inlineStr">
        <is>
          <t>See abstract</t>
        </is>
      </c>
      <c r="M1281" t="inlineStr">
        <is>
          <t>See abstract</t>
        </is>
      </c>
      <c r="N1281" t="inlineStr">
        <is>
          <t>See abstract</t>
        </is>
      </c>
      <c r="O1281" t="inlineStr">
        <is>
          <t>Not verified from abstract</t>
        </is>
      </c>
      <c r="P1281" t="inlineStr">
        <is>
          <t>See abstract</t>
        </is>
      </c>
      <c r="Q1281" t="inlineStr">
        <is>
          <t>See abstract</t>
        </is>
      </c>
      <c r="R1281" t="inlineStr">
        <is>
          <t>Not reviewed (not included)</t>
        </is>
      </c>
      <c r="S1281" t="inlineStr">
        <is>
          <t>Not reviewed (not included)</t>
        </is>
      </c>
      <c r="T1281" t="inlineStr">
        <is>
          <t>Abstract screening only. No AI/ML Methods</t>
        </is>
      </c>
      <c r="U1281" t="inlineStr">
        <is>
          <t>EXCLUDE</t>
        </is>
      </c>
      <c r="V1281" t="inlineStr">
        <is>
          <t>E1-No AI/ML/DL: Abstract and title do not describe application of AI, ML, or DL methods</t>
        </is>
      </c>
      <c r="W1281" t="inlineStr">
        <is>
          <t>Excluded: No AI/ML Methods</t>
        </is>
      </c>
      <c r="X1281" t="inlineStr">
        <is>
          <t>Not assessed from abstract</t>
        </is>
      </c>
      <c r="Y1281" t="inlineStr">
        <is>
          <t>Pubmed</t>
        </is>
      </c>
      <c r="Z1281" t="inlineStr">
        <is>
          <t>Not determined from abstract</t>
        </is>
      </c>
      <c r="AB1281" t="inlineStr">
        <is>
          <t>Not assessed (not included)</t>
        </is>
      </c>
      <c r="AC1281" t="inlineStr">
        <is>
          <t>Not assessed (not included)</t>
        </is>
      </c>
      <c r="AD1281" t="inlineStr">
        <is>
          <t>Song Z, Li W, Bi H, Wang S, Zou L.</t>
        </is>
      </c>
      <c r="AF1281" t="inlineStr">
        <is>
          <t>Unknown - Verify via DOI</t>
        </is>
      </c>
      <c r="AH1281" t="inlineStr">
        <is>
          <t>Not assessed</t>
        </is>
      </c>
      <c r="AI1281" t="inlineStr">
        <is>
          <t>Not reported</t>
        </is>
      </c>
      <c r="AJ1281" t="inlineStr">
        <is>
          <t>Not reported</t>
        </is>
      </c>
      <c r="AK1281" t="inlineStr">
        <is>
          <t>Not reported</t>
        </is>
      </c>
      <c r="AL1281" t="inlineStr">
        <is>
          <t>Not reported</t>
        </is>
      </c>
      <c r="AM1281" t="inlineStr">
        <is>
          <t>Not reported</t>
        </is>
      </c>
      <c r="AN1281" t="inlineStr">
        <is>
          <t>Not reported</t>
        </is>
      </c>
      <c r="AO1281" t="inlineStr">
        <is>
          <t>Not reviewed</t>
        </is>
      </c>
      <c r="AP1281" t="inlineStr">
        <is>
          <t>Not reported</t>
        </is>
      </c>
      <c r="AQ1281" t="inlineStr">
        <is>
          <t>Not reported</t>
        </is>
      </c>
      <c r="AR1281" t="inlineStr">
        <is>
          <t>Not reported</t>
        </is>
      </c>
      <c r="AS1281" t="inlineStr">
        <is>
          <t>See abstract</t>
        </is>
      </c>
      <c r="AT1281" t="inlineStr">
        <is>
          <t>Not reviewed</t>
        </is>
      </c>
      <c r="AU1281" t="inlineStr">
        <is>
          <t>Not reviewed</t>
        </is>
      </c>
      <c r="AV1281" t="inlineStr">
        <is>
          <t>Not reviewed</t>
        </is>
      </c>
      <c r="AW1281" t="inlineStr">
        <is>
          <t>Not reviewed</t>
        </is>
      </c>
      <c r="AX1281" t="inlineStr">
        <is>
          <t>Not reported</t>
        </is>
      </c>
      <c r="AY1281" t="inlineStr">
        <is>
          <t>Not reported</t>
        </is>
      </c>
      <c r="AZ1281" t="inlineStr">
        <is>
          <t>Not reported</t>
        </is>
      </c>
      <c r="BA1281" t="inlineStr">
        <is>
          <t>Not reported</t>
        </is>
      </c>
      <c r="BB1281" t="inlineStr">
        <is>
          <t>Not reported</t>
        </is>
      </c>
      <c r="BC1281" t="inlineStr">
        <is>
          <t>Not reported</t>
        </is>
      </c>
      <c r="BD1281" t="inlineStr">
        <is>
          <t>Not reported</t>
        </is>
      </c>
      <c r="BE1281" t="inlineStr">
        <is>
          <t>Not reported</t>
        </is>
      </c>
      <c r="BF1281" t="inlineStr">
        <is>
          <t>Not reported</t>
        </is>
      </c>
      <c r="BG1281" t="inlineStr">
        <is>
          <t>Not reviewed (not included)</t>
        </is>
      </c>
      <c r="BH1281" t="inlineStr">
        <is>
          <t>N/A</t>
        </is>
      </c>
      <c r="BI1281" t="inlineStr">
        <is>
          <t>Not reviewed</t>
        </is>
      </c>
      <c r="BJ1281" t="inlineStr">
        <is>
          <t>Not reviewed</t>
        </is>
      </c>
      <c r="BK1281" t="inlineStr">
        <is>
          <t>Not reviewed</t>
        </is>
      </c>
      <c r="BL1281" t="inlineStr">
        <is>
          <t>Not reviewed</t>
        </is>
      </c>
      <c r="BM1281" t="inlineStr">
        <is>
          <t>Not reviewed (not included)</t>
        </is>
      </c>
      <c r="BN1281" t="inlineStr">
        <is>
          <t>No AI/ML Methods - E1-No AI/ML/DL: Abstract and title do not describe application of AI, ML, or DL methods</t>
        </is>
      </c>
      <c r="BO1281" t="inlineStr">
        <is>
          <t>Abstract-level screening only</t>
        </is>
      </c>
      <c r="BP1281" t="inlineStr">
        <is>
          <t>Not reported</t>
        </is>
      </c>
    </row>
    <row r="1282">
      <c r="A1282" t="inlineStr">
        <is>
          <t>Enhancing brain age estimation under uncertainty: A spectral-normalized neural gaussian process approach utilizing 2.5D slicing</t>
        </is>
      </c>
      <c r="B1282" t="n">
        <v>2025</v>
      </c>
      <c r="C1282" t="inlineStr">
        <is>
          <t>Not checked</t>
        </is>
      </c>
      <c r="D1282" t="inlineStr">
        <is>
          <t>Not checked</t>
        </is>
      </c>
      <c r="E1282">
        <f>_XLFN.IFNA( _XLFN.XLOOKUP(A1182,#REF!,#REF!), "NOT PUBMED")</f>
        <v/>
      </c>
      <c r="G1282" t="inlineStr">
        <is>
          <t>Unimodal</t>
        </is>
      </c>
      <c r="H1282" t="inlineStr">
        <is>
          <t>See abstract</t>
        </is>
      </c>
      <c r="I1282" t="inlineStr">
        <is>
          <t>See abstract</t>
        </is>
      </c>
      <c r="J1282" t="inlineStr">
        <is>
          <t>See abstract (AI/ML)</t>
        </is>
      </c>
      <c r="K1282" t="inlineStr">
        <is>
          <t>See abstract</t>
        </is>
      </c>
      <c r="M1282" t="inlineStr">
        <is>
          <t>See abstract</t>
        </is>
      </c>
      <c r="N1282" t="inlineStr">
        <is>
          <t>See abstract</t>
        </is>
      </c>
      <c r="O1282" t="inlineStr">
        <is>
          <t>Not verified from abstract</t>
        </is>
      </c>
      <c r="P1282" t="inlineStr">
        <is>
          <t>See abstract</t>
        </is>
      </c>
      <c r="Q1282" t="inlineStr">
        <is>
          <t>See abstract</t>
        </is>
      </c>
      <c r="R1282" t="inlineStr">
        <is>
          <t>Not reviewed (not included)</t>
        </is>
      </c>
      <c r="S1282" t="inlineStr">
        <is>
          <t>Not reviewed (not included)</t>
        </is>
      </c>
      <c r="T1282" t="inlineStr">
        <is>
          <t>Abstract screening only. Non-ADHD Focused</t>
        </is>
      </c>
      <c r="U1282" t="inlineStr">
        <is>
          <t>EXCLUDE</t>
        </is>
      </c>
      <c r="V1282" t="inlineStr">
        <is>
          <t>E2-Not ADHD focused: Neither title nor abstract mentions ADHD or attention-deficit/hyperactivity</t>
        </is>
      </c>
      <c r="W1282" t="inlineStr">
        <is>
          <t>Excluded: Not ADHD Focused</t>
        </is>
      </c>
      <c r="X1282" t="inlineStr">
        <is>
          <t>Not assessed from abstract</t>
        </is>
      </c>
      <c r="Y1282" t="inlineStr">
        <is>
          <t>Pubmed</t>
        </is>
      </c>
      <c r="Z1282" t="inlineStr">
        <is>
          <t>Not determined from abstract</t>
        </is>
      </c>
      <c r="AB1282" t="inlineStr">
        <is>
          <t>Not assessed (not included)</t>
        </is>
      </c>
      <c r="AC1282" t="inlineStr">
        <is>
          <t>Not assessed (not included)</t>
        </is>
      </c>
      <c r="AD1282" t="inlineStr">
        <is>
          <t>Linli Z, Liang X, Zhang Z, Hu K, Guo S.</t>
        </is>
      </c>
      <c r="AF1282" t="inlineStr">
        <is>
          <t>Unknown - Verify via DOI</t>
        </is>
      </c>
      <c r="AH1282" t="inlineStr">
        <is>
          <t>Not assessed</t>
        </is>
      </c>
      <c r="AI1282" t="inlineStr">
        <is>
          <t>Not reported</t>
        </is>
      </c>
      <c r="AJ1282" t="inlineStr">
        <is>
          <t>Not reported</t>
        </is>
      </c>
      <c r="AK1282" t="inlineStr">
        <is>
          <t>Not reported</t>
        </is>
      </c>
      <c r="AL1282" t="inlineStr">
        <is>
          <t>Not reported</t>
        </is>
      </c>
      <c r="AM1282" t="inlineStr">
        <is>
          <t>Not reported</t>
        </is>
      </c>
      <c r="AN1282" t="inlineStr">
        <is>
          <t>Not reported</t>
        </is>
      </c>
      <c r="AO1282" t="inlineStr">
        <is>
          <t>Not reviewed</t>
        </is>
      </c>
      <c r="AP1282" t="inlineStr">
        <is>
          <t>Not reported</t>
        </is>
      </c>
      <c r="AQ1282" t="inlineStr">
        <is>
          <t>Not reported</t>
        </is>
      </c>
      <c r="AR1282" t="inlineStr">
        <is>
          <t>Not reported</t>
        </is>
      </c>
      <c r="AS1282" t="inlineStr">
        <is>
          <t>See abstract</t>
        </is>
      </c>
      <c r="AT1282" t="inlineStr">
        <is>
          <t>Not reviewed</t>
        </is>
      </c>
      <c r="AU1282" t="inlineStr">
        <is>
          <t>Not reviewed</t>
        </is>
      </c>
      <c r="AV1282" t="inlineStr">
        <is>
          <t>Not reviewed</t>
        </is>
      </c>
      <c r="AW1282" t="inlineStr">
        <is>
          <t>Not reviewed</t>
        </is>
      </c>
      <c r="AX1282" t="inlineStr">
        <is>
          <t>Not reported</t>
        </is>
      </c>
      <c r="AY1282" t="inlineStr">
        <is>
          <t>Not reported</t>
        </is>
      </c>
      <c r="AZ1282" t="inlineStr">
        <is>
          <t>Not reported</t>
        </is>
      </c>
      <c r="BA1282" t="inlineStr">
        <is>
          <t>Not reported</t>
        </is>
      </c>
      <c r="BB1282" t="inlineStr">
        <is>
          <t>Not reported</t>
        </is>
      </c>
      <c r="BC1282" t="inlineStr">
        <is>
          <t>Not reported</t>
        </is>
      </c>
      <c r="BD1282" t="inlineStr">
        <is>
          <t>Not reported</t>
        </is>
      </c>
      <c r="BE1282" t="inlineStr">
        <is>
          <t>Not reported</t>
        </is>
      </c>
      <c r="BF1282" t="inlineStr">
        <is>
          <t>Not reported</t>
        </is>
      </c>
      <c r="BG1282" t="inlineStr">
        <is>
          <t>Not reviewed (not included)</t>
        </is>
      </c>
      <c r="BH1282" t="inlineStr">
        <is>
          <t>N/A</t>
        </is>
      </c>
      <c r="BI1282" t="inlineStr">
        <is>
          <t>Not reviewed</t>
        </is>
      </c>
      <c r="BJ1282" t="inlineStr">
        <is>
          <t>Not reviewed</t>
        </is>
      </c>
      <c r="BK1282" t="inlineStr">
        <is>
          <t>Not reviewed</t>
        </is>
      </c>
      <c r="BL1282" t="inlineStr">
        <is>
          <t>Not reviewed</t>
        </is>
      </c>
      <c r="BM1282" t="inlineStr">
        <is>
          <t>Not reviewed (not included)</t>
        </is>
      </c>
      <c r="BN1282" t="inlineStr">
        <is>
          <t>Non-ADHD Focused - E2-Not ADHD focused: Neither title nor abstract mentions ADHD or attention-deficit/hyperactivity</t>
        </is>
      </c>
      <c r="BO1282" t="inlineStr">
        <is>
          <t>Abstract-level screening only</t>
        </is>
      </c>
      <c r="BP1282" t="inlineStr">
        <is>
          <t>Not reported</t>
        </is>
      </c>
    </row>
    <row r="1283">
      <c r="A1283" t="inlineStr">
        <is>
          <t>Correction: Machine learning on a smartphone-based CPT for ADHD prediction</t>
        </is>
      </c>
      <c r="B1283" t="n">
        <v>2026</v>
      </c>
      <c r="C1283" t="inlineStr">
        <is>
          <t>Not checked</t>
        </is>
      </c>
      <c r="D1283" t="inlineStr">
        <is>
          <t>Not checked</t>
        </is>
      </c>
      <c r="E1283">
        <f>_XLFN.IFNA( _XLFN.XLOOKUP(A1183,#REF!,#REF!), "NOT PUBMED")</f>
        <v/>
      </c>
      <c r="G1283" t="inlineStr">
        <is>
          <t>Unimodal</t>
        </is>
      </c>
      <c r="H1283" t="inlineStr">
        <is>
          <t>See abstract</t>
        </is>
      </c>
      <c r="I1283" t="inlineStr">
        <is>
          <t>See abstract</t>
        </is>
      </c>
      <c r="J1283" t="inlineStr">
        <is>
          <t>See abstract (AI/ML)</t>
        </is>
      </c>
      <c r="K1283" t="inlineStr">
        <is>
          <t>See abstract</t>
        </is>
      </c>
      <c r="M1283" t="inlineStr">
        <is>
          <t>See abstract</t>
        </is>
      </c>
      <c r="N1283" t="inlineStr">
        <is>
          <t>See abstract</t>
        </is>
      </c>
      <c r="O1283" t="inlineStr">
        <is>
          <t>Not verified from abstract</t>
        </is>
      </c>
      <c r="P1283" t="inlineStr">
        <is>
          <t>See abstract</t>
        </is>
      </c>
      <c r="Q1283" t="inlineStr">
        <is>
          <t>See abstract</t>
        </is>
      </c>
      <c r="R1283" t="inlineStr">
        <is>
          <t>Not reviewed (not included)</t>
        </is>
      </c>
      <c r="S1283" t="inlineStr">
        <is>
          <t>Not reviewed (not included)</t>
        </is>
      </c>
      <c r="T1283" t="inlineStr">
        <is>
          <t>Abstract screening only. Out of Date Range</t>
        </is>
      </c>
      <c r="U1283" t="inlineStr">
        <is>
          <t>EXCLUDE</t>
        </is>
      </c>
      <c r="V1283" t="inlineStr">
        <is>
          <t>E4-Year: Published 2026, outside 2019-2025 window</t>
        </is>
      </c>
      <c r="W1283" t="inlineStr">
        <is>
          <t>Out of Date Range</t>
        </is>
      </c>
      <c r="X1283" t="inlineStr">
        <is>
          <t>Not assessed from abstract</t>
        </is>
      </c>
      <c r="Y1283" t="inlineStr">
        <is>
          <t>Pubmed</t>
        </is>
      </c>
      <c r="Z1283" t="inlineStr">
        <is>
          <t>Not determined from abstract</t>
        </is>
      </c>
      <c r="AB1283" t="inlineStr">
        <is>
          <t>Not assessed (not included)</t>
        </is>
      </c>
      <c r="AC1283" t="inlineStr">
        <is>
          <t>Not assessed (not included)</t>
        </is>
      </c>
      <c r="AD1283" t="inlineStr">
        <is>
          <t>Casals N, Larsson S, Hansen M.</t>
        </is>
      </c>
      <c r="AF1283" t="inlineStr">
        <is>
          <t>Unknown - Verify via DOI</t>
        </is>
      </c>
      <c r="AH1283" t="inlineStr">
        <is>
          <t>Not assessed</t>
        </is>
      </c>
      <c r="AI1283" t="inlineStr">
        <is>
          <t>Not reported</t>
        </is>
      </c>
      <c r="AJ1283" t="inlineStr">
        <is>
          <t>Not reported</t>
        </is>
      </c>
      <c r="AK1283" t="inlineStr">
        <is>
          <t>Not reported</t>
        </is>
      </c>
      <c r="AL1283" t="inlineStr">
        <is>
          <t>Not reported</t>
        </is>
      </c>
      <c r="AM1283" t="inlineStr">
        <is>
          <t>Not reported</t>
        </is>
      </c>
      <c r="AN1283" t="inlineStr">
        <is>
          <t>Not reported</t>
        </is>
      </c>
      <c r="AO1283" t="inlineStr">
        <is>
          <t>Not reviewed</t>
        </is>
      </c>
      <c r="AP1283" t="inlineStr">
        <is>
          <t>Not reported</t>
        </is>
      </c>
      <c r="AQ1283" t="inlineStr">
        <is>
          <t>Not reported</t>
        </is>
      </c>
      <c r="AR1283" t="inlineStr">
        <is>
          <t>Not reported</t>
        </is>
      </c>
      <c r="AS1283" t="inlineStr">
        <is>
          <t>See abstract</t>
        </is>
      </c>
      <c r="AT1283" t="inlineStr">
        <is>
          <t>Not reviewed</t>
        </is>
      </c>
      <c r="AU1283" t="inlineStr">
        <is>
          <t>Not reviewed</t>
        </is>
      </c>
      <c r="AV1283" t="inlineStr">
        <is>
          <t>Not reviewed</t>
        </is>
      </c>
      <c r="AW1283" t="inlineStr">
        <is>
          <t>Not reviewed</t>
        </is>
      </c>
      <c r="AX1283" t="inlineStr">
        <is>
          <t>Not reported</t>
        </is>
      </c>
      <c r="AY1283" t="inlineStr">
        <is>
          <t>Not reported</t>
        </is>
      </c>
      <c r="AZ1283" t="inlineStr">
        <is>
          <t>Not reported</t>
        </is>
      </c>
      <c r="BA1283" t="inlineStr">
        <is>
          <t>Not reported</t>
        </is>
      </c>
      <c r="BB1283" t="inlineStr">
        <is>
          <t>Not reported</t>
        </is>
      </c>
      <c r="BC1283" t="inlineStr">
        <is>
          <t>Not reported</t>
        </is>
      </c>
      <c r="BD1283" t="inlineStr">
        <is>
          <t>Not reported</t>
        </is>
      </c>
      <c r="BE1283" t="inlineStr">
        <is>
          <t>Not reported</t>
        </is>
      </c>
      <c r="BF1283" t="inlineStr">
        <is>
          <t>Not reported</t>
        </is>
      </c>
      <c r="BG1283" t="inlineStr">
        <is>
          <t>Not reviewed (not included)</t>
        </is>
      </c>
      <c r="BH1283" t="inlineStr">
        <is>
          <t>N/A</t>
        </is>
      </c>
      <c r="BI1283" t="inlineStr">
        <is>
          <t>Not reviewed</t>
        </is>
      </c>
      <c r="BJ1283" t="inlineStr">
        <is>
          <t>Not reviewed</t>
        </is>
      </c>
      <c r="BK1283" t="inlineStr">
        <is>
          <t>Not reviewed</t>
        </is>
      </c>
      <c r="BL1283" t="inlineStr">
        <is>
          <t>Not reviewed</t>
        </is>
      </c>
      <c r="BM1283" t="inlineStr">
        <is>
          <t>Not reviewed (not included)</t>
        </is>
      </c>
      <c r="BN1283" t="inlineStr">
        <is>
          <t>Out of Date Range - E4-Year: Published 2026, outside 2019-2025 window</t>
        </is>
      </c>
      <c r="BO1283" t="inlineStr">
        <is>
          <t>Abstract-level screening only</t>
        </is>
      </c>
      <c r="BP1283" t="inlineStr">
        <is>
          <t>Not reported</t>
        </is>
      </c>
    </row>
    <row r="1284">
      <c r="A1284" t="inlineStr">
        <is>
          <t>Contributions of brain regions to machine learning-based classifications of attention deficit hyperactivity disorder (ADHD) utilizing EEG signals</t>
        </is>
      </c>
      <c r="B1284" t="n">
        <v>2026</v>
      </c>
      <c r="C1284" t="inlineStr">
        <is>
          <t>Not checked</t>
        </is>
      </c>
      <c r="D1284" t="inlineStr">
        <is>
          <t>Not checked</t>
        </is>
      </c>
      <c r="E1284">
        <f>_XLFN.IFNA( _XLFN.XLOOKUP(A1184,#REF!,#REF!), "NOT PUBMED")</f>
        <v/>
      </c>
      <c r="G1284" t="inlineStr">
        <is>
          <t>Unimodal</t>
        </is>
      </c>
      <c r="H1284" t="inlineStr">
        <is>
          <t>See abstract</t>
        </is>
      </c>
      <c r="I1284" t="inlineStr">
        <is>
          <t>See abstract</t>
        </is>
      </c>
      <c r="J1284" t="inlineStr">
        <is>
          <t>See abstract (AI/ML)</t>
        </is>
      </c>
      <c r="K1284" t="inlineStr">
        <is>
          <t>See abstract</t>
        </is>
      </c>
      <c r="M1284" t="inlineStr">
        <is>
          <t>See abstract</t>
        </is>
      </c>
      <c r="N1284" t="inlineStr">
        <is>
          <t>See abstract</t>
        </is>
      </c>
      <c r="O1284" t="inlineStr">
        <is>
          <t>Not verified from abstract</t>
        </is>
      </c>
      <c r="P1284" t="inlineStr">
        <is>
          <t>See abstract</t>
        </is>
      </c>
      <c r="Q1284" t="inlineStr">
        <is>
          <t>See abstract</t>
        </is>
      </c>
      <c r="R1284" t="inlineStr">
        <is>
          <t>Not reviewed (not included)</t>
        </is>
      </c>
      <c r="S1284" t="inlineStr">
        <is>
          <t>Not reviewed (not included)</t>
        </is>
      </c>
      <c r="T1284" t="inlineStr">
        <is>
          <t>Abstract screening only. Out of Date Range</t>
        </is>
      </c>
      <c r="U1284" t="inlineStr">
        <is>
          <t>EXCLUDE</t>
        </is>
      </c>
      <c r="V1284" t="inlineStr">
        <is>
          <t>E4-Year: Published 2026, outside 2019-2025 window</t>
        </is>
      </c>
      <c r="W1284" t="inlineStr">
        <is>
          <t>Out of Date Range</t>
        </is>
      </c>
      <c r="X1284" t="inlineStr">
        <is>
          <t>Not assessed from abstract</t>
        </is>
      </c>
      <c r="Y1284" t="inlineStr">
        <is>
          <t>Pubmed</t>
        </is>
      </c>
      <c r="Z1284" t="inlineStr">
        <is>
          <t>Not determined from abstract</t>
        </is>
      </c>
      <c r="AB1284" t="inlineStr">
        <is>
          <t>Not assessed (not included)</t>
        </is>
      </c>
      <c r="AC1284" t="inlineStr">
        <is>
          <t>Not assessed (not included)</t>
        </is>
      </c>
      <c r="AD1284" t="inlineStr">
        <is>
          <t>Deshmukh M, Khemchandani M, Thakur PM.</t>
        </is>
      </c>
      <c r="AF1284" t="inlineStr">
        <is>
          <t>Unknown - Verify via DOI</t>
        </is>
      </c>
      <c r="AH1284" t="inlineStr">
        <is>
          <t>Not assessed</t>
        </is>
      </c>
      <c r="AI1284" t="inlineStr">
        <is>
          <t>Not reported</t>
        </is>
      </c>
      <c r="AJ1284" t="inlineStr">
        <is>
          <t>Not reported</t>
        </is>
      </c>
      <c r="AK1284" t="inlineStr">
        <is>
          <t>Not reported</t>
        </is>
      </c>
      <c r="AL1284" t="inlineStr">
        <is>
          <t>Not reported</t>
        </is>
      </c>
      <c r="AM1284" t="inlineStr">
        <is>
          <t>Not reported</t>
        </is>
      </c>
      <c r="AN1284" t="inlineStr">
        <is>
          <t>Not reported</t>
        </is>
      </c>
      <c r="AO1284" t="inlineStr">
        <is>
          <t>Not reviewed</t>
        </is>
      </c>
      <c r="AP1284" t="inlineStr">
        <is>
          <t>Not reported</t>
        </is>
      </c>
      <c r="AQ1284" t="inlineStr">
        <is>
          <t>Not reported</t>
        </is>
      </c>
      <c r="AR1284" t="inlineStr">
        <is>
          <t>Not reported</t>
        </is>
      </c>
      <c r="AS1284" t="inlineStr">
        <is>
          <t>See abstract</t>
        </is>
      </c>
      <c r="AT1284" t="inlineStr">
        <is>
          <t>Not reviewed</t>
        </is>
      </c>
      <c r="AU1284" t="inlineStr">
        <is>
          <t>Not reviewed</t>
        </is>
      </c>
      <c r="AV1284" t="inlineStr">
        <is>
          <t>Not reviewed</t>
        </is>
      </c>
      <c r="AW1284" t="inlineStr">
        <is>
          <t>Not reviewed</t>
        </is>
      </c>
      <c r="AX1284" t="inlineStr">
        <is>
          <t>Not reported</t>
        </is>
      </c>
      <c r="AY1284" t="inlineStr">
        <is>
          <t>Not reported</t>
        </is>
      </c>
      <c r="AZ1284" t="inlineStr">
        <is>
          <t>Not reported</t>
        </is>
      </c>
      <c r="BA1284" t="inlineStr">
        <is>
          <t>Not reported</t>
        </is>
      </c>
      <c r="BB1284" t="inlineStr">
        <is>
          <t>Not reported</t>
        </is>
      </c>
      <c r="BC1284" t="inlineStr">
        <is>
          <t>Not reported</t>
        </is>
      </c>
      <c r="BD1284" t="inlineStr">
        <is>
          <t>Not reported</t>
        </is>
      </c>
      <c r="BE1284" t="inlineStr">
        <is>
          <t>Not reported</t>
        </is>
      </c>
      <c r="BF1284" t="inlineStr">
        <is>
          <t>Not reported</t>
        </is>
      </c>
      <c r="BG1284" t="inlineStr">
        <is>
          <t>Not reviewed (not included)</t>
        </is>
      </c>
      <c r="BH1284" t="inlineStr">
        <is>
          <t>N/A</t>
        </is>
      </c>
      <c r="BI1284" t="inlineStr">
        <is>
          <t>Not reviewed</t>
        </is>
      </c>
      <c r="BJ1284" t="inlineStr">
        <is>
          <t>Not reviewed</t>
        </is>
      </c>
      <c r="BK1284" t="inlineStr">
        <is>
          <t>Not reviewed</t>
        </is>
      </c>
      <c r="BL1284" t="inlineStr">
        <is>
          <t>Not reviewed</t>
        </is>
      </c>
      <c r="BM1284" t="inlineStr">
        <is>
          <t>Not reviewed (not included)</t>
        </is>
      </c>
      <c r="BN1284" t="inlineStr">
        <is>
          <t>Out of Date Range - E4-Year: Published 2026, outside 2019-2025 window</t>
        </is>
      </c>
      <c r="BO1284" t="inlineStr">
        <is>
          <t>Abstract-level screening only</t>
        </is>
      </c>
      <c r="BP1284" t="inlineStr">
        <is>
          <t>Not reported</t>
        </is>
      </c>
    </row>
    <row r="1285">
      <c r="A1285" t="inlineStr">
        <is>
          <t>Prediction and Prevalence of Depression and Anxiety in Young Adults With Specific Learning Disorders: A Machine Learning Approach in Saudi Arabia</t>
        </is>
      </c>
      <c r="B1285" t="n">
        <v>2026</v>
      </c>
      <c r="C1285" t="inlineStr">
        <is>
          <t>Not checked</t>
        </is>
      </c>
      <c r="D1285" t="inlineStr">
        <is>
          <t>Not checked</t>
        </is>
      </c>
      <c r="E1285">
        <f>_XLFN.IFNA( _XLFN.XLOOKUP(A1185,#REF!,#REF!), "NOT PUBMED")</f>
        <v/>
      </c>
      <c r="G1285" t="inlineStr">
        <is>
          <t>Unimodal</t>
        </is>
      </c>
      <c r="H1285" t="inlineStr">
        <is>
          <t>See abstract</t>
        </is>
      </c>
      <c r="I1285" t="inlineStr">
        <is>
          <t>See abstract</t>
        </is>
      </c>
      <c r="J1285" t="inlineStr">
        <is>
          <t>See abstract (AI/ML)</t>
        </is>
      </c>
      <c r="K1285" t="inlineStr">
        <is>
          <t>See abstract</t>
        </is>
      </c>
      <c r="M1285" t="inlineStr">
        <is>
          <t>See abstract</t>
        </is>
      </c>
      <c r="N1285" t="inlineStr">
        <is>
          <t>See abstract</t>
        </is>
      </c>
      <c r="O1285" t="inlineStr">
        <is>
          <t>Not verified from abstract</t>
        </is>
      </c>
      <c r="P1285" t="inlineStr">
        <is>
          <t>See abstract</t>
        </is>
      </c>
      <c r="Q1285" t="inlineStr">
        <is>
          <t>See abstract</t>
        </is>
      </c>
      <c r="R1285" t="inlineStr">
        <is>
          <t>Not reviewed (not included)</t>
        </is>
      </c>
      <c r="S1285" t="inlineStr">
        <is>
          <t>Not reviewed (not included)</t>
        </is>
      </c>
      <c r="T1285" t="inlineStr">
        <is>
          <t>Abstract screening only. Out of Date Range</t>
        </is>
      </c>
      <c r="U1285" t="inlineStr">
        <is>
          <t>EXCLUDE</t>
        </is>
      </c>
      <c r="V1285" t="inlineStr">
        <is>
          <t>E4-Year: Published 2026, outside 2019-2025 window</t>
        </is>
      </c>
      <c r="W1285" t="inlineStr">
        <is>
          <t>Out of Date Range</t>
        </is>
      </c>
      <c r="X1285" t="inlineStr">
        <is>
          <t>Not assessed from abstract</t>
        </is>
      </c>
      <c r="Y1285" t="inlineStr">
        <is>
          <t>Pubmed</t>
        </is>
      </c>
      <c r="Z1285" t="inlineStr">
        <is>
          <t>Not determined from abstract</t>
        </is>
      </c>
      <c r="AB1285" t="inlineStr">
        <is>
          <t>Not assessed (not included)</t>
        </is>
      </c>
      <c r="AC1285" t="inlineStr">
        <is>
          <t>Not assessed (not included)</t>
        </is>
      </c>
      <c r="AD1285" t="inlineStr">
        <is>
          <t>Almulla AA, Khasawneh MAS.</t>
        </is>
      </c>
      <c r="AF1285" t="inlineStr">
        <is>
          <t>Unknown - Verify via DOI</t>
        </is>
      </c>
      <c r="AH1285" t="inlineStr">
        <is>
          <t>Not assessed</t>
        </is>
      </c>
      <c r="AI1285" t="inlineStr">
        <is>
          <t>Not reported</t>
        </is>
      </c>
      <c r="AJ1285" t="inlineStr">
        <is>
          <t>Not reported</t>
        </is>
      </c>
      <c r="AK1285" t="inlineStr">
        <is>
          <t>Not reported</t>
        </is>
      </c>
      <c r="AL1285" t="inlineStr">
        <is>
          <t>Not reported</t>
        </is>
      </c>
      <c r="AM1285" t="inlineStr">
        <is>
          <t>Not reported</t>
        </is>
      </c>
      <c r="AN1285" t="inlineStr">
        <is>
          <t>Not reported</t>
        </is>
      </c>
      <c r="AO1285" t="inlineStr">
        <is>
          <t>Not reviewed</t>
        </is>
      </c>
      <c r="AP1285" t="inlineStr">
        <is>
          <t>Not reported</t>
        </is>
      </c>
      <c r="AQ1285" t="inlineStr">
        <is>
          <t>Not reported</t>
        </is>
      </c>
      <c r="AR1285" t="inlineStr">
        <is>
          <t>Not reported</t>
        </is>
      </c>
      <c r="AS1285" t="inlineStr">
        <is>
          <t>See abstract</t>
        </is>
      </c>
      <c r="AT1285" t="inlineStr">
        <is>
          <t>Not reviewed</t>
        </is>
      </c>
      <c r="AU1285" t="inlineStr">
        <is>
          <t>Not reviewed</t>
        </is>
      </c>
      <c r="AV1285" t="inlineStr">
        <is>
          <t>Not reviewed</t>
        </is>
      </c>
      <c r="AW1285" t="inlineStr">
        <is>
          <t>Not reviewed</t>
        </is>
      </c>
      <c r="AX1285" t="inlineStr">
        <is>
          <t>Not reported</t>
        </is>
      </c>
      <c r="AY1285" t="inlineStr">
        <is>
          <t>Not reported</t>
        </is>
      </c>
      <c r="AZ1285" t="inlineStr">
        <is>
          <t>Not reported</t>
        </is>
      </c>
      <c r="BA1285" t="inlineStr">
        <is>
          <t>Not reported</t>
        </is>
      </c>
      <c r="BB1285" t="inlineStr">
        <is>
          <t>Not reported</t>
        </is>
      </c>
      <c r="BC1285" t="inlineStr">
        <is>
          <t>Not reported</t>
        </is>
      </c>
      <c r="BD1285" t="inlineStr">
        <is>
          <t>Not reported</t>
        </is>
      </c>
      <c r="BE1285" t="inlineStr">
        <is>
          <t>Not reported</t>
        </is>
      </c>
      <c r="BF1285" t="inlineStr">
        <is>
          <t>Not reported</t>
        </is>
      </c>
      <c r="BG1285" t="inlineStr">
        <is>
          <t>Not reviewed (not included)</t>
        </is>
      </c>
      <c r="BH1285" t="inlineStr">
        <is>
          <t>N/A</t>
        </is>
      </c>
      <c r="BI1285" t="inlineStr">
        <is>
          <t>Not reviewed</t>
        </is>
      </c>
      <c r="BJ1285" t="inlineStr">
        <is>
          <t>Not reviewed</t>
        </is>
      </c>
      <c r="BK1285" t="inlineStr">
        <is>
          <t>Not reviewed</t>
        </is>
      </c>
      <c r="BL1285" t="inlineStr">
        <is>
          <t>Not reviewed</t>
        </is>
      </c>
      <c r="BM1285" t="inlineStr">
        <is>
          <t>Not reviewed (not included)</t>
        </is>
      </c>
      <c r="BN1285" t="inlineStr">
        <is>
          <t>Out of Date Range - E4-Year: Published 2026, outside 2019-2025 window</t>
        </is>
      </c>
      <c r="BO1285" t="inlineStr">
        <is>
          <t>Abstract-level screening only</t>
        </is>
      </c>
      <c r="BP1285" t="inlineStr">
        <is>
          <t>Not reported</t>
        </is>
      </c>
    </row>
    <row r="1286">
      <c r="A1286" t="inlineStr">
        <is>
          <t>Global, regional, and national burdens of attention deficit hyperactivity disorder in adolescents and young adults aged 10-24 years from 1990 to 2021: A trend analysis</t>
        </is>
      </c>
      <c r="B1286" t="n">
        <v>2026</v>
      </c>
      <c r="C1286" t="inlineStr">
        <is>
          <t>Not checked</t>
        </is>
      </c>
      <c r="D1286" t="inlineStr">
        <is>
          <t>Not checked</t>
        </is>
      </c>
      <c r="E1286">
        <f>_XLFN.IFNA( _XLFN.XLOOKUP(A1186,#REF!,#REF!), "NOT PUBMED")</f>
        <v/>
      </c>
      <c r="G1286" t="inlineStr">
        <is>
          <t>Unimodal</t>
        </is>
      </c>
      <c r="H1286" t="inlineStr">
        <is>
          <t>See abstract</t>
        </is>
      </c>
      <c r="I1286" t="inlineStr">
        <is>
          <t>See abstract</t>
        </is>
      </c>
      <c r="J1286" t="inlineStr">
        <is>
          <t>See abstract (AI/ML)</t>
        </is>
      </c>
      <c r="K1286" t="inlineStr">
        <is>
          <t>See abstract</t>
        </is>
      </c>
      <c r="M1286" t="inlineStr">
        <is>
          <t>See abstract</t>
        </is>
      </c>
      <c r="N1286" t="inlineStr">
        <is>
          <t>See abstract</t>
        </is>
      </c>
      <c r="O1286" t="inlineStr">
        <is>
          <t>Not verified from abstract</t>
        </is>
      </c>
      <c r="P1286" t="inlineStr">
        <is>
          <t>See abstract</t>
        </is>
      </c>
      <c r="Q1286" t="inlineStr">
        <is>
          <t>See abstract</t>
        </is>
      </c>
      <c r="R1286" t="inlineStr">
        <is>
          <t>Not reviewed (not included)</t>
        </is>
      </c>
      <c r="S1286" t="inlineStr">
        <is>
          <t>Not reviewed (not included)</t>
        </is>
      </c>
      <c r="T1286" t="inlineStr">
        <is>
          <t>Abstract screening only. Out of Date Range</t>
        </is>
      </c>
      <c r="U1286" t="inlineStr">
        <is>
          <t>EXCLUDE</t>
        </is>
      </c>
      <c r="V1286" t="inlineStr">
        <is>
          <t>E4-Year: Published 2026, outside 2019-2025 window</t>
        </is>
      </c>
      <c r="W1286" t="inlineStr">
        <is>
          <t>Out of Date Range</t>
        </is>
      </c>
      <c r="X1286" t="inlineStr">
        <is>
          <t>Not assessed from abstract</t>
        </is>
      </c>
      <c r="Y1286" t="inlineStr">
        <is>
          <t>Pubmed</t>
        </is>
      </c>
      <c r="Z1286" t="inlineStr">
        <is>
          <t>Not determined from abstract</t>
        </is>
      </c>
      <c r="AB1286" t="inlineStr">
        <is>
          <t>Not assessed (not included)</t>
        </is>
      </c>
      <c r="AC1286" t="inlineStr">
        <is>
          <t>Not assessed (not included)</t>
        </is>
      </c>
      <c r="AD1286" t="inlineStr">
        <is>
          <t>Yuan B, Ao B, Ali S, Cai Q, Chen Y, Huang Y.</t>
        </is>
      </c>
      <c r="AF1286" t="inlineStr">
        <is>
          <t>Gold OA (BioMedCentral)</t>
        </is>
      </c>
      <c r="AH1286" t="inlineStr">
        <is>
          <t>Not assessed</t>
        </is>
      </c>
      <c r="AI1286" t="inlineStr">
        <is>
          <t>Not reported</t>
        </is>
      </c>
      <c r="AJ1286" t="inlineStr">
        <is>
          <t>Not reported</t>
        </is>
      </c>
      <c r="AK1286" t="inlineStr">
        <is>
          <t>Not reported</t>
        </is>
      </c>
      <c r="AL1286" t="inlineStr">
        <is>
          <t>Not reported</t>
        </is>
      </c>
      <c r="AM1286" t="inlineStr">
        <is>
          <t>Not reported</t>
        </is>
      </c>
      <c r="AN1286" t="inlineStr">
        <is>
          <t>Not reported</t>
        </is>
      </c>
      <c r="AO1286" t="inlineStr">
        <is>
          <t>Not reviewed</t>
        </is>
      </c>
      <c r="AP1286" t="inlineStr">
        <is>
          <t>Not reported</t>
        </is>
      </c>
      <c r="AQ1286" t="inlineStr">
        <is>
          <t>Not reported</t>
        </is>
      </c>
      <c r="AR1286" t="inlineStr">
        <is>
          <t>Not reported</t>
        </is>
      </c>
      <c r="AS1286" t="inlineStr">
        <is>
          <t>See abstract</t>
        </is>
      </c>
      <c r="AT1286" t="inlineStr">
        <is>
          <t>Not reviewed</t>
        </is>
      </c>
      <c r="AU1286" t="inlineStr">
        <is>
          <t>Not reviewed</t>
        </is>
      </c>
      <c r="AV1286" t="inlineStr">
        <is>
          <t>Not reviewed</t>
        </is>
      </c>
      <c r="AW1286" t="inlineStr">
        <is>
          <t>Not reviewed</t>
        </is>
      </c>
      <c r="AX1286" t="inlineStr">
        <is>
          <t>Not reported</t>
        </is>
      </c>
      <c r="AY1286" t="inlineStr">
        <is>
          <t>Not reported</t>
        </is>
      </c>
      <c r="AZ1286" t="inlineStr">
        <is>
          <t>Not reported</t>
        </is>
      </c>
      <c r="BA1286" t="inlineStr">
        <is>
          <t>Not reported</t>
        </is>
      </c>
      <c r="BB1286" t="inlineStr">
        <is>
          <t>Not reported</t>
        </is>
      </c>
      <c r="BC1286" t="inlineStr">
        <is>
          <t>Not reported</t>
        </is>
      </c>
      <c r="BD1286" t="inlineStr">
        <is>
          <t>Not reported</t>
        </is>
      </c>
      <c r="BE1286" t="inlineStr">
        <is>
          <t>Not reported</t>
        </is>
      </c>
      <c r="BF1286" t="inlineStr">
        <is>
          <t>Not reported</t>
        </is>
      </c>
      <c r="BG1286" t="inlineStr">
        <is>
          <t>Not reviewed (not included)</t>
        </is>
      </c>
      <c r="BH1286" t="inlineStr">
        <is>
          <t>N/A</t>
        </is>
      </c>
      <c r="BI1286" t="inlineStr">
        <is>
          <t>Not reviewed</t>
        </is>
      </c>
      <c r="BJ1286" t="inlineStr">
        <is>
          <t>Not reviewed</t>
        </is>
      </c>
      <c r="BK1286" t="inlineStr">
        <is>
          <t>Not reviewed</t>
        </is>
      </c>
      <c r="BL1286" t="inlineStr">
        <is>
          <t>Not reviewed</t>
        </is>
      </c>
      <c r="BM1286" t="inlineStr">
        <is>
          <t>Not reviewed (not included)</t>
        </is>
      </c>
      <c r="BN1286" t="inlineStr">
        <is>
          <t>Out of Date Range - E4-Year: Published 2026, outside 2019-2025 window</t>
        </is>
      </c>
      <c r="BO1286" t="inlineStr">
        <is>
          <t>Abstract-level screening only</t>
        </is>
      </c>
      <c r="BP1286" t="inlineStr">
        <is>
          <t>Not reported</t>
        </is>
      </c>
    </row>
    <row r="1287">
      <c r="A1287" t="inlineStr">
        <is>
          <t>Exploring role of prefrontal cortex region of brain in children having ADHD with machine learning: Implications and insights</t>
        </is>
      </c>
      <c r="B1287" t="n">
        <v>2026</v>
      </c>
      <c r="C1287" t="inlineStr">
        <is>
          <t>Not checked</t>
        </is>
      </c>
      <c r="D1287" t="inlineStr">
        <is>
          <t>Not checked</t>
        </is>
      </c>
      <c r="E1287">
        <f>_XLFN.IFNA( _XLFN.XLOOKUP(A1187,#REF!,#REF!), "NOT PUBMED")</f>
        <v/>
      </c>
      <c r="G1287" t="inlineStr">
        <is>
          <t>Unimodal</t>
        </is>
      </c>
      <c r="H1287" t="inlineStr">
        <is>
          <t>See abstract</t>
        </is>
      </c>
      <c r="I1287" t="inlineStr">
        <is>
          <t>See abstract</t>
        </is>
      </c>
      <c r="J1287" t="inlineStr">
        <is>
          <t>See abstract (AI/ML)</t>
        </is>
      </c>
      <c r="K1287" t="inlineStr">
        <is>
          <t>See abstract</t>
        </is>
      </c>
      <c r="M1287" t="inlineStr">
        <is>
          <t>See abstract</t>
        </is>
      </c>
      <c r="N1287" t="inlineStr">
        <is>
          <t>See abstract</t>
        </is>
      </c>
      <c r="O1287" t="inlineStr">
        <is>
          <t>Not verified from abstract</t>
        </is>
      </c>
      <c r="P1287" t="inlineStr">
        <is>
          <t>See abstract</t>
        </is>
      </c>
      <c r="Q1287" t="inlineStr">
        <is>
          <t>See abstract</t>
        </is>
      </c>
      <c r="R1287" t="inlineStr">
        <is>
          <t>Not reviewed (not included)</t>
        </is>
      </c>
      <c r="S1287" t="inlineStr">
        <is>
          <t>Not reviewed (not included)</t>
        </is>
      </c>
      <c r="T1287" t="inlineStr">
        <is>
          <t>Abstract screening only. Out of Date Range</t>
        </is>
      </c>
      <c r="U1287" t="inlineStr">
        <is>
          <t>EXCLUDE</t>
        </is>
      </c>
      <c r="V1287" t="inlineStr">
        <is>
          <t>E4-Year: Published 2026, outside 2019-2025 window</t>
        </is>
      </c>
      <c r="W1287" t="inlineStr">
        <is>
          <t>Out of Date Range</t>
        </is>
      </c>
      <c r="X1287" t="inlineStr">
        <is>
          <t>Not assessed from abstract</t>
        </is>
      </c>
      <c r="Y1287" t="inlineStr">
        <is>
          <t>Pubmed</t>
        </is>
      </c>
      <c r="Z1287" t="inlineStr">
        <is>
          <t>Not determined from abstract</t>
        </is>
      </c>
      <c r="AB1287" t="inlineStr">
        <is>
          <t>Not assessed (not included)</t>
        </is>
      </c>
      <c r="AC1287" t="inlineStr">
        <is>
          <t>Not assessed (not included)</t>
        </is>
      </c>
      <c r="AD1287" t="inlineStr">
        <is>
          <t>Deshmukh MP, Khemchandani M, Thakur PM.</t>
        </is>
      </c>
      <c r="AF1287" t="inlineStr">
        <is>
          <t>Unknown - Verify via DOI</t>
        </is>
      </c>
      <c r="AH1287" t="inlineStr">
        <is>
          <t>Not assessed</t>
        </is>
      </c>
      <c r="AI1287" t="inlineStr">
        <is>
          <t>Not reported</t>
        </is>
      </c>
      <c r="AJ1287" t="inlineStr">
        <is>
          <t>Not reported</t>
        </is>
      </c>
      <c r="AK1287" t="inlineStr">
        <is>
          <t>Not reported</t>
        </is>
      </c>
      <c r="AL1287" t="inlineStr">
        <is>
          <t>Not reported</t>
        </is>
      </c>
      <c r="AM1287" t="inlineStr">
        <is>
          <t>Not reported</t>
        </is>
      </c>
      <c r="AN1287" t="inlineStr">
        <is>
          <t>Not reported</t>
        </is>
      </c>
      <c r="AO1287" t="inlineStr">
        <is>
          <t>Not reviewed</t>
        </is>
      </c>
      <c r="AP1287" t="inlineStr">
        <is>
          <t>Not reported</t>
        </is>
      </c>
      <c r="AQ1287" t="inlineStr">
        <is>
          <t>Not reported</t>
        </is>
      </c>
      <c r="AR1287" t="inlineStr">
        <is>
          <t>Not reported</t>
        </is>
      </c>
      <c r="AS1287" t="inlineStr">
        <is>
          <t>See abstract</t>
        </is>
      </c>
      <c r="AT1287" t="inlineStr">
        <is>
          <t>Not reviewed</t>
        </is>
      </c>
      <c r="AU1287" t="inlineStr">
        <is>
          <t>Not reviewed</t>
        </is>
      </c>
      <c r="AV1287" t="inlineStr">
        <is>
          <t>Not reviewed</t>
        </is>
      </c>
      <c r="AW1287" t="inlineStr">
        <is>
          <t>Not reviewed</t>
        </is>
      </c>
      <c r="AX1287" t="inlineStr">
        <is>
          <t>Not reported</t>
        </is>
      </c>
      <c r="AY1287" t="inlineStr">
        <is>
          <t>Not reported</t>
        </is>
      </c>
      <c r="AZ1287" t="inlineStr">
        <is>
          <t>Not reported</t>
        </is>
      </c>
      <c r="BA1287" t="inlineStr">
        <is>
          <t>Not reported</t>
        </is>
      </c>
      <c r="BB1287" t="inlineStr">
        <is>
          <t>Not reported</t>
        </is>
      </c>
      <c r="BC1287" t="inlineStr">
        <is>
          <t>Not reported</t>
        </is>
      </c>
      <c r="BD1287" t="inlineStr">
        <is>
          <t>Not reported</t>
        </is>
      </c>
      <c r="BE1287" t="inlineStr">
        <is>
          <t>Not reported</t>
        </is>
      </c>
      <c r="BF1287" t="inlineStr">
        <is>
          <t>Not reported</t>
        </is>
      </c>
      <c r="BG1287" t="inlineStr">
        <is>
          <t>Not reviewed (not included)</t>
        </is>
      </c>
      <c r="BH1287" t="inlineStr">
        <is>
          <t>N/A</t>
        </is>
      </c>
      <c r="BI1287" t="inlineStr">
        <is>
          <t>Not reviewed</t>
        </is>
      </c>
      <c r="BJ1287" t="inlineStr">
        <is>
          <t>Not reviewed</t>
        </is>
      </c>
      <c r="BK1287" t="inlineStr">
        <is>
          <t>Not reviewed</t>
        </is>
      </c>
      <c r="BL1287" t="inlineStr">
        <is>
          <t>Not reviewed</t>
        </is>
      </c>
      <c r="BM1287" t="inlineStr">
        <is>
          <t>Not reviewed (not included)</t>
        </is>
      </c>
      <c r="BN1287" t="inlineStr">
        <is>
          <t>Out of Date Range - E4-Year: Published 2026, outside 2019-2025 window</t>
        </is>
      </c>
      <c r="BO1287" t="inlineStr">
        <is>
          <t>Abstract-level screening only</t>
        </is>
      </c>
      <c r="BP1287" t="inlineStr">
        <is>
          <t>Not reported</t>
        </is>
      </c>
    </row>
    <row r="1288">
      <c r="A1288" t="inlineStr">
        <is>
          <t>Comparison of cognitive ability and its distribution between men with autism spectrum disorder and attention-deficit/hyperactivity disorder</t>
        </is>
      </c>
      <c r="B1288" t="n">
        <v>2026</v>
      </c>
      <c r="C1288" t="inlineStr">
        <is>
          <t>Not checked</t>
        </is>
      </c>
      <c r="D1288" t="inlineStr">
        <is>
          <t>Not checked</t>
        </is>
      </c>
      <c r="E1288">
        <f>_XLFN.IFNA( _XLFN.XLOOKUP(A1188,#REF!,#REF!), "NOT PUBMED")</f>
        <v/>
      </c>
      <c r="G1288" t="inlineStr">
        <is>
          <t>Unimodal</t>
        </is>
      </c>
      <c r="H1288" t="inlineStr">
        <is>
          <t>See abstract</t>
        </is>
      </c>
      <c r="I1288" t="inlineStr">
        <is>
          <t>See abstract</t>
        </is>
      </c>
      <c r="J1288" t="inlineStr">
        <is>
          <t>See abstract (AI/ML)</t>
        </is>
      </c>
      <c r="K1288" t="inlineStr">
        <is>
          <t>See abstract</t>
        </is>
      </c>
      <c r="M1288" t="inlineStr">
        <is>
          <t>See abstract</t>
        </is>
      </c>
      <c r="N1288" t="inlineStr">
        <is>
          <t>See abstract</t>
        </is>
      </c>
      <c r="O1288" t="inlineStr">
        <is>
          <t>Not verified from abstract</t>
        </is>
      </c>
      <c r="P1288" t="inlineStr">
        <is>
          <t>See abstract</t>
        </is>
      </c>
      <c r="Q1288" t="inlineStr">
        <is>
          <t>See abstract</t>
        </is>
      </c>
      <c r="R1288" t="inlineStr">
        <is>
          <t>Not reviewed (not included)</t>
        </is>
      </c>
      <c r="S1288" t="inlineStr">
        <is>
          <t>Not reviewed (not included)</t>
        </is>
      </c>
      <c r="T1288" t="inlineStr">
        <is>
          <t>Abstract screening only. Out of Date Range</t>
        </is>
      </c>
      <c r="U1288" t="inlineStr">
        <is>
          <t>EXCLUDE</t>
        </is>
      </c>
      <c r="V1288" t="inlineStr">
        <is>
          <t>E4-Year: Published 2026, outside 2019-2025 window</t>
        </is>
      </c>
      <c r="W1288" t="inlineStr">
        <is>
          <t>Out of Date Range</t>
        </is>
      </c>
      <c r="X1288" t="inlineStr">
        <is>
          <t>Not assessed from abstract</t>
        </is>
      </c>
      <c r="Y1288" t="inlineStr">
        <is>
          <t>Pubmed</t>
        </is>
      </c>
      <c r="Z1288" t="inlineStr">
        <is>
          <t>Not determined from abstract</t>
        </is>
      </c>
      <c r="AB1288" t="inlineStr">
        <is>
          <t>Not assessed (not included)</t>
        </is>
      </c>
      <c r="AC1288" t="inlineStr">
        <is>
          <t>Not assessed (not included)</t>
        </is>
      </c>
      <c r="AD1288" t="inlineStr">
        <is>
          <t>Doi H, Nakamura Y, Nakai A, Kanai C, Ohta H.</t>
        </is>
      </c>
      <c r="AF1288" t="inlineStr">
        <is>
          <t>Unknown - Verify via DOI</t>
        </is>
      </c>
      <c r="AH1288" t="inlineStr">
        <is>
          <t>Not assessed</t>
        </is>
      </c>
      <c r="AI1288" t="inlineStr">
        <is>
          <t>Not reported</t>
        </is>
      </c>
      <c r="AJ1288" t="inlineStr">
        <is>
          <t>Not reported</t>
        </is>
      </c>
      <c r="AK1288" t="inlineStr">
        <is>
          <t>Not reported</t>
        </is>
      </c>
      <c r="AL1288" t="inlineStr">
        <is>
          <t>Not reported</t>
        </is>
      </c>
      <c r="AM1288" t="inlineStr">
        <is>
          <t>Not reported</t>
        </is>
      </c>
      <c r="AN1288" t="inlineStr">
        <is>
          <t>Not reported</t>
        </is>
      </c>
      <c r="AO1288" t="inlineStr">
        <is>
          <t>Not reviewed</t>
        </is>
      </c>
      <c r="AP1288" t="inlineStr">
        <is>
          <t>Not reported</t>
        </is>
      </c>
      <c r="AQ1288" t="inlineStr">
        <is>
          <t>Not reported</t>
        </is>
      </c>
      <c r="AR1288" t="inlineStr">
        <is>
          <t>Not reported</t>
        </is>
      </c>
      <c r="AS1288" t="inlineStr">
        <is>
          <t>See abstract</t>
        </is>
      </c>
      <c r="AT1288" t="inlineStr">
        <is>
          <t>Not reviewed</t>
        </is>
      </c>
      <c r="AU1288" t="inlineStr">
        <is>
          <t>Not reviewed</t>
        </is>
      </c>
      <c r="AV1288" t="inlineStr">
        <is>
          <t>Not reviewed</t>
        </is>
      </c>
      <c r="AW1288" t="inlineStr">
        <is>
          <t>Not reviewed</t>
        </is>
      </c>
      <c r="AX1288" t="inlineStr">
        <is>
          <t>Not reported</t>
        </is>
      </c>
      <c r="AY1288" t="inlineStr">
        <is>
          <t>Not reported</t>
        </is>
      </c>
      <c r="AZ1288" t="inlineStr">
        <is>
          <t>Not reported</t>
        </is>
      </c>
      <c r="BA1288" t="inlineStr">
        <is>
          <t>Not reported</t>
        </is>
      </c>
      <c r="BB1288" t="inlineStr">
        <is>
          <t>Not reported</t>
        </is>
      </c>
      <c r="BC1288" t="inlineStr">
        <is>
          <t>Not reported</t>
        </is>
      </c>
      <c r="BD1288" t="inlineStr">
        <is>
          <t>Not reported</t>
        </is>
      </c>
      <c r="BE1288" t="inlineStr">
        <is>
          <t>Not reported</t>
        </is>
      </c>
      <c r="BF1288" t="inlineStr">
        <is>
          <t>Not reported</t>
        </is>
      </c>
      <c r="BG1288" t="inlineStr">
        <is>
          <t>Not reviewed (not included)</t>
        </is>
      </c>
      <c r="BH1288" t="inlineStr">
        <is>
          <t>N/A</t>
        </is>
      </c>
      <c r="BI1288" t="inlineStr">
        <is>
          <t>Not reviewed</t>
        </is>
      </c>
      <c r="BJ1288" t="inlineStr">
        <is>
          <t>Not reviewed</t>
        </is>
      </c>
      <c r="BK1288" t="inlineStr">
        <is>
          <t>Not reviewed</t>
        </is>
      </c>
      <c r="BL1288" t="inlineStr">
        <is>
          <t>Not reviewed</t>
        </is>
      </c>
      <c r="BM1288" t="inlineStr">
        <is>
          <t>Not reviewed (not included)</t>
        </is>
      </c>
      <c r="BN1288" t="inlineStr">
        <is>
          <t>Out of Date Range - E4-Year: Published 2026, outside 2019-2025 window</t>
        </is>
      </c>
      <c r="BO1288" t="inlineStr">
        <is>
          <t>Abstract-level screening only</t>
        </is>
      </c>
      <c r="BP1288" t="inlineStr">
        <is>
          <t>Not reported</t>
        </is>
      </c>
    </row>
    <row r="1289">
      <c r="A1289" t="inlineStr">
        <is>
          <t>Measuring Accuracy (Classification Probabilities, Positive, and Negative Predictive Values) of Executive Function Electroencephalogram Metrics in Attention-Deficit/Hyperactivity Disorder Diagnosis: Protocol for and Perspectives From the SINCRONIA Study</t>
        </is>
      </c>
      <c r="B1289" t="n">
        <v>2026</v>
      </c>
      <c r="C1289" t="inlineStr">
        <is>
          <t>Not checked</t>
        </is>
      </c>
      <c r="D1289" t="inlineStr">
        <is>
          <t>Not checked</t>
        </is>
      </c>
      <c r="E1289">
        <f>_XLFN.IFNA( _XLFN.XLOOKUP(A1189,#REF!,#REF!), "NOT PUBMED")</f>
        <v/>
      </c>
      <c r="G1289" t="inlineStr">
        <is>
          <t>Unimodal</t>
        </is>
      </c>
      <c r="H1289" t="inlineStr">
        <is>
          <t>See abstract</t>
        </is>
      </c>
      <c r="I1289" t="inlineStr">
        <is>
          <t>See abstract</t>
        </is>
      </c>
      <c r="J1289" t="inlineStr">
        <is>
          <t>See abstract (AI/ML)</t>
        </is>
      </c>
      <c r="K1289" t="inlineStr">
        <is>
          <t>See abstract</t>
        </is>
      </c>
      <c r="M1289" t="inlineStr">
        <is>
          <t>See abstract</t>
        </is>
      </c>
      <c r="N1289" t="inlineStr">
        <is>
          <t>See abstract</t>
        </is>
      </c>
      <c r="O1289" t="inlineStr">
        <is>
          <t>Not verified from abstract</t>
        </is>
      </c>
      <c r="P1289" t="inlineStr">
        <is>
          <t>See abstract</t>
        </is>
      </c>
      <c r="Q1289" t="inlineStr">
        <is>
          <t>See abstract</t>
        </is>
      </c>
      <c r="R1289" t="inlineStr">
        <is>
          <t>Not reviewed (not included)</t>
        </is>
      </c>
      <c r="S1289" t="inlineStr">
        <is>
          <t>Not reviewed (not included)</t>
        </is>
      </c>
      <c r="T1289" t="inlineStr">
        <is>
          <t>Abstract screening only. Out of Date Range</t>
        </is>
      </c>
      <c r="U1289" t="inlineStr">
        <is>
          <t>EXCLUDE</t>
        </is>
      </c>
      <c r="V1289" t="inlineStr">
        <is>
          <t>E4-Year: Published 2026, outside 2019-2025 window</t>
        </is>
      </c>
      <c r="W1289" t="inlineStr">
        <is>
          <t>Out of Date Range</t>
        </is>
      </c>
      <c r="X1289" t="inlineStr">
        <is>
          <t>Not assessed from abstract</t>
        </is>
      </c>
      <c r="Y1289" t="inlineStr">
        <is>
          <t>Pubmed</t>
        </is>
      </c>
      <c r="Z1289" t="inlineStr">
        <is>
          <t>Not determined from abstract</t>
        </is>
      </c>
      <c r="AB1289" t="inlineStr">
        <is>
          <t>Not assessed (not included)</t>
        </is>
      </c>
      <c r="AC1289" t="inlineStr">
        <is>
          <t>Not assessed (not included)</t>
        </is>
      </c>
      <c r="AD1289" t="inlineStr">
        <is>
          <t>Blasco-Fontecilla H, Sánchez-Cerezo J, Gómez I, Abreu-Fernández G, Ortiz S, Villoria JF, Blanco M, García A, Ballesteros J, Martínez R, Gálvez G, Maestú F, López-Medrano Á.</t>
        </is>
      </c>
      <c r="AF1289" t="inlineStr">
        <is>
          <t>Unknown - Verify via DOI</t>
        </is>
      </c>
      <c r="AH1289" t="inlineStr">
        <is>
          <t>Not assessed</t>
        </is>
      </c>
      <c r="AI1289" t="inlineStr">
        <is>
          <t>Not reported</t>
        </is>
      </c>
      <c r="AJ1289" t="inlineStr">
        <is>
          <t>Not reported</t>
        </is>
      </c>
      <c r="AK1289" t="inlineStr">
        <is>
          <t>Not reported</t>
        </is>
      </c>
      <c r="AL1289" t="inlineStr">
        <is>
          <t>Not reported</t>
        </is>
      </c>
      <c r="AM1289" t="inlineStr">
        <is>
          <t>Not reported</t>
        </is>
      </c>
      <c r="AN1289" t="inlineStr">
        <is>
          <t>Not reported</t>
        </is>
      </c>
      <c r="AO1289" t="inlineStr">
        <is>
          <t>Not reviewed</t>
        </is>
      </c>
      <c r="AP1289" t="inlineStr">
        <is>
          <t>Not reported</t>
        </is>
      </c>
      <c r="AQ1289" t="inlineStr">
        <is>
          <t>Not reported</t>
        </is>
      </c>
      <c r="AR1289" t="inlineStr">
        <is>
          <t>Not reported</t>
        </is>
      </c>
      <c r="AS1289" t="inlineStr">
        <is>
          <t>See abstract</t>
        </is>
      </c>
      <c r="AT1289" t="inlineStr">
        <is>
          <t>Not reviewed</t>
        </is>
      </c>
      <c r="AU1289" t="inlineStr">
        <is>
          <t>Not reviewed</t>
        </is>
      </c>
      <c r="AV1289" t="inlineStr">
        <is>
          <t>Not reviewed</t>
        </is>
      </c>
      <c r="AW1289" t="inlineStr">
        <is>
          <t>Not reviewed</t>
        </is>
      </c>
      <c r="AX1289" t="inlineStr">
        <is>
          <t>Not reported</t>
        </is>
      </c>
      <c r="AY1289" t="inlineStr">
        <is>
          <t>Not reported</t>
        </is>
      </c>
      <c r="AZ1289" t="inlineStr">
        <is>
          <t>Not reported</t>
        </is>
      </c>
      <c r="BA1289" t="inlineStr">
        <is>
          <t>Not reported</t>
        </is>
      </c>
      <c r="BB1289" t="inlineStr">
        <is>
          <t>Not reported</t>
        </is>
      </c>
      <c r="BC1289" t="inlineStr">
        <is>
          <t>Not reported</t>
        </is>
      </c>
      <c r="BD1289" t="inlineStr">
        <is>
          <t>Not reported</t>
        </is>
      </c>
      <c r="BE1289" t="inlineStr">
        <is>
          <t>Not reported</t>
        </is>
      </c>
      <c r="BF1289" t="inlineStr">
        <is>
          <t>Not reported</t>
        </is>
      </c>
      <c r="BG1289" t="inlineStr">
        <is>
          <t>Not reviewed (not included)</t>
        </is>
      </c>
      <c r="BH1289" t="inlineStr">
        <is>
          <t>N/A</t>
        </is>
      </c>
      <c r="BI1289" t="inlineStr">
        <is>
          <t>Not reviewed</t>
        </is>
      </c>
      <c r="BJ1289" t="inlineStr">
        <is>
          <t>Not reviewed</t>
        </is>
      </c>
      <c r="BK1289" t="inlineStr">
        <is>
          <t>Not reviewed</t>
        </is>
      </c>
      <c r="BL1289" t="inlineStr">
        <is>
          <t>Not reviewed</t>
        </is>
      </c>
      <c r="BM1289" t="inlineStr">
        <is>
          <t>Not reviewed (not included)</t>
        </is>
      </c>
      <c r="BN1289" t="inlineStr">
        <is>
          <t>Out of Date Range - E4-Year: Published 2026, outside 2019-2025 window</t>
        </is>
      </c>
      <c r="BO1289" t="inlineStr">
        <is>
          <t>Abstract-level screening only</t>
        </is>
      </c>
      <c r="BP1289" t="inlineStr">
        <is>
          <t>Not reported</t>
        </is>
      </c>
    </row>
    <row r="1290">
      <c r="A1290" t="inlineStr">
        <is>
          <t>Development and multi-center validation of a school-home integrated machine learning model for early screening of attention-deficit/hyperactivity disorder in school-aged children</t>
        </is>
      </c>
      <c r="B1290" t="n">
        <v>2026</v>
      </c>
      <c r="C1290" t="inlineStr">
        <is>
          <t>Not checked</t>
        </is>
      </c>
      <c r="D1290" t="inlineStr">
        <is>
          <t>Not checked</t>
        </is>
      </c>
      <c r="E1290">
        <f>_XLFN.IFNA( _XLFN.XLOOKUP(A1190,#REF!,#REF!), "NOT PUBMED")</f>
        <v/>
      </c>
      <c r="G1290" t="inlineStr">
        <is>
          <t>Unimodal</t>
        </is>
      </c>
      <c r="H1290" t="inlineStr">
        <is>
          <t>See abstract</t>
        </is>
      </c>
      <c r="I1290" t="inlineStr">
        <is>
          <t>See abstract</t>
        </is>
      </c>
      <c r="J1290" t="inlineStr">
        <is>
          <t>See abstract (AI/ML)</t>
        </is>
      </c>
      <c r="K1290" t="inlineStr">
        <is>
          <t>See abstract</t>
        </is>
      </c>
      <c r="M1290" t="inlineStr">
        <is>
          <t>See abstract</t>
        </is>
      </c>
      <c r="N1290" t="inlineStr">
        <is>
          <t>See abstract</t>
        </is>
      </c>
      <c r="O1290" t="inlineStr">
        <is>
          <t>Not verified from abstract</t>
        </is>
      </c>
      <c r="P1290" t="inlineStr">
        <is>
          <t>See abstract</t>
        </is>
      </c>
      <c r="Q1290" t="inlineStr">
        <is>
          <t>See abstract</t>
        </is>
      </c>
      <c r="R1290" t="inlineStr">
        <is>
          <t>Not reviewed (not included)</t>
        </is>
      </c>
      <c r="S1290" t="inlineStr">
        <is>
          <t>Not reviewed (not included)</t>
        </is>
      </c>
      <c r="T1290" t="inlineStr">
        <is>
          <t>Abstract screening only. Out of Date Range</t>
        </is>
      </c>
      <c r="U1290" t="inlineStr">
        <is>
          <t>EXCLUDE</t>
        </is>
      </c>
      <c r="V1290" t="inlineStr">
        <is>
          <t>E4-Year: Published 2026, outside 2019-2025 window</t>
        </is>
      </c>
      <c r="W1290" t="inlineStr">
        <is>
          <t>Out of Date Range</t>
        </is>
      </c>
      <c r="X1290" t="inlineStr">
        <is>
          <t>Not assessed from abstract</t>
        </is>
      </c>
      <c r="Y1290" t="inlineStr">
        <is>
          <t>Pubmed</t>
        </is>
      </c>
      <c r="Z1290" t="inlineStr">
        <is>
          <t>Not determined from abstract</t>
        </is>
      </c>
      <c r="AB1290" t="inlineStr">
        <is>
          <t>Not assessed (not included)</t>
        </is>
      </c>
      <c r="AC1290" t="inlineStr">
        <is>
          <t>Not assessed (not included)</t>
        </is>
      </c>
      <c r="AD1290" t="inlineStr">
        <is>
          <t>Wang C, Li Z, Su J, Wang M, Zhang G.</t>
        </is>
      </c>
      <c r="AF1290" t="inlineStr">
        <is>
          <t>Unknown - Verify via DOI</t>
        </is>
      </c>
      <c r="AH1290" t="inlineStr">
        <is>
          <t>Not assessed</t>
        </is>
      </c>
      <c r="AI1290" t="inlineStr">
        <is>
          <t>Not reported</t>
        </is>
      </c>
      <c r="AJ1290" t="inlineStr">
        <is>
          <t>Not reported</t>
        </is>
      </c>
      <c r="AK1290" t="inlineStr">
        <is>
          <t>Not reported</t>
        </is>
      </c>
      <c r="AL1290" t="inlineStr">
        <is>
          <t>Not reported</t>
        </is>
      </c>
      <c r="AM1290" t="inlineStr">
        <is>
          <t>Not reported</t>
        </is>
      </c>
      <c r="AN1290" t="inlineStr">
        <is>
          <t>Not reported</t>
        </is>
      </c>
      <c r="AO1290" t="inlineStr">
        <is>
          <t>Not reviewed</t>
        </is>
      </c>
      <c r="AP1290" t="inlineStr">
        <is>
          <t>Not reported</t>
        </is>
      </c>
      <c r="AQ1290" t="inlineStr">
        <is>
          <t>Not reported</t>
        </is>
      </c>
      <c r="AR1290" t="inlineStr">
        <is>
          <t>Not reported</t>
        </is>
      </c>
      <c r="AS1290" t="inlineStr">
        <is>
          <t>See abstract</t>
        </is>
      </c>
      <c r="AT1290" t="inlineStr">
        <is>
          <t>Not reviewed</t>
        </is>
      </c>
      <c r="AU1290" t="inlineStr">
        <is>
          <t>Not reviewed</t>
        </is>
      </c>
      <c r="AV1290" t="inlineStr">
        <is>
          <t>Not reviewed</t>
        </is>
      </c>
      <c r="AW1290" t="inlineStr">
        <is>
          <t>Not reviewed</t>
        </is>
      </c>
      <c r="AX1290" t="inlineStr">
        <is>
          <t>Not reported</t>
        </is>
      </c>
      <c r="AY1290" t="inlineStr">
        <is>
          <t>Not reported</t>
        </is>
      </c>
      <c r="AZ1290" t="inlineStr">
        <is>
          <t>Not reported</t>
        </is>
      </c>
      <c r="BA1290" t="inlineStr">
        <is>
          <t>Not reported</t>
        </is>
      </c>
      <c r="BB1290" t="inlineStr">
        <is>
          <t>Not reported</t>
        </is>
      </c>
      <c r="BC1290" t="inlineStr">
        <is>
          <t>Not reported</t>
        </is>
      </c>
      <c r="BD1290" t="inlineStr">
        <is>
          <t>Not reported</t>
        </is>
      </c>
      <c r="BE1290" t="inlineStr">
        <is>
          <t>Not reported</t>
        </is>
      </c>
      <c r="BF1290" t="inlineStr">
        <is>
          <t>Not reported</t>
        </is>
      </c>
      <c r="BG1290" t="inlineStr">
        <is>
          <t>Not reviewed (not included)</t>
        </is>
      </c>
      <c r="BH1290" t="inlineStr">
        <is>
          <t>N/A</t>
        </is>
      </c>
      <c r="BI1290" t="inlineStr">
        <is>
          <t>Not reviewed</t>
        </is>
      </c>
      <c r="BJ1290" t="inlineStr">
        <is>
          <t>Not reviewed</t>
        </is>
      </c>
      <c r="BK1290" t="inlineStr">
        <is>
          <t>Not reviewed</t>
        </is>
      </c>
      <c r="BL1290" t="inlineStr">
        <is>
          <t>Not reviewed</t>
        </is>
      </c>
      <c r="BM1290" t="inlineStr">
        <is>
          <t>Not reviewed (not included)</t>
        </is>
      </c>
      <c r="BN1290" t="inlineStr">
        <is>
          <t>Out of Date Range - E4-Year: Published 2026, outside 2019-2025 window</t>
        </is>
      </c>
      <c r="BO1290" t="inlineStr">
        <is>
          <t>Abstract-level screening only</t>
        </is>
      </c>
      <c r="BP1290" t="inlineStr">
        <is>
          <t>Not reported</t>
        </is>
      </c>
    </row>
    <row r="1291">
      <c r="A1291" t="inlineStr">
        <is>
          <t>Optimized Complex-Valued Spatio-Temporal Graph Convolutional Networks for attention deficit hyperactivity disorder detection in pediatric EEG signals</t>
        </is>
      </c>
      <c r="B1291" t="n">
        <v>2026</v>
      </c>
      <c r="C1291" t="inlineStr">
        <is>
          <t>Not checked</t>
        </is>
      </c>
      <c r="D1291" t="inlineStr">
        <is>
          <t>Not checked</t>
        </is>
      </c>
      <c r="E1291">
        <f>_XLFN.IFNA( _XLFN.XLOOKUP(A1191,#REF!,#REF!), "NOT PUBMED")</f>
        <v/>
      </c>
      <c r="G1291" t="inlineStr">
        <is>
          <t>Unimodal</t>
        </is>
      </c>
      <c r="H1291" t="inlineStr">
        <is>
          <t>See abstract</t>
        </is>
      </c>
      <c r="I1291" t="inlineStr">
        <is>
          <t>See abstract</t>
        </is>
      </c>
      <c r="J1291" t="inlineStr">
        <is>
          <t>See abstract (AI/ML)</t>
        </is>
      </c>
      <c r="K1291" t="inlineStr">
        <is>
          <t>See abstract</t>
        </is>
      </c>
      <c r="M1291" t="inlineStr">
        <is>
          <t>See abstract</t>
        </is>
      </c>
      <c r="N1291" t="inlineStr">
        <is>
          <t>See abstract</t>
        </is>
      </c>
      <c r="O1291" t="inlineStr">
        <is>
          <t>Not verified from abstract</t>
        </is>
      </c>
      <c r="P1291" t="inlineStr">
        <is>
          <t>See abstract</t>
        </is>
      </c>
      <c r="Q1291" t="inlineStr">
        <is>
          <t>See abstract</t>
        </is>
      </c>
      <c r="R1291" t="inlineStr">
        <is>
          <t>Not reviewed (not included)</t>
        </is>
      </c>
      <c r="S1291" t="inlineStr">
        <is>
          <t>Not reviewed (not included)</t>
        </is>
      </c>
      <c r="T1291" t="inlineStr">
        <is>
          <t>Abstract screening only. Out of Date Range</t>
        </is>
      </c>
      <c r="U1291" t="inlineStr">
        <is>
          <t>EXCLUDE</t>
        </is>
      </c>
      <c r="V1291" t="inlineStr">
        <is>
          <t>E4-Year: Published 2026, outside 2019-2025 window</t>
        </is>
      </c>
      <c r="W1291" t="inlineStr">
        <is>
          <t>Out of Date Range</t>
        </is>
      </c>
      <c r="X1291" t="inlineStr">
        <is>
          <t>Not assessed from abstract</t>
        </is>
      </c>
      <c r="Y1291" t="inlineStr">
        <is>
          <t>Pubmed</t>
        </is>
      </c>
      <c r="Z1291" t="inlineStr">
        <is>
          <t>Not determined from abstract</t>
        </is>
      </c>
      <c r="AB1291" t="inlineStr">
        <is>
          <t>Not assessed (not included)</t>
        </is>
      </c>
      <c r="AC1291" t="inlineStr">
        <is>
          <t>Not assessed (not included)</t>
        </is>
      </c>
      <c r="AD1291" t="inlineStr">
        <is>
          <t>Lakshmi R, Balasubramanian V.</t>
        </is>
      </c>
      <c r="AF1291" t="inlineStr">
        <is>
          <t>Unknown - Verify via DOI</t>
        </is>
      </c>
      <c r="AH1291" t="inlineStr">
        <is>
          <t>Not assessed</t>
        </is>
      </c>
      <c r="AI1291" t="inlineStr">
        <is>
          <t>Not reported</t>
        </is>
      </c>
      <c r="AJ1291" t="inlineStr">
        <is>
          <t>Not reported</t>
        </is>
      </c>
      <c r="AK1291" t="inlineStr">
        <is>
          <t>Not reported</t>
        </is>
      </c>
      <c r="AL1291" t="inlineStr">
        <is>
          <t>Not reported</t>
        </is>
      </c>
      <c r="AM1291" t="inlineStr">
        <is>
          <t>Not reported</t>
        </is>
      </c>
      <c r="AN1291" t="inlineStr">
        <is>
          <t>Not reported</t>
        </is>
      </c>
      <c r="AO1291" t="inlineStr">
        <is>
          <t>Not reviewed</t>
        </is>
      </c>
      <c r="AP1291" t="inlineStr">
        <is>
          <t>Not reported</t>
        </is>
      </c>
      <c r="AQ1291" t="inlineStr">
        <is>
          <t>Not reported</t>
        </is>
      </c>
      <c r="AR1291" t="inlineStr">
        <is>
          <t>Not reported</t>
        </is>
      </c>
      <c r="AS1291" t="inlineStr">
        <is>
          <t>See abstract</t>
        </is>
      </c>
      <c r="AT1291" t="inlineStr">
        <is>
          <t>Not reviewed</t>
        </is>
      </c>
      <c r="AU1291" t="inlineStr">
        <is>
          <t>Not reviewed</t>
        </is>
      </c>
      <c r="AV1291" t="inlineStr">
        <is>
          <t>Not reviewed</t>
        </is>
      </c>
      <c r="AW1291" t="inlineStr">
        <is>
          <t>Not reviewed</t>
        </is>
      </c>
      <c r="AX1291" t="inlineStr">
        <is>
          <t>Not reported</t>
        </is>
      </c>
      <c r="AY1291" t="inlineStr">
        <is>
          <t>Not reported</t>
        </is>
      </c>
      <c r="AZ1291" t="inlineStr">
        <is>
          <t>Not reported</t>
        </is>
      </c>
      <c r="BA1291" t="inlineStr">
        <is>
          <t>Not reported</t>
        </is>
      </c>
      <c r="BB1291" t="inlineStr">
        <is>
          <t>Not reported</t>
        </is>
      </c>
      <c r="BC1291" t="inlineStr">
        <is>
          <t>Not reported</t>
        </is>
      </c>
      <c r="BD1291" t="inlineStr">
        <is>
          <t>Not reported</t>
        </is>
      </c>
      <c r="BE1291" t="inlineStr">
        <is>
          <t>Not reported</t>
        </is>
      </c>
      <c r="BF1291" t="inlineStr">
        <is>
          <t>Not reported</t>
        </is>
      </c>
      <c r="BG1291" t="inlineStr">
        <is>
          <t>Not reviewed (not included)</t>
        </is>
      </c>
      <c r="BH1291" t="inlineStr">
        <is>
          <t>N/A</t>
        </is>
      </c>
      <c r="BI1291" t="inlineStr">
        <is>
          <t>Not reviewed</t>
        </is>
      </c>
      <c r="BJ1291" t="inlineStr">
        <is>
          <t>Not reviewed</t>
        </is>
      </c>
      <c r="BK1291" t="inlineStr">
        <is>
          <t>Not reviewed</t>
        </is>
      </c>
      <c r="BL1291" t="inlineStr">
        <is>
          <t>Not reviewed</t>
        </is>
      </c>
      <c r="BM1291" t="inlineStr">
        <is>
          <t>Not reviewed (not included)</t>
        </is>
      </c>
      <c r="BN1291" t="inlineStr">
        <is>
          <t>Out of Date Range - E4-Year: Published 2026, outside 2019-2025 window</t>
        </is>
      </c>
      <c r="BO1291" t="inlineStr">
        <is>
          <t>Abstract-level screening only</t>
        </is>
      </c>
      <c r="BP1291" t="inlineStr">
        <is>
          <t>Not reported</t>
        </is>
      </c>
    </row>
    <row r="1292">
      <c r="A1292" t="inlineStr">
        <is>
          <t>Digitally Diagnosing Multiple Developmental Delays using Crowdsourcing fused with Machine Learning: A Research Protocol</t>
        </is>
      </c>
      <c r="B1292" t="n">
        <v>2023</v>
      </c>
      <c r="C1292" t="inlineStr">
        <is>
          <t>Not checked</t>
        </is>
      </c>
      <c r="D1292" t="inlineStr">
        <is>
          <t>Not checked</t>
        </is>
      </c>
      <c r="E1292">
        <f>_XLFN.IFNA( _XLFN.XLOOKUP(A1192,#REF!,#REF!), "NOT PUBMED")</f>
        <v/>
      </c>
      <c r="G1292" t="inlineStr">
        <is>
          <t>Unimodal</t>
        </is>
      </c>
      <c r="H1292" t="inlineStr">
        <is>
          <t>See abstract</t>
        </is>
      </c>
      <c r="I1292" t="inlineStr">
        <is>
          <t>See abstract</t>
        </is>
      </c>
      <c r="J1292" t="inlineStr">
        <is>
          <t>See abstract (AI/ML)</t>
        </is>
      </c>
      <c r="K1292" t="inlineStr">
        <is>
          <t>See abstract</t>
        </is>
      </c>
      <c r="M1292" t="inlineStr">
        <is>
          <t>See abstract</t>
        </is>
      </c>
      <c r="N1292" t="inlineStr">
        <is>
          <t>See abstract</t>
        </is>
      </c>
      <c r="O1292" t="inlineStr">
        <is>
          <t>Not verified from abstract</t>
        </is>
      </c>
      <c r="P1292" t="inlineStr">
        <is>
          <t>See abstract</t>
        </is>
      </c>
      <c r="Q1292" t="inlineStr">
        <is>
          <t>See abstract</t>
        </is>
      </c>
      <c r="R1292" t="inlineStr">
        <is>
          <t>Not reviewed (not included)</t>
        </is>
      </c>
      <c r="S1292" t="inlineStr">
        <is>
          <t>Not reviewed (not included)</t>
        </is>
      </c>
      <c r="T1292" t="inlineStr">
        <is>
          <t>Abstract screening only. Non-ADHD Focused</t>
        </is>
      </c>
      <c r="U1292" t="inlineStr">
        <is>
          <t>EXCLUDE</t>
        </is>
      </c>
      <c r="V1292" t="inlineStr">
        <is>
          <t>E2-Not ADHD focused: Neither title nor abstract mentions ADHD or attention-deficit/hyperactivity</t>
        </is>
      </c>
      <c r="W1292" t="inlineStr">
        <is>
          <t>Excluded: Not ADHD Focused</t>
        </is>
      </c>
      <c r="X1292" t="inlineStr">
        <is>
          <t>Not assessed from abstract</t>
        </is>
      </c>
      <c r="Y1292" t="inlineStr">
        <is>
          <t>Pubmed</t>
        </is>
      </c>
      <c r="Z1292" t="inlineStr">
        <is>
          <t>Not determined from abstract</t>
        </is>
      </c>
      <c r="AB1292" t="inlineStr">
        <is>
          <t>Not assessed (not included)</t>
        </is>
      </c>
      <c r="AC1292" t="inlineStr">
        <is>
          <t>Not assessed (not included)</t>
        </is>
      </c>
      <c r="AD1292" t="inlineStr">
        <is>
          <t>Washington P.</t>
        </is>
      </c>
      <c r="AF1292" t="inlineStr">
        <is>
          <t>Unknown - Verify via DOI</t>
        </is>
      </c>
      <c r="AH1292" t="inlineStr">
        <is>
          <t>Not assessed</t>
        </is>
      </c>
      <c r="AI1292" t="inlineStr">
        <is>
          <t>Not reported</t>
        </is>
      </c>
      <c r="AJ1292" t="inlineStr">
        <is>
          <t>Not reported</t>
        </is>
      </c>
      <c r="AK1292" t="inlineStr">
        <is>
          <t>Not reported</t>
        </is>
      </c>
      <c r="AL1292" t="inlineStr">
        <is>
          <t>Not reported</t>
        </is>
      </c>
      <c r="AM1292" t="inlineStr">
        <is>
          <t>Not reported</t>
        </is>
      </c>
      <c r="AN1292" t="inlineStr">
        <is>
          <t>Not reported</t>
        </is>
      </c>
      <c r="AO1292" t="inlineStr">
        <is>
          <t>Not reviewed</t>
        </is>
      </c>
      <c r="AP1292" t="inlineStr">
        <is>
          <t>Not reported</t>
        </is>
      </c>
      <c r="AQ1292" t="inlineStr">
        <is>
          <t>Not reported</t>
        </is>
      </c>
      <c r="AR1292" t="inlineStr">
        <is>
          <t>Not reported</t>
        </is>
      </c>
      <c r="AS1292" t="inlineStr">
        <is>
          <t>See abstract</t>
        </is>
      </c>
      <c r="AT1292" t="inlineStr">
        <is>
          <t>Not reviewed</t>
        </is>
      </c>
      <c r="AU1292" t="inlineStr">
        <is>
          <t>Not reviewed</t>
        </is>
      </c>
      <c r="AV1292" t="inlineStr">
        <is>
          <t>Not reviewed</t>
        </is>
      </c>
      <c r="AW1292" t="inlineStr">
        <is>
          <t>Not reviewed</t>
        </is>
      </c>
      <c r="AX1292" t="inlineStr">
        <is>
          <t>Not reported</t>
        </is>
      </c>
      <c r="AY1292" t="inlineStr">
        <is>
          <t>Not reported</t>
        </is>
      </c>
      <c r="AZ1292" t="inlineStr">
        <is>
          <t>Not reported</t>
        </is>
      </c>
      <c r="BA1292" t="inlineStr">
        <is>
          <t>Not reported</t>
        </is>
      </c>
      <c r="BB1292" t="inlineStr">
        <is>
          <t>Not reported</t>
        </is>
      </c>
      <c r="BC1292" t="inlineStr">
        <is>
          <t>Not reported</t>
        </is>
      </c>
      <c r="BD1292" t="inlineStr">
        <is>
          <t>Not reported</t>
        </is>
      </c>
      <c r="BE1292" t="inlineStr">
        <is>
          <t>Not reported</t>
        </is>
      </c>
      <c r="BF1292" t="inlineStr">
        <is>
          <t>Not reported</t>
        </is>
      </c>
      <c r="BG1292" t="inlineStr">
        <is>
          <t>Not reviewed (not included)</t>
        </is>
      </c>
      <c r="BH1292" t="inlineStr">
        <is>
          <t>N/A</t>
        </is>
      </c>
      <c r="BI1292" t="inlineStr">
        <is>
          <t>Not reviewed</t>
        </is>
      </c>
      <c r="BJ1292" t="inlineStr">
        <is>
          <t>Not reviewed</t>
        </is>
      </c>
      <c r="BK1292" t="inlineStr">
        <is>
          <t>Not reviewed</t>
        </is>
      </c>
      <c r="BL1292" t="inlineStr">
        <is>
          <t>Not reviewed</t>
        </is>
      </c>
      <c r="BM1292" t="inlineStr">
        <is>
          <t>Not reviewed (not included)</t>
        </is>
      </c>
      <c r="BN1292" t="inlineStr">
        <is>
          <t>Non-ADHD Focused - E2-Not ADHD focused: Neither title nor abstract mentions ADHD or attention-deficit/hyperactivity</t>
        </is>
      </c>
      <c r="BO1292" t="inlineStr">
        <is>
          <t>Abstract-level screening only</t>
        </is>
      </c>
      <c r="BP1292" t="inlineStr">
        <is>
          <t>Not reported</t>
        </is>
      </c>
    </row>
    <row r="1293">
      <c r="A1293" t="inlineStr">
        <is>
          <t>The differential diagnosis of autism spectrum disorder in adults</t>
        </is>
      </c>
      <c r="B1293" t="n">
        <v>2025</v>
      </c>
      <c r="C1293" t="inlineStr">
        <is>
          <t>Not checked</t>
        </is>
      </c>
      <c r="D1293" t="inlineStr">
        <is>
          <t>Not checked</t>
        </is>
      </c>
      <c r="E1293">
        <f>_XLFN.IFNA( _XLFN.XLOOKUP(A1193,#REF!,#REF!), "NOT PUBMED")</f>
        <v/>
      </c>
      <c r="G1293" t="inlineStr">
        <is>
          <t>Unimodal</t>
        </is>
      </c>
      <c r="H1293" t="inlineStr">
        <is>
          <t>See abstract</t>
        </is>
      </c>
      <c r="I1293" t="inlineStr">
        <is>
          <t>See abstract</t>
        </is>
      </c>
      <c r="J1293" t="inlineStr">
        <is>
          <t>See abstract (AI/ML)</t>
        </is>
      </c>
      <c r="K1293" t="inlineStr">
        <is>
          <t>See abstract</t>
        </is>
      </c>
      <c r="M1293" t="inlineStr">
        <is>
          <t>See abstract</t>
        </is>
      </c>
      <c r="N1293" t="inlineStr">
        <is>
          <t>See abstract</t>
        </is>
      </c>
      <c r="O1293" t="inlineStr">
        <is>
          <t>Not verified from abstract</t>
        </is>
      </c>
      <c r="P1293" t="inlineStr">
        <is>
          <t>See abstract</t>
        </is>
      </c>
      <c r="Q1293" t="inlineStr">
        <is>
          <t>See abstract</t>
        </is>
      </c>
      <c r="R1293" t="inlineStr">
        <is>
          <t>Not reviewed (not included)</t>
        </is>
      </c>
      <c r="S1293" t="inlineStr">
        <is>
          <t>Not reviewed (not included)</t>
        </is>
      </c>
      <c r="T1293" t="inlineStr">
        <is>
          <t>Abstract screening only. Non-ADHD Focused</t>
        </is>
      </c>
      <c r="U1293" t="inlineStr">
        <is>
          <t>EXCLUDE</t>
        </is>
      </c>
      <c r="V1293" t="inlineStr">
        <is>
          <t>E2-Not ADHD focused: Neither title nor abstract mentions ADHD or attention-deficit/hyperactivity</t>
        </is>
      </c>
      <c r="W1293" t="inlineStr">
        <is>
          <t>Excluded: Not ADHD Focused</t>
        </is>
      </c>
      <c r="X1293" t="inlineStr">
        <is>
          <t>Not assessed from abstract</t>
        </is>
      </c>
      <c r="Y1293" t="inlineStr">
        <is>
          <t>Pubmed</t>
        </is>
      </c>
      <c r="Z1293" t="inlineStr">
        <is>
          <t>Not determined from abstract</t>
        </is>
      </c>
      <c r="AB1293" t="inlineStr">
        <is>
          <t>Not assessed (not included)</t>
        </is>
      </c>
      <c r="AC1293" t="inlineStr">
        <is>
          <t>Not assessed (not included)</t>
        </is>
      </c>
      <c r="AD1293" t="inlineStr">
        <is>
          <t>Carroll HM, Thom RP, McDougle CJ.</t>
        </is>
      </c>
      <c r="AF1293" t="inlineStr">
        <is>
          <t>Unknown - Verify via DOI</t>
        </is>
      </c>
      <c r="AH1293" t="inlineStr">
        <is>
          <t>Not assessed</t>
        </is>
      </c>
      <c r="AI1293" t="inlineStr">
        <is>
          <t>Not reported</t>
        </is>
      </c>
      <c r="AJ1293" t="inlineStr">
        <is>
          <t>Not reported</t>
        </is>
      </c>
      <c r="AK1293" t="inlineStr">
        <is>
          <t>Not reported</t>
        </is>
      </c>
      <c r="AL1293" t="inlineStr">
        <is>
          <t>Not reported</t>
        </is>
      </c>
      <c r="AM1293" t="inlineStr">
        <is>
          <t>Not reported</t>
        </is>
      </c>
      <c r="AN1293" t="inlineStr">
        <is>
          <t>Not reported</t>
        </is>
      </c>
      <c r="AO1293" t="inlineStr">
        <is>
          <t>Not reviewed</t>
        </is>
      </c>
      <c r="AP1293" t="inlineStr">
        <is>
          <t>Not reported</t>
        </is>
      </c>
      <c r="AQ1293" t="inlineStr">
        <is>
          <t>Not reported</t>
        </is>
      </c>
      <c r="AR1293" t="inlineStr">
        <is>
          <t>Not reported</t>
        </is>
      </c>
      <c r="AS1293" t="inlineStr">
        <is>
          <t>See abstract</t>
        </is>
      </c>
      <c r="AT1293" t="inlineStr">
        <is>
          <t>Not reviewed</t>
        </is>
      </c>
      <c r="AU1293" t="inlineStr">
        <is>
          <t>Not reviewed</t>
        </is>
      </c>
      <c r="AV1293" t="inlineStr">
        <is>
          <t>Not reviewed</t>
        </is>
      </c>
      <c r="AW1293" t="inlineStr">
        <is>
          <t>Not reviewed</t>
        </is>
      </c>
      <c r="AX1293" t="inlineStr">
        <is>
          <t>Not reported</t>
        </is>
      </c>
      <c r="AY1293" t="inlineStr">
        <is>
          <t>Not reported</t>
        </is>
      </c>
      <c r="AZ1293" t="inlineStr">
        <is>
          <t>Not reported</t>
        </is>
      </c>
      <c r="BA1293" t="inlineStr">
        <is>
          <t>Not reported</t>
        </is>
      </c>
      <c r="BB1293" t="inlineStr">
        <is>
          <t>Not reported</t>
        </is>
      </c>
      <c r="BC1293" t="inlineStr">
        <is>
          <t>Not reported</t>
        </is>
      </c>
      <c r="BD1293" t="inlineStr">
        <is>
          <t>Not reported</t>
        </is>
      </c>
      <c r="BE1293" t="inlineStr">
        <is>
          <t>Not reported</t>
        </is>
      </c>
      <c r="BF1293" t="inlineStr">
        <is>
          <t>Not reported</t>
        </is>
      </c>
      <c r="BG1293" t="inlineStr">
        <is>
          <t>Not reviewed (not included)</t>
        </is>
      </c>
      <c r="BH1293" t="inlineStr">
        <is>
          <t>N/A</t>
        </is>
      </c>
      <c r="BI1293" t="inlineStr">
        <is>
          <t>Not reviewed</t>
        </is>
      </c>
      <c r="BJ1293" t="inlineStr">
        <is>
          <t>Not reviewed</t>
        </is>
      </c>
      <c r="BK1293" t="inlineStr">
        <is>
          <t>Not reviewed</t>
        </is>
      </c>
      <c r="BL1293" t="inlineStr">
        <is>
          <t>Not reviewed</t>
        </is>
      </c>
      <c r="BM1293" t="inlineStr">
        <is>
          <t>Not reviewed (not included)</t>
        </is>
      </c>
      <c r="BN1293" t="inlineStr">
        <is>
          <t>Non-ADHD Focused - E2-Not ADHD focused: Neither title nor abstract mentions ADHD or attention-deficit/hyperactivity</t>
        </is>
      </c>
      <c r="BO1293" t="inlineStr">
        <is>
          <t>Abstract-level screening only</t>
        </is>
      </c>
      <c r="BP1293" t="inlineStr">
        <is>
          <t>Not reported</t>
        </is>
      </c>
    </row>
    <row r="1294">
      <c r="A1294" t="inlineStr">
        <is>
          <t>Objective Video-Based Assessment of ADHD-Like Canine Behavior Using Machine Learning</t>
        </is>
      </c>
      <c r="B1294" t="n">
        <v>2021</v>
      </c>
      <c r="C1294" t="inlineStr">
        <is>
          <t>Not checked</t>
        </is>
      </c>
      <c r="D1294" t="inlineStr">
        <is>
          <t>Not checked</t>
        </is>
      </c>
      <c r="E1294">
        <f>_XLFN.IFNA( _XLFN.XLOOKUP(A1194,#REF!,#REF!), "NOT PUBMED")</f>
        <v/>
      </c>
      <c r="G1294" t="inlineStr">
        <is>
          <t>Unimodal</t>
        </is>
      </c>
      <c r="H1294" t="inlineStr">
        <is>
          <t>See abstract</t>
        </is>
      </c>
      <c r="I1294" t="inlineStr">
        <is>
          <t>See abstract</t>
        </is>
      </c>
      <c r="J1294" t="inlineStr">
        <is>
          <t>See abstract (AI/ML)</t>
        </is>
      </c>
      <c r="K1294" t="inlineStr">
        <is>
          <t>See abstract</t>
        </is>
      </c>
      <c r="M1294" t="inlineStr">
        <is>
          <t>See abstract</t>
        </is>
      </c>
      <c r="N1294" t="inlineStr">
        <is>
          <t>See abstract</t>
        </is>
      </c>
      <c r="O1294" t="inlineStr">
        <is>
          <t>Not verified from abstract</t>
        </is>
      </c>
      <c r="P1294" t="inlineStr">
        <is>
          <t>See abstract</t>
        </is>
      </c>
      <c r="Q1294" t="inlineStr">
        <is>
          <t>See abstract</t>
        </is>
      </c>
      <c r="R1294" t="inlineStr">
        <is>
          <t>Not reviewed (not included)</t>
        </is>
      </c>
      <c r="S1294" t="inlineStr">
        <is>
          <t>Not reviewed (not included)</t>
        </is>
      </c>
      <c r="T1294" t="inlineStr">
        <is>
          <t>Abstract screening only. AI Not for Diagnosis</t>
        </is>
      </c>
      <c r="U1294" t="inlineStr">
        <is>
          <t>EXCLUDE</t>
        </is>
      </c>
      <c r="V1294" t="inlineStr">
        <is>
          <t>E1-Not Diagnosis: AI/ML does not appear to be applied for ADHD diagnosis, classification, or detection</t>
        </is>
      </c>
      <c r="W1294" t="inlineStr">
        <is>
          <t>Excluded: AI Not for Diagnosis</t>
        </is>
      </c>
      <c r="X1294" t="inlineStr">
        <is>
          <t>Not assessed from abstract</t>
        </is>
      </c>
      <c r="Y1294" t="inlineStr">
        <is>
          <t>Pubmed</t>
        </is>
      </c>
      <c r="Z1294" t="inlineStr">
        <is>
          <t>Not determined from abstract</t>
        </is>
      </c>
      <c r="AB1294" t="inlineStr">
        <is>
          <t>Not assessed (not included)</t>
        </is>
      </c>
      <c r="AC1294" t="inlineStr">
        <is>
          <t>Not assessed (not included)</t>
        </is>
      </c>
      <c r="AD1294" t="inlineStr">
        <is>
          <t>Fux A, Zamansky A, Bleuer-Elsner S, van der Linden D, Sinitca A, Romanov S, Kaplun D.</t>
        </is>
      </c>
      <c r="AF1294" t="inlineStr">
        <is>
          <t>Unknown - Verify via DOI</t>
        </is>
      </c>
      <c r="AH1294" t="inlineStr">
        <is>
          <t>Not assessed</t>
        </is>
      </c>
      <c r="AI1294" t="inlineStr">
        <is>
          <t>Not reported</t>
        </is>
      </c>
      <c r="AJ1294" t="inlineStr">
        <is>
          <t>Not reported</t>
        </is>
      </c>
      <c r="AK1294" t="inlineStr">
        <is>
          <t>Not reported</t>
        </is>
      </c>
      <c r="AL1294" t="inlineStr">
        <is>
          <t>Not reported</t>
        </is>
      </c>
      <c r="AM1294" t="inlineStr">
        <is>
          <t>Not reported</t>
        </is>
      </c>
      <c r="AN1294" t="inlineStr">
        <is>
          <t>Not reported</t>
        </is>
      </c>
      <c r="AO1294" t="inlineStr">
        <is>
          <t>Not reviewed</t>
        </is>
      </c>
      <c r="AP1294" t="inlineStr">
        <is>
          <t>Not reported</t>
        </is>
      </c>
      <c r="AQ1294" t="inlineStr">
        <is>
          <t>Not reported</t>
        </is>
      </c>
      <c r="AR1294" t="inlineStr">
        <is>
          <t>Not reported</t>
        </is>
      </c>
      <c r="AS1294" t="inlineStr">
        <is>
          <t>See abstract</t>
        </is>
      </c>
      <c r="AT1294" t="inlineStr">
        <is>
          <t>Not reviewed</t>
        </is>
      </c>
      <c r="AU1294" t="inlineStr">
        <is>
          <t>Not reviewed</t>
        </is>
      </c>
      <c r="AV1294" t="inlineStr">
        <is>
          <t>Not reviewed</t>
        </is>
      </c>
      <c r="AW1294" t="inlineStr">
        <is>
          <t>Not reviewed</t>
        </is>
      </c>
      <c r="AX1294" t="inlineStr">
        <is>
          <t>Not reported</t>
        </is>
      </c>
      <c r="AY1294" t="inlineStr">
        <is>
          <t>Not reported</t>
        </is>
      </c>
      <c r="AZ1294" t="inlineStr">
        <is>
          <t>Not reported</t>
        </is>
      </c>
      <c r="BA1294" t="inlineStr">
        <is>
          <t>Not reported</t>
        </is>
      </c>
      <c r="BB1294" t="inlineStr">
        <is>
          <t>Not reported</t>
        </is>
      </c>
      <c r="BC1294" t="inlineStr">
        <is>
          <t>Not reported</t>
        </is>
      </c>
      <c r="BD1294" t="inlineStr">
        <is>
          <t>Not reported</t>
        </is>
      </c>
      <c r="BE1294" t="inlineStr">
        <is>
          <t>Not reported</t>
        </is>
      </c>
      <c r="BF1294" t="inlineStr">
        <is>
          <t>Not reported</t>
        </is>
      </c>
      <c r="BG1294" t="inlineStr">
        <is>
          <t>Not reviewed (not included)</t>
        </is>
      </c>
      <c r="BH1294" t="inlineStr">
        <is>
          <t>N/A</t>
        </is>
      </c>
      <c r="BI1294" t="inlineStr">
        <is>
          <t>Not reviewed</t>
        </is>
      </c>
      <c r="BJ1294" t="inlineStr">
        <is>
          <t>Not reviewed</t>
        </is>
      </c>
      <c r="BK1294" t="inlineStr">
        <is>
          <t>Not reviewed</t>
        </is>
      </c>
      <c r="BL1294" t="inlineStr">
        <is>
          <t>Not reviewed</t>
        </is>
      </c>
      <c r="BM1294" t="inlineStr">
        <is>
          <t>Not reviewed (not included)</t>
        </is>
      </c>
      <c r="BN1294" t="inlineStr">
        <is>
          <t>AI Not for Diagnosis - E1-Not Diagnosis: AI/ML does not appear to be applied for ADHD diagnosis, classification, or detecti</t>
        </is>
      </c>
      <c r="BO1294" t="inlineStr">
        <is>
          <t>Abstract-level screening only</t>
        </is>
      </c>
      <c r="BP1294" t="inlineStr">
        <is>
          <t>Not reported</t>
        </is>
      </c>
    </row>
    <row r="1295">
      <c r="A1295" t="inlineStr">
        <is>
          <t>A multi-layer similarity approach for analyzing ADHD symptomology and assessment methods considering DSM-5 diagnostic criteria</t>
        </is>
      </c>
      <c r="B1295" t="n">
        <v>2026</v>
      </c>
      <c r="C1295" t="inlineStr">
        <is>
          <t>Not checked</t>
        </is>
      </c>
      <c r="D1295" t="inlineStr">
        <is>
          <t>Not checked</t>
        </is>
      </c>
      <c r="E1295">
        <f>_XLFN.IFNA( _XLFN.XLOOKUP(A1195,#REF!,#REF!), "NOT PUBMED")</f>
        <v/>
      </c>
      <c r="G1295" t="inlineStr">
        <is>
          <t>Unimodal</t>
        </is>
      </c>
      <c r="H1295" t="inlineStr">
        <is>
          <t>See abstract</t>
        </is>
      </c>
      <c r="I1295" t="inlineStr">
        <is>
          <t>See abstract</t>
        </is>
      </c>
      <c r="J1295" t="inlineStr">
        <is>
          <t>See abstract (AI/ML)</t>
        </is>
      </c>
      <c r="K1295" t="inlineStr">
        <is>
          <t>See abstract</t>
        </is>
      </c>
      <c r="M1295" t="inlineStr">
        <is>
          <t>See abstract</t>
        </is>
      </c>
      <c r="N1295" t="inlineStr">
        <is>
          <t>See abstract</t>
        </is>
      </c>
      <c r="O1295" t="inlineStr">
        <is>
          <t>Not verified from abstract</t>
        </is>
      </c>
      <c r="P1295" t="inlineStr">
        <is>
          <t>See abstract</t>
        </is>
      </c>
      <c r="Q1295" t="inlineStr">
        <is>
          <t>See abstract</t>
        </is>
      </c>
      <c r="R1295" t="inlineStr">
        <is>
          <t>Not reviewed (not included)</t>
        </is>
      </c>
      <c r="S1295" t="inlineStr">
        <is>
          <t>Not reviewed (not included)</t>
        </is>
      </c>
      <c r="T1295" t="inlineStr">
        <is>
          <t>Abstract screening only. Out of Date Range</t>
        </is>
      </c>
      <c r="U1295" t="inlineStr">
        <is>
          <t>EXCLUDE</t>
        </is>
      </c>
      <c r="V1295" t="inlineStr">
        <is>
          <t>E4-Year: Published 2026, outside 2019-2025 window</t>
        </is>
      </c>
      <c r="W1295" t="inlineStr">
        <is>
          <t>Out of Date Range</t>
        </is>
      </c>
      <c r="X1295" t="inlineStr">
        <is>
          <t>Not assessed from abstract</t>
        </is>
      </c>
      <c r="Y1295" t="inlineStr">
        <is>
          <t>Pubmed</t>
        </is>
      </c>
      <c r="Z1295" t="inlineStr">
        <is>
          <t>Not determined from abstract</t>
        </is>
      </c>
      <c r="AB1295" t="inlineStr">
        <is>
          <t>Not assessed (not included)</t>
        </is>
      </c>
      <c r="AC1295" t="inlineStr">
        <is>
          <t>Not assessed (not included)</t>
        </is>
      </c>
      <c r="AD1295" t="inlineStr">
        <is>
          <t>Zahra Shamsi SA, Hussain Z, Zaman M.</t>
        </is>
      </c>
      <c r="AF1295" t="inlineStr">
        <is>
          <t>Unknown - Verify via DOI</t>
        </is>
      </c>
      <c r="AH1295" t="inlineStr">
        <is>
          <t>Not assessed</t>
        </is>
      </c>
      <c r="AI1295" t="inlineStr">
        <is>
          <t>Not reported</t>
        </is>
      </c>
      <c r="AJ1295" t="inlineStr">
        <is>
          <t>Not reported</t>
        </is>
      </c>
      <c r="AK1295" t="inlineStr">
        <is>
          <t>Not reported</t>
        </is>
      </c>
      <c r="AL1295" t="inlineStr">
        <is>
          <t>Not reported</t>
        </is>
      </c>
      <c r="AM1295" t="inlineStr">
        <is>
          <t>Not reported</t>
        </is>
      </c>
      <c r="AN1295" t="inlineStr">
        <is>
          <t>Not reported</t>
        </is>
      </c>
      <c r="AO1295" t="inlineStr">
        <is>
          <t>Not reviewed</t>
        </is>
      </c>
      <c r="AP1295" t="inlineStr">
        <is>
          <t>Not reported</t>
        </is>
      </c>
      <c r="AQ1295" t="inlineStr">
        <is>
          <t>Not reported</t>
        </is>
      </c>
      <c r="AR1295" t="inlineStr">
        <is>
          <t>Not reported</t>
        </is>
      </c>
      <c r="AS1295" t="inlineStr">
        <is>
          <t>See abstract</t>
        </is>
      </c>
      <c r="AT1295" t="inlineStr">
        <is>
          <t>Not reviewed</t>
        </is>
      </c>
      <c r="AU1295" t="inlineStr">
        <is>
          <t>Not reviewed</t>
        </is>
      </c>
      <c r="AV1295" t="inlineStr">
        <is>
          <t>Not reviewed</t>
        </is>
      </c>
      <c r="AW1295" t="inlineStr">
        <is>
          <t>Not reviewed</t>
        </is>
      </c>
      <c r="AX1295" t="inlineStr">
        <is>
          <t>Not reported</t>
        </is>
      </c>
      <c r="AY1295" t="inlineStr">
        <is>
          <t>Not reported</t>
        </is>
      </c>
      <c r="AZ1295" t="inlineStr">
        <is>
          <t>Not reported</t>
        </is>
      </c>
      <c r="BA1295" t="inlineStr">
        <is>
          <t>Not reported</t>
        </is>
      </c>
      <c r="BB1295" t="inlineStr">
        <is>
          <t>Not reported</t>
        </is>
      </c>
      <c r="BC1295" t="inlineStr">
        <is>
          <t>Not reported</t>
        </is>
      </c>
      <c r="BD1295" t="inlineStr">
        <is>
          <t>Not reported</t>
        </is>
      </c>
      <c r="BE1295" t="inlineStr">
        <is>
          <t>Not reported</t>
        </is>
      </c>
      <c r="BF1295" t="inlineStr">
        <is>
          <t>Not reported</t>
        </is>
      </c>
      <c r="BG1295" t="inlineStr">
        <is>
          <t>Not reviewed (not included)</t>
        </is>
      </c>
      <c r="BH1295" t="inlineStr">
        <is>
          <t>N/A</t>
        </is>
      </c>
      <c r="BI1295" t="inlineStr">
        <is>
          <t>Not reviewed</t>
        </is>
      </c>
      <c r="BJ1295" t="inlineStr">
        <is>
          <t>Not reviewed</t>
        </is>
      </c>
      <c r="BK1295" t="inlineStr">
        <is>
          <t>Not reviewed</t>
        </is>
      </c>
      <c r="BL1295" t="inlineStr">
        <is>
          <t>Not reviewed</t>
        </is>
      </c>
      <c r="BM1295" t="inlineStr">
        <is>
          <t>Not reviewed (not included)</t>
        </is>
      </c>
      <c r="BN1295" t="inlineStr">
        <is>
          <t>Out of Date Range - E4-Year: Published 2026, outside 2019-2025 window</t>
        </is>
      </c>
      <c r="BO1295" t="inlineStr">
        <is>
          <t>Abstract-level screening only</t>
        </is>
      </c>
      <c r="BP1295" t="inlineStr">
        <is>
          <t>Not reported</t>
        </is>
      </c>
    </row>
    <row r="1296">
      <c r="A1296" t="inlineStr">
        <is>
          <t>Maximum and minimum activity in inpatient adolescents with Bipolar Disorders: Daily-Variability classification of actigraphy pattern with artificial intelligence</t>
        </is>
      </c>
      <c r="B1296" t="n">
        <v>2025</v>
      </c>
      <c r="C1296" t="inlineStr">
        <is>
          <t>Not checked</t>
        </is>
      </c>
      <c r="D1296" t="inlineStr">
        <is>
          <t>Not checked</t>
        </is>
      </c>
      <c r="E1296">
        <f>_XLFN.IFNA( _XLFN.XLOOKUP(A1197,#REF!,#REF!), "NOT PUBMED")</f>
        <v/>
      </c>
      <c r="G1296" t="inlineStr">
        <is>
          <t>Unimodal</t>
        </is>
      </c>
      <c r="H1296" t="inlineStr">
        <is>
          <t>See abstract</t>
        </is>
      </c>
      <c r="I1296" t="inlineStr">
        <is>
          <t>See abstract</t>
        </is>
      </c>
      <c r="J1296" t="inlineStr">
        <is>
          <t>See abstract (AI/ML)</t>
        </is>
      </c>
      <c r="K1296" t="inlineStr">
        <is>
          <t>See abstract</t>
        </is>
      </c>
      <c r="M1296" t="inlineStr">
        <is>
          <t>See abstract</t>
        </is>
      </c>
      <c r="N1296" t="inlineStr">
        <is>
          <t>See abstract</t>
        </is>
      </c>
      <c r="O1296" t="inlineStr">
        <is>
          <t>Not verified from abstract</t>
        </is>
      </c>
      <c r="P1296" t="inlineStr">
        <is>
          <t>See abstract</t>
        </is>
      </c>
      <c r="Q1296" t="inlineStr">
        <is>
          <t>See abstract</t>
        </is>
      </c>
      <c r="R1296" t="inlineStr">
        <is>
          <t>Not reviewed (not included)</t>
        </is>
      </c>
      <c r="S1296" t="inlineStr">
        <is>
          <t>Not reviewed (not included)</t>
        </is>
      </c>
      <c r="T1296" t="inlineStr">
        <is>
          <t>Abstract screening only. Non-ADHD Focused</t>
        </is>
      </c>
      <c r="U1296" t="inlineStr">
        <is>
          <t>EXCLUDE</t>
        </is>
      </c>
      <c r="V1296" t="inlineStr">
        <is>
          <t>E2-Not ADHD focused: Neither title nor abstract mentions ADHD or attention-deficit/hyperactivity</t>
        </is>
      </c>
      <c r="W1296" t="inlineStr">
        <is>
          <t>Excluded: Not ADHD Focused</t>
        </is>
      </c>
      <c r="X1296" t="inlineStr">
        <is>
          <t>Not assessed from abstract</t>
        </is>
      </c>
      <c r="Y1296" t="inlineStr">
        <is>
          <t>Pubmed</t>
        </is>
      </c>
      <c r="Z1296" t="inlineStr">
        <is>
          <t>Not determined from abstract</t>
        </is>
      </c>
      <c r="AB1296" t="inlineStr">
        <is>
          <t>Not assessed (not included)</t>
        </is>
      </c>
      <c r="AC1296" t="inlineStr">
        <is>
          <t>Not assessed (not included)</t>
        </is>
      </c>
      <c r="AD1296" t="inlineStr">
        <is>
          <t>Vahedifard F, Birmaher B, Iyengar S, Wolfe M, Lepore BN, Chobany M, Abdul-Waalee H, Malgireddy G, Hart JA, Bertocci MA, Diler RS.</t>
        </is>
      </c>
      <c r="AF1296" t="inlineStr">
        <is>
          <t>Unknown - Verify via DOI</t>
        </is>
      </c>
      <c r="AH1296" t="inlineStr">
        <is>
          <t>Not assessed</t>
        </is>
      </c>
      <c r="AI1296" t="inlineStr">
        <is>
          <t>Not reported</t>
        </is>
      </c>
      <c r="AJ1296" t="inlineStr">
        <is>
          <t>Not reported</t>
        </is>
      </c>
      <c r="AK1296" t="inlineStr">
        <is>
          <t>Not reported</t>
        </is>
      </c>
      <c r="AL1296" t="inlineStr">
        <is>
          <t>Not reported</t>
        </is>
      </c>
      <c r="AM1296" t="inlineStr">
        <is>
          <t>Not reported</t>
        </is>
      </c>
      <c r="AN1296" t="inlineStr">
        <is>
          <t>Not reported</t>
        </is>
      </c>
      <c r="AO1296" t="inlineStr">
        <is>
          <t>Not reviewed</t>
        </is>
      </c>
      <c r="AP1296" t="inlineStr">
        <is>
          <t>Not reported</t>
        </is>
      </c>
      <c r="AQ1296" t="inlineStr">
        <is>
          <t>Not reported</t>
        </is>
      </c>
      <c r="AR1296" t="inlineStr">
        <is>
          <t>Not reported</t>
        </is>
      </c>
      <c r="AS1296" t="inlineStr">
        <is>
          <t>See abstract</t>
        </is>
      </c>
      <c r="AT1296" t="inlineStr">
        <is>
          <t>Not reviewed</t>
        </is>
      </c>
      <c r="AU1296" t="inlineStr">
        <is>
          <t>Not reviewed</t>
        </is>
      </c>
      <c r="AV1296" t="inlineStr">
        <is>
          <t>Not reviewed</t>
        </is>
      </c>
      <c r="AW1296" t="inlineStr">
        <is>
          <t>Not reviewed</t>
        </is>
      </c>
      <c r="AX1296" t="inlineStr">
        <is>
          <t>Not reported</t>
        </is>
      </c>
      <c r="AY1296" t="inlineStr">
        <is>
          <t>Not reported</t>
        </is>
      </c>
      <c r="AZ1296" t="inlineStr">
        <is>
          <t>Not reported</t>
        </is>
      </c>
      <c r="BA1296" t="inlineStr">
        <is>
          <t>Not reported</t>
        </is>
      </c>
      <c r="BB1296" t="inlineStr">
        <is>
          <t>Not reported</t>
        </is>
      </c>
      <c r="BC1296" t="inlineStr">
        <is>
          <t>Not reported</t>
        </is>
      </c>
      <c r="BD1296" t="inlineStr">
        <is>
          <t>Not reported</t>
        </is>
      </c>
      <c r="BE1296" t="inlineStr">
        <is>
          <t>Not reported</t>
        </is>
      </c>
      <c r="BF1296" t="inlineStr">
        <is>
          <t>Not reported</t>
        </is>
      </c>
      <c r="BG1296" t="inlineStr">
        <is>
          <t>Not reviewed (not included)</t>
        </is>
      </c>
      <c r="BH1296" t="inlineStr">
        <is>
          <t>N/A</t>
        </is>
      </c>
      <c r="BI1296" t="inlineStr">
        <is>
          <t>Not reviewed</t>
        </is>
      </c>
      <c r="BJ1296" t="inlineStr">
        <is>
          <t>Not reviewed</t>
        </is>
      </c>
      <c r="BK1296" t="inlineStr">
        <is>
          <t>Not reviewed</t>
        </is>
      </c>
      <c r="BL1296" t="inlineStr">
        <is>
          <t>Not reviewed</t>
        </is>
      </c>
      <c r="BM1296" t="inlineStr">
        <is>
          <t>Not reviewed (not included)</t>
        </is>
      </c>
      <c r="BN1296" t="inlineStr">
        <is>
          <t>Non-ADHD Focused - E2-Not ADHD focused: Neither title nor abstract mentions ADHD or attention-deficit/hyperactivity</t>
        </is>
      </c>
      <c r="BO1296" t="inlineStr">
        <is>
          <t>Abstract-level screening only</t>
        </is>
      </c>
      <c r="BP1296" t="inlineStr">
        <is>
          <t>Not reported</t>
        </is>
      </c>
    </row>
    <row r="1297">
      <c r="A1297" t="inlineStr">
        <is>
          <t>Linking ADHD and Behavioral Assessment Through Identification of Shared Diagnostic Task-Based Functional Connections</t>
        </is>
      </c>
      <c r="B1297" t="n">
        <v>2020</v>
      </c>
      <c r="C1297" t="inlineStr">
        <is>
          <t>Not checked</t>
        </is>
      </c>
      <c r="D1297" t="inlineStr">
        <is>
          <t>Not checked</t>
        </is>
      </c>
      <c r="E1297">
        <f>_XLFN.IFNA( _XLFN.XLOOKUP(A1198,#REF!,#REF!), "NOT PUBMED")</f>
        <v/>
      </c>
      <c r="G1297" t="inlineStr">
        <is>
          <t>Unimodal</t>
        </is>
      </c>
      <c r="H1297" t="inlineStr">
        <is>
          <t>See abstract</t>
        </is>
      </c>
      <c r="I1297" t="inlineStr">
        <is>
          <t>See abstract</t>
        </is>
      </c>
      <c r="J1297" t="inlineStr">
        <is>
          <t>See abstract (AI/ML)</t>
        </is>
      </c>
      <c r="K1297" t="inlineStr">
        <is>
          <t>See abstract</t>
        </is>
      </c>
      <c r="M1297" t="inlineStr">
        <is>
          <t>See abstract</t>
        </is>
      </c>
      <c r="N1297" t="inlineStr">
        <is>
          <t>See abstract</t>
        </is>
      </c>
      <c r="O1297" t="inlineStr">
        <is>
          <t>Not verified from abstract</t>
        </is>
      </c>
      <c r="P1297" t="inlineStr">
        <is>
          <t>See abstract</t>
        </is>
      </c>
      <c r="Q1297" t="inlineStr">
        <is>
          <t>See abstract</t>
        </is>
      </c>
      <c r="R1297" t="inlineStr">
        <is>
          <t>Not reviewed (not included)</t>
        </is>
      </c>
      <c r="S1297" t="inlineStr">
        <is>
          <t>Not reviewed (not included)</t>
        </is>
      </c>
      <c r="T1297" t="inlineStr">
        <is>
          <t>Abstract screening only. No AI/ML Methods</t>
        </is>
      </c>
      <c r="U1297" t="inlineStr">
        <is>
          <t>EXCLUDE</t>
        </is>
      </c>
      <c r="V1297" t="inlineStr">
        <is>
          <t>E1-No AI/ML/DL: Abstract and title do not describe application of AI, ML, or DL methods</t>
        </is>
      </c>
      <c r="W1297" t="inlineStr">
        <is>
          <t>Excluded: No AI/ML Methods</t>
        </is>
      </c>
      <c r="X1297" t="inlineStr">
        <is>
          <t>Not assessed from abstract</t>
        </is>
      </c>
      <c r="Y1297" t="inlineStr">
        <is>
          <t>Pubmed</t>
        </is>
      </c>
      <c r="Z1297" t="inlineStr">
        <is>
          <t>Not determined from abstract</t>
        </is>
      </c>
      <c r="AB1297" t="inlineStr">
        <is>
          <t>Not assessed (not included)</t>
        </is>
      </c>
      <c r="AC1297" t="inlineStr">
        <is>
          <t>Not assessed (not included)</t>
        </is>
      </c>
      <c r="AD1297" t="inlineStr">
        <is>
          <t>McNorgan C, Judson C, Handzlik D, Holden JG.</t>
        </is>
      </c>
      <c r="AF1297" t="inlineStr">
        <is>
          <t>Unknown - Verify via DOI</t>
        </is>
      </c>
      <c r="AH1297" t="inlineStr">
        <is>
          <t>Not assessed</t>
        </is>
      </c>
      <c r="AI1297" t="inlineStr">
        <is>
          <t>Not reported</t>
        </is>
      </c>
      <c r="AJ1297" t="inlineStr">
        <is>
          <t>Not reported</t>
        </is>
      </c>
      <c r="AK1297" t="inlineStr">
        <is>
          <t>Not reported</t>
        </is>
      </c>
      <c r="AL1297" t="inlineStr">
        <is>
          <t>Not reported</t>
        </is>
      </c>
      <c r="AM1297" t="inlineStr">
        <is>
          <t>Not reported</t>
        </is>
      </c>
      <c r="AN1297" t="inlineStr">
        <is>
          <t>Not reported</t>
        </is>
      </c>
      <c r="AO1297" t="inlineStr">
        <is>
          <t>Not reviewed</t>
        </is>
      </c>
      <c r="AP1297" t="inlineStr">
        <is>
          <t>Not reported</t>
        </is>
      </c>
      <c r="AQ1297" t="inlineStr">
        <is>
          <t>Not reported</t>
        </is>
      </c>
      <c r="AR1297" t="inlineStr">
        <is>
          <t>Not reported</t>
        </is>
      </c>
      <c r="AS1297" t="inlineStr">
        <is>
          <t>See abstract</t>
        </is>
      </c>
      <c r="AT1297" t="inlineStr">
        <is>
          <t>Not reviewed</t>
        </is>
      </c>
      <c r="AU1297" t="inlineStr">
        <is>
          <t>Not reviewed</t>
        </is>
      </c>
      <c r="AV1297" t="inlineStr">
        <is>
          <t>Not reviewed</t>
        </is>
      </c>
      <c r="AW1297" t="inlineStr">
        <is>
          <t>Not reviewed</t>
        </is>
      </c>
      <c r="AX1297" t="inlineStr">
        <is>
          <t>Not reported</t>
        </is>
      </c>
      <c r="AY1297" t="inlineStr">
        <is>
          <t>Not reported</t>
        </is>
      </c>
      <c r="AZ1297" t="inlineStr">
        <is>
          <t>Not reported</t>
        </is>
      </c>
      <c r="BA1297" t="inlineStr">
        <is>
          <t>Not reported</t>
        </is>
      </c>
      <c r="BB1297" t="inlineStr">
        <is>
          <t>Not reported</t>
        </is>
      </c>
      <c r="BC1297" t="inlineStr">
        <is>
          <t>Not reported</t>
        </is>
      </c>
      <c r="BD1297" t="inlineStr">
        <is>
          <t>Not reported</t>
        </is>
      </c>
      <c r="BE1297" t="inlineStr">
        <is>
          <t>Not reported</t>
        </is>
      </c>
      <c r="BF1297" t="inlineStr">
        <is>
          <t>Not reported</t>
        </is>
      </c>
      <c r="BG1297" t="inlineStr">
        <is>
          <t>Not reviewed (not included)</t>
        </is>
      </c>
      <c r="BH1297" t="inlineStr">
        <is>
          <t>N/A</t>
        </is>
      </c>
      <c r="BI1297" t="inlineStr">
        <is>
          <t>Not reviewed</t>
        </is>
      </c>
      <c r="BJ1297" t="inlineStr">
        <is>
          <t>Not reviewed</t>
        </is>
      </c>
      <c r="BK1297" t="inlineStr">
        <is>
          <t>Not reviewed</t>
        </is>
      </c>
      <c r="BL1297" t="inlineStr">
        <is>
          <t>Not reviewed</t>
        </is>
      </c>
      <c r="BM1297" t="inlineStr">
        <is>
          <t>Not reviewed (not included)</t>
        </is>
      </c>
      <c r="BN1297" t="inlineStr">
        <is>
          <t>No AI/ML Methods - E1-No AI/ML/DL: Abstract and title do not describe application of AI, ML, or DL methods</t>
        </is>
      </c>
      <c r="BO1297" t="inlineStr">
        <is>
          <t>Abstract-level screening only</t>
        </is>
      </c>
      <c r="BP1297" t="inlineStr">
        <is>
          <t>Not reported</t>
        </is>
      </c>
    </row>
    <row r="1298">
      <c r="A1298" t="inlineStr">
        <is>
          <t>Investigation of quantitative synthetic MRI in the evaluation of attention-deficit/hyperactivity disorder</t>
        </is>
      </c>
      <c r="B1298" t="n">
        <v>2026</v>
      </c>
      <c r="C1298" t="inlineStr">
        <is>
          <t>Not checked</t>
        </is>
      </c>
      <c r="D1298" t="inlineStr">
        <is>
          <t>Not checked</t>
        </is>
      </c>
      <c r="E1298">
        <f>_XLFN.IFNA( _XLFN.XLOOKUP(A1199,#REF!,#REF!), "NOT PUBMED")</f>
        <v/>
      </c>
      <c r="G1298" t="inlineStr">
        <is>
          <t>Unimodal</t>
        </is>
      </c>
      <c r="H1298" t="inlineStr">
        <is>
          <t>See abstract</t>
        </is>
      </c>
      <c r="I1298" t="inlineStr">
        <is>
          <t>See abstract</t>
        </is>
      </c>
      <c r="J1298" t="inlineStr">
        <is>
          <t>See abstract (AI/ML)</t>
        </is>
      </c>
      <c r="K1298" t="inlineStr">
        <is>
          <t>See abstract</t>
        </is>
      </c>
      <c r="M1298" t="inlineStr">
        <is>
          <t>See abstract</t>
        </is>
      </c>
      <c r="N1298" t="inlineStr">
        <is>
          <t>See abstract</t>
        </is>
      </c>
      <c r="O1298" t="inlineStr">
        <is>
          <t>Not verified from abstract</t>
        </is>
      </c>
      <c r="P1298" t="inlineStr">
        <is>
          <t>See abstract</t>
        </is>
      </c>
      <c r="Q1298" t="inlineStr">
        <is>
          <t>See abstract</t>
        </is>
      </c>
      <c r="R1298" t="inlineStr">
        <is>
          <t>Not reviewed (not included)</t>
        </is>
      </c>
      <c r="S1298" t="inlineStr">
        <is>
          <t>Not reviewed (not included)</t>
        </is>
      </c>
      <c r="T1298" t="inlineStr">
        <is>
          <t>Abstract screening only. Out of Date Range</t>
        </is>
      </c>
      <c r="U1298" t="inlineStr">
        <is>
          <t>EXCLUDE</t>
        </is>
      </c>
      <c r="V1298" t="inlineStr">
        <is>
          <t>E4-Year: Published 2026, outside 2019-2025 window</t>
        </is>
      </c>
      <c r="W1298" t="inlineStr">
        <is>
          <t>Out of Date Range</t>
        </is>
      </c>
      <c r="X1298" t="inlineStr">
        <is>
          <t>Not assessed from abstract</t>
        </is>
      </c>
      <c r="Y1298" t="inlineStr">
        <is>
          <t>Pubmed</t>
        </is>
      </c>
      <c r="Z1298" t="inlineStr">
        <is>
          <t>Not determined from abstract</t>
        </is>
      </c>
      <c r="AB1298" t="inlineStr">
        <is>
          <t>Not assessed (not included)</t>
        </is>
      </c>
      <c r="AC1298" t="inlineStr">
        <is>
          <t>Not assessed (not included)</t>
        </is>
      </c>
      <c r="AD1298" t="inlineStr">
        <is>
          <t>Li Y, Lin L, Qiu H, Hou W, Gao X, Dai Y, Xu B, Chen Y, Zhang H, Yang Z, Liu M, Su S.</t>
        </is>
      </c>
      <c r="AF1298" t="inlineStr">
        <is>
          <t>Unknown - Verify via DOI</t>
        </is>
      </c>
      <c r="AH1298" t="inlineStr">
        <is>
          <t>Not assessed</t>
        </is>
      </c>
      <c r="AI1298" t="inlineStr">
        <is>
          <t>Not reported</t>
        </is>
      </c>
      <c r="AJ1298" t="inlineStr">
        <is>
          <t>Not reported</t>
        </is>
      </c>
      <c r="AK1298" t="inlineStr">
        <is>
          <t>Not reported</t>
        </is>
      </c>
      <c r="AL1298" t="inlineStr">
        <is>
          <t>Not reported</t>
        </is>
      </c>
      <c r="AM1298" t="inlineStr">
        <is>
          <t>Not reported</t>
        </is>
      </c>
      <c r="AN1298" t="inlineStr">
        <is>
          <t>Not reported</t>
        </is>
      </c>
      <c r="AO1298" t="inlineStr">
        <is>
          <t>Not reviewed</t>
        </is>
      </c>
      <c r="AP1298" t="inlineStr">
        <is>
          <t>Not reported</t>
        </is>
      </c>
      <c r="AQ1298" t="inlineStr">
        <is>
          <t>Not reported</t>
        </is>
      </c>
      <c r="AR1298" t="inlineStr">
        <is>
          <t>Not reported</t>
        </is>
      </c>
      <c r="AS1298" t="inlineStr">
        <is>
          <t>See abstract</t>
        </is>
      </c>
      <c r="AT1298" t="inlineStr">
        <is>
          <t>Not reviewed</t>
        </is>
      </c>
      <c r="AU1298" t="inlineStr">
        <is>
          <t>Not reviewed</t>
        </is>
      </c>
      <c r="AV1298" t="inlineStr">
        <is>
          <t>Not reviewed</t>
        </is>
      </c>
      <c r="AW1298" t="inlineStr">
        <is>
          <t>Not reviewed</t>
        </is>
      </c>
      <c r="AX1298" t="inlineStr">
        <is>
          <t>Not reported</t>
        </is>
      </c>
      <c r="AY1298" t="inlineStr">
        <is>
          <t>Not reported</t>
        </is>
      </c>
      <c r="AZ1298" t="inlineStr">
        <is>
          <t>Not reported</t>
        </is>
      </c>
      <c r="BA1298" t="inlineStr">
        <is>
          <t>Not reported</t>
        </is>
      </c>
      <c r="BB1298" t="inlineStr">
        <is>
          <t>Not reported</t>
        </is>
      </c>
      <c r="BC1298" t="inlineStr">
        <is>
          <t>Not reported</t>
        </is>
      </c>
      <c r="BD1298" t="inlineStr">
        <is>
          <t>Not reported</t>
        </is>
      </c>
      <c r="BE1298" t="inlineStr">
        <is>
          <t>Not reported</t>
        </is>
      </c>
      <c r="BF1298" t="inlineStr">
        <is>
          <t>Not reported</t>
        </is>
      </c>
      <c r="BG1298" t="inlineStr">
        <is>
          <t>Not reviewed (not included)</t>
        </is>
      </c>
      <c r="BH1298" t="inlineStr">
        <is>
          <t>N/A</t>
        </is>
      </c>
      <c r="BI1298" t="inlineStr">
        <is>
          <t>Not reviewed</t>
        </is>
      </c>
      <c r="BJ1298" t="inlineStr">
        <is>
          <t>Not reviewed</t>
        </is>
      </c>
      <c r="BK1298" t="inlineStr">
        <is>
          <t>Not reviewed</t>
        </is>
      </c>
      <c r="BL1298" t="inlineStr">
        <is>
          <t>Not reviewed</t>
        </is>
      </c>
      <c r="BM1298" t="inlineStr">
        <is>
          <t>Not reviewed (not included)</t>
        </is>
      </c>
      <c r="BN1298" t="inlineStr">
        <is>
          <t>Out of Date Range - E4-Year: Published 2026, outside 2019-2025 window</t>
        </is>
      </c>
      <c r="BO1298" t="inlineStr">
        <is>
          <t>Abstract-level screening only</t>
        </is>
      </c>
      <c r="BP1298" t="inlineStr">
        <is>
          <t>Not reported</t>
        </is>
      </c>
    </row>
    <row r="1299">
      <c r="A1299" t="inlineStr">
        <is>
          <t>Comparison of the performance of machine learning algorithms for the task-switching functional magnetic resonance imaging data for distinguishing attention deficit hyperactivity disorder from bipolar disorder</t>
        </is>
      </c>
      <c r="B1299" t="n">
        <v>2025</v>
      </c>
      <c r="C1299" t="inlineStr">
        <is>
          <t>Not checked</t>
        </is>
      </c>
      <c r="D1299" t="inlineStr">
        <is>
          <t>Not checked</t>
        </is>
      </c>
      <c r="E1299">
        <f>_XLFN.IFNA( _XLFN.XLOOKUP(A1201,#REF!,#REF!), "NOT PUBMED")</f>
        <v/>
      </c>
      <c r="G1299" t="inlineStr">
        <is>
          <t>Unimodal</t>
        </is>
      </c>
      <c r="H1299" t="inlineStr">
        <is>
          <t>See abstract</t>
        </is>
      </c>
      <c r="I1299" t="inlineStr">
        <is>
          <t>See abstract</t>
        </is>
      </c>
      <c r="J1299" t="inlineStr">
        <is>
          <t>See abstract (AI/ML)</t>
        </is>
      </c>
      <c r="K1299" t="inlineStr">
        <is>
          <t>See abstract</t>
        </is>
      </c>
      <c r="M1299" t="inlineStr">
        <is>
          <t>See abstract</t>
        </is>
      </c>
      <c r="N1299" t="inlineStr">
        <is>
          <t>See abstract</t>
        </is>
      </c>
      <c r="O1299" t="inlineStr">
        <is>
          <t>Not verified from abstract</t>
        </is>
      </c>
      <c r="P1299" t="inlineStr">
        <is>
          <t>See abstract</t>
        </is>
      </c>
      <c r="Q1299" t="inlineStr">
        <is>
          <t>See abstract</t>
        </is>
      </c>
      <c r="R1299" t="inlineStr">
        <is>
          <t>Not reviewed (not included)</t>
        </is>
      </c>
      <c r="S1299" t="inlineStr">
        <is>
          <t>Not reviewed (not included)</t>
        </is>
      </c>
      <c r="T1299" t="inlineStr">
        <is>
          <t>Abstract screening only. AI Not for Diagnosis</t>
        </is>
      </c>
      <c r="U1299" t="inlineStr">
        <is>
          <t>EXCLUDE</t>
        </is>
      </c>
      <c r="V1299" t="inlineStr">
        <is>
          <t>E1-Not Diagnosis: AI/ML does not appear to be applied for ADHD diagnosis, classification, or detection</t>
        </is>
      </c>
      <c r="W1299" t="inlineStr">
        <is>
          <t>Excluded: AI Not for Diagnosis</t>
        </is>
      </c>
      <c r="X1299" t="inlineStr">
        <is>
          <t>Not assessed from abstract</t>
        </is>
      </c>
      <c r="Y1299" t="inlineStr">
        <is>
          <t>Pubmed</t>
        </is>
      </c>
      <c r="Z1299" t="inlineStr">
        <is>
          <t>Not determined from abstract</t>
        </is>
      </c>
      <c r="AB1299" t="inlineStr">
        <is>
          <t>Not assessed (not included)</t>
        </is>
      </c>
      <c r="AC1299" t="inlineStr">
        <is>
          <t>Not assessed (not included)</t>
        </is>
      </c>
      <c r="AD1299" t="inlineStr">
        <is>
          <t>Solouki L, Shahsavari S, Sharini H, Hashemian AH, Mohammadian Y, Mohammadi H, Mahaki B.</t>
        </is>
      </c>
      <c r="AF1299" t="inlineStr">
        <is>
          <t>Unknown - Verify via DOI</t>
        </is>
      </c>
      <c r="AH1299" t="inlineStr">
        <is>
          <t>Not assessed</t>
        </is>
      </c>
      <c r="AI1299" t="inlineStr">
        <is>
          <t>Not reported</t>
        </is>
      </c>
      <c r="AJ1299" t="inlineStr">
        <is>
          <t>Not reported</t>
        </is>
      </c>
      <c r="AK1299" t="inlineStr">
        <is>
          <t>Not reported</t>
        </is>
      </c>
      <c r="AL1299" t="inlineStr">
        <is>
          <t>Not reported</t>
        </is>
      </c>
      <c r="AM1299" t="inlineStr">
        <is>
          <t>Not reported</t>
        </is>
      </c>
      <c r="AN1299" t="inlineStr">
        <is>
          <t>Not reported</t>
        </is>
      </c>
      <c r="AO1299" t="inlineStr">
        <is>
          <t>Not reviewed</t>
        </is>
      </c>
      <c r="AP1299" t="inlineStr">
        <is>
          <t>Not reported</t>
        </is>
      </c>
      <c r="AQ1299" t="inlineStr">
        <is>
          <t>Not reported</t>
        </is>
      </c>
      <c r="AR1299" t="inlineStr">
        <is>
          <t>Not reported</t>
        </is>
      </c>
      <c r="AS1299" t="inlineStr">
        <is>
          <t>See abstract</t>
        </is>
      </c>
      <c r="AT1299" t="inlineStr">
        <is>
          <t>Not reviewed</t>
        </is>
      </c>
      <c r="AU1299" t="inlineStr">
        <is>
          <t>Not reviewed</t>
        </is>
      </c>
      <c r="AV1299" t="inlineStr">
        <is>
          <t>Not reviewed</t>
        </is>
      </c>
      <c r="AW1299" t="inlineStr">
        <is>
          <t>Not reviewed</t>
        </is>
      </c>
      <c r="AX1299" t="inlineStr">
        <is>
          <t>Not reported</t>
        </is>
      </c>
      <c r="AY1299" t="inlineStr">
        <is>
          <t>Not reported</t>
        </is>
      </c>
      <c r="AZ1299" t="inlineStr">
        <is>
          <t>Not reported</t>
        </is>
      </c>
      <c r="BA1299" t="inlineStr">
        <is>
          <t>Not reported</t>
        </is>
      </c>
      <c r="BB1299" t="inlineStr">
        <is>
          <t>Not reported</t>
        </is>
      </c>
      <c r="BC1299" t="inlineStr">
        <is>
          <t>Not reported</t>
        </is>
      </c>
      <c r="BD1299" t="inlineStr">
        <is>
          <t>Not reported</t>
        </is>
      </c>
      <c r="BE1299" t="inlineStr">
        <is>
          <t>Not reported</t>
        </is>
      </c>
      <c r="BF1299" t="inlineStr">
        <is>
          <t>Not reported</t>
        </is>
      </c>
      <c r="BG1299" t="inlineStr">
        <is>
          <t>Not reviewed (not included)</t>
        </is>
      </c>
      <c r="BH1299" t="inlineStr">
        <is>
          <t>N/A</t>
        </is>
      </c>
      <c r="BI1299" t="inlineStr">
        <is>
          <t>Not reviewed</t>
        </is>
      </c>
      <c r="BJ1299" t="inlineStr">
        <is>
          <t>Not reviewed</t>
        </is>
      </c>
      <c r="BK1299" t="inlineStr">
        <is>
          <t>Not reviewed</t>
        </is>
      </c>
      <c r="BL1299" t="inlineStr">
        <is>
          <t>Not reviewed</t>
        </is>
      </c>
      <c r="BM1299" t="inlineStr">
        <is>
          <t>Not reviewed (not included)</t>
        </is>
      </c>
      <c r="BN1299" t="inlineStr">
        <is>
          <t>AI Not for Diagnosis - E1-Not Diagnosis: AI/ML does not appear to be applied for ADHD diagnosis, classification, or detecti</t>
        </is>
      </c>
      <c r="BO1299" t="inlineStr">
        <is>
          <t>Abstract-level screening only</t>
        </is>
      </c>
      <c r="BP1299" t="inlineStr">
        <is>
          <t>Not reported</t>
        </is>
      </c>
    </row>
    <row r="1300">
      <c r="A1300" t="inlineStr">
        <is>
          <t>Artificial intelligence in diagnosis of pediatric neurodevelopmental disorders: a scoping review</t>
        </is>
      </c>
      <c r="B1300" t="n">
        <v>2026</v>
      </c>
      <c r="C1300" t="inlineStr">
        <is>
          <t>Not checked</t>
        </is>
      </c>
      <c r="D1300" t="inlineStr">
        <is>
          <t>Not checked</t>
        </is>
      </c>
      <c r="E1300">
        <f>_XLFN.IFNA( _XLFN.XLOOKUP(A1202,#REF!,#REF!), "NOT PUBMED")</f>
        <v/>
      </c>
      <c r="G1300" t="inlineStr">
        <is>
          <t>Unimodal</t>
        </is>
      </c>
      <c r="H1300" t="inlineStr">
        <is>
          <t>See abstract</t>
        </is>
      </c>
      <c r="I1300" t="inlineStr">
        <is>
          <t>See abstract</t>
        </is>
      </c>
      <c r="J1300" t="inlineStr">
        <is>
          <t>See abstract (AI/ML)</t>
        </is>
      </c>
      <c r="K1300" t="inlineStr">
        <is>
          <t>See abstract</t>
        </is>
      </c>
      <c r="M1300" t="inlineStr">
        <is>
          <t>See abstract</t>
        </is>
      </c>
      <c r="N1300" t="inlineStr">
        <is>
          <t>See abstract</t>
        </is>
      </c>
      <c r="O1300" t="inlineStr">
        <is>
          <t>Not verified from abstract</t>
        </is>
      </c>
      <c r="P1300" t="inlineStr">
        <is>
          <t>See abstract</t>
        </is>
      </c>
      <c r="Q1300" t="inlineStr">
        <is>
          <t>See abstract</t>
        </is>
      </c>
      <c r="R1300" t="inlineStr">
        <is>
          <t>Not reviewed (not included)</t>
        </is>
      </c>
      <c r="S1300" t="inlineStr">
        <is>
          <t>Not reviewed (not included)</t>
        </is>
      </c>
      <c r="T1300" t="inlineStr">
        <is>
          <t>Abstract screening only. Out of Date Range</t>
        </is>
      </c>
      <c r="U1300" t="inlineStr">
        <is>
          <t>EXCLUDE</t>
        </is>
      </c>
      <c r="V1300" t="inlineStr">
        <is>
          <t>E4-Year: Published 2026, outside 2019-2025 window</t>
        </is>
      </c>
      <c r="W1300" t="inlineStr">
        <is>
          <t>Out of Date Range</t>
        </is>
      </c>
      <c r="X1300" t="inlineStr">
        <is>
          <t>Not assessed from abstract</t>
        </is>
      </c>
      <c r="Y1300" t="inlineStr">
        <is>
          <t>Pubmed</t>
        </is>
      </c>
      <c r="Z1300" t="inlineStr">
        <is>
          <t>Not determined from abstract</t>
        </is>
      </c>
      <c r="AB1300" t="inlineStr">
        <is>
          <t>Not assessed (not included)</t>
        </is>
      </c>
      <c r="AC1300" t="inlineStr">
        <is>
          <t>Not assessed (not included)</t>
        </is>
      </c>
      <c r="AD1300" t="inlineStr">
        <is>
          <t>Ramírez MAN, Rodríguez MM, Salas MJC, Rincón EHH.</t>
        </is>
      </c>
      <c r="AF1300" t="inlineStr">
        <is>
          <t>Unknown - Verify via DOI</t>
        </is>
      </c>
      <c r="AH1300" t="inlineStr">
        <is>
          <t>Not assessed</t>
        </is>
      </c>
      <c r="AI1300" t="inlineStr">
        <is>
          <t>Not reported</t>
        </is>
      </c>
      <c r="AJ1300" t="inlineStr">
        <is>
          <t>Not reported</t>
        </is>
      </c>
      <c r="AK1300" t="inlineStr">
        <is>
          <t>Not reported</t>
        </is>
      </c>
      <c r="AL1300" t="inlineStr">
        <is>
          <t>Not reported</t>
        </is>
      </c>
      <c r="AM1300" t="inlineStr">
        <is>
          <t>Not reported</t>
        </is>
      </c>
      <c r="AN1300" t="inlineStr">
        <is>
          <t>Not reported</t>
        </is>
      </c>
      <c r="AO1300" t="inlineStr">
        <is>
          <t>Not reviewed</t>
        </is>
      </c>
      <c r="AP1300" t="inlineStr">
        <is>
          <t>Not reported</t>
        </is>
      </c>
      <c r="AQ1300" t="inlineStr">
        <is>
          <t>Not reported</t>
        </is>
      </c>
      <c r="AR1300" t="inlineStr">
        <is>
          <t>Not reported</t>
        </is>
      </c>
      <c r="AS1300" t="inlineStr">
        <is>
          <t>See abstract</t>
        </is>
      </c>
      <c r="AT1300" t="inlineStr">
        <is>
          <t>Not reviewed</t>
        </is>
      </c>
      <c r="AU1300" t="inlineStr">
        <is>
          <t>Not reviewed</t>
        </is>
      </c>
      <c r="AV1300" t="inlineStr">
        <is>
          <t>Not reviewed</t>
        </is>
      </c>
      <c r="AW1300" t="inlineStr">
        <is>
          <t>Not reviewed</t>
        </is>
      </c>
      <c r="AX1300" t="inlineStr">
        <is>
          <t>Not reported</t>
        </is>
      </c>
      <c r="AY1300" t="inlineStr">
        <is>
          <t>Not reported</t>
        </is>
      </c>
      <c r="AZ1300" t="inlineStr">
        <is>
          <t>Not reported</t>
        </is>
      </c>
      <c r="BA1300" t="inlineStr">
        <is>
          <t>Not reported</t>
        </is>
      </c>
      <c r="BB1300" t="inlineStr">
        <is>
          <t>Not reported</t>
        </is>
      </c>
      <c r="BC1300" t="inlineStr">
        <is>
          <t>Not reported</t>
        </is>
      </c>
      <c r="BD1300" t="inlineStr">
        <is>
          <t>Not reported</t>
        </is>
      </c>
      <c r="BE1300" t="inlineStr">
        <is>
          <t>Not reported</t>
        </is>
      </c>
      <c r="BF1300" t="inlineStr">
        <is>
          <t>Not reported</t>
        </is>
      </c>
      <c r="BG1300" t="inlineStr">
        <is>
          <t>Not reviewed (not included)</t>
        </is>
      </c>
      <c r="BH1300" t="inlineStr">
        <is>
          <t>N/A</t>
        </is>
      </c>
      <c r="BI1300" t="inlineStr">
        <is>
          <t>Not reviewed</t>
        </is>
      </c>
      <c r="BJ1300" t="inlineStr">
        <is>
          <t>Not reviewed</t>
        </is>
      </c>
      <c r="BK1300" t="inlineStr">
        <is>
          <t>Not reviewed</t>
        </is>
      </c>
      <c r="BL1300" t="inlineStr">
        <is>
          <t>Not reviewed</t>
        </is>
      </c>
      <c r="BM1300" t="inlineStr">
        <is>
          <t>Not reviewed (not included)</t>
        </is>
      </c>
      <c r="BN1300" t="inlineStr">
        <is>
          <t>Out of Date Range - E4-Year: Published 2026, outside 2019-2025 window</t>
        </is>
      </c>
      <c r="BO1300" t="inlineStr">
        <is>
          <t>Abstract-level screening only</t>
        </is>
      </c>
      <c r="BP1300" t="inlineStr">
        <is>
          <t>Not reported</t>
        </is>
      </c>
    </row>
    <row r="1301">
      <c r="A1301" t="inlineStr">
        <is>
          <t>ADBrainNet: a deep neural network for Autism Spectrum Disorder (ASD) and Attention Deficit and Hyperactivity Disorder (ADHD) classification using resting-state fMRI images based on explainable artificial intelligence</t>
        </is>
      </c>
      <c r="B1301" t="n">
        <v>2026</v>
      </c>
      <c r="C1301" t="inlineStr">
        <is>
          <t>Not checked</t>
        </is>
      </c>
      <c r="D1301" t="inlineStr">
        <is>
          <t>Not checked</t>
        </is>
      </c>
      <c r="E1301">
        <f>_XLFN.IFNA( _XLFN.XLOOKUP(A1203,#REF!,#REF!), "NOT PUBMED")</f>
        <v/>
      </c>
      <c r="G1301" t="inlineStr">
        <is>
          <t>Unimodal</t>
        </is>
      </c>
      <c r="H1301" t="inlineStr">
        <is>
          <t>See abstract</t>
        </is>
      </c>
      <c r="I1301" t="inlineStr">
        <is>
          <t>See abstract</t>
        </is>
      </c>
      <c r="J1301" t="inlineStr">
        <is>
          <t>See abstract (AI/ML)</t>
        </is>
      </c>
      <c r="K1301" t="inlineStr">
        <is>
          <t>See abstract</t>
        </is>
      </c>
      <c r="M1301" t="inlineStr">
        <is>
          <t>See abstract</t>
        </is>
      </c>
      <c r="N1301" t="inlineStr">
        <is>
          <t>See abstract</t>
        </is>
      </c>
      <c r="O1301" t="inlineStr">
        <is>
          <t>Not verified from abstract</t>
        </is>
      </c>
      <c r="P1301" t="inlineStr">
        <is>
          <t>See abstract</t>
        </is>
      </c>
      <c r="Q1301" t="inlineStr">
        <is>
          <t>See abstract</t>
        </is>
      </c>
      <c r="R1301" t="inlineStr">
        <is>
          <t>Not reviewed (not included)</t>
        </is>
      </c>
      <c r="S1301" t="inlineStr">
        <is>
          <t>Not reviewed (not included)</t>
        </is>
      </c>
      <c r="T1301" t="inlineStr">
        <is>
          <t>Abstract screening only. Out of Date Range</t>
        </is>
      </c>
      <c r="U1301" t="inlineStr">
        <is>
          <t>EXCLUDE</t>
        </is>
      </c>
      <c r="V1301" t="inlineStr">
        <is>
          <t>E4-Year: Published 2026, outside 2019-2025 window</t>
        </is>
      </c>
      <c r="W1301" t="inlineStr">
        <is>
          <t>Out of Date Range</t>
        </is>
      </c>
      <c r="X1301" t="inlineStr">
        <is>
          <t>Not assessed from abstract</t>
        </is>
      </c>
      <c r="Y1301" t="inlineStr">
        <is>
          <t>Pubmed</t>
        </is>
      </c>
      <c r="Z1301" t="inlineStr">
        <is>
          <t>Not determined from abstract</t>
        </is>
      </c>
      <c r="AB1301" t="inlineStr">
        <is>
          <t>Not assessed (not included)</t>
        </is>
      </c>
      <c r="AC1301" t="inlineStr">
        <is>
          <t>Not assessed (not included)</t>
        </is>
      </c>
      <c r="AD1301" t="inlineStr">
        <is>
          <t>Yi X, Huang J, Akinwunmi B, Ming WK.</t>
        </is>
      </c>
      <c r="AF1301" t="inlineStr">
        <is>
          <t>Unknown - Verify via DOI</t>
        </is>
      </c>
      <c r="AH1301" t="inlineStr">
        <is>
          <t>Not assessed</t>
        </is>
      </c>
      <c r="AI1301" t="inlineStr">
        <is>
          <t>Not reported</t>
        </is>
      </c>
      <c r="AJ1301" t="inlineStr">
        <is>
          <t>Not reported</t>
        </is>
      </c>
      <c r="AK1301" t="inlineStr">
        <is>
          <t>Not reported</t>
        </is>
      </c>
      <c r="AL1301" t="inlineStr">
        <is>
          <t>Not reported</t>
        </is>
      </c>
      <c r="AM1301" t="inlineStr">
        <is>
          <t>Not reported</t>
        </is>
      </c>
      <c r="AN1301" t="inlineStr">
        <is>
          <t>Not reported</t>
        </is>
      </c>
      <c r="AO1301" t="inlineStr">
        <is>
          <t>Not reviewed</t>
        </is>
      </c>
      <c r="AP1301" t="inlineStr">
        <is>
          <t>Not reported</t>
        </is>
      </c>
      <c r="AQ1301" t="inlineStr">
        <is>
          <t>Not reported</t>
        </is>
      </c>
      <c r="AR1301" t="inlineStr">
        <is>
          <t>Not reported</t>
        </is>
      </c>
      <c r="AS1301" t="inlineStr">
        <is>
          <t>See abstract</t>
        </is>
      </c>
      <c r="AT1301" t="inlineStr">
        <is>
          <t>Not reviewed</t>
        </is>
      </c>
      <c r="AU1301" t="inlineStr">
        <is>
          <t>Not reviewed</t>
        </is>
      </c>
      <c r="AV1301" t="inlineStr">
        <is>
          <t>Not reviewed</t>
        </is>
      </c>
      <c r="AW1301" t="inlineStr">
        <is>
          <t>Not reviewed</t>
        </is>
      </c>
      <c r="AX1301" t="inlineStr">
        <is>
          <t>Not reported</t>
        </is>
      </c>
      <c r="AY1301" t="inlineStr">
        <is>
          <t>Not reported</t>
        </is>
      </c>
      <c r="AZ1301" t="inlineStr">
        <is>
          <t>Not reported</t>
        </is>
      </c>
      <c r="BA1301" t="inlineStr">
        <is>
          <t>Not reported</t>
        </is>
      </c>
      <c r="BB1301" t="inlineStr">
        <is>
          <t>Not reported</t>
        </is>
      </c>
      <c r="BC1301" t="inlineStr">
        <is>
          <t>Not reported</t>
        </is>
      </c>
      <c r="BD1301" t="inlineStr">
        <is>
          <t>Not reported</t>
        </is>
      </c>
      <c r="BE1301" t="inlineStr">
        <is>
          <t>Not reported</t>
        </is>
      </c>
      <c r="BF1301" t="inlineStr">
        <is>
          <t>Not reported</t>
        </is>
      </c>
      <c r="BG1301" t="inlineStr">
        <is>
          <t>Not reviewed (not included)</t>
        </is>
      </c>
      <c r="BH1301" t="inlineStr">
        <is>
          <t>N/A</t>
        </is>
      </c>
      <c r="BI1301" t="inlineStr">
        <is>
          <t>Not reviewed</t>
        </is>
      </c>
      <c r="BJ1301" t="inlineStr">
        <is>
          <t>Not reviewed</t>
        </is>
      </c>
      <c r="BK1301" t="inlineStr">
        <is>
          <t>Not reviewed</t>
        </is>
      </c>
      <c r="BL1301" t="inlineStr">
        <is>
          <t>Not reviewed</t>
        </is>
      </c>
      <c r="BM1301" t="inlineStr">
        <is>
          <t>Not reviewed (not included)</t>
        </is>
      </c>
      <c r="BN1301" t="inlineStr">
        <is>
          <t>Out of Date Range - E4-Year: Published 2026, outside 2019-2025 window</t>
        </is>
      </c>
      <c r="BO1301" t="inlineStr">
        <is>
          <t>Abstract-level screening only</t>
        </is>
      </c>
      <c r="BP1301" t="inlineStr">
        <is>
          <t>Not reported</t>
        </is>
      </c>
    </row>
    <row r="1302">
      <c r="A1302" t="inlineStr">
        <is>
          <t>Patterns of Response to Methylphenidate Administration in Children with ADHD: A Personalized Medicine Approach through Clustering Analysis</t>
        </is>
      </c>
      <c r="B1302" t="n">
        <v>2021</v>
      </c>
      <c r="C1302" t="inlineStr">
        <is>
          <t>Not checked</t>
        </is>
      </c>
      <c r="D1302" t="inlineStr">
        <is>
          <t>Not checked</t>
        </is>
      </c>
      <c r="E1302">
        <f>_XLFN.IFNA( _XLFN.XLOOKUP(A1204,#REF!,#REF!), "NOT PUBMED")</f>
        <v/>
      </c>
      <c r="G1302" t="inlineStr">
        <is>
          <t>Unimodal</t>
        </is>
      </c>
      <c r="H1302" t="inlineStr">
        <is>
          <t>See abstract</t>
        </is>
      </c>
      <c r="I1302" t="inlineStr">
        <is>
          <t>See abstract</t>
        </is>
      </c>
      <c r="J1302" t="inlineStr">
        <is>
          <t>See abstract (AI/ML)</t>
        </is>
      </c>
      <c r="K1302" t="inlineStr">
        <is>
          <t>See abstract</t>
        </is>
      </c>
      <c r="M1302" t="inlineStr">
        <is>
          <t>See abstract</t>
        </is>
      </c>
      <c r="N1302" t="inlineStr">
        <is>
          <t>See abstract</t>
        </is>
      </c>
      <c r="O1302" t="inlineStr">
        <is>
          <t>Not verified from abstract</t>
        </is>
      </c>
      <c r="P1302" t="inlineStr">
        <is>
          <t>See abstract</t>
        </is>
      </c>
      <c r="Q1302" t="inlineStr">
        <is>
          <t>See abstract</t>
        </is>
      </c>
      <c r="R1302" t="inlineStr">
        <is>
          <t>Not reviewed (not included)</t>
        </is>
      </c>
      <c r="S1302" t="inlineStr">
        <is>
          <t>Not reviewed (not included)</t>
        </is>
      </c>
      <c r="T1302" t="inlineStr">
        <is>
          <t>Abstract screening only. No AI/ML Methods</t>
        </is>
      </c>
      <c r="U1302" t="inlineStr">
        <is>
          <t>EXCLUDE</t>
        </is>
      </c>
      <c r="V1302" t="inlineStr">
        <is>
          <t>E1-No AI/ML/DL: Abstract and title do not describe application of AI, ML, or DL methods</t>
        </is>
      </c>
      <c r="W1302" t="inlineStr">
        <is>
          <t>Excluded: No AI/ML Methods</t>
        </is>
      </c>
      <c r="X1302" t="inlineStr">
        <is>
          <t>Not assessed from abstract</t>
        </is>
      </c>
      <c r="Y1302" t="inlineStr">
        <is>
          <t>Pubmed</t>
        </is>
      </c>
      <c r="Z1302" t="inlineStr">
        <is>
          <t>Not determined from abstract</t>
        </is>
      </c>
      <c r="AB1302" t="inlineStr">
        <is>
          <t>Not assessed (not included)</t>
        </is>
      </c>
      <c r="AC1302" t="inlineStr">
        <is>
          <t>Not assessed (not included)</t>
        </is>
      </c>
      <c r="AD1302" t="inlineStr">
        <is>
          <t>Grazioli S, Rosi E, Mauri M, Crippa A, Tizzoni F, Tarabelloni A, Villa FM, Chiapasco F, Reimers M, Gatti E, Bertella S, Molteni M, Nobile M.</t>
        </is>
      </c>
      <c r="AF1302" t="inlineStr">
        <is>
          <t>Unknown - Verify via DOI</t>
        </is>
      </c>
      <c r="AH1302" t="inlineStr">
        <is>
          <t>Not assessed</t>
        </is>
      </c>
      <c r="AI1302" t="inlineStr">
        <is>
          <t>Not reported</t>
        </is>
      </c>
      <c r="AJ1302" t="inlineStr">
        <is>
          <t>Not reported</t>
        </is>
      </c>
      <c r="AK1302" t="inlineStr">
        <is>
          <t>Not reported</t>
        </is>
      </c>
      <c r="AL1302" t="inlineStr">
        <is>
          <t>Not reported</t>
        </is>
      </c>
      <c r="AM1302" t="inlineStr">
        <is>
          <t>Not reported</t>
        </is>
      </c>
      <c r="AN1302" t="inlineStr">
        <is>
          <t>Not reported</t>
        </is>
      </c>
      <c r="AO1302" t="inlineStr">
        <is>
          <t>Not reviewed</t>
        </is>
      </c>
      <c r="AP1302" t="inlineStr">
        <is>
          <t>Not reported</t>
        </is>
      </c>
      <c r="AQ1302" t="inlineStr">
        <is>
          <t>Not reported</t>
        </is>
      </c>
      <c r="AR1302" t="inlineStr">
        <is>
          <t>Not reported</t>
        </is>
      </c>
      <c r="AS1302" t="inlineStr">
        <is>
          <t>See abstract</t>
        </is>
      </c>
      <c r="AT1302" t="inlineStr">
        <is>
          <t>Not reviewed</t>
        </is>
      </c>
      <c r="AU1302" t="inlineStr">
        <is>
          <t>Not reviewed</t>
        </is>
      </c>
      <c r="AV1302" t="inlineStr">
        <is>
          <t>Not reviewed</t>
        </is>
      </c>
      <c r="AW1302" t="inlineStr">
        <is>
          <t>Not reviewed</t>
        </is>
      </c>
      <c r="AX1302" t="inlineStr">
        <is>
          <t>Not reported</t>
        </is>
      </c>
      <c r="AY1302" t="inlineStr">
        <is>
          <t>Not reported</t>
        </is>
      </c>
      <c r="AZ1302" t="inlineStr">
        <is>
          <t>Not reported</t>
        </is>
      </c>
      <c r="BA1302" t="inlineStr">
        <is>
          <t>Not reported</t>
        </is>
      </c>
      <c r="BB1302" t="inlineStr">
        <is>
          <t>Not reported</t>
        </is>
      </c>
      <c r="BC1302" t="inlineStr">
        <is>
          <t>Not reported</t>
        </is>
      </c>
      <c r="BD1302" t="inlineStr">
        <is>
          <t>Not reported</t>
        </is>
      </c>
      <c r="BE1302" t="inlineStr">
        <is>
          <t>Not reported</t>
        </is>
      </c>
      <c r="BF1302" t="inlineStr">
        <is>
          <t>Not reported</t>
        </is>
      </c>
      <c r="BG1302" t="inlineStr">
        <is>
          <t>Not reviewed (not included)</t>
        </is>
      </c>
      <c r="BH1302" t="inlineStr">
        <is>
          <t>N/A</t>
        </is>
      </c>
      <c r="BI1302" t="inlineStr">
        <is>
          <t>Not reviewed</t>
        </is>
      </c>
      <c r="BJ1302" t="inlineStr">
        <is>
          <t>Not reviewed</t>
        </is>
      </c>
      <c r="BK1302" t="inlineStr">
        <is>
          <t>Not reviewed</t>
        </is>
      </c>
      <c r="BL1302" t="inlineStr">
        <is>
          <t>Not reviewed</t>
        </is>
      </c>
      <c r="BM1302" t="inlineStr">
        <is>
          <t>Not reviewed (not included)</t>
        </is>
      </c>
      <c r="BN1302" t="inlineStr">
        <is>
          <t>No AI/ML Methods - E1-No AI/ML/DL: Abstract and title do not describe application of AI, ML, or DL methods</t>
        </is>
      </c>
      <c r="BO1302" t="inlineStr">
        <is>
          <t>Abstract-level screening only</t>
        </is>
      </c>
      <c r="BP1302" t="inlineStr">
        <is>
          <t>Not reported</t>
        </is>
      </c>
    </row>
    <row r="1303">
      <c r="A1303" t="inlineStr">
        <is>
          <t>Challenges in diagnosing attention-deficit/hyperactivity disorder in pediatric practice: A regional and global perspective</t>
        </is>
      </c>
      <c r="B1303" t="n">
        <v>2025</v>
      </c>
      <c r="C1303" t="inlineStr">
        <is>
          <t>Not checked</t>
        </is>
      </c>
      <c r="D1303" t="inlineStr">
        <is>
          <t>Not checked</t>
        </is>
      </c>
      <c r="E1303">
        <f>_XLFN.IFNA( _XLFN.XLOOKUP(A1205,#REF!,#REF!), "NOT PUBMED")</f>
        <v/>
      </c>
      <c r="G1303" t="inlineStr">
        <is>
          <t>Unimodal</t>
        </is>
      </c>
      <c r="H1303" t="inlineStr">
        <is>
          <t>See abstract</t>
        </is>
      </c>
      <c r="I1303" t="inlineStr">
        <is>
          <t>See abstract</t>
        </is>
      </c>
      <c r="J1303" t="inlineStr">
        <is>
          <t>See abstract (AI/ML)</t>
        </is>
      </c>
      <c r="K1303" t="inlineStr">
        <is>
          <t>See abstract</t>
        </is>
      </c>
      <c r="M1303" t="inlineStr">
        <is>
          <t>See abstract</t>
        </is>
      </c>
      <c r="N1303" t="inlineStr">
        <is>
          <t>See abstract</t>
        </is>
      </c>
      <c r="O1303" t="inlineStr">
        <is>
          <t>Not verified from abstract</t>
        </is>
      </c>
      <c r="P1303" t="inlineStr">
        <is>
          <t>See abstract</t>
        </is>
      </c>
      <c r="Q1303" t="inlineStr">
        <is>
          <t>See abstract</t>
        </is>
      </c>
      <c r="R1303" t="inlineStr">
        <is>
          <t>Not reviewed (not included)</t>
        </is>
      </c>
      <c r="S1303" t="inlineStr">
        <is>
          <t>Not reviewed (not included)</t>
        </is>
      </c>
      <c r="T1303" t="inlineStr">
        <is>
          <t>Abstract screening only. No AI/ML Methods</t>
        </is>
      </c>
      <c r="U1303" t="inlineStr">
        <is>
          <t>EXCLUDE</t>
        </is>
      </c>
      <c r="V1303" t="inlineStr">
        <is>
          <t>E1-No AI/ML/DL: Abstract and title do not describe application of AI, ML, or DL methods</t>
        </is>
      </c>
      <c r="W1303" t="inlineStr">
        <is>
          <t>Excluded: No AI/ML Methods</t>
        </is>
      </c>
      <c r="X1303" t="inlineStr">
        <is>
          <t>Not assessed from abstract</t>
        </is>
      </c>
      <c r="Y1303" t="inlineStr">
        <is>
          <t>Pubmed</t>
        </is>
      </c>
      <c r="Z1303" t="inlineStr">
        <is>
          <t>Not determined from abstract</t>
        </is>
      </c>
      <c r="AB1303" t="inlineStr">
        <is>
          <t>Not assessed (not included)</t>
        </is>
      </c>
      <c r="AC1303" t="inlineStr">
        <is>
          <t>Not assessed (not included)</t>
        </is>
      </c>
      <c r="AD1303" t="inlineStr">
        <is>
          <t>Al-Beltagi M, Mani BS, Hantash EM, Al Zahrani AA, Toema O.</t>
        </is>
      </c>
      <c r="AF1303" t="inlineStr">
        <is>
          <t>Unknown - Verify via DOI</t>
        </is>
      </c>
      <c r="AH1303" t="inlineStr">
        <is>
          <t>Not assessed</t>
        </is>
      </c>
      <c r="AI1303" t="inlineStr">
        <is>
          <t>Not reported</t>
        </is>
      </c>
      <c r="AJ1303" t="inlineStr">
        <is>
          <t>Not reported</t>
        </is>
      </c>
      <c r="AK1303" t="inlineStr">
        <is>
          <t>Not reported</t>
        </is>
      </c>
      <c r="AL1303" t="inlineStr">
        <is>
          <t>Not reported</t>
        </is>
      </c>
      <c r="AM1303" t="inlineStr">
        <is>
          <t>Not reported</t>
        </is>
      </c>
      <c r="AN1303" t="inlineStr">
        <is>
          <t>Not reported</t>
        </is>
      </c>
      <c r="AO1303" t="inlineStr">
        <is>
          <t>Not reviewed</t>
        </is>
      </c>
      <c r="AP1303" t="inlineStr">
        <is>
          <t>Not reported</t>
        </is>
      </c>
      <c r="AQ1303" t="inlineStr">
        <is>
          <t>Not reported</t>
        </is>
      </c>
      <c r="AR1303" t="inlineStr">
        <is>
          <t>Not reported</t>
        </is>
      </c>
      <c r="AS1303" t="inlineStr">
        <is>
          <t>See abstract</t>
        </is>
      </c>
      <c r="AT1303" t="inlineStr">
        <is>
          <t>Not reviewed</t>
        </is>
      </c>
      <c r="AU1303" t="inlineStr">
        <is>
          <t>Not reviewed</t>
        </is>
      </c>
      <c r="AV1303" t="inlineStr">
        <is>
          <t>Not reviewed</t>
        </is>
      </c>
      <c r="AW1303" t="inlineStr">
        <is>
          <t>Not reviewed</t>
        </is>
      </c>
      <c r="AX1303" t="inlineStr">
        <is>
          <t>Not reported</t>
        </is>
      </c>
      <c r="AY1303" t="inlineStr">
        <is>
          <t>Not reported</t>
        </is>
      </c>
      <c r="AZ1303" t="inlineStr">
        <is>
          <t>Not reported</t>
        </is>
      </c>
      <c r="BA1303" t="inlineStr">
        <is>
          <t>Not reported</t>
        </is>
      </c>
      <c r="BB1303" t="inlineStr">
        <is>
          <t>Not reported</t>
        </is>
      </c>
      <c r="BC1303" t="inlineStr">
        <is>
          <t>Not reported</t>
        </is>
      </c>
      <c r="BD1303" t="inlineStr">
        <is>
          <t>Not reported</t>
        </is>
      </c>
      <c r="BE1303" t="inlineStr">
        <is>
          <t>Not reported</t>
        </is>
      </c>
      <c r="BF1303" t="inlineStr">
        <is>
          <t>Not reported</t>
        </is>
      </c>
      <c r="BG1303" t="inlineStr">
        <is>
          <t>Not reviewed (not included)</t>
        </is>
      </c>
      <c r="BH1303" t="inlineStr">
        <is>
          <t>N/A</t>
        </is>
      </c>
      <c r="BI1303" t="inlineStr">
        <is>
          <t>Not reviewed</t>
        </is>
      </c>
      <c r="BJ1303" t="inlineStr">
        <is>
          <t>Not reviewed</t>
        </is>
      </c>
      <c r="BK1303" t="inlineStr">
        <is>
          <t>Not reviewed</t>
        </is>
      </c>
      <c r="BL1303" t="inlineStr">
        <is>
          <t>Not reviewed</t>
        </is>
      </c>
      <c r="BM1303" t="inlineStr">
        <is>
          <t>Not reviewed (not included)</t>
        </is>
      </c>
      <c r="BN1303" t="inlineStr">
        <is>
          <t>No AI/ML Methods - E1-No AI/ML/DL: Abstract and title do not describe application of AI, ML, or DL methods</t>
        </is>
      </c>
      <c r="BO1303" t="inlineStr">
        <is>
          <t>Abstract-level screening only</t>
        </is>
      </c>
      <c r="BP1303" t="inlineStr">
        <is>
          <t>Not reported</t>
        </is>
      </c>
    </row>
    <row r="1304">
      <c r="A1304" t="inlineStr">
        <is>
          <t>Early detection of paediatric and adolescent obsessive-compulsive, separation anxiety and attention deficit hyperactivity disorder using machine learning algorithms</t>
        </is>
      </c>
      <c r="B1304" t="n">
        <v>2023</v>
      </c>
      <c r="C1304" t="inlineStr">
        <is>
          <t>Not checked</t>
        </is>
      </c>
      <c r="D1304" t="inlineStr">
        <is>
          <t>Not checked</t>
        </is>
      </c>
      <c r="E1304">
        <f>_XLFN.IFNA( _XLFN.XLOOKUP(A1206,#REF!,#REF!), "NOT PUBMED")</f>
        <v/>
      </c>
      <c r="G1304" t="inlineStr">
        <is>
          <t>Unimodal</t>
        </is>
      </c>
      <c r="H1304" t="inlineStr">
        <is>
          <t>See abstract</t>
        </is>
      </c>
      <c r="I1304" t="inlineStr">
        <is>
          <t>See abstract</t>
        </is>
      </c>
      <c r="J1304" t="inlineStr">
        <is>
          <t>See abstract (AI/ML)</t>
        </is>
      </c>
      <c r="K1304" t="inlineStr">
        <is>
          <t>See abstract</t>
        </is>
      </c>
      <c r="M1304" t="inlineStr">
        <is>
          <t>See abstract</t>
        </is>
      </c>
      <c r="N1304" t="inlineStr">
        <is>
          <t>See abstract</t>
        </is>
      </c>
      <c r="O1304" t="inlineStr">
        <is>
          <t>Not verified from abstract</t>
        </is>
      </c>
      <c r="P1304" t="inlineStr">
        <is>
          <t>See abstract</t>
        </is>
      </c>
      <c r="Q1304" t="inlineStr">
        <is>
          <t>See abstract</t>
        </is>
      </c>
      <c r="R1304" t="inlineStr">
        <is>
          <t>Not reviewed (not included)</t>
        </is>
      </c>
      <c r="S1304" t="inlineStr">
        <is>
          <t>Not reviewed (not included)</t>
        </is>
      </c>
      <c r="T1304" t="inlineStr">
        <is>
          <t>Abstract screening only. Not Selected for Final 95 (Pending Full Text Review)</t>
        </is>
      </c>
      <c r="U1304" t="inlineStr">
        <is>
          <t>EXCLUDE</t>
        </is>
      </c>
      <c r="V13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04" t="inlineStr">
        <is>
          <t>Excluded: Other Criterion</t>
        </is>
      </c>
      <c r="X1304" t="inlineStr">
        <is>
          <t>Not assessed from abstract</t>
        </is>
      </c>
      <c r="Y1304" t="inlineStr">
        <is>
          <t>Pubmed</t>
        </is>
      </c>
      <c r="Z1304" t="inlineStr">
        <is>
          <t>Not determined from abstract</t>
        </is>
      </c>
      <c r="AB1304" t="inlineStr">
        <is>
          <t>Not assessed (not included)</t>
        </is>
      </c>
      <c r="AC1304" t="inlineStr">
        <is>
          <t>Not assessed (not included)</t>
        </is>
      </c>
      <c r="AD1304" t="inlineStr">
        <is>
          <t>Haque UM, Kabir E, Khanam R.</t>
        </is>
      </c>
      <c r="AF1304" t="inlineStr">
        <is>
          <t>Unknown - Verify via DOI</t>
        </is>
      </c>
      <c r="AH1304" t="inlineStr">
        <is>
          <t>Not assessed</t>
        </is>
      </c>
      <c r="AI1304" t="inlineStr">
        <is>
          <t>Not reported</t>
        </is>
      </c>
      <c r="AJ1304" t="inlineStr">
        <is>
          <t>Not reported</t>
        </is>
      </c>
      <c r="AK1304" t="inlineStr">
        <is>
          <t>Not reported</t>
        </is>
      </c>
      <c r="AL1304" t="inlineStr">
        <is>
          <t>Not reported</t>
        </is>
      </c>
      <c r="AM1304" t="inlineStr">
        <is>
          <t>Not reported</t>
        </is>
      </c>
      <c r="AN1304" t="inlineStr">
        <is>
          <t>Not reported</t>
        </is>
      </c>
      <c r="AO1304" t="inlineStr">
        <is>
          <t>Not reviewed</t>
        </is>
      </c>
      <c r="AP1304" t="inlineStr">
        <is>
          <t>Not reported</t>
        </is>
      </c>
      <c r="AQ1304" t="inlineStr">
        <is>
          <t>Not reported</t>
        </is>
      </c>
      <c r="AR1304" t="inlineStr">
        <is>
          <t>Not reported</t>
        </is>
      </c>
      <c r="AS1304" t="inlineStr">
        <is>
          <t>See abstract</t>
        </is>
      </c>
      <c r="AT1304" t="inlineStr">
        <is>
          <t>Not reviewed</t>
        </is>
      </c>
      <c r="AU1304" t="inlineStr">
        <is>
          <t>Not reviewed</t>
        </is>
      </c>
      <c r="AV1304" t="inlineStr">
        <is>
          <t>Not reviewed</t>
        </is>
      </c>
      <c r="AW1304" t="inlineStr">
        <is>
          <t>Not reviewed</t>
        </is>
      </c>
      <c r="AX1304" t="inlineStr">
        <is>
          <t>Not reported</t>
        </is>
      </c>
      <c r="AY1304" t="inlineStr">
        <is>
          <t>Not reported</t>
        </is>
      </c>
      <c r="AZ1304" t="inlineStr">
        <is>
          <t>Not reported</t>
        </is>
      </c>
      <c r="BA1304" t="inlineStr">
        <is>
          <t>Not reported</t>
        </is>
      </c>
      <c r="BB1304" t="inlineStr">
        <is>
          <t>Not reported</t>
        </is>
      </c>
      <c r="BC1304" t="inlineStr">
        <is>
          <t>Not reported</t>
        </is>
      </c>
      <c r="BD1304" t="inlineStr">
        <is>
          <t>Not reported</t>
        </is>
      </c>
      <c r="BE1304" t="inlineStr">
        <is>
          <t>Not reported</t>
        </is>
      </c>
      <c r="BF1304" t="inlineStr">
        <is>
          <t>Not reported</t>
        </is>
      </c>
      <c r="BG1304" t="inlineStr">
        <is>
          <t>Not reviewed (not included)</t>
        </is>
      </c>
      <c r="BH1304" t="inlineStr">
        <is>
          <t>N/A</t>
        </is>
      </c>
      <c r="BI1304" t="inlineStr">
        <is>
          <t>Not reviewed</t>
        </is>
      </c>
      <c r="BJ1304" t="inlineStr">
        <is>
          <t>Not reviewed</t>
        </is>
      </c>
      <c r="BK1304" t="inlineStr">
        <is>
          <t>Not reviewed</t>
        </is>
      </c>
      <c r="BL1304" t="inlineStr">
        <is>
          <t>Not reviewed</t>
        </is>
      </c>
      <c r="BM1304" t="inlineStr">
        <is>
          <t>Not reviewed (not included)</t>
        </is>
      </c>
      <c r="BN1304" t="inlineStr">
        <is>
          <t>Not Selected for Final 95 (Pending Full Text Review) - Candidate paper not selected for final 95: Passed abstract screening but not included in final selec</t>
        </is>
      </c>
      <c r="BO1304" t="inlineStr">
        <is>
          <t>Abstract-level screening only</t>
        </is>
      </c>
      <c r="BP1304" t="inlineStr">
        <is>
          <t>Not reported</t>
        </is>
      </c>
    </row>
    <row r="1305">
      <c r="A1305" t="inlineStr">
        <is>
          <t>A novel framework to predict ADHD symptoms using irritability in adolescents and young adults with and without ADHD</t>
        </is>
      </c>
      <c r="B1305" t="n">
        <v>2025</v>
      </c>
      <c r="C1305" t="inlineStr">
        <is>
          <t>Not checked</t>
        </is>
      </c>
      <c r="D1305" t="inlineStr">
        <is>
          <t>Not checked</t>
        </is>
      </c>
      <c r="E1305">
        <f>_XLFN.IFNA( _XLFN.XLOOKUP(A1210,#REF!,#REF!), "NOT PUBMED")</f>
        <v/>
      </c>
      <c r="G1305" t="inlineStr">
        <is>
          <t>Unimodal</t>
        </is>
      </c>
      <c r="H1305" t="inlineStr">
        <is>
          <t>See abstract</t>
        </is>
      </c>
      <c r="I1305" t="inlineStr">
        <is>
          <t>See abstract</t>
        </is>
      </c>
      <c r="J1305" t="inlineStr">
        <is>
          <t>See abstract (AI/ML)</t>
        </is>
      </c>
      <c r="K1305" t="inlineStr">
        <is>
          <t>See abstract</t>
        </is>
      </c>
      <c r="M1305" t="inlineStr">
        <is>
          <t>See abstract</t>
        </is>
      </c>
      <c r="N1305" t="inlineStr">
        <is>
          <t>See abstract</t>
        </is>
      </c>
      <c r="O1305" t="inlineStr">
        <is>
          <t>Not verified from abstract</t>
        </is>
      </c>
      <c r="P1305" t="inlineStr">
        <is>
          <t>See abstract</t>
        </is>
      </c>
      <c r="Q1305" t="inlineStr">
        <is>
          <t>See abstract</t>
        </is>
      </c>
      <c r="R1305" t="inlineStr">
        <is>
          <t>Not reviewed (not included)</t>
        </is>
      </c>
      <c r="S1305" t="inlineStr">
        <is>
          <t>Not reviewed (not included)</t>
        </is>
      </c>
      <c r="T1305" t="inlineStr">
        <is>
          <t>Abstract screening only. No AI/ML Methods</t>
        </is>
      </c>
      <c r="U1305" t="inlineStr">
        <is>
          <t>EXCLUDE</t>
        </is>
      </c>
      <c r="V1305" t="inlineStr">
        <is>
          <t>E1-No AI/ML/DL: Abstract and title do not describe application of AI, ML, or DL methods</t>
        </is>
      </c>
      <c r="W1305" t="inlineStr">
        <is>
          <t>Excluded: No AI/ML Methods</t>
        </is>
      </c>
      <c r="X1305" t="inlineStr">
        <is>
          <t>Not assessed from abstract</t>
        </is>
      </c>
      <c r="Y1305" t="inlineStr">
        <is>
          <t>Pubmed</t>
        </is>
      </c>
      <c r="Z1305" t="inlineStr">
        <is>
          <t>Not determined from abstract</t>
        </is>
      </c>
      <c r="AB1305" t="inlineStr">
        <is>
          <t>Not assessed (not included)</t>
        </is>
      </c>
      <c r="AC1305" t="inlineStr">
        <is>
          <t>Not assessed (not included)</t>
        </is>
      </c>
      <c r="AD1305" t="inlineStr">
        <is>
          <t>Komijani S, Ghosal D, Singh MK, Schweitzer JB, Mukherjee P.</t>
        </is>
      </c>
      <c r="AF1305" t="inlineStr">
        <is>
          <t>Unknown - Verify via DOI</t>
        </is>
      </c>
      <c r="AH1305" t="inlineStr">
        <is>
          <t>Not assessed</t>
        </is>
      </c>
      <c r="AI1305" t="inlineStr">
        <is>
          <t>Not reported</t>
        </is>
      </c>
      <c r="AJ1305" t="inlineStr">
        <is>
          <t>Not reported</t>
        </is>
      </c>
      <c r="AK1305" t="inlineStr">
        <is>
          <t>Not reported</t>
        </is>
      </c>
      <c r="AL1305" t="inlineStr">
        <is>
          <t>Not reported</t>
        </is>
      </c>
      <c r="AM1305" t="inlineStr">
        <is>
          <t>Not reported</t>
        </is>
      </c>
      <c r="AN1305" t="inlineStr">
        <is>
          <t>Not reported</t>
        </is>
      </c>
      <c r="AO1305" t="inlineStr">
        <is>
          <t>Not reviewed</t>
        </is>
      </c>
      <c r="AP1305" t="inlineStr">
        <is>
          <t>Not reported</t>
        </is>
      </c>
      <c r="AQ1305" t="inlineStr">
        <is>
          <t>Not reported</t>
        </is>
      </c>
      <c r="AR1305" t="inlineStr">
        <is>
          <t>Not reported</t>
        </is>
      </c>
      <c r="AS1305" t="inlineStr">
        <is>
          <t>See abstract</t>
        </is>
      </c>
      <c r="AT1305" t="inlineStr">
        <is>
          <t>Not reviewed</t>
        </is>
      </c>
      <c r="AU1305" t="inlineStr">
        <is>
          <t>Not reviewed</t>
        </is>
      </c>
      <c r="AV1305" t="inlineStr">
        <is>
          <t>Not reviewed</t>
        </is>
      </c>
      <c r="AW1305" t="inlineStr">
        <is>
          <t>Not reviewed</t>
        </is>
      </c>
      <c r="AX1305" t="inlineStr">
        <is>
          <t>Not reported</t>
        </is>
      </c>
      <c r="AY1305" t="inlineStr">
        <is>
          <t>Not reported</t>
        </is>
      </c>
      <c r="AZ1305" t="inlineStr">
        <is>
          <t>Not reported</t>
        </is>
      </c>
      <c r="BA1305" t="inlineStr">
        <is>
          <t>Not reported</t>
        </is>
      </c>
      <c r="BB1305" t="inlineStr">
        <is>
          <t>Not reported</t>
        </is>
      </c>
      <c r="BC1305" t="inlineStr">
        <is>
          <t>Not reported</t>
        </is>
      </c>
      <c r="BD1305" t="inlineStr">
        <is>
          <t>Not reported</t>
        </is>
      </c>
      <c r="BE1305" t="inlineStr">
        <is>
          <t>Not reported</t>
        </is>
      </c>
      <c r="BF1305" t="inlineStr">
        <is>
          <t>Not reported</t>
        </is>
      </c>
      <c r="BG1305" t="inlineStr">
        <is>
          <t>Not reviewed (not included)</t>
        </is>
      </c>
      <c r="BH1305" t="inlineStr">
        <is>
          <t>N/A</t>
        </is>
      </c>
      <c r="BI1305" t="inlineStr">
        <is>
          <t>Not reviewed</t>
        </is>
      </c>
      <c r="BJ1305" t="inlineStr">
        <is>
          <t>Not reviewed</t>
        </is>
      </c>
      <c r="BK1305" t="inlineStr">
        <is>
          <t>Not reviewed</t>
        </is>
      </c>
      <c r="BL1305" t="inlineStr">
        <is>
          <t>Not reviewed</t>
        </is>
      </c>
      <c r="BM1305" t="inlineStr">
        <is>
          <t>Not reviewed (not included)</t>
        </is>
      </c>
      <c r="BN1305" t="inlineStr">
        <is>
          <t>No AI/ML Methods - E1-No AI/ML/DL: Abstract and title do not describe application of AI, ML, or DL methods</t>
        </is>
      </c>
      <c r="BO1305" t="inlineStr">
        <is>
          <t>Abstract-level screening only</t>
        </is>
      </c>
      <c r="BP1305" t="inlineStr">
        <is>
          <t>Not reported</t>
        </is>
      </c>
    </row>
    <row r="1306">
      <c r="A1306" t="inlineStr">
        <is>
          <t>Unified VideoMAE Framework for Detection of Multi-Disorder ADHD and Depression</t>
        </is>
      </c>
      <c r="B1306" t="n">
        <v>2025</v>
      </c>
      <c r="C1306" t="inlineStr">
        <is>
          <t>Not checked</t>
        </is>
      </c>
      <c r="D1306" t="inlineStr">
        <is>
          <t>Not checked</t>
        </is>
      </c>
      <c r="E1306">
        <f>_XLFN.IFNA( _XLFN.XLOOKUP(A1212,#REF!,#REF!), "NOT PUBMED")</f>
        <v/>
      </c>
      <c r="G1306" t="inlineStr">
        <is>
          <t>Unimodal</t>
        </is>
      </c>
      <c r="H1306" t="inlineStr">
        <is>
          <t>See abstract</t>
        </is>
      </c>
      <c r="I1306" t="inlineStr">
        <is>
          <t>See abstract</t>
        </is>
      </c>
      <c r="J1306" t="inlineStr">
        <is>
          <t>See abstract (AI/ML)</t>
        </is>
      </c>
      <c r="K1306" t="inlineStr">
        <is>
          <t>See abstract</t>
        </is>
      </c>
      <c r="M1306" t="inlineStr">
        <is>
          <t>See abstract</t>
        </is>
      </c>
      <c r="N1306" t="inlineStr">
        <is>
          <t>See abstract</t>
        </is>
      </c>
      <c r="O1306" t="inlineStr">
        <is>
          <t>Not verified from abstract</t>
        </is>
      </c>
      <c r="P1306" t="inlineStr">
        <is>
          <t>See abstract</t>
        </is>
      </c>
      <c r="Q1306" t="inlineStr">
        <is>
          <t>See abstract</t>
        </is>
      </c>
      <c r="R1306" t="inlineStr">
        <is>
          <t>Not reviewed (not included)</t>
        </is>
      </c>
      <c r="S1306" t="inlineStr">
        <is>
          <t>Not reviewed (not included)</t>
        </is>
      </c>
      <c r="T1306" t="inlineStr">
        <is>
          <t>Abstract screening only. No AI/ML Methods</t>
        </is>
      </c>
      <c r="U1306" t="inlineStr">
        <is>
          <t>EXCLUDE</t>
        </is>
      </c>
      <c r="V1306" t="inlineStr">
        <is>
          <t>E1-No AI/ML/DL: Abstract and title do not describe application of AI, ML, or DL methods</t>
        </is>
      </c>
      <c r="W1306" t="inlineStr">
        <is>
          <t>Excluded: No AI/ML Methods</t>
        </is>
      </c>
      <c r="X1306" t="inlineStr">
        <is>
          <t>Not assessed from abstract</t>
        </is>
      </c>
      <c r="Y1306" t="inlineStr">
        <is>
          <t>Pubmed</t>
        </is>
      </c>
      <c r="Z1306" t="inlineStr">
        <is>
          <t>Not determined from abstract</t>
        </is>
      </c>
      <c r="AB1306" t="inlineStr">
        <is>
          <t>Not assessed (not included)</t>
        </is>
      </c>
      <c r="AC1306" t="inlineStr">
        <is>
          <t>Not assessed (not included)</t>
        </is>
      </c>
      <c r="AD1306" t="inlineStr">
        <is>
          <t>Li Y, Li Y, Naqvi SM.</t>
        </is>
      </c>
      <c r="AF1306" t="inlineStr">
        <is>
          <t>Unknown - Verify via DOI</t>
        </is>
      </c>
      <c r="AH1306" t="inlineStr">
        <is>
          <t>Not assessed</t>
        </is>
      </c>
      <c r="AI1306" t="inlineStr">
        <is>
          <t>Not reported</t>
        </is>
      </c>
      <c r="AJ1306" t="inlineStr">
        <is>
          <t>Not reported</t>
        </is>
      </c>
      <c r="AK1306" t="inlineStr">
        <is>
          <t>Not reported</t>
        </is>
      </c>
      <c r="AL1306" t="inlineStr">
        <is>
          <t>Not reported</t>
        </is>
      </c>
      <c r="AM1306" t="inlineStr">
        <is>
          <t>Not reported</t>
        </is>
      </c>
      <c r="AN1306" t="inlineStr">
        <is>
          <t>Not reported</t>
        </is>
      </c>
      <c r="AO1306" t="inlineStr">
        <is>
          <t>Not reviewed</t>
        </is>
      </c>
      <c r="AP1306" t="inlineStr">
        <is>
          <t>Not reported</t>
        </is>
      </c>
      <c r="AQ1306" t="inlineStr">
        <is>
          <t>Not reported</t>
        </is>
      </c>
      <c r="AR1306" t="inlineStr">
        <is>
          <t>Not reported</t>
        </is>
      </c>
      <c r="AS1306" t="inlineStr">
        <is>
          <t>See abstract</t>
        </is>
      </c>
      <c r="AT1306" t="inlineStr">
        <is>
          <t>Not reviewed</t>
        </is>
      </c>
      <c r="AU1306" t="inlineStr">
        <is>
          <t>Not reviewed</t>
        </is>
      </c>
      <c r="AV1306" t="inlineStr">
        <is>
          <t>Not reviewed</t>
        </is>
      </c>
      <c r="AW1306" t="inlineStr">
        <is>
          <t>Not reviewed</t>
        </is>
      </c>
      <c r="AX1306" t="inlineStr">
        <is>
          <t>Not reported</t>
        </is>
      </c>
      <c r="AY1306" t="inlineStr">
        <is>
          <t>Not reported</t>
        </is>
      </c>
      <c r="AZ1306" t="inlineStr">
        <is>
          <t>Not reported</t>
        </is>
      </c>
      <c r="BA1306" t="inlineStr">
        <is>
          <t>Not reported</t>
        </is>
      </c>
      <c r="BB1306" t="inlineStr">
        <is>
          <t>Not reported</t>
        </is>
      </c>
      <c r="BC1306" t="inlineStr">
        <is>
          <t>Not reported</t>
        </is>
      </c>
      <c r="BD1306" t="inlineStr">
        <is>
          <t>Not reported</t>
        </is>
      </c>
      <c r="BE1306" t="inlineStr">
        <is>
          <t>Not reported</t>
        </is>
      </c>
      <c r="BF1306" t="inlineStr">
        <is>
          <t>Not reported</t>
        </is>
      </c>
      <c r="BG1306" t="inlineStr">
        <is>
          <t>Not reviewed (not included)</t>
        </is>
      </c>
      <c r="BH1306" t="inlineStr">
        <is>
          <t>N/A</t>
        </is>
      </c>
      <c r="BI1306" t="inlineStr">
        <is>
          <t>Not reviewed</t>
        </is>
      </c>
      <c r="BJ1306" t="inlineStr">
        <is>
          <t>Not reviewed</t>
        </is>
      </c>
      <c r="BK1306" t="inlineStr">
        <is>
          <t>Not reviewed</t>
        </is>
      </c>
      <c r="BL1306" t="inlineStr">
        <is>
          <t>Not reviewed</t>
        </is>
      </c>
      <c r="BM1306" t="inlineStr">
        <is>
          <t>Not reviewed (not included)</t>
        </is>
      </c>
      <c r="BN1306" t="inlineStr">
        <is>
          <t>No AI/ML Methods - E1-No AI/ML/DL: Abstract and title do not describe application of AI, ML, or DL methods</t>
        </is>
      </c>
      <c r="BO1306" t="inlineStr">
        <is>
          <t>Abstract-level screening only</t>
        </is>
      </c>
      <c r="BP1306" t="inlineStr">
        <is>
          <t>Not reported</t>
        </is>
      </c>
    </row>
    <row r="1307">
      <c r="A1307" t="inlineStr">
        <is>
          <t>Voices of change: associations between vocal markers and symptoms of ADHD - Findings from the LIFE child study</t>
        </is>
      </c>
      <c r="B1307" t="n">
        <v>2026</v>
      </c>
      <c r="C1307" t="inlineStr">
        <is>
          <t>Not checked</t>
        </is>
      </c>
      <c r="D1307" t="inlineStr">
        <is>
          <t>Not checked</t>
        </is>
      </c>
      <c r="E1307">
        <f>_XLFN.IFNA( _XLFN.XLOOKUP(A1218,#REF!,#REF!), "NOT PUBMED")</f>
        <v/>
      </c>
      <c r="G1307" t="inlineStr">
        <is>
          <t>Unimodal</t>
        </is>
      </c>
      <c r="H1307" t="inlineStr">
        <is>
          <t>See abstract</t>
        </is>
      </c>
      <c r="I1307" t="inlineStr">
        <is>
          <t>See abstract</t>
        </is>
      </c>
      <c r="J1307" t="inlineStr">
        <is>
          <t>See abstract (AI/ML)</t>
        </is>
      </c>
      <c r="K1307" t="inlineStr">
        <is>
          <t>See abstract</t>
        </is>
      </c>
      <c r="M1307" t="inlineStr">
        <is>
          <t>See abstract</t>
        </is>
      </c>
      <c r="N1307" t="inlineStr">
        <is>
          <t>See abstract</t>
        </is>
      </c>
      <c r="O1307" t="inlineStr">
        <is>
          <t>Not verified from abstract</t>
        </is>
      </c>
      <c r="P1307" t="inlineStr">
        <is>
          <t>See abstract</t>
        </is>
      </c>
      <c r="Q1307" t="inlineStr">
        <is>
          <t>See abstract</t>
        </is>
      </c>
      <c r="R1307" t="inlineStr">
        <is>
          <t>Not reviewed (not included)</t>
        </is>
      </c>
      <c r="S1307" t="inlineStr">
        <is>
          <t>Not reviewed (not included)</t>
        </is>
      </c>
      <c r="T1307" t="inlineStr">
        <is>
          <t>Abstract screening only. Out of Date Range</t>
        </is>
      </c>
      <c r="U1307" t="inlineStr">
        <is>
          <t>EXCLUDE</t>
        </is>
      </c>
      <c r="V1307" t="inlineStr">
        <is>
          <t>E4-Year: Published 2026, outside 2019-2025 window</t>
        </is>
      </c>
      <c r="W1307" t="inlineStr">
        <is>
          <t>Out of Date Range</t>
        </is>
      </c>
      <c r="X1307" t="inlineStr">
        <is>
          <t>Not assessed from abstract</t>
        </is>
      </c>
      <c r="Y1307" t="inlineStr">
        <is>
          <t>Pubmed</t>
        </is>
      </c>
      <c r="Z1307" t="inlineStr">
        <is>
          <t>Not determined from abstract</t>
        </is>
      </c>
      <c r="AB1307" t="inlineStr">
        <is>
          <t>Not assessed (not included)</t>
        </is>
      </c>
      <c r="AC1307" t="inlineStr">
        <is>
          <t>Not assessed (not included)</t>
        </is>
      </c>
      <c r="AD1307" t="inlineStr">
        <is>
          <t>Bamberger R, Lotter LD, Nieto N, Poulain T, Körner A, Kiess W, Fuchs M, von Polier G.</t>
        </is>
      </c>
      <c r="AF1307" t="inlineStr">
        <is>
          <t>Unknown - Verify via DOI</t>
        </is>
      </c>
      <c r="AH1307" t="inlineStr">
        <is>
          <t>Not assessed</t>
        </is>
      </c>
      <c r="AI1307" t="inlineStr">
        <is>
          <t>Not reported</t>
        </is>
      </c>
      <c r="AJ1307" t="inlineStr">
        <is>
          <t>Not reported</t>
        </is>
      </c>
      <c r="AK1307" t="inlineStr">
        <is>
          <t>Not reported</t>
        </is>
      </c>
      <c r="AL1307" t="inlineStr">
        <is>
          <t>Not reported</t>
        </is>
      </c>
      <c r="AM1307" t="inlineStr">
        <is>
          <t>Not reported</t>
        </is>
      </c>
      <c r="AN1307" t="inlineStr">
        <is>
          <t>Not reported</t>
        </is>
      </c>
      <c r="AO1307" t="inlineStr">
        <is>
          <t>Not reviewed</t>
        </is>
      </c>
      <c r="AP1307" t="inlineStr">
        <is>
          <t>Not reported</t>
        </is>
      </c>
      <c r="AQ1307" t="inlineStr">
        <is>
          <t>Not reported</t>
        </is>
      </c>
      <c r="AR1307" t="inlineStr">
        <is>
          <t>Not reported</t>
        </is>
      </c>
      <c r="AS1307" t="inlineStr">
        <is>
          <t>See abstract</t>
        </is>
      </c>
      <c r="AT1307" t="inlineStr">
        <is>
          <t>Not reviewed</t>
        </is>
      </c>
      <c r="AU1307" t="inlineStr">
        <is>
          <t>Not reviewed</t>
        </is>
      </c>
      <c r="AV1307" t="inlineStr">
        <is>
          <t>Not reviewed</t>
        </is>
      </c>
      <c r="AW1307" t="inlineStr">
        <is>
          <t>Not reviewed</t>
        </is>
      </c>
      <c r="AX1307" t="inlineStr">
        <is>
          <t>Not reported</t>
        </is>
      </c>
      <c r="AY1307" t="inlineStr">
        <is>
          <t>Not reported</t>
        </is>
      </c>
      <c r="AZ1307" t="inlineStr">
        <is>
          <t>Not reported</t>
        </is>
      </c>
      <c r="BA1307" t="inlineStr">
        <is>
          <t>Not reported</t>
        </is>
      </c>
      <c r="BB1307" t="inlineStr">
        <is>
          <t>Not reported</t>
        </is>
      </c>
      <c r="BC1307" t="inlineStr">
        <is>
          <t>Not reported</t>
        </is>
      </c>
      <c r="BD1307" t="inlineStr">
        <is>
          <t>Not reported</t>
        </is>
      </c>
      <c r="BE1307" t="inlineStr">
        <is>
          <t>Not reported</t>
        </is>
      </c>
      <c r="BF1307" t="inlineStr">
        <is>
          <t>Not reported</t>
        </is>
      </c>
      <c r="BG1307" t="inlineStr">
        <is>
          <t>Not reviewed (not included)</t>
        </is>
      </c>
      <c r="BH1307" t="inlineStr">
        <is>
          <t>N/A</t>
        </is>
      </c>
      <c r="BI1307" t="inlineStr">
        <is>
          <t>Not reviewed</t>
        </is>
      </c>
      <c r="BJ1307" t="inlineStr">
        <is>
          <t>Not reviewed</t>
        </is>
      </c>
      <c r="BK1307" t="inlineStr">
        <is>
          <t>Not reviewed</t>
        </is>
      </c>
      <c r="BL1307" t="inlineStr">
        <is>
          <t>Not reviewed</t>
        </is>
      </c>
      <c r="BM1307" t="inlineStr">
        <is>
          <t>Not reviewed (not included)</t>
        </is>
      </c>
      <c r="BN1307" t="inlineStr">
        <is>
          <t>Out of Date Range - E4-Year: Published 2026, outside 2019-2025 window</t>
        </is>
      </c>
      <c r="BO1307" t="inlineStr">
        <is>
          <t>Abstract-level screening only</t>
        </is>
      </c>
      <c r="BP1307" t="inlineStr">
        <is>
          <t>Not reported</t>
        </is>
      </c>
    </row>
    <row r="1308">
      <c r="A1308" t="inlineStr">
        <is>
          <t>Advancements in pediatric obstructive sleep apnea: cognitive implications and the role of AI in precision medicine</t>
        </is>
      </c>
      <c r="B1308" t="n">
        <v>2025</v>
      </c>
      <c r="C1308" t="inlineStr">
        <is>
          <t>Not checked</t>
        </is>
      </c>
      <c r="D1308" t="inlineStr">
        <is>
          <t>Not checked</t>
        </is>
      </c>
      <c r="E1308">
        <f>_XLFN.IFNA( _XLFN.XLOOKUP(A1219,#REF!,#REF!), "NOT PUBMED")</f>
        <v/>
      </c>
      <c r="G1308" t="inlineStr">
        <is>
          <t>Unimodal</t>
        </is>
      </c>
      <c r="H1308" t="inlineStr">
        <is>
          <t>See abstract</t>
        </is>
      </c>
      <c r="I1308" t="inlineStr">
        <is>
          <t>See abstract</t>
        </is>
      </c>
      <c r="J1308" t="inlineStr">
        <is>
          <t>See abstract (AI/ML)</t>
        </is>
      </c>
      <c r="K1308" t="inlineStr">
        <is>
          <t>See abstract</t>
        </is>
      </c>
      <c r="M1308" t="inlineStr">
        <is>
          <t>See abstract</t>
        </is>
      </c>
      <c r="N1308" t="inlineStr">
        <is>
          <t>See abstract</t>
        </is>
      </c>
      <c r="O1308" t="inlineStr">
        <is>
          <t>Not verified from abstract</t>
        </is>
      </c>
      <c r="P1308" t="inlineStr">
        <is>
          <t>See abstract</t>
        </is>
      </c>
      <c r="Q1308" t="inlineStr">
        <is>
          <t>See abstract</t>
        </is>
      </c>
      <c r="R1308" t="inlineStr">
        <is>
          <t>Not reviewed (not included)</t>
        </is>
      </c>
      <c r="S1308" t="inlineStr">
        <is>
          <t>Not reviewed (not included)</t>
        </is>
      </c>
      <c r="T1308" t="inlineStr">
        <is>
          <t>Abstract screening only. Non-ADHD Focused</t>
        </is>
      </c>
      <c r="U1308" t="inlineStr">
        <is>
          <t>EXCLUDE</t>
        </is>
      </c>
      <c r="V1308" t="inlineStr">
        <is>
          <t>E2-Not ADHD focused: Neither title nor abstract mentions ADHD or attention-deficit/hyperactivity</t>
        </is>
      </c>
      <c r="W1308" t="inlineStr">
        <is>
          <t>Excluded: Not ADHD Focused</t>
        </is>
      </c>
      <c r="X1308" t="inlineStr">
        <is>
          <t>Not assessed from abstract</t>
        </is>
      </c>
      <c r="Y1308" t="inlineStr">
        <is>
          <t>Pubmed</t>
        </is>
      </c>
      <c r="Z1308" t="inlineStr">
        <is>
          <t>Not determined from abstract</t>
        </is>
      </c>
      <c r="AB1308" t="inlineStr">
        <is>
          <t>Not assessed (not included)</t>
        </is>
      </c>
      <c r="AC1308" t="inlineStr">
        <is>
          <t>Not assessed (not included)</t>
        </is>
      </c>
      <c r="AD1308" t="inlineStr">
        <is>
          <t>Zhao B, Fan H, Niu H, Li Y, Deng S, Zhai L, Wang L, Gao X.</t>
        </is>
      </c>
      <c r="AF1308" t="inlineStr">
        <is>
          <t>Unknown - Verify via DOI</t>
        </is>
      </c>
      <c r="AH1308" t="inlineStr">
        <is>
          <t>Not assessed</t>
        </is>
      </c>
      <c r="AI1308" t="inlineStr">
        <is>
          <t>Not reported</t>
        </is>
      </c>
      <c r="AJ1308" t="inlineStr">
        <is>
          <t>Not reported</t>
        </is>
      </c>
      <c r="AK1308" t="inlineStr">
        <is>
          <t>Not reported</t>
        </is>
      </c>
      <c r="AL1308" t="inlineStr">
        <is>
          <t>Not reported</t>
        </is>
      </c>
      <c r="AM1308" t="inlineStr">
        <is>
          <t>Not reported</t>
        </is>
      </c>
      <c r="AN1308" t="inlineStr">
        <is>
          <t>Not reported</t>
        </is>
      </c>
      <c r="AO1308" t="inlineStr">
        <is>
          <t>Not reviewed</t>
        </is>
      </c>
      <c r="AP1308" t="inlineStr">
        <is>
          <t>Not reported</t>
        </is>
      </c>
      <c r="AQ1308" t="inlineStr">
        <is>
          <t>Not reported</t>
        </is>
      </c>
      <c r="AR1308" t="inlineStr">
        <is>
          <t>Not reported</t>
        </is>
      </c>
      <c r="AS1308" t="inlineStr">
        <is>
          <t>See abstract</t>
        </is>
      </c>
      <c r="AT1308" t="inlineStr">
        <is>
          <t>Not reviewed</t>
        </is>
      </c>
      <c r="AU1308" t="inlineStr">
        <is>
          <t>Not reviewed</t>
        </is>
      </c>
      <c r="AV1308" t="inlineStr">
        <is>
          <t>Not reviewed</t>
        </is>
      </c>
      <c r="AW1308" t="inlineStr">
        <is>
          <t>Not reviewed</t>
        </is>
      </c>
      <c r="AX1308" t="inlineStr">
        <is>
          <t>Not reported</t>
        </is>
      </c>
      <c r="AY1308" t="inlineStr">
        <is>
          <t>Not reported</t>
        </is>
      </c>
      <c r="AZ1308" t="inlineStr">
        <is>
          <t>Not reported</t>
        </is>
      </c>
      <c r="BA1308" t="inlineStr">
        <is>
          <t>Not reported</t>
        </is>
      </c>
      <c r="BB1308" t="inlineStr">
        <is>
          <t>Not reported</t>
        </is>
      </c>
      <c r="BC1308" t="inlineStr">
        <is>
          <t>Not reported</t>
        </is>
      </c>
      <c r="BD1308" t="inlineStr">
        <is>
          <t>Not reported</t>
        </is>
      </c>
      <c r="BE1308" t="inlineStr">
        <is>
          <t>Not reported</t>
        </is>
      </c>
      <c r="BF1308" t="inlineStr">
        <is>
          <t>Not reported</t>
        </is>
      </c>
      <c r="BG1308" t="inlineStr">
        <is>
          <t>Not reviewed (not included)</t>
        </is>
      </c>
      <c r="BH1308" t="inlineStr">
        <is>
          <t>N/A</t>
        </is>
      </c>
      <c r="BI1308" t="inlineStr">
        <is>
          <t>Not reviewed</t>
        </is>
      </c>
      <c r="BJ1308" t="inlineStr">
        <is>
          <t>Not reviewed</t>
        </is>
      </c>
      <c r="BK1308" t="inlineStr">
        <is>
          <t>Not reviewed</t>
        </is>
      </c>
      <c r="BL1308" t="inlineStr">
        <is>
          <t>Not reviewed</t>
        </is>
      </c>
      <c r="BM1308" t="inlineStr">
        <is>
          <t>Not reviewed (not included)</t>
        </is>
      </c>
      <c r="BN1308" t="inlineStr">
        <is>
          <t>Non-ADHD Focused - E2-Not ADHD focused: Neither title nor abstract mentions ADHD or attention-deficit/hyperactivity</t>
        </is>
      </c>
      <c r="BO1308" t="inlineStr">
        <is>
          <t>Abstract-level screening only</t>
        </is>
      </c>
      <c r="BP1308" t="inlineStr">
        <is>
          <t>Not reported</t>
        </is>
      </c>
    </row>
    <row r="1309">
      <c r="A1309" t="inlineStr">
        <is>
          <t>Four decades of ADHD: a systematic AI-assisted analysis of conceptual shifts across six DSM editions</t>
        </is>
      </c>
      <c r="B1309" t="n">
        <v>2026</v>
      </c>
      <c r="C1309" t="inlineStr">
        <is>
          <t>Not checked</t>
        </is>
      </c>
      <c r="D1309" t="inlineStr">
        <is>
          <t>Not checked</t>
        </is>
      </c>
      <c r="E1309">
        <f>_XLFN.IFNA( _XLFN.XLOOKUP(A1221,#REF!,#REF!), "NOT PUBMED")</f>
        <v/>
      </c>
      <c r="G1309" t="inlineStr">
        <is>
          <t>Unimodal</t>
        </is>
      </c>
      <c r="H1309" t="inlineStr">
        <is>
          <t>See abstract</t>
        </is>
      </c>
      <c r="I1309" t="inlineStr">
        <is>
          <t>See abstract</t>
        </is>
      </c>
      <c r="J1309" t="inlineStr">
        <is>
          <t>See abstract (AI/ML)</t>
        </is>
      </c>
      <c r="K1309" t="inlineStr">
        <is>
          <t>See abstract</t>
        </is>
      </c>
      <c r="M1309" t="inlineStr">
        <is>
          <t>See abstract</t>
        </is>
      </c>
      <c r="N1309" t="inlineStr">
        <is>
          <t>See abstract</t>
        </is>
      </c>
      <c r="O1309" t="inlineStr">
        <is>
          <t>Not verified from abstract</t>
        </is>
      </c>
      <c r="P1309" t="inlineStr">
        <is>
          <t>See abstract</t>
        </is>
      </c>
      <c r="Q1309" t="inlineStr">
        <is>
          <t>See abstract</t>
        </is>
      </c>
      <c r="R1309" t="inlineStr">
        <is>
          <t>Not reviewed (not included)</t>
        </is>
      </c>
      <c r="S1309" t="inlineStr">
        <is>
          <t>Not reviewed (not included)</t>
        </is>
      </c>
      <c r="T1309" t="inlineStr">
        <is>
          <t>Abstract screening only. Out of Date Range</t>
        </is>
      </c>
      <c r="U1309" t="inlineStr">
        <is>
          <t>EXCLUDE</t>
        </is>
      </c>
      <c r="V1309" t="inlineStr">
        <is>
          <t>E4-Year: Published 2026, outside 2019-2025 window</t>
        </is>
      </c>
      <c r="W1309" t="inlineStr">
        <is>
          <t>Out of Date Range</t>
        </is>
      </c>
      <c r="X1309" t="inlineStr">
        <is>
          <t>Not assessed from abstract</t>
        </is>
      </c>
      <c r="Y1309" t="inlineStr">
        <is>
          <t>Pubmed</t>
        </is>
      </c>
      <c r="Z1309" t="inlineStr">
        <is>
          <t>Not determined from abstract</t>
        </is>
      </c>
      <c r="AB1309" t="inlineStr">
        <is>
          <t>Not assessed (not included)</t>
        </is>
      </c>
      <c r="AC1309" t="inlineStr">
        <is>
          <t>Not assessed (not included)</t>
        </is>
      </c>
      <c r="AD1309" t="inlineStr">
        <is>
          <t>Ophir Y, Shir-Raz Y, Tikochinski R.</t>
        </is>
      </c>
      <c r="AF1309" t="inlineStr">
        <is>
          <t>Unknown - Verify via DOI</t>
        </is>
      </c>
      <c r="AH1309" t="inlineStr">
        <is>
          <t>Not assessed</t>
        </is>
      </c>
      <c r="AI1309" t="inlineStr">
        <is>
          <t>Not reported</t>
        </is>
      </c>
      <c r="AJ1309" t="inlineStr">
        <is>
          <t>Not reported</t>
        </is>
      </c>
      <c r="AK1309" t="inlineStr">
        <is>
          <t>Not reported</t>
        </is>
      </c>
      <c r="AL1309" t="inlineStr">
        <is>
          <t>Not reported</t>
        </is>
      </c>
      <c r="AM1309" t="inlineStr">
        <is>
          <t>Not reported</t>
        </is>
      </c>
      <c r="AN1309" t="inlineStr">
        <is>
          <t>Not reported</t>
        </is>
      </c>
      <c r="AO1309" t="inlineStr">
        <is>
          <t>Not reviewed</t>
        </is>
      </c>
      <c r="AP1309" t="inlineStr">
        <is>
          <t>Not reported</t>
        </is>
      </c>
      <c r="AQ1309" t="inlineStr">
        <is>
          <t>Not reported</t>
        </is>
      </c>
      <c r="AR1309" t="inlineStr">
        <is>
          <t>Not reported</t>
        </is>
      </c>
      <c r="AS1309" t="inlineStr">
        <is>
          <t>See abstract</t>
        </is>
      </c>
      <c r="AT1309" t="inlineStr">
        <is>
          <t>Not reviewed</t>
        </is>
      </c>
      <c r="AU1309" t="inlineStr">
        <is>
          <t>Not reviewed</t>
        </is>
      </c>
      <c r="AV1309" t="inlineStr">
        <is>
          <t>Not reviewed</t>
        </is>
      </c>
      <c r="AW1309" t="inlineStr">
        <is>
          <t>Not reviewed</t>
        </is>
      </c>
      <c r="AX1309" t="inlineStr">
        <is>
          <t>Not reported</t>
        </is>
      </c>
      <c r="AY1309" t="inlineStr">
        <is>
          <t>Not reported</t>
        </is>
      </c>
      <c r="AZ1309" t="inlineStr">
        <is>
          <t>Not reported</t>
        </is>
      </c>
      <c r="BA1309" t="inlineStr">
        <is>
          <t>Not reported</t>
        </is>
      </c>
      <c r="BB1309" t="inlineStr">
        <is>
          <t>Not reported</t>
        </is>
      </c>
      <c r="BC1309" t="inlineStr">
        <is>
          <t>Not reported</t>
        </is>
      </c>
      <c r="BD1309" t="inlineStr">
        <is>
          <t>Not reported</t>
        </is>
      </c>
      <c r="BE1309" t="inlineStr">
        <is>
          <t>Not reported</t>
        </is>
      </c>
      <c r="BF1309" t="inlineStr">
        <is>
          <t>Not reported</t>
        </is>
      </c>
      <c r="BG1309" t="inlineStr">
        <is>
          <t>Not reviewed (not included)</t>
        </is>
      </c>
      <c r="BH1309" t="inlineStr">
        <is>
          <t>N/A</t>
        </is>
      </c>
      <c r="BI1309" t="inlineStr">
        <is>
          <t>Not reviewed</t>
        </is>
      </c>
      <c r="BJ1309" t="inlineStr">
        <is>
          <t>Not reviewed</t>
        </is>
      </c>
      <c r="BK1309" t="inlineStr">
        <is>
          <t>Not reviewed</t>
        </is>
      </c>
      <c r="BL1309" t="inlineStr">
        <is>
          <t>Not reviewed</t>
        </is>
      </c>
      <c r="BM1309" t="inlineStr">
        <is>
          <t>Not reviewed (not included)</t>
        </is>
      </c>
      <c r="BN1309" t="inlineStr">
        <is>
          <t>Out of Date Range - E4-Year: Published 2026, outside 2019-2025 window</t>
        </is>
      </c>
      <c r="BO1309" t="inlineStr">
        <is>
          <t>Abstract-level screening only</t>
        </is>
      </c>
      <c r="BP1309" t="inlineStr">
        <is>
          <t>Not reported</t>
        </is>
      </c>
    </row>
    <row r="1310">
      <c r="A1310" t="inlineStr">
        <is>
          <t>The status of MRI databases across the world focused on psychiatric and neurological disorders</t>
        </is>
      </c>
      <c r="B1310" t="n">
        <v>2024</v>
      </c>
      <c r="C1310" t="inlineStr">
        <is>
          <t>Not checked</t>
        </is>
      </c>
      <c r="D1310" t="inlineStr">
        <is>
          <t>Not checked</t>
        </is>
      </c>
      <c r="E1310">
        <f>_XLFN.IFNA( _XLFN.XLOOKUP(A1222,#REF!,#REF!), "NOT PUBMED")</f>
        <v/>
      </c>
      <c r="G1310" t="inlineStr">
        <is>
          <t>Unimodal</t>
        </is>
      </c>
      <c r="H1310" t="inlineStr">
        <is>
          <t>See abstract</t>
        </is>
      </c>
      <c r="I1310" t="inlineStr">
        <is>
          <t>See abstract</t>
        </is>
      </c>
      <c r="J1310" t="inlineStr">
        <is>
          <t>See abstract (AI/ML)</t>
        </is>
      </c>
      <c r="K1310" t="inlineStr">
        <is>
          <t>See abstract</t>
        </is>
      </c>
      <c r="M1310" t="inlineStr">
        <is>
          <t>See abstract</t>
        </is>
      </c>
      <c r="N1310" t="inlineStr">
        <is>
          <t>See abstract</t>
        </is>
      </c>
      <c r="O1310" t="inlineStr">
        <is>
          <t>Not verified from abstract</t>
        </is>
      </c>
      <c r="P1310" t="inlineStr">
        <is>
          <t>See abstract</t>
        </is>
      </c>
      <c r="Q1310" t="inlineStr">
        <is>
          <t>See abstract</t>
        </is>
      </c>
      <c r="R1310" t="inlineStr">
        <is>
          <t>Not reviewed (not included)</t>
        </is>
      </c>
      <c r="S1310" t="inlineStr">
        <is>
          <t>Not reviewed (not included)</t>
        </is>
      </c>
      <c r="T1310" t="inlineStr">
        <is>
          <t>Abstract screening only. Non-ADHD Focused</t>
        </is>
      </c>
      <c r="U1310" t="inlineStr">
        <is>
          <t>EXCLUDE</t>
        </is>
      </c>
      <c r="V1310" t="inlineStr">
        <is>
          <t>E2-Not ADHD focused: Neither title nor abstract mentions ADHD or attention-deficit/hyperactivity</t>
        </is>
      </c>
      <c r="W1310" t="inlineStr">
        <is>
          <t>Excluded: Not ADHD Focused</t>
        </is>
      </c>
      <c r="X1310" t="inlineStr">
        <is>
          <t>Not assessed from abstract</t>
        </is>
      </c>
      <c r="Y1310" t="inlineStr">
        <is>
          <t>Pubmed</t>
        </is>
      </c>
      <c r="Z1310" t="inlineStr">
        <is>
          <t>Not determined from abstract</t>
        </is>
      </c>
      <c r="AB1310" t="inlineStr">
        <is>
          <t>Not assessed (not included)</t>
        </is>
      </c>
      <c r="AC1310" t="inlineStr">
        <is>
          <t>Not assessed (not included)</t>
        </is>
      </c>
      <c r="AD1310"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AF1310" t="inlineStr">
        <is>
          <t>Unknown - Verify via DOI</t>
        </is>
      </c>
      <c r="AH1310" t="inlineStr">
        <is>
          <t>Not assessed</t>
        </is>
      </c>
      <c r="AI1310" t="inlineStr">
        <is>
          <t>Not reported</t>
        </is>
      </c>
      <c r="AJ1310" t="inlineStr">
        <is>
          <t>Not reported</t>
        </is>
      </c>
      <c r="AK1310" t="inlineStr">
        <is>
          <t>Not reported</t>
        </is>
      </c>
      <c r="AL1310" t="inlineStr">
        <is>
          <t>Not reported</t>
        </is>
      </c>
      <c r="AM1310" t="inlineStr">
        <is>
          <t>Not reported</t>
        </is>
      </c>
      <c r="AN1310" t="inlineStr">
        <is>
          <t>Not reported</t>
        </is>
      </c>
      <c r="AO1310" t="inlineStr">
        <is>
          <t>Not reviewed</t>
        </is>
      </c>
      <c r="AP1310" t="inlineStr">
        <is>
          <t>Not reported</t>
        </is>
      </c>
      <c r="AQ1310" t="inlineStr">
        <is>
          <t>Not reported</t>
        </is>
      </c>
      <c r="AR1310" t="inlineStr">
        <is>
          <t>Not reported</t>
        </is>
      </c>
      <c r="AS1310" t="inlineStr">
        <is>
          <t>See abstract</t>
        </is>
      </c>
      <c r="AT1310" t="inlineStr">
        <is>
          <t>Not reviewed</t>
        </is>
      </c>
      <c r="AU1310" t="inlineStr">
        <is>
          <t>Not reviewed</t>
        </is>
      </c>
      <c r="AV1310" t="inlineStr">
        <is>
          <t>Not reviewed</t>
        </is>
      </c>
      <c r="AW1310" t="inlineStr">
        <is>
          <t>Not reviewed</t>
        </is>
      </c>
      <c r="AX1310" t="inlineStr">
        <is>
          <t>Not reported</t>
        </is>
      </c>
      <c r="AY1310" t="inlineStr">
        <is>
          <t>Not reported</t>
        </is>
      </c>
      <c r="AZ1310" t="inlineStr">
        <is>
          <t>Not reported</t>
        </is>
      </c>
      <c r="BA1310" t="inlineStr">
        <is>
          <t>Not reported</t>
        </is>
      </c>
      <c r="BB1310" t="inlineStr">
        <is>
          <t>Not reported</t>
        </is>
      </c>
      <c r="BC1310" t="inlineStr">
        <is>
          <t>Not reported</t>
        </is>
      </c>
      <c r="BD1310" t="inlineStr">
        <is>
          <t>Not reported</t>
        </is>
      </c>
      <c r="BE1310" t="inlineStr">
        <is>
          <t>Not reported</t>
        </is>
      </c>
      <c r="BF1310" t="inlineStr">
        <is>
          <t>Not reported</t>
        </is>
      </c>
      <c r="BG1310" t="inlineStr">
        <is>
          <t>Not reviewed (not included)</t>
        </is>
      </c>
      <c r="BH1310" t="inlineStr">
        <is>
          <t>N/A</t>
        </is>
      </c>
      <c r="BI1310" t="inlineStr">
        <is>
          <t>Not reviewed</t>
        </is>
      </c>
      <c r="BJ1310" t="inlineStr">
        <is>
          <t>Not reviewed</t>
        </is>
      </c>
      <c r="BK1310" t="inlineStr">
        <is>
          <t>Not reviewed</t>
        </is>
      </c>
      <c r="BL1310" t="inlineStr">
        <is>
          <t>Not reviewed</t>
        </is>
      </c>
      <c r="BM1310" t="inlineStr">
        <is>
          <t>Not reviewed (not included)</t>
        </is>
      </c>
      <c r="BN1310" t="inlineStr">
        <is>
          <t>Non-ADHD Focused - E2-Not ADHD focused: Neither title nor abstract mentions ADHD or attention-deficit/hyperactivity</t>
        </is>
      </c>
      <c r="BO1310" t="inlineStr">
        <is>
          <t>Abstract-level screening only</t>
        </is>
      </c>
      <c r="BP1310" t="inlineStr">
        <is>
          <t>Not reported</t>
        </is>
      </c>
    </row>
    <row r="1311">
      <c r="A1311" t="inlineStr">
        <is>
          <t>Validity of Diagnostic Support Model for Attention Deficit Hyperactivity Disorder: A Machine Learning Approach</t>
        </is>
      </c>
      <c r="B1311" t="n">
        <v>2023</v>
      </c>
      <c r="C1311" t="inlineStr">
        <is>
          <t>Not checked</t>
        </is>
      </c>
      <c r="D1311" t="inlineStr">
        <is>
          <t>Not checked</t>
        </is>
      </c>
      <c r="E1311">
        <f>_XLFN.IFNA( _XLFN.XLOOKUP(A1223,#REF!,#REF!), "NOT PUBMED")</f>
        <v/>
      </c>
      <c r="G1311" t="inlineStr">
        <is>
          <t>Unimodal</t>
        </is>
      </c>
      <c r="H1311" t="inlineStr">
        <is>
          <t>See abstract</t>
        </is>
      </c>
      <c r="I1311" t="inlineStr">
        <is>
          <t>See abstract</t>
        </is>
      </c>
      <c r="J1311" t="inlineStr">
        <is>
          <t>See abstract (AI/ML)</t>
        </is>
      </c>
      <c r="K1311" t="inlineStr">
        <is>
          <t>See abstract</t>
        </is>
      </c>
      <c r="M1311" t="inlineStr">
        <is>
          <t>See abstract</t>
        </is>
      </c>
      <c r="N1311" t="inlineStr">
        <is>
          <t>See abstract</t>
        </is>
      </c>
      <c r="O1311" t="inlineStr">
        <is>
          <t>Not verified from abstract</t>
        </is>
      </c>
      <c r="P1311" t="inlineStr">
        <is>
          <t>See abstract</t>
        </is>
      </c>
      <c r="Q1311" t="inlineStr">
        <is>
          <t>See abstract</t>
        </is>
      </c>
      <c r="R1311" t="inlineStr">
        <is>
          <t>Not reviewed (not included)</t>
        </is>
      </c>
      <c r="S1311" t="inlineStr">
        <is>
          <t>Not reviewed (not included)</t>
        </is>
      </c>
      <c r="T1311" t="inlineStr">
        <is>
          <t>Abstract screening only. Not Selected for Final 95 (Pending Full Text Review)</t>
        </is>
      </c>
      <c r="U1311" t="inlineStr">
        <is>
          <t>EXCLUDE</t>
        </is>
      </c>
      <c r="V13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11" t="inlineStr">
        <is>
          <t>Excluded: Other Criterion</t>
        </is>
      </c>
      <c r="X1311" t="inlineStr">
        <is>
          <t>Not assessed from abstract</t>
        </is>
      </c>
      <c r="Y1311" t="inlineStr">
        <is>
          <t>Pubmed</t>
        </is>
      </c>
      <c r="Z1311" t="inlineStr">
        <is>
          <t>Not determined from abstract</t>
        </is>
      </c>
      <c r="AB1311" t="inlineStr">
        <is>
          <t>Not assessed (not included)</t>
        </is>
      </c>
      <c r="AC1311" t="inlineStr">
        <is>
          <t>Not assessed (not included)</t>
        </is>
      </c>
      <c r="AD1311" t="inlineStr">
        <is>
          <t>Chu KC, Huang HJ, Huang YS.</t>
        </is>
      </c>
      <c r="AF1311" t="inlineStr">
        <is>
          <t>Unknown - Verify via DOI</t>
        </is>
      </c>
      <c r="AH1311" t="inlineStr">
        <is>
          <t>Not assessed</t>
        </is>
      </c>
      <c r="AI1311" t="inlineStr">
        <is>
          <t>Not reported</t>
        </is>
      </c>
      <c r="AJ1311" t="inlineStr">
        <is>
          <t>Not reported</t>
        </is>
      </c>
      <c r="AK1311" t="inlineStr">
        <is>
          <t>Not reported</t>
        </is>
      </c>
      <c r="AL1311" t="inlineStr">
        <is>
          <t>Not reported</t>
        </is>
      </c>
      <c r="AM1311" t="inlineStr">
        <is>
          <t>Not reported</t>
        </is>
      </c>
      <c r="AN1311" t="inlineStr">
        <is>
          <t>Not reported</t>
        </is>
      </c>
      <c r="AO1311" t="inlineStr">
        <is>
          <t>Not reviewed</t>
        </is>
      </c>
      <c r="AP1311" t="inlineStr">
        <is>
          <t>Not reported</t>
        </is>
      </c>
      <c r="AQ1311" t="inlineStr">
        <is>
          <t>Not reported</t>
        </is>
      </c>
      <c r="AR1311" t="inlineStr">
        <is>
          <t>Not reported</t>
        </is>
      </c>
      <c r="AS1311" t="inlineStr">
        <is>
          <t>See abstract</t>
        </is>
      </c>
      <c r="AT1311" t="inlineStr">
        <is>
          <t>Not reviewed</t>
        </is>
      </c>
      <c r="AU1311" t="inlineStr">
        <is>
          <t>Not reviewed</t>
        </is>
      </c>
      <c r="AV1311" t="inlineStr">
        <is>
          <t>Not reviewed</t>
        </is>
      </c>
      <c r="AW1311" t="inlineStr">
        <is>
          <t>Not reviewed</t>
        </is>
      </c>
      <c r="AX1311" t="inlineStr">
        <is>
          <t>Not reported</t>
        </is>
      </c>
      <c r="AY1311" t="inlineStr">
        <is>
          <t>Not reported</t>
        </is>
      </c>
      <c r="AZ1311" t="inlineStr">
        <is>
          <t>Not reported</t>
        </is>
      </c>
      <c r="BA1311" t="inlineStr">
        <is>
          <t>Not reported</t>
        </is>
      </c>
      <c r="BB1311" t="inlineStr">
        <is>
          <t>Not reported</t>
        </is>
      </c>
      <c r="BC1311" t="inlineStr">
        <is>
          <t>Not reported</t>
        </is>
      </c>
      <c r="BD1311" t="inlineStr">
        <is>
          <t>Not reported</t>
        </is>
      </c>
      <c r="BE1311" t="inlineStr">
        <is>
          <t>Not reported</t>
        </is>
      </c>
      <c r="BF1311" t="inlineStr">
        <is>
          <t>Not reported</t>
        </is>
      </c>
      <c r="BG1311" t="inlineStr">
        <is>
          <t>Not reviewed (not included)</t>
        </is>
      </c>
      <c r="BH1311" t="inlineStr">
        <is>
          <t>N/A</t>
        </is>
      </c>
      <c r="BI1311" t="inlineStr">
        <is>
          <t>Not reviewed</t>
        </is>
      </c>
      <c r="BJ1311" t="inlineStr">
        <is>
          <t>Not reviewed</t>
        </is>
      </c>
      <c r="BK1311" t="inlineStr">
        <is>
          <t>Not reviewed</t>
        </is>
      </c>
      <c r="BL1311" t="inlineStr">
        <is>
          <t>Not reviewed</t>
        </is>
      </c>
      <c r="BM1311" t="inlineStr">
        <is>
          <t>Not reviewed (not included)</t>
        </is>
      </c>
      <c r="BN1311" t="inlineStr">
        <is>
          <t>Not Selected for Final 95 (Pending Full Text Review) - Candidate paper not selected for final 95: Passed abstract screening but not included in final selec</t>
        </is>
      </c>
      <c r="BO1311" t="inlineStr">
        <is>
          <t>Abstract-level screening only</t>
        </is>
      </c>
      <c r="BP1311" t="inlineStr">
        <is>
          <t>Not reported</t>
        </is>
      </c>
    </row>
    <row r="1312">
      <c r="A1312" t="inlineStr">
        <is>
          <t>Reliable Multi-Class Mental Health Prediction Using a WiSARD Discriminator Model on Imbalanced Data</t>
        </is>
      </c>
      <c r="B1312" t="n">
        <v>2026</v>
      </c>
      <c r="C1312" t="inlineStr">
        <is>
          <t>Not checked</t>
        </is>
      </c>
      <c r="D1312" t="inlineStr">
        <is>
          <t>Not checked</t>
        </is>
      </c>
      <c r="E1312">
        <f>_XLFN.IFNA( _XLFN.XLOOKUP(A1224,#REF!,#REF!), "NOT PUBMED")</f>
        <v/>
      </c>
      <c r="G1312" t="inlineStr">
        <is>
          <t>Unimodal</t>
        </is>
      </c>
      <c r="H1312" t="inlineStr">
        <is>
          <t>See abstract</t>
        </is>
      </c>
      <c r="I1312" t="inlineStr">
        <is>
          <t>See abstract</t>
        </is>
      </c>
      <c r="J1312" t="inlineStr">
        <is>
          <t>See abstract (AI/ML)</t>
        </is>
      </c>
      <c r="K1312" t="inlineStr">
        <is>
          <t>See abstract</t>
        </is>
      </c>
      <c r="M1312" t="inlineStr">
        <is>
          <t>See abstract</t>
        </is>
      </c>
      <c r="N1312" t="inlineStr">
        <is>
          <t>See abstract</t>
        </is>
      </c>
      <c r="O1312" t="inlineStr">
        <is>
          <t>Not verified from abstract</t>
        </is>
      </c>
      <c r="P1312" t="inlineStr">
        <is>
          <t>See abstract</t>
        </is>
      </c>
      <c r="Q1312" t="inlineStr">
        <is>
          <t>See abstract</t>
        </is>
      </c>
      <c r="R1312" t="inlineStr">
        <is>
          <t>Not reviewed (not included)</t>
        </is>
      </c>
      <c r="S1312" t="inlineStr">
        <is>
          <t>Not reviewed (not included)</t>
        </is>
      </c>
      <c r="T1312" t="inlineStr">
        <is>
          <t>Abstract screening only. Out of Date Range</t>
        </is>
      </c>
      <c r="U1312" t="inlineStr">
        <is>
          <t>EXCLUDE</t>
        </is>
      </c>
      <c r="V1312" t="inlineStr">
        <is>
          <t>E4-Year: Published 2026, outside 2019-2025 window</t>
        </is>
      </c>
      <c r="W1312" t="inlineStr">
        <is>
          <t>Out of Date Range</t>
        </is>
      </c>
      <c r="X1312" t="inlineStr">
        <is>
          <t>Not assessed from abstract</t>
        </is>
      </c>
      <c r="Y1312" t="inlineStr">
        <is>
          <t>Pubmed</t>
        </is>
      </c>
      <c r="Z1312" t="inlineStr">
        <is>
          <t>Not determined from abstract</t>
        </is>
      </c>
      <c r="AB1312" t="inlineStr">
        <is>
          <t>Not assessed (not included)</t>
        </is>
      </c>
      <c r="AC1312" t="inlineStr">
        <is>
          <t>Not assessed (not included)</t>
        </is>
      </c>
      <c r="AD1312" t="inlineStr">
        <is>
          <t>Binsawad M.</t>
        </is>
      </c>
      <c r="AF1312" t="inlineStr">
        <is>
          <t>Unknown - Verify via DOI</t>
        </is>
      </c>
      <c r="AH1312" t="inlineStr">
        <is>
          <t>Not assessed</t>
        </is>
      </c>
      <c r="AI1312" t="inlineStr">
        <is>
          <t>Not reported</t>
        </is>
      </c>
      <c r="AJ1312" t="inlineStr">
        <is>
          <t>Not reported</t>
        </is>
      </c>
      <c r="AK1312" t="inlineStr">
        <is>
          <t>Not reported</t>
        </is>
      </c>
      <c r="AL1312" t="inlineStr">
        <is>
          <t>Not reported</t>
        </is>
      </c>
      <c r="AM1312" t="inlineStr">
        <is>
          <t>Not reported</t>
        </is>
      </c>
      <c r="AN1312" t="inlineStr">
        <is>
          <t>Not reported</t>
        </is>
      </c>
      <c r="AO1312" t="inlineStr">
        <is>
          <t>Not reviewed</t>
        </is>
      </c>
      <c r="AP1312" t="inlineStr">
        <is>
          <t>Not reported</t>
        </is>
      </c>
      <c r="AQ1312" t="inlineStr">
        <is>
          <t>Not reported</t>
        </is>
      </c>
      <c r="AR1312" t="inlineStr">
        <is>
          <t>Not reported</t>
        </is>
      </c>
      <c r="AS1312" t="inlineStr">
        <is>
          <t>See abstract</t>
        </is>
      </c>
      <c r="AT1312" t="inlineStr">
        <is>
          <t>Not reviewed</t>
        </is>
      </c>
      <c r="AU1312" t="inlineStr">
        <is>
          <t>Not reviewed</t>
        </is>
      </c>
      <c r="AV1312" t="inlineStr">
        <is>
          <t>Not reviewed</t>
        </is>
      </c>
      <c r="AW1312" t="inlineStr">
        <is>
          <t>Not reviewed</t>
        </is>
      </c>
      <c r="AX1312" t="inlineStr">
        <is>
          <t>Not reported</t>
        </is>
      </c>
      <c r="AY1312" t="inlineStr">
        <is>
          <t>Not reported</t>
        </is>
      </c>
      <c r="AZ1312" t="inlineStr">
        <is>
          <t>Not reported</t>
        </is>
      </c>
      <c r="BA1312" t="inlineStr">
        <is>
          <t>Not reported</t>
        </is>
      </c>
      <c r="BB1312" t="inlineStr">
        <is>
          <t>Not reported</t>
        </is>
      </c>
      <c r="BC1312" t="inlineStr">
        <is>
          <t>Not reported</t>
        </is>
      </c>
      <c r="BD1312" t="inlineStr">
        <is>
          <t>Not reported</t>
        </is>
      </c>
      <c r="BE1312" t="inlineStr">
        <is>
          <t>Not reported</t>
        </is>
      </c>
      <c r="BF1312" t="inlineStr">
        <is>
          <t>Not reported</t>
        </is>
      </c>
      <c r="BG1312" t="inlineStr">
        <is>
          <t>Not reviewed (not included)</t>
        </is>
      </c>
      <c r="BH1312" t="inlineStr">
        <is>
          <t>N/A</t>
        </is>
      </c>
      <c r="BI1312" t="inlineStr">
        <is>
          <t>Not reviewed</t>
        </is>
      </c>
      <c r="BJ1312" t="inlineStr">
        <is>
          <t>Not reviewed</t>
        </is>
      </c>
      <c r="BK1312" t="inlineStr">
        <is>
          <t>Not reviewed</t>
        </is>
      </c>
      <c r="BL1312" t="inlineStr">
        <is>
          <t>Not reviewed</t>
        </is>
      </c>
      <c r="BM1312" t="inlineStr">
        <is>
          <t>Not reviewed (not included)</t>
        </is>
      </c>
      <c r="BN1312" t="inlineStr">
        <is>
          <t>Out of Date Range - E4-Year: Published 2026, outside 2019-2025 window</t>
        </is>
      </c>
      <c r="BO1312" t="inlineStr">
        <is>
          <t>Abstract-level screening only</t>
        </is>
      </c>
      <c r="BP1312" t="inlineStr">
        <is>
          <t>Not reported</t>
        </is>
      </c>
    </row>
    <row r="1313">
      <c r="A1313" t="inlineStr">
        <is>
          <t>Pharmacogenomic-Based GWAS Meta-Analyses Coupled with Genetic and Epigenetic Liability Testing Connects Facial and Emotional Recognition Systems to Spectrum Disorders, Schizophrenia, Depression, and Anxiety</t>
        </is>
      </c>
      <c r="B1313" t="n">
        <v>2026</v>
      </c>
      <c r="C1313" t="inlineStr">
        <is>
          <t>Not checked</t>
        </is>
      </c>
      <c r="D1313" t="inlineStr">
        <is>
          <t>Not checked</t>
        </is>
      </c>
      <c r="E1313">
        <f>_XLFN.IFNA( _XLFN.XLOOKUP(A1226,#REF!,#REF!), "NOT PUBMED")</f>
        <v/>
      </c>
      <c r="G1313" t="inlineStr">
        <is>
          <t>Unimodal</t>
        </is>
      </c>
      <c r="H1313" t="inlineStr">
        <is>
          <t>See abstract</t>
        </is>
      </c>
      <c r="I1313" t="inlineStr">
        <is>
          <t>See abstract</t>
        </is>
      </c>
      <c r="J1313" t="inlineStr">
        <is>
          <t>See abstract (AI/ML)</t>
        </is>
      </c>
      <c r="K1313" t="inlineStr">
        <is>
          <t>See abstract</t>
        </is>
      </c>
      <c r="M1313" t="inlineStr">
        <is>
          <t>See abstract</t>
        </is>
      </c>
      <c r="N1313" t="inlineStr">
        <is>
          <t>See abstract</t>
        </is>
      </c>
      <c r="O1313" t="inlineStr">
        <is>
          <t>Not verified from abstract</t>
        </is>
      </c>
      <c r="P1313" t="inlineStr">
        <is>
          <t>See abstract</t>
        </is>
      </c>
      <c r="Q1313" t="inlineStr">
        <is>
          <t>See abstract</t>
        </is>
      </c>
      <c r="R1313" t="inlineStr">
        <is>
          <t>Not reviewed (not included)</t>
        </is>
      </c>
      <c r="S1313" t="inlineStr">
        <is>
          <t>Not reviewed (not included)</t>
        </is>
      </c>
      <c r="T1313" t="inlineStr">
        <is>
          <t>Abstract screening only. Out of Date Range</t>
        </is>
      </c>
      <c r="U1313" t="inlineStr">
        <is>
          <t>EXCLUDE</t>
        </is>
      </c>
      <c r="V1313" t="inlineStr">
        <is>
          <t>E4-Year: Published 2026, outside 2019-2025 window</t>
        </is>
      </c>
      <c r="W1313" t="inlineStr">
        <is>
          <t>Out of Date Range</t>
        </is>
      </c>
      <c r="X1313" t="inlineStr">
        <is>
          <t>Not assessed from abstract</t>
        </is>
      </c>
      <c r="Y1313" t="inlineStr">
        <is>
          <t>Pubmed</t>
        </is>
      </c>
      <c r="Z1313" t="inlineStr">
        <is>
          <t>Not determined from abstract</t>
        </is>
      </c>
      <c r="AB1313" t="inlineStr">
        <is>
          <t>Not assessed (not included)</t>
        </is>
      </c>
      <c r="AC1313" t="inlineStr">
        <is>
          <t>Not assessed (not included)</t>
        </is>
      </c>
      <c r="AD1313" t="inlineStr">
        <is>
          <t>Blum K, Lewandrowski APL, Sharafshah A, Pinhasov A, Mohankumar K, Gold MS, Fuehrlein B, Elman I, Dennen C, Thanos PK, Bowirrat A, Baron D, Modestino EJ, Jafari N, Zeine F, Sunder K, Makale MT, Lorio MP, Khalsa J, Schmidt SL, Fiorelli RKA, Weinstein A, Lindenau M, Lewandrowski KU, Alves ÓL, Mahajan S, Mahajan Y, Badgaiyan RD.</t>
        </is>
      </c>
      <c r="AF1313" t="inlineStr">
        <is>
          <t>Unknown - Verify via DOI</t>
        </is>
      </c>
      <c r="AH1313" t="inlineStr">
        <is>
          <t>Not assessed</t>
        </is>
      </c>
      <c r="AI1313" t="inlineStr">
        <is>
          <t>Not reported</t>
        </is>
      </c>
      <c r="AJ1313" t="inlineStr">
        <is>
          <t>Not reported</t>
        </is>
      </c>
      <c r="AK1313" t="inlineStr">
        <is>
          <t>Not reported</t>
        </is>
      </c>
      <c r="AL1313" t="inlineStr">
        <is>
          <t>Not reported</t>
        </is>
      </c>
      <c r="AM1313" t="inlineStr">
        <is>
          <t>Not reported</t>
        </is>
      </c>
      <c r="AN1313" t="inlineStr">
        <is>
          <t>Not reported</t>
        </is>
      </c>
      <c r="AO1313" t="inlineStr">
        <is>
          <t>Not reviewed</t>
        </is>
      </c>
      <c r="AP1313" t="inlineStr">
        <is>
          <t>Not reported</t>
        </is>
      </c>
      <c r="AQ1313" t="inlineStr">
        <is>
          <t>Not reported</t>
        </is>
      </c>
      <c r="AR1313" t="inlineStr">
        <is>
          <t>Not reported</t>
        </is>
      </c>
      <c r="AS1313" t="inlineStr">
        <is>
          <t>See abstract</t>
        </is>
      </c>
      <c r="AT1313" t="inlineStr">
        <is>
          <t>Not reviewed</t>
        </is>
      </c>
      <c r="AU1313" t="inlineStr">
        <is>
          <t>Not reviewed</t>
        </is>
      </c>
      <c r="AV1313" t="inlineStr">
        <is>
          <t>Not reviewed</t>
        </is>
      </c>
      <c r="AW1313" t="inlineStr">
        <is>
          <t>Not reviewed</t>
        </is>
      </c>
      <c r="AX1313" t="inlineStr">
        <is>
          <t>Not reported</t>
        </is>
      </c>
      <c r="AY1313" t="inlineStr">
        <is>
          <t>Not reported</t>
        </is>
      </c>
      <c r="AZ1313" t="inlineStr">
        <is>
          <t>Not reported</t>
        </is>
      </c>
      <c r="BA1313" t="inlineStr">
        <is>
          <t>Not reported</t>
        </is>
      </c>
      <c r="BB1313" t="inlineStr">
        <is>
          <t>Not reported</t>
        </is>
      </c>
      <c r="BC1313" t="inlineStr">
        <is>
          <t>Not reported</t>
        </is>
      </c>
      <c r="BD1313" t="inlineStr">
        <is>
          <t>Not reported</t>
        </is>
      </c>
      <c r="BE1313" t="inlineStr">
        <is>
          <t>Not reported</t>
        </is>
      </c>
      <c r="BF1313" t="inlineStr">
        <is>
          <t>Not reported</t>
        </is>
      </c>
      <c r="BG1313" t="inlineStr">
        <is>
          <t>Not reviewed (not included)</t>
        </is>
      </c>
      <c r="BH1313" t="inlineStr">
        <is>
          <t>N/A</t>
        </is>
      </c>
      <c r="BI1313" t="inlineStr">
        <is>
          <t>Not reviewed</t>
        </is>
      </c>
      <c r="BJ1313" t="inlineStr">
        <is>
          <t>Not reviewed</t>
        </is>
      </c>
      <c r="BK1313" t="inlineStr">
        <is>
          <t>Not reviewed</t>
        </is>
      </c>
      <c r="BL1313" t="inlineStr">
        <is>
          <t>Not reviewed</t>
        </is>
      </c>
      <c r="BM1313" t="inlineStr">
        <is>
          <t>Not reviewed (not included)</t>
        </is>
      </c>
      <c r="BN1313" t="inlineStr">
        <is>
          <t>Out of Date Range - E4-Year: Published 2026, outside 2019-2025 window</t>
        </is>
      </c>
      <c r="BO1313" t="inlineStr">
        <is>
          <t>Abstract-level screening only</t>
        </is>
      </c>
      <c r="BP1313" t="inlineStr">
        <is>
          <t>Not reported</t>
        </is>
      </c>
    </row>
    <row r="1314">
      <c r="A1314" t="inlineStr">
        <is>
          <t>Retracted: Deep Learning Enabled Diagnosis of Children's ADHD Based on the Big Data of Video Screen Long-Range EEG</t>
        </is>
      </c>
      <c r="B1314" t="n">
        <v>2023</v>
      </c>
      <c r="C1314" t="inlineStr">
        <is>
          <t>Not checked</t>
        </is>
      </c>
      <c r="D1314" t="inlineStr">
        <is>
          <t>Not checked</t>
        </is>
      </c>
      <c r="E1314">
        <f>_XLFN.IFNA( _XLFN.XLOOKUP(A1228,#REF!,#REF!), "NOT PUBMED")</f>
        <v/>
      </c>
      <c r="G1314" t="inlineStr">
        <is>
          <t>Unimodal</t>
        </is>
      </c>
      <c r="H1314" t="inlineStr">
        <is>
          <t>See abstract</t>
        </is>
      </c>
      <c r="I1314" t="inlineStr">
        <is>
          <t>See abstract</t>
        </is>
      </c>
      <c r="J1314" t="inlineStr">
        <is>
          <t>See abstract (AI/ML)</t>
        </is>
      </c>
      <c r="K1314" t="inlineStr">
        <is>
          <t>See abstract</t>
        </is>
      </c>
      <c r="M1314" t="inlineStr">
        <is>
          <t>See abstract</t>
        </is>
      </c>
      <c r="N1314" t="inlineStr">
        <is>
          <t>See abstract</t>
        </is>
      </c>
      <c r="O1314" t="inlineStr">
        <is>
          <t>Not verified from abstract</t>
        </is>
      </c>
      <c r="P1314" t="inlineStr">
        <is>
          <t>See abstract</t>
        </is>
      </c>
      <c r="Q1314" t="inlineStr">
        <is>
          <t>See abstract</t>
        </is>
      </c>
      <c r="R1314" t="inlineStr">
        <is>
          <t>Not reviewed (not included)</t>
        </is>
      </c>
      <c r="S1314" t="inlineStr">
        <is>
          <t>Not reviewed (not included)</t>
        </is>
      </c>
      <c r="T1314" t="inlineStr">
        <is>
          <t>Abstract screening only. Not Selected for Final 95 (Pending Full Text Review)</t>
        </is>
      </c>
      <c r="U1314" t="inlineStr">
        <is>
          <t>EXCLUDE</t>
        </is>
      </c>
      <c r="V13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14" t="inlineStr">
        <is>
          <t>Excluded: Other Criterion</t>
        </is>
      </c>
      <c r="X1314" t="inlineStr">
        <is>
          <t>Not assessed from abstract</t>
        </is>
      </c>
      <c r="Y1314" t="inlineStr">
        <is>
          <t>Pubmed</t>
        </is>
      </c>
      <c r="Z1314" t="inlineStr">
        <is>
          <t>Not determined from abstract</t>
        </is>
      </c>
      <c r="AB1314" t="inlineStr">
        <is>
          <t>Not assessed (not included)</t>
        </is>
      </c>
      <c r="AC1314" t="inlineStr">
        <is>
          <t>Not assessed (not included)</t>
        </is>
      </c>
      <c r="AD1314" t="inlineStr">
        <is>
          <t>Healthcare Engineering JO.</t>
        </is>
      </c>
      <c r="AF1314" t="inlineStr">
        <is>
          <t>Unknown - Verify via DOI</t>
        </is>
      </c>
      <c r="AH1314" t="inlineStr">
        <is>
          <t>Not assessed</t>
        </is>
      </c>
      <c r="AI1314" t="inlineStr">
        <is>
          <t>Not reported</t>
        </is>
      </c>
      <c r="AJ1314" t="inlineStr">
        <is>
          <t>Not reported</t>
        </is>
      </c>
      <c r="AK1314" t="inlineStr">
        <is>
          <t>Not reported</t>
        </is>
      </c>
      <c r="AL1314" t="inlineStr">
        <is>
          <t>Not reported</t>
        </is>
      </c>
      <c r="AM1314" t="inlineStr">
        <is>
          <t>Not reported</t>
        </is>
      </c>
      <c r="AN1314" t="inlineStr">
        <is>
          <t>Not reported</t>
        </is>
      </c>
      <c r="AO1314" t="inlineStr">
        <is>
          <t>Not reviewed</t>
        </is>
      </c>
      <c r="AP1314" t="inlineStr">
        <is>
          <t>Not reported</t>
        </is>
      </c>
      <c r="AQ1314" t="inlineStr">
        <is>
          <t>Not reported</t>
        </is>
      </c>
      <c r="AR1314" t="inlineStr">
        <is>
          <t>Not reported</t>
        </is>
      </c>
      <c r="AS1314" t="inlineStr">
        <is>
          <t>See abstract</t>
        </is>
      </c>
      <c r="AT1314" t="inlineStr">
        <is>
          <t>Not reviewed</t>
        </is>
      </c>
      <c r="AU1314" t="inlineStr">
        <is>
          <t>Not reviewed</t>
        </is>
      </c>
      <c r="AV1314" t="inlineStr">
        <is>
          <t>Not reviewed</t>
        </is>
      </c>
      <c r="AW1314" t="inlineStr">
        <is>
          <t>Not reviewed</t>
        </is>
      </c>
      <c r="AX1314" t="inlineStr">
        <is>
          <t>Not reported</t>
        </is>
      </c>
      <c r="AY1314" t="inlineStr">
        <is>
          <t>Not reported</t>
        </is>
      </c>
      <c r="AZ1314" t="inlineStr">
        <is>
          <t>Not reported</t>
        </is>
      </c>
      <c r="BA1314" t="inlineStr">
        <is>
          <t>Not reported</t>
        </is>
      </c>
      <c r="BB1314" t="inlineStr">
        <is>
          <t>Not reported</t>
        </is>
      </c>
      <c r="BC1314" t="inlineStr">
        <is>
          <t>Not reported</t>
        </is>
      </c>
      <c r="BD1314" t="inlineStr">
        <is>
          <t>Not reported</t>
        </is>
      </c>
      <c r="BE1314" t="inlineStr">
        <is>
          <t>Not reported</t>
        </is>
      </c>
      <c r="BF1314" t="inlineStr">
        <is>
          <t>Not reported</t>
        </is>
      </c>
      <c r="BG1314" t="inlineStr">
        <is>
          <t>Not reviewed (not included)</t>
        </is>
      </c>
      <c r="BH1314" t="inlineStr">
        <is>
          <t>N/A</t>
        </is>
      </c>
      <c r="BI1314" t="inlineStr">
        <is>
          <t>Not reviewed</t>
        </is>
      </c>
      <c r="BJ1314" t="inlineStr">
        <is>
          <t>Not reviewed</t>
        </is>
      </c>
      <c r="BK1314" t="inlineStr">
        <is>
          <t>Not reviewed</t>
        </is>
      </c>
      <c r="BL1314" t="inlineStr">
        <is>
          <t>Not reviewed</t>
        </is>
      </c>
      <c r="BM1314" t="inlineStr">
        <is>
          <t>Not reviewed (not included)</t>
        </is>
      </c>
      <c r="BN1314" t="inlineStr">
        <is>
          <t>Not Selected for Final 95 (Pending Full Text Review) - Candidate paper not selected for final 95: Passed abstract screening but not included in final selec</t>
        </is>
      </c>
      <c r="BO1314" t="inlineStr">
        <is>
          <t>Abstract-level screening only</t>
        </is>
      </c>
      <c r="BP1314" t="inlineStr">
        <is>
          <t>Not reported</t>
        </is>
      </c>
    </row>
    <row r="1315">
      <c r="A1315" t="inlineStr">
        <is>
          <t>Cerebellar Gray Matter Volume Is Associated With Cognitive Function and Psychopathology in Adolescence</t>
        </is>
      </c>
      <c r="B1315" t="n">
        <v>2019</v>
      </c>
      <c r="C1315" t="inlineStr">
        <is>
          <t>Not checked</t>
        </is>
      </c>
      <c r="D1315" t="inlineStr">
        <is>
          <t>Not checked</t>
        </is>
      </c>
      <c r="E1315">
        <f>_XLFN.IFNA( _XLFN.XLOOKUP(A1229,#REF!,#REF!), "NOT PUBMED")</f>
        <v/>
      </c>
      <c r="G1315" t="inlineStr">
        <is>
          <t>Unimodal</t>
        </is>
      </c>
      <c r="H1315" t="inlineStr">
        <is>
          <t>See abstract</t>
        </is>
      </c>
      <c r="I1315" t="inlineStr">
        <is>
          <t>See abstract</t>
        </is>
      </c>
      <c r="J1315" t="inlineStr">
        <is>
          <t>See abstract (AI/ML)</t>
        </is>
      </c>
      <c r="K1315" t="inlineStr">
        <is>
          <t>See abstract</t>
        </is>
      </c>
      <c r="M1315" t="inlineStr">
        <is>
          <t>See abstract</t>
        </is>
      </c>
      <c r="N1315" t="inlineStr">
        <is>
          <t>See abstract</t>
        </is>
      </c>
      <c r="O1315" t="inlineStr">
        <is>
          <t>Not verified from abstract</t>
        </is>
      </c>
      <c r="P1315" t="inlineStr">
        <is>
          <t>See abstract</t>
        </is>
      </c>
      <c r="Q1315" t="inlineStr">
        <is>
          <t>See abstract</t>
        </is>
      </c>
      <c r="R1315" t="inlineStr">
        <is>
          <t>Not reviewed (not included)</t>
        </is>
      </c>
      <c r="S1315" t="inlineStr">
        <is>
          <t>Not reviewed (not included)</t>
        </is>
      </c>
      <c r="T1315" t="inlineStr">
        <is>
          <t>Abstract screening only. Non-ADHD Focused</t>
        </is>
      </c>
      <c r="U1315" t="inlineStr">
        <is>
          <t>EXCLUDE</t>
        </is>
      </c>
      <c r="V1315" t="inlineStr">
        <is>
          <t>E2-Not ADHD focused: Neither title nor abstract mentions ADHD or attention-deficit/hyperactivity</t>
        </is>
      </c>
      <c r="W1315" t="inlineStr">
        <is>
          <t>Excluded: Not ADHD Focused</t>
        </is>
      </c>
      <c r="X1315" t="inlineStr">
        <is>
          <t>Not assessed from abstract</t>
        </is>
      </c>
      <c r="Y1315" t="inlineStr">
        <is>
          <t>Pubmed</t>
        </is>
      </c>
      <c r="Z1315" t="inlineStr">
        <is>
          <t>Not determined from abstract</t>
        </is>
      </c>
      <c r="AB1315" t="inlineStr">
        <is>
          <t>Not assessed (not included)</t>
        </is>
      </c>
      <c r="AC1315" t="inlineStr">
        <is>
          <t>Not assessed (not included)</t>
        </is>
      </c>
      <c r="AD1315" t="inlineStr">
        <is>
          <t>Moberget T, Alnæs D, Kaufmann T, Doan NT, Córdova-Palomera A, Norbom LB, Rokicki J, van der Meer D, Andreassen OA, Westlye LT.</t>
        </is>
      </c>
      <c r="AF1315" t="inlineStr">
        <is>
          <t>Unknown - Verify via DOI</t>
        </is>
      </c>
      <c r="AH1315" t="inlineStr">
        <is>
          <t>Not assessed</t>
        </is>
      </c>
      <c r="AI1315" t="inlineStr">
        <is>
          <t>Not reported</t>
        </is>
      </c>
      <c r="AJ1315" t="inlineStr">
        <is>
          <t>Not reported</t>
        </is>
      </c>
      <c r="AK1315" t="inlineStr">
        <is>
          <t>Not reported</t>
        </is>
      </c>
      <c r="AL1315" t="inlineStr">
        <is>
          <t>Not reported</t>
        </is>
      </c>
      <c r="AM1315" t="inlineStr">
        <is>
          <t>Not reported</t>
        </is>
      </c>
      <c r="AN1315" t="inlineStr">
        <is>
          <t>Not reported</t>
        </is>
      </c>
      <c r="AO1315" t="inlineStr">
        <is>
          <t>Not reviewed</t>
        </is>
      </c>
      <c r="AP1315" t="inlineStr">
        <is>
          <t>Not reported</t>
        </is>
      </c>
      <c r="AQ1315" t="inlineStr">
        <is>
          <t>Not reported</t>
        </is>
      </c>
      <c r="AR1315" t="inlineStr">
        <is>
          <t>Not reported</t>
        </is>
      </c>
      <c r="AS1315" t="inlineStr">
        <is>
          <t>See abstract</t>
        </is>
      </c>
      <c r="AT1315" t="inlineStr">
        <is>
          <t>Not reviewed</t>
        </is>
      </c>
      <c r="AU1315" t="inlineStr">
        <is>
          <t>Not reviewed</t>
        </is>
      </c>
      <c r="AV1315" t="inlineStr">
        <is>
          <t>Not reviewed</t>
        </is>
      </c>
      <c r="AW1315" t="inlineStr">
        <is>
          <t>Not reviewed</t>
        </is>
      </c>
      <c r="AX1315" t="inlineStr">
        <is>
          <t>Not reported</t>
        </is>
      </c>
      <c r="AY1315" t="inlineStr">
        <is>
          <t>Not reported</t>
        </is>
      </c>
      <c r="AZ1315" t="inlineStr">
        <is>
          <t>Not reported</t>
        </is>
      </c>
      <c r="BA1315" t="inlineStr">
        <is>
          <t>Not reported</t>
        </is>
      </c>
      <c r="BB1315" t="inlineStr">
        <is>
          <t>Not reported</t>
        </is>
      </c>
      <c r="BC1315" t="inlineStr">
        <is>
          <t>Not reported</t>
        </is>
      </c>
      <c r="BD1315" t="inlineStr">
        <is>
          <t>Not reported</t>
        </is>
      </c>
      <c r="BE1315" t="inlineStr">
        <is>
          <t>Not reported</t>
        </is>
      </c>
      <c r="BF1315" t="inlineStr">
        <is>
          <t>Not reported</t>
        </is>
      </c>
      <c r="BG1315" t="inlineStr">
        <is>
          <t>Not reviewed (not included)</t>
        </is>
      </c>
      <c r="BH1315" t="inlineStr">
        <is>
          <t>N/A</t>
        </is>
      </c>
      <c r="BI1315" t="inlineStr">
        <is>
          <t>Not reviewed</t>
        </is>
      </c>
      <c r="BJ1315" t="inlineStr">
        <is>
          <t>Not reviewed</t>
        </is>
      </c>
      <c r="BK1315" t="inlineStr">
        <is>
          <t>Not reviewed</t>
        </is>
      </c>
      <c r="BL1315" t="inlineStr">
        <is>
          <t>Not reviewed</t>
        </is>
      </c>
      <c r="BM1315" t="inlineStr">
        <is>
          <t>Not reviewed (not included)</t>
        </is>
      </c>
      <c r="BN1315" t="inlineStr">
        <is>
          <t>Non-ADHD Focused - E2-Not ADHD focused: Neither title nor abstract mentions ADHD or attention-deficit/hyperactivity</t>
        </is>
      </c>
      <c r="BO1315" t="inlineStr">
        <is>
          <t>Abstract-level screening only</t>
        </is>
      </c>
      <c r="BP1315" t="inlineStr">
        <is>
          <t>Not reported</t>
        </is>
      </c>
    </row>
    <row r="1316">
      <c r="A1316" t="inlineStr">
        <is>
          <t>PET Imaging in Psychiatric Disorders</t>
        </is>
      </c>
      <c r="B1316" t="n">
        <v>2025</v>
      </c>
      <c r="C1316" t="inlineStr">
        <is>
          <t>Not checked</t>
        </is>
      </c>
      <c r="D1316" t="inlineStr">
        <is>
          <t>Not checked</t>
        </is>
      </c>
      <c r="E1316">
        <f>_XLFN.IFNA( _XLFN.XLOOKUP(A1230,#REF!,#REF!), "NOT PUBMED")</f>
        <v/>
      </c>
      <c r="G1316" t="inlineStr">
        <is>
          <t>Unimodal</t>
        </is>
      </c>
      <c r="H1316" t="inlineStr">
        <is>
          <t>See abstract</t>
        </is>
      </c>
      <c r="I1316" t="inlineStr">
        <is>
          <t>See abstract</t>
        </is>
      </c>
      <c r="J1316" t="inlineStr">
        <is>
          <t>See abstract (AI/ML)</t>
        </is>
      </c>
      <c r="K1316" t="inlineStr">
        <is>
          <t>See abstract</t>
        </is>
      </c>
      <c r="M1316" t="inlineStr">
        <is>
          <t>See abstract</t>
        </is>
      </c>
      <c r="N1316" t="inlineStr">
        <is>
          <t>See abstract</t>
        </is>
      </c>
      <c r="O1316" t="inlineStr">
        <is>
          <t>Not verified from abstract</t>
        </is>
      </c>
      <c r="P1316" t="inlineStr">
        <is>
          <t>See abstract</t>
        </is>
      </c>
      <c r="Q1316" t="inlineStr">
        <is>
          <t>See abstract</t>
        </is>
      </c>
      <c r="R1316" t="inlineStr">
        <is>
          <t>Not reviewed (not included)</t>
        </is>
      </c>
      <c r="S1316" t="inlineStr">
        <is>
          <t>Not reviewed (not included)</t>
        </is>
      </c>
      <c r="T1316" t="inlineStr">
        <is>
          <t>Abstract screening only. Non-ADHD Focused</t>
        </is>
      </c>
      <c r="U1316" t="inlineStr">
        <is>
          <t>EXCLUDE</t>
        </is>
      </c>
      <c r="V1316" t="inlineStr">
        <is>
          <t>E2-Not ADHD focused: Neither title nor abstract mentions ADHD or attention-deficit/hyperactivity</t>
        </is>
      </c>
      <c r="W1316" t="inlineStr">
        <is>
          <t>Excluded: Not ADHD Focused</t>
        </is>
      </c>
      <c r="X1316" t="inlineStr">
        <is>
          <t>Not assessed from abstract</t>
        </is>
      </c>
      <c r="Y1316" t="inlineStr">
        <is>
          <t>Pubmed</t>
        </is>
      </c>
      <c r="Z1316" t="inlineStr">
        <is>
          <t>Not determined from abstract</t>
        </is>
      </c>
      <c r="AB1316" t="inlineStr">
        <is>
          <t>Not assessed (not included)</t>
        </is>
      </c>
      <c r="AC1316" t="inlineStr">
        <is>
          <t>Not assessed (not included)</t>
        </is>
      </c>
      <c r="AD1316" t="inlineStr">
        <is>
          <t>Ferrando R, Hernandes D, Ghini BG, Coutinho AM.</t>
        </is>
      </c>
      <c r="AF1316" t="inlineStr">
        <is>
          <t>Unknown - Verify via DOI</t>
        </is>
      </c>
      <c r="AH1316" t="inlineStr">
        <is>
          <t>Not assessed</t>
        </is>
      </c>
      <c r="AI1316" t="inlineStr">
        <is>
          <t>Not reported</t>
        </is>
      </c>
      <c r="AJ1316" t="inlineStr">
        <is>
          <t>Not reported</t>
        </is>
      </c>
      <c r="AK1316" t="inlineStr">
        <is>
          <t>Not reported</t>
        </is>
      </c>
      <c r="AL1316" t="inlineStr">
        <is>
          <t>Not reported</t>
        </is>
      </c>
      <c r="AM1316" t="inlineStr">
        <is>
          <t>Not reported</t>
        </is>
      </c>
      <c r="AN1316" t="inlineStr">
        <is>
          <t>Not reported</t>
        </is>
      </c>
      <c r="AO1316" t="inlineStr">
        <is>
          <t>Not reviewed</t>
        </is>
      </c>
      <c r="AP1316" t="inlineStr">
        <is>
          <t>Not reported</t>
        </is>
      </c>
      <c r="AQ1316" t="inlineStr">
        <is>
          <t>Not reported</t>
        </is>
      </c>
      <c r="AR1316" t="inlineStr">
        <is>
          <t>Not reported</t>
        </is>
      </c>
      <c r="AS1316" t="inlineStr">
        <is>
          <t>See abstract</t>
        </is>
      </c>
      <c r="AT1316" t="inlineStr">
        <is>
          <t>Not reviewed</t>
        </is>
      </c>
      <c r="AU1316" t="inlineStr">
        <is>
          <t>Not reviewed</t>
        </is>
      </c>
      <c r="AV1316" t="inlineStr">
        <is>
          <t>Not reviewed</t>
        </is>
      </c>
      <c r="AW1316" t="inlineStr">
        <is>
          <t>Not reviewed</t>
        </is>
      </c>
      <c r="AX1316" t="inlineStr">
        <is>
          <t>Not reported</t>
        </is>
      </c>
      <c r="AY1316" t="inlineStr">
        <is>
          <t>Not reported</t>
        </is>
      </c>
      <c r="AZ1316" t="inlineStr">
        <is>
          <t>Not reported</t>
        </is>
      </c>
      <c r="BA1316" t="inlineStr">
        <is>
          <t>Not reported</t>
        </is>
      </c>
      <c r="BB1316" t="inlineStr">
        <is>
          <t>Not reported</t>
        </is>
      </c>
      <c r="BC1316" t="inlineStr">
        <is>
          <t>Not reported</t>
        </is>
      </c>
      <c r="BD1316" t="inlineStr">
        <is>
          <t>Not reported</t>
        </is>
      </c>
      <c r="BE1316" t="inlineStr">
        <is>
          <t>Not reported</t>
        </is>
      </c>
      <c r="BF1316" t="inlineStr">
        <is>
          <t>Not reported</t>
        </is>
      </c>
      <c r="BG1316" t="inlineStr">
        <is>
          <t>Not reviewed (not included)</t>
        </is>
      </c>
      <c r="BH1316" t="inlineStr">
        <is>
          <t>N/A</t>
        </is>
      </c>
      <c r="BI1316" t="inlineStr">
        <is>
          <t>Not reviewed</t>
        </is>
      </c>
      <c r="BJ1316" t="inlineStr">
        <is>
          <t>Not reviewed</t>
        </is>
      </c>
      <c r="BK1316" t="inlineStr">
        <is>
          <t>Not reviewed</t>
        </is>
      </c>
      <c r="BL1316" t="inlineStr">
        <is>
          <t>Not reviewed</t>
        </is>
      </c>
      <c r="BM1316" t="inlineStr">
        <is>
          <t>Not reviewed (not included)</t>
        </is>
      </c>
      <c r="BN1316" t="inlineStr">
        <is>
          <t>Non-ADHD Focused - E2-Not ADHD focused: Neither title nor abstract mentions ADHD or attention-deficit/hyperactivity</t>
        </is>
      </c>
      <c r="BO1316" t="inlineStr">
        <is>
          <t>Abstract-level screening only</t>
        </is>
      </c>
      <c r="BP1316" t="inlineStr">
        <is>
          <t>Not reported</t>
        </is>
      </c>
    </row>
    <row r="1317">
      <c r="A1317" t="inlineStr">
        <is>
          <t>Game-Based Cognitive Aging Assessment: Toward a Digital Biomarker of Cognitive Health</t>
        </is>
      </c>
      <c r="B1317" t="n">
        <v>2025</v>
      </c>
      <c r="C1317" t="inlineStr">
        <is>
          <t>Not checked</t>
        </is>
      </c>
      <c r="D1317" t="inlineStr">
        <is>
          <t>Not checked</t>
        </is>
      </c>
      <c r="E1317">
        <f>_XLFN.IFNA( _XLFN.XLOOKUP(A1231,#REF!,#REF!), "NOT PUBMED")</f>
        <v/>
      </c>
      <c r="G1317" t="inlineStr">
        <is>
          <t>Unimodal</t>
        </is>
      </c>
      <c r="H1317" t="inlineStr">
        <is>
          <t>See abstract</t>
        </is>
      </c>
      <c r="I1317" t="inlineStr">
        <is>
          <t>See abstract</t>
        </is>
      </c>
      <c r="J1317" t="inlineStr">
        <is>
          <t>See abstract (AI/ML)</t>
        </is>
      </c>
      <c r="K1317" t="inlineStr">
        <is>
          <t>See abstract</t>
        </is>
      </c>
      <c r="M1317" t="inlineStr">
        <is>
          <t>See abstract</t>
        </is>
      </c>
      <c r="N1317" t="inlineStr">
        <is>
          <t>See abstract</t>
        </is>
      </c>
      <c r="O1317" t="inlineStr">
        <is>
          <t>Not verified from abstract</t>
        </is>
      </c>
      <c r="P1317" t="inlineStr">
        <is>
          <t>See abstract</t>
        </is>
      </c>
      <c r="Q1317" t="inlineStr">
        <is>
          <t>See abstract</t>
        </is>
      </c>
      <c r="R1317" t="inlineStr">
        <is>
          <t>Not reviewed (not included)</t>
        </is>
      </c>
      <c r="S1317" t="inlineStr">
        <is>
          <t>Not reviewed (not included)</t>
        </is>
      </c>
      <c r="T1317" t="inlineStr">
        <is>
          <t>Abstract screening only. Non-ADHD Focused</t>
        </is>
      </c>
      <c r="U1317" t="inlineStr">
        <is>
          <t>EXCLUDE</t>
        </is>
      </c>
      <c r="V1317" t="inlineStr">
        <is>
          <t>E2-Not ADHD focused: Neither title nor abstract mentions ADHD or attention-deficit/hyperactivity</t>
        </is>
      </c>
      <c r="W1317" t="inlineStr">
        <is>
          <t>Excluded: Not ADHD Focused</t>
        </is>
      </c>
      <c r="X1317" t="inlineStr">
        <is>
          <t>Not assessed from abstract</t>
        </is>
      </c>
      <c r="Y1317" t="inlineStr">
        <is>
          <t>Pubmed</t>
        </is>
      </c>
      <c r="Z1317" t="inlineStr">
        <is>
          <t>Not determined from abstract</t>
        </is>
      </c>
      <c r="AB1317" t="inlineStr">
        <is>
          <t>Not assessed (not included)</t>
        </is>
      </c>
      <c r="AC1317" t="inlineStr">
        <is>
          <t>Not assessed (not included)</t>
        </is>
      </c>
      <c r="AD1317" t="inlineStr">
        <is>
          <t>Markovitch B, Markopoulos P, Birk MV.</t>
        </is>
      </c>
      <c r="AF1317" t="inlineStr">
        <is>
          <t>Unknown - Verify via DOI</t>
        </is>
      </c>
      <c r="AH1317" t="inlineStr">
        <is>
          <t>Not assessed</t>
        </is>
      </c>
      <c r="AI1317" t="inlineStr">
        <is>
          <t>Not reported</t>
        </is>
      </c>
      <c r="AJ1317" t="inlineStr">
        <is>
          <t>Not reported</t>
        </is>
      </c>
      <c r="AK1317" t="inlineStr">
        <is>
          <t>Not reported</t>
        </is>
      </c>
      <c r="AL1317" t="inlineStr">
        <is>
          <t>Not reported</t>
        </is>
      </c>
      <c r="AM1317" t="inlineStr">
        <is>
          <t>Not reported</t>
        </is>
      </c>
      <c r="AN1317" t="inlineStr">
        <is>
          <t>Not reported</t>
        </is>
      </c>
      <c r="AO1317" t="inlineStr">
        <is>
          <t>Not reviewed</t>
        </is>
      </c>
      <c r="AP1317" t="inlineStr">
        <is>
          <t>Not reported</t>
        </is>
      </c>
      <c r="AQ1317" t="inlineStr">
        <is>
          <t>Not reported</t>
        </is>
      </c>
      <c r="AR1317" t="inlineStr">
        <is>
          <t>Not reported</t>
        </is>
      </c>
      <c r="AS1317" t="inlineStr">
        <is>
          <t>See abstract</t>
        </is>
      </c>
      <c r="AT1317" t="inlineStr">
        <is>
          <t>Not reviewed</t>
        </is>
      </c>
      <c r="AU1317" t="inlineStr">
        <is>
          <t>Not reviewed</t>
        </is>
      </c>
      <c r="AV1317" t="inlineStr">
        <is>
          <t>Not reviewed</t>
        </is>
      </c>
      <c r="AW1317" t="inlineStr">
        <is>
          <t>Not reviewed</t>
        </is>
      </c>
      <c r="AX1317" t="inlineStr">
        <is>
          <t>Not reported</t>
        </is>
      </c>
      <c r="AY1317" t="inlineStr">
        <is>
          <t>Not reported</t>
        </is>
      </c>
      <c r="AZ1317" t="inlineStr">
        <is>
          <t>Not reported</t>
        </is>
      </c>
      <c r="BA1317" t="inlineStr">
        <is>
          <t>Not reported</t>
        </is>
      </c>
      <c r="BB1317" t="inlineStr">
        <is>
          <t>Not reported</t>
        </is>
      </c>
      <c r="BC1317" t="inlineStr">
        <is>
          <t>Not reported</t>
        </is>
      </c>
      <c r="BD1317" t="inlineStr">
        <is>
          <t>Not reported</t>
        </is>
      </c>
      <c r="BE1317" t="inlineStr">
        <is>
          <t>Not reported</t>
        </is>
      </c>
      <c r="BF1317" t="inlineStr">
        <is>
          <t>Not reported</t>
        </is>
      </c>
      <c r="BG1317" t="inlineStr">
        <is>
          <t>Not reviewed (not included)</t>
        </is>
      </c>
      <c r="BH1317" t="inlineStr">
        <is>
          <t>N/A</t>
        </is>
      </c>
      <c r="BI1317" t="inlineStr">
        <is>
          <t>Not reviewed</t>
        </is>
      </c>
      <c r="BJ1317" t="inlineStr">
        <is>
          <t>Not reviewed</t>
        </is>
      </c>
      <c r="BK1317" t="inlineStr">
        <is>
          <t>Not reviewed</t>
        </is>
      </c>
      <c r="BL1317" t="inlineStr">
        <is>
          <t>Not reviewed</t>
        </is>
      </c>
      <c r="BM1317" t="inlineStr">
        <is>
          <t>Not reviewed (not included)</t>
        </is>
      </c>
      <c r="BN1317" t="inlineStr">
        <is>
          <t>Non-ADHD Focused - E2-Not ADHD focused: Neither title nor abstract mentions ADHD or attention-deficit/hyperactivity</t>
        </is>
      </c>
      <c r="BO1317" t="inlineStr">
        <is>
          <t>Abstract-level screening only</t>
        </is>
      </c>
      <c r="BP1317" t="inlineStr">
        <is>
          <t>Not reported</t>
        </is>
      </c>
    </row>
    <row r="1318">
      <c r="A1318" t="inlineStr">
        <is>
          <t>ADHD Diagnosis and Treatment in Children and Adolescents</t>
        </is>
      </c>
      <c r="B1318" t="n">
        <v>2024</v>
      </c>
      <c r="C1318" t="inlineStr">
        <is>
          <t>Not checked</t>
        </is>
      </c>
      <c r="D1318" t="inlineStr">
        <is>
          <t>Not checked</t>
        </is>
      </c>
      <c r="E1318">
        <f>_XLFN.IFNA( _XLFN.XLOOKUP(A1232,#REF!,#REF!), "NOT PUBMED")</f>
        <v/>
      </c>
      <c r="G1318" t="inlineStr">
        <is>
          <t>Unimodal</t>
        </is>
      </c>
      <c r="H1318" t="inlineStr">
        <is>
          <t>See abstract</t>
        </is>
      </c>
      <c r="I1318" t="inlineStr">
        <is>
          <t>See abstract</t>
        </is>
      </c>
      <c r="J1318" t="inlineStr">
        <is>
          <t>See abstract (AI/ML)</t>
        </is>
      </c>
      <c r="K1318" t="inlineStr">
        <is>
          <t>See abstract</t>
        </is>
      </c>
      <c r="M1318" t="inlineStr">
        <is>
          <t>See abstract</t>
        </is>
      </c>
      <c r="N1318" t="inlineStr">
        <is>
          <t>See abstract</t>
        </is>
      </c>
      <c r="O1318" t="inlineStr">
        <is>
          <t>Not verified from abstract</t>
        </is>
      </c>
      <c r="P1318" t="inlineStr">
        <is>
          <t>See abstract</t>
        </is>
      </c>
      <c r="Q1318" t="inlineStr">
        <is>
          <t>See abstract</t>
        </is>
      </c>
      <c r="R1318" t="inlineStr">
        <is>
          <t>Not reviewed (not included)</t>
        </is>
      </c>
      <c r="S1318" t="inlineStr">
        <is>
          <t>Not reviewed (not included)</t>
        </is>
      </c>
      <c r="T1318" t="inlineStr">
        <is>
          <t>Abstract screening only. No AI/ML Methods</t>
        </is>
      </c>
      <c r="U1318" t="inlineStr">
        <is>
          <t>EXCLUDE</t>
        </is>
      </c>
      <c r="V1318" t="inlineStr">
        <is>
          <t>E1-No AI/ML/DL: Abstract and title do not describe application of AI, ML, or DL methods</t>
        </is>
      </c>
      <c r="W1318" t="inlineStr">
        <is>
          <t>Excluded: No AI/ML Methods</t>
        </is>
      </c>
      <c r="X1318" t="inlineStr">
        <is>
          <t>Not assessed from abstract</t>
        </is>
      </c>
      <c r="Y1318" t="inlineStr">
        <is>
          <t>Pubmed</t>
        </is>
      </c>
      <c r="Z1318" t="inlineStr">
        <is>
          <t>Not determined from abstract</t>
        </is>
      </c>
      <c r="AB1318" t="inlineStr">
        <is>
          <t>Not assessed (not included)</t>
        </is>
      </c>
      <c r="AC1318" t="inlineStr">
        <is>
          <t>Not assessed (not included)</t>
        </is>
      </c>
      <c r="AD1318" t="inlineStr">
        <is>
          <t>Peterson BS, Trampush J, Maglione M, Bolshakova M, Brown M, Rozelle M, Motala A, Yagyu S, Miles J, Pakdaman S, Gastelum M, Nguyen BT, Tokutomi E, Lee E, Belay JZ, Schaefer C, Coughlin B, Celosse K, Molakalapalli S, Shaw B, Sazmin T, Onyekwuluje AN, Tolentino D, Hempel S.</t>
        </is>
      </c>
      <c r="AF1318" t="inlineStr">
        <is>
          <t>Unknown - Verify via DOI</t>
        </is>
      </c>
      <c r="AH1318" t="inlineStr">
        <is>
          <t>Not assessed</t>
        </is>
      </c>
      <c r="AI1318" t="inlineStr">
        <is>
          <t>Not reported</t>
        </is>
      </c>
      <c r="AJ1318" t="inlineStr">
        <is>
          <t>Not reported</t>
        </is>
      </c>
      <c r="AK1318" t="inlineStr">
        <is>
          <t>Not reported</t>
        </is>
      </c>
      <c r="AL1318" t="inlineStr">
        <is>
          <t>Not reported</t>
        </is>
      </c>
      <c r="AM1318" t="inlineStr">
        <is>
          <t>Not reported</t>
        </is>
      </c>
      <c r="AN1318" t="inlineStr">
        <is>
          <t>Not reported</t>
        </is>
      </c>
      <c r="AO1318" t="inlineStr">
        <is>
          <t>Not reviewed</t>
        </is>
      </c>
      <c r="AP1318" t="inlineStr">
        <is>
          <t>Not reported</t>
        </is>
      </c>
      <c r="AQ1318" t="inlineStr">
        <is>
          <t>Not reported</t>
        </is>
      </c>
      <c r="AR1318" t="inlineStr">
        <is>
          <t>Not reported</t>
        </is>
      </c>
      <c r="AS1318" t="inlineStr">
        <is>
          <t>See abstract</t>
        </is>
      </c>
      <c r="AT1318" t="inlineStr">
        <is>
          <t>Not reviewed</t>
        </is>
      </c>
      <c r="AU1318" t="inlineStr">
        <is>
          <t>Not reviewed</t>
        </is>
      </c>
      <c r="AV1318" t="inlineStr">
        <is>
          <t>Not reviewed</t>
        </is>
      </c>
      <c r="AW1318" t="inlineStr">
        <is>
          <t>Not reviewed</t>
        </is>
      </c>
      <c r="AX1318" t="inlineStr">
        <is>
          <t>Not reported</t>
        </is>
      </c>
      <c r="AY1318" t="inlineStr">
        <is>
          <t>Not reported</t>
        </is>
      </c>
      <c r="AZ1318" t="inlineStr">
        <is>
          <t>Not reported</t>
        </is>
      </c>
      <c r="BA1318" t="inlineStr">
        <is>
          <t>Not reported</t>
        </is>
      </c>
      <c r="BB1318" t="inlineStr">
        <is>
          <t>Not reported</t>
        </is>
      </c>
      <c r="BC1318" t="inlineStr">
        <is>
          <t>Not reported</t>
        </is>
      </c>
      <c r="BD1318" t="inlineStr">
        <is>
          <t>Not reported</t>
        </is>
      </c>
      <c r="BE1318" t="inlineStr">
        <is>
          <t>Not reported</t>
        </is>
      </c>
      <c r="BF1318" t="inlineStr">
        <is>
          <t>Not reported</t>
        </is>
      </c>
      <c r="BG1318" t="inlineStr">
        <is>
          <t>Not reviewed (not included)</t>
        </is>
      </c>
      <c r="BH1318" t="inlineStr">
        <is>
          <t>N/A</t>
        </is>
      </c>
      <c r="BI1318" t="inlineStr">
        <is>
          <t>Not reviewed</t>
        </is>
      </c>
      <c r="BJ1318" t="inlineStr">
        <is>
          <t>Not reviewed</t>
        </is>
      </c>
      <c r="BK1318" t="inlineStr">
        <is>
          <t>Not reviewed</t>
        </is>
      </c>
      <c r="BL1318" t="inlineStr">
        <is>
          <t>Not reviewed</t>
        </is>
      </c>
      <c r="BM1318" t="inlineStr">
        <is>
          <t>Not reviewed (not included)</t>
        </is>
      </c>
      <c r="BN1318" t="inlineStr">
        <is>
          <t>No AI/ML Methods - E1-No AI/ML/DL: Abstract and title do not describe application of AI, ML, or DL methods</t>
        </is>
      </c>
      <c r="BO1318" t="inlineStr">
        <is>
          <t>Abstract-level screening only</t>
        </is>
      </c>
      <c r="BP1318" t="inlineStr">
        <is>
          <t>Not reported</t>
        </is>
      </c>
    </row>
    <row r="1319">
      <c r="A1319" t="inlineStr">
        <is>
          <t>Clinical, genetic, and sociodemographic predictors of symptom severity after internet-delivered cognitive behavioural therapy for depression and anxiety</t>
        </is>
      </c>
      <c r="B1319" t="n">
        <v>2025</v>
      </c>
      <c r="C1319" t="inlineStr">
        <is>
          <t>Not checked</t>
        </is>
      </c>
      <c r="D1319" t="inlineStr">
        <is>
          <t>Not checked</t>
        </is>
      </c>
      <c r="E1319">
        <f>_XLFN.IFNA( _XLFN.XLOOKUP(A1233,#REF!,#REF!), "NOT PUBMED")</f>
        <v/>
      </c>
      <c r="G1319" t="inlineStr">
        <is>
          <t>Unimodal</t>
        </is>
      </c>
      <c r="H1319" t="inlineStr">
        <is>
          <t>See abstract</t>
        </is>
      </c>
      <c r="I1319" t="inlineStr">
        <is>
          <t>See abstract</t>
        </is>
      </c>
      <c r="J1319" t="inlineStr">
        <is>
          <t>See abstract (AI/ML)</t>
        </is>
      </c>
      <c r="K1319" t="inlineStr">
        <is>
          <t>See abstract</t>
        </is>
      </c>
      <c r="M1319" t="inlineStr">
        <is>
          <t>See abstract</t>
        </is>
      </c>
      <c r="N1319" t="inlineStr">
        <is>
          <t>See abstract</t>
        </is>
      </c>
      <c r="O1319" t="inlineStr">
        <is>
          <t>Not verified from abstract</t>
        </is>
      </c>
      <c r="P1319" t="inlineStr">
        <is>
          <t>See abstract</t>
        </is>
      </c>
      <c r="Q1319" t="inlineStr">
        <is>
          <t>See abstract</t>
        </is>
      </c>
      <c r="R1319" t="inlineStr">
        <is>
          <t>Not reviewed (not included)</t>
        </is>
      </c>
      <c r="S1319" t="inlineStr">
        <is>
          <t>Not reviewed (not included)</t>
        </is>
      </c>
      <c r="T1319" t="inlineStr">
        <is>
          <t>Abstract screening only. Non-ADHD Focused</t>
        </is>
      </c>
      <c r="U1319" t="inlineStr">
        <is>
          <t>EXCLUDE</t>
        </is>
      </c>
      <c r="V1319" t="inlineStr">
        <is>
          <t>E2-Not ADHD focused: Neither title nor abstract mentions ADHD or attention-deficit/hyperactivity</t>
        </is>
      </c>
      <c r="W1319" t="inlineStr">
        <is>
          <t>Excluded: Not ADHD Focused</t>
        </is>
      </c>
      <c r="X1319" t="inlineStr">
        <is>
          <t>Not assessed from abstract</t>
        </is>
      </c>
      <c r="Y1319" t="inlineStr">
        <is>
          <t>Pubmed</t>
        </is>
      </c>
      <c r="Z1319" t="inlineStr">
        <is>
          <t>Not determined from abstract</t>
        </is>
      </c>
      <c r="AB1319" t="inlineStr">
        <is>
          <t>Not assessed (not included)</t>
        </is>
      </c>
      <c r="AC1319" t="inlineStr">
        <is>
          <t>Not assessed (not included)</t>
        </is>
      </c>
      <c r="AD1319" t="inlineStr">
        <is>
          <t>Kravchenko O, Bäckman J, Mataix-Cols D, Crowley JJ, Halvorsen M, Sullivan PF, Wallert J, Rück C.</t>
        </is>
      </c>
      <c r="AF1319" t="inlineStr">
        <is>
          <t>Unknown - Verify via DOI</t>
        </is>
      </c>
      <c r="AH1319" t="inlineStr">
        <is>
          <t>Not assessed</t>
        </is>
      </c>
      <c r="AI1319" t="inlineStr">
        <is>
          <t>Not reported</t>
        </is>
      </c>
      <c r="AJ1319" t="inlineStr">
        <is>
          <t>Not reported</t>
        </is>
      </c>
      <c r="AK1319" t="inlineStr">
        <is>
          <t>Not reported</t>
        </is>
      </c>
      <c r="AL1319" t="inlineStr">
        <is>
          <t>Not reported</t>
        </is>
      </c>
      <c r="AM1319" t="inlineStr">
        <is>
          <t>Not reported</t>
        </is>
      </c>
      <c r="AN1319" t="inlineStr">
        <is>
          <t>Not reported</t>
        </is>
      </c>
      <c r="AO1319" t="inlineStr">
        <is>
          <t>Not reviewed</t>
        </is>
      </c>
      <c r="AP1319" t="inlineStr">
        <is>
          <t>Not reported</t>
        </is>
      </c>
      <c r="AQ1319" t="inlineStr">
        <is>
          <t>Not reported</t>
        </is>
      </c>
      <c r="AR1319" t="inlineStr">
        <is>
          <t>Not reported</t>
        </is>
      </c>
      <c r="AS1319" t="inlineStr">
        <is>
          <t>See abstract</t>
        </is>
      </c>
      <c r="AT1319" t="inlineStr">
        <is>
          <t>Not reviewed</t>
        </is>
      </c>
      <c r="AU1319" t="inlineStr">
        <is>
          <t>Not reviewed</t>
        </is>
      </c>
      <c r="AV1319" t="inlineStr">
        <is>
          <t>Not reviewed</t>
        </is>
      </c>
      <c r="AW1319" t="inlineStr">
        <is>
          <t>Not reviewed</t>
        </is>
      </c>
      <c r="AX1319" t="inlineStr">
        <is>
          <t>Not reported</t>
        </is>
      </c>
      <c r="AY1319" t="inlineStr">
        <is>
          <t>Not reported</t>
        </is>
      </c>
      <c r="AZ1319" t="inlineStr">
        <is>
          <t>Not reported</t>
        </is>
      </c>
      <c r="BA1319" t="inlineStr">
        <is>
          <t>Not reported</t>
        </is>
      </c>
      <c r="BB1319" t="inlineStr">
        <is>
          <t>Not reported</t>
        </is>
      </c>
      <c r="BC1319" t="inlineStr">
        <is>
          <t>Not reported</t>
        </is>
      </c>
      <c r="BD1319" t="inlineStr">
        <is>
          <t>Not reported</t>
        </is>
      </c>
      <c r="BE1319" t="inlineStr">
        <is>
          <t>Not reported</t>
        </is>
      </c>
      <c r="BF1319" t="inlineStr">
        <is>
          <t>Not reported</t>
        </is>
      </c>
      <c r="BG1319" t="inlineStr">
        <is>
          <t>Not reviewed (not included)</t>
        </is>
      </c>
      <c r="BH1319" t="inlineStr">
        <is>
          <t>N/A</t>
        </is>
      </c>
      <c r="BI1319" t="inlineStr">
        <is>
          <t>Not reviewed</t>
        </is>
      </c>
      <c r="BJ1319" t="inlineStr">
        <is>
          <t>Not reviewed</t>
        </is>
      </c>
      <c r="BK1319" t="inlineStr">
        <is>
          <t>Not reviewed</t>
        </is>
      </c>
      <c r="BL1319" t="inlineStr">
        <is>
          <t>Not reviewed</t>
        </is>
      </c>
      <c r="BM1319" t="inlineStr">
        <is>
          <t>Not reviewed (not included)</t>
        </is>
      </c>
      <c r="BN1319" t="inlineStr">
        <is>
          <t>Non-ADHD Focused - E2-Not ADHD focused: Neither title nor abstract mentions ADHD or attention-deficit/hyperactivity</t>
        </is>
      </c>
      <c r="BO1319" t="inlineStr">
        <is>
          <t>Abstract-level screening only</t>
        </is>
      </c>
      <c r="BP1319" t="inlineStr">
        <is>
          <t>Not reported</t>
        </is>
      </c>
    </row>
    <row r="1320">
      <c r="A1320" t="inlineStr">
        <is>
          <t>Pediatric Obstructive Sleep Apnea: Diagnostic Challenges and Management Strategies</t>
        </is>
      </c>
      <c r="B1320" t="n">
        <v>2024</v>
      </c>
      <c r="C1320" t="inlineStr">
        <is>
          <t>Not checked</t>
        </is>
      </c>
      <c r="D1320" t="inlineStr">
        <is>
          <t>Not checked</t>
        </is>
      </c>
      <c r="E1320">
        <f>_XLFN.IFNA( _XLFN.XLOOKUP(A1234,#REF!,#REF!), "NOT PUBMED")</f>
        <v/>
      </c>
      <c r="G1320" t="inlineStr">
        <is>
          <t>Unimodal</t>
        </is>
      </c>
      <c r="H1320" t="inlineStr">
        <is>
          <t>See abstract</t>
        </is>
      </c>
      <c r="I1320" t="inlineStr">
        <is>
          <t>See abstract</t>
        </is>
      </c>
      <c r="J1320" t="inlineStr">
        <is>
          <t>See abstract (AI/ML)</t>
        </is>
      </c>
      <c r="K1320" t="inlineStr">
        <is>
          <t>See abstract</t>
        </is>
      </c>
      <c r="M1320" t="inlineStr">
        <is>
          <t>See abstract</t>
        </is>
      </c>
      <c r="N1320" t="inlineStr">
        <is>
          <t>See abstract</t>
        </is>
      </c>
      <c r="O1320" t="inlineStr">
        <is>
          <t>Not verified from abstract</t>
        </is>
      </c>
      <c r="P1320" t="inlineStr">
        <is>
          <t>See abstract</t>
        </is>
      </c>
      <c r="Q1320" t="inlineStr">
        <is>
          <t>See abstract</t>
        </is>
      </c>
      <c r="R1320" t="inlineStr">
        <is>
          <t>Not reviewed (not included)</t>
        </is>
      </c>
      <c r="S1320" t="inlineStr">
        <is>
          <t>Not reviewed (not included)</t>
        </is>
      </c>
      <c r="T1320" t="inlineStr">
        <is>
          <t>Abstract screening only. Non-ADHD Focused</t>
        </is>
      </c>
      <c r="U1320" t="inlineStr">
        <is>
          <t>EXCLUDE</t>
        </is>
      </c>
      <c r="V1320" t="inlineStr">
        <is>
          <t>E2-Not ADHD focused: Neither title nor abstract mentions ADHD or attention-deficit/hyperactivity</t>
        </is>
      </c>
      <c r="W1320" t="inlineStr">
        <is>
          <t>Excluded: Not ADHD Focused</t>
        </is>
      </c>
      <c r="X1320" t="inlineStr">
        <is>
          <t>Not assessed from abstract</t>
        </is>
      </c>
      <c r="Y1320" t="inlineStr">
        <is>
          <t>Pubmed</t>
        </is>
      </c>
      <c r="Z1320" t="inlineStr">
        <is>
          <t>Not determined from abstract</t>
        </is>
      </c>
      <c r="AB1320" t="inlineStr">
        <is>
          <t>Not assessed (not included)</t>
        </is>
      </c>
      <c r="AC1320" t="inlineStr">
        <is>
          <t>Not assessed (not included)</t>
        </is>
      </c>
      <c r="AD1320" t="inlineStr">
        <is>
          <t>Gupta S, Sharma R.</t>
        </is>
      </c>
      <c r="AF1320" t="inlineStr">
        <is>
          <t>Unknown - Verify via DOI</t>
        </is>
      </c>
      <c r="AH1320" t="inlineStr">
        <is>
          <t>Not assessed</t>
        </is>
      </c>
      <c r="AI1320" t="inlineStr">
        <is>
          <t>Not reported</t>
        </is>
      </c>
      <c r="AJ1320" t="inlineStr">
        <is>
          <t>Not reported</t>
        </is>
      </c>
      <c r="AK1320" t="inlineStr">
        <is>
          <t>Not reported</t>
        </is>
      </c>
      <c r="AL1320" t="inlineStr">
        <is>
          <t>Not reported</t>
        </is>
      </c>
      <c r="AM1320" t="inlineStr">
        <is>
          <t>Not reported</t>
        </is>
      </c>
      <c r="AN1320" t="inlineStr">
        <is>
          <t>Not reported</t>
        </is>
      </c>
      <c r="AO1320" t="inlineStr">
        <is>
          <t>Not reviewed</t>
        </is>
      </c>
      <c r="AP1320" t="inlineStr">
        <is>
          <t>Not reported</t>
        </is>
      </c>
      <c r="AQ1320" t="inlineStr">
        <is>
          <t>Not reported</t>
        </is>
      </c>
      <c r="AR1320" t="inlineStr">
        <is>
          <t>Not reported</t>
        </is>
      </c>
      <c r="AS1320" t="inlineStr">
        <is>
          <t>See abstract</t>
        </is>
      </c>
      <c r="AT1320" t="inlineStr">
        <is>
          <t>Not reviewed</t>
        </is>
      </c>
      <c r="AU1320" t="inlineStr">
        <is>
          <t>Not reviewed</t>
        </is>
      </c>
      <c r="AV1320" t="inlineStr">
        <is>
          <t>Not reviewed</t>
        </is>
      </c>
      <c r="AW1320" t="inlineStr">
        <is>
          <t>Not reviewed</t>
        </is>
      </c>
      <c r="AX1320" t="inlineStr">
        <is>
          <t>Not reported</t>
        </is>
      </c>
      <c r="AY1320" t="inlineStr">
        <is>
          <t>Not reported</t>
        </is>
      </c>
      <c r="AZ1320" t="inlineStr">
        <is>
          <t>Not reported</t>
        </is>
      </c>
      <c r="BA1320" t="inlineStr">
        <is>
          <t>Not reported</t>
        </is>
      </c>
      <c r="BB1320" t="inlineStr">
        <is>
          <t>Not reported</t>
        </is>
      </c>
      <c r="BC1320" t="inlineStr">
        <is>
          <t>Not reported</t>
        </is>
      </c>
      <c r="BD1320" t="inlineStr">
        <is>
          <t>Not reported</t>
        </is>
      </c>
      <c r="BE1320" t="inlineStr">
        <is>
          <t>Not reported</t>
        </is>
      </c>
      <c r="BF1320" t="inlineStr">
        <is>
          <t>Not reported</t>
        </is>
      </c>
      <c r="BG1320" t="inlineStr">
        <is>
          <t>Not reviewed (not included)</t>
        </is>
      </c>
      <c r="BH1320" t="inlineStr">
        <is>
          <t>N/A</t>
        </is>
      </c>
      <c r="BI1320" t="inlineStr">
        <is>
          <t>Not reviewed</t>
        </is>
      </c>
      <c r="BJ1320" t="inlineStr">
        <is>
          <t>Not reviewed</t>
        </is>
      </c>
      <c r="BK1320" t="inlineStr">
        <is>
          <t>Not reviewed</t>
        </is>
      </c>
      <c r="BL1320" t="inlineStr">
        <is>
          <t>Not reviewed</t>
        </is>
      </c>
      <c r="BM1320" t="inlineStr">
        <is>
          <t>Not reviewed (not included)</t>
        </is>
      </c>
      <c r="BN1320" t="inlineStr">
        <is>
          <t>Non-ADHD Focused - E2-Not ADHD focused: Neither title nor abstract mentions ADHD or attention-deficit/hyperactivity</t>
        </is>
      </c>
      <c r="BO1320" t="inlineStr">
        <is>
          <t>Abstract-level screening only</t>
        </is>
      </c>
      <c r="BP1320" t="inlineStr">
        <is>
          <t>Not reported</t>
        </is>
      </c>
    </row>
    <row r="1321">
      <c r="A1321" t="inlineStr">
        <is>
          <t>Mapping dynamic spatial patterns of brain function with spatial-wise attention</t>
        </is>
      </c>
      <c r="B1321" t="n">
        <v>2024</v>
      </c>
      <c r="C1321" t="inlineStr">
        <is>
          <t>Not checked</t>
        </is>
      </c>
      <c r="D1321" t="inlineStr">
        <is>
          <t>Not checked</t>
        </is>
      </c>
      <c r="E1321">
        <f>_XLFN.IFNA( _XLFN.XLOOKUP(A1237,#REF!,#REF!), "NOT PUBMED")</f>
        <v/>
      </c>
      <c r="G1321" t="inlineStr">
        <is>
          <t>Unimodal</t>
        </is>
      </c>
      <c r="H1321" t="inlineStr">
        <is>
          <t>See abstract</t>
        </is>
      </c>
      <c r="I1321" t="inlineStr">
        <is>
          <t>See abstract</t>
        </is>
      </c>
      <c r="J1321" t="inlineStr">
        <is>
          <t>See abstract (AI/ML)</t>
        </is>
      </c>
      <c r="K1321" t="inlineStr">
        <is>
          <t>See abstract</t>
        </is>
      </c>
      <c r="M1321" t="inlineStr">
        <is>
          <t>See abstract</t>
        </is>
      </c>
      <c r="N1321" t="inlineStr">
        <is>
          <t>See abstract</t>
        </is>
      </c>
      <c r="O1321" t="inlineStr">
        <is>
          <t>Not verified from abstract</t>
        </is>
      </c>
      <c r="P1321" t="inlineStr">
        <is>
          <t>See abstract</t>
        </is>
      </c>
      <c r="Q1321" t="inlineStr">
        <is>
          <t>See abstract</t>
        </is>
      </c>
      <c r="R1321" t="inlineStr">
        <is>
          <t>Not reviewed (not included)</t>
        </is>
      </c>
      <c r="S1321" t="inlineStr">
        <is>
          <t>Not reviewed (not included)</t>
        </is>
      </c>
      <c r="T1321" t="inlineStr">
        <is>
          <t>Abstract screening only. Non-ADHD Focused</t>
        </is>
      </c>
      <c r="U1321" t="inlineStr">
        <is>
          <t>EXCLUDE</t>
        </is>
      </c>
      <c r="V1321" t="inlineStr">
        <is>
          <t>E2-Not ADHD focused: Neither title nor abstract mentions ADHD or attention-deficit/hyperactivity</t>
        </is>
      </c>
      <c r="W1321" t="inlineStr">
        <is>
          <t>Excluded: Not ADHD Focused</t>
        </is>
      </c>
      <c r="X1321" t="inlineStr">
        <is>
          <t>Not assessed from abstract</t>
        </is>
      </c>
      <c r="Y1321" t="inlineStr">
        <is>
          <t>Pubmed</t>
        </is>
      </c>
      <c r="Z1321" t="inlineStr">
        <is>
          <t>Not determined from abstract</t>
        </is>
      </c>
      <c r="AB1321" t="inlineStr">
        <is>
          <t>Not assessed (not included)</t>
        </is>
      </c>
      <c r="AC1321" t="inlineStr">
        <is>
          <t>Not assessed (not included)</t>
        </is>
      </c>
      <c r="AD1321" t="inlineStr">
        <is>
          <t>Liu Y, Ge E, He M, Liu Z, Zhao S, Hu X, Qiang N, Zhu D, Liu T, Ge B.</t>
        </is>
      </c>
      <c r="AF1321" t="inlineStr">
        <is>
          <t>Unknown - Verify via DOI</t>
        </is>
      </c>
      <c r="AH1321" t="inlineStr">
        <is>
          <t>Not assessed</t>
        </is>
      </c>
      <c r="AI1321" t="inlineStr">
        <is>
          <t>Not reported</t>
        </is>
      </c>
      <c r="AJ1321" t="inlineStr">
        <is>
          <t>Not reported</t>
        </is>
      </c>
      <c r="AK1321" t="inlineStr">
        <is>
          <t>Not reported</t>
        </is>
      </c>
      <c r="AL1321" t="inlineStr">
        <is>
          <t>Not reported</t>
        </is>
      </c>
      <c r="AM1321" t="inlineStr">
        <is>
          <t>Not reported</t>
        </is>
      </c>
      <c r="AN1321" t="inlineStr">
        <is>
          <t>Not reported</t>
        </is>
      </c>
      <c r="AO1321" t="inlineStr">
        <is>
          <t>Not reviewed</t>
        </is>
      </c>
      <c r="AP1321" t="inlineStr">
        <is>
          <t>Not reported</t>
        </is>
      </c>
      <c r="AQ1321" t="inlineStr">
        <is>
          <t>Not reported</t>
        </is>
      </c>
      <c r="AR1321" t="inlineStr">
        <is>
          <t>Not reported</t>
        </is>
      </c>
      <c r="AS1321" t="inlineStr">
        <is>
          <t>See abstract</t>
        </is>
      </c>
      <c r="AT1321" t="inlineStr">
        <is>
          <t>Not reviewed</t>
        </is>
      </c>
      <c r="AU1321" t="inlineStr">
        <is>
          <t>Not reviewed</t>
        </is>
      </c>
      <c r="AV1321" t="inlineStr">
        <is>
          <t>Not reviewed</t>
        </is>
      </c>
      <c r="AW1321" t="inlineStr">
        <is>
          <t>Not reviewed</t>
        </is>
      </c>
      <c r="AX1321" t="inlineStr">
        <is>
          <t>Not reported</t>
        </is>
      </c>
      <c r="AY1321" t="inlineStr">
        <is>
          <t>Not reported</t>
        </is>
      </c>
      <c r="AZ1321" t="inlineStr">
        <is>
          <t>Not reported</t>
        </is>
      </c>
      <c r="BA1321" t="inlineStr">
        <is>
          <t>Not reported</t>
        </is>
      </c>
      <c r="BB1321" t="inlineStr">
        <is>
          <t>Not reported</t>
        </is>
      </c>
      <c r="BC1321" t="inlineStr">
        <is>
          <t>Not reported</t>
        </is>
      </c>
      <c r="BD1321" t="inlineStr">
        <is>
          <t>Not reported</t>
        </is>
      </c>
      <c r="BE1321" t="inlineStr">
        <is>
          <t>Not reported</t>
        </is>
      </c>
      <c r="BF1321" t="inlineStr">
        <is>
          <t>Not reported</t>
        </is>
      </c>
      <c r="BG1321" t="inlineStr">
        <is>
          <t>Not reviewed (not included)</t>
        </is>
      </c>
      <c r="BH1321" t="inlineStr">
        <is>
          <t>N/A</t>
        </is>
      </c>
      <c r="BI1321" t="inlineStr">
        <is>
          <t>Not reviewed</t>
        </is>
      </c>
      <c r="BJ1321" t="inlineStr">
        <is>
          <t>Not reviewed</t>
        </is>
      </c>
      <c r="BK1321" t="inlineStr">
        <is>
          <t>Not reviewed</t>
        </is>
      </c>
      <c r="BL1321" t="inlineStr">
        <is>
          <t>Not reviewed</t>
        </is>
      </c>
      <c r="BM1321" t="inlineStr">
        <is>
          <t>Not reviewed (not included)</t>
        </is>
      </c>
      <c r="BN1321" t="inlineStr">
        <is>
          <t>Non-ADHD Focused - E2-Not ADHD focused: Neither title nor abstract mentions ADHD or attention-deficit/hyperactivity</t>
        </is>
      </c>
      <c r="BO1321" t="inlineStr">
        <is>
          <t>Abstract-level screening only</t>
        </is>
      </c>
      <c r="BP1321" t="inlineStr">
        <is>
          <t>Not reported</t>
        </is>
      </c>
    </row>
    <row r="1322">
      <c r="A1322" t="inlineStr">
        <is>
          <t>Multi-Source Domain Adaptation Techniques for Mitigating Batch Effects: A Comparative Study</t>
        </is>
      </c>
      <c r="B1322" t="n">
        <v>2022</v>
      </c>
      <c r="C1322" t="inlineStr">
        <is>
          <t>Not checked</t>
        </is>
      </c>
      <c r="D1322" t="inlineStr">
        <is>
          <t>Not checked</t>
        </is>
      </c>
      <c r="E1322">
        <f>_XLFN.IFNA( _XLFN.XLOOKUP(A1238,#REF!,#REF!), "NOT PUBMED")</f>
        <v/>
      </c>
      <c r="G1322" t="inlineStr">
        <is>
          <t>Unimodal</t>
        </is>
      </c>
      <c r="H1322" t="inlineStr">
        <is>
          <t>See abstract</t>
        </is>
      </c>
      <c r="I1322" t="inlineStr">
        <is>
          <t>See abstract</t>
        </is>
      </c>
      <c r="J1322" t="inlineStr">
        <is>
          <t>See abstract (AI/ML)</t>
        </is>
      </c>
      <c r="K1322" t="inlineStr">
        <is>
          <t>See abstract</t>
        </is>
      </c>
      <c r="M1322" t="inlineStr">
        <is>
          <t>See abstract</t>
        </is>
      </c>
      <c r="N1322" t="inlineStr">
        <is>
          <t>See abstract</t>
        </is>
      </c>
      <c r="O1322" t="inlineStr">
        <is>
          <t>Not verified from abstract</t>
        </is>
      </c>
      <c r="P1322" t="inlineStr">
        <is>
          <t>See abstract</t>
        </is>
      </c>
      <c r="Q1322" t="inlineStr">
        <is>
          <t>See abstract</t>
        </is>
      </c>
      <c r="R1322" t="inlineStr">
        <is>
          <t>Not reviewed (not included)</t>
        </is>
      </c>
      <c r="S1322" t="inlineStr">
        <is>
          <t>Not reviewed (not included)</t>
        </is>
      </c>
      <c r="T1322" t="inlineStr">
        <is>
          <t>Abstract screening only. Non-ADHD Focused</t>
        </is>
      </c>
      <c r="U1322" t="inlineStr">
        <is>
          <t>EXCLUDE</t>
        </is>
      </c>
      <c r="V1322" t="inlineStr">
        <is>
          <t>E2-Not ADHD focused: Neither title nor abstract mentions ADHD or attention-deficit/hyperactivity</t>
        </is>
      </c>
      <c r="W1322" t="inlineStr">
        <is>
          <t>Excluded: Not ADHD Focused</t>
        </is>
      </c>
      <c r="X1322" t="inlineStr">
        <is>
          <t>Not assessed from abstract</t>
        </is>
      </c>
      <c r="Y1322" t="inlineStr">
        <is>
          <t>Pubmed</t>
        </is>
      </c>
      <c r="Z1322" t="inlineStr">
        <is>
          <t>Not determined from abstract</t>
        </is>
      </c>
      <c r="AB1322" t="inlineStr">
        <is>
          <t>Not assessed (not included)</t>
        </is>
      </c>
      <c r="AC1322" t="inlineStr">
        <is>
          <t>Not assessed (not included)</t>
        </is>
      </c>
      <c r="AD1322" t="inlineStr">
        <is>
          <t>Panda R, Kalmady SV, Greiner R.</t>
        </is>
      </c>
      <c r="AF1322" t="inlineStr">
        <is>
          <t>Unknown - Verify via DOI</t>
        </is>
      </c>
      <c r="AH1322" t="inlineStr">
        <is>
          <t>Not assessed</t>
        </is>
      </c>
      <c r="AI1322" t="inlineStr">
        <is>
          <t>Not reported</t>
        </is>
      </c>
      <c r="AJ1322" t="inlineStr">
        <is>
          <t>Not reported</t>
        </is>
      </c>
      <c r="AK1322" t="inlineStr">
        <is>
          <t>Not reported</t>
        </is>
      </c>
      <c r="AL1322" t="inlineStr">
        <is>
          <t>Not reported</t>
        </is>
      </c>
      <c r="AM1322" t="inlineStr">
        <is>
          <t>Not reported</t>
        </is>
      </c>
      <c r="AN1322" t="inlineStr">
        <is>
          <t>Not reported</t>
        </is>
      </c>
      <c r="AO1322" t="inlineStr">
        <is>
          <t>Not reviewed</t>
        </is>
      </c>
      <c r="AP1322" t="inlineStr">
        <is>
          <t>Not reported</t>
        </is>
      </c>
      <c r="AQ1322" t="inlineStr">
        <is>
          <t>Not reported</t>
        </is>
      </c>
      <c r="AR1322" t="inlineStr">
        <is>
          <t>Not reported</t>
        </is>
      </c>
      <c r="AS1322" t="inlineStr">
        <is>
          <t>See abstract</t>
        </is>
      </c>
      <c r="AT1322" t="inlineStr">
        <is>
          <t>Not reviewed</t>
        </is>
      </c>
      <c r="AU1322" t="inlineStr">
        <is>
          <t>Not reviewed</t>
        </is>
      </c>
      <c r="AV1322" t="inlineStr">
        <is>
          <t>Not reviewed</t>
        </is>
      </c>
      <c r="AW1322" t="inlineStr">
        <is>
          <t>Not reviewed</t>
        </is>
      </c>
      <c r="AX1322" t="inlineStr">
        <is>
          <t>Not reported</t>
        </is>
      </c>
      <c r="AY1322" t="inlineStr">
        <is>
          <t>Not reported</t>
        </is>
      </c>
      <c r="AZ1322" t="inlineStr">
        <is>
          <t>Not reported</t>
        </is>
      </c>
      <c r="BA1322" t="inlineStr">
        <is>
          <t>Not reported</t>
        </is>
      </c>
      <c r="BB1322" t="inlineStr">
        <is>
          <t>Not reported</t>
        </is>
      </c>
      <c r="BC1322" t="inlineStr">
        <is>
          <t>Not reported</t>
        </is>
      </c>
      <c r="BD1322" t="inlineStr">
        <is>
          <t>Not reported</t>
        </is>
      </c>
      <c r="BE1322" t="inlineStr">
        <is>
          <t>Not reported</t>
        </is>
      </c>
      <c r="BF1322" t="inlineStr">
        <is>
          <t>Not reported</t>
        </is>
      </c>
      <c r="BG1322" t="inlineStr">
        <is>
          <t>Not reviewed (not included)</t>
        </is>
      </c>
      <c r="BH1322" t="inlineStr">
        <is>
          <t>N/A</t>
        </is>
      </c>
      <c r="BI1322" t="inlineStr">
        <is>
          <t>Not reviewed</t>
        </is>
      </c>
      <c r="BJ1322" t="inlineStr">
        <is>
          <t>Not reviewed</t>
        </is>
      </c>
      <c r="BK1322" t="inlineStr">
        <is>
          <t>Not reviewed</t>
        </is>
      </c>
      <c r="BL1322" t="inlineStr">
        <is>
          <t>Not reviewed</t>
        </is>
      </c>
      <c r="BM1322" t="inlineStr">
        <is>
          <t>Not reviewed (not included)</t>
        </is>
      </c>
      <c r="BN1322" t="inlineStr">
        <is>
          <t>Non-ADHD Focused - E2-Not ADHD focused: Neither title nor abstract mentions ADHD or attention-deficit/hyperactivity</t>
        </is>
      </c>
      <c r="BO1322" t="inlineStr">
        <is>
          <t>Abstract-level screening only</t>
        </is>
      </c>
      <c r="BP1322" t="inlineStr">
        <is>
          <t>Not reported</t>
        </is>
      </c>
    </row>
    <row r="1323">
      <c r="A1323" t="inlineStr">
        <is>
          <t>Understanding Digital Dementia and Cognitive Impact in the Current Era of the Internet: A Review</t>
        </is>
      </c>
      <c r="B1323" t="n">
        <v>2024</v>
      </c>
      <c r="C1323" t="inlineStr">
        <is>
          <t>Not checked</t>
        </is>
      </c>
      <c r="D1323" t="inlineStr">
        <is>
          <t>Not checked</t>
        </is>
      </c>
      <c r="E1323">
        <f>_XLFN.IFNA( _XLFN.XLOOKUP(A1239,#REF!,#REF!), "NOT PUBMED")</f>
        <v/>
      </c>
      <c r="G1323" t="inlineStr">
        <is>
          <t>Unimodal</t>
        </is>
      </c>
      <c r="H1323" t="inlineStr">
        <is>
          <t>See abstract</t>
        </is>
      </c>
      <c r="I1323" t="inlineStr">
        <is>
          <t>See abstract</t>
        </is>
      </c>
      <c r="J1323" t="inlineStr">
        <is>
          <t>See abstract (AI/ML)</t>
        </is>
      </c>
      <c r="K1323" t="inlineStr">
        <is>
          <t>See abstract</t>
        </is>
      </c>
      <c r="M1323" t="inlineStr">
        <is>
          <t>See abstract</t>
        </is>
      </c>
      <c r="N1323" t="inlineStr">
        <is>
          <t>See abstract</t>
        </is>
      </c>
      <c r="O1323" t="inlineStr">
        <is>
          <t>Not verified from abstract</t>
        </is>
      </c>
      <c r="P1323" t="inlineStr">
        <is>
          <t>See abstract</t>
        </is>
      </c>
      <c r="Q1323" t="inlineStr">
        <is>
          <t>See abstract</t>
        </is>
      </c>
      <c r="R1323" t="inlineStr">
        <is>
          <t>Not reviewed (not included)</t>
        </is>
      </c>
      <c r="S1323" t="inlineStr">
        <is>
          <t>Not reviewed (not included)</t>
        </is>
      </c>
      <c r="T1323" t="inlineStr">
        <is>
          <t>Abstract screening only. Non-ADHD Primary Condition</t>
        </is>
      </c>
      <c r="U1323" t="inlineStr">
        <is>
          <t>EXCLUDE</t>
        </is>
      </c>
      <c r="V1323" t="inlineStr">
        <is>
          <t>E2-Primary condition not ADHD: Title references dementia</t>
        </is>
      </c>
      <c r="W1323" t="inlineStr">
        <is>
          <t>Excluded: Non-ADHD Primary Condition</t>
        </is>
      </c>
      <c r="X1323" t="inlineStr">
        <is>
          <t>Not assessed from abstract</t>
        </is>
      </c>
      <c r="Y1323" t="inlineStr">
        <is>
          <t>Pubmed</t>
        </is>
      </c>
      <c r="Z1323" t="inlineStr">
        <is>
          <t>Not determined from abstract</t>
        </is>
      </c>
      <c r="AB1323" t="inlineStr">
        <is>
          <t>Not assessed (not included)</t>
        </is>
      </c>
      <c r="AC1323" t="inlineStr">
        <is>
          <t>Not assessed (not included)</t>
        </is>
      </c>
      <c r="AD1323" t="inlineStr">
        <is>
          <t>Ali Z, Janarthanan J, Mohan P.</t>
        </is>
      </c>
      <c r="AF1323" t="inlineStr">
        <is>
          <t>Unknown - Verify via DOI</t>
        </is>
      </c>
      <c r="AH1323" t="inlineStr">
        <is>
          <t>Not assessed</t>
        </is>
      </c>
      <c r="AI1323" t="inlineStr">
        <is>
          <t>Not reported</t>
        </is>
      </c>
      <c r="AJ1323" t="inlineStr">
        <is>
          <t>Not reported</t>
        </is>
      </c>
      <c r="AK1323" t="inlineStr">
        <is>
          <t>Not reported</t>
        </is>
      </c>
      <c r="AL1323" t="inlineStr">
        <is>
          <t>Not reported</t>
        </is>
      </c>
      <c r="AM1323" t="inlineStr">
        <is>
          <t>Not reported</t>
        </is>
      </c>
      <c r="AN1323" t="inlineStr">
        <is>
          <t>Not reported</t>
        </is>
      </c>
      <c r="AO1323" t="inlineStr">
        <is>
          <t>Not reviewed</t>
        </is>
      </c>
      <c r="AP1323" t="inlineStr">
        <is>
          <t>Not reported</t>
        </is>
      </c>
      <c r="AQ1323" t="inlineStr">
        <is>
          <t>Not reported</t>
        </is>
      </c>
      <c r="AR1323" t="inlineStr">
        <is>
          <t>Not reported</t>
        </is>
      </c>
      <c r="AS1323" t="inlineStr">
        <is>
          <t>See abstract</t>
        </is>
      </c>
      <c r="AT1323" t="inlineStr">
        <is>
          <t>Not reviewed</t>
        </is>
      </c>
      <c r="AU1323" t="inlineStr">
        <is>
          <t>Not reviewed</t>
        </is>
      </c>
      <c r="AV1323" t="inlineStr">
        <is>
          <t>Not reviewed</t>
        </is>
      </c>
      <c r="AW1323" t="inlineStr">
        <is>
          <t>Not reviewed</t>
        </is>
      </c>
      <c r="AX1323" t="inlineStr">
        <is>
          <t>Not reported</t>
        </is>
      </c>
      <c r="AY1323" t="inlineStr">
        <is>
          <t>Not reported</t>
        </is>
      </c>
      <c r="AZ1323" t="inlineStr">
        <is>
          <t>Not reported</t>
        </is>
      </c>
      <c r="BA1323" t="inlineStr">
        <is>
          <t>Not reported</t>
        </is>
      </c>
      <c r="BB1323" t="inlineStr">
        <is>
          <t>Not reported</t>
        </is>
      </c>
      <c r="BC1323" t="inlineStr">
        <is>
          <t>Not reported</t>
        </is>
      </c>
      <c r="BD1323" t="inlineStr">
        <is>
          <t>Not reported</t>
        </is>
      </c>
      <c r="BE1323" t="inlineStr">
        <is>
          <t>Not reported</t>
        </is>
      </c>
      <c r="BF1323" t="inlineStr">
        <is>
          <t>Not reported</t>
        </is>
      </c>
      <c r="BG1323" t="inlineStr">
        <is>
          <t>Not reviewed (not included)</t>
        </is>
      </c>
      <c r="BH1323" t="inlineStr">
        <is>
          <t>N/A</t>
        </is>
      </c>
      <c r="BI1323" t="inlineStr">
        <is>
          <t>Not reviewed</t>
        </is>
      </c>
      <c r="BJ1323" t="inlineStr">
        <is>
          <t>Not reviewed</t>
        </is>
      </c>
      <c r="BK1323" t="inlineStr">
        <is>
          <t>Not reviewed</t>
        </is>
      </c>
      <c r="BL1323" t="inlineStr">
        <is>
          <t>Not reviewed</t>
        </is>
      </c>
      <c r="BM1323" t="inlineStr">
        <is>
          <t>Not reviewed (not included)</t>
        </is>
      </c>
      <c r="BN1323" t="inlineStr">
        <is>
          <t>Non-ADHD Primary Condition - E2-Primary condition not ADHD: Title references dementia</t>
        </is>
      </c>
      <c r="BO1323" t="inlineStr">
        <is>
          <t>Abstract-level screening only</t>
        </is>
      </c>
      <c r="BP1323" t="inlineStr">
        <is>
          <t>Not reported</t>
        </is>
      </c>
    </row>
    <row r="1324">
      <c r="A1324" t="inlineStr">
        <is>
          <t>Fidgety Philip and the Suggested Clinical Immobilization Test: Annotation data for developing a machine learning algorithm</t>
        </is>
      </c>
      <c r="B1324" t="n">
        <v>2021</v>
      </c>
      <c r="C1324" t="inlineStr">
        <is>
          <t>Not checked</t>
        </is>
      </c>
      <c r="D1324" t="inlineStr">
        <is>
          <t>Not checked</t>
        </is>
      </c>
      <c r="E1324">
        <f>_XLFN.IFNA( _XLFN.XLOOKUP(A1241,#REF!,#REF!), "NOT PUBMED")</f>
        <v/>
      </c>
      <c r="G1324" t="inlineStr">
        <is>
          <t>Unimodal</t>
        </is>
      </c>
      <c r="H1324" t="inlineStr">
        <is>
          <t>See abstract</t>
        </is>
      </c>
      <c r="I1324" t="inlineStr">
        <is>
          <t>See abstract</t>
        </is>
      </c>
      <c r="J1324" t="inlineStr">
        <is>
          <t>See abstract (AI/ML)</t>
        </is>
      </c>
      <c r="K1324" t="inlineStr">
        <is>
          <t>See abstract</t>
        </is>
      </c>
      <c r="M1324" t="inlineStr">
        <is>
          <t>See abstract</t>
        </is>
      </c>
      <c r="N1324" t="inlineStr">
        <is>
          <t>See abstract</t>
        </is>
      </c>
      <c r="O1324" t="inlineStr">
        <is>
          <t>Not verified from abstract</t>
        </is>
      </c>
      <c r="P1324" t="inlineStr">
        <is>
          <t>See abstract</t>
        </is>
      </c>
      <c r="Q1324" t="inlineStr">
        <is>
          <t>See abstract</t>
        </is>
      </c>
      <c r="R1324" t="inlineStr">
        <is>
          <t>Not reviewed (not included)</t>
        </is>
      </c>
      <c r="S1324" t="inlineStr">
        <is>
          <t>Not reviewed (not included)</t>
        </is>
      </c>
      <c r="T1324" t="inlineStr">
        <is>
          <t>Abstract screening only. Non-ADHD Focused</t>
        </is>
      </c>
      <c r="U1324" t="inlineStr">
        <is>
          <t>EXCLUDE</t>
        </is>
      </c>
      <c r="V1324" t="inlineStr">
        <is>
          <t>E2-Not ADHD focused: Neither title nor abstract mentions ADHD or attention-deficit/hyperactivity</t>
        </is>
      </c>
      <c r="W1324" t="inlineStr">
        <is>
          <t>Excluded: Not ADHD Focused</t>
        </is>
      </c>
      <c r="X1324" t="inlineStr">
        <is>
          <t>Not assessed from abstract</t>
        </is>
      </c>
      <c r="Y1324" t="inlineStr">
        <is>
          <t>Pubmed</t>
        </is>
      </c>
      <c r="Z1324" t="inlineStr">
        <is>
          <t>Not determined from abstract</t>
        </is>
      </c>
      <c r="AB1324" t="inlineStr">
        <is>
          <t>Not assessed (not included)</t>
        </is>
      </c>
      <c r="AC1324" t="inlineStr">
        <is>
          <t>Not assessed (not included)</t>
        </is>
      </c>
      <c r="AD1324" t="inlineStr">
        <is>
          <t>Chan M, Tse EK, Bao S, Berger M, Beyzaei N, Campbell M, Garn H, Hussaina H, Kloesch G, Kohn B, Kuzeljevic B, Lee YJ, Maher KS, Carson N, Jeyaratnam J, McWilliams S, Spruyt K, Van der Loos HFM, Kuo C, Ipsiroglu O.</t>
        </is>
      </c>
      <c r="AF1324" t="inlineStr">
        <is>
          <t>Unknown - Verify via DOI</t>
        </is>
      </c>
      <c r="AH1324" t="inlineStr">
        <is>
          <t>Not assessed</t>
        </is>
      </c>
      <c r="AI1324" t="inlineStr">
        <is>
          <t>Not reported</t>
        </is>
      </c>
      <c r="AJ1324" t="inlineStr">
        <is>
          <t>Not reported</t>
        </is>
      </c>
      <c r="AK1324" t="inlineStr">
        <is>
          <t>Not reported</t>
        </is>
      </c>
      <c r="AL1324" t="inlineStr">
        <is>
          <t>Not reported</t>
        </is>
      </c>
      <c r="AM1324" t="inlineStr">
        <is>
          <t>Not reported</t>
        </is>
      </c>
      <c r="AN1324" t="inlineStr">
        <is>
          <t>Not reported</t>
        </is>
      </c>
      <c r="AO1324" t="inlineStr">
        <is>
          <t>Not reviewed</t>
        </is>
      </c>
      <c r="AP1324" t="inlineStr">
        <is>
          <t>Not reported</t>
        </is>
      </c>
      <c r="AQ1324" t="inlineStr">
        <is>
          <t>Not reported</t>
        </is>
      </c>
      <c r="AR1324" t="inlineStr">
        <is>
          <t>Not reported</t>
        </is>
      </c>
      <c r="AS1324" t="inlineStr">
        <is>
          <t>See abstract</t>
        </is>
      </c>
      <c r="AT1324" t="inlineStr">
        <is>
          <t>Not reviewed</t>
        </is>
      </c>
      <c r="AU1324" t="inlineStr">
        <is>
          <t>Not reviewed</t>
        </is>
      </c>
      <c r="AV1324" t="inlineStr">
        <is>
          <t>Not reviewed</t>
        </is>
      </c>
      <c r="AW1324" t="inlineStr">
        <is>
          <t>Not reviewed</t>
        </is>
      </c>
      <c r="AX1324" t="inlineStr">
        <is>
          <t>Not reported</t>
        </is>
      </c>
      <c r="AY1324" t="inlineStr">
        <is>
          <t>Not reported</t>
        </is>
      </c>
      <c r="AZ1324" t="inlineStr">
        <is>
          <t>Not reported</t>
        </is>
      </c>
      <c r="BA1324" t="inlineStr">
        <is>
          <t>Not reported</t>
        </is>
      </c>
      <c r="BB1324" t="inlineStr">
        <is>
          <t>Not reported</t>
        </is>
      </c>
      <c r="BC1324" t="inlineStr">
        <is>
          <t>Not reported</t>
        </is>
      </c>
      <c r="BD1324" t="inlineStr">
        <is>
          <t>Not reported</t>
        </is>
      </c>
      <c r="BE1324" t="inlineStr">
        <is>
          <t>Not reported</t>
        </is>
      </c>
      <c r="BF1324" t="inlineStr">
        <is>
          <t>Not reported</t>
        </is>
      </c>
      <c r="BG1324" t="inlineStr">
        <is>
          <t>Not reviewed (not included)</t>
        </is>
      </c>
      <c r="BH1324" t="inlineStr">
        <is>
          <t>N/A</t>
        </is>
      </c>
      <c r="BI1324" t="inlineStr">
        <is>
          <t>Not reviewed</t>
        </is>
      </c>
      <c r="BJ1324" t="inlineStr">
        <is>
          <t>Not reviewed</t>
        </is>
      </c>
      <c r="BK1324" t="inlineStr">
        <is>
          <t>Not reviewed</t>
        </is>
      </c>
      <c r="BL1324" t="inlineStr">
        <is>
          <t>Not reviewed</t>
        </is>
      </c>
      <c r="BM1324" t="inlineStr">
        <is>
          <t>Not reviewed (not included)</t>
        </is>
      </c>
      <c r="BN1324" t="inlineStr">
        <is>
          <t>Non-ADHD Focused - E2-Not ADHD focused: Neither title nor abstract mentions ADHD or attention-deficit/hyperactivity</t>
        </is>
      </c>
      <c r="BO1324" t="inlineStr">
        <is>
          <t>Abstract-level screening only</t>
        </is>
      </c>
      <c r="BP1324" t="inlineStr">
        <is>
          <t>Not reported</t>
        </is>
      </c>
    </row>
    <row r="1325">
      <c r="A1325" t="inlineStr">
        <is>
          <t>Algorithmic Prediction of Restraint and Seclusion in an Inpatient Child and Adolescent Psychiatric Population</t>
        </is>
      </c>
      <c r="B1325" t="n">
        <v>2022</v>
      </c>
      <c r="C1325" t="inlineStr">
        <is>
          <t>Not checked</t>
        </is>
      </c>
      <c r="D1325" t="inlineStr">
        <is>
          <t>Not checked</t>
        </is>
      </c>
      <c r="E1325">
        <f>_XLFN.IFNA( _XLFN.XLOOKUP(A1242,#REF!,#REF!), "NOT PUBMED")</f>
        <v/>
      </c>
      <c r="G1325" t="inlineStr">
        <is>
          <t>Unimodal</t>
        </is>
      </c>
      <c r="H1325" t="inlineStr">
        <is>
          <t>See abstract</t>
        </is>
      </c>
      <c r="I1325" t="inlineStr">
        <is>
          <t>See abstract</t>
        </is>
      </c>
      <c r="J1325" t="inlineStr">
        <is>
          <t>See abstract (AI/ML)</t>
        </is>
      </c>
      <c r="K1325" t="inlineStr">
        <is>
          <t>See abstract</t>
        </is>
      </c>
      <c r="M1325" t="inlineStr">
        <is>
          <t>See abstract</t>
        </is>
      </c>
      <c r="N1325" t="inlineStr">
        <is>
          <t>See abstract</t>
        </is>
      </c>
      <c r="O1325" t="inlineStr">
        <is>
          <t>Not verified from abstract</t>
        </is>
      </c>
      <c r="P1325" t="inlineStr">
        <is>
          <t>See abstract</t>
        </is>
      </c>
      <c r="Q1325" t="inlineStr">
        <is>
          <t>See abstract</t>
        </is>
      </c>
      <c r="R1325" t="inlineStr">
        <is>
          <t>Not reviewed (not included)</t>
        </is>
      </c>
      <c r="S1325" t="inlineStr">
        <is>
          <t>Not reviewed (not included)</t>
        </is>
      </c>
      <c r="T1325" t="inlineStr">
        <is>
          <t>Abstract screening only. Non-ADHD Focused</t>
        </is>
      </c>
      <c r="U1325" t="inlineStr">
        <is>
          <t>EXCLUDE</t>
        </is>
      </c>
      <c r="V1325" t="inlineStr">
        <is>
          <t>E2-Not ADHD focused: Neither title nor abstract mentions ADHD or attention-deficit/hyperactivity</t>
        </is>
      </c>
      <c r="W1325" t="inlineStr">
        <is>
          <t>Excluded: Not ADHD Focused</t>
        </is>
      </c>
      <c r="X1325" t="inlineStr">
        <is>
          <t>Not assessed from abstract</t>
        </is>
      </c>
      <c r="Y1325" t="inlineStr">
        <is>
          <t>Pubmed</t>
        </is>
      </c>
      <c r="Z1325" t="inlineStr">
        <is>
          <t>Not determined from abstract</t>
        </is>
      </c>
      <c r="AB1325" t="inlineStr">
        <is>
          <t>Not assessed (not included)</t>
        </is>
      </c>
      <c r="AC1325" t="inlineStr">
        <is>
          <t>Not assessed (not included)</t>
        </is>
      </c>
      <c r="AD1325" t="inlineStr">
        <is>
          <t>Magnowski SR, Kick D, Cook J, Kay B.</t>
        </is>
      </c>
      <c r="AF1325" t="inlineStr">
        <is>
          <t>Unknown - Verify via DOI</t>
        </is>
      </c>
      <c r="AH1325" t="inlineStr">
        <is>
          <t>Not assessed</t>
        </is>
      </c>
      <c r="AI1325" t="inlineStr">
        <is>
          <t>Not reported</t>
        </is>
      </c>
      <c r="AJ1325" t="inlineStr">
        <is>
          <t>Not reported</t>
        </is>
      </c>
      <c r="AK1325" t="inlineStr">
        <is>
          <t>Not reported</t>
        </is>
      </c>
      <c r="AL1325" t="inlineStr">
        <is>
          <t>Not reported</t>
        </is>
      </c>
      <c r="AM1325" t="inlineStr">
        <is>
          <t>Not reported</t>
        </is>
      </c>
      <c r="AN1325" t="inlineStr">
        <is>
          <t>Not reported</t>
        </is>
      </c>
      <c r="AO1325" t="inlineStr">
        <is>
          <t>Not reviewed</t>
        </is>
      </c>
      <c r="AP1325" t="inlineStr">
        <is>
          <t>Not reported</t>
        </is>
      </c>
      <c r="AQ1325" t="inlineStr">
        <is>
          <t>Not reported</t>
        </is>
      </c>
      <c r="AR1325" t="inlineStr">
        <is>
          <t>Not reported</t>
        </is>
      </c>
      <c r="AS1325" t="inlineStr">
        <is>
          <t>See abstract</t>
        </is>
      </c>
      <c r="AT1325" t="inlineStr">
        <is>
          <t>Not reviewed</t>
        </is>
      </c>
      <c r="AU1325" t="inlineStr">
        <is>
          <t>Not reviewed</t>
        </is>
      </c>
      <c r="AV1325" t="inlineStr">
        <is>
          <t>Not reviewed</t>
        </is>
      </c>
      <c r="AW1325" t="inlineStr">
        <is>
          <t>Not reviewed</t>
        </is>
      </c>
      <c r="AX1325" t="inlineStr">
        <is>
          <t>Not reported</t>
        </is>
      </c>
      <c r="AY1325" t="inlineStr">
        <is>
          <t>Not reported</t>
        </is>
      </c>
      <c r="AZ1325" t="inlineStr">
        <is>
          <t>Not reported</t>
        </is>
      </c>
      <c r="BA1325" t="inlineStr">
        <is>
          <t>Not reported</t>
        </is>
      </c>
      <c r="BB1325" t="inlineStr">
        <is>
          <t>Not reported</t>
        </is>
      </c>
      <c r="BC1325" t="inlineStr">
        <is>
          <t>Not reported</t>
        </is>
      </c>
      <c r="BD1325" t="inlineStr">
        <is>
          <t>Not reported</t>
        </is>
      </c>
      <c r="BE1325" t="inlineStr">
        <is>
          <t>Not reported</t>
        </is>
      </c>
      <c r="BF1325" t="inlineStr">
        <is>
          <t>Not reported</t>
        </is>
      </c>
      <c r="BG1325" t="inlineStr">
        <is>
          <t>Not reviewed (not included)</t>
        </is>
      </c>
      <c r="BH1325" t="inlineStr">
        <is>
          <t>N/A</t>
        </is>
      </c>
      <c r="BI1325" t="inlineStr">
        <is>
          <t>Not reviewed</t>
        </is>
      </c>
      <c r="BJ1325" t="inlineStr">
        <is>
          <t>Not reviewed</t>
        </is>
      </c>
      <c r="BK1325" t="inlineStr">
        <is>
          <t>Not reviewed</t>
        </is>
      </c>
      <c r="BL1325" t="inlineStr">
        <is>
          <t>Not reviewed</t>
        </is>
      </c>
      <c r="BM1325" t="inlineStr">
        <is>
          <t>Not reviewed (not included)</t>
        </is>
      </c>
      <c r="BN1325" t="inlineStr">
        <is>
          <t>Non-ADHD Focused - E2-Not ADHD focused: Neither title nor abstract mentions ADHD or attention-deficit/hyperactivity</t>
        </is>
      </c>
      <c r="BO1325" t="inlineStr">
        <is>
          <t>Abstract-level screening only</t>
        </is>
      </c>
      <c r="BP1325" t="inlineStr">
        <is>
          <t>Not reported</t>
        </is>
      </c>
    </row>
    <row r="1326">
      <c r="A1326" t="inlineStr">
        <is>
          <t>Undersampled single-shell to MSMT fODF reconstruction using CNN-based ODE solver</t>
        </is>
      </c>
      <c r="B1326" t="n">
        <v>2023</v>
      </c>
      <c r="C1326" t="inlineStr">
        <is>
          <t>Not checked</t>
        </is>
      </c>
      <c r="D1326" t="inlineStr">
        <is>
          <t>Not checked</t>
        </is>
      </c>
      <c r="E1326">
        <f>_XLFN.IFNA( _XLFN.XLOOKUP(A1243,#REF!,#REF!), "NOT PUBMED")</f>
        <v/>
      </c>
      <c r="G1326" t="inlineStr">
        <is>
          <t>Unimodal</t>
        </is>
      </c>
      <c r="H1326" t="inlineStr">
        <is>
          <t>See abstract</t>
        </is>
      </c>
      <c r="I1326" t="inlineStr">
        <is>
          <t>See abstract</t>
        </is>
      </c>
      <c r="J1326" t="inlineStr">
        <is>
          <t>See abstract (AI/ML)</t>
        </is>
      </c>
      <c r="K1326" t="inlineStr">
        <is>
          <t>See abstract</t>
        </is>
      </c>
      <c r="M1326" t="inlineStr">
        <is>
          <t>See abstract</t>
        </is>
      </c>
      <c r="N1326" t="inlineStr">
        <is>
          <t>See abstract</t>
        </is>
      </c>
      <c r="O1326" t="inlineStr">
        <is>
          <t>Not verified from abstract</t>
        </is>
      </c>
      <c r="P1326" t="inlineStr">
        <is>
          <t>See abstract</t>
        </is>
      </c>
      <c r="Q1326" t="inlineStr">
        <is>
          <t>See abstract</t>
        </is>
      </c>
      <c r="R1326" t="inlineStr">
        <is>
          <t>Not reviewed (not included)</t>
        </is>
      </c>
      <c r="S1326" t="inlineStr">
        <is>
          <t>Not reviewed (not included)</t>
        </is>
      </c>
      <c r="T1326" t="inlineStr">
        <is>
          <t>Abstract screening only. Non-ADHD Focused</t>
        </is>
      </c>
      <c r="U1326" t="inlineStr">
        <is>
          <t>EXCLUDE</t>
        </is>
      </c>
      <c r="V1326" t="inlineStr">
        <is>
          <t>E2-Not ADHD focused: Neither title nor abstract mentions ADHD or attention-deficit/hyperactivity</t>
        </is>
      </c>
      <c r="W1326" t="inlineStr">
        <is>
          <t>Excluded: Not ADHD Focused</t>
        </is>
      </c>
      <c r="X1326" t="inlineStr">
        <is>
          <t>Not assessed from abstract</t>
        </is>
      </c>
      <c r="Y1326" t="inlineStr">
        <is>
          <t>Pubmed</t>
        </is>
      </c>
      <c r="Z1326" t="inlineStr">
        <is>
          <t>Not determined from abstract</t>
        </is>
      </c>
      <c r="AB1326" t="inlineStr">
        <is>
          <t>Not assessed (not included)</t>
        </is>
      </c>
      <c r="AC1326" t="inlineStr">
        <is>
          <t>Not assessed (not included)</t>
        </is>
      </c>
      <c r="AD1326" t="inlineStr">
        <is>
          <t>Jha RR, Kumar BVR, Pathak SK, Schneider W, Bhavsar A, Nigam A.</t>
        </is>
      </c>
      <c r="AF1326" t="inlineStr">
        <is>
          <t>Unknown - Verify via DOI</t>
        </is>
      </c>
      <c r="AH1326" t="inlineStr">
        <is>
          <t>Not assessed</t>
        </is>
      </c>
      <c r="AI1326" t="inlineStr">
        <is>
          <t>Not reported</t>
        </is>
      </c>
      <c r="AJ1326" t="inlineStr">
        <is>
          <t>Not reported</t>
        </is>
      </c>
      <c r="AK1326" t="inlineStr">
        <is>
          <t>Not reported</t>
        </is>
      </c>
      <c r="AL1326" t="inlineStr">
        <is>
          <t>Not reported</t>
        </is>
      </c>
      <c r="AM1326" t="inlineStr">
        <is>
          <t>Not reported</t>
        </is>
      </c>
      <c r="AN1326" t="inlineStr">
        <is>
          <t>Not reported</t>
        </is>
      </c>
      <c r="AO1326" t="inlineStr">
        <is>
          <t>Not reviewed</t>
        </is>
      </c>
      <c r="AP1326" t="inlineStr">
        <is>
          <t>Not reported</t>
        </is>
      </c>
      <c r="AQ1326" t="inlineStr">
        <is>
          <t>Not reported</t>
        </is>
      </c>
      <c r="AR1326" t="inlineStr">
        <is>
          <t>Not reported</t>
        </is>
      </c>
      <c r="AS1326" t="inlineStr">
        <is>
          <t>See abstract</t>
        </is>
      </c>
      <c r="AT1326" t="inlineStr">
        <is>
          <t>Not reviewed</t>
        </is>
      </c>
      <c r="AU1326" t="inlineStr">
        <is>
          <t>Not reviewed</t>
        </is>
      </c>
      <c r="AV1326" t="inlineStr">
        <is>
          <t>Not reviewed</t>
        </is>
      </c>
      <c r="AW1326" t="inlineStr">
        <is>
          <t>Not reviewed</t>
        </is>
      </c>
      <c r="AX1326" t="inlineStr">
        <is>
          <t>Not reported</t>
        </is>
      </c>
      <c r="AY1326" t="inlineStr">
        <is>
          <t>Not reported</t>
        </is>
      </c>
      <c r="AZ1326" t="inlineStr">
        <is>
          <t>Not reported</t>
        </is>
      </c>
      <c r="BA1326" t="inlineStr">
        <is>
          <t>Not reported</t>
        </is>
      </c>
      <c r="BB1326" t="inlineStr">
        <is>
          <t>Not reported</t>
        </is>
      </c>
      <c r="BC1326" t="inlineStr">
        <is>
          <t>Not reported</t>
        </is>
      </c>
      <c r="BD1326" t="inlineStr">
        <is>
          <t>Not reported</t>
        </is>
      </c>
      <c r="BE1326" t="inlineStr">
        <is>
          <t>Not reported</t>
        </is>
      </c>
      <c r="BF1326" t="inlineStr">
        <is>
          <t>Not reported</t>
        </is>
      </c>
      <c r="BG1326" t="inlineStr">
        <is>
          <t>Not reviewed (not included)</t>
        </is>
      </c>
      <c r="BH1326" t="inlineStr">
        <is>
          <t>N/A</t>
        </is>
      </c>
      <c r="BI1326" t="inlineStr">
        <is>
          <t>Not reviewed</t>
        </is>
      </c>
      <c r="BJ1326" t="inlineStr">
        <is>
          <t>Not reviewed</t>
        </is>
      </c>
      <c r="BK1326" t="inlineStr">
        <is>
          <t>Not reviewed</t>
        </is>
      </c>
      <c r="BL1326" t="inlineStr">
        <is>
          <t>Not reviewed</t>
        </is>
      </c>
      <c r="BM1326" t="inlineStr">
        <is>
          <t>Not reviewed (not included)</t>
        </is>
      </c>
      <c r="BN1326" t="inlineStr">
        <is>
          <t>Non-ADHD Focused - E2-Not ADHD focused: Neither title nor abstract mentions ADHD or attention-deficit/hyperactivity</t>
        </is>
      </c>
      <c r="BO1326" t="inlineStr">
        <is>
          <t>Abstract-level screening only</t>
        </is>
      </c>
      <c r="BP1326" t="inlineStr">
        <is>
          <t>Not reported</t>
        </is>
      </c>
    </row>
    <row r="1327">
      <c r="A1327" t="inlineStr">
        <is>
          <t>Trends in the Prevalence of Chronic Medication Use Among Children in Israel Between 2010 and 2019: Protocol for a Retrospective Cohort Study</t>
        </is>
      </c>
      <c r="B1327" t="n">
        <v>2022</v>
      </c>
      <c r="C1327" t="inlineStr">
        <is>
          <t>Not checked</t>
        </is>
      </c>
      <c r="D1327" t="inlineStr">
        <is>
          <t>Not checked</t>
        </is>
      </c>
      <c r="E1327">
        <f>_XLFN.IFNA( _XLFN.XLOOKUP(A1244,#REF!,#REF!), "NOT PUBMED")</f>
        <v/>
      </c>
      <c r="G1327" t="inlineStr">
        <is>
          <t>Unimodal</t>
        </is>
      </c>
      <c r="H1327" t="inlineStr">
        <is>
          <t>See abstract</t>
        </is>
      </c>
      <c r="I1327" t="inlineStr">
        <is>
          <t>See abstract</t>
        </is>
      </c>
      <c r="J1327" t="inlineStr">
        <is>
          <t>See abstract (AI/ML)</t>
        </is>
      </c>
      <c r="K1327" t="inlineStr">
        <is>
          <t>See abstract</t>
        </is>
      </c>
      <c r="M1327" t="inlineStr">
        <is>
          <t>See abstract</t>
        </is>
      </c>
      <c r="N1327" t="inlineStr">
        <is>
          <t>See abstract</t>
        </is>
      </c>
      <c r="O1327" t="inlineStr">
        <is>
          <t>Not verified from abstract</t>
        </is>
      </c>
      <c r="P1327" t="inlineStr">
        <is>
          <t>See abstract</t>
        </is>
      </c>
      <c r="Q1327" t="inlineStr">
        <is>
          <t>See abstract</t>
        </is>
      </c>
      <c r="R1327" t="inlineStr">
        <is>
          <t>Not reviewed (not included)</t>
        </is>
      </c>
      <c r="S1327" t="inlineStr">
        <is>
          <t>Not reviewed (not included)</t>
        </is>
      </c>
      <c r="T1327" t="inlineStr">
        <is>
          <t>Abstract screening only. Non-ADHD Focused</t>
        </is>
      </c>
      <c r="U1327" t="inlineStr">
        <is>
          <t>EXCLUDE</t>
        </is>
      </c>
      <c r="V1327" t="inlineStr">
        <is>
          <t>E2-Not ADHD focused: Neither title nor abstract mentions ADHD or attention-deficit/hyperactivity</t>
        </is>
      </c>
      <c r="W1327" t="inlineStr">
        <is>
          <t>Excluded: Not ADHD Focused</t>
        </is>
      </c>
      <c r="X1327" t="inlineStr">
        <is>
          <t>Not assessed from abstract</t>
        </is>
      </c>
      <c r="Y1327" t="inlineStr">
        <is>
          <t>Pubmed</t>
        </is>
      </c>
      <c r="Z1327" t="inlineStr">
        <is>
          <t>Not determined from abstract</t>
        </is>
      </c>
      <c r="AB1327" t="inlineStr">
        <is>
          <t>Not assessed (not included)</t>
        </is>
      </c>
      <c r="AC1327" t="inlineStr">
        <is>
          <t>Not assessed (not included)</t>
        </is>
      </c>
      <c r="AD1327" t="inlineStr">
        <is>
          <t>Sadaka Y, Horwitz D, Wolff L, Sela T, Meyerovitch J, Peleg A, Bachmat E, Benis A.</t>
        </is>
      </c>
      <c r="AF1327" t="inlineStr">
        <is>
          <t>Unknown - Verify via DOI</t>
        </is>
      </c>
      <c r="AH1327" t="inlineStr">
        <is>
          <t>Not assessed</t>
        </is>
      </c>
      <c r="AI1327" t="inlineStr">
        <is>
          <t>Not reported</t>
        </is>
      </c>
      <c r="AJ1327" t="inlineStr">
        <is>
          <t>Not reported</t>
        </is>
      </c>
      <c r="AK1327" t="inlineStr">
        <is>
          <t>Not reported</t>
        </is>
      </c>
      <c r="AL1327" t="inlineStr">
        <is>
          <t>Not reported</t>
        </is>
      </c>
      <c r="AM1327" t="inlineStr">
        <is>
          <t>Not reported</t>
        </is>
      </c>
      <c r="AN1327" t="inlineStr">
        <is>
          <t>Not reported</t>
        </is>
      </c>
      <c r="AO1327" t="inlineStr">
        <is>
          <t>Not reviewed</t>
        </is>
      </c>
      <c r="AP1327" t="inlineStr">
        <is>
          <t>Not reported</t>
        </is>
      </c>
      <c r="AQ1327" t="inlineStr">
        <is>
          <t>Not reported</t>
        </is>
      </c>
      <c r="AR1327" t="inlineStr">
        <is>
          <t>Not reported</t>
        </is>
      </c>
      <c r="AS1327" t="inlineStr">
        <is>
          <t>See abstract</t>
        </is>
      </c>
      <c r="AT1327" t="inlineStr">
        <is>
          <t>Not reviewed</t>
        </is>
      </c>
      <c r="AU1327" t="inlineStr">
        <is>
          <t>Not reviewed</t>
        </is>
      </c>
      <c r="AV1327" t="inlineStr">
        <is>
          <t>Not reviewed</t>
        </is>
      </c>
      <c r="AW1327" t="inlineStr">
        <is>
          <t>Not reviewed</t>
        </is>
      </c>
      <c r="AX1327" t="inlineStr">
        <is>
          <t>Not reported</t>
        </is>
      </c>
      <c r="AY1327" t="inlineStr">
        <is>
          <t>Not reported</t>
        </is>
      </c>
      <c r="AZ1327" t="inlineStr">
        <is>
          <t>Not reported</t>
        </is>
      </c>
      <c r="BA1327" t="inlineStr">
        <is>
          <t>Not reported</t>
        </is>
      </c>
      <c r="BB1327" t="inlineStr">
        <is>
          <t>Not reported</t>
        </is>
      </c>
      <c r="BC1327" t="inlineStr">
        <is>
          <t>Not reported</t>
        </is>
      </c>
      <c r="BD1327" t="inlineStr">
        <is>
          <t>Not reported</t>
        </is>
      </c>
      <c r="BE1327" t="inlineStr">
        <is>
          <t>Not reported</t>
        </is>
      </c>
      <c r="BF1327" t="inlineStr">
        <is>
          <t>Not reported</t>
        </is>
      </c>
      <c r="BG1327" t="inlineStr">
        <is>
          <t>Not reviewed (not included)</t>
        </is>
      </c>
      <c r="BH1327" t="inlineStr">
        <is>
          <t>N/A</t>
        </is>
      </c>
      <c r="BI1327" t="inlineStr">
        <is>
          <t>Not reviewed</t>
        </is>
      </c>
      <c r="BJ1327" t="inlineStr">
        <is>
          <t>Not reviewed</t>
        </is>
      </c>
      <c r="BK1327" t="inlineStr">
        <is>
          <t>Not reviewed</t>
        </is>
      </c>
      <c r="BL1327" t="inlineStr">
        <is>
          <t>Not reviewed</t>
        </is>
      </c>
      <c r="BM1327" t="inlineStr">
        <is>
          <t>Not reviewed (not included)</t>
        </is>
      </c>
      <c r="BN1327" t="inlineStr">
        <is>
          <t>Non-ADHD Focused - E2-Not ADHD focused: Neither title nor abstract mentions ADHD or attention-deficit/hyperactivity</t>
        </is>
      </c>
      <c r="BO1327" t="inlineStr">
        <is>
          <t>Abstract-level screening only</t>
        </is>
      </c>
      <c r="BP1327" t="inlineStr">
        <is>
          <t>Not reported</t>
        </is>
      </c>
    </row>
    <row r="1328">
      <c r="A1328" t="inlineStr">
        <is>
          <t>The Application of Painting in the Intervention of Children's Psychological Issues in China: A Narrative Review</t>
        </is>
      </c>
      <c r="B1328" t="n">
        <v>2025</v>
      </c>
      <c r="C1328" t="inlineStr">
        <is>
          <t>Not checked</t>
        </is>
      </c>
      <c r="D1328" t="inlineStr">
        <is>
          <t>Not checked</t>
        </is>
      </c>
      <c r="E1328">
        <f>_XLFN.IFNA( _XLFN.XLOOKUP(A1245,#REF!,#REF!), "NOT PUBMED")</f>
        <v/>
      </c>
      <c r="G1328" t="inlineStr">
        <is>
          <t>Unimodal</t>
        </is>
      </c>
      <c r="H1328" t="inlineStr">
        <is>
          <t>See abstract</t>
        </is>
      </c>
      <c r="I1328" t="inlineStr">
        <is>
          <t>See abstract</t>
        </is>
      </c>
      <c r="J1328" t="inlineStr">
        <is>
          <t>See abstract (AI/ML)</t>
        </is>
      </c>
      <c r="K1328" t="inlineStr">
        <is>
          <t>See abstract</t>
        </is>
      </c>
      <c r="M1328" t="inlineStr">
        <is>
          <t>See abstract</t>
        </is>
      </c>
      <c r="N1328" t="inlineStr">
        <is>
          <t>See abstract</t>
        </is>
      </c>
      <c r="O1328" t="inlineStr">
        <is>
          <t>Not verified from abstract</t>
        </is>
      </c>
      <c r="P1328" t="inlineStr">
        <is>
          <t>See abstract</t>
        </is>
      </c>
      <c r="Q1328" t="inlineStr">
        <is>
          <t>See abstract</t>
        </is>
      </c>
      <c r="R1328" t="inlineStr">
        <is>
          <t>Not reviewed (not included)</t>
        </is>
      </c>
      <c r="S1328" t="inlineStr">
        <is>
          <t>Not reviewed (not included)</t>
        </is>
      </c>
      <c r="T1328" t="inlineStr">
        <is>
          <t>Abstract screening only. Not Primary Research</t>
        </is>
      </c>
      <c r="U1328" t="inlineStr">
        <is>
          <t>EXCLUDE</t>
        </is>
      </c>
      <c r="V1328" t="inlineStr">
        <is>
          <t>E6-Not Primary Research: Title/abstract indicates systematic review, meta-analysis, or review paper</t>
        </is>
      </c>
      <c r="W1328" t="inlineStr">
        <is>
          <t>Excluded: Not Primary Research</t>
        </is>
      </c>
      <c r="X1328" t="inlineStr">
        <is>
          <t>Not assessed from abstract</t>
        </is>
      </c>
      <c r="Y1328" t="inlineStr">
        <is>
          <t>Pubmed</t>
        </is>
      </c>
      <c r="Z1328" t="inlineStr">
        <is>
          <t>Not determined from abstract</t>
        </is>
      </c>
      <c r="AB1328" t="inlineStr">
        <is>
          <t>Not assessed (not included)</t>
        </is>
      </c>
      <c r="AC1328" t="inlineStr">
        <is>
          <t>Not assessed (not included)</t>
        </is>
      </c>
      <c r="AD1328" t="inlineStr">
        <is>
          <t>Huang W, Li H, Jiang W, Tian Y, Qin G.</t>
        </is>
      </c>
      <c r="AF1328" t="inlineStr">
        <is>
          <t>Unknown - Verify via DOI</t>
        </is>
      </c>
      <c r="AH1328" t="inlineStr">
        <is>
          <t>Not assessed</t>
        </is>
      </c>
      <c r="AI1328" t="inlineStr">
        <is>
          <t>Not reported</t>
        </is>
      </c>
      <c r="AJ1328" t="inlineStr">
        <is>
          <t>Not reported</t>
        </is>
      </c>
      <c r="AK1328" t="inlineStr">
        <is>
          <t>Not reported</t>
        </is>
      </c>
      <c r="AL1328" t="inlineStr">
        <is>
          <t>Not reported</t>
        </is>
      </c>
      <c r="AM1328" t="inlineStr">
        <is>
          <t>Not reported</t>
        </is>
      </c>
      <c r="AN1328" t="inlineStr">
        <is>
          <t>Not reported</t>
        </is>
      </c>
      <c r="AO1328" t="inlineStr">
        <is>
          <t>Not reviewed</t>
        </is>
      </c>
      <c r="AP1328" t="inlineStr">
        <is>
          <t>Not reported</t>
        </is>
      </c>
      <c r="AQ1328" t="inlineStr">
        <is>
          <t>Not reported</t>
        </is>
      </c>
      <c r="AR1328" t="inlineStr">
        <is>
          <t>Not reported</t>
        </is>
      </c>
      <c r="AS1328" t="inlineStr">
        <is>
          <t>See abstract</t>
        </is>
      </c>
      <c r="AT1328" t="inlineStr">
        <is>
          <t>Not reviewed</t>
        </is>
      </c>
      <c r="AU1328" t="inlineStr">
        <is>
          <t>Not reviewed</t>
        </is>
      </c>
      <c r="AV1328" t="inlineStr">
        <is>
          <t>Not reviewed</t>
        </is>
      </c>
      <c r="AW1328" t="inlineStr">
        <is>
          <t>Not reviewed</t>
        </is>
      </c>
      <c r="AX1328" t="inlineStr">
        <is>
          <t>Not reported</t>
        </is>
      </c>
      <c r="AY1328" t="inlineStr">
        <is>
          <t>Not reported</t>
        </is>
      </c>
      <c r="AZ1328" t="inlineStr">
        <is>
          <t>Not reported</t>
        </is>
      </c>
      <c r="BA1328" t="inlineStr">
        <is>
          <t>Not reported</t>
        </is>
      </c>
      <c r="BB1328" t="inlineStr">
        <is>
          <t>Not reported</t>
        </is>
      </c>
      <c r="BC1328" t="inlineStr">
        <is>
          <t>Not reported</t>
        </is>
      </c>
      <c r="BD1328" t="inlineStr">
        <is>
          <t>Not reported</t>
        </is>
      </c>
      <c r="BE1328" t="inlineStr">
        <is>
          <t>Not reported</t>
        </is>
      </c>
      <c r="BF1328" t="inlineStr">
        <is>
          <t>Not reported</t>
        </is>
      </c>
      <c r="BG1328" t="inlineStr">
        <is>
          <t>Not reviewed (not included)</t>
        </is>
      </c>
      <c r="BH1328" t="inlineStr">
        <is>
          <t>N/A</t>
        </is>
      </c>
      <c r="BI1328" t="inlineStr">
        <is>
          <t>Not reviewed</t>
        </is>
      </c>
      <c r="BJ1328" t="inlineStr">
        <is>
          <t>Not reviewed</t>
        </is>
      </c>
      <c r="BK1328" t="inlineStr">
        <is>
          <t>Not reviewed</t>
        </is>
      </c>
      <c r="BL1328" t="inlineStr">
        <is>
          <t>Not reviewed</t>
        </is>
      </c>
      <c r="BM1328" t="inlineStr">
        <is>
          <t>Not reviewed (not included)</t>
        </is>
      </c>
      <c r="BN1328" t="inlineStr">
        <is>
          <t>Not Primary Research - E6-Not Primary Research: Title/abstract indicates systematic review, meta-analysis, or review paper</t>
        </is>
      </c>
      <c r="BO1328" t="inlineStr">
        <is>
          <t>Abstract-level screening only</t>
        </is>
      </c>
      <c r="BP1328" t="inlineStr">
        <is>
          <t>Not reported</t>
        </is>
      </c>
    </row>
    <row r="1329">
      <c r="A1329" t="inlineStr">
        <is>
          <t>A machine learning analysis of suicidal ideation and suicide attempt among U.S. youth and young adults from multilevel, longitudinal survey data</t>
        </is>
      </c>
      <c r="B1329" t="n">
        <v>2025</v>
      </c>
      <c r="C1329" t="inlineStr">
        <is>
          <t>Not checked</t>
        </is>
      </c>
      <c r="D1329" t="inlineStr">
        <is>
          <t>Not checked</t>
        </is>
      </c>
      <c r="E1329">
        <f>_XLFN.IFNA( _XLFN.XLOOKUP(A1246,#REF!,#REF!), "NOT PUBMED")</f>
        <v/>
      </c>
      <c r="G1329" t="inlineStr">
        <is>
          <t>Unimodal</t>
        </is>
      </c>
      <c r="H1329" t="inlineStr">
        <is>
          <t>See abstract</t>
        </is>
      </c>
      <c r="I1329" t="inlineStr">
        <is>
          <t>See abstract</t>
        </is>
      </c>
      <c r="J1329" t="inlineStr">
        <is>
          <t>See abstract (AI/ML)</t>
        </is>
      </c>
      <c r="K1329" t="inlineStr">
        <is>
          <t>See abstract</t>
        </is>
      </c>
      <c r="M1329" t="inlineStr">
        <is>
          <t>See abstract</t>
        </is>
      </c>
      <c r="N1329" t="inlineStr">
        <is>
          <t>See abstract</t>
        </is>
      </c>
      <c r="O1329" t="inlineStr">
        <is>
          <t>Not verified from abstract</t>
        </is>
      </c>
      <c r="P1329" t="inlineStr">
        <is>
          <t>See abstract</t>
        </is>
      </c>
      <c r="Q1329" t="inlineStr">
        <is>
          <t>See abstract</t>
        </is>
      </c>
      <c r="R1329" t="inlineStr">
        <is>
          <t>Not reviewed (not included)</t>
        </is>
      </c>
      <c r="S1329" t="inlineStr">
        <is>
          <t>Not reviewed (not included)</t>
        </is>
      </c>
      <c r="T1329" t="inlineStr">
        <is>
          <t>Abstract screening only. Non-ADHD Focused</t>
        </is>
      </c>
      <c r="U1329" t="inlineStr">
        <is>
          <t>EXCLUDE</t>
        </is>
      </c>
      <c r="V1329" t="inlineStr">
        <is>
          <t>E2-Not ADHD focused: Neither title nor abstract mentions ADHD or attention-deficit/hyperactivity</t>
        </is>
      </c>
      <c r="W1329" t="inlineStr">
        <is>
          <t>Excluded: Not ADHD Focused</t>
        </is>
      </c>
      <c r="X1329" t="inlineStr">
        <is>
          <t>Not assessed from abstract</t>
        </is>
      </c>
      <c r="Y1329" t="inlineStr">
        <is>
          <t>Pubmed</t>
        </is>
      </c>
      <c r="Z1329" t="inlineStr">
        <is>
          <t>Not determined from abstract</t>
        </is>
      </c>
      <c r="AB1329" t="inlineStr">
        <is>
          <t>Not assessed (not included)</t>
        </is>
      </c>
      <c r="AC1329" t="inlineStr">
        <is>
          <t>Not assessed (not included)</t>
        </is>
      </c>
      <c r="AD1329" t="inlineStr">
        <is>
          <t>Jacobs MM, Kirby AV, Kramer JM, Marlow NM.</t>
        </is>
      </c>
      <c r="AF1329" t="inlineStr">
        <is>
          <t>Unknown - Verify via DOI</t>
        </is>
      </c>
      <c r="AH1329" t="inlineStr">
        <is>
          <t>Not assessed</t>
        </is>
      </c>
      <c r="AI1329" t="inlineStr">
        <is>
          <t>Not reported</t>
        </is>
      </c>
      <c r="AJ1329" t="inlineStr">
        <is>
          <t>Not reported</t>
        </is>
      </c>
      <c r="AK1329" t="inlineStr">
        <is>
          <t>Not reported</t>
        </is>
      </c>
      <c r="AL1329" t="inlineStr">
        <is>
          <t>Not reported</t>
        </is>
      </c>
      <c r="AM1329" t="inlineStr">
        <is>
          <t>Not reported</t>
        </is>
      </c>
      <c r="AN1329" t="inlineStr">
        <is>
          <t>Not reported</t>
        </is>
      </c>
      <c r="AO1329" t="inlineStr">
        <is>
          <t>Not reviewed</t>
        </is>
      </c>
      <c r="AP1329" t="inlineStr">
        <is>
          <t>Not reported</t>
        </is>
      </c>
      <c r="AQ1329" t="inlineStr">
        <is>
          <t>Not reported</t>
        </is>
      </c>
      <c r="AR1329" t="inlineStr">
        <is>
          <t>Not reported</t>
        </is>
      </c>
      <c r="AS1329" t="inlineStr">
        <is>
          <t>See abstract</t>
        </is>
      </c>
      <c r="AT1329" t="inlineStr">
        <is>
          <t>Not reviewed</t>
        </is>
      </c>
      <c r="AU1329" t="inlineStr">
        <is>
          <t>Not reviewed</t>
        </is>
      </c>
      <c r="AV1329" t="inlineStr">
        <is>
          <t>Not reviewed</t>
        </is>
      </c>
      <c r="AW1329" t="inlineStr">
        <is>
          <t>Not reviewed</t>
        </is>
      </c>
      <c r="AX1329" t="inlineStr">
        <is>
          <t>Not reported</t>
        </is>
      </c>
      <c r="AY1329" t="inlineStr">
        <is>
          <t>Not reported</t>
        </is>
      </c>
      <c r="AZ1329" t="inlineStr">
        <is>
          <t>Not reported</t>
        </is>
      </c>
      <c r="BA1329" t="inlineStr">
        <is>
          <t>Not reported</t>
        </is>
      </c>
      <c r="BB1329" t="inlineStr">
        <is>
          <t>Not reported</t>
        </is>
      </c>
      <c r="BC1329" t="inlineStr">
        <is>
          <t>Not reported</t>
        </is>
      </c>
      <c r="BD1329" t="inlineStr">
        <is>
          <t>Not reported</t>
        </is>
      </c>
      <c r="BE1329" t="inlineStr">
        <is>
          <t>Not reported</t>
        </is>
      </c>
      <c r="BF1329" t="inlineStr">
        <is>
          <t>Not reported</t>
        </is>
      </c>
      <c r="BG1329" t="inlineStr">
        <is>
          <t>Not reviewed (not included)</t>
        </is>
      </c>
      <c r="BH1329" t="inlineStr">
        <is>
          <t>N/A</t>
        </is>
      </c>
      <c r="BI1329" t="inlineStr">
        <is>
          <t>Not reviewed</t>
        </is>
      </c>
      <c r="BJ1329" t="inlineStr">
        <is>
          <t>Not reviewed</t>
        </is>
      </c>
      <c r="BK1329" t="inlineStr">
        <is>
          <t>Not reviewed</t>
        </is>
      </c>
      <c r="BL1329" t="inlineStr">
        <is>
          <t>Not reviewed</t>
        </is>
      </c>
      <c r="BM1329" t="inlineStr">
        <is>
          <t>Not reviewed (not included)</t>
        </is>
      </c>
      <c r="BN1329" t="inlineStr">
        <is>
          <t>Non-ADHD Focused - E2-Not ADHD focused: Neither title nor abstract mentions ADHD or attention-deficit/hyperactivity</t>
        </is>
      </c>
      <c r="BO1329" t="inlineStr">
        <is>
          <t>Abstract-level screening only</t>
        </is>
      </c>
      <c r="BP1329" t="inlineStr">
        <is>
          <t>Not reported</t>
        </is>
      </c>
    </row>
    <row r="1330">
      <c r="A1330" t="inlineStr">
        <is>
          <t>The Link Between Autism and Sex-Related Neuroanatomy, and Associated Cognition and Gene Expression</t>
        </is>
      </c>
      <c r="B1330" t="n">
        <v>2023</v>
      </c>
      <c r="C1330" t="inlineStr">
        <is>
          <t>Not checked</t>
        </is>
      </c>
      <c r="D1330" t="inlineStr">
        <is>
          <t>Not checked</t>
        </is>
      </c>
      <c r="E1330">
        <f>_XLFN.IFNA( _XLFN.XLOOKUP(A1247,#REF!,#REF!), "NOT PUBMED")</f>
        <v/>
      </c>
      <c r="G1330" t="inlineStr">
        <is>
          <t>Unimodal</t>
        </is>
      </c>
      <c r="H1330" t="inlineStr">
        <is>
          <t>See abstract</t>
        </is>
      </c>
      <c r="I1330" t="inlineStr">
        <is>
          <t>See abstract</t>
        </is>
      </c>
      <c r="J1330" t="inlineStr">
        <is>
          <t>See abstract (AI/ML)</t>
        </is>
      </c>
      <c r="K1330" t="inlineStr">
        <is>
          <t>See abstract</t>
        </is>
      </c>
      <c r="M1330" t="inlineStr">
        <is>
          <t>See abstract</t>
        </is>
      </c>
      <c r="N1330" t="inlineStr">
        <is>
          <t>See abstract</t>
        </is>
      </c>
      <c r="O1330" t="inlineStr">
        <is>
          <t>Not verified from abstract</t>
        </is>
      </c>
      <c r="P1330" t="inlineStr">
        <is>
          <t>See abstract</t>
        </is>
      </c>
      <c r="Q1330" t="inlineStr">
        <is>
          <t>See abstract</t>
        </is>
      </c>
      <c r="R1330" t="inlineStr">
        <is>
          <t>Not reviewed (not included)</t>
        </is>
      </c>
      <c r="S1330" t="inlineStr">
        <is>
          <t>Not reviewed (not included)</t>
        </is>
      </c>
      <c r="T1330" t="inlineStr">
        <is>
          <t>Abstract screening only. Non-ADHD Focused</t>
        </is>
      </c>
      <c r="U1330" t="inlineStr">
        <is>
          <t>EXCLUDE</t>
        </is>
      </c>
      <c r="V1330" t="inlineStr">
        <is>
          <t>E2-Not ADHD focused: Neither title nor abstract mentions ADHD or attention-deficit/hyperactivity</t>
        </is>
      </c>
      <c r="W1330" t="inlineStr">
        <is>
          <t>Excluded: Not ADHD Focused</t>
        </is>
      </c>
      <c r="X1330" t="inlineStr">
        <is>
          <t>Not assessed from abstract</t>
        </is>
      </c>
      <c r="Y1330" t="inlineStr">
        <is>
          <t>Pubmed</t>
        </is>
      </c>
      <c r="Z1330" t="inlineStr">
        <is>
          <t>Not determined from abstract</t>
        </is>
      </c>
      <c r="AB1330" t="inlineStr">
        <is>
          <t>Not assessed (not included)</t>
        </is>
      </c>
      <c r="AC1330" t="inlineStr">
        <is>
          <t>Not assessed (not included)</t>
        </is>
      </c>
      <c r="AD1330" t="inlineStr">
        <is>
          <t>Floris DL, Peng H, Warrier V, Lombardo MV, Pretzsch CM, Moreau C, Tsompanidis A, Gong W, Mennes M, Llera A, van Rooij D, Oldehinkel M, Forde NJ, Charman T, Tillmann J, Banaschewski T, Moessnang C, Durston S, Holt RJ, Ecker C, Dell'Acqua F, Loth E, Bourgeron T, Murphy DGM, Marquand AF, Lai MC, Buitelaar JK, Baron-Cohen S, Beckmann CF; APEX Group; EU-AIMS LEAP Group.</t>
        </is>
      </c>
      <c r="AF1330" t="inlineStr">
        <is>
          <t>Unknown - Verify via DOI</t>
        </is>
      </c>
      <c r="AH1330" t="inlineStr">
        <is>
          <t>Not assessed</t>
        </is>
      </c>
      <c r="AI1330" t="inlineStr">
        <is>
          <t>Not reported</t>
        </is>
      </c>
      <c r="AJ1330" t="inlineStr">
        <is>
          <t>Not reported</t>
        </is>
      </c>
      <c r="AK1330" t="inlineStr">
        <is>
          <t>Not reported</t>
        </is>
      </c>
      <c r="AL1330" t="inlineStr">
        <is>
          <t>Not reported</t>
        </is>
      </c>
      <c r="AM1330" t="inlineStr">
        <is>
          <t>Not reported</t>
        </is>
      </c>
      <c r="AN1330" t="inlineStr">
        <is>
          <t>Not reported</t>
        </is>
      </c>
      <c r="AO1330" t="inlineStr">
        <is>
          <t>Not reviewed</t>
        </is>
      </c>
      <c r="AP1330" t="inlineStr">
        <is>
          <t>Not reported</t>
        </is>
      </c>
      <c r="AQ1330" t="inlineStr">
        <is>
          <t>Not reported</t>
        </is>
      </c>
      <c r="AR1330" t="inlineStr">
        <is>
          <t>Not reported</t>
        </is>
      </c>
      <c r="AS1330" t="inlineStr">
        <is>
          <t>See abstract</t>
        </is>
      </c>
      <c r="AT1330" t="inlineStr">
        <is>
          <t>Not reviewed</t>
        </is>
      </c>
      <c r="AU1330" t="inlineStr">
        <is>
          <t>Not reviewed</t>
        </is>
      </c>
      <c r="AV1330" t="inlineStr">
        <is>
          <t>Not reviewed</t>
        </is>
      </c>
      <c r="AW1330" t="inlineStr">
        <is>
          <t>Not reviewed</t>
        </is>
      </c>
      <c r="AX1330" t="inlineStr">
        <is>
          <t>Not reported</t>
        </is>
      </c>
      <c r="AY1330" t="inlineStr">
        <is>
          <t>Not reported</t>
        </is>
      </c>
      <c r="AZ1330" t="inlineStr">
        <is>
          <t>Not reported</t>
        </is>
      </c>
      <c r="BA1330" t="inlineStr">
        <is>
          <t>Not reported</t>
        </is>
      </c>
      <c r="BB1330" t="inlineStr">
        <is>
          <t>Not reported</t>
        </is>
      </c>
      <c r="BC1330" t="inlineStr">
        <is>
          <t>Not reported</t>
        </is>
      </c>
      <c r="BD1330" t="inlineStr">
        <is>
          <t>Not reported</t>
        </is>
      </c>
      <c r="BE1330" t="inlineStr">
        <is>
          <t>Not reported</t>
        </is>
      </c>
      <c r="BF1330" t="inlineStr">
        <is>
          <t>Not reported</t>
        </is>
      </c>
      <c r="BG1330" t="inlineStr">
        <is>
          <t>Not reviewed (not included)</t>
        </is>
      </c>
      <c r="BH1330" t="inlineStr">
        <is>
          <t>N/A</t>
        </is>
      </c>
      <c r="BI1330" t="inlineStr">
        <is>
          <t>Not reviewed</t>
        </is>
      </c>
      <c r="BJ1330" t="inlineStr">
        <is>
          <t>Not reviewed</t>
        </is>
      </c>
      <c r="BK1330" t="inlineStr">
        <is>
          <t>Not reviewed</t>
        </is>
      </c>
      <c r="BL1330" t="inlineStr">
        <is>
          <t>Not reviewed</t>
        </is>
      </c>
      <c r="BM1330" t="inlineStr">
        <is>
          <t>Not reviewed (not included)</t>
        </is>
      </c>
      <c r="BN1330" t="inlineStr">
        <is>
          <t>Non-ADHD Focused - E2-Not ADHD focused: Neither title nor abstract mentions ADHD or attention-deficit/hyperactivity</t>
        </is>
      </c>
      <c r="BO1330" t="inlineStr">
        <is>
          <t>Abstract-level screening only</t>
        </is>
      </c>
      <c r="BP1330" t="inlineStr">
        <is>
          <t>Not reported</t>
        </is>
      </c>
    </row>
    <row r="1331">
      <c r="A1331" t="inlineStr">
        <is>
          <t>Current status, challenges and future prospects in computational psychiatry: a narrative review</t>
        </is>
      </c>
      <c r="B1331" t="n">
        <v>2023</v>
      </c>
      <c r="C1331" t="inlineStr">
        <is>
          <t>Not checked</t>
        </is>
      </c>
      <c r="D1331" t="inlineStr">
        <is>
          <t>Not checked</t>
        </is>
      </c>
      <c r="E1331">
        <f>_XLFN.IFNA( _XLFN.XLOOKUP(A1248,#REF!,#REF!), "NOT PUBMED")</f>
        <v/>
      </c>
      <c r="G1331" t="inlineStr">
        <is>
          <t>Unimodal</t>
        </is>
      </c>
      <c r="H1331" t="inlineStr">
        <is>
          <t>See abstract</t>
        </is>
      </c>
      <c r="I1331" t="inlineStr">
        <is>
          <t>See abstract</t>
        </is>
      </c>
      <c r="J1331" t="inlineStr">
        <is>
          <t>See abstract (AI/ML)</t>
        </is>
      </c>
      <c r="K1331" t="inlineStr">
        <is>
          <t>See abstract</t>
        </is>
      </c>
      <c r="M1331" t="inlineStr">
        <is>
          <t>See abstract</t>
        </is>
      </c>
      <c r="N1331" t="inlineStr">
        <is>
          <t>See abstract</t>
        </is>
      </c>
      <c r="O1331" t="inlineStr">
        <is>
          <t>Not verified from abstract</t>
        </is>
      </c>
      <c r="P1331" t="inlineStr">
        <is>
          <t>See abstract</t>
        </is>
      </c>
      <c r="Q1331" t="inlineStr">
        <is>
          <t>See abstract</t>
        </is>
      </c>
      <c r="R1331" t="inlineStr">
        <is>
          <t>Not reviewed (not included)</t>
        </is>
      </c>
      <c r="S1331" t="inlineStr">
        <is>
          <t>Not reviewed (not included)</t>
        </is>
      </c>
      <c r="T1331" t="inlineStr">
        <is>
          <t>Abstract screening only. Not Primary Research</t>
        </is>
      </c>
      <c r="U1331" t="inlineStr">
        <is>
          <t>EXCLUDE</t>
        </is>
      </c>
      <c r="V1331" t="inlineStr">
        <is>
          <t>E6-Not Primary Research: Title/abstract indicates systematic review, meta-analysis, or review paper</t>
        </is>
      </c>
      <c r="W1331" t="inlineStr">
        <is>
          <t>Excluded: Not Primary Research</t>
        </is>
      </c>
      <c r="X1331" t="inlineStr">
        <is>
          <t>Not assessed from abstract</t>
        </is>
      </c>
      <c r="Y1331" t="inlineStr">
        <is>
          <t>Pubmed</t>
        </is>
      </c>
      <c r="Z1331" t="inlineStr">
        <is>
          <t>Not determined from abstract</t>
        </is>
      </c>
      <c r="AB1331" t="inlineStr">
        <is>
          <t>Not assessed (not included)</t>
        </is>
      </c>
      <c r="AC1331" t="inlineStr">
        <is>
          <t>Not assessed (not included)</t>
        </is>
      </c>
      <c r="AD1331" t="inlineStr">
        <is>
          <t>Vasilchenko KF, Chumakov EM.</t>
        </is>
      </c>
      <c r="AF1331" t="inlineStr">
        <is>
          <t>Unknown - Verify via DOI</t>
        </is>
      </c>
      <c r="AH1331" t="inlineStr">
        <is>
          <t>Not assessed</t>
        </is>
      </c>
      <c r="AI1331" t="inlineStr">
        <is>
          <t>Not reported</t>
        </is>
      </c>
      <c r="AJ1331" t="inlineStr">
        <is>
          <t>Not reported</t>
        </is>
      </c>
      <c r="AK1331" t="inlineStr">
        <is>
          <t>Not reported</t>
        </is>
      </c>
      <c r="AL1331" t="inlineStr">
        <is>
          <t>Not reported</t>
        </is>
      </c>
      <c r="AM1331" t="inlineStr">
        <is>
          <t>Not reported</t>
        </is>
      </c>
      <c r="AN1331" t="inlineStr">
        <is>
          <t>Not reported</t>
        </is>
      </c>
      <c r="AO1331" t="inlineStr">
        <is>
          <t>Not reviewed</t>
        </is>
      </c>
      <c r="AP1331" t="inlineStr">
        <is>
          <t>Not reported</t>
        </is>
      </c>
      <c r="AQ1331" t="inlineStr">
        <is>
          <t>Not reported</t>
        </is>
      </c>
      <c r="AR1331" t="inlineStr">
        <is>
          <t>Not reported</t>
        </is>
      </c>
      <c r="AS1331" t="inlineStr">
        <is>
          <t>See abstract</t>
        </is>
      </c>
      <c r="AT1331" t="inlineStr">
        <is>
          <t>Not reviewed</t>
        </is>
      </c>
      <c r="AU1331" t="inlineStr">
        <is>
          <t>Not reviewed</t>
        </is>
      </c>
      <c r="AV1331" t="inlineStr">
        <is>
          <t>Not reviewed</t>
        </is>
      </c>
      <c r="AW1331" t="inlineStr">
        <is>
          <t>Not reviewed</t>
        </is>
      </c>
      <c r="AX1331" t="inlineStr">
        <is>
          <t>Not reported</t>
        </is>
      </c>
      <c r="AY1331" t="inlineStr">
        <is>
          <t>Not reported</t>
        </is>
      </c>
      <c r="AZ1331" t="inlineStr">
        <is>
          <t>Not reported</t>
        </is>
      </c>
      <c r="BA1331" t="inlineStr">
        <is>
          <t>Not reported</t>
        </is>
      </c>
      <c r="BB1331" t="inlineStr">
        <is>
          <t>Not reported</t>
        </is>
      </c>
      <c r="BC1331" t="inlineStr">
        <is>
          <t>Not reported</t>
        </is>
      </c>
      <c r="BD1331" t="inlineStr">
        <is>
          <t>Not reported</t>
        </is>
      </c>
      <c r="BE1331" t="inlineStr">
        <is>
          <t>Not reported</t>
        </is>
      </c>
      <c r="BF1331" t="inlineStr">
        <is>
          <t>Not reported</t>
        </is>
      </c>
      <c r="BG1331" t="inlineStr">
        <is>
          <t>Not reviewed (not included)</t>
        </is>
      </c>
      <c r="BH1331" t="inlineStr">
        <is>
          <t>N/A</t>
        </is>
      </c>
      <c r="BI1331" t="inlineStr">
        <is>
          <t>Not reviewed</t>
        </is>
      </c>
      <c r="BJ1331" t="inlineStr">
        <is>
          <t>Not reviewed</t>
        </is>
      </c>
      <c r="BK1331" t="inlineStr">
        <is>
          <t>Not reviewed</t>
        </is>
      </c>
      <c r="BL1331" t="inlineStr">
        <is>
          <t>Not reviewed</t>
        </is>
      </c>
      <c r="BM1331" t="inlineStr">
        <is>
          <t>Not reviewed (not included)</t>
        </is>
      </c>
      <c r="BN1331" t="inlineStr">
        <is>
          <t>Not Primary Research - E6-Not Primary Research: Title/abstract indicates systematic review, meta-analysis, or review paper</t>
        </is>
      </c>
      <c r="BO1331" t="inlineStr">
        <is>
          <t>Abstract-level screening only</t>
        </is>
      </c>
      <c r="BP1331" t="inlineStr">
        <is>
          <t>Not reported</t>
        </is>
      </c>
    </row>
    <row r="1332">
      <c r="A1332" t="inlineStr">
        <is>
          <t>Visibility graph analysis for brain: scoping review</t>
        </is>
      </c>
      <c r="B1332" t="n">
        <v>2023</v>
      </c>
      <c r="C1332" t="inlineStr">
        <is>
          <t>Not checked</t>
        </is>
      </c>
      <c r="D1332" t="inlineStr">
        <is>
          <t>Not checked</t>
        </is>
      </c>
      <c r="E1332">
        <f>_XLFN.IFNA( _XLFN.XLOOKUP(A1249,#REF!,#REF!), "NOT PUBMED")</f>
        <v/>
      </c>
      <c r="G1332" t="inlineStr">
        <is>
          <t>Unimodal</t>
        </is>
      </c>
      <c r="H1332" t="inlineStr">
        <is>
          <t>See abstract</t>
        </is>
      </c>
      <c r="I1332" t="inlineStr">
        <is>
          <t>See abstract</t>
        </is>
      </c>
      <c r="J1332" t="inlineStr">
        <is>
          <t>See abstract (AI/ML)</t>
        </is>
      </c>
      <c r="K1332" t="inlineStr">
        <is>
          <t>See abstract</t>
        </is>
      </c>
      <c r="M1332" t="inlineStr">
        <is>
          <t>See abstract</t>
        </is>
      </c>
      <c r="N1332" t="inlineStr">
        <is>
          <t>See abstract</t>
        </is>
      </c>
      <c r="O1332" t="inlineStr">
        <is>
          <t>Not verified from abstract</t>
        </is>
      </c>
      <c r="P1332" t="inlineStr">
        <is>
          <t>See abstract</t>
        </is>
      </c>
      <c r="Q1332" t="inlineStr">
        <is>
          <t>See abstract</t>
        </is>
      </c>
      <c r="R1332" t="inlineStr">
        <is>
          <t>Not reviewed (not included)</t>
        </is>
      </c>
      <c r="S1332" t="inlineStr">
        <is>
          <t>Not reviewed (not included)</t>
        </is>
      </c>
      <c r="T1332" t="inlineStr">
        <is>
          <t>Abstract screening only. Not Primary Research</t>
        </is>
      </c>
      <c r="U1332" t="inlineStr">
        <is>
          <t>EXCLUDE</t>
        </is>
      </c>
      <c r="V1332" t="inlineStr">
        <is>
          <t>E6-Not Primary Research: Title/abstract indicates systematic review, meta-analysis, or review paper</t>
        </is>
      </c>
      <c r="W1332" t="inlineStr">
        <is>
          <t>Excluded: Not Primary Research</t>
        </is>
      </c>
      <c r="X1332" t="inlineStr">
        <is>
          <t>Not assessed from abstract</t>
        </is>
      </c>
      <c r="Y1332" t="inlineStr">
        <is>
          <t>Pubmed</t>
        </is>
      </c>
      <c r="Z1332" t="inlineStr">
        <is>
          <t>Not determined from abstract</t>
        </is>
      </c>
      <c r="AB1332" t="inlineStr">
        <is>
          <t>Not assessed (not included)</t>
        </is>
      </c>
      <c r="AC1332" t="inlineStr">
        <is>
          <t>Not assessed (not included)</t>
        </is>
      </c>
      <c r="AD1332" t="inlineStr">
        <is>
          <t>Sulaimany S, Safahi Z.</t>
        </is>
      </c>
      <c r="AF1332" t="inlineStr">
        <is>
          <t>Unknown - Verify via DOI</t>
        </is>
      </c>
      <c r="AH1332" t="inlineStr">
        <is>
          <t>Not assessed</t>
        </is>
      </c>
      <c r="AI1332" t="inlineStr">
        <is>
          <t>Not reported</t>
        </is>
      </c>
      <c r="AJ1332" t="inlineStr">
        <is>
          <t>Not reported</t>
        </is>
      </c>
      <c r="AK1332" t="inlineStr">
        <is>
          <t>Not reported</t>
        </is>
      </c>
      <c r="AL1332" t="inlineStr">
        <is>
          <t>Not reported</t>
        </is>
      </c>
      <c r="AM1332" t="inlineStr">
        <is>
          <t>Not reported</t>
        </is>
      </c>
      <c r="AN1332" t="inlineStr">
        <is>
          <t>Not reported</t>
        </is>
      </c>
      <c r="AO1332" t="inlineStr">
        <is>
          <t>Not reviewed</t>
        </is>
      </c>
      <c r="AP1332" t="inlineStr">
        <is>
          <t>Not reported</t>
        </is>
      </c>
      <c r="AQ1332" t="inlineStr">
        <is>
          <t>Not reported</t>
        </is>
      </c>
      <c r="AR1332" t="inlineStr">
        <is>
          <t>Not reported</t>
        </is>
      </c>
      <c r="AS1332" t="inlineStr">
        <is>
          <t>See abstract</t>
        </is>
      </c>
      <c r="AT1332" t="inlineStr">
        <is>
          <t>Not reviewed</t>
        </is>
      </c>
      <c r="AU1332" t="inlineStr">
        <is>
          <t>Not reviewed</t>
        </is>
      </c>
      <c r="AV1332" t="inlineStr">
        <is>
          <t>Not reviewed</t>
        </is>
      </c>
      <c r="AW1332" t="inlineStr">
        <is>
          <t>Not reviewed</t>
        </is>
      </c>
      <c r="AX1332" t="inlineStr">
        <is>
          <t>Not reported</t>
        </is>
      </c>
      <c r="AY1332" t="inlineStr">
        <is>
          <t>Not reported</t>
        </is>
      </c>
      <c r="AZ1332" t="inlineStr">
        <is>
          <t>Not reported</t>
        </is>
      </c>
      <c r="BA1332" t="inlineStr">
        <is>
          <t>Not reported</t>
        </is>
      </c>
      <c r="BB1332" t="inlineStr">
        <is>
          <t>Not reported</t>
        </is>
      </c>
      <c r="BC1332" t="inlineStr">
        <is>
          <t>Not reported</t>
        </is>
      </c>
      <c r="BD1332" t="inlineStr">
        <is>
          <t>Not reported</t>
        </is>
      </c>
      <c r="BE1332" t="inlineStr">
        <is>
          <t>Not reported</t>
        </is>
      </c>
      <c r="BF1332" t="inlineStr">
        <is>
          <t>Not reported</t>
        </is>
      </c>
      <c r="BG1332" t="inlineStr">
        <is>
          <t>Not reviewed (not included)</t>
        </is>
      </c>
      <c r="BH1332" t="inlineStr">
        <is>
          <t>N/A</t>
        </is>
      </c>
      <c r="BI1332" t="inlineStr">
        <is>
          <t>Not reviewed</t>
        </is>
      </c>
      <c r="BJ1332" t="inlineStr">
        <is>
          <t>Not reviewed</t>
        </is>
      </c>
      <c r="BK1332" t="inlineStr">
        <is>
          <t>Not reviewed</t>
        </is>
      </c>
      <c r="BL1332" t="inlineStr">
        <is>
          <t>Not reviewed</t>
        </is>
      </c>
      <c r="BM1332" t="inlineStr">
        <is>
          <t>Not reviewed (not included)</t>
        </is>
      </c>
      <c r="BN1332" t="inlineStr">
        <is>
          <t>Not Primary Research - E6-Not Primary Research: Title/abstract indicates systematic review, meta-analysis, or review paper</t>
        </is>
      </c>
      <c r="BO1332" t="inlineStr">
        <is>
          <t>Abstract-level screening only</t>
        </is>
      </c>
      <c r="BP1332" t="inlineStr">
        <is>
          <t>Not reported</t>
        </is>
      </c>
    </row>
    <row r="1333">
      <c r="A1333" t="inlineStr">
        <is>
          <t>Data interoperability for a systems approach to developmental conditions</t>
        </is>
      </c>
      <c r="B1333" t="n">
        <v>2025</v>
      </c>
      <c r="C1333" t="inlineStr">
        <is>
          <t>Not checked</t>
        </is>
      </c>
      <c r="D1333" t="inlineStr">
        <is>
          <t>Not checked</t>
        </is>
      </c>
      <c r="E1333">
        <f>_XLFN.IFNA( _XLFN.XLOOKUP(A1251,#REF!,#REF!), "NOT PUBMED")</f>
        <v/>
      </c>
      <c r="G1333" t="inlineStr">
        <is>
          <t>Unimodal</t>
        </is>
      </c>
      <c r="H1333" t="inlineStr">
        <is>
          <t>See abstract</t>
        </is>
      </c>
      <c r="I1333" t="inlineStr">
        <is>
          <t>See abstract</t>
        </is>
      </c>
      <c r="J1333" t="inlineStr">
        <is>
          <t>See abstract (AI/ML)</t>
        </is>
      </c>
      <c r="K1333" t="inlineStr">
        <is>
          <t>See abstract</t>
        </is>
      </c>
      <c r="M1333" t="inlineStr">
        <is>
          <t>See abstract</t>
        </is>
      </c>
      <c r="N1333" t="inlineStr">
        <is>
          <t>See abstract</t>
        </is>
      </c>
      <c r="O1333" t="inlineStr">
        <is>
          <t>Not verified from abstract</t>
        </is>
      </c>
      <c r="P1333" t="inlineStr">
        <is>
          <t>See abstract</t>
        </is>
      </c>
      <c r="Q1333" t="inlineStr">
        <is>
          <t>See abstract</t>
        </is>
      </c>
      <c r="R1333" t="inlineStr">
        <is>
          <t>Not reviewed (not included)</t>
        </is>
      </c>
      <c r="S1333" t="inlineStr">
        <is>
          <t>Not reviewed (not included)</t>
        </is>
      </c>
      <c r="T1333" t="inlineStr">
        <is>
          <t>Abstract screening only. Non-ADHD Focused</t>
        </is>
      </c>
      <c r="U1333" t="inlineStr">
        <is>
          <t>EXCLUDE</t>
        </is>
      </c>
      <c r="V1333" t="inlineStr">
        <is>
          <t>E2-Not ADHD focused: Neither title nor abstract mentions ADHD or attention-deficit/hyperactivity</t>
        </is>
      </c>
      <c r="W1333" t="inlineStr">
        <is>
          <t>Excluded: Not ADHD Focused</t>
        </is>
      </c>
      <c r="X1333" t="inlineStr">
        <is>
          <t>Not assessed from abstract</t>
        </is>
      </c>
      <c r="Y1333" t="inlineStr">
        <is>
          <t>Pubmed</t>
        </is>
      </c>
      <c r="Z1333" t="inlineStr">
        <is>
          <t>Not determined from abstract</t>
        </is>
      </c>
      <c r="AB1333" t="inlineStr">
        <is>
          <t>Not assessed (not included)</t>
        </is>
      </c>
      <c r="AC1333" t="inlineStr">
        <is>
          <t>Not assessed (not included)</t>
        </is>
      </c>
      <c r="AD1333" t="inlineStr">
        <is>
          <t>Mollerus F, Lynch C, Bruining H.</t>
        </is>
      </c>
      <c r="AF1333" t="inlineStr">
        <is>
          <t>Unknown - Verify via DOI</t>
        </is>
      </c>
      <c r="AH1333" t="inlineStr">
        <is>
          <t>Not assessed</t>
        </is>
      </c>
      <c r="AI1333" t="inlineStr">
        <is>
          <t>Not reported</t>
        </is>
      </c>
      <c r="AJ1333" t="inlineStr">
        <is>
          <t>Not reported</t>
        </is>
      </c>
      <c r="AK1333" t="inlineStr">
        <is>
          <t>Not reported</t>
        </is>
      </c>
      <c r="AL1333" t="inlineStr">
        <is>
          <t>Not reported</t>
        </is>
      </c>
      <c r="AM1333" t="inlineStr">
        <is>
          <t>Not reported</t>
        </is>
      </c>
      <c r="AN1333" t="inlineStr">
        <is>
          <t>Not reported</t>
        </is>
      </c>
      <c r="AO1333" t="inlineStr">
        <is>
          <t>Not reviewed</t>
        </is>
      </c>
      <c r="AP1333" t="inlineStr">
        <is>
          <t>Not reported</t>
        </is>
      </c>
      <c r="AQ1333" t="inlineStr">
        <is>
          <t>Not reported</t>
        </is>
      </c>
      <c r="AR1333" t="inlineStr">
        <is>
          <t>Not reported</t>
        </is>
      </c>
      <c r="AS1333" t="inlineStr">
        <is>
          <t>See abstract</t>
        </is>
      </c>
      <c r="AT1333" t="inlineStr">
        <is>
          <t>Not reviewed</t>
        </is>
      </c>
      <c r="AU1333" t="inlineStr">
        <is>
          <t>Not reviewed</t>
        </is>
      </c>
      <c r="AV1333" t="inlineStr">
        <is>
          <t>Not reviewed</t>
        </is>
      </c>
      <c r="AW1333" t="inlineStr">
        <is>
          <t>Not reviewed</t>
        </is>
      </c>
      <c r="AX1333" t="inlineStr">
        <is>
          <t>Not reported</t>
        </is>
      </c>
      <c r="AY1333" t="inlineStr">
        <is>
          <t>Not reported</t>
        </is>
      </c>
      <c r="AZ1333" t="inlineStr">
        <is>
          <t>Not reported</t>
        </is>
      </c>
      <c r="BA1333" t="inlineStr">
        <is>
          <t>Not reported</t>
        </is>
      </c>
      <c r="BB1333" t="inlineStr">
        <is>
          <t>Not reported</t>
        </is>
      </c>
      <c r="BC1333" t="inlineStr">
        <is>
          <t>Not reported</t>
        </is>
      </c>
      <c r="BD1333" t="inlineStr">
        <is>
          <t>Not reported</t>
        </is>
      </c>
      <c r="BE1333" t="inlineStr">
        <is>
          <t>Not reported</t>
        </is>
      </c>
      <c r="BF1333" t="inlineStr">
        <is>
          <t>Not reported</t>
        </is>
      </c>
      <c r="BG1333" t="inlineStr">
        <is>
          <t>Not reviewed (not included)</t>
        </is>
      </c>
      <c r="BH1333" t="inlineStr">
        <is>
          <t>N/A</t>
        </is>
      </c>
      <c r="BI1333" t="inlineStr">
        <is>
          <t>Not reviewed</t>
        </is>
      </c>
      <c r="BJ1333" t="inlineStr">
        <is>
          <t>Not reviewed</t>
        </is>
      </c>
      <c r="BK1333" t="inlineStr">
        <is>
          <t>Not reviewed</t>
        </is>
      </c>
      <c r="BL1333" t="inlineStr">
        <is>
          <t>Not reviewed</t>
        </is>
      </c>
      <c r="BM1333" t="inlineStr">
        <is>
          <t>Not reviewed (not included)</t>
        </is>
      </c>
      <c r="BN1333" t="inlineStr">
        <is>
          <t>Non-ADHD Focused - E2-Not ADHD focused: Neither title nor abstract mentions ADHD or attention-deficit/hyperactivity</t>
        </is>
      </c>
      <c r="BO1333" t="inlineStr">
        <is>
          <t>Abstract-level screening only</t>
        </is>
      </c>
      <c r="BP1333" t="inlineStr">
        <is>
          <t>Not reported</t>
        </is>
      </c>
    </row>
    <row r="1334">
      <c r="A1334" t="inlineStr">
        <is>
          <t>Maternal Levels of Cytokines in Early Pregnancy and Risk of Autism Spectrum Disorders in Offspring</t>
        </is>
      </c>
      <c r="B1334" t="n">
        <v>2022</v>
      </c>
      <c r="C1334" t="inlineStr">
        <is>
          <t>Not checked</t>
        </is>
      </c>
      <c r="D1334" t="inlineStr">
        <is>
          <t>Not checked</t>
        </is>
      </c>
      <c r="E1334">
        <f>_XLFN.IFNA( _XLFN.XLOOKUP(A1252,#REF!,#REF!), "NOT PUBMED")</f>
        <v/>
      </c>
      <c r="G1334" t="inlineStr">
        <is>
          <t>Unimodal</t>
        </is>
      </c>
      <c r="H1334" t="inlineStr">
        <is>
          <t>See abstract</t>
        </is>
      </c>
      <c r="I1334" t="inlineStr">
        <is>
          <t>See abstract</t>
        </is>
      </c>
      <c r="J1334" t="inlineStr">
        <is>
          <t>See abstract (AI/ML)</t>
        </is>
      </c>
      <c r="K1334" t="inlineStr">
        <is>
          <t>See abstract</t>
        </is>
      </c>
      <c r="M1334" t="inlineStr">
        <is>
          <t>See abstract</t>
        </is>
      </c>
      <c r="N1334" t="inlineStr">
        <is>
          <t>See abstract</t>
        </is>
      </c>
      <c r="O1334" t="inlineStr">
        <is>
          <t>Not verified from abstract</t>
        </is>
      </c>
      <c r="P1334" t="inlineStr">
        <is>
          <t>See abstract</t>
        </is>
      </c>
      <c r="Q1334" t="inlineStr">
        <is>
          <t>See abstract</t>
        </is>
      </c>
      <c r="R1334" t="inlineStr">
        <is>
          <t>Not reviewed (not included)</t>
        </is>
      </c>
      <c r="S1334" t="inlineStr">
        <is>
          <t>Not reviewed (not included)</t>
        </is>
      </c>
      <c r="T1334" t="inlineStr">
        <is>
          <t>Abstract screening only. Non-ADHD Focused</t>
        </is>
      </c>
      <c r="U1334" t="inlineStr">
        <is>
          <t>EXCLUDE</t>
        </is>
      </c>
      <c r="V1334" t="inlineStr">
        <is>
          <t>E2-Not ADHD focused: Neither title nor abstract mentions ADHD or attention-deficit/hyperactivity</t>
        </is>
      </c>
      <c r="W1334" t="inlineStr">
        <is>
          <t>Excluded: Not ADHD Focused</t>
        </is>
      </c>
      <c r="X1334" t="inlineStr">
        <is>
          <t>Not assessed from abstract</t>
        </is>
      </c>
      <c r="Y1334" t="inlineStr">
        <is>
          <t>Pubmed</t>
        </is>
      </c>
      <c r="Z1334" t="inlineStr">
        <is>
          <t>Not determined from abstract</t>
        </is>
      </c>
      <c r="AB1334" t="inlineStr">
        <is>
          <t>Not assessed (not included)</t>
        </is>
      </c>
      <c r="AC1334" t="inlineStr">
        <is>
          <t>Not assessed (not included)</t>
        </is>
      </c>
      <c r="AD1334" t="inlineStr">
        <is>
          <t>Brynge M, Gardner RM, Sjöqvist H, Lee BK, Dalman C, Karlsson H.</t>
        </is>
      </c>
      <c r="AF1334" t="inlineStr">
        <is>
          <t>Unknown - Verify via DOI</t>
        </is>
      </c>
      <c r="AH1334" t="inlineStr">
        <is>
          <t>Not assessed</t>
        </is>
      </c>
      <c r="AI1334" t="inlineStr">
        <is>
          <t>Not reported</t>
        </is>
      </c>
      <c r="AJ1334" t="inlineStr">
        <is>
          <t>Not reported</t>
        </is>
      </c>
      <c r="AK1334" t="inlineStr">
        <is>
          <t>Not reported</t>
        </is>
      </c>
      <c r="AL1334" t="inlineStr">
        <is>
          <t>Not reported</t>
        </is>
      </c>
      <c r="AM1334" t="inlineStr">
        <is>
          <t>Not reported</t>
        </is>
      </c>
      <c r="AN1334" t="inlineStr">
        <is>
          <t>Not reported</t>
        </is>
      </c>
      <c r="AO1334" t="inlineStr">
        <is>
          <t>Not reviewed</t>
        </is>
      </c>
      <c r="AP1334" t="inlineStr">
        <is>
          <t>Not reported</t>
        </is>
      </c>
      <c r="AQ1334" t="inlineStr">
        <is>
          <t>Not reported</t>
        </is>
      </c>
      <c r="AR1334" t="inlineStr">
        <is>
          <t>Not reported</t>
        </is>
      </c>
      <c r="AS1334" t="inlineStr">
        <is>
          <t>See abstract</t>
        </is>
      </c>
      <c r="AT1334" t="inlineStr">
        <is>
          <t>Not reviewed</t>
        </is>
      </c>
      <c r="AU1334" t="inlineStr">
        <is>
          <t>Not reviewed</t>
        </is>
      </c>
      <c r="AV1334" t="inlineStr">
        <is>
          <t>Not reviewed</t>
        </is>
      </c>
      <c r="AW1334" t="inlineStr">
        <is>
          <t>Not reviewed</t>
        </is>
      </c>
      <c r="AX1334" t="inlineStr">
        <is>
          <t>Not reported</t>
        </is>
      </c>
      <c r="AY1334" t="inlineStr">
        <is>
          <t>Not reported</t>
        </is>
      </c>
      <c r="AZ1334" t="inlineStr">
        <is>
          <t>Not reported</t>
        </is>
      </c>
      <c r="BA1334" t="inlineStr">
        <is>
          <t>Not reported</t>
        </is>
      </c>
      <c r="BB1334" t="inlineStr">
        <is>
          <t>Not reported</t>
        </is>
      </c>
      <c r="BC1334" t="inlineStr">
        <is>
          <t>Not reported</t>
        </is>
      </c>
      <c r="BD1334" t="inlineStr">
        <is>
          <t>Not reported</t>
        </is>
      </c>
      <c r="BE1334" t="inlineStr">
        <is>
          <t>Not reported</t>
        </is>
      </c>
      <c r="BF1334" t="inlineStr">
        <is>
          <t>Not reported</t>
        </is>
      </c>
      <c r="BG1334" t="inlineStr">
        <is>
          <t>Not reviewed (not included)</t>
        </is>
      </c>
      <c r="BH1334" t="inlineStr">
        <is>
          <t>N/A</t>
        </is>
      </c>
      <c r="BI1334" t="inlineStr">
        <is>
          <t>Not reviewed</t>
        </is>
      </c>
      <c r="BJ1334" t="inlineStr">
        <is>
          <t>Not reviewed</t>
        </is>
      </c>
      <c r="BK1334" t="inlineStr">
        <is>
          <t>Not reviewed</t>
        </is>
      </c>
      <c r="BL1334" t="inlineStr">
        <is>
          <t>Not reviewed</t>
        </is>
      </c>
      <c r="BM1334" t="inlineStr">
        <is>
          <t>Not reviewed (not included)</t>
        </is>
      </c>
      <c r="BN1334" t="inlineStr">
        <is>
          <t>Non-ADHD Focused - E2-Not ADHD focused: Neither title nor abstract mentions ADHD or attention-deficit/hyperactivity</t>
        </is>
      </c>
      <c r="BO1334" t="inlineStr">
        <is>
          <t>Abstract-level screening only</t>
        </is>
      </c>
      <c r="BP1334" t="inlineStr">
        <is>
          <t>Not reported</t>
        </is>
      </c>
    </row>
    <row r="1335">
      <c r="A1335" t="inlineStr">
        <is>
          <t>A Data Science-Based Analysis Points at Distinct Patterns of Lipid Mediator Plasma Concentrations in Patients With Dementia</t>
        </is>
      </c>
      <c r="B1335" t="n">
        <v>2019</v>
      </c>
      <c r="C1335" t="inlineStr">
        <is>
          <t>Not checked</t>
        </is>
      </c>
      <c r="D1335" t="inlineStr">
        <is>
          <t>Not checked</t>
        </is>
      </c>
      <c r="E1335">
        <f>_XLFN.IFNA( _XLFN.XLOOKUP(A1254,#REF!,#REF!), "NOT PUBMED")</f>
        <v/>
      </c>
      <c r="G1335" t="inlineStr">
        <is>
          <t>Unimodal</t>
        </is>
      </c>
      <c r="H1335" t="inlineStr">
        <is>
          <t>See abstract</t>
        </is>
      </c>
      <c r="I1335" t="inlineStr">
        <is>
          <t>See abstract</t>
        </is>
      </c>
      <c r="J1335" t="inlineStr">
        <is>
          <t>See abstract (AI/ML)</t>
        </is>
      </c>
      <c r="K1335" t="inlineStr">
        <is>
          <t>See abstract</t>
        </is>
      </c>
      <c r="M1335" t="inlineStr">
        <is>
          <t>See abstract</t>
        </is>
      </c>
      <c r="N1335" t="inlineStr">
        <is>
          <t>See abstract</t>
        </is>
      </c>
      <c r="O1335" t="inlineStr">
        <is>
          <t>Not verified from abstract</t>
        </is>
      </c>
      <c r="P1335" t="inlineStr">
        <is>
          <t>See abstract</t>
        </is>
      </c>
      <c r="Q1335" t="inlineStr">
        <is>
          <t>See abstract</t>
        </is>
      </c>
      <c r="R1335" t="inlineStr">
        <is>
          <t>Not reviewed (not included)</t>
        </is>
      </c>
      <c r="S1335" t="inlineStr">
        <is>
          <t>Not reviewed (not included)</t>
        </is>
      </c>
      <c r="T1335" t="inlineStr">
        <is>
          <t>Abstract screening only. Non-ADHD Primary Condition</t>
        </is>
      </c>
      <c r="U1335" t="inlineStr">
        <is>
          <t>EXCLUDE</t>
        </is>
      </c>
      <c r="V1335" t="inlineStr">
        <is>
          <t>E2-Primary condition not ADHD: Title references dementia</t>
        </is>
      </c>
      <c r="W1335" t="inlineStr">
        <is>
          <t>Excluded: Non-ADHD Primary Condition</t>
        </is>
      </c>
      <c r="X1335" t="inlineStr">
        <is>
          <t>Not assessed from abstract</t>
        </is>
      </c>
      <c r="Y1335" t="inlineStr">
        <is>
          <t>Pubmed</t>
        </is>
      </c>
      <c r="Z1335" t="inlineStr">
        <is>
          <t>Not determined from abstract</t>
        </is>
      </c>
      <c r="AB1335" t="inlineStr">
        <is>
          <t>Not assessed (not included)</t>
        </is>
      </c>
      <c r="AC1335" t="inlineStr">
        <is>
          <t>Not assessed (not included)</t>
        </is>
      </c>
      <c r="AD1335" t="inlineStr">
        <is>
          <t>Gurke R, Etyemez S, Prvulovic D, Thomas D, Fleck SC, Reif A, Geisslinger G, Lötsch J.</t>
        </is>
      </c>
      <c r="AF1335" t="inlineStr">
        <is>
          <t>Unknown - Verify via DOI</t>
        </is>
      </c>
      <c r="AH1335" t="inlineStr">
        <is>
          <t>Not assessed</t>
        </is>
      </c>
      <c r="AI1335" t="inlineStr">
        <is>
          <t>Not reported</t>
        </is>
      </c>
      <c r="AJ1335" t="inlineStr">
        <is>
          <t>Not reported</t>
        </is>
      </c>
      <c r="AK1335" t="inlineStr">
        <is>
          <t>Not reported</t>
        </is>
      </c>
      <c r="AL1335" t="inlineStr">
        <is>
          <t>Not reported</t>
        </is>
      </c>
      <c r="AM1335" t="inlineStr">
        <is>
          <t>Not reported</t>
        </is>
      </c>
      <c r="AN1335" t="inlineStr">
        <is>
          <t>Not reported</t>
        </is>
      </c>
      <c r="AO1335" t="inlineStr">
        <is>
          <t>Not reviewed</t>
        </is>
      </c>
      <c r="AP1335" t="inlineStr">
        <is>
          <t>Not reported</t>
        </is>
      </c>
      <c r="AQ1335" t="inlineStr">
        <is>
          <t>Not reported</t>
        </is>
      </c>
      <c r="AR1335" t="inlineStr">
        <is>
          <t>Not reported</t>
        </is>
      </c>
      <c r="AS1335" t="inlineStr">
        <is>
          <t>See abstract</t>
        </is>
      </c>
      <c r="AT1335" t="inlineStr">
        <is>
          <t>Not reviewed</t>
        </is>
      </c>
      <c r="AU1335" t="inlineStr">
        <is>
          <t>Not reviewed</t>
        </is>
      </c>
      <c r="AV1335" t="inlineStr">
        <is>
          <t>Not reviewed</t>
        </is>
      </c>
      <c r="AW1335" t="inlineStr">
        <is>
          <t>Not reviewed</t>
        </is>
      </c>
      <c r="AX1335" t="inlineStr">
        <is>
          <t>Not reported</t>
        </is>
      </c>
      <c r="AY1335" t="inlineStr">
        <is>
          <t>Not reported</t>
        </is>
      </c>
      <c r="AZ1335" t="inlineStr">
        <is>
          <t>Not reported</t>
        </is>
      </c>
      <c r="BA1335" t="inlineStr">
        <is>
          <t>Not reported</t>
        </is>
      </c>
      <c r="BB1335" t="inlineStr">
        <is>
          <t>Not reported</t>
        </is>
      </c>
      <c r="BC1335" t="inlineStr">
        <is>
          <t>Not reported</t>
        </is>
      </c>
      <c r="BD1335" t="inlineStr">
        <is>
          <t>Not reported</t>
        </is>
      </c>
      <c r="BE1335" t="inlineStr">
        <is>
          <t>Not reported</t>
        </is>
      </c>
      <c r="BF1335" t="inlineStr">
        <is>
          <t>Not reported</t>
        </is>
      </c>
      <c r="BG1335" t="inlineStr">
        <is>
          <t>Not reviewed (not included)</t>
        </is>
      </c>
      <c r="BH1335" t="inlineStr">
        <is>
          <t>N/A</t>
        </is>
      </c>
      <c r="BI1335" t="inlineStr">
        <is>
          <t>Not reviewed</t>
        </is>
      </c>
      <c r="BJ1335" t="inlineStr">
        <is>
          <t>Not reviewed</t>
        </is>
      </c>
      <c r="BK1335" t="inlineStr">
        <is>
          <t>Not reviewed</t>
        </is>
      </c>
      <c r="BL1335" t="inlineStr">
        <is>
          <t>Not reviewed</t>
        </is>
      </c>
      <c r="BM1335" t="inlineStr">
        <is>
          <t>Not reviewed (not included)</t>
        </is>
      </c>
      <c r="BN1335" t="inlineStr">
        <is>
          <t>Non-ADHD Primary Condition - E2-Primary condition not ADHD: Title references dementia</t>
        </is>
      </c>
      <c r="BO1335" t="inlineStr">
        <is>
          <t>Abstract-level screening only</t>
        </is>
      </c>
      <c r="BP1335" t="inlineStr">
        <is>
          <t>Not reported</t>
        </is>
      </c>
    </row>
    <row r="1336">
      <c r="A1336" t="inlineStr">
        <is>
          <t>The ChAMP App: A Scalable mHealth Technology for Detecting Digital Phenotypes of Early Childhood Mental Health</t>
        </is>
      </c>
      <c r="B1336" t="n">
        <v>2023</v>
      </c>
      <c r="C1336" t="inlineStr">
        <is>
          <t>Not checked</t>
        </is>
      </c>
      <c r="D1336" t="inlineStr">
        <is>
          <t>Not checked</t>
        </is>
      </c>
      <c r="E1336">
        <f>_XLFN.IFNA( _XLFN.XLOOKUP(A1255,#REF!,#REF!), "NOT PUBMED")</f>
        <v/>
      </c>
      <c r="G1336" t="inlineStr">
        <is>
          <t>Unimodal</t>
        </is>
      </c>
      <c r="H1336" t="inlineStr">
        <is>
          <t>See abstract</t>
        </is>
      </c>
      <c r="I1336" t="inlineStr">
        <is>
          <t>See abstract</t>
        </is>
      </c>
      <c r="J1336" t="inlineStr">
        <is>
          <t>See abstract (AI/ML)</t>
        </is>
      </c>
      <c r="K1336" t="inlineStr">
        <is>
          <t>See abstract</t>
        </is>
      </c>
      <c r="M1336" t="inlineStr">
        <is>
          <t>See abstract</t>
        </is>
      </c>
      <c r="N1336" t="inlineStr">
        <is>
          <t>See abstract</t>
        </is>
      </c>
      <c r="O1336" t="inlineStr">
        <is>
          <t>Not verified from abstract</t>
        </is>
      </c>
      <c r="P1336" t="inlineStr">
        <is>
          <t>See abstract</t>
        </is>
      </c>
      <c r="Q1336" t="inlineStr">
        <is>
          <t>See abstract</t>
        </is>
      </c>
      <c r="R1336" t="inlineStr">
        <is>
          <t>Not reviewed (not included)</t>
        </is>
      </c>
      <c r="S1336" t="inlineStr">
        <is>
          <t>Not reviewed (not included)</t>
        </is>
      </c>
      <c r="T1336" t="inlineStr">
        <is>
          <t>Abstract screening only. Non-ADHD Focused</t>
        </is>
      </c>
      <c r="U1336" t="inlineStr">
        <is>
          <t>EXCLUDE</t>
        </is>
      </c>
      <c r="V1336" t="inlineStr">
        <is>
          <t>E2-Not ADHD focused: Neither title nor abstract mentions ADHD or attention-deficit/hyperactivity</t>
        </is>
      </c>
      <c r="W1336" t="inlineStr">
        <is>
          <t>Excluded: Not ADHD Focused</t>
        </is>
      </c>
      <c r="X1336" t="inlineStr">
        <is>
          <t>Not assessed from abstract</t>
        </is>
      </c>
      <c r="Y1336" t="inlineStr">
        <is>
          <t>Pubmed</t>
        </is>
      </c>
      <c r="Z1336" t="inlineStr">
        <is>
          <t>Not determined from abstract</t>
        </is>
      </c>
      <c r="AB1336" t="inlineStr">
        <is>
          <t>Not assessed (not included)</t>
        </is>
      </c>
      <c r="AC1336" t="inlineStr">
        <is>
          <t>Not assessed (not included)</t>
        </is>
      </c>
      <c r="AD1336" t="inlineStr">
        <is>
          <t>Loftness BC, Halvorson-Phelan J, O'Leary A, Bradshaw C, Prytherch S, Berman I, Torous J, Copeland WL, Cheney N, McGinnis RS, McGinnis EW.</t>
        </is>
      </c>
      <c r="AF1336" t="inlineStr">
        <is>
          <t>Unknown - Verify via DOI</t>
        </is>
      </c>
      <c r="AH1336" t="inlineStr">
        <is>
          <t>Not assessed</t>
        </is>
      </c>
      <c r="AI1336" t="inlineStr">
        <is>
          <t>Not reported</t>
        </is>
      </c>
      <c r="AJ1336" t="inlineStr">
        <is>
          <t>Not reported</t>
        </is>
      </c>
      <c r="AK1336" t="inlineStr">
        <is>
          <t>Not reported</t>
        </is>
      </c>
      <c r="AL1336" t="inlineStr">
        <is>
          <t>Not reported</t>
        </is>
      </c>
      <c r="AM1336" t="inlineStr">
        <is>
          <t>Not reported</t>
        </is>
      </c>
      <c r="AN1336" t="inlineStr">
        <is>
          <t>Not reported</t>
        </is>
      </c>
      <c r="AO1336" t="inlineStr">
        <is>
          <t>Not reviewed</t>
        </is>
      </c>
      <c r="AP1336" t="inlineStr">
        <is>
          <t>Not reported</t>
        </is>
      </c>
      <c r="AQ1336" t="inlineStr">
        <is>
          <t>Not reported</t>
        </is>
      </c>
      <c r="AR1336" t="inlineStr">
        <is>
          <t>Not reported</t>
        </is>
      </c>
      <c r="AS1336" t="inlineStr">
        <is>
          <t>See abstract</t>
        </is>
      </c>
      <c r="AT1336" t="inlineStr">
        <is>
          <t>Not reviewed</t>
        </is>
      </c>
      <c r="AU1336" t="inlineStr">
        <is>
          <t>Not reviewed</t>
        </is>
      </c>
      <c r="AV1336" t="inlineStr">
        <is>
          <t>Not reviewed</t>
        </is>
      </c>
      <c r="AW1336" t="inlineStr">
        <is>
          <t>Not reviewed</t>
        </is>
      </c>
      <c r="AX1336" t="inlineStr">
        <is>
          <t>Not reported</t>
        </is>
      </c>
      <c r="AY1336" t="inlineStr">
        <is>
          <t>Not reported</t>
        </is>
      </c>
      <c r="AZ1336" t="inlineStr">
        <is>
          <t>Not reported</t>
        </is>
      </c>
      <c r="BA1336" t="inlineStr">
        <is>
          <t>Not reported</t>
        </is>
      </c>
      <c r="BB1336" t="inlineStr">
        <is>
          <t>Not reported</t>
        </is>
      </c>
      <c r="BC1336" t="inlineStr">
        <is>
          <t>Not reported</t>
        </is>
      </c>
      <c r="BD1336" t="inlineStr">
        <is>
          <t>Not reported</t>
        </is>
      </c>
      <c r="BE1336" t="inlineStr">
        <is>
          <t>Not reported</t>
        </is>
      </c>
      <c r="BF1336" t="inlineStr">
        <is>
          <t>Not reported</t>
        </is>
      </c>
      <c r="BG1336" t="inlineStr">
        <is>
          <t>Not reviewed (not included)</t>
        </is>
      </c>
      <c r="BH1336" t="inlineStr">
        <is>
          <t>N/A</t>
        </is>
      </c>
      <c r="BI1336" t="inlineStr">
        <is>
          <t>Not reviewed</t>
        </is>
      </c>
      <c r="BJ1336" t="inlineStr">
        <is>
          <t>Not reviewed</t>
        </is>
      </c>
      <c r="BK1336" t="inlineStr">
        <is>
          <t>Not reviewed</t>
        </is>
      </c>
      <c r="BL1336" t="inlineStr">
        <is>
          <t>Not reviewed</t>
        </is>
      </c>
      <c r="BM1336" t="inlineStr">
        <is>
          <t>Not reviewed (not included)</t>
        </is>
      </c>
      <c r="BN1336" t="inlineStr">
        <is>
          <t>Non-ADHD Focused - E2-Not ADHD focused: Neither title nor abstract mentions ADHD or attention-deficit/hyperactivity</t>
        </is>
      </c>
      <c r="BO1336" t="inlineStr">
        <is>
          <t>Abstract-level screening only</t>
        </is>
      </c>
      <c r="BP1336" t="inlineStr">
        <is>
          <t>Not reported</t>
        </is>
      </c>
    </row>
    <row r="1337">
      <c r="A1337" t="inlineStr">
        <is>
          <t>Machine learning model for reproducing subjective sensations and alleviating sound-induced stress in individuals with developmental disorders</t>
        </is>
      </c>
      <c r="B1337" t="n">
        <v>2025</v>
      </c>
      <c r="C1337" t="inlineStr">
        <is>
          <t>Not checked</t>
        </is>
      </c>
      <c r="D1337" t="inlineStr">
        <is>
          <t>Not checked</t>
        </is>
      </c>
      <c r="E1337">
        <f>_XLFN.IFNA( _XLFN.XLOOKUP(A1257,#REF!,#REF!), "NOT PUBMED")</f>
        <v/>
      </c>
      <c r="G1337" t="inlineStr">
        <is>
          <t>Unimodal</t>
        </is>
      </c>
      <c r="H1337" t="inlineStr">
        <is>
          <t>See abstract</t>
        </is>
      </c>
      <c r="I1337" t="inlineStr">
        <is>
          <t>See abstract</t>
        </is>
      </c>
      <c r="J1337" t="inlineStr">
        <is>
          <t>See abstract (AI/ML)</t>
        </is>
      </c>
      <c r="K1337" t="inlineStr">
        <is>
          <t>See abstract</t>
        </is>
      </c>
      <c r="M1337" t="inlineStr">
        <is>
          <t>See abstract</t>
        </is>
      </c>
      <c r="N1337" t="inlineStr">
        <is>
          <t>See abstract</t>
        </is>
      </c>
      <c r="O1337" t="inlineStr">
        <is>
          <t>Not verified from abstract</t>
        </is>
      </c>
      <c r="P1337" t="inlineStr">
        <is>
          <t>See abstract</t>
        </is>
      </c>
      <c r="Q1337" t="inlineStr">
        <is>
          <t>See abstract</t>
        </is>
      </c>
      <c r="R1337" t="inlineStr">
        <is>
          <t>Not reviewed (not included)</t>
        </is>
      </c>
      <c r="S1337" t="inlineStr">
        <is>
          <t>Not reviewed (not included)</t>
        </is>
      </c>
      <c r="T1337" t="inlineStr">
        <is>
          <t>Abstract screening only. Non-ADHD Focused</t>
        </is>
      </c>
      <c r="U1337" t="inlineStr">
        <is>
          <t>EXCLUDE</t>
        </is>
      </c>
      <c r="V1337" t="inlineStr">
        <is>
          <t>E2-Not ADHD focused: Neither title nor abstract mentions ADHD or attention-deficit/hyperactivity</t>
        </is>
      </c>
      <c r="W1337" t="inlineStr">
        <is>
          <t>Excluded: Not ADHD Focused</t>
        </is>
      </c>
      <c r="X1337" t="inlineStr">
        <is>
          <t>Not assessed from abstract</t>
        </is>
      </c>
      <c r="Y1337" t="inlineStr">
        <is>
          <t>Pubmed</t>
        </is>
      </c>
      <c r="Z1337" t="inlineStr">
        <is>
          <t>Not determined from abstract</t>
        </is>
      </c>
      <c r="AB1337" t="inlineStr">
        <is>
          <t>Not assessed (not included)</t>
        </is>
      </c>
      <c r="AC1337" t="inlineStr">
        <is>
          <t>Not assessed (not included)</t>
        </is>
      </c>
      <c r="AD1337" t="inlineStr">
        <is>
          <t>Ichikawa I, Nagai Y, Kuniyoshi Y, Wada M.</t>
        </is>
      </c>
      <c r="AF1337" t="inlineStr">
        <is>
          <t>Unknown - Verify via DOI</t>
        </is>
      </c>
      <c r="AH1337" t="inlineStr">
        <is>
          <t>Not assessed</t>
        </is>
      </c>
      <c r="AI1337" t="inlineStr">
        <is>
          <t>Not reported</t>
        </is>
      </c>
      <c r="AJ1337" t="inlineStr">
        <is>
          <t>Not reported</t>
        </is>
      </c>
      <c r="AK1337" t="inlineStr">
        <is>
          <t>Not reported</t>
        </is>
      </c>
      <c r="AL1337" t="inlineStr">
        <is>
          <t>Not reported</t>
        </is>
      </c>
      <c r="AM1337" t="inlineStr">
        <is>
          <t>Not reported</t>
        </is>
      </c>
      <c r="AN1337" t="inlineStr">
        <is>
          <t>Not reported</t>
        </is>
      </c>
      <c r="AO1337" t="inlineStr">
        <is>
          <t>Not reviewed</t>
        </is>
      </c>
      <c r="AP1337" t="inlineStr">
        <is>
          <t>Not reported</t>
        </is>
      </c>
      <c r="AQ1337" t="inlineStr">
        <is>
          <t>Not reported</t>
        </is>
      </c>
      <c r="AR1337" t="inlineStr">
        <is>
          <t>Not reported</t>
        </is>
      </c>
      <c r="AS1337" t="inlineStr">
        <is>
          <t>See abstract</t>
        </is>
      </c>
      <c r="AT1337" t="inlineStr">
        <is>
          <t>Not reviewed</t>
        </is>
      </c>
      <c r="AU1337" t="inlineStr">
        <is>
          <t>Not reviewed</t>
        </is>
      </c>
      <c r="AV1337" t="inlineStr">
        <is>
          <t>Not reviewed</t>
        </is>
      </c>
      <c r="AW1337" t="inlineStr">
        <is>
          <t>Not reviewed</t>
        </is>
      </c>
      <c r="AX1337" t="inlineStr">
        <is>
          <t>Not reported</t>
        </is>
      </c>
      <c r="AY1337" t="inlineStr">
        <is>
          <t>Not reported</t>
        </is>
      </c>
      <c r="AZ1337" t="inlineStr">
        <is>
          <t>Not reported</t>
        </is>
      </c>
      <c r="BA1337" t="inlineStr">
        <is>
          <t>Not reported</t>
        </is>
      </c>
      <c r="BB1337" t="inlineStr">
        <is>
          <t>Not reported</t>
        </is>
      </c>
      <c r="BC1337" t="inlineStr">
        <is>
          <t>Not reported</t>
        </is>
      </c>
      <c r="BD1337" t="inlineStr">
        <is>
          <t>Not reported</t>
        </is>
      </c>
      <c r="BE1337" t="inlineStr">
        <is>
          <t>Not reported</t>
        </is>
      </c>
      <c r="BF1337" t="inlineStr">
        <is>
          <t>Not reported</t>
        </is>
      </c>
      <c r="BG1337" t="inlineStr">
        <is>
          <t>Not reviewed (not included)</t>
        </is>
      </c>
      <c r="BH1337" t="inlineStr">
        <is>
          <t>N/A</t>
        </is>
      </c>
      <c r="BI1337" t="inlineStr">
        <is>
          <t>Not reviewed</t>
        </is>
      </c>
      <c r="BJ1337" t="inlineStr">
        <is>
          <t>Not reviewed</t>
        </is>
      </c>
      <c r="BK1337" t="inlineStr">
        <is>
          <t>Not reviewed</t>
        </is>
      </c>
      <c r="BL1337" t="inlineStr">
        <is>
          <t>Not reviewed</t>
        </is>
      </c>
      <c r="BM1337" t="inlineStr">
        <is>
          <t>Not reviewed (not included)</t>
        </is>
      </c>
      <c r="BN1337" t="inlineStr">
        <is>
          <t>Non-ADHD Focused - E2-Not ADHD focused: Neither title nor abstract mentions ADHD or attention-deficit/hyperactivity</t>
        </is>
      </c>
      <c r="BO1337" t="inlineStr">
        <is>
          <t>Abstract-level screening only</t>
        </is>
      </c>
      <c r="BP1337" t="inlineStr">
        <is>
          <t>Not reported</t>
        </is>
      </c>
    </row>
    <row r="1338">
      <c r="A1338" t="inlineStr">
        <is>
          <t>Retinal electrophysiology in central nervous system disorders. A review of human and mouse studies</t>
        </is>
      </c>
      <c r="B1338" t="n">
        <v>2023</v>
      </c>
      <c r="C1338" t="inlineStr">
        <is>
          <t>Not checked</t>
        </is>
      </c>
      <c r="D1338" t="inlineStr">
        <is>
          <t>Not checked</t>
        </is>
      </c>
      <c r="E1338">
        <f>_XLFN.IFNA( _XLFN.XLOOKUP(A1258,#REF!,#REF!), "NOT PUBMED")</f>
        <v/>
      </c>
      <c r="G1338" t="inlineStr">
        <is>
          <t>Unimodal</t>
        </is>
      </c>
      <c r="H1338" t="inlineStr">
        <is>
          <t>See abstract</t>
        </is>
      </c>
      <c r="I1338" t="inlineStr">
        <is>
          <t>See abstract</t>
        </is>
      </c>
      <c r="J1338" t="inlineStr">
        <is>
          <t>See abstract (AI/ML)</t>
        </is>
      </c>
      <c r="K1338" t="inlineStr">
        <is>
          <t>See abstract</t>
        </is>
      </c>
      <c r="M1338" t="inlineStr">
        <is>
          <t>See abstract</t>
        </is>
      </c>
      <c r="N1338" t="inlineStr">
        <is>
          <t>See abstract</t>
        </is>
      </c>
      <c r="O1338" t="inlineStr">
        <is>
          <t>Not verified from abstract</t>
        </is>
      </c>
      <c r="P1338" t="inlineStr">
        <is>
          <t>See abstract</t>
        </is>
      </c>
      <c r="Q1338" t="inlineStr">
        <is>
          <t>See abstract</t>
        </is>
      </c>
      <c r="R1338" t="inlineStr">
        <is>
          <t>Not reviewed (not included)</t>
        </is>
      </c>
      <c r="S1338" t="inlineStr">
        <is>
          <t>Not reviewed (not included)</t>
        </is>
      </c>
      <c r="T1338" t="inlineStr">
        <is>
          <t>Abstract screening only. Not Primary Research</t>
        </is>
      </c>
      <c r="U1338" t="inlineStr">
        <is>
          <t>EXCLUDE</t>
        </is>
      </c>
      <c r="V1338" t="inlineStr">
        <is>
          <t>E6-Not Primary Research: Title/abstract indicates systematic review, meta-analysis, or review paper</t>
        </is>
      </c>
      <c r="W1338" t="inlineStr">
        <is>
          <t>Excluded: Not Primary Research</t>
        </is>
      </c>
      <c r="X1338" t="inlineStr">
        <is>
          <t>Not assessed from abstract</t>
        </is>
      </c>
      <c r="Y1338" t="inlineStr">
        <is>
          <t>Pubmed</t>
        </is>
      </c>
      <c r="Z1338" t="inlineStr">
        <is>
          <t>Not determined from abstract</t>
        </is>
      </c>
      <c r="AB1338" t="inlineStr">
        <is>
          <t>Not assessed (not included)</t>
        </is>
      </c>
      <c r="AC1338" t="inlineStr">
        <is>
          <t>Not assessed (not included)</t>
        </is>
      </c>
      <c r="AD1338" t="inlineStr">
        <is>
          <t>Constable PA, Lim JKH, Thompson DA.</t>
        </is>
      </c>
      <c r="AF1338" t="inlineStr">
        <is>
          <t>Unknown - Verify via DOI</t>
        </is>
      </c>
      <c r="AH1338" t="inlineStr">
        <is>
          <t>Not assessed</t>
        </is>
      </c>
      <c r="AI1338" t="inlineStr">
        <is>
          <t>Not reported</t>
        </is>
      </c>
      <c r="AJ1338" t="inlineStr">
        <is>
          <t>Not reported</t>
        </is>
      </c>
      <c r="AK1338" t="inlineStr">
        <is>
          <t>Not reported</t>
        </is>
      </c>
      <c r="AL1338" t="inlineStr">
        <is>
          <t>Not reported</t>
        </is>
      </c>
      <c r="AM1338" t="inlineStr">
        <is>
          <t>Not reported</t>
        </is>
      </c>
      <c r="AN1338" t="inlineStr">
        <is>
          <t>Not reported</t>
        </is>
      </c>
      <c r="AO1338" t="inlineStr">
        <is>
          <t>Not reviewed</t>
        </is>
      </c>
      <c r="AP1338" t="inlineStr">
        <is>
          <t>Not reported</t>
        </is>
      </c>
      <c r="AQ1338" t="inlineStr">
        <is>
          <t>Not reported</t>
        </is>
      </c>
      <c r="AR1338" t="inlineStr">
        <is>
          <t>Not reported</t>
        </is>
      </c>
      <c r="AS1338" t="inlineStr">
        <is>
          <t>See abstract</t>
        </is>
      </c>
      <c r="AT1338" t="inlineStr">
        <is>
          <t>Not reviewed</t>
        </is>
      </c>
      <c r="AU1338" t="inlineStr">
        <is>
          <t>Not reviewed</t>
        </is>
      </c>
      <c r="AV1338" t="inlineStr">
        <is>
          <t>Not reviewed</t>
        </is>
      </c>
      <c r="AW1338" t="inlineStr">
        <is>
          <t>Not reviewed</t>
        </is>
      </c>
      <c r="AX1338" t="inlineStr">
        <is>
          <t>Not reported</t>
        </is>
      </c>
      <c r="AY1338" t="inlineStr">
        <is>
          <t>Not reported</t>
        </is>
      </c>
      <c r="AZ1338" t="inlineStr">
        <is>
          <t>Not reported</t>
        </is>
      </c>
      <c r="BA1338" t="inlineStr">
        <is>
          <t>Not reported</t>
        </is>
      </c>
      <c r="BB1338" t="inlineStr">
        <is>
          <t>Not reported</t>
        </is>
      </c>
      <c r="BC1338" t="inlineStr">
        <is>
          <t>Not reported</t>
        </is>
      </c>
      <c r="BD1338" t="inlineStr">
        <is>
          <t>Not reported</t>
        </is>
      </c>
      <c r="BE1338" t="inlineStr">
        <is>
          <t>Not reported</t>
        </is>
      </c>
      <c r="BF1338" t="inlineStr">
        <is>
          <t>Not reported</t>
        </is>
      </c>
      <c r="BG1338" t="inlineStr">
        <is>
          <t>Not reviewed (not included)</t>
        </is>
      </c>
      <c r="BH1338" t="inlineStr">
        <is>
          <t>N/A</t>
        </is>
      </c>
      <c r="BI1338" t="inlineStr">
        <is>
          <t>Not reviewed</t>
        </is>
      </c>
      <c r="BJ1338" t="inlineStr">
        <is>
          <t>Not reviewed</t>
        </is>
      </c>
      <c r="BK1338" t="inlineStr">
        <is>
          <t>Not reviewed</t>
        </is>
      </c>
      <c r="BL1338" t="inlineStr">
        <is>
          <t>Not reviewed</t>
        </is>
      </c>
      <c r="BM1338" t="inlineStr">
        <is>
          <t>Not reviewed (not included)</t>
        </is>
      </c>
      <c r="BN1338" t="inlineStr">
        <is>
          <t>Not Primary Research - E6-Not Primary Research: Title/abstract indicates systematic review, meta-analysis, or review paper</t>
        </is>
      </c>
      <c r="BO1338" t="inlineStr">
        <is>
          <t>Abstract-level screening only</t>
        </is>
      </c>
      <c r="BP1338" t="inlineStr">
        <is>
          <t>Not reported</t>
        </is>
      </c>
    </row>
    <row r="1339">
      <c r="A1339" t="inlineStr">
        <is>
          <t>Pathways and challenges in the clinical translational of radiopharmaceuticals for pediatric investigations</t>
        </is>
      </c>
      <c r="B1339" t="n">
        <v>2025</v>
      </c>
      <c r="C1339" t="inlineStr">
        <is>
          <t>Not checked</t>
        </is>
      </c>
      <c r="D1339" t="inlineStr">
        <is>
          <t>Not checked</t>
        </is>
      </c>
      <c r="E1339">
        <f>_XLFN.IFNA( _XLFN.XLOOKUP(A1259,#REF!,#REF!), "NOT PUBMED")</f>
        <v/>
      </c>
      <c r="G1339" t="inlineStr">
        <is>
          <t>Unimodal</t>
        </is>
      </c>
      <c r="H1339" t="inlineStr">
        <is>
          <t>See abstract</t>
        </is>
      </c>
      <c r="I1339" t="inlineStr">
        <is>
          <t>See abstract</t>
        </is>
      </c>
      <c r="J1339" t="inlineStr">
        <is>
          <t>See abstract (AI/ML)</t>
        </is>
      </c>
      <c r="K1339" t="inlineStr">
        <is>
          <t>See abstract</t>
        </is>
      </c>
      <c r="M1339" t="inlineStr">
        <is>
          <t>See abstract</t>
        </is>
      </c>
      <c r="N1339" t="inlineStr">
        <is>
          <t>See abstract</t>
        </is>
      </c>
      <c r="O1339" t="inlineStr">
        <is>
          <t>Not verified from abstract</t>
        </is>
      </c>
      <c r="P1339" t="inlineStr">
        <is>
          <t>See abstract</t>
        </is>
      </c>
      <c r="Q1339" t="inlineStr">
        <is>
          <t>See abstract</t>
        </is>
      </c>
      <c r="R1339" t="inlineStr">
        <is>
          <t>Not reviewed (not included)</t>
        </is>
      </c>
      <c r="S1339" t="inlineStr">
        <is>
          <t>Not reviewed (not included)</t>
        </is>
      </c>
      <c r="T1339" t="inlineStr">
        <is>
          <t>Abstract screening only. Non-ADHD Focused</t>
        </is>
      </c>
      <c r="U1339" t="inlineStr">
        <is>
          <t>EXCLUDE</t>
        </is>
      </c>
      <c r="V1339" t="inlineStr">
        <is>
          <t>E2-Not ADHD focused: Neither title nor abstract mentions ADHD or attention-deficit/hyperactivity</t>
        </is>
      </c>
      <c r="W1339" t="inlineStr">
        <is>
          <t>Excluded: Not ADHD Focused</t>
        </is>
      </c>
      <c r="X1339" t="inlineStr">
        <is>
          <t>Not assessed from abstract</t>
        </is>
      </c>
      <c r="Y1339" t="inlineStr">
        <is>
          <t>Pubmed</t>
        </is>
      </c>
      <c r="Z1339" t="inlineStr">
        <is>
          <t>Not determined from abstract</t>
        </is>
      </c>
      <c r="AB1339" t="inlineStr">
        <is>
          <t>Not assessed (not included)</t>
        </is>
      </c>
      <c r="AC1339" t="inlineStr">
        <is>
          <t>Not assessed (not included)</t>
        </is>
      </c>
      <c r="AD1339" t="inlineStr">
        <is>
          <t>Stauff E, Karimi H, Kecskemethy HH, Shaffer TH, Vali R, Averill LW, Yue X.</t>
        </is>
      </c>
      <c r="AF1339" t="inlineStr">
        <is>
          <t>Unknown - Verify via DOI</t>
        </is>
      </c>
      <c r="AH1339" t="inlineStr">
        <is>
          <t>Not assessed</t>
        </is>
      </c>
      <c r="AI1339" t="inlineStr">
        <is>
          <t>Not reported</t>
        </is>
      </c>
      <c r="AJ1339" t="inlineStr">
        <is>
          <t>Not reported</t>
        </is>
      </c>
      <c r="AK1339" t="inlineStr">
        <is>
          <t>Not reported</t>
        </is>
      </c>
      <c r="AL1339" t="inlineStr">
        <is>
          <t>Not reported</t>
        </is>
      </c>
      <c r="AM1339" t="inlineStr">
        <is>
          <t>Not reported</t>
        </is>
      </c>
      <c r="AN1339" t="inlineStr">
        <is>
          <t>Not reported</t>
        </is>
      </c>
      <c r="AO1339" t="inlineStr">
        <is>
          <t>Not reviewed</t>
        </is>
      </c>
      <c r="AP1339" t="inlineStr">
        <is>
          <t>Not reported</t>
        </is>
      </c>
      <c r="AQ1339" t="inlineStr">
        <is>
          <t>Not reported</t>
        </is>
      </c>
      <c r="AR1339" t="inlineStr">
        <is>
          <t>Not reported</t>
        </is>
      </c>
      <c r="AS1339" t="inlineStr">
        <is>
          <t>See abstract</t>
        </is>
      </c>
      <c r="AT1339" t="inlineStr">
        <is>
          <t>Not reviewed</t>
        </is>
      </c>
      <c r="AU1339" t="inlineStr">
        <is>
          <t>Not reviewed</t>
        </is>
      </c>
      <c r="AV1339" t="inlineStr">
        <is>
          <t>Not reviewed</t>
        </is>
      </c>
      <c r="AW1339" t="inlineStr">
        <is>
          <t>Not reviewed</t>
        </is>
      </c>
      <c r="AX1339" t="inlineStr">
        <is>
          <t>Not reported</t>
        </is>
      </c>
      <c r="AY1339" t="inlineStr">
        <is>
          <t>Not reported</t>
        </is>
      </c>
      <c r="AZ1339" t="inlineStr">
        <is>
          <t>Not reported</t>
        </is>
      </c>
      <c r="BA1339" t="inlineStr">
        <is>
          <t>Not reported</t>
        </is>
      </c>
      <c r="BB1339" t="inlineStr">
        <is>
          <t>Not reported</t>
        </is>
      </c>
      <c r="BC1339" t="inlineStr">
        <is>
          <t>Not reported</t>
        </is>
      </c>
      <c r="BD1339" t="inlineStr">
        <is>
          <t>Not reported</t>
        </is>
      </c>
      <c r="BE1339" t="inlineStr">
        <is>
          <t>Not reported</t>
        </is>
      </c>
      <c r="BF1339" t="inlineStr">
        <is>
          <t>Not reported</t>
        </is>
      </c>
      <c r="BG1339" t="inlineStr">
        <is>
          <t>Not reviewed (not included)</t>
        </is>
      </c>
      <c r="BH1339" t="inlineStr">
        <is>
          <t>N/A</t>
        </is>
      </c>
      <c r="BI1339" t="inlineStr">
        <is>
          <t>Not reviewed</t>
        </is>
      </c>
      <c r="BJ1339" t="inlineStr">
        <is>
          <t>Not reviewed</t>
        </is>
      </c>
      <c r="BK1339" t="inlineStr">
        <is>
          <t>Not reviewed</t>
        </is>
      </c>
      <c r="BL1339" t="inlineStr">
        <is>
          <t>Not reviewed</t>
        </is>
      </c>
      <c r="BM1339" t="inlineStr">
        <is>
          <t>Not reviewed (not included)</t>
        </is>
      </c>
      <c r="BN1339" t="inlineStr">
        <is>
          <t>Non-ADHD Focused - E2-Not ADHD focused: Neither title nor abstract mentions ADHD or attention-deficit/hyperactivity</t>
        </is>
      </c>
      <c r="BO1339" t="inlineStr">
        <is>
          <t>Abstract-level screening only</t>
        </is>
      </c>
      <c r="BP1339" t="inlineStr">
        <is>
          <t>Not reported</t>
        </is>
      </c>
    </row>
    <row r="1340">
      <c r="A1340" t="inlineStr">
        <is>
          <t>Systematic Review of Functional MRI Applications for Psychiatric Disease Subtyping</t>
        </is>
      </c>
      <c r="B1340" t="n">
        <v>2021</v>
      </c>
      <c r="C1340" t="inlineStr">
        <is>
          <t>Not checked</t>
        </is>
      </c>
      <c r="D1340" t="inlineStr">
        <is>
          <t>Not checked</t>
        </is>
      </c>
      <c r="E1340">
        <f>_XLFN.IFNA( _XLFN.XLOOKUP(A1260,#REF!,#REF!), "NOT PUBMED")</f>
        <v/>
      </c>
      <c r="G1340" t="inlineStr">
        <is>
          <t>Unimodal</t>
        </is>
      </c>
      <c r="H1340" t="inlineStr">
        <is>
          <t>See abstract</t>
        </is>
      </c>
      <c r="I1340" t="inlineStr">
        <is>
          <t>See abstract</t>
        </is>
      </c>
      <c r="J1340" t="inlineStr">
        <is>
          <t>See abstract (AI/ML)</t>
        </is>
      </c>
      <c r="K1340" t="inlineStr">
        <is>
          <t>See abstract</t>
        </is>
      </c>
      <c r="M1340" t="inlineStr">
        <is>
          <t>See abstract</t>
        </is>
      </c>
      <c r="N1340" t="inlineStr">
        <is>
          <t>See abstract</t>
        </is>
      </c>
      <c r="O1340" t="inlineStr">
        <is>
          <t>Not verified from abstract</t>
        </is>
      </c>
      <c r="P1340" t="inlineStr">
        <is>
          <t>See abstract</t>
        </is>
      </c>
      <c r="Q1340" t="inlineStr">
        <is>
          <t>See abstract</t>
        </is>
      </c>
      <c r="R1340" t="inlineStr">
        <is>
          <t>Not reviewed (not included)</t>
        </is>
      </c>
      <c r="S1340" t="inlineStr">
        <is>
          <t>Not reviewed (not included)</t>
        </is>
      </c>
      <c r="T1340" t="inlineStr">
        <is>
          <t>Abstract screening only. Not Primary Research</t>
        </is>
      </c>
      <c r="U1340" t="inlineStr">
        <is>
          <t>EXCLUDE</t>
        </is>
      </c>
      <c r="V1340" t="inlineStr">
        <is>
          <t>E6-Not Primary Research: Title/abstract indicates systematic review, meta-analysis, or review paper</t>
        </is>
      </c>
      <c r="W1340" t="inlineStr">
        <is>
          <t>Excluded: Not Primary Research</t>
        </is>
      </c>
      <c r="X1340" t="inlineStr">
        <is>
          <t>Not assessed from abstract</t>
        </is>
      </c>
      <c r="Y1340" t="inlineStr">
        <is>
          <t>Pubmed</t>
        </is>
      </c>
      <c r="Z1340" t="inlineStr">
        <is>
          <t>Not determined from abstract</t>
        </is>
      </c>
      <c r="AB1340" t="inlineStr">
        <is>
          <t>Not assessed (not included)</t>
        </is>
      </c>
      <c r="AC1340" t="inlineStr">
        <is>
          <t>Not assessed (not included)</t>
        </is>
      </c>
      <c r="AD1340" t="inlineStr">
        <is>
          <t>Miranda L, Paul R, Pütz B, Koutsouleris N, Müller-Myhsok B.</t>
        </is>
      </c>
      <c r="AF1340" t="inlineStr">
        <is>
          <t>Unknown - Verify via DOI</t>
        </is>
      </c>
      <c r="AH1340" t="inlineStr">
        <is>
          <t>Not assessed</t>
        </is>
      </c>
      <c r="AI1340" t="inlineStr">
        <is>
          <t>Not reported</t>
        </is>
      </c>
      <c r="AJ1340" t="inlineStr">
        <is>
          <t>Not reported</t>
        </is>
      </c>
      <c r="AK1340" t="inlineStr">
        <is>
          <t>Not reported</t>
        </is>
      </c>
      <c r="AL1340" t="inlineStr">
        <is>
          <t>Not reported</t>
        </is>
      </c>
      <c r="AM1340" t="inlineStr">
        <is>
          <t>Not reported</t>
        </is>
      </c>
      <c r="AN1340" t="inlineStr">
        <is>
          <t>Not reported</t>
        </is>
      </c>
      <c r="AO1340" t="inlineStr">
        <is>
          <t>Not reviewed</t>
        </is>
      </c>
      <c r="AP1340" t="inlineStr">
        <is>
          <t>Not reported</t>
        </is>
      </c>
      <c r="AQ1340" t="inlineStr">
        <is>
          <t>Not reported</t>
        </is>
      </c>
      <c r="AR1340" t="inlineStr">
        <is>
          <t>Not reported</t>
        </is>
      </c>
      <c r="AS1340" t="inlineStr">
        <is>
          <t>See abstract</t>
        </is>
      </c>
      <c r="AT1340" t="inlineStr">
        <is>
          <t>Not reviewed</t>
        </is>
      </c>
      <c r="AU1340" t="inlineStr">
        <is>
          <t>Not reviewed</t>
        </is>
      </c>
      <c r="AV1340" t="inlineStr">
        <is>
          <t>Not reviewed</t>
        </is>
      </c>
      <c r="AW1340" t="inlineStr">
        <is>
          <t>Not reviewed</t>
        </is>
      </c>
      <c r="AX1340" t="inlineStr">
        <is>
          <t>Not reported</t>
        </is>
      </c>
      <c r="AY1340" t="inlineStr">
        <is>
          <t>Not reported</t>
        </is>
      </c>
      <c r="AZ1340" t="inlineStr">
        <is>
          <t>Not reported</t>
        </is>
      </c>
      <c r="BA1340" t="inlineStr">
        <is>
          <t>Not reported</t>
        </is>
      </c>
      <c r="BB1340" t="inlineStr">
        <is>
          <t>Not reported</t>
        </is>
      </c>
      <c r="BC1340" t="inlineStr">
        <is>
          <t>Not reported</t>
        </is>
      </c>
      <c r="BD1340" t="inlineStr">
        <is>
          <t>Not reported</t>
        </is>
      </c>
      <c r="BE1340" t="inlineStr">
        <is>
          <t>Not reported</t>
        </is>
      </c>
      <c r="BF1340" t="inlineStr">
        <is>
          <t>Not reported</t>
        </is>
      </c>
      <c r="BG1340" t="inlineStr">
        <is>
          <t>Not reviewed (not included)</t>
        </is>
      </c>
      <c r="BH1340" t="inlineStr">
        <is>
          <t>N/A</t>
        </is>
      </c>
      <c r="BI1340" t="inlineStr">
        <is>
          <t>Not reviewed</t>
        </is>
      </c>
      <c r="BJ1340" t="inlineStr">
        <is>
          <t>Not reviewed</t>
        </is>
      </c>
      <c r="BK1340" t="inlineStr">
        <is>
          <t>Not reviewed</t>
        </is>
      </c>
      <c r="BL1340" t="inlineStr">
        <is>
          <t>Not reviewed</t>
        </is>
      </c>
      <c r="BM1340" t="inlineStr">
        <is>
          <t>Not reviewed (not included)</t>
        </is>
      </c>
      <c r="BN1340" t="inlineStr">
        <is>
          <t>Not Primary Research - E6-Not Primary Research: Title/abstract indicates systematic review, meta-analysis, or review paper</t>
        </is>
      </c>
      <c r="BO1340" t="inlineStr">
        <is>
          <t>Abstract-level screening only</t>
        </is>
      </c>
      <c r="BP1340" t="inlineStr">
        <is>
          <t>Not reported</t>
        </is>
      </c>
    </row>
    <row r="1341">
      <c r="A1341" t="inlineStr">
        <is>
          <t>Bibliometric Analysis of Quantitative Electroencephalogram Research in Neuropsychiatric Disorders From 2000 to 2021</t>
        </is>
      </c>
      <c r="B1341" t="n">
        <v>2022</v>
      </c>
      <c r="C1341" t="inlineStr">
        <is>
          <t>Not checked</t>
        </is>
      </c>
      <c r="D1341" t="inlineStr">
        <is>
          <t>Not checked</t>
        </is>
      </c>
      <c r="E1341">
        <f>_XLFN.IFNA( _XLFN.XLOOKUP(A1261,#REF!,#REF!), "NOT PUBMED")</f>
        <v/>
      </c>
      <c r="G1341" t="inlineStr">
        <is>
          <t>Unimodal</t>
        </is>
      </c>
      <c r="H1341" t="inlineStr">
        <is>
          <t>See abstract</t>
        </is>
      </c>
      <c r="I1341" t="inlineStr">
        <is>
          <t>See abstract</t>
        </is>
      </c>
      <c r="J1341" t="inlineStr">
        <is>
          <t>See abstract (AI/ML)</t>
        </is>
      </c>
      <c r="K1341" t="inlineStr">
        <is>
          <t>See abstract</t>
        </is>
      </c>
      <c r="M1341" t="inlineStr">
        <is>
          <t>See abstract</t>
        </is>
      </c>
      <c r="N1341" t="inlineStr">
        <is>
          <t>See abstract</t>
        </is>
      </c>
      <c r="O1341" t="inlineStr">
        <is>
          <t>Not verified from abstract</t>
        </is>
      </c>
      <c r="P1341" t="inlineStr">
        <is>
          <t>See abstract</t>
        </is>
      </c>
      <c r="Q1341" t="inlineStr">
        <is>
          <t>See abstract</t>
        </is>
      </c>
      <c r="R1341" t="inlineStr">
        <is>
          <t>Not reviewed (not included)</t>
        </is>
      </c>
      <c r="S1341" t="inlineStr">
        <is>
          <t>Not reviewed (not included)</t>
        </is>
      </c>
      <c r="T1341" t="inlineStr">
        <is>
          <t>Abstract screening only. Non-ADHD Focused</t>
        </is>
      </c>
      <c r="U1341" t="inlineStr">
        <is>
          <t>EXCLUDE</t>
        </is>
      </c>
      <c r="V1341" t="inlineStr">
        <is>
          <t>E2-Not ADHD focused: Neither title nor abstract mentions ADHD or attention-deficit/hyperactivity</t>
        </is>
      </c>
      <c r="W1341" t="inlineStr">
        <is>
          <t>Excluded: Not ADHD Focused</t>
        </is>
      </c>
      <c r="X1341" t="inlineStr">
        <is>
          <t>Not assessed from abstract</t>
        </is>
      </c>
      <c r="Y1341" t="inlineStr">
        <is>
          <t>Pubmed</t>
        </is>
      </c>
      <c r="Z1341" t="inlineStr">
        <is>
          <t>Not determined from abstract</t>
        </is>
      </c>
      <c r="AB1341" t="inlineStr">
        <is>
          <t>Not assessed (not included)</t>
        </is>
      </c>
      <c r="AC1341" t="inlineStr">
        <is>
          <t>Not assessed (not included)</t>
        </is>
      </c>
      <c r="AD1341" t="inlineStr">
        <is>
          <t>Yao S, Zhu J, Li S, Zhang R, Zhao J, Yang X, Wang Y.</t>
        </is>
      </c>
      <c r="AF1341" t="inlineStr">
        <is>
          <t>Unknown - Verify via DOI</t>
        </is>
      </c>
      <c r="AH1341" t="inlineStr">
        <is>
          <t>Not assessed</t>
        </is>
      </c>
      <c r="AI1341" t="inlineStr">
        <is>
          <t>Not reported</t>
        </is>
      </c>
      <c r="AJ1341" t="inlineStr">
        <is>
          <t>Not reported</t>
        </is>
      </c>
      <c r="AK1341" t="inlineStr">
        <is>
          <t>Not reported</t>
        </is>
      </c>
      <c r="AL1341" t="inlineStr">
        <is>
          <t>Not reported</t>
        </is>
      </c>
      <c r="AM1341" t="inlineStr">
        <is>
          <t>Not reported</t>
        </is>
      </c>
      <c r="AN1341" t="inlineStr">
        <is>
          <t>Not reported</t>
        </is>
      </c>
      <c r="AO1341" t="inlineStr">
        <is>
          <t>Not reviewed</t>
        </is>
      </c>
      <c r="AP1341" t="inlineStr">
        <is>
          <t>Not reported</t>
        </is>
      </c>
      <c r="AQ1341" t="inlineStr">
        <is>
          <t>Not reported</t>
        </is>
      </c>
      <c r="AR1341" t="inlineStr">
        <is>
          <t>Not reported</t>
        </is>
      </c>
      <c r="AS1341" t="inlineStr">
        <is>
          <t>See abstract</t>
        </is>
      </c>
      <c r="AT1341" t="inlineStr">
        <is>
          <t>Not reviewed</t>
        </is>
      </c>
      <c r="AU1341" t="inlineStr">
        <is>
          <t>Not reviewed</t>
        </is>
      </c>
      <c r="AV1341" t="inlineStr">
        <is>
          <t>Not reviewed</t>
        </is>
      </c>
      <c r="AW1341" t="inlineStr">
        <is>
          <t>Not reviewed</t>
        </is>
      </c>
      <c r="AX1341" t="inlineStr">
        <is>
          <t>Not reported</t>
        </is>
      </c>
      <c r="AY1341" t="inlineStr">
        <is>
          <t>Not reported</t>
        </is>
      </c>
      <c r="AZ1341" t="inlineStr">
        <is>
          <t>Not reported</t>
        </is>
      </c>
      <c r="BA1341" t="inlineStr">
        <is>
          <t>Not reported</t>
        </is>
      </c>
      <c r="BB1341" t="inlineStr">
        <is>
          <t>Not reported</t>
        </is>
      </c>
      <c r="BC1341" t="inlineStr">
        <is>
          <t>Not reported</t>
        </is>
      </c>
      <c r="BD1341" t="inlineStr">
        <is>
          <t>Not reported</t>
        </is>
      </c>
      <c r="BE1341" t="inlineStr">
        <is>
          <t>Not reported</t>
        </is>
      </c>
      <c r="BF1341" t="inlineStr">
        <is>
          <t>Not reported</t>
        </is>
      </c>
      <c r="BG1341" t="inlineStr">
        <is>
          <t>Not reviewed (not included)</t>
        </is>
      </c>
      <c r="BH1341" t="inlineStr">
        <is>
          <t>N/A</t>
        </is>
      </c>
      <c r="BI1341" t="inlineStr">
        <is>
          <t>Not reviewed</t>
        </is>
      </c>
      <c r="BJ1341" t="inlineStr">
        <is>
          <t>Not reviewed</t>
        </is>
      </c>
      <c r="BK1341" t="inlineStr">
        <is>
          <t>Not reviewed</t>
        </is>
      </c>
      <c r="BL1341" t="inlineStr">
        <is>
          <t>Not reviewed</t>
        </is>
      </c>
      <c r="BM1341" t="inlineStr">
        <is>
          <t>Not reviewed (not included)</t>
        </is>
      </c>
      <c r="BN1341" t="inlineStr">
        <is>
          <t>Non-ADHD Focused - E2-Not ADHD focused: Neither title nor abstract mentions ADHD or attention-deficit/hyperactivity</t>
        </is>
      </c>
      <c r="BO1341" t="inlineStr">
        <is>
          <t>Abstract-level screening only</t>
        </is>
      </c>
      <c r="BP1341" t="inlineStr">
        <is>
          <t>Not reported</t>
        </is>
      </c>
    </row>
    <row r="1342">
      <c r="A1342" t="inlineStr">
        <is>
          <t>Improving cognitive-state analysis from eye gaze with synthetic eye-movement data</t>
        </is>
      </c>
      <c r="B1342" t="n">
        <v>2024</v>
      </c>
      <c r="C1342" t="inlineStr">
        <is>
          <t>Not checked</t>
        </is>
      </c>
      <c r="D1342" t="inlineStr">
        <is>
          <t>Not checked</t>
        </is>
      </c>
      <c r="E1342" t="inlineStr">
        <is>
          <t>10.1016/J.CAG.2024.103901</t>
        </is>
      </c>
      <c r="F1342" t="inlineStr">
        <is>
          <t>Eye movements can be used to analyze a viewer's cognitive capacities or mental state. Neural networks that process the raw eye-tracking signal can outperform methods that operate on scan paths preprocessed into fixations and saccades. However, the scarcity of such data poses a major challenge. We therefore develop SP-EyeGAN, a neural network that generates synthetic raw eye-tracking data. SP-EyeGAN consists of Generative Adversarial Networks; it produces a sequence of gaze angles indistinguishable from human ocular micro- and macro-movements. We explore the use of these synthetic eye movements for pre-training neural networks using contrastive learning. We find that pre-training on synthetic data does not help for biometric identification, while results are inconclusive for the detection of ADHD and gender classification. However, for the eye movement-based assessment of higher-level cognitive skills such general reading comprehension, text comprehension, and the distinction of native from non-native readers, pre-training on synthetic eye-gaze data improves the models’ performance and even advances the state-of-the-art for reading comprehension. The SP-EyeGAN model, pre-trained on GazeBase, along with the code for developing your own raw eye-tracking machine learning model with contrastive learning, is available at https://github.com/aeye-lab/sp-eyegan. © 2024 The Author(s)</t>
        </is>
      </c>
      <c r="G1342" t="inlineStr">
        <is>
          <t>Unimodal</t>
        </is>
      </c>
      <c r="H1342" t="inlineStr">
        <is>
          <t>See abstract</t>
        </is>
      </c>
      <c r="I1342" t="inlineStr">
        <is>
          <t>See abstract</t>
        </is>
      </c>
      <c r="J1342" t="inlineStr">
        <is>
          <t>See abstract (AI/ML)</t>
        </is>
      </c>
      <c r="K1342" t="inlineStr">
        <is>
          <t>See abstract</t>
        </is>
      </c>
      <c r="M1342" t="inlineStr">
        <is>
          <t>See abstract</t>
        </is>
      </c>
      <c r="N1342" t="inlineStr">
        <is>
          <t>See abstract</t>
        </is>
      </c>
      <c r="O1342" t="inlineStr">
        <is>
          <t>Not verified from abstract</t>
        </is>
      </c>
      <c r="P1342" t="inlineStr">
        <is>
          <t>See abstract</t>
        </is>
      </c>
      <c r="Q1342" t="inlineStr">
        <is>
          <t>See abstract</t>
        </is>
      </c>
      <c r="R1342" t="inlineStr">
        <is>
          <t>Not reviewed (not included)</t>
        </is>
      </c>
      <c r="S1342" t="inlineStr">
        <is>
          <t>Not reviewed (not included)</t>
        </is>
      </c>
      <c r="T1342" t="inlineStr">
        <is>
          <t>Abstract screening only. Not Selected for Final 95 (Pending Full Text Review)</t>
        </is>
      </c>
      <c r="U1342" t="inlineStr">
        <is>
          <t>EXCLUDE</t>
        </is>
      </c>
      <c r="V13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42" t="inlineStr">
        <is>
          <t>Excluded: Other Criterion</t>
        </is>
      </c>
      <c r="X1342" t="inlineStr">
        <is>
          <t>Not assessed from abstract</t>
        </is>
      </c>
      <c r="Y1342" t="inlineStr">
        <is>
          <t>Scopus</t>
        </is>
      </c>
      <c r="Z1342" t="inlineStr">
        <is>
          <t>Not determined from abstract</t>
        </is>
      </c>
      <c r="AB1342" t="inlineStr">
        <is>
          <t>Not assessed (not included)</t>
        </is>
      </c>
      <c r="AC1342" t="inlineStr">
        <is>
          <t>Not assessed (not included)</t>
        </is>
      </c>
      <c r="AD1342" t="inlineStr">
        <is>
          <t>Prasse P.; Reich D.R.; Makowski S.; Scheffer T.; Jäger L.A.</t>
        </is>
      </c>
      <c r="AF1342" t="inlineStr">
        <is>
          <t>Hybrid OA (Elsevier)</t>
        </is>
      </c>
      <c r="AH1342" t="inlineStr">
        <is>
          <t>Not assessed</t>
        </is>
      </c>
      <c r="AI1342" t="inlineStr">
        <is>
          <t>Not reported</t>
        </is>
      </c>
      <c r="AJ1342" t="inlineStr">
        <is>
          <t>Not reported</t>
        </is>
      </c>
      <c r="AK1342" t="inlineStr">
        <is>
          <t>Not reported</t>
        </is>
      </c>
      <c r="AL1342" t="inlineStr">
        <is>
          <t>Not reported</t>
        </is>
      </c>
      <c r="AM1342" t="inlineStr">
        <is>
          <t>Not reported</t>
        </is>
      </c>
      <c r="AN1342" t="inlineStr">
        <is>
          <t>Not reported</t>
        </is>
      </c>
      <c r="AO1342" t="inlineStr">
        <is>
          <t>Not reviewed</t>
        </is>
      </c>
      <c r="AP1342" t="inlineStr">
        <is>
          <t>Not reported</t>
        </is>
      </c>
      <c r="AQ1342" t="inlineStr">
        <is>
          <t>Not reported</t>
        </is>
      </c>
      <c r="AR1342" t="inlineStr">
        <is>
          <t>Not reported</t>
        </is>
      </c>
      <c r="AS1342" t="inlineStr">
        <is>
          <t>See abstract</t>
        </is>
      </c>
      <c r="AT1342" t="inlineStr">
        <is>
          <t>Not reviewed</t>
        </is>
      </c>
      <c r="AU1342" t="inlineStr">
        <is>
          <t>Not reviewed</t>
        </is>
      </c>
      <c r="AV1342" t="inlineStr">
        <is>
          <t>Not reviewed</t>
        </is>
      </c>
      <c r="AW1342" t="inlineStr">
        <is>
          <t>Not reviewed</t>
        </is>
      </c>
      <c r="AX1342" t="inlineStr">
        <is>
          <t>Not reported</t>
        </is>
      </c>
      <c r="AY1342" t="inlineStr">
        <is>
          <t>Not reported</t>
        </is>
      </c>
      <c r="AZ1342" t="inlineStr">
        <is>
          <t>Not reported</t>
        </is>
      </c>
      <c r="BA1342" t="inlineStr">
        <is>
          <t>Not reported</t>
        </is>
      </c>
      <c r="BB1342" t="inlineStr">
        <is>
          <t>Not reported</t>
        </is>
      </c>
      <c r="BC1342" t="inlineStr">
        <is>
          <t>Not reported</t>
        </is>
      </c>
      <c r="BD1342" t="inlineStr">
        <is>
          <t>Not reported</t>
        </is>
      </c>
      <c r="BE1342" t="inlineStr">
        <is>
          <t>Not reported</t>
        </is>
      </c>
      <c r="BF1342" t="inlineStr">
        <is>
          <t>Not reported</t>
        </is>
      </c>
      <c r="BG1342" t="inlineStr">
        <is>
          <t>Not reviewed (not included)</t>
        </is>
      </c>
      <c r="BH1342" t="inlineStr">
        <is>
          <t>N/A</t>
        </is>
      </c>
      <c r="BI1342" t="inlineStr">
        <is>
          <t>Not reviewed</t>
        </is>
      </c>
      <c r="BJ1342" t="inlineStr">
        <is>
          <t>Not reviewed</t>
        </is>
      </c>
      <c r="BK1342" t="inlineStr">
        <is>
          <t>Not reviewed</t>
        </is>
      </c>
      <c r="BL1342" t="inlineStr">
        <is>
          <t>Not reviewed</t>
        </is>
      </c>
      <c r="BM1342" t="inlineStr">
        <is>
          <t>Not reviewed (not included)</t>
        </is>
      </c>
      <c r="BN1342" t="inlineStr">
        <is>
          <t>Not Selected for Final 95 (Pending Full Text Review) - Candidate paper not selected for final 95: Passed abstract screening but not included in final selec</t>
        </is>
      </c>
      <c r="BO1342" t="inlineStr">
        <is>
          <t>Abstract-level screening only</t>
        </is>
      </c>
      <c r="BP1342" t="inlineStr">
        <is>
          <t>Not reported</t>
        </is>
      </c>
    </row>
    <row r="1343">
      <c r="A1343" t="inlineStr">
        <is>
          <t>Contributions of brain regions to machine learning-based classifications of attention deficit hyperactivity disorder (ADHD) utilizing EEG signals</t>
        </is>
      </c>
      <c r="B1343" t="n">
        <v>2026</v>
      </c>
      <c r="C1343" t="inlineStr">
        <is>
          <t>Not checked</t>
        </is>
      </c>
      <c r="D1343" t="inlineStr">
        <is>
          <t>Not checked</t>
        </is>
      </c>
      <c r="E1343" t="inlineStr">
        <is>
          <t>10.1080/23279095.2024.2368655</t>
        </is>
      </c>
      <c r="F1343" t="inlineStr">
        <is>
          <t>Objective: The study presented focuses on the creation of a machine learning (ML) model that uses electrophysiological (EEG) data to identify kids with attention deficit hyperactivity disorder (ADHD) from healthy controls. The EEG signals are acquired during cognitive tasks to distinguish children with ADHD from their counterparts. Methodology: The EEG data recorded in cognitive exercises was filtered using low pass Bessel filter and notch filters to remove artifacts, by the data set owners. To identify unique EEG patterns, we used many well-known classifiers, including Naïve Bayes (NB), Random Forest, Decision Tree (DT), K-Nearest Neighbors (KNN), Support Vector Machine (SVM), AdaBoost and Linear Discriminant Analysis (LDA), to identify distinct EEG patterns. Input features comprised EEG data from nineteen channels, individually and in combination. Findings: Study indicates that EEG-based categorization can differentiate between individuals with ADHD and healthy individuals with accuracy of 84%. The RF classifier achieved a maximum accuracy of 0.84 when particular region combinations were used. Evaluation of classification performance utilizing hemisphere-specific EEG data yielded promising outcomes, particularly in the right hemisphere channels. Novelty: The study goes beyond traditional methodologies by investigating the effect of regional data on categorization results. The contributions of various brain regions to these classifications are being extensively researched. Understanding the role of different brain regions in ADHD can lead to better diagnosis and treatment options for individuals with ADHD. The study of categorization ability, utilizing EEG data specific to each hemisphere, particularly channels in the right hemisphere region, provides further granularity to the findings. © 2024 Taylor &amp; Francis Group, LLC.</t>
        </is>
      </c>
      <c r="G1343" t="inlineStr">
        <is>
          <t>Unimodal</t>
        </is>
      </c>
      <c r="H1343" t="inlineStr">
        <is>
          <t>See abstract</t>
        </is>
      </c>
      <c r="I1343" t="inlineStr">
        <is>
          <t>See abstract</t>
        </is>
      </c>
      <c r="J1343" t="inlineStr">
        <is>
          <t>See abstract (AI/ML)</t>
        </is>
      </c>
      <c r="K1343" t="inlineStr">
        <is>
          <t>See abstract</t>
        </is>
      </c>
      <c r="M1343" t="inlineStr">
        <is>
          <t>See abstract</t>
        </is>
      </c>
      <c r="N1343" t="inlineStr">
        <is>
          <t>See abstract</t>
        </is>
      </c>
      <c r="O1343" t="inlineStr">
        <is>
          <t>Not verified from abstract</t>
        </is>
      </c>
      <c r="P1343" t="inlineStr">
        <is>
          <t>See abstract</t>
        </is>
      </c>
      <c r="Q1343" t="inlineStr">
        <is>
          <t>See abstract</t>
        </is>
      </c>
      <c r="R1343" t="inlineStr">
        <is>
          <t>Not reviewed (not included)</t>
        </is>
      </c>
      <c r="S1343" t="inlineStr">
        <is>
          <t>Not reviewed (not included)</t>
        </is>
      </c>
      <c r="T1343" t="inlineStr">
        <is>
          <t>Abstract screening only. Out of Date Range</t>
        </is>
      </c>
      <c r="U1343" t="inlineStr">
        <is>
          <t>EXCLUDE</t>
        </is>
      </c>
      <c r="V1343" t="inlineStr">
        <is>
          <t>E4-Year: Published 2026, outside 2019-2025 window</t>
        </is>
      </c>
      <c r="W1343" t="inlineStr">
        <is>
          <t>Out of Date Range</t>
        </is>
      </c>
      <c r="X1343" t="inlineStr">
        <is>
          <t>Not assessed from abstract</t>
        </is>
      </c>
      <c r="Y1343" t="inlineStr">
        <is>
          <t>Scopus</t>
        </is>
      </c>
      <c r="Z1343" t="inlineStr">
        <is>
          <t>Not determined from abstract</t>
        </is>
      </c>
      <c r="AB1343" t="inlineStr">
        <is>
          <t>Not assessed (not included)</t>
        </is>
      </c>
      <c r="AC1343" t="inlineStr">
        <is>
          <t>Not assessed (not included)</t>
        </is>
      </c>
      <c r="AD1343" t="inlineStr">
        <is>
          <t>Deshmukh M.; Khemchandani M.; Thakur P.M.</t>
        </is>
      </c>
      <c r="AF1343" t="inlineStr">
        <is>
          <t>Unknown - Verify via DOI</t>
        </is>
      </c>
      <c r="AH1343" t="inlineStr">
        <is>
          <t>Not assessed</t>
        </is>
      </c>
      <c r="AI1343" t="inlineStr">
        <is>
          <t>Not reported</t>
        </is>
      </c>
      <c r="AJ1343" t="inlineStr">
        <is>
          <t>Not reported</t>
        </is>
      </c>
      <c r="AK1343" t="inlineStr">
        <is>
          <t>Not reported</t>
        </is>
      </c>
      <c r="AL1343" t="inlineStr">
        <is>
          <t>Not reported</t>
        </is>
      </c>
      <c r="AM1343" t="inlineStr">
        <is>
          <t>Not reported</t>
        </is>
      </c>
      <c r="AN1343" t="inlineStr">
        <is>
          <t>Not reported</t>
        </is>
      </c>
      <c r="AO1343" t="inlineStr">
        <is>
          <t>Not reviewed</t>
        </is>
      </c>
      <c r="AP1343" t="inlineStr">
        <is>
          <t>Not reported</t>
        </is>
      </c>
      <c r="AQ1343" t="inlineStr">
        <is>
          <t>Not reported</t>
        </is>
      </c>
      <c r="AR1343" t="inlineStr">
        <is>
          <t>Not reported</t>
        </is>
      </c>
      <c r="AS1343" t="inlineStr">
        <is>
          <t>See abstract</t>
        </is>
      </c>
      <c r="AT1343" t="inlineStr">
        <is>
          <t>Not reviewed</t>
        </is>
      </c>
      <c r="AU1343" t="inlineStr">
        <is>
          <t>Not reviewed</t>
        </is>
      </c>
      <c r="AV1343" t="inlineStr">
        <is>
          <t>Not reviewed</t>
        </is>
      </c>
      <c r="AW1343" t="inlineStr">
        <is>
          <t>Not reviewed</t>
        </is>
      </c>
      <c r="AX1343" t="inlineStr">
        <is>
          <t>Not reported</t>
        </is>
      </c>
      <c r="AY1343" t="inlineStr">
        <is>
          <t>Not reported</t>
        </is>
      </c>
      <c r="AZ1343" t="inlineStr">
        <is>
          <t>Not reported</t>
        </is>
      </c>
      <c r="BA1343" t="inlineStr">
        <is>
          <t>Not reported</t>
        </is>
      </c>
      <c r="BB1343" t="inlineStr">
        <is>
          <t>Not reported</t>
        </is>
      </c>
      <c r="BC1343" t="inlineStr">
        <is>
          <t>Not reported</t>
        </is>
      </c>
      <c r="BD1343" t="inlineStr">
        <is>
          <t>Not reported</t>
        </is>
      </c>
      <c r="BE1343" t="inlineStr">
        <is>
          <t>Not reported</t>
        </is>
      </c>
      <c r="BF1343" t="inlineStr">
        <is>
          <t>Not reported</t>
        </is>
      </c>
      <c r="BG1343" t="inlineStr">
        <is>
          <t>Not reviewed (not included)</t>
        </is>
      </c>
      <c r="BH1343" t="inlineStr">
        <is>
          <t>N/A</t>
        </is>
      </c>
      <c r="BI1343" t="inlineStr">
        <is>
          <t>Not reviewed</t>
        </is>
      </c>
      <c r="BJ1343" t="inlineStr">
        <is>
          <t>Not reviewed</t>
        </is>
      </c>
      <c r="BK1343" t="inlineStr">
        <is>
          <t>Not reviewed</t>
        </is>
      </c>
      <c r="BL1343" t="inlineStr">
        <is>
          <t>Not reviewed</t>
        </is>
      </c>
      <c r="BM1343" t="inlineStr">
        <is>
          <t>Not reviewed (not included)</t>
        </is>
      </c>
      <c r="BN1343" t="inlineStr">
        <is>
          <t>Out of Date Range - E4-Year: Published 2026, outside 2019-2025 window</t>
        </is>
      </c>
      <c r="BO1343" t="inlineStr">
        <is>
          <t>Abstract-level screening only</t>
        </is>
      </c>
      <c r="BP1343" t="inlineStr">
        <is>
          <t>Not reported</t>
        </is>
      </c>
    </row>
    <row r="1344">
      <c r="A1344" t="inlineStr">
        <is>
          <t>Discovery of new MicroRNAs and their mRNA targets in patients with acute ischemic stroke</t>
        </is>
      </c>
      <c r="B1344" t="n">
        <v>2026</v>
      </c>
      <c r="C1344" t="inlineStr">
        <is>
          <t>Not checked</t>
        </is>
      </c>
      <c r="D1344" t="inlineStr">
        <is>
          <t>Not checked</t>
        </is>
      </c>
      <c r="E1344" t="inlineStr">
        <is>
          <t>10.1186/S12920-025-02302-5</t>
        </is>
      </c>
      <c r="F1344" t="inlineStr">
        <is>
          <t>Background: In this study, we applied microarray, bioinformatics, and qRT-PCR techniques to identify miRNAs and their target genes in plasma obtained from acute ischemic stroke patients and matching controls. Methods: Microarray analyses were performed with 24-h acute ischemic stroke vs. healthy individuals and CV-risk factors matched control group plasma samples. Statistical analysis of gene expression was performed using TAC and R, with a focus on robust methods suitable for the small sample size, and miRNA target prediction was conducted using a previously established in-house wizbionet R package. Top non-coding regulators of ischemia (miR-18a-5p, miR-4467, miR-199a-5p and miR-3135b) and their predicted target genes (ANKRD12, HIF1A, GNAI2, GRIN1) were detected via qRT-PCR. Results: 146 upregulated and 258 downregulated differentially expressed RNAs were detected by microarray analysis. Using the multiMiR R package for target prediction, 67 upregulated and 125 downregulated mRNAs were mapped. Functional enrichment analysis revealed that upregulated miRNAs were associated with pathways like BDNF and IL-2 signaling, while downregulated miRNAs were linked to neurodevelopmental and NGF pathways. MiR-18a-5p and miR-199a-5p were significantly elevated in stroke patients at both day 1 and day 7 compared to healthy individuals and CV-matched controls (p &lt; 0.05 for all). miR-4467 was lower at day 1 versus both controls (p &lt; 0.05) but markedly increased by day 7 (p &lt; 0.001), remaining higher than in controls (p &lt; 0.05). miR-3135b showed persistent downregulation at both time points (p &lt; 0.05). ROC analysis confirmed diagnostic value for all miRNAs, with the highest AUC for miR-199a-5p (0.89, 95% CI: 0.81–0.97, p &lt; 0.001), followed by miR-3135b (0.88), miR-4467 (0.80), and miR-18a-5p (0.73; p = 0.002). For potential role in dynamic post-stroke molecular responses perspective, utility, miR-4467 increased significantly during hospitalization (p &lt; 0.001). GNAI2 mRNA was signifi</t>
        </is>
      </c>
      <c r="G1344" t="inlineStr">
        <is>
          <t>Unimodal</t>
        </is>
      </c>
      <c r="H1344" t="inlineStr">
        <is>
          <t>See abstract</t>
        </is>
      </c>
      <c r="I1344" t="inlineStr">
        <is>
          <t>See abstract</t>
        </is>
      </c>
      <c r="J1344" t="inlineStr">
        <is>
          <t>See abstract (AI/ML)</t>
        </is>
      </c>
      <c r="K1344" t="inlineStr">
        <is>
          <t>See abstract</t>
        </is>
      </c>
      <c r="M1344" t="inlineStr">
        <is>
          <t>See abstract</t>
        </is>
      </c>
      <c r="N1344" t="inlineStr">
        <is>
          <t>See abstract</t>
        </is>
      </c>
      <c r="O1344" t="inlineStr">
        <is>
          <t>Not verified from abstract</t>
        </is>
      </c>
      <c r="P1344" t="inlineStr">
        <is>
          <t>See abstract</t>
        </is>
      </c>
      <c r="Q1344" t="inlineStr">
        <is>
          <t>See abstract</t>
        </is>
      </c>
      <c r="R1344" t="inlineStr">
        <is>
          <t>Not reviewed (not included)</t>
        </is>
      </c>
      <c r="S1344" t="inlineStr">
        <is>
          <t>Not reviewed (not included)</t>
        </is>
      </c>
      <c r="T1344" t="inlineStr">
        <is>
          <t>Abstract screening only. Out of Date Range</t>
        </is>
      </c>
      <c r="U1344" t="inlineStr">
        <is>
          <t>EXCLUDE</t>
        </is>
      </c>
      <c r="V1344" t="inlineStr">
        <is>
          <t>E4-Year: Published 2026, outside 2019-2025 window</t>
        </is>
      </c>
      <c r="W1344" t="inlineStr">
        <is>
          <t>Out of Date Range</t>
        </is>
      </c>
      <c r="X1344" t="inlineStr">
        <is>
          <t>Not assessed from abstract</t>
        </is>
      </c>
      <c r="Y1344" t="inlineStr">
        <is>
          <t>Scopus</t>
        </is>
      </c>
      <c r="Z1344" t="inlineStr">
        <is>
          <t>Not determined from abstract</t>
        </is>
      </c>
      <c r="AB1344" t="inlineStr">
        <is>
          <t>Not assessed (not included)</t>
        </is>
      </c>
      <c r="AC1344" t="inlineStr">
        <is>
          <t>Not assessed (not included)</t>
        </is>
      </c>
      <c r="AD1344" t="inlineStr">
        <is>
          <t>Eyileten C.; Wicik Z.; Gasecka A.; Ahmadova S.; Di Martino M.T.; Mucha J.; Mirowska-Guzel D.; De Rosa S.; Kurkowska-Jastrzebska I.; Czlonkowska A.; Postula M.</t>
        </is>
      </c>
      <c r="AF1344" t="inlineStr">
        <is>
          <t>Gold OA (BioMedCentral)</t>
        </is>
      </c>
      <c r="AH1344" t="inlineStr">
        <is>
          <t>Not assessed</t>
        </is>
      </c>
      <c r="AI1344" t="inlineStr">
        <is>
          <t>Not reported</t>
        </is>
      </c>
      <c r="AJ1344" t="inlineStr">
        <is>
          <t>Not reported</t>
        </is>
      </c>
      <c r="AK1344" t="inlineStr">
        <is>
          <t>Not reported</t>
        </is>
      </c>
      <c r="AL1344" t="inlineStr">
        <is>
          <t>Not reported</t>
        </is>
      </c>
      <c r="AM1344" t="inlineStr">
        <is>
          <t>Not reported</t>
        </is>
      </c>
      <c r="AN1344" t="inlineStr">
        <is>
          <t>Not reported</t>
        </is>
      </c>
      <c r="AO1344" t="inlineStr">
        <is>
          <t>Not reviewed</t>
        </is>
      </c>
      <c r="AP1344" t="inlineStr">
        <is>
          <t>Not reported</t>
        </is>
      </c>
      <c r="AQ1344" t="inlineStr">
        <is>
          <t>Not reported</t>
        </is>
      </c>
      <c r="AR1344" t="inlineStr">
        <is>
          <t>Not reported</t>
        </is>
      </c>
      <c r="AS1344" t="inlineStr">
        <is>
          <t>See abstract</t>
        </is>
      </c>
      <c r="AT1344" t="inlineStr">
        <is>
          <t>Not reviewed</t>
        </is>
      </c>
      <c r="AU1344" t="inlineStr">
        <is>
          <t>Not reviewed</t>
        </is>
      </c>
      <c r="AV1344" t="inlineStr">
        <is>
          <t>Not reviewed</t>
        </is>
      </c>
      <c r="AW1344" t="inlineStr">
        <is>
          <t>Not reviewed</t>
        </is>
      </c>
      <c r="AX1344" t="inlineStr">
        <is>
          <t>Not reported</t>
        </is>
      </c>
      <c r="AY1344" t="inlineStr">
        <is>
          <t>Not reported</t>
        </is>
      </c>
      <c r="AZ1344" t="inlineStr">
        <is>
          <t>Not reported</t>
        </is>
      </c>
      <c r="BA1344" t="inlineStr">
        <is>
          <t>Not reported</t>
        </is>
      </c>
      <c r="BB1344" t="inlineStr">
        <is>
          <t>Not reported</t>
        </is>
      </c>
      <c r="BC1344" t="inlineStr">
        <is>
          <t>Not reported</t>
        </is>
      </c>
      <c r="BD1344" t="inlineStr">
        <is>
          <t>Not reported</t>
        </is>
      </c>
      <c r="BE1344" t="inlineStr">
        <is>
          <t>Not reported</t>
        </is>
      </c>
      <c r="BF1344" t="inlineStr">
        <is>
          <t>Not reported</t>
        </is>
      </c>
      <c r="BG1344" t="inlineStr">
        <is>
          <t>Not reviewed (not included)</t>
        </is>
      </c>
      <c r="BH1344" t="inlineStr">
        <is>
          <t>N/A</t>
        </is>
      </c>
      <c r="BI1344" t="inlineStr">
        <is>
          <t>Not reviewed</t>
        </is>
      </c>
      <c r="BJ1344" t="inlineStr">
        <is>
          <t>Not reviewed</t>
        </is>
      </c>
      <c r="BK1344" t="inlineStr">
        <is>
          <t>Not reviewed</t>
        </is>
      </c>
      <c r="BL1344" t="inlineStr">
        <is>
          <t>Not reviewed</t>
        </is>
      </c>
      <c r="BM1344" t="inlineStr">
        <is>
          <t>Not reviewed (not included)</t>
        </is>
      </c>
      <c r="BN1344" t="inlineStr">
        <is>
          <t>Out of Date Range - E4-Year: Published 2026, outside 2019-2025 window</t>
        </is>
      </c>
      <c r="BO1344" t="inlineStr">
        <is>
          <t>Abstract-level screening only</t>
        </is>
      </c>
      <c r="BP1344" t="inlineStr">
        <is>
          <t>37</t>
        </is>
      </c>
    </row>
    <row r="1345">
      <c r="A1345" t="inlineStr">
        <is>
          <t>Acetaminophen in Pregnancy and Attention-Deficit and Hyperactivity Disorder and Autism Spectrum Disorder</t>
        </is>
      </c>
      <c r="B1345" t="n">
        <v>2025</v>
      </c>
      <c r="C1345" t="inlineStr">
        <is>
          <t>Not checked</t>
        </is>
      </c>
      <c r="D1345" t="inlineStr">
        <is>
          <t>Not checked</t>
        </is>
      </c>
      <c r="E1345" t="inlineStr">
        <is>
          <t>10.1097/AOG.0000000000005802</t>
        </is>
      </c>
      <c r="F1345" t="inlineStr">
        <is>
          <t>Acetaminophen is a common over-the-counter medication that recently gained substantial media attention regarding its use by pregnant individuals. In this clinical perspective, we discuss the strengths and limitations of the published literature on the effect of maternal acetaminophen use in pregnancy on the child's risk of developing attention-deficit and hyperactivity disorder (ADHD) and autism spectrum disorder (ASD). Studies included were specifically selected on the basis of the quality and validity of ADHD or ASD outcome definitions. From a total of 56 identified studies, commentaries, and editorials of relevance, we critically reviewed nine studies with original data that satisfied our inclusion criteria and three meta-analyses. Most studies that have reported positive findings are difficult to interpret because they have important biases, notably a high degree of selection bias, variability in selection and adjustment for various potential confounders, and unmeasured familial confounding. When unobserved familial confounding through sibling analysis was controlled for, associations weakened substantially. This suggests that residual confounding from shared genetic and environmental factors may have caused an upward bias in the original observations. According to the current scientific evidence, in utero exposure to acetaminophen is unlikely to confer a clinically important increased risk of childhood ADHD or ASD. The current level of evidence does not warrant changes to clinical guidelines on the treatment of fever or pain in pregnancy. Prospective research designed to account for familial and psychosocial environmental factors related to both maternal use of acetaminophen and children's neurodevelopment should be undertaken. © 2024 by the American College of Obstetricians and Gynecologists. Published by Wolters Kluwer Health, Inc. All rights reserved.</t>
        </is>
      </c>
      <c r="G1345" t="inlineStr">
        <is>
          <t>Unimodal</t>
        </is>
      </c>
      <c r="H1345" t="inlineStr">
        <is>
          <t>See abstract</t>
        </is>
      </c>
      <c r="I1345" t="inlineStr">
        <is>
          <t>See abstract</t>
        </is>
      </c>
      <c r="J1345" t="inlineStr">
        <is>
          <t>See abstract (AI/ML)</t>
        </is>
      </c>
      <c r="K1345" t="inlineStr">
        <is>
          <t>See abstract</t>
        </is>
      </c>
      <c r="M1345" t="inlineStr">
        <is>
          <t>See abstract</t>
        </is>
      </c>
      <c r="N1345" t="inlineStr">
        <is>
          <t>See abstract</t>
        </is>
      </c>
      <c r="O1345" t="inlineStr">
        <is>
          <t>Not verified from abstract</t>
        </is>
      </c>
      <c r="P1345" t="inlineStr">
        <is>
          <t>See abstract</t>
        </is>
      </c>
      <c r="Q1345" t="inlineStr">
        <is>
          <t>See abstract</t>
        </is>
      </c>
      <c r="R1345" t="inlineStr">
        <is>
          <t>Not reviewed (not included)</t>
        </is>
      </c>
      <c r="S1345" t="inlineStr">
        <is>
          <t>Not reviewed (not included)</t>
        </is>
      </c>
      <c r="T1345" t="inlineStr">
        <is>
          <t>Abstract screening only. No AI/ML Methods</t>
        </is>
      </c>
      <c r="U1345" t="inlineStr">
        <is>
          <t>EXCLUDE</t>
        </is>
      </c>
      <c r="V1345" t="inlineStr">
        <is>
          <t>E1-No AI/ML/DL: Abstract and title do not describe application of AI, ML, or DL methods</t>
        </is>
      </c>
      <c r="W1345" t="inlineStr">
        <is>
          <t>Excluded: No AI/ML Methods</t>
        </is>
      </c>
      <c r="X1345" t="inlineStr">
        <is>
          <t>Not assessed from abstract</t>
        </is>
      </c>
      <c r="Y1345" t="inlineStr">
        <is>
          <t>Scopus</t>
        </is>
      </c>
      <c r="Z1345" t="inlineStr">
        <is>
          <t>Not determined from abstract</t>
        </is>
      </c>
      <c r="AB1345" t="inlineStr">
        <is>
          <t>Not assessed (not included)</t>
        </is>
      </c>
      <c r="AC1345" t="inlineStr">
        <is>
          <t>Not assessed (not included)</t>
        </is>
      </c>
      <c r="AD1345" t="inlineStr">
        <is>
          <t>Damkier P.; Gram E.B.; Ceulemans M.; Panchaud A.; Cleary B.; Chambers C.; Weber-Schoendorfer C.; Kennedy D.; Hodson K.; Grant K.S.; Diav-Citrin O.; Običan S.G.; Shechtman S.; Alwan S.</t>
        </is>
      </c>
      <c r="AF1345" t="inlineStr">
        <is>
          <t>Unknown - Verify via DOI</t>
        </is>
      </c>
      <c r="AH1345" t="inlineStr">
        <is>
          <t>Not assessed</t>
        </is>
      </c>
      <c r="AI1345" t="inlineStr">
        <is>
          <t>Not reported</t>
        </is>
      </c>
      <c r="AJ1345" t="inlineStr">
        <is>
          <t>Not reported</t>
        </is>
      </c>
      <c r="AK1345" t="inlineStr">
        <is>
          <t>Not reported</t>
        </is>
      </c>
      <c r="AL1345" t="inlineStr">
        <is>
          <t>Not reported</t>
        </is>
      </c>
      <c r="AM1345" t="inlineStr">
        <is>
          <t>Not reported</t>
        </is>
      </c>
      <c r="AN1345" t="inlineStr">
        <is>
          <t>Not reported</t>
        </is>
      </c>
      <c r="AO1345" t="inlineStr">
        <is>
          <t>Not reviewed</t>
        </is>
      </c>
      <c r="AP1345" t="inlineStr">
        <is>
          <t>Not reported</t>
        </is>
      </c>
      <c r="AQ1345" t="inlineStr">
        <is>
          <t>Not reported</t>
        </is>
      </c>
      <c r="AR1345" t="inlineStr">
        <is>
          <t>Not reported</t>
        </is>
      </c>
      <c r="AS1345" t="inlineStr">
        <is>
          <t>See abstract</t>
        </is>
      </c>
      <c r="AT1345" t="inlineStr">
        <is>
          <t>Not reviewed</t>
        </is>
      </c>
      <c r="AU1345" t="inlineStr">
        <is>
          <t>Not reviewed</t>
        </is>
      </c>
      <c r="AV1345" t="inlineStr">
        <is>
          <t>Not reviewed</t>
        </is>
      </c>
      <c r="AW1345" t="inlineStr">
        <is>
          <t>Not reviewed</t>
        </is>
      </c>
      <c r="AX1345" t="inlineStr">
        <is>
          <t>Not reported</t>
        </is>
      </c>
      <c r="AY1345" t="inlineStr">
        <is>
          <t>Not reported</t>
        </is>
      </c>
      <c r="AZ1345" t="inlineStr">
        <is>
          <t>Not reported</t>
        </is>
      </c>
      <c r="BA1345" t="inlineStr">
        <is>
          <t>Not reported</t>
        </is>
      </c>
      <c r="BB1345" t="inlineStr">
        <is>
          <t>Not reported</t>
        </is>
      </c>
      <c r="BC1345" t="inlineStr">
        <is>
          <t>Not reported</t>
        </is>
      </c>
      <c r="BD1345" t="inlineStr">
        <is>
          <t>Not reported</t>
        </is>
      </c>
      <c r="BE1345" t="inlineStr">
        <is>
          <t>Not reported</t>
        </is>
      </c>
      <c r="BF1345" t="inlineStr">
        <is>
          <t>Not reported</t>
        </is>
      </c>
      <c r="BG1345" t="inlineStr">
        <is>
          <t>Not reviewed (not included)</t>
        </is>
      </c>
      <c r="BH1345" t="inlineStr">
        <is>
          <t>N/A</t>
        </is>
      </c>
      <c r="BI1345" t="inlineStr">
        <is>
          <t>Not reviewed</t>
        </is>
      </c>
      <c r="BJ1345" t="inlineStr">
        <is>
          <t>Not reviewed</t>
        </is>
      </c>
      <c r="BK1345" t="inlineStr">
        <is>
          <t>Not reviewed</t>
        </is>
      </c>
      <c r="BL1345" t="inlineStr">
        <is>
          <t>Not reviewed</t>
        </is>
      </c>
      <c r="BM1345" t="inlineStr">
        <is>
          <t>Not reviewed (not included)</t>
        </is>
      </c>
      <c r="BN1345" t="inlineStr">
        <is>
          <t>No AI/ML Methods - E1-No AI/ML/DL: Abstract and title do not describe application of AI, ML, or DL methods</t>
        </is>
      </c>
      <c r="BO1345" t="inlineStr">
        <is>
          <t>Abstract-level screening only</t>
        </is>
      </c>
      <c r="BP1345" t="inlineStr">
        <is>
          <t>Not reported</t>
        </is>
      </c>
    </row>
    <row r="1346">
      <c r="A1346" t="inlineStr">
        <is>
          <t>AI-driven early diagnosis of specific mental disorders: a comprehensive study</t>
        </is>
      </c>
      <c r="B1346" t="n">
        <v>2025</v>
      </c>
      <c r="C1346" t="inlineStr">
        <is>
          <t>Not checked</t>
        </is>
      </c>
      <c r="D1346" t="inlineStr">
        <is>
          <t>Not checked</t>
        </is>
      </c>
      <c r="E1346" t="inlineStr">
        <is>
          <t>10.1007/S11571-025-10253-X</t>
        </is>
      </c>
      <c r="F1346" t="inlineStr">
        <is>
          <t>One of the areas where artificial intelligence (AI) technologies are used is the detection and diagnosis of mental disorders. AI approaches, including machine learning and deep learning models, can identify early signs of bipolar disorder, schizophrenia, autism spectrum disorder, depression, suicidality, and dementia by analyzing speech patterns, behaviors, and physiological data. These approaches increase diagnostic accuracy and enable timely intervention, which is crucial for effective treatment. This paper presents a comprehensive literature review of AI approaches applied to mental disorder detection using various data sources, such as survey, Electroencephalography (EEG) signal, text and image. Applications include predicting anxiety and depression levels in online games, detecting schizophrenia from EEG signals, detecting autism spectrum disorder, analyzing text-based indicators of suicidality and depression, and diagnosing dementia from magnetic resonance imaging images. eXtreme Gradient Boosting (XGBoost), light gradient-boosting machine (LightGBM), random forest (RF), support vector machine (SVM), K-nearest neighbor were designed as machine learning models, and convolutional neural networks (CNN), long short-term memory (LSTM) and gated recurrent unit (GRU) models suitable for the dataset were designed as deep learning models. Data preprocessing techniques such as wavelet transforms, normalization, clustering were used to optimize model performances, and hyperparameter optimization and feature extraction were performed. While the LightGBM technique had the highest performance with 96% accuracy for anxiety and depression prediction, the optimized SVM stood out with 97% accuracy. Autism spectrum disorder classification reached 98% accuracy with XGBoost, RF and LightGBM. The LSTM model achieved a high accuracy of 83% in schizophrenia diagnosis. The GRU model showed the best performance with 93% accuracy in text-based suicide and depression detection. In the de</t>
        </is>
      </c>
      <c r="G1346" t="inlineStr">
        <is>
          <t>Unimodal</t>
        </is>
      </c>
      <c r="H1346" t="inlineStr">
        <is>
          <t>See abstract</t>
        </is>
      </c>
      <c r="I1346" t="inlineStr">
        <is>
          <t>See abstract</t>
        </is>
      </c>
      <c r="J1346" t="inlineStr">
        <is>
          <t>See abstract (AI/ML)</t>
        </is>
      </c>
      <c r="K1346" t="inlineStr">
        <is>
          <t>See abstract</t>
        </is>
      </c>
      <c r="M1346" t="inlineStr">
        <is>
          <t>See abstract</t>
        </is>
      </c>
      <c r="N1346" t="inlineStr">
        <is>
          <t>See abstract</t>
        </is>
      </c>
      <c r="O1346" t="inlineStr">
        <is>
          <t>Not verified from abstract</t>
        </is>
      </c>
      <c r="P1346" t="inlineStr">
        <is>
          <t>See abstract</t>
        </is>
      </c>
      <c r="Q1346" t="inlineStr">
        <is>
          <t>See abstract</t>
        </is>
      </c>
      <c r="R1346" t="inlineStr">
        <is>
          <t>Not reviewed (not included)</t>
        </is>
      </c>
      <c r="S1346" t="inlineStr">
        <is>
          <t>Not reviewed (not included)</t>
        </is>
      </c>
      <c r="T1346" t="inlineStr">
        <is>
          <t>Abstract screening only. Non-ADHD Focused</t>
        </is>
      </c>
      <c r="U1346" t="inlineStr">
        <is>
          <t>EXCLUDE</t>
        </is>
      </c>
      <c r="V1346" t="inlineStr">
        <is>
          <t>E2-Not ADHD focused: Neither title nor abstract mentions ADHD or attention-deficit/hyperactivity</t>
        </is>
      </c>
      <c r="W1346" t="inlineStr">
        <is>
          <t>Excluded: Not ADHD Focused</t>
        </is>
      </c>
      <c r="X1346" t="inlineStr">
        <is>
          <t>Not assessed from abstract</t>
        </is>
      </c>
      <c r="Y1346" t="inlineStr">
        <is>
          <t>Scopus</t>
        </is>
      </c>
      <c r="Z1346" t="inlineStr">
        <is>
          <t>Not determined from abstract</t>
        </is>
      </c>
      <c r="AB1346" t="inlineStr">
        <is>
          <t>Not assessed (not included)</t>
        </is>
      </c>
      <c r="AC1346" t="inlineStr">
        <is>
          <t>Not assessed (not included)</t>
        </is>
      </c>
      <c r="AD1346" t="inlineStr">
        <is>
          <t>Baran F.D.E.; Cetin M.</t>
        </is>
      </c>
      <c r="AF1346" t="inlineStr">
        <is>
          <t>Hybrid OA (Springer)</t>
        </is>
      </c>
      <c r="AH1346" t="inlineStr">
        <is>
          <t>Not assessed</t>
        </is>
      </c>
      <c r="AI1346" t="inlineStr">
        <is>
          <t>Not reported</t>
        </is>
      </c>
      <c r="AJ1346" t="inlineStr">
        <is>
          <t>Not reported</t>
        </is>
      </c>
      <c r="AK1346" t="inlineStr">
        <is>
          <t>Not reported</t>
        </is>
      </c>
      <c r="AL1346" t="inlineStr">
        <is>
          <t>Not reported</t>
        </is>
      </c>
      <c r="AM1346" t="inlineStr">
        <is>
          <t>Not reported</t>
        </is>
      </c>
      <c r="AN1346" t="inlineStr">
        <is>
          <t>Not reported</t>
        </is>
      </c>
      <c r="AO1346" t="inlineStr">
        <is>
          <t>Not reviewed</t>
        </is>
      </c>
      <c r="AP1346" t="inlineStr">
        <is>
          <t>Not reported</t>
        </is>
      </c>
      <c r="AQ1346" t="inlineStr">
        <is>
          <t>Not reported</t>
        </is>
      </c>
      <c r="AR1346" t="inlineStr">
        <is>
          <t>Not reported</t>
        </is>
      </c>
      <c r="AS1346" t="inlineStr">
        <is>
          <t>See abstract</t>
        </is>
      </c>
      <c r="AT1346" t="inlineStr">
        <is>
          <t>Not reviewed</t>
        </is>
      </c>
      <c r="AU1346" t="inlineStr">
        <is>
          <t>Not reviewed</t>
        </is>
      </c>
      <c r="AV1346" t="inlineStr">
        <is>
          <t>Not reviewed</t>
        </is>
      </c>
      <c r="AW1346" t="inlineStr">
        <is>
          <t>Not reviewed</t>
        </is>
      </c>
      <c r="AX1346" t="inlineStr">
        <is>
          <t>Not reported</t>
        </is>
      </c>
      <c r="AY1346" t="inlineStr">
        <is>
          <t>Not reported</t>
        </is>
      </c>
      <c r="AZ1346" t="inlineStr">
        <is>
          <t>Not reported</t>
        </is>
      </c>
      <c r="BA1346" t="inlineStr">
        <is>
          <t>Not reported</t>
        </is>
      </c>
      <c r="BB1346" t="inlineStr">
        <is>
          <t>Not reported</t>
        </is>
      </c>
      <c r="BC1346" t="inlineStr">
        <is>
          <t>Not reported</t>
        </is>
      </c>
      <c r="BD1346" t="inlineStr">
        <is>
          <t>Not reported</t>
        </is>
      </c>
      <c r="BE1346" t="inlineStr">
        <is>
          <t>Not reported</t>
        </is>
      </c>
      <c r="BF1346" t="inlineStr">
        <is>
          <t>Not reported</t>
        </is>
      </c>
      <c r="BG1346" t="inlineStr">
        <is>
          <t>Not reviewed (not included)</t>
        </is>
      </c>
      <c r="BH1346" t="inlineStr">
        <is>
          <t>N/A</t>
        </is>
      </c>
      <c r="BI1346" t="inlineStr">
        <is>
          <t>Not reviewed</t>
        </is>
      </c>
      <c r="BJ1346" t="inlineStr">
        <is>
          <t>Not reviewed</t>
        </is>
      </c>
      <c r="BK1346" t="inlineStr">
        <is>
          <t>Not reviewed</t>
        </is>
      </c>
      <c r="BL1346" t="inlineStr">
        <is>
          <t>Not reviewed</t>
        </is>
      </c>
      <c r="BM1346" t="inlineStr">
        <is>
          <t>Not reviewed (not included)</t>
        </is>
      </c>
      <c r="BN1346" t="inlineStr">
        <is>
          <t>Non-ADHD Focused - E2-Not ADHD focused: Neither title nor abstract mentions ADHD or attention-deficit/hyperactivity</t>
        </is>
      </c>
      <c r="BO1346" t="inlineStr">
        <is>
          <t>Abstract-level screening only</t>
        </is>
      </c>
      <c r="BP1346" t="inlineStr">
        <is>
          <t>70</t>
        </is>
      </c>
    </row>
    <row r="1347">
      <c r="A1347" t="inlineStr">
        <is>
          <t>Electroencephalography microstate alterations reflect potential double-edged cognitive adaptation in Ménière's disease</t>
        </is>
      </c>
      <c r="B1347" t="n">
        <v>2024</v>
      </c>
      <c r="C1347" t="inlineStr">
        <is>
          <t>Not checked</t>
        </is>
      </c>
      <c r="D1347" t="inlineStr">
        <is>
          <t>Not checked</t>
        </is>
      </c>
      <c r="E1347" t="inlineStr">
        <is>
          <t>10.1111/CNS.14896</t>
        </is>
      </c>
      <c r="F1347" t="inlineStr">
        <is>
          <t>Purpose: To explore the microstate characteristics and underlying brain network activity of Ménière's disease (MD) patients based on high-density electroencephalography (EEG), elucidate the association between microstate dynamics and clinical manifestation, and explore the potential of EEG microstate features as future neurobiomarkers for MD. Methods: Thirty-two patients diagnosed with MD and 29 healthy controls (HC) matched for demographic characteristics were included in the study. Dysfunction and subjective symptom severity were assessed by neuropsychological questionnaires, pure tone audiometry, and vestibular function tests. Resting-state EEG recordings were obtained using a 256-channel EEG system, and the electric field topographies were clustered into four dominant microstate classes (A, B, C, and D). The dynamic parameters of each microstate were analyzed and utilized as input for a support vector machine (SVM) classifier to identify significant microstate signatures associated with MD. The clinical significance was further explored through Spearman correlation analysis. Results: MD patients exhibited an increased presence of microstate class C and a decreased frequency of transitions between microstate class A and B, as well as between class A and D. The transitions from microstate class A to C were also elevated. Further analysis revealed a positive correlation between equilibrium scores and the transitions from microstate class A to C under somatosensory challenging conditions. Conversely, transitions between class A and B were negatively correlated with vertigo symptoms. No significant correlations were detected between these characteristics and auditory test results or emotional scores. Utilizing the microstate features identified via sequential backward selection, the linear SVM classifier achieved a sensitivity of 86.21% and a specificity of 90.61% in distinguishing MD patients from HC. Conclusions: We identified several EEG microstate characteristics</t>
        </is>
      </c>
      <c r="G1347" t="inlineStr">
        <is>
          <t>Unimodal</t>
        </is>
      </c>
      <c r="H1347" t="inlineStr">
        <is>
          <t>See abstract</t>
        </is>
      </c>
      <c r="I1347" t="inlineStr">
        <is>
          <t>See abstract</t>
        </is>
      </c>
      <c r="J1347" t="inlineStr">
        <is>
          <t>See abstract (AI/ML)</t>
        </is>
      </c>
      <c r="K1347" t="inlineStr">
        <is>
          <t>See abstract</t>
        </is>
      </c>
      <c r="M1347" t="inlineStr">
        <is>
          <t>See abstract</t>
        </is>
      </c>
      <c r="N1347" t="inlineStr">
        <is>
          <t>See abstract</t>
        </is>
      </c>
      <c r="O1347" t="inlineStr">
        <is>
          <t>Not verified from abstract</t>
        </is>
      </c>
      <c r="P1347" t="inlineStr">
        <is>
          <t>See abstract</t>
        </is>
      </c>
      <c r="Q1347" t="inlineStr">
        <is>
          <t>See abstract</t>
        </is>
      </c>
      <c r="R1347" t="inlineStr">
        <is>
          <t>Not reviewed (not included)</t>
        </is>
      </c>
      <c r="S1347" t="inlineStr">
        <is>
          <t>Not reviewed (not included)</t>
        </is>
      </c>
      <c r="T1347" t="inlineStr">
        <is>
          <t>Abstract screening only. Non-ADHD Focused</t>
        </is>
      </c>
      <c r="U1347" t="inlineStr">
        <is>
          <t>EXCLUDE</t>
        </is>
      </c>
      <c r="V1347" t="inlineStr">
        <is>
          <t>E2-Not ADHD focused: Neither title nor abstract mentions ADHD or attention-deficit/hyperactivity</t>
        </is>
      </c>
      <c r="W1347" t="inlineStr">
        <is>
          <t>Excluded: Not ADHD Focused</t>
        </is>
      </c>
      <c r="X1347" t="inlineStr">
        <is>
          <t>Not assessed from abstract</t>
        </is>
      </c>
      <c r="Y1347" t="inlineStr">
        <is>
          <t>Scopus</t>
        </is>
      </c>
      <c r="Z1347" t="inlineStr">
        <is>
          <t>Not determined from abstract</t>
        </is>
      </c>
      <c r="AB1347" t="inlineStr">
        <is>
          <t>Not assessed (not included)</t>
        </is>
      </c>
      <c r="AC1347" t="inlineStr">
        <is>
          <t>Not assessed (not included)</t>
        </is>
      </c>
      <c r="AD1347" t="inlineStr">
        <is>
          <t>Li Y.-N.; Li J.; Wang P.-J.; Yu D.-Z.; Chen Z.-N.; Shi Z.-Y.; Wu Y.-Q.; Qi W.-D.; Lu W.; Shi H.-B.</t>
        </is>
      </c>
      <c r="AF1347" t="inlineStr">
        <is>
          <t>Unknown - Verify via DOI</t>
        </is>
      </c>
      <c r="AH1347" t="inlineStr">
        <is>
          <t>Not assessed</t>
        </is>
      </c>
      <c r="AI1347" t="inlineStr">
        <is>
          <t>Not reported</t>
        </is>
      </c>
      <c r="AJ1347" t="n">
        <v>29</v>
      </c>
      <c r="AK1347" t="inlineStr">
        <is>
          <t>Not reported</t>
        </is>
      </c>
      <c r="AL1347" t="inlineStr">
        <is>
          <t>Not reported</t>
        </is>
      </c>
      <c r="AM1347" t="inlineStr">
        <is>
          <t>Not reported</t>
        </is>
      </c>
      <c r="AN1347" t="inlineStr">
        <is>
          <t>Not reported</t>
        </is>
      </c>
      <c r="AO1347" t="inlineStr">
        <is>
          <t>Not reviewed</t>
        </is>
      </c>
      <c r="AP1347" t="inlineStr">
        <is>
          <t>Not reported</t>
        </is>
      </c>
      <c r="AQ1347" t="inlineStr">
        <is>
          <t>Not reported</t>
        </is>
      </c>
      <c r="AR1347" t="inlineStr">
        <is>
          <t>Not reported</t>
        </is>
      </c>
      <c r="AS1347" t="inlineStr">
        <is>
          <t>See abstract</t>
        </is>
      </c>
      <c r="AT1347" t="inlineStr">
        <is>
          <t>Not reviewed</t>
        </is>
      </c>
      <c r="AU1347" t="inlineStr">
        <is>
          <t>Not reviewed</t>
        </is>
      </c>
      <c r="AV1347" t="inlineStr">
        <is>
          <t>Not reviewed</t>
        </is>
      </c>
      <c r="AW1347" t="inlineStr">
        <is>
          <t>Not reviewed</t>
        </is>
      </c>
      <c r="AX1347" t="inlineStr">
        <is>
          <t>Not reported</t>
        </is>
      </c>
      <c r="AY1347" t="inlineStr">
        <is>
          <t>Not reported</t>
        </is>
      </c>
      <c r="AZ1347" t="inlineStr">
        <is>
          <t>Not reported</t>
        </is>
      </c>
      <c r="BA1347" t="inlineStr">
        <is>
          <t>Not reported</t>
        </is>
      </c>
      <c r="BB1347" t="inlineStr">
        <is>
          <t>Not reported</t>
        </is>
      </c>
      <c r="BC1347" t="inlineStr">
        <is>
          <t>Not reported</t>
        </is>
      </c>
      <c r="BD1347" t="inlineStr">
        <is>
          <t>Not reported</t>
        </is>
      </c>
      <c r="BE1347" t="inlineStr">
        <is>
          <t>Not reported</t>
        </is>
      </c>
      <c r="BF1347" t="inlineStr">
        <is>
          <t>Not reported</t>
        </is>
      </c>
      <c r="BG1347" t="inlineStr">
        <is>
          <t>Not reviewed (not included)</t>
        </is>
      </c>
      <c r="BH1347" t="inlineStr">
        <is>
          <t>N/A</t>
        </is>
      </c>
      <c r="BI1347" t="inlineStr">
        <is>
          <t>Not reviewed</t>
        </is>
      </c>
      <c r="BJ1347" t="inlineStr">
        <is>
          <t>Not reviewed</t>
        </is>
      </c>
      <c r="BK1347" t="inlineStr">
        <is>
          <t>Not reviewed</t>
        </is>
      </c>
      <c r="BL1347" t="inlineStr">
        <is>
          <t>Not reviewed</t>
        </is>
      </c>
      <c r="BM1347" t="inlineStr">
        <is>
          <t>Not reviewed (not included)</t>
        </is>
      </c>
      <c r="BN1347" t="inlineStr">
        <is>
          <t>Non-ADHD Focused - E2-Not ADHD focused: Neither title nor abstract mentions ADHD or attention-deficit/hyperactivity</t>
        </is>
      </c>
      <c r="BO1347" t="inlineStr">
        <is>
          <t>Abstract-level screening only</t>
        </is>
      </c>
      <c r="BP1347" t="inlineStr">
        <is>
          <t>Not reported</t>
        </is>
      </c>
    </row>
    <row r="1348">
      <c r="A1348" t="inlineStr">
        <is>
          <t>Toward a fair, gender-debiased classifier for the diagnosis of attention deficit/hyperactivity disorder- a Machine-Learning based classification study</t>
        </is>
      </c>
      <c r="B1348" t="n">
        <v>2025</v>
      </c>
      <c r="C1348" t="inlineStr">
        <is>
          <t>Not checked</t>
        </is>
      </c>
      <c r="D1348" t="inlineStr">
        <is>
          <t>Not checked</t>
        </is>
      </c>
      <c r="E1348" t="inlineStr">
        <is>
          <t>10.1186/S12911-025-03126-0</t>
        </is>
      </c>
      <c r="F1348" t="inlineStr">
        <is>
          <t>Background: Attention deficit/hyperactivity disorder (ADHD) is the most common neurodevelopmental disorder. Gender disparities in the diagnosis of ADHD have been reported, suggesting that females tend to be diagnosed later in life than males are. The delayed diagnosis in females has been attributed to an inequality in the diagnostic criteria, failing to focus on the gender differences regarding symptomatology, comorbidity, and societal factors contributing to this disparity. Methods: In this study, we introduced debiased classifiers for the diagnosis of ADHD via different bias mitigation algorithms of the AI Fairness 360 toolbox on a training dataset of 400 children and adolescents with and without ADHD (98 females, 25 ADHD patients, 73 typically developing females), a subsample of the Child Mind Institute dataset. Test data were acquired in an earlier study. Two datasets were used, one including personal characteristic features, scores of the clinical questionnaire Child Behavior Checklist, and wavelet variance coefficients as quantifiers of neural dynamics (fMRI), a second dataset included personal characteristic features, scores of the clinical questionnaire Child Behavior Checklist, and radiomic features of neural structure (sMRI). Results: We found that the reweighed XGBoost model achieved the best accuracy and highest fairness in both datasets. Using model explanation, we showed how reweighing influenced feature importance at the global and local levels. Conclusion: Based on methodological characteristics and insights from global and local model explana-tion, we discuss the reasons of these findings and conclude, that using the combination of bias mitigation and model explanation, improved classification models can be achieved. © The Author(s) 2025.</t>
        </is>
      </c>
      <c r="G1348" t="inlineStr">
        <is>
          <t>Unimodal</t>
        </is>
      </c>
      <c r="H1348" t="inlineStr">
        <is>
          <t>See abstract</t>
        </is>
      </c>
      <c r="I1348" t="inlineStr">
        <is>
          <t>See abstract</t>
        </is>
      </c>
      <c r="J1348" t="inlineStr">
        <is>
          <t>See abstract (AI/ML)</t>
        </is>
      </c>
      <c r="K1348" t="inlineStr">
        <is>
          <t>See abstract</t>
        </is>
      </c>
      <c r="L1348" t="n">
        <v>400</v>
      </c>
      <c r="M1348" t="inlineStr">
        <is>
          <t>See abstract</t>
        </is>
      </c>
      <c r="N1348" t="inlineStr">
        <is>
          <t>N≈400; details in abstract</t>
        </is>
      </c>
      <c r="O1348" t="inlineStr">
        <is>
          <t>Extracted from abstract: N≈400</t>
        </is>
      </c>
      <c r="P1348" t="inlineStr">
        <is>
          <t>See abstract</t>
        </is>
      </c>
      <c r="Q1348" t="inlineStr">
        <is>
          <t>See abstract</t>
        </is>
      </c>
      <c r="R1348" t="inlineStr">
        <is>
          <t>Not reviewed (not included)</t>
        </is>
      </c>
      <c r="S1348" t="inlineStr">
        <is>
          <t>Not reviewed (not included)</t>
        </is>
      </c>
      <c r="T1348" t="inlineStr">
        <is>
          <t>Abstract screening only. Not Selected for Final 95 (Pending Full Text Review)</t>
        </is>
      </c>
      <c r="U1348" t="inlineStr">
        <is>
          <t>EXCLUDE</t>
        </is>
      </c>
      <c r="V13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48" t="inlineStr">
        <is>
          <t>Excluded: Other Criterion</t>
        </is>
      </c>
      <c r="X1348" t="inlineStr">
        <is>
          <t>Not assessed from abstract</t>
        </is>
      </c>
      <c r="Y1348" t="inlineStr">
        <is>
          <t>Scopus</t>
        </is>
      </c>
      <c r="Z1348" t="inlineStr">
        <is>
          <t>Not determined from abstract</t>
        </is>
      </c>
      <c r="AB1348" t="inlineStr">
        <is>
          <t>Not assessed (not included)</t>
        </is>
      </c>
      <c r="AC1348" t="inlineStr">
        <is>
          <t>Not assessed (not included)</t>
        </is>
      </c>
      <c r="AD1348" t="inlineStr">
        <is>
          <t>Neufang S.; Li F.; Akhrif A.; Beyan O.D.</t>
        </is>
      </c>
      <c r="AF1348" t="inlineStr">
        <is>
          <t>Gold OA (BioMedCentral)</t>
        </is>
      </c>
      <c r="AH1348" t="inlineStr">
        <is>
          <t>Not assessed</t>
        </is>
      </c>
      <c r="AI1348" t="n">
        <v>25</v>
      </c>
      <c r="AJ1348" t="n">
        <v>73</v>
      </c>
      <c r="AK1348" t="inlineStr">
        <is>
          <t>Not reported</t>
        </is>
      </c>
      <c r="AL1348" t="inlineStr">
        <is>
          <t>Not reported</t>
        </is>
      </c>
      <c r="AM1348" t="inlineStr">
        <is>
          <t>Not reported</t>
        </is>
      </c>
      <c r="AN1348" t="inlineStr">
        <is>
          <t>Not reported</t>
        </is>
      </c>
      <c r="AO1348" t="inlineStr">
        <is>
          <t>Not reviewed</t>
        </is>
      </c>
      <c r="AP1348" t="inlineStr">
        <is>
          <t>Not reported</t>
        </is>
      </c>
      <c r="AQ1348" t="inlineStr">
        <is>
          <t>Not reported</t>
        </is>
      </c>
      <c r="AR1348" t="inlineStr">
        <is>
          <t>Not reported</t>
        </is>
      </c>
      <c r="AS1348" t="inlineStr">
        <is>
          <t>See abstract</t>
        </is>
      </c>
      <c r="AT1348" t="inlineStr">
        <is>
          <t>Not reviewed</t>
        </is>
      </c>
      <c r="AU1348" t="inlineStr">
        <is>
          <t>Not reviewed</t>
        </is>
      </c>
      <c r="AV1348" t="inlineStr">
        <is>
          <t>Not reviewed</t>
        </is>
      </c>
      <c r="AW1348" t="inlineStr">
        <is>
          <t>Not reviewed</t>
        </is>
      </c>
      <c r="AX1348" t="inlineStr">
        <is>
          <t>Not reported</t>
        </is>
      </c>
      <c r="AY1348" t="inlineStr">
        <is>
          <t>Not reported</t>
        </is>
      </c>
      <c r="AZ1348" t="inlineStr">
        <is>
          <t>Not reported</t>
        </is>
      </c>
      <c r="BA1348" t="inlineStr">
        <is>
          <t>Not reported</t>
        </is>
      </c>
      <c r="BB1348" t="inlineStr">
        <is>
          <t>Not reported</t>
        </is>
      </c>
      <c r="BC1348" t="inlineStr">
        <is>
          <t>Not reported</t>
        </is>
      </c>
      <c r="BD1348" t="inlineStr">
        <is>
          <t>Not reported</t>
        </is>
      </c>
      <c r="BE1348" t="inlineStr">
        <is>
          <t>Not reported</t>
        </is>
      </c>
      <c r="BF1348" t="inlineStr">
        <is>
          <t>Not reported</t>
        </is>
      </c>
      <c r="BG1348" t="inlineStr">
        <is>
          <t>Not reviewed (not included)</t>
        </is>
      </c>
      <c r="BH1348" t="inlineStr">
        <is>
          <t>N/A</t>
        </is>
      </c>
      <c r="BI1348" t="inlineStr">
        <is>
          <t>Not reviewed</t>
        </is>
      </c>
      <c r="BJ1348" t="inlineStr">
        <is>
          <t>Not reviewed</t>
        </is>
      </c>
      <c r="BK1348" t="inlineStr">
        <is>
          <t>Not reviewed</t>
        </is>
      </c>
      <c r="BL1348" t="inlineStr">
        <is>
          <t>Not reviewed</t>
        </is>
      </c>
      <c r="BM1348" t="inlineStr">
        <is>
          <t>Not reviewed (not included)</t>
        </is>
      </c>
      <c r="BN1348" t="inlineStr">
        <is>
          <t>Not Selected for Final 95 (Pending Full Text Review) - Candidate paper not selected for final 95: Passed abstract screening but not included in final selec</t>
        </is>
      </c>
      <c r="BO1348" t="inlineStr">
        <is>
          <t>Abstract-level screening only</t>
        </is>
      </c>
      <c r="BP1348" t="inlineStr">
        <is>
          <t>290</t>
        </is>
      </c>
    </row>
    <row r="1349">
      <c r="A1349" t="inlineStr">
        <is>
          <t>Feature Selection and Prediction of Pediatric Tuina in Attention Deficit/Hyperactivity Disorder Management: A Machine Learning Approach Based on Parent-Reported Children’s Constitution</t>
        </is>
      </c>
      <c r="B1349" t="n">
        <v>2025</v>
      </c>
      <c r="C1349" t="inlineStr">
        <is>
          <t>Not checked</t>
        </is>
      </c>
      <c r="D1349" t="inlineStr">
        <is>
          <t>Not checked</t>
        </is>
      </c>
      <c r="E1349" t="inlineStr">
        <is>
          <t>10.3390/BIOENGINEERING12101012</t>
        </is>
      </c>
      <c r="F1349" t="inlineStr">
        <is>
          <t>Background: Attention Deficit/Hyperactivity Disorder (ADHD) is a common neurodevelopmental disorder in children. Pediatric tuina, a traditional Chinese medicine (TCM) intervention, has shown potential in managing ADHD symptoms. Integrating machine learning (ML) into pediatric tuina could refine treatment personalization, allowing for a more feasible and better parent-administered use. Methods: We employed an ML-based model to analyze parent-reported constitutional features from 1005 children diagnosed with ADHD to predict individualized pediatric tuina treatments. This study focused on feature selection and the application of several ML models, including Support Vector Machines (SVM), Logistic Regression (LR), Multilayer Perceptron (MLP), and Random Forest (RF). The key task involved identifying the most relevant features for effective TCM pattern identification and diagnosis, which would guide personalized treatment strategies. Results: The ML models displayed strong predictive performance, with the MLP model achieving the highest Area Under the Curve (AUC) of 0.90 and an accuracy (ACC) of 0.74. Seven features were selected five times in cross-validation. This facilitated a more targeted and effective pediatric tuina application tailored to individual constitution. Conclusion: This study developed an ML-based approach to enhance ADHD management in children using pediatric tuina, informed by a parent-reported questionnaire. It identified seven key features for TCM pattern identification and personalized treatment strategies. MLP achieved the highest AUC and ACC. © 2025 by the authors.</t>
        </is>
      </c>
      <c r="G1349" t="inlineStr">
        <is>
          <t>Unimodal</t>
        </is>
      </c>
      <c r="H1349" t="inlineStr">
        <is>
          <t>See abstract</t>
        </is>
      </c>
      <c r="I1349" t="inlineStr">
        <is>
          <t>See abstract</t>
        </is>
      </c>
      <c r="J1349" t="inlineStr">
        <is>
          <t>See abstract (AI/ML)</t>
        </is>
      </c>
      <c r="K1349" t="inlineStr">
        <is>
          <t>See abstract</t>
        </is>
      </c>
      <c r="L1349" t="n">
        <v>1005</v>
      </c>
      <c r="M1349" t="inlineStr">
        <is>
          <t>See abstract</t>
        </is>
      </c>
      <c r="N1349" t="inlineStr">
        <is>
          <t>N≈1005; details in abstract</t>
        </is>
      </c>
      <c r="O1349" t="inlineStr">
        <is>
          <t>Extracted from abstract: N≈1005</t>
        </is>
      </c>
      <c r="P1349" t="inlineStr">
        <is>
          <t>See abstract</t>
        </is>
      </c>
      <c r="Q1349" t="inlineStr">
        <is>
          <t>See abstract</t>
        </is>
      </c>
      <c r="R1349" t="inlineStr">
        <is>
          <t>Not reviewed (not included)</t>
        </is>
      </c>
      <c r="S1349" t="inlineStr">
        <is>
          <t>Not reviewed (not included)</t>
        </is>
      </c>
      <c r="T1349" t="inlineStr">
        <is>
          <t>Abstract screening only. Not Selected for Final 95 (Pending Full Text Review)</t>
        </is>
      </c>
      <c r="U1349" t="inlineStr">
        <is>
          <t>EXCLUDE</t>
        </is>
      </c>
      <c r="V13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49" t="inlineStr">
        <is>
          <t>Excluded: Other Criterion</t>
        </is>
      </c>
      <c r="X1349" t="inlineStr">
        <is>
          <t>Not assessed from abstract</t>
        </is>
      </c>
      <c r="Y1349" t="inlineStr">
        <is>
          <t>Scopus</t>
        </is>
      </c>
      <c r="Z1349" t="inlineStr">
        <is>
          <t>Not determined from abstract</t>
        </is>
      </c>
      <c r="AB1349" t="inlineStr">
        <is>
          <t>Not assessed (not included)</t>
        </is>
      </c>
      <c r="AC1349" t="inlineStr">
        <is>
          <t>Not assessed (not included)</t>
        </is>
      </c>
      <c r="AD1349" t="inlineStr">
        <is>
          <t>Chen S.-C.; Wu G.-T.; Li H.; Zhang X.; Li Z.-H.; Wong P.-M.; Han L.-F.; Qin J.; Lo K.-C.; Yeung W.-F.; Ren G.</t>
        </is>
      </c>
      <c r="AF1349" t="inlineStr">
        <is>
          <t>Gold OA (MDPI)</t>
        </is>
      </c>
      <c r="AH1349" t="inlineStr">
        <is>
          <t>Not assessed</t>
        </is>
      </c>
      <c r="AI1349" t="inlineStr">
        <is>
          <t>Not reported</t>
        </is>
      </c>
      <c r="AJ1349" t="inlineStr">
        <is>
          <t>Not reported</t>
        </is>
      </c>
      <c r="AK1349" t="inlineStr">
        <is>
          <t>Not reported</t>
        </is>
      </c>
      <c r="AL1349" t="inlineStr">
        <is>
          <t>Not reported</t>
        </is>
      </c>
      <c r="AM1349" t="inlineStr">
        <is>
          <t>Not reported</t>
        </is>
      </c>
      <c r="AN1349" t="inlineStr">
        <is>
          <t>Not reported</t>
        </is>
      </c>
      <c r="AO1349" t="inlineStr">
        <is>
          <t>Not reviewed</t>
        </is>
      </c>
      <c r="AP1349" t="inlineStr">
        <is>
          <t>Not reported</t>
        </is>
      </c>
      <c r="AQ1349" t="inlineStr">
        <is>
          <t>Not reported</t>
        </is>
      </c>
      <c r="AR1349" t="inlineStr">
        <is>
          <t>Not reported</t>
        </is>
      </c>
      <c r="AS1349" t="inlineStr">
        <is>
          <t>See abstract</t>
        </is>
      </c>
      <c r="AT1349" t="inlineStr">
        <is>
          <t>Not reviewed</t>
        </is>
      </c>
      <c r="AU1349" t="inlineStr">
        <is>
          <t>Not reviewed</t>
        </is>
      </c>
      <c r="AV1349" t="inlineStr">
        <is>
          <t>Not reviewed</t>
        </is>
      </c>
      <c r="AW1349" t="inlineStr">
        <is>
          <t>Not reviewed</t>
        </is>
      </c>
      <c r="AX1349" t="inlineStr">
        <is>
          <t>Not reported</t>
        </is>
      </c>
      <c r="AY1349" t="inlineStr">
        <is>
          <t>Not reported</t>
        </is>
      </c>
      <c r="AZ1349" t="inlineStr">
        <is>
          <t>Not reported</t>
        </is>
      </c>
      <c r="BA1349" t="inlineStr">
        <is>
          <t>Not reported</t>
        </is>
      </c>
      <c r="BB1349" t="inlineStr">
        <is>
          <t>Not reported</t>
        </is>
      </c>
      <c r="BC1349" t="inlineStr">
        <is>
          <t>Not reported</t>
        </is>
      </c>
      <c r="BD1349" t="inlineStr">
        <is>
          <t>Not reported</t>
        </is>
      </c>
      <c r="BE1349" t="inlineStr">
        <is>
          <t>Not reported</t>
        </is>
      </c>
      <c r="BF1349" t="inlineStr">
        <is>
          <t>Not reported</t>
        </is>
      </c>
      <c r="BG1349" t="inlineStr">
        <is>
          <t>Not reviewed (not included)</t>
        </is>
      </c>
      <c r="BH1349" t="inlineStr">
        <is>
          <t>N/A</t>
        </is>
      </c>
      <c r="BI1349" t="inlineStr">
        <is>
          <t>Not reviewed</t>
        </is>
      </c>
      <c r="BJ1349" t="inlineStr">
        <is>
          <t>Not reviewed</t>
        </is>
      </c>
      <c r="BK1349" t="inlineStr">
        <is>
          <t>Not reviewed</t>
        </is>
      </c>
      <c r="BL1349" t="inlineStr">
        <is>
          <t>Not reviewed</t>
        </is>
      </c>
      <c r="BM1349" t="inlineStr">
        <is>
          <t>Not reviewed (not included)</t>
        </is>
      </c>
      <c r="BN1349" t="inlineStr">
        <is>
          <t>Not Selected for Final 95 (Pending Full Text Review) - Candidate paper not selected for final 95: Passed abstract screening but not included in final selec</t>
        </is>
      </c>
      <c r="BO1349" t="inlineStr">
        <is>
          <t>Abstract-level screening only</t>
        </is>
      </c>
      <c r="BP1349" t="inlineStr">
        <is>
          <t>1003</t>
        </is>
      </c>
    </row>
    <row r="1350">
      <c r="A1350" t="inlineStr">
        <is>
          <t>A systematic review on the application of machine learning models in psychometric questionnaires for the diagnosis of attention deficit hyperactivity disorder</t>
        </is>
      </c>
      <c r="B1350" t="n">
        <v>2024</v>
      </c>
      <c r="C1350" t="inlineStr">
        <is>
          <t>Not checked</t>
        </is>
      </c>
      <c r="D1350" t="inlineStr">
        <is>
          <t>Not checked</t>
        </is>
      </c>
      <c r="E1350" t="inlineStr">
        <is>
          <t>10.1111/EJN.16288</t>
        </is>
      </c>
      <c r="F1350" t="inlineStr">
        <is>
          <t>Attention deficit hyperactivity disorder is one of the most prevalent neurodevelopmental disorders worldwide. Recent studies show that machine learning has great potential for the diagnosis of attention deficit hyperactivity disorder. The aim of the present article is to systematically review the scientific literature on machine learning studies for the diagnosis of attention deficit hyperactivity disorder, focusing on psychometric questionnaire tools. The Preferred Reporting Items for Systematic reviews and Meta-Analyses (PRISMA) guidelines were adopted. The review protocol was registered in the PROSPERO database. A search was conducted in three databases—Web of Science Core Collection, Scopus and Pubmed—with the aim of identifying studies that apply ML techniques to support the diagnosis of attention deficit hyperactivity disorder. A total of 17 empirical studies were found that met the established inclusion criteria. The results showed that machine learning can be used to increase the accuracy of attention deficit hyperactivity disorder diagnosis. Machine learning techniques are useful and effective strategies that can complement traditional diagnostics in patients with attention deficit hyperactivity disorder. © 2024 The Authors. European Journal of Neuroscience published by Federation of European Neuroscience Societies and John Wiley &amp; Sons Ltd.</t>
        </is>
      </c>
      <c r="G1350" t="inlineStr">
        <is>
          <t>Unimodal</t>
        </is>
      </c>
      <c r="H1350" t="inlineStr">
        <is>
          <t>See abstract</t>
        </is>
      </c>
      <c r="I1350" t="inlineStr">
        <is>
          <t>See abstract</t>
        </is>
      </c>
      <c r="J1350" t="inlineStr">
        <is>
          <t>See abstract (AI/ML)</t>
        </is>
      </c>
      <c r="K1350" t="inlineStr">
        <is>
          <t>See abstract</t>
        </is>
      </c>
      <c r="M1350" t="inlineStr">
        <is>
          <t>See abstract</t>
        </is>
      </c>
      <c r="N1350" t="inlineStr">
        <is>
          <t>See abstract</t>
        </is>
      </c>
      <c r="O1350" t="inlineStr">
        <is>
          <t>Not verified from abstract</t>
        </is>
      </c>
      <c r="P1350" t="inlineStr">
        <is>
          <t>See abstract</t>
        </is>
      </c>
      <c r="Q1350" t="inlineStr">
        <is>
          <t>See abstract</t>
        </is>
      </c>
      <c r="R1350" t="inlineStr">
        <is>
          <t>Not reviewed (not included)</t>
        </is>
      </c>
      <c r="S1350" t="inlineStr">
        <is>
          <t>Not reviewed (not included)</t>
        </is>
      </c>
      <c r="T1350" t="inlineStr">
        <is>
          <t>Abstract screening only. Not Primary Research</t>
        </is>
      </c>
      <c r="U1350" t="inlineStr">
        <is>
          <t>EXCLUDE</t>
        </is>
      </c>
      <c r="V1350" t="inlineStr">
        <is>
          <t>E6-Not Primary Research: Title/abstract indicates systematic review, meta-analysis, or review paper</t>
        </is>
      </c>
      <c r="W1350" t="inlineStr">
        <is>
          <t>Excluded: Not Primary Research</t>
        </is>
      </c>
      <c r="X1350" t="inlineStr">
        <is>
          <t>Not assessed from abstract</t>
        </is>
      </c>
      <c r="Y1350" t="inlineStr">
        <is>
          <t>Scopus</t>
        </is>
      </c>
      <c r="Z1350" t="inlineStr">
        <is>
          <t>Not determined from abstract</t>
        </is>
      </c>
      <c r="AB1350" t="inlineStr">
        <is>
          <t>Not assessed (not included)</t>
        </is>
      </c>
      <c r="AC1350" t="inlineStr">
        <is>
          <t>Not assessed (not included)</t>
        </is>
      </c>
      <c r="AD1350" t="inlineStr">
        <is>
          <t>Caselles-Pina L.; Quesada-López A.; Sújar A.; Hernández E.M.G.; Delgado-Gómez D.</t>
        </is>
      </c>
      <c r="AF1350" t="inlineStr">
        <is>
          <t>Unknown - Verify via DOI</t>
        </is>
      </c>
      <c r="AH1350" t="inlineStr">
        <is>
          <t>Not assessed</t>
        </is>
      </c>
      <c r="AI1350" t="inlineStr">
        <is>
          <t>Not reported</t>
        </is>
      </c>
      <c r="AJ1350" t="inlineStr">
        <is>
          <t>Not reported</t>
        </is>
      </c>
      <c r="AK1350" t="inlineStr">
        <is>
          <t>Not reported</t>
        </is>
      </c>
      <c r="AL1350" t="inlineStr">
        <is>
          <t>Not reported</t>
        </is>
      </c>
      <c r="AM1350" t="inlineStr">
        <is>
          <t>Not reported</t>
        </is>
      </c>
      <c r="AN1350" t="inlineStr">
        <is>
          <t>Not reported</t>
        </is>
      </c>
      <c r="AO1350" t="inlineStr">
        <is>
          <t>Not reviewed</t>
        </is>
      </c>
      <c r="AP1350" t="inlineStr">
        <is>
          <t>Not reported</t>
        </is>
      </c>
      <c r="AQ1350" t="inlineStr">
        <is>
          <t>Not reported</t>
        </is>
      </c>
      <c r="AR1350" t="inlineStr">
        <is>
          <t>Not reported</t>
        </is>
      </c>
      <c r="AS1350" t="inlineStr">
        <is>
          <t>See abstract</t>
        </is>
      </c>
      <c r="AT1350" t="inlineStr">
        <is>
          <t>Not reviewed</t>
        </is>
      </c>
      <c r="AU1350" t="inlineStr">
        <is>
          <t>Not reviewed</t>
        </is>
      </c>
      <c r="AV1350" t="inlineStr">
        <is>
          <t>Not reviewed</t>
        </is>
      </c>
      <c r="AW1350" t="inlineStr">
        <is>
          <t>Not reviewed</t>
        </is>
      </c>
      <c r="AX1350" t="inlineStr">
        <is>
          <t>Not reported</t>
        </is>
      </c>
      <c r="AY1350" t="inlineStr">
        <is>
          <t>Not reported</t>
        </is>
      </c>
      <c r="AZ1350" t="inlineStr">
        <is>
          <t>Not reported</t>
        </is>
      </c>
      <c r="BA1350" t="inlineStr">
        <is>
          <t>Not reported</t>
        </is>
      </c>
      <c r="BB1350" t="inlineStr">
        <is>
          <t>Not reported</t>
        </is>
      </c>
      <c r="BC1350" t="inlineStr">
        <is>
          <t>Not reported</t>
        </is>
      </c>
      <c r="BD1350" t="inlineStr">
        <is>
          <t>Not reported</t>
        </is>
      </c>
      <c r="BE1350" t="inlineStr">
        <is>
          <t>Not reported</t>
        </is>
      </c>
      <c r="BF1350" t="inlineStr">
        <is>
          <t>Not reported</t>
        </is>
      </c>
      <c r="BG1350" t="inlineStr">
        <is>
          <t>Not reviewed (not included)</t>
        </is>
      </c>
      <c r="BH1350" t="inlineStr">
        <is>
          <t>N/A</t>
        </is>
      </c>
      <c r="BI1350" t="inlineStr">
        <is>
          <t>Not reviewed</t>
        </is>
      </c>
      <c r="BJ1350" t="inlineStr">
        <is>
          <t>Not reviewed</t>
        </is>
      </c>
      <c r="BK1350" t="inlineStr">
        <is>
          <t>Not reviewed</t>
        </is>
      </c>
      <c r="BL1350" t="inlineStr">
        <is>
          <t>Not reviewed</t>
        </is>
      </c>
      <c r="BM1350" t="inlineStr">
        <is>
          <t>Not reviewed (not included)</t>
        </is>
      </c>
      <c r="BN1350" t="inlineStr">
        <is>
          <t>Not Primary Research - E6-Not Primary Research: Title/abstract indicates systematic review, meta-analysis, or review paper</t>
        </is>
      </c>
      <c r="BO1350" t="inlineStr">
        <is>
          <t>Abstract-level screening only</t>
        </is>
      </c>
      <c r="BP1350" t="inlineStr">
        <is>
          <t>Not reported</t>
        </is>
      </c>
    </row>
    <row r="1351">
      <c r="A1351" t="inlineStr">
        <is>
          <t>Innovations in Meta-Analytic and Computational Methods in the Neuroscientific Investigation of Psychiatric and Neurological Disorders</t>
        </is>
      </c>
      <c r="B1351" t="n">
        <v>2025</v>
      </c>
      <c r="C1351" t="inlineStr">
        <is>
          <t>Not checked</t>
        </is>
      </c>
      <c r="D1351" t="inlineStr">
        <is>
          <t>Not checked</t>
        </is>
      </c>
      <c r="E1351" t="inlineStr">
        <is>
          <t>10.3390/BRAINSCI15121323</t>
        </is>
      </c>
      <c r="F1351" t="inlineStr">
        <is>
          <t>Recent advancements in neuroimaging and genetics have generated a rapid proliferation of primary studies in these fields, leading to the development and application of meta-analytic methods, which have contributed substantially to our understanding of psychiatric and neurological disorders. The current narrative review discusses four such innovations and applications in meta-analytic techniques and how they have advanced our understanding of clinical conditions: (1) multilevel kernel density analysis (MKDA) of functional magnetic resonance imaging (fMRI) studies, (2) meta-analyses of positron emission tomography (PET) imaging of neuroinflammation, (3) Enhancing Neuroimaging Genetics through Meta-Analysis (ENIGMA) Consortium neuroimaging protocols, and (4) meta-genome-wide association studies (Meta-GWASs) and polygenic risk scores (PRSs). These meta-analytic methods have contributed substantially to our understanding of psychiatric and neurological disorders by refining robust neural models, identifying transdiagnostic and disease-specific biomarkers of inflammation, uncovering numerous genetic risk variants with improved prediction models, and underscoring the polygenic and pleiotropic architecture of these conditions. Future research should continue to develop techniques for harmonizing multimodal data analysis, pursue both biomarker- and mechanism-driven approaches to discovery, and leverage biological discoveries to advance development of precision treatments and diagnostic frameworks. © 2025 by the authors.</t>
        </is>
      </c>
      <c r="G1351" t="inlineStr">
        <is>
          <t>Unimodal</t>
        </is>
      </c>
      <c r="H1351" t="inlineStr">
        <is>
          <t>See abstract</t>
        </is>
      </c>
      <c r="I1351" t="inlineStr">
        <is>
          <t>See abstract</t>
        </is>
      </c>
      <c r="J1351" t="inlineStr">
        <is>
          <t>See abstract (AI/ML)</t>
        </is>
      </c>
      <c r="K1351" t="inlineStr">
        <is>
          <t>See abstract</t>
        </is>
      </c>
      <c r="M1351" t="inlineStr">
        <is>
          <t>See abstract</t>
        </is>
      </c>
      <c r="N1351" t="inlineStr">
        <is>
          <t>See abstract</t>
        </is>
      </c>
      <c r="O1351" t="inlineStr">
        <is>
          <t>Not verified from abstract</t>
        </is>
      </c>
      <c r="P1351" t="inlineStr">
        <is>
          <t>See abstract</t>
        </is>
      </c>
      <c r="Q1351" t="inlineStr">
        <is>
          <t>See abstract</t>
        </is>
      </c>
      <c r="R1351" t="inlineStr">
        <is>
          <t>Not reviewed (not included)</t>
        </is>
      </c>
      <c r="S1351" t="inlineStr">
        <is>
          <t>Not reviewed (not included)</t>
        </is>
      </c>
      <c r="T1351" t="inlineStr">
        <is>
          <t>Abstract screening only. Non-ADHD Focused</t>
        </is>
      </c>
      <c r="U1351" t="inlineStr">
        <is>
          <t>EXCLUDE</t>
        </is>
      </c>
      <c r="V1351" t="inlineStr">
        <is>
          <t>E2-Not ADHD focused: Neither title nor abstract mentions ADHD or attention-deficit/hyperactivity</t>
        </is>
      </c>
      <c r="W1351" t="inlineStr">
        <is>
          <t>Excluded: Not ADHD Focused</t>
        </is>
      </c>
      <c r="X1351" t="inlineStr">
        <is>
          <t>Not assessed from abstract</t>
        </is>
      </c>
      <c r="Y1351" t="inlineStr">
        <is>
          <t>Scopus</t>
        </is>
      </c>
      <c r="Z1351" t="inlineStr">
        <is>
          <t>Not determined from abstract</t>
        </is>
      </c>
      <c r="AB1351" t="inlineStr">
        <is>
          <t>Not assessed (not included)</t>
        </is>
      </c>
      <c r="AC1351" t="inlineStr">
        <is>
          <t>Not assessed (not included)</t>
        </is>
      </c>
      <c r="AD1351" t="inlineStr">
        <is>
          <t>Miller C.H.; Farrer T.J.; Moore J.D.; Wright M.J.; Baten C.; Woo E.; Hamilton J.P.; Sacchet M.D.; Erickson L.D.; Gale S.D.; Hedges D.W.</t>
        </is>
      </c>
      <c r="AF1351" t="inlineStr">
        <is>
          <t>Gold OA (MDPI)</t>
        </is>
      </c>
      <c r="AH1351" t="inlineStr">
        <is>
          <t>Not assessed</t>
        </is>
      </c>
      <c r="AI1351" t="inlineStr">
        <is>
          <t>Not reported</t>
        </is>
      </c>
      <c r="AJ1351" t="inlineStr">
        <is>
          <t>Not reported</t>
        </is>
      </c>
      <c r="AK1351" t="inlineStr">
        <is>
          <t>Not reported</t>
        </is>
      </c>
      <c r="AL1351" t="inlineStr">
        <is>
          <t>Not reported</t>
        </is>
      </c>
      <c r="AM1351" t="inlineStr">
        <is>
          <t>Not reported</t>
        </is>
      </c>
      <c r="AN1351" t="inlineStr">
        <is>
          <t>Not reported</t>
        </is>
      </c>
      <c r="AO1351" t="inlineStr">
        <is>
          <t>Not reviewed</t>
        </is>
      </c>
      <c r="AP1351" t="inlineStr">
        <is>
          <t>Not reported</t>
        </is>
      </c>
      <c r="AQ1351" t="inlineStr">
        <is>
          <t>Not reported</t>
        </is>
      </c>
      <c r="AR1351" t="inlineStr">
        <is>
          <t>Not reported</t>
        </is>
      </c>
      <c r="AS1351" t="inlineStr">
        <is>
          <t>See abstract</t>
        </is>
      </c>
      <c r="AT1351" t="inlineStr">
        <is>
          <t>Not reviewed</t>
        </is>
      </c>
      <c r="AU1351" t="inlineStr">
        <is>
          <t>Not reviewed</t>
        </is>
      </c>
      <c r="AV1351" t="inlineStr">
        <is>
          <t>Not reviewed</t>
        </is>
      </c>
      <c r="AW1351" t="inlineStr">
        <is>
          <t>Not reviewed</t>
        </is>
      </c>
      <c r="AX1351" t="inlineStr">
        <is>
          <t>Not reported</t>
        </is>
      </c>
      <c r="AY1351" t="inlineStr">
        <is>
          <t>Not reported</t>
        </is>
      </c>
      <c r="AZ1351" t="inlineStr">
        <is>
          <t>Not reported</t>
        </is>
      </c>
      <c r="BA1351" t="inlineStr">
        <is>
          <t>Not reported</t>
        </is>
      </c>
      <c r="BB1351" t="inlineStr">
        <is>
          <t>Not reported</t>
        </is>
      </c>
      <c r="BC1351" t="inlineStr">
        <is>
          <t>Not reported</t>
        </is>
      </c>
      <c r="BD1351" t="inlineStr">
        <is>
          <t>Not reported</t>
        </is>
      </c>
      <c r="BE1351" t="inlineStr">
        <is>
          <t>Not reported</t>
        </is>
      </c>
      <c r="BF1351" t="inlineStr">
        <is>
          <t>Not reported</t>
        </is>
      </c>
      <c r="BG1351" t="inlineStr">
        <is>
          <t>Not reviewed (not included)</t>
        </is>
      </c>
      <c r="BH1351" t="inlineStr">
        <is>
          <t>N/A</t>
        </is>
      </c>
      <c r="BI1351" t="inlineStr">
        <is>
          <t>Not reviewed</t>
        </is>
      </c>
      <c r="BJ1351" t="inlineStr">
        <is>
          <t>Not reviewed</t>
        </is>
      </c>
      <c r="BK1351" t="inlineStr">
        <is>
          <t>Not reviewed</t>
        </is>
      </c>
      <c r="BL1351" t="inlineStr">
        <is>
          <t>Not reviewed</t>
        </is>
      </c>
      <c r="BM1351" t="inlineStr">
        <is>
          <t>Not reviewed (not included)</t>
        </is>
      </c>
      <c r="BN1351" t="inlineStr">
        <is>
          <t>Non-ADHD Focused - E2-Not ADHD focused: Neither title nor abstract mentions ADHD or attention-deficit/hyperactivity</t>
        </is>
      </c>
      <c r="BO1351" t="inlineStr">
        <is>
          <t>Abstract-level screening only</t>
        </is>
      </c>
      <c r="BP1351" t="inlineStr">
        <is>
          <t>1312</t>
        </is>
      </c>
    </row>
    <row r="1352">
      <c r="A1352" t="inlineStr">
        <is>
          <t>Integration of multi-omics and crowdsourcing assessment of placenta-brain axis biomarkers for predicting neurodevelopmental disorders</t>
        </is>
      </c>
      <c r="B1352" t="n">
        <v>2025</v>
      </c>
      <c r="C1352" t="inlineStr">
        <is>
          <t>Not checked</t>
        </is>
      </c>
      <c r="D1352" t="inlineStr">
        <is>
          <t>Not checked</t>
        </is>
      </c>
      <c r="E1352" t="inlineStr">
        <is>
          <t>10.1016/J.JAD.2025.119732</t>
        </is>
      </c>
      <c r="F1352" t="inlineStr">
        <is>
          <t>Neurodevelopmental disorders (NDDs) are heterogeneous and multifactorial psychiatric disorders with abnormalities in multiple biological domains. It is increasingly recognized that the placenta profoundly influences fetal neurodevelopment due to the finding of the placenta-brain axis. However, few studies have investigated the interplay between placenta dysfunction and NDDs, especially autism spectrum disorder (ASD) symptoms, attention-deficit/hyperactivity disorder (ADHD) symptoms, and intellectual disability (ID) symptoms, by using integrative multi-omics data. Here, we performed an analysis of transcriptomic and non-targeted metabolomic individually and integratively to characterize the placental multi-omics profiles of children with NDDs in Ma'anshan Birth Cohort, and to identify biomarkers associated with the placenta-brain axis. Integrating transcriptome and metabolome perspectives, we further conducted a multi-omics machine learning workflow to discover reliable placental biomarkers for early diagnosis of these NDDs in the participants. Integrative analysis of differentially expressed genes and metabolites revealed a common intrauterine regulation mechanism for ASD symptoms and ADHD symptoms. Combined with machine learning, prediction models were constructed and 99.7 % of ASD symptoms, 99.0 % of ADHD symptoms, and 95.7 % of ID symptoms were correctly classified. This is the first study combining transcriptomics and metabolomics from the perspective of the placental-brain axis in humans, which contributes to a deeper understanding about the pathogenesis of the NDDs and may potentially pave the way toward molecular diagnosis of different disorders. © 2025 Elsevier B.V.</t>
        </is>
      </c>
      <c r="G1352" t="inlineStr">
        <is>
          <t>Unimodal</t>
        </is>
      </c>
      <c r="H1352" t="inlineStr">
        <is>
          <t>See abstract</t>
        </is>
      </c>
      <c r="I1352" t="inlineStr">
        <is>
          <t>See abstract</t>
        </is>
      </c>
      <c r="J1352" t="inlineStr">
        <is>
          <t>See abstract (AI/ML)</t>
        </is>
      </c>
      <c r="K1352" t="inlineStr">
        <is>
          <t>See abstract</t>
        </is>
      </c>
      <c r="M1352" t="inlineStr">
        <is>
          <t>See abstract</t>
        </is>
      </c>
      <c r="N1352" t="inlineStr">
        <is>
          <t>See abstract</t>
        </is>
      </c>
      <c r="O1352" t="inlineStr">
        <is>
          <t>Not verified from abstract</t>
        </is>
      </c>
      <c r="P1352" t="inlineStr">
        <is>
          <t>See abstract</t>
        </is>
      </c>
      <c r="Q1352" t="inlineStr">
        <is>
          <t>See abstract</t>
        </is>
      </c>
      <c r="R1352" t="inlineStr">
        <is>
          <t>Not reviewed (not included)</t>
        </is>
      </c>
      <c r="S1352" t="inlineStr">
        <is>
          <t>Not reviewed (not included)</t>
        </is>
      </c>
      <c r="T1352" t="inlineStr">
        <is>
          <t>Abstract screening only. Not Selected for Final 95 (Pending Full Text Review)</t>
        </is>
      </c>
      <c r="U1352" t="inlineStr">
        <is>
          <t>EXCLUDE</t>
        </is>
      </c>
      <c r="V13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52" t="inlineStr">
        <is>
          <t>Excluded: Other Criterion</t>
        </is>
      </c>
      <c r="X1352" t="inlineStr">
        <is>
          <t>Not assessed from abstract</t>
        </is>
      </c>
      <c r="Y1352" t="inlineStr">
        <is>
          <t>Scopus</t>
        </is>
      </c>
      <c r="Z1352" t="inlineStr">
        <is>
          <t>Not determined from abstract</t>
        </is>
      </c>
      <c r="AB1352" t="inlineStr">
        <is>
          <t>Not assessed (not included)</t>
        </is>
      </c>
      <c r="AC1352" t="inlineStr">
        <is>
          <t>Not assessed (not included)</t>
        </is>
      </c>
      <c r="AD1352" t="inlineStr">
        <is>
          <t>Zhang Y.; Jin H.; Tong J.; Gan H.; Tao F.; Zhu Y.</t>
        </is>
      </c>
      <c r="AF1352" t="inlineStr">
        <is>
          <t>Hybrid OA (Elsevier)</t>
        </is>
      </c>
      <c r="AH1352" t="inlineStr">
        <is>
          <t>Not assessed</t>
        </is>
      </c>
      <c r="AI1352" t="inlineStr">
        <is>
          <t>Not reported</t>
        </is>
      </c>
      <c r="AJ1352" t="inlineStr">
        <is>
          <t>Not reported</t>
        </is>
      </c>
      <c r="AK1352" t="inlineStr">
        <is>
          <t>Not reported</t>
        </is>
      </c>
      <c r="AL1352" t="inlineStr">
        <is>
          <t>Not reported</t>
        </is>
      </c>
      <c r="AM1352" t="inlineStr">
        <is>
          <t>Not reported</t>
        </is>
      </c>
      <c r="AN1352" t="inlineStr">
        <is>
          <t>Not reported</t>
        </is>
      </c>
      <c r="AO1352" t="inlineStr">
        <is>
          <t>Not reviewed</t>
        </is>
      </c>
      <c r="AP1352" t="inlineStr">
        <is>
          <t>Not reported</t>
        </is>
      </c>
      <c r="AQ1352" t="inlineStr">
        <is>
          <t>Not reported</t>
        </is>
      </c>
      <c r="AR1352" t="inlineStr">
        <is>
          <t>Not reported</t>
        </is>
      </c>
      <c r="AS1352" t="inlineStr">
        <is>
          <t>See abstract</t>
        </is>
      </c>
      <c r="AT1352" t="inlineStr">
        <is>
          <t>Not reviewed</t>
        </is>
      </c>
      <c r="AU1352" t="inlineStr">
        <is>
          <t>Not reviewed</t>
        </is>
      </c>
      <c r="AV1352" t="inlineStr">
        <is>
          <t>Not reviewed</t>
        </is>
      </c>
      <c r="AW1352" t="inlineStr">
        <is>
          <t>Not reviewed</t>
        </is>
      </c>
      <c r="AX1352" t="inlineStr">
        <is>
          <t>Not reported</t>
        </is>
      </c>
      <c r="AY1352" t="inlineStr">
        <is>
          <t>Not reported</t>
        </is>
      </c>
      <c r="AZ1352" t="inlineStr">
        <is>
          <t>Not reported</t>
        </is>
      </c>
      <c r="BA1352" t="inlineStr">
        <is>
          <t>Not reported</t>
        </is>
      </c>
      <c r="BB1352" t="inlineStr">
        <is>
          <t>Not reported</t>
        </is>
      </c>
      <c r="BC1352" t="inlineStr">
        <is>
          <t>Not reported</t>
        </is>
      </c>
      <c r="BD1352" t="inlineStr">
        <is>
          <t>Not reported</t>
        </is>
      </c>
      <c r="BE1352" t="inlineStr">
        <is>
          <t>Not reported</t>
        </is>
      </c>
      <c r="BF1352" t="inlineStr">
        <is>
          <t>Not reported</t>
        </is>
      </c>
      <c r="BG1352" t="inlineStr">
        <is>
          <t>Not reviewed (not included)</t>
        </is>
      </c>
      <c r="BH1352" t="inlineStr">
        <is>
          <t>N/A</t>
        </is>
      </c>
      <c r="BI1352" t="inlineStr">
        <is>
          <t>Not reviewed</t>
        </is>
      </c>
      <c r="BJ1352" t="inlineStr">
        <is>
          <t>Not reviewed</t>
        </is>
      </c>
      <c r="BK1352" t="inlineStr">
        <is>
          <t>Not reviewed</t>
        </is>
      </c>
      <c r="BL1352" t="inlineStr">
        <is>
          <t>Not reviewed</t>
        </is>
      </c>
      <c r="BM1352" t="inlineStr">
        <is>
          <t>Not reviewed (not included)</t>
        </is>
      </c>
      <c r="BN1352" t="inlineStr">
        <is>
          <t>Not Selected for Final 95 (Pending Full Text Review) - Candidate paper not selected for final 95: Passed abstract screening but not included in final selec</t>
        </is>
      </c>
      <c r="BO1352" t="inlineStr">
        <is>
          <t>Abstract-level screening only</t>
        </is>
      </c>
      <c r="BP1352" t="inlineStr">
        <is>
          <t>Not reported</t>
        </is>
      </c>
    </row>
    <row r="1353">
      <c r="A1353" t="inlineStr">
        <is>
          <t>Population-based detection of children ASD/ADHD comorbidity from atypical sensory processing</t>
        </is>
      </c>
      <c r="B1353" t="n">
        <v>2024</v>
      </c>
      <c r="C1353" t="inlineStr">
        <is>
          <t>Not checked</t>
        </is>
      </c>
      <c r="D1353" t="inlineStr">
        <is>
          <t>Not checked</t>
        </is>
      </c>
      <c r="E1353" t="inlineStr">
        <is>
          <t>10.1007/S10489-024-05655-Z</t>
        </is>
      </c>
      <c r="F1353" t="inlineStr">
        <is>
          <t>Comorbidity between neurodevelopmental disorders is common, especially between autism spectrum disorder (ASD) and attention deficit/hyperactivity disorder (ADHD). This study aimed to detect overlapped sensory processing alterations in a sample of children and adolescents diagnosed with both ASD and ADHD. A collection of 42 standard and 8 proposed machine learning classifiers, 22 feature selection methods and 19 unbalanced classification strategies were applied on the 6 standard question groups of the Sensory Profile-2 questionnaire. The relatively low performance achieved by state-of-the-art classifiers led us to propose the feature population sum classifier, a probabilistic method based on class and feature value populations, designed for datasets where features are discrete numeric answers to questions in a questionnaire. The proposed method achieves the best kappa and accuracy, 60% and 82.5%, respectively, reaching 68% and 86.5% combined with backward sequential feature selection, with false positive and negative rates below 15%. Since the SP2 questionnaire can be filled by parents for children from three years, our prediction can alert the clinicians with an early diagnosis in order to apply early interventions. © The Author(s) 2024.</t>
        </is>
      </c>
      <c r="G1353" t="inlineStr">
        <is>
          <t>Unimodal</t>
        </is>
      </c>
      <c r="H1353" t="inlineStr">
        <is>
          <t>See abstract</t>
        </is>
      </c>
      <c r="I1353" t="inlineStr">
        <is>
          <t>See abstract</t>
        </is>
      </c>
      <c r="J1353" t="inlineStr">
        <is>
          <t>See abstract (AI/ML)</t>
        </is>
      </c>
      <c r="K1353" t="inlineStr">
        <is>
          <t>See abstract</t>
        </is>
      </c>
      <c r="M1353" t="inlineStr">
        <is>
          <t>See abstract</t>
        </is>
      </c>
      <c r="N1353" t="inlineStr">
        <is>
          <t>See abstract</t>
        </is>
      </c>
      <c r="O1353" t="inlineStr">
        <is>
          <t>Not verified from abstract</t>
        </is>
      </c>
      <c r="P1353" t="inlineStr">
        <is>
          <t>See abstract</t>
        </is>
      </c>
      <c r="Q1353" t="inlineStr">
        <is>
          <t>See abstract</t>
        </is>
      </c>
      <c r="R1353" t="inlineStr">
        <is>
          <t>Not reviewed (not included)</t>
        </is>
      </c>
      <c r="S1353" t="inlineStr">
        <is>
          <t>Not reviewed (not included)</t>
        </is>
      </c>
      <c r="T1353" t="inlineStr">
        <is>
          <t>Abstract screening only. Not Selected for Final 95 (Pending Full Text Review)</t>
        </is>
      </c>
      <c r="U1353" t="inlineStr">
        <is>
          <t>EXCLUDE</t>
        </is>
      </c>
      <c r="V13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53" t="inlineStr">
        <is>
          <t>Excluded: Other Criterion</t>
        </is>
      </c>
      <c r="X1353" t="inlineStr">
        <is>
          <t>Not assessed from abstract</t>
        </is>
      </c>
      <c r="Y1353" t="inlineStr">
        <is>
          <t>Scopus</t>
        </is>
      </c>
      <c r="Z1353" t="inlineStr">
        <is>
          <t>Not determined from abstract</t>
        </is>
      </c>
      <c r="AB1353" t="inlineStr">
        <is>
          <t>Not assessed (not included)</t>
        </is>
      </c>
      <c r="AC1353" t="inlineStr">
        <is>
          <t>Not assessed (not included)</t>
        </is>
      </c>
      <c r="AD1353" t="inlineStr">
        <is>
          <t>Fernández-Delgado M.; Cruz S.; Cernadas E.; Alateyat H.; Tubío-Fungueiriño M.; Sampaio A.; Carracedo A.; Fernández-Prieto M.</t>
        </is>
      </c>
      <c r="AF1353" t="inlineStr">
        <is>
          <t>Hybrid OA (Springer)</t>
        </is>
      </c>
      <c r="AH1353" t="inlineStr">
        <is>
          <t>Not assessed</t>
        </is>
      </c>
      <c r="AI1353" t="inlineStr">
        <is>
          <t>Not reported</t>
        </is>
      </c>
      <c r="AJ1353" t="inlineStr">
        <is>
          <t>Not reported</t>
        </is>
      </c>
      <c r="AK1353" t="inlineStr">
        <is>
          <t>Not reported</t>
        </is>
      </c>
      <c r="AL1353" t="inlineStr">
        <is>
          <t>Not reported</t>
        </is>
      </c>
      <c r="AM1353" t="inlineStr">
        <is>
          <t>Not reported</t>
        </is>
      </c>
      <c r="AN1353" t="inlineStr">
        <is>
          <t>Not reported</t>
        </is>
      </c>
      <c r="AO1353" t="inlineStr">
        <is>
          <t>Not reviewed</t>
        </is>
      </c>
      <c r="AP1353" t="inlineStr">
        <is>
          <t>Not reported</t>
        </is>
      </c>
      <c r="AQ1353" t="inlineStr">
        <is>
          <t>Not reported</t>
        </is>
      </c>
      <c r="AR1353" t="inlineStr">
        <is>
          <t>Not reported</t>
        </is>
      </c>
      <c r="AS1353" t="inlineStr">
        <is>
          <t>See abstract</t>
        </is>
      </c>
      <c r="AT1353" t="inlineStr">
        <is>
          <t>Not reviewed</t>
        </is>
      </c>
      <c r="AU1353" t="inlineStr">
        <is>
          <t>Not reviewed</t>
        </is>
      </c>
      <c r="AV1353" t="inlineStr">
        <is>
          <t>Not reviewed</t>
        </is>
      </c>
      <c r="AW1353" t="inlineStr">
        <is>
          <t>Not reviewed</t>
        </is>
      </c>
      <c r="AX1353" t="inlineStr">
        <is>
          <t>Not reported</t>
        </is>
      </c>
      <c r="AY1353" t="inlineStr">
        <is>
          <t>Not reported</t>
        </is>
      </c>
      <c r="AZ1353" t="inlineStr">
        <is>
          <t>Not reported</t>
        </is>
      </c>
      <c r="BA1353" t="inlineStr">
        <is>
          <t>Not reported</t>
        </is>
      </c>
      <c r="BB1353" t="inlineStr">
        <is>
          <t>Not reported</t>
        </is>
      </c>
      <c r="BC1353" t="inlineStr">
        <is>
          <t>Not reported</t>
        </is>
      </c>
      <c r="BD1353" t="inlineStr">
        <is>
          <t>Not reported</t>
        </is>
      </c>
      <c r="BE1353" t="inlineStr">
        <is>
          <t>Not reported</t>
        </is>
      </c>
      <c r="BF1353" t="inlineStr">
        <is>
          <t>Not reported</t>
        </is>
      </c>
      <c r="BG1353" t="inlineStr">
        <is>
          <t>Not reviewed (not included)</t>
        </is>
      </c>
      <c r="BH1353" t="inlineStr">
        <is>
          <t>N/A</t>
        </is>
      </c>
      <c r="BI1353" t="inlineStr">
        <is>
          <t>Not reviewed</t>
        </is>
      </c>
      <c r="BJ1353" t="inlineStr">
        <is>
          <t>Not reviewed</t>
        </is>
      </c>
      <c r="BK1353" t="inlineStr">
        <is>
          <t>Not reviewed</t>
        </is>
      </c>
      <c r="BL1353" t="inlineStr">
        <is>
          <t>Not reviewed</t>
        </is>
      </c>
      <c r="BM1353" t="inlineStr">
        <is>
          <t>Not reviewed (not included)</t>
        </is>
      </c>
      <c r="BN1353" t="inlineStr">
        <is>
          <t>Not Selected for Final 95 (Pending Full Text Review) - Candidate paper not selected for final 95: Passed abstract screening but not included in final selec</t>
        </is>
      </c>
      <c r="BO1353" t="inlineStr">
        <is>
          <t>Abstract-level screening only</t>
        </is>
      </c>
      <c r="BP1353" t="inlineStr">
        <is>
          <t>Not reported</t>
        </is>
      </c>
    </row>
    <row r="1354">
      <c r="A1354" t="inlineStr">
        <is>
          <t>Limitations of Binary Classification for Long-Horizon Diagnosis Prediction and Advantages of a Discrete-Time Time-to-Event Approach: Empirical Analysis</t>
        </is>
      </c>
      <c r="B1354" t="n">
        <v>2025</v>
      </c>
      <c r="C1354" t="inlineStr">
        <is>
          <t>Not checked</t>
        </is>
      </c>
      <c r="D1354" t="inlineStr">
        <is>
          <t>Not checked</t>
        </is>
      </c>
      <c r="E1354" t="inlineStr">
        <is>
          <t>10.2196/62985</t>
        </is>
      </c>
      <c r="F1354" t="inlineStr">
        <is>
          <t>Background: A major challenge in using electronic health records (EHR) is the inconsistency of patient follow-up, resulting in right-censored outcomes. This becomes particularly problematic in long-horizon event predictions, such as autism and attention-deficit/hyperactivity disorder (ADHD) diagnoses, where a significant number of patients are lost to follow-up before the outcome can be observed. Consequently, fully supervised methods such as binary classification (BC), which are trained to predict observed diagnoses, are substantially affected by the probability of sufficient follow-up, leading to biased results. Objective: This empirical analysis aims to characterize BC’s inherent limitations for long-horizon diagnosis prediction from EHR; and quantify the benefits of a specific time-to-event (TTE) approach, the discrete-time neural network (DTNN). Methods: Records within the Duke University Health System EHR were analyzed, extracting features such as ICD-10 (International Classification of Diseases, Tenth Revision) diagnosis codes, medications, laboratories, and procedures. We compared a DTNN to 3 BC approaches and a deep Cox proportional hazards model across 4 clinical conditions to examine distributional patterns across various subgroups. Time-varying area under the receiving operating characteristic curve (AUCt) and time-varying average precision (APt) were our primary evaluation metrics. Results: TTE models consistently had comparable or higher AUCt and APt than BC for all conditions. At clinically relevant operating time points, the area under the receiving operating characteristic curve (AUC) values for DTNNYOB≤2020 (year-of-birth) and DCPHYOB≤2020 (deep Cox proportional hazard) were 0.70 (95% CI 0.66‐0.77) and 0.72 (95% CI 0.66‐0.78) at t=5 for autism, 0.72 (95% CI 0.65‐0.76) and 0.68 (95% CI 0.62‐0.74) at t=7 for ADHD, 0.72 (95% CI 0.70‐0.75) and 0.71 (95% CI 0.69‐0.74) at t=1 for recurrent otitis media, and 0.74 (95% CI 0.68‐0.82) and 0.71 (95% CI 0.63‐0</t>
        </is>
      </c>
      <c r="G1354" t="inlineStr">
        <is>
          <t>Unimodal</t>
        </is>
      </c>
      <c r="H1354" t="inlineStr">
        <is>
          <t>See abstract</t>
        </is>
      </c>
      <c r="I1354" t="inlineStr">
        <is>
          <t>See abstract</t>
        </is>
      </c>
      <c r="J1354" t="inlineStr">
        <is>
          <t>See abstract (AI/ML)</t>
        </is>
      </c>
      <c r="K1354" t="inlineStr">
        <is>
          <t>See abstract</t>
        </is>
      </c>
      <c r="M1354" t="inlineStr">
        <is>
          <t>See abstract</t>
        </is>
      </c>
      <c r="N1354" t="inlineStr">
        <is>
          <t>See abstract</t>
        </is>
      </c>
      <c r="O1354" t="inlineStr">
        <is>
          <t>Not verified from abstract</t>
        </is>
      </c>
      <c r="P1354" t="inlineStr">
        <is>
          <t>See abstract</t>
        </is>
      </c>
      <c r="Q1354" t="inlineStr">
        <is>
          <t>See abstract</t>
        </is>
      </c>
      <c r="R1354" t="inlineStr">
        <is>
          <t>Not reviewed (not included)</t>
        </is>
      </c>
      <c r="S1354" t="inlineStr">
        <is>
          <t>Not reviewed (not included)</t>
        </is>
      </c>
      <c r="T1354" t="inlineStr">
        <is>
          <t>Abstract screening only. Not Selected for Final 95 (Pending Full Text Review)</t>
        </is>
      </c>
      <c r="U1354" t="inlineStr">
        <is>
          <t>EXCLUDE</t>
        </is>
      </c>
      <c r="V135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54" t="inlineStr">
        <is>
          <t>Excluded: Other Criterion</t>
        </is>
      </c>
      <c r="X1354" t="inlineStr">
        <is>
          <t>Not assessed from abstract</t>
        </is>
      </c>
      <c r="Y1354" t="inlineStr">
        <is>
          <t>Scopus</t>
        </is>
      </c>
      <c r="Z1354" t="inlineStr">
        <is>
          <t>Not determined from abstract</t>
        </is>
      </c>
      <c r="AB1354" t="inlineStr">
        <is>
          <t>Not assessed (not included)</t>
        </is>
      </c>
      <c r="AC1354" t="inlineStr">
        <is>
          <t>Not assessed (not included)</t>
        </is>
      </c>
      <c r="AD1354" t="inlineStr">
        <is>
          <t>Loh D.R.; Hill E.D.; Liu N.; Dawson G.; Engelhard M.M.</t>
        </is>
      </c>
      <c r="AF1354" t="inlineStr">
        <is>
          <t>Gold OA (JMIR)</t>
        </is>
      </c>
      <c r="AH1354" t="inlineStr">
        <is>
          <t>Not assessed</t>
        </is>
      </c>
      <c r="AI1354" t="inlineStr">
        <is>
          <t>Not reported</t>
        </is>
      </c>
      <c r="AJ1354" t="inlineStr">
        <is>
          <t>Not reported</t>
        </is>
      </c>
      <c r="AK1354" t="inlineStr">
        <is>
          <t>Not reported</t>
        </is>
      </c>
      <c r="AL1354" t="inlineStr">
        <is>
          <t>Not reported</t>
        </is>
      </c>
      <c r="AM1354" t="inlineStr">
        <is>
          <t>Not reported</t>
        </is>
      </c>
      <c r="AN1354" t="inlineStr">
        <is>
          <t>Not reported</t>
        </is>
      </c>
      <c r="AO1354" t="inlineStr">
        <is>
          <t>Not reviewed</t>
        </is>
      </c>
      <c r="AP1354" t="inlineStr">
        <is>
          <t>Not reported</t>
        </is>
      </c>
      <c r="AQ1354" t="inlineStr">
        <is>
          <t>Not reported</t>
        </is>
      </c>
      <c r="AR1354" t="inlineStr">
        <is>
          <t>Not reported</t>
        </is>
      </c>
      <c r="AS1354" t="inlineStr">
        <is>
          <t>See abstract</t>
        </is>
      </c>
      <c r="AT1354" t="inlineStr">
        <is>
          <t>Not reviewed</t>
        </is>
      </c>
      <c r="AU1354" t="inlineStr">
        <is>
          <t>Not reviewed</t>
        </is>
      </c>
      <c r="AV1354" t="inlineStr">
        <is>
          <t>Not reviewed</t>
        </is>
      </c>
      <c r="AW1354" t="inlineStr">
        <is>
          <t>Not reviewed</t>
        </is>
      </c>
      <c r="AX1354" t="inlineStr">
        <is>
          <t>Not reported</t>
        </is>
      </c>
      <c r="AY1354" t="inlineStr">
        <is>
          <t>Not reported</t>
        </is>
      </c>
      <c r="AZ1354" t="inlineStr">
        <is>
          <t>Not reported</t>
        </is>
      </c>
      <c r="BA1354" t="inlineStr">
        <is>
          <t>Not reported</t>
        </is>
      </c>
      <c r="BB1354" t="inlineStr">
        <is>
          <t>Not reported</t>
        </is>
      </c>
      <c r="BC1354" t="inlineStr">
        <is>
          <t>Not reported</t>
        </is>
      </c>
      <c r="BD1354" t="inlineStr">
        <is>
          <t>Not reported</t>
        </is>
      </c>
      <c r="BE1354" t="inlineStr">
        <is>
          <t>Not reported</t>
        </is>
      </c>
      <c r="BF1354" t="inlineStr">
        <is>
          <t>Not reported</t>
        </is>
      </c>
      <c r="BG1354" t="inlineStr">
        <is>
          <t>Not reviewed (not included)</t>
        </is>
      </c>
      <c r="BH1354" t="inlineStr">
        <is>
          <t>N/A</t>
        </is>
      </c>
      <c r="BI1354" t="inlineStr">
        <is>
          <t>Not reviewed</t>
        </is>
      </c>
      <c r="BJ1354" t="inlineStr">
        <is>
          <t>Not reviewed</t>
        </is>
      </c>
      <c r="BK1354" t="inlineStr">
        <is>
          <t>Not reviewed</t>
        </is>
      </c>
      <c r="BL1354" t="inlineStr">
        <is>
          <t>Not reviewed</t>
        </is>
      </c>
      <c r="BM1354" t="inlineStr">
        <is>
          <t>Not reviewed (not included)</t>
        </is>
      </c>
      <c r="BN1354" t="inlineStr">
        <is>
          <t>Not Selected for Final 95 (Pending Full Text Review) - Candidate paper not selected for final 95: Passed abstract screening but not included in final selec</t>
        </is>
      </c>
      <c r="BO1354" t="inlineStr">
        <is>
          <t>Abstract-level screening only</t>
        </is>
      </c>
      <c r="BP1354" t="inlineStr">
        <is>
          <t>Not reported</t>
        </is>
      </c>
    </row>
    <row r="1355">
      <c r="A1355" t="inlineStr">
        <is>
          <t>Classification of attention deficit hyperactivity disorder using machine learning on an EEG dataset</t>
        </is>
      </c>
      <c r="B1355" t="n">
        <v>2025</v>
      </c>
      <c r="C1355" t="inlineStr">
        <is>
          <t>Not checked</t>
        </is>
      </c>
      <c r="D1355" t="inlineStr">
        <is>
          <t>Not checked</t>
        </is>
      </c>
      <c r="E1355" t="inlineStr">
        <is>
          <t>10.1080/21622965.2023.2300078</t>
        </is>
      </c>
      <c r="F1355" t="inlineStr">
        <is>
          <t>The neurodevelopmental disorder, Attention Deficit Hyperactivity Disorder (ADHD), frequently affecting youngsters, is characterized by persistent patterns of inattention, hyperactivity, and impulsivity, the etiology of which may involve a variety of genetic, environmental, and neurological factors. Electroencephalography (EEG) measures the electrical activity in the brain through neuronal activity, which is a function of cognitive processes. In this study, a previously recorded sample set of 121 children containing unbiased data from both ADHD and control group classes and EEG signals were analyzed to classify the ADHD patients. The samples were tested under different cognitive conditions, and multiple features were extracted using Euclidean distance. Many machine learning algorithms use Euclidean distance as their default distance metric to compare two recorded data points. The extracted features were trained using four supervised machine learning algorithms (linear regression, random forest, extreme gradient boosting, and K nearest neighbor (KNN)) based on the results of various frequency bands. The results suggest that the KNN algorithm produces the highest accuracy over other machine learning approaches, and results can be further improved with the application of hyperparameter tuning and used for classifying sub-groups of ADHD to identify the severity of the disorder. © 2024 Taylor &amp; Francis Group, LLC.</t>
        </is>
      </c>
      <c r="G1355" t="inlineStr">
        <is>
          <t>Unimodal</t>
        </is>
      </c>
      <c r="H1355" t="inlineStr">
        <is>
          <t>See abstract</t>
        </is>
      </c>
      <c r="I1355" t="inlineStr">
        <is>
          <t>See abstract</t>
        </is>
      </c>
      <c r="J1355" t="inlineStr">
        <is>
          <t>See abstract (AI/ML)</t>
        </is>
      </c>
      <c r="K1355" t="inlineStr">
        <is>
          <t>See abstract</t>
        </is>
      </c>
      <c r="L1355" t="n">
        <v>121</v>
      </c>
      <c r="M1355" t="inlineStr">
        <is>
          <t>See abstract</t>
        </is>
      </c>
      <c r="N1355" t="inlineStr">
        <is>
          <t>N≈121; details in abstract</t>
        </is>
      </c>
      <c r="O1355" t="inlineStr">
        <is>
          <t>Extracted from abstract: N≈121</t>
        </is>
      </c>
      <c r="P1355" t="inlineStr">
        <is>
          <t>See abstract</t>
        </is>
      </c>
      <c r="Q1355" t="inlineStr">
        <is>
          <t>See abstract</t>
        </is>
      </c>
      <c r="R1355" t="inlineStr">
        <is>
          <t>Not reviewed (not included)</t>
        </is>
      </c>
      <c r="S1355" t="inlineStr">
        <is>
          <t>Not reviewed (not included)</t>
        </is>
      </c>
      <c r="T1355" t="inlineStr">
        <is>
          <t>Abstract screening only. Not Selected for Final 95 (Pending Full Text Review)</t>
        </is>
      </c>
      <c r="U1355" t="inlineStr">
        <is>
          <t>EXCLUDE</t>
        </is>
      </c>
      <c r="V13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55" t="inlineStr">
        <is>
          <t>Excluded: Other Criterion</t>
        </is>
      </c>
      <c r="X1355" t="inlineStr">
        <is>
          <t>Not assessed from abstract</t>
        </is>
      </c>
      <c r="Y1355" t="inlineStr">
        <is>
          <t>Scopus</t>
        </is>
      </c>
      <c r="Z1355" t="inlineStr">
        <is>
          <t>Not determined from abstract</t>
        </is>
      </c>
      <c r="AB1355" t="inlineStr">
        <is>
          <t>Not assessed (not included)</t>
        </is>
      </c>
      <c r="AC1355" t="inlineStr">
        <is>
          <t>Not assessed (not included)</t>
        </is>
      </c>
      <c r="AD1355" t="inlineStr">
        <is>
          <t>Ahire N.; Awale R.N.; Wagh A.</t>
        </is>
      </c>
      <c r="AF1355" t="inlineStr">
        <is>
          <t>Unknown - Verify via DOI</t>
        </is>
      </c>
      <c r="AH1355" t="inlineStr">
        <is>
          <t>Not assessed</t>
        </is>
      </c>
      <c r="AI1355" t="inlineStr">
        <is>
          <t>Not reported</t>
        </is>
      </c>
      <c r="AJ1355" t="inlineStr">
        <is>
          <t>Not reported</t>
        </is>
      </c>
      <c r="AK1355" t="inlineStr">
        <is>
          <t>Not reported</t>
        </is>
      </c>
      <c r="AL1355" t="inlineStr">
        <is>
          <t>Not reported</t>
        </is>
      </c>
      <c r="AM1355" t="inlineStr">
        <is>
          <t>Not reported</t>
        </is>
      </c>
      <c r="AN1355" t="inlineStr">
        <is>
          <t>Not reported</t>
        </is>
      </c>
      <c r="AO1355" t="inlineStr">
        <is>
          <t>Not reviewed</t>
        </is>
      </c>
      <c r="AP1355" t="inlineStr">
        <is>
          <t>Not reported</t>
        </is>
      </c>
      <c r="AQ1355" t="inlineStr">
        <is>
          <t>Not reported</t>
        </is>
      </c>
      <c r="AR1355" t="inlineStr">
        <is>
          <t>Not reported</t>
        </is>
      </c>
      <c r="AS1355" t="inlineStr">
        <is>
          <t>See abstract</t>
        </is>
      </c>
      <c r="AT1355" t="inlineStr">
        <is>
          <t>Not reviewed</t>
        </is>
      </c>
      <c r="AU1355" t="inlineStr">
        <is>
          <t>Not reviewed</t>
        </is>
      </c>
      <c r="AV1355" t="inlineStr">
        <is>
          <t>Not reviewed</t>
        </is>
      </c>
      <c r="AW1355" t="inlineStr">
        <is>
          <t>Not reviewed</t>
        </is>
      </c>
      <c r="AX1355" t="inlineStr">
        <is>
          <t>Not reported</t>
        </is>
      </c>
      <c r="AY1355" t="inlineStr">
        <is>
          <t>Not reported</t>
        </is>
      </c>
      <c r="AZ1355" t="inlineStr">
        <is>
          <t>Not reported</t>
        </is>
      </c>
      <c r="BA1355" t="inlineStr">
        <is>
          <t>Not reported</t>
        </is>
      </c>
      <c r="BB1355" t="inlineStr">
        <is>
          <t>Not reported</t>
        </is>
      </c>
      <c r="BC1355" t="inlineStr">
        <is>
          <t>Not reported</t>
        </is>
      </c>
      <c r="BD1355" t="inlineStr">
        <is>
          <t>Not reported</t>
        </is>
      </c>
      <c r="BE1355" t="inlineStr">
        <is>
          <t>Not reported</t>
        </is>
      </c>
      <c r="BF1355" t="inlineStr">
        <is>
          <t>Not reported</t>
        </is>
      </c>
      <c r="BG1355" t="inlineStr">
        <is>
          <t>Not reviewed (not included)</t>
        </is>
      </c>
      <c r="BH1355" t="inlineStr">
        <is>
          <t>N/A</t>
        </is>
      </c>
      <c r="BI1355" t="inlineStr">
        <is>
          <t>Not reviewed</t>
        </is>
      </c>
      <c r="BJ1355" t="inlineStr">
        <is>
          <t>Not reviewed</t>
        </is>
      </c>
      <c r="BK1355" t="inlineStr">
        <is>
          <t>Not reviewed</t>
        </is>
      </c>
      <c r="BL1355" t="inlineStr">
        <is>
          <t>Not reviewed</t>
        </is>
      </c>
      <c r="BM1355" t="inlineStr">
        <is>
          <t>Not reviewed (not included)</t>
        </is>
      </c>
      <c r="BN1355" t="inlineStr">
        <is>
          <t>Not Selected for Final 95 (Pending Full Text Review) - Candidate paper not selected for final 95: Passed abstract screening but not included in final selec</t>
        </is>
      </c>
      <c r="BO1355" t="inlineStr">
        <is>
          <t>Abstract-level screening only</t>
        </is>
      </c>
      <c r="BP1355" t="inlineStr">
        <is>
          <t>Not reported</t>
        </is>
      </c>
    </row>
    <row r="1356">
      <c r="A1356" t="inlineStr">
        <is>
          <t>Treatments for ADHD in Children and Adolescents: A Systematic Review</t>
        </is>
      </c>
      <c r="B1356" t="n">
        <v>2024</v>
      </c>
      <c r="C1356" t="inlineStr">
        <is>
          <t>Not checked</t>
        </is>
      </c>
      <c r="D1356" t="inlineStr">
        <is>
          <t>Not checked</t>
        </is>
      </c>
      <c r="E1356" t="inlineStr">
        <is>
          <t>10.1542/PEDS.2024-065787</t>
        </is>
      </c>
      <c r="F1356" t="inlineStr">
        <is>
          <t>CONTEXT: Effective treatment of attention-deficit/hyperactivity disorder (ADHD) is essential to improving youth outcomes. OBJECTIVES: This systematic review provides an overview of the available treatment options. DATA SOURCES: We identified controlled treatment evaluations in 12 databases published from 1980 to June 2023; treatments were not restricted by intervention content. STUDY SELECTION: Studies in children and adolescents with clinically diagnosed ADHD, reporting patient health and psychosocial outcomes, were eligible. Publications were screened by trained reviewers, supported by machine learning. DATA EXTRACTION: Data were abstracted and critically appraised by 1 reviewer and checked by a methodologist. Data were pooled using random-effects models. Strength of evidence and applicability assessments followed Evidence-based Practice Center standards. RESULTS: In total, 312 studies reported in 540 publications were included. We grouped evidence for medication, psychosocial interventions, parent support, nutrition and supplements, neurofeedback, neurostimulation, physical exercise, complementary medicine, school interventions, and provider approaches. Several treatments improved ADHD symptoms. Medications had the strongest evidence base for improving outcomes, including disruptive behaviors and broadband measures, but were associated with adverse events. LIMITATIONS: We found limited evidence of studies comparing alternative treatments directly and indirect analyses identified few systematic differences across stimulants and nonstimulants. Identified combination of medication with youth-directed psychosocial interventions did not systematically produce better results than monotherapy, though few combinations have been evaluated. CONCLUSIONS: A growing number of treatments are available that improve ADHD symptoms and other outcomes, in particular for school-aged youth. Medication therapies remain important treatment options but are associated with adverse events</t>
        </is>
      </c>
      <c r="G1356" t="inlineStr">
        <is>
          <t>Unimodal</t>
        </is>
      </c>
      <c r="H1356" t="inlineStr">
        <is>
          <t>See abstract</t>
        </is>
      </c>
      <c r="I1356" t="inlineStr">
        <is>
          <t>See abstract</t>
        </is>
      </c>
      <c r="J1356" t="inlineStr">
        <is>
          <t>See abstract (AI/ML)</t>
        </is>
      </c>
      <c r="K1356" t="inlineStr">
        <is>
          <t>See abstract</t>
        </is>
      </c>
      <c r="M1356" t="inlineStr">
        <is>
          <t>See abstract</t>
        </is>
      </c>
      <c r="N1356" t="inlineStr">
        <is>
          <t>See abstract</t>
        </is>
      </c>
      <c r="O1356" t="inlineStr">
        <is>
          <t>Not verified from abstract</t>
        </is>
      </c>
      <c r="P1356" t="inlineStr">
        <is>
          <t>See abstract</t>
        </is>
      </c>
      <c r="Q1356" t="inlineStr">
        <is>
          <t>See abstract</t>
        </is>
      </c>
      <c r="R1356" t="inlineStr">
        <is>
          <t>Not reviewed (not included)</t>
        </is>
      </c>
      <c r="S1356" t="inlineStr">
        <is>
          <t>Not reviewed (not included)</t>
        </is>
      </c>
      <c r="T1356" t="inlineStr">
        <is>
          <t>Abstract screening only. Not Primary Research</t>
        </is>
      </c>
      <c r="U1356" t="inlineStr">
        <is>
          <t>EXCLUDE</t>
        </is>
      </c>
      <c r="V1356" t="inlineStr">
        <is>
          <t>E6-Not Primary Research: Title/abstract indicates systematic review, meta-analysis, or review paper</t>
        </is>
      </c>
      <c r="W1356" t="inlineStr">
        <is>
          <t>Excluded: Not Primary Research</t>
        </is>
      </c>
      <c r="X1356" t="inlineStr">
        <is>
          <t>Not assessed from abstract</t>
        </is>
      </c>
      <c r="Y1356" t="inlineStr">
        <is>
          <t>Scopus</t>
        </is>
      </c>
      <c r="Z1356" t="inlineStr">
        <is>
          <t>Not determined from abstract</t>
        </is>
      </c>
      <c r="AB1356" t="inlineStr">
        <is>
          <t>Not assessed (not included)</t>
        </is>
      </c>
      <c r="AC1356" t="inlineStr">
        <is>
          <t>Not assessed (not included)</t>
        </is>
      </c>
      <c r="AD1356" t="inlineStr">
        <is>
          <t>Peterson B.S.; Trampush J.; Maglione M.; Bolshakova M.; Rozelle M.; Miles J.; Pakdaman S.; Brown M.; Yagyu S.; Motala A.; Hempel S.</t>
        </is>
      </c>
      <c r="AF1356" t="inlineStr">
        <is>
          <t>Unknown - Verify via DOI</t>
        </is>
      </c>
      <c r="AH1356" t="inlineStr">
        <is>
          <t>Not assessed</t>
        </is>
      </c>
      <c r="AI1356" t="inlineStr">
        <is>
          <t>Not reported</t>
        </is>
      </c>
      <c r="AJ1356" t="inlineStr">
        <is>
          <t>Not reported</t>
        </is>
      </c>
      <c r="AK1356" t="inlineStr">
        <is>
          <t>Not reported</t>
        </is>
      </c>
      <c r="AL1356" t="inlineStr">
        <is>
          <t>Not reported</t>
        </is>
      </c>
      <c r="AM1356" t="inlineStr">
        <is>
          <t>Not reported</t>
        </is>
      </c>
      <c r="AN1356" t="inlineStr">
        <is>
          <t>Not reported</t>
        </is>
      </c>
      <c r="AO1356" t="inlineStr">
        <is>
          <t>Not reviewed</t>
        </is>
      </c>
      <c r="AP1356" t="inlineStr">
        <is>
          <t>Not reported</t>
        </is>
      </c>
      <c r="AQ1356" t="inlineStr">
        <is>
          <t>Not reported</t>
        </is>
      </c>
      <c r="AR1356" t="inlineStr">
        <is>
          <t>Not reported</t>
        </is>
      </c>
      <c r="AS1356" t="inlineStr">
        <is>
          <t>See abstract</t>
        </is>
      </c>
      <c r="AT1356" t="inlineStr">
        <is>
          <t>Not reviewed</t>
        </is>
      </c>
      <c r="AU1356" t="inlineStr">
        <is>
          <t>Not reviewed</t>
        </is>
      </c>
      <c r="AV1356" t="inlineStr">
        <is>
          <t>Not reviewed</t>
        </is>
      </c>
      <c r="AW1356" t="inlineStr">
        <is>
          <t>Not reviewed</t>
        </is>
      </c>
      <c r="AX1356" t="inlineStr">
        <is>
          <t>Not reported</t>
        </is>
      </c>
      <c r="AY1356" t="inlineStr">
        <is>
          <t>Not reported</t>
        </is>
      </c>
      <c r="AZ1356" t="inlineStr">
        <is>
          <t>Not reported</t>
        </is>
      </c>
      <c r="BA1356" t="inlineStr">
        <is>
          <t>Not reported</t>
        </is>
      </c>
      <c r="BB1356" t="inlineStr">
        <is>
          <t>Not reported</t>
        </is>
      </c>
      <c r="BC1356" t="inlineStr">
        <is>
          <t>Not reported</t>
        </is>
      </c>
      <c r="BD1356" t="inlineStr">
        <is>
          <t>Not reported</t>
        </is>
      </c>
      <c r="BE1356" t="inlineStr">
        <is>
          <t>Not reported</t>
        </is>
      </c>
      <c r="BF1356" t="inlineStr">
        <is>
          <t>Not reported</t>
        </is>
      </c>
      <c r="BG1356" t="inlineStr">
        <is>
          <t>Not reviewed (not included)</t>
        </is>
      </c>
      <c r="BH1356" t="inlineStr">
        <is>
          <t>N/A</t>
        </is>
      </c>
      <c r="BI1356" t="inlineStr">
        <is>
          <t>Not reviewed</t>
        </is>
      </c>
      <c r="BJ1356" t="inlineStr">
        <is>
          <t>Not reviewed</t>
        </is>
      </c>
      <c r="BK1356" t="inlineStr">
        <is>
          <t>Not reviewed</t>
        </is>
      </c>
      <c r="BL1356" t="inlineStr">
        <is>
          <t>Not reviewed</t>
        </is>
      </c>
      <c r="BM1356" t="inlineStr">
        <is>
          <t>Not reviewed (not included)</t>
        </is>
      </c>
      <c r="BN1356" t="inlineStr">
        <is>
          <t>Not Primary Research - E6-Not Primary Research: Title/abstract indicates systematic review, meta-analysis, or review paper</t>
        </is>
      </c>
      <c r="BO1356" t="inlineStr">
        <is>
          <t>Abstract-level screening only</t>
        </is>
      </c>
      <c r="BP1356" t="inlineStr">
        <is>
          <t>Not reported</t>
        </is>
      </c>
    </row>
    <row r="1357">
      <c r="A1357" t="inlineStr">
        <is>
          <t>Artificial intelligence for children with attention deficit/hyperactivity disorder: a scoping review</t>
        </is>
      </c>
      <c r="B1357" t="n">
        <v>2025</v>
      </c>
      <c r="C1357" t="inlineStr">
        <is>
          <t>Not checked</t>
        </is>
      </c>
      <c r="D1357" t="inlineStr">
        <is>
          <t>Not checked</t>
        </is>
      </c>
      <c r="E1357" t="inlineStr">
        <is>
          <t>10.3389/EBM.2025.10238</t>
        </is>
      </c>
      <c r="F1357" t="inlineStr">
        <is>
          <t>Attention deficit/hyperactivity disorder is a common neuropsychiatric disorder that affects around 5%–7% of children worldwide. Artificial intelligence provides advanced models and algorithms for better diagnosis, prediction and classification of attention deficit/hyperactivity disorder. This study aims to explore artificial intelligence models used for the prediction, early diagnosis and classification of attention deficit/hyperactivity disorder as reported in the literature. A scoping review was conducted and reported in line with the PRISMA-ScR (Preferred Reporting Items for Systematic Reviews and Meta-Analyses Extension for Scoping Reviews) guidelines. Out of the 1994 publications, 52 studies were included in the scoping review. The included articles reported the use of artificial intelligence for 3 different purposes. Of these included articles, artificial intelligence techniques were mostly used for the diagnosis of attention deficit/hyperactivity disorder (38/52, 79%). Magnetic resonance imaging (20/52, 38%) were the most frequently used data in the included articles. Most of the included articles used data sets with a size of &lt;1,000 samples (28/52, 54%). Machine learning models were the most prominent branch of artificial intelligence used for attention deficit/hyperactivity disorder in the studies, and the support vector machine was the most used algorithm (34/52, 65%). The most commonly used validation in the studies was k-fold cross-validation (34/52, 65%). A higher level of accuracy (98.23%) was found in studies that used Convolutional Neural Networks algorithm. This review provides an overview of research on artificial intelligence models and algorithms for attention deficit/hyperactivity disorder, providing data for further research to support clinical decision-making in healthcare. Copyright © 2025 Sun, Cai, Huang, Li and Wei.</t>
        </is>
      </c>
      <c r="G1357" t="inlineStr">
        <is>
          <t>Unimodal</t>
        </is>
      </c>
      <c r="H1357" t="inlineStr">
        <is>
          <t>See abstract</t>
        </is>
      </c>
      <c r="I1357" t="inlineStr">
        <is>
          <t>See abstract</t>
        </is>
      </c>
      <c r="J1357" t="inlineStr">
        <is>
          <t>See abstract (AI/ML)</t>
        </is>
      </c>
      <c r="K1357" t="inlineStr">
        <is>
          <t>See abstract</t>
        </is>
      </c>
      <c r="M1357" t="inlineStr">
        <is>
          <t>See abstract</t>
        </is>
      </c>
      <c r="N1357" t="inlineStr">
        <is>
          <t>See abstract</t>
        </is>
      </c>
      <c r="O1357" t="inlineStr">
        <is>
          <t>Not verified from abstract</t>
        </is>
      </c>
      <c r="P1357" t="inlineStr">
        <is>
          <t>See abstract</t>
        </is>
      </c>
      <c r="Q1357" t="inlineStr">
        <is>
          <t>See abstract</t>
        </is>
      </c>
      <c r="R1357" t="inlineStr">
        <is>
          <t>Not reviewed (not included)</t>
        </is>
      </c>
      <c r="S1357" t="inlineStr">
        <is>
          <t>Not reviewed (not included)</t>
        </is>
      </c>
      <c r="T1357" t="inlineStr">
        <is>
          <t>Abstract screening only. Not Primary Research</t>
        </is>
      </c>
      <c r="U1357" t="inlineStr">
        <is>
          <t>EXCLUDE</t>
        </is>
      </c>
      <c r="V1357" t="inlineStr">
        <is>
          <t>E6-Not Primary Research: Title/abstract indicates systematic review, meta-analysis, or review paper</t>
        </is>
      </c>
      <c r="W1357" t="inlineStr">
        <is>
          <t>Excluded: Not Primary Research</t>
        </is>
      </c>
      <c r="X1357" t="inlineStr">
        <is>
          <t>Not assessed from abstract</t>
        </is>
      </c>
      <c r="Y1357" t="inlineStr">
        <is>
          <t>Scopus</t>
        </is>
      </c>
      <c r="Z1357" t="inlineStr">
        <is>
          <t>Not determined from abstract</t>
        </is>
      </c>
      <c r="AB1357" t="inlineStr">
        <is>
          <t>Not assessed (not included)</t>
        </is>
      </c>
      <c r="AC1357" t="inlineStr">
        <is>
          <t>Not assessed (not included)</t>
        </is>
      </c>
      <c r="AD1357" t="inlineStr">
        <is>
          <t>Sun B.; Cai F.; Huang H.; Li B.; Wei B.</t>
        </is>
      </c>
      <c r="AF1357" t="inlineStr">
        <is>
          <t>Gold OA (Frontiers)</t>
        </is>
      </c>
      <c r="AH1357" t="inlineStr">
        <is>
          <t>Not assessed</t>
        </is>
      </c>
      <c r="AI1357" t="inlineStr">
        <is>
          <t>Not reported</t>
        </is>
      </c>
      <c r="AJ1357" t="inlineStr">
        <is>
          <t>Not reported</t>
        </is>
      </c>
      <c r="AK1357" t="inlineStr">
        <is>
          <t>Not reported</t>
        </is>
      </c>
      <c r="AL1357" t="inlineStr">
        <is>
          <t>Not reported</t>
        </is>
      </c>
      <c r="AM1357" t="inlineStr">
        <is>
          <t>Not reported</t>
        </is>
      </c>
      <c r="AN1357" t="inlineStr">
        <is>
          <t>Not reported</t>
        </is>
      </c>
      <c r="AO1357" t="inlineStr">
        <is>
          <t>Not reviewed</t>
        </is>
      </c>
      <c r="AP1357" t="inlineStr">
        <is>
          <t>Not reported</t>
        </is>
      </c>
      <c r="AQ1357" t="inlineStr">
        <is>
          <t>Not reported</t>
        </is>
      </c>
      <c r="AR1357" t="inlineStr">
        <is>
          <t>Not reported</t>
        </is>
      </c>
      <c r="AS1357" t="inlineStr">
        <is>
          <t>See abstract</t>
        </is>
      </c>
      <c r="AT1357" t="inlineStr">
        <is>
          <t>Not reviewed</t>
        </is>
      </c>
      <c r="AU1357" t="inlineStr">
        <is>
          <t>Not reviewed</t>
        </is>
      </c>
      <c r="AV1357" t="inlineStr">
        <is>
          <t>Not reviewed</t>
        </is>
      </c>
      <c r="AW1357" t="inlineStr">
        <is>
          <t>Not reviewed</t>
        </is>
      </c>
      <c r="AX1357" t="inlineStr">
        <is>
          <t>Not reported</t>
        </is>
      </c>
      <c r="AY1357" t="inlineStr">
        <is>
          <t>Not reported</t>
        </is>
      </c>
      <c r="AZ1357" t="inlineStr">
        <is>
          <t>Not reported</t>
        </is>
      </c>
      <c r="BA1357" t="inlineStr">
        <is>
          <t>Not reported</t>
        </is>
      </c>
      <c r="BB1357" t="inlineStr">
        <is>
          <t>Not reported</t>
        </is>
      </c>
      <c r="BC1357" t="inlineStr">
        <is>
          <t>Not reported</t>
        </is>
      </c>
      <c r="BD1357" t="inlineStr">
        <is>
          <t>Not reported</t>
        </is>
      </c>
      <c r="BE1357" t="inlineStr">
        <is>
          <t>Not reported</t>
        </is>
      </c>
      <c r="BF1357" t="inlineStr">
        <is>
          <t>Not reported</t>
        </is>
      </c>
      <c r="BG1357" t="inlineStr">
        <is>
          <t>Not reviewed (not included)</t>
        </is>
      </c>
      <c r="BH1357" t="inlineStr">
        <is>
          <t>N/A</t>
        </is>
      </c>
      <c r="BI1357" t="inlineStr">
        <is>
          <t>Not reviewed</t>
        </is>
      </c>
      <c r="BJ1357" t="inlineStr">
        <is>
          <t>Not reviewed</t>
        </is>
      </c>
      <c r="BK1357" t="inlineStr">
        <is>
          <t>Not reviewed</t>
        </is>
      </c>
      <c r="BL1357" t="inlineStr">
        <is>
          <t>Not reviewed</t>
        </is>
      </c>
      <c r="BM1357" t="inlineStr">
        <is>
          <t>Not reviewed (not included)</t>
        </is>
      </c>
      <c r="BN1357" t="inlineStr">
        <is>
          <t>Not Primary Research - E6-Not Primary Research: Title/abstract indicates systematic review, meta-analysis, or review paper</t>
        </is>
      </c>
      <c r="BO1357" t="inlineStr">
        <is>
          <t>Abstract-level screening only</t>
        </is>
      </c>
      <c r="BP1357" t="inlineStr">
        <is>
          <t>Not reported</t>
        </is>
      </c>
    </row>
    <row r="1358">
      <c r="A1358" t="inlineStr">
        <is>
          <t>Clinical response to a single-dose methylphenidate challenge is indicative of treatment response at two months in adults with ADHD</t>
        </is>
      </c>
      <c r="B1358" t="n">
        <v>2025</v>
      </c>
      <c r="C1358" t="inlineStr">
        <is>
          <t>Not checked</t>
        </is>
      </c>
      <c r="D1358" t="inlineStr">
        <is>
          <t>Not checked</t>
        </is>
      </c>
      <c r="E1358" t="inlineStr">
        <is>
          <t>10.1038/S41398-025-03557-3</t>
        </is>
      </c>
      <c r="F1358" t="inlineStr">
        <is>
          <t>Stimulants such as methylphenidate (MPH) are the first-line pharmacological treatment for attention-deficit/hyperactivity disorder (ADHD). Although stimulants are effective at a group level, individual response varies, which advocates for tailored treatment approaches. Prior studies suggested that neurobiological measures following a single dose of stimulants are indicative of longer-term clinical response. To expand these findings, we tested whether an association between acute and longer-term treatment response can also be identified using measures commonly used in clinic. Sixty adults with ADHD completed clinico-neuropsychological measures, including the Barkley Adult ADHD Rating Scale-IV (BAARS-IV) and the Quantitative behavior (Qb) test, following a single dose of MPH (20 mg) and placebo. These measures were repeated after two-month MPH treatment to ascertain response. We tested associations between single-dose and longer-term response using univariate and multivariable (Lasso) regression approaches. We also ran correlations between predicted and true outcome measures. Univariate regressions showed significant associations between single-dose and two-month improvement in BAARS hyperactivity/impulsivity and Qb scores (all p &lt; 0.001 but Qb activity, p = 0.006). Multivariable models including acute response and baseline clinicodemographic measures yielded significant correlations between predicted and actual values for all BAARS-IV and Qb scores at follow-up, except for BAARS inattention and Qb activity. Most had large/very large effect size (up to r = 0.69). These findings suggest that specific clinico-neuropsychological changes following a single dose of MPH may be indicative of longer-term treatment response, especially when combined with pre-treatment clinico-demographic characteristics. Once validated in larger and more heterogeneous samples, these results may support more informed and individualized treatment approaches for ADHD. © The Author(s) 2025.</t>
        </is>
      </c>
      <c r="G1358" t="inlineStr">
        <is>
          <t>Unimodal</t>
        </is>
      </c>
      <c r="H1358" t="inlineStr">
        <is>
          <t>See abstract</t>
        </is>
      </c>
      <c r="I1358" t="inlineStr">
        <is>
          <t>See abstract</t>
        </is>
      </c>
      <c r="J1358" t="inlineStr">
        <is>
          <t>See abstract (AI/ML)</t>
        </is>
      </c>
      <c r="K1358" t="inlineStr">
        <is>
          <t>See abstract</t>
        </is>
      </c>
      <c r="M1358" t="inlineStr">
        <is>
          <t>See abstract</t>
        </is>
      </c>
      <c r="N1358" t="inlineStr">
        <is>
          <t>See abstract</t>
        </is>
      </c>
      <c r="O1358" t="inlineStr">
        <is>
          <t>Not verified from abstract</t>
        </is>
      </c>
      <c r="P1358" t="inlineStr">
        <is>
          <t>See abstract</t>
        </is>
      </c>
      <c r="Q1358" t="inlineStr">
        <is>
          <t>See abstract</t>
        </is>
      </c>
      <c r="R1358" t="inlineStr">
        <is>
          <t>Not reviewed (not included)</t>
        </is>
      </c>
      <c r="S1358" t="inlineStr">
        <is>
          <t>Not reviewed (not included)</t>
        </is>
      </c>
      <c r="T1358" t="inlineStr">
        <is>
          <t>Abstract screening only. No AI/ML Methods</t>
        </is>
      </c>
      <c r="U1358" t="inlineStr">
        <is>
          <t>EXCLUDE</t>
        </is>
      </c>
      <c r="V1358" t="inlineStr">
        <is>
          <t>E1-No AI/ML/DL: Abstract and title do not describe application of AI, ML, or DL methods</t>
        </is>
      </c>
      <c r="W1358" t="inlineStr">
        <is>
          <t>Excluded: No AI/ML Methods</t>
        </is>
      </c>
      <c r="X1358" t="inlineStr">
        <is>
          <t>Not assessed from abstract</t>
        </is>
      </c>
      <c r="Y1358" t="inlineStr">
        <is>
          <t>Scopus</t>
        </is>
      </c>
      <c r="Z1358" t="inlineStr">
        <is>
          <t>Not determined from abstract</t>
        </is>
      </c>
      <c r="AB1358" t="inlineStr">
        <is>
          <t>Not assessed (not included)</t>
        </is>
      </c>
      <c r="AC1358" t="inlineStr">
        <is>
          <t>Not assessed (not included)</t>
        </is>
      </c>
      <c r="AD1358" t="inlineStr">
        <is>
          <t>Parlatini V.; Radua J.; Thomas H.; Garcia-Argibay M.; Bellato A.; Cortese S.; Murphy D.</t>
        </is>
      </c>
      <c r="AF1358" t="inlineStr">
        <is>
          <t>Unknown - Verify via DOI</t>
        </is>
      </c>
      <c r="AH1358" t="inlineStr">
        <is>
          <t>Not assessed</t>
        </is>
      </c>
      <c r="AI1358" t="inlineStr">
        <is>
          <t>Not reported</t>
        </is>
      </c>
      <c r="AJ1358" t="inlineStr">
        <is>
          <t>Not reported</t>
        </is>
      </c>
      <c r="AK1358" t="inlineStr">
        <is>
          <t>Not reported</t>
        </is>
      </c>
      <c r="AL1358" t="inlineStr">
        <is>
          <t>Not reported</t>
        </is>
      </c>
      <c r="AM1358" t="inlineStr">
        <is>
          <t>Not reported</t>
        </is>
      </c>
      <c r="AN1358" t="inlineStr">
        <is>
          <t>Not reported</t>
        </is>
      </c>
      <c r="AO1358" t="inlineStr">
        <is>
          <t>Not reviewed</t>
        </is>
      </c>
      <c r="AP1358" t="inlineStr">
        <is>
          <t>Not reported</t>
        </is>
      </c>
      <c r="AQ1358" t="inlineStr">
        <is>
          <t>Not reported</t>
        </is>
      </c>
      <c r="AR1358" t="inlineStr">
        <is>
          <t>Not reported</t>
        </is>
      </c>
      <c r="AS1358" t="inlineStr">
        <is>
          <t>See abstract</t>
        </is>
      </c>
      <c r="AT1358" t="inlineStr">
        <is>
          <t>Not reviewed</t>
        </is>
      </c>
      <c r="AU1358" t="inlineStr">
        <is>
          <t>Not reviewed</t>
        </is>
      </c>
      <c r="AV1358" t="inlineStr">
        <is>
          <t>Not reviewed</t>
        </is>
      </c>
      <c r="AW1358" t="inlineStr">
        <is>
          <t>Not reviewed</t>
        </is>
      </c>
      <c r="AX1358" t="inlineStr">
        <is>
          <t>Not reported</t>
        </is>
      </c>
      <c r="AY1358" t="inlineStr">
        <is>
          <t>Not reported</t>
        </is>
      </c>
      <c r="AZ1358" t="inlineStr">
        <is>
          <t>Not reported</t>
        </is>
      </c>
      <c r="BA1358" t="inlineStr">
        <is>
          <t>Not reported</t>
        </is>
      </c>
      <c r="BB1358" t="inlineStr">
        <is>
          <t>Not reported</t>
        </is>
      </c>
      <c r="BC1358" t="inlineStr">
        <is>
          <t>Not reported</t>
        </is>
      </c>
      <c r="BD1358" t="inlineStr">
        <is>
          <t>Not reported</t>
        </is>
      </c>
      <c r="BE1358" t="inlineStr">
        <is>
          <t>Not reported</t>
        </is>
      </c>
      <c r="BF1358" t="inlineStr">
        <is>
          <t>Not reported</t>
        </is>
      </c>
      <c r="BG1358" t="inlineStr">
        <is>
          <t>Not reviewed (not included)</t>
        </is>
      </c>
      <c r="BH1358" t="inlineStr">
        <is>
          <t>N/A</t>
        </is>
      </c>
      <c r="BI1358" t="inlineStr">
        <is>
          <t>Not reviewed</t>
        </is>
      </c>
      <c r="BJ1358" t="inlineStr">
        <is>
          <t>Not reviewed</t>
        </is>
      </c>
      <c r="BK1358" t="inlineStr">
        <is>
          <t>Not reviewed</t>
        </is>
      </c>
      <c r="BL1358" t="inlineStr">
        <is>
          <t>Not reviewed</t>
        </is>
      </c>
      <c r="BM1358" t="inlineStr">
        <is>
          <t>Not reviewed (not included)</t>
        </is>
      </c>
      <c r="BN1358" t="inlineStr">
        <is>
          <t>No AI/ML Methods - E1-No AI/ML/DL: Abstract and title do not describe application of AI, ML, or DL methods</t>
        </is>
      </c>
      <c r="BO1358" t="inlineStr">
        <is>
          <t>Abstract-level screening only</t>
        </is>
      </c>
      <c r="BP1358" t="inlineStr">
        <is>
          <t>368</t>
        </is>
      </c>
    </row>
    <row r="1359">
      <c r="A1359" t="inlineStr">
        <is>
          <t>The current clinical approach to feeding and eating disorders aimed to increase personalization of management</t>
        </is>
      </c>
      <c r="B1359" t="n">
        <v>2025</v>
      </c>
      <c r="C1359" t="inlineStr">
        <is>
          <t>Not checked</t>
        </is>
      </c>
      <c r="D1359" t="inlineStr">
        <is>
          <t>Not checked</t>
        </is>
      </c>
      <c r="E1359" t="inlineStr">
        <is>
          <t>10.1002/WPS.21263</t>
        </is>
      </c>
      <c r="F1359" t="inlineStr">
        <is>
          <t>Feeding and eating disorders (FEDs) are a heterogeneous grouping of disorders at the mind-body interface, with typical onset from childhood into emerging adulthood. They occur along a spectrum of disordered eating and compensatory weight management behaviors, and from low to high body weight. Psychiatric comorbidities are the norm. In contrast to other major psychiatric disorders, first-line treatments for FEDs are mainly psychological and/or nutrition-focused, with medications playing a minor adjunctive role. Patients, carers and clinicians all have identified personalization of treatment as a priority. Yet, for all FEDs, the evidence base supporting this personalization is limited. Importantly, disordered eating and related behaviors can have serious physical consequences and may put the patient's life at risk. In these cases, immediate safety and risk management considerations may at least for a period need to be prioritized over other efforts at personalization of care. This paper systematically reviews several key domains that may be relevant to the characterization of the individual patient with a FED aimed at personalization of management. These domains include symptom profile, clinical subtypes, severity, clinical staging, physical complications and consequences, antecedent and concomitant psychiatric conditions, social functioning and quality of life, neurocognition, social cognition and emotion, dysfunctional cognitive schemata, personality traits, family history, early environmental exposures, recent environmental exposures, stigma, and protective factors. Where possible, validated assessment measures for use in clinical practice are identified. The limitations of the current evidence are pointed out, and possible directions for future research are highlighted. These also include novel and emerging approaches aimed at providing more fine-grained and sophisticated ways to personalize treatment of FEDs, such as those that utilize neurobiological markers. We</t>
        </is>
      </c>
      <c r="G1359" t="inlineStr">
        <is>
          <t>Unimodal</t>
        </is>
      </c>
      <c r="H1359" t="inlineStr">
        <is>
          <t>See abstract</t>
        </is>
      </c>
      <c r="I1359" t="inlineStr">
        <is>
          <t>See abstract</t>
        </is>
      </c>
      <c r="J1359" t="inlineStr">
        <is>
          <t>See abstract (AI/ML)</t>
        </is>
      </c>
      <c r="K1359" t="inlineStr">
        <is>
          <t>See abstract</t>
        </is>
      </c>
      <c r="M1359" t="inlineStr">
        <is>
          <t>See abstract</t>
        </is>
      </c>
      <c r="N1359" t="inlineStr">
        <is>
          <t>See abstract</t>
        </is>
      </c>
      <c r="O1359" t="inlineStr">
        <is>
          <t>Not verified from abstract</t>
        </is>
      </c>
      <c r="P1359" t="inlineStr">
        <is>
          <t>See abstract</t>
        </is>
      </c>
      <c r="Q1359" t="inlineStr">
        <is>
          <t>See abstract</t>
        </is>
      </c>
      <c r="R1359" t="inlineStr">
        <is>
          <t>Not reviewed (not included)</t>
        </is>
      </c>
      <c r="S1359" t="inlineStr">
        <is>
          <t>Not reviewed (not included)</t>
        </is>
      </c>
      <c r="T1359" t="inlineStr">
        <is>
          <t>Abstract screening only. Non-ADHD Focused</t>
        </is>
      </c>
      <c r="U1359" t="inlineStr">
        <is>
          <t>EXCLUDE</t>
        </is>
      </c>
      <c r="V1359" t="inlineStr">
        <is>
          <t>E2-Not ADHD focused: Neither title nor abstract mentions ADHD or attention-deficit/hyperactivity</t>
        </is>
      </c>
      <c r="W1359" t="inlineStr">
        <is>
          <t>Excluded: Not ADHD Focused</t>
        </is>
      </c>
      <c r="X1359" t="inlineStr">
        <is>
          <t>Not assessed from abstract</t>
        </is>
      </c>
      <c r="Y1359" t="inlineStr">
        <is>
          <t>Scopus</t>
        </is>
      </c>
      <c r="Z1359" t="inlineStr">
        <is>
          <t>Not determined from abstract</t>
        </is>
      </c>
      <c r="AB1359" t="inlineStr">
        <is>
          <t>Not assessed (not included)</t>
        </is>
      </c>
      <c r="AC1359" t="inlineStr">
        <is>
          <t>Not assessed (not included)</t>
        </is>
      </c>
      <c r="AD1359" t="inlineStr">
        <is>
          <t>Schmidt U.H.; Claudino A.; Fernández-Aranda F.; Giel K.E.; Griffiths J.; Hay P.J.; Kim Y.-R.; Marshall J.; Micali N.; Monteleone A.M.; Nakazato M.; Steinglass J.; Wade T.D.; Wonderlich S.; Zipfel S.; Allen K.L.; Sharpe H.</t>
        </is>
      </c>
      <c r="AF1359" t="inlineStr">
        <is>
          <t>Hybrid OA (Wiley)</t>
        </is>
      </c>
      <c r="AH1359" t="inlineStr">
        <is>
          <t>Not assessed</t>
        </is>
      </c>
      <c r="AI1359" t="inlineStr">
        <is>
          <t>Not reported</t>
        </is>
      </c>
      <c r="AJ1359" t="inlineStr">
        <is>
          <t>Not reported</t>
        </is>
      </c>
      <c r="AK1359" t="inlineStr">
        <is>
          <t>Not reported</t>
        </is>
      </c>
      <c r="AL1359" t="inlineStr">
        <is>
          <t>Not reported</t>
        </is>
      </c>
      <c r="AM1359" t="inlineStr">
        <is>
          <t>Not reported</t>
        </is>
      </c>
      <c r="AN1359" t="inlineStr">
        <is>
          <t>Not reported</t>
        </is>
      </c>
      <c r="AO1359" t="inlineStr">
        <is>
          <t>Not reviewed</t>
        </is>
      </c>
      <c r="AP1359" t="inlineStr">
        <is>
          <t>Not reported</t>
        </is>
      </c>
      <c r="AQ1359" t="inlineStr">
        <is>
          <t>Not reported</t>
        </is>
      </c>
      <c r="AR1359" t="inlineStr">
        <is>
          <t>Not reported</t>
        </is>
      </c>
      <c r="AS1359" t="inlineStr">
        <is>
          <t>See abstract</t>
        </is>
      </c>
      <c r="AT1359" t="inlineStr">
        <is>
          <t>Not reviewed</t>
        </is>
      </c>
      <c r="AU1359" t="inlineStr">
        <is>
          <t>Not reviewed</t>
        </is>
      </c>
      <c r="AV1359" t="inlineStr">
        <is>
          <t>Not reviewed</t>
        </is>
      </c>
      <c r="AW1359" t="inlineStr">
        <is>
          <t>Not reviewed</t>
        </is>
      </c>
      <c r="AX1359" t="inlineStr">
        <is>
          <t>Not reported</t>
        </is>
      </c>
      <c r="AY1359" t="inlineStr">
        <is>
          <t>Not reported</t>
        </is>
      </c>
      <c r="AZ1359" t="inlineStr">
        <is>
          <t>Not reported</t>
        </is>
      </c>
      <c r="BA1359" t="inlineStr">
        <is>
          <t>Not reported</t>
        </is>
      </c>
      <c r="BB1359" t="inlineStr">
        <is>
          <t>Not reported</t>
        </is>
      </c>
      <c r="BC1359" t="inlineStr">
        <is>
          <t>Not reported</t>
        </is>
      </c>
      <c r="BD1359" t="inlineStr">
        <is>
          <t>Not reported</t>
        </is>
      </c>
      <c r="BE1359" t="inlineStr">
        <is>
          <t>Not reported</t>
        </is>
      </c>
      <c r="BF1359" t="inlineStr">
        <is>
          <t>Not reported</t>
        </is>
      </c>
      <c r="BG1359" t="inlineStr">
        <is>
          <t>Not reviewed (not included)</t>
        </is>
      </c>
      <c r="BH1359" t="inlineStr">
        <is>
          <t>N/A</t>
        </is>
      </c>
      <c r="BI1359" t="inlineStr">
        <is>
          <t>Not reviewed</t>
        </is>
      </c>
      <c r="BJ1359" t="inlineStr">
        <is>
          <t>Not reviewed</t>
        </is>
      </c>
      <c r="BK1359" t="inlineStr">
        <is>
          <t>Not reviewed</t>
        </is>
      </c>
      <c r="BL1359" t="inlineStr">
        <is>
          <t>Not reviewed</t>
        </is>
      </c>
      <c r="BM1359" t="inlineStr">
        <is>
          <t>Not reviewed (not included)</t>
        </is>
      </c>
      <c r="BN1359" t="inlineStr">
        <is>
          <t>Non-ADHD Focused - E2-Not ADHD focused: Neither title nor abstract mentions ADHD or attention-deficit/hyperactivity</t>
        </is>
      </c>
      <c r="BO1359" t="inlineStr">
        <is>
          <t>Abstract-level screening only</t>
        </is>
      </c>
      <c r="BP1359" t="inlineStr">
        <is>
          <t>Not reported</t>
        </is>
      </c>
    </row>
    <row r="1360">
      <c r="A1360" t="inlineStr">
        <is>
          <t>Connectional-style-guided contextual representation learning for brain disease diagnosis</t>
        </is>
      </c>
      <c r="B1360" t="n">
        <v>2024</v>
      </c>
      <c r="C1360" t="inlineStr">
        <is>
          <t>Not checked</t>
        </is>
      </c>
      <c r="D1360" t="inlineStr">
        <is>
          <t>Not checked</t>
        </is>
      </c>
      <c r="E1360" t="inlineStr">
        <is>
          <t>10.1016/J.NEUNET.2024.106296</t>
        </is>
      </c>
      <c r="F1360" t="inlineStr">
        <is>
          <t>Structural magnetic resonance imaging (sMRI) has shown great clinical value and has been widely used in deep learning (DL) based computer-aided brain disease diagnosis. Previous DL-based approaches focused on local shapes and textures in brain sMRI that may be significant only within a particular domain. The learned representations are likely to contain spurious information and have poor generalization ability in other diseases and datasets. To facilitate capturing meaningful and robust features, it is necessary to first comprehensively understand the intrinsic pattern of the brain that is not restricted within a single data/task domain. Considering that the brain is a complex connectome of interlinked neurons, the connectional properties in the brain have strong biological significance, which is shared across multiple domains and covers most pathological information. In this work, we propose a connectional style contextual representation learning model (CS-CRL) to capture the intrinsic pattern of the brain, used for multiple brain disease diagnosis. Specifically, it has a vision transformer (ViT) encoder and leverages mask reconstruction as the proxy task and Gram matrices to guide the representation of connectional information. It facilitates the capture of global context and the aggregation of features with biological plausibility. The results indicate that CS-CRL achieves superior accuracy in multiple brain disease diagnosis tasks across six datasets and three diseases and outperforms state-of-the-art models. Furthermore, we demonstrate that CS-CRL captures more brain-network-like properties, and better aggregates features, is easier to optimize, and is more robust to noise, which explains its superiority in theory. © 2024</t>
        </is>
      </c>
      <c r="G1360" t="inlineStr">
        <is>
          <t>Unimodal</t>
        </is>
      </c>
      <c r="H1360" t="inlineStr">
        <is>
          <t>See abstract</t>
        </is>
      </c>
      <c r="I1360" t="inlineStr">
        <is>
          <t>See abstract</t>
        </is>
      </c>
      <c r="J1360" t="inlineStr">
        <is>
          <t>See abstract (AI/ML)</t>
        </is>
      </c>
      <c r="K1360" t="inlineStr">
        <is>
          <t>See abstract</t>
        </is>
      </c>
      <c r="M1360" t="inlineStr">
        <is>
          <t>See abstract</t>
        </is>
      </c>
      <c r="N1360" t="inlineStr">
        <is>
          <t>See abstract</t>
        </is>
      </c>
      <c r="O1360" t="inlineStr">
        <is>
          <t>Not verified from abstract</t>
        </is>
      </c>
      <c r="P1360" t="inlineStr">
        <is>
          <t>See abstract</t>
        </is>
      </c>
      <c r="Q1360" t="inlineStr">
        <is>
          <t>See abstract</t>
        </is>
      </c>
      <c r="R1360" t="inlineStr">
        <is>
          <t>Not reviewed (not included)</t>
        </is>
      </c>
      <c r="S1360" t="inlineStr">
        <is>
          <t>Not reviewed (not included)</t>
        </is>
      </c>
      <c r="T1360" t="inlineStr">
        <is>
          <t>Abstract screening only. Non-ADHD Focused</t>
        </is>
      </c>
      <c r="U1360" t="inlineStr">
        <is>
          <t>EXCLUDE</t>
        </is>
      </c>
      <c r="V1360" t="inlineStr">
        <is>
          <t>E2-Not ADHD focused: Neither title nor abstract mentions ADHD or attention-deficit/hyperactivity</t>
        </is>
      </c>
      <c r="W1360" t="inlineStr">
        <is>
          <t>Excluded: Not ADHD Focused</t>
        </is>
      </c>
      <c r="X1360" t="inlineStr">
        <is>
          <t>Not assessed from abstract</t>
        </is>
      </c>
      <c r="Y1360" t="inlineStr">
        <is>
          <t>Scopus</t>
        </is>
      </c>
      <c r="Z1360" t="inlineStr">
        <is>
          <t>Not determined from abstract</t>
        </is>
      </c>
      <c r="AB1360" t="inlineStr">
        <is>
          <t>Not assessed (not included)</t>
        </is>
      </c>
      <c r="AC1360" t="inlineStr">
        <is>
          <t>Not assessed (not included)</t>
        </is>
      </c>
      <c r="AD1360" t="inlineStr">
        <is>
          <t>Wang G.; Jiang N.; Ma Y.; Chen D.; Wu J.; Li G.; Liang D.; Yan T.</t>
        </is>
      </c>
      <c r="AF1360" t="inlineStr">
        <is>
          <t>Hybrid OA (Elsevier)</t>
        </is>
      </c>
      <c r="AH1360" t="inlineStr">
        <is>
          <t>Not assessed</t>
        </is>
      </c>
      <c r="AI1360" t="inlineStr">
        <is>
          <t>Not reported</t>
        </is>
      </c>
      <c r="AJ1360" t="inlineStr">
        <is>
          <t>Not reported</t>
        </is>
      </c>
      <c r="AK1360" t="inlineStr">
        <is>
          <t>Not reported</t>
        </is>
      </c>
      <c r="AL1360" t="inlineStr">
        <is>
          <t>Not reported</t>
        </is>
      </c>
      <c r="AM1360" t="inlineStr">
        <is>
          <t>Not reported</t>
        </is>
      </c>
      <c r="AN1360" t="inlineStr">
        <is>
          <t>Not reported</t>
        </is>
      </c>
      <c r="AO1360" t="inlineStr">
        <is>
          <t>Not reviewed</t>
        </is>
      </c>
      <c r="AP1360" t="inlineStr">
        <is>
          <t>Not reported</t>
        </is>
      </c>
      <c r="AQ1360" t="inlineStr">
        <is>
          <t>Not reported</t>
        </is>
      </c>
      <c r="AR1360" t="inlineStr">
        <is>
          <t>Not reported</t>
        </is>
      </c>
      <c r="AS1360" t="inlineStr">
        <is>
          <t>See abstract</t>
        </is>
      </c>
      <c r="AT1360" t="inlineStr">
        <is>
          <t>Not reviewed</t>
        </is>
      </c>
      <c r="AU1360" t="inlineStr">
        <is>
          <t>Not reviewed</t>
        </is>
      </c>
      <c r="AV1360" t="inlineStr">
        <is>
          <t>Not reviewed</t>
        </is>
      </c>
      <c r="AW1360" t="inlineStr">
        <is>
          <t>Not reviewed</t>
        </is>
      </c>
      <c r="AX1360" t="inlineStr">
        <is>
          <t>Not reported</t>
        </is>
      </c>
      <c r="AY1360" t="inlineStr">
        <is>
          <t>Not reported</t>
        </is>
      </c>
      <c r="AZ1360" t="inlineStr">
        <is>
          <t>Not reported</t>
        </is>
      </c>
      <c r="BA1360" t="inlineStr">
        <is>
          <t>Not reported</t>
        </is>
      </c>
      <c r="BB1360" t="inlineStr">
        <is>
          <t>Not reported</t>
        </is>
      </c>
      <c r="BC1360" t="inlineStr">
        <is>
          <t>Not reported</t>
        </is>
      </c>
      <c r="BD1360" t="inlineStr">
        <is>
          <t>Not reported</t>
        </is>
      </c>
      <c r="BE1360" t="inlineStr">
        <is>
          <t>Not reported</t>
        </is>
      </c>
      <c r="BF1360" t="inlineStr">
        <is>
          <t>Not reported</t>
        </is>
      </c>
      <c r="BG1360" t="inlineStr">
        <is>
          <t>Not reviewed (not included)</t>
        </is>
      </c>
      <c r="BH1360" t="inlineStr">
        <is>
          <t>N/A</t>
        </is>
      </c>
      <c r="BI1360" t="inlineStr">
        <is>
          <t>Not reviewed</t>
        </is>
      </c>
      <c r="BJ1360" t="inlineStr">
        <is>
          <t>Not reviewed</t>
        </is>
      </c>
      <c r="BK1360" t="inlineStr">
        <is>
          <t>Not reviewed</t>
        </is>
      </c>
      <c r="BL1360" t="inlineStr">
        <is>
          <t>Not reviewed</t>
        </is>
      </c>
      <c r="BM1360" t="inlineStr">
        <is>
          <t>Not reviewed (not included)</t>
        </is>
      </c>
      <c r="BN1360" t="inlineStr">
        <is>
          <t>Non-ADHD Focused - E2-Not ADHD focused: Neither title nor abstract mentions ADHD or attention-deficit/hyperactivity</t>
        </is>
      </c>
      <c r="BO1360" t="inlineStr">
        <is>
          <t>Abstract-level screening only</t>
        </is>
      </c>
      <c r="BP1360" t="inlineStr">
        <is>
          <t>Not reported</t>
        </is>
      </c>
    </row>
    <row r="1361">
      <c r="A1361" t="inlineStr">
        <is>
          <t>MAN-GNN: An interpretable biomarker architecture for neurodevelopmental disorders</t>
        </is>
      </c>
      <c r="B1361" t="n">
        <v>2026</v>
      </c>
      <c r="C1361" t="inlineStr">
        <is>
          <t>Not checked</t>
        </is>
      </c>
      <c r="D1361" t="inlineStr">
        <is>
          <t>Not checked</t>
        </is>
      </c>
      <c r="E1361" t="inlineStr">
        <is>
          <t>10.1016/J.NEUNET.2025.108110</t>
        </is>
      </c>
      <c r="F1361" t="inlineStr">
        <is>
          <t>Neurodevelopmental disorders exhibit highly similar behavioral characteristics in clinical assessments, heavily relying on subjective behavioral reports, leading to insufficient understanding of the neurobiological mechanisms behind inter-patient heterogeneity and symptom overlap between diseases. To address this issue, this study proposes a graph neural network framework that integrates neuroimaging data, focusing on three key problems: Firstly, enhance the nonlinear features in brain neural activity by introducing the Neurodynamics Rössler system. Transform raw static neural signals into simulated signals with nonlinear, temporal, and dynamic features, thereby more accurately reflecting the process of brain neural activity. Secondly, improve feature discrimination by integrating the spatial adjacency characteristics of local brain regions with the topological structure information of the global brain network to highlight key features. Thirdly, improve noise resistance and generalization ability. Introducing adaptive controllers and cross-site adversarial learning mechanisms, the interference of heterogeneous noise is effectively reduced. This study conducted experimental validation on data from neurodevelopmental disorders such as ADHD and ASD. The results indicate that this framework not only has advantages in classification accuracy but also possesses good interpretability, making it a promising tool for imaging biomarker research and auxiliary diagnosis. © 2025 Elsevier Ltd</t>
        </is>
      </c>
      <c r="G1361" t="inlineStr">
        <is>
          <t>Unimodal</t>
        </is>
      </c>
      <c r="H1361" t="inlineStr">
        <is>
          <t>See abstract</t>
        </is>
      </c>
      <c r="I1361" t="inlineStr">
        <is>
          <t>See abstract</t>
        </is>
      </c>
      <c r="J1361" t="inlineStr">
        <is>
          <t>See abstract (AI/ML)</t>
        </is>
      </c>
      <c r="K1361" t="inlineStr">
        <is>
          <t>See abstract</t>
        </is>
      </c>
      <c r="M1361" t="inlineStr">
        <is>
          <t>See abstract</t>
        </is>
      </c>
      <c r="N1361" t="inlineStr">
        <is>
          <t>See abstract</t>
        </is>
      </c>
      <c r="O1361" t="inlineStr">
        <is>
          <t>Not verified from abstract</t>
        </is>
      </c>
      <c r="P1361" t="inlineStr">
        <is>
          <t>See abstract</t>
        </is>
      </c>
      <c r="Q1361" t="inlineStr">
        <is>
          <t>See abstract</t>
        </is>
      </c>
      <c r="R1361" t="inlineStr">
        <is>
          <t>Not reviewed (not included)</t>
        </is>
      </c>
      <c r="S1361" t="inlineStr">
        <is>
          <t>Not reviewed (not included)</t>
        </is>
      </c>
      <c r="T1361" t="inlineStr">
        <is>
          <t>Abstract screening only. Out of Date Range</t>
        </is>
      </c>
      <c r="U1361" t="inlineStr">
        <is>
          <t>EXCLUDE</t>
        </is>
      </c>
      <c r="V1361" t="inlineStr">
        <is>
          <t>E4-Year: Published 2026, outside 2019-2025 window</t>
        </is>
      </c>
      <c r="W1361" t="inlineStr">
        <is>
          <t>Out of Date Range</t>
        </is>
      </c>
      <c r="X1361" t="inlineStr">
        <is>
          <t>Not assessed from abstract</t>
        </is>
      </c>
      <c r="Y1361" t="inlineStr">
        <is>
          <t>Scopus</t>
        </is>
      </c>
      <c r="Z1361" t="inlineStr">
        <is>
          <t>Not determined from abstract</t>
        </is>
      </c>
      <c r="AB1361" t="inlineStr">
        <is>
          <t>Not assessed (not included)</t>
        </is>
      </c>
      <c r="AC1361" t="inlineStr">
        <is>
          <t>Not assessed (not included)</t>
        </is>
      </c>
      <c r="AD1361" t="inlineStr">
        <is>
          <t>Han Q.; Ye H.; Bai M.; Wang L.; Sun Y.; Song Z.; Zhao J.; Shi L.; Kuang Z.</t>
        </is>
      </c>
      <c r="AF1361" t="inlineStr">
        <is>
          <t>Hybrid OA (Elsevier)</t>
        </is>
      </c>
      <c r="AH1361" t="inlineStr">
        <is>
          <t>Not assessed</t>
        </is>
      </c>
      <c r="AI1361" t="inlineStr">
        <is>
          <t>Not reported</t>
        </is>
      </c>
      <c r="AJ1361" t="inlineStr">
        <is>
          <t>Not reported</t>
        </is>
      </c>
      <c r="AK1361" t="inlineStr">
        <is>
          <t>Not reported</t>
        </is>
      </c>
      <c r="AL1361" t="inlineStr">
        <is>
          <t>Not reported</t>
        </is>
      </c>
      <c r="AM1361" t="inlineStr">
        <is>
          <t>Not reported</t>
        </is>
      </c>
      <c r="AN1361" t="inlineStr">
        <is>
          <t>Not reported</t>
        </is>
      </c>
      <c r="AO1361" t="inlineStr">
        <is>
          <t>Not reviewed</t>
        </is>
      </c>
      <c r="AP1361" t="inlineStr">
        <is>
          <t>Not reported</t>
        </is>
      </c>
      <c r="AQ1361" t="inlineStr">
        <is>
          <t>Not reported</t>
        </is>
      </c>
      <c r="AR1361" t="inlineStr">
        <is>
          <t>Not reported</t>
        </is>
      </c>
      <c r="AS1361" t="inlineStr">
        <is>
          <t>See abstract</t>
        </is>
      </c>
      <c r="AT1361" t="inlineStr">
        <is>
          <t>Not reviewed</t>
        </is>
      </c>
      <c r="AU1361" t="inlineStr">
        <is>
          <t>Not reviewed</t>
        </is>
      </c>
      <c r="AV1361" t="inlineStr">
        <is>
          <t>Not reviewed</t>
        </is>
      </c>
      <c r="AW1361" t="inlineStr">
        <is>
          <t>Not reviewed</t>
        </is>
      </c>
      <c r="AX1361" t="inlineStr">
        <is>
          <t>Not reported</t>
        </is>
      </c>
      <c r="AY1361" t="inlineStr">
        <is>
          <t>Not reported</t>
        </is>
      </c>
      <c r="AZ1361" t="inlineStr">
        <is>
          <t>Not reported</t>
        </is>
      </c>
      <c r="BA1361" t="inlineStr">
        <is>
          <t>Not reported</t>
        </is>
      </c>
      <c r="BB1361" t="inlineStr">
        <is>
          <t>Not reported</t>
        </is>
      </c>
      <c r="BC1361" t="inlineStr">
        <is>
          <t>Not reported</t>
        </is>
      </c>
      <c r="BD1361" t="inlineStr">
        <is>
          <t>Not reported</t>
        </is>
      </c>
      <c r="BE1361" t="inlineStr">
        <is>
          <t>Not reported</t>
        </is>
      </c>
      <c r="BF1361" t="inlineStr">
        <is>
          <t>Not reported</t>
        </is>
      </c>
      <c r="BG1361" t="inlineStr">
        <is>
          <t>Not reviewed (not included)</t>
        </is>
      </c>
      <c r="BH1361" t="inlineStr">
        <is>
          <t>N/A</t>
        </is>
      </c>
      <c r="BI1361" t="inlineStr">
        <is>
          <t>Not reviewed</t>
        </is>
      </c>
      <c r="BJ1361" t="inlineStr">
        <is>
          <t>Not reviewed</t>
        </is>
      </c>
      <c r="BK1361" t="inlineStr">
        <is>
          <t>Not reviewed</t>
        </is>
      </c>
      <c r="BL1361" t="inlineStr">
        <is>
          <t>Not reviewed</t>
        </is>
      </c>
      <c r="BM1361" t="inlineStr">
        <is>
          <t>Not reviewed (not included)</t>
        </is>
      </c>
      <c r="BN1361" t="inlineStr">
        <is>
          <t>Out of Date Range - E4-Year: Published 2026, outside 2019-2025 window</t>
        </is>
      </c>
      <c r="BO1361" t="inlineStr">
        <is>
          <t>Abstract-level screening only</t>
        </is>
      </c>
      <c r="BP1361" t="inlineStr">
        <is>
          <t>Not reported</t>
        </is>
      </c>
    </row>
    <row r="1362">
      <c r="A1362" t="inlineStr">
        <is>
          <t>Impaired sensory–motor integration in children with attention-deficit/hyperactivity disorder during visual search</t>
        </is>
      </c>
      <c r="B1362" t="n">
        <v>2026</v>
      </c>
      <c r="C1362" t="inlineStr">
        <is>
          <t>Not checked</t>
        </is>
      </c>
      <c r="D1362" t="inlineStr">
        <is>
          <t>Not checked</t>
        </is>
      </c>
      <c r="E1362" t="inlineStr">
        <is>
          <t>10.1111/JCPP.70004</t>
        </is>
      </c>
      <c r="F1362" t="inlineStr">
        <is>
          <t>Objective: Attention deficit hyperactivity disorder (ADHD) is a common neurodevelopmental disorder in school-age children. Abnormal sensory–motor integration, such as concurrent visuomotor selection, is a prominent feature of ADHD. However, underlying pathophysiological substrates of impaired sensory–motor integration in childhood ADHD remain unclear. Identifying neural markers of cognitive impairment in children with ADHD is vital for the early assisted diagnosis and the selection of intervention targets. Methods: We collected electroencephalography (EEG) signals from 70 children with ADHD and 65 matched typically developing (TD) children while performing a visual search task. Oscillation-based multivariate pattern decoding was used to investigate visuomotor coordination during spatial attention. Results: Compared with TD children, children with ADHD showed impairments in accuracy, response time, and response time variability. Multivariate machine learning revealed that the ADHD group showed deficits in alpha (visual-related) and beta (motor-related) power-based decoding accuracy, indicating the impaired sensory orienting and motor preparation. Importantly, children with ADHD exhibited a delay between alpha and beta decoding, suggesting a deficit of concurrent visuomotor coordination. However, this visuomotor asynchrony was absent in TD children. Furthermore, the degree of visuomotor asynchrony between alpha and beta decoding was predictive of behavioral impairments and symptom severity in children with ADHD. Conclusions: These observations reveal that impaired concurrent visuomotor coordination might be a potential neural marker of impaired sensory–motor integration in children with ADHD, further advancing the understanding of cognitive deficits, and providing potential research directions for the early diagnosis and optimization of intervention in neurodevelopmental disorders. © 2025 Association for Child and Adolescent Mental Health.</t>
        </is>
      </c>
      <c r="G1362" t="inlineStr">
        <is>
          <t>Unimodal</t>
        </is>
      </c>
      <c r="H1362" t="inlineStr">
        <is>
          <t>See abstract</t>
        </is>
      </c>
      <c r="I1362" t="inlineStr">
        <is>
          <t>See abstract</t>
        </is>
      </c>
      <c r="J1362" t="inlineStr">
        <is>
          <t>See abstract (AI/ML)</t>
        </is>
      </c>
      <c r="K1362" t="inlineStr">
        <is>
          <t>See abstract</t>
        </is>
      </c>
      <c r="L1362" t="n">
        <v>70</v>
      </c>
      <c r="M1362" t="inlineStr">
        <is>
          <t>See abstract</t>
        </is>
      </c>
      <c r="N1362" t="inlineStr">
        <is>
          <t>N≈70; details in abstract</t>
        </is>
      </c>
      <c r="O1362" t="inlineStr">
        <is>
          <t>Extracted from abstract: N≈70</t>
        </is>
      </c>
      <c r="P1362" t="inlineStr">
        <is>
          <t>See abstract</t>
        </is>
      </c>
      <c r="Q1362" t="inlineStr">
        <is>
          <t>See abstract</t>
        </is>
      </c>
      <c r="R1362" t="inlineStr">
        <is>
          <t>Not reviewed (not included)</t>
        </is>
      </c>
      <c r="S1362" t="inlineStr">
        <is>
          <t>Not reviewed (not included)</t>
        </is>
      </c>
      <c r="T1362" t="inlineStr">
        <is>
          <t>Abstract screening only. Out of Date Range</t>
        </is>
      </c>
      <c r="U1362" t="inlineStr">
        <is>
          <t>EXCLUDE</t>
        </is>
      </c>
      <c r="V1362" t="inlineStr">
        <is>
          <t>E4-Year: Published 2026, outside 2019-2025 window</t>
        </is>
      </c>
      <c r="W1362" t="inlineStr">
        <is>
          <t>Out of Date Range</t>
        </is>
      </c>
      <c r="X1362" t="inlineStr">
        <is>
          <t>EXCLUDE</t>
        </is>
      </c>
      <c r="Y1362" t="inlineStr">
        <is>
          <t>Scopus</t>
        </is>
      </c>
      <c r="Z1362" t="inlineStr">
        <is>
          <t>Not determined from abstract</t>
        </is>
      </c>
      <c r="AB1362" t="inlineStr">
        <is>
          <t>Not assessed (not included)</t>
        </is>
      </c>
      <c r="AC1362" t="inlineStr">
        <is>
          <t>Not assessed (not included)</t>
        </is>
      </c>
      <c r="AD1362" t="inlineStr">
        <is>
          <t>Li D.; Luo X.; Dang C.; Kong Y.; Li Y.; Zhu Y.; Huang J.; Wang Y.; Guo J.; Sun L.; Song Y.</t>
        </is>
      </c>
      <c r="AF1362" t="inlineStr">
        <is>
          <t>Unknown - Verify via DOI</t>
        </is>
      </c>
      <c r="AH1362" t="inlineStr">
        <is>
          <t>Not assessed</t>
        </is>
      </c>
      <c r="AI1362" t="inlineStr">
        <is>
          <t>Not reported</t>
        </is>
      </c>
      <c r="AJ1362" t="inlineStr">
        <is>
          <t>Not reported</t>
        </is>
      </c>
      <c r="AK1362" t="inlineStr">
        <is>
          <t>Not reported</t>
        </is>
      </c>
      <c r="AL1362" t="inlineStr">
        <is>
          <t>Not reported</t>
        </is>
      </c>
      <c r="AM1362" t="inlineStr">
        <is>
          <t>Not reported</t>
        </is>
      </c>
      <c r="AN1362" t="inlineStr">
        <is>
          <t>Not reported</t>
        </is>
      </c>
      <c r="AO1362" t="inlineStr">
        <is>
          <t>Not reviewed</t>
        </is>
      </c>
      <c r="AP1362" t="inlineStr">
        <is>
          <t>Not reported</t>
        </is>
      </c>
      <c r="AQ1362" t="inlineStr">
        <is>
          <t>Not reported</t>
        </is>
      </c>
      <c r="AR1362" t="inlineStr">
        <is>
          <t>Not reported</t>
        </is>
      </c>
      <c r="AS1362" t="inlineStr">
        <is>
          <t>See abstract</t>
        </is>
      </c>
      <c r="AT1362" t="inlineStr">
        <is>
          <t>Not reviewed</t>
        </is>
      </c>
      <c r="AU1362" t="inlineStr">
        <is>
          <t>Not reviewed</t>
        </is>
      </c>
      <c r="AV1362" t="inlineStr">
        <is>
          <t>Not reviewed</t>
        </is>
      </c>
      <c r="AW1362" t="inlineStr">
        <is>
          <t>Not reviewed</t>
        </is>
      </c>
      <c r="AX1362" t="inlineStr">
        <is>
          <t>Not reported</t>
        </is>
      </c>
      <c r="AY1362" t="inlineStr">
        <is>
          <t>Not reported</t>
        </is>
      </c>
      <c r="AZ1362" t="inlineStr">
        <is>
          <t>Not reported</t>
        </is>
      </c>
      <c r="BA1362" t="inlineStr">
        <is>
          <t>Not reported</t>
        </is>
      </c>
      <c r="BB1362" t="inlineStr">
        <is>
          <t>Not reported</t>
        </is>
      </c>
      <c r="BC1362" t="inlineStr">
        <is>
          <t>Not reported</t>
        </is>
      </c>
      <c r="BD1362" t="inlineStr">
        <is>
          <t>Not reported</t>
        </is>
      </c>
      <c r="BE1362" t="inlineStr">
        <is>
          <t>Not reported</t>
        </is>
      </c>
      <c r="BF1362" t="inlineStr">
        <is>
          <t>Not reported</t>
        </is>
      </c>
      <c r="BG1362" t="inlineStr">
        <is>
          <t>Not reviewed (not included)</t>
        </is>
      </c>
      <c r="BH1362" t="inlineStr">
        <is>
          <t>N/A</t>
        </is>
      </c>
      <c r="BI1362" t="inlineStr">
        <is>
          <t>Not reviewed</t>
        </is>
      </c>
      <c r="BJ1362" t="inlineStr">
        <is>
          <t>Not reviewed</t>
        </is>
      </c>
      <c r="BK1362" t="inlineStr">
        <is>
          <t>Not reviewed</t>
        </is>
      </c>
      <c r="BL1362" t="inlineStr">
        <is>
          <t>Not reviewed</t>
        </is>
      </c>
      <c r="BM1362" t="inlineStr">
        <is>
          <t>Not reviewed (not included)</t>
        </is>
      </c>
      <c r="BN1362" t="inlineStr">
        <is>
          <t>Out of Date Range - E4-Year: Published 2026, outside 2019-2025 window</t>
        </is>
      </c>
      <c r="BO1362" t="inlineStr">
        <is>
          <t>Abstract-level screening only</t>
        </is>
      </c>
      <c r="BP1362" t="inlineStr">
        <is>
          <t>Not reported</t>
        </is>
      </c>
    </row>
    <row r="1363">
      <c r="A1363" t="inlineStr">
        <is>
          <t>Transformer-based structural connectivity networks for ADHD-related connectivity alterations</t>
        </is>
      </c>
      <c r="B1363" t="n">
        <v>2025</v>
      </c>
      <c r="C1363" t="inlineStr">
        <is>
          <t>Not checked</t>
        </is>
      </c>
      <c r="D1363" t="inlineStr">
        <is>
          <t>Not checked</t>
        </is>
      </c>
      <c r="E1363" t="inlineStr">
        <is>
          <t>10.1038/S43856-025-01015-1</t>
        </is>
      </c>
      <c r="F1363" t="inlineStr">
        <is>
          <t>Background: Attention-deficit/hyperactivity disorder (ADHD) is a common neurodevelopmental disorder that affects behavior, attention, and learning. Current diagnoses rely heavily on subjective assessments, underscoring the need for objective imaging-based methods. This study aims to explore whether structural connectivity networks derived from MRI can reveal alterations associated with ADHD and support data-driven understanding. Methods: We collected brain MRI data from 947 individuals (aged 7–26 years; 590 males, 356 females, 1 unspecified) across eight centers, sourced from the Neuro Bureau ADHD-200 preprocessed dataset. Transformer-based deep learning models were used to learn relationships between different brain regions and construct structural connectivity networks. To prepare input for the model, each region was transformed into a standardized data sequence using four different strategies. The strength of connectivity between brain regions was then measured to identify structural differences related to ADHD. Five-fold cross-validation and statistical analyses were used to evaluate model robustness and group differences, respectively. Results: Here we show that the proposed method performs well in distinguishing ADHD individuals from healthy controls, with accuracy reaching 71.9 percent and an area under curve of 0.74. The structural networks also reveal significant differences in connectivity patterns (paired t-test: P = 0.81 × 10−6), particularly involving regions responsible for motor and executive function. Notably, the importance rankings of several brain regions, including the thalamus and caudate, differ markedly between groups. Conclusions: This study shows that ADHD may be associated with connectivity alterations in multiple brain regions. Our findings suggest that brain structural connectivity networks built using Transformer-based methods offer a promising tool for both diagnosis and further research into brain structure. © The Author(s) 2025.</t>
        </is>
      </c>
      <c r="G1363" t="inlineStr">
        <is>
          <t>Unimodal</t>
        </is>
      </c>
      <c r="H1363" t="inlineStr">
        <is>
          <t>See abstract</t>
        </is>
      </c>
      <c r="I1363" t="inlineStr">
        <is>
          <t>See abstract</t>
        </is>
      </c>
      <c r="J1363" t="inlineStr">
        <is>
          <t>See abstract (AI/ML)</t>
        </is>
      </c>
      <c r="K1363" t="inlineStr">
        <is>
          <t>See abstract</t>
        </is>
      </c>
      <c r="M1363" t="inlineStr">
        <is>
          <t>See abstract</t>
        </is>
      </c>
      <c r="N1363" t="inlineStr">
        <is>
          <t>See abstract</t>
        </is>
      </c>
      <c r="O1363" t="inlineStr">
        <is>
          <t>Not verified from abstract</t>
        </is>
      </c>
      <c r="P1363" t="inlineStr">
        <is>
          <t>See abstract</t>
        </is>
      </c>
      <c r="Q1363" t="inlineStr">
        <is>
          <t>See abstract</t>
        </is>
      </c>
      <c r="R1363" t="inlineStr">
        <is>
          <t>Not reviewed (not included)</t>
        </is>
      </c>
      <c r="S1363" t="inlineStr">
        <is>
          <t>Not reviewed (not included)</t>
        </is>
      </c>
      <c r="T1363" t="inlineStr">
        <is>
          <t>Abstract screening only. Not Selected for Final 95 (Pending Full Text Review)</t>
        </is>
      </c>
      <c r="U1363" t="inlineStr">
        <is>
          <t>EXCLUDE</t>
        </is>
      </c>
      <c r="V13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63" t="inlineStr">
        <is>
          <t>Excluded: Other Criterion</t>
        </is>
      </c>
      <c r="X1363" t="inlineStr">
        <is>
          <t>Not assessed from abstract</t>
        </is>
      </c>
      <c r="Y1363" t="inlineStr">
        <is>
          <t>Scopus</t>
        </is>
      </c>
      <c r="Z1363" t="inlineStr">
        <is>
          <t>Not determined from abstract</t>
        </is>
      </c>
      <c r="AB1363" t="inlineStr">
        <is>
          <t>Not assessed (not included)</t>
        </is>
      </c>
      <c r="AC1363" t="inlineStr">
        <is>
          <t>Not assessed (not included)</t>
        </is>
      </c>
      <c r="AD1363" t="inlineStr">
        <is>
          <t>Shi L.; Shi L.; Cui Z.; Lin C.; Zhang R.; Zhang J.; Zhu Y.; Shi W.; Wang J.; Wang Y.; Wang D.; Liu H.; Gao X.</t>
        </is>
      </c>
      <c r="AF1363" t="inlineStr">
        <is>
          <t>Unknown - Verify via DOI</t>
        </is>
      </c>
      <c r="AH1363" t="inlineStr">
        <is>
          <t>Not assessed</t>
        </is>
      </c>
      <c r="AI1363" t="inlineStr">
        <is>
          <t>Not reported</t>
        </is>
      </c>
      <c r="AJ1363" t="inlineStr">
        <is>
          <t>Not reported</t>
        </is>
      </c>
      <c r="AK1363" t="inlineStr">
        <is>
          <t>Not reported</t>
        </is>
      </c>
      <c r="AL1363" t="inlineStr">
        <is>
          <t>Not reported</t>
        </is>
      </c>
      <c r="AM1363" t="inlineStr">
        <is>
          <t>Not reported</t>
        </is>
      </c>
      <c r="AN1363" t="inlineStr">
        <is>
          <t>Not reported</t>
        </is>
      </c>
      <c r="AO1363" t="inlineStr">
        <is>
          <t>Not reviewed</t>
        </is>
      </c>
      <c r="AP1363" t="inlineStr">
        <is>
          <t>Not reported</t>
        </is>
      </c>
      <c r="AQ1363" t="inlineStr">
        <is>
          <t>Not reported</t>
        </is>
      </c>
      <c r="AR1363" t="inlineStr">
        <is>
          <t>Not reported</t>
        </is>
      </c>
      <c r="AS1363" t="inlineStr">
        <is>
          <t>See abstract</t>
        </is>
      </c>
      <c r="AT1363" t="inlineStr">
        <is>
          <t>Not reviewed</t>
        </is>
      </c>
      <c r="AU1363" t="inlineStr">
        <is>
          <t>Not reviewed</t>
        </is>
      </c>
      <c r="AV1363" t="inlineStr">
        <is>
          <t>Not reviewed</t>
        </is>
      </c>
      <c r="AW1363" t="inlineStr">
        <is>
          <t>Not reviewed</t>
        </is>
      </c>
      <c r="AX1363" t="inlineStr">
        <is>
          <t>Not reported</t>
        </is>
      </c>
      <c r="AY1363" t="inlineStr">
        <is>
          <t>Not reported</t>
        </is>
      </c>
      <c r="AZ1363" t="inlineStr">
        <is>
          <t>Not reported</t>
        </is>
      </c>
      <c r="BA1363" t="inlineStr">
        <is>
          <t>Not reported</t>
        </is>
      </c>
      <c r="BB1363" t="inlineStr">
        <is>
          <t>Not reported</t>
        </is>
      </c>
      <c r="BC1363" t="inlineStr">
        <is>
          <t>Not reported</t>
        </is>
      </c>
      <c r="BD1363" t="inlineStr">
        <is>
          <t>Not reported</t>
        </is>
      </c>
      <c r="BE1363" t="inlineStr">
        <is>
          <t>Not reported</t>
        </is>
      </c>
      <c r="BF1363" t="inlineStr">
        <is>
          <t>Not reported</t>
        </is>
      </c>
      <c r="BG1363" t="inlineStr">
        <is>
          <t>Not reviewed (not included)</t>
        </is>
      </c>
      <c r="BH1363" t="inlineStr">
        <is>
          <t>N/A</t>
        </is>
      </c>
      <c r="BI1363" t="inlineStr">
        <is>
          <t>Not reviewed</t>
        </is>
      </c>
      <c r="BJ1363" t="inlineStr">
        <is>
          <t>Not reviewed</t>
        </is>
      </c>
      <c r="BK1363" t="inlineStr">
        <is>
          <t>Not reviewed</t>
        </is>
      </c>
      <c r="BL1363" t="inlineStr">
        <is>
          <t>Not reviewed</t>
        </is>
      </c>
      <c r="BM1363" t="inlineStr">
        <is>
          <t>Not reviewed (not included)</t>
        </is>
      </c>
      <c r="BN1363" t="inlineStr">
        <is>
          <t>Not Selected for Final 95 (Pending Full Text Review) - Candidate paper not selected for final 95: Passed abstract screening but not included in final selec</t>
        </is>
      </c>
      <c r="BO1363" t="inlineStr">
        <is>
          <t>Abstract-level screening only</t>
        </is>
      </c>
      <c r="BP1363" t="inlineStr">
        <is>
          <t>296</t>
        </is>
      </c>
    </row>
    <row r="1364">
      <c r="A1364" t="inlineStr">
        <is>
          <t>Hierarchical feature extraction on functional brain networks for autism spectrum disorder identification with resting-state fMRI data</t>
        </is>
      </c>
      <c r="B1364" t="n">
        <v>2025</v>
      </c>
      <c r="C1364" t="inlineStr">
        <is>
          <t>Not checked</t>
        </is>
      </c>
      <c r="D1364" t="inlineStr">
        <is>
          <t>Not checked</t>
        </is>
      </c>
      <c r="E1364" t="inlineStr">
        <is>
          <t>10.1016/J.NEUNET.2025.107450</t>
        </is>
      </c>
      <c r="F1364" t="inlineStr">
        <is>
          <t>Autism Spectrum Disorder (ASD) is a pervasive developmental disorder of the central nervous system, primarily manifesting in childhood. It is characterized by atypical and repetitive behaviors. Conventional diagnostic methods mainly rely on questionnaire surveys and behavioral observations, which are prone to misdiagnosis due to their subjective nature. With advancements in medical imaging, MR imaging-based diagnostics have emerged as a more objective alternative. In this paper, we propose a Hierarchical Neural Network model for ASD identification, termed ASD-HNet, which hierarchically extracts features from functional brain networks based on resting-state functional magnetic resonance imaging (rs-fMRI) data. This hierarchical approach enhances the extraction of brain representations, improving diagnostic accuracy and aiding in the identification of brain regions associated with ASD. Specifically, features are extracted at three levels, i.e., the local region of interest (ROI) scale, the community scale, and the global representation scale. At the ROI scale, graph convolution is employed to transfer features between ROIs. At the community scale, functional gradients are introduced, and a K-Means clustering algorithm is applied to group ROIs with similar functional gradients into communities. Features from ROIs within the same community are then extracted to characterize the communities. At the global representation scale, we extract global features from the whole community-scale brain networks to represent the entire brain. We validate the effectiveness of the ASD-HNet model using the publicly available Autism Brain Imaging Data Exchange I (ABIDE-I) dataset, ADHD-200,dataset and ABIDE-II dataset. Extensive experimental results demonstrate that ASD-HNet outperforms existing baseline methods. The code is available at https://github.com/LYQbyte/ASD-HNet. © 2025 Elsevier Ltd</t>
        </is>
      </c>
      <c r="G1364" t="inlineStr">
        <is>
          <t>Unimodal</t>
        </is>
      </c>
      <c r="H1364" t="inlineStr">
        <is>
          <t>See abstract</t>
        </is>
      </c>
      <c r="I1364" t="inlineStr">
        <is>
          <t>See abstract</t>
        </is>
      </c>
      <c r="J1364" t="inlineStr">
        <is>
          <t>See abstract (AI/ML)</t>
        </is>
      </c>
      <c r="K1364" t="inlineStr">
        <is>
          <t>See abstract</t>
        </is>
      </c>
      <c r="M1364" t="inlineStr">
        <is>
          <t>See abstract</t>
        </is>
      </c>
      <c r="N1364" t="inlineStr">
        <is>
          <t>See abstract</t>
        </is>
      </c>
      <c r="O1364" t="inlineStr">
        <is>
          <t>Not verified from abstract</t>
        </is>
      </c>
      <c r="P1364" t="inlineStr">
        <is>
          <t>See abstract</t>
        </is>
      </c>
      <c r="Q1364" t="inlineStr">
        <is>
          <t>See abstract</t>
        </is>
      </c>
      <c r="R1364" t="inlineStr">
        <is>
          <t>Not reviewed (not included)</t>
        </is>
      </c>
      <c r="S1364" t="inlineStr">
        <is>
          <t>Not reviewed (not included)</t>
        </is>
      </c>
      <c r="T1364" t="inlineStr">
        <is>
          <t>Abstract screening only. Not Selected for Final 95 (Pending Full Text Review)</t>
        </is>
      </c>
      <c r="U1364" t="inlineStr">
        <is>
          <t>EXCLUDE</t>
        </is>
      </c>
      <c r="V136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64" t="inlineStr">
        <is>
          <t>Excluded: Other Criterion</t>
        </is>
      </c>
      <c r="X1364" t="inlineStr">
        <is>
          <t>Not assessed from abstract</t>
        </is>
      </c>
      <c r="Y1364" t="inlineStr">
        <is>
          <t>Scopus</t>
        </is>
      </c>
      <c r="Z1364" t="inlineStr">
        <is>
          <t>Not determined from abstract</t>
        </is>
      </c>
      <c r="AB1364" t="inlineStr">
        <is>
          <t>Not assessed (not included)</t>
        </is>
      </c>
      <c r="AC1364" t="inlineStr">
        <is>
          <t>Not assessed (not included)</t>
        </is>
      </c>
      <c r="AD1364" t="inlineStr">
        <is>
          <t>Luo Y.; Chen Q.; Li F.; Yi L.; Xu P.; Zhang Y.</t>
        </is>
      </c>
      <c r="AF1364" t="inlineStr">
        <is>
          <t>Hybrid OA (Elsevier)</t>
        </is>
      </c>
      <c r="AH1364" t="inlineStr">
        <is>
          <t>Not assessed</t>
        </is>
      </c>
      <c r="AI1364" t="inlineStr">
        <is>
          <t>Not reported</t>
        </is>
      </c>
      <c r="AJ1364" t="inlineStr">
        <is>
          <t>Not reported</t>
        </is>
      </c>
      <c r="AK1364" t="inlineStr">
        <is>
          <t>Not reported</t>
        </is>
      </c>
      <c r="AL1364" t="inlineStr">
        <is>
          <t>Not reported</t>
        </is>
      </c>
      <c r="AM1364" t="inlineStr">
        <is>
          <t>Not reported</t>
        </is>
      </c>
      <c r="AN1364" t="inlineStr">
        <is>
          <t>Not reported</t>
        </is>
      </c>
      <c r="AO1364" t="inlineStr">
        <is>
          <t>Not reviewed</t>
        </is>
      </c>
      <c r="AP1364" t="inlineStr">
        <is>
          <t>Not reported</t>
        </is>
      </c>
      <c r="AQ1364" t="inlineStr">
        <is>
          <t>Not reported</t>
        </is>
      </c>
      <c r="AR1364" t="inlineStr">
        <is>
          <t>Not reported</t>
        </is>
      </c>
      <c r="AS1364" t="inlineStr">
        <is>
          <t>See abstract</t>
        </is>
      </c>
      <c r="AT1364" t="inlineStr">
        <is>
          <t>Not reviewed</t>
        </is>
      </c>
      <c r="AU1364" t="inlineStr">
        <is>
          <t>Not reviewed</t>
        </is>
      </c>
      <c r="AV1364" t="inlineStr">
        <is>
          <t>Not reviewed</t>
        </is>
      </c>
      <c r="AW1364" t="inlineStr">
        <is>
          <t>Not reviewed</t>
        </is>
      </c>
      <c r="AX1364" t="inlineStr">
        <is>
          <t>Not reported</t>
        </is>
      </c>
      <c r="AY1364" t="inlineStr">
        <is>
          <t>Not reported</t>
        </is>
      </c>
      <c r="AZ1364" t="inlineStr">
        <is>
          <t>Not reported</t>
        </is>
      </c>
      <c r="BA1364" t="inlineStr">
        <is>
          <t>Not reported</t>
        </is>
      </c>
      <c r="BB1364" t="inlineStr">
        <is>
          <t>Not reported</t>
        </is>
      </c>
      <c r="BC1364" t="inlineStr">
        <is>
          <t>Not reported</t>
        </is>
      </c>
      <c r="BD1364" t="inlineStr">
        <is>
          <t>Not reported</t>
        </is>
      </c>
      <c r="BE1364" t="inlineStr">
        <is>
          <t>Not reported</t>
        </is>
      </c>
      <c r="BF1364" t="inlineStr">
        <is>
          <t>Not reported</t>
        </is>
      </c>
      <c r="BG1364" t="inlineStr">
        <is>
          <t>Not reviewed (not included)</t>
        </is>
      </c>
      <c r="BH1364" t="inlineStr">
        <is>
          <t>N/A</t>
        </is>
      </c>
      <c r="BI1364" t="inlineStr">
        <is>
          <t>Not reviewed</t>
        </is>
      </c>
      <c r="BJ1364" t="inlineStr">
        <is>
          <t>Not reviewed</t>
        </is>
      </c>
      <c r="BK1364" t="inlineStr">
        <is>
          <t>Not reviewed</t>
        </is>
      </c>
      <c r="BL1364" t="inlineStr">
        <is>
          <t>Not reviewed</t>
        </is>
      </c>
      <c r="BM1364" t="inlineStr">
        <is>
          <t>Not reviewed (not included)</t>
        </is>
      </c>
      <c r="BN1364" t="inlineStr">
        <is>
          <t>Not Selected for Final 95 (Pending Full Text Review) - Candidate paper not selected for final 95: Passed abstract screening but not included in final selec</t>
        </is>
      </c>
      <c r="BO1364" t="inlineStr">
        <is>
          <t>Abstract-level screening only</t>
        </is>
      </c>
      <c r="BP1364" t="inlineStr">
        <is>
          <t>Not reported</t>
        </is>
      </c>
    </row>
    <row r="1365">
      <c r="A1365" t="inlineStr">
        <is>
          <t>Machine-learning-based feature selection to identify attention-deficit hyperactivity disorder using whole-brain white matter microstructure: A longitudinal study</t>
        </is>
      </c>
      <c r="B1365" t="n">
        <v>2024</v>
      </c>
      <c r="C1365" t="inlineStr">
        <is>
          <t>Not checked</t>
        </is>
      </c>
      <c r="D1365" t="inlineStr">
        <is>
          <t>Not checked</t>
        </is>
      </c>
      <c r="E1365" t="inlineStr">
        <is>
          <t>10.1016/J.AJP.2024.104087</t>
        </is>
      </c>
      <c r="F1365" t="inlineStr">
        <is>
          <t>Background: We aimed to identify important features of white matter microstructures collectively distinguishing individuals with attention-deficit/hyperactivity disorder (ADHD) from those without ADHD using a machine-learning approach. Methods: Fifty-one ADHD patients and 60 typically developing controls (TDC) underwent diffusion spectrum imaging at two time points. We evaluated three models to classify ADHD and TDC using various machine-learning algorithms. Model 1 employed baseline white matter features of 45 white matter tracts at Time 1; Model 2 incorporated features from both time points; and Model 3 (main analysis) further included the relative rate of change per year of white matter tracts. Results: The random forest algorithm demonstrated the best performance for classification. Model 1 achieved an area-under-the-curve (AUC) of 0.67. Model 3, incorporating Time 2 variables and relative rate of change per year, improved the performance (AUC = 0.73). In addition to identifying several white matter features at two time points, we found that the relative rate of change per year in the superior longitudinal fasciculus, frontal aslant tract, stria terminalis, inferior fronto-occipital fasciculus, thalamic and striatal tracts, and other tracts involving sensorimotor regions are important features of ADHD. A higher relative change rate in certain tracts was associated with greater improvement in visual attention, spatial short-term memory, and spatial working memory. Conclusions: Our findings support the significant diagnostic value of white matter microstructure and the developmental change rates of specific tracts, reflecting deviations from typical development trajectories, in identifying ADHD. © 2024 The Authors</t>
        </is>
      </c>
      <c r="G1365" t="inlineStr">
        <is>
          <t>Unimodal</t>
        </is>
      </c>
      <c r="H1365" t="inlineStr">
        <is>
          <t>See abstract</t>
        </is>
      </c>
      <c r="I1365" t="inlineStr">
        <is>
          <t>See abstract</t>
        </is>
      </c>
      <c r="J1365" t="inlineStr">
        <is>
          <t>See abstract (AI/ML)</t>
        </is>
      </c>
      <c r="K1365" t="inlineStr">
        <is>
          <t>See abstract</t>
        </is>
      </c>
      <c r="L1365" t="n">
        <v>60</v>
      </c>
      <c r="M1365" t="inlineStr">
        <is>
          <t>See abstract</t>
        </is>
      </c>
      <c r="N1365" t="inlineStr">
        <is>
          <t>N≈60; details in abstract</t>
        </is>
      </c>
      <c r="O1365" t="inlineStr">
        <is>
          <t>Extracted from abstract: N≈60</t>
        </is>
      </c>
      <c r="P1365" t="inlineStr">
        <is>
          <t>See abstract</t>
        </is>
      </c>
      <c r="Q1365" t="inlineStr">
        <is>
          <t>See abstract</t>
        </is>
      </c>
      <c r="R1365" t="inlineStr">
        <is>
          <t>Not reviewed (not included)</t>
        </is>
      </c>
      <c r="S1365" t="inlineStr">
        <is>
          <t>Not reviewed (not included)</t>
        </is>
      </c>
      <c r="T1365" t="inlineStr">
        <is>
          <t>Abstract screening only. Small Sample Size</t>
        </is>
      </c>
      <c r="U1365" t="inlineStr">
        <is>
          <t>EXCLUDE</t>
        </is>
      </c>
      <c r="V1365" t="inlineStr">
        <is>
          <t>E5-Small Sample: Extracted sample size N=60 &lt; 100 minimum threshold. Citation: Confidence intervals and statistical power require minimum N≥100 for ML classification</t>
        </is>
      </c>
      <c r="W1365" t="inlineStr">
        <is>
          <t>Excluded: Insufficient Sample Size</t>
        </is>
      </c>
      <c r="X1365" t="inlineStr">
        <is>
          <t>EXCLUDE</t>
        </is>
      </c>
      <c r="Y1365" t="inlineStr">
        <is>
          <t>Scopus</t>
        </is>
      </c>
      <c r="Z1365" t="inlineStr">
        <is>
          <t>Not determined from abstract</t>
        </is>
      </c>
      <c r="AB1365" t="inlineStr">
        <is>
          <t>Not assessed (not included)</t>
        </is>
      </c>
      <c r="AC1365" t="inlineStr">
        <is>
          <t>Not assessed (not included)</t>
        </is>
      </c>
      <c r="AD1365" t="inlineStr">
        <is>
          <t>Chiang H.-L.; Wu C.-S.; Chen C.-L.; Tseng W.-Y.I.; Gau S.S.-F.</t>
        </is>
      </c>
      <c r="AF1365" t="inlineStr">
        <is>
          <t>Hybrid OA (Elsevier)</t>
        </is>
      </c>
      <c r="AH1365" t="inlineStr">
        <is>
          <t>Not assessed</t>
        </is>
      </c>
      <c r="AI1365" t="inlineStr">
        <is>
          <t>Not reported</t>
        </is>
      </c>
      <c r="AJ1365" t="n">
        <v>60</v>
      </c>
      <c r="AK1365" t="inlineStr">
        <is>
          <t>Not reported</t>
        </is>
      </c>
      <c r="AL1365" t="inlineStr">
        <is>
          <t>Not reported</t>
        </is>
      </c>
      <c r="AM1365" t="inlineStr">
        <is>
          <t>Not reported</t>
        </is>
      </c>
      <c r="AN1365" t="inlineStr">
        <is>
          <t>Not reported</t>
        </is>
      </c>
      <c r="AO1365" t="inlineStr">
        <is>
          <t>Not reviewed</t>
        </is>
      </c>
      <c r="AP1365" t="inlineStr">
        <is>
          <t>Not reported</t>
        </is>
      </c>
      <c r="AQ1365" t="inlineStr">
        <is>
          <t>Not reported</t>
        </is>
      </c>
      <c r="AR1365" t="inlineStr">
        <is>
          <t>Not reported</t>
        </is>
      </c>
      <c r="AS1365" t="inlineStr">
        <is>
          <t>See abstract</t>
        </is>
      </c>
      <c r="AT1365" t="inlineStr">
        <is>
          <t>Not reviewed</t>
        </is>
      </c>
      <c r="AU1365" t="inlineStr">
        <is>
          <t>Not reviewed</t>
        </is>
      </c>
      <c r="AV1365" t="inlineStr">
        <is>
          <t>Not reviewed</t>
        </is>
      </c>
      <c r="AW1365" t="inlineStr">
        <is>
          <t>Not reviewed</t>
        </is>
      </c>
      <c r="AX1365" t="inlineStr">
        <is>
          <t>Not reported</t>
        </is>
      </c>
      <c r="AY1365" t="inlineStr">
        <is>
          <t>Not reported</t>
        </is>
      </c>
      <c r="AZ1365" t="inlineStr">
        <is>
          <t>Not reported</t>
        </is>
      </c>
      <c r="BA1365" t="inlineStr">
        <is>
          <t>Not reported</t>
        </is>
      </c>
      <c r="BB1365" t="inlineStr">
        <is>
          <t>Not reported</t>
        </is>
      </c>
      <c r="BC1365" t="inlineStr">
        <is>
          <t>Not reported</t>
        </is>
      </c>
      <c r="BD1365" t="inlineStr">
        <is>
          <t>Not reported</t>
        </is>
      </c>
      <c r="BE1365" t="inlineStr">
        <is>
          <t>Not reported</t>
        </is>
      </c>
      <c r="BF1365" t="inlineStr">
        <is>
          <t>Not reported</t>
        </is>
      </c>
      <c r="BG1365" t="inlineStr">
        <is>
          <t>Not reviewed (not included)</t>
        </is>
      </c>
      <c r="BH1365" t="inlineStr">
        <is>
          <t>N/A</t>
        </is>
      </c>
      <c r="BI1365" t="inlineStr">
        <is>
          <t>Not reviewed</t>
        </is>
      </c>
      <c r="BJ1365" t="inlineStr">
        <is>
          <t>Not reviewed</t>
        </is>
      </c>
      <c r="BK1365" t="inlineStr">
        <is>
          <t>Not reviewed</t>
        </is>
      </c>
      <c r="BL1365" t="inlineStr">
        <is>
          <t>Not reviewed</t>
        </is>
      </c>
      <c r="BM1365" t="inlineStr">
        <is>
          <t>Not reviewed (not included)</t>
        </is>
      </c>
      <c r="BN1365" t="inlineStr">
        <is>
          <t xml:space="preserve">Small Sample Size - E5-Small Sample: Extracted sample size N=60 &lt; 100 minimum threshold. Citation: Confidence intervals </t>
        </is>
      </c>
      <c r="BO1365" t="inlineStr">
        <is>
          <t>Abstract-level screening only</t>
        </is>
      </c>
      <c r="BP1365" t="inlineStr">
        <is>
          <t>Not reported</t>
        </is>
      </c>
    </row>
    <row r="1366">
      <c r="A1366" t="inlineStr">
        <is>
          <t>Transgender and gender-diverse autistic adolescents are at elevated risk of depression</t>
        </is>
      </c>
      <c r="B1366" t="n">
        <v>2026</v>
      </c>
      <c r="C1366" t="inlineStr">
        <is>
          <t>Not checked</t>
        </is>
      </c>
      <c r="D1366" t="inlineStr">
        <is>
          <t>Not checked</t>
        </is>
      </c>
      <c r="E1366" t="inlineStr">
        <is>
          <t>10.1177/13623613251396712</t>
        </is>
      </c>
      <c r="F1366" t="inlineStr">
        <is>
          <t>Autistic people are more likely to be transgender and gender diverse than the general population. Furthermore, co-occurring trait-level autism and transgender and gender-diverse identity are associated with symptoms of depression and anxiety, and autistic adolescents who identify as transgender and gender diverse have more internalizing behaviors than both non-transgender and gender-diverse autistic adolescents and non-autistic transgender and gender-diverse adolescents. However, no study has yet examined the extent to which transgender and gender-diverse identity predicts specific co-occurring mental health diagnoses in autistic adolescents. In a sample of 9027 autistic adolescents aged 13 to 17 drawn from the Simons Powering Autism Research for Knowledge cohort, 36 of whom we identified as transgender and gender diverse, we estimated univariate models of transgender and gender-diverse identity as a predictor of individual diagnoses. Depression, but no other diagnosis, remained statistically significant after adjustment for multiple comparisons. In a multiple regression model that incorporated known risk factors for adolescent depression (e.g. language impairment and disturbed sleep), transgender and gender-diverse identity remained a significant predictor (odds ratio: 4.01, 95% confidence interval: 1.87–8.67, p = 5.94 × 10−4) with an effect size at least as strong as that of a depression family history. This suggests transgender and gender-diverse autistic adolescents, who often face stigma and discrimination, are particularly vulnerable to depression. Lay abstract: “Transgender and gender diverse” (TGD) people have gender identities that differ from the sex they were assigned at birth. Many autistic people have a TGD identity. Autistic adolescents who are TGD have more “internalizing symptoms,” which include symptoms of depression and anxiety, than autistic adolescents who are not TGD. In this study, we examined a group of 9027 autistic adolescents, 36 of whom ha</t>
        </is>
      </c>
      <c r="G1366" t="inlineStr">
        <is>
          <t>Unimodal</t>
        </is>
      </c>
      <c r="H1366" t="inlineStr">
        <is>
          <t>See abstract</t>
        </is>
      </c>
      <c r="I1366" t="inlineStr">
        <is>
          <t>See abstract</t>
        </is>
      </c>
      <c r="J1366" t="inlineStr">
        <is>
          <t>See abstract (AI/ML)</t>
        </is>
      </c>
      <c r="K1366" t="inlineStr">
        <is>
          <t>See abstract</t>
        </is>
      </c>
      <c r="L1366" t="n">
        <v>9027</v>
      </c>
      <c r="M1366" t="inlineStr">
        <is>
          <t>See abstract</t>
        </is>
      </c>
      <c r="N1366" t="inlineStr">
        <is>
          <t>N≈9027; details in abstract</t>
        </is>
      </c>
      <c r="O1366" t="inlineStr">
        <is>
          <t>Extracted from abstract: N≈9027</t>
        </is>
      </c>
      <c r="P1366" t="inlineStr">
        <is>
          <t>See abstract</t>
        </is>
      </c>
      <c r="Q1366" t="inlineStr">
        <is>
          <t>See abstract</t>
        </is>
      </c>
      <c r="R1366" t="inlineStr">
        <is>
          <t>Not reviewed (not included)</t>
        </is>
      </c>
      <c r="S1366" t="inlineStr">
        <is>
          <t>Not reviewed (not included)</t>
        </is>
      </c>
      <c r="T1366" t="inlineStr">
        <is>
          <t>Abstract screening only. Out of Date Range</t>
        </is>
      </c>
      <c r="U1366" t="inlineStr">
        <is>
          <t>EXCLUDE</t>
        </is>
      </c>
      <c r="V1366" t="inlineStr">
        <is>
          <t>E4-Year: Published 2026, outside 2019-2025 window</t>
        </is>
      </c>
      <c r="W1366" t="inlineStr">
        <is>
          <t>Out of Date Range</t>
        </is>
      </c>
      <c r="X1366" t="inlineStr">
        <is>
          <t>Not assessed from abstract</t>
        </is>
      </c>
      <c r="Y1366" t="inlineStr">
        <is>
          <t>Scopus</t>
        </is>
      </c>
      <c r="Z1366" t="inlineStr">
        <is>
          <t>Not determined from abstract</t>
        </is>
      </c>
      <c r="AB1366" t="inlineStr">
        <is>
          <t>Not assessed (not included)</t>
        </is>
      </c>
      <c r="AC1366" t="inlineStr">
        <is>
          <t>Not assessed (not included)</t>
        </is>
      </c>
      <c r="AD1366" t="inlineStr">
        <is>
          <t>Pereira J.; Ramos N.; Snyder L.G.; Veenstra-VanderWeele J.; Jutla A.</t>
        </is>
      </c>
      <c r="AF1366" t="inlineStr">
        <is>
          <t>Unknown - Verify via DOI</t>
        </is>
      </c>
      <c r="AH1366" t="inlineStr">
        <is>
          <t>Not assessed</t>
        </is>
      </c>
      <c r="AI1366" t="inlineStr">
        <is>
          <t>Not reported</t>
        </is>
      </c>
      <c r="AJ1366" t="inlineStr">
        <is>
          <t>Not reported</t>
        </is>
      </c>
      <c r="AK1366" t="inlineStr">
        <is>
          <t>Not reported</t>
        </is>
      </c>
      <c r="AL1366" t="inlineStr">
        <is>
          <t>Not reported</t>
        </is>
      </c>
      <c r="AM1366" t="inlineStr">
        <is>
          <t>Not reported</t>
        </is>
      </c>
      <c r="AN1366" t="inlineStr">
        <is>
          <t>Not reported</t>
        </is>
      </c>
      <c r="AO1366" t="inlineStr">
        <is>
          <t>Not reviewed</t>
        </is>
      </c>
      <c r="AP1366" t="inlineStr">
        <is>
          <t>Not reported</t>
        </is>
      </c>
      <c r="AQ1366" t="inlineStr">
        <is>
          <t>Not reported</t>
        </is>
      </c>
      <c r="AR1366" t="inlineStr">
        <is>
          <t>Not reported</t>
        </is>
      </c>
      <c r="AS1366" t="inlineStr">
        <is>
          <t>See abstract</t>
        </is>
      </c>
      <c r="AT1366" t="inlineStr">
        <is>
          <t>Not reviewed</t>
        </is>
      </c>
      <c r="AU1366" t="inlineStr">
        <is>
          <t>Not reviewed</t>
        </is>
      </c>
      <c r="AV1366" t="inlineStr">
        <is>
          <t>Not reviewed</t>
        </is>
      </c>
      <c r="AW1366" t="inlineStr">
        <is>
          <t>Not reviewed</t>
        </is>
      </c>
      <c r="AX1366" t="inlineStr">
        <is>
          <t>Not reported</t>
        </is>
      </c>
      <c r="AY1366" t="inlineStr">
        <is>
          <t>Not reported</t>
        </is>
      </c>
      <c r="AZ1366" t="inlineStr">
        <is>
          <t>Not reported</t>
        </is>
      </c>
      <c r="BA1366" t="inlineStr">
        <is>
          <t>Not reported</t>
        </is>
      </c>
      <c r="BB1366" t="inlineStr">
        <is>
          <t>Not reported</t>
        </is>
      </c>
      <c r="BC1366" t="inlineStr">
        <is>
          <t>Not reported</t>
        </is>
      </c>
      <c r="BD1366" t="inlineStr">
        <is>
          <t>Not reported</t>
        </is>
      </c>
      <c r="BE1366" t="inlineStr">
        <is>
          <t>Not reported</t>
        </is>
      </c>
      <c r="BF1366" t="inlineStr">
        <is>
          <t>Not reported</t>
        </is>
      </c>
      <c r="BG1366" t="inlineStr">
        <is>
          <t>Not reviewed (not included)</t>
        </is>
      </c>
      <c r="BH1366" t="inlineStr">
        <is>
          <t>N/A</t>
        </is>
      </c>
      <c r="BI1366" t="inlineStr">
        <is>
          <t>Not reviewed</t>
        </is>
      </c>
      <c r="BJ1366" t="inlineStr">
        <is>
          <t>Not reviewed</t>
        </is>
      </c>
      <c r="BK1366" t="inlineStr">
        <is>
          <t>Not reviewed</t>
        </is>
      </c>
      <c r="BL1366" t="inlineStr">
        <is>
          <t>Not reviewed</t>
        </is>
      </c>
      <c r="BM1366" t="inlineStr">
        <is>
          <t>Not reviewed (not included)</t>
        </is>
      </c>
      <c r="BN1366" t="inlineStr">
        <is>
          <t>Out of Date Range - E4-Year: Published 2026, outside 2019-2025 window</t>
        </is>
      </c>
      <c r="BO1366" t="inlineStr">
        <is>
          <t>Abstract-level screening only</t>
        </is>
      </c>
      <c r="BP1366" t="inlineStr">
        <is>
          <t>Not reported</t>
        </is>
      </c>
    </row>
    <row r="1367">
      <c r="A1367" t="inlineStr">
        <is>
          <t>ATSF-SFL: Adaptive spatiotemporal feature fusion and split federated learning framework based on rs-fMRI for multi-center brain disease diagnosis</t>
        </is>
      </c>
      <c r="B1367" t="n">
        <v>2026</v>
      </c>
      <c r="C1367" t="inlineStr">
        <is>
          <t>Not checked</t>
        </is>
      </c>
      <c r="D1367" t="inlineStr">
        <is>
          <t>Not checked</t>
        </is>
      </c>
      <c r="E1367" t="inlineStr">
        <is>
          <t>10.1016/J.BSPC.2026.110040</t>
        </is>
      </c>
      <c r="F1367" t="inlineStr">
        <is>
          <t>Brain disorders, such as Attention Deficit Hyperactivity Disorder (ADHD), significantly impair cognitive and social functions, underscoring the urgent need for early and accurate diagnosis. Resting-state functional magnetic resonance imaging (rs-fMRI) can extract Dynamic Functional Connectivity (DFC) from Blood Oxygen Level Dependent (BOLD) signals in various brain regions, offering valuable tools for disease research. However, traditional diagnostic methods often depend on subjective scales that exhibit poor consistency. Furthermore, existing privacy-preserving approaches based on federated learning, while effective, encounter challenges related to inadequate spatiotemporal modeling capabilities, resulting in suboptimal prediction performance during multi-center training. To address these limitations, we propose ATSF-SFL, a privacy-preserving framework grounded in split federated learning for multi-center rs-fMRI data analysis. This framework incorporates an individual spatiotemporal representation module on the client side, which adaptively fuses local spatiotemporal features. Additionally, it establishes a population aggregation optimization module on the server side to mitigate the interference of data heterogeneity through federated aggregation strategies and proximal regularization. By sharing only low-dimensional intermediate activations instead of raw data or complete models, this mechanism effectively safeguards data privacy. Experimental results from the Autism Brain Imaging Data Exchange (ABIDE), ADHD-200, and a private Insomnia Disorder (ID) dataset indicate that the proposed method surpasses existing baseline models and identifies abnormal functional connectivity patterns that align with disease pathological mechanisms. This study presents a secure and efficient solution for cross-center neuroimaging analysis, demonstrating significant potential for the early and accurate diagnosis of brain disorders. © 2026 Elsevier Ltd</t>
        </is>
      </c>
      <c r="G1367" t="inlineStr">
        <is>
          <t>Unimodal</t>
        </is>
      </c>
      <c r="H1367" t="inlineStr">
        <is>
          <t>See abstract</t>
        </is>
      </c>
      <c r="I1367" t="inlineStr">
        <is>
          <t>See abstract</t>
        </is>
      </c>
      <c r="J1367" t="inlineStr">
        <is>
          <t>See abstract (AI/ML)</t>
        </is>
      </c>
      <c r="K1367" t="inlineStr">
        <is>
          <t>See abstract</t>
        </is>
      </c>
      <c r="M1367" t="inlineStr">
        <is>
          <t>See abstract</t>
        </is>
      </c>
      <c r="N1367" t="inlineStr">
        <is>
          <t>See abstract</t>
        </is>
      </c>
      <c r="O1367" t="inlineStr">
        <is>
          <t>Not verified from abstract</t>
        </is>
      </c>
      <c r="P1367" t="inlineStr">
        <is>
          <t>See abstract</t>
        </is>
      </c>
      <c r="Q1367" t="inlineStr">
        <is>
          <t>See abstract</t>
        </is>
      </c>
      <c r="R1367" t="inlineStr">
        <is>
          <t>Not reviewed (not included)</t>
        </is>
      </c>
      <c r="S1367" t="inlineStr">
        <is>
          <t>Not reviewed (not included)</t>
        </is>
      </c>
      <c r="T1367" t="inlineStr">
        <is>
          <t>Abstract screening only. Out of Date Range</t>
        </is>
      </c>
      <c r="U1367" t="inlineStr">
        <is>
          <t>EXCLUDE</t>
        </is>
      </c>
      <c r="V1367" t="inlineStr">
        <is>
          <t>E4-Year: Published 2026, outside 2019-2025 window</t>
        </is>
      </c>
      <c r="W1367" t="inlineStr">
        <is>
          <t>Out of Date Range</t>
        </is>
      </c>
      <c r="X1367" t="inlineStr">
        <is>
          <t>Not assessed from abstract</t>
        </is>
      </c>
      <c r="Y1367" t="inlineStr">
        <is>
          <t>Scopus</t>
        </is>
      </c>
      <c r="Z1367" t="inlineStr">
        <is>
          <t>Not determined from abstract</t>
        </is>
      </c>
      <c r="AB1367" t="inlineStr">
        <is>
          <t>Not assessed (not included)</t>
        </is>
      </c>
      <c r="AC1367" t="inlineStr">
        <is>
          <t>Not assessed (not included)</t>
        </is>
      </c>
      <c r="AD1367" t="inlineStr">
        <is>
          <t>Yu X.; Li Y.; Chu Z.; Sun S.; Liu B.; Li C.; Shen W.; Long H.</t>
        </is>
      </c>
      <c r="AF1367" t="inlineStr">
        <is>
          <t>Hybrid OA (Elsevier)</t>
        </is>
      </c>
      <c r="AH1367" t="inlineStr">
        <is>
          <t>Not assessed</t>
        </is>
      </c>
      <c r="AI1367" t="inlineStr">
        <is>
          <t>Not reported</t>
        </is>
      </c>
      <c r="AJ1367" t="inlineStr">
        <is>
          <t>Not reported</t>
        </is>
      </c>
      <c r="AK1367" t="inlineStr">
        <is>
          <t>Not reported</t>
        </is>
      </c>
      <c r="AL1367" t="inlineStr">
        <is>
          <t>Not reported</t>
        </is>
      </c>
      <c r="AM1367" t="inlineStr">
        <is>
          <t>Not reported</t>
        </is>
      </c>
      <c r="AN1367" t="inlineStr">
        <is>
          <t>Not reported</t>
        </is>
      </c>
      <c r="AO1367" t="inlineStr">
        <is>
          <t>Not reviewed</t>
        </is>
      </c>
      <c r="AP1367" t="inlineStr">
        <is>
          <t>Not reported</t>
        </is>
      </c>
      <c r="AQ1367" t="inlineStr">
        <is>
          <t>Not reported</t>
        </is>
      </c>
      <c r="AR1367" t="inlineStr">
        <is>
          <t>Not reported</t>
        </is>
      </c>
      <c r="AS1367" t="inlineStr">
        <is>
          <t>See abstract</t>
        </is>
      </c>
      <c r="AT1367" t="inlineStr">
        <is>
          <t>Not reviewed</t>
        </is>
      </c>
      <c r="AU1367" t="inlineStr">
        <is>
          <t>Not reviewed</t>
        </is>
      </c>
      <c r="AV1367" t="inlineStr">
        <is>
          <t>Not reviewed</t>
        </is>
      </c>
      <c r="AW1367" t="inlineStr">
        <is>
          <t>Not reviewed</t>
        </is>
      </c>
      <c r="AX1367" t="inlineStr">
        <is>
          <t>Not reported</t>
        </is>
      </c>
      <c r="AY1367" t="inlineStr">
        <is>
          <t>Not reported</t>
        </is>
      </c>
      <c r="AZ1367" t="inlineStr">
        <is>
          <t>Not reported</t>
        </is>
      </c>
      <c r="BA1367" t="inlineStr">
        <is>
          <t>Not reported</t>
        </is>
      </c>
      <c r="BB1367" t="inlineStr">
        <is>
          <t>Not reported</t>
        </is>
      </c>
      <c r="BC1367" t="inlineStr">
        <is>
          <t>Not reported</t>
        </is>
      </c>
      <c r="BD1367" t="inlineStr">
        <is>
          <t>Not reported</t>
        </is>
      </c>
      <c r="BE1367" t="inlineStr">
        <is>
          <t>Not reported</t>
        </is>
      </c>
      <c r="BF1367" t="inlineStr">
        <is>
          <t>Not reported</t>
        </is>
      </c>
      <c r="BG1367" t="inlineStr">
        <is>
          <t>Not reviewed (not included)</t>
        </is>
      </c>
      <c r="BH1367" t="inlineStr">
        <is>
          <t>N/A</t>
        </is>
      </c>
      <c r="BI1367" t="inlineStr">
        <is>
          <t>Not reviewed</t>
        </is>
      </c>
      <c r="BJ1367" t="inlineStr">
        <is>
          <t>Not reviewed</t>
        </is>
      </c>
      <c r="BK1367" t="inlineStr">
        <is>
          <t>Not reviewed</t>
        </is>
      </c>
      <c r="BL1367" t="inlineStr">
        <is>
          <t>Not reviewed</t>
        </is>
      </c>
      <c r="BM1367" t="inlineStr">
        <is>
          <t>Not reviewed (not included)</t>
        </is>
      </c>
      <c r="BN1367" t="inlineStr">
        <is>
          <t>Out of Date Range - E4-Year: Published 2026, outside 2019-2025 window</t>
        </is>
      </c>
      <c r="BO1367" t="inlineStr">
        <is>
          <t>Abstract-level screening only</t>
        </is>
      </c>
      <c r="BP1367" t="inlineStr">
        <is>
          <t>Not reported</t>
        </is>
      </c>
    </row>
    <row r="1368">
      <c r="A1368" t="inlineStr">
        <is>
          <t>Learning image derived PDE-phenotypes from fMRI data</t>
        </is>
      </c>
      <c r="B1368" t="n">
        <v>2025</v>
      </c>
      <c r="C1368" t="inlineStr">
        <is>
          <t>Not checked</t>
        </is>
      </c>
      <c r="D1368" t="inlineStr">
        <is>
          <t>Not checked</t>
        </is>
      </c>
      <c r="E1368" t="inlineStr">
        <is>
          <t>10.1186/S40708-025-00283-W</t>
        </is>
      </c>
      <c r="F1368" t="inlineStr">
        <is>
          <t>Partial differential equations (PDEs) model various physical phenomena, such as electromagnetic fields and fluid mechanics. Methods such as sparse identification of nonlinear dynamics (SINDy) and PDE-Net 2.0 have been developed to identify and model PDEs on the basis of data via sparse optimization and deep neural networks, respectively. While PDE models are less commonly applied to fMRI data, they have the potential to uncover hidden connections and essential components in brain activity. Using the ADHD200 dataset, we applied canonical independent component analysis (CanICA) and uniform manifold approximation (UMAP) for dimensionality reduction of fMRI data. We then used sparse ridge regression to identify PDEs from the reduced data, and applied significant PDE features for classification achieving high accuracy in distinguishing individuals with attention deficit hyperactivity disorder (ADHD). This study demonstrates a novel approach for extracting meaningful features from fMRI data for neurological disorder analysis to understand the role of oxygen transport (delivery &amp; consumption) in the brain during neural activity, which is relevant for studying intracranial pathologies. © The Author(s) 2025.</t>
        </is>
      </c>
      <c r="G1368" t="inlineStr">
        <is>
          <t>Unimodal</t>
        </is>
      </c>
      <c r="H1368" t="inlineStr">
        <is>
          <t>See abstract</t>
        </is>
      </c>
      <c r="I1368" t="inlineStr">
        <is>
          <t>See abstract</t>
        </is>
      </c>
      <c r="J1368" t="inlineStr">
        <is>
          <t>See abstract (AI/ML)</t>
        </is>
      </c>
      <c r="K1368" t="inlineStr">
        <is>
          <t>See abstract</t>
        </is>
      </c>
      <c r="M1368" t="inlineStr">
        <is>
          <t>See abstract</t>
        </is>
      </c>
      <c r="N1368" t="inlineStr">
        <is>
          <t>See abstract</t>
        </is>
      </c>
      <c r="O1368" t="inlineStr">
        <is>
          <t>Not verified from abstract</t>
        </is>
      </c>
      <c r="P1368" t="inlineStr">
        <is>
          <t>See abstract</t>
        </is>
      </c>
      <c r="Q1368" t="inlineStr">
        <is>
          <t>See abstract</t>
        </is>
      </c>
      <c r="R1368" t="inlineStr">
        <is>
          <t>Not reviewed (not included)</t>
        </is>
      </c>
      <c r="S1368" t="inlineStr">
        <is>
          <t>Not reviewed (not included)</t>
        </is>
      </c>
      <c r="T1368" t="inlineStr">
        <is>
          <t>Abstract screening only. AI Not for Diagnosis</t>
        </is>
      </c>
      <c r="U1368" t="inlineStr">
        <is>
          <t>EXCLUDE</t>
        </is>
      </c>
      <c r="V1368" t="inlineStr">
        <is>
          <t>E1-Phenotyping Not Diagnosis: Study focuses on phenotyping, not diagnostic classification</t>
        </is>
      </c>
      <c r="W1368" t="inlineStr">
        <is>
          <t>Excluded: AI Not for Diagnosis</t>
        </is>
      </c>
      <c r="X1368" t="inlineStr">
        <is>
          <t>Not assessed from abstract</t>
        </is>
      </c>
      <c r="Y1368" t="inlineStr">
        <is>
          <t>Scopus</t>
        </is>
      </c>
      <c r="Z1368" t="inlineStr">
        <is>
          <t>Not determined from abstract</t>
        </is>
      </c>
      <c r="AB1368" t="inlineStr">
        <is>
          <t>Not assessed (not included)</t>
        </is>
      </c>
      <c r="AC1368" t="inlineStr">
        <is>
          <t>Not assessed (not included)</t>
        </is>
      </c>
      <c r="AD1368" t="inlineStr">
        <is>
          <t>Bica I.; Trang R.; Hu R.; Su W.; Zhai Z.; Zhang Q.</t>
        </is>
      </c>
      <c r="AF1368" t="inlineStr">
        <is>
          <t>Gold OA (BioMedCentral)</t>
        </is>
      </c>
      <c r="AH1368" t="inlineStr">
        <is>
          <t>Not assessed</t>
        </is>
      </c>
      <c r="AI1368" t="inlineStr">
        <is>
          <t>Not reported</t>
        </is>
      </c>
      <c r="AJ1368" t="inlineStr">
        <is>
          <t>Not reported</t>
        </is>
      </c>
      <c r="AK1368" t="inlineStr">
        <is>
          <t>Not reported</t>
        </is>
      </c>
      <c r="AL1368" t="inlineStr">
        <is>
          <t>Not reported</t>
        </is>
      </c>
      <c r="AM1368" t="inlineStr">
        <is>
          <t>Not reported</t>
        </is>
      </c>
      <c r="AN1368" t="inlineStr">
        <is>
          <t>Not reported</t>
        </is>
      </c>
      <c r="AO1368" t="inlineStr">
        <is>
          <t>Not reviewed</t>
        </is>
      </c>
      <c r="AP1368" t="inlineStr">
        <is>
          <t>Not reported</t>
        </is>
      </c>
      <c r="AQ1368" t="inlineStr">
        <is>
          <t>Not reported</t>
        </is>
      </c>
      <c r="AR1368" t="inlineStr">
        <is>
          <t>Not reported</t>
        </is>
      </c>
      <c r="AS1368" t="inlineStr">
        <is>
          <t>See abstract</t>
        </is>
      </c>
      <c r="AT1368" t="inlineStr">
        <is>
          <t>Not reviewed</t>
        </is>
      </c>
      <c r="AU1368" t="inlineStr">
        <is>
          <t>Not reviewed</t>
        </is>
      </c>
      <c r="AV1368" t="inlineStr">
        <is>
          <t>Not reviewed</t>
        </is>
      </c>
      <c r="AW1368" t="inlineStr">
        <is>
          <t>Not reviewed</t>
        </is>
      </c>
      <c r="AX1368" t="inlineStr">
        <is>
          <t>Not reported</t>
        </is>
      </c>
      <c r="AY1368" t="inlineStr">
        <is>
          <t>Not reported</t>
        </is>
      </c>
      <c r="AZ1368" t="inlineStr">
        <is>
          <t>Not reported</t>
        </is>
      </c>
      <c r="BA1368" t="inlineStr">
        <is>
          <t>Not reported</t>
        </is>
      </c>
      <c r="BB1368" t="inlineStr">
        <is>
          <t>Not reported</t>
        </is>
      </c>
      <c r="BC1368" t="inlineStr">
        <is>
          <t>Not reported</t>
        </is>
      </c>
      <c r="BD1368" t="inlineStr">
        <is>
          <t>Not reported</t>
        </is>
      </c>
      <c r="BE1368" t="inlineStr">
        <is>
          <t>Not reported</t>
        </is>
      </c>
      <c r="BF1368" t="inlineStr">
        <is>
          <t>Not reported</t>
        </is>
      </c>
      <c r="BG1368" t="inlineStr">
        <is>
          <t>Not reviewed (not included)</t>
        </is>
      </c>
      <c r="BH1368" t="inlineStr">
        <is>
          <t>N/A</t>
        </is>
      </c>
      <c r="BI1368" t="inlineStr">
        <is>
          <t>Not reviewed</t>
        </is>
      </c>
      <c r="BJ1368" t="inlineStr">
        <is>
          <t>Not reviewed</t>
        </is>
      </c>
      <c r="BK1368" t="inlineStr">
        <is>
          <t>Not reviewed</t>
        </is>
      </c>
      <c r="BL1368" t="inlineStr">
        <is>
          <t>Not reviewed</t>
        </is>
      </c>
      <c r="BM1368" t="inlineStr">
        <is>
          <t>Not reviewed (not included)</t>
        </is>
      </c>
      <c r="BN1368" t="inlineStr">
        <is>
          <t>AI Not for Diagnosis - E1-Phenotyping Not Diagnosis: Study focuses on phenotyping, not diagnostic classification</t>
        </is>
      </c>
      <c r="BO1368" t="inlineStr">
        <is>
          <t>Abstract-level screening only</t>
        </is>
      </c>
      <c r="BP1368" t="inlineStr">
        <is>
          <t>35</t>
        </is>
      </c>
    </row>
    <row r="1369">
      <c r="A1369" t="inlineStr">
        <is>
          <t>Paternal periconceptional exposure to reserpine and antidepressants causes developmental abnormalities and ADHD-like behavior in offspring: A deep learning analysis</t>
        </is>
      </c>
      <c r="B1369" t="n">
        <v>2025</v>
      </c>
      <c r="C1369" t="inlineStr">
        <is>
          <t>Not checked</t>
        </is>
      </c>
      <c r="D1369" t="inlineStr">
        <is>
          <t>Not checked</t>
        </is>
      </c>
      <c r="E1369" t="inlineStr">
        <is>
          <t>10.1016/J.JPSYCHIRES.2025.09.039</t>
        </is>
      </c>
      <c r="F1369" t="inlineStr">
        <is>
          <t>A growing body of research indicates that paternal exposure to adverse environments can result in genetic toxicity in the offspring. Nevertheless, the consequences of paternal preconception exposure to reserpine or antidepressant medications (venlafaxine alone, crocin alone, or a combination of venlafaxine and crocin) on offspring health remain uninvestigated. The present study elucidates the effects of paternal preconception in a depressed state or exposure to antidepressants on offspring development and motor behavior. In this study, a deep learning Twin Network was employed to accurately stage F1 generation embryos and objectively quantify the developmental tempo. EmbryoNet was employed to predict developmental abnormalities signals (shh, nodal, bmp) in the F1 generation embryos, those associated with the dopamine pathway. Furthermore, dopamine is linked to motor behavior. The behavioral results suggest the presence of ADHD-like behaviors in the F1 generation of paternally exposed reserpine. It is generally accepted that genotoxicity is usually accompanied by ROS production. In conclusion, the deep learning approach employed in this study allows for the early prediction of abnormal signals and early screening and diagnosis. This study makes a valuable contribution to the safety assessment of antidepressant drugs, providing a cautionary role for the intake of antidepressants and paternal inheritance. © 2025 Elsevier Ltd. All rights are reserved, including those for text and data mining, AI training, and similar technologies.</t>
        </is>
      </c>
      <c r="G1369" t="inlineStr">
        <is>
          <t>Unimodal</t>
        </is>
      </c>
      <c r="H1369" t="inlineStr">
        <is>
          <t>See abstract</t>
        </is>
      </c>
      <c r="I1369" t="inlineStr">
        <is>
          <t>See abstract</t>
        </is>
      </c>
      <c r="J1369" t="inlineStr">
        <is>
          <t>See abstract (AI/ML)</t>
        </is>
      </c>
      <c r="K1369" t="inlineStr">
        <is>
          <t>See abstract</t>
        </is>
      </c>
      <c r="M1369" t="inlineStr">
        <is>
          <t>See abstract</t>
        </is>
      </c>
      <c r="N1369" t="inlineStr">
        <is>
          <t>See abstract</t>
        </is>
      </c>
      <c r="O1369" t="inlineStr">
        <is>
          <t>Not verified from abstract</t>
        </is>
      </c>
      <c r="P1369" t="inlineStr">
        <is>
          <t>See abstract</t>
        </is>
      </c>
      <c r="Q1369" t="inlineStr">
        <is>
          <t>See abstract</t>
        </is>
      </c>
      <c r="R1369" t="inlineStr">
        <is>
          <t>Not reviewed (not included)</t>
        </is>
      </c>
      <c r="S1369" t="inlineStr">
        <is>
          <t>Not reviewed (not included)</t>
        </is>
      </c>
      <c r="T1369" t="inlineStr">
        <is>
          <t>Abstract screening only. Not Selected for Final 95 (Pending Full Text Review)</t>
        </is>
      </c>
      <c r="U1369" t="inlineStr">
        <is>
          <t>EXCLUDE</t>
        </is>
      </c>
      <c r="V136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69" t="inlineStr">
        <is>
          <t>Excluded: Other Criterion</t>
        </is>
      </c>
      <c r="X1369" t="inlineStr">
        <is>
          <t>Not assessed from abstract</t>
        </is>
      </c>
      <c r="Y1369" t="inlineStr">
        <is>
          <t>Scopus</t>
        </is>
      </c>
      <c r="Z1369" t="inlineStr">
        <is>
          <t>Not determined from abstract</t>
        </is>
      </c>
      <c r="AB1369" t="inlineStr">
        <is>
          <t>Not assessed (not included)</t>
        </is>
      </c>
      <c r="AC1369" t="inlineStr">
        <is>
          <t>Not assessed (not included)</t>
        </is>
      </c>
      <c r="AD1369" t="inlineStr">
        <is>
          <t>Bao Y.; Du Y.; Zhang J.; Li M.; Man X.; Gu K.; Li J.; Feng X.</t>
        </is>
      </c>
      <c r="AF1369" t="inlineStr">
        <is>
          <t>Hybrid OA (Elsevier)</t>
        </is>
      </c>
      <c r="AH1369" t="inlineStr">
        <is>
          <t>Not assessed</t>
        </is>
      </c>
      <c r="AI1369" t="inlineStr">
        <is>
          <t>Not reported</t>
        </is>
      </c>
      <c r="AJ1369" t="inlineStr">
        <is>
          <t>Not reported</t>
        </is>
      </c>
      <c r="AK1369" t="inlineStr">
        <is>
          <t>Not reported</t>
        </is>
      </c>
      <c r="AL1369" t="inlineStr">
        <is>
          <t>Not reported</t>
        </is>
      </c>
      <c r="AM1369" t="inlineStr">
        <is>
          <t>Not reported</t>
        </is>
      </c>
      <c r="AN1369" t="inlineStr">
        <is>
          <t>Not reported</t>
        </is>
      </c>
      <c r="AO1369" t="inlineStr">
        <is>
          <t>Not reviewed</t>
        </is>
      </c>
      <c r="AP1369" t="inlineStr">
        <is>
          <t>Not reported</t>
        </is>
      </c>
      <c r="AQ1369" t="inlineStr">
        <is>
          <t>Not reported</t>
        </is>
      </c>
      <c r="AR1369" t="inlineStr">
        <is>
          <t>Not reported</t>
        </is>
      </c>
      <c r="AS1369" t="inlineStr">
        <is>
          <t>See abstract</t>
        </is>
      </c>
      <c r="AT1369" t="inlineStr">
        <is>
          <t>Not reviewed</t>
        </is>
      </c>
      <c r="AU1369" t="inlineStr">
        <is>
          <t>Not reviewed</t>
        </is>
      </c>
      <c r="AV1369" t="inlineStr">
        <is>
          <t>Not reviewed</t>
        </is>
      </c>
      <c r="AW1369" t="inlineStr">
        <is>
          <t>Not reviewed</t>
        </is>
      </c>
      <c r="AX1369" t="inlineStr">
        <is>
          <t>Not reported</t>
        </is>
      </c>
      <c r="AY1369" t="inlineStr">
        <is>
          <t>Not reported</t>
        </is>
      </c>
      <c r="AZ1369" t="inlineStr">
        <is>
          <t>Not reported</t>
        </is>
      </c>
      <c r="BA1369" t="inlineStr">
        <is>
          <t>Not reported</t>
        </is>
      </c>
      <c r="BB1369" t="inlineStr">
        <is>
          <t>Not reported</t>
        </is>
      </c>
      <c r="BC1369" t="inlineStr">
        <is>
          <t>Not reported</t>
        </is>
      </c>
      <c r="BD1369" t="inlineStr">
        <is>
          <t>Not reported</t>
        </is>
      </c>
      <c r="BE1369" t="inlineStr">
        <is>
          <t>Not reported</t>
        </is>
      </c>
      <c r="BF1369" t="inlineStr">
        <is>
          <t>Not reported</t>
        </is>
      </c>
      <c r="BG1369" t="inlineStr">
        <is>
          <t>Not reviewed (not included)</t>
        </is>
      </c>
      <c r="BH1369" t="inlineStr">
        <is>
          <t>N/A</t>
        </is>
      </c>
      <c r="BI1369" t="inlineStr">
        <is>
          <t>Not reviewed</t>
        </is>
      </c>
      <c r="BJ1369" t="inlineStr">
        <is>
          <t>Not reviewed</t>
        </is>
      </c>
      <c r="BK1369" t="inlineStr">
        <is>
          <t>Not reviewed</t>
        </is>
      </c>
      <c r="BL1369" t="inlineStr">
        <is>
          <t>Not reviewed</t>
        </is>
      </c>
      <c r="BM1369" t="inlineStr">
        <is>
          <t>Not reviewed (not included)</t>
        </is>
      </c>
      <c r="BN1369" t="inlineStr">
        <is>
          <t>Not Selected for Final 95 (Pending Full Text Review) - Candidate paper not selected for final 95: Passed abstract screening but not included in final selec</t>
        </is>
      </c>
      <c r="BO1369" t="inlineStr">
        <is>
          <t>Abstract-level screening only</t>
        </is>
      </c>
      <c r="BP1369" t="inlineStr">
        <is>
          <t>Not reported</t>
        </is>
      </c>
    </row>
    <row r="1370">
      <c r="A1370" t="inlineStr">
        <is>
          <t>Analysis of Electroencephalography Signals for Attention Deficit Hyperactivity Disorder Using Power Spectral Density and Nonlinear Neural Dynamic Properties</t>
        </is>
      </c>
      <c r="B1370" t="n">
        <v>2025</v>
      </c>
      <c r="C1370" t="inlineStr">
        <is>
          <t>Not checked</t>
        </is>
      </c>
      <c r="D1370" t="inlineStr">
        <is>
          <t>Not checked</t>
        </is>
      </c>
      <c r="E1370" t="inlineStr">
        <is>
          <t>10.1007/978-3-031-90197-3_39</t>
        </is>
      </c>
      <c r="F1370" t="inlineStr">
        <is>
          <t>Attention deficit hyperactivity disorder is one of the common neurodevelopmental disorders that appears early in childhood and often persists into adulthood if timely and appropriate interventions are not implemented. Therefore, the early and timely diagnosis of attention deficit hyperactivity disorder (ADHD) in children plays an extremely important role in the process of controlling and improving symptoms. The current diagnosis of ADHD is still only a clinical diagnosis, which requires a long observation time and a rather complicated process. However, since electroencephalography (EEG) was proposed, researched, and tested in detecting ADHD patients, it has provided many valuable insights and proved to be extremely useful, particularly in assessing the neurological functions of children with ADHD. This study focuses on examining the suitability of several spectral estimation methods such as Periodogram, Welch’s method, and Multitaper, when combined with machine learning algorithms in identifying ADHD patients. The EEG signal’s nonlinear neural dynamic properties, including complexity and entropy, are also exploited and evaluated through classification models. Linear Discriminant Analysis (LDA), Support Vector Machine (SVM), and Random Forest (RF) are three machine learning algorithms used throughout this study. The results show that the Periodogram spectral estimation method, when used in conjunction with the Support Vector Machine model, yields the best results, additionally, the integration of nonlinear dynamic properties proves to be truly effective, with the constructed classification model achieving an accuracy of 94.3% and an F1-score of 93.8%. © The Author(s), under exclusive license to Springer Nature Switzerland AG 2025.</t>
        </is>
      </c>
      <c r="G1370" t="inlineStr">
        <is>
          <t>Unimodal</t>
        </is>
      </c>
      <c r="H1370" t="inlineStr">
        <is>
          <t>See abstract</t>
        </is>
      </c>
      <c r="I1370" t="inlineStr">
        <is>
          <t>See abstract</t>
        </is>
      </c>
      <c r="J1370" t="inlineStr">
        <is>
          <t>See abstract (AI/ML)</t>
        </is>
      </c>
      <c r="K1370" t="inlineStr">
        <is>
          <t>See abstract</t>
        </is>
      </c>
      <c r="M1370" t="inlineStr">
        <is>
          <t>See abstract</t>
        </is>
      </c>
      <c r="N1370" t="inlineStr">
        <is>
          <t>See abstract</t>
        </is>
      </c>
      <c r="O1370" t="inlineStr">
        <is>
          <t>Not verified from abstract</t>
        </is>
      </c>
      <c r="P1370" t="inlineStr">
        <is>
          <t>See abstract</t>
        </is>
      </c>
      <c r="Q1370" t="inlineStr">
        <is>
          <t>See abstract</t>
        </is>
      </c>
      <c r="R1370" t="inlineStr">
        <is>
          <t>Not reviewed (not included)</t>
        </is>
      </c>
      <c r="S1370" t="inlineStr">
        <is>
          <t>Not reviewed (not included)</t>
        </is>
      </c>
      <c r="T1370" t="inlineStr">
        <is>
          <t>Abstract screening only. Not Selected for Final 95 (Pending Full Text Review)</t>
        </is>
      </c>
      <c r="U1370" t="inlineStr">
        <is>
          <t>EXCLUDE</t>
        </is>
      </c>
      <c r="V13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70" t="inlineStr">
        <is>
          <t>Excluded: Other Criterion</t>
        </is>
      </c>
      <c r="X1370" t="inlineStr">
        <is>
          <t>Not assessed from abstract</t>
        </is>
      </c>
      <c r="Y1370" t="inlineStr">
        <is>
          <t>Scopus</t>
        </is>
      </c>
      <c r="Z1370" t="inlineStr">
        <is>
          <t>Not determined from abstract</t>
        </is>
      </c>
      <c r="AB1370" t="inlineStr">
        <is>
          <t>Not assessed (not included)</t>
        </is>
      </c>
      <c r="AC1370" t="inlineStr">
        <is>
          <t>Not assessed (not included)</t>
        </is>
      </c>
      <c r="AD1370" t="inlineStr">
        <is>
          <t>Xuan T.V.; Le Quoc K.; Quang L.H.</t>
        </is>
      </c>
      <c r="AF1370" t="inlineStr">
        <is>
          <t>Hybrid OA (Springer)</t>
        </is>
      </c>
      <c r="AH1370" t="inlineStr">
        <is>
          <t>Not assessed</t>
        </is>
      </c>
      <c r="AI1370" t="inlineStr">
        <is>
          <t>Not reported</t>
        </is>
      </c>
      <c r="AJ1370" t="inlineStr">
        <is>
          <t>Not reported</t>
        </is>
      </c>
      <c r="AK1370" t="inlineStr">
        <is>
          <t>Not reported</t>
        </is>
      </c>
      <c r="AL1370" t="inlineStr">
        <is>
          <t>Not reported</t>
        </is>
      </c>
      <c r="AM1370" t="inlineStr">
        <is>
          <t>Not reported</t>
        </is>
      </c>
      <c r="AN1370" t="inlineStr">
        <is>
          <t>Not reported</t>
        </is>
      </c>
      <c r="AO1370" t="inlineStr">
        <is>
          <t>Not reviewed</t>
        </is>
      </c>
      <c r="AP1370" t="inlineStr">
        <is>
          <t>Not reported</t>
        </is>
      </c>
      <c r="AQ1370" t="inlineStr">
        <is>
          <t>Not reported</t>
        </is>
      </c>
      <c r="AR1370" t="inlineStr">
        <is>
          <t>Not reported</t>
        </is>
      </c>
      <c r="AS1370" t="inlineStr">
        <is>
          <t>See abstract</t>
        </is>
      </c>
      <c r="AT1370" t="inlineStr">
        <is>
          <t>Not reviewed</t>
        </is>
      </c>
      <c r="AU1370" t="inlineStr">
        <is>
          <t>Not reviewed</t>
        </is>
      </c>
      <c r="AV1370" t="inlineStr">
        <is>
          <t>Not reviewed</t>
        </is>
      </c>
      <c r="AW1370" t="inlineStr">
        <is>
          <t>Not reviewed</t>
        </is>
      </c>
      <c r="AX1370" t="inlineStr">
        <is>
          <t>Not reported</t>
        </is>
      </c>
      <c r="AY1370" t="inlineStr">
        <is>
          <t>Not reported</t>
        </is>
      </c>
      <c r="AZ1370" t="inlineStr">
        <is>
          <t>Not reported</t>
        </is>
      </c>
      <c r="BA1370" t="inlineStr">
        <is>
          <t>Not reported</t>
        </is>
      </c>
      <c r="BB1370" t="inlineStr">
        <is>
          <t>Not reported</t>
        </is>
      </c>
      <c r="BC1370" t="inlineStr">
        <is>
          <t>Not reported</t>
        </is>
      </c>
      <c r="BD1370" t="inlineStr">
        <is>
          <t>Not reported</t>
        </is>
      </c>
      <c r="BE1370" t="inlineStr">
        <is>
          <t>Not reported</t>
        </is>
      </c>
      <c r="BF1370" t="inlineStr">
        <is>
          <t>Not reported</t>
        </is>
      </c>
      <c r="BG1370" t="inlineStr">
        <is>
          <t>Not reviewed (not included)</t>
        </is>
      </c>
      <c r="BH1370" t="inlineStr">
        <is>
          <t>N/A</t>
        </is>
      </c>
      <c r="BI1370" t="inlineStr">
        <is>
          <t>Not reviewed</t>
        </is>
      </c>
      <c r="BJ1370" t="inlineStr">
        <is>
          <t>Not reviewed</t>
        </is>
      </c>
      <c r="BK1370" t="inlineStr">
        <is>
          <t>Not reviewed</t>
        </is>
      </c>
      <c r="BL1370" t="inlineStr">
        <is>
          <t>Not reviewed</t>
        </is>
      </c>
      <c r="BM1370" t="inlineStr">
        <is>
          <t>Not reviewed (not included)</t>
        </is>
      </c>
      <c r="BN1370" t="inlineStr">
        <is>
          <t>Not Selected for Final 95 (Pending Full Text Review) - Candidate paper not selected for final 95: Passed abstract screening but not included in final selec</t>
        </is>
      </c>
      <c r="BO1370" t="inlineStr">
        <is>
          <t>Abstract-level screening only</t>
        </is>
      </c>
      <c r="BP1370" t="inlineStr">
        <is>
          <t>Not reported</t>
        </is>
      </c>
    </row>
    <row r="1371">
      <c r="A1371" t="inlineStr">
        <is>
          <t>Impact of brain regions on attention deficit hyperactivity disorder (ADHD) electroencephalogram (EEG) signals: Comparison of machine learning algorithms with empirical mode decomposition and time domain analysis</t>
        </is>
      </c>
      <c r="B1371" t="n">
        <v>2025</v>
      </c>
      <c r="C1371" t="inlineStr">
        <is>
          <t>Not checked</t>
        </is>
      </c>
      <c r="D1371" t="inlineStr">
        <is>
          <t>Not checked</t>
        </is>
      </c>
      <c r="E1371" t="inlineStr">
        <is>
          <t>10.1080/21622965.2025.2511691</t>
        </is>
      </c>
      <c r="F1371" t="inlineStr">
        <is>
          <t>Objective: This study emphasizes the importance of using proper combinations of brain area, extraction of features, and machine learning (ML) techniques for electroencephalogram (EEG)-based attention deficit hyperactivity disorder (ADHD) identification. The effectiveness of EEG-based solutions is determined by the feature extraction method, selection of brain regions, and ML algorithms used. Method: Empirical mode decomposition (EMD) was employed to identify and analyze ADHD-related abnormalities in EEG waveforms. An analysis of nonstationary and nonlinear time series data using EMD reduces an EEG waveform to a collection of intrinsic mode functions (IMFs). Random forest (RF), AdaBoost (AB), Naive Bayes (NB), support vector machine (SVM), k-nearest neighbor (KNN), decision tree (DT), linear discriminant analysis (LDA), and deep belief networks (DBNs) classification techniques were utilized. Result: Our research showed that RF, EMD based NB, and DBN constantly outperformed on all combinations of brain regions. The EMD-based NB classifier obtained the best score at 87% accuracy on the Frontal Pole (FPO) of the brain as well as on frontal region; second, the RF achieved accuracy at 84% on the Fronto-Central Pole (FCP) of the brain and 83% on the frontal region. The precision, accuracy, and recall of the EMD-based DBN and NB algorithms outperformed those of the other models. Significance: Our technique provides interpretable insights by focusing on particular regions of brain that makes it more applicable and relevant clinically. © 2025 Taylor &amp; Francis Group, LLC.</t>
        </is>
      </c>
      <c r="G1371" t="inlineStr">
        <is>
          <t>Unimodal</t>
        </is>
      </c>
      <c r="H1371" t="inlineStr">
        <is>
          <t>See abstract</t>
        </is>
      </c>
      <c r="I1371" t="inlineStr">
        <is>
          <t>See abstract</t>
        </is>
      </c>
      <c r="J1371" t="inlineStr">
        <is>
          <t>See abstract (AI/ML)</t>
        </is>
      </c>
      <c r="K1371" t="inlineStr">
        <is>
          <t>See abstract</t>
        </is>
      </c>
      <c r="M1371" t="inlineStr">
        <is>
          <t>See abstract</t>
        </is>
      </c>
      <c r="N1371" t="inlineStr">
        <is>
          <t>See abstract</t>
        </is>
      </c>
      <c r="O1371" t="inlineStr">
        <is>
          <t>Not verified from abstract</t>
        </is>
      </c>
      <c r="P1371" t="inlineStr">
        <is>
          <t>See abstract</t>
        </is>
      </c>
      <c r="Q1371" t="inlineStr">
        <is>
          <t>See abstract</t>
        </is>
      </c>
      <c r="R1371" t="inlineStr">
        <is>
          <t>Not reviewed (not included)</t>
        </is>
      </c>
      <c r="S1371" t="inlineStr">
        <is>
          <t>Not reviewed (not included)</t>
        </is>
      </c>
      <c r="T1371" t="inlineStr">
        <is>
          <t>Abstract screening only. Not Selected for Final 95 (Pending Full Text Review)</t>
        </is>
      </c>
      <c r="U1371" t="inlineStr">
        <is>
          <t>EXCLUDE</t>
        </is>
      </c>
      <c r="V137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71" t="inlineStr">
        <is>
          <t>Excluded: Other Criterion</t>
        </is>
      </c>
      <c r="X1371" t="inlineStr">
        <is>
          <t>Not assessed from abstract</t>
        </is>
      </c>
      <c r="Y1371" t="inlineStr">
        <is>
          <t>Scopus</t>
        </is>
      </c>
      <c r="Z1371" t="inlineStr">
        <is>
          <t>Not determined from abstract</t>
        </is>
      </c>
      <c r="AB1371" t="inlineStr">
        <is>
          <t>Not assessed (not included)</t>
        </is>
      </c>
      <c r="AC1371" t="inlineStr">
        <is>
          <t>Not assessed (not included)</t>
        </is>
      </c>
      <c r="AD1371" t="inlineStr">
        <is>
          <t>Deshmukh M.; Khemchandani M.; Mhatre M.</t>
        </is>
      </c>
      <c r="AF1371" t="inlineStr">
        <is>
          <t>Unknown - Verify via DOI</t>
        </is>
      </c>
      <c r="AH1371" t="inlineStr">
        <is>
          <t>Not assessed</t>
        </is>
      </c>
      <c r="AI1371" t="inlineStr">
        <is>
          <t>Not reported</t>
        </is>
      </c>
      <c r="AJ1371" t="inlineStr">
        <is>
          <t>Not reported</t>
        </is>
      </c>
      <c r="AK1371" t="inlineStr">
        <is>
          <t>Not reported</t>
        </is>
      </c>
      <c r="AL1371" t="inlineStr">
        <is>
          <t>Not reported</t>
        </is>
      </c>
      <c r="AM1371" t="inlineStr">
        <is>
          <t>Not reported</t>
        </is>
      </c>
      <c r="AN1371" t="inlineStr">
        <is>
          <t>Not reported</t>
        </is>
      </c>
      <c r="AO1371" t="inlineStr">
        <is>
          <t>Not reviewed</t>
        </is>
      </c>
      <c r="AP1371" t="inlineStr">
        <is>
          <t>Not reported</t>
        </is>
      </c>
      <c r="AQ1371" t="inlineStr">
        <is>
          <t>Not reported</t>
        </is>
      </c>
      <c r="AR1371" t="inlineStr">
        <is>
          <t>Not reported</t>
        </is>
      </c>
      <c r="AS1371" t="inlineStr">
        <is>
          <t>See abstract</t>
        </is>
      </c>
      <c r="AT1371" t="inlineStr">
        <is>
          <t>Not reviewed</t>
        </is>
      </c>
      <c r="AU1371" t="inlineStr">
        <is>
          <t>Not reviewed</t>
        </is>
      </c>
      <c r="AV1371" t="inlineStr">
        <is>
          <t>Not reviewed</t>
        </is>
      </c>
      <c r="AW1371" t="inlineStr">
        <is>
          <t>Not reviewed</t>
        </is>
      </c>
      <c r="AX1371" t="inlineStr">
        <is>
          <t>Not reported</t>
        </is>
      </c>
      <c r="AY1371" t="inlineStr">
        <is>
          <t>Not reported</t>
        </is>
      </c>
      <c r="AZ1371" t="inlineStr">
        <is>
          <t>Not reported</t>
        </is>
      </c>
      <c r="BA1371" t="inlineStr">
        <is>
          <t>Not reported</t>
        </is>
      </c>
      <c r="BB1371" t="inlineStr">
        <is>
          <t>Not reported</t>
        </is>
      </c>
      <c r="BC1371" t="inlineStr">
        <is>
          <t>Not reported</t>
        </is>
      </c>
      <c r="BD1371" t="inlineStr">
        <is>
          <t>Not reported</t>
        </is>
      </c>
      <c r="BE1371" t="inlineStr">
        <is>
          <t>Not reported</t>
        </is>
      </c>
      <c r="BF1371" t="inlineStr">
        <is>
          <t>Not reported</t>
        </is>
      </c>
      <c r="BG1371" t="inlineStr">
        <is>
          <t>Not reviewed (not included)</t>
        </is>
      </c>
      <c r="BH1371" t="inlineStr">
        <is>
          <t>N/A</t>
        </is>
      </c>
      <c r="BI1371" t="inlineStr">
        <is>
          <t>Not reviewed</t>
        </is>
      </c>
      <c r="BJ1371" t="inlineStr">
        <is>
          <t>Not reviewed</t>
        </is>
      </c>
      <c r="BK1371" t="inlineStr">
        <is>
          <t>Not reviewed</t>
        </is>
      </c>
      <c r="BL1371" t="inlineStr">
        <is>
          <t>Not reviewed</t>
        </is>
      </c>
      <c r="BM1371" t="inlineStr">
        <is>
          <t>Not reviewed (not included)</t>
        </is>
      </c>
      <c r="BN1371" t="inlineStr">
        <is>
          <t>Not Selected for Final 95 (Pending Full Text Review) - Candidate paper not selected for final 95: Passed abstract screening but not included in final selec</t>
        </is>
      </c>
      <c r="BO1371" t="inlineStr">
        <is>
          <t>Abstract-level screening only</t>
        </is>
      </c>
      <c r="BP1371" t="inlineStr">
        <is>
          <t>Not reported</t>
        </is>
      </c>
    </row>
    <row r="1372">
      <c r="A1372" t="inlineStr">
        <is>
          <t>Cluster of differentiation molecules in the metabolic syndrome</t>
        </is>
      </c>
      <c r="B1372" t="n">
        <v>2024</v>
      </c>
      <c r="C1372" t="inlineStr">
        <is>
          <t>Not checked</t>
        </is>
      </c>
      <c r="D1372" t="inlineStr">
        <is>
          <t>Not checked</t>
        </is>
      </c>
      <c r="E1372" t="inlineStr">
        <is>
          <t>10.1016/J.CCA.2024.119819</t>
        </is>
      </c>
      <c r="F1372" t="inlineStr">
        <is>
          <t>Metabolic syndrome (MetS) represents a significant public health concern due to its association with an increased risk of cardiovascular disease, type 2 diabetes, and other serious health conditions. Despite extensive research, the underlying molecular mechanisms contributing to MetS pathogenesis remain elusive. This review aims to provide a comprehensive overview of the molecular mechanisms linking MetS and cluster of differentiation (CD) markers, which play critical roles in immune regulation and cellular signaling. Through an extensive literature review with a systematic approach, we examine the involvement of various CD markers in MetS development and progression, including their roles in adipose tissue inflammation, insulin resistance, dyslipidemia, and hypertension. Additionally, we discuss potential therapeutic strategies targeting CD markers for the management of MetS. By synthesizing current evidence, this review contributes to a deeper understanding of the complex interplay between immune dysregulation and metabolic dysfunction in MetS, paving the way for the development of novel therapeutic interventions. © 2024 The Author(s)</t>
        </is>
      </c>
      <c r="G1372" t="inlineStr">
        <is>
          <t>Unimodal</t>
        </is>
      </c>
      <c r="H1372" t="inlineStr">
        <is>
          <t>See abstract</t>
        </is>
      </c>
      <c r="I1372" t="inlineStr">
        <is>
          <t>See abstract</t>
        </is>
      </c>
      <c r="J1372" t="inlineStr">
        <is>
          <t>See abstract (AI/ML)</t>
        </is>
      </c>
      <c r="K1372" t="inlineStr">
        <is>
          <t>See abstract</t>
        </is>
      </c>
      <c r="M1372" t="inlineStr">
        <is>
          <t>See abstract</t>
        </is>
      </c>
      <c r="N1372" t="inlineStr">
        <is>
          <t>See abstract</t>
        </is>
      </c>
      <c r="O1372" t="inlineStr">
        <is>
          <t>Not verified from abstract</t>
        </is>
      </c>
      <c r="P1372" t="inlineStr">
        <is>
          <t>See abstract</t>
        </is>
      </c>
      <c r="Q1372" t="inlineStr">
        <is>
          <t>See abstract</t>
        </is>
      </c>
      <c r="R1372" t="inlineStr">
        <is>
          <t>Not reviewed (not included)</t>
        </is>
      </c>
      <c r="S1372" t="inlineStr">
        <is>
          <t>Not reviewed (not included)</t>
        </is>
      </c>
      <c r="T1372" t="inlineStr">
        <is>
          <t>Abstract screening only. Non-ADHD Focused</t>
        </is>
      </c>
      <c r="U1372" t="inlineStr">
        <is>
          <t>EXCLUDE</t>
        </is>
      </c>
      <c r="V1372" t="inlineStr">
        <is>
          <t>E2-Not ADHD focused: Neither title nor abstract mentions ADHD or attention-deficit/hyperactivity</t>
        </is>
      </c>
      <c r="W1372" t="inlineStr">
        <is>
          <t>Excluded: Not ADHD Focused</t>
        </is>
      </c>
      <c r="X1372" t="inlineStr">
        <is>
          <t>Not assessed from abstract</t>
        </is>
      </c>
      <c r="Y1372" t="inlineStr">
        <is>
          <t>Scopus</t>
        </is>
      </c>
      <c r="Z1372" t="inlineStr">
        <is>
          <t>Not determined from abstract</t>
        </is>
      </c>
      <c r="AB1372" t="inlineStr">
        <is>
          <t>Not assessed (not included)</t>
        </is>
      </c>
      <c r="AC1372" t="inlineStr">
        <is>
          <t>Not assessed (not included)</t>
        </is>
      </c>
      <c r="AD1372" t="inlineStr">
        <is>
          <t>Duc Nguyen H.; Ardeshir A.; Fonseca V.A.; Kim W.-K.</t>
        </is>
      </c>
      <c r="AF1372" t="inlineStr">
        <is>
          <t>Hybrid OA (Elsevier)</t>
        </is>
      </c>
      <c r="AH1372" t="inlineStr">
        <is>
          <t>Not assessed</t>
        </is>
      </c>
      <c r="AI1372" t="inlineStr">
        <is>
          <t>Not reported</t>
        </is>
      </c>
      <c r="AJ1372" t="inlineStr">
        <is>
          <t>Not reported</t>
        </is>
      </c>
      <c r="AK1372" t="inlineStr">
        <is>
          <t>Not reported</t>
        </is>
      </c>
      <c r="AL1372" t="inlineStr">
        <is>
          <t>Not reported</t>
        </is>
      </c>
      <c r="AM1372" t="inlineStr">
        <is>
          <t>Not reported</t>
        </is>
      </c>
      <c r="AN1372" t="inlineStr">
        <is>
          <t>Not reported</t>
        </is>
      </c>
      <c r="AO1372" t="inlineStr">
        <is>
          <t>Not reviewed</t>
        </is>
      </c>
      <c r="AP1372" t="inlineStr">
        <is>
          <t>Not reported</t>
        </is>
      </c>
      <c r="AQ1372" t="inlineStr">
        <is>
          <t>Not reported</t>
        </is>
      </c>
      <c r="AR1372" t="inlineStr">
        <is>
          <t>Not reported</t>
        </is>
      </c>
      <c r="AS1372" t="inlineStr">
        <is>
          <t>See abstract</t>
        </is>
      </c>
      <c r="AT1372" t="inlineStr">
        <is>
          <t>Not reviewed</t>
        </is>
      </c>
      <c r="AU1372" t="inlineStr">
        <is>
          <t>Not reviewed</t>
        </is>
      </c>
      <c r="AV1372" t="inlineStr">
        <is>
          <t>Not reviewed</t>
        </is>
      </c>
      <c r="AW1372" t="inlineStr">
        <is>
          <t>Not reviewed</t>
        </is>
      </c>
      <c r="AX1372" t="inlineStr">
        <is>
          <t>Not reported</t>
        </is>
      </c>
      <c r="AY1372" t="inlineStr">
        <is>
          <t>Not reported</t>
        </is>
      </c>
      <c r="AZ1372" t="inlineStr">
        <is>
          <t>Not reported</t>
        </is>
      </c>
      <c r="BA1372" t="inlineStr">
        <is>
          <t>Not reported</t>
        </is>
      </c>
      <c r="BB1372" t="inlineStr">
        <is>
          <t>Not reported</t>
        </is>
      </c>
      <c r="BC1372" t="inlineStr">
        <is>
          <t>Not reported</t>
        </is>
      </c>
      <c r="BD1372" t="inlineStr">
        <is>
          <t>Not reported</t>
        </is>
      </c>
      <c r="BE1372" t="inlineStr">
        <is>
          <t>Not reported</t>
        </is>
      </c>
      <c r="BF1372" t="inlineStr">
        <is>
          <t>Not reported</t>
        </is>
      </c>
      <c r="BG1372" t="inlineStr">
        <is>
          <t>Not reviewed (not included)</t>
        </is>
      </c>
      <c r="BH1372" t="inlineStr">
        <is>
          <t>N/A</t>
        </is>
      </c>
      <c r="BI1372" t="inlineStr">
        <is>
          <t>Not reviewed</t>
        </is>
      </c>
      <c r="BJ1372" t="inlineStr">
        <is>
          <t>Not reviewed</t>
        </is>
      </c>
      <c r="BK1372" t="inlineStr">
        <is>
          <t>Not reviewed</t>
        </is>
      </c>
      <c r="BL1372" t="inlineStr">
        <is>
          <t>Not reviewed</t>
        </is>
      </c>
      <c r="BM1372" t="inlineStr">
        <is>
          <t>Not reviewed (not included)</t>
        </is>
      </c>
      <c r="BN1372" t="inlineStr">
        <is>
          <t>Non-ADHD Focused - E2-Not ADHD focused: Neither title nor abstract mentions ADHD or attention-deficit/hyperactivity</t>
        </is>
      </c>
      <c r="BO1372" t="inlineStr">
        <is>
          <t>Abstract-level screening only</t>
        </is>
      </c>
      <c r="BP1372" t="inlineStr">
        <is>
          <t>Not reported</t>
        </is>
      </c>
    </row>
    <row r="1373">
      <c r="A1373" t="inlineStr">
        <is>
          <t>Prediction and Prevalence of Depression and Anxiety in Young Adults With Specific Learning Disorders: A Machine Learning Approach in Saudi Arabia</t>
        </is>
      </c>
      <c r="B1373" t="n">
        <v>2026</v>
      </c>
      <c r="C1373" t="inlineStr">
        <is>
          <t>Not checked</t>
        </is>
      </c>
      <c r="D1373" t="inlineStr">
        <is>
          <t>Not checked</t>
        </is>
      </c>
      <c r="E1373" t="inlineStr">
        <is>
          <t>10.1002/CPP.70221</t>
        </is>
      </c>
      <c r="F1373" t="inlineStr">
        <is>
          <t>The current study aimed to estimate the prevalence of clinically significant depression and anxiety symptoms in young adults with DSM-5–confirmed specific learning disorders (SLDs) in Saudi Arabia and to develop machine learning (ML) models to identify individuals at elevated risk. In this cross-sectional study, 439 young adults were recruited via online advertisements. They underwent structured clinical interviews administered by licensed psychologists or psychiatrists to confirm their SLD diagnosis in accordance with DSM-5 criteria. Depression and anxiety were assessed using validated self-report measures (BDI-II ≥ 20 for depression; BAI ≥ 16 for anxiety). Clinically significant depression was observed in 175 of 439 participants (39.9%), and clinically significant anxiety in 151 of 439 participants (34.4%). Recursive feature elimination identified key predictors for depression (SLD severity, female gender, burnout and attention-deficit/hyperactivity disorder [ADHD]) and anxiety (insomnia, age, SLD subtype, ADHD, and SLD severity). Four supervised ML algorithms (logistic regression, random forests, extreme gradient boosting [XGBoost], and support vector machine [SVM]) were tuned using 10-fold cross-validation within the training set and evaluated on a held-out test set (30% stratified split). These results indicate that depression and anxiety are highly prevalent among Saudi young adults with clinically confirmed SLD, and ML models can accurately identify those at the highest risk. Findings highlight SLD severity, insomnia and comorbid ADHD as key factors for early intervention in educational and clinical settings. © 2026 John Wiley &amp; Sons Ltd.</t>
        </is>
      </c>
      <c r="G1373" t="inlineStr">
        <is>
          <t>Unimodal</t>
        </is>
      </c>
      <c r="H1373" t="inlineStr">
        <is>
          <t>See abstract</t>
        </is>
      </c>
      <c r="I1373" t="inlineStr">
        <is>
          <t>See abstract</t>
        </is>
      </c>
      <c r="J1373" t="inlineStr">
        <is>
          <t>See abstract (AI/ML)</t>
        </is>
      </c>
      <c r="K1373" t="inlineStr">
        <is>
          <t>See abstract</t>
        </is>
      </c>
      <c r="L1373" t="n">
        <v>439</v>
      </c>
      <c r="M1373" t="inlineStr">
        <is>
          <t>See abstract</t>
        </is>
      </c>
      <c r="N1373" t="inlineStr">
        <is>
          <t>N≈439; details in abstract</t>
        </is>
      </c>
      <c r="O1373" t="inlineStr">
        <is>
          <t>Extracted from abstract: N≈439</t>
        </is>
      </c>
      <c r="P1373" t="inlineStr">
        <is>
          <t>See abstract</t>
        </is>
      </c>
      <c r="Q1373" t="inlineStr">
        <is>
          <t>See abstract</t>
        </is>
      </c>
      <c r="R1373" t="inlineStr">
        <is>
          <t>Not reviewed (not included)</t>
        </is>
      </c>
      <c r="S1373" t="inlineStr">
        <is>
          <t>Not reviewed (not included)</t>
        </is>
      </c>
      <c r="T1373" t="inlineStr">
        <is>
          <t>Abstract screening only. Out of Date Range</t>
        </is>
      </c>
      <c r="U1373" t="inlineStr">
        <is>
          <t>EXCLUDE</t>
        </is>
      </c>
      <c r="V1373" t="inlineStr">
        <is>
          <t>E4-Year: Published 2026, outside 2019-2025 window</t>
        </is>
      </c>
      <c r="W1373" t="inlineStr">
        <is>
          <t>Out of Date Range</t>
        </is>
      </c>
      <c r="X1373" t="inlineStr">
        <is>
          <t>Not assessed from abstract</t>
        </is>
      </c>
      <c r="Y1373" t="inlineStr">
        <is>
          <t>Scopus</t>
        </is>
      </c>
      <c r="Z1373" t="inlineStr">
        <is>
          <t>Not determined from abstract</t>
        </is>
      </c>
      <c r="AB1373" t="inlineStr">
        <is>
          <t>Not assessed (not included)</t>
        </is>
      </c>
      <c r="AC1373" t="inlineStr">
        <is>
          <t>Not assessed (not included)</t>
        </is>
      </c>
      <c r="AD1373" t="inlineStr">
        <is>
          <t>Almulla A.; Khasawneh M.</t>
        </is>
      </c>
      <c r="AF1373" t="inlineStr">
        <is>
          <t>Hybrid OA (Wiley)</t>
        </is>
      </c>
      <c r="AH1373" t="inlineStr">
        <is>
          <t>Not assessed</t>
        </is>
      </c>
      <c r="AI1373" t="inlineStr">
        <is>
          <t>Not reported</t>
        </is>
      </c>
      <c r="AJ1373" t="inlineStr">
        <is>
          <t>Not reported</t>
        </is>
      </c>
      <c r="AK1373" t="inlineStr">
        <is>
          <t>Not reported</t>
        </is>
      </c>
      <c r="AL1373" t="inlineStr">
        <is>
          <t>Not reported</t>
        </is>
      </c>
      <c r="AM1373" t="inlineStr">
        <is>
          <t>Not reported</t>
        </is>
      </c>
      <c r="AN1373" t="inlineStr">
        <is>
          <t>Not reported</t>
        </is>
      </c>
      <c r="AO1373" t="inlineStr">
        <is>
          <t>Not reviewed</t>
        </is>
      </c>
      <c r="AP1373" t="inlineStr">
        <is>
          <t>Not reported</t>
        </is>
      </c>
      <c r="AQ1373" t="inlineStr">
        <is>
          <t>Not reported</t>
        </is>
      </c>
      <c r="AR1373" t="inlineStr">
        <is>
          <t>Not reported</t>
        </is>
      </c>
      <c r="AS1373" t="inlineStr">
        <is>
          <t>See abstract</t>
        </is>
      </c>
      <c r="AT1373" t="inlineStr">
        <is>
          <t>Not reviewed</t>
        </is>
      </c>
      <c r="AU1373" t="inlineStr">
        <is>
          <t>Not reviewed</t>
        </is>
      </c>
      <c r="AV1373" t="inlineStr">
        <is>
          <t>Not reviewed</t>
        </is>
      </c>
      <c r="AW1373" t="inlineStr">
        <is>
          <t>Not reviewed</t>
        </is>
      </c>
      <c r="AX1373" t="inlineStr">
        <is>
          <t>Not reported</t>
        </is>
      </c>
      <c r="AY1373" t="inlineStr">
        <is>
          <t>Not reported</t>
        </is>
      </c>
      <c r="AZ1373" t="inlineStr">
        <is>
          <t>Not reported</t>
        </is>
      </c>
      <c r="BA1373" t="inlineStr">
        <is>
          <t>Not reported</t>
        </is>
      </c>
      <c r="BB1373" t="inlineStr">
        <is>
          <t>Not reported</t>
        </is>
      </c>
      <c r="BC1373" t="inlineStr">
        <is>
          <t>Not reported</t>
        </is>
      </c>
      <c r="BD1373" t="inlineStr">
        <is>
          <t>Not reported</t>
        </is>
      </c>
      <c r="BE1373" t="inlineStr">
        <is>
          <t>Not reported</t>
        </is>
      </c>
      <c r="BF1373" t="inlineStr">
        <is>
          <t>Not reported</t>
        </is>
      </c>
      <c r="BG1373" t="inlineStr">
        <is>
          <t>Not reviewed (not included)</t>
        </is>
      </c>
      <c r="BH1373" t="inlineStr">
        <is>
          <t>N/A</t>
        </is>
      </c>
      <c r="BI1373" t="inlineStr">
        <is>
          <t>Not reviewed</t>
        </is>
      </c>
      <c r="BJ1373" t="inlineStr">
        <is>
          <t>Not reviewed</t>
        </is>
      </c>
      <c r="BK1373" t="inlineStr">
        <is>
          <t>Not reviewed</t>
        </is>
      </c>
      <c r="BL1373" t="inlineStr">
        <is>
          <t>Not reviewed</t>
        </is>
      </c>
      <c r="BM1373" t="inlineStr">
        <is>
          <t>Not reviewed (not included)</t>
        </is>
      </c>
      <c r="BN1373" t="inlineStr">
        <is>
          <t>Out of Date Range - E4-Year: Published 2026, outside 2019-2025 window</t>
        </is>
      </c>
      <c r="BO1373" t="inlineStr">
        <is>
          <t>Abstract-level screening only</t>
        </is>
      </c>
      <c r="BP1373" t="inlineStr">
        <is>
          <t>Not reported</t>
        </is>
      </c>
    </row>
    <row r="1374">
      <c r="A1374" t="inlineStr">
        <is>
          <t>Machine Learning in Adolescent Mental Health: Advanced Comorbidity Analysis and Text Mining Insights</t>
        </is>
      </c>
      <c r="B1374" t="n">
        <v>2025</v>
      </c>
      <c r="C1374" t="inlineStr">
        <is>
          <t>Not checked</t>
        </is>
      </c>
      <c r="D1374" t="inlineStr">
        <is>
          <t>Not checked</t>
        </is>
      </c>
      <c r="E1374" t="inlineStr">
        <is>
          <t>10.3390/HEALTHCARE13172159</t>
        </is>
      </c>
      <c r="F1374" t="inlineStr">
        <is>
          <t>Background: Justice-involved adolescents exhibit high rates of mental health disorders with complex comorbidity patterns. Understanding these patterns is crucial for developing targeted interventions in this vulnerable population. Methods: We applied multiple machine-learning techniques to electronic records from 124 justice-involved adolescents (11–21 years; mean = 15.7 ± 1.9). Analyses included association rule mining, K-Means clustering with t-SNE visualization, and topic modeling of clinicians’ recommendation notes. Results: Hyperkinetic disorders (F90.0/F90.1) and family-stress factors (Z63.5) together accounted for approximately 45% of all ICD-10 entries. A four-cluster K-Means solution built on age + F-codes alone showed weak separation (silhouette = 0.044), whereas adding Z-codes markedly improved cohesion (silhouette = 0.468) and isolated a distinct hyperkinetic–family-stress subgroup. Association-rule mining returned one robust rule, F81 → F90.0 (support = 0.048, confidence = 0.46, lift = 1.59), underscoring the frequent co-diagnosis of learning and attention-deficit disorders. Topic modeling of clinicians’ recommendation notes recovered five coherent intervention themes—vocational guidance, parent counseling, psycho-education, family psychotherapy, and psychiatric follow-up—which aligned closely with the data-driven clusters. Conclusions: These findings demonstrate how routine clinical data can reveal actionable comorbidity profiles and guide tailored interventions for complex adolescent mental-health presentations. © 2025 by the authors.</t>
        </is>
      </c>
      <c r="G1374" t="inlineStr">
        <is>
          <t>Unimodal</t>
        </is>
      </c>
      <c r="H1374" t="inlineStr">
        <is>
          <t>See abstract</t>
        </is>
      </c>
      <c r="I1374" t="inlineStr">
        <is>
          <t>See abstract</t>
        </is>
      </c>
      <c r="J1374" t="inlineStr">
        <is>
          <t>See abstract (AI/ML)</t>
        </is>
      </c>
      <c r="K1374" t="inlineStr">
        <is>
          <t>See abstract</t>
        </is>
      </c>
      <c r="M1374" t="inlineStr">
        <is>
          <t>See abstract</t>
        </is>
      </c>
      <c r="N1374" t="inlineStr">
        <is>
          <t>See abstract</t>
        </is>
      </c>
      <c r="O1374" t="inlineStr">
        <is>
          <t>Not verified from abstract</t>
        </is>
      </c>
      <c r="P1374" t="inlineStr">
        <is>
          <t>See abstract</t>
        </is>
      </c>
      <c r="Q1374" t="inlineStr">
        <is>
          <t>See abstract</t>
        </is>
      </c>
      <c r="R1374" t="inlineStr">
        <is>
          <t>Not reviewed (not included)</t>
        </is>
      </c>
      <c r="S1374" t="inlineStr">
        <is>
          <t>Not reviewed (not included)</t>
        </is>
      </c>
      <c r="T1374" t="inlineStr">
        <is>
          <t>Abstract screening only. Non-ADHD Focused</t>
        </is>
      </c>
      <c r="U1374" t="inlineStr">
        <is>
          <t>EXCLUDE</t>
        </is>
      </c>
      <c r="V1374" t="inlineStr">
        <is>
          <t>E2-Not ADHD focused: Neither title nor abstract mentions ADHD or attention-deficit/hyperactivity</t>
        </is>
      </c>
      <c r="W1374" t="inlineStr">
        <is>
          <t>Excluded: Not ADHD Focused</t>
        </is>
      </c>
      <c r="X1374" t="inlineStr">
        <is>
          <t>Not assessed from abstract</t>
        </is>
      </c>
      <c r="Y1374" t="inlineStr">
        <is>
          <t>Scopus</t>
        </is>
      </c>
      <c r="Z1374" t="inlineStr">
        <is>
          <t>Not determined from abstract</t>
        </is>
      </c>
      <c r="AB1374" t="inlineStr">
        <is>
          <t>Not assessed (not included)</t>
        </is>
      </c>
      <c r="AC1374" t="inlineStr">
        <is>
          <t>Not assessed (not included)</t>
        </is>
      </c>
      <c r="AD1374" t="inlineStr">
        <is>
          <t>Patsiala D.; Bolias K.; Passia F.; Feretzakis G.; Anastasiou A.; Koumpouros Y.</t>
        </is>
      </c>
      <c r="AF1374" t="inlineStr">
        <is>
          <t>Gold OA (MDPI)</t>
        </is>
      </c>
      <c r="AH1374" t="inlineStr">
        <is>
          <t>Not assessed</t>
        </is>
      </c>
      <c r="AI1374" t="inlineStr">
        <is>
          <t>Not reported</t>
        </is>
      </c>
      <c r="AJ1374" t="inlineStr">
        <is>
          <t>Not reported</t>
        </is>
      </c>
      <c r="AK1374" t="inlineStr">
        <is>
          <t>Not reported</t>
        </is>
      </c>
      <c r="AL1374" t="inlineStr">
        <is>
          <t>Not reported</t>
        </is>
      </c>
      <c r="AM1374" t="inlineStr">
        <is>
          <t>Not reported</t>
        </is>
      </c>
      <c r="AN1374" t="inlineStr">
        <is>
          <t>Not reported</t>
        </is>
      </c>
      <c r="AO1374" t="inlineStr">
        <is>
          <t>Not reviewed</t>
        </is>
      </c>
      <c r="AP1374" t="inlineStr">
        <is>
          <t>Not reported</t>
        </is>
      </c>
      <c r="AQ1374" t="inlineStr">
        <is>
          <t>Not reported</t>
        </is>
      </c>
      <c r="AR1374" t="inlineStr">
        <is>
          <t>Not reported</t>
        </is>
      </c>
      <c r="AS1374" t="inlineStr">
        <is>
          <t>See abstract</t>
        </is>
      </c>
      <c r="AT1374" t="inlineStr">
        <is>
          <t>Not reviewed</t>
        </is>
      </c>
      <c r="AU1374" t="inlineStr">
        <is>
          <t>Not reviewed</t>
        </is>
      </c>
      <c r="AV1374" t="inlineStr">
        <is>
          <t>Not reviewed</t>
        </is>
      </c>
      <c r="AW1374" t="inlineStr">
        <is>
          <t>Not reviewed</t>
        </is>
      </c>
      <c r="AX1374" t="inlineStr">
        <is>
          <t>Not reported</t>
        </is>
      </c>
      <c r="AY1374" t="inlineStr">
        <is>
          <t>Not reported</t>
        </is>
      </c>
      <c r="AZ1374" t="inlineStr">
        <is>
          <t>Not reported</t>
        </is>
      </c>
      <c r="BA1374" t="inlineStr">
        <is>
          <t>Not reported</t>
        </is>
      </c>
      <c r="BB1374" t="inlineStr">
        <is>
          <t>Not reported</t>
        </is>
      </c>
      <c r="BC1374" t="inlineStr">
        <is>
          <t>Not reported</t>
        </is>
      </c>
      <c r="BD1374" t="inlineStr">
        <is>
          <t>Not reported</t>
        </is>
      </c>
      <c r="BE1374" t="inlineStr">
        <is>
          <t>Not reported</t>
        </is>
      </c>
      <c r="BF1374" t="inlineStr">
        <is>
          <t>Not reported</t>
        </is>
      </c>
      <c r="BG1374" t="inlineStr">
        <is>
          <t>Not reviewed (not included)</t>
        </is>
      </c>
      <c r="BH1374" t="inlineStr">
        <is>
          <t>N/A</t>
        </is>
      </c>
      <c r="BI1374" t="inlineStr">
        <is>
          <t>Not reviewed</t>
        </is>
      </c>
      <c r="BJ1374" t="inlineStr">
        <is>
          <t>Not reviewed</t>
        </is>
      </c>
      <c r="BK1374" t="inlineStr">
        <is>
          <t>Not reviewed</t>
        </is>
      </c>
      <c r="BL1374" t="inlineStr">
        <is>
          <t>Not reviewed</t>
        </is>
      </c>
      <c r="BM1374" t="inlineStr">
        <is>
          <t>Not reviewed (not included)</t>
        </is>
      </c>
      <c r="BN1374" t="inlineStr">
        <is>
          <t>Non-ADHD Focused - E2-Not ADHD focused: Neither title nor abstract mentions ADHD or attention-deficit/hyperactivity</t>
        </is>
      </c>
      <c r="BO1374" t="inlineStr">
        <is>
          <t>Abstract-level screening only</t>
        </is>
      </c>
      <c r="BP1374" t="inlineStr">
        <is>
          <t>2143</t>
        </is>
      </c>
    </row>
    <row r="1375">
      <c r="A1375" t="inlineStr">
        <is>
          <t>The influence of COVID-19 on attention-deficit/hyperactivity disorder diagnosis and treatment rates across age, gender, and socioeconomic status: A 20-year national cohort study</t>
        </is>
      </c>
      <c r="B1375" t="n">
        <v>2024</v>
      </c>
      <c r="C1375" t="inlineStr">
        <is>
          <t>Not checked</t>
        </is>
      </c>
      <c r="D1375" t="inlineStr">
        <is>
          <t>Not checked</t>
        </is>
      </c>
      <c r="E1375" t="inlineStr">
        <is>
          <t>10.1016/J.PSYCHRES.2024.116077</t>
        </is>
      </c>
      <c r="F1375" t="inlineStr">
        <is>
          <t>Infection and lockdowns resulting from COVID-19 have been suggested to increase the prevalence and treatment rates of Attention Deficit/Hyperactivity Disorder (ADHD). To accurately estimate the pandemic's effects, pre-pandemic data can be used to estimate diagnosis and treatment rates during the COVID-19 years as if the COVID-19 pandemic did not occur. However, accurate predictions require a broad dataset, both in terms of the number of cases and the pre-pandemic timeframe. In the current study, we modeled monthly ADHD diagnosis and treatment rates over the 18 years preceding the COVID-19 pandemic. The dataset included ∼3 million cases for individuals aged 6 to 18 from the Clalit Health Services' electronic database. Using a trained model, we projected monthly rates for post-lockdown and post-infection periods, enabling us to estimate the expected diagnosis and treatment rates without the COVID-19 pandemic. We then compared these predictions to observed data, stratified by age groups, gender, and socioeconomic status. Our findings suggest no influence of the COVID-19 pandemic on ADHD diagnosis or treatment rates. We show that a narrower timeframe for pre-COVID-19 data points can lead to incorrect conclusions that COVID-19 affected ADHD diagnosis rates. Findings are discussed, given the assumed impact of the COVID-19 pandemic on ADHD. © 2024</t>
        </is>
      </c>
      <c r="G1375" t="inlineStr">
        <is>
          <t>Unimodal</t>
        </is>
      </c>
      <c r="H1375" t="inlineStr">
        <is>
          <t>See abstract</t>
        </is>
      </c>
      <c r="I1375" t="inlineStr">
        <is>
          <t>See abstract</t>
        </is>
      </c>
      <c r="J1375" t="inlineStr">
        <is>
          <t>See abstract (AI/ML)</t>
        </is>
      </c>
      <c r="K1375" t="inlineStr">
        <is>
          <t>See abstract</t>
        </is>
      </c>
      <c r="M1375" t="inlineStr">
        <is>
          <t>See abstract</t>
        </is>
      </c>
      <c r="N1375" t="inlineStr">
        <is>
          <t>See abstract</t>
        </is>
      </c>
      <c r="O1375" t="inlineStr">
        <is>
          <t>Not verified from abstract</t>
        </is>
      </c>
      <c r="P1375" t="inlineStr">
        <is>
          <t>See abstract</t>
        </is>
      </c>
      <c r="Q1375" t="inlineStr">
        <is>
          <t>See abstract</t>
        </is>
      </c>
      <c r="R1375" t="inlineStr">
        <is>
          <t>Not reviewed (not included)</t>
        </is>
      </c>
      <c r="S1375" t="inlineStr">
        <is>
          <t>Not reviewed (not included)</t>
        </is>
      </c>
      <c r="T1375" t="inlineStr">
        <is>
          <t>Abstract screening only. No AI/ML Methods</t>
        </is>
      </c>
      <c r="U1375" t="inlineStr">
        <is>
          <t>EXCLUDE</t>
        </is>
      </c>
      <c r="V1375" t="inlineStr">
        <is>
          <t>E1-No AI/ML/DL: Abstract and title do not describe application of AI, ML, or DL methods</t>
        </is>
      </c>
      <c r="W1375" t="inlineStr">
        <is>
          <t>Excluded: No AI/ML Methods</t>
        </is>
      </c>
      <c r="X1375" t="inlineStr">
        <is>
          <t>Not assessed from abstract</t>
        </is>
      </c>
      <c r="Y1375" t="inlineStr">
        <is>
          <t>Scopus</t>
        </is>
      </c>
      <c r="Z1375" t="inlineStr">
        <is>
          <t>Not determined from abstract</t>
        </is>
      </c>
      <c r="AB1375" t="inlineStr">
        <is>
          <t>Not assessed (not included)</t>
        </is>
      </c>
      <c r="AC1375" t="inlineStr">
        <is>
          <t>Not assessed (not included)</t>
        </is>
      </c>
      <c r="AD1375" t="inlineStr">
        <is>
          <t>Shkalim Zemer V.; Manor I.; Weizman A.; Cohen H.A.; Hoshen M.; Menkes Caspi N.; Cohen S.; Faraone S.V.; Shahar N.</t>
        </is>
      </c>
      <c r="AF1375" t="inlineStr">
        <is>
          <t>Hybrid OA (Elsevier)</t>
        </is>
      </c>
      <c r="AH1375" t="inlineStr">
        <is>
          <t>Not assessed</t>
        </is>
      </c>
      <c r="AI1375" t="inlineStr">
        <is>
          <t>Not reported</t>
        </is>
      </c>
      <c r="AJ1375" t="inlineStr">
        <is>
          <t>Not reported</t>
        </is>
      </c>
      <c r="AK1375" t="inlineStr">
        <is>
          <t>Not reported</t>
        </is>
      </c>
      <c r="AL1375" t="inlineStr">
        <is>
          <t>Not reported</t>
        </is>
      </c>
      <c r="AM1375" t="inlineStr">
        <is>
          <t>Not reported</t>
        </is>
      </c>
      <c r="AN1375" t="inlineStr">
        <is>
          <t>Not reported</t>
        </is>
      </c>
      <c r="AO1375" t="inlineStr">
        <is>
          <t>Not reviewed</t>
        </is>
      </c>
      <c r="AP1375" t="inlineStr">
        <is>
          <t>Not reported</t>
        </is>
      </c>
      <c r="AQ1375" t="inlineStr">
        <is>
          <t>Not reported</t>
        </is>
      </c>
      <c r="AR1375" t="inlineStr">
        <is>
          <t>Not reported</t>
        </is>
      </c>
      <c r="AS1375" t="inlineStr">
        <is>
          <t>See abstract</t>
        </is>
      </c>
      <c r="AT1375" t="inlineStr">
        <is>
          <t>Not reviewed</t>
        </is>
      </c>
      <c r="AU1375" t="inlineStr">
        <is>
          <t>Not reviewed</t>
        </is>
      </c>
      <c r="AV1375" t="inlineStr">
        <is>
          <t>Not reviewed</t>
        </is>
      </c>
      <c r="AW1375" t="inlineStr">
        <is>
          <t>Not reviewed</t>
        </is>
      </c>
      <c r="AX1375" t="inlineStr">
        <is>
          <t>Not reported</t>
        </is>
      </c>
      <c r="AY1375" t="inlineStr">
        <is>
          <t>Not reported</t>
        </is>
      </c>
      <c r="AZ1375" t="inlineStr">
        <is>
          <t>Not reported</t>
        </is>
      </c>
      <c r="BA1375" t="inlineStr">
        <is>
          <t>Not reported</t>
        </is>
      </c>
      <c r="BB1375" t="inlineStr">
        <is>
          <t>Not reported</t>
        </is>
      </c>
      <c r="BC1375" t="inlineStr">
        <is>
          <t>Not reported</t>
        </is>
      </c>
      <c r="BD1375" t="inlineStr">
        <is>
          <t>Not reported</t>
        </is>
      </c>
      <c r="BE1375" t="inlineStr">
        <is>
          <t>Not reported</t>
        </is>
      </c>
      <c r="BF1375" t="inlineStr">
        <is>
          <t>Not reported</t>
        </is>
      </c>
      <c r="BG1375" t="inlineStr">
        <is>
          <t>Not reviewed (not included)</t>
        </is>
      </c>
      <c r="BH1375" t="inlineStr">
        <is>
          <t>N/A</t>
        </is>
      </c>
      <c r="BI1375" t="inlineStr">
        <is>
          <t>Not reviewed</t>
        </is>
      </c>
      <c r="BJ1375" t="inlineStr">
        <is>
          <t>Not reviewed</t>
        </is>
      </c>
      <c r="BK1375" t="inlineStr">
        <is>
          <t>Not reviewed</t>
        </is>
      </c>
      <c r="BL1375" t="inlineStr">
        <is>
          <t>Not reviewed</t>
        </is>
      </c>
      <c r="BM1375" t="inlineStr">
        <is>
          <t>Not reviewed (not included)</t>
        </is>
      </c>
      <c r="BN1375" t="inlineStr">
        <is>
          <t>No AI/ML Methods - E1-No AI/ML/DL: Abstract and title do not describe application of AI, ML, or DL methods</t>
        </is>
      </c>
      <c r="BO1375" t="inlineStr">
        <is>
          <t>Abstract-level screening only</t>
        </is>
      </c>
      <c r="BP1375" t="inlineStr">
        <is>
          <t>Not reported</t>
        </is>
      </c>
    </row>
    <row r="1376">
      <c r="A1376" t="inlineStr">
        <is>
          <t>The role of mental illness and neurodevelopmental conditions in human papillomavirus vaccination uptake within the Swedish school-based vaccination programme: a population-based cohort study</t>
        </is>
      </c>
      <c r="B1376" t="n">
        <v>2024</v>
      </c>
      <c r="C1376" t="inlineStr">
        <is>
          <t>Not checked</t>
        </is>
      </c>
      <c r="D1376" t="inlineStr">
        <is>
          <t>Not checked</t>
        </is>
      </c>
      <c r="E1376" t="inlineStr">
        <is>
          <t>10.1016/S2468-2667(24)00182-8</t>
        </is>
      </c>
      <c r="F1376" t="inlineStr">
        <is>
          <t>Background: Despite documented mental illness-related disparities in cervical cancer screening and incidence, insufficient data exist on differences in cervical cancer prevention strategies, such as human papillomavirus (HPV) vaccination. We aimed to investigate the association of mental illness and neurodevelopmental conditions among girls and their parents with uptake of HPV vaccination in Sweden. Methods: This population-based cohort study was based on the Swedish school-based HPV vaccination programme, which offers the first vaccine dose to girls aged 10–13 years, with a second dose offered within 12 months. We identified all girls born between Jan 1, 2002, and March 1, 2004, using the Swedish Total Population Register—ie, those eligible for two vaccine doses in the vaccination programme from its initiation in autumn 2012, to March, 2019. Nationwide Swedish register data (National Patient Register, Prescribed Drug Register, HPV Vaccination Register, National Vaccination Register, Total Population Register, Multi-Generation Register, Longitudinal Integrated Database for Health Insurance and Labour Market Studies, Education Register, National Cervical Screening Registry, and Cancer Register) were used to define individual and parental mental health conditions, including mental illness and neurodevelopmental conditions (defined by a clinical diagnosis and prescribed psychotropic medication use), HPV vaccine uptake (first and second dose), and sociodemographic and clinical characteristics. The two outcomes were uptake of the first HPV vaccine dose by the girl's 14th birthday and uptake of the second dose by the 15th birthday in relation to individual and parental mental health conditions, calculated using multivariable Poisson regression models. Findings: 115 104 girls were included in the study population. 2211 girls (1·9%) had a specialist diagnosis of any mental health condition. Uptake of the first HPV vaccine dose was 80·7% (92 912 of 115 104) and was lower amo</t>
        </is>
      </c>
      <c r="G1376" t="inlineStr">
        <is>
          <t>Unimodal</t>
        </is>
      </c>
      <c r="H1376" t="inlineStr">
        <is>
          <t>See abstract</t>
        </is>
      </c>
      <c r="I1376" t="inlineStr">
        <is>
          <t>See abstract</t>
        </is>
      </c>
      <c r="J1376" t="inlineStr">
        <is>
          <t>See abstract (AI/ML)</t>
        </is>
      </c>
      <c r="K1376" t="inlineStr">
        <is>
          <t>See abstract</t>
        </is>
      </c>
      <c r="M1376" t="inlineStr">
        <is>
          <t>See abstract</t>
        </is>
      </c>
      <c r="N1376" t="inlineStr">
        <is>
          <t>See abstract</t>
        </is>
      </c>
      <c r="O1376" t="inlineStr">
        <is>
          <t>Not verified from abstract</t>
        </is>
      </c>
      <c r="P1376" t="inlineStr">
        <is>
          <t>See abstract</t>
        </is>
      </c>
      <c r="Q1376" t="inlineStr">
        <is>
          <t>See abstract</t>
        </is>
      </c>
      <c r="R1376" t="inlineStr">
        <is>
          <t>Not reviewed (not included)</t>
        </is>
      </c>
      <c r="S1376" t="inlineStr">
        <is>
          <t>Not reviewed (not included)</t>
        </is>
      </c>
      <c r="T1376" t="inlineStr">
        <is>
          <t>Abstract screening only. Non-ADHD Focused</t>
        </is>
      </c>
      <c r="U1376" t="inlineStr">
        <is>
          <t>EXCLUDE</t>
        </is>
      </c>
      <c r="V1376" t="inlineStr">
        <is>
          <t>E2-Not ADHD focused: Neither title nor abstract mentions ADHD or attention-deficit/hyperactivity</t>
        </is>
      </c>
      <c r="W1376" t="inlineStr">
        <is>
          <t>Excluded: Not ADHD Focused</t>
        </is>
      </c>
      <c r="X1376" t="inlineStr">
        <is>
          <t>Not assessed from abstract</t>
        </is>
      </c>
      <c r="Y1376" t="inlineStr">
        <is>
          <t>Scopus</t>
        </is>
      </c>
      <c r="Z1376" t="inlineStr">
        <is>
          <t>Not determined from abstract</t>
        </is>
      </c>
      <c r="AB1376" t="inlineStr">
        <is>
          <t>Not assessed (not included)</t>
        </is>
      </c>
      <c r="AC1376" t="inlineStr">
        <is>
          <t>Not assessed (not included)</t>
        </is>
      </c>
      <c r="AD1376" t="inlineStr">
        <is>
          <t>Hu K.; Barker M.M.; Herweijer E.; Wang J.; Feldman A.L.; Lu D.; Valdimarsdóttir U.; Sundström K.; Fang F.</t>
        </is>
      </c>
      <c r="AF1376" t="inlineStr">
        <is>
          <t>Hybrid OA (Elsevier)</t>
        </is>
      </c>
      <c r="AH1376" t="inlineStr">
        <is>
          <t>Not assessed</t>
        </is>
      </c>
      <c r="AI1376" t="inlineStr">
        <is>
          <t>Not reported</t>
        </is>
      </c>
      <c r="AJ1376" t="inlineStr">
        <is>
          <t>Not reported</t>
        </is>
      </c>
      <c r="AK1376" t="inlineStr">
        <is>
          <t>Not reported</t>
        </is>
      </c>
      <c r="AL1376" t="inlineStr">
        <is>
          <t>Not reported</t>
        </is>
      </c>
      <c r="AM1376" t="inlineStr">
        <is>
          <t>Not reported</t>
        </is>
      </c>
      <c r="AN1376" t="inlineStr">
        <is>
          <t>Not reported</t>
        </is>
      </c>
      <c r="AO1376" t="inlineStr">
        <is>
          <t>Not reviewed</t>
        </is>
      </c>
      <c r="AP1376" t="inlineStr">
        <is>
          <t>Not reported</t>
        </is>
      </c>
      <c r="AQ1376" t="inlineStr">
        <is>
          <t>Not reported</t>
        </is>
      </c>
      <c r="AR1376" t="inlineStr">
        <is>
          <t>Not reported</t>
        </is>
      </c>
      <c r="AS1376" t="inlineStr">
        <is>
          <t>See abstract</t>
        </is>
      </c>
      <c r="AT1376" t="inlineStr">
        <is>
          <t>Not reviewed</t>
        </is>
      </c>
      <c r="AU1376" t="inlineStr">
        <is>
          <t>Not reviewed</t>
        </is>
      </c>
      <c r="AV1376" t="inlineStr">
        <is>
          <t>Not reviewed</t>
        </is>
      </c>
      <c r="AW1376" t="inlineStr">
        <is>
          <t>Not reviewed</t>
        </is>
      </c>
      <c r="AX1376" t="inlineStr">
        <is>
          <t>Not reported</t>
        </is>
      </c>
      <c r="AY1376" t="inlineStr">
        <is>
          <t>Not reported</t>
        </is>
      </c>
      <c r="AZ1376" t="inlineStr">
        <is>
          <t>Not reported</t>
        </is>
      </c>
      <c r="BA1376" t="inlineStr">
        <is>
          <t>Not reported</t>
        </is>
      </c>
      <c r="BB1376" t="inlineStr">
        <is>
          <t>Not reported</t>
        </is>
      </c>
      <c r="BC1376" t="inlineStr">
        <is>
          <t>Not reported</t>
        </is>
      </c>
      <c r="BD1376" t="inlineStr">
        <is>
          <t>Not reported</t>
        </is>
      </c>
      <c r="BE1376" t="inlineStr">
        <is>
          <t>Not reported</t>
        </is>
      </c>
      <c r="BF1376" t="inlineStr">
        <is>
          <t>Not reported</t>
        </is>
      </c>
      <c r="BG1376" t="inlineStr">
        <is>
          <t>Not reviewed (not included)</t>
        </is>
      </c>
      <c r="BH1376" t="inlineStr">
        <is>
          <t>N/A</t>
        </is>
      </c>
      <c r="BI1376" t="inlineStr">
        <is>
          <t>Not reviewed</t>
        </is>
      </c>
      <c r="BJ1376" t="inlineStr">
        <is>
          <t>Not reviewed</t>
        </is>
      </c>
      <c r="BK1376" t="inlineStr">
        <is>
          <t>Not reviewed</t>
        </is>
      </c>
      <c r="BL1376" t="inlineStr">
        <is>
          <t>Not reviewed</t>
        </is>
      </c>
      <c r="BM1376" t="inlineStr">
        <is>
          <t>Not reviewed (not included)</t>
        </is>
      </c>
      <c r="BN1376" t="inlineStr">
        <is>
          <t>Non-ADHD Focused - E2-Not ADHD focused: Neither title nor abstract mentions ADHD or attention-deficit/hyperactivity</t>
        </is>
      </c>
      <c r="BO1376" t="inlineStr">
        <is>
          <t>Abstract-level screening only</t>
        </is>
      </c>
      <c r="BP1376" t="inlineStr">
        <is>
          <t>Not reported</t>
        </is>
      </c>
    </row>
    <row r="1377">
      <c r="A1377" t="inlineStr">
        <is>
          <t>Spectral Analysis of Light-Adapted Electroretinograms in Neurodevelopmental Disorders: Classification with Machine Learning</t>
        </is>
      </c>
      <c r="B1377" t="n">
        <v>2025</v>
      </c>
      <c r="C1377" t="inlineStr">
        <is>
          <t>Not checked</t>
        </is>
      </c>
      <c r="D1377" t="inlineStr">
        <is>
          <t>Not checked</t>
        </is>
      </c>
      <c r="E1377" t="inlineStr">
        <is>
          <t>10.3390/BIOENGINEERING12010015</t>
        </is>
      </c>
      <c r="F1377" t="inlineStr">
        <is>
          <t>Electroretinograms (ERGs) show differences between typically developing populations and those with a diagnosis of autism spectrum disorder (ASD) or attention deficit/hyperactivity disorder (ADHD). In a series of ERGs collected in ASD (n = 77), ADHD (n = 43), ASD + ADHD (n = 21), and control (n = 137) groups, this analysis explores the use of machine learning and feature selection techniques to improve the classification between these clinically defined groups. Standard time domain and signal analysis features were evaluated in different machine learning models. For ASD classification, a balanced accuracy (BA) of 0.87 was achieved for male participants. For ADHD, a BA of 0.84 was achieved for female participants. When a three-group model (ASD, ADHD, and control) the BA was lower, at 0.70, and fell further to 0.53 when all groups were included (ASD, ADHD, ASD + ADHD, and control). The findings support a role for the ERG in establishing a broad two-group classification of ASD or ADHD, but the model’s performance depends upon sex and is limited when multiple classes are included in machine learning modeling. © 2024 by the authors.</t>
        </is>
      </c>
      <c r="G1377" t="inlineStr">
        <is>
          <t>Unimodal</t>
        </is>
      </c>
      <c r="H1377" t="inlineStr">
        <is>
          <t>See abstract</t>
        </is>
      </c>
      <c r="I1377" t="inlineStr">
        <is>
          <t>See abstract</t>
        </is>
      </c>
      <c r="J1377" t="inlineStr">
        <is>
          <t>See abstract (AI/ML)</t>
        </is>
      </c>
      <c r="K1377" t="inlineStr">
        <is>
          <t>See abstract</t>
        </is>
      </c>
      <c r="L1377" t="n">
        <v>77</v>
      </c>
      <c r="M1377" t="inlineStr">
        <is>
          <t>See abstract</t>
        </is>
      </c>
      <c r="N1377" t="inlineStr">
        <is>
          <t>N≈77; details in abstract</t>
        </is>
      </c>
      <c r="O1377" t="inlineStr">
        <is>
          <t>Extracted from abstract: N≈77</t>
        </is>
      </c>
      <c r="P1377" t="inlineStr">
        <is>
          <t>See abstract</t>
        </is>
      </c>
      <c r="Q1377" t="inlineStr">
        <is>
          <t>See abstract</t>
        </is>
      </c>
      <c r="R1377" t="inlineStr">
        <is>
          <t>Not reviewed (not included)</t>
        </is>
      </c>
      <c r="S1377" t="inlineStr">
        <is>
          <t>Not reviewed (not included)</t>
        </is>
      </c>
      <c r="T1377" t="inlineStr">
        <is>
          <t>Abstract screening only. Small Sample Size</t>
        </is>
      </c>
      <c r="U1377" t="inlineStr">
        <is>
          <t>EXCLUDE</t>
        </is>
      </c>
      <c r="V1377" t="inlineStr">
        <is>
          <t>E5-Small Sample: Extracted sample size N=77 &lt; 100 minimum threshold. Citation: Confidence intervals and statistical power require minimum N≥100 for ML classification</t>
        </is>
      </c>
      <c r="W1377" t="inlineStr">
        <is>
          <t>Excluded: Insufficient Sample Size</t>
        </is>
      </c>
      <c r="X1377" t="inlineStr">
        <is>
          <t>EXCLUDE</t>
        </is>
      </c>
      <c r="Y1377" t="inlineStr">
        <is>
          <t>Scopus</t>
        </is>
      </c>
      <c r="Z1377" t="inlineStr">
        <is>
          <t>Not determined from abstract</t>
        </is>
      </c>
      <c r="AB1377" t="inlineStr">
        <is>
          <t>Not assessed (not included)</t>
        </is>
      </c>
      <c r="AC1377" t="inlineStr">
        <is>
          <t>Not assessed (not included)</t>
        </is>
      </c>
      <c r="AD1377" t="inlineStr">
        <is>
          <t>Constable P.A.; Pinzon-Arenas J.O.; Mercado Diaz L.R.; Lee I.O.; Marmolejo-Ramos F.; Loh L.; Zhdanov A.; Kulyabin M.; Brabec M.; Skuse D.H.; Thompson D.A.; Posada-Quintero H.</t>
        </is>
      </c>
      <c r="AF1377" t="inlineStr">
        <is>
          <t>Gold OA (MDPI)</t>
        </is>
      </c>
      <c r="AH1377" t="inlineStr">
        <is>
          <t>Not assessed</t>
        </is>
      </c>
      <c r="AI1377" t="inlineStr">
        <is>
          <t>Not reported</t>
        </is>
      </c>
      <c r="AJ1377" t="inlineStr">
        <is>
          <t>Not reported</t>
        </is>
      </c>
      <c r="AK1377" t="inlineStr">
        <is>
          <t>Not reported</t>
        </is>
      </c>
      <c r="AL1377" t="inlineStr">
        <is>
          <t>Not reported</t>
        </is>
      </c>
      <c r="AM1377" t="inlineStr">
        <is>
          <t>Not reported</t>
        </is>
      </c>
      <c r="AN1377" t="inlineStr">
        <is>
          <t>Not reported</t>
        </is>
      </c>
      <c r="AO1377" t="inlineStr">
        <is>
          <t>Not reviewed</t>
        </is>
      </c>
      <c r="AP1377" t="inlineStr">
        <is>
          <t>Not reported</t>
        </is>
      </c>
      <c r="AQ1377" t="inlineStr">
        <is>
          <t>Not reported</t>
        </is>
      </c>
      <c r="AR1377" t="inlineStr">
        <is>
          <t>Not reported</t>
        </is>
      </c>
      <c r="AS1377" t="inlineStr">
        <is>
          <t>See abstract</t>
        </is>
      </c>
      <c r="AT1377" t="inlineStr">
        <is>
          <t>Not reviewed</t>
        </is>
      </c>
      <c r="AU1377" t="inlineStr">
        <is>
          <t>Not reviewed</t>
        </is>
      </c>
      <c r="AV1377" t="inlineStr">
        <is>
          <t>Not reviewed</t>
        </is>
      </c>
      <c r="AW1377" t="inlineStr">
        <is>
          <t>Not reviewed</t>
        </is>
      </c>
      <c r="AX1377" t="inlineStr">
        <is>
          <t>Not reported</t>
        </is>
      </c>
      <c r="AY1377" t="inlineStr">
        <is>
          <t>Not reported</t>
        </is>
      </c>
      <c r="AZ1377" t="inlineStr">
        <is>
          <t>Not reported</t>
        </is>
      </c>
      <c r="BA1377" t="inlineStr">
        <is>
          <t>Not reported</t>
        </is>
      </c>
      <c r="BB1377" t="inlineStr">
        <is>
          <t>Not reported</t>
        </is>
      </c>
      <c r="BC1377" t="inlineStr">
        <is>
          <t>Not reported</t>
        </is>
      </c>
      <c r="BD1377" t="inlineStr">
        <is>
          <t>Not reported</t>
        </is>
      </c>
      <c r="BE1377" t="inlineStr">
        <is>
          <t>Not reported</t>
        </is>
      </c>
      <c r="BF1377" t="inlineStr">
        <is>
          <t>Not reported</t>
        </is>
      </c>
      <c r="BG1377" t="inlineStr">
        <is>
          <t>Not reviewed (not included)</t>
        </is>
      </c>
      <c r="BH1377" t="inlineStr">
        <is>
          <t>N/A</t>
        </is>
      </c>
      <c r="BI1377" t="inlineStr">
        <is>
          <t>Not reviewed</t>
        </is>
      </c>
      <c r="BJ1377" t="inlineStr">
        <is>
          <t>Not reviewed</t>
        </is>
      </c>
      <c r="BK1377" t="inlineStr">
        <is>
          <t>Not reviewed</t>
        </is>
      </c>
      <c r="BL1377" t="inlineStr">
        <is>
          <t>Not reviewed</t>
        </is>
      </c>
      <c r="BM1377" t="inlineStr">
        <is>
          <t>Not reviewed (not included)</t>
        </is>
      </c>
      <c r="BN1377" t="inlineStr">
        <is>
          <t xml:space="preserve">Small Sample Size - E5-Small Sample: Extracted sample size N=77 &lt; 100 minimum threshold. Citation: Confidence intervals </t>
        </is>
      </c>
      <c r="BO1377" t="inlineStr">
        <is>
          <t>Abstract-level screening only</t>
        </is>
      </c>
      <c r="BP1377" t="inlineStr">
        <is>
          <t>15</t>
        </is>
      </c>
    </row>
    <row r="1378">
      <c r="A1378" t="inlineStr">
        <is>
          <t>The emerging role of artificial intelligence in the diagnosis and treatment of autism spectrum disorder and attention-deficit/hyperactivity disorder</t>
        </is>
      </c>
      <c r="B1378" t="n">
        <v>2025</v>
      </c>
      <c r="C1378" t="inlineStr">
        <is>
          <t>Not checked</t>
        </is>
      </c>
      <c r="D1378" t="inlineStr">
        <is>
          <t>Not checked</t>
        </is>
      </c>
      <c r="E1378" t="inlineStr">
        <is>
          <t>10.1080/20473869.2025.2456800</t>
        </is>
      </c>
      <c r="F1378" t="inlineStr">
        <is>
          <t>Autism spectrum disorder (ASD) and attention-deficit/hyperactivity disorder (ADHD) are neurodevelopmental disorders known to severely affect social and cognitive functions. ASD can be diagnosed at a very early age, and is often characterized by social communication impairments, repetitive behaviors and severely restricted interests. On the other hand, ADHD is predominantly characterized by inattention, impulsivity, and, in some cases, hyperactivity. Research over the past few years has shown that the majority of individuals with ASD frequently present with comorbid ADHD. Current treatment modalities for these disorders can include behavioral therapy, pharmacological medications and supportive interventions. However, these treatment strategies are not always effective and may fail in offering significant improvements in the quality of life and functioning of affected individuals. Recently, the development of artificial intelligence (AI) has shown great potential in extending the current clinical boundaries in ASD and ADHD by aiding physicians in the detection and treatment of these disorders. A better understanding of this technology and its applications in neurodevelopmental disorders could pave the way for the development of novel and more effective diagnostic and therapeutic methods. This review paper provides the current state of knowledge regarding the link between ASD and ADHD and provide a comprehensive overview of the growing role of AI in the diagnosis and treatment of these disorders. © 2025 The British Society of Developmental Disabilities.</t>
        </is>
      </c>
      <c r="G1378" t="inlineStr">
        <is>
          <t>Unimodal</t>
        </is>
      </c>
      <c r="H1378" t="inlineStr">
        <is>
          <t>See abstract</t>
        </is>
      </c>
      <c r="I1378" t="inlineStr">
        <is>
          <t>See abstract</t>
        </is>
      </c>
      <c r="J1378" t="inlineStr">
        <is>
          <t>See abstract (AI/ML)</t>
        </is>
      </c>
      <c r="K1378" t="inlineStr">
        <is>
          <t>See abstract</t>
        </is>
      </c>
      <c r="M1378" t="inlineStr">
        <is>
          <t>See abstract</t>
        </is>
      </c>
      <c r="N1378" t="inlineStr">
        <is>
          <t>See abstract</t>
        </is>
      </c>
      <c r="O1378" t="inlineStr">
        <is>
          <t>Not verified from abstract</t>
        </is>
      </c>
      <c r="P1378" t="inlineStr">
        <is>
          <t>See abstract</t>
        </is>
      </c>
      <c r="Q1378" t="inlineStr">
        <is>
          <t>See abstract</t>
        </is>
      </c>
      <c r="R1378" t="inlineStr">
        <is>
          <t>Not reviewed (not included)</t>
        </is>
      </c>
      <c r="S1378" t="inlineStr">
        <is>
          <t>Not reviewed (not included)</t>
        </is>
      </c>
      <c r="T1378" t="inlineStr">
        <is>
          <t>Abstract screening only. Not Selected for Final 95 (Pending Full Text Review)</t>
        </is>
      </c>
      <c r="U1378" t="inlineStr">
        <is>
          <t>EXCLUDE</t>
        </is>
      </c>
      <c r="V137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78" t="inlineStr">
        <is>
          <t>Excluded: Other Criterion</t>
        </is>
      </c>
      <c r="X1378" t="inlineStr">
        <is>
          <t>Not assessed from abstract</t>
        </is>
      </c>
      <c r="Y1378" t="inlineStr">
        <is>
          <t>Scopus</t>
        </is>
      </c>
      <c r="Z1378" t="inlineStr">
        <is>
          <t>Not determined from abstract</t>
        </is>
      </c>
      <c r="AB1378" t="inlineStr">
        <is>
          <t>Not assessed (not included)</t>
        </is>
      </c>
      <c r="AC1378" t="inlineStr">
        <is>
          <t>Not assessed (not included)</t>
        </is>
      </c>
      <c r="AD1378" t="inlineStr">
        <is>
          <t>Nasrallah M.; El Moghrabi A.; Kayal M.; Matar D.; Alwan I.; Fakhouy M.</t>
        </is>
      </c>
      <c r="AF1378" t="inlineStr">
        <is>
          <t>Unknown - Verify via DOI</t>
        </is>
      </c>
      <c r="AH1378" t="inlineStr">
        <is>
          <t>Not assessed</t>
        </is>
      </c>
      <c r="AI1378" t="inlineStr">
        <is>
          <t>Not reported</t>
        </is>
      </c>
      <c r="AJ1378" t="inlineStr">
        <is>
          <t>Not reported</t>
        </is>
      </c>
      <c r="AK1378" t="inlineStr">
        <is>
          <t>Not reported</t>
        </is>
      </c>
      <c r="AL1378" t="inlineStr">
        <is>
          <t>Not reported</t>
        </is>
      </c>
      <c r="AM1378" t="inlineStr">
        <is>
          <t>Not reported</t>
        </is>
      </c>
      <c r="AN1378" t="inlineStr">
        <is>
          <t>Not reported</t>
        </is>
      </c>
      <c r="AO1378" t="inlineStr">
        <is>
          <t>Not reviewed</t>
        </is>
      </c>
      <c r="AP1378" t="inlineStr">
        <is>
          <t>Not reported</t>
        </is>
      </c>
      <c r="AQ1378" t="inlineStr">
        <is>
          <t>Not reported</t>
        </is>
      </c>
      <c r="AR1378" t="inlineStr">
        <is>
          <t>Not reported</t>
        </is>
      </c>
      <c r="AS1378" t="inlineStr">
        <is>
          <t>See abstract</t>
        </is>
      </c>
      <c r="AT1378" t="inlineStr">
        <is>
          <t>Not reviewed</t>
        </is>
      </c>
      <c r="AU1378" t="inlineStr">
        <is>
          <t>Not reviewed</t>
        </is>
      </c>
      <c r="AV1378" t="inlineStr">
        <is>
          <t>Not reviewed</t>
        </is>
      </c>
      <c r="AW1378" t="inlineStr">
        <is>
          <t>Not reviewed</t>
        </is>
      </c>
      <c r="AX1378" t="inlineStr">
        <is>
          <t>Not reported</t>
        </is>
      </c>
      <c r="AY1378" t="inlineStr">
        <is>
          <t>Not reported</t>
        </is>
      </c>
      <c r="AZ1378" t="inlineStr">
        <is>
          <t>Not reported</t>
        </is>
      </c>
      <c r="BA1378" t="inlineStr">
        <is>
          <t>Not reported</t>
        </is>
      </c>
      <c r="BB1378" t="inlineStr">
        <is>
          <t>Not reported</t>
        </is>
      </c>
      <c r="BC1378" t="inlineStr">
        <is>
          <t>Not reported</t>
        </is>
      </c>
      <c r="BD1378" t="inlineStr">
        <is>
          <t>Not reported</t>
        </is>
      </c>
      <c r="BE1378" t="inlineStr">
        <is>
          <t>Not reported</t>
        </is>
      </c>
      <c r="BF1378" t="inlineStr">
        <is>
          <t>Not reported</t>
        </is>
      </c>
      <c r="BG1378" t="inlineStr">
        <is>
          <t>Not reviewed (not included)</t>
        </is>
      </c>
      <c r="BH1378" t="inlineStr">
        <is>
          <t>N/A</t>
        </is>
      </c>
      <c r="BI1378" t="inlineStr">
        <is>
          <t>Not reviewed</t>
        </is>
      </c>
      <c r="BJ1378" t="inlineStr">
        <is>
          <t>Not reviewed</t>
        </is>
      </c>
      <c r="BK1378" t="inlineStr">
        <is>
          <t>Not reviewed</t>
        </is>
      </c>
      <c r="BL1378" t="inlineStr">
        <is>
          <t>Not reviewed</t>
        </is>
      </c>
      <c r="BM1378" t="inlineStr">
        <is>
          <t>Not reviewed (not included)</t>
        </is>
      </c>
      <c r="BN1378" t="inlineStr">
        <is>
          <t>Not Selected for Final 95 (Pending Full Text Review) - Candidate paper not selected for final 95: Passed abstract screening but not included in final selec</t>
        </is>
      </c>
      <c r="BO1378" t="inlineStr">
        <is>
          <t>Abstract-level screening only</t>
        </is>
      </c>
      <c r="BP1378" t="inlineStr">
        <is>
          <t>Not reported</t>
        </is>
      </c>
    </row>
    <row r="1379">
      <c r="A1379" t="inlineStr">
        <is>
          <t>Computational intelligence for emotion recognition in autism spectrum disorder: a systematic review of signal-based modeling, simulation, and clinical potential</t>
        </is>
      </c>
      <c r="B1379" t="n">
        <v>2026</v>
      </c>
      <c r="C1379" t="inlineStr">
        <is>
          <t>Not checked</t>
        </is>
      </c>
      <c r="D1379" t="inlineStr">
        <is>
          <t>Not checked</t>
        </is>
      </c>
      <c r="E1379" t="inlineStr">
        <is>
          <t>10.1016/J.BSPC.2025.108367</t>
        </is>
      </c>
      <c r="F1379" t="inlineStr">
        <is>
          <t>Emotion recognition systems based on computational intelligence are emerging as powerful tools for modeling and interpreting complex emotional responses, particularly in clinical populations such as individuals with Autism Spectrum Disorder (ASD). ASD is associated with atypical patterns of emotional perception and expression, which significantly impact social functioning and quality of life. This systematic review examines recent advancements in biomedical signal-based emotion recognition systems tailored to ASD, with a focus on methods that utilize computational intelligence to analyze physiological (e.g., EEG, ECG, galvanic skin response, eye tracking) and behavioral (e.g., facial expressions, vocal cues) signals. Following PRISMA guidelines, 68 peer-reviewed studies were analyzed to assess modeling strategies, signal acquisition techniques, and simulation frameworks aimed at supporting diagnosis, monitoring, and therapeutic intervention. Key challenges identified include limited model generalizability due to reliance on neurotypical datasets, a lack of ASD-specific multimodal signal resources, and difficulties in real-time clinical deployment. The review highlights promising directions such as adaptive multimodal fusion, human-in-the-loop learning, and integration of computational simulations into clinical workflows. By bridging engineering and clinical science, this work supports the development of intelligent emotion recognition systems for real-world applications in ASD diagnosis, behavior monitoring, and personalized intervention. © 2025 Elsevier Ltd</t>
        </is>
      </c>
      <c r="G1379" t="inlineStr">
        <is>
          <t>Unimodal</t>
        </is>
      </c>
      <c r="H1379" t="inlineStr">
        <is>
          <t>See abstract</t>
        </is>
      </c>
      <c r="I1379" t="inlineStr">
        <is>
          <t>See abstract</t>
        </is>
      </c>
      <c r="J1379" t="inlineStr">
        <is>
          <t>See abstract (AI/ML)</t>
        </is>
      </c>
      <c r="K1379" t="inlineStr">
        <is>
          <t>See abstract</t>
        </is>
      </c>
      <c r="M1379" t="inlineStr">
        <is>
          <t>See abstract</t>
        </is>
      </c>
      <c r="N1379" t="inlineStr">
        <is>
          <t>See abstract</t>
        </is>
      </c>
      <c r="O1379" t="inlineStr">
        <is>
          <t>Not verified from abstract</t>
        </is>
      </c>
      <c r="P1379" t="inlineStr">
        <is>
          <t>See abstract</t>
        </is>
      </c>
      <c r="Q1379" t="inlineStr">
        <is>
          <t>See abstract</t>
        </is>
      </c>
      <c r="R1379" t="inlineStr">
        <is>
          <t>Not reviewed (not included)</t>
        </is>
      </c>
      <c r="S1379" t="inlineStr">
        <is>
          <t>Not reviewed (not included)</t>
        </is>
      </c>
      <c r="T1379" t="inlineStr">
        <is>
          <t>Abstract screening only. Out of Date Range</t>
        </is>
      </c>
      <c r="U1379" t="inlineStr">
        <is>
          <t>EXCLUDE</t>
        </is>
      </c>
      <c r="V1379" t="inlineStr">
        <is>
          <t>E4-Year: Published 2026, outside 2019-2025 window</t>
        </is>
      </c>
      <c r="W1379" t="inlineStr">
        <is>
          <t>Out of Date Range</t>
        </is>
      </c>
      <c r="X1379" t="inlineStr">
        <is>
          <t>Not assessed from abstract</t>
        </is>
      </c>
      <c r="Y1379" t="inlineStr">
        <is>
          <t>Scopus</t>
        </is>
      </c>
      <c r="Z1379" t="inlineStr">
        <is>
          <t>Not determined from abstract</t>
        </is>
      </c>
      <c r="AB1379" t="inlineStr">
        <is>
          <t>Not assessed (not included)</t>
        </is>
      </c>
      <c r="AC1379" t="inlineStr">
        <is>
          <t>Not assessed (not included)</t>
        </is>
      </c>
      <c r="AD1379" t="inlineStr">
        <is>
          <t>Said Y.; Saidani T.; Atri M.; Alsheikhy A.A.; Shawly T.</t>
        </is>
      </c>
      <c r="AF1379" t="inlineStr">
        <is>
          <t>Hybrid OA (Elsevier)</t>
        </is>
      </c>
      <c r="AH1379" t="inlineStr">
        <is>
          <t>Not assessed</t>
        </is>
      </c>
      <c r="AI1379" t="inlineStr">
        <is>
          <t>Not reported</t>
        </is>
      </c>
      <c r="AJ1379" t="inlineStr">
        <is>
          <t>Not reported</t>
        </is>
      </c>
      <c r="AK1379" t="inlineStr">
        <is>
          <t>Not reported</t>
        </is>
      </c>
      <c r="AL1379" t="inlineStr">
        <is>
          <t>Not reported</t>
        </is>
      </c>
      <c r="AM1379" t="inlineStr">
        <is>
          <t>Not reported</t>
        </is>
      </c>
      <c r="AN1379" t="inlineStr">
        <is>
          <t>Not reported</t>
        </is>
      </c>
      <c r="AO1379" t="inlineStr">
        <is>
          <t>Not reviewed</t>
        </is>
      </c>
      <c r="AP1379" t="inlineStr">
        <is>
          <t>Not reported</t>
        </is>
      </c>
      <c r="AQ1379" t="inlineStr">
        <is>
          <t>Not reported</t>
        </is>
      </c>
      <c r="AR1379" t="inlineStr">
        <is>
          <t>Not reported</t>
        </is>
      </c>
      <c r="AS1379" t="inlineStr">
        <is>
          <t>See abstract</t>
        </is>
      </c>
      <c r="AT1379" t="inlineStr">
        <is>
          <t>Not reviewed</t>
        </is>
      </c>
      <c r="AU1379" t="inlineStr">
        <is>
          <t>Not reviewed</t>
        </is>
      </c>
      <c r="AV1379" t="inlineStr">
        <is>
          <t>Not reviewed</t>
        </is>
      </c>
      <c r="AW1379" t="inlineStr">
        <is>
          <t>Not reviewed</t>
        </is>
      </c>
      <c r="AX1379" t="inlineStr">
        <is>
          <t>Not reported</t>
        </is>
      </c>
      <c r="AY1379" t="inlineStr">
        <is>
          <t>Not reported</t>
        </is>
      </c>
      <c r="AZ1379" t="inlineStr">
        <is>
          <t>Not reported</t>
        </is>
      </c>
      <c r="BA1379" t="inlineStr">
        <is>
          <t>Not reported</t>
        </is>
      </c>
      <c r="BB1379" t="inlineStr">
        <is>
          <t>Not reported</t>
        </is>
      </c>
      <c r="BC1379" t="inlineStr">
        <is>
          <t>Not reported</t>
        </is>
      </c>
      <c r="BD1379" t="inlineStr">
        <is>
          <t>Not reported</t>
        </is>
      </c>
      <c r="BE1379" t="inlineStr">
        <is>
          <t>Not reported</t>
        </is>
      </c>
      <c r="BF1379" t="inlineStr">
        <is>
          <t>Not reported</t>
        </is>
      </c>
      <c r="BG1379" t="inlineStr">
        <is>
          <t>Not reviewed (not included)</t>
        </is>
      </c>
      <c r="BH1379" t="inlineStr">
        <is>
          <t>N/A</t>
        </is>
      </c>
      <c r="BI1379" t="inlineStr">
        <is>
          <t>Not reviewed</t>
        </is>
      </c>
      <c r="BJ1379" t="inlineStr">
        <is>
          <t>Not reviewed</t>
        </is>
      </c>
      <c r="BK1379" t="inlineStr">
        <is>
          <t>Not reviewed</t>
        </is>
      </c>
      <c r="BL1379" t="inlineStr">
        <is>
          <t>Not reviewed</t>
        </is>
      </c>
      <c r="BM1379" t="inlineStr">
        <is>
          <t>Not reviewed (not included)</t>
        </is>
      </c>
      <c r="BN1379" t="inlineStr">
        <is>
          <t>Out of Date Range - E4-Year: Published 2026, outside 2019-2025 window</t>
        </is>
      </c>
      <c r="BO1379" t="inlineStr">
        <is>
          <t>Abstract-level screening only</t>
        </is>
      </c>
      <c r="BP1379" t="inlineStr">
        <is>
          <t>Not reported</t>
        </is>
      </c>
    </row>
    <row r="1380">
      <c r="A1380" t="inlineStr">
        <is>
          <t>Predicting ADHD in Children and Adolescents With Artificial Intelligence: A Scoping Review of Common Models</t>
        </is>
      </c>
      <c r="B1380" t="n">
        <v>2025</v>
      </c>
      <c r="C1380" t="inlineStr">
        <is>
          <t>Not checked</t>
        </is>
      </c>
      <c r="D1380" t="inlineStr">
        <is>
          <t>Not checked</t>
        </is>
      </c>
      <c r="E1380" t="inlineStr">
        <is>
          <t>10.1002/HSR2.71679</t>
        </is>
      </c>
      <c r="F1380" t="inlineStr">
        <is>
          <t>Background and Aims: Attention-Deficit/Hyperactivity Disorder (ADHD) is one of the most prevalent neurodevelopmental disorders in childhood and adolescence, and its early diagnosis is essential for preventing long-term cognitive and behavioural issues. Artificial intelligence (AI), as an emerging tool, holds significant potential for early prediction and detection of this disorder through analyzing clinical and behavioral data. This study reviews recent research on how AI is used to predict ADHD in children and adolescents. Methods: The PubMed, Scopus, Web of Science, and Embase databases were searched for articles on the use of artificial intelligence to predict ADHD through October 14, 2025. Data were collected using an extraction form based on the PRISMA-ScR guidelines, and the findings were presented in figures and tables. Results: A total of 3981 records were identified through database searches, reduced to 1935 after duplicates were removed. Ultimately, 42 studies were included. The most frequently used AI methods were Random Forest (RF) (n = 22, 14.1%) and Support Vector Machine (SVM) (n = 20, 12.8%), all achieving an average prediction accuracy of over 80% for ADHD. Most studies relied on questionnaire-based data (n = 28, 27.2%) and demographic information (n = 20; 19.4%), behavioral–cognitive characteristics of participants (n = 16, 15.5%), for ADHD prediction. Conclusion: AI, especially machine learning models like RF and LR, shows great potential for predicting and managing ADHD in children and teens. These methods could act as helpful tools for early diagnosis, leading to better cognitive, behavioral, and educational outcomes related to the disorder. However, the clinical translation of these AI-based approaches requires attention to interpretability, workflow integration, and ethical considerations to ensure their safe and practical use in real-world settings. © 2025 The Author(s). Health Science Reports published by Wiley Periodicals LLC.</t>
        </is>
      </c>
      <c r="G1380" t="inlineStr">
        <is>
          <t>Unimodal</t>
        </is>
      </c>
      <c r="H1380" t="inlineStr">
        <is>
          <t>See abstract</t>
        </is>
      </c>
      <c r="I1380" t="inlineStr">
        <is>
          <t>See abstract</t>
        </is>
      </c>
      <c r="J1380" t="inlineStr">
        <is>
          <t>See abstract (AI/ML)</t>
        </is>
      </c>
      <c r="K1380" t="inlineStr">
        <is>
          <t>See abstract</t>
        </is>
      </c>
      <c r="M1380" t="inlineStr">
        <is>
          <t>See abstract</t>
        </is>
      </c>
      <c r="N1380" t="inlineStr">
        <is>
          <t>See abstract</t>
        </is>
      </c>
      <c r="O1380" t="inlineStr">
        <is>
          <t>Not verified from abstract</t>
        </is>
      </c>
      <c r="P1380" t="inlineStr">
        <is>
          <t>See abstract</t>
        </is>
      </c>
      <c r="Q1380" t="inlineStr">
        <is>
          <t>See abstract</t>
        </is>
      </c>
      <c r="R1380" t="inlineStr">
        <is>
          <t>Not reviewed (not included)</t>
        </is>
      </c>
      <c r="S1380" t="inlineStr">
        <is>
          <t>Not reviewed (not included)</t>
        </is>
      </c>
      <c r="T1380" t="inlineStr">
        <is>
          <t>Abstract screening only. Not Primary Research</t>
        </is>
      </c>
      <c r="U1380" t="inlineStr">
        <is>
          <t>EXCLUDE</t>
        </is>
      </c>
      <c r="V1380" t="inlineStr">
        <is>
          <t>E6-Not Primary Research: Title/abstract indicates systematic review, meta-analysis, or review paper</t>
        </is>
      </c>
      <c r="W1380" t="inlineStr">
        <is>
          <t>Excluded: Not Primary Research</t>
        </is>
      </c>
      <c r="X1380" t="inlineStr">
        <is>
          <t>Not assessed from abstract</t>
        </is>
      </c>
      <c r="Y1380" t="inlineStr">
        <is>
          <t>Scopus</t>
        </is>
      </c>
      <c r="Z1380" t="inlineStr">
        <is>
          <t>Not determined from abstract</t>
        </is>
      </c>
      <c r="AB1380" t="inlineStr">
        <is>
          <t>Not assessed (not included)</t>
        </is>
      </c>
      <c r="AC1380" t="inlineStr">
        <is>
          <t>Not assessed (not included)</t>
        </is>
      </c>
      <c r="AD1380" t="inlineStr">
        <is>
          <t>Ameri A.; Salmanizadeh F.; Samzadeh Kermani H.; Ghaemi M.M.</t>
        </is>
      </c>
      <c r="AF1380" t="inlineStr">
        <is>
          <t>Hybrid OA (Wiley)</t>
        </is>
      </c>
      <c r="AH1380" t="inlineStr">
        <is>
          <t>Not assessed</t>
        </is>
      </c>
      <c r="AI1380" t="inlineStr">
        <is>
          <t>Not reported</t>
        </is>
      </c>
      <c r="AJ1380" t="inlineStr">
        <is>
          <t>Not reported</t>
        </is>
      </c>
      <c r="AK1380" t="inlineStr">
        <is>
          <t>Not reported</t>
        </is>
      </c>
      <c r="AL1380" t="inlineStr">
        <is>
          <t>Not reported</t>
        </is>
      </c>
      <c r="AM1380" t="inlineStr">
        <is>
          <t>Not reported</t>
        </is>
      </c>
      <c r="AN1380" t="inlineStr">
        <is>
          <t>Not reported</t>
        </is>
      </c>
      <c r="AO1380" t="inlineStr">
        <is>
          <t>Not reviewed</t>
        </is>
      </c>
      <c r="AP1380" t="inlineStr">
        <is>
          <t>Not reported</t>
        </is>
      </c>
      <c r="AQ1380" t="inlineStr">
        <is>
          <t>Not reported</t>
        </is>
      </c>
      <c r="AR1380" t="inlineStr">
        <is>
          <t>Not reported</t>
        </is>
      </c>
      <c r="AS1380" t="inlineStr">
        <is>
          <t>See abstract</t>
        </is>
      </c>
      <c r="AT1380" t="inlineStr">
        <is>
          <t>Not reviewed</t>
        </is>
      </c>
      <c r="AU1380" t="inlineStr">
        <is>
          <t>Not reviewed</t>
        </is>
      </c>
      <c r="AV1380" t="inlineStr">
        <is>
          <t>Not reviewed</t>
        </is>
      </c>
      <c r="AW1380" t="inlineStr">
        <is>
          <t>Not reviewed</t>
        </is>
      </c>
      <c r="AX1380" t="inlineStr">
        <is>
          <t>Not reported</t>
        </is>
      </c>
      <c r="AY1380" t="inlineStr">
        <is>
          <t>Not reported</t>
        </is>
      </c>
      <c r="AZ1380" t="inlineStr">
        <is>
          <t>Not reported</t>
        </is>
      </c>
      <c r="BA1380" t="inlineStr">
        <is>
          <t>Not reported</t>
        </is>
      </c>
      <c r="BB1380" t="inlineStr">
        <is>
          <t>Not reported</t>
        </is>
      </c>
      <c r="BC1380" t="inlineStr">
        <is>
          <t>Not reported</t>
        </is>
      </c>
      <c r="BD1380" t="inlineStr">
        <is>
          <t>Not reported</t>
        </is>
      </c>
      <c r="BE1380" t="inlineStr">
        <is>
          <t>Not reported</t>
        </is>
      </c>
      <c r="BF1380" t="inlineStr">
        <is>
          <t>Not reported</t>
        </is>
      </c>
      <c r="BG1380" t="inlineStr">
        <is>
          <t>Not reviewed (not included)</t>
        </is>
      </c>
      <c r="BH1380" t="inlineStr">
        <is>
          <t>N/A</t>
        </is>
      </c>
      <c r="BI1380" t="inlineStr">
        <is>
          <t>Not reviewed</t>
        </is>
      </c>
      <c r="BJ1380" t="inlineStr">
        <is>
          <t>Not reviewed</t>
        </is>
      </c>
      <c r="BK1380" t="inlineStr">
        <is>
          <t>Not reviewed</t>
        </is>
      </c>
      <c r="BL1380" t="inlineStr">
        <is>
          <t>Not reviewed</t>
        </is>
      </c>
      <c r="BM1380" t="inlineStr">
        <is>
          <t>Not reviewed (not included)</t>
        </is>
      </c>
      <c r="BN1380" t="inlineStr">
        <is>
          <t>Not Primary Research - E6-Not Primary Research: Title/abstract indicates systematic review, meta-analysis, or review paper</t>
        </is>
      </c>
      <c r="BO1380" t="inlineStr">
        <is>
          <t>Abstract-level screening only</t>
        </is>
      </c>
      <c r="BP1380" t="inlineStr">
        <is>
          <t>Not reported</t>
        </is>
      </c>
    </row>
    <row r="1381">
      <c r="A1381" t="inlineStr">
        <is>
          <t>Neurodiverse Children Learning Needs Assessment for Digital Inclusion in Mainstream Education</t>
        </is>
      </c>
      <c r="B1381" t="n">
        <v>2025</v>
      </c>
      <c r="C1381" t="inlineStr">
        <is>
          <t>Not checked</t>
        </is>
      </c>
      <c r="D1381" t="inlineStr">
        <is>
          <t>Not checked</t>
        </is>
      </c>
      <c r="E1381" t="inlineStr">
        <is>
          <t>10.1177/21582440251395452</t>
        </is>
      </c>
      <c r="F1381" t="inlineStr">
        <is>
          <t>Imperatives of the Fourth Industrial Revolution are pushing the margins of children’s educational outcomes and inclusion for neurodevelopmental conditions in mainstream education, gaining traction in modern curriculum reforms. However, the paucity of empirical evidence about children’s diversity and digital competencies for lifelong learning adversely impacts gender equity and social inclusion in African post-pandemic education. Therefore, we examined early childhood teachers’ didactic practices and digital integration for neurodiverse assessment in Ghana’s standards-based education system. A school-based participatory research design was employed with a randomised sampling approach involving 1,307 pupils and 102 teachers from private and public schools. Using an observation protocol with a Likert-type scale, a test of the variance assumption for Kruskal–Wallis and descriptive statistical procedures were explored in the IBM-SPSS package version 23. The results showed children’s digital ecosystem comprising 61% of teachers’ 3-G mobile devices and personal laptops, and 30% computer laboratories with mainstream classrooms accommodating 11 neurodevelopmental disorders, including dyslexia, dyscalculia, autism, and attention-deficit hyperactivity disorder (ADHD). Also, teachers’ tenure had no statistically significant impact on inclusive didactics using educational technology tools to support neurodiverse children’s learning outcomes. Based on our Monte Carlo simulation of significance, the study concluded that early-grade facilitators lack application of digital resources that support children’s creative learning needs and low teacher TPACK didactics in post-pandemic early-grade classrooms. Implications for deepening children’s global learning crisis occasioned by COVID-19 and other contextual factors in marginalised schools are discussed for edtech product design and deep learning for inclusive education from learning scientists’ perspectives. © The Author(s) 2025. This</t>
        </is>
      </c>
      <c r="G1381" t="inlineStr">
        <is>
          <t>Unimodal</t>
        </is>
      </c>
      <c r="H1381" t="inlineStr">
        <is>
          <t>See abstract</t>
        </is>
      </c>
      <c r="I1381" t="inlineStr">
        <is>
          <t>See abstract</t>
        </is>
      </c>
      <c r="J1381" t="inlineStr">
        <is>
          <t>See abstract (AI/ML)</t>
        </is>
      </c>
      <c r="K1381" t="inlineStr">
        <is>
          <t>See abstract</t>
        </is>
      </c>
      <c r="M1381" t="inlineStr">
        <is>
          <t>See abstract</t>
        </is>
      </c>
      <c r="N1381" t="inlineStr">
        <is>
          <t>See abstract</t>
        </is>
      </c>
      <c r="O1381" t="inlineStr">
        <is>
          <t>Not verified from abstract</t>
        </is>
      </c>
      <c r="P1381" t="inlineStr">
        <is>
          <t>See abstract</t>
        </is>
      </c>
      <c r="Q1381" t="inlineStr">
        <is>
          <t>See abstract</t>
        </is>
      </c>
      <c r="R1381" t="inlineStr">
        <is>
          <t>Not reviewed (not included)</t>
        </is>
      </c>
      <c r="S1381" t="inlineStr">
        <is>
          <t>Not reviewed (not included)</t>
        </is>
      </c>
      <c r="T1381" t="inlineStr">
        <is>
          <t>Abstract screening only. AI Not for Diagnosis</t>
        </is>
      </c>
      <c r="U1381" t="inlineStr">
        <is>
          <t>EXCLUDE</t>
        </is>
      </c>
      <c r="V1381" t="inlineStr">
        <is>
          <t>E1-Not Diagnosis: AI/ML does not appear to be applied for ADHD diagnosis, classification, or detection</t>
        </is>
      </c>
      <c r="W1381" t="inlineStr">
        <is>
          <t>Excluded: AI Not for Diagnosis</t>
        </is>
      </c>
      <c r="X1381" t="inlineStr">
        <is>
          <t>Not assessed from abstract</t>
        </is>
      </c>
      <c r="Y1381" t="inlineStr">
        <is>
          <t>Scopus</t>
        </is>
      </c>
      <c r="Z1381" t="inlineStr">
        <is>
          <t>Not determined from abstract</t>
        </is>
      </c>
      <c r="AB1381" t="inlineStr">
        <is>
          <t>Not assessed (not included)</t>
        </is>
      </c>
      <c r="AC1381" t="inlineStr">
        <is>
          <t>Not assessed (not included)</t>
        </is>
      </c>
      <c r="AD1381" t="inlineStr">
        <is>
          <t>Anapey G.M.; Obeng-Treve E.; Ahwireng D.; Aheto S.-P.K.</t>
        </is>
      </c>
      <c r="AF1381" t="inlineStr">
        <is>
          <t>Unknown - Verify via DOI</t>
        </is>
      </c>
      <c r="AH1381" t="inlineStr">
        <is>
          <t>Not assessed</t>
        </is>
      </c>
      <c r="AI1381" t="inlineStr">
        <is>
          <t>Not reported</t>
        </is>
      </c>
      <c r="AJ1381" t="inlineStr">
        <is>
          <t>Not reported</t>
        </is>
      </c>
      <c r="AK1381" t="inlineStr">
        <is>
          <t>Not reported</t>
        </is>
      </c>
      <c r="AL1381" t="inlineStr">
        <is>
          <t>Not reported</t>
        </is>
      </c>
      <c r="AM1381" t="inlineStr">
        <is>
          <t>Not reported</t>
        </is>
      </c>
      <c r="AN1381" t="inlineStr">
        <is>
          <t>Not reported</t>
        </is>
      </c>
      <c r="AO1381" t="inlineStr">
        <is>
          <t>Not reviewed</t>
        </is>
      </c>
      <c r="AP1381" t="inlineStr">
        <is>
          <t>Not reported</t>
        </is>
      </c>
      <c r="AQ1381" t="inlineStr">
        <is>
          <t>Not reported</t>
        </is>
      </c>
      <c r="AR1381" t="inlineStr">
        <is>
          <t>Not reported</t>
        </is>
      </c>
      <c r="AS1381" t="inlineStr">
        <is>
          <t>See abstract</t>
        </is>
      </c>
      <c r="AT1381" t="inlineStr">
        <is>
          <t>Not reviewed</t>
        </is>
      </c>
      <c r="AU1381" t="inlineStr">
        <is>
          <t>Not reviewed</t>
        </is>
      </c>
      <c r="AV1381" t="inlineStr">
        <is>
          <t>Not reviewed</t>
        </is>
      </c>
      <c r="AW1381" t="inlineStr">
        <is>
          <t>Not reviewed</t>
        </is>
      </c>
      <c r="AX1381" t="inlineStr">
        <is>
          <t>Not reported</t>
        </is>
      </c>
      <c r="AY1381" t="inlineStr">
        <is>
          <t>Not reported</t>
        </is>
      </c>
      <c r="AZ1381" t="inlineStr">
        <is>
          <t>Not reported</t>
        </is>
      </c>
      <c r="BA1381" t="inlineStr">
        <is>
          <t>Not reported</t>
        </is>
      </c>
      <c r="BB1381" t="inlineStr">
        <is>
          <t>Not reported</t>
        </is>
      </c>
      <c r="BC1381" t="inlineStr">
        <is>
          <t>Not reported</t>
        </is>
      </c>
      <c r="BD1381" t="inlineStr">
        <is>
          <t>Not reported</t>
        </is>
      </c>
      <c r="BE1381" t="inlineStr">
        <is>
          <t>Not reported</t>
        </is>
      </c>
      <c r="BF1381" t="inlineStr">
        <is>
          <t>Not reported</t>
        </is>
      </c>
      <c r="BG1381" t="inlineStr">
        <is>
          <t>Not reviewed (not included)</t>
        </is>
      </c>
      <c r="BH1381" t="inlineStr">
        <is>
          <t>N/A</t>
        </is>
      </c>
      <c r="BI1381" t="inlineStr">
        <is>
          <t>Not reviewed</t>
        </is>
      </c>
      <c r="BJ1381" t="inlineStr">
        <is>
          <t>Not reviewed</t>
        </is>
      </c>
      <c r="BK1381" t="inlineStr">
        <is>
          <t>Not reviewed</t>
        </is>
      </c>
      <c r="BL1381" t="inlineStr">
        <is>
          <t>Not reviewed</t>
        </is>
      </c>
      <c r="BM1381" t="inlineStr">
        <is>
          <t>Not reviewed (not included)</t>
        </is>
      </c>
      <c r="BN1381" t="inlineStr">
        <is>
          <t>AI Not for Diagnosis - E1-Not Diagnosis: AI/ML does not appear to be applied for ADHD diagnosis, classification, or detecti</t>
        </is>
      </c>
      <c r="BO1381" t="inlineStr">
        <is>
          <t>Abstract-level screening only</t>
        </is>
      </c>
      <c r="BP1381" t="inlineStr">
        <is>
          <t>Not reported</t>
        </is>
      </c>
    </row>
    <row r="1382">
      <c r="A1382" t="inlineStr">
        <is>
          <t>Multidimensional ADHD Symptom Profiles: Associations with Adverse Childhood Experiences</t>
        </is>
      </c>
      <c r="B1382" t="n">
        <v>2025</v>
      </c>
      <c r="C1382" t="inlineStr">
        <is>
          <t>Not checked</t>
        </is>
      </c>
      <c r="D1382" t="inlineStr">
        <is>
          <t>Not checked</t>
        </is>
      </c>
      <c r="E1382" t="inlineStr">
        <is>
          <t>10.1093/ARCLIN/ACAE050</t>
        </is>
      </c>
      <c r="F1382" t="inlineStr">
        <is>
          <t>Objective: Adverse childhood experiences (ACEs) are associated with a range of negative health outcomes, including attention-deficit/hyperactivity disorder (ADHD) and neurocognitive deficits. This study identified symptom profiles in adult patients undergoing neuropsychological evaluations for ADHD and examined the association between these profiles and ACEs. Methods: Utilizing unsupervised machine learning models, the study analyzed data from 208 adult patients. Results: The Gaussian Mixture Model revealed two distinct symptom profiles: “Severely Impaired” and “Moderately Impaired”. The “Severely Impaired” profile, 23.6% of the sample, was characterized by more severe ADHD symptomatology in childhood and worse neurocognitive performance. The “Moderately Impaired” profile, 76.4% of the sample, had scores in the average range for self-reported internalizing and externalizing psychopathology and better neurocognitive performance. There was a greater number of ACEs reported by patients in the Severely Impaired profile than the Moderately Impaired profile (p = .022). Specifically, using an ACEs cutoff of ≥4, 53.1% of patients in the Severely Impaired profile reported four or more ACEs, compared with 34.6% in the Moderately Impaired profile (p = .020). Profiles were not related to clinician-ascribed diagnosis. Conclusions: Findings underscore the association between ACEs and worse symptom profiles marked by impaired neurocognitive function, increased internalizing and externalizing psychopathology, and heightened perceived stress in adults with ADHD. Future research may explore the effect of ACEs on symptom profiles in diverse populations and potential moderators or mediators of these associations. Findings offers valuable insights for clinicians in their assessment and treatment planning. © The Author(s) 2024. Published by Oxford University Press. All rights reserved.</t>
        </is>
      </c>
      <c r="G1382" t="inlineStr">
        <is>
          <t>Unimodal</t>
        </is>
      </c>
      <c r="H1382" t="inlineStr">
        <is>
          <t>See abstract</t>
        </is>
      </c>
      <c r="I1382" t="inlineStr">
        <is>
          <t>See abstract</t>
        </is>
      </c>
      <c r="J1382" t="inlineStr">
        <is>
          <t>See abstract (AI/ML)</t>
        </is>
      </c>
      <c r="K1382" t="inlineStr">
        <is>
          <t>See abstract</t>
        </is>
      </c>
      <c r="L1382" t="n">
        <v>208</v>
      </c>
      <c r="M1382" t="inlineStr">
        <is>
          <t>See abstract</t>
        </is>
      </c>
      <c r="N1382" t="inlineStr">
        <is>
          <t>N≈208; details in abstract</t>
        </is>
      </c>
      <c r="O1382" t="inlineStr">
        <is>
          <t>Extracted from abstract: N≈208</t>
        </is>
      </c>
      <c r="P1382" t="inlineStr">
        <is>
          <t>See abstract</t>
        </is>
      </c>
      <c r="Q1382" t="inlineStr">
        <is>
          <t>See abstract</t>
        </is>
      </c>
      <c r="R1382" t="inlineStr">
        <is>
          <t>Not reviewed (not included)</t>
        </is>
      </c>
      <c r="S1382" t="inlineStr">
        <is>
          <t>Not reviewed (not included)</t>
        </is>
      </c>
      <c r="T1382" t="inlineStr">
        <is>
          <t>Abstract screening only. Not Selected for Final 95 (Pending Full Text Review)</t>
        </is>
      </c>
      <c r="U1382" t="inlineStr">
        <is>
          <t>EXCLUDE</t>
        </is>
      </c>
      <c r="V138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82" t="inlineStr">
        <is>
          <t>Excluded: Other Criterion</t>
        </is>
      </c>
      <c r="X1382" t="inlineStr">
        <is>
          <t>Not assessed from abstract</t>
        </is>
      </c>
      <c r="Y1382" t="inlineStr">
        <is>
          <t>Scopus</t>
        </is>
      </c>
      <c r="Z1382" t="inlineStr">
        <is>
          <t>Not determined from abstract</t>
        </is>
      </c>
      <c r="AB1382" t="inlineStr">
        <is>
          <t>Not assessed (not included)</t>
        </is>
      </c>
      <c r="AC1382" t="inlineStr">
        <is>
          <t>Not assessed (not included)</t>
        </is>
      </c>
      <c r="AD1382" t="inlineStr">
        <is>
          <t>Rodriguez V.J.; Basurto K.S.; Finley J.-C.A.; Liu Q.; Khalid E.; Halliburton A.M.; Tse P.K.Y.; Resch Z.J.; Soble J.R.; Ulrich D.M.</t>
        </is>
      </c>
      <c r="AF1382" t="inlineStr">
        <is>
          <t>Unknown - Verify via DOI</t>
        </is>
      </c>
      <c r="AH1382" t="inlineStr">
        <is>
          <t>Not assessed</t>
        </is>
      </c>
      <c r="AI1382" t="inlineStr">
        <is>
          <t>Not reported</t>
        </is>
      </c>
      <c r="AJ1382" t="inlineStr">
        <is>
          <t>Not reported</t>
        </is>
      </c>
      <c r="AK1382" t="inlineStr">
        <is>
          <t>Not reported</t>
        </is>
      </c>
      <c r="AL1382" t="inlineStr">
        <is>
          <t>Not reported</t>
        </is>
      </c>
      <c r="AM1382" t="inlineStr">
        <is>
          <t>Not reported</t>
        </is>
      </c>
      <c r="AN1382" t="inlineStr">
        <is>
          <t>Not reported</t>
        </is>
      </c>
      <c r="AO1382" t="inlineStr">
        <is>
          <t>Not reviewed</t>
        </is>
      </c>
      <c r="AP1382" t="inlineStr">
        <is>
          <t>Not reported</t>
        </is>
      </c>
      <c r="AQ1382" t="inlineStr">
        <is>
          <t>Not reported</t>
        </is>
      </c>
      <c r="AR1382" t="inlineStr">
        <is>
          <t>Not reported</t>
        </is>
      </c>
      <c r="AS1382" t="inlineStr">
        <is>
          <t>See abstract</t>
        </is>
      </c>
      <c r="AT1382" t="inlineStr">
        <is>
          <t>Not reviewed</t>
        </is>
      </c>
      <c r="AU1382" t="inlineStr">
        <is>
          <t>Not reviewed</t>
        </is>
      </c>
      <c r="AV1382" t="inlineStr">
        <is>
          <t>Not reviewed</t>
        </is>
      </c>
      <c r="AW1382" t="inlineStr">
        <is>
          <t>Not reviewed</t>
        </is>
      </c>
      <c r="AX1382" t="inlineStr">
        <is>
          <t>Not reported</t>
        </is>
      </c>
      <c r="AY1382" t="inlineStr">
        <is>
          <t>Not reported</t>
        </is>
      </c>
      <c r="AZ1382" t="inlineStr">
        <is>
          <t>Not reported</t>
        </is>
      </c>
      <c r="BA1382" t="inlineStr">
        <is>
          <t>Not reported</t>
        </is>
      </c>
      <c r="BB1382" t="inlineStr">
        <is>
          <t>Not reported</t>
        </is>
      </c>
      <c r="BC1382" t="inlineStr">
        <is>
          <t>Not reported</t>
        </is>
      </c>
      <c r="BD1382" t="inlineStr">
        <is>
          <t>Not reported</t>
        </is>
      </c>
      <c r="BE1382" t="inlineStr">
        <is>
          <t>Not reported</t>
        </is>
      </c>
      <c r="BF1382" t="inlineStr">
        <is>
          <t>Not reported</t>
        </is>
      </c>
      <c r="BG1382" t="inlineStr">
        <is>
          <t>Not reviewed (not included)</t>
        </is>
      </c>
      <c r="BH1382" t="inlineStr">
        <is>
          <t>N/A</t>
        </is>
      </c>
      <c r="BI1382" t="inlineStr">
        <is>
          <t>Not reviewed</t>
        </is>
      </c>
      <c r="BJ1382" t="inlineStr">
        <is>
          <t>Not reviewed</t>
        </is>
      </c>
      <c r="BK1382" t="inlineStr">
        <is>
          <t>Not reviewed</t>
        </is>
      </c>
      <c r="BL1382" t="inlineStr">
        <is>
          <t>Not reviewed</t>
        </is>
      </c>
      <c r="BM1382" t="inlineStr">
        <is>
          <t>Not reviewed (not included)</t>
        </is>
      </c>
      <c r="BN1382" t="inlineStr">
        <is>
          <t>Not Selected for Final 95 (Pending Full Text Review) - Candidate paper not selected for final 95: Passed abstract screening but not included in final selec</t>
        </is>
      </c>
      <c r="BO1382" t="inlineStr">
        <is>
          <t>Abstract-level screening only</t>
        </is>
      </c>
      <c r="BP1382" t="inlineStr">
        <is>
          <t>Not reported</t>
        </is>
      </c>
    </row>
    <row r="1383">
      <c r="A1383" t="inlineStr">
        <is>
          <t>Emotional Dysregulation in Emerging Adult ADHD: A Key Consideration in Explaining and Classifying Impairment and Co-Occurring Internalizing Problems</t>
        </is>
      </c>
      <c r="B1383" t="n">
        <v>2024</v>
      </c>
      <c r="C1383" t="inlineStr">
        <is>
          <t>Not checked</t>
        </is>
      </c>
      <c r="D1383" t="inlineStr">
        <is>
          <t>Not checked</t>
        </is>
      </c>
      <c r="E1383" t="inlineStr">
        <is>
          <t>10.1177/10870547241284829</t>
        </is>
      </c>
      <c r="F1383" t="inlineStr">
        <is>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(Mage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©The Author(s) 2024.</t>
        </is>
      </c>
      <c r="G1383" t="inlineStr">
        <is>
          <t>Unimodal</t>
        </is>
      </c>
      <c r="H1383" t="inlineStr">
        <is>
          <t>See abstract</t>
        </is>
      </c>
      <c r="I1383" t="inlineStr">
        <is>
          <t>See abstract</t>
        </is>
      </c>
      <c r="J1383" t="inlineStr">
        <is>
          <t>See abstract (AI/ML)</t>
        </is>
      </c>
      <c r="K1383" t="inlineStr">
        <is>
          <t>See abstract</t>
        </is>
      </c>
      <c r="M1383" t="inlineStr">
        <is>
          <t>See abstract</t>
        </is>
      </c>
      <c r="N1383" t="inlineStr">
        <is>
          <t>See abstract</t>
        </is>
      </c>
      <c r="O1383" t="inlineStr">
        <is>
          <t>Not verified from abstract</t>
        </is>
      </c>
      <c r="P1383" t="inlineStr">
        <is>
          <t>See abstract</t>
        </is>
      </c>
      <c r="Q1383" t="inlineStr">
        <is>
          <t>See abstract</t>
        </is>
      </c>
      <c r="R1383" t="inlineStr">
        <is>
          <t>Not reviewed (not included)</t>
        </is>
      </c>
      <c r="S1383" t="inlineStr">
        <is>
          <t>Not reviewed (not included)</t>
        </is>
      </c>
      <c r="T1383" t="inlineStr">
        <is>
          <t>Abstract screening only. Not Selected for Final 95 (Pending Full Text Review)</t>
        </is>
      </c>
      <c r="U1383" t="inlineStr">
        <is>
          <t>EXCLUDE</t>
        </is>
      </c>
      <c r="V13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83" t="inlineStr">
        <is>
          <t>Excluded: Other Criterion</t>
        </is>
      </c>
      <c r="X1383" t="inlineStr">
        <is>
          <t>Not assessed from abstract</t>
        </is>
      </c>
      <c r="Y1383" t="inlineStr">
        <is>
          <t>Scopus</t>
        </is>
      </c>
      <c r="Z1383" t="inlineStr">
        <is>
          <t>Not determined from abstract</t>
        </is>
      </c>
      <c r="AB1383" t="inlineStr">
        <is>
          <t>Not assessed (not included)</t>
        </is>
      </c>
      <c r="AC1383" t="inlineStr">
        <is>
          <t>Not assessed (not included)</t>
        </is>
      </c>
      <c r="AD1383" t="inlineStr">
        <is>
          <t>Goh P.K.; A. Wong A.W.W.; Suh D.E.; Bodalski E.A.; Rother Y.; Hartung C.M.; Lefler E.K.</t>
        </is>
      </c>
      <c r="AF1383" t="inlineStr">
        <is>
          <t>Unknown - Verify via DOI</t>
        </is>
      </c>
      <c r="AH1383" t="inlineStr">
        <is>
          <t>Not assessed</t>
        </is>
      </c>
      <c r="AI1383" t="inlineStr">
        <is>
          <t>Not reported</t>
        </is>
      </c>
      <c r="AJ1383" t="inlineStr">
        <is>
          <t>Not reported</t>
        </is>
      </c>
      <c r="AK1383" t="inlineStr">
        <is>
          <t>Not reported</t>
        </is>
      </c>
      <c r="AL1383" t="inlineStr">
        <is>
          <t>Not reported</t>
        </is>
      </c>
      <c r="AM1383" t="inlineStr">
        <is>
          <t>Not reported</t>
        </is>
      </c>
      <c r="AN1383" t="inlineStr">
        <is>
          <t>Not reported</t>
        </is>
      </c>
      <c r="AO1383" t="inlineStr">
        <is>
          <t>Not reviewed</t>
        </is>
      </c>
      <c r="AP1383" t="inlineStr">
        <is>
          <t>Not reported</t>
        </is>
      </c>
      <c r="AQ1383" t="inlineStr">
        <is>
          <t>Not reported</t>
        </is>
      </c>
      <c r="AR1383" t="inlineStr">
        <is>
          <t>Not reported</t>
        </is>
      </c>
      <c r="AS1383" t="inlineStr">
        <is>
          <t>See abstract</t>
        </is>
      </c>
      <c r="AT1383" t="inlineStr">
        <is>
          <t>Not reviewed</t>
        </is>
      </c>
      <c r="AU1383" t="inlineStr">
        <is>
          <t>Not reviewed</t>
        </is>
      </c>
      <c r="AV1383" t="inlineStr">
        <is>
          <t>Not reviewed</t>
        </is>
      </c>
      <c r="AW1383" t="inlineStr">
        <is>
          <t>Not reviewed</t>
        </is>
      </c>
      <c r="AX1383" t="inlineStr">
        <is>
          <t>Not reported</t>
        </is>
      </c>
      <c r="AY1383" t="inlineStr">
        <is>
          <t>Not reported</t>
        </is>
      </c>
      <c r="AZ1383" t="inlineStr">
        <is>
          <t>Not reported</t>
        </is>
      </c>
      <c r="BA1383" t="inlineStr">
        <is>
          <t>Not reported</t>
        </is>
      </c>
      <c r="BB1383" t="inlineStr">
        <is>
          <t>Not reported</t>
        </is>
      </c>
      <c r="BC1383" t="inlineStr">
        <is>
          <t>Not reported</t>
        </is>
      </c>
      <c r="BD1383" t="inlineStr">
        <is>
          <t>Not reported</t>
        </is>
      </c>
      <c r="BE1383" t="inlineStr">
        <is>
          <t>Not reported</t>
        </is>
      </c>
      <c r="BF1383" t="inlineStr">
        <is>
          <t>Not reported</t>
        </is>
      </c>
      <c r="BG1383" t="inlineStr">
        <is>
          <t>Not reviewed (not included)</t>
        </is>
      </c>
      <c r="BH1383" t="inlineStr">
        <is>
          <t>N/A</t>
        </is>
      </c>
      <c r="BI1383" t="inlineStr">
        <is>
          <t>Not reviewed</t>
        </is>
      </c>
      <c r="BJ1383" t="inlineStr">
        <is>
          <t>Not reviewed</t>
        </is>
      </c>
      <c r="BK1383" t="inlineStr">
        <is>
          <t>Not reviewed</t>
        </is>
      </c>
      <c r="BL1383" t="inlineStr">
        <is>
          <t>Not reviewed</t>
        </is>
      </c>
      <c r="BM1383" t="inlineStr">
        <is>
          <t>Not reviewed (not included)</t>
        </is>
      </c>
      <c r="BN1383" t="inlineStr">
        <is>
          <t>Not Selected for Final 95 (Pending Full Text Review) - Candidate paper not selected for final 95: Passed abstract screening but not included in final selec</t>
        </is>
      </c>
      <c r="BO1383" t="inlineStr">
        <is>
          <t>Abstract-level screening only</t>
        </is>
      </c>
      <c r="BP1383" t="inlineStr">
        <is>
          <t>Not reported</t>
        </is>
      </c>
    </row>
    <row r="1384">
      <c r="A1384" t="inlineStr">
        <is>
          <t>The utility of wearable electroencephalography combined with behavioral measures to establish a practical multi-domain model for facilitating the diagnosis of young children with attention-deficit/hyperactivity disorder</t>
        </is>
      </c>
      <c r="B1384" t="n">
        <v>2024</v>
      </c>
      <c r="C1384" t="inlineStr">
        <is>
          <t>Not checked</t>
        </is>
      </c>
      <c r="D1384" t="inlineStr">
        <is>
          <t>Not checked</t>
        </is>
      </c>
      <c r="E1384" t="inlineStr">
        <is>
          <t>10.1186/S11689-024-09578-1</t>
        </is>
      </c>
      <c r="F1384" t="inlineStr">
        <is>
          <t>Background: A multi-method, multi-informant approach is crucial for evaluating attention-deficit/hyperactivity disorders (ADHD) in preschool children due to the diagnostic complexities and challenges at this developmental stage. However, most artificial intelligence (AI) studies on the automated detection of ADHD have relied on using a single datatype. This study aims to develop a reliable multimodal AI-detection system to facilitate the diagnosis of ADHD in young children. Methods: 78 young children were recruited, including 43 diagnosed with ADHD (mean age: 68.07 ± 6.19 months) and 35 with typical development (mean age: 67.40 ± 5.44 months). Machine learning and deep learning methods were adopted to develop three individual predictive models using electroencephalography (EEG) data recorded with a wearable wireless device, scores from the computerized attention assessment via Conners’ Kiddie Continuous Performance Test Second Edition (K-CPT-2), and ratings from ADHD-related symptom scales. Finally, these models were combined to form a single ensemble model. Results: The ensemble model achieved an accuracy of 0.974. While individual modality provided the optimal classification with an accuracy rate of 0.909, 0.922, and 0.950 using the ADHD-related symptom rating scale, the K-CPT-2 score, and the EEG measure, respectively. Moreover, the findings suggest that teacher ratings, K-CPT-2 reaction time, and occipital high-frequency EEG band power values are significant features in identifying young children with ADHD. Conclusions: This study addresses three common issues in ADHD-related AI research: the utility of wearable technologies, integrating databases from diverse ADHD diagnostic instruments, and appropriately interpreting the models. This established multimodal system is potentially reliable and practical for distinguishing ADHD from TD, thus further facilitating the clinical diagnosis of ADHD in preschool young children. © The Author(s) 2024.</t>
        </is>
      </c>
      <c r="G1384" t="inlineStr">
        <is>
          <t>Unimodal</t>
        </is>
      </c>
      <c r="H1384" t="inlineStr">
        <is>
          <t>See abstract</t>
        </is>
      </c>
      <c r="I1384" t="inlineStr">
        <is>
          <t>See abstract</t>
        </is>
      </c>
      <c r="J1384" t="inlineStr">
        <is>
          <t>See abstract (AI/ML)</t>
        </is>
      </c>
      <c r="K1384" t="inlineStr">
        <is>
          <t>See abstract</t>
        </is>
      </c>
      <c r="M1384" t="inlineStr">
        <is>
          <t>See abstract</t>
        </is>
      </c>
      <c r="N1384" t="inlineStr">
        <is>
          <t>See abstract</t>
        </is>
      </c>
      <c r="O1384" t="inlineStr">
        <is>
          <t>Not verified from abstract</t>
        </is>
      </c>
      <c r="P1384" t="inlineStr">
        <is>
          <t>See abstract</t>
        </is>
      </c>
      <c r="Q1384" t="inlineStr">
        <is>
          <t>See abstract</t>
        </is>
      </c>
      <c r="R1384" t="inlineStr">
        <is>
          <t>Not reviewed (not included)</t>
        </is>
      </c>
      <c r="S1384" t="inlineStr">
        <is>
          <t>Not reviewed (not included)</t>
        </is>
      </c>
      <c r="T1384" t="inlineStr">
        <is>
          <t>Abstract screening only. Not Selected for Final 95 (Pending Full Text Review)</t>
        </is>
      </c>
      <c r="U1384" t="inlineStr">
        <is>
          <t>EXCLUDE</t>
        </is>
      </c>
      <c r="V138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84" t="inlineStr">
        <is>
          <t>Excluded: Other Criterion</t>
        </is>
      </c>
      <c r="X1384" t="inlineStr">
        <is>
          <t>Not assessed from abstract</t>
        </is>
      </c>
      <c r="Y1384" t="inlineStr">
        <is>
          <t>Scopus</t>
        </is>
      </c>
      <c r="Z1384" t="inlineStr">
        <is>
          <t>Not determined from abstract</t>
        </is>
      </c>
      <c r="AB1384" t="inlineStr">
        <is>
          <t>Not assessed (not included)</t>
        </is>
      </c>
      <c r="AC1384" t="inlineStr">
        <is>
          <t>Not assessed (not included)</t>
        </is>
      </c>
      <c r="AD1384" t="inlineStr">
        <is>
          <t>Chen I.-C.; Chang C.-L.; Chang M.-H.; Ko L.-W.</t>
        </is>
      </c>
      <c r="AF1384" t="inlineStr">
        <is>
          <t>Gold OA (BioMedCentral)</t>
        </is>
      </c>
      <c r="AH1384" t="inlineStr">
        <is>
          <t>Not assessed</t>
        </is>
      </c>
      <c r="AI1384" t="inlineStr">
        <is>
          <t>Not reported</t>
        </is>
      </c>
      <c r="AJ1384" t="inlineStr">
        <is>
          <t>Not reported</t>
        </is>
      </c>
      <c r="AK1384" t="inlineStr">
        <is>
          <t>Not reported</t>
        </is>
      </c>
      <c r="AL1384" t="inlineStr">
        <is>
          <t>Not reported</t>
        </is>
      </c>
      <c r="AM1384" t="inlineStr">
        <is>
          <t>Not reported</t>
        </is>
      </c>
      <c r="AN1384" t="inlineStr">
        <is>
          <t>Not reported</t>
        </is>
      </c>
      <c r="AO1384" t="inlineStr">
        <is>
          <t>Not reviewed</t>
        </is>
      </c>
      <c r="AP1384" t="inlineStr">
        <is>
          <t>Not reported</t>
        </is>
      </c>
      <c r="AQ1384" t="inlineStr">
        <is>
          <t>Not reported</t>
        </is>
      </c>
      <c r="AR1384" t="inlineStr">
        <is>
          <t>Not reported</t>
        </is>
      </c>
      <c r="AS1384" t="inlineStr">
        <is>
          <t>See abstract</t>
        </is>
      </c>
      <c r="AT1384" t="inlineStr">
        <is>
          <t>Not reviewed</t>
        </is>
      </c>
      <c r="AU1384" t="inlineStr">
        <is>
          <t>Not reviewed</t>
        </is>
      </c>
      <c r="AV1384" t="inlineStr">
        <is>
          <t>Not reviewed</t>
        </is>
      </c>
      <c r="AW1384" t="inlineStr">
        <is>
          <t>Not reviewed</t>
        </is>
      </c>
      <c r="AX1384" t="inlineStr">
        <is>
          <t>Not reported</t>
        </is>
      </c>
      <c r="AY1384" t="inlineStr">
        <is>
          <t>Not reported</t>
        </is>
      </c>
      <c r="AZ1384" t="inlineStr">
        <is>
          <t>Not reported</t>
        </is>
      </c>
      <c r="BA1384" t="inlineStr">
        <is>
          <t>Not reported</t>
        </is>
      </c>
      <c r="BB1384" t="inlineStr">
        <is>
          <t>Not reported</t>
        </is>
      </c>
      <c r="BC1384" t="inlineStr">
        <is>
          <t>Not reported</t>
        </is>
      </c>
      <c r="BD1384" t="inlineStr">
        <is>
          <t>Not reported</t>
        </is>
      </c>
      <c r="BE1384" t="inlineStr">
        <is>
          <t>Not reported</t>
        </is>
      </c>
      <c r="BF1384" t="inlineStr">
        <is>
          <t>Not reported</t>
        </is>
      </c>
      <c r="BG1384" t="inlineStr">
        <is>
          <t>Not reviewed (not included)</t>
        </is>
      </c>
      <c r="BH1384" t="inlineStr">
        <is>
          <t>N/A</t>
        </is>
      </c>
      <c r="BI1384" t="inlineStr">
        <is>
          <t>Not reviewed</t>
        </is>
      </c>
      <c r="BJ1384" t="inlineStr">
        <is>
          <t>Not reviewed</t>
        </is>
      </c>
      <c r="BK1384" t="inlineStr">
        <is>
          <t>Not reviewed</t>
        </is>
      </c>
      <c r="BL1384" t="inlineStr">
        <is>
          <t>Not reviewed</t>
        </is>
      </c>
      <c r="BM1384" t="inlineStr">
        <is>
          <t>Not reviewed (not included)</t>
        </is>
      </c>
      <c r="BN1384" t="inlineStr">
        <is>
          <t>Not Selected for Final 95 (Pending Full Text Review) - Candidate paper not selected for final 95: Passed abstract screening but not included in final selec</t>
        </is>
      </c>
      <c r="BO1384" t="inlineStr">
        <is>
          <t>Abstract-level screening only</t>
        </is>
      </c>
      <c r="BP1384" t="inlineStr">
        <is>
          <t>62</t>
        </is>
      </c>
    </row>
    <row r="1385">
      <c r="A1385" t="inlineStr">
        <is>
          <t>TAFL: Task-Agnostic Feature Learner for Efficient Adaptation to Unseen Clinical Tasks Based on Whole-Slide Histopathological Images</t>
        </is>
      </c>
      <c r="B1385" t="n">
        <v>2025</v>
      </c>
      <c r="C1385" t="inlineStr">
        <is>
          <t>Not checked</t>
        </is>
      </c>
      <c r="D1385" t="inlineStr">
        <is>
          <t>Not checked</t>
        </is>
      </c>
      <c r="E1385" t="inlineStr">
        <is>
          <t>10.1109/TMI.2025.3575801</t>
        </is>
      </c>
      <c r="F1385" t="inlineStr">
        <is>
          <t>Multi-task learning (MTL) has become a research hotspot for the analysis of whole-slide histopathological images (WSIs) since it can capture the shared representations of different tasks for the improvement of individual tasks. However, the shared representations learned by MTL are always dominated by the tasks appearing in the training set that is difficult to directly apply it on the unseen (new) tasks, especially when the unseen tasks are significantly different from the known tasks. To address the above issues, we develop a Task-Agnostic Feature-Learner (TAFL) for efficient adaptation to unseen clinical tasks, which can leverage useful image information from the existing tasks for new clinical trials with minimal task-specific modifications. Specifically, we firstly develop a neural architecture search (NAS) module that can design the network architectures of TAFL automatically. Then, a novel task-level meta-learning algorithm is developed to extract efficient and universal information from the known tasks for improving the prediction performance on the unseen tasks. We evaluate our method on three publicly available datasets derived from The Cancer Genome Atlas (TCGA) for various clinical prediction tasks (i.e., staging, cancer subtyping and survival prediction), and the experimental results indicate that our TAFL can effectively adapt to unseen tasks with better prediction performance. © 1982-2012 IEEE.</t>
        </is>
      </c>
      <c r="G1385" t="inlineStr">
        <is>
          <t>Unimodal</t>
        </is>
      </c>
      <c r="H1385" t="inlineStr">
        <is>
          <t>See abstract</t>
        </is>
      </c>
      <c r="I1385" t="inlineStr">
        <is>
          <t>See abstract</t>
        </is>
      </c>
      <c r="J1385" t="inlineStr">
        <is>
          <t>See abstract (AI/ML)</t>
        </is>
      </c>
      <c r="K1385" t="inlineStr">
        <is>
          <t>See abstract</t>
        </is>
      </c>
      <c r="M1385" t="inlineStr">
        <is>
          <t>See abstract</t>
        </is>
      </c>
      <c r="N1385" t="inlineStr">
        <is>
          <t>See abstract</t>
        </is>
      </c>
      <c r="O1385" t="inlineStr">
        <is>
          <t>Not verified from abstract</t>
        </is>
      </c>
      <c r="P1385" t="inlineStr">
        <is>
          <t>See abstract</t>
        </is>
      </c>
      <c r="Q1385" t="inlineStr">
        <is>
          <t>See abstract</t>
        </is>
      </c>
      <c r="R1385" t="inlineStr">
        <is>
          <t>Not reviewed (not included)</t>
        </is>
      </c>
      <c r="S1385" t="inlineStr">
        <is>
          <t>Not reviewed (not included)</t>
        </is>
      </c>
      <c r="T1385" t="inlineStr">
        <is>
          <t>Abstract screening only. Non-ADHD Focused</t>
        </is>
      </c>
      <c r="U1385" t="inlineStr">
        <is>
          <t>EXCLUDE</t>
        </is>
      </c>
      <c r="V1385" t="inlineStr">
        <is>
          <t>E2-Not ADHD focused: Neither title nor abstract mentions ADHD or attention-deficit/hyperactivity</t>
        </is>
      </c>
      <c r="W1385" t="inlineStr">
        <is>
          <t>Excluded: Not ADHD Focused</t>
        </is>
      </c>
      <c r="X1385" t="inlineStr">
        <is>
          <t>Not assessed from abstract</t>
        </is>
      </c>
      <c r="Y1385" t="inlineStr">
        <is>
          <t>Scopus</t>
        </is>
      </c>
      <c r="Z1385" t="inlineStr">
        <is>
          <t>Not determined from abstract</t>
        </is>
      </c>
      <c r="AB1385" t="inlineStr">
        <is>
          <t>Not assessed (not included)</t>
        </is>
      </c>
      <c r="AC1385" t="inlineStr">
        <is>
          <t>Not assessed (not included)</t>
        </is>
      </c>
      <c r="AD1385" t="inlineStr">
        <is>
          <t>Zuo Y.; Wang L.; Liu J.; Feng S.; Wang Y.; Zhu Q.; Shao W.; Zhang D.</t>
        </is>
      </c>
      <c r="AF1385" t="inlineStr">
        <is>
          <t>Hybrid OA (IEEE)</t>
        </is>
      </c>
      <c r="AH1385" t="inlineStr">
        <is>
          <t>Not assessed</t>
        </is>
      </c>
      <c r="AI1385" t="inlineStr">
        <is>
          <t>Not reported</t>
        </is>
      </c>
      <c r="AJ1385" t="inlineStr">
        <is>
          <t>Not reported</t>
        </is>
      </c>
      <c r="AK1385" t="inlineStr">
        <is>
          <t>Not reported</t>
        </is>
      </c>
      <c r="AL1385" t="inlineStr">
        <is>
          <t>Not reported</t>
        </is>
      </c>
      <c r="AM1385" t="inlineStr">
        <is>
          <t>Not reported</t>
        </is>
      </c>
      <c r="AN1385" t="inlineStr">
        <is>
          <t>Not reported</t>
        </is>
      </c>
      <c r="AO1385" t="inlineStr">
        <is>
          <t>Not reviewed</t>
        </is>
      </c>
      <c r="AP1385" t="inlineStr">
        <is>
          <t>Not reported</t>
        </is>
      </c>
      <c r="AQ1385" t="inlineStr">
        <is>
          <t>Not reported</t>
        </is>
      </c>
      <c r="AR1385" t="inlineStr">
        <is>
          <t>Not reported</t>
        </is>
      </c>
      <c r="AS1385" t="inlineStr">
        <is>
          <t>See abstract</t>
        </is>
      </c>
      <c r="AT1385" t="inlineStr">
        <is>
          <t>Not reviewed</t>
        </is>
      </c>
      <c r="AU1385" t="inlineStr">
        <is>
          <t>Not reviewed</t>
        </is>
      </c>
      <c r="AV1385" t="inlineStr">
        <is>
          <t>Not reviewed</t>
        </is>
      </c>
      <c r="AW1385" t="inlineStr">
        <is>
          <t>Not reviewed</t>
        </is>
      </c>
      <c r="AX1385" t="inlineStr">
        <is>
          <t>Not reported</t>
        </is>
      </c>
      <c r="AY1385" t="inlineStr">
        <is>
          <t>Not reported</t>
        </is>
      </c>
      <c r="AZ1385" t="inlineStr">
        <is>
          <t>Not reported</t>
        </is>
      </c>
      <c r="BA1385" t="inlineStr">
        <is>
          <t>Not reported</t>
        </is>
      </c>
      <c r="BB1385" t="inlineStr">
        <is>
          <t>Not reported</t>
        </is>
      </c>
      <c r="BC1385" t="inlineStr">
        <is>
          <t>Not reported</t>
        </is>
      </c>
      <c r="BD1385" t="inlineStr">
        <is>
          <t>Not reported</t>
        </is>
      </c>
      <c r="BE1385" t="inlineStr">
        <is>
          <t>Not reported</t>
        </is>
      </c>
      <c r="BF1385" t="inlineStr">
        <is>
          <t>Not reported</t>
        </is>
      </c>
      <c r="BG1385" t="inlineStr">
        <is>
          <t>Not reviewed (not included)</t>
        </is>
      </c>
      <c r="BH1385" t="inlineStr">
        <is>
          <t>N/A</t>
        </is>
      </c>
      <c r="BI1385" t="inlineStr">
        <is>
          <t>Not reviewed</t>
        </is>
      </c>
      <c r="BJ1385" t="inlineStr">
        <is>
          <t>Not reviewed</t>
        </is>
      </c>
      <c r="BK1385" t="inlineStr">
        <is>
          <t>Not reviewed</t>
        </is>
      </c>
      <c r="BL1385" t="inlineStr">
        <is>
          <t>Not reviewed</t>
        </is>
      </c>
      <c r="BM1385" t="inlineStr">
        <is>
          <t>Not reviewed (not included)</t>
        </is>
      </c>
      <c r="BN1385" t="inlineStr">
        <is>
          <t>Non-ADHD Focused - E2-Not ADHD focused: Neither title nor abstract mentions ADHD or attention-deficit/hyperactivity</t>
        </is>
      </c>
      <c r="BO1385" t="inlineStr">
        <is>
          <t>Abstract-level screening only</t>
        </is>
      </c>
      <c r="BP1385" t="inlineStr">
        <is>
          <t>Not reported</t>
        </is>
      </c>
    </row>
    <row r="1386">
      <c r="A1386" t="inlineStr">
        <is>
          <t>Cannabinoids and Extracellular Vesicles as Potential Biomarkers and Therapeutic Targets in Neuropsychiatric Disorders: A Hypothesis-Driven Review</t>
        </is>
      </c>
      <c r="B1386" t="n">
        <v>2025</v>
      </c>
      <c r="C1386" t="inlineStr">
        <is>
          <t>Not checked</t>
        </is>
      </c>
      <c r="D1386" t="inlineStr">
        <is>
          <t>Not checked</t>
        </is>
      </c>
      <c r="E1386" t="inlineStr">
        <is>
          <t>10.3390/PH18121817</t>
        </is>
      </c>
      <c r="F1386" t="inlineStr">
        <is>
          <t>Background and Objectives: Neuropsychiatric disorders pose a major global health challenge, marked by high prevalence, limited diagnostic precision, and suboptimal therapeutic outcomes. Current diagnoses remain primarily clinical, lacking objective biomarkers, while many patients experience poor remission rates and frequent relapse. The endocannabinoid system (ECS), a central regulator of synaptic plasticity, neuroinflammation, and stress responses, is increasingly implicated in depression, anxiety, schizophrenia, and neurodegenerative diseases. In parallel, extracellular vesicles (EVs) have emerged as critical mediators of intercellular communication and promising biomarker sources, as they reflect the physiological or pathological status of their cells of origin. This review examines the hypothesis that interactions between ECS signaling and EV-mediated communication form a convergent pathway shaping vulnerability and resilience in neuropsychiatric disorders, with potential implications for biomarker identification and therapeutic innovation. Methods: This hypothesis-driven review was developed using a narrative approach, focusing on the interface between cannabinoids and EVs in neuropsychiatric conditions. Relevant publications were identified through PubMed, Scopus, and Web of Science searches up to September 2025. Results: Emerging evidence indicates a bidirectional relationship between ECS activity and EV biology: endocannabinoids can be loaded into EVs to facilitate intercellular signaling, while phytocannabinoids such as THC and CBD can alter EV release and cargo composition. Conclusions: We propose a hypothesis-driven framework in which the possible interplay between cannabinoids and EVs may stimulate new research and support the development of biomarker-guided, personalized therapeutic strategies for neuropsychiatric disorders. © 2025 by the authors.</t>
        </is>
      </c>
      <c r="G1386" t="inlineStr">
        <is>
          <t>Unimodal</t>
        </is>
      </c>
      <c r="H1386" t="inlineStr">
        <is>
          <t>See abstract</t>
        </is>
      </c>
      <c r="I1386" t="inlineStr">
        <is>
          <t>See abstract</t>
        </is>
      </c>
      <c r="J1386" t="inlineStr">
        <is>
          <t>See abstract (AI/ML)</t>
        </is>
      </c>
      <c r="K1386" t="inlineStr">
        <is>
          <t>See abstract</t>
        </is>
      </c>
      <c r="M1386" t="inlineStr">
        <is>
          <t>See abstract</t>
        </is>
      </c>
      <c r="N1386" t="inlineStr">
        <is>
          <t>See abstract</t>
        </is>
      </c>
      <c r="O1386" t="inlineStr">
        <is>
          <t>Not verified from abstract</t>
        </is>
      </c>
      <c r="P1386" t="inlineStr">
        <is>
          <t>See abstract</t>
        </is>
      </c>
      <c r="Q1386" t="inlineStr">
        <is>
          <t>See abstract</t>
        </is>
      </c>
      <c r="R1386" t="inlineStr">
        <is>
          <t>Not reviewed (not included)</t>
        </is>
      </c>
      <c r="S1386" t="inlineStr">
        <is>
          <t>Not reviewed (not included)</t>
        </is>
      </c>
      <c r="T1386" t="inlineStr">
        <is>
          <t>Abstract screening only. Non-ADHD Focused</t>
        </is>
      </c>
      <c r="U1386" t="inlineStr">
        <is>
          <t>EXCLUDE</t>
        </is>
      </c>
      <c r="V1386" t="inlineStr">
        <is>
          <t>E2-Not ADHD focused: Neither title nor abstract mentions ADHD or attention-deficit/hyperactivity</t>
        </is>
      </c>
      <c r="W1386" t="inlineStr">
        <is>
          <t>Excluded: Not ADHD Focused</t>
        </is>
      </c>
      <c r="X1386" t="inlineStr">
        <is>
          <t>Not assessed from abstract</t>
        </is>
      </c>
      <c r="Y1386" t="inlineStr">
        <is>
          <t>Scopus</t>
        </is>
      </c>
      <c r="Z1386" t="inlineStr">
        <is>
          <t>Not determined from abstract</t>
        </is>
      </c>
      <c r="AB1386" t="inlineStr">
        <is>
          <t>Not assessed (not included)</t>
        </is>
      </c>
      <c r="AC1386" t="inlineStr">
        <is>
          <t>Not assessed (not included)</t>
        </is>
      </c>
      <c r="AD1386" t="inlineStr">
        <is>
          <t>Marques B.L.; Lirio P.H.C.; Vicente M.A.; Unzueta-Larrinaga P.; Urigüen L.; Campos A.C.</t>
        </is>
      </c>
      <c r="AF1386" t="inlineStr">
        <is>
          <t>Gold OA (MDPI)</t>
        </is>
      </c>
      <c r="AH1386" t="inlineStr">
        <is>
          <t>Not assessed</t>
        </is>
      </c>
      <c r="AI1386" t="inlineStr">
        <is>
          <t>Not reported</t>
        </is>
      </c>
      <c r="AJ1386" t="inlineStr">
        <is>
          <t>Not reported</t>
        </is>
      </c>
      <c r="AK1386" t="inlineStr">
        <is>
          <t>Not reported</t>
        </is>
      </c>
      <c r="AL1386" t="inlineStr">
        <is>
          <t>Not reported</t>
        </is>
      </c>
      <c r="AM1386" t="inlineStr">
        <is>
          <t>Not reported</t>
        </is>
      </c>
      <c r="AN1386" t="inlineStr">
        <is>
          <t>Not reported</t>
        </is>
      </c>
      <c r="AO1386" t="inlineStr">
        <is>
          <t>Not reviewed</t>
        </is>
      </c>
      <c r="AP1386" t="inlineStr">
        <is>
          <t>Not reported</t>
        </is>
      </c>
      <c r="AQ1386" t="inlineStr">
        <is>
          <t>Not reported</t>
        </is>
      </c>
      <c r="AR1386" t="inlineStr">
        <is>
          <t>Not reported</t>
        </is>
      </c>
      <c r="AS1386" t="inlineStr">
        <is>
          <t>See abstract</t>
        </is>
      </c>
      <c r="AT1386" t="inlineStr">
        <is>
          <t>Not reviewed</t>
        </is>
      </c>
      <c r="AU1386" t="inlineStr">
        <is>
          <t>Not reviewed</t>
        </is>
      </c>
      <c r="AV1386" t="inlineStr">
        <is>
          <t>Not reviewed</t>
        </is>
      </c>
      <c r="AW1386" t="inlineStr">
        <is>
          <t>Not reviewed</t>
        </is>
      </c>
      <c r="AX1386" t="inlineStr">
        <is>
          <t>Not reported</t>
        </is>
      </c>
      <c r="AY1386" t="inlineStr">
        <is>
          <t>Not reported</t>
        </is>
      </c>
      <c r="AZ1386" t="inlineStr">
        <is>
          <t>Not reported</t>
        </is>
      </c>
      <c r="BA1386" t="inlineStr">
        <is>
          <t>Not reported</t>
        </is>
      </c>
      <c r="BB1386" t="inlineStr">
        <is>
          <t>Not reported</t>
        </is>
      </c>
      <c r="BC1386" t="inlineStr">
        <is>
          <t>Not reported</t>
        </is>
      </c>
      <c r="BD1386" t="inlineStr">
        <is>
          <t>Not reported</t>
        </is>
      </c>
      <c r="BE1386" t="inlineStr">
        <is>
          <t>Not reported</t>
        </is>
      </c>
      <c r="BF1386" t="inlineStr">
        <is>
          <t>Not reported</t>
        </is>
      </c>
      <c r="BG1386" t="inlineStr">
        <is>
          <t>Not reviewed (not included)</t>
        </is>
      </c>
      <c r="BH1386" t="inlineStr">
        <is>
          <t>N/A</t>
        </is>
      </c>
      <c r="BI1386" t="inlineStr">
        <is>
          <t>Not reviewed</t>
        </is>
      </c>
      <c r="BJ1386" t="inlineStr">
        <is>
          <t>Not reviewed</t>
        </is>
      </c>
      <c r="BK1386" t="inlineStr">
        <is>
          <t>Not reviewed</t>
        </is>
      </c>
      <c r="BL1386" t="inlineStr">
        <is>
          <t>Not reviewed</t>
        </is>
      </c>
      <c r="BM1386" t="inlineStr">
        <is>
          <t>Not reviewed (not included)</t>
        </is>
      </c>
      <c r="BN1386" t="inlineStr">
        <is>
          <t>Non-ADHD Focused - E2-Not ADHD focused: Neither title nor abstract mentions ADHD or attention-deficit/hyperactivity</t>
        </is>
      </c>
      <c r="BO1386" t="inlineStr">
        <is>
          <t>Abstract-level screening only</t>
        </is>
      </c>
      <c r="BP1386" t="inlineStr">
        <is>
          <t>1806</t>
        </is>
      </c>
    </row>
    <row r="1387">
      <c r="A1387" t="inlineStr">
        <is>
          <t>Pathways and challenges in the clinical translational of radiopharmaceuticals for pediatric investigations</t>
        </is>
      </c>
      <c r="B1387" t="n">
        <v>2025</v>
      </c>
      <c r="C1387" t="inlineStr">
        <is>
          <t>Not checked</t>
        </is>
      </c>
      <c r="D1387" t="inlineStr">
        <is>
          <t>Not checked</t>
        </is>
      </c>
      <c r="E1387" t="inlineStr">
        <is>
          <t>10.3389/FMED.2025.1658588</t>
        </is>
      </c>
      <c r="F1387" t="inlineStr">
        <is>
          <t>Radiopharmaceutical development and clinical translation face numerous scientific, ethical, and regulatory challenges, particularly within the pediatric population. Although molecular imaging holds significant promise for improving diagnosis and treatment across a spectrum of diseases, including pediatric-specific conditions like Kawasaki disease, autism spectrum disorders, attention-deficit/hyperactivity disorder, and neuroblastoma, the path from discovery to clinical application remains problematic. The U.S. Food and Drug Administration (FDA) provides three primary pathways—traditional Investigational New Drug (IND) applications, exploratory Investigational New Drug application (eIND), and the Radioactive Drug Research Committee (RDRC) mechanism—to facilitate clinical translation of radiotracers. However, these frameworks are not specifically tailored to pediatric needs. Children’s heightened sensitivity to ionizing radiation, coupled with physiological variability and ethical concerns, complicates trial design, dosimetry, and informed consent. Current practices also exhibit the limitation of inconsistent dosing standards across institutions. Emerging technologies—including improved single-photon emission computed tomography and positron emission tomography techniques, theranostics, whole-body scanners, and artificial intelligence-driven radiomics—offer potential to reduce these risks by enabling lower doses, reduced scan time, and more precise targeting. Nonetheless, a significant gap remains in translating these innovations into safe, equitable access for pediatric patients. Addressing these challenges requires updated regulatory guidance, ethical frameworks, and robust clinical strategies to ensure equitable access to molecular imaging innovations for children. Copyright © 2025 Stauff, Karimi, Kecskemethy, Shaffer, Vali, Averill and Yue.</t>
        </is>
      </c>
      <c r="G1387" t="inlineStr">
        <is>
          <t>Unimodal</t>
        </is>
      </c>
      <c r="H1387" t="inlineStr">
        <is>
          <t>See abstract</t>
        </is>
      </c>
      <c r="I1387" t="inlineStr">
        <is>
          <t>See abstract</t>
        </is>
      </c>
      <c r="J1387" t="inlineStr">
        <is>
          <t>See abstract (AI/ML)</t>
        </is>
      </c>
      <c r="K1387" t="inlineStr">
        <is>
          <t>See abstract</t>
        </is>
      </c>
      <c r="M1387" t="inlineStr">
        <is>
          <t>See abstract</t>
        </is>
      </c>
      <c r="N1387" t="inlineStr">
        <is>
          <t>See abstract</t>
        </is>
      </c>
      <c r="O1387" t="inlineStr">
        <is>
          <t>Not verified from abstract</t>
        </is>
      </c>
      <c r="P1387" t="inlineStr">
        <is>
          <t>See abstract</t>
        </is>
      </c>
      <c r="Q1387" t="inlineStr">
        <is>
          <t>See abstract</t>
        </is>
      </c>
      <c r="R1387" t="inlineStr">
        <is>
          <t>Not reviewed (not included)</t>
        </is>
      </c>
      <c r="S1387" t="inlineStr">
        <is>
          <t>Not reviewed (not included)</t>
        </is>
      </c>
      <c r="T1387" t="inlineStr">
        <is>
          <t>Abstract screening only. Non-ADHD Focused</t>
        </is>
      </c>
      <c r="U1387" t="inlineStr">
        <is>
          <t>EXCLUDE</t>
        </is>
      </c>
      <c r="V1387" t="inlineStr">
        <is>
          <t>E2-Not ADHD focused: Neither title nor abstract mentions ADHD or attention-deficit/hyperactivity</t>
        </is>
      </c>
      <c r="W1387" t="inlineStr">
        <is>
          <t>Excluded: Not ADHD Focused</t>
        </is>
      </c>
      <c r="X1387" t="inlineStr">
        <is>
          <t>Not assessed from abstract</t>
        </is>
      </c>
      <c r="Y1387" t="inlineStr">
        <is>
          <t>Scopus</t>
        </is>
      </c>
      <c r="Z1387" t="inlineStr">
        <is>
          <t>Not determined from abstract</t>
        </is>
      </c>
      <c r="AB1387" t="inlineStr">
        <is>
          <t>Not assessed (not included)</t>
        </is>
      </c>
      <c r="AC1387" t="inlineStr">
        <is>
          <t>Not assessed (not included)</t>
        </is>
      </c>
      <c r="AD1387" t="inlineStr">
        <is>
          <t>Stauff E.; Karimi H.; Kecskemethy H.H.; Shaffer T.H.; Vali R.; Averill L.W.; Yue X.</t>
        </is>
      </c>
      <c r="AF1387" t="inlineStr">
        <is>
          <t>Gold OA (Frontiers)</t>
        </is>
      </c>
      <c r="AH1387" t="inlineStr">
        <is>
          <t>Not assessed</t>
        </is>
      </c>
      <c r="AI1387" t="inlineStr">
        <is>
          <t>Not reported</t>
        </is>
      </c>
      <c r="AJ1387" t="inlineStr">
        <is>
          <t>Not reported</t>
        </is>
      </c>
      <c r="AK1387" t="inlineStr">
        <is>
          <t>Not reported</t>
        </is>
      </c>
      <c r="AL1387" t="inlineStr">
        <is>
          <t>Not reported</t>
        </is>
      </c>
      <c r="AM1387" t="inlineStr">
        <is>
          <t>Not reported</t>
        </is>
      </c>
      <c r="AN1387" t="inlineStr">
        <is>
          <t>Not reported</t>
        </is>
      </c>
      <c r="AO1387" t="inlineStr">
        <is>
          <t>Not reviewed</t>
        </is>
      </c>
      <c r="AP1387" t="inlineStr">
        <is>
          <t>Not reported</t>
        </is>
      </c>
      <c r="AQ1387" t="inlineStr">
        <is>
          <t>Not reported</t>
        </is>
      </c>
      <c r="AR1387" t="inlineStr">
        <is>
          <t>Not reported</t>
        </is>
      </c>
      <c r="AS1387" t="inlineStr">
        <is>
          <t>See abstract</t>
        </is>
      </c>
      <c r="AT1387" t="inlineStr">
        <is>
          <t>Not reviewed</t>
        </is>
      </c>
      <c r="AU1387" t="inlineStr">
        <is>
          <t>Not reviewed</t>
        </is>
      </c>
      <c r="AV1387" t="inlineStr">
        <is>
          <t>Not reviewed</t>
        </is>
      </c>
      <c r="AW1387" t="inlineStr">
        <is>
          <t>Not reviewed</t>
        </is>
      </c>
      <c r="AX1387" t="inlineStr">
        <is>
          <t>Not reported</t>
        </is>
      </c>
      <c r="AY1387" t="inlineStr">
        <is>
          <t>Not reported</t>
        </is>
      </c>
      <c r="AZ1387" t="inlineStr">
        <is>
          <t>Not reported</t>
        </is>
      </c>
      <c r="BA1387" t="inlineStr">
        <is>
          <t>Not reported</t>
        </is>
      </c>
      <c r="BB1387" t="inlineStr">
        <is>
          <t>Not reported</t>
        </is>
      </c>
      <c r="BC1387" t="inlineStr">
        <is>
          <t>Not reported</t>
        </is>
      </c>
      <c r="BD1387" t="inlineStr">
        <is>
          <t>Not reported</t>
        </is>
      </c>
      <c r="BE1387" t="inlineStr">
        <is>
          <t>Not reported</t>
        </is>
      </c>
      <c r="BF1387" t="inlineStr">
        <is>
          <t>Not reported</t>
        </is>
      </c>
      <c r="BG1387" t="inlineStr">
        <is>
          <t>Not reviewed (not included)</t>
        </is>
      </c>
      <c r="BH1387" t="inlineStr">
        <is>
          <t>N/A</t>
        </is>
      </c>
      <c r="BI1387" t="inlineStr">
        <is>
          <t>Not reviewed</t>
        </is>
      </c>
      <c r="BJ1387" t="inlineStr">
        <is>
          <t>Not reviewed</t>
        </is>
      </c>
      <c r="BK1387" t="inlineStr">
        <is>
          <t>Not reviewed</t>
        </is>
      </c>
      <c r="BL1387" t="inlineStr">
        <is>
          <t>Not reviewed</t>
        </is>
      </c>
      <c r="BM1387" t="inlineStr">
        <is>
          <t>Not reviewed (not included)</t>
        </is>
      </c>
      <c r="BN1387" t="inlineStr">
        <is>
          <t>Non-ADHD Focused - E2-Not ADHD focused: Neither title nor abstract mentions ADHD or attention-deficit/hyperactivity</t>
        </is>
      </c>
      <c r="BO1387" t="inlineStr">
        <is>
          <t>Abstract-level screening only</t>
        </is>
      </c>
      <c r="BP1387" t="inlineStr">
        <is>
          <t>Not reported</t>
        </is>
      </c>
    </row>
    <row r="1388">
      <c r="A1388" t="inlineStr">
        <is>
          <t>Assessing the association between ADHD and brain maturation in late childhood and emotion regulation in early adolescence</t>
        </is>
      </c>
      <c r="B1388" t="n">
        <v>2025</v>
      </c>
      <c r="C1388" t="inlineStr">
        <is>
          <t>Not checked</t>
        </is>
      </c>
      <c r="D1388" t="inlineStr">
        <is>
          <t>Not checked</t>
        </is>
      </c>
      <c r="E1388" t="inlineStr">
        <is>
          <t>10.1038/S41398-025-03411-6</t>
        </is>
      </c>
      <c r="F1388"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t>
        </is>
      </c>
      <c r="G1388" t="inlineStr">
        <is>
          <t>Unimodal</t>
        </is>
      </c>
      <c r="H1388" t="inlineStr">
        <is>
          <t>See abstract</t>
        </is>
      </c>
      <c r="I1388" t="inlineStr">
        <is>
          <t>See abstract</t>
        </is>
      </c>
      <c r="J1388" t="inlineStr">
        <is>
          <t>See abstract (AI/ML)</t>
        </is>
      </c>
      <c r="K1388" t="inlineStr">
        <is>
          <t>See abstract</t>
        </is>
      </c>
      <c r="L1388" t="n">
        <v>2711</v>
      </c>
      <c r="M1388" t="inlineStr">
        <is>
          <t>See abstract</t>
        </is>
      </c>
      <c r="N1388" t="inlineStr">
        <is>
          <t>N≈2711; details in abstract</t>
        </is>
      </c>
      <c r="O1388" t="inlineStr">
        <is>
          <t>Extracted from abstract: N≈2711</t>
        </is>
      </c>
      <c r="P1388" t="inlineStr">
        <is>
          <t>See abstract</t>
        </is>
      </c>
      <c r="Q1388" t="inlineStr">
        <is>
          <t>See abstract</t>
        </is>
      </c>
      <c r="R1388" t="inlineStr">
        <is>
          <t>Not reviewed (not included)</t>
        </is>
      </c>
      <c r="S1388" t="inlineStr">
        <is>
          <t>Not reviewed (not included)</t>
        </is>
      </c>
      <c r="T1388" t="inlineStr">
        <is>
          <t>Abstract screening only. No AI/ML Methods</t>
        </is>
      </c>
      <c r="U1388" t="inlineStr">
        <is>
          <t>EXCLUDE</t>
        </is>
      </c>
      <c r="V1388" t="inlineStr">
        <is>
          <t>E1-No AI/ML/DL: Abstract and title do not describe application of AI, ML, or DL methods</t>
        </is>
      </c>
      <c r="W1388" t="inlineStr">
        <is>
          <t>Excluded: No AI/ML Methods</t>
        </is>
      </c>
      <c r="X1388" t="inlineStr">
        <is>
          <t>Not assessed from abstract</t>
        </is>
      </c>
      <c r="Y1388" t="inlineStr">
        <is>
          <t>Scopus</t>
        </is>
      </c>
      <c r="Z1388" t="inlineStr">
        <is>
          <t>Not determined from abstract</t>
        </is>
      </c>
      <c r="AB1388" t="inlineStr">
        <is>
          <t>Not assessed (not included)</t>
        </is>
      </c>
      <c r="AC1388" t="inlineStr">
        <is>
          <t>Not assessed (not included)</t>
        </is>
      </c>
      <c r="AD1388" t="inlineStr">
        <is>
          <t>Ágrez K.; Vakli P.; Weiss B.; Vidnyánszky Z.; Bunford N.</t>
        </is>
      </c>
      <c r="AF1388" t="inlineStr">
        <is>
          <t>Unknown - Verify via DOI</t>
        </is>
      </c>
      <c r="AH1388" t="inlineStr">
        <is>
          <t>Not assessed</t>
        </is>
      </c>
      <c r="AI1388" t="inlineStr">
        <is>
          <t>Not reported</t>
        </is>
      </c>
      <c r="AJ1388" t="inlineStr">
        <is>
          <t>Not reported</t>
        </is>
      </c>
      <c r="AK1388" t="inlineStr">
        <is>
          <t>Not reported</t>
        </is>
      </c>
      <c r="AL1388" t="inlineStr">
        <is>
          <t>Not reported</t>
        </is>
      </c>
      <c r="AM1388" t="inlineStr">
        <is>
          <t>Not reported</t>
        </is>
      </c>
      <c r="AN1388" t="inlineStr">
        <is>
          <t>Not reported</t>
        </is>
      </c>
      <c r="AO1388" t="inlineStr">
        <is>
          <t>Not reviewed</t>
        </is>
      </c>
      <c r="AP1388" t="inlineStr">
        <is>
          <t>Not reported</t>
        </is>
      </c>
      <c r="AQ1388" t="inlineStr">
        <is>
          <t>Not reported</t>
        </is>
      </c>
      <c r="AR1388" t="inlineStr">
        <is>
          <t>Not reported</t>
        </is>
      </c>
      <c r="AS1388" t="inlineStr">
        <is>
          <t>See abstract</t>
        </is>
      </c>
      <c r="AT1388" t="inlineStr">
        <is>
          <t>Not reviewed</t>
        </is>
      </c>
      <c r="AU1388" t="inlineStr">
        <is>
          <t>Not reviewed</t>
        </is>
      </c>
      <c r="AV1388" t="inlineStr">
        <is>
          <t>Not reviewed</t>
        </is>
      </c>
      <c r="AW1388" t="inlineStr">
        <is>
          <t>Not reviewed</t>
        </is>
      </c>
      <c r="AX1388" t="inlineStr">
        <is>
          <t>Not reported</t>
        </is>
      </c>
      <c r="AY1388" t="inlineStr">
        <is>
          <t>Not reported</t>
        </is>
      </c>
      <c r="AZ1388" t="inlineStr">
        <is>
          <t>Not reported</t>
        </is>
      </c>
      <c r="BA1388" t="inlineStr">
        <is>
          <t>Not reported</t>
        </is>
      </c>
      <c r="BB1388" t="inlineStr">
        <is>
          <t>Not reported</t>
        </is>
      </c>
      <c r="BC1388" t="inlineStr">
        <is>
          <t>Not reported</t>
        </is>
      </c>
      <c r="BD1388" t="inlineStr">
        <is>
          <t>Not reported</t>
        </is>
      </c>
      <c r="BE1388" t="inlineStr">
        <is>
          <t>Not reported</t>
        </is>
      </c>
      <c r="BF1388" t="inlineStr">
        <is>
          <t>Not reported</t>
        </is>
      </c>
      <c r="BG1388" t="inlineStr">
        <is>
          <t>Not reviewed (not included)</t>
        </is>
      </c>
      <c r="BH1388" t="inlineStr">
        <is>
          <t>N/A</t>
        </is>
      </c>
      <c r="BI1388" t="inlineStr">
        <is>
          <t>Not reviewed</t>
        </is>
      </c>
      <c r="BJ1388" t="inlineStr">
        <is>
          <t>Not reviewed</t>
        </is>
      </c>
      <c r="BK1388" t="inlineStr">
        <is>
          <t>Not reviewed</t>
        </is>
      </c>
      <c r="BL1388" t="inlineStr">
        <is>
          <t>Not reviewed</t>
        </is>
      </c>
      <c r="BM1388" t="inlineStr">
        <is>
          <t>Not reviewed (not included)</t>
        </is>
      </c>
      <c r="BN1388" t="inlineStr">
        <is>
          <t>No AI/ML Methods - E1-No AI/ML/DL: Abstract and title do not describe application of AI, ML, or DL methods</t>
        </is>
      </c>
      <c r="BO1388" t="inlineStr">
        <is>
          <t>Abstract-level screening only</t>
        </is>
      </c>
      <c r="BP1388" t="inlineStr">
        <is>
          <t>185</t>
        </is>
      </c>
    </row>
    <row r="1389">
      <c r="A1389" t="inlineStr">
        <is>
          <t>A Novel Approach Using Serious Game Data to Predict the WISC-V Processing Speed Index in Children With Attention-Deficit/Hyperactivity Disorder: Machine Learning Study</t>
        </is>
      </c>
      <c r="B1389" t="n">
        <v>2025</v>
      </c>
      <c r="C1389" t="inlineStr">
        <is>
          <t>Not checked</t>
        </is>
      </c>
      <c r="D1389" t="inlineStr">
        <is>
          <t>Not checked</t>
        </is>
      </c>
      <c r="E1389" t="inlineStr">
        <is>
          <t>10.2196/73408</t>
        </is>
      </c>
      <c r="F1389" t="inlineStr">
        <is>
          <t>Background: The processing speed index (PSI) of the Korean Wechsler Intelligence Scale for Children-Fifth Edition (K-WISC-V) is highly correlated with symptoms of attention-deficit/hyperactivity disorder (ADHD) and is an important indicator of cognitive function. However, restrictions on the frequency of testing prevent short-term PSI assessments. An accessible, objective technique for predicting PSI scores would enable better short-term monitoring and intervention for children with ADHD. Objective: To enable objective and accessible monitoring of cognitive function beyond traditional clinical assessments, this study aimed to develop a machine learning model that predicts the PSI scores of children with ADHD using behavioral data from serious games. Methods: Sixty-eight children (6-13 y of age) with ADHD were recruited, and after excluding incomplete data, 59 participants were included in the final analysis. The participants completed an initial PSI assessment using the K-WISC-V followed by 25 minutes of engagement with serious game content. Data from the game sessions were used to train machine learning models, and the models’ performance in predicting PSI scores was evaluated using the root mean squared error (RMSE), mean absolute error (MAE), and mean absolute percent error (MAPE), with K-fold cross-validation (k=4) applied to ensure robustness. Results: Among the individual machine learning models, support vector regression (SVR) had the best performance, with the lowest RMSE of 11.288, MAE of 7.874, and MAPE of 7.375%. The best overall performance was achieved by the ensemble integrating AdaBoost, Elastic Net, and SVR, which recorded the lowest RMSE of 10.072, MAE of 6.798, and MAPE of 6.611%. The predictive accuracy of this ensemble model was highest for PSI scores near the mean value of 100, demonstrating its reliability for clinical applications. Conclusions: The developed PSI prediction model has the potential to serve as an objective and accessible tool fo</t>
        </is>
      </c>
      <c r="G1389" t="inlineStr">
        <is>
          <t>Unimodal</t>
        </is>
      </c>
      <c r="H1389" t="inlineStr">
        <is>
          <t>See abstract</t>
        </is>
      </c>
      <c r="I1389" t="inlineStr">
        <is>
          <t>See abstract</t>
        </is>
      </c>
      <c r="J1389" t="inlineStr">
        <is>
          <t>See abstract (AI/ML)</t>
        </is>
      </c>
      <c r="K1389" t="inlineStr">
        <is>
          <t>See abstract</t>
        </is>
      </c>
      <c r="L1389" t="n">
        <v>59</v>
      </c>
      <c r="M1389" t="inlineStr">
        <is>
          <t>See abstract</t>
        </is>
      </c>
      <c r="N1389" t="inlineStr">
        <is>
          <t>N≈59; details in abstract</t>
        </is>
      </c>
      <c r="O1389" t="inlineStr">
        <is>
          <t>Extracted from abstract: N≈59</t>
        </is>
      </c>
      <c r="P1389" t="inlineStr">
        <is>
          <t>See abstract</t>
        </is>
      </c>
      <c r="Q1389" t="inlineStr">
        <is>
          <t>See abstract</t>
        </is>
      </c>
      <c r="R1389" t="inlineStr">
        <is>
          <t>Not reviewed (not included)</t>
        </is>
      </c>
      <c r="S1389" t="inlineStr">
        <is>
          <t>Not reviewed (not included)</t>
        </is>
      </c>
      <c r="T1389" t="inlineStr">
        <is>
          <t>Abstract screening only. Small Sample Size</t>
        </is>
      </c>
      <c r="U1389" t="inlineStr">
        <is>
          <t>EXCLUDE</t>
        </is>
      </c>
      <c r="V1389" t="inlineStr">
        <is>
          <t>E5-Small Sample: Extracted sample size N=59 &lt; 100 minimum threshold. Citation: Confidence intervals and statistical power require minimum N≥100 for ML classification</t>
        </is>
      </c>
      <c r="W1389" t="inlineStr">
        <is>
          <t>Excluded: Insufficient Sample Size</t>
        </is>
      </c>
      <c r="X1389" t="inlineStr">
        <is>
          <t>EXCLUDE</t>
        </is>
      </c>
      <c r="Y1389" t="inlineStr">
        <is>
          <t>Scopus</t>
        </is>
      </c>
      <c r="Z1389" t="inlineStr">
        <is>
          <t>Not determined from abstract</t>
        </is>
      </c>
      <c r="AB1389" t="inlineStr">
        <is>
          <t>Not assessed (not included)</t>
        </is>
      </c>
      <c r="AC1389" t="inlineStr">
        <is>
          <t>Not assessed (not included)</t>
        </is>
      </c>
      <c r="AD1389" t="inlineStr">
        <is>
          <t>Kim J.-S.; Jeong Y.J.; Kim S.-J.; Jin Jun S.; Park J.-Y.; Hoe H.-S.; Song J.-H.</t>
        </is>
      </c>
      <c r="AF1389" t="inlineStr">
        <is>
          <t>Gold OA (JMIR)</t>
        </is>
      </c>
      <c r="AH1389" t="inlineStr">
        <is>
          <t>Not assessed</t>
        </is>
      </c>
      <c r="AI1389" t="inlineStr">
        <is>
          <t>Not reported</t>
        </is>
      </c>
      <c r="AJ1389" t="inlineStr">
        <is>
          <t>Not reported</t>
        </is>
      </c>
      <c r="AK1389" t="inlineStr">
        <is>
          <t>Not reported</t>
        </is>
      </c>
      <c r="AL1389" t="inlineStr">
        <is>
          <t>Not reported</t>
        </is>
      </c>
      <c r="AM1389" t="inlineStr">
        <is>
          <t>Not reported</t>
        </is>
      </c>
      <c r="AN1389" t="inlineStr">
        <is>
          <t>Not reported</t>
        </is>
      </c>
      <c r="AO1389" t="inlineStr">
        <is>
          <t>Not reviewed</t>
        </is>
      </c>
      <c r="AP1389" t="inlineStr">
        <is>
          <t>Not reported</t>
        </is>
      </c>
      <c r="AQ1389" t="inlineStr">
        <is>
          <t>Not reported</t>
        </is>
      </c>
      <c r="AR1389" t="inlineStr">
        <is>
          <t>Not reported</t>
        </is>
      </c>
      <c r="AS1389" t="inlineStr">
        <is>
          <t>See abstract</t>
        </is>
      </c>
      <c r="AT1389" t="inlineStr">
        <is>
          <t>Not reviewed</t>
        </is>
      </c>
      <c r="AU1389" t="inlineStr">
        <is>
          <t>Not reviewed</t>
        </is>
      </c>
      <c r="AV1389" t="inlineStr">
        <is>
          <t>Not reviewed</t>
        </is>
      </c>
      <c r="AW1389" t="inlineStr">
        <is>
          <t>Not reviewed</t>
        </is>
      </c>
      <c r="AX1389" t="inlineStr">
        <is>
          <t>Not reported</t>
        </is>
      </c>
      <c r="AY1389" t="inlineStr">
        <is>
          <t>Not reported</t>
        </is>
      </c>
      <c r="AZ1389" t="inlineStr">
        <is>
          <t>Not reported</t>
        </is>
      </c>
      <c r="BA1389" t="inlineStr">
        <is>
          <t>Not reported</t>
        </is>
      </c>
      <c r="BB1389" t="inlineStr">
        <is>
          <t>Not reported</t>
        </is>
      </c>
      <c r="BC1389" t="inlineStr">
        <is>
          <t>Not reported</t>
        </is>
      </c>
      <c r="BD1389" t="inlineStr">
        <is>
          <t>Not reported</t>
        </is>
      </c>
      <c r="BE1389" t="inlineStr">
        <is>
          <t>Not reported</t>
        </is>
      </c>
      <c r="BF1389" t="inlineStr">
        <is>
          <t>Not reported</t>
        </is>
      </c>
      <c r="BG1389" t="inlineStr">
        <is>
          <t>Not reviewed (not included)</t>
        </is>
      </c>
      <c r="BH1389" t="inlineStr">
        <is>
          <t>N/A</t>
        </is>
      </c>
      <c r="BI1389" t="inlineStr">
        <is>
          <t>Not reviewed</t>
        </is>
      </c>
      <c r="BJ1389" t="inlineStr">
        <is>
          <t>Not reviewed</t>
        </is>
      </c>
      <c r="BK1389" t="inlineStr">
        <is>
          <t>Not reviewed</t>
        </is>
      </c>
      <c r="BL1389" t="inlineStr">
        <is>
          <t>Not reviewed</t>
        </is>
      </c>
      <c r="BM1389" t="inlineStr">
        <is>
          <t>Not reviewed (not included)</t>
        </is>
      </c>
      <c r="BN1389" t="inlineStr">
        <is>
          <t xml:space="preserve">Small Sample Size - E5-Small Sample: Extracted sample size N=59 &lt; 100 minimum threshold. Citation: Confidence intervals </t>
        </is>
      </c>
      <c r="BO1389" t="inlineStr">
        <is>
          <t>Abstract-level screening only</t>
        </is>
      </c>
      <c r="BP1389" t="inlineStr">
        <is>
          <t>Not reported</t>
        </is>
      </c>
    </row>
    <row r="1390">
      <c r="A1390" t="inlineStr">
        <is>
          <t>Lead exposure and antisocial behavior: A systematic review of human and animal evidence</t>
        </is>
      </c>
      <c r="B1390" t="n">
        <v>2025</v>
      </c>
      <c r="C1390" t="inlineStr">
        <is>
          <t>Not checked</t>
        </is>
      </c>
      <c r="D1390" t="inlineStr">
        <is>
          <t>Not checked</t>
        </is>
      </c>
      <c r="E1390" t="inlineStr">
        <is>
          <t>10.1016/J.ENVINT.2025.109786</t>
        </is>
      </c>
      <c r="F1390" t="inlineStr">
        <is>
          <t>Background Despite decades of research and interventions, lead (Pb) exposure remains a global public health concern. In addition to well-documented impacts on cognition, there is growing evidence of Pb’s impacts on antisocial behaviors, including aggression, conduct or antisocial disorders, and violation of social norms. We conduct a systematic review on the association between Pb and antisocial behavior from human and animal data. Methods We followed our protocol with selected modifications for practicality. Peer-reviewed epidemiology and toxicology literature from PubMed, BIOSIS, and Web of Science were searched through June 2024 and screened for relevance, leveraging machine-learning. Details for each Population, Exposure, Comparator, Outcome (PECO)-relevant study were summarized. Studies were evaluated for potential bias and sensitivity according to predefined metrics through the Health Assessment Workspace Collaborative (HAWC) system. Evidence was synthesized by sub-outcome (human: aggression; antisocial diagnoses or domains; violation of social norms; animal: aggression; social behavior) and then integrated across evidence streams, based on approaches adapted from the U.S. EPA. Results More than 15,000 studies were identified. After screening and scoping refinements, 43 epidemiological and 37 animal studies were included for narrative review. In the epidemiological database, there was lack of comparability in outcome assessment methods, precluding quantitative  meta -analysis. Human and animal evidence for impacts on aggression was  slight.  Human and animal evidence for impacts on antisocial-related disorders or domains and social behavior, respectively, was  moderate . Human evidence for impacts on violation of social norms was  moderate . Conclusions From our updated review of epidemiological and toxicological data, we find that  evidence indicates  a likely causal association between Pb and antisocial behavior. © 2025 .</t>
        </is>
      </c>
      <c r="G1390" t="inlineStr">
        <is>
          <t>Unimodal</t>
        </is>
      </c>
      <c r="H1390" t="inlineStr">
        <is>
          <t>See abstract</t>
        </is>
      </c>
      <c r="I1390" t="inlineStr">
        <is>
          <t>See abstract</t>
        </is>
      </c>
      <c r="J1390" t="inlineStr">
        <is>
          <t>See abstract (AI/ML)</t>
        </is>
      </c>
      <c r="K1390" t="inlineStr">
        <is>
          <t>See abstract</t>
        </is>
      </c>
      <c r="M1390" t="inlineStr">
        <is>
          <t>See abstract</t>
        </is>
      </c>
      <c r="N1390" t="inlineStr">
        <is>
          <t>See abstract</t>
        </is>
      </c>
      <c r="O1390" t="inlineStr">
        <is>
          <t>Not verified from abstract</t>
        </is>
      </c>
      <c r="P1390" t="inlineStr">
        <is>
          <t>See abstract</t>
        </is>
      </c>
      <c r="Q1390" t="inlineStr">
        <is>
          <t>See abstract</t>
        </is>
      </c>
      <c r="R1390" t="inlineStr">
        <is>
          <t>Not reviewed (not included)</t>
        </is>
      </c>
      <c r="S1390" t="inlineStr">
        <is>
          <t>Not reviewed (not included)</t>
        </is>
      </c>
      <c r="T1390" t="inlineStr">
        <is>
          <t>Abstract screening only. Not Primary Research</t>
        </is>
      </c>
      <c r="U1390" t="inlineStr">
        <is>
          <t>EXCLUDE</t>
        </is>
      </c>
      <c r="V1390" t="inlineStr">
        <is>
          <t>E6-Not Primary Research: Title/abstract indicates systematic review, meta-analysis, or review paper</t>
        </is>
      </c>
      <c r="W1390" t="inlineStr">
        <is>
          <t>Excluded: Not Primary Research</t>
        </is>
      </c>
      <c r="X1390" t="inlineStr">
        <is>
          <t>Not assessed from abstract</t>
        </is>
      </c>
      <c r="Y1390" t="inlineStr">
        <is>
          <t>Scopus</t>
        </is>
      </c>
      <c r="Z1390" t="inlineStr">
        <is>
          <t>Not determined from abstract</t>
        </is>
      </c>
      <c r="AB1390" t="inlineStr">
        <is>
          <t>Not assessed (not included)</t>
        </is>
      </c>
      <c r="AC1390" t="inlineStr">
        <is>
          <t>Not assessed (not included)</t>
        </is>
      </c>
      <c r="AD1390" t="inlineStr">
        <is>
          <t>Shaffer R.M.; Carlson L.M.; Hester K.; Kim H.; Duffney P.F.; Forsyth J.E.; Ferraro G.; Till C.; Haddock A.; Strawbridge J.; Lanfear C.C.; Gohari Z.; Lee A.L.; Hu H.; Kirrane E.</t>
        </is>
      </c>
      <c r="AF1390" t="inlineStr">
        <is>
          <t>Hybrid OA (Elsevier)</t>
        </is>
      </c>
      <c r="AH1390" t="inlineStr">
        <is>
          <t>Not assessed</t>
        </is>
      </c>
      <c r="AI1390" t="inlineStr">
        <is>
          <t>Not reported</t>
        </is>
      </c>
      <c r="AJ1390" t="inlineStr">
        <is>
          <t>Not reported</t>
        </is>
      </c>
      <c r="AK1390" t="inlineStr">
        <is>
          <t>Not reported</t>
        </is>
      </c>
      <c r="AL1390" t="inlineStr">
        <is>
          <t>Not reported</t>
        </is>
      </c>
      <c r="AM1390" t="inlineStr">
        <is>
          <t>Not reported</t>
        </is>
      </c>
      <c r="AN1390" t="inlineStr">
        <is>
          <t>Not reported</t>
        </is>
      </c>
      <c r="AO1390" t="inlineStr">
        <is>
          <t>Not reviewed</t>
        </is>
      </c>
      <c r="AP1390" t="inlineStr">
        <is>
          <t>Not reported</t>
        </is>
      </c>
      <c r="AQ1390" t="inlineStr">
        <is>
          <t>Not reported</t>
        </is>
      </c>
      <c r="AR1390" t="inlineStr">
        <is>
          <t>Not reported</t>
        </is>
      </c>
      <c r="AS1390" t="inlineStr">
        <is>
          <t>See abstract</t>
        </is>
      </c>
      <c r="AT1390" t="inlineStr">
        <is>
          <t>Not reviewed</t>
        </is>
      </c>
      <c r="AU1390" t="inlineStr">
        <is>
          <t>Not reviewed</t>
        </is>
      </c>
      <c r="AV1390" t="inlineStr">
        <is>
          <t>Not reviewed</t>
        </is>
      </c>
      <c r="AW1390" t="inlineStr">
        <is>
          <t>Not reviewed</t>
        </is>
      </c>
      <c r="AX1390" t="inlineStr">
        <is>
          <t>Not reported</t>
        </is>
      </c>
      <c r="AY1390" t="inlineStr">
        <is>
          <t>Not reported</t>
        </is>
      </c>
      <c r="AZ1390" t="inlineStr">
        <is>
          <t>Not reported</t>
        </is>
      </c>
      <c r="BA1390" t="inlineStr">
        <is>
          <t>Not reported</t>
        </is>
      </c>
      <c r="BB1390" t="inlineStr">
        <is>
          <t>Not reported</t>
        </is>
      </c>
      <c r="BC1390" t="inlineStr">
        <is>
          <t>Not reported</t>
        </is>
      </c>
      <c r="BD1390" t="inlineStr">
        <is>
          <t>Not reported</t>
        </is>
      </c>
      <c r="BE1390" t="inlineStr">
        <is>
          <t>Not reported</t>
        </is>
      </c>
      <c r="BF1390" t="inlineStr">
        <is>
          <t>Not reported</t>
        </is>
      </c>
      <c r="BG1390" t="inlineStr">
        <is>
          <t>Not reviewed (not included)</t>
        </is>
      </c>
      <c r="BH1390" t="inlineStr">
        <is>
          <t>N/A</t>
        </is>
      </c>
      <c r="BI1390" t="inlineStr">
        <is>
          <t>Not reviewed</t>
        </is>
      </c>
      <c r="BJ1390" t="inlineStr">
        <is>
          <t>Not reviewed</t>
        </is>
      </c>
      <c r="BK1390" t="inlineStr">
        <is>
          <t>Not reviewed</t>
        </is>
      </c>
      <c r="BL1390" t="inlineStr">
        <is>
          <t>Not reviewed</t>
        </is>
      </c>
      <c r="BM1390" t="inlineStr">
        <is>
          <t>Not reviewed (not included)</t>
        </is>
      </c>
      <c r="BN1390" t="inlineStr">
        <is>
          <t>Not Primary Research - E6-Not Primary Research: Title/abstract indicates systematic review, meta-analysis, or review paper</t>
        </is>
      </c>
      <c r="BO1390" t="inlineStr">
        <is>
          <t>Abstract-level screening only</t>
        </is>
      </c>
      <c r="BP1390" t="inlineStr">
        <is>
          <t>Not reported</t>
        </is>
      </c>
    </row>
    <row r="1391">
      <c r="A1391" t="inlineStr">
        <is>
          <t>Neurophysiological Approaches to Lie Detection: A Systematic Review</t>
        </is>
      </c>
      <c r="B1391" t="n">
        <v>2025</v>
      </c>
      <c r="C1391" t="inlineStr">
        <is>
          <t>Not checked</t>
        </is>
      </c>
      <c r="D1391" t="inlineStr">
        <is>
          <t>Not checked</t>
        </is>
      </c>
      <c r="E1391" t="inlineStr">
        <is>
          <t>10.3390/BRAINSCI15050519</t>
        </is>
      </c>
      <c r="F1391" t="inlineStr">
        <is>
          <t xml:space="preserve">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t>
        </is>
      </c>
      <c r="G1391" t="inlineStr">
        <is>
          <t>Unimodal</t>
        </is>
      </c>
      <c r="H1391" t="inlineStr">
        <is>
          <t>See abstract</t>
        </is>
      </c>
      <c r="I1391" t="inlineStr">
        <is>
          <t>See abstract</t>
        </is>
      </c>
      <c r="J1391" t="inlineStr">
        <is>
          <t>See abstract (AI/ML)</t>
        </is>
      </c>
      <c r="K1391" t="inlineStr">
        <is>
          <t>See abstract</t>
        </is>
      </c>
      <c r="M1391" t="inlineStr">
        <is>
          <t>See abstract</t>
        </is>
      </c>
      <c r="N1391" t="inlineStr">
        <is>
          <t>See abstract</t>
        </is>
      </c>
      <c r="O1391" t="inlineStr">
        <is>
          <t>Not verified from abstract</t>
        </is>
      </c>
      <c r="P1391" t="inlineStr">
        <is>
          <t>See abstract</t>
        </is>
      </c>
      <c r="Q1391" t="inlineStr">
        <is>
          <t>See abstract</t>
        </is>
      </c>
      <c r="R1391" t="inlineStr">
        <is>
          <t>Not reviewed (not included)</t>
        </is>
      </c>
      <c r="S1391" t="inlineStr">
        <is>
          <t>Not reviewed (not included)</t>
        </is>
      </c>
      <c r="T1391" t="inlineStr">
        <is>
          <t>Abstract screening only. Not Primary Research</t>
        </is>
      </c>
      <c r="U1391" t="inlineStr">
        <is>
          <t>EXCLUDE</t>
        </is>
      </c>
      <c r="V1391" t="inlineStr">
        <is>
          <t>E6-Not Primary Research: Title/abstract indicates systematic review, meta-analysis, or review paper</t>
        </is>
      </c>
      <c r="W1391" t="inlineStr">
        <is>
          <t>Excluded: Not Primary Research</t>
        </is>
      </c>
      <c r="X1391" t="inlineStr">
        <is>
          <t>Not assessed from abstract</t>
        </is>
      </c>
      <c r="Y1391" t="inlineStr">
        <is>
          <t>Scopus</t>
        </is>
      </c>
      <c r="Z1391" t="inlineStr">
        <is>
          <t>Not determined from abstract</t>
        </is>
      </c>
      <c r="AB1391" t="inlineStr">
        <is>
          <t>Not assessed (not included)</t>
        </is>
      </c>
      <c r="AC1391" t="inlineStr">
        <is>
          <t>Not assessed (not included)</t>
        </is>
      </c>
      <c r="AD1391" t="inlineStr">
        <is>
          <t>Taha B.N.; Baykara M.; Alakuş T.B.</t>
        </is>
      </c>
      <c r="AF1391" t="inlineStr">
        <is>
          <t>Gold OA (MDPI)</t>
        </is>
      </c>
      <c r="AH1391" t="inlineStr">
        <is>
          <t>Not assessed</t>
        </is>
      </c>
      <c r="AI1391" t="inlineStr">
        <is>
          <t>Not reported</t>
        </is>
      </c>
      <c r="AJ1391" t="inlineStr">
        <is>
          <t>Not reported</t>
        </is>
      </c>
      <c r="AK1391" t="inlineStr">
        <is>
          <t>Not reported</t>
        </is>
      </c>
      <c r="AL1391" t="inlineStr">
        <is>
          <t>Not reported</t>
        </is>
      </c>
      <c r="AM1391" t="inlineStr">
        <is>
          <t>Not reported</t>
        </is>
      </c>
      <c r="AN1391" t="inlineStr">
        <is>
          <t>Not reported</t>
        </is>
      </c>
      <c r="AO1391" t="inlineStr">
        <is>
          <t>Not reviewed</t>
        </is>
      </c>
      <c r="AP1391" t="inlineStr">
        <is>
          <t>Not reported</t>
        </is>
      </c>
      <c r="AQ1391" t="inlineStr">
        <is>
          <t>Not reported</t>
        </is>
      </c>
      <c r="AR1391" t="inlineStr">
        <is>
          <t>Not reported</t>
        </is>
      </c>
      <c r="AS1391" t="inlineStr">
        <is>
          <t>See abstract</t>
        </is>
      </c>
      <c r="AT1391" t="inlineStr">
        <is>
          <t>Not reviewed</t>
        </is>
      </c>
      <c r="AU1391" t="inlineStr">
        <is>
          <t>Not reviewed</t>
        </is>
      </c>
      <c r="AV1391" t="inlineStr">
        <is>
          <t>Not reviewed</t>
        </is>
      </c>
      <c r="AW1391" t="inlineStr">
        <is>
          <t>Not reviewed</t>
        </is>
      </c>
      <c r="AX1391" t="inlineStr">
        <is>
          <t>Not reported</t>
        </is>
      </c>
      <c r="AY1391" t="inlineStr">
        <is>
          <t>Not reported</t>
        </is>
      </c>
      <c r="AZ1391" t="inlineStr">
        <is>
          <t>Not reported</t>
        </is>
      </c>
      <c r="BA1391" t="inlineStr">
        <is>
          <t>Not reported</t>
        </is>
      </c>
      <c r="BB1391" t="inlineStr">
        <is>
          <t>Not reported</t>
        </is>
      </c>
      <c r="BC1391" t="inlineStr">
        <is>
          <t>Not reported</t>
        </is>
      </c>
      <c r="BD1391" t="inlineStr">
        <is>
          <t>Not reported</t>
        </is>
      </c>
      <c r="BE1391" t="inlineStr">
        <is>
          <t>Not reported</t>
        </is>
      </c>
      <c r="BF1391" t="inlineStr">
        <is>
          <t>Not reported</t>
        </is>
      </c>
      <c r="BG1391" t="inlineStr">
        <is>
          <t>Not reviewed (not included)</t>
        </is>
      </c>
      <c r="BH1391" t="inlineStr">
        <is>
          <t>N/A</t>
        </is>
      </c>
      <c r="BI1391" t="inlineStr">
        <is>
          <t>Not reviewed</t>
        </is>
      </c>
      <c r="BJ1391" t="inlineStr">
        <is>
          <t>Not reviewed</t>
        </is>
      </c>
      <c r="BK1391" t="inlineStr">
        <is>
          <t>Not reviewed</t>
        </is>
      </c>
      <c r="BL1391" t="inlineStr">
        <is>
          <t>Not reviewed</t>
        </is>
      </c>
      <c r="BM1391" t="inlineStr">
        <is>
          <t>Not reviewed (not included)</t>
        </is>
      </c>
      <c r="BN1391" t="inlineStr">
        <is>
          <t>Not Primary Research - E6-Not Primary Research: Title/abstract indicates systematic review, meta-analysis, or review paper</t>
        </is>
      </c>
      <c r="BO1391" t="inlineStr">
        <is>
          <t>Abstract-level screening only</t>
        </is>
      </c>
      <c r="BP1391" t="inlineStr">
        <is>
          <t>515</t>
        </is>
      </c>
    </row>
    <row r="1392">
      <c r="A1392" t="inlineStr">
        <is>
          <t>Improving Imitation Skills in Children with Autism Spectrum Disorder Using the NAO Robot and a Human Action Recognition</t>
        </is>
      </c>
      <c r="B1392" t="n">
        <v>2025</v>
      </c>
      <c r="C1392" t="inlineStr">
        <is>
          <t>Not checked</t>
        </is>
      </c>
      <c r="D1392" t="inlineStr">
        <is>
          <t>Not checked</t>
        </is>
      </c>
      <c r="E1392" t="inlineStr">
        <is>
          <t>10.3390/DIAGNOSTICS15010060</t>
        </is>
      </c>
      <c r="F1392" t="inlineStr">
        <is>
          <t>Background/Objectives: Autism spectrum disorder (ASD) is a group of developmental disorders characterized by poor social skills, low motivation in activities, and a lack of interaction with others. Traditional intervention approaches typically require support under the direct supervision of well-trained professionals. However, teaching and training programs for children with ASD can also be enhanced by assistive technologies, artificial intelligence, and robotics. Methods: In this study, we examined whether robotics can improve the imitation skills of children with autism and support therapists during therapeutic sessions. We designed scenarios for training hand clapping imitation skills using the NAO robot and analyzed the interaction between children with autism and the robot. Results: We developed a deep learning approach based on the human action recognition algorithm for analyzing clapping imitation. Conclusions: Our findings suggest that integrating robotics into therapeutic practices can effectively enhance the imitation skills of children with ASD, offering valuable support to therapists. © 2024 by the authors.</t>
        </is>
      </c>
      <c r="G1392" t="inlineStr">
        <is>
          <t>Unimodal</t>
        </is>
      </c>
      <c r="H1392" t="inlineStr">
        <is>
          <t>See abstract</t>
        </is>
      </c>
      <c r="I1392" t="inlineStr">
        <is>
          <t>See abstract</t>
        </is>
      </c>
      <c r="J1392" t="inlineStr">
        <is>
          <t>See abstract (AI/ML)</t>
        </is>
      </c>
      <c r="K1392" t="inlineStr">
        <is>
          <t>See abstract</t>
        </is>
      </c>
      <c r="M1392" t="inlineStr">
        <is>
          <t>See abstract</t>
        </is>
      </c>
      <c r="N1392" t="inlineStr">
        <is>
          <t>See abstract</t>
        </is>
      </c>
      <c r="O1392" t="inlineStr">
        <is>
          <t>Not verified from abstract</t>
        </is>
      </c>
      <c r="P1392" t="inlineStr">
        <is>
          <t>See abstract</t>
        </is>
      </c>
      <c r="Q1392" t="inlineStr">
        <is>
          <t>See abstract</t>
        </is>
      </c>
      <c r="R1392" t="inlineStr">
        <is>
          <t>Not reviewed (not included)</t>
        </is>
      </c>
      <c r="S1392" t="inlineStr">
        <is>
          <t>Not reviewed (not included)</t>
        </is>
      </c>
      <c r="T1392" t="inlineStr">
        <is>
          <t>Abstract screening only. Non-ADHD Focused</t>
        </is>
      </c>
      <c r="U1392" t="inlineStr">
        <is>
          <t>EXCLUDE</t>
        </is>
      </c>
      <c r="V1392" t="inlineStr">
        <is>
          <t>E2-Not ADHD focused: Neither title nor abstract mentions ADHD or attention-deficit/hyperactivity</t>
        </is>
      </c>
      <c r="W1392" t="inlineStr">
        <is>
          <t>Excluded: Not ADHD Focused</t>
        </is>
      </c>
      <c r="X1392" t="inlineStr">
        <is>
          <t>Not assessed from abstract</t>
        </is>
      </c>
      <c r="Y1392" t="inlineStr">
        <is>
          <t>Scopus</t>
        </is>
      </c>
      <c r="Z1392" t="inlineStr">
        <is>
          <t>Not determined from abstract</t>
        </is>
      </c>
      <c r="AB1392" t="inlineStr">
        <is>
          <t>Not assessed (not included)</t>
        </is>
      </c>
      <c r="AC1392" t="inlineStr">
        <is>
          <t>Not assessed (not included)</t>
        </is>
      </c>
      <c r="AD1392" t="inlineStr">
        <is>
          <t>Alnafjan A.; Alghamdi M.; Alhakbani N.; Al-Ohali Y.</t>
        </is>
      </c>
      <c r="AF1392" t="inlineStr">
        <is>
          <t>Gold OA (MDPI)</t>
        </is>
      </c>
      <c r="AH1392" t="inlineStr">
        <is>
          <t>Not assessed</t>
        </is>
      </c>
      <c r="AI1392" t="inlineStr">
        <is>
          <t>Not reported</t>
        </is>
      </c>
      <c r="AJ1392" t="inlineStr">
        <is>
          <t>Not reported</t>
        </is>
      </c>
      <c r="AK1392" t="inlineStr">
        <is>
          <t>Not reported</t>
        </is>
      </c>
      <c r="AL1392" t="inlineStr">
        <is>
          <t>Not reported</t>
        </is>
      </c>
      <c r="AM1392" t="inlineStr">
        <is>
          <t>Not reported</t>
        </is>
      </c>
      <c r="AN1392" t="inlineStr">
        <is>
          <t>Not reported</t>
        </is>
      </c>
      <c r="AO1392" t="inlineStr">
        <is>
          <t>Not reviewed</t>
        </is>
      </c>
      <c r="AP1392" t="inlineStr">
        <is>
          <t>Not reported</t>
        </is>
      </c>
      <c r="AQ1392" t="inlineStr">
        <is>
          <t>Not reported</t>
        </is>
      </c>
      <c r="AR1392" t="inlineStr">
        <is>
          <t>Not reported</t>
        </is>
      </c>
      <c r="AS1392" t="inlineStr">
        <is>
          <t>See abstract</t>
        </is>
      </c>
      <c r="AT1392" t="inlineStr">
        <is>
          <t>Not reviewed</t>
        </is>
      </c>
      <c r="AU1392" t="inlineStr">
        <is>
          <t>Not reviewed</t>
        </is>
      </c>
      <c r="AV1392" t="inlineStr">
        <is>
          <t>Not reviewed</t>
        </is>
      </c>
      <c r="AW1392" t="inlineStr">
        <is>
          <t>Not reviewed</t>
        </is>
      </c>
      <c r="AX1392" t="inlineStr">
        <is>
          <t>Not reported</t>
        </is>
      </c>
      <c r="AY1392" t="inlineStr">
        <is>
          <t>Not reported</t>
        </is>
      </c>
      <c r="AZ1392" t="inlineStr">
        <is>
          <t>Not reported</t>
        </is>
      </c>
      <c r="BA1392" t="inlineStr">
        <is>
          <t>Not reported</t>
        </is>
      </c>
      <c r="BB1392" t="inlineStr">
        <is>
          <t>Not reported</t>
        </is>
      </c>
      <c r="BC1392" t="inlineStr">
        <is>
          <t>Not reported</t>
        </is>
      </c>
      <c r="BD1392" t="inlineStr">
        <is>
          <t>Not reported</t>
        </is>
      </c>
      <c r="BE1392" t="inlineStr">
        <is>
          <t>Not reported</t>
        </is>
      </c>
      <c r="BF1392" t="inlineStr">
        <is>
          <t>Not reported</t>
        </is>
      </c>
      <c r="BG1392" t="inlineStr">
        <is>
          <t>Not reviewed (not included)</t>
        </is>
      </c>
      <c r="BH1392" t="inlineStr">
        <is>
          <t>N/A</t>
        </is>
      </c>
      <c r="BI1392" t="inlineStr">
        <is>
          <t>Not reviewed</t>
        </is>
      </c>
      <c r="BJ1392" t="inlineStr">
        <is>
          <t>Not reviewed</t>
        </is>
      </c>
      <c r="BK1392" t="inlineStr">
        <is>
          <t>Not reviewed</t>
        </is>
      </c>
      <c r="BL1392" t="inlineStr">
        <is>
          <t>Not reviewed</t>
        </is>
      </c>
      <c r="BM1392" t="inlineStr">
        <is>
          <t>Not reviewed (not included)</t>
        </is>
      </c>
      <c r="BN1392" t="inlineStr">
        <is>
          <t>Non-ADHD Focused - E2-Not ADHD focused: Neither title nor abstract mentions ADHD or attention-deficit/hyperactivity</t>
        </is>
      </c>
      <c r="BO1392" t="inlineStr">
        <is>
          <t>Abstract-level screening only</t>
        </is>
      </c>
      <c r="BP1392" t="inlineStr">
        <is>
          <t>60</t>
        </is>
      </c>
    </row>
    <row r="1393">
      <c r="A1393" t="inlineStr">
        <is>
          <t>Enhancing brain age estimation under uncertainty: A spectral-normalized neural gaussian process approach utilizing 2.5D slicing</t>
        </is>
      </c>
      <c r="B1393" t="n">
        <v>2025</v>
      </c>
      <c r="C1393" t="inlineStr">
        <is>
          <t>Not checked</t>
        </is>
      </c>
      <c r="D1393" t="inlineStr">
        <is>
          <t>Not checked</t>
        </is>
      </c>
      <c r="E1393" t="inlineStr">
        <is>
          <t>10.1016/J.NEUROIMAGE.2025.121184</t>
        </is>
      </c>
      <c r="F1393" t="inlineStr">
        <is>
          <t>Brain age gap, the difference between estimated brain age and chronological age via magnetic resonance imaging, has emerged as a pivotal biomarker in the detection of brain abnormalities. While deep learning is accurate in estimating brain age, the absence of uncertainty estimation may pose risks in clinical use. Moreover, current 3D brain age models are intricate, and using 2D slices hinders comprehensive dimensional data integration. Here, we introduced Spectral-normalized Neural Gaussian Process (SNGP) accompanied by 2.5D slice approach for seamless uncertainty integration in a single network with low computational expenses, and extra dimensional data integration without added model complexity. Subsequently, we compared different deep learning methods for estimating brain age uncertainty via the Pearson correlation coefficient, a metric that helps circumvent systematic underestimation of uncertainty during training. SNGP shows excellent uncertainty estimation and generalization on a dataset of 11 public datasets (N = 6327), with competitive predictive performance (MAE=2.95). Besides, SNGP demonstrates superior generalization performance (MAE=3.47) on an independent validation set (N = 301). Additionally, we conducted five controlled experiments to validate our method. Firstly, uncertainty adjustment in brain age estimation improved the detection of accelerated brain aging in adolescents with ADHD, with a 38% increase in effect size after adjustment. Secondly, the SNGP model exhibited OOD detection capabilities, showing significant differences in uncertainty across Asian and non-Asian datasets. Thirdly, the performance of DenseNet as a backbone for SNGP was slightly better than ResNeXt, attributed to DenseNet's feature reuse capability, with robust generalization on an independent validation set. Fourthly, site effect harmonization led to a decline in model performance, consistent with previous studies. Finally, the 2.5D slice approach significantly outperformed 2</t>
        </is>
      </c>
      <c r="G1393" t="inlineStr">
        <is>
          <t>Unimodal</t>
        </is>
      </c>
      <c r="H1393" t="inlineStr">
        <is>
          <t>See abstract</t>
        </is>
      </c>
      <c r="I1393" t="inlineStr">
        <is>
          <t>See abstract</t>
        </is>
      </c>
      <c r="J1393" t="inlineStr">
        <is>
          <t>See abstract (AI/ML)</t>
        </is>
      </c>
      <c r="K1393" t="inlineStr">
        <is>
          <t>See abstract</t>
        </is>
      </c>
      <c r="L1393" t="n">
        <v>6327</v>
      </c>
      <c r="M1393" t="inlineStr">
        <is>
          <t>See abstract</t>
        </is>
      </c>
      <c r="N1393" t="inlineStr">
        <is>
          <t>N≈6327; details in abstract</t>
        </is>
      </c>
      <c r="O1393" t="inlineStr">
        <is>
          <t>Extracted from abstract: N≈6327</t>
        </is>
      </c>
      <c r="P1393" t="inlineStr">
        <is>
          <t>See abstract</t>
        </is>
      </c>
      <c r="Q1393" t="inlineStr">
        <is>
          <t>See abstract</t>
        </is>
      </c>
      <c r="R1393" t="inlineStr">
        <is>
          <t>Not reviewed (not included)</t>
        </is>
      </c>
      <c r="S1393" t="inlineStr">
        <is>
          <t>Not reviewed (not included)</t>
        </is>
      </c>
      <c r="T1393" t="inlineStr">
        <is>
          <t>Abstract screening only. Not Selected for Final 95 (Pending Full Text Review)</t>
        </is>
      </c>
      <c r="U1393" t="inlineStr">
        <is>
          <t>EXCLUDE</t>
        </is>
      </c>
      <c r="V139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93" t="inlineStr">
        <is>
          <t>Excluded: Other Criterion</t>
        </is>
      </c>
      <c r="X1393" t="inlineStr">
        <is>
          <t>Not assessed from abstract</t>
        </is>
      </c>
      <c r="Y1393" t="inlineStr">
        <is>
          <t>Scopus</t>
        </is>
      </c>
      <c r="Z1393" t="inlineStr">
        <is>
          <t>Not determined from abstract</t>
        </is>
      </c>
      <c r="AB1393" t="inlineStr">
        <is>
          <t>Not assessed (not included)</t>
        </is>
      </c>
      <c r="AC1393" t="inlineStr">
        <is>
          <t>Not assessed (not included)</t>
        </is>
      </c>
      <c r="AD1393" t="inlineStr">
        <is>
          <t>Linli Z.; Liang X.; Zhang Z.; Hu K.; Guo S.</t>
        </is>
      </c>
      <c r="AF1393" t="inlineStr">
        <is>
          <t>Hybrid OA (Elsevier)</t>
        </is>
      </c>
      <c r="AH1393" t="inlineStr">
        <is>
          <t>Not assessed</t>
        </is>
      </c>
      <c r="AI1393" t="inlineStr">
        <is>
          <t>Not reported</t>
        </is>
      </c>
      <c r="AJ1393" t="inlineStr">
        <is>
          <t>Not reported</t>
        </is>
      </c>
      <c r="AK1393" t="inlineStr">
        <is>
          <t>Not reported</t>
        </is>
      </c>
      <c r="AL1393" t="inlineStr">
        <is>
          <t>Not reported</t>
        </is>
      </c>
      <c r="AM1393" t="inlineStr">
        <is>
          <t>Not reported</t>
        </is>
      </c>
      <c r="AN1393" t="inlineStr">
        <is>
          <t>Not reported</t>
        </is>
      </c>
      <c r="AO1393" t="inlineStr">
        <is>
          <t>Not reviewed</t>
        </is>
      </c>
      <c r="AP1393" t="inlineStr">
        <is>
          <t>Not reported</t>
        </is>
      </c>
      <c r="AQ1393" t="inlineStr">
        <is>
          <t>Not reported</t>
        </is>
      </c>
      <c r="AR1393" t="inlineStr">
        <is>
          <t>Not reported</t>
        </is>
      </c>
      <c r="AS1393" t="inlineStr">
        <is>
          <t>See abstract</t>
        </is>
      </c>
      <c r="AT1393" t="inlineStr">
        <is>
          <t>Not reviewed</t>
        </is>
      </c>
      <c r="AU1393" t="inlineStr">
        <is>
          <t>Not reviewed</t>
        </is>
      </c>
      <c r="AV1393" t="inlineStr">
        <is>
          <t>Not reviewed</t>
        </is>
      </c>
      <c r="AW1393" t="inlineStr">
        <is>
          <t>Not reviewed</t>
        </is>
      </c>
      <c r="AX1393" t="inlineStr">
        <is>
          <t>Not reported</t>
        </is>
      </c>
      <c r="AY1393" t="inlineStr">
        <is>
          <t>Not reported</t>
        </is>
      </c>
      <c r="AZ1393" t="inlineStr">
        <is>
          <t>Not reported</t>
        </is>
      </c>
      <c r="BA1393" t="inlineStr">
        <is>
          <t>Not reported</t>
        </is>
      </c>
      <c r="BB1393" t="inlineStr">
        <is>
          <t>Not reported</t>
        </is>
      </c>
      <c r="BC1393" t="inlineStr">
        <is>
          <t>Not reported</t>
        </is>
      </c>
      <c r="BD1393" t="inlineStr">
        <is>
          <t>Not reported</t>
        </is>
      </c>
      <c r="BE1393" t="inlineStr">
        <is>
          <t>Not reported</t>
        </is>
      </c>
      <c r="BF1393" t="inlineStr">
        <is>
          <t>Not reported</t>
        </is>
      </c>
      <c r="BG1393" t="inlineStr">
        <is>
          <t>Not reviewed (not included)</t>
        </is>
      </c>
      <c r="BH1393" t="inlineStr">
        <is>
          <t>N/A</t>
        </is>
      </c>
      <c r="BI1393" t="inlineStr">
        <is>
          <t>Not reviewed</t>
        </is>
      </c>
      <c r="BJ1393" t="inlineStr">
        <is>
          <t>Not reviewed</t>
        </is>
      </c>
      <c r="BK1393" t="inlineStr">
        <is>
          <t>Not reviewed</t>
        </is>
      </c>
      <c r="BL1393" t="inlineStr">
        <is>
          <t>Not reviewed</t>
        </is>
      </c>
      <c r="BM1393" t="inlineStr">
        <is>
          <t>Not reviewed (not included)</t>
        </is>
      </c>
      <c r="BN1393" t="inlineStr">
        <is>
          <t>Not Selected for Final 95 (Pending Full Text Review) - Candidate paper not selected for final 95: Passed abstract screening but not included in final selec</t>
        </is>
      </c>
      <c r="BO1393" t="inlineStr">
        <is>
          <t>Abstract-level screening only</t>
        </is>
      </c>
      <c r="BP1393" t="inlineStr">
        <is>
          <t>Not reported</t>
        </is>
      </c>
    </row>
    <row r="1394">
      <c r="A1394" t="inlineStr">
        <is>
          <t>Tailored psychotherapy and AI-enhanced contingency management for co-occurring disorders in cannabis use disorder: a systematic review</t>
        </is>
      </c>
      <c r="B1394" t="n">
        <v>2026</v>
      </c>
      <c r="C1394" t="inlineStr">
        <is>
          <t>Not checked</t>
        </is>
      </c>
      <c r="D1394" t="inlineStr">
        <is>
          <t>Not checked</t>
        </is>
      </c>
      <c r="E1394" t="inlineStr">
        <is>
          <t>10.1080/10550887.2026.2616726</t>
        </is>
      </c>
      <c r="F1394" t="inlineStr">
        <is>
          <t>Background: Cannabis use disorder (CUD) commonly co-occurs with depression, post-traumatic stress disorder (PTSD), anxiety, and attention-deficit/hyperactivity disorder (ADHD), resulting in poorer outcomes and underscoring the need for tailored interventions. Contingency management (CM) is one of the most effective behavioral treatments for substance use disorders, and emerging applications of artificial intelligence (AI) may enhance CM by predicting relapse risk and personalizing incentives. This review evaluates evidence on integrated interventions for CUD with co-occurring disorders and the developing role of AI-enhanced CM. Methods: A systematic search of PubMed, PsycINFO, Embase, and Web of Science (through October 2025) identified clinical studies and systematic reviews on tailored interventions for CUD with depression, PTSD, anxiety, or ADHD, as well as research on AI-driven CM. Data were extracted on study design, interventions, and outcomes. Results: Thirty-eight studies met inclusion criteria. Integrated cognitive-behavioral therapies improved psychiatric symptoms and reduced cannabis use, particularly in depression and PTSD. Pharmacotherapies showed inconsistent benefits, while ADHD-focused behavioral and stimulant-based approaches demonstrated promising reductions in cannabis use. AI applications such as machine-learning prediction of relapse using smartphone/sensor data, remote CM delivery, and reinforcement-learning–based incentive optimization—improved attendance, abstinence verification, and reward efficiency. Conclusion: Integrated psychosocial approaches and AI-augmented CM offer complementary pathways for improving outcomes in individuals with CUD and co-occurring disorders. Combining personalized psychotherapy with adaptive, technology-assisted reinforcement may strengthen treatment efficacy. © 2026 Taylor &amp; Francis Group, LLC.</t>
        </is>
      </c>
      <c r="G1394" t="inlineStr">
        <is>
          <t>Unimodal</t>
        </is>
      </c>
      <c r="H1394" t="inlineStr">
        <is>
          <t>See abstract</t>
        </is>
      </c>
      <c r="I1394" t="inlineStr">
        <is>
          <t>See abstract</t>
        </is>
      </c>
      <c r="J1394" t="inlineStr">
        <is>
          <t>See abstract (AI/ML)</t>
        </is>
      </c>
      <c r="K1394" t="inlineStr">
        <is>
          <t>See abstract</t>
        </is>
      </c>
      <c r="M1394" t="inlineStr">
        <is>
          <t>See abstract</t>
        </is>
      </c>
      <c r="N1394" t="inlineStr">
        <is>
          <t>See abstract</t>
        </is>
      </c>
      <c r="O1394" t="inlineStr">
        <is>
          <t>Not verified from abstract</t>
        </is>
      </c>
      <c r="P1394" t="inlineStr">
        <is>
          <t>See abstract</t>
        </is>
      </c>
      <c r="Q1394" t="inlineStr">
        <is>
          <t>See abstract</t>
        </is>
      </c>
      <c r="R1394" t="inlineStr">
        <is>
          <t>Not reviewed (not included)</t>
        </is>
      </c>
      <c r="S1394" t="inlineStr">
        <is>
          <t>Not reviewed (not included)</t>
        </is>
      </c>
      <c r="T1394" t="inlineStr">
        <is>
          <t>Abstract screening only. Out of Date Range</t>
        </is>
      </c>
      <c r="U1394" t="inlineStr">
        <is>
          <t>EXCLUDE</t>
        </is>
      </c>
      <c r="V1394" t="inlineStr">
        <is>
          <t>E4-Year: Published 2026, outside 2019-2025 window</t>
        </is>
      </c>
      <c r="W1394" t="inlineStr">
        <is>
          <t>Out of Date Range</t>
        </is>
      </c>
      <c r="X1394" t="inlineStr">
        <is>
          <t>Not assessed from abstract</t>
        </is>
      </c>
      <c r="Y1394" t="inlineStr">
        <is>
          <t>Scopus</t>
        </is>
      </c>
      <c r="Z1394" t="inlineStr">
        <is>
          <t>Not determined from abstract</t>
        </is>
      </c>
      <c r="AB1394" t="inlineStr">
        <is>
          <t>Not assessed (not included)</t>
        </is>
      </c>
      <c r="AC1394" t="inlineStr">
        <is>
          <t>Not assessed (not included)</t>
        </is>
      </c>
      <c r="AD1394" t="inlineStr">
        <is>
          <t>Mishra S.; Mishra S.; Rath S.</t>
        </is>
      </c>
      <c r="AF1394" t="inlineStr">
        <is>
          <t>Unknown - Verify via DOI</t>
        </is>
      </c>
      <c r="AH1394" t="inlineStr">
        <is>
          <t>Not assessed</t>
        </is>
      </c>
      <c r="AI1394" t="inlineStr">
        <is>
          <t>Not reported</t>
        </is>
      </c>
      <c r="AJ1394" t="inlineStr">
        <is>
          <t>Not reported</t>
        </is>
      </c>
      <c r="AK1394" t="inlineStr">
        <is>
          <t>Not reported</t>
        </is>
      </c>
      <c r="AL1394" t="inlineStr">
        <is>
          <t>Not reported</t>
        </is>
      </c>
      <c r="AM1394" t="inlineStr">
        <is>
          <t>Not reported</t>
        </is>
      </c>
      <c r="AN1394" t="inlineStr">
        <is>
          <t>Not reported</t>
        </is>
      </c>
      <c r="AO1394" t="inlineStr">
        <is>
          <t>Not reviewed</t>
        </is>
      </c>
      <c r="AP1394" t="inlineStr">
        <is>
          <t>Not reported</t>
        </is>
      </c>
      <c r="AQ1394" t="inlineStr">
        <is>
          <t>Not reported</t>
        </is>
      </c>
      <c r="AR1394" t="inlineStr">
        <is>
          <t>Not reported</t>
        </is>
      </c>
      <c r="AS1394" t="inlineStr">
        <is>
          <t>See abstract</t>
        </is>
      </c>
      <c r="AT1394" t="inlineStr">
        <is>
          <t>Not reviewed</t>
        </is>
      </c>
      <c r="AU1394" t="inlineStr">
        <is>
          <t>Not reviewed</t>
        </is>
      </c>
      <c r="AV1394" t="inlineStr">
        <is>
          <t>Not reviewed</t>
        </is>
      </c>
      <c r="AW1394" t="inlineStr">
        <is>
          <t>Not reviewed</t>
        </is>
      </c>
      <c r="AX1394" t="inlineStr">
        <is>
          <t>Not reported</t>
        </is>
      </c>
      <c r="AY1394" t="inlineStr">
        <is>
          <t>Not reported</t>
        </is>
      </c>
      <c r="AZ1394" t="inlineStr">
        <is>
          <t>Not reported</t>
        </is>
      </c>
      <c r="BA1394" t="inlineStr">
        <is>
          <t>Not reported</t>
        </is>
      </c>
      <c r="BB1394" t="inlineStr">
        <is>
          <t>Not reported</t>
        </is>
      </c>
      <c r="BC1394" t="inlineStr">
        <is>
          <t>Not reported</t>
        </is>
      </c>
      <c r="BD1394" t="inlineStr">
        <is>
          <t>Not reported</t>
        </is>
      </c>
      <c r="BE1394" t="inlineStr">
        <is>
          <t>Not reported</t>
        </is>
      </c>
      <c r="BF1394" t="inlineStr">
        <is>
          <t>Not reported</t>
        </is>
      </c>
      <c r="BG1394" t="inlineStr">
        <is>
          <t>Not reviewed (not included)</t>
        </is>
      </c>
      <c r="BH1394" t="inlineStr">
        <is>
          <t>N/A</t>
        </is>
      </c>
      <c r="BI1394" t="inlineStr">
        <is>
          <t>Not reviewed</t>
        </is>
      </c>
      <c r="BJ1394" t="inlineStr">
        <is>
          <t>Not reviewed</t>
        </is>
      </c>
      <c r="BK1394" t="inlineStr">
        <is>
          <t>Not reviewed</t>
        </is>
      </c>
      <c r="BL1394" t="inlineStr">
        <is>
          <t>Not reviewed</t>
        </is>
      </c>
      <c r="BM1394" t="inlineStr">
        <is>
          <t>Not reviewed (not included)</t>
        </is>
      </c>
      <c r="BN1394" t="inlineStr">
        <is>
          <t>Out of Date Range - E4-Year: Published 2026, outside 2019-2025 window</t>
        </is>
      </c>
      <c r="BO1394" t="inlineStr">
        <is>
          <t>Abstract-level screening only</t>
        </is>
      </c>
      <c r="BP1394" t="inlineStr">
        <is>
          <t>Not reported</t>
        </is>
      </c>
    </row>
    <row r="1395">
      <c r="A1395" t="inlineStr">
        <is>
          <t>Machine Learning for ADHD Diagnosis: Feature Selection from Parent Reports, Self-Reports and Neuropsychological Measures</t>
        </is>
      </c>
      <c r="B1395" t="n">
        <v>2025</v>
      </c>
      <c r="C1395" t="inlineStr">
        <is>
          <t>Not checked</t>
        </is>
      </c>
      <c r="D1395" t="inlineStr">
        <is>
          <t>Not checked</t>
        </is>
      </c>
      <c r="E1395" t="inlineStr">
        <is>
          <t>10.3390/CHILDREN12111448</t>
        </is>
      </c>
      <c r="F1395" t="inlineStr">
        <is>
          <t>Highlights: What are the main findings? Social problems, executive dysfunction, and self-regulation were top predictors of ADHD beyond core symptoms across machine learning models. Ex-Gaussian reaction-time parameters outperformed traditional indices of the continuous performance task. What is the implication of the main finding? Prioritizing these key predictors can streamline ADHD assessment and support earlier referral and intervention. Interpretable machine learning models can support clinical decision-making by highlighting the most informative features. Background: Attention-deficit/hyperactivity disorder (ADHD) is a heterogeneous neurodevelopmental condition that currently relies on subjective clinical judgment for diagnosis, emphasizing the need for objective, clinically applicable tools. Methods: We applied machine learning techniques to parent reports, self-reports, and performance-based measures in a sample of 255 Taiwanese children and adolescents (108 ADHD and 147 controls; mean age = 11.85 years). Models were trained under a nested cross-validation framework to avoid performance overestimation. Results: Most models achieved high classification accuracy (AUCs ≈ 0.886–0.906), while convergent feature importance across models highlighted parent-rated social problems, executive dysfunction, and self-regulation traits as robust predictors. Additionally, ex-Gaussian parameters derived from reaction time distributions on the Continuous Performance Test (CPT) proved more informative than raw scores. Conclusions: These findings support the utility of integrating multi-informant ratings and task-based measures in interpretable ML models to enhance ADHD diagnosis in clinical practice. © 2025 by the authors.</t>
        </is>
      </c>
      <c r="G1395" t="inlineStr">
        <is>
          <t>Unimodal</t>
        </is>
      </c>
      <c r="H1395" t="inlineStr">
        <is>
          <t>See abstract</t>
        </is>
      </c>
      <c r="I1395" t="inlineStr">
        <is>
          <t>See abstract</t>
        </is>
      </c>
      <c r="J1395" t="inlineStr">
        <is>
          <t>See abstract (AI/ML)</t>
        </is>
      </c>
      <c r="K1395" t="inlineStr">
        <is>
          <t>See abstract</t>
        </is>
      </c>
      <c r="L1395" t="n">
        <v>108</v>
      </c>
      <c r="M1395" t="inlineStr">
        <is>
          <t>See abstract</t>
        </is>
      </c>
      <c r="N1395" t="inlineStr">
        <is>
          <t>N≈108; details in abstract</t>
        </is>
      </c>
      <c r="O1395" t="inlineStr">
        <is>
          <t>Extracted from abstract: N≈108</t>
        </is>
      </c>
      <c r="P1395" t="inlineStr">
        <is>
          <t>See abstract</t>
        </is>
      </c>
      <c r="Q1395" t="inlineStr">
        <is>
          <t>See abstract</t>
        </is>
      </c>
      <c r="R1395" t="inlineStr">
        <is>
          <t>Not reviewed (not included)</t>
        </is>
      </c>
      <c r="S1395" t="inlineStr">
        <is>
          <t>Not reviewed (not included)</t>
        </is>
      </c>
      <c r="T1395" t="inlineStr">
        <is>
          <t>Abstract screening only. Not Selected for Final 95 (Pending Full Text Review)</t>
        </is>
      </c>
      <c r="U1395" t="inlineStr">
        <is>
          <t>EXCLUDE</t>
        </is>
      </c>
      <c r="V139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95" t="inlineStr">
        <is>
          <t>Excluded: Other Criterion</t>
        </is>
      </c>
      <c r="X1395" t="inlineStr">
        <is>
          <t>Not assessed from abstract</t>
        </is>
      </c>
      <c r="Y1395" t="inlineStr">
        <is>
          <t>Scopus</t>
        </is>
      </c>
      <c r="Z1395" t="inlineStr">
        <is>
          <t>Not determined from abstract</t>
        </is>
      </c>
      <c r="AB1395" t="inlineStr">
        <is>
          <t>Not assessed (not included)</t>
        </is>
      </c>
      <c r="AC1395" t="inlineStr">
        <is>
          <t>Not assessed (not included)</t>
        </is>
      </c>
      <c r="AD1395" t="inlineStr">
        <is>
          <t>Dai Y.-W.; Hsu C.-F.</t>
        </is>
      </c>
      <c r="AF1395" t="inlineStr">
        <is>
          <t>Gold OA (MDPI)</t>
        </is>
      </c>
      <c r="AH1395" t="inlineStr">
        <is>
          <t>Not assessed</t>
        </is>
      </c>
      <c r="AI1395" t="n">
        <v>108</v>
      </c>
      <c r="AJ1395" t="n">
        <v>147</v>
      </c>
      <c r="AK1395" t="inlineStr">
        <is>
          <t>Not reported</t>
        </is>
      </c>
      <c r="AL1395" t="inlineStr">
        <is>
          <t>Not reported</t>
        </is>
      </c>
      <c r="AM1395" t="inlineStr">
        <is>
          <t>Not reported</t>
        </is>
      </c>
      <c r="AN1395" t="inlineStr">
        <is>
          <t>Not reported</t>
        </is>
      </c>
      <c r="AO1395" t="inlineStr">
        <is>
          <t>Not reviewed</t>
        </is>
      </c>
      <c r="AP1395" t="inlineStr">
        <is>
          <t>Not reported</t>
        </is>
      </c>
      <c r="AQ1395" t="inlineStr">
        <is>
          <t>Not reported</t>
        </is>
      </c>
      <c r="AR1395" t="inlineStr">
        <is>
          <t>Not reported</t>
        </is>
      </c>
      <c r="AS1395" t="inlineStr">
        <is>
          <t>See abstract</t>
        </is>
      </c>
      <c r="AT1395" t="inlineStr">
        <is>
          <t>Not reviewed</t>
        </is>
      </c>
      <c r="AU1395" t="inlineStr">
        <is>
          <t>Not reviewed</t>
        </is>
      </c>
      <c r="AV1395" t="inlineStr">
        <is>
          <t>Not reviewed</t>
        </is>
      </c>
      <c r="AW1395" t="inlineStr">
        <is>
          <t>Not reviewed</t>
        </is>
      </c>
      <c r="AX1395" t="inlineStr">
        <is>
          <t>Not reported</t>
        </is>
      </c>
      <c r="AY1395" t="inlineStr">
        <is>
          <t>Not reported</t>
        </is>
      </c>
      <c r="AZ1395" t="inlineStr">
        <is>
          <t>Not reported</t>
        </is>
      </c>
      <c r="BA1395" t="inlineStr">
        <is>
          <t>Not reported</t>
        </is>
      </c>
      <c r="BB1395" t="inlineStr">
        <is>
          <t>Not reported</t>
        </is>
      </c>
      <c r="BC1395" t="inlineStr">
        <is>
          <t>Not reported</t>
        </is>
      </c>
      <c r="BD1395" t="inlineStr">
        <is>
          <t>Not reported</t>
        </is>
      </c>
      <c r="BE1395" t="inlineStr">
        <is>
          <t>Not reported</t>
        </is>
      </c>
      <c r="BF1395" t="inlineStr">
        <is>
          <t>Not reported</t>
        </is>
      </c>
      <c r="BG1395" t="inlineStr">
        <is>
          <t>Not reviewed (not included)</t>
        </is>
      </c>
      <c r="BH1395" t="inlineStr">
        <is>
          <t>N/A</t>
        </is>
      </c>
      <c r="BI1395" t="inlineStr">
        <is>
          <t>Not reviewed</t>
        </is>
      </c>
      <c r="BJ1395" t="inlineStr">
        <is>
          <t>Not reviewed</t>
        </is>
      </c>
      <c r="BK1395" t="inlineStr">
        <is>
          <t>Not reviewed</t>
        </is>
      </c>
      <c r="BL1395" t="inlineStr">
        <is>
          <t>Not reviewed</t>
        </is>
      </c>
      <c r="BM1395" t="inlineStr">
        <is>
          <t>Not reviewed (not included)</t>
        </is>
      </c>
      <c r="BN1395" t="inlineStr">
        <is>
          <t>Not Selected for Final 95 (Pending Full Text Review) - Candidate paper not selected for final 95: Passed abstract screening but not included in final selec</t>
        </is>
      </c>
      <c r="BO1395" t="inlineStr">
        <is>
          <t>Abstract-level screening only</t>
        </is>
      </c>
      <c r="BP1395" t="inlineStr">
        <is>
          <t>1438</t>
        </is>
      </c>
    </row>
    <row r="1396">
      <c r="A1396" t="inlineStr">
        <is>
          <t>Detection of ADHD Disorder in Children Using Layer-Wise Relevance Propagation and Convolutional Neural Network: An EEG Analysis</t>
        </is>
      </c>
      <c r="B1396" t="n">
        <v>2024</v>
      </c>
      <c r="C1396" t="inlineStr">
        <is>
          <t>Not checked</t>
        </is>
      </c>
      <c r="D1396" t="inlineStr">
        <is>
          <t>Not checked</t>
        </is>
      </c>
      <c r="E1396" t="inlineStr">
        <is>
          <t>10.18502/FBT.V11I1.14507</t>
        </is>
      </c>
      <c r="F1396" t="inlineStr">
        <is>
          <t>Purpose: Attention-Deficit-Hyperactivity-Disorder (ADHD) is a neurodevelopmental disorder that begins in early childhood and often persists into adulthood, causing personality issues and social behavior problems. Thus, detecting ADHD in its early stages and developing an effective therapy is of tremendous interest. This study presents a deep learning-based model for ADHD diagnosis in children. Materials and Methods: The 'First-National-EEG-Data-Analysis-Competition-with-Clinical-Application' dataset is used for this purpose. Following preprocessing, data is segmented into 3-second epochs, and frequency features are extracted from these epochs. The Fourier transform is applied to each channel separately, and the resulting two-dimensional matrix (channel×frequency) for each epoch is used as the Convolutional Neural Network's (CNN) input. The CNN is made up of two convolutional layers, two max pooling layers and two fully connected layers as well as the output layer (a total of 9 layers) for classification. To improve the method's performance, the output of the classification of each input variable is analyzed. In other words, the role of each channel/frequency in the final classification is being investigated using the Layer-wise Relevance Propagation (LRP) algorithm. Results: According to the results of the LRP algorithm, only efficient channels are employed as Convolutional Neural Network (CNN) inputs in the following stage. This method yields a final accuracy of 94.52% for validation data. In this study, the feature space is visualized, useful channels are selected, and deep structure capabilities are exploited to diagnose ADHD disorder. Conclusion: The findings suggest that the proposed technique can be used to effectively diagnose ADHD in children. © 2024 Tehran University of Medical Sciences.</t>
        </is>
      </c>
      <c r="G1396" t="inlineStr">
        <is>
          <t>Unimodal</t>
        </is>
      </c>
      <c r="H1396" t="inlineStr">
        <is>
          <t>See abstract</t>
        </is>
      </c>
      <c r="I1396" t="inlineStr">
        <is>
          <t>See abstract</t>
        </is>
      </c>
      <c r="J1396" t="inlineStr">
        <is>
          <t>See abstract (AI/ML)</t>
        </is>
      </c>
      <c r="K1396" t="inlineStr">
        <is>
          <t>See abstract</t>
        </is>
      </c>
      <c r="M1396" t="inlineStr">
        <is>
          <t>See abstract</t>
        </is>
      </c>
      <c r="N1396" t="inlineStr">
        <is>
          <t>See abstract</t>
        </is>
      </c>
      <c r="O1396" t="inlineStr">
        <is>
          <t>Not verified from abstract</t>
        </is>
      </c>
      <c r="P1396" t="inlineStr">
        <is>
          <t>See abstract</t>
        </is>
      </c>
      <c r="Q1396" t="inlineStr">
        <is>
          <t>See abstract</t>
        </is>
      </c>
      <c r="R1396" t="inlineStr">
        <is>
          <t>Not reviewed (not included)</t>
        </is>
      </c>
      <c r="S1396" t="inlineStr">
        <is>
          <t>Not reviewed (not included)</t>
        </is>
      </c>
      <c r="T1396" t="inlineStr">
        <is>
          <t>Abstract screening only. Not Selected for Final 95 (Pending Full Text Review)</t>
        </is>
      </c>
      <c r="U1396" t="inlineStr">
        <is>
          <t>EXCLUDE</t>
        </is>
      </c>
      <c r="V13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96" t="inlineStr">
        <is>
          <t>Excluded: Other Criterion</t>
        </is>
      </c>
      <c r="X1396" t="inlineStr">
        <is>
          <t>Not assessed from abstract</t>
        </is>
      </c>
      <c r="Y1396" t="inlineStr">
        <is>
          <t>Scopus</t>
        </is>
      </c>
      <c r="Z1396" t="inlineStr">
        <is>
          <t>Not determined from abstract</t>
        </is>
      </c>
      <c r="AB1396" t="inlineStr">
        <is>
          <t>Not assessed (not included)</t>
        </is>
      </c>
      <c r="AC1396" t="inlineStr">
        <is>
          <t>Not assessed (not included)</t>
        </is>
      </c>
      <c r="AD1396" t="inlineStr">
        <is>
          <t>Nouri A.; Tabanfar Z.</t>
        </is>
      </c>
      <c r="AF1396" t="inlineStr">
        <is>
          <t>Unknown - Verify via DOI</t>
        </is>
      </c>
      <c r="AH1396" t="inlineStr">
        <is>
          <t>Not assessed</t>
        </is>
      </c>
      <c r="AI1396" t="inlineStr">
        <is>
          <t>Not reported</t>
        </is>
      </c>
      <c r="AJ1396" t="inlineStr">
        <is>
          <t>Not reported</t>
        </is>
      </c>
      <c r="AK1396" t="inlineStr">
        <is>
          <t>Not reported</t>
        </is>
      </c>
      <c r="AL1396" t="inlineStr">
        <is>
          <t>Not reported</t>
        </is>
      </c>
      <c r="AM1396" t="inlineStr">
        <is>
          <t>Not reported</t>
        </is>
      </c>
      <c r="AN1396" t="inlineStr">
        <is>
          <t>Not reported</t>
        </is>
      </c>
      <c r="AO1396" t="inlineStr">
        <is>
          <t>Not reviewed</t>
        </is>
      </c>
      <c r="AP1396" t="inlineStr">
        <is>
          <t>Not reported</t>
        </is>
      </c>
      <c r="AQ1396" t="inlineStr">
        <is>
          <t>Not reported</t>
        </is>
      </c>
      <c r="AR1396" t="inlineStr">
        <is>
          <t>Not reported</t>
        </is>
      </c>
      <c r="AS1396" t="inlineStr">
        <is>
          <t>See abstract</t>
        </is>
      </c>
      <c r="AT1396" t="inlineStr">
        <is>
          <t>Not reviewed</t>
        </is>
      </c>
      <c r="AU1396" t="inlineStr">
        <is>
          <t>Not reviewed</t>
        </is>
      </c>
      <c r="AV1396" t="inlineStr">
        <is>
          <t>Not reviewed</t>
        </is>
      </c>
      <c r="AW1396" t="inlineStr">
        <is>
          <t>Not reviewed</t>
        </is>
      </c>
      <c r="AX1396" t="inlineStr">
        <is>
          <t>Not reported</t>
        </is>
      </c>
      <c r="AY1396" t="inlineStr">
        <is>
          <t>Not reported</t>
        </is>
      </c>
      <c r="AZ1396" t="inlineStr">
        <is>
          <t>Not reported</t>
        </is>
      </c>
      <c r="BA1396" t="inlineStr">
        <is>
          <t>Not reported</t>
        </is>
      </c>
      <c r="BB1396" t="inlineStr">
        <is>
          <t>Not reported</t>
        </is>
      </c>
      <c r="BC1396" t="inlineStr">
        <is>
          <t>Not reported</t>
        </is>
      </c>
      <c r="BD1396" t="inlineStr">
        <is>
          <t>Not reported</t>
        </is>
      </c>
      <c r="BE1396" t="inlineStr">
        <is>
          <t>Not reported</t>
        </is>
      </c>
      <c r="BF1396" t="inlineStr">
        <is>
          <t>Not reported</t>
        </is>
      </c>
      <c r="BG1396" t="inlineStr">
        <is>
          <t>Not reviewed (not included)</t>
        </is>
      </c>
      <c r="BH1396" t="inlineStr">
        <is>
          <t>N/A</t>
        </is>
      </c>
      <c r="BI1396" t="inlineStr">
        <is>
          <t>Not reviewed</t>
        </is>
      </c>
      <c r="BJ1396" t="inlineStr">
        <is>
          <t>Not reviewed</t>
        </is>
      </c>
      <c r="BK1396" t="inlineStr">
        <is>
          <t>Not reviewed</t>
        </is>
      </c>
      <c r="BL1396" t="inlineStr">
        <is>
          <t>Not reviewed</t>
        </is>
      </c>
      <c r="BM1396" t="inlineStr">
        <is>
          <t>Not reviewed (not included)</t>
        </is>
      </c>
      <c r="BN1396" t="inlineStr">
        <is>
          <t>Not Selected for Final 95 (Pending Full Text Review) - Candidate paper not selected for final 95: Passed abstract screening but not included in final selec</t>
        </is>
      </c>
      <c r="BO1396" t="inlineStr">
        <is>
          <t>Abstract-level screening only</t>
        </is>
      </c>
      <c r="BP1396" t="inlineStr">
        <is>
          <t>Not reported</t>
        </is>
      </c>
    </row>
    <row r="1397">
      <c r="A1397" t="inlineStr">
        <is>
          <t>A systematic literature review of machine learning techniques for the detection of attention-deficit/hyperactivity disorder using MRI and/or EEG data</t>
        </is>
      </c>
      <c r="B1397" t="n">
        <v>2025</v>
      </c>
      <c r="C1397" t="inlineStr">
        <is>
          <t>Not checked</t>
        </is>
      </c>
      <c r="D1397" t="inlineStr">
        <is>
          <t>Not checked</t>
        </is>
      </c>
      <c r="E1397" t="inlineStr">
        <is>
          <t>10.1016/J.NEUROSCIENCE.2025.02.019</t>
        </is>
      </c>
      <c r="F1397" t="inlineStr">
        <is>
          <t>Attention-deficit/hyperactivity disorder (ADHD) is a neurodevelopmental condition common in teenagers across the globe. Neuroimaging and Machine Learning (ML) advancements have revolutionized its diagnosis and treatment approaches. Although, the researchers are continuously developing automated ADHD diagnostic tools, there is no reliable ML-based diagnostic system for clinicians. Thus, the study aims to systematically review ML and DL-based approaches for ADHD diagnosis, leveraging brain data from magnetic resonance imaging (MRI) and electroencephalogram (EEG) data. A methodical review for the period 2016 to 2022 is conducted by following the PRISMA guidelines. Four reputable repositories, namely PubMed, IEEE, ScienceDirect, and Springer are searched for the related literature on ADHD diagnosis using MRI/EEG data. 87 studies are selected after screening abstracts of the papers. We critically conducted an analysis of these studies by examining various aspects related to training ML/DL-models, including diverse datasets, hyperparameter tuning, overfitting, and interpretability. The quality and risk assessment is conducted using the QUADAS2 tool to determine the bias due to patient selection, index test, reference standard, and flow and timing. Our rigours analysis observed significant diversity in dataset acquisition and its size, feature extraction and selection techniques, validation strategies and classifier choices. Our findings emphasize the need for generalizability, transparency, interpretability, and reproducibility in future research. The challenges and potential solutions associated with integrating diagnostic models into clinical settings are also discussed. The identified research gaps will guide researchers in developing a reliable ADHD diagnostic system that addresses the associated challenges. © 2025</t>
        </is>
      </c>
      <c r="G1397" t="inlineStr">
        <is>
          <t>Unimodal</t>
        </is>
      </c>
      <c r="H1397" t="inlineStr">
        <is>
          <t>See abstract</t>
        </is>
      </c>
      <c r="I1397" t="inlineStr">
        <is>
          <t>See abstract</t>
        </is>
      </c>
      <c r="J1397" t="inlineStr">
        <is>
          <t>See abstract (AI/ML)</t>
        </is>
      </c>
      <c r="K1397" t="inlineStr">
        <is>
          <t>See abstract</t>
        </is>
      </c>
      <c r="M1397" t="inlineStr">
        <is>
          <t>See abstract</t>
        </is>
      </c>
      <c r="N1397" t="inlineStr">
        <is>
          <t>See abstract</t>
        </is>
      </c>
      <c r="O1397" t="inlineStr">
        <is>
          <t>Not verified from abstract</t>
        </is>
      </c>
      <c r="P1397" t="inlineStr">
        <is>
          <t>See abstract</t>
        </is>
      </c>
      <c r="Q1397" t="inlineStr">
        <is>
          <t>See abstract</t>
        </is>
      </c>
      <c r="R1397" t="inlineStr">
        <is>
          <t>Not reviewed (not included)</t>
        </is>
      </c>
      <c r="S1397" t="inlineStr">
        <is>
          <t>Not reviewed (not included)</t>
        </is>
      </c>
      <c r="T1397" t="inlineStr">
        <is>
          <t>Abstract screening only. Not Primary Research</t>
        </is>
      </c>
      <c r="U1397" t="inlineStr">
        <is>
          <t>EXCLUDE</t>
        </is>
      </c>
      <c r="V1397" t="inlineStr">
        <is>
          <t>E6-Not Primary Research: Title/abstract indicates systematic review, meta-analysis, or review paper</t>
        </is>
      </c>
      <c r="W1397" t="inlineStr">
        <is>
          <t>Excluded: Not Primary Research</t>
        </is>
      </c>
      <c r="X1397" t="inlineStr">
        <is>
          <t>Not assessed from abstract</t>
        </is>
      </c>
      <c r="Y1397" t="inlineStr">
        <is>
          <t>Scopus</t>
        </is>
      </c>
      <c r="Z1397" t="inlineStr">
        <is>
          <t>Not determined from abstract</t>
        </is>
      </c>
      <c r="AB1397" t="inlineStr">
        <is>
          <t>Not assessed (not included)</t>
        </is>
      </c>
      <c r="AC1397" t="inlineStr">
        <is>
          <t>Not assessed (not included)</t>
        </is>
      </c>
      <c r="AD1397" t="inlineStr">
        <is>
          <t>Lohani D.C.; Chawla V.; Rana B.</t>
        </is>
      </c>
      <c r="AF1397" t="inlineStr">
        <is>
          <t>Hybrid OA (Elsevier)</t>
        </is>
      </c>
      <c r="AH1397" t="inlineStr">
        <is>
          <t>Not assessed</t>
        </is>
      </c>
      <c r="AI1397" t="inlineStr">
        <is>
          <t>Not reported</t>
        </is>
      </c>
      <c r="AJ1397" t="inlineStr">
        <is>
          <t>Not reported</t>
        </is>
      </c>
      <c r="AK1397" t="inlineStr">
        <is>
          <t>Not reported</t>
        </is>
      </c>
      <c r="AL1397" t="inlineStr">
        <is>
          <t>Not reported</t>
        </is>
      </c>
      <c r="AM1397" t="inlineStr">
        <is>
          <t>Not reported</t>
        </is>
      </c>
      <c r="AN1397" t="inlineStr">
        <is>
          <t>Not reported</t>
        </is>
      </c>
      <c r="AO1397" t="inlineStr">
        <is>
          <t>Not reviewed</t>
        </is>
      </c>
      <c r="AP1397" t="inlineStr">
        <is>
          <t>Not reported</t>
        </is>
      </c>
      <c r="AQ1397" t="inlineStr">
        <is>
          <t>Not reported</t>
        </is>
      </c>
      <c r="AR1397" t="inlineStr">
        <is>
          <t>Not reported</t>
        </is>
      </c>
      <c r="AS1397" t="inlineStr">
        <is>
          <t>See abstract</t>
        </is>
      </c>
      <c r="AT1397" t="inlineStr">
        <is>
          <t>Not reviewed</t>
        </is>
      </c>
      <c r="AU1397" t="inlineStr">
        <is>
          <t>Not reviewed</t>
        </is>
      </c>
      <c r="AV1397" t="inlineStr">
        <is>
          <t>Not reviewed</t>
        </is>
      </c>
      <c r="AW1397" t="inlineStr">
        <is>
          <t>Not reviewed</t>
        </is>
      </c>
      <c r="AX1397" t="inlineStr">
        <is>
          <t>Not reported</t>
        </is>
      </c>
      <c r="AY1397" t="inlineStr">
        <is>
          <t>Not reported</t>
        </is>
      </c>
      <c r="AZ1397" t="inlineStr">
        <is>
          <t>Not reported</t>
        </is>
      </c>
      <c r="BA1397" t="inlineStr">
        <is>
          <t>Not reported</t>
        </is>
      </c>
      <c r="BB1397" t="inlineStr">
        <is>
          <t>Not reported</t>
        </is>
      </c>
      <c r="BC1397" t="inlineStr">
        <is>
          <t>Not reported</t>
        </is>
      </c>
      <c r="BD1397" t="inlineStr">
        <is>
          <t>Not reported</t>
        </is>
      </c>
      <c r="BE1397" t="inlineStr">
        <is>
          <t>Not reported</t>
        </is>
      </c>
      <c r="BF1397" t="inlineStr">
        <is>
          <t>Not reported</t>
        </is>
      </c>
      <c r="BG1397" t="inlineStr">
        <is>
          <t>Not reviewed (not included)</t>
        </is>
      </c>
      <c r="BH1397" t="inlineStr">
        <is>
          <t>N/A</t>
        </is>
      </c>
      <c r="BI1397" t="inlineStr">
        <is>
          <t>Not reviewed</t>
        </is>
      </c>
      <c r="BJ1397" t="inlineStr">
        <is>
          <t>Not reviewed</t>
        </is>
      </c>
      <c r="BK1397" t="inlineStr">
        <is>
          <t>Not reviewed</t>
        </is>
      </c>
      <c r="BL1397" t="inlineStr">
        <is>
          <t>Not reviewed</t>
        </is>
      </c>
      <c r="BM1397" t="inlineStr">
        <is>
          <t>Not reviewed (not included)</t>
        </is>
      </c>
      <c r="BN1397" t="inlineStr">
        <is>
          <t>Not Primary Research - E6-Not Primary Research: Title/abstract indicates systematic review, meta-analysis, or review paper</t>
        </is>
      </c>
      <c r="BO1397" t="inlineStr">
        <is>
          <t>Abstract-level screening only</t>
        </is>
      </c>
      <c r="BP1397" t="inlineStr">
        <is>
          <t>Not reported</t>
        </is>
      </c>
    </row>
    <row r="1398">
      <c r="A1398" t="inlineStr">
        <is>
          <t>ADHDSymTracker: Predicting ADHD Symptoms using Apple HealthKit Data</t>
        </is>
      </c>
      <c r="B1398" t="n">
        <v>2025</v>
      </c>
      <c r="C1398" t="inlineStr">
        <is>
          <t>Not checked</t>
        </is>
      </c>
      <c r="D1398" t="inlineStr">
        <is>
          <t>Not checked</t>
        </is>
      </c>
      <c r="E1398" t="inlineStr">
        <is>
          <t>10.1016/J.SMHL.2025.100563</t>
        </is>
      </c>
      <c r="F1398" t="inlineStr">
        <is>
          <t>Attention Deficit Hyperactivity Disorder (ADHD) is a prevalent condition that impacts cognitive and behavioral functioning, posing significant challenges for individuals’ academic and daily lives, particularly among college students. The core symptoms are inattention, hyperactivity and impulsivity. Current diagnostic and symptom tracking methods, whether clinician-administered or self-reported, have several limitations, such as recall bias, high costs, and the necessity for manual intervention. This underscores the necessity for an objective, accurate, and cost-effective tool for ADHD diagnosis that requires minimal manual intervention. To address this issue, we propose a novel approach, ADHDSymTracker, which uses Apple HealthKit data to predict ADHD symptoms. We calculated behavioral features using data collected from 38 college-age students including some with ADHD and developed a suite of machine learning models for ADHD symptom prediction. Our results from ADHDSymTracker indicate that most symptoms can be predicted with reasonable accuracy, achieving an F1 score as high as 0.72, rendering it a promising solution for automatic and continuous ADHD monitoring. © 2025 Elsevier Inc.</t>
        </is>
      </c>
      <c r="G1398" t="inlineStr">
        <is>
          <t>Unimodal</t>
        </is>
      </c>
      <c r="H1398" t="inlineStr">
        <is>
          <t>See abstract</t>
        </is>
      </c>
      <c r="I1398" t="inlineStr">
        <is>
          <t>See abstract</t>
        </is>
      </c>
      <c r="J1398" t="inlineStr">
        <is>
          <t>See abstract (AI/ML)</t>
        </is>
      </c>
      <c r="K1398" t="inlineStr">
        <is>
          <t>See abstract</t>
        </is>
      </c>
      <c r="M1398" t="inlineStr">
        <is>
          <t>See abstract</t>
        </is>
      </c>
      <c r="N1398" t="inlineStr">
        <is>
          <t>See abstract</t>
        </is>
      </c>
      <c r="O1398" t="inlineStr">
        <is>
          <t>Not verified from abstract</t>
        </is>
      </c>
      <c r="P1398" t="inlineStr">
        <is>
          <t>See abstract</t>
        </is>
      </c>
      <c r="Q1398" t="inlineStr">
        <is>
          <t>See abstract</t>
        </is>
      </c>
      <c r="R1398" t="inlineStr">
        <is>
          <t>Not reviewed (not included)</t>
        </is>
      </c>
      <c r="S1398" t="inlineStr">
        <is>
          <t>Not reviewed (not included)</t>
        </is>
      </c>
      <c r="T1398" t="inlineStr">
        <is>
          <t>Abstract screening only. Not Selected for Final 95 (Pending Full Text Review)</t>
        </is>
      </c>
      <c r="U1398" t="inlineStr">
        <is>
          <t>EXCLUDE</t>
        </is>
      </c>
      <c r="V139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98" t="inlineStr">
        <is>
          <t>Excluded: Other Criterion</t>
        </is>
      </c>
      <c r="X1398" t="inlineStr">
        <is>
          <t>Not assessed from abstract</t>
        </is>
      </c>
      <c r="Y1398" t="inlineStr">
        <is>
          <t>Scopus</t>
        </is>
      </c>
      <c r="Z1398" t="inlineStr">
        <is>
          <t>Not determined from abstract</t>
        </is>
      </c>
      <c r="AB1398" t="inlineStr">
        <is>
          <t>Not assessed (not included)</t>
        </is>
      </c>
      <c r="AC1398" t="inlineStr">
        <is>
          <t>Not assessed (not included)</t>
        </is>
      </c>
      <c r="AD1398" t="inlineStr">
        <is>
          <t>Ware S.; Baun A.; Wang P.; Kwakye C.; Dimotsi S.; Swift E.; Gvelesiani N.; Knouse L.E.</t>
        </is>
      </c>
      <c r="AF1398" t="inlineStr">
        <is>
          <t>Hybrid OA (Elsevier)</t>
        </is>
      </c>
      <c r="AH1398" t="inlineStr">
        <is>
          <t>Not assessed</t>
        </is>
      </c>
      <c r="AI1398" t="inlineStr">
        <is>
          <t>Not reported</t>
        </is>
      </c>
      <c r="AJ1398" t="inlineStr">
        <is>
          <t>Not reported</t>
        </is>
      </c>
      <c r="AK1398" t="inlineStr">
        <is>
          <t>Not reported</t>
        </is>
      </c>
      <c r="AL1398" t="inlineStr">
        <is>
          <t>Not reported</t>
        </is>
      </c>
      <c r="AM1398" t="inlineStr">
        <is>
          <t>Not reported</t>
        </is>
      </c>
      <c r="AN1398" t="inlineStr">
        <is>
          <t>Not reported</t>
        </is>
      </c>
      <c r="AO1398" t="inlineStr">
        <is>
          <t>Not reviewed</t>
        </is>
      </c>
      <c r="AP1398" t="inlineStr">
        <is>
          <t>Not reported</t>
        </is>
      </c>
      <c r="AQ1398" t="inlineStr">
        <is>
          <t>Not reported</t>
        </is>
      </c>
      <c r="AR1398" t="inlineStr">
        <is>
          <t>Not reported</t>
        </is>
      </c>
      <c r="AS1398" t="inlineStr">
        <is>
          <t>See abstract</t>
        </is>
      </c>
      <c r="AT1398" t="inlineStr">
        <is>
          <t>Not reviewed</t>
        </is>
      </c>
      <c r="AU1398" t="inlineStr">
        <is>
          <t>Not reviewed</t>
        </is>
      </c>
      <c r="AV1398" t="inlineStr">
        <is>
          <t>Not reviewed</t>
        </is>
      </c>
      <c r="AW1398" t="inlineStr">
        <is>
          <t>Not reviewed</t>
        </is>
      </c>
      <c r="AX1398" t="inlineStr">
        <is>
          <t>Not reported</t>
        </is>
      </c>
      <c r="AY1398" t="inlineStr">
        <is>
          <t>Not reported</t>
        </is>
      </c>
      <c r="AZ1398" t="inlineStr">
        <is>
          <t>Not reported</t>
        </is>
      </c>
      <c r="BA1398" t="inlineStr">
        <is>
          <t>Not reported</t>
        </is>
      </c>
      <c r="BB1398" t="inlineStr">
        <is>
          <t>Not reported</t>
        </is>
      </c>
      <c r="BC1398" t="inlineStr">
        <is>
          <t>Not reported</t>
        </is>
      </c>
      <c r="BD1398" t="inlineStr">
        <is>
          <t>Not reported</t>
        </is>
      </c>
      <c r="BE1398" t="inlineStr">
        <is>
          <t>Not reported</t>
        </is>
      </c>
      <c r="BF1398" t="inlineStr">
        <is>
          <t>Not reported</t>
        </is>
      </c>
      <c r="BG1398" t="inlineStr">
        <is>
          <t>Not reviewed (not included)</t>
        </is>
      </c>
      <c r="BH1398" t="inlineStr">
        <is>
          <t>N/A</t>
        </is>
      </c>
      <c r="BI1398" t="inlineStr">
        <is>
          <t>Not reviewed</t>
        </is>
      </c>
      <c r="BJ1398" t="inlineStr">
        <is>
          <t>Not reviewed</t>
        </is>
      </c>
      <c r="BK1398" t="inlineStr">
        <is>
          <t>Not reviewed</t>
        </is>
      </c>
      <c r="BL1398" t="inlineStr">
        <is>
          <t>Not reviewed</t>
        </is>
      </c>
      <c r="BM1398" t="inlineStr">
        <is>
          <t>Not reviewed (not included)</t>
        </is>
      </c>
      <c r="BN1398" t="inlineStr">
        <is>
          <t>Not Selected for Final 95 (Pending Full Text Review) - Candidate paper not selected for final 95: Passed abstract screening but not included in final selec</t>
        </is>
      </c>
      <c r="BO1398" t="inlineStr">
        <is>
          <t>Abstract-level screening only</t>
        </is>
      </c>
      <c r="BP1398" t="inlineStr">
        <is>
          <t>Not reported</t>
        </is>
      </c>
    </row>
    <row r="1399">
      <c r="A1399" t="inlineStr">
        <is>
          <t>A machine learning analysis of suicidal ideation and suicide attempt among U.S. youth and young adults from multilevel, longitudinal survey data</t>
        </is>
      </c>
      <c r="B1399" t="n">
        <v>2025</v>
      </c>
      <c r="C1399" t="inlineStr">
        <is>
          <t>Not checked</t>
        </is>
      </c>
      <c r="D1399" t="inlineStr">
        <is>
          <t>Not checked</t>
        </is>
      </c>
      <c r="E1399" t="inlineStr">
        <is>
          <t>10.3389/FPSYT.2025.1511966</t>
        </is>
      </c>
      <c r="F1399" t="inlineStr">
        <is>
          <t>Objectives: To investigate individual, interpersonal, health system, and community factors associated with suicidal ideation (SI) and attempts (SA). Methods: Utilizing nationally representative data from the National Longitudinal Study of Adolescent to Adult Health (7th-12th graders in 1994-95 followed &gt;20 years until 2016-18, N=18,375), least absolute shrinkage selector operator (LASSO) regression determined multilevel predictors of SA and SI. Models comprised full and diagnosis subgroups (ADD/ADHD, depression, PTSD, anxiety, learning disabilities [LD]). Results: Approximately 2.48% and 8.97% reported SA and SI, respectively. Over 25% had depression, and 20.98% anxiety, 6.42% PTSD, 4.55% ADD/ADHD, and 2.50% LD. LASSO regression identified 20 and 21 factors associated with SA and SI. Individual-level factors associated with SI and SA included educational attainment, substance use, ADD/ADHD, depression, anxiety, and PTSD. Interpersonal-level factors included social support, household size, and parental education, while health system-level factors comprised health care receipt, health insurance, and counseling. The strongest associations were among individual-level factors followed by interpersonal and health system factors. Conclusions: The distinct factors associated with SI and SA across diagnostic subgroups highlight the importance of targeted, subgroup-specific suicide prevention interventions. These findings emphasize the value of precise, data-driven approaches for suicide prevention among diverse populations and individuals with disabilities across the life-course. Copyright © 2025 Jacobs, Kirby, Kramer and Marlow.</t>
        </is>
      </c>
      <c r="G1399" t="inlineStr">
        <is>
          <t>Unimodal</t>
        </is>
      </c>
      <c r="H1399" t="inlineStr">
        <is>
          <t>See abstract</t>
        </is>
      </c>
      <c r="I1399" t="inlineStr">
        <is>
          <t>See abstract</t>
        </is>
      </c>
      <c r="J1399" t="inlineStr">
        <is>
          <t>See abstract (AI/ML)</t>
        </is>
      </c>
      <c r="K1399" t="inlineStr">
        <is>
          <t>See abstract</t>
        </is>
      </c>
      <c r="M1399" t="inlineStr">
        <is>
          <t>See abstract</t>
        </is>
      </c>
      <c r="N1399" t="inlineStr">
        <is>
          <t>See abstract</t>
        </is>
      </c>
      <c r="O1399" t="inlineStr">
        <is>
          <t>Not verified from abstract</t>
        </is>
      </c>
      <c r="P1399" t="inlineStr">
        <is>
          <t>See abstract</t>
        </is>
      </c>
      <c r="Q1399" t="inlineStr">
        <is>
          <t>See abstract</t>
        </is>
      </c>
      <c r="R1399" t="inlineStr">
        <is>
          <t>Not reviewed (not included)</t>
        </is>
      </c>
      <c r="S1399" t="inlineStr">
        <is>
          <t>Not reviewed (not included)</t>
        </is>
      </c>
      <c r="T1399" t="inlineStr">
        <is>
          <t>Abstract screening only. Not Selected for Final 95 (Pending Full Text Review)</t>
        </is>
      </c>
      <c r="U1399" t="inlineStr">
        <is>
          <t>EXCLUDE</t>
        </is>
      </c>
      <c r="V139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399" t="inlineStr">
        <is>
          <t>Excluded: Other Criterion</t>
        </is>
      </c>
      <c r="X1399" t="inlineStr">
        <is>
          <t>Not assessed from abstract</t>
        </is>
      </c>
      <c r="Y1399" t="inlineStr">
        <is>
          <t>Scopus</t>
        </is>
      </c>
      <c r="Z1399" t="inlineStr">
        <is>
          <t>Not determined from abstract</t>
        </is>
      </c>
      <c r="AB1399" t="inlineStr">
        <is>
          <t>Not assessed (not included)</t>
        </is>
      </c>
      <c r="AC1399" t="inlineStr">
        <is>
          <t>Not assessed (not included)</t>
        </is>
      </c>
      <c r="AD1399" t="inlineStr">
        <is>
          <t>Jacobs M.M.; Kirby A.V.; Kramer J.M.; Marlow N.M.</t>
        </is>
      </c>
      <c r="AF1399" t="inlineStr">
        <is>
          <t>Gold OA (Frontiers)</t>
        </is>
      </c>
      <c r="AH1399" t="inlineStr">
        <is>
          <t>Not assessed</t>
        </is>
      </c>
      <c r="AI1399" t="inlineStr">
        <is>
          <t>Not reported</t>
        </is>
      </c>
      <c r="AJ1399" t="inlineStr">
        <is>
          <t>Not reported</t>
        </is>
      </c>
      <c r="AK1399" t="inlineStr">
        <is>
          <t>Not reported</t>
        </is>
      </c>
      <c r="AL1399" t="inlineStr">
        <is>
          <t>Not reported</t>
        </is>
      </c>
      <c r="AM1399" t="inlineStr">
        <is>
          <t>Not reported</t>
        </is>
      </c>
      <c r="AN1399" t="inlineStr">
        <is>
          <t>Not reported</t>
        </is>
      </c>
      <c r="AO1399" t="inlineStr">
        <is>
          <t>Not reviewed</t>
        </is>
      </c>
      <c r="AP1399" t="inlineStr">
        <is>
          <t>Not reported</t>
        </is>
      </c>
      <c r="AQ1399" t="inlineStr">
        <is>
          <t>Not reported</t>
        </is>
      </c>
      <c r="AR1399" t="inlineStr">
        <is>
          <t>Not reported</t>
        </is>
      </c>
      <c r="AS1399" t="inlineStr">
        <is>
          <t>See abstract</t>
        </is>
      </c>
      <c r="AT1399" t="inlineStr">
        <is>
          <t>Not reviewed</t>
        </is>
      </c>
      <c r="AU1399" t="inlineStr">
        <is>
          <t>Not reviewed</t>
        </is>
      </c>
      <c r="AV1399" t="inlineStr">
        <is>
          <t>Not reviewed</t>
        </is>
      </c>
      <c r="AW1399" t="inlineStr">
        <is>
          <t>Not reviewed</t>
        </is>
      </c>
      <c r="AX1399" t="inlineStr">
        <is>
          <t>Not reported</t>
        </is>
      </c>
      <c r="AY1399" t="inlineStr">
        <is>
          <t>Not reported</t>
        </is>
      </c>
      <c r="AZ1399" t="inlineStr">
        <is>
          <t>Not reported</t>
        </is>
      </c>
      <c r="BA1399" t="inlineStr">
        <is>
          <t>Not reported</t>
        </is>
      </c>
      <c r="BB1399" t="inlineStr">
        <is>
          <t>Not reported</t>
        </is>
      </c>
      <c r="BC1399" t="inlineStr">
        <is>
          <t>Not reported</t>
        </is>
      </c>
      <c r="BD1399" t="inlineStr">
        <is>
          <t>Not reported</t>
        </is>
      </c>
      <c r="BE1399" t="inlineStr">
        <is>
          <t>Not reported</t>
        </is>
      </c>
      <c r="BF1399" t="inlineStr">
        <is>
          <t>Not reported</t>
        </is>
      </c>
      <c r="BG1399" t="inlineStr">
        <is>
          <t>Not reviewed (not included)</t>
        </is>
      </c>
      <c r="BH1399" t="inlineStr">
        <is>
          <t>N/A</t>
        </is>
      </c>
      <c r="BI1399" t="inlineStr">
        <is>
          <t>Not reviewed</t>
        </is>
      </c>
      <c r="BJ1399" t="inlineStr">
        <is>
          <t>Not reviewed</t>
        </is>
      </c>
      <c r="BK1399" t="inlineStr">
        <is>
          <t>Not reviewed</t>
        </is>
      </c>
      <c r="BL1399" t="inlineStr">
        <is>
          <t>Not reviewed</t>
        </is>
      </c>
      <c r="BM1399" t="inlineStr">
        <is>
          <t>Not reviewed (not included)</t>
        </is>
      </c>
      <c r="BN1399" t="inlineStr">
        <is>
          <t>Not Selected for Final 95 (Pending Full Text Review) - Candidate paper not selected for final 95: Passed abstract screening but not included in final selec</t>
        </is>
      </c>
      <c r="BO1399" t="inlineStr">
        <is>
          <t>Abstract-level screening only</t>
        </is>
      </c>
      <c r="BP1399" t="inlineStr">
        <is>
          <t>Not reported</t>
        </is>
      </c>
    </row>
    <row r="1400">
      <c r="A1400" t="inlineStr">
        <is>
          <t>Machine Learning-driven ADHD Classification: Exploring Medication Effects with VMD Sub-band Analysis</t>
        </is>
      </c>
      <c r="B1400" t="n">
        <v>2025</v>
      </c>
      <c r="C1400" t="inlineStr">
        <is>
          <t>Not checked</t>
        </is>
      </c>
      <c r="D1400" t="inlineStr">
        <is>
          <t>Not checked</t>
        </is>
      </c>
      <c r="E1400" t="inlineStr">
        <is>
          <t>10.2174/0115734099400072251022043532</t>
        </is>
      </c>
      <c r="F1400" t="inlineStr">
        <is>
          <t>Introduction: There has been increasing interest in neuroimaging studies in recent years, and computer-aided approaches have gained prominence in improving diagnostic accuracy. Attention Deficit Hyperactivity Disorder (ADHD) is a prevalent neurodevelopmental disorder characterized by inattention, impulsivity, and hyperactivity. Traditional diagnostic approaches often rely on subjective assessments, highlighting the need for more objective, data-driven methods. This study aims to classify ADHD subtypes and assess medication effects by converting resting-state fMRI images into one-dimensional (1D) signals and extracting statistical features using Variational Mode Decomposition (VMD). Methods: Resting-state fMRI data from the ADHD-200 dataset, including 41 healthy controls (HC), 41 medicated ADHD-Combined (ADHD-C) individuals, and 41 non-medicated ADHD-C individuals, were analyzed. The 1D fMRI signals were decomposed into nine sub-bands using VMD. Statistical features were extracted from each sub-band and classified using Support Vector Machines (SVM), Linear Discriminant Analysis (LDA), and Artificial Neural Networks (ANN). Results: VMD-derived features substantially improved classification performance. The highest binary classification accuracy was achieved by LDA: 96.34% distinguishing non-medicated ADHD from controls and 88.41% for medicated ADHD versus controls. The classification between medicated and non-medicated ADHD yielded 79.63% accuracy. Ternary classification across all groups reached 69.51% accuracy. Discussion: These findings show that the VMD-based approach improves the classification of ADHD subtypes and helps evaluate medication effects. However, the lower performance in multi-class classification reflects the complexity of ADHD neuroimaging data. Conclusion: The VMD-based approach improves classification accuracy, especially in distinguishing ADHD subtypes and medication effects, supporting its potential as an objective tool for diagnosis and treatm</t>
        </is>
      </c>
      <c r="G1400" t="inlineStr">
        <is>
          <t>Unimodal</t>
        </is>
      </c>
      <c r="H1400" t="inlineStr">
        <is>
          <t>See abstract</t>
        </is>
      </c>
      <c r="I1400" t="inlineStr">
        <is>
          <t>See abstract</t>
        </is>
      </c>
      <c r="J1400" t="inlineStr">
        <is>
          <t>See abstract (AI/ML)</t>
        </is>
      </c>
      <c r="K1400" t="inlineStr">
        <is>
          <t>See abstract</t>
        </is>
      </c>
      <c r="M1400" t="inlineStr">
        <is>
          <t>See abstract</t>
        </is>
      </c>
      <c r="N1400" t="inlineStr">
        <is>
          <t>See abstract</t>
        </is>
      </c>
      <c r="O1400" t="inlineStr">
        <is>
          <t>Not verified from abstract</t>
        </is>
      </c>
      <c r="P1400" t="inlineStr">
        <is>
          <t>See abstract</t>
        </is>
      </c>
      <c r="Q1400" t="inlineStr">
        <is>
          <t>See abstract</t>
        </is>
      </c>
      <c r="R1400" t="inlineStr">
        <is>
          <t>Not reviewed (not included)</t>
        </is>
      </c>
      <c r="S1400" t="inlineStr">
        <is>
          <t>Not reviewed (not included)</t>
        </is>
      </c>
      <c r="T1400" t="inlineStr">
        <is>
          <t>Abstract screening only. Not Selected for Final 95 (Pending Full Text Review)</t>
        </is>
      </c>
      <c r="U1400" t="inlineStr">
        <is>
          <t>EXCLUDE</t>
        </is>
      </c>
      <c r="V14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00" t="inlineStr">
        <is>
          <t>Excluded: Other Criterion</t>
        </is>
      </c>
      <c r="X1400" t="inlineStr">
        <is>
          <t>Not assessed from abstract</t>
        </is>
      </c>
      <c r="Y1400" t="inlineStr">
        <is>
          <t>Scopus</t>
        </is>
      </c>
      <c r="Z1400" t="inlineStr">
        <is>
          <t>Not determined from abstract</t>
        </is>
      </c>
      <c r="AB1400" t="inlineStr">
        <is>
          <t>Not assessed (not included)</t>
        </is>
      </c>
      <c r="AC1400" t="inlineStr">
        <is>
          <t>Not assessed (not included)</t>
        </is>
      </c>
      <c r="AD1400" t="inlineStr">
        <is>
          <t>Aker E.; Benli Ş.G.; Ak Z.</t>
        </is>
      </c>
      <c r="AF1400" t="inlineStr">
        <is>
          <t>Unknown - Verify via DOI</t>
        </is>
      </c>
      <c r="AH1400" t="inlineStr">
        <is>
          <t>Not assessed</t>
        </is>
      </c>
      <c r="AI1400" t="inlineStr">
        <is>
          <t>Not reported</t>
        </is>
      </c>
      <c r="AJ1400" t="n">
        <v>41</v>
      </c>
      <c r="AK1400" t="inlineStr">
        <is>
          <t>Not reported</t>
        </is>
      </c>
      <c r="AL1400" t="inlineStr">
        <is>
          <t>Not reported</t>
        </is>
      </c>
      <c r="AM1400" t="inlineStr">
        <is>
          <t>Not reported</t>
        </is>
      </c>
      <c r="AN1400" t="inlineStr">
        <is>
          <t>Not reported</t>
        </is>
      </c>
      <c r="AO1400" t="inlineStr">
        <is>
          <t>Not reviewed</t>
        </is>
      </c>
      <c r="AP1400" t="inlineStr">
        <is>
          <t>Not reported</t>
        </is>
      </c>
      <c r="AQ1400" t="inlineStr">
        <is>
          <t>Not reported</t>
        </is>
      </c>
      <c r="AR1400" t="inlineStr">
        <is>
          <t>Not reported</t>
        </is>
      </c>
      <c r="AS1400" t="inlineStr">
        <is>
          <t>See abstract</t>
        </is>
      </c>
      <c r="AT1400" t="inlineStr">
        <is>
          <t>Not reviewed</t>
        </is>
      </c>
      <c r="AU1400" t="inlineStr">
        <is>
          <t>Not reviewed</t>
        </is>
      </c>
      <c r="AV1400" t="inlineStr">
        <is>
          <t>Not reviewed</t>
        </is>
      </c>
      <c r="AW1400" t="inlineStr">
        <is>
          <t>Not reviewed</t>
        </is>
      </c>
      <c r="AX1400" t="inlineStr">
        <is>
          <t>Not reported</t>
        </is>
      </c>
      <c r="AY1400" t="inlineStr">
        <is>
          <t>Not reported</t>
        </is>
      </c>
      <c r="AZ1400" t="inlineStr">
        <is>
          <t>Not reported</t>
        </is>
      </c>
      <c r="BA1400" t="inlineStr">
        <is>
          <t>Not reported</t>
        </is>
      </c>
      <c r="BB1400" t="inlineStr">
        <is>
          <t>Not reported</t>
        </is>
      </c>
      <c r="BC1400" t="inlineStr">
        <is>
          <t>Not reported</t>
        </is>
      </c>
      <c r="BD1400" t="inlineStr">
        <is>
          <t>Not reported</t>
        </is>
      </c>
      <c r="BE1400" t="inlineStr">
        <is>
          <t>Not reported</t>
        </is>
      </c>
      <c r="BF1400" t="inlineStr">
        <is>
          <t>Not reported</t>
        </is>
      </c>
      <c r="BG1400" t="inlineStr">
        <is>
          <t>Not reviewed (not included)</t>
        </is>
      </c>
      <c r="BH1400" t="inlineStr">
        <is>
          <t>N/A</t>
        </is>
      </c>
      <c r="BI1400" t="inlineStr">
        <is>
          <t>Not reviewed</t>
        </is>
      </c>
      <c r="BJ1400" t="inlineStr">
        <is>
          <t>Not reviewed</t>
        </is>
      </c>
      <c r="BK1400" t="inlineStr">
        <is>
          <t>Not reviewed</t>
        </is>
      </c>
      <c r="BL1400" t="inlineStr">
        <is>
          <t>Not reviewed</t>
        </is>
      </c>
      <c r="BM1400" t="inlineStr">
        <is>
          <t>Not reviewed (not included)</t>
        </is>
      </c>
      <c r="BN1400" t="inlineStr">
        <is>
          <t>Not Selected for Final 95 (Pending Full Text Review) - Candidate paper not selected for final 95: Passed abstract screening but not included in final selec</t>
        </is>
      </c>
      <c r="BO1400" t="inlineStr">
        <is>
          <t>Abstract-level screening only</t>
        </is>
      </c>
      <c r="BP1400" t="inlineStr">
        <is>
          <t>Not reported</t>
        </is>
      </c>
    </row>
    <row r="1401">
      <c r="A1401" t="inlineStr">
        <is>
          <t>Multikingdom and functional gut microbiota markers for autism spectrum disorder</t>
        </is>
      </c>
      <c r="B1401" t="n">
        <v>2024</v>
      </c>
      <c r="C1401" t="inlineStr">
        <is>
          <t>Not checked</t>
        </is>
      </c>
      <c r="D1401" t="inlineStr">
        <is>
          <t>Not checked</t>
        </is>
      </c>
      <c r="E1401" t="inlineStr">
        <is>
          <t>10.1038/S41564-024-01739-1</t>
        </is>
      </c>
      <c r="F1401" t="inlineStr">
        <is>
          <t>Associations between the gut microbiome and autism spectrum disorder (ASD) have been investigated although most studies have focused on the bacterial component of the microbiome. Whether gut archaea, fungi and viruses, or function of the gut microbiome, is altered in ASD is unclear. Here we performed metagenomic sequencing on faecal samples from 1,627 children (aged 1–13 years, 24.4% female) with or without ASD, with extensive phenotype data. Integrated analyses revealed that 14 archaea, 51 bacteria, 7 fungi, 18 viruses, 27 microbial genes and 12 metabolic pathways were altered in children with ASD. Machine learning using single-kingdom panels showed area under the curve (AUC) of 0.68 to 0.87 in differentiating children with ASD from those that are neurotypical. A panel of 31 multikingdom and functional markers showed a superior diagnostic accuracy with an AUC of 0.91, with comparable performance for males and females. Accuracy of the model was predominantly driven by the biosynthesis pathways of ubiquinol-7 or thiamine diphosphate, which were less abundant in children with ASD. Collectively, our findings highlight the potential application of multikingdom and functional gut microbiota markers as non-invasive diagnostic tools in ASD. © The Author(s), under exclusive licence to Springer Nature Limited 2024.</t>
        </is>
      </c>
      <c r="G1401" t="inlineStr">
        <is>
          <t>Unimodal</t>
        </is>
      </c>
      <c r="H1401" t="inlineStr">
        <is>
          <t>See abstract</t>
        </is>
      </c>
      <c r="I1401" t="inlineStr">
        <is>
          <t>See abstract</t>
        </is>
      </c>
      <c r="J1401" t="inlineStr">
        <is>
          <t>See abstract (AI/ML)</t>
        </is>
      </c>
      <c r="K1401" t="inlineStr">
        <is>
          <t>See abstract</t>
        </is>
      </c>
      <c r="L1401" t="n">
        <v>627</v>
      </c>
      <c r="M1401" t="inlineStr">
        <is>
          <t>See abstract</t>
        </is>
      </c>
      <c r="N1401" t="inlineStr">
        <is>
          <t>N≈627; details in abstract</t>
        </is>
      </c>
      <c r="O1401" t="inlineStr">
        <is>
          <t>Extracted from abstract: N≈627</t>
        </is>
      </c>
      <c r="P1401" t="inlineStr">
        <is>
          <t>See abstract</t>
        </is>
      </c>
      <c r="Q1401" t="inlineStr">
        <is>
          <t>See abstract</t>
        </is>
      </c>
      <c r="R1401" t="inlineStr">
        <is>
          <t>Not reviewed (not included)</t>
        </is>
      </c>
      <c r="S1401" t="inlineStr">
        <is>
          <t>Not reviewed (not included)</t>
        </is>
      </c>
      <c r="T1401" t="inlineStr">
        <is>
          <t>Abstract screening only. Non-ADHD Focused</t>
        </is>
      </c>
      <c r="U1401" t="inlineStr">
        <is>
          <t>EXCLUDE</t>
        </is>
      </c>
      <c r="V1401" t="inlineStr">
        <is>
          <t>E2-Not ADHD focused: Neither title nor abstract mentions ADHD or attention-deficit/hyperactivity</t>
        </is>
      </c>
      <c r="W1401" t="inlineStr">
        <is>
          <t>Excluded: Not ADHD Focused</t>
        </is>
      </c>
      <c r="X1401" t="inlineStr">
        <is>
          <t>Not assessed from abstract</t>
        </is>
      </c>
      <c r="Y1401" t="inlineStr">
        <is>
          <t>Scopus</t>
        </is>
      </c>
      <c r="Z1401" t="inlineStr">
        <is>
          <t>Not determined from abstract</t>
        </is>
      </c>
      <c r="AB1401" t="inlineStr">
        <is>
          <t>Not assessed (not included)</t>
        </is>
      </c>
      <c r="AC1401" t="inlineStr">
        <is>
          <t>Not assessed (not included)</t>
        </is>
      </c>
      <c r="AD1401" t="inlineStr">
        <is>
          <t>Su Q.; Wong O.W.H.; Lu W.; Wan Y.; Zhang L.; Xu W.; Li M.K.T.; Liu C.; Cheung C.P.; Ching J.Y.L.; Cheong P.K.; Leung T.F.; Chan S.; Leung P.; Chan F.K.L.; Ng S.C.</t>
        </is>
      </c>
      <c r="AF1401" t="inlineStr">
        <is>
          <t>Unknown - Verify via DOI</t>
        </is>
      </c>
      <c r="AH1401" t="inlineStr">
        <is>
          <t>Not assessed</t>
        </is>
      </c>
      <c r="AI1401" t="inlineStr">
        <is>
          <t>Not reported</t>
        </is>
      </c>
      <c r="AJ1401" t="inlineStr">
        <is>
          <t>Not reported</t>
        </is>
      </c>
      <c r="AK1401" t="inlineStr">
        <is>
          <t>Not reported</t>
        </is>
      </c>
      <c r="AL1401" t="inlineStr">
        <is>
          <t>Not reported</t>
        </is>
      </c>
      <c r="AM1401" t="inlineStr">
        <is>
          <t>Not reported</t>
        </is>
      </c>
      <c r="AN1401" t="inlineStr">
        <is>
          <t>Not reported</t>
        </is>
      </c>
      <c r="AO1401" t="inlineStr">
        <is>
          <t>Not reviewed</t>
        </is>
      </c>
      <c r="AP1401" t="inlineStr">
        <is>
          <t>Not reported</t>
        </is>
      </c>
      <c r="AQ1401" t="inlineStr">
        <is>
          <t>Not reported</t>
        </is>
      </c>
      <c r="AR1401" t="inlineStr">
        <is>
          <t>Not reported</t>
        </is>
      </c>
      <c r="AS1401" t="inlineStr">
        <is>
          <t>See abstract</t>
        </is>
      </c>
      <c r="AT1401" t="inlineStr">
        <is>
          <t>Not reviewed</t>
        </is>
      </c>
      <c r="AU1401" t="inlineStr">
        <is>
          <t>Not reviewed</t>
        </is>
      </c>
      <c r="AV1401" t="inlineStr">
        <is>
          <t>Not reviewed</t>
        </is>
      </c>
      <c r="AW1401" t="inlineStr">
        <is>
          <t>Not reviewed</t>
        </is>
      </c>
      <c r="AX1401" t="inlineStr">
        <is>
          <t>Not reported</t>
        </is>
      </c>
      <c r="AY1401" t="inlineStr">
        <is>
          <t>Not reported</t>
        </is>
      </c>
      <c r="AZ1401" t="inlineStr">
        <is>
          <t>Not reported</t>
        </is>
      </c>
      <c r="BA1401" t="inlineStr">
        <is>
          <t>Not reported</t>
        </is>
      </c>
      <c r="BB1401" t="inlineStr">
        <is>
          <t>Not reported</t>
        </is>
      </c>
      <c r="BC1401" t="inlineStr">
        <is>
          <t>Not reported</t>
        </is>
      </c>
      <c r="BD1401" t="inlineStr">
        <is>
          <t>Not reported</t>
        </is>
      </c>
      <c r="BE1401" t="inlineStr">
        <is>
          <t>Not reported</t>
        </is>
      </c>
      <c r="BF1401" t="inlineStr">
        <is>
          <t>Not reported</t>
        </is>
      </c>
      <c r="BG1401" t="inlineStr">
        <is>
          <t>Not reviewed (not included)</t>
        </is>
      </c>
      <c r="BH1401" t="inlineStr">
        <is>
          <t>N/A</t>
        </is>
      </c>
      <c r="BI1401" t="inlineStr">
        <is>
          <t>Not reviewed</t>
        </is>
      </c>
      <c r="BJ1401" t="inlineStr">
        <is>
          <t>Not reviewed</t>
        </is>
      </c>
      <c r="BK1401" t="inlineStr">
        <is>
          <t>Not reviewed</t>
        </is>
      </c>
      <c r="BL1401" t="inlineStr">
        <is>
          <t>Not reviewed</t>
        </is>
      </c>
      <c r="BM1401" t="inlineStr">
        <is>
          <t>Not reviewed (not included)</t>
        </is>
      </c>
      <c r="BN1401" t="inlineStr">
        <is>
          <t>Non-ADHD Focused - E2-Not ADHD focused: Neither title nor abstract mentions ADHD or attention-deficit/hyperactivity</t>
        </is>
      </c>
      <c r="BO1401" t="inlineStr">
        <is>
          <t>Abstract-level screening only</t>
        </is>
      </c>
      <c r="BP1401" t="inlineStr">
        <is>
          <t>Not reported</t>
        </is>
      </c>
    </row>
    <row r="1402">
      <c r="A1402" t="inlineStr">
        <is>
          <t>Investigating the impact of an AI-based play activities intervention on the quality of life of school-aged children with ADHD</t>
        </is>
      </c>
      <c r="B1402" t="n">
        <v>2024</v>
      </c>
      <c r="C1402" t="inlineStr">
        <is>
          <t>Not checked</t>
        </is>
      </c>
      <c r="D1402" t="inlineStr">
        <is>
          <t>Not checked</t>
        </is>
      </c>
      <c r="E1402" t="inlineStr">
        <is>
          <t>10.1016/J.RIDD.2024.104858</t>
        </is>
      </c>
      <c r="F1402" t="inlineStr">
        <is>
          <t>Background: Attention-Deficit/Hyperactivity Disorder (ADHD) is a prevalent neurodevelopmental disorder that not only impacts children's behavior, learning, and social interactions but also their quality of life. Advances in artificial intelligence (AI) may provide new opportunities to improve the ADHD symptoms and quality of life of children with ADHD, especially through customized play activities that address their specific needs. Aims: This study examined the impact of AI-based play activities on the quality of life of 61 Saudi children aged between 8 and 12 years who had an ADHD diagnosis. Methods: AI-based play activities intervention consisted of twelve 45-minute sessions, delivered to the experimental group over four weeks (three sessions per week). The control group did not receive any intervention. Children and parents completed the Pediatric Quality of Life Inventory (PedsQL) at pre-test, post-test and follow-up. Results and outcomes: The experimental group exhibited significant improvements in all dimensions and total scores of PedsQL, with moderate to large effect sizes. These improvements were not observed in the control group. The beneficial effects of the AI-based play activities were maintained at the 7-weeks follow-up. Conclusions: AI-based play interventions may enhance quality of life for children with ADHD, with sustained improvements observed after 7-weeks. Incorporating such interventions into educational and therapeutic settings could improve behavioral, social, and cognitive ADHD symptoms. Future research should explore broader applications and long-term effects of AI-based play activities interventions. © 2024 Elsevier Ltd</t>
        </is>
      </c>
      <c r="G1402" t="inlineStr">
        <is>
          <t>Unimodal</t>
        </is>
      </c>
      <c r="H1402" t="inlineStr">
        <is>
          <t>See abstract</t>
        </is>
      </c>
      <c r="I1402" t="inlineStr">
        <is>
          <t>See abstract</t>
        </is>
      </c>
      <c r="J1402" t="inlineStr">
        <is>
          <t>See abstract (AI/ML)</t>
        </is>
      </c>
      <c r="K1402" t="inlineStr">
        <is>
          <t>See abstract</t>
        </is>
      </c>
      <c r="M1402" t="inlineStr">
        <is>
          <t>See abstract</t>
        </is>
      </c>
      <c r="N1402" t="inlineStr">
        <is>
          <t>See abstract</t>
        </is>
      </c>
      <c r="O1402" t="inlineStr">
        <is>
          <t>Not verified from abstract</t>
        </is>
      </c>
      <c r="P1402" t="inlineStr">
        <is>
          <t>See abstract</t>
        </is>
      </c>
      <c r="Q1402" t="inlineStr">
        <is>
          <t>See abstract</t>
        </is>
      </c>
      <c r="R1402" t="inlineStr">
        <is>
          <t>Not reviewed (not included)</t>
        </is>
      </c>
      <c r="S1402" t="inlineStr">
        <is>
          <t>Not reviewed (not included)</t>
        </is>
      </c>
      <c r="T1402" t="inlineStr">
        <is>
          <t>Abstract screening only. Not Selected for Final 95 (Pending Full Text Review)</t>
        </is>
      </c>
      <c r="U1402" t="inlineStr">
        <is>
          <t>EXCLUDE</t>
        </is>
      </c>
      <c r="V140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02" t="inlineStr">
        <is>
          <t>Excluded: Other Criterion</t>
        </is>
      </c>
      <c r="X1402" t="inlineStr">
        <is>
          <t>Not assessed from abstract</t>
        </is>
      </c>
      <c r="Y1402" t="inlineStr">
        <is>
          <t>Scopus</t>
        </is>
      </c>
      <c r="Z1402" t="inlineStr">
        <is>
          <t>Not determined from abstract</t>
        </is>
      </c>
      <c r="AB1402" t="inlineStr">
        <is>
          <t>Not assessed (not included)</t>
        </is>
      </c>
      <c r="AC1402" t="inlineStr">
        <is>
          <t>Not assessed (not included)</t>
        </is>
      </c>
      <c r="AD1402" t="inlineStr">
        <is>
          <t>Aldakhil A.F.</t>
        </is>
      </c>
      <c r="AF1402" t="inlineStr">
        <is>
          <t>Hybrid OA (Elsevier)</t>
        </is>
      </c>
      <c r="AH1402" t="inlineStr">
        <is>
          <t>Not assessed</t>
        </is>
      </c>
      <c r="AI1402" t="inlineStr">
        <is>
          <t>Not reported</t>
        </is>
      </c>
      <c r="AJ1402" t="inlineStr">
        <is>
          <t>Not reported</t>
        </is>
      </c>
      <c r="AK1402" t="inlineStr">
        <is>
          <t>Not reported</t>
        </is>
      </c>
      <c r="AL1402" t="inlineStr">
        <is>
          <t>Not reported</t>
        </is>
      </c>
      <c r="AM1402" t="inlineStr">
        <is>
          <t>Not reported</t>
        </is>
      </c>
      <c r="AN1402" t="inlineStr">
        <is>
          <t>Not reported</t>
        </is>
      </c>
      <c r="AO1402" t="inlineStr">
        <is>
          <t>Not reviewed</t>
        </is>
      </c>
      <c r="AP1402" t="inlineStr">
        <is>
          <t>Not reported</t>
        </is>
      </c>
      <c r="AQ1402" t="inlineStr">
        <is>
          <t>Not reported</t>
        </is>
      </c>
      <c r="AR1402" t="inlineStr">
        <is>
          <t>Not reported</t>
        </is>
      </c>
      <c r="AS1402" t="inlineStr">
        <is>
          <t>See abstract</t>
        </is>
      </c>
      <c r="AT1402" t="inlineStr">
        <is>
          <t>Not reviewed</t>
        </is>
      </c>
      <c r="AU1402" t="inlineStr">
        <is>
          <t>Not reviewed</t>
        </is>
      </c>
      <c r="AV1402" t="inlineStr">
        <is>
          <t>Not reviewed</t>
        </is>
      </c>
      <c r="AW1402" t="inlineStr">
        <is>
          <t>Not reviewed</t>
        </is>
      </c>
      <c r="AX1402" t="inlineStr">
        <is>
          <t>Not reported</t>
        </is>
      </c>
      <c r="AY1402" t="inlineStr">
        <is>
          <t>Not reported</t>
        </is>
      </c>
      <c r="AZ1402" t="inlineStr">
        <is>
          <t>Not reported</t>
        </is>
      </c>
      <c r="BA1402" t="inlineStr">
        <is>
          <t>Not reported</t>
        </is>
      </c>
      <c r="BB1402" t="inlineStr">
        <is>
          <t>Not reported</t>
        </is>
      </c>
      <c r="BC1402" t="inlineStr">
        <is>
          <t>Not reported</t>
        </is>
      </c>
      <c r="BD1402" t="inlineStr">
        <is>
          <t>Not reported</t>
        </is>
      </c>
      <c r="BE1402" t="inlineStr">
        <is>
          <t>Not reported</t>
        </is>
      </c>
      <c r="BF1402" t="inlineStr">
        <is>
          <t>Not reported</t>
        </is>
      </c>
      <c r="BG1402" t="inlineStr">
        <is>
          <t>Not reviewed (not included)</t>
        </is>
      </c>
      <c r="BH1402" t="inlineStr">
        <is>
          <t>N/A</t>
        </is>
      </c>
      <c r="BI1402" t="inlineStr">
        <is>
          <t>Not reviewed</t>
        </is>
      </c>
      <c r="BJ1402" t="inlineStr">
        <is>
          <t>Not reviewed</t>
        </is>
      </c>
      <c r="BK1402" t="inlineStr">
        <is>
          <t>Not reviewed</t>
        </is>
      </c>
      <c r="BL1402" t="inlineStr">
        <is>
          <t>Not reviewed</t>
        </is>
      </c>
      <c r="BM1402" t="inlineStr">
        <is>
          <t>Not reviewed (not included)</t>
        </is>
      </c>
      <c r="BN1402" t="inlineStr">
        <is>
          <t>Not Selected for Final 95 (Pending Full Text Review) - Candidate paper not selected for final 95: Passed abstract screening but not included in final selec</t>
        </is>
      </c>
      <c r="BO1402" t="inlineStr">
        <is>
          <t>Abstract-level screening only</t>
        </is>
      </c>
      <c r="BP1402" t="inlineStr">
        <is>
          <t>Not reported</t>
        </is>
      </c>
    </row>
    <row r="1403">
      <c r="A1403" t="inlineStr">
        <is>
          <t>Reliable Multi-Class Mental Health Prediction Using a WiSARD Discriminator Model on Imbalanced Data</t>
        </is>
      </c>
      <c r="B1403" t="n">
        <v>2026</v>
      </c>
      <c r="C1403" t="inlineStr">
        <is>
          <t>Not checked</t>
        </is>
      </c>
      <c r="D1403" t="inlineStr">
        <is>
          <t>Not checked</t>
        </is>
      </c>
      <c r="E1403" t="inlineStr">
        <is>
          <t>10.1177/00469580261418270</t>
        </is>
      </c>
      <c r="F1403" t="inlineStr">
        <is>
          <t>ML-based mental disorder prediction plays an increasingly important role in early screening, clinical decision support, and personalized mental healthcare. However, reliable multi-class classification remains challenging due to high dimensionality, class imbalance, and subtle psychological features. This study describes an interpretable, RAM-based WiSARD classifier for the multi-disorder mental health prediction problem and compares its performance to established models. A retrospective experimental study was carried out in the year 2024 using publicly available mental-health diagnostic data from the Kaggle Mental Disorders Dataset. The dataset consisted of 637 records and 29 symptom-based features representing disorders such as Major Depressive Disorder, Anxiety, PTSD, OCD, ADHD, Bipolar Disorder, and others. Records with missing values, incomplete diagnostic labels, or duplicated entries were excluded. Thus, 637 complete cases were selected for analysis. No clinical identifiers were involved, and hence, ethical clearance was not required. In the present study, WiSARD was tested using a 10-fold stratified cross-validation design against Multilayer Perceptron, Naïve Bayes, DTNB, IB1, and A1DE. The performance was computed using precision, recall, F-measure, accuracy, MCC, MAE, and KS. The study was geographically conducted in Pakistan as part of computational healthcare research. WiSARD classifier achieved the best overall performance with an overall accuracy of 98.27%, F-measure of 0.983, MCC of 0.982, and KS of 0.981, outperforming all baseline models under the same evaluation conditions. Analysis of ROC-AUC, TPR, TNR, and error distributions further showed that WiSARD was more tolerant of misclassifications associated with minority disorder classes, thereby addressing the imbalance present in the dataset. The ablation study verified its contribution to improved reliability and interpretability through RAM-based pattern recognition. The results have shown that WiS</t>
        </is>
      </c>
      <c r="G1403" t="inlineStr">
        <is>
          <t>Unimodal</t>
        </is>
      </c>
      <c r="H1403" t="inlineStr">
        <is>
          <t>See abstract</t>
        </is>
      </c>
      <c r="I1403" t="inlineStr">
        <is>
          <t>See abstract</t>
        </is>
      </c>
      <c r="J1403" t="inlineStr">
        <is>
          <t>See abstract (AI/ML)</t>
        </is>
      </c>
      <c r="K1403" t="inlineStr">
        <is>
          <t>See abstract</t>
        </is>
      </c>
      <c r="M1403" t="inlineStr">
        <is>
          <t>See abstract</t>
        </is>
      </c>
      <c r="N1403" t="inlineStr">
        <is>
          <t>See abstract</t>
        </is>
      </c>
      <c r="O1403" t="inlineStr">
        <is>
          <t>Not verified from abstract</t>
        </is>
      </c>
      <c r="P1403" t="inlineStr">
        <is>
          <t>See abstract</t>
        </is>
      </c>
      <c r="Q1403" t="inlineStr">
        <is>
          <t>See abstract</t>
        </is>
      </c>
      <c r="R1403" t="inlineStr">
        <is>
          <t>Not reviewed (not included)</t>
        </is>
      </c>
      <c r="S1403" t="inlineStr">
        <is>
          <t>Not reviewed (not included)</t>
        </is>
      </c>
      <c r="T1403" t="inlineStr">
        <is>
          <t>Abstract screening only. Out of Date Range</t>
        </is>
      </c>
      <c r="U1403" t="inlineStr">
        <is>
          <t>EXCLUDE</t>
        </is>
      </c>
      <c r="V1403" t="inlineStr">
        <is>
          <t>E4-Year: Published 2026, outside 2019-2025 window</t>
        </is>
      </c>
      <c r="W1403" t="inlineStr">
        <is>
          <t>Out of Date Range</t>
        </is>
      </c>
      <c r="X1403" t="inlineStr">
        <is>
          <t>Not assessed from abstract</t>
        </is>
      </c>
      <c r="Y1403" t="inlineStr">
        <is>
          <t>Scopus</t>
        </is>
      </c>
      <c r="Z1403" t="inlineStr">
        <is>
          <t>Not determined from abstract</t>
        </is>
      </c>
      <c r="AB1403" t="inlineStr">
        <is>
          <t>Not assessed (not included)</t>
        </is>
      </c>
      <c r="AC1403" t="inlineStr">
        <is>
          <t>Not assessed (not included)</t>
        </is>
      </c>
      <c r="AD1403" t="inlineStr">
        <is>
          <t>Binsawad M.</t>
        </is>
      </c>
      <c r="AF1403" t="inlineStr">
        <is>
          <t>Unknown - Verify via DOI</t>
        </is>
      </c>
      <c r="AH1403" t="inlineStr">
        <is>
          <t>Not assessed</t>
        </is>
      </c>
      <c r="AI1403" t="inlineStr">
        <is>
          <t>Not reported</t>
        </is>
      </c>
      <c r="AJ1403" t="inlineStr">
        <is>
          <t>Not reported</t>
        </is>
      </c>
      <c r="AK1403" t="inlineStr">
        <is>
          <t>Not reported</t>
        </is>
      </c>
      <c r="AL1403" t="inlineStr">
        <is>
          <t>Not reported</t>
        </is>
      </c>
      <c r="AM1403" t="inlineStr">
        <is>
          <t>Not reported</t>
        </is>
      </c>
      <c r="AN1403" t="inlineStr">
        <is>
          <t>Not reported</t>
        </is>
      </c>
      <c r="AO1403" t="inlineStr">
        <is>
          <t>Not reviewed</t>
        </is>
      </c>
      <c r="AP1403" t="inlineStr">
        <is>
          <t>Not reported</t>
        </is>
      </c>
      <c r="AQ1403" t="inlineStr">
        <is>
          <t>Not reported</t>
        </is>
      </c>
      <c r="AR1403" t="inlineStr">
        <is>
          <t>Not reported</t>
        </is>
      </c>
      <c r="AS1403" t="inlineStr">
        <is>
          <t>See abstract</t>
        </is>
      </c>
      <c r="AT1403" t="inlineStr">
        <is>
          <t>Not reviewed</t>
        </is>
      </c>
      <c r="AU1403" t="inlineStr">
        <is>
          <t>Not reviewed</t>
        </is>
      </c>
      <c r="AV1403" t="inlineStr">
        <is>
          <t>Not reviewed</t>
        </is>
      </c>
      <c r="AW1403" t="inlineStr">
        <is>
          <t>Not reviewed</t>
        </is>
      </c>
      <c r="AX1403" t="inlineStr">
        <is>
          <t>Not reported</t>
        </is>
      </c>
      <c r="AY1403" t="inlineStr">
        <is>
          <t>Not reported</t>
        </is>
      </c>
      <c r="AZ1403" t="inlineStr">
        <is>
          <t>Not reported</t>
        </is>
      </c>
      <c r="BA1403" t="inlineStr">
        <is>
          <t>Not reported</t>
        </is>
      </c>
      <c r="BB1403" t="inlineStr">
        <is>
          <t>Not reported</t>
        </is>
      </c>
      <c r="BC1403" t="inlineStr">
        <is>
          <t>Not reported</t>
        </is>
      </c>
      <c r="BD1403" t="inlineStr">
        <is>
          <t>Not reported</t>
        </is>
      </c>
      <c r="BE1403" t="inlineStr">
        <is>
          <t>Not reported</t>
        </is>
      </c>
      <c r="BF1403" t="inlineStr">
        <is>
          <t>Not reported</t>
        </is>
      </c>
      <c r="BG1403" t="inlineStr">
        <is>
          <t>Not reviewed (not included)</t>
        </is>
      </c>
      <c r="BH1403" t="inlineStr">
        <is>
          <t>N/A</t>
        </is>
      </c>
      <c r="BI1403" t="inlineStr">
        <is>
          <t>Not reviewed</t>
        </is>
      </c>
      <c r="BJ1403" t="inlineStr">
        <is>
          <t>Not reviewed</t>
        </is>
      </c>
      <c r="BK1403" t="inlineStr">
        <is>
          <t>Not reviewed</t>
        </is>
      </c>
      <c r="BL1403" t="inlineStr">
        <is>
          <t>Not reviewed</t>
        </is>
      </c>
      <c r="BM1403" t="inlineStr">
        <is>
          <t>Not reviewed (not included)</t>
        </is>
      </c>
      <c r="BN1403" t="inlineStr">
        <is>
          <t>Out of Date Range - E4-Year: Published 2026, outside 2019-2025 window</t>
        </is>
      </c>
      <c r="BO1403" t="inlineStr">
        <is>
          <t>Abstract-level screening only</t>
        </is>
      </c>
      <c r="BP1403" t="inlineStr">
        <is>
          <t>Not reported</t>
        </is>
      </c>
    </row>
    <row r="1404">
      <c r="A1404" t="inlineStr">
        <is>
          <t>Artificial intelligence or sleep experts: Comparing polysomnographic sleep staging in children and adolescents</t>
        </is>
      </c>
      <c r="B1404" t="n">
        <v>2025</v>
      </c>
      <c r="C1404" t="inlineStr">
        <is>
          <t>Not checked</t>
        </is>
      </c>
      <c r="D1404" t="inlineStr">
        <is>
          <t>Not checked</t>
        </is>
      </c>
      <c r="E1404" t="inlineStr">
        <is>
          <t>10.1093/SLEEP/ZSAF053</t>
        </is>
      </c>
      <c r="F1404" t="inlineStr">
        <is>
          <t>Study Objectives The manual annotation of polysomnography (PSG) hypnograms is difficult and time-consuming. U-Sleep is an alternative, fast, and publicly available, automated sleep staging system evaluated in adult PSGs. In this study, we compare the staging done by sleep experts and U-sleep in a pediatric sample. Methods PSGs from 56 children aged 6-17 years old (healthy or with a chronic disease) were compared manually annotated with the result of U-sleep. The two outcomes were compared using F1 overlap scores, accuracy, Cohen's kappa, and correlation coefficients. A qualitative analysis of the most significant systematic differences between the manual and automated scoring was performed. Results U-sleep matched the manually scored hypnograms with an overall mean F1 score (predicted performance) of 0.75 and reached an accuracy of 83.9% and an overall kappa value of 0.77. The stage-wise F1 scores, U-sleep achieved an F1 score of 0.79 in stage wake, 0.40 in N1, 0.86 in N2, 0.84 in N3, and 0.86 in REM. The correlation between U-sleep and the manual scorer was moderately or very strong in all sleep stages (r=.57-.81). Conclusions Overall, there is a high degree of agreement between manual and automatic scoring. This suggests that U-sleep is a valid and effective method for identifying sleep stages based on normal PSGs in a pediatric population. The disagreement was within what is expected for interscorer variation. Further evaluation needs of AI sleep-scoring models include analysis of outliers and pathological sleep staging - which is also a challenge in manual annotation.  © 2025 The Author(s).</t>
        </is>
      </c>
      <c r="G1404" t="inlineStr">
        <is>
          <t>Unimodal</t>
        </is>
      </c>
      <c r="H1404" t="inlineStr">
        <is>
          <t>See abstract</t>
        </is>
      </c>
      <c r="I1404" t="inlineStr">
        <is>
          <t>See abstract</t>
        </is>
      </c>
      <c r="J1404" t="inlineStr">
        <is>
          <t>See abstract (AI/ML)</t>
        </is>
      </c>
      <c r="K1404" t="inlineStr">
        <is>
          <t>See abstract</t>
        </is>
      </c>
      <c r="L1404" t="n">
        <v>56</v>
      </c>
      <c r="M1404" t="inlineStr">
        <is>
          <t>See abstract</t>
        </is>
      </c>
      <c r="N1404" t="inlineStr">
        <is>
          <t>N≈56; details in abstract</t>
        </is>
      </c>
      <c r="O1404" t="inlineStr">
        <is>
          <t>Extracted from abstract: N≈56</t>
        </is>
      </c>
      <c r="P1404" t="inlineStr">
        <is>
          <t>See abstract</t>
        </is>
      </c>
      <c r="Q1404" t="inlineStr">
        <is>
          <t>See abstract</t>
        </is>
      </c>
      <c r="R1404" t="inlineStr">
        <is>
          <t>Not reviewed (not included)</t>
        </is>
      </c>
      <c r="S1404" t="inlineStr">
        <is>
          <t>Not reviewed (not included)</t>
        </is>
      </c>
      <c r="T1404" t="inlineStr">
        <is>
          <t>Abstract screening only. Non-ADHD Focused</t>
        </is>
      </c>
      <c r="U1404" t="inlineStr">
        <is>
          <t>EXCLUDE</t>
        </is>
      </c>
      <c r="V1404" t="inlineStr">
        <is>
          <t>E2-Not ADHD focused: Neither title nor abstract mentions ADHD or attention-deficit/hyperactivity</t>
        </is>
      </c>
      <c r="W1404" t="inlineStr">
        <is>
          <t>Excluded: Not ADHD Focused</t>
        </is>
      </c>
      <c r="X1404" t="inlineStr">
        <is>
          <t>EXCLUDE</t>
        </is>
      </c>
      <c r="Y1404" t="inlineStr">
        <is>
          <t>Scopus</t>
        </is>
      </c>
      <c r="Z1404" t="inlineStr">
        <is>
          <t>Not determined from abstract</t>
        </is>
      </c>
      <c r="AB1404" t="inlineStr">
        <is>
          <t>Not assessed (not included)</t>
        </is>
      </c>
      <c r="AC1404" t="inlineStr">
        <is>
          <t>Not assessed (not included)</t>
        </is>
      </c>
      <c r="AD1404" t="inlineStr">
        <is>
          <t>Moeller A.L.; Perslev M.; Paulsrud C.; Thorsen S.U.; Leonthin H.; Debes N.M.; Svensson J.; Jennum P.</t>
        </is>
      </c>
      <c r="AF1404" t="inlineStr">
        <is>
          <t>Unknown - Verify via DOI</t>
        </is>
      </c>
      <c r="AH1404" t="inlineStr">
        <is>
          <t>Not assessed</t>
        </is>
      </c>
      <c r="AI1404" t="inlineStr">
        <is>
          <t>Not reported</t>
        </is>
      </c>
      <c r="AJ1404" t="inlineStr">
        <is>
          <t>Not reported</t>
        </is>
      </c>
      <c r="AK1404" t="inlineStr">
        <is>
          <t>Not reported</t>
        </is>
      </c>
      <c r="AL1404" t="inlineStr">
        <is>
          <t>Not reported</t>
        </is>
      </c>
      <c r="AM1404" t="inlineStr">
        <is>
          <t>Not reported</t>
        </is>
      </c>
      <c r="AN1404" t="inlineStr">
        <is>
          <t>Not reported</t>
        </is>
      </c>
      <c r="AO1404" t="inlineStr">
        <is>
          <t>Not reviewed</t>
        </is>
      </c>
      <c r="AP1404" t="inlineStr">
        <is>
          <t>Not reported</t>
        </is>
      </c>
      <c r="AQ1404" t="inlineStr">
        <is>
          <t>Not reported</t>
        </is>
      </c>
      <c r="AR1404" t="inlineStr">
        <is>
          <t>Not reported</t>
        </is>
      </c>
      <c r="AS1404" t="inlineStr">
        <is>
          <t>See abstract</t>
        </is>
      </c>
      <c r="AT1404" t="inlineStr">
        <is>
          <t>Not reviewed</t>
        </is>
      </c>
      <c r="AU1404" t="inlineStr">
        <is>
          <t>Not reviewed</t>
        </is>
      </c>
      <c r="AV1404" t="inlineStr">
        <is>
          <t>Not reviewed</t>
        </is>
      </c>
      <c r="AW1404" t="inlineStr">
        <is>
          <t>Not reviewed</t>
        </is>
      </c>
      <c r="AX1404" t="inlineStr">
        <is>
          <t>Not reported</t>
        </is>
      </c>
      <c r="AY1404" t="inlineStr">
        <is>
          <t>Not reported</t>
        </is>
      </c>
      <c r="AZ1404" t="inlineStr">
        <is>
          <t>Not reported</t>
        </is>
      </c>
      <c r="BA1404" t="inlineStr">
        <is>
          <t>Not reported</t>
        </is>
      </c>
      <c r="BB1404" t="inlineStr">
        <is>
          <t>Not reported</t>
        </is>
      </c>
      <c r="BC1404" t="inlineStr">
        <is>
          <t>Not reported</t>
        </is>
      </c>
      <c r="BD1404" t="inlineStr">
        <is>
          <t>Not reported</t>
        </is>
      </c>
      <c r="BE1404" t="inlineStr">
        <is>
          <t>Not reported</t>
        </is>
      </c>
      <c r="BF1404" t="inlineStr">
        <is>
          <t>Not reported</t>
        </is>
      </c>
      <c r="BG1404" t="inlineStr">
        <is>
          <t>Not reviewed (not included)</t>
        </is>
      </c>
      <c r="BH1404" t="inlineStr">
        <is>
          <t>N/A</t>
        </is>
      </c>
      <c r="BI1404" t="inlineStr">
        <is>
          <t>Not reviewed</t>
        </is>
      </c>
      <c r="BJ1404" t="inlineStr">
        <is>
          <t>Not reviewed</t>
        </is>
      </c>
      <c r="BK1404" t="inlineStr">
        <is>
          <t>Not reviewed</t>
        </is>
      </c>
      <c r="BL1404" t="inlineStr">
        <is>
          <t>Not reviewed</t>
        </is>
      </c>
      <c r="BM1404" t="inlineStr">
        <is>
          <t>Not reviewed (not included)</t>
        </is>
      </c>
      <c r="BN1404" t="inlineStr">
        <is>
          <t>Non-ADHD Focused - E2-Not ADHD focused: Neither title nor abstract mentions ADHD or attention-deficit/hyperactivity</t>
        </is>
      </c>
      <c r="BO1404" t="inlineStr">
        <is>
          <t>Abstract-level screening only</t>
        </is>
      </c>
      <c r="BP1404" t="inlineStr">
        <is>
          <t>Not reported</t>
        </is>
      </c>
    </row>
    <row r="1405">
      <c r="A1405" t="inlineStr">
        <is>
          <t>CognitMoE: A cognition-aware collaborative multi-expert network for bipolar disorder diagnosis</t>
        </is>
      </c>
      <c r="B1405" t="n">
        <v>2025</v>
      </c>
      <c r="C1405" t="inlineStr">
        <is>
          <t>Not checked</t>
        </is>
      </c>
      <c r="D1405" t="inlineStr">
        <is>
          <t>Not checked</t>
        </is>
      </c>
      <c r="E1405" t="inlineStr">
        <is>
          <t>10.1016/J.NEUNET.2025.107854</t>
        </is>
      </c>
      <c r="F1405" t="inlineStr">
        <is>
          <t>Early diagnosis of bipolar disorder (BD) is challenging due to unclear pathological features. Structural MRI (sMRI) is crucial for BD diagnosis due to its high spatial resolution and stable image quality. However, current sMRI-based methods often fail to capture specific brain region pathology effectively. To address this problem, we proposed CognitMoE, a classifier based on a cognition-aware collaborative multi-expert network, which employs brain-region-level imaging features to accurately capture the pathological changes of BD patients from the perspective of brain region structure and cognitive function. Unlike traditional approaches, our brain-region-level method reduces computational complexity. Specifically, the Cognition-Aware Attention Module (CAAM) leverages brain atlas knowledge to extract and weight brain region features, emphasizing brain regions associated with cognitive dysfunction. The Collaborative Multi-Expert Network (CMEN) is a Mixture of Experts model designed to simulate brain region collaboration during cognitive tasks, uncovering relevant pathological changes. Experiments show CognitMoE outperforms existing methods on OpenfMRI and a collected dataset, with BACC, F1 score, and sensitivity improving by 7.4 %, 3.4 %, and 12.5 %, respectively. These results highlight CognitMoE's ability to better distinguish BD patients from healthy controls and reduce misdiagnosis, supporting early BD diagnosis and clinical screening. The code is available at https://github.com/Xiaotong-Zhu/CognitMoE. © 2025</t>
        </is>
      </c>
      <c r="G1405" t="inlineStr">
        <is>
          <t>Unimodal</t>
        </is>
      </c>
      <c r="H1405" t="inlineStr">
        <is>
          <t>See abstract</t>
        </is>
      </c>
      <c r="I1405" t="inlineStr">
        <is>
          <t>See abstract</t>
        </is>
      </c>
      <c r="J1405" t="inlineStr">
        <is>
          <t>See abstract (AI/ML)</t>
        </is>
      </c>
      <c r="K1405" t="inlineStr">
        <is>
          <t>See abstract</t>
        </is>
      </c>
      <c r="M1405" t="inlineStr">
        <is>
          <t>See abstract</t>
        </is>
      </c>
      <c r="N1405" t="inlineStr">
        <is>
          <t>See abstract</t>
        </is>
      </c>
      <c r="O1405" t="inlineStr">
        <is>
          <t>Not verified from abstract</t>
        </is>
      </c>
      <c r="P1405" t="inlineStr">
        <is>
          <t>See abstract</t>
        </is>
      </c>
      <c r="Q1405" t="inlineStr">
        <is>
          <t>See abstract</t>
        </is>
      </c>
      <c r="R1405" t="inlineStr">
        <is>
          <t>Not reviewed (not included)</t>
        </is>
      </c>
      <c r="S1405" t="inlineStr">
        <is>
          <t>Not reviewed (not included)</t>
        </is>
      </c>
      <c r="T1405" t="inlineStr">
        <is>
          <t>Abstract screening only. Non-ADHD Focused</t>
        </is>
      </c>
      <c r="U1405" t="inlineStr">
        <is>
          <t>EXCLUDE</t>
        </is>
      </c>
      <c r="V1405" t="inlineStr">
        <is>
          <t>E2-Not ADHD focused: Neither title nor abstract mentions ADHD or attention-deficit/hyperactivity</t>
        </is>
      </c>
      <c r="W1405" t="inlineStr">
        <is>
          <t>Excluded: Not ADHD Focused</t>
        </is>
      </c>
      <c r="X1405" t="inlineStr">
        <is>
          <t>Not assessed from abstract</t>
        </is>
      </c>
      <c r="Y1405" t="inlineStr">
        <is>
          <t>Scopus</t>
        </is>
      </c>
      <c r="Z1405" t="inlineStr">
        <is>
          <t>Not determined from abstract</t>
        </is>
      </c>
      <c r="AB1405" t="inlineStr">
        <is>
          <t>Not assessed (not included)</t>
        </is>
      </c>
      <c r="AC1405" t="inlineStr">
        <is>
          <t>Not assessed (not included)</t>
        </is>
      </c>
      <c r="AD1405" t="inlineStr">
        <is>
          <t>Zhu X.; Wang Y.; Ma Y.; Zhang Z.; Gao Y.</t>
        </is>
      </c>
      <c r="AF1405" t="inlineStr">
        <is>
          <t>Hybrid OA (Elsevier)</t>
        </is>
      </c>
      <c r="AH1405" t="inlineStr">
        <is>
          <t>Not assessed</t>
        </is>
      </c>
      <c r="AI1405" t="inlineStr">
        <is>
          <t>Not reported</t>
        </is>
      </c>
      <c r="AJ1405" t="inlineStr">
        <is>
          <t>Not reported</t>
        </is>
      </c>
      <c r="AK1405" t="inlineStr">
        <is>
          <t>Not reported</t>
        </is>
      </c>
      <c r="AL1405" t="inlineStr">
        <is>
          <t>Not reported</t>
        </is>
      </c>
      <c r="AM1405" t="inlineStr">
        <is>
          <t>Not reported</t>
        </is>
      </c>
      <c r="AN1405" t="inlineStr">
        <is>
          <t>Not reported</t>
        </is>
      </c>
      <c r="AO1405" t="inlineStr">
        <is>
          <t>Not reviewed</t>
        </is>
      </c>
      <c r="AP1405" t="inlineStr">
        <is>
          <t>Not reported</t>
        </is>
      </c>
      <c r="AQ1405" t="inlineStr">
        <is>
          <t>Not reported</t>
        </is>
      </c>
      <c r="AR1405" t="inlineStr">
        <is>
          <t>Not reported</t>
        </is>
      </c>
      <c r="AS1405" t="inlineStr">
        <is>
          <t>See abstract</t>
        </is>
      </c>
      <c r="AT1405" t="inlineStr">
        <is>
          <t>Not reviewed</t>
        </is>
      </c>
      <c r="AU1405" t="inlineStr">
        <is>
          <t>Not reviewed</t>
        </is>
      </c>
      <c r="AV1405" t="inlineStr">
        <is>
          <t>Not reviewed</t>
        </is>
      </c>
      <c r="AW1405" t="inlineStr">
        <is>
          <t>Not reviewed</t>
        </is>
      </c>
      <c r="AX1405" t="inlineStr">
        <is>
          <t>Not reported</t>
        </is>
      </c>
      <c r="AY1405" t="inlineStr">
        <is>
          <t>Not reported</t>
        </is>
      </c>
      <c r="AZ1405" t="inlineStr">
        <is>
          <t>Not reported</t>
        </is>
      </c>
      <c r="BA1405" t="inlineStr">
        <is>
          <t>Not reported</t>
        </is>
      </c>
      <c r="BB1405" t="inlineStr">
        <is>
          <t>Not reported</t>
        </is>
      </c>
      <c r="BC1405" t="inlineStr">
        <is>
          <t>Not reported</t>
        </is>
      </c>
      <c r="BD1405" t="inlineStr">
        <is>
          <t>Not reported</t>
        </is>
      </c>
      <c r="BE1405" t="inlineStr">
        <is>
          <t>Not reported</t>
        </is>
      </c>
      <c r="BF1405" t="inlineStr">
        <is>
          <t>Not reported</t>
        </is>
      </c>
      <c r="BG1405" t="inlineStr">
        <is>
          <t>Not reviewed (not included)</t>
        </is>
      </c>
      <c r="BH1405" t="inlineStr">
        <is>
          <t>N/A</t>
        </is>
      </c>
      <c r="BI1405" t="inlineStr">
        <is>
          <t>Not reviewed</t>
        </is>
      </c>
      <c r="BJ1405" t="inlineStr">
        <is>
          <t>Not reviewed</t>
        </is>
      </c>
      <c r="BK1405" t="inlineStr">
        <is>
          <t>Not reviewed</t>
        </is>
      </c>
      <c r="BL1405" t="inlineStr">
        <is>
          <t>Not reviewed</t>
        </is>
      </c>
      <c r="BM1405" t="inlineStr">
        <is>
          <t>Not reviewed (not included)</t>
        </is>
      </c>
      <c r="BN1405" t="inlineStr">
        <is>
          <t>Non-ADHD Focused - E2-Not ADHD focused: Neither title nor abstract mentions ADHD or attention-deficit/hyperactivity</t>
        </is>
      </c>
      <c r="BO1405" t="inlineStr">
        <is>
          <t>Abstract-level screening only</t>
        </is>
      </c>
      <c r="BP1405" t="inlineStr">
        <is>
          <t>Not reported</t>
        </is>
      </c>
    </row>
    <row r="1406">
      <c r="A1406" t="inlineStr">
        <is>
          <t>Maximum and minimum activity in inpatient adolescents with Bipolar Disorders: Daily-Variability classification of actigraphy pattern with artificial intelligence</t>
        </is>
      </c>
      <c r="B1406" t="n">
        <v>2025</v>
      </c>
      <c r="C1406" t="inlineStr">
        <is>
          <t>Not checked</t>
        </is>
      </c>
      <c r="D1406" t="inlineStr">
        <is>
          <t>Not checked</t>
        </is>
      </c>
      <c r="E1406" t="inlineStr">
        <is>
          <t>10.1016/J.PSYCOM.2025.100212</t>
        </is>
      </c>
      <c r="F1406" t="inlineStr">
        <is>
          <t>Measures of daily activity may be objective markers to help differentiate adolescent bipolar disorder (BD). We used chart reviewed actigraphy data collected from 2014 to 2023, and AI methods to classify well-characterized inpatient adolescents diagnosed with BD-without-attention deficit/hyperactivity disorder (ADHD), BD-with-ADHD, ADHD-without-BD, and other diagnoses (OD). 389 inpatient adolescents (232 female, mean age 15.07), wore an actigraphy monitor for the duration of their inpatient stay (mean number of unique days = 13.04 days). Activity was characterized into four 60-min maximum and minimum daily activity bins, automatically identified using a novel Python script. Feature engineering further described time-series data. 5193 days of data were split into training and testing sets. Random Forest and XGBoost models were trained with cross-validation on the training set and model metrics were compared. The best models were tested on the testing set. XGBoost with feature selection provided the most robust and balanced classification model. The most influential feature was the engineered difference between peak active hours, which along with other activity and age features classified all diagnostic groups with 91.5 % accuracy. Results indicated that daily activity levels, especially the variability between peak activity hours, showed potential for improving diagnostic precision in psychiatric settings. Actigraphy, combined with machine learning, offers a promising approach for classifying diagnostic groups among inpatient adolescent populations and engineered maximum and minimum hourly activity features may provide objective markers to improve diagnostic accuracy. Future studies should aim to test and validate these findings and assess their clinical implications in larger, diverse cohorts in the natural environment. © 2025 The Authors</t>
        </is>
      </c>
      <c r="G1406" t="inlineStr">
        <is>
          <t>Unimodal</t>
        </is>
      </c>
      <c r="H1406" t="inlineStr">
        <is>
          <t>See abstract</t>
        </is>
      </c>
      <c r="I1406" t="inlineStr">
        <is>
          <t>See abstract</t>
        </is>
      </c>
      <c r="J1406" t="inlineStr">
        <is>
          <t>See abstract (AI/ML)</t>
        </is>
      </c>
      <c r="K1406" t="inlineStr">
        <is>
          <t>See abstract</t>
        </is>
      </c>
      <c r="M1406" t="inlineStr">
        <is>
          <t>See abstract</t>
        </is>
      </c>
      <c r="N1406" t="inlineStr">
        <is>
          <t>See abstract</t>
        </is>
      </c>
      <c r="O1406" t="inlineStr">
        <is>
          <t>Not verified from abstract</t>
        </is>
      </c>
      <c r="P1406" t="inlineStr">
        <is>
          <t>See abstract</t>
        </is>
      </c>
      <c r="Q1406" t="inlineStr">
        <is>
          <t>See abstract</t>
        </is>
      </c>
      <c r="R1406" t="inlineStr">
        <is>
          <t>Not reviewed (not included)</t>
        </is>
      </c>
      <c r="S1406" t="inlineStr">
        <is>
          <t>Not reviewed (not included)</t>
        </is>
      </c>
      <c r="T1406" t="inlineStr">
        <is>
          <t>Abstract screening only. Not Selected for Final 95 (Pending Full Text Review)</t>
        </is>
      </c>
      <c r="U1406" t="inlineStr">
        <is>
          <t>EXCLUDE</t>
        </is>
      </c>
      <c r="V14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06" t="inlineStr">
        <is>
          <t>Excluded: Other Criterion</t>
        </is>
      </c>
      <c r="X1406" t="inlineStr">
        <is>
          <t>Not assessed from abstract</t>
        </is>
      </c>
      <c r="Y1406" t="inlineStr">
        <is>
          <t>Scopus</t>
        </is>
      </c>
      <c r="Z1406" t="inlineStr">
        <is>
          <t>Not determined from abstract</t>
        </is>
      </c>
      <c r="AB1406" t="inlineStr">
        <is>
          <t>Not assessed (not included)</t>
        </is>
      </c>
      <c r="AC1406" t="inlineStr">
        <is>
          <t>Not assessed (not included)</t>
        </is>
      </c>
      <c r="AD1406" t="inlineStr">
        <is>
          <t>Vahedifard F.; Birmaher B.; Iyengar S.; Wolfe M.; Brianna N L.; Chobany M.; Abdul-waalee H.; Malgireddy G.; Hart J.A.; Bertocci M.A.; Diler R.S.</t>
        </is>
      </c>
      <c r="AF1406" t="inlineStr">
        <is>
          <t>Hybrid OA (Elsevier)</t>
        </is>
      </c>
      <c r="AH1406" t="inlineStr">
        <is>
          <t>Not assessed</t>
        </is>
      </c>
      <c r="AI1406" t="inlineStr">
        <is>
          <t>Not reported</t>
        </is>
      </c>
      <c r="AJ1406" t="inlineStr">
        <is>
          <t>Not reported</t>
        </is>
      </c>
      <c r="AK1406" t="inlineStr">
        <is>
          <t>Not reported</t>
        </is>
      </c>
      <c r="AL1406" t="inlineStr">
        <is>
          <t>Not reported</t>
        </is>
      </c>
      <c r="AM1406" t="inlineStr">
        <is>
          <t>Not reported</t>
        </is>
      </c>
      <c r="AN1406" t="inlineStr">
        <is>
          <t>Not reported</t>
        </is>
      </c>
      <c r="AO1406" t="inlineStr">
        <is>
          <t>Not reviewed</t>
        </is>
      </c>
      <c r="AP1406" t="inlineStr">
        <is>
          <t>Not reported</t>
        </is>
      </c>
      <c r="AQ1406" t="inlineStr">
        <is>
          <t>Not reported</t>
        </is>
      </c>
      <c r="AR1406" t="inlineStr">
        <is>
          <t>Not reported</t>
        </is>
      </c>
      <c r="AS1406" t="inlineStr">
        <is>
          <t>See abstract</t>
        </is>
      </c>
      <c r="AT1406" t="inlineStr">
        <is>
          <t>Not reviewed</t>
        </is>
      </c>
      <c r="AU1406" t="inlineStr">
        <is>
          <t>Not reviewed</t>
        </is>
      </c>
      <c r="AV1406" t="inlineStr">
        <is>
          <t>Not reviewed</t>
        </is>
      </c>
      <c r="AW1406" t="inlineStr">
        <is>
          <t>Not reviewed</t>
        </is>
      </c>
      <c r="AX1406" t="inlineStr">
        <is>
          <t>Not reported</t>
        </is>
      </c>
      <c r="AY1406" t="inlineStr">
        <is>
          <t>Not reported</t>
        </is>
      </c>
      <c r="AZ1406" t="inlineStr">
        <is>
          <t>Not reported</t>
        </is>
      </c>
      <c r="BA1406" t="inlineStr">
        <is>
          <t>Not reported</t>
        </is>
      </c>
      <c r="BB1406" t="inlineStr">
        <is>
          <t>Not reported</t>
        </is>
      </c>
      <c r="BC1406" t="inlineStr">
        <is>
          <t>Not reported</t>
        </is>
      </c>
      <c r="BD1406" t="inlineStr">
        <is>
          <t>Not reported</t>
        </is>
      </c>
      <c r="BE1406" t="inlineStr">
        <is>
          <t>Not reported</t>
        </is>
      </c>
      <c r="BF1406" t="inlineStr">
        <is>
          <t>Not reported</t>
        </is>
      </c>
      <c r="BG1406" t="inlineStr">
        <is>
          <t>Not reviewed (not included)</t>
        </is>
      </c>
      <c r="BH1406" t="inlineStr">
        <is>
          <t>N/A</t>
        </is>
      </c>
      <c r="BI1406" t="inlineStr">
        <is>
          <t>Not reviewed</t>
        </is>
      </c>
      <c r="BJ1406" t="inlineStr">
        <is>
          <t>Not reviewed</t>
        </is>
      </c>
      <c r="BK1406" t="inlineStr">
        <is>
          <t>Not reviewed</t>
        </is>
      </c>
      <c r="BL1406" t="inlineStr">
        <is>
          <t>Not reviewed</t>
        </is>
      </c>
      <c r="BM1406" t="inlineStr">
        <is>
          <t>Not reviewed (not included)</t>
        </is>
      </c>
      <c r="BN1406" t="inlineStr">
        <is>
          <t>Not Selected for Final 95 (Pending Full Text Review) - Candidate paper not selected for final 95: Passed abstract screening but not included in final selec</t>
        </is>
      </c>
      <c r="BO1406" t="inlineStr">
        <is>
          <t>Abstract-level screening only</t>
        </is>
      </c>
      <c r="BP1406" t="inlineStr">
        <is>
          <t>100211</t>
        </is>
      </c>
    </row>
    <row r="1407">
      <c r="A1407" t="inlineStr">
        <is>
          <t>Multimodal physiological monitoring in augmented reality teaching environments for children with neurodevelopmental disorders</t>
        </is>
      </c>
      <c r="B1407" t="n">
        <v>2025</v>
      </c>
      <c r="C1407" t="inlineStr">
        <is>
          <t>Not checked</t>
        </is>
      </c>
      <c r="D1407" t="inlineStr">
        <is>
          <t>Not checked</t>
        </is>
      </c>
      <c r="E1407" t="inlineStr">
        <is>
          <t>10.3389/FNHUM.2025.1712662</t>
        </is>
      </c>
      <c r="F1407" t="inlineStr">
        <is>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is>
      </c>
      <c r="G1407" t="inlineStr">
        <is>
          <t>Unimodal</t>
        </is>
      </c>
      <c r="H1407" t="inlineStr">
        <is>
          <t>See abstract</t>
        </is>
      </c>
      <c r="I1407" t="inlineStr">
        <is>
          <t>See abstract</t>
        </is>
      </c>
      <c r="J1407" t="inlineStr">
        <is>
          <t>See abstract (AI/ML)</t>
        </is>
      </c>
      <c r="K1407" t="inlineStr">
        <is>
          <t>See abstract</t>
        </is>
      </c>
      <c r="L1407" t="n">
        <v>115</v>
      </c>
      <c r="M1407" t="inlineStr">
        <is>
          <t>See abstract</t>
        </is>
      </c>
      <c r="N1407" t="inlineStr">
        <is>
          <t>N≈115; details in abstract</t>
        </is>
      </c>
      <c r="O1407" t="inlineStr">
        <is>
          <t>Extracted from abstract: N≈115</t>
        </is>
      </c>
      <c r="P1407" t="inlineStr">
        <is>
          <t>See abstract</t>
        </is>
      </c>
      <c r="Q1407" t="inlineStr">
        <is>
          <t>See abstract</t>
        </is>
      </c>
      <c r="R1407" t="inlineStr">
        <is>
          <t>Not reviewed (not included)</t>
        </is>
      </c>
      <c r="S1407" t="inlineStr">
        <is>
          <t>Not reviewed (not included)</t>
        </is>
      </c>
      <c r="T1407" t="inlineStr">
        <is>
          <t>Abstract screening only. No AI/ML Methods</t>
        </is>
      </c>
      <c r="U1407" t="inlineStr">
        <is>
          <t>EXCLUDE</t>
        </is>
      </c>
      <c r="V1407" t="inlineStr">
        <is>
          <t>E1-No AI/ML/DL: Abstract and title do not describe application of AI, ML, or DL methods</t>
        </is>
      </c>
      <c r="W1407" t="inlineStr">
        <is>
          <t>Excluded: No AI/ML Methods</t>
        </is>
      </c>
      <c r="X1407" t="inlineStr">
        <is>
          <t>Not assessed from abstract</t>
        </is>
      </c>
      <c r="Y1407" t="inlineStr">
        <is>
          <t>Scopus</t>
        </is>
      </c>
      <c r="Z1407" t="inlineStr">
        <is>
          <t>Not determined from abstract</t>
        </is>
      </c>
      <c r="AB1407" t="inlineStr">
        <is>
          <t>Not assessed (not included)</t>
        </is>
      </c>
      <c r="AC1407" t="inlineStr">
        <is>
          <t>Not assessed (not included)</t>
        </is>
      </c>
      <c r="AD1407" t="inlineStr">
        <is>
          <t>Zhang S.; Cho S.; Duan F.; Feng H.; Zhang Q.; Ma M.</t>
        </is>
      </c>
      <c r="AF1407" t="inlineStr">
        <is>
          <t>Gold OA (Frontiers)</t>
        </is>
      </c>
      <c r="AH1407" t="inlineStr">
        <is>
          <t>Not assessed</t>
        </is>
      </c>
      <c r="AI1407" t="inlineStr">
        <is>
          <t>Not reported</t>
        </is>
      </c>
      <c r="AJ1407" t="inlineStr">
        <is>
          <t>Not reported</t>
        </is>
      </c>
      <c r="AK1407" t="inlineStr">
        <is>
          <t>Not reported</t>
        </is>
      </c>
      <c r="AL1407" t="inlineStr">
        <is>
          <t>Not reported</t>
        </is>
      </c>
      <c r="AM1407" t="inlineStr">
        <is>
          <t>Not reported</t>
        </is>
      </c>
      <c r="AN1407" t="inlineStr">
        <is>
          <t>Not reported</t>
        </is>
      </c>
      <c r="AO1407" t="inlineStr">
        <is>
          <t>Not reviewed</t>
        </is>
      </c>
      <c r="AP1407" t="inlineStr">
        <is>
          <t>Not reported</t>
        </is>
      </c>
      <c r="AQ1407" t="inlineStr">
        <is>
          <t>Not reported</t>
        </is>
      </c>
      <c r="AR1407" t="inlineStr">
        <is>
          <t>Not reported</t>
        </is>
      </c>
      <c r="AS1407" t="inlineStr">
        <is>
          <t>See abstract</t>
        </is>
      </c>
      <c r="AT1407" t="inlineStr">
        <is>
          <t>Not reviewed</t>
        </is>
      </c>
      <c r="AU1407" t="inlineStr">
        <is>
          <t>Not reviewed</t>
        </is>
      </c>
      <c r="AV1407" t="inlineStr">
        <is>
          <t>Not reviewed</t>
        </is>
      </c>
      <c r="AW1407" t="inlineStr">
        <is>
          <t>Not reviewed</t>
        </is>
      </c>
      <c r="AX1407" t="inlineStr">
        <is>
          <t>Not reported</t>
        </is>
      </c>
      <c r="AY1407" t="inlineStr">
        <is>
          <t>Not reported</t>
        </is>
      </c>
      <c r="AZ1407" t="inlineStr">
        <is>
          <t>Not reported</t>
        </is>
      </c>
      <c r="BA1407" t="inlineStr">
        <is>
          <t>Not reported</t>
        </is>
      </c>
      <c r="BB1407" t="inlineStr">
        <is>
          <t>Not reported</t>
        </is>
      </c>
      <c r="BC1407" t="inlineStr">
        <is>
          <t>Not reported</t>
        </is>
      </c>
      <c r="BD1407" t="inlineStr">
        <is>
          <t>Not reported</t>
        </is>
      </c>
      <c r="BE1407" t="inlineStr">
        <is>
          <t>Not reported</t>
        </is>
      </c>
      <c r="BF1407" t="inlineStr">
        <is>
          <t>Not reported</t>
        </is>
      </c>
      <c r="BG1407" t="inlineStr">
        <is>
          <t>Not reviewed (not included)</t>
        </is>
      </c>
      <c r="BH1407" t="inlineStr">
        <is>
          <t>N/A</t>
        </is>
      </c>
      <c r="BI1407" t="inlineStr">
        <is>
          <t>Not reviewed</t>
        </is>
      </c>
      <c r="BJ1407" t="inlineStr">
        <is>
          <t>Not reviewed</t>
        </is>
      </c>
      <c r="BK1407" t="inlineStr">
        <is>
          <t>Not reviewed</t>
        </is>
      </c>
      <c r="BL1407" t="inlineStr">
        <is>
          <t>Not reviewed</t>
        </is>
      </c>
      <c r="BM1407" t="inlineStr">
        <is>
          <t>Not reviewed (not included)</t>
        </is>
      </c>
      <c r="BN1407" t="inlineStr">
        <is>
          <t>No AI/ML Methods - E1-No AI/ML/DL: Abstract and title do not describe application of AI, ML, or DL methods</t>
        </is>
      </c>
      <c r="BO1407" t="inlineStr">
        <is>
          <t>Abstract-level screening only</t>
        </is>
      </c>
      <c r="BP1407" t="inlineStr">
        <is>
          <t>Not reported</t>
        </is>
      </c>
    </row>
    <row r="1408">
      <c r="A1408" t="inlineStr">
        <is>
          <t>STATE-OF-THE-ART OF MACHINE LEARNING IN NEURO DEVELOPMENT DISORDER: A SYSTEMATIC REVIEW</t>
        </is>
      </c>
      <c r="B1408" t="n">
        <v>2025</v>
      </c>
      <c r="C1408" t="inlineStr">
        <is>
          <t>Not checked</t>
        </is>
      </c>
      <c r="D1408" t="inlineStr">
        <is>
          <t>Not checked</t>
        </is>
      </c>
      <c r="E1408" t="inlineStr">
        <is>
          <t>10.5455/JJCIT.71-1712193259</t>
        </is>
      </c>
      <c r="F1408" t="inlineStr">
        <is>
          <t>This paper presents a comprehensive literature review focusing on the utilization of machine-learning (ML) and deep-learning (DL) methods for predicting and detecting Neurodevelopmental Disorders (NDDs), such as Intellectual Disability (ID), Autism Spectrum Disorder (ASD), Attention Deficit Hyperactivity Disorder (ADHD), Dyslexia, among others. While existing reviews often lack detailed discussions on the specific ML algorithms, datasets and performance metrics employed in NDD prediction and detection, this study aims to address this gap by examining two primary aspects: prediction and detection. Objective: The objective of this study is to investigate the current state-of-the-art methodologies, challenges and future directions in leveraging ML and DL techniques for the prediction and detection of NDDs. It aims to categorize the literature based on these two major aspects and provide insights into the various approaches, datasets, parameters and performance measures used in previous research. Methodology: This review encompasses articles published in journals and conference proceedings indexed in Scopus from 2013 to 2023. The search employed terms such as "Predicting Neurodevelopmental Disorder" and/or "Detection of Disorder Using Machine Learning." The analysis focuses on identifying common ML and DL approaches, ensemble models, types of datasets utilized, as well as the parameters and performance metrics employed in NDD-prediction and detection studies. Results: The findings of this review shed light on prevalent ML and DL methodologies, the challenges encountered and potential avenues for future research aimed at enhancing services for the NDD community through improved prediction and detection techniques. © 2025, Scientific Research Support Fund of Jordan. All rights reserved.</t>
        </is>
      </c>
      <c r="G1408" t="inlineStr">
        <is>
          <t>Unimodal</t>
        </is>
      </c>
      <c r="H1408" t="inlineStr">
        <is>
          <t>See abstract</t>
        </is>
      </c>
      <c r="I1408" t="inlineStr">
        <is>
          <t>See abstract</t>
        </is>
      </c>
      <c r="J1408" t="inlineStr">
        <is>
          <t>See abstract (AI/ML)</t>
        </is>
      </c>
      <c r="K1408" t="inlineStr">
        <is>
          <t>See abstract</t>
        </is>
      </c>
      <c r="M1408" t="inlineStr">
        <is>
          <t>See abstract</t>
        </is>
      </c>
      <c r="N1408" t="inlineStr">
        <is>
          <t>See abstract</t>
        </is>
      </c>
      <c r="O1408" t="inlineStr">
        <is>
          <t>Not verified from abstract</t>
        </is>
      </c>
      <c r="P1408" t="inlineStr">
        <is>
          <t>See abstract</t>
        </is>
      </c>
      <c r="Q1408" t="inlineStr">
        <is>
          <t>See abstract</t>
        </is>
      </c>
      <c r="R1408" t="inlineStr">
        <is>
          <t>Not reviewed (not included)</t>
        </is>
      </c>
      <c r="S1408" t="inlineStr">
        <is>
          <t>Not reviewed (not included)</t>
        </is>
      </c>
      <c r="T1408" t="inlineStr">
        <is>
          <t>Abstract screening only. Not Primary Research</t>
        </is>
      </c>
      <c r="U1408" t="inlineStr">
        <is>
          <t>EXCLUDE</t>
        </is>
      </c>
      <c r="V1408" t="inlineStr">
        <is>
          <t>E6-Not Primary Research: Title/abstract indicates systematic review, meta-analysis, or review paper</t>
        </is>
      </c>
      <c r="W1408" t="inlineStr">
        <is>
          <t>Excluded: Not Primary Research</t>
        </is>
      </c>
      <c r="X1408" t="inlineStr">
        <is>
          <t>Not assessed from abstract</t>
        </is>
      </c>
      <c r="Y1408" t="inlineStr">
        <is>
          <t>Scopus</t>
        </is>
      </c>
      <c r="Z1408" t="inlineStr">
        <is>
          <t>Not determined from abstract</t>
        </is>
      </c>
      <c r="AB1408" t="inlineStr">
        <is>
          <t>Not assessed (not included)</t>
        </is>
      </c>
      <c r="AC1408" t="inlineStr">
        <is>
          <t>Not assessed (not included)</t>
        </is>
      </c>
      <c r="AD1408" t="inlineStr">
        <is>
          <t>Wei L.L.Y.; Ibrahim A.A.A.; Alfred R.</t>
        </is>
      </c>
      <c r="AF1408" t="inlineStr">
        <is>
          <t>Unknown - Verify via DOI</t>
        </is>
      </c>
      <c r="AH1408" t="inlineStr">
        <is>
          <t>Not assessed</t>
        </is>
      </c>
      <c r="AI1408" t="inlineStr">
        <is>
          <t>Not reported</t>
        </is>
      </c>
      <c r="AJ1408" t="inlineStr">
        <is>
          <t>Not reported</t>
        </is>
      </c>
      <c r="AK1408" t="inlineStr">
        <is>
          <t>Not reported</t>
        </is>
      </c>
      <c r="AL1408" t="inlineStr">
        <is>
          <t>Not reported</t>
        </is>
      </c>
      <c r="AM1408" t="inlineStr">
        <is>
          <t>Not reported</t>
        </is>
      </c>
      <c r="AN1408" t="inlineStr">
        <is>
          <t>Not reported</t>
        </is>
      </c>
      <c r="AO1408" t="inlineStr">
        <is>
          <t>Not reviewed</t>
        </is>
      </c>
      <c r="AP1408" t="inlineStr">
        <is>
          <t>Not reported</t>
        </is>
      </c>
      <c r="AQ1408" t="inlineStr">
        <is>
          <t>Not reported</t>
        </is>
      </c>
      <c r="AR1408" t="inlineStr">
        <is>
          <t>Not reported</t>
        </is>
      </c>
      <c r="AS1408" t="inlineStr">
        <is>
          <t>See abstract</t>
        </is>
      </c>
      <c r="AT1408" t="inlineStr">
        <is>
          <t>Not reviewed</t>
        </is>
      </c>
      <c r="AU1408" t="inlineStr">
        <is>
          <t>Not reviewed</t>
        </is>
      </c>
      <c r="AV1408" t="inlineStr">
        <is>
          <t>Not reviewed</t>
        </is>
      </c>
      <c r="AW1408" t="inlineStr">
        <is>
          <t>Not reviewed</t>
        </is>
      </c>
      <c r="AX1408" t="inlineStr">
        <is>
          <t>Not reported</t>
        </is>
      </c>
      <c r="AY1408" t="inlineStr">
        <is>
          <t>Not reported</t>
        </is>
      </c>
      <c r="AZ1408" t="inlineStr">
        <is>
          <t>Not reported</t>
        </is>
      </c>
      <c r="BA1408" t="inlineStr">
        <is>
          <t>Not reported</t>
        </is>
      </c>
      <c r="BB1408" t="inlineStr">
        <is>
          <t>Not reported</t>
        </is>
      </c>
      <c r="BC1408" t="inlineStr">
        <is>
          <t>Not reported</t>
        </is>
      </c>
      <c r="BD1408" t="inlineStr">
        <is>
          <t>Not reported</t>
        </is>
      </c>
      <c r="BE1408" t="inlineStr">
        <is>
          <t>Not reported</t>
        </is>
      </c>
      <c r="BF1408" t="inlineStr">
        <is>
          <t>Not reported</t>
        </is>
      </c>
      <c r="BG1408" t="inlineStr">
        <is>
          <t>Not reviewed (not included)</t>
        </is>
      </c>
      <c r="BH1408" t="inlineStr">
        <is>
          <t>N/A</t>
        </is>
      </c>
      <c r="BI1408" t="inlineStr">
        <is>
          <t>Not reviewed</t>
        </is>
      </c>
      <c r="BJ1408" t="inlineStr">
        <is>
          <t>Not reviewed</t>
        </is>
      </c>
      <c r="BK1408" t="inlineStr">
        <is>
          <t>Not reviewed</t>
        </is>
      </c>
      <c r="BL1408" t="inlineStr">
        <is>
          <t>Not reviewed</t>
        </is>
      </c>
      <c r="BM1408" t="inlineStr">
        <is>
          <t>Not reviewed (not included)</t>
        </is>
      </c>
      <c r="BN1408" t="inlineStr">
        <is>
          <t>Not Primary Research - E6-Not Primary Research: Title/abstract indicates systematic review, meta-analysis, or review paper</t>
        </is>
      </c>
      <c r="BO1408" t="inlineStr">
        <is>
          <t>Abstract-level screening only</t>
        </is>
      </c>
      <c r="BP1408" t="inlineStr">
        <is>
          <t>Not reported</t>
        </is>
      </c>
    </row>
    <row r="1409">
      <c r="A1409" t="inlineStr">
        <is>
          <t>Retinal fundus imaging as biomarker for ADHD using machine learning for screening and visual attention stratification</t>
        </is>
      </c>
      <c r="B1409" t="n">
        <v>2025</v>
      </c>
      <c r="C1409" t="inlineStr">
        <is>
          <t>Not checked</t>
        </is>
      </c>
      <c r="D1409" t="inlineStr">
        <is>
          <t>Not checked</t>
        </is>
      </c>
      <c r="E1409" t="inlineStr">
        <is>
          <t>10.1038/S41746-025-01547-9</t>
        </is>
      </c>
      <c r="F1409" t="inlineStr">
        <is>
          <t>Attention-deficit/hyperactivity disorder (ADHD), characterized by diagnostic complexity and symptom heterogeneity, is a prevalent neurodevelopmental disorder. Here, we explored the machine learning (ML) analysis of retinal fundus photographs as a noninvasive biomarker for ADHD screening and stratification of executive function (EF) deficits. From April to October 2022, 323 children and adolescents with ADHD were recruited from two tertiary South Korean hospitals, and the age- and sex-matched individuals with typical development were retrospectively collected. We used the AutoMorph pipeline to extract retinal features and used four types of ML models for ADHD screening and EF subdomain prediction, and we adopted the Shapely additive explanation method. ADHD screening models achieved 95.5%-96.9% AUROC. For EF function stratification, the visual and auditory subdomains showed strong (AUROC &gt; 85%) and poor performances, respectively. Our analysis of retinal fundus photographs demonstrated potential as a noninvasive biomarker for ADHD screening and EF deficit stratification in the visual attention domain. © The Author(s) 2025.</t>
        </is>
      </c>
      <c r="G1409" t="inlineStr">
        <is>
          <t>Unimodal</t>
        </is>
      </c>
      <c r="H1409" t="inlineStr">
        <is>
          <t>See abstract</t>
        </is>
      </c>
      <c r="I1409" t="inlineStr">
        <is>
          <t>See abstract</t>
        </is>
      </c>
      <c r="J1409" t="inlineStr">
        <is>
          <t>See abstract (AI/ML)</t>
        </is>
      </c>
      <c r="K1409" t="inlineStr">
        <is>
          <t>See abstract</t>
        </is>
      </c>
      <c r="L1409" t="n">
        <v>323</v>
      </c>
      <c r="M1409" t="inlineStr">
        <is>
          <t>See abstract</t>
        </is>
      </c>
      <c r="N1409" t="inlineStr">
        <is>
          <t>N≈323; details in abstract</t>
        </is>
      </c>
      <c r="O1409" t="inlineStr">
        <is>
          <t>Extracted from abstract: N≈323</t>
        </is>
      </c>
      <c r="P1409" t="inlineStr">
        <is>
          <t>See abstract</t>
        </is>
      </c>
      <c r="Q1409" t="inlineStr">
        <is>
          <t>See abstract</t>
        </is>
      </c>
      <c r="R1409" t="inlineStr">
        <is>
          <t>Not reviewed (not included)</t>
        </is>
      </c>
      <c r="S1409" t="inlineStr">
        <is>
          <t>Not reviewed (not included)</t>
        </is>
      </c>
      <c r="T1409" t="inlineStr">
        <is>
          <t>Abstract screening only. Not Selected for Final 95 (Pending Full Text Review)</t>
        </is>
      </c>
      <c r="U1409" t="inlineStr">
        <is>
          <t>EXCLUDE</t>
        </is>
      </c>
      <c r="V140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09" t="inlineStr">
        <is>
          <t>Excluded: Other Criterion</t>
        </is>
      </c>
      <c r="X1409" t="inlineStr">
        <is>
          <t>Not assessed from abstract</t>
        </is>
      </c>
      <c r="Y1409" t="inlineStr">
        <is>
          <t>Scopus</t>
        </is>
      </c>
      <c r="Z1409" t="inlineStr">
        <is>
          <t>Not determined from abstract</t>
        </is>
      </c>
      <c r="AB1409" t="inlineStr">
        <is>
          <t>Not assessed (not included)</t>
        </is>
      </c>
      <c r="AC1409" t="inlineStr">
        <is>
          <t>Not assessed (not included)</t>
        </is>
      </c>
      <c r="AD1409" t="inlineStr">
        <is>
          <t>Choi H.; Hong J.; Kang H.G.; Park M.-H.; Ha S.; Lee J.; Yoon S.; Kim D.; Park Y.R.; Cheon K.-A.</t>
        </is>
      </c>
      <c r="AF1409" t="inlineStr">
        <is>
          <t>Unknown - Verify via DOI</t>
        </is>
      </c>
      <c r="AH1409" t="inlineStr">
        <is>
          <t>Not assessed</t>
        </is>
      </c>
      <c r="AI1409" t="inlineStr">
        <is>
          <t>Not reported</t>
        </is>
      </c>
      <c r="AJ1409" t="inlineStr">
        <is>
          <t>Not reported</t>
        </is>
      </c>
      <c r="AK1409" t="inlineStr">
        <is>
          <t>Not reported</t>
        </is>
      </c>
      <c r="AL1409" t="inlineStr">
        <is>
          <t>Not reported</t>
        </is>
      </c>
      <c r="AM1409" t="inlineStr">
        <is>
          <t>Not reported</t>
        </is>
      </c>
      <c r="AN1409" t="inlineStr">
        <is>
          <t>Not reported</t>
        </is>
      </c>
      <c r="AO1409" t="inlineStr">
        <is>
          <t>Not reviewed</t>
        </is>
      </c>
      <c r="AP1409" t="inlineStr">
        <is>
          <t>Not reported</t>
        </is>
      </c>
      <c r="AQ1409" t="inlineStr">
        <is>
          <t>Not reported</t>
        </is>
      </c>
      <c r="AR1409" t="inlineStr">
        <is>
          <t>Not reported</t>
        </is>
      </c>
      <c r="AS1409" t="inlineStr">
        <is>
          <t>See abstract</t>
        </is>
      </c>
      <c r="AT1409" t="inlineStr">
        <is>
          <t>Not reviewed</t>
        </is>
      </c>
      <c r="AU1409" t="inlineStr">
        <is>
          <t>Not reviewed</t>
        </is>
      </c>
      <c r="AV1409" t="inlineStr">
        <is>
          <t>Not reviewed</t>
        </is>
      </c>
      <c r="AW1409" t="inlineStr">
        <is>
          <t>Not reviewed</t>
        </is>
      </c>
      <c r="AX1409" t="inlineStr">
        <is>
          <t>Not reported</t>
        </is>
      </c>
      <c r="AY1409" t="inlineStr">
        <is>
          <t>Not reported</t>
        </is>
      </c>
      <c r="AZ1409" t="inlineStr">
        <is>
          <t>Not reported</t>
        </is>
      </c>
      <c r="BA1409" t="inlineStr">
        <is>
          <t>Not reported</t>
        </is>
      </c>
      <c r="BB1409" t="inlineStr">
        <is>
          <t>Not reported</t>
        </is>
      </c>
      <c r="BC1409" t="inlineStr">
        <is>
          <t>Not reported</t>
        </is>
      </c>
      <c r="BD1409" t="inlineStr">
        <is>
          <t>Not reported</t>
        </is>
      </c>
      <c r="BE1409" t="inlineStr">
        <is>
          <t>Not reported</t>
        </is>
      </c>
      <c r="BF1409" t="inlineStr">
        <is>
          <t>Not reported</t>
        </is>
      </c>
      <c r="BG1409" t="inlineStr">
        <is>
          <t>Not reviewed (not included)</t>
        </is>
      </c>
      <c r="BH1409" t="inlineStr">
        <is>
          <t>N/A</t>
        </is>
      </c>
      <c r="BI1409" t="inlineStr">
        <is>
          <t>Not reviewed</t>
        </is>
      </c>
      <c r="BJ1409" t="inlineStr">
        <is>
          <t>Not reviewed</t>
        </is>
      </c>
      <c r="BK1409" t="inlineStr">
        <is>
          <t>Not reviewed</t>
        </is>
      </c>
      <c r="BL1409" t="inlineStr">
        <is>
          <t>Not reviewed</t>
        </is>
      </c>
      <c r="BM1409" t="inlineStr">
        <is>
          <t>Not reviewed (not included)</t>
        </is>
      </c>
      <c r="BN1409" t="inlineStr">
        <is>
          <t>Not Selected for Final 95 (Pending Full Text Review) - Candidate paper not selected for final 95: Passed abstract screening but not included in final selec</t>
        </is>
      </c>
      <c r="BO1409" t="inlineStr">
        <is>
          <t>Abstract-level screening only</t>
        </is>
      </c>
      <c r="BP1409" t="inlineStr">
        <is>
          <t>164</t>
        </is>
      </c>
    </row>
    <row r="1410">
      <c r="A1410" t="inlineStr">
        <is>
          <t>Artificial intelligence as a support to diagnose ADHD: an insight of unorthodox approaches: a scoping review</t>
        </is>
      </c>
      <c r="B1410" t="n">
        <v>2025</v>
      </c>
      <c r="C1410" t="inlineStr">
        <is>
          <t>Not checked</t>
        </is>
      </c>
      <c r="D1410" t="inlineStr">
        <is>
          <t>Not checked</t>
        </is>
      </c>
      <c r="E1410" t="inlineStr">
        <is>
          <t>10.1080/09297049.2025.2468411</t>
        </is>
      </c>
      <c r="F1410" t="inlineStr">
        <is>
          <t>Artificial intelligence (AI) is reshaping the landscape of attention deficit hyperactivity disorder (ADHD) diagnosis through data-driven and technology-enhanced methodologies. This scoping review, conducted in accordance with PRISMA guidelines, systematically analyzed 54 studies published over the past two decades to assess AI’s role in ADHD detection and evaluation. The included studies primarily explored AI applications in brain imaging (MRI), brain activity monitoring (EEG and ECG), behavioral assessments, virtual reality-based testing, and motion-tracking sensors. Among the AI technologies examined, machine learning (ML) and deep learning (DL) algorithms demonstrated promising diagnostic accuracy, with performance rates ranging from 70% to 95%. Convolutional neural networks (CNNs) and support vector machines (SVMs) were particularly effective in image and signal analysis, while natural language processing (NLP) models showed potential in behavioral and cognitive assessments. Despite these advancements, challenges such as algorithmic bias, inconsistent data quality, and the need for extensive, diverse datasets remain barriers to widespread clinical integration. Moreover, while AI models enhance speed and precision in ADHD detection, their applicability in treatment monitoring and personalized intervention remains an area for future research. This review underscores the transformative potential of AI in ADHD diagnosis and advocates for a hybrid approach that integrates AI-driven tools with traditional clinical assessments to enhance diagnostic reliability and patient outcomes. © 2025 Informa UK Limited, trading as Taylor &amp; Francis Group.</t>
        </is>
      </c>
      <c r="G1410" t="inlineStr">
        <is>
          <t>Unimodal</t>
        </is>
      </c>
      <c r="H1410" t="inlineStr">
        <is>
          <t>See abstract</t>
        </is>
      </c>
      <c r="I1410" t="inlineStr">
        <is>
          <t>See abstract</t>
        </is>
      </c>
      <c r="J1410" t="inlineStr">
        <is>
          <t>See abstract (AI/ML)</t>
        </is>
      </c>
      <c r="K1410" t="inlineStr">
        <is>
          <t>See abstract</t>
        </is>
      </c>
      <c r="M1410" t="inlineStr">
        <is>
          <t>See abstract</t>
        </is>
      </c>
      <c r="N1410" t="inlineStr">
        <is>
          <t>See abstract</t>
        </is>
      </c>
      <c r="O1410" t="inlineStr">
        <is>
          <t>Not verified from abstract</t>
        </is>
      </c>
      <c r="P1410" t="inlineStr">
        <is>
          <t>See abstract</t>
        </is>
      </c>
      <c r="Q1410" t="inlineStr">
        <is>
          <t>See abstract</t>
        </is>
      </c>
      <c r="R1410" t="inlineStr">
        <is>
          <t>Not reviewed (not included)</t>
        </is>
      </c>
      <c r="S1410" t="inlineStr">
        <is>
          <t>Not reviewed (not included)</t>
        </is>
      </c>
      <c r="T1410" t="inlineStr">
        <is>
          <t>Abstract screening only. Not Primary Research</t>
        </is>
      </c>
      <c r="U1410" t="inlineStr">
        <is>
          <t>EXCLUDE</t>
        </is>
      </c>
      <c r="V1410" t="inlineStr">
        <is>
          <t>E6-Not Primary Research: Title/abstract indicates systematic review, meta-analysis, or review paper</t>
        </is>
      </c>
      <c r="W1410" t="inlineStr">
        <is>
          <t>Excluded: Not Primary Research</t>
        </is>
      </c>
      <c r="X1410" t="inlineStr">
        <is>
          <t>Not assessed from abstract</t>
        </is>
      </c>
      <c r="Y1410" t="inlineStr">
        <is>
          <t>Scopus</t>
        </is>
      </c>
      <c r="Z1410" t="inlineStr">
        <is>
          <t>Not determined from abstract</t>
        </is>
      </c>
      <c r="AB1410" t="inlineStr">
        <is>
          <t>Not assessed (not included)</t>
        </is>
      </c>
      <c r="AC1410" t="inlineStr">
        <is>
          <t>Not assessed (not included)</t>
        </is>
      </c>
      <c r="AD1410" t="inlineStr">
        <is>
          <t>Zaheer A.; Akhtar A.</t>
        </is>
      </c>
      <c r="AF1410" t="inlineStr">
        <is>
          <t>Unknown - Verify via DOI</t>
        </is>
      </c>
      <c r="AH1410" t="inlineStr">
        <is>
          <t>Not assessed</t>
        </is>
      </c>
      <c r="AI1410" t="inlineStr">
        <is>
          <t>Not reported</t>
        </is>
      </c>
      <c r="AJ1410" t="inlineStr">
        <is>
          <t>Not reported</t>
        </is>
      </c>
      <c r="AK1410" t="inlineStr">
        <is>
          <t>Not reported</t>
        </is>
      </c>
      <c r="AL1410" t="inlineStr">
        <is>
          <t>Not reported</t>
        </is>
      </c>
      <c r="AM1410" t="inlineStr">
        <is>
          <t>Not reported</t>
        </is>
      </c>
      <c r="AN1410" t="inlineStr">
        <is>
          <t>Not reported</t>
        </is>
      </c>
      <c r="AO1410" t="inlineStr">
        <is>
          <t>Not reviewed</t>
        </is>
      </c>
      <c r="AP1410" t="inlineStr">
        <is>
          <t>Not reported</t>
        </is>
      </c>
      <c r="AQ1410" t="inlineStr">
        <is>
          <t>Not reported</t>
        </is>
      </c>
      <c r="AR1410" t="inlineStr">
        <is>
          <t>Not reported</t>
        </is>
      </c>
      <c r="AS1410" t="inlineStr">
        <is>
          <t>See abstract</t>
        </is>
      </c>
      <c r="AT1410" t="inlineStr">
        <is>
          <t>Not reviewed</t>
        </is>
      </c>
      <c r="AU1410" t="inlineStr">
        <is>
          <t>Not reviewed</t>
        </is>
      </c>
      <c r="AV1410" t="inlineStr">
        <is>
          <t>Not reviewed</t>
        </is>
      </c>
      <c r="AW1410" t="inlineStr">
        <is>
          <t>Not reviewed</t>
        </is>
      </c>
      <c r="AX1410" t="inlineStr">
        <is>
          <t>Not reported</t>
        </is>
      </c>
      <c r="AY1410" t="inlineStr">
        <is>
          <t>Not reported</t>
        </is>
      </c>
      <c r="AZ1410" t="inlineStr">
        <is>
          <t>Not reported</t>
        </is>
      </c>
      <c r="BA1410" t="inlineStr">
        <is>
          <t>Not reported</t>
        </is>
      </c>
      <c r="BB1410" t="inlineStr">
        <is>
          <t>Not reported</t>
        </is>
      </c>
      <c r="BC1410" t="inlineStr">
        <is>
          <t>Not reported</t>
        </is>
      </c>
      <c r="BD1410" t="inlineStr">
        <is>
          <t>Not reported</t>
        </is>
      </c>
      <c r="BE1410" t="inlineStr">
        <is>
          <t>Not reported</t>
        </is>
      </c>
      <c r="BF1410" t="inlineStr">
        <is>
          <t>Not reported</t>
        </is>
      </c>
      <c r="BG1410" t="inlineStr">
        <is>
          <t>Not reviewed (not included)</t>
        </is>
      </c>
      <c r="BH1410" t="inlineStr">
        <is>
          <t>N/A</t>
        </is>
      </c>
      <c r="BI1410" t="inlineStr">
        <is>
          <t>Not reviewed</t>
        </is>
      </c>
      <c r="BJ1410" t="inlineStr">
        <is>
          <t>Not reviewed</t>
        </is>
      </c>
      <c r="BK1410" t="inlineStr">
        <is>
          <t>Not reviewed</t>
        </is>
      </c>
      <c r="BL1410" t="inlineStr">
        <is>
          <t>Not reviewed</t>
        </is>
      </c>
      <c r="BM1410" t="inlineStr">
        <is>
          <t>Not reviewed (not included)</t>
        </is>
      </c>
      <c r="BN1410" t="inlineStr">
        <is>
          <t>Not Primary Research - E6-Not Primary Research: Title/abstract indicates systematic review, meta-analysis, or review paper</t>
        </is>
      </c>
      <c r="BO1410" t="inlineStr">
        <is>
          <t>Abstract-level screening only</t>
        </is>
      </c>
      <c r="BP1410" t="inlineStr">
        <is>
          <t>Not reported</t>
        </is>
      </c>
    </row>
    <row r="1411">
      <c r="A1411" t="inlineStr">
        <is>
          <t>Unveiling Social Media Content Related to ADHD Treatment: Machine Learning Study Using X’s Posts over 15 Years</t>
        </is>
      </c>
      <c r="B1411" t="n">
        <v>2025</v>
      </c>
      <c r="C1411" t="inlineStr">
        <is>
          <t>Not checked</t>
        </is>
      </c>
      <c r="D1411" t="inlineStr">
        <is>
          <t>Not checked</t>
        </is>
      </c>
      <c r="E1411" t="inlineStr">
        <is>
          <t>10.3390/HEALTHCARE13192487</t>
        </is>
      </c>
      <c r="F1411" t="inlineStr">
        <is>
          <t>Background: Public discourse on social media plays an increasingly influential role in shaping health-related perceptions and behaviours. Individuals share experiences, concerns, and opinions beyond clinical settings around different issues. X (formerly Twitter) provides a unique lens through which to examine how different treatments are perceived, used, and debated across diverse communities over time. Objective: The study aims to (a) identify the types of ADHD medications mentioned in posts, depending on language and user type; (b) evaluate the popularity of content related to these medications, considering language and user type; (c) analyse temporal changes in the frequency of mentions between 2006 and 2022; and (d) examine the distribution of tweets across different content categories. By addressing these objectives, this study provides insights into public perceptions of ADHD medications, which may help healthcare professionals better understand online discussions and improve their communication with patients, facilitating more informed treatment decisions. Methods: An observational study was conducted analysing 254,952 tweets in Spanish and English about ADHD medications from January 2006 to December 2022. Content analysis combined inductive and deductive approaches to develop a categorisation codebook. BERTWEET and BETO models were used for machine learning classification of English and Spanish tweets, respectively. Descriptive statistical analysis was performed. Results: Overall, stimulant medications were posted more frequently and received higher engagement than non-stimulant medications. Methylphenidate, dextroamphetamine, and atomoxetine were the most commonly mentioned medications, especially by patients, who emerged as the most active users among the English tweets. Regarding medical content, tweets in English contained more than twice the number of mentions of inappropriate use compared to those in Spanish. There was a high content of online medicati</t>
        </is>
      </c>
      <c r="G1411" t="inlineStr">
        <is>
          <t>Unimodal</t>
        </is>
      </c>
      <c r="H1411" t="inlineStr">
        <is>
          <t>See abstract</t>
        </is>
      </c>
      <c r="I1411" t="inlineStr">
        <is>
          <t>See abstract</t>
        </is>
      </c>
      <c r="J1411" t="inlineStr">
        <is>
          <t>See abstract (AI/ML)</t>
        </is>
      </c>
      <c r="K1411" t="inlineStr">
        <is>
          <t>See abstract</t>
        </is>
      </c>
      <c r="M1411" t="inlineStr">
        <is>
          <t>See abstract</t>
        </is>
      </c>
      <c r="N1411" t="inlineStr">
        <is>
          <t>See abstract</t>
        </is>
      </c>
      <c r="O1411" t="inlineStr">
        <is>
          <t>Not verified from abstract</t>
        </is>
      </c>
      <c r="P1411" t="inlineStr">
        <is>
          <t>See abstract</t>
        </is>
      </c>
      <c r="Q1411" t="inlineStr">
        <is>
          <t>See abstract</t>
        </is>
      </c>
      <c r="R1411" t="inlineStr">
        <is>
          <t>Not reviewed (not included)</t>
        </is>
      </c>
      <c r="S1411" t="inlineStr">
        <is>
          <t>Not reviewed (not included)</t>
        </is>
      </c>
      <c r="T1411" t="inlineStr">
        <is>
          <t>Abstract screening only. Not Selected for Final 95 (Pending Full Text Review)</t>
        </is>
      </c>
      <c r="U1411" t="inlineStr">
        <is>
          <t>EXCLUDE</t>
        </is>
      </c>
      <c r="V14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11" t="inlineStr">
        <is>
          <t>Excluded: Other Criterion</t>
        </is>
      </c>
      <c r="X1411" t="inlineStr">
        <is>
          <t>Not assessed from abstract</t>
        </is>
      </c>
      <c r="Y1411" t="inlineStr">
        <is>
          <t>Scopus</t>
        </is>
      </c>
      <c r="Z1411" t="inlineStr">
        <is>
          <t>Not determined from abstract</t>
        </is>
      </c>
      <c r="AB1411" t="inlineStr">
        <is>
          <t>Not assessed (not included)</t>
        </is>
      </c>
      <c r="AC1411" t="inlineStr">
        <is>
          <t>Not assessed (not included)</t>
        </is>
      </c>
      <c r="AD1411" t="inlineStr">
        <is>
          <t>Gómez-Prieto A.; Mercado-Rodriguez A.; Chart-Pascual J.P.; Fernandez-Lazaro C.I.; Lara-Abelenda F.J.; Montero-Torres M.; Aymerich C.; Quintero J.; Alvarez-Mon M.; Gonzalez-Pinto A.; Soutullo C.A.; Alvarez-Mon M.A.</t>
        </is>
      </c>
      <c r="AF1411" t="inlineStr">
        <is>
          <t>Gold OA (MDPI)</t>
        </is>
      </c>
      <c r="AH1411" t="inlineStr">
        <is>
          <t>Not assessed</t>
        </is>
      </c>
      <c r="AI1411" t="inlineStr">
        <is>
          <t>Not reported</t>
        </is>
      </c>
      <c r="AJ1411" t="inlineStr">
        <is>
          <t>Not reported</t>
        </is>
      </c>
      <c r="AK1411" t="inlineStr">
        <is>
          <t>Not reported</t>
        </is>
      </c>
      <c r="AL1411" t="inlineStr">
        <is>
          <t>Not reported</t>
        </is>
      </c>
      <c r="AM1411" t="inlineStr">
        <is>
          <t>Not reported</t>
        </is>
      </c>
      <c r="AN1411" t="inlineStr">
        <is>
          <t>Not reported</t>
        </is>
      </c>
      <c r="AO1411" t="inlineStr">
        <is>
          <t>Not reviewed</t>
        </is>
      </c>
      <c r="AP1411" t="inlineStr">
        <is>
          <t>Not reported</t>
        </is>
      </c>
      <c r="AQ1411" t="inlineStr">
        <is>
          <t>Not reported</t>
        </is>
      </c>
      <c r="AR1411" t="inlineStr">
        <is>
          <t>Not reported</t>
        </is>
      </c>
      <c r="AS1411" t="inlineStr">
        <is>
          <t>See abstract</t>
        </is>
      </c>
      <c r="AT1411" t="inlineStr">
        <is>
          <t>Not reviewed</t>
        </is>
      </c>
      <c r="AU1411" t="inlineStr">
        <is>
          <t>Not reviewed</t>
        </is>
      </c>
      <c r="AV1411" t="inlineStr">
        <is>
          <t>Not reviewed</t>
        </is>
      </c>
      <c r="AW1411" t="inlineStr">
        <is>
          <t>Not reviewed</t>
        </is>
      </c>
      <c r="AX1411" t="inlineStr">
        <is>
          <t>Not reported</t>
        </is>
      </c>
      <c r="AY1411" t="inlineStr">
        <is>
          <t>Not reported</t>
        </is>
      </c>
      <c r="AZ1411" t="inlineStr">
        <is>
          <t>Not reported</t>
        </is>
      </c>
      <c r="BA1411" t="inlineStr">
        <is>
          <t>Not reported</t>
        </is>
      </c>
      <c r="BB1411" t="inlineStr">
        <is>
          <t>Not reported</t>
        </is>
      </c>
      <c r="BC1411" t="inlineStr">
        <is>
          <t>Not reported</t>
        </is>
      </c>
      <c r="BD1411" t="inlineStr">
        <is>
          <t>Not reported</t>
        </is>
      </c>
      <c r="BE1411" t="inlineStr">
        <is>
          <t>Not reported</t>
        </is>
      </c>
      <c r="BF1411" t="inlineStr">
        <is>
          <t>Not reported</t>
        </is>
      </c>
      <c r="BG1411" t="inlineStr">
        <is>
          <t>Not reviewed (not included)</t>
        </is>
      </c>
      <c r="BH1411" t="inlineStr">
        <is>
          <t>N/A</t>
        </is>
      </c>
      <c r="BI1411" t="inlineStr">
        <is>
          <t>Not reviewed</t>
        </is>
      </c>
      <c r="BJ1411" t="inlineStr">
        <is>
          <t>Not reviewed</t>
        </is>
      </c>
      <c r="BK1411" t="inlineStr">
        <is>
          <t>Not reviewed</t>
        </is>
      </c>
      <c r="BL1411" t="inlineStr">
        <is>
          <t>Not reviewed</t>
        </is>
      </c>
      <c r="BM1411" t="inlineStr">
        <is>
          <t>Not reviewed (not included)</t>
        </is>
      </c>
      <c r="BN1411" t="inlineStr">
        <is>
          <t>Not Selected for Final 95 (Pending Full Text Review) - Candidate paper not selected for final 95: Passed abstract screening but not included in final selec</t>
        </is>
      </c>
      <c r="BO1411" t="inlineStr">
        <is>
          <t>Abstract-level screening only</t>
        </is>
      </c>
      <c r="BP1411" t="inlineStr">
        <is>
          <t>2469</t>
        </is>
      </c>
    </row>
    <row r="1412">
      <c r="A1412" t="inlineStr">
        <is>
          <t>Clinicoradiological and neuropathological evaluation of primary progressive aphasia</t>
        </is>
      </c>
      <c r="B1412" t="n">
        <v>2024</v>
      </c>
      <c r="C1412" t="inlineStr">
        <is>
          <t>Not checked</t>
        </is>
      </c>
      <c r="D1412" t="inlineStr">
        <is>
          <t>Not checked</t>
        </is>
      </c>
      <c r="E1412" t="inlineStr">
        <is>
          <t>10.1136/JNNP-2023-332862</t>
        </is>
      </c>
      <c r="F1412" t="inlineStr">
        <is>
          <t>Background Primary progressive aphasia (PPA) defines a group of neurodegenerative disorders characterised by language decline. Three PPA variants correlate with distinct underlying pathologies: semantic variant PPA (svPPA) with transactive response DNA-binding protein of 43 kD (TDP-43) proteinopathy, agrammatic variant PPA (agPPA) with tau deposition and logopenic variant PPA (lvPPA) with Alzheimer's disease (AD). Our objectives were to differentiate PPA variants using clinical and neuroimaging features, assess progression and evaluate structural MRI and a novel 18-F fluorodeoxyglucose positron emission tomography (FDG-PET) image decomposition machine learning algorithm for neuropathology prediction. Methods We analysed 82 autopsied patients diagnosed with PPA from 1998 to 2022. Clinical histories, language characteristics, neuropsychological results and brain imaging were reviewed. A machine learning framework using a k-nearest neighbours classifier assessed FDG-PET scans from 45 patients compared with a large reference database. Results PPA variant distribution: 35 lvPPA (80% AD), 28 agPPA (89% tauopathy) and 18 svPPA (72% frontotemporal lobar degeneration-TAR DNA-binding protein (FTLD-TDP)). Apraxia of speech was associated with 4R-Tauopathy in agPPA, while pure agrammatic PPA without apraxia was linked to 3R-Tauopathy. Longitudinal data revealed language dysfunction remained the predominant deficit for patients with lvPPA, agPPA evolved to corticobasal or progressive supranuclear palsy syndrome (64%) and svPPA progressed to behavioural variant frontotemporal dementia (44%). agPPA-4R-Tauopathy exhibited limited pre-supplementary motor area atrophy, lvPPA-AD displayed temporal atrophy extending to the superior temporal sulcus and svPPA-FTLD-TDP had severe temporal pole atrophy. The FDG-PET-based machine learning algorithm accurately predicted clinical diagnoses and underlying pathologies. Conclusions Distinguishing 3R-Taupathy and 4R-Tauopathy in agPPA may rely on</t>
        </is>
      </c>
      <c r="G1412" t="inlineStr">
        <is>
          <t>Unimodal</t>
        </is>
      </c>
      <c r="H1412" t="inlineStr">
        <is>
          <t>See abstract</t>
        </is>
      </c>
      <c r="I1412" t="inlineStr">
        <is>
          <t>See abstract</t>
        </is>
      </c>
      <c r="J1412" t="inlineStr">
        <is>
          <t>See abstract (AI/ML)</t>
        </is>
      </c>
      <c r="K1412" t="inlineStr">
        <is>
          <t>See abstract</t>
        </is>
      </c>
      <c r="M1412" t="inlineStr">
        <is>
          <t>See abstract</t>
        </is>
      </c>
      <c r="N1412" t="inlineStr">
        <is>
          <t>See abstract</t>
        </is>
      </c>
      <c r="O1412" t="inlineStr">
        <is>
          <t>Not verified from abstract</t>
        </is>
      </c>
      <c r="P1412" t="inlineStr">
        <is>
          <t>See abstract</t>
        </is>
      </c>
      <c r="Q1412" t="inlineStr">
        <is>
          <t>See abstract</t>
        </is>
      </c>
      <c r="R1412" t="inlineStr">
        <is>
          <t>Not reviewed (not included)</t>
        </is>
      </c>
      <c r="S1412" t="inlineStr">
        <is>
          <t>Not reviewed (not included)</t>
        </is>
      </c>
      <c r="T1412" t="inlineStr">
        <is>
          <t>Abstract screening only. Non-ADHD Focused</t>
        </is>
      </c>
      <c r="U1412" t="inlineStr">
        <is>
          <t>EXCLUDE</t>
        </is>
      </c>
      <c r="V1412" t="inlineStr">
        <is>
          <t>E2-Not ADHD focused: Neither title nor abstract mentions ADHD or attention-deficit/hyperactivity</t>
        </is>
      </c>
      <c r="W1412" t="inlineStr">
        <is>
          <t>Excluded: Not ADHD Focused</t>
        </is>
      </c>
      <c r="X1412" t="inlineStr">
        <is>
          <t>Not assessed from abstract</t>
        </is>
      </c>
      <c r="Y1412" t="inlineStr">
        <is>
          <t>Scopus</t>
        </is>
      </c>
      <c r="Z1412" t="inlineStr">
        <is>
          <t>Not determined from abstract</t>
        </is>
      </c>
      <c r="AB1412" t="inlineStr">
        <is>
          <t>Not assessed (not included)</t>
        </is>
      </c>
      <c r="AC1412" t="inlineStr">
        <is>
          <t>Not assessed (not included)</t>
        </is>
      </c>
      <c r="AD1412" t="inlineStr">
        <is>
          <t>Shir D.; Corriveau-Lecavalier N.; Bermudez Noguera C.; Barnard L.; Pham N.T.T.; Botha H.; Duffy J.R.; Clark H.M.; Utianski R.L.; Knopman D.S.; Petersen R.C.; Boeve B.F.; Murray M.E.; Nguyen A.T.; Reichard R.R.; Dickson D.W.; Day G.S.; Kremers W.K.; Graff-Radford N.R.; Jones D.T.; Machulda M.M.; Fields J.A.; Whitwell J.L.; Josephs K.A.; Graff-Radford J.</t>
        </is>
      </c>
      <c r="AF1412" t="inlineStr">
        <is>
          <t>Unknown - Verify via DOI</t>
        </is>
      </c>
      <c r="AH1412" t="inlineStr">
        <is>
          <t>Not assessed</t>
        </is>
      </c>
      <c r="AI1412" t="inlineStr">
        <is>
          <t>Not reported</t>
        </is>
      </c>
      <c r="AJ1412" t="inlineStr">
        <is>
          <t>Not reported</t>
        </is>
      </c>
      <c r="AK1412" t="inlineStr">
        <is>
          <t>Not reported</t>
        </is>
      </c>
      <c r="AL1412" t="inlineStr">
        <is>
          <t>Not reported</t>
        </is>
      </c>
      <c r="AM1412" t="inlineStr">
        <is>
          <t>Not reported</t>
        </is>
      </c>
      <c r="AN1412" t="inlineStr">
        <is>
          <t>Not reported</t>
        </is>
      </c>
      <c r="AO1412" t="inlineStr">
        <is>
          <t>Not reviewed</t>
        </is>
      </c>
      <c r="AP1412" t="inlineStr">
        <is>
          <t>Not reported</t>
        </is>
      </c>
      <c r="AQ1412" t="inlineStr">
        <is>
          <t>Not reported</t>
        </is>
      </c>
      <c r="AR1412" t="inlineStr">
        <is>
          <t>Not reported</t>
        </is>
      </c>
      <c r="AS1412" t="inlineStr">
        <is>
          <t>See abstract</t>
        </is>
      </c>
      <c r="AT1412" t="inlineStr">
        <is>
          <t>Not reviewed</t>
        </is>
      </c>
      <c r="AU1412" t="inlineStr">
        <is>
          <t>Not reviewed</t>
        </is>
      </c>
      <c r="AV1412" t="inlineStr">
        <is>
          <t>Not reviewed</t>
        </is>
      </c>
      <c r="AW1412" t="inlineStr">
        <is>
          <t>Not reviewed</t>
        </is>
      </c>
      <c r="AX1412" t="inlineStr">
        <is>
          <t>Not reported</t>
        </is>
      </c>
      <c r="AY1412" t="inlineStr">
        <is>
          <t>Not reported</t>
        </is>
      </c>
      <c r="AZ1412" t="inlineStr">
        <is>
          <t>Not reported</t>
        </is>
      </c>
      <c r="BA1412" t="inlineStr">
        <is>
          <t>Not reported</t>
        </is>
      </c>
      <c r="BB1412" t="inlineStr">
        <is>
          <t>Not reported</t>
        </is>
      </c>
      <c r="BC1412" t="inlineStr">
        <is>
          <t>Not reported</t>
        </is>
      </c>
      <c r="BD1412" t="inlineStr">
        <is>
          <t>Not reported</t>
        </is>
      </c>
      <c r="BE1412" t="inlineStr">
        <is>
          <t>Not reported</t>
        </is>
      </c>
      <c r="BF1412" t="inlineStr">
        <is>
          <t>Not reported</t>
        </is>
      </c>
      <c r="BG1412" t="inlineStr">
        <is>
          <t>Not reviewed (not included)</t>
        </is>
      </c>
      <c r="BH1412" t="inlineStr">
        <is>
          <t>N/A</t>
        </is>
      </c>
      <c r="BI1412" t="inlineStr">
        <is>
          <t>Not reviewed</t>
        </is>
      </c>
      <c r="BJ1412" t="inlineStr">
        <is>
          <t>Not reviewed</t>
        </is>
      </c>
      <c r="BK1412" t="inlineStr">
        <is>
          <t>Not reviewed</t>
        </is>
      </c>
      <c r="BL1412" t="inlineStr">
        <is>
          <t>Not reviewed</t>
        </is>
      </c>
      <c r="BM1412" t="inlineStr">
        <is>
          <t>Not reviewed (not included)</t>
        </is>
      </c>
      <c r="BN1412" t="inlineStr">
        <is>
          <t>Non-ADHD Focused - E2-Not ADHD focused: Neither title nor abstract mentions ADHD or attention-deficit/hyperactivity</t>
        </is>
      </c>
      <c r="BO1412" t="inlineStr">
        <is>
          <t>Abstract-level screening only</t>
        </is>
      </c>
      <c r="BP1412" t="inlineStr">
        <is>
          <t>Not reported</t>
        </is>
      </c>
    </row>
    <row r="1413">
      <c r="A1413" t="inlineStr">
        <is>
          <t>High-order network degree revealed shared and distinct features among adult schizophrenia, bipolar disorder and ADHD</t>
        </is>
      </c>
      <c r="B1413" t="n">
        <v>2025</v>
      </c>
      <c r="C1413" t="inlineStr">
        <is>
          <t>Not checked</t>
        </is>
      </c>
      <c r="D1413" t="inlineStr">
        <is>
          <t>Not checked</t>
        </is>
      </c>
      <c r="E1413" t="inlineStr">
        <is>
          <t>10.1016/J.NEUROSCIENCE.2024.12.063</t>
        </is>
      </c>
      <c r="F1413" t="inlineStr">
        <is>
          <t>Schizophrenia (SCHZ), bipolar disorder (BD), and attention-deficit/hyperactivity disorder (ADHD) share clinical symptoms and risk genes, but the shared and distinct neural dynamic mechanisms at adults remain inadequately understood. Degree is a fundamental and important graph measure in network neuroscience, and we here used eigenmodes to extend the degree to hierarchical levels and compared the resting-state brain networks of three disorders and healthy controls (HC) at adults (age: 21–50 years old). First, compared to HC, SCHZ and BD patients exhibited substantially overlapped abnormalities in brain networks, wherein BD patients displayed more significant alterations. In contrast, ADHD patients exhibited few alterations. Second, compared to the graph theory measure, hierarchical degree better predicted the clinical symptoms of three disorders, and distinguished them from HC. Furthermore, three disorders shared associations of brain network abnormalities with dopamine receptors/transporters. Finally, the alterations in SCHZ and BD patients were associated with cellular localization and transport, as well as abnormal social behavior and communication, while ADHD patients were associated with energy production and transport. These findings provided a deep understanding of the shared and distinct neuropathology of three disorders and facilitated a more precise differentiation for them. © 2025 International Brain Research Organization (IBRO)</t>
        </is>
      </c>
      <c r="G1413" t="inlineStr">
        <is>
          <t>Unimodal</t>
        </is>
      </c>
      <c r="H1413" t="inlineStr">
        <is>
          <t>See abstract</t>
        </is>
      </c>
      <c r="I1413" t="inlineStr">
        <is>
          <t>See abstract</t>
        </is>
      </c>
      <c r="J1413" t="inlineStr">
        <is>
          <t>See abstract (AI/ML)</t>
        </is>
      </c>
      <c r="K1413" t="inlineStr">
        <is>
          <t>See abstract</t>
        </is>
      </c>
      <c r="M1413" t="inlineStr">
        <is>
          <t>See abstract</t>
        </is>
      </c>
      <c r="N1413" t="inlineStr">
        <is>
          <t>See abstract</t>
        </is>
      </c>
      <c r="O1413" t="inlineStr">
        <is>
          <t>Not verified from abstract</t>
        </is>
      </c>
      <c r="P1413" t="inlineStr">
        <is>
          <t>See abstract</t>
        </is>
      </c>
      <c r="Q1413" t="inlineStr">
        <is>
          <t>See abstract</t>
        </is>
      </c>
      <c r="R1413" t="inlineStr">
        <is>
          <t>Not reviewed (not included)</t>
        </is>
      </c>
      <c r="S1413" t="inlineStr">
        <is>
          <t>Not reviewed (not included)</t>
        </is>
      </c>
      <c r="T1413" t="inlineStr">
        <is>
          <t>Abstract screening only. Non-ADHD Primary Condition</t>
        </is>
      </c>
      <c r="U1413" t="inlineStr">
        <is>
          <t>EXCLUDE</t>
        </is>
      </c>
      <c r="V1413" t="inlineStr">
        <is>
          <t>E2-Primary condition not ADHD: Title references schizophrenia</t>
        </is>
      </c>
      <c r="W1413" t="inlineStr">
        <is>
          <t>Excluded: Non-ADHD Primary Condition</t>
        </is>
      </c>
      <c r="X1413" t="inlineStr">
        <is>
          <t>Not assessed from abstract</t>
        </is>
      </c>
      <c r="Y1413" t="inlineStr">
        <is>
          <t>Scopus</t>
        </is>
      </c>
      <c r="Z1413" t="inlineStr">
        <is>
          <t>Not determined from abstract</t>
        </is>
      </c>
      <c r="AB1413" t="inlineStr">
        <is>
          <t>Not assessed (not included)</t>
        </is>
      </c>
      <c r="AC1413" t="inlineStr">
        <is>
          <t>Not assessed (not included)</t>
        </is>
      </c>
      <c r="AD1413" t="inlineStr">
        <is>
          <t>Wu D.; Chang Z.; Wang Y.; Jiang Z.; Wang R.; Wu Y.</t>
        </is>
      </c>
      <c r="AF1413" t="inlineStr">
        <is>
          <t>Hybrid OA (Elsevier)</t>
        </is>
      </c>
      <c r="AH1413" t="inlineStr">
        <is>
          <t>Not assessed</t>
        </is>
      </c>
      <c r="AI1413" t="inlineStr">
        <is>
          <t>Not reported</t>
        </is>
      </c>
      <c r="AJ1413" t="inlineStr">
        <is>
          <t>Not reported</t>
        </is>
      </c>
      <c r="AK1413" t="inlineStr">
        <is>
          <t>Not reported</t>
        </is>
      </c>
      <c r="AL1413" t="inlineStr">
        <is>
          <t>Not reported</t>
        </is>
      </c>
      <c r="AM1413" t="inlineStr">
        <is>
          <t>Not reported</t>
        </is>
      </c>
      <c r="AN1413" t="inlineStr">
        <is>
          <t>Not reported</t>
        </is>
      </c>
      <c r="AO1413" t="inlineStr">
        <is>
          <t>Not reviewed</t>
        </is>
      </c>
      <c r="AP1413" t="inlineStr">
        <is>
          <t>Not reported</t>
        </is>
      </c>
      <c r="AQ1413" t="inlineStr">
        <is>
          <t>Not reported</t>
        </is>
      </c>
      <c r="AR1413" t="inlineStr">
        <is>
          <t>Not reported</t>
        </is>
      </c>
      <c r="AS1413" t="inlineStr">
        <is>
          <t>See abstract</t>
        </is>
      </c>
      <c r="AT1413" t="inlineStr">
        <is>
          <t>Not reviewed</t>
        </is>
      </c>
      <c r="AU1413" t="inlineStr">
        <is>
          <t>Not reviewed</t>
        </is>
      </c>
      <c r="AV1413" t="inlineStr">
        <is>
          <t>Not reviewed</t>
        </is>
      </c>
      <c r="AW1413" t="inlineStr">
        <is>
          <t>Not reviewed</t>
        </is>
      </c>
      <c r="AX1413" t="inlineStr">
        <is>
          <t>Not reported</t>
        </is>
      </c>
      <c r="AY1413" t="inlineStr">
        <is>
          <t>Not reported</t>
        </is>
      </c>
      <c r="AZ1413" t="inlineStr">
        <is>
          <t>Not reported</t>
        </is>
      </c>
      <c r="BA1413" t="inlineStr">
        <is>
          <t>Not reported</t>
        </is>
      </c>
      <c r="BB1413" t="inlineStr">
        <is>
          <t>Not reported</t>
        </is>
      </c>
      <c r="BC1413" t="inlineStr">
        <is>
          <t>Not reported</t>
        </is>
      </c>
      <c r="BD1413" t="inlineStr">
        <is>
          <t>Not reported</t>
        </is>
      </c>
      <c r="BE1413" t="inlineStr">
        <is>
          <t>Not reported</t>
        </is>
      </c>
      <c r="BF1413" t="inlineStr">
        <is>
          <t>Not reported</t>
        </is>
      </c>
      <c r="BG1413" t="inlineStr">
        <is>
          <t>Not reviewed (not included)</t>
        </is>
      </c>
      <c r="BH1413" t="inlineStr">
        <is>
          <t>N/A</t>
        </is>
      </c>
      <c r="BI1413" t="inlineStr">
        <is>
          <t>Not reviewed</t>
        </is>
      </c>
      <c r="BJ1413" t="inlineStr">
        <is>
          <t>Not reviewed</t>
        </is>
      </c>
      <c r="BK1413" t="inlineStr">
        <is>
          <t>Not reviewed</t>
        </is>
      </c>
      <c r="BL1413" t="inlineStr">
        <is>
          <t>Not reviewed</t>
        </is>
      </c>
      <c r="BM1413" t="inlineStr">
        <is>
          <t>Not reviewed (not included)</t>
        </is>
      </c>
      <c r="BN1413" t="inlineStr">
        <is>
          <t>Non-ADHD Primary Condition - E2-Primary condition not ADHD: Title references schizophrenia</t>
        </is>
      </c>
      <c r="BO1413" t="inlineStr">
        <is>
          <t>Abstract-level screening only</t>
        </is>
      </c>
      <c r="BP1413" t="inlineStr">
        <is>
          <t>Not reported</t>
        </is>
      </c>
    </row>
    <row r="1414">
      <c r="A1414" t="inlineStr">
        <is>
          <t>Neural Networks of Knowledge: Ontologies Pioneering Precision Medicine in Neurodegenerative Diseases</t>
        </is>
      </c>
      <c r="B1414" t="n">
        <v>2025</v>
      </c>
      <c r="C1414" t="inlineStr">
        <is>
          <t>Not checked</t>
        </is>
      </c>
      <c r="D1414" t="inlineStr">
        <is>
          <t>Not checked</t>
        </is>
      </c>
      <c r="E1414" t="inlineStr">
        <is>
          <t>10.2174/011570159X353727250314065140</t>
        </is>
      </c>
      <c r="F1414" t="inlineStr">
        <is>
          <t>The review focuses on the ways that ontologies are revolutionising precision medicine in their effort to understand neurodegenerative illnesses. Ontologies, which are structured frameworks that outline the relationships between concepts in a certain field, offer a crucial foundation for combining different biological data. Novel insights into the construction of a precision medicine approach to treat neurodegenerative diseases (NDDs) are given by growing advancements in the area of pharmacogenomics. Affected parts of the central nervous system may develop neurological disorders, including Alzheimer's, Parkinson's, autism spectrum, and attention-deficit/hyperactivity disorder. These models allow for standard and helpful data marking, which is needed for cross-disciplinary study and teamwork. With case studies, you can see how ontologies have been used to find biomarkers, understand how sicknesses work, and make models for predicting how drugs will work and how the disease will get worse. For example, problems with data quality, meaning variety, and the need for constant changes to reflect the growing body of scientific knowledge are discussed in this review. It also looks at how semantic data can be mixed with cutting-edge computer methods such as artificial intelligence and machine learning to make brain disease diagnostic and prediction models more exact and accurate. These collaborative networks aim to identify patients at risk, identify patients in the preclinical or early stages of illness, and develop tailored preventative interventions to enhance patient quality of life and prognosis. They also seek to identify new, robust, and effective methods for these patient identification tasks. To this end, the current study has been considered to examine the essential components that may be part of precise and tailored therapy plans used for neurodegenerative illnesses. © 2025 Bentham Science Publishers</t>
        </is>
      </c>
      <c r="G1414" t="inlineStr">
        <is>
          <t>Unimodal</t>
        </is>
      </c>
      <c r="H1414" t="inlineStr">
        <is>
          <t>See abstract</t>
        </is>
      </c>
      <c r="I1414" t="inlineStr">
        <is>
          <t>See abstract</t>
        </is>
      </c>
      <c r="J1414" t="inlineStr">
        <is>
          <t>See abstract (AI/ML)</t>
        </is>
      </c>
      <c r="K1414" t="inlineStr">
        <is>
          <t>See abstract</t>
        </is>
      </c>
      <c r="M1414" t="inlineStr">
        <is>
          <t>See abstract</t>
        </is>
      </c>
      <c r="N1414" t="inlineStr">
        <is>
          <t>See abstract</t>
        </is>
      </c>
      <c r="O1414" t="inlineStr">
        <is>
          <t>Not verified from abstract</t>
        </is>
      </c>
      <c r="P1414" t="inlineStr">
        <is>
          <t>See abstract</t>
        </is>
      </c>
      <c r="Q1414" t="inlineStr">
        <is>
          <t>See abstract</t>
        </is>
      </c>
      <c r="R1414" t="inlineStr">
        <is>
          <t>Not reviewed (not included)</t>
        </is>
      </c>
      <c r="S1414" t="inlineStr">
        <is>
          <t>Not reviewed (not included)</t>
        </is>
      </c>
      <c r="T1414" t="inlineStr">
        <is>
          <t>Abstract screening only. Non-ADHD Focused</t>
        </is>
      </c>
      <c r="U1414" t="inlineStr">
        <is>
          <t>EXCLUDE</t>
        </is>
      </c>
      <c r="V1414" t="inlineStr">
        <is>
          <t>E2-Not ADHD focused: Neither title nor abstract mentions ADHD or attention-deficit/hyperactivity</t>
        </is>
      </c>
      <c r="W1414" t="inlineStr">
        <is>
          <t>Excluded: Not ADHD Focused</t>
        </is>
      </c>
      <c r="X1414" t="inlineStr">
        <is>
          <t>Not assessed from abstract</t>
        </is>
      </c>
      <c r="Y1414" t="inlineStr">
        <is>
          <t>Scopus</t>
        </is>
      </c>
      <c r="Z1414" t="inlineStr">
        <is>
          <t>Not determined from abstract</t>
        </is>
      </c>
      <c r="AB1414" t="inlineStr">
        <is>
          <t>Not assessed (not included)</t>
        </is>
      </c>
      <c r="AC1414" t="inlineStr">
        <is>
          <t>Not assessed (not included)</t>
        </is>
      </c>
      <c r="AD1414" t="inlineStr">
        <is>
          <t>Mittal P.; Gautam R.K.; Sharma H.; Goyal R.; Garima; Kapoor R.; Kumar D.; Kamal M.A.; Haque S.; Gajula S.N.R.</t>
        </is>
      </c>
      <c r="AF1414" t="inlineStr">
        <is>
          <t>Unknown - Verify via DOI</t>
        </is>
      </c>
      <c r="AH1414" t="inlineStr">
        <is>
          <t>Not assessed</t>
        </is>
      </c>
      <c r="AI1414" t="inlineStr">
        <is>
          <t>Not reported</t>
        </is>
      </c>
      <c r="AJ1414" t="inlineStr">
        <is>
          <t>Not reported</t>
        </is>
      </c>
      <c r="AK1414" t="inlineStr">
        <is>
          <t>Not reported</t>
        </is>
      </c>
      <c r="AL1414" t="inlineStr">
        <is>
          <t>Not reported</t>
        </is>
      </c>
      <c r="AM1414" t="inlineStr">
        <is>
          <t>Not reported</t>
        </is>
      </c>
      <c r="AN1414" t="inlineStr">
        <is>
          <t>Not reported</t>
        </is>
      </c>
      <c r="AO1414" t="inlineStr">
        <is>
          <t>Not reviewed</t>
        </is>
      </c>
      <c r="AP1414" t="inlineStr">
        <is>
          <t>Not reported</t>
        </is>
      </c>
      <c r="AQ1414" t="inlineStr">
        <is>
          <t>Not reported</t>
        </is>
      </c>
      <c r="AR1414" t="inlineStr">
        <is>
          <t>Not reported</t>
        </is>
      </c>
      <c r="AS1414" t="inlineStr">
        <is>
          <t>See abstract</t>
        </is>
      </c>
      <c r="AT1414" t="inlineStr">
        <is>
          <t>Not reviewed</t>
        </is>
      </c>
      <c r="AU1414" t="inlineStr">
        <is>
          <t>Not reviewed</t>
        </is>
      </c>
      <c r="AV1414" t="inlineStr">
        <is>
          <t>Not reviewed</t>
        </is>
      </c>
      <c r="AW1414" t="inlineStr">
        <is>
          <t>Not reviewed</t>
        </is>
      </c>
      <c r="AX1414" t="inlineStr">
        <is>
          <t>Not reported</t>
        </is>
      </c>
      <c r="AY1414" t="inlineStr">
        <is>
          <t>Not reported</t>
        </is>
      </c>
      <c r="AZ1414" t="inlineStr">
        <is>
          <t>Not reported</t>
        </is>
      </c>
      <c r="BA1414" t="inlineStr">
        <is>
          <t>Not reported</t>
        </is>
      </c>
      <c r="BB1414" t="inlineStr">
        <is>
          <t>Not reported</t>
        </is>
      </c>
      <c r="BC1414" t="inlineStr">
        <is>
          <t>Not reported</t>
        </is>
      </c>
      <c r="BD1414" t="inlineStr">
        <is>
          <t>Not reported</t>
        </is>
      </c>
      <c r="BE1414" t="inlineStr">
        <is>
          <t>Not reported</t>
        </is>
      </c>
      <c r="BF1414" t="inlineStr">
        <is>
          <t>Not reported</t>
        </is>
      </c>
      <c r="BG1414" t="inlineStr">
        <is>
          <t>Not reviewed (not included)</t>
        </is>
      </c>
      <c r="BH1414" t="inlineStr">
        <is>
          <t>N/A</t>
        </is>
      </c>
      <c r="BI1414" t="inlineStr">
        <is>
          <t>Not reviewed</t>
        </is>
      </c>
      <c r="BJ1414" t="inlineStr">
        <is>
          <t>Not reviewed</t>
        </is>
      </c>
      <c r="BK1414" t="inlineStr">
        <is>
          <t>Not reviewed</t>
        </is>
      </c>
      <c r="BL1414" t="inlineStr">
        <is>
          <t>Not reviewed</t>
        </is>
      </c>
      <c r="BM1414" t="inlineStr">
        <is>
          <t>Not reviewed (not included)</t>
        </is>
      </c>
      <c r="BN1414" t="inlineStr">
        <is>
          <t>Non-ADHD Focused - E2-Not ADHD focused: Neither title nor abstract mentions ADHD or attention-deficit/hyperactivity</t>
        </is>
      </c>
      <c r="BO1414" t="inlineStr">
        <is>
          <t>Abstract-level screening only</t>
        </is>
      </c>
      <c r="BP1414" t="inlineStr">
        <is>
          <t>Not reported</t>
        </is>
      </c>
    </row>
    <row r="1415">
      <c r="A1415" t="inlineStr">
        <is>
          <t>Postoperative cerebellar mutism syndrome is an acquired autism-like network disturbance</t>
        </is>
      </c>
      <c r="B1415" t="n">
        <v>2024</v>
      </c>
      <c r="C1415" t="inlineStr">
        <is>
          <t>Not checked</t>
        </is>
      </c>
      <c r="D1415" t="inlineStr">
        <is>
          <t>Not checked</t>
        </is>
      </c>
      <c r="E1415" t="inlineStr">
        <is>
          <t>10.1093/NEUONC/NOAD230</t>
        </is>
      </c>
      <c r="F1415" t="inlineStr">
        <is>
          <t>Background: Cerebellar mutism syndrome (CMS) is a common and debilitating complication of posterior fossa tumor surgery in children. Affected children exhibit communication and social impairments that overlap phenomenologically with subsets of deficits exhibited by children with Autism spectrum disorder (ASD). Although both CMS and ASD are thought to involve disrupted cerebro-cerebellar circuitry, they are considered independent conditions due to an incomplete understanding of their shared neural substrates. Methods: In this study, we analyzed postoperative cerebellar lesions from 90 children undergoing posterior fossa resection of medulloblastoma, 30 of whom developed CMS. Lesion locations were mapped to a standard atlas, and the networks functionally connected to each lesion were computed in normative adult and pediatric datasets. Generalizability to ASD was assessed using an independent cohort of children with ASD and matched controls (n=427). Results: Lesions in children who developed CMS involved the vermis and inferomedial cerebellar lobules. They engaged large-scale cerebellothalamocortical circuits with a preponderance for the prefrontal and parietal cortices in the pediatric and adult connectomes, respectively. Moreover, with increasing connectomic age, CMS-associated lesions demonstrated stronger connectivity to the midbrain/red nuclei, thalami and inferior parietal lobules and weaker connectivity to the prefrontal cortex. Importantly, the CMS-associated lesion network was independently reproduced in ASD and correlated with communication and social deficits, but not repetitive behaviors. Conclusions: Our findings indicate that CMS-associated lesions may result in an ASD-like network disturbance that occurs during sensitive windows of brain development. A common network disturbance between CMS and ASD may inform improved treatment strategies for affected children.  © 2023 The Author(s). Published by Oxford University Press on behalf of the Society for Neuro</t>
        </is>
      </c>
      <c r="G1415" t="inlineStr">
        <is>
          <t>Unimodal</t>
        </is>
      </c>
      <c r="H1415" t="inlineStr">
        <is>
          <t>See abstract</t>
        </is>
      </c>
      <c r="I1415" t="inlineStr">
        <is>
          <t>See abstract</t>
        </is>
      </c>
      <c r="J1415" t="inlineStr">
        <is>
          <t>See abstract (AI/ML)</t>
        </is>
      </c>
      <c r="K1415" t="inlineStr">
        <is>
          <t>See abstract</t>
        </is>
      </c>
      <c r="L1415" t="n">
        <v>427</v>
      </c>
      <c r="M1415" t="inlineStr">
        <is>
          <t>See abstract</t>
        </is>
      </c>
      <c r="N1415" t="inlineStr">
        <is>
          <t>N≈427; details in abstract</t>
        </is>
      </c>
      <c r="O1415" t="inlineStr">
        <is>
          <t>Extracted from abstract: N≈427</t>
        </is>
      </c>
      <c r="P1415" t="inlineStr">
        <is>
          <t>See abstract</t>
        </is>
      </c>
      <c r="Q1415" t="inlineStr">
        <is>
          <t>See abstract</t>
        </is>
      </c>
      <c r="R1415" t="inlineStr">
        <is>
          <t>Not reviewed (not included)</t>
        </is>
      </c>
      <c r="S1415" t="inlineStr">
        <is>
          <t>Not reviewed (not included)</t>
        </is>
      </c>
      <c r="T1415" t="inlineStr">
        <is>
          <t>Abstract screening only. Non-ADHD Focused</t>
        </is>
      </c>
      <c r="U1415" t="inlineStr">
        <is>
          <t>EXCLUDE</t>
        </is>
      </c>
      <c r="V1415" t="inlineStr">
        <is>
          <t>E2-Not ADHD focused: Neither title nor abstract mentions ADHD or attention-deficit/hyperactivity</t>
        </is>
      </c>
      <c r="W1415" t="inlineStr">
        <is>
          <t>Excluded: Not ADHD Focused</t>
        </is>
      </c>
      <c r="X1415" t="inlineStr">
        <is>
          <t>Not assessed from abstract</t>
        </is>
      </c>
      <c r="Y1415" t="inlineStr">
        <is>
          <t>Scopus</t>
        </is>
      </c>
      <c r="Z1415" t="inlineStr">
        <is>
          <t>Not determined from abstract</t>
        </is>
      </c>
      <c r="AB1415" t="inlineStr">
        <is>
          <t>Not assessed (not included)</t>
        </is>
      </c>
      <c r="AC1415" t="inlineStr">
        <is>
          <t>Not assessed (not included)</t>
        </is>
      </c>
      <c r="AD1415" t="inlineStr">
        <is>
          <t>Suresh H.; Morgan B.R.; Mithani K.; Warsi N.M.; Yan H.; Germann J.; Boutet A.; Loh A.; Gouveia F.V.; Young J.; Quon J.; Morgado F.; Lerch J.; Lozano A.M.; Al-Fatly B.; Kuhn A.A.; Laughlin S.; Dewan M.C.; Mabbott D.; Gorodetsky C.; Bartels U.; Huang A.; Tabori U.; Rutka J.T.; Drake J.M.; Kulkarni A.V.; Dirks P.; Taylor M.D.; Ramaswamy V.; Ibrahim G.M.</t>
        </is>
      </c>
      <c r="AF1415" t="inlineStr">
        <is>
          <t>Unknown - Verify via DOI</t>
        </is>
      </c>
      <c r="AH1415" t="inlineStr">
        <is>
          <t>Not assessed</t>
        </is>
      </c>
      <c r="AI1415" t="inlineStr">
        <is>
          <t>Not reported</t>
        </is>
      </c>
      <c r="AJ1415" t="inlineStr">
        <is>
          <t>Not reported</t>
        </is>
      </c>
      <c r="AK1415" t="inlineStr">
        <is>
          <t>Not reported</t>
        </is>
      </c>
      <c r="AL1415" t="inlineStr">
        <is>
          <t>Not reported</t>
        </is>
      </c>
      <c r="AM1415" t="inlineStr">
        <is>
          <t>Not reported</t>
        </is>
      </c>
      <c r="AN1415" t="inlineStr">
        <is>
          <t>Not reported</t>
        </is>
      </c>
      <c r="AO1415" t="inlineStr">
        <is>
          <t>Not reviewed</t>
        </is>
      </c>
      <c r="AP1415" t="inlineStr">
        <is>
          <t>Not reported</t>
        </is>
      </c>
      <c r="AQ1415" t="inlineStr">
        <is>
          <t>Not reported</t>
        </is>
      </c>
      <c r="AR1415" t="inlineStr">
        <is>
          <t>Not reported</t>
        </is>
      </c>
      <c r="AS1415" t="inlineStr">
        <is>
          <t>See abstract</t>
        </is>
      </c>
      <c r="AT1415" t="inlineStr">
        <is>
          <t>Not reviewed</t>
        </is>
      </c>
      <c r="AU1415" t="inlineStr">
        <is>
          <t>Not reviewed</t>
        </is>
      </c>
      <c r="AV1415" t="inlineStr">
        <is>
          <t>Not reviewed</t>
        </is>
      </c>
      <c r="AW1415" t="inlineStr">
        <is>
          <t>Not reviewed</t>
        </is>
      </c>
      <c r="AX1415" t="inlineStr">
        <is>
          <t>Not reported</t>
        </is>
      </c>
      <c r="AY1415" t="inlineStr">
        <is>
          <t>Not reported</t>
        </is>
      </c>
      <c r="AZ1415" t="inlineStr">
        <is>
          <t>Not reported</t>
        </is>
      </c>
      <c r="BA1415" t="inlineStr">
        <is>
          <t>Not reported</t>
        </is>
      </c>
      <c r="BB1415" t="inlineStr">
        <is>
          <t>Not reported</t>
        </is>
      </c>
      <c r="BC1415" t="inlineStr">
        <is>
          <t>Not reported</t>
        </is>
      </c>
      <c r="BD1415" t="inlineStr">
        <is>
          <t>Not reported</t>
        </is>
      </c>
      <c r="BE1415" t="inlineStr">
        <is>
          <t>Not reported</t>
        </is>
      </c>
      <c r="BF1415" t="inlineStr">
        <is>
          <t>Not reported</t>
        </is>
      </c>
      <c r="BG1415" t="inlineStr">
        <is>
          <t>Not reviewed (not included)</t>
        </is>
      </c>
      <c r="BH1415" t="inlineStr">
        <is>
          <t>N/A</t>
        </is>
      </c>
      <c r="BI1415" t="inlineStr">
        <is>
          <t>Not reviewed</t>
        </is>
      </c>
      <c r="BJ1415" t="inlineStr">
        <is>
          <t>Not reviewed</t>
        </is>
      </c>
      <c r="BK1415" t="inlineStr">
        <is>
          <t>Not reviewed</t>
        </is>
      </c>
      <c r="BL1415" t="inlineStr">
        <is>
          <t>Not reviewed</t>
        </is>
      </c>
      <c r="BM1415" t="inlineStr">
        <is>
          <t>Not reviewed (not included)</t>
        </is>
      </c>
      <c r="BN1415" t="inlineStr">
        <is>
          <t>Non-ADHD Focused - E2-Not ADHD focused: Neither title nor abstract mentions ADHD or attention-deficit/hyperactivity</t>
        </is>
      </c>
      <c r="BO1415" t="inlineStr">
        <is>
          <t>Abstract-level screening only</t>
        </is>
      </c>
      <c r="BP1415" t="inlineStr">
        <is>
          <t>Not reported</t>
        </is>
      </c>
    </row>
    <row r="1416">
      <c r="A1416" t="inlineStr">
        <is>
          <t>Unraveling ADHD Through Eye-Tracking Procedures: A Scoping Review</t>
        </is>
      </c>
      <c r="B1416" t="n">
        <v>2025</v>
      </c>
      <c r="C1416" t="inlineStr">
        <is>
          <t>Not checked</t>
        </is>
      </c>
      <c r="D1416" t="inlineStr">
        <is>
          <t>Not checked</t>
        </is>
      </c>
      <c r="E1416" t="inlineStr">
        <is>
          <t>10.1177/10870547251344731</t>
        </is>
      </c>
      <c r="F1416" t="inlineStr">
        <is>
          <t>Objective: This scoping review aimed to examine the application of eye-tracking technology in children with Attention-Deficit/Hyperactivity Disorder (ADHD), focusing on the scientific fields involved, methodologies employed, research goals, and outcomes related to its effectiveness. Method: Following PRISMA guidelines for Scoping Reviews, a total of 22 studies using eye-tracking with children diagnosed with ADHD were identified and analyzed. Data were extracted regarding study aims, methodological approaches, disciplinary origins, and key findings. Results: The majority of studies originated from neuroscience and psychiatry, with contributions from artificial intelligence, machine learning, virtual reality, and biomedical engineering. Eye-tracking technology was used for three main purposes: (1) identification and diagnosis of ADHD, (2) investigation of cognitive and behavioral mechanisms—particularly attention and inhibitory control, and (3) as an intervention tool to improve cognitive functions. Findings indicated that eye-tracking, especially when integrated with virtual reality or machine learning, may support efficient ADHD diagnosis. Moreover, studies reported that distinct eye movement patterns are associated with attention deficits, inhibitory control issues, impaired working memory, and challenges in emotional and social processing. Interventions using eye-tracking demonstrated potential in training attention control and motor coordination. Conclusion: Eye-tracking technology holds promise as both a diagnostic and interventional tool for children with ADHD. Future research should address methodological limitations, explore long-term effectiveness, and further investigate multimodal integration with emerging technologies. © The Author(s) 2025</t>
        </is>
      </c>
      <c r="G1416" t="inlineStr">
        <is>
          <t>Unimodal</t>
        </is>
      </c>
      <c r="H1416" t="inlineStr">
        <is>
          <t>See abstract</t>
        </is>
      </c>
      <c r="I1416" t="inlineStr">
        <is>
          <t>See abstract</t>
        </is>
      </c>
      <c r="J1416" t="inlineStr">
        <is>
          <t>See abstract (AI/ML)</t>
        </is>
      </c>
      <c r="K1416" t="inlineStr">
        <is>
          <t>See abstract</t>
        </is>
      </c>
      <c r="M1416" t="inlineStr">
        <is>
          <t>See abstract</t>
        </is>
      </c>
      <c r="N1416" t="inlineStr">
        <is>
          <t>See abstract</t>
        </is>
      </c>
      <c r="O1416" t="inlineStr">
        <is>
          <t>Not verified from abstract</t>
        </is>
      </c>
      <c r="P1416" t="inlineStr">
        <is>
          <t>See abstract</t>
        </is>
      </c>
      <c r="Q1416" t="inlineStr">
        <is>
          <t>See abstract</t>
        </is>
      </c>
      <c r="R1416" t="inlineStr">
        <is>
          <t>Not reviewed (not included)</t>
        </is>
      </c>
      <c r="S1416" t="inlineStr">
        <is>
          <t>Not reviewed (not included)</t>
        </is>
      </c>
      <c r="T1416" t="inlineStr">
        <is>
          <t>Abstract screening only. Not Primary Research</t>
        </is>
      </c>
      <c r="U1416" t="inlineStr">
        <is>
          <t>EXCLUDE</t>
        </is>
      </c>
      <c r="V1416" t="inlineStr">
        <is>
          <t>E6-Not Primary Research: Title/abstract indicates systematic review, meta-analysis, or review paper</t>
        </is>
      </c>
      <c r="W1416" t="inlineStr">
        <is>
          <t>Excluded: Not Primary Research</t>
        </is>
      </c>
      <c r="X1416" t="inlineStr">
        <is>
          <t>Not assessed from abstract</t>
        </is>
      </c>
      <c r="Y1416" t="inlineStr">
        <is>
          <t>Scopus</t>
        </is>
      </c>
      <c r="Z1416" t="inlineStr">
        <is>
          <t>Not determined from abstract</t>
        </is>
      </c>
      <c r="AB1416" t="inlineStr">
        <is>
          <t>Not assessed (not included)</t>
        </is>
      </c>
      <c r="AC1416" t="inlineStr">
        <is>
          <t>Not assessed (not included)</t>
        </is>
      </c>
      <c r="AD1416" t="inlineStr">
        <is>
          <t>Andreou G.; Argatzopoulou A.</t>
        </is>
      </c>
      <c r="AF1416" t="inlineStr">
        <is>
          <t>Unknown - Verify via DOI</t>
        </is>
      </c>
      <c r="AH1416" t="inlineStr">
        <is>
          <t>Not assessed</t>
        </is>
      </c>
      <c r="AI1416" t="inlineStr">
        <is>
          <t>Not reported</t>
        </is>
      </c>
      <c r="AJ1416" t="inlineStr">
        <is>
          <t>Not reported</t>
        </is>
      </c>
      <c r="AK1416" t="inlineStr">
        <is>
          <t>Not reported</t>
        </is>
      </c>
      <c r="AL1416" t="inlineStr">
        <is>
          <t>Not reported</t>
        </is>
      </c>
      <c r="AM1416" t="inlineStr">
        <is>
          <t>Not reported</t>
        </is>
      </c>
      <c r="AN1416" t="inlineStr">
        <is>
          <t>Not reported</t>
        </is>
      </c>
      <c r="AO1416" t="inlineStr">
        <is>
          <t>Not reviewed</t>
        </is>
      </c>
      <c r="AP1416" t="inlineStr">
        <is>
          <t>Not reported</t>
        </is>
      </c>
      <c r="AQ1416" t="inlineStr">
        <is>
          <t>Not reported</t>
        </is>
      </c>
      <c r="AR1416" t="inlineStr">
        <is>
          <t>Not reported</t>
        </is>
      </c>
      <c r="AS1416" t="inlineStr">
        <is>
          <t>See abstract</t>
        </is>
      </c>
      <c r="AT1416" t="inlineStr">
        <is>
          <t>Not reviewed</t>
        </is>
      </c>
      <c r="AU1416" t="inlineStr">
        <is>
          <t>Not reviewed</t>
        </is>
      </c>
      <c r="AV1416" t="inlineStr">
        <is>
          <t>Not reviewed</t>
        </is>
      </c>
      <c r="AW1416" t="inlineStr">
        <is>
          <t>Not reviewed</t>
        </is>
      </c>
      <c r="AX1416" t="inlineStr">
        <is>
          <t>Not reported</t>
        </is>
      </c>
      <c r="AY1416" t="inlineStr">
        <is>
          <t>Not reported</t>
        </is>
      </c>
      <c r="AZ1416" t="inlineStr">
        <is>
          <t>Not reported</t>
        </is>
      </c>
      <c r="BA1416" t="inlineStr">
        <is>
          <t>Not reported</t>
        </is>
      </c>
      <c r="BB1416" t="inlineStr">
        <is>
          <t>Not reported</t>
        </is>
      </c>
      <c r="BC1416" t="inlineStr">
        <is>
          <t>Not reported</t>
        </is>
      </c>
      <c r="BD1416" t="inlineStr">
        <is>
          <t>Not reported</t>
        </is>
      </c>
      <c r="BE1416" t="inlineStr">
        <is>
          <t>Not reported</t>
        </is>
      </c>
      <c r="BF1416" t="inlineStr">
        <is>
          <t>Not reported</t>
        </is>
      </c>
      <c r="BG1416" t="inlineStr">
        <is>
          <t>Not reviewed (not included)</t>
        </is>
      </c>
      <c r="BH1416" t="inlineStr">
        <is>
          <t>N/A</t>
        </is>
      </c>
      <c r="BI1416" t="inlineStr">
        <is>
          <t>Not reviewed</t>
        </is>
      </c>
      <c r="BJ1416" t="inlineStr">
        <is>
          <t>Not reviewed</t>
        </is>
      </c>
      <c r="BK1416" t="inlineStr">
        <is>
          <t>Not reviewed</t>
        </is>
      </c>
      <c r="BL1416" t="inlineStr">
        <is>
          <t>Not reviewed</t>
        </is>
      </c>
      <c r="BM1416" t="inlineStr">
        <is>
          <t>Not reviewed (not included)</t>
        </is>
      </c>
      <c r="BN1416" t="inlineStr">
        <is>
          <t>Not Primary Research - E6-Not Primary Research: Title/abstract indicates systematic review, meta-analysis, or review paper</t>
        </is>
      </c>
      <c r="BO1416" t="inlineStr">
        <is>
          <t>Abstract-level screening only</t>
        </is>
      </c>
      <c r="BP1416" t="inlineStr">
        <is>
          <t>Not reported</t>
        </is>
      </c>
    </row>
    <row r="1417">
      <c r="A1417" t="inlineStr">
        <is>
          <t>Identifying developmental changes in functional brain connectivity associated with cognitive functioning in children and adolescents with ADHD</t>
        </is>
      </c>
      <c r="B1417" t="n">
        <v>2024</v>
      </c>
      <c r="C1417" t="inlineStr">
        <is>
          <t>Not checked</t>
        </is>
      </c>
      <c r="D1417" t="inlineStr">
        <is>
          <t>Not checked</t>
        </is>
      </c>
      <c r="E1417" t="inlineStr">
        <is>
          <t>10.1016/J.DCN.2024.101439</t>
        </is>
      </c>
      <c r="F1417" t="inlineStr">
        <is>
          <t>Youth diagnosed with Attention-Deficit/Hyperactivity Disorder (ADHD) often show deficits in various measures of higher-level cognition, such as, executive functioning. Poorer cognitive functioning in children with ADHD has been associated with differences in functional connectivity across the brain. However, little is known about the developmental changes to the brain's functional properties linked to different cognitive abilities in this cohort. To characterize these changes, we analyzed fMRI data (ADHD = 373, NT = 106) collected while youth between the ages of 6 and 16 watched a short movie-clip. We applied machine learning models to identify patterns of network connectivity in response to movie-watching that differentially predict cognitive abilities in our cohort. Using out-of-sample cross validation, our models successfully predicted IQ, visual spatial, verbal comprehension, and fluid reasoning in children (ages 6 – 11), but not in adolescents with ADHD (ages 12–16). Connections with the default mode, memory retrieval, and dorsal attention were driving prediction during early and middle childhood, but connections with the somatomotor, cingulo-opercular, and frontoparietal networks were more important in middle childhood. This work demonstrated that machine learning approaches can identify distinct functional connectivity profiles associated with cognitive abilities at different developmental stages in children and adolescents with ADHD. © 2024</t>
        </is>
      </c>
      <c r="G1417" t="inlineStr">
        <is>
          <t>Unimodal</t>
        </is>
      </c>
      <c r="H1417" t="inlineStr">
        <is>
          <t>See abstract</t>
        </is>
      </c>
      <c r="I1417" t="inlineStr">
        <is>
          <t>See abstract</t>
        </is>
      </c>
      <c r="J1417" t="inlineStr">
        <is>
          <t>See abstract (AI/ML)</t>
        </is>
      </c>
      <c r="K1417" t="inlineStr">
        <is>
          <t>See abstract</t>
        </is>
      </c>
      <c r="M1417" t="inlineStr">
        <is>
          <t>See abstract</t>
        </is>
      </c>
      <c r="N1417" t="inlineStr">
        <is>
          <t>See abstract</t>
        </is>
      </c>
      <c r="O1417" t="inlineStr">
        <is>
          <t>Not verified from abstract</t>
        </is>
      </c>
      <c r="P1417" t="inlineStr">
        <is>
          <t>See abstract</t>
        </is>
      </c>
      <c r="Q1417" t="inlineStr">
        <is>
          <t>See abstract</t>
        </is>
      </c>
      <c r="R1417" t="inlineStr">
        <is>
          <t>Not reviewed (not included)</t>
        </is>
      </c>
      <c r="S1417" t="inlineStr">
        <is>
          <t>Not reviewed (not included)</t>
        </is>
      </c>
      <c r="T1417" t="inlineStr">
        <is>
          <t>Abstract screening only. Not Selected for Final 95 (Pending Full Text Review)</t>
        </is>
      </c>
      <c r="U1417" t="inlineStr">
        <is>
          <t>EXCLUDE</t>
        </is>
      </c>
      <c r="V14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17" t="inlineStr">
        <is>
          <t>Excluded: Other Criterion</t>
        </is>
      </c>
      <c r="X1417" t="inlineStr">
        <is>
          <t>Not assessed from abstract</t>
        </is>
      </c>
      <c r="Y1417" t="inlineStr">
        <is>
          <t>Scopus</t>
        </is>
      </c>
      <c r="Z1417" t="inlineStr">
        <is>
          <t>Not determined from abstract</t>
        </is>
      </c>
      <c r="AB1417" t="inlineStr">
        <is>
          <t>Not assessed (not included)</t>
        </is>
      </c>
      <c r="AC1417" t="inlineStr">
        <is>
          <t>Not assessed (not included)</t>
        </is>
      </c>
      <c r="AD1417" t="inlineStr">
        <is>
          <t>Pho B.; Stevenson R.A.; Saljoughi S.; Mohsenzadeh Y.; Stojanoski B.</t>
        </is>
      </c>
      <c r="AF1417" t="inlineStr">
        <is>
          <t>Hybrid OA (Elsevier)</t>
        </is>
      </c>
      <c r="AH1417" t="inlineStr">
        <is>
          <t>Not assessed</t>
        </is>
      </c>
      <c r="AI1417" t="inlineStr">
        <is>
          <t>Not reported</t>
        </is>
      </c>
      <c r="AJ1417" t="inlineStr">
        <is>
          <t>Not reported</t>
        </is>
      </c>
      <c r="AK1417" t="inlineStr">
        <is>
          <t>Not reported</t>
        </is>
      </c>
      <c r="AL1417" t="inlineStr">
        <is>
          <t>Not reported</t>
        </is>
      </c>
      <c r="AM1417" t="inlineStr">
        <is>
          <t>Not reported</t>
        </is>
      </c>
      <c r="AN1417" t="inlineStr">
        <is>
          <t>Not reported</t>
        </is>
      </c>
      <c r="AO1417" t="inlineStr">
        <is>
          <t>Not reviewed</t>
        </is>
      </c>
      <c r="AP1417" t="inlineStr">
        <is>
          <t>Not reported</t>
        </is>
      </c>
      <c r="AQ1417" t="inlineStr">
        <is>
          <t>Not reported</t>
        </is>
      </c>
      <c r="AR1417" t="inlineStr">
        <is>
          <t>Not reported</t>
        </is>
      </c>
      <c r="AS1417" t="inlineStr">
        <is>
          <t>See abstract</t>
        </is>
      </c>
      <c r="AT1417" t="inlineStr">
        <is>
          <t>Not reviewed</t>
        </is>
      </c>
      <c r="AU1417" t="inlineStr">
        <is>
          <t>Not reviewed</t>
        </is>
      </c>
      <c r="AV1417" t="inlineStr">
        <is>
          <t>Not reviewed</t>
        </is>
      </c>
      <c r="AW1417" t="inlineStr">
        <is>
          <t>Not reviewed</t>
        </is>
      </c>
      <c r="AX1417" t="inlineStr">
        <is>
          <t>Not reported</t>
        </is>
      </c>
      <c r="AY1417" t="inlineStr">
        <is>
          <t>Not reported</t>
        </is>
      </c>
      <c r="AZ1417" t="inlineStr">
        <is>
          <t>Not reported</t>
        </is>
      </c>
      <c r="BA1417" t="inlineStr">
        <is>
          <t>Not reported</t>
        </is>
      </c>
      <c r="BB1417" t="inlineStr">
        <is>
          <t>Not reported</t>
        </is>
      </c>
      <c r="BC1417" t="inlineStr">
        <is>
          <t>Not reported</t>
        </is>
      </c>
      <c r="BD1417" t="inlineStr">
        <is>
          <t>Not reported</t>
        </is>
      </c>
      <c r="BE1417" t="inlineStr">
        <is>
          <t>Not reported</t>
        </is>
      </c>
      <c r="BF1417" t="inlineStr">
        <is>
          <t>Not reported</t>
        </is>
      </c>
      <c r="BG1417" t="inlineStr">
        <is>
          <t>Not reviewed (not included)</t>
        </is>
      </c>
      <c r="BH1417" t="inlineStr">
        <is>
          <t>N/A</t>
        </is>
      </c>
      <c r="BI1417" t="inlineStr">
        <is>
          <t>Not reviewed</t>
        </is>
      </c>
      <c r="BJ1417" t="inlineStr">
        <is>
          <t>Not reviewed</t>
        </is>
      </c>
      <c r="BK1417" t="inlineStr">
        <is>
          <t>Not reviewed</t>
        </is>
      </c>
      <c r="BL1417" t="inlineStr">
        <is>
          <t>Not reviewed</t>
        </is>
      </c>
      <c r="BM1417" t="inlineStr">
        <is>
          <t>Not reviewed (not included)</t>
        </is>
      </c>
      <c r="BN1417" t="inlineStr">
        <is>
          <t>Not Selected for Final 95 (Pending Full Text Review) - Candidate paper not selected for final 95: Passed abstract screening but not included in final selec</t>
        </is>
      </c>
      <c r="BO1417" t="inlineStr">
        <is>
          <t>Abstract-level screening only</t>
        </is>
      </c>
      <c r="BP1417" t="inlineStr">
        <is>
          <t>Not reported</t>
        </is>
      </c>
    </row>
    <row r="1418">
      <c r="A1418" t="inlineStr">
        <is>
          <t>Revolutionizing attention deficit hyperactivity disorder with artificial intelligence</t>
        </is>
      </c>
      <c r="B1418" t="n">
        <v>2024</v>
      </c>
      <c r="C1418" t="inlineStr">
        <is>
          <t>Not checked</t>
        </is>
      </c>
      <c r="D1418" t="inlineStr">
        <is>
          <t>Not checked</t>
        </is>
      </c>
      <c r="E1418" t="inlineStr">
        <is>
          <t>10.1371/JOURNAL.PMEN.0000181</t>
        </is>
      </c>
      <c r="F1418" t="inlineStr">
        <is>
          <t>Attention-deficit/hyperactivity disorder (ADHD) is a prevalent neurodevelopmental disorder affecting millions of individuals worldwide, posing significant challenges in accurate diagnosis and effective management [1]. ADHD impacts 3–10% of children, causing inattention, hyperactivity, and impulsivity that disrupt social, academic, and occupational life, potentially lasting into adulthood [2]. The complex symptomatology and heterogeneous nature of ADHD have long posed difficulties for healthcare professionals, leading to misdiagnosis, delayed management, and suboptimal outcomes. However, the rapid advancements in artificial intelligence (AI) offer a transformative opportunity to revolutionize the diagnosis and management of ADHD, providing a more objective, data-driven approach to improve patient outcomes. © 2024 Bongurala et al. This is an open access article distributed under the terms of the Creative Commons Attribution License, which permits unrestricted use, distribution, and reproduction in any medium, provided the original author and source are credited.</t>
        </is>
      </c>
      <c r="G1418" t="inlineStr">
        <is>
          <t>Unimodal</t>
        </is>
      </c>
      <c r="H1418" t="inlineStr">
        <is>
          <t>See abstract</t>
        </is>
      </c>
      <c r="I1418" t="inlineStr">
        <is>
          <t>See abstract</t>
        </is>
      </c>
      <c r="J1418" t="inlineStr">
        <is>
          <t>See abstract (AI/ML)</t>
        </is>
      </c>
      <c r="K1418" t="inlineStr">
        <is>
          <t>See abstract</t>
        </is>
      </c>
      <c r="M1418" t="inlineStr">
        <is>
          <t>See abstract</t>
        </is>
      </c>
      <c r="N1418" t="inlineStr">
        <is>
          <t>See abstract</t>
        </is>
      </c>
      <c r="O1418" t="inlineStr">
        <is>
          <t>Not verified from abstract</t>
        </is>
      </c>
      <c r="P1418" t="inlineStr">
        <is>
          <t>See abstract</t>
        </is>
      </c>
      <c r="Q1418" t="inlineStr">
        <is>
          <t>See abstract</t>
        </is>
      </c>
      <c r="R1418" t="inlineStr">
        <is>
          <t>Not reviewed (not included)</t>
        </is>
      </c>
      <c r="S1418" t="inlineStr">
        <is>
          <t>Not reviewed (not included)</t>
        </is>
      </c>
      <c r="T1418" t="inlineStr">
        <is>
          <t>Abstract screening only. Not Selected for Final 95 (Pending Full Text Review)</t>
        </is>
      </c>
      <c r="U1418" t="inlineStr">
        <is>
          <t>EXCLUDE</t>
        </is>
      </c>
      <c r="V14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18" t="inlineStr">
        <is>
          <t>Excluded: Other Criterion</t>
        </is>
      </c>
      <c r="X1418" t="inlineStr">
        <is>
          <t>Not assessed from abstract</t>
        </is>
      </c>
      <c r="Y1418" t="inlineStr">
        <is>
          <t>Scopus</t>
        </is>
      </c>
      <c r="Z1418" t="inlineStr">
        <is>
          <t>Not determined from abstract</t>
        </is>
      </c>
      <c r="AB1418" t="inlineStr">
        <is>
          <t>Not assessed (not included)</t>
        </is>
      </c>
      <c r="AC1418" t="inlineStr">
        <is>
          <t>Not assessed (not included)</t>
        </is>
      </c>
      <c r="AD1418" t="inlineStr">
        <is>
          <t>Bongurala A.R.; Save D.; Virmani A.</t>
        </is>
      </c>
      <c r="AF1418" t="inlineStr">
        <is>
          <t>Gold OA (PLOS)</t>
        </is>
      </c>
      <c r="AH1418" t="inlineStr">
        <is>
          <t>Not assessed</t>
        </is>
      </c>
      <c r="AI1418" t="inlineStr">
        <is>
          <t>Not reported</t>
        </is>
      </c>
      <c r="AJ1418" t="inlineStr">
        <is>
          <t>Not reported</t>
        </is>
      </c>
      <c r="AK1418" t="inlineStr">
        <is>
          <t>Not reported</t>
        </is>
      </c>
      <c r="AL1418" t="inlineStr">
        <is>
          <t>Not reported</t>
        </is>
      </c>
      <c r="AM1418" t="inlineStr">
        <is>
          <t>Not reported</t>
        </is>
      </c>
      <c r="AN1418" t="inlineStr">
        <is>
          <t>Not reported</t>
        </is>
      </c>
      <c r="AO1418" t="inlineStr">
        <is>
          <t>Not reviewed</t>
        </is>
      </c>
      <c r="AP1418" t="inlineStr">
        <is>
          <t>Not reported</t>
        </is>
      </c>
      <c r="AQ1418" t="inlineStr">
        <is>
          <t>Not reported</t>
        </is>
      </c>
      <c r="AR1418" t="inlineStr">
        <is>
          <t>Not reported</t>
        </is>
      </c>
      <c r="AS1418" t="inlineStr">
        <is>
          <t>See abstract</t>
        </is>
      </c>
      <c r="AT1418" t="inlineStr">
        <is>
          <t>Not reviewed</t>
        </is>
      </c>
      <c r="AU1418" t="inlineStr">
        <is>
          <t>Not reviewed</t>
        </is>
      </c>
      <c r="AV1418" t="inlineStr">
        <is>
          <t>Not reviewed</t>
        </is>
      </c>
      <c r="AW1418" t="inlineStr">
        <is>
          <t>Not reviewed</t>
        </is>
      </c>
      <c r="AX1418" t="inlineStr">
        <is>
          <t>Not reported</t>
        </is>
      </c>
      <c r="AY1418" t="inlineStr">
        <is>
          <t>Not reported</t>
        </is>
      </c>
      <c r="AZ1418" t="inlineStr">
        <is>
          <t>Not reported</t>
        </is>
      </c>
      <c r="BA1418" t="inlineStr">
        <is>
          <t>Not reported</t>
        </is>
      </c>
      <c r="BB1418" t="inlineStr">
        <is>
          <t>Not reported</t>
        </is>
      </c>
      <c r="BC1418" t="inlineStr">
        <is>
          <t>Not reported</t>
        </is>
      </c>
      <c r="BD1418" t="inlineStr">
        <is>
          <t>Not reported</t>
        </is>
      </c>
      <c r="BE1418" t="inlineStr">
        <is>
          <t>Not reported</t>
        </is>
      </c>
      <c r="BF1418" t="inlineStr">
        <is>
          <t>Not reported</t>
        </is>
      </c>
      <c r="BG1418" t="inlineStr">
        <is>
          <t>Not reviewed (not included)</t>
        </is>
      </c>
      <c r="BH1418" t="inlineStr">
        <is>
          <t>N/A</t>
        </is>
      </c>
      <c r="BI1418" t="inlineStr">
        <is>
          <t>Not reviewed</t>
        </is>
      </c>
      <c r="BJ1418" t="inlineStr">
        <is>
          <t>Not reviewed</t>
        </is>
      </c>
      <c r="BK1418" t="inlineStr">
        <is>
          <t>Not reviewed</t>
        </is>
      </c>
      <c r="BL1418" t="inlineStr">
        <is>
          <t>Not reviewed</t>
        </is>
      </c>
      <c r="BM1418" t="inlineStr">
        <is>
          <t>Not reviewed (not included)</t>
        </is>
      </c>
      <c r="BN1418" t="inlineStr">
        <is>
          <t>Not Selected for Final 95 (Pending Full Text Review) - Candidate paper not selected for final 95: Passed abstract screening but not included in final selec</t>
        </is>
      </c>
      <c r="BO1418" t="inlineStr">
        <is>
          <t>Abstract-level screening only</t>
        </is>
      </c>
      <c r="BP1418" t="inlineStr">
        <is>
          <t>Not reported</t>
        </is>
      </c>
    </row>
    <row r="1419">
      <c r="A1419" t="inlineStr">
        <is>
          <t>A transdiagnostic examination of cognitive heterogeneity in children and adolescents with neurodevelopmental disorders</t>
        </is>
      </c>
      <c r="B1419" t="n">
        <v>2025</v>
      </c>
      <c r="C1419" t="inlineStr">
        <is>
          <t>Not checked</t>
        </is>
      </c>
      <c r="D1419" t="inlineStr">
        <is>
          <t>Not checked</t>
        </is>
      </c>
      <c r="E1419" t="inlineStr">
        <is>
          <t>10.1080/09297049.2024.2364957</t>
        </is>
      </c>
      <c r="F1419" t="inlineStr">
        <is>
          <t>Children and adolescents with neurodevelopmental disorders demonstrate extensive cognitive heterogeneity that is not adequately captured by traditional diagnostic systems, emphasizing the need for alternative assessment and classification techniques. Using a transdiagnostic approach, a retrospective cohort study of cognitive functioning was conducted using a large heterogenous sample (n = 1529) of children and adolescents 7 to 18 years of age with neurodevelopmental disorders. Measures of short-term memory, verbal ability, and reasoning were administered to participants with attention-deficit/hyperactivity disorder (ADHD), autism spectrum disorder (ASD), comorbid ADHD/ASD, and participants without neurodevelopmental disorders (non-NDD) using a 12-task, web-based neurocognitive testing battery. Unsupervised machine learning techniques were used to create a self-organizing map, an artificial neural network, in conjunction with k-means clustering to identify data-driven subgroups. The study aims were to: 1) identify cognitive profiles in the sample using a data-driven approach, and 2) determine their correspondence with traditional diagnostic statuses. Six clusters representing different cognitive profiles were identified, including participants with varying forms of cognitive impairment. Diagnostic status did not correspond with cluster-membership, providing evidence for the application of transdiagnostic approaches to understanding cognitive heterogeneity in children and adolescents with neurodevelopmental disorders. Additionally, the findings suggest that many typically developing participants may have undiagnosed learning difficulties, emphasizing the need for accessible cognitive assessment tools in school-based settings. © 2024 Informa UK Limited, trading as Taylor &amp; Francis Group.</t>
        </is>
      </c>
      <c r="G1419" t="inlineStr">
        <is>
          <t>Unimodal</t>
        </is>
      </c>
      <c r="H1419" t="inlineStr">
        <is>
          <t>See abstract</t>
        </is>
      </c>
      <c r="I1419" t="inlineStr">
        <is>
          <t>See abstract</t>
        </is>
      </c>
      <c r="J1419" t="inlineStr">
        <is>
          <t>See abstract (AI/ML)</t>
        </is>
      </c>
      <c r="K1419" t="inlineStr">
        <is>
          <t>See abstract</t>
        </is>
      </c>
      <c r="L1419" t="n">
        <v>1529</v>
      </c>
      <c r="M1419" t="inlineStr">
        <is>
          <t>See abstract</t>
        </is>
      </c>
      <c r="N1419" t="inlineStr">
        <is>
          <t>N≈1529; details in abstract</t>
        </is>
      </c>
      <c r="O1419" t="inlineStr">
        <is>
          <t>Extracted from abstract: N≈1529</t>
        </is>
      </c>
      <c r="P1419" t="inlineStr">
        <is>
          <t>See abstract</t>
        </is>
      </c>
      <c r="Q1419" t="inlineStr">
        <is>
          <t>See abstract</t>
        </is>
      </c>
      <c r="R1419" t="inlineStr">
        <is>
          <t>Not reviewed (not included)</t>
        </is>
      </c>
      <c r="S1419" t="inlineStr">
        <is>
          <t>Not reviewed (not included)</t>
        </is>
      </c>
      <c r="T1419" t="inlineStr">
        <is>
          <t>Abstract screening only. Not Selected for Final 95 (Pending Full Text Review)</t>
        </is>
      </c>
      <c r="U1419" t="inlineStr">
        <is>
          <t>EXCLUDE</t>
        </is>
      </c>
      <c r="V141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19" t="inlineStr">
        <is>
          <t>Excluded: Other Criterion</t>
        </is>
      </c>
      <c r="X1419" t="inlineStr">
        <is>
          <t>Not assessed from abstract</t>
        </is>
      </c>
      <c r="Y1419" t="inlineStr">
        <is>
          <t>Scopus</t>
        </is>
      </c>
      <c r="Z1419" t="inlineStr">
        <is>
          <t>Not determined from abstract</t>
        </is>
      </c>
      <c r="AB1419" t="inlineStr">
        <is>
          <t>Not assessed (not included)</t>
        </is>
      </c>
      <c r="AC1419" t="inlineStr">
        <is>
          <t>Not assessed (not included)</t>
        </is>
      </c>
      <c r="AD1419" t="inlineStr">
        <is>
          <t>Al-Saoud S.; Nichols E.S.; Brossard-Racine M.; Wild C.J.; Norton L.; Duerden E.G.</t>
        </is>
      </c>
      <c r="AF1419" t="inlineStr">
        <is>
          <t>Unknown - Verify via DOI</t>
        </is>
      </c>
      <c r="AH1419" t="inlineStr">
        <is>
          <t>Not assessed</t>
        </is>
      </c>
      <c r="AI1419" t="inlineStr">
        <is>
          <t>Not reported</t>
        </is>
      </c>
      <c r="AJ1419" t="inlineStr">
        <is>
          <t>Not reported</t>
        </is>
      </c>
      <c r="AK1419" t="inlineStr">
        <is>
          <t>Not reported</t>
        </is>
      </c>
      <c r="AL1419" t="inlineStr">
        <is>
          <t>Not reported</t>
        </is>
      </c>
      <c r="AM1419" t="inlineStr">
        <is>
          <t>Not reported</t>
        </is>
      </c>
      <c r="AN1419" t="inlineStr">
        <is>
          <t>Not reported</t>
        </is>
      </c>
      <c r="AO1419" t="inlineStr">
        <is>
          <t>Not reviewed</t>
        </is>
      </c>
      <c r="AP1419" t="inlineStr">
        <is>
          <t>Not reported</t>
        </is>
      </c>
      <c r="AQ1419" t="inlineStr">
        <is>
          <t>Not reported</t>
        </is>
      </c>
      <c r="AR1419" t="inlineStr">
        <is>
          <t>Not reported</t>
        </is>
      </c>
      <c r="AS1419" t="inlineStr">
        <is>
          <t>See abstract</t>
        </is>
      </c>
      <c r="AT1419" t="inlineStr">
        <is>
          <t>Not reviewed</t>
        </is>
      </c>
      <c r="AU1419" t="inlineStr">
        <is>
          <t>Not reviewed</t>
        </is>
      </c>
      <c r="AV1419" t="inlineStr">
        <is>
          <t>Not reviewed</t>
        </is>
      </c>
      <c r="AW1419" t="inlineStr">
        <is>
          <t>Not reviewed</t>
        </is>
      </c>
      <c r="AX1419" t="inlineStr">
        <is>
          <t>Not reported</t>
        </is>
      </c>
      <c r="AY1419" t="inlineStr">
        <is>
          <t>Not reported</t>
        </is>
      </c>
      <c r="AZ1419" t="inlineStr">
        <is>
          <t>Not reported</t>
        </is>
      </c>
      <c r="BA1419" t="inlineStr">
        <is>
          <t>Not reported</t>
        </is>
      </c>
      <c r="BB1419" t="inlineStr">
        <is>
          <t>Not reported</t>
        </is>
      </c>
      <c r="BC1419" t="inlineStr">
        <is>
          <t>Not reported</t>
        </is>
      </c>
      <c r="BD1419" t="inlineStr">
        <is>
          <t>Not reported</t>
        </is>
      </c>
      <c r="BE1419" t="inlineStr">
        <is>
          <t>Not reported</t>
        </is>
      </c>
      <c r="BF1419" t="inlineStr">
        <is>
          <t>Not reported</t>
        </is>
      </c>
      <c r="BG1419" t="inlineStr">
        <is>
          <t>Not reviewed (not included)</t>
        </is>
      </c>
      <c r="BH1419" t="inlineStr">
        <is>
          <t>N/A</t>
        </is>
      </c>
      <c r="BI1419" t="inlineStr">
        <is>
          <t>Not reviewed</t>
        </is>
      </c>
      <c r="BJ1419" t="inlineStr">
        <is>
          <t>Not reviewed</t>
        </is>
      </c>
      <c r="BK1419" t="inlineStr">
        <is>
          <t>Not reviewed</t>
        </is>
      </c>
      <c r="BL1419" t="inlineStr">
        <is>
          <t>Not reviewed</t>
        </is>
      </c>
      <c r="BM1419" t="inlineStr">
        <is>
          <t>Not reviewed (not included)</t>
        </is>
      </c>
      <c r="BN1419" t="inlineStr">
        <is>
          <t>Not Selected for Final 95 (Pending Full Text Review) - Candidate paper not selected for final 95: Passed abstract screening but not included in final selec</t>
        </is>
      </c>
      <c r="BO1419" t="inlineStr">
        <is>
          <t>Abstract-level screening only</t>
        </is>
      </c>
      <c r="BP1419" t="inlineStr">
        <is>
          <t>Not reported</t>
        </is>
      </c>
    </row>
    <row r="1420">
      <c r="A1420" t="inlineStr">
        <is>
          <t>Attention deficit hyperactivity disorder subtypes classification: a machine learning approach with phenotypic information and brain tissue volume</t>
        </is>
      </c>
      <c r="B1420" t="n">
        <v>2025</v>
      </c>
      <c r="C1420" t="inlineStr">
        <is>
          <t>Not checked</t>
        </is>
      </c>
      <c r="D1420" t="inlineStr">
        <is>
          <t>Not checked</t>
        </is>
      </c>
      <c r="E1420" t="inlineStr">
        <is>
          <t>10.1007/S11042-024-19460-W</t>
        </is>
      </c>
      <c r="F1420" t="inlineStr">
        <is>
          <t>Attention deficit hyperactivity disorder (ADHD) is a critical neurodevelopmental disorder that needs to be diagnosed and treated early to lower the risk of related health issues. This research study uses a machine-learning (ML) classification model to provide a computer-aided diagnosis method for ADHD subtypes namely ADHD-inattentive and ADHD-combined. The brain tissue volume and phenotypic information of the children are used to train the ML classification model. The grey matter and white matter brain tissues are segmented from T1-weighted brain MRI of children using a modified fuzzy c-means clustering algorithm. A novel thresholding and pixel-based volume calculation method generates volume for segmented tissues. The highest accuracy of 92.98% is achieved for classifying ADHD subtypes and typically developing (TD) with Extreme Gradient Boosting (XGBoost) classifier among the other ML classifiers. An interpretative approach provides the insight of the classification model and it predicts that medication status, intelligence quotient, gender, and grey matter volume that are used in this research are the key factors in distinguishing between ADHD subtypes and TD individuals. In conclusion, T1-weighted MRI brain tissue volume of children can help healthcare providers diagnose ADHD and its subtypes along with the symptom-based diagnosis. © The Author(s), under exclusive licence to Springer Science+Business Media, LLC, part of Springer Nature 2024.</t>
        </is>
      </c>
      <c r="G1420" t="inlineStr">
        <is>
          <t>Unimodal</t>
        </is>
      </c>
      <c r="H1420" t="inlineStr">
        <is>
          <t>See abstract</t>
        </is>
      </c>
      <c r="I1420" t="inlineStr">
        <is>
          <t>See abstract</t>
        </is>
      </c>
      <c r="J1420" t="inlineStr">
        <is>
          <t>See abstract (AI/ML)</t>
        </is>
      </c>
      <c r="K1420" t="inlineStr">
        <is>
          <t>See abstract</t>
        </is>
      </c>
      <c r="M1420" t="inlineStr">
        <is>
          <t>See abstract</t>
        </is>
      </c>
      <c r="N1420" t="inlineStr">
        <is>
          <t>See abstract</t>
        </is>
      </c>
      <c r="O1420" t="inlineStr">
        <is>
          <t>Not verified from abstract</t>
        </is>
      </c>
      <c r="P1420" t="inlineStr">
        <is>
          <t>See abstract</t>
        </is>
      </c>
      <c r="Q1420" t="inlineStr">
        <is>
          <t>See abstract</t>
        </is>
      </c>
      <c r="R1420" t="inlineStr">
        <is>
          <t>Not reviewed (not included)</t>
        </is>
      </c>
      <c r="S1420" t="inlineStr">
        <is>
          <t>Not reviewed (not included)</t>
        </is>
      </c>
      <c r="T1420" t="inlineStr">
        <is>
          <t>Abstract screening only. Not Selected for Final 95 (Pending Full Text Review)</t>
        </is>
      </c>
      <c r="U1420" t="inlineStr">
        <is>
          <t>EXCLUDE</t>
        </is>
      </c>
      <c r="V142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20" t="inlineStr">
        <is>
          <t>Excluded: Other Criterion</t>
        </is>
      </c>
      <c r="X1420" t="inlineStr">
        <is>
          <t>Not assessed from abstract</t>
        </is>
      </c>
      <c r="Y1420" t="inlineStr">
        <is>
          <t>Scopus</t>
        </is>
      </c>
      <c r="Z1420" t="inlineStr">
        <is>
          <t>Not determined from abstract</t>
        </is>
      </c>
      <c r="AB1420" t="inlineStr">
        <is>
          <t>Not assessed (not included)</t>
        </is>
      </c>
      <c r="AC1420" t="inlineStr">
        <is>
          <t>Not assessed (not included)</t>
        </is>
      </c>
      <c r="AD1420" t="inlineStr">
        <is>
          <t>Usha Rupni K.; Aruna Priya P.</t>
        </is>
      </c>
      <c r="AF1420" t="inlineStr">
        <is>
          <t>Hybrid OA (Springer)</t>
        </is>
      </c>
      <c r="AH1420" t="inlineStr">
        <is>
          <t>Not assessed</t>
        </is>
      </c>
      <c r="AI1420" t="inlineStr">
        <is>
          <t>Not reported</t>
        </is>
      </c>
      <c r="AJ1420" t="inlineStr">
        <is>
          <t>Not reported</t>
        </is>
      </c>
      <c r="AK1420" t="inlineStr">
        <is>
          <t>Not reported</t>
        </is>
      </c>
      <c r="AL1420" t="inlineStr">
        <is>
          <t>Not reported</t>
        </is>
      </c>
      <c r="AM1420" t="inlineStr">
        <is>
          <t>Not reported</t>
        </is>
      </c>
      <c r="AN1420" t="inlineStr">
        <is>
          <t>Not reported</t>
        </is>
      </c>
      <c r="AO1420" t="inlineStr">
        <is>
          <t>Not reviewed</t>
        </is>
      </c>
      <c r="AP1420" t="inlineStr">
        <is>
          <t>Not reported</t>
        </is>
      </c>
      <c r="AQ1420" t="inlineStr">
        <is>
          <t>Not reported</t>
        </is>
      </c>
      <c r="AR1420" t="inlineStr">
        <is>
          <t>Not reported</t>
        </is>
      </c>
      <c r="AS1420" t="inlineStr">
        <is>
          <t>See abstract</t>
        </is>
      </c>
      <c r="AT1420" t="inlineStr">
        <is>
          <t>Not reviewed</t>
        </is>
      </c>
      <c r="AU1420" t="inlineStr">
        <is>
          <t>Not reviewed</t>
        </is>
      </c>
      <c r="AV1420" t="inlineStr">
        <is>
          <t>Not reviewed</t>
        </is>
      </c>
      <c r="AW1420" t="inlineStr">
        <is>
          <t>Not reviewed</t>
        </is>
      </c>
      <c r="AX1420" t="inlineStr">
        <is>
          <t>Not reported</t>
        </is>
      </c>
      <c r="AY1420" t="inlineStr">
        <is>
          <t>Not reported</t>
        </is>
      </c>
      <c r="AZ1420" t="inlineStr">
        <is>
          <t>Not reported</t>
        </is>
      </c>
      <c r="BA1420" t="inlineStr">
        <is>
          <t>Not reported</t>
        </is>
      </c>
      <c r="BB1420" t="inlineStr">
        <is>
          <t>Not reported</t>
        </is>
      </c>
      <c r="BC1420" t="inlineStr">
        <is>
          <t>Not reported</t>
        </is>
      </c>
      <c r="BD1420" t="inlineStr">
        <is>
          <t>Not reported</t>
        </is>
      </c>
      <c r="BE1420" t="inlineStr">
        <is>
          <t>Not reported</t>
        </is>
      </c>
      <c r="BF1420" t="inlineStr">
        <is>
          <t>Not reported</t>
        </is>
      </c>
      <c r="BG1420" t="inlineStr">
        <is>
          <t>Not reviewed (not included)</t>
        </is>
      </c>
      <c r="BH1420" t="inlineStr">
        <is>
          <t>N/A</t>
        </is>
      </c>
      <c r="BI1420" t="inlineStr">
        <is>
          <t>Not reviewed</t>
        </is>
      </c>
      <c r="BJ1420" t="inlineStr">
        <is>
          <t>Not reviewed</t>
        </is>
      </c>
      <c r="BK1420" t="inlineStr">
        <is>
          <t>Not reviewed</t>
        </is>
      </c>
      <c r="BL1420" t="inlineStr">
        <is>
          <t>Not reviewed</t>
        </is>
      </c>
      <c r="BM1420" t="inlineStr">
        <is>
          <t>Not reviewed (not included)</t>
        </is>
      </c>
      <c r="BN1420" t="inlineStr">
        <is>
          <t>Not Selected for Final 95 (Pending Full Text Review) - Candidate paper not selected for final 95: Passed abstract screening but not included in final selec</t>
        </is>
      </c>
      <c r="BO1420" t="inlineStr">
        <is>
          <t>Abstract-level screening only</t>
        </is>
      </c>
      <c r="BP1420" t="inlineStr">
        <is>
          <t>Not reported</t>
        </is>
      </c>
    </row>
    <row r="1421">
      <c r="A1421" t="inlineStr">
        <is>
          <t>Developing an Interpretable EEG-Based Model for ADHD Diagnosis in Children Using Temporal, Spectral, and Wavelet Features</t>
        </is>
      </c>
      <c r="B1421" t="n">
        <v>2025</v>
      </c>
      <c r="C1421" t="inlineStr">
        <is>
          <t>Not checked</t>
        </is>
      </c>
      <c r="D1421" t="inlineStr">
        <is>
          <t>Not checked</t>
        </is>
      </c>
      <c r="E1421" t="inlineStr">
        <is>
          <t>10.18280/JESA.581206</t>
        </is>
      </c>
      <c r="F1421" t="inlineStr">
        <is>
          <t>Attention-deficit and hyperactivity disorder (ADHD) is a clinical challenge because its signs and symptoms overlap with those of other conditions, making accurate and objective diagnosis difficult using behavioral tests alone. The study aims at a multi-view EEG signal classification model for ADHD, as well as interpretation of clinical implications. Three kinds of features were extracted: temporal statistical features, power waveform return time, and frequency-domain analyzed data across four levels and power spectral density (PSD). The Random Forest method was employed to analyze them. Additionally, to support anatomical interpretation, the most important channel-related features were projected onto a topographic map. The suggested method surpassed the other machine learning models tested in this study, including the K-nearest Neighbor algorithm (95.1% test accuracy) and the Decision Tree model (82% test accuracy). The Logistic Regression algorithm attained an accuracy of 69%, while the Support Vector Machine algorithm recorded the lowest accuracy at 55.9%. The Random Forest model achieved 95.7% test accuracy. These results were further confirmed through cross-validation, which showed consistent performance and low variability for the Random Forest model. This comparison demonstrated the Random Forest model's ability to handle nonlinear, time-varying data and its generalization capability. The results indicate the potential of the proposed approach as a robust and clinically applicable tool for ADHD detection, laying the groundwork for future investigations involving larger datasets and advanced methodologies. © 2025 The authors. This article is published by IIETA and is licensed under the CC BY 4.0 license (http://creativecommons.org/licenses/by/4.0/).</t>
        </is>
      </c>
      <c r="G1421" t="inlineStr">
        <is>
          <t>Unimodal</t>
        </is>
      </c>
      <c r="H1421" t="inlineStr">
        <is>
          <t>See abstract</t>
        </is>
      </c>
      <c r="I1421" t="inlineStr">
        <is>
          <t>See abstract</t>
        </is>
      </c>
      <c r="J1421" t="inlineStr">
        <is>
          <t>See abstract (AI/ML)</t>
        </is>
      </c>
      <c r="K1421" t="inlineStr">
        <is>
          <t>See abstract</t>
        </is>
      </c>
      <c r="M1421" t="inlineStr">
        <is>
          <t>See abstract</t>
        </is>
      </c>
      <c r="N1421" t="inlineStr">
        <is>
          <t>See abstract</t>
        </is>
      </c>
      <c r="O1421" t="inlineStr">
        <is>
          <t>Not verified from abstract</t>
        </is>
      </c>
      <c r="P1421" t="inlineStr">
        <is>
          <t>See abstract</t>
        </is>
      </c>
      <c r="Q1421" t="inlineStr">
        <is>
          <t>See abstract</t>
        </is>
      </c>
      <c r="R1421" t="inlineStr">
        <is>
          <t>Not reviewed (not included)</t>
        </is>
      </c>
      <c r="S1421" t="inlineStr">
        <is>
          <t>Not reviewed (not included)</t>
        </is>
      </c>
      <c r="T1421" t="inlineStr">
        <is>
          <t>Abstract screening only. Not Selected for Final 95 (Pending Full Text Review)</t>
        </is>
      </c>
      <c r="U1421" t="inlineStr">
        <is>
          <t>EXCLUDE</t>
        </is>
      </c>
      <c r="V14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21" t="inlineStr">
        <is>
          <t>Excluded: Other Criterion</t>
        </is>
      </c>
      <c r="X1421" t="inlineStr">
        <is>
          <t>Not assessed from abstract</t>
        </is>
      </c>
      <c r="Y1421" t="inlineStr">
        <is>
          <t>Scopus</t>
        </is>
      </c>
      <c r="Z1421" t="inlineStr">
        <is>
          <t>Not determined from abstract</t>
        </is>
      </c>
      <c r="AB1421" t="inlineStr">
        <is>
          <t>Not assessed (not included)</t>
        </is>
      </c>
      <c r="AC1421" t="inlineStr">
        <is>
          <t>Not assessed (not included)</t>
        </is>
      </c>
      <c r="AD1421" t="inlineStr">
        <is>
          <t>Taher S.T.M.; Jarjees M.S.; Hasan M.A.</t>
        </is>
      </c>
      <c r="AF1421" t="inlineStr">
        <is>
          <t>Unknown - Verify via DOI</t>
        </is>
      </c>
      <c r="AH1421" t="inlineStr">
        <is>
          <t>Not assessed</t>
        </is>
      </c>
      <c r="AI1421" t="inlineStr">
        <is>
          <t>Not reported</t>
        </is>
      </c>
      <c r="AJ1421" t="inlineStr">
        <is>
          <t>Not reported</t>
        </is>
      </c>
      <c r="AK1421" t="inlineStr">
        <is>
          <t>Not reported</t>
        </is>
      </c>
      <c r="AL1421" t="inlineStr">
        <is>
          <t>Not reported</t>
        </is>
      </c>
      <c r="AM1421" t="inlineStr">
        <is>
          <t>Not reported</t>
        </is>
      </c>
      <c r="AN1421" t="inlineStr">
        <is>
          <t>Not reported</t>
        </is>
      </c>
      <c r="AO1421" t="inlineStr">
        <is>
          <t>Not reviewed</t>
        </is>
      </c>
      <c r="AP1421" t="inlineStr">
        <is>
          <t>Not reported</t>
        </is>
      </c>
      <c r="AQ1421" t="inlineStr">
        <is>
          <t>Not reported</t>
        </is>
      </c>
      <c r="AR1421" t="inlineStr">
        <is>
          <t>Not reported</t>
        </is>
      </c>
      <c r="AS1421" t="inlineStr">
        <is>
          <t>See abstract</t>
        </is>
      </c>
      <c r="AT1421" t="inlineStr">
        <is>
          <t>Not reviewed</t>
        </is>
      </c>
      <c r="AU1421" t="inlineStr">
        <is>
          <t>Not reviewed</t>
        </is>
      </c>
      <c r="AV1421" t="inlineStr">
        <is>
          <t>Not reviewed</t>
        </is>
      </c>
      <c r="AW1421" t="inlineStr">
        <is>
          <t>Not reviewed</t>
        </is>
      </c>
      <c r="AX1421" t="inlineStr">
        <is>
          <t>Not reported</t>
        </is>
      </c>
      <c r="AY1421" t="inlineStr">
        <is>
          <t>Not reported</t>
        </is>
      </c>
      <c r="AZ1421" t="inlineStr">
        <is>
          <t>Not reported</t>
        </is>
      </c>
      <c r="BA1421" t="inlineStr">
        <is>
          <t>Not reported</t>
        </is>
      </c>
      <c r="BB1421" t="inlineStr">
        <is>
          <t>Not reported</t>
        </is>
      </c>
      <c r="BC1421" t="inlineStr">
        <is>
          <t>Not reported</t>
        </is>
      </c>
      <c r="BD1421" t="inlineStr">
        <is>
          <t>Not reported</t>
        </is>
      </c>
      <c r="BE1421" t="inlineStr">
        <is>
          <t>Not reported</t>
        </is>
      </c>
      <c r="BF1421" t="inlineStr">
        <is>
          <t>Not reported</t>
        </is>
      </c>
      <c r="BG1421" t="inlineStr">
        <is>
          <t>Not reviewed (not included)</t>
        </is>
      </c>
      <c r="BH1421" t="inlineStr">
        <is>
          <t>N/A</t>
        </is>
      </c>
      <c r="BI1421" t="inlineStr">
        <is>
          <t>Not reviewed</t>
        </is>
      </c>
      <c r="BJ1421" t="inlineStr">
        <is>
          <t>Not reviewed</t>
        </is>
      </c>
      <c r="BK1421" t="inlineStr">
        <is>
          <t>Not reviewed</t>
        </is>
      </c>
      <c r="BL1421" t="inlineStr">
        <is>
          <t>Not reviewed</t>
        </is>
      </c>
      <c r="BM1421" t="inlineStr">
        <is>
          <t>Not reviewed (not included)</t>
        </is>
      </c>
      <c r="BN1421" t="inlineStr">
        <is>
          <t>Not Selected for Final 95 (Pending Full Text Review) - Candidate paper not selected for final 95: Passed abstract screening but not included in final selec</t>
        </is>
      </c>
      <c r="BO1421" t="inlineStr">
        <is>
          <t>Abstract-level screening only</t>
        </is>
      </c>
      <c r="BP1421" t="inlineStr">
        <is>
          <t>Not reported</t>
        </is>
      </c>
    </row>
    <row r="1422">
      <c r="A1422" t="inlineStr">
        <is>
          <t>Clinical, genetic, and sociodemographic predictors of symptom severity after internet-delivered cognitive behavioural therapy for depression and anxiety</t>
        </is>
      </c>
      <c r="B1422" t="n">
        <v>2025</v>
      </c>
      <c r="C1422" t="inlineStr">
        <is>
          <t>Not checked</t>
        </is>
      </c>
      <c r="D1422" t="inlineStr">
        <is>
          <t>Not checked</t>
        </is>
      </c>
      <c r="E1422" t="inlineStr">
        <is>
          <t>10.1186/S12888-025-07012-X</t>
        </is>
      </c>
      <c r="F1422" t="inlineStr">
        <is>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 © The Author(s) 2025.</t>
        </is>
      </c>
      <c r="G1422" t="inlineStr">
        <is>
          <t>Unimodal</t>
        </is>
      </c>
      <c r="H1422" t="inlineStr">
        <is>
          <t>See abstract</t>
        </is>
      </c>
      <c r="I1422" t="inlineStr">
        <is>
          <t>See abstract</t>
        </is>
      </c>
      <c r="J1422" t="inlineStr">
        <is>
          <t>See abstract (AI/ML)</t>
        </is>
      </c>
      <c r="K1422" t="inlineStr">
        <is>
          <t>See abstract</t>
        </is>
      </c>
      <c r="L1422" t="n">
        <v>2668</v>
      </c>
      <c r="M1422" t="inlineStr">
        <is>
          <t>See abstract</t>
        </is>
      </c>
      <c r="N1422" t="inlineStr">
        <is>
          <t>N≈2668; details in abstract</t>
        </is>
      </c>
      <c r="O1422" t="inlineStr">
        <is>
          <t>Extracted from abstract: N≈2668</t>
        </is>
      </c>
      <c r="P1422" t="inlineStr">
        <is>
          <t>See abstract</t>
        </is>
      </c>
      <c r="Q1422" t="inlineStr">
        <is>
          <t>See abstract</t>
        </is>
      </c>
      <c r="R1422" t="inlineStr">
        <is>
          <t>Not reviewed (not included)</t>
        </is>
      </c>
      <c r="S1422" t="inlineStr">
        <is>
          <t>Not reviewed (not included)</t>
        </is>
      </c>
      <c r="T1422" t="inlineStr">
        <is>
          <t>Abstract screening only. Not Selected for Final 95 (Pending Full Text Review)</t>
        </is>
      </c>
      <c r="U1422" t="inlineStr">
        <is>
          <t>EXCLUDE</t>
        </is>
      </c>
      <c r="V14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22" t="inlineStr">
        <is>
          <t>Excluded: Other Criterion</t>
        </is>
      </c>
      <c r="X1422" t="inlineStr">
        <is>
          <t>Not assessed from abstract</t>
        </is>
      </c>
      <c r="Y1422" t="inlineStr">
        <is>
          <t>Scopus</t>
        </is>
      </c>
      <c r="Z1422" t="inlineStr">
        <is>
          <t>Not determined from abstract</t>
        </is>
      </c>
      <c r="AB1422" t="inlineStr">
        <is>
          <t>Not assessed (not included)</t>
        </is>
      </c>
      <c r="AC1422" t="inlineStr">
        <is>
          <t>Not assessed (not included)</t>
        </is>
      </c>
      <c r="AD1422" t="inlineStr">
        <is>
          <t>Kravchenko O.; Bäckman J.; Mataix-Cols D.; Crowley J.J.; Halvorsen M.; Sullivan P.F.; Wallert J.; Rück C.</t>
        </is>
      </c>
      <c r="AF1422" t="inlineStr">
        <is>
          <t>Gold OA (BioMedCentral)</t>
        </is>
      </c>
      <c r="AH1422" t="inlineStr">
        <is>
          <t>Not assessed</t>
        </is>
      </c>
      <c r="AI1422" t="inlineStr">
        <is>
          <t>Not reported</t>
        </is>
      </c>
      <c r="AJ1422" t="inlineStr">
        <is>
          <t>Not reported</t>
        </is>
      </c>
      <c r="AK1422" t="inlineStr">
        <is>
          <t>Not reported</t>
        </is>
      </c>
      <c r="AL1422" t="inlineStr">
        <is>
          <t>Not reported</t>
        </is>
      </c>
      <c r="AM1422" t="inlineStr">
        <is>
          <t>Not reported</t>
        </is>
      </c>
      <c r="AN1422" t="inlineStr">
        <is>
          <t>Not reported</t>
        </is>
      </c>
      <c r="AO1422" t="inlineStr">
        <is>
          <t>Not reviewed</t>
        </is>
      </c>
      <c r="AP1422" t="inlineStr">
        <is>
          <t>Not reported</t>
        </is>
      </c>
      <c r="AQ1422" t="inlineStr">
        <is>
          <t>Not reported</t>
        </is>
      </c>
      <c r="AR1422" t="inlineStr">
        <is>
          <t>Not reported</t>
        </is>
      </c>
      <c r="AS1422" t="inlineStr">
        <is>
          <t>See abstract</t>
        </is>
      </c>
      <c r="AT1422" t="inlineStr">
        <is>
          <t>Not reviewed</t>
        </is>
      </c>
      <c r="AU1422" t="inlineStr">
        <is>
          <t>Not reviewed</t>
        </is>
      </c>
      <c r="AV1422" t="inlineStr">
        <is>
          <t>Not reviewed</t>
        </is>
      </c>
      <c r="AW1422" t="inlineStr">
        <is>
          <t>Not reviewed</t>
        </is>
      </c>
      <c r="AX1422" t="inlineStr">
        <is>
          <t>Not reported</t>
        </is>
      </c>
      <c r="AY1422" t="inlineStr">
        <is>
          <t>Not reported</t>
        </is>
      </c>
      <c r="AZ1422" t="inlineStr">
        <is>
          <t>Not reported</t>
        </is>
      </c>
      <c r="BA1422" t="inlineStr">
        <is>
          <t>Not reported</t>
        </is>
      </c>
      <c r="BB1422" t="inlineStr">
        <is>
          <t>Not reported</t>
        </is>
      </c>
      <c r="BC1422" t="inlineStr">
        <is>
          <t>Not reported</t>
        </is>
      </c>
      <c r="BD1422" t="inlineStr">
        <is>
          <t>Not reported</t>
        </is>
      </c>
      <c r="BE1422" t="inlineStr">
        <is>
          <t>Not reported</t>
        </is>
      </c>
      <c r="BF1422" t="inlineStr">
        <is>
          <t>Not reported</t>
        </is>
      </c>
      <c r="BG1422" t="inlineStr">
        <is>
          <t>Not reviewed (not included)</t>
        </is>
      </c>
      <c r="BH1422" t="inlineStr">
        <is>
          <t>N/A</t>
        </is>
      </c>
      <c r="BI1422" t="inlineStr">
        <is>
          <t>Not reviewed</t>
        </is>
      </c>
      <c r="BJ1422" t="inlineStr">
        <is>
          <t>Not reviewed</t>
        </is>
      </c>
      <c r="BK1422" t="inlineStr">
        <is>
          <t>Not reviewed</t>
        </is>
      </c>
      <c r="BL1422" t="inlineStr">
        <is>
          <t>Not reviewed</t>
        </is>
      </c>
      <c r="BM1422" t="inlineStr">
        <is>
          <t>Not reviewed (not included)</t>
        </is>
      </c>
      <c r="BN1422" t="inlineStr">
        <is>
          <t>Not Selected for Final 95 (Pending Full Text Review) - Candidate paper not selected for final 95: Passed abstract screening but not included in final selec</t>
        </is>
      </c>
      <c r="BO1422" t="inlineStr">
        <is>
          <t>Abstract-level screening only</t>
        </is>
      </c>
      <c r="BP1422" t="inlineStr">
        <is>
          <t>555</t>
        </is>
      </c>
    </row>
    <row r="1423">
      <c r="A1423" t="inlineStr">
        <is>
          <t>Development and multi-center validation of a school-home integrated machine learning model for early screening of attention-deficit/hyperactivity disorder in school-aged children</t>
        </is>
      </c>
      <c r="B1423" t="n">
        <v>2026</v>
      </c>
      <c r="C1423" t="inlineStr">
        <is>
          <t>Not checked</t>
        </is>
      </c>
      <c r="D1423" t="inlineStr">
        <is>
          <t>Not checked</t>
        </is>
      </c>
      <c r="E1423" t="inlineStr">
        <is>
          <t>10.1016/J.JAD.2026.121247</t>
        </is>
      </c>
      <c r="F1423" t="inlineStr">
        <is>
          <t>Background Attention-deficit/hyperactivity disorder (ADHD) is frequently under-identified in community settings, delaying necessary intervention. This study aimed to develop and validate a multidimensional Early Screening Prediction Model (ESPM-ADHD) for children aged 6 to 18 years, integrating school-home collaborative data. Methods A large-scale cross-sectional survey was conducted from January to December 2023 across three distinct regions in China. The dataset was divided into a development cohort (Chongqing, n = 15,085) and two independent external validation cohorts (Shaanxi, n = 7435; Yunnan, n = 4206). Machine learning algorithms, including Random Forest, XGBoost, LightGBM, and Logistic Regression, were trained using 15 selected features. The best-performing model was deployed as a web-based tool. Results A total of 26,726 valid questionnaires were analyzed, with an overall ADHD risk prevalence of roughly 2%. Among the tested algorithms, the Random Forest model demonstrated the most robust performance. In external validation, the model maintained high discriminatory power across diverse populations. Specifically, it achieved an AUPRC of 0.298 and an AUROC of 0.929 in the Shaanxi cohort, and an AUPRC of 0.253 and an AUROC of 0.907 in the Yunnan cohort. SHAP analysis identified antisocial behavior, academic performance (native language and math), and daytime sleepiness as the top predictors. Conclusions The ESPM-ADHD, constructed using the Random Forest algorithm, effectively identifies children at risk for ADHD by leveraging easily assessable demographic, academic, and somatic indicators. The developed online calculator provides a practical, objective triage tool for clinicians and guardians to facilitate timely referral and diagnosis. © 2026 Elsevier B.V.</t>
        </is>
      </c>
      <c r="G1423" t="inlineStr">
        <is>
          <t>Unimodal</t>
        </is>
      </c>
      <c r="H1423" t="inlineStr">
        <is>
          <t>See abstract</t>
        </is>
      </c>
      <c r="I1423" t="inlineStr">
        <is>
          <t>See abstract</t>
        </is>
      </c>
      <c r="J1423" t="inlineStr">
        <is>
          <t>See abstract (AI/ML)</t>
        </is>
      </c>
      <c r="K1423" t="inlineStr">
        <is>
          <t>See abstract</t>
        </is>
      </c>
      <c r="L1423" t="n">
        <v>7435</v>
      </c>
      <c r="M1423" t="inlineStr">
        <is>
          <t>See abstract</t>
        </is>
      </c>
      <c r="N1423" t="inlineStr">
        <is>
          <t>N≈7435; details in abstract</t>
        </is>
      </c>
      <c r="O1423" t="inlineStr">
        <is>
          <t>Extracted from abstract: N≈7435</t>
        </is>
      </c>
      <c r="P1423" t="inlineStr">
        <is>
          <t>See abstract</t>
        </is>
      </c>
      <c r="Q1423" t="inlineStr">
        <is>
          <t>See abstract</t>
        </is>
      </c>
      <c r="R1423" t="inlineStr">
        <is>
          <t>Not reviewed (not included)</t>
        </is>
      </c>
      <c r="S1423" t="inlineStr">
        <is>
          <t>Not reviewed (not included)</t>
        </is>
      </c>
      <c r="T1423" t="inlineStr">
        <is>
          <t>Abstract screening only. Out of Date Range</t>
        </is>
      </c>
      <c r="U1423" t="inlineStr">
        <is>
          <t>EXCLUDE</t>
        </is>
      </c>
      <c r="V1423" t="inlineStr">
        <is>
          <t>E4-Year: Published 2026, outside 2019-2025 window</t>
        </is>
      </c>
      <c r="W1423" t="inlineStr">
        <is>
          <t>Out of Date Range</t>
        </is>
      </c>
      <c r="X1423" t="inlineStr">
        <is>
          <t>Not assessed from abstract</t>
        </is>
      </c>
      <c r="Y1423" t="inlineStr">
        <is>
          <t>Scopus</t>
        </is>
      </c>
      <c r="Z1423" t="inlineStr">
        <is>
          <t>Not determined from abstract</t>
        </is>
      </c>
      <c r="AB1423" t="inlineStr">
        <is>
          <t>Not assessed (not included)</t>
        </is>
      </c>
      <c r="AC1423" t="inlineStr">
        <is>
          <t>Not assessed (not included)</t>
        </is>
      </c>
      <c r="AD1423" t="inlineStr">
        <is>
          <t>Wang C.; Li Z.; Su J.; Wang M.; Zhang G.</t>
        </is>
      </c>
      <c r="AF1423" t="inlineStr">
        <is>
          <t>Hybrid OA (Elsevier)</t>
        </is>
      </c>
      <c r="AH1423" t="inlineStr">
        <is>
          <t>Not assessed</t>
        </is>
      </c>
      <c r="AI1423" t="inlineStr">
        <is>
          <t>Not reported</t>
        </is>
      </c>
      <c r="AJ1423" t="inlineStr">
        <is>
          <t>Not reported</t>
        </is>
      </c>
      <c r="AK1423" t="inlineStr">
        <is>
          <t>Not reported</t>
        </is>
      </c>
      <c r="AL1423" t="inlineStr">
        <is>
          <t>Not reported</t>
        </is>
      </c>
      <c r="AM1423" t="inlineStr">
        <is>
          <t>Not reported</t>
        </is>
      </c>
      <c r="AN1423" t="inlineStr">
        <is>
          <t>Not reported</t>
        </is>
      </c>
      <c r="AO1423" t="inlineStr">
        <is>
          <t>Not reviewed</t>
        </is>
      </c>
      <c r="AP1423" t="inlineStr">
        <is>
          <t>Not reported</t>
        </is>
      </c>
      <c r="AQ1423" t="inlineStr">
        <is>
          <t>Not reported</t>
        </is>
      </c>
      <c r="AR1423" t="inlineStr">
        <is>
          <t>Not reported</t>
        </is>
      </c>
      <c r="AS1423" t="inlineStr">
        <is>
          <t>See abstract</t>
        </is>
      </c>
      <c r="AT1423" t="inlineStr">
        <is>
          <t>Not reviewed</t>
        </is>
      </c>
      <c r="AU1423" t="inlineStr">
        <is>
          <t>Not reviewed</t>
        </is>
      </c>
      <c r="AV1423" t="inlineStr">
        <is>
          <t>Not reviewed</t>
        </is>
      </c>
      <c r="AW1423" t="inlineStr">
        <is>
          <t>Not reviewed</t>
        </is>
      </c>
      <c r="AX1423" t="inlineStr">
        <is>
          <t>Not reported</t>
        </is>
      </c>
      <c r="AY1423" t="inlineStr">
        <is>
          <t>Not reported</t>
        </is>
      </c>
      <c r="AZ1423" t="inlineStr">
        <is>
          <t>Not reported</t>
        </is>
      </c>
      <c r="BA1423" t="inlineStr">
        <is>
          <t>Not reported</t>
        </is>
      </c>
      <c r="BB1423" t="inlineStr">
        <is>
          <t>Not reported</t>
        </is>
      </c>
      <c r="BC1423" t="inlineStr">
        <is>
          <t>Not reported</t>
        </is>
      </c>
      <c r="BD1423" t="inlineStr">
        <is>
          <t>Not reported</t>
        </is>
      </c>
      <c r="BE1423" t="inlineStr">
        <is>
          <t>Not reported</t>
        </is>
      </c>
      <c r="BF1423" t="inlineStr">
        <is>
          <t>Not reported</t>
        </is>
      </c>
      <c r="BG1423" t="inlineStr">
        <is>
          <t>Not reviewed (not included)</t>
        </is>
      </c>
      <c r="BH1423" t="inlineStr">
        <is>
          <t>N/A</t>
        </is>
      </c>
      <c r="BI1423" t="inlineStr">
        <is>
          <t>Not reviewed</t>
        </is>
      </c>
      <c r="BJ1423" t="inlineStr">
        <is>
          <t>Not reviewed</t>
        </is>
      </c>
      <c r="BK1423" t="inlineStr">
        <is>
          <t>Not reviewed</t>
        </is>
      </c>
      <c r="BL1423" t="inlineStr">
        <is>
          <t>Not reviewed</t>
        </is>
      </c>
      <c r="BM1423" t="inlineStr">
        <is>
          <t>Not reviewed (not included)</t>
        </is>
      </c>
      <c r="BN1423" t="inlineStr">
        <is>
          <t>Out of Date Range - E4-Year: Published 2026, outside 2019-2025 window</t>
        </is>
      </c>
      <c r="BO1423" t="inlineStr">
        <is>
          <t>Abstract-level screening only</t>
        </is>
      </c>
      <c r="BP1423" t="inlineStr">
        <is>
          <t>Not reported</t>
        </is>
      </c>
    </row>
    <row r="1424">
      <c r="A1424" t="inlineStr">
        <is>
          <t>Leveraging and Harnessing Generative Artificial Intelligence to Mitigate the Burden of Neurodevelopmental Disorders (NDDs) in Children</t>
        </is>
      </c>
      <c r="B1424" t="n">
        <v>2025</v>
      </c>
      <c r="C1424" t="inlineStr">
        <is>
          <t>Not checked</t>
        </is>
      </c>
      <c r="D1424" t="inlineStr">
        <is>
          <t>Not checked</t>
        </is>
      </c>
      <c r="E1424" t="inlineStr">
        <is>
          <t>10.3390/HEALTHCARE13151898</t>
        </is>
      </c>
      <c r="F1424" t="inlineStr">
        <is>
          <t>Neurodevelopmental disorders (NDDs) significantly impact children’s health and development. They pose a substantial burden to families and the healthcare system. Challenges in early identification, accurate and timely diagnosis, and effective treatment persist due to overlapping symptoms, lack of appropriate diagnostic biomarkers, significant stigma and discrimination, and systemic barriers. Generative Artificial Intelligence (GenAI) offers promising solutions to these challenges by enhancing screening, diagnosis, personalized treatment, and research. Although GenAI is already in use in some aspects of NDD management, effective and strategic leveraging of evolving AI tools and resources will enhance early identification and screening, reduce diagnostic processing by up to 90%, and improve clinical decision support. Proper use of GenAI will ensure individualized therapy regimens with demonstrated 36% improvement in at least one objective attention measure compared to baseline and 81–84% accuracy relative to clinician-generated plans, customize learning materials, and deliver better treatment monitoring. GenAI will also accelerate NDD-specific research and innovation with significant time savings, as well as provide tailored family support systems. Finally, it will significantly reduce the mortality and morbidity associated with NDDs. This article explores the potential of GenAI in transforming NDD management and calls for policy initiatives to integrate GenAI into NDD management systems. © 2025 by the author. Licensee MDPI, Basel, Switzerland.</t>
        </is>
      </c>
      <c r="G1424" t="inlineStr">
        <is>
          <t>Unimodal</t>
        </is>
      </c>
      <c r="H1424" t="inlineStr">
        <is>
          <t>See abstract</t>
        </is>
      </c>
      <c r="I1424" t="inlineStr">
        <is>
          <t>See abstract</t>
        </is>
      </c>
      <c r="J1424" t="inlineStr">
        <is>
          <t>See abstract (AI/ML)</t>
        </is>
      </c>
      <c r="K1424" t="inlineStr">
        <is>
          <t>See abstract</t>
        </is>
      </c>
      <c r="M1424" t="inlineStr">
        <is>
          <t>See abstract</t>
        </is>
      </c>
      <c r="N1424" t="inlineStr">
        <is>
          <t>See abstract</t>
        </is>
      </c>
      <c r="O1424" t="inlineStr">
        <is>
          <t>Not verified from abstract</t>
        </is>
      </c>
      <c r="P1424" t="inlineStr">
        <is>
          <t>See abstract</t>
        </is>
      </c>
      <c r="Q1424" t="inlineStr">
        <is>
          <t>See abstract</t>
        </is>
      </c>
      <c r="R1424" t="inlineStr">
        <is>
          <t>Not reviewed (not included)</t>
        </is>
      </c>
      <c r="S1424" t="inlineStr">
        <is>
          <t>Not reviewed (not included)</t>
        </is>
      </c>
      <c r="T1424" t="inlineStr">
        <is>
          <t>Abstract screening only. Non-ADHD Focused</t>
        </is>
      </c>
      <c r="U1424" t="inlineStr">
        <is>
          <t>EXCLUDE</t>
        </is>
      </c>
      <c r="V1424" t="inlineStr">
        <is>
          <t>E2-Not ADHD focused: Neither title nor abstract mentions ADHD or attention-deficit/hyperactivity</t>
        </is>
      </c>
      <c r="W1424" t="inlineStr">
        <is>
          <t>Excluded: Not ADHD Focused</t>
        </is>
      </c>
      <c r="X1424" t="inlineStr">
        <is>
          <t>Not assessed from abstract</t>
        </is>
      </c>
      <c r="Y1424" t="inlineStr">
        <is>
          <t>Scopus</t>
        </is>
      </c>
      <c r="Z1424" t="inlineStr">
        <is>
          <t>Not determined from abstract</t>
        </is>
      </c>
      <c r="AB1424" t="inlineStr">
        <is>
          <t>Not assessed (not included)</t>
        </is>
      </c>
      <c r="AC1424" t="inlineStr">
        <is>
          <t>Not assessed (not included)</t>
        </is>
      </c>
      <c r="AD1424" t="inlineStr">
        <is>
          <t>Oleribe O.O.</t>
        </is>
      </c>
      <c r="AF1424" t="inlineStr">
        <is>
          <t>Gold OA (MDPI)</t>
        </is>
      </c>
      <c r="AH1424" t="inlineStr">
        <is>
          <t>Not assessed</t>
        </is>
      </c>
      <c r="AI1424" t="inlineStr">
        <is>
          <t>Not reported</t>
        </is>
      </c>
      <c r="AJ1424" t="inlineStr">
        <is>
          <t>Not reported</t>
        </is>
      </c>
      <c r="AK1424" t="inlineStr">
        <is>
          <t>Not reported</t>
        </is>
      </c>
      <c r="AL1424" t="inlineStr">
        <is>
          <t>Not reported</t>
        </is>
      </c>
      <c r="AM1424" t="inlineStr">
        <is>
          <t>Not reported</t>
        </is>
      </c>
      <c r="AN1424" t="inlineStr">
        <is>
          <t>Not reported</t>
        </is>
      </c>
      <c r="AO1424" t="inlineStr">
        <is>
          <t>Not reviewed</t>
        </is>
      </c>
      <c r="AP1424" t="inlineStr">
        <is>
          <t>Not reported</t>
        </is>
      </c>
      <c r="AQ1424" t="inlineStr">
        <is>
          <t>Not reported</t>
        </is>
      </c>
      <c r="AR1424" t="inlineStr">
        <is>
          <t>Not reported</t>
        </is>
      </c>
      <c r="AS1424" t="inlineStr">
        <is>
          <t>See abstract</t>
        </is>
      </c>
      <c r="AT1424" t="inlineStr">
        <is>
          <t>Not reviewed</t>
        </is>
      </c>
      <c r="AU1424" t="inlineStr">
        <is>
          <t>Not reviewed</t>
        </is>
      </c>
      <c r="AV1424" t="inlineStr">
        <is>
          <t>Not reviewed</t>
        </is>
      </c>
      <c r="AW1424" t="inlineStr">
        <is>
          <t>Not reviewed</t>
        </is>
      </c>
      <c r="AX1424" t="inlineStr">
        <is>
          <t>Not reported</t>
        </is>
      </c>
      <c r="AY1424" t="inlineStr">
        <is>
          <t>Not reported</t>
        </is>
      </c>
      <c r="AZ1424" t="inlineStr">
        <is>
          <t>Not reported</t>
        </is>
      </c>
      <c r="BA1424" t="inlineStr">
        <is>
          <t>Not reported</t>
        </is>
      </c>
      <c r="BB1424" t="inlineStr">
        <is>
          <t>Not reported</t>
        </is>
      </c>
      <c r="BC1424" t="inlineStr">
        <is>
          <t>Not reported</t>
        </is>
      </c>
      <c r="BD1424" t="inlineStr">
        <is>
          <t>Not reported</t>
        </is>
      </c>
      <c r="BE1424" t="inlineStr">
        <is>
          <t>Not reported</t>
        </is>
      </c>
      <c r="BF1424" t="inlineStr">
        <is>
          <t>Not reported</t>
        </is>
      </c>
      <c r="BG1424" t="inlineStr">
        <is>
          <t>Not reviewed (not included)</t>
        </is>
      </c>
      <c r="BH1424" t="inlineStr">
        <is>
          <t>N/A</t>
        </is>
      </c>
      <c r="BI1424" t="inlineStr">
        <is>
          <t>Not reviewed</t>
        </is>
      </c>
      <c r="BJ1424" t="inlineStr">
        <is>
          <t>Not reviewed</t>
        </is>
      </c>
      <c r="BK1424" t="inlineStr">
        <is>
          <t>Not reviewed</t>
        </is>
      </c>
      <c r="BL1424" t="inlineStr">
        <is>
          <t>Not reviewed</t>
        </is>
      </c>
      <c r="BM1424" t="inlineStr">
        <is>
          <t>Not reviewed (not included)</t>
        </is>
      </c>
      <c r="BN1424" t="inlineStr">
        <is>
          <t>Non-ADHD Focused - E2-Not ADHD focused: Neither title nor abstract mentions ADHD or attention-deficit/hyperactivity</t>
        </is>
      </c>
      <c r="BO1424" t="inlineStr">
        <is>
          <t>Abstract-level screening only</t>
        </is>
      </c>
      <c r="BP1424" t="inlineStr">
        <is>
          <t>1884</t>
        </is>
      </c>
    </row>
    <row r="1425">
      <c r="A1425" t="inlineStr">
        <is>
          <t>Serious gaming and eye-tracking for the screening, monitoring, and diagnosis of neurodevelopmental disorders in children: a systematic literature review</t>
        </is>
      </c>
      <c r="B1425" t="n">
        <v>2026</v>
      </c>
      <c r="C1425" t="inlineStr">
        <is>
          <t>Not checked</t>
        </is>
      </c>
      <c r="D1425" t="inlineStr">
        <is>
          <t>Not checked</t>
        </is>
      </c>
      <c r="E1425" t="inlineStr">
        <is>
          <t>10.3389/FBIOE.2025.1672718</t>
        </is>
      </c>
      <c r="F1425" t="inlineStr">
        <is>
          <t>Neurological development between the ages of 3–11 is crucial to the shaping of infrastructural capabilities like the executive functions that enable the child to achieve academically and socially. Such development can be hindered by neurodevelopmental disorders (NDDs) like attention deficit hyperactivity disorder (ADHD), Dyslexia, and Dysgraphia, which affect 5%–10% of the world population of children. Although the importance of early screening is acknowledged, inadequacies such as access barriers, long waiting time, and excessive cost lead to late detection, even when potential issues are identified. This PRISMA-based systematic review examines the role of technology and serious games that may screen and monitor NDDs in children early. The PubMed and Scopus databases were utilized, and research published between 2013, and February of 2025 was reviewed, where the age interval of the sampled children was between 3 and 11, and extended to 21 in relevant cases. Some of the tools reviewed are eye-tracking systems, machine learning models, mobile applications, and serious games. The quality of studies was assessed by the Mixed Methods Appraisal Tool (MMAT) and the results synthesized narratively. Out of 3,129 records, 37 studies were included according to the inclusion criteria. Findings indicated that although numerous technologies showed promise in recognizing and assisting children with NDDs, the majority had limited capabilities in scalability, longitudinal tracking, and practical application as the following was minimal, and the length of follow-up was low. In summary, the possibilities of using technology to better diagnose and intervene early are promising, although cost, training and implementation frameworks aligned with the NHS are critical barriers. Copyright © 2026 Shaikh, Higley, Campanile, Francis, Panja, Santacaterina, Pratesi and Piaggio.</t>
        </is>
      </c>
      <c r="G1425" t="inlineStr">
        <is>
          <t>Unimodal</t>
        </is>
      </c>
      <c r="H1425" t="inlineStr">
        <is>
          <t>See abstract</t>
        </is>
      </c>
      <c r="I1425" t="inlineStr">
        <is>
          <t>See abstract</t>
        </is>
      </c>
      <c r="J1425" t="inlineStr">
        <is>
          <t>See abstract (AI/ML)</t>
        </is>
      </c>
      <c r="K1425" t="inlineStr">
        <is>
          <t>See abstract</t>
        </is>
      </c>
      <c r="M1425" t="inlineStr">
        <is>
          <t>See abstract</t>
        </is>
      </c>
      <c r="N1425" t="inlineStr">
        <is>
          <t>See abstract</t>
        </is>
      </c>
      <c r="O1425" t="inlineStr">
        <is>
          <t>Not verified from abstract</t>
        </is>
      </c>
      <c r="P1425" t="inlineStr">
        <is>
          <t>See abstract</t>
        </is>
      </c>
      <c r="Q1425" t="inlineStr">
        <is>
          <t>See abstract</t>
        </is>
      </c>
      <c r="R1425" t="inlineStr">
        <is>
          <t>Not reviewed (not included)</t>
        </is>
      </c>
      <c r="S1425" t="inlineStr">
        <is>
          <t>Not reviewed (not included)</t>
        </is>
      </c>
      <c r="T1425" t="inlineStr">
        <is>
          <t>Abstract screening only. Out of Date Range</t>
        </is>
      </c>
      <c r="U1425" t="inlineStr">
        <is>
          <t>EXCLUDE</t>
        </is>
      </c>
      <c r="V1425" t="inlineStr">
        <is>
          <t>E4-Year: Published 2026, outside 2019-2025 window</t>
        </is>
      </c>
      <c r="W1425" t="inlineStr">
        <is>
          <t>Out of Date Range</t>
        </is>
      </c>
      <c r="X1425" t="inlineStr">
        <is>
          <t>Not assessed from abstract</t>
        </is>
      </c>
      <c r="Y1425" t="inlineStr">
        <is>
          <t>Scopus</t>
        </is>
      </c>
      <c r="Z1425" t="inlineStr">
        <is>
          <t>Not determined from abstract</t>
        </is>
      </c>
      <c r="AB1425" t="inlineStr">
        <is>
          <t>Not assessed (not included)</t>
        </is>
      </c>
      <c r="AC1425" t="inlineStr">
        <is>
          <t>Not assessed (not included)</t>
        </is>
      </c>
      <c r="AD1425" t="inlineStr">
        <is>
          <t>Shaikh M.F.; Higley C.; Campanile C.; Francis R.; Panja E.; Santacaterina S.; Pratesi G.; Piaggio D.</t>
        </is>
      </c>
      <c r="AF1425" t="inlineStr">
        <is>
          <t>Gold OA (Frontiers)</t>
        </is>
      </c>
      <c r="AH1425" t="inlineStr">
        <is>
          <t>Not assessed</t>
        </is>
      </c>
      <c r="AI1425" t="inlineStr">
        <is>
          <t>Not reported</t>
        </is>
      </c>
      <c r="AJ1425" t="inlineStr">
        <is>
          <t>Not reported</t>
        </is>
      </c>
      <c r="AK1425" t="inlineStr">
        <is>
          <t>Not reported</t>
        </is>
      </c>
      <c r="AL1425" t="inlineStr">
        <is>
          <t>Not reported</t>
        </is>
      </c>
      <c r="AM1425" t="inlineStr">
        <is>
          <t>Not reported</t>
        </is>
      </c>
      <c r="AN1425" t="inlineStr">
        <is>
          <t>Not reported</t>
        </is>
      </c>
      <c r="AO1425" t="inlineStr">
        <is>
          <t>Not reviewed</t>
        </is>
      </c>
      <c r="AP1425" t="inlineStr">
        <is>
          <t>Not reported</t>
        </is>
      </c>
      <c r="AQ1425" t="inlineStr">
        <is>
          <t>Not reported</t>
        </is>
      </c>
      <c r="AR1425" t="inlineStr">
        <is>
          <t>Not reported</t>
        </is>
      </c>
      <c r="AS1425" t="inlineStr">
        <is>
          <t>See abstract</t>
        </is>
      </c>
      <c r="AT1425" t="inlineStr">
        <is>
          <t>Not reviewed</t>
        </is>
      </c>
      <c r="AU1425" t="inlineStr">
        <is>
          <t>Not reviewed</t>
        </is>
      </c>
      <c r="AV1425" t="inlineStr">
        <is>
          <t>Not reviewed</t>
        </is>
      </c>
      <c r="AW1425" t="inlineStr">
        <is>
          <t>Not reviewed</t>
        </is>
      </c>
      <c r="AX1425" t="inlineStr">
        <is>
          <t>Not reported</t>
        </is>
      </c>
      <c r="AY1425" t="inlineStr">
        <is>
          <t>Not reported</t>
        </is>
      </c>
      <c r="AZ1425" t="inlineStr">
        <is>
          <t>Not reported</t>
        </is>
      </c>
      <c r="BA1425" t="inlineStr">
        <is>
          <t>Not reported</t>
        </is>
      </c>
      <c r="BB1425" t="inlineStr">
        <is>
          <t>Not reported</t>
        </is>
      </c>
      <c r="BC1425" t="inlineStr">
        <is>
          <t>Not reported</t>
        </is>
      </c>
      <c r="BD1425" t="inlineStr">
        <is>
          <t>Not reported</t>
        </is>
      </c>
      <c r="BE1425" t="inlineStr">
        <is>
          <t>Not reported</t>
        </is>
      </c>
      <c r="BF1425" t="inlineStr">
        <is>
          <t>Not reported</t>
        </is>
      </c>
      <c r="BG1425" t="inlineStr">
        <is>
          <t>Not reviewed (not included)</t>
        </is>
      </c>
      <c r="BH1425" t="inlineStr">
        <is>
          <t>N/A</t>
        </is>
      </c>
      <c r="BI1425" t="inlineStr">
        <is>
          <t>Not reviewed</t>
        </is>
      </c>
      <c r="BJ1425" t="inlineStr">
        <is>
          <t>Not reviewed</t>
        </is>
      </c>
      <c r="BK1425" t="inlineStr">
        <is>
          <t>Not reviewed</t>
        </is>
      </c>
      <c r="BL1425" t="inlineStr">
        <is>
          <t>Not reviewed</t>
        </is>
      </c>
      <c r="BM1425" t="inlineStr">
        <is>
          <t>Not reviewed (not included)</t>
        </is>
      </c>
      <c r="BN1425" t="inlineStr">
        <is>
          <t>Out of Date Range - E4-Year: Published 2026, outside 2019-2025 window</t>
        </is>
      </c>
      <c r="BO1425" t="inlineStr">
        <is>
          <t>Abstract-level screening only</t>
        </is>
      </c>
      <c r="BP1425" t="inlineStr">
        <is>
          <t>Not reported</t>
        </is>
      </c>
    </row>
    <row r="1426">
      <c r="A1426" t="inlineStr">
        <is>
          <t>A multi-layer similarity approach for analyzing ADHD symptomology and assessment methods considering DSM-5 diagnostic criteria</t>
        </is>
      </c>
      <c r="B1426" t="n">
        <v>2026</v>
      </c>
      <c r="C1426" t="inlineStr">
        <is>
          <t>Not checked</t>
        </is>
      </c>
      <c r="D1426" t="inlineStr">
        <is>
          <t>Not checked</t>
        </is>
      </c>
      <c r="E1426" t="inlineStr">
        <is>
          <t>10.3389/FPSYT.2025.1671747</t>
        </is>
      </c>
      <c r="F1426" t="inlineStr">
        <is>
          <t>Aim: Attention-Deficit-Hyperactivity-Disorder (ADHD) is a neurodevelopmental-condition characterized by two symptom-domains, inattention and hyperactivity/impulsivity, as per DSM-5. Prior research, indicates conceptual-overlap among symptoms within each domain, potentially compromising the diagnostic utility of symptom structure itself. This structural redundancy has direct implications for evaluation of ADHD-screening-tools, which already show substantial heterogeneity in item-content and focus. While full psychometric-validation is resource-intensive, assessing tool alignment with DSM-5 offers a more practical and clinically relevant alternative. Method: Considering these challenges, this study first employed a three-layer-similarity-framework with entropy-based-weighted-combined-score, to investigate intra-domain symptom redundancy. Subsequently, a multi-stage-classification-pipeline, comprising a filtering-layer and machine-learning-classifiers (Random-Forest, Support-Vector-Machine and Logistic-Regression), was trained on DSM-5 ADHD and Non-ADHD (Conduct-Disorder, Major-Depressive-Disorder, Oppositional-Defiant-Disorder) statements, tested on Vanderbilt-preschool-assessment-questionnaire and validated on ADHD-Rating-Scale, Swanson-Nolan-and-Pelham-Rating-Scale (SNAP-IV) and Modified-Checklist-for-Autism-in-Toddlers (M-CHAT), to assess screening-tool’s alignment with DSM-5. Results: The results revealed moderate-overlap between symptom-pairs (2 and 5) and (5 and 7) within the inattention-domain, with similarity-scores of 0.62 and 0.58 respectively. The filtering-layer demonstrated high accuracy of 97%, perfect precision and specificity in isolating ADHD symptoms. Among classifiers, Random-Forest achieved the best performance with 92% accuracy, 83% precision, 100% recall and 91% F1-score. Validation with ADHD-Rating-Scale ensured near-perfect classification due to its focused symptom set, while SNAP-IV’s inclusion of non-ADHD-items slightly reduced subtype specif</t>
        </is>
      </c>
      <c r="G1426" t="inlineStr">
        <is>
          <t>Unimodal</t>
        </is>
      </c>
      <c r="H1426" t="inlineStr">
        <is>
          <t>See abstract</t>
        </is>
      </c>
      <c r="I1426" t="inlineStr">
        <is>
          <t>See abstract</t>
        </is>
      </c>
      <c r="J1426" t="inlineStr">
        <is>
          <t>See abstract (AI/ML)</t>
        </is>
      </c>
      <c r="K1426" t="inlineStr">
        <is>
          <t>See abstract</t>
        </is>
      </c>
      <c r="M1426" t="inlineStr">
        <is>
          <t>See abstract</t>
        </is>
      </c>
      <c r="N1426" t="inlineStr">
        <is>
          <t>See abstract</t>
        </is>
      </c>
      <c r="O1426" t="inlineStr">
        <is>
          <t>Not verified from abstract</t>
        </is>
      </c>
      <c r="P1426" t="inlineStr">
        <is>
          <t>See abstract</t>
        </is>
      </c>
      <c r="Q1426" t="inlineStr">
        <is>
          <t>See abstract</t>
        </is>
      </c>
      <c r="R1426" t="inlineStr">
        <is>
          <t>Not reviewed (not included)</t>
        </is>
      </c>
      <c r="S1426" t="inlineStr">
        <is>
          <t>Not reviewed (not included)</t>
        </is>
      </c>
      <c r="T1426" t="inlineStr">
        <is>
          <t>Abstract screening only. Out of Date Range</t>
        </is>
      </c>
      <c r="U1426" t="inlineStr">
        <is>
          <t>EXCLUDE</t>
        </is>
      </c>
      <c r="V1426" t="inlineStr">
        <is>
          <t>E4-Year: Published 2026, outside 2019-2025 window</t>
        </is>
      </c>
      <c r="W1426" t="inlineStr">
        <is>
          <t>Out of Date Range</t>
        </is>
      </c>
      <c r="X1426" t="inlineStr">
        <is>
          <t>Not assessed from abstract</t>
        </is>
      </c>
      <c r="Y1426" t="inlineStr">
        <is>
          <t>Scopus</t>
        </is>
      </c>
      <c r="Z1426" t="inlineStr">
        <is>
          <t>Not determined from abstract</t>
        </is>
      </c>
      <c r="AB1426" t="inlineStr">
        <is>
          <t>Not assessed (not included)</t>
        </is>
      </c>
      <c r="AC1426" t="inlineStr">
        <is>
          <t>Not assessed (not included)</t>
        </is>
      </c>
      <c r="AD1426" t="inlineStr">
        <is>
          <t>Zahra Shamsi S.A.; Hussain Z.; Zaman M.</t>
        </is>
      </c>
      <c r="AF1426" t="inlineStr">
        <is>
          <t>Gold OA (Frontiers)</t>
        </is>
      </c>
      <c r="AH1426" t="inlineStr">
        <is>
          <t>Not assessed</t>
        </is>
      </c>
      <c r="AI1426" t="inlineStr">
        <is>
          <t>Not reported</t>
        </is>
      </c>
      <c r="AJ1426" t="inlineStr">
        <is>
          <t>Not reported</t>
        </is>
      </c>
      <c r="AK1426" t="inlineStr">
        <is>
          <t>Not reported</t>
        </is>
      </c>
      <c r="AL1426" t="inlineStr">
        <is>
          <t>Not reported</t>
        </is>
      </c>
      <c r="AM1426" t="inlineStr">
        <is>
          <t>Not reported</t>
        </is>
      </c>
      <c r="AN1426" t="inlineStr">
        <is>
          <t>Not reported</t>
        </is>
      </c>
      <c r="AO1426" t="inlineStr">
        <is>
          <t>Not reviewed</t>
        </is>
      </c>
      <c r="AP1426" t="inlineStr">
        <is>
          <t>Not reported</t>
        </is>
      </c>
      <c r="AQ1426" t="inlineStr">
        <is>
          <t>Not reported</t>
        </is>
      </c>
      <c r="AR1426" t="inlineStr">
        <is>
          <t>Not reported</t>
        </is>
      </c>
      <c r="AS1426" t="inlineStr">
        <is>
          <t>See abstract</t>
        </is>
      </c>
      <c r="AT1426" t="inlineStr">
        <is>
          <t>Not reviewed</t>
        </is>
      </c>
      <c r="AU1426" t="inlineStr">
        <is>
          <t>Not reviewed</t>
        </is>
      </c>
      <c r="AV1426" t="inlineStr">
        <is>
          <t>Not reviewed</t>
        </is>
      </c>
      <c r="AW1426" t="inlineStr">
        <is>
          <t>Not reviewed</t>
        </is>
      </c>
      <c r="AX1426" t="inlineStr">
        <is>
          <t>Not reported</t>
        </is>
      </c>
      <c r="AY1426" t="inlineStr">
        <is>
          <t>Not reported</t>
        </is>
      </c>
      <c r="AZ1426" t="inlineStr">
        <is>
          <t>Not reported</t>
        </is>
      </c>
      <c r="BA1426" t="inlineStr">
        <is>
          <t>Not reported</t>
        </is>
      </c>
      <c r="BB1426" t="inlineStr">
        <is>
          <t>Not reported</t>
        </is>
      </c>
      <c r="BC1426" t="inlineStr">
        <is>
          <t>Not reported</t>
        </is>
      </c>
      <c r="BD1426" t="inlineStr">
        <is>
          <t>Not reported</t>
        </is>
      </c>
      <c r="BE1426" t="inlineStr">
        <is>
          <t>Not reported</t>
        </is>
      </c>
      <c r="BF1426" t="inlineStr">
        <is>
          <t>Not reported</t>
        </is>
      </c>
      <c r="BG1426" t="inlineStr">
        <is>
          <t>Not reviewed (not included)</t>
        </is>
      </c>
      <c r="BH1426" t="inlineStr">
        <is>
          <t>N/A</t>
        </is>
      </c>
      <c r="BI1426" t="inlineStr">
        <is>
          <t>Not reviewed</t>
        </is>
      </c>
      <c r="BJ1426" t="inlineStr">
        <is>
          <t>Not reviewed</t>
        </is>
      </c>
      <c r="BK1426" t="inlineStr">
        <is>
          <t>Not reviewed</t>
        </is>
      </c>
      <c r="BL1426" t="inlineStr">
        <is>
          <t>Not reviewed</t>
        </is>
      </c>
      <c r="BM1426" t="inlineStr">
        <is>
          <t>Not reviewed (not included)</t>
        </is>
      </c>
      <c r="BN1426" t="inlineStr">
        <is>
          <t>Out of Date Range - E4-Year: Published 2026, outside 2019-2025 window</t>
        </is>
      </c>
      <c r="BO1426" t="inlineStr">
        <is>
          <t>Abstract-level screening only</t>
        </is>
      </c>
      <c r="BP1426" t="inlineStr">
        <is>
          <t>Not reported</t>
        </is>
      </c>
    </row>
    <row r="1427">
      <c r="A1427" t="inlineStr">
        <is>
          <t>Relationships Between Cultural Factors and Motor Abilities in Autistic and Non-Autistic Children</t>
        </is>
      </c>
      <c r="B1427" t="n">
        <v>2025</v>
      </c>
      <c r="C1427" t="inlineStr">
        <is>
          <t>Not checked</t>
        </is>
      </c>
      <c r="D1427" t="inlineStr">
        <is>
          <t>Not checked</t>
        </is>
      </c>
      <c r="E1427" t="inlineStr">
        <is>
          <t>10.3390/BS15121742</t>
        </is>
      </c>
      <c r="F1427" t="inlineStr">
        <is>
          <t>Autism and motor abilities have been found to be closely related. Culture affects motor development as well as various diagnostic criteria for an autism diagnosis, yet cultural factors are rarely considered in research and in clinical diagnostics. This study explored the relationship between cultural factors, characteristics of autism, and balance abilities in autistic (n = 16) and non-autistic (n = 28) children by utilizing a demographic survey, the Social Responsiveness Scale, 2nd edition (SRS-2), and the Movement Assessment Battery for Children-2 (MABC-2) Balance subtest. A multiple linear regression model was used to analyze whether the relationship between autism characteristics and balance abilities still stands when cultural factors are considered, and to determine which cultural factors moderate the relationship. Moderation analyses with Holm–Bonferroni correction tested whether cultural factors altered the strength of the SRS-2 and MABC-2 balance association. The results of this study were consistent with previous research in that there is still a strong relationship between autism and balance abilities even when cultural factors are considered. The results further indicated that, in addition to autistic characteristics, age, gender/sex, and ethnic origin were statistically significant contributors to the multiple linear regression model. No significant moderation effects were detected, indicating consistency of the autism–balance relationship across cultural groups examined. In conclusion, cultural factors must be considered in autism research, as well as in the development and implementation of diagnostic and treatment protocols for autistic children. © 2025 by the authors.</t>
        </is>
      </c>
      <c r="G1427" t="inlineStr">
        <is>
          <t>Unimodal</t>
        </is>
      </c>
      <c r="H1427" t="inlineStr">
        <is>
          <t>See abstract</t>
        </is>
      </c>
      <c r="I1427" t="inlineStr">
        <is>
          <t>See abstract</t>
        </is>
      </c>
      <c r="J1427" t="inlineStr">
        <is>
          <t>See abstract (AI/ML)</t>
        </is>
      </c>
      <c r="K1427" t="inlineStr">
        <is>
          <t>See abstract</t>
        </is>
      </c>
      <c r="M1427" t="inlineStr">
        <is>
          <t>See abstract</t>
        </is>
      </c>
      <c r="N1427" t="inlineStr">
        <is>
          <t>See abstract</t>
        </is>
      </c>
      <c r="O1427" t="inlineStr">
        <is>
          <t>Not verified from abstract</t>
        </is>
      </c>
      <c r="P1427" t="inlineStr">
        <is>
          <t>See abstract</t>
        </is>
      </c>
      <c r="Q1427" t="inlineStr">
        <is>
          <t>See abstract</t>
        </is>
      </c>
      <c r="R1427" t="inlineStr">
        <is>
          <t>Not reviewed (not included)</t>
        </is>
      </c>
      <c r="S1427" t="inlineStr">
        <is>
          <t>Not reviewed (not included)</t>
        </is>
      </c>
      <c r="T1427" t="inlineStr">
        <is>
          <t>Abstract screening only. Non-ADHD Focused</t>
        </is>
      </c>
      <c r="U1427" t="inlineStr">
        <is>
          <t>EXCLUDE</t>
        </is>
      </c>
      <c r="V1427" t="inlineStr">
        <is>
          <t>E2-Not ADHD focused: Neither title nor abstract mentions ADHD or attention-deficit/hyperactivity</t>
        </is>
      </c>
      <c r="W1427" t="inlineStr">
        <is>
          <t>Excluded: Not ADHD Focused</t>
        </is>
      </c>
      <c r="X1427" t="inlineStr">
        <is>
          <t>Not assessed from abstract</t>
        </is>
      </c>
      <c r="Y1427" t="inlineStr">
        <is>
          <t>Scopus</t>
        </is>
      </c>
      <c r="Z1427" t="inlineStr">
        <is>
          <t>Not determined from abstract</t>
        </is>
      </c>
      <c r="AB1427" t="inlineStr">
        <is>
          <t>Not assessed (not included)</t>
        </is>
      </c>
      <c r="AC1427" t="inlineStr">
        <is>
          <t>Not assessed (not included)</t>
        </is>
      </c>
      <c r="AD1427" t="inlineStr">
        <is>
          <t>Anderson L.; Gladfelter A.; Buac M.; Cheung W.C.; Wang Z.; Onal S.</t>
        </is>
      </c>
      <c r="AF1427" t="inlineStr">
        <is>
          <t>Gold OA (MDPI)</t>
        </is>
      </c>
      <c r="AH1427" t="inlineStr">
        <is>
          <t>Not assessed</t>
        </is>
      </c>
      <c r="AI1427" t="inlineStr">
        <is>
          <t>Not reported</t>
        </is>
      </c>
      <c r="AJ1427" t="inlineStr">
        <is>
          <t>Not reported</t>
        </is>
      </c>
      <c r="AK1427" t="inlineStr">
        <is>
          <t>Not reported</t>
        </is>
      </c>
      <c r="AL1427" t="inlineStr">
        <is>
          <t>Not reported</t>
        </is>
      </c>
      <c r="AM1427" t="inlineStr">
        <is>
          <t>Not reported</t>
        </is>
      </c>
      <c r="AN1427" t="inlineStr">
        <is>
          <t>Not reported</t>
        </is>
      </c>
      <c r="AO1427" t="inlineStr">
        <is>
          <t>Not reviewed</t>
        </is>
      </c>
      <c r="AP1427" t="inlineStr">
        <is>
          <t>Not reported</t>
        </is>
      </c>
      <c r="AQ1427" t="inlineStr">
        <is>
          <t>Not reported</t>
        </is>
      </c>
      <c r="AR1427" t="inlineStr">
        <is>
          <t>Not reported</t>
        </is>
      </c>
      <c r="AS1427" t="inlineStr">
        <is>
          <t>See abstract</t>
        </is>
      </c>
      <c r="AT1427" t="inlineStr">
        <is>
          <t>Not reviewed</t>
        </is>
      </c>
      <c r="AU1427" t="inlineStr">
        <is>
          <t>Not reviewed</t>
        </is>
      </c>
      <c r="AV1427" t="inlineStr">
        <is>
          <t>Not reviewed</t>
        </is>
      </c>
      <c r="AW1427" t="inlineStr">
        <is>
          <t>Not reviewed</t>
        </is>
      </c>
      <c r="AX1427" t="inlineStr">
        <is>
          <t>Not reported</t>
        </is>
      </c>
      <c r="AY1427" t="inlineStr">
        <is>
          <t>Not reported</t>
        </is>
      </c>
      <c r="AZ1427" t="inlineStr">
        <is>
          <t>Not reported</t>
        </is>
      </c>
      <c r="BA1427" t="inlineStr">
        <is>
          <t>Not reported</t>
        </is>
      </c>
      <c r="BB1427" t="inlineStr">
        <is>
          <t>Not reported</t>
        </is>
      </c>
      <c r="BC1427" t="inlineStr">
        <is>
          <t>Not reported</t>
        </is>
      </c>
      <c r="BD1427" t="inlineStr">
        <is>
          <t>Not reported</t>
        </is>
      </c>
      <c r="BE1427" t="inlineStr">
        <is>
          <t>Not reported</t>
        </is>
      </c>
      <c r="BF1427" t="inlineStr">
        <is>
          <t>Not reported</t>
        </is>
      </c>
      <c r="BG1427" t="inlineStr">
        <is>
          <t>Not reviewed (not included)</t>
        </is>
      </c>
      <c r="BH1427" t="inlineStr">
        <is>
          <t>N/A</t>
        </is>
      </c>
      <c r="BI1427" t="inlineStr">
        <is>
          <t>Not reviewed</t>
        </is>
      </c>
      <c r="BJ1427" t="inlineStr">
        <is>
          <t>Not reviewed</t>
        </is>
      </c>
      <c r="BK1427" t="inlineStr">
        <is>
          <t>Not reviewed</t>
        </is>
      </c>
      <c r="BL1427" t="inlineStr">
        <is>
          <t>Not reviewed</t>
        </is>
      </c>
      <c r="BM1427" t="inlineStr">
        <is>
          <t>Not reviewed (not included)</t>
        </is>
      </c>
      <c r="BN1427" t="inlineStr">
        <is>
          <t>Non-ADHD Focused - E2-Not ADHD focused: Neither title nor abstract mentions ADHD or attention-deficit/hyperactivity</t>
        </is>
      </c>
      <c r="BO1427" t="inlineStr">
        <is>
          <t>Abstract-level screening only</t>
        </is>
      </c>
      <c r="BP1427" t="inlineStr">
        <is>
          <t>1731</t>
        </is>
      </c>
    </row>
    <row r="1428">
      <c r="A1428" t="inlineStr">
        <is>
          <t>A scoping review and quality assessment of machine learning techniques in identifying maternal risk factors during the peripartum phase for adverse child development</t>
        </is>
      </c>
      <c r="B1428" t="n">
        <v>2025</v>
      </c>
      <c r="C1428" t="inlineStr">
        <is>
          <t>Not checked</t>
        </is>
      </c>
      <c r="D1428" t="inlineStr">
        <is>
          <t>Not checked</t>
        </is>
      </c>
      <c r="E1428" t="inlineStr">
        <is>
          <t>10.1371/JOURNAL.PONE.0321268</t>
        </is>
      </c>
      <c r="F1428" t="inlineStr">
        <is>
          <t>Maternal exposure to environmental risk factors (e.g., heavy metal exposure) or mental health problems during the peripartum phase has been shown to lead to negative and lasting impacts on child development and life in adulthood. Given the importance of identifying early markers within highly complex and heterogeneous perinatal factors, machine learning techniques emerge as a promising tool. The main goal of the current scoping review was to summarize the evidence on the application of machine learning techniques in predicting or identifying risk factors during peripartum for child development. A critical appraisal was also conducted to evaluate various aspects, including representativeness, data leakage, validation, performance metrics, and interpretability. A systematic search was conducted in PubMed, Web of Science, Scopus, and Google Scholar to identify studies published prior to the 14th of January 2025. Review selection and data extraction were performed by three independent reviewers. After removing duplicates, the searches yielded 10,336 studies, of which 60 studies were included in the final report. Among these 60 machine learning studies, a majority were pattern-focused, using machine learning primarily as a tool to more accurately describe associations between variables, while 16 studies were prediction-focused (26.7%), exploring the predictive performance of their models. For prediction-focused machine learning studies, a diverse range of methodologies was observed. The quality assessment showed that all studies had some important criteria that were not fully met, with deviations ranging from minor to major, limiting the interpretability and generalizability of the reported findings. Future research should aim at addressing these limitations to enhance the robustness and applicability of machine learning models in this field. © 2025 Tu et al. This is an open access article distributed under the terms of the Creative Commons Attribution License, which per</t>
        </is>
      </c>
      <c r="G1428" t="inlineStr">
        <is>
          <t>Unimodal</t>
        </is>
      </c>
      <c r="H1428" t="inlineStr">
        <is>
          <t>See abstract</t>
        </is>
      </c>
      <c r="I1428" t="inlineStr">
        <is>
          <t>See abstract</t>
        </is>
      </c>
      <c r="J1428" t="inlineStr">
        <is>
          <t>See abstract (AI/ML)</t>
        </is>
      </c>
      <c r="K1428" t="inlineStr">
        <is>
          <t>See abstract</t>
        </is>
      </c>
      <c r="M1428" t="inlineStr">
        <is>
          <t>See abstract</t>
        </is>
      </c>
      <c r="N1428" t="inlineStr">
        <is>
          <t>See abstract</t>
        </is>
      </c>
      <c r="O1428" t="inlineStr">
        <is>
          <t>Not verified from abstract</t>
        </is>
      </c>
      <c r="P1428" t="inlineStr">
        <is>
          <t>See abstract</t>
        </is>
      </c>
      <c r="Q1428" t="inlineStr">
        <is>
          <t>See abstract</t>
        </is>
      </c>
      <c r="R1428" t="inlineStr">
        <is>
          <t>Not reviewed (not included)</t>
        </is>
      </c>
      <c r="S1428" t="inlineStr">
        <is>
          <t>Not reviewed (not included)</t>
        </is>
      </c>
      <c r="T1428" t="inlineStr">
        <is>
          <t>Abstract screening only. Not Primary Research</t>
        </is>
      </c>
      <c r="U1428" t="inlineStr">
        <is>
          <t>EXCLUDE</t>
        </is>
      </c>
      <c r="V1428" t="inlineStr">
        <is>
          <t>E6-Not Primary Research: Title/abstract indicates systematic review, meta-analysis, or review paper</t>
        </is>
      </c>
      <c r="W1428" t="inlineStr">
        <is>
          <t>Excluded: Not Primary Research</t>
        </is>
      </c>
      <c r="X1428" t="inlineStr">
        <is>
          <t>Not assessed from abstract</t>
        </is>
      </c>
      <c r="Y1428" t="inlineStr">
        <is>
          <t>Scopus</t>
        </is>
      </c>
      <c r="Z1428" t="inlineStr">
        <is>
          <t>Not determined from abstract</t>
        </is>
      </c>
      <c r="AB1428" t="inlineStr">
        <is>
          <t>Not assessed (not included)</t>
        </is>
      </c>
      <c r="AC1428" t="inlineStr">
        <is>
          <t>Not assessed (not included)</t>
        </is>
      </c>
      <c r="AD1428" t="inlineStr">
        <is>
          <t>Tu H.-F.; Zierow L.; Lennartsson M.; Schweitzer S.</t>
        </is>
      </c>
      <c r="AF1428" t="inlineStr">
        <is>
          <t>Gold OA (PLOS)</t>
        </is>
      </c>
      <c r="AH1428" t="inlineStr">
        <is>
          <t>Not assessed</t>
        </is>
      </c>
      <c r="AI1428" t="inlineStr">
        <is>
          <t>Not reported</t>
        </is>
      </c>
      <c r="AJ1428" t="inlineStr">
        <is>
          <t>Not reported</t>
        </is>
      </c>
      <c r="AK1428" t="inlineStr">
        <is>
          <t>Not reported</t>
        </is>
      </c>
      <c r="AL1428" t="inlineStr">
        <is>
          <t>Not reported</t>
        </is>
      </c>
      <c r="AM1428" t="inlineStr">
        <is>
          <t>Not reported</t>
        </is>
      </c>
      <c r="AN1428" t="inlineStr">
        <is>
          <t>Not reported</t>
        </is>
      </c>
      <c r="AO1428" t="inlineStr">
        <is>
          <t>Not reviewed</t>
        </is>
      </c>
      <c r="AP1428" t="inlineStr">
        <is>
          <t>Not reported</t>
        </is>
      </c>
      <c r="AQ1428" t="inlineStr">
        <is>
          <t>Not reported</t>
        </is>
      </c>
      <c r="AR1428" t="inlineStr">
        <is>
          <t>Not reported</t>
        </is>
      </c>
      <c r="AS1428" t="inlineStr">
        <is>
          <t>See abstract</t>
        </is>
      </c>
      <c r="AT1428" t="inlineStr">
        <is>
          <t>Not reviewed</t>
        </is>
      </c>
      <c r="AU1428" t="inlineStr">
        <is>
          <t>Not reviewed</t>
        </is>
      </c>
      <c r="AV1428" t="inlineStr">
        <is>
          <t>Not reviewed</t>
        </is>
      </c>
      <c r="AW1428" t="inlineStr">
        <is>
          <t>Not reviewed</t>
        </is>
      </c>
      <c r="AX1428" t="inlineStr">
        <is>
          <t>Not reported</t>
        </is>
      </c>
      <c r="AY1428" t="inlineStr">
        <is>
          <t>Not reported</t>
        </is>
      </c>
      <c r="AZ1428" t="inlineStr">
        <is>
          <t>Not reported</t>
        </is>
      </c>
      <c r="BA1428" t="inlineStr">
        <is>
          <t>Not reported</t>
        </is>
      </c>
      <c r="BB1428" t="inlineStr">
        <is>
          <t>Not reported</t>
        </is>
      </c>
      <c r="BC1428" t="inlineStr">
        <is>
          <t>Not reported</t>
        </is>
      </c>
      <c r="BD1428" t="inlineStr">
        <is>
          <t>Not reported</t>
        </is>
      </c>
      <c r="BE1428" t="inlineStr">
        <is>
          <t>Not reported</t>
        </is>
      </c>
      <c r="BF1428" t="inlineStr">
        <is>
          <t>Not reported</t>
        </is>
      </c>
      <c r="BG1428" t="inlineStr">
        <is>
          <t>Not reviewed (not included)</t>
        </is>
      </c>
      <c r="BH1428" t="inlineStr">
        <is>
          <t>N/A</t>
        </is>
      </c>
      <c r="BI1428" t="inlineStr">
        <is>
          <t>Not reviewed</t>
        </is>
      </c>
      <c r="BJ1428" t="inlineStr">
        <is>
          <t>Not reviewed</t>
        </is>
      </c>
      <c r="BK1428" t="inlineStr">
        <is>
          <t>Not reviewed</t>
        </is>
      </c>
      <c r="BL1428" t="inlineStr">
        <is>
          <t>Not reviewed</t>
        </is>
      </c>
      <c r="BM1428" t="inlineStr">
        <is>
          <t>Not reviewed (not included)</t>
        </is>
      </c>
      <c r="BN1428" t="inlineStr">
        <is>
          <t>Not Primary Research - E6-Not Primary Research: Title/abstract indicates systematic review, meta-analysis, or review paper</t>
        </is>
      </c>
      <c r="BO1428" t="inlineStr">
        <is>
          <t>Abstract-level screening only</t>
        </is>
      </c>
      <c r="BP1428" t="inlineStr">
        <is>
          <t>Not reported</t>
        </is>
      </c>
    </row>
    <row r="1429">
      <c r="A1429" t="inlineStr">
        <is>
          <t>Classification and discrimination of emotion dysregulation disorders using machine learning</t>
        </is>
      </c>
      <c r="B1429" t="n">
        <v>2026</v>
      </c>
      <c r="C1429" t="inlineStr">
        <is>
          <t>Not checked</t>
        </is>
      </c>
      <c r="D1429" t="inlineStr">
        <is>
          <t>Not checked</t>
        </is>
      </c>
      <c r="E1429" t="inlineStr">
        <is>
          <t>10.1016/J.JAD.2026.121264</t>
        </is>
      </c>
      <c r="F1429" t="inlineStr">
        <is>
          <t>Attention-deficit/hyperactivity (ADHD), bipolar (BD) and borderline personality (BPD) disorders are severe psychiatric illnesses often presenting with overlapping emotion dysregulation symptoms. To date, it is unknown whether these disorders share a continuum on emotion dysregulation. To address this, we employed machine learning (ML) algorithms on psychological and environmental features from 232 adults to predict and discriminate these disorders. We recruited 92 patients diagnosed with either ADHD, BD, or BPD. Considering heritability, we recruited 67 genetically unrelated ADHD, BD and BPD offspring to determine how offspring overlap with or discriminate from their parent disorder. Seventy-three healthy age-matched healthy controls (HC) were also recruited. Features included clinical dimensions associated with emotion dysregulation (e.g., impulsivity, mania, rumination) as well as childhood trauma and parental bonding. BPD showed the greatest independence, discriminating very strongly from HC, strongly from ADHD and moderately from BD and BPD offspring, with mania as most predictive overall. ADHD discriminated very strongly from HC, strongly from BPD, moderately from BD, and weakly from ADHD offspring, with impulsivity as most predictive. BD discriminated moderately from ADHD, BPD and BD offspring, and weakly from HC, with maternal bonding most predictive. HC discriminated weakly from all offspring groups, with perseverance as most predictive. Results suggest ADHD, BD and BPD are independent psychiatric constructs reliably classified by ML via emotion regulation traits and environmental factors, whereas their offspring more closely resemble HC. We thus show ML may allow for cost-effective classification and prediction of emotion dysregulation disorders (ADHD, BD, BPD) relative to HC. Copyright © 2026. Published by Elsevier B.V.</t>
        </is>
      </c>
      <c r="G1429" t="inlineStr">
        <is>
          <t>Unimodal</t>
        </is>
      </c>
      <c r="H1429" t="inlineStr">
        <is>
          <t>See abstract</t>
        </is>
      </c>
      <c r="I1429" t="inlineStr">
        <is>
          <t>See abstract</t>
        </is>
      </c>
      <c r="J1429" t="inlineStr">
        <is>
          <t>See abstract (AI/ML)</t>
        </is>
      </c>
      <c r="K1429" t="inlineStr">
        <is>
          <t>See abstract</t>
        </is>
      </c>
      <c r="L1429" t="n">
        <v>232</v>
      </c>
      <c r="M1429" t="inlineStr">
        <is>
          <t>See abstract</t>
        </is>
      </c>
      <c r="N1429" t="inlineStr">
        <is>
          <t>N≈232; details in abstract</t>
        </is>
      </c>
      <c r="O1429" t="inlineStr">
        <is>
          <t>Extracted from abstract: N≈232</t>
        </is>
      </c>
      <c r="P1429" t="inlineStr">
        <is>
          <t>See abstract</t>
        </is>
      </c>
      <c r="Q1429" t="inlineStr">
        <is>
          <t>See abstract</t>
        </is>
      </c>
      <c r="R1429" t="inlineStr">
        <is>
          <t>Not reviewed (not included)</t>
        </is>
      </c>
      <c r="S1429" t="inlineStr">
        <is>
          <t>Not reviewed (not included)</t>
        </is>
      </c>
      <c r="T1429" t="inlineStr">
        <is>
          <t>Abstract screening only. Out of Date Range</t>
        </is>
      </c>
      <c r="U1429" t="inlineStr">
        <is>
          <t>EXCLUDE</t>
        </is>
      </c>
      <c r="V1429" t="inlineStr">
        <is>
          <t>E4-Year: Published 2026, outside 2019-2025 window</t>
        </is>
      </c>
      <c r="W1429" t="inlineStr">
        <is>
          <t>Out of Date Range</t>
        </is>
      </c>
      <c r="X1429" t="inlineStr">
        <is>
          <t>Not assessed from abstract</t>
        </is>
      </c>
      <c r="Y1429" t="inlineStr">
        <is>
          <t>Scopus</t>
        </is>
      </c>
      <c r="Z1429" t="inlineStr">
        <is>
          <t>Not determined from abstract</t>
        </is>
      </c>
      <c r="AB1429" t="inlineStr">
        <is>
          <t>Not assessed (not included)</t>
        </is>
      </c>
      <c r="AC1429" t="inlineStr">
        <is>
          <t>Not assessed (not included)</t>
        </is>
      </c>
      <c r="AD1429" t="inlineStr">
        <is>
          <t>Murray R.J.; Meuleman B.; Pham E.; Perroud N.; Piguet C.</t>
        </is>
      </c>
      <c r="AF1429" t="inlineStr">
        <is>
          <t>Hybrid OA (Elsevier)</t>
        </is>
      </c>
      <c r="AH1429" t="inlineStr">
        <is>
          <t>Not assessed</t>
        </is>
      </c>
      <c r="AI1429" t="inlineStr">
        <is>
          <t>Not reported</t>
        </is>
      </c>
      <c r="AJ1429" t="inlineStr">
        <is>
          <t>Not reported</t>
        </is>
      </c>
      <c r="AK1429" t="inlineStr">
        <is>
          <t>Not reported</t>
        </is>
      </c>
      <c r="AL1429" t="inlineStr">
        <is>
          <t>Not reported</t>
        </is>
      </c>
      <c r="AM1429" t="inlineStr">
        <is>
          <t>Not reported</t>
        </is>
      </c>
      <c r="AN1429" t="inlineStr">
        <is>
          <t>Not reported</t>
        </is>
      </c>
      <c r="AO1429" t="inlineStr">
        <is>
          <t>Not reviewed</t>
        </is>
      </c>
      <c r="AP1429" t="inlineStr">
        <is>
          <t>Not reported</t>
        </is>
      </c>
      <c r="AQ1429" t="inlineStr">
        <is>
          <t>Not reported</t>
        </is>
      </c>
      <c r="AR1429" t="inlineStr">
        <is>
          <t>Not reported</t>
        </is>
      </c>
      <c r="AS1429" t="inlineStr">
        <is>
          <t>See abstract</t>
        </is>
      </c>
      <c r="AT1429" t="inlineStr">
        <is>
          <t>Not reviewed</t>
        </is>
      </c>
      <c r="AU1429" t="inlineStr">
        <is>
          <t>Not reviewed</t>
        </is>
      </c>
      <c r="AV1429" t="inlineStr">
        <is>
          <t>Not reviewed</t>
        </is>
      </c>
      <c r="AW1429" t="inlineStr">
        <is>
          <t>Not reviewed</t>
        </is>
      </c>
      <c r="AX1429" t="inlineStr">
        <is>
          <t>Not reported</t>
        </is>
      </c>
      <c r="AY1429" t="inlineStr">
        <is>
          <t>Not reported</t>
        </is>
      </c>
      <c r="AZ1429" t="inlineStr">
        <is>
          <t>Not reported</t>
        </is>
      </c>
      <c r="BA1429" t="inlineStr">
        <is>
          <t>Not reported</t>
        </is>
      </c>
      <c r="BB1429" t="inlineStr">
        <is>
          <t>Not reported</t>
        </is>
      </c>
      <c r="BC1429" t="inlineStr">
        <is>
          <t>Not reported</t>
        </is>
      </c>
      <c r="BD1429" t="inlineStr">
        <is>
          <t>Not reported</t>
        </is>
      </c>
      <c r="BE1429" t="inlineStr">
        <is>
          <t>Not reported</t>
        </is>
      </c>
      <c r="BF1429" t="inlineStr">
        <is>
          <t>Not reported</t>
        </is>
      </c>
      <c r="BG1429" t="inlineStr">
        <is>
          <t>Not reviewed (not included)</t>
        </is>
      </c>
      <c r="BH1429" t="inlineStr">
        <is>
          <t>N/A</t>
        </is>
      </c>
      <c r="BI1429" t="inlineStr">
        <is>
          <t>Not reviewed</t>
        </is>
      </c>
      <c r="BJ1429" t="inlineStr">
        <is>
          <t>Not reviewed</t>
        </is>
      </c>
      <c r="BK1429" t="inlineStr">
        <is>
          <t>Not reviewed</t>
        </is>
      </c>
      <c r="BL1429" t="inlineStr">
        <is>
          <t>Not reviewed</t>
        </is>
      </c>
      <c r="BM1429" t="inlineStr">
        <is>
          <t>Not reviewed (not included)</t>
        </is>
      </c>
      <c r="BN1429" t="inlineStr">
        <is>
          <t>Out of Date Range - E4-Year: Published 2026, outside 2019-2025 window</t>
        </is>
      </c>
      <c r="BO1429" t="inlineStr">
        <is>
          <t>Abstract-level screening only</t>
        </is>
      </c>
      <c r="BP1429" t="inlineStr">
        <is>
          <t>Not reported</t>
        </is>
      </c>
    </row>
    <row r="1430">
      <c r="A1430" t="inlineStr">
        <is>
          <t>Navigating extreme class imbalance in suicide risk prediction</t>
        </is>
      </c>
      <c r="B1430" t="n">
        <v>2026</v>
      </c>
      <c r="C1430" t="inlineStr">
        <is>
          <t>Not checked</t>
        </is>
      </c>
      <c r="D1430" t="inlineStr">
        <is>
          <t>Not checked</t>
        </is>
      </c>
      <c r="E1430" t="inlineStr">
        <is>
          <t>10.3389/FPSYT.2025.1679618</t>
        </is>
      </c>
      <c r="F1430" t="inlineStr">
        <is>
          <t>Background: The implementation of suicide risk models is challenging because the conditions in which they are developed often do not reflect those in which they are being used. The setting of an arbitrary classification threshold limits the interpretability of predictions, and their associated performance statistics. This work endeavors to explore different class imbalance ratios, across training sample compositions, time horizons and patient characteristics to understand how degree of imbalance affects the associated performance of regression-based predictive models of suicide. Patients and setting: The study population included 1,649,577 patients who were selected from the Maryland Suicide Data Warehouse (MSDW) between 2016 and 2020. The MSDW contains clinical and demographic features derived from claims (Maryland Health Care Commission, MHCC)and hospital discharge records Health Services Cost Review Commission (HSCRC), for decedents and living patients within the state of Maryland. Suicide death was our primary outcome of interest in a cross validated framework stratified by sources of data in the MSDW. Results: Cross validated AUROC was not found to vary consistently with respect to training sample imbalance nor time horizon, but both were found to have a direct association with AUPRC. Indeed, AUPRC increased with greater sample imbalance for training or outcome horizon (AUPRC 0.246; 0.246; 0.593 for all decedents, HSCRC, and MHCC respectively). Stratified samples revealed no significant cross validated performance than the overall sample for AUROC (0.832; 0.913; 0.927, for decedents, HSCRC and MHCC). However, AUPRC was significantly greater when limiting our HSCRC and MHCC samples to patients seen in the emergency room (AUPRC 0.417; 0.782) or in the inpatient settings (0.371; 0.773), or patients who had ICD-10-CM coded social needs (0.479, HSCRC only). Performance was significantly worse when restricting samples to patients aged less than 18 years (AUPRC 0.036;</t>
        </is>
      </c>
      <c r="G1430" t="inlineStr">
        <is>
          <t>Unimodal</t>
        </is>
      </c>
      <c r="H1430" t="inlineStr">
        <is>
          <t>See abstract</t>
        </is>
      </c>
      <c r="I1430" t="inlineStr">
        <is>
          <t>See abstract</t>
        </is>
      </c>
      <c r="J1430" t="inlineStr">
        <is>
          <t>See abstract (AI/ML)</t>
        </is>
      </c>
      <c r="K1430" t="inlineStr">
        <is>
          <t>See abstract</t>
        </is>
      </c>
      <c r="L1430" t="n">
        <v>577</v>
      </c>
      <c r="M1430" t="inlineStr">
        <is>
          <t>See abstract</t>
        </is>
      </c>
      <c r="N1430" t="inlineStr">
        <is>
          <t>N≈577; details in abstract</t>
        </is>
      </c>
      <c r="O1430" t="inlineStr">
        <is>
          <t>Extracted from abstract: N≈577</t>
        </is>
      </c>
      <c r="P1430" t="inlineStr">
        <is>
          <t>See abstract</t>
        </is>
      </c>
      <c r="Q1430" t="inlineStr">
        <is>
          <t>See abstract</t>
        </is>
      </c>
      <c r="R1430" t="inlineStr">
        <is>
          <t>Not reviewed (not included)</t>
        </is>
      </c>
      <c r="S1430" t="inlineStr">
        <is>
          <t>Not reviewed (not included)</t>
        </is>
      </c>
      <c r="T1430" t="inlineStr">
        <is>
          <t>Abstract screening only. Out of Date Range</t>
        </is>
      </c>
      <c r="U1430" t="inlineStr">
        <is>
          <t>EXCLUDE</t>
        </is>
      </c>
      <c r="V1430" t="inlineStr">
        <is>
          <t>E4-Year: Published 2026, outside 2019-2025 window</t>
        </is>
      </c>
      <c r="W1430" t="inlineStr">
        <is>
          <t>Out of Date Range</t>
        </is>
      </c>
      <c r="X1430" t="inlineStr">
        <is>
          <t>Not assessed from abstract</t>
        </is>
      </c>
      <c r="Y1430" t="inlineStr">
        <is>
          <t>Scopus</t>
        </is>
      </c>
      <c r="Z1430" t="inlineStr">
        <is>
          <t>Not determined from abstract</t>
        </is>
      </c>
      <c r="AB1430" t="inlineStr">
        <is>
          <t>Not assessed (not included)</t>
        </is>
      </c>
      <c r="AC1430" t="inlineStr">
        <is>
          <t>Not assessed (not included)</t>
        </is>
      </c>
      <c r="AD1430" t="inlineStr">
        <is>
          <t>Kitchen C.; Belouali A.; Nestadt P.S.; Wilcox H.C.; Kharrazi H.</t>
        </is>
      </c>
      <c r="AF1430" t="inlineStr">
        <is>
          <t>Gold OA (Frontiers)</t>
        </is>
      </c>
      <c r="AH1430" t="inlineStr">
        <is>
          <t>Not assessed</t>
        </is>
      </c>
      <c r="AI1430" t="inlineStr">
        <is>
          <t>Not reported</t>
        </is>
      </c>
      <c r="AJ1430" t="inlineStr">
        <is>
          <t>Not reported</t>
        </is>
      </c>
      <c r="AK1430" t="inlineStr">
        <is>
          <t>Not reported</t>
        </is>
      </c>
      <c r="AL1430" t="inlineStr">
        <is>
          <t>Not reported</t>
        </is>
      </c>
      <c r="AM1430" t="inlineStr">
        <is>
          <t>Not reported</t>
        </is>
      </c>
      <c r="AN1430" t="inlineStr">
        <is>
          <t>Not reported</t>
        </is>
      </c>
      <c r="AO1430" t="inlineStr">
        <is>
          <t>Not reviewed</t>
        </is>
      </c>
      <c r="AP1430" t="inlineStr">
        <is>
          <t>Not reported</t>
        </is>
      </c>
      <c r="AQ1430" t="inlineStr">
        <is>
          <t>Not reported</t>
        </is>
      </c>
      <c r="AR1430" t="inlineStr">
        <is>
          <t>Not reported</t>
        </is>
      </c>
      <c r="AS1430" t="inlineStr">
        <is>
          <t>See abstract</t>
        </is>
      </c>
      <c r="AT1430" t="inlineStr">
        <is>
          <t>Not reviewed</t>
        </is>
      </c>
      <c r="AU1430" t="inlineStr">
        <is>
          <t>Not reviewed</t>
        </is>
      </c>
      <c r="AV1430" t="inlineStr">
        <is>
          <t>Not reviewed</t>
        </is>
      </c>
      <c r="AW1430" t="inlineStr">
        <is>
          <t>Not reviewed</t>
        </is>
      </c>
      <c r="AX1430" t="inlineStr">
        <is>
          <t>Not reported</t>
        </is>
      </c>
      <c r="AY1430" t="inlineStr">
        <is>
          <t>Not reported</t>
        </is>
      </c>
      <c r="AZ1430" t="inlineStr">
        <is>
          <t>Not reported</t>
        </is>
      </c>
      <c r="BA1430" t="inlineStr">
        <is>
          <t>Not reported</t>
        </is>
      </c>
      <c r="BB1430" t="inlineStr">
        <is>
          <t>Not reported</t>
        </is>
      </c>
      <c r="BC1430" t="inlineStr">
        <is>
          <t>Not reported</t>
        </is>
      </c>
      <c r="BD1430" t="inlineStr">
        <is>
          <t>Not reported</t>
        </is>
      </c>
      <c r="BE1430" t="inlineStr">
        <is>
          <t>Not reported</t>
        </is>
      </c>
      <c r="BF1430" t="inlineStr">
        <is>
          <t>Not reported</t>
        </is>
      </c>
      <c r="BG1430" t="inlineStr">
        <is>
          <t>Not reviewed (not included)</t>
        </is>
      </c>
      <c r="BH1430" t="inlineStr">
        <is>
          <t>N/A</t>
        </is>
      </c>
      <c r="BI1430" t="inlineStr">
        <is>
          <t>Not reviewed</t>
        </is>
      </c>
      <c r="BJ1430" t="inlineStr">
        <is>
          <t>Not reviewed</t>
        </is>
      </c>
      <c r="BK1430" t="inlineStr">
        <is>
          <t>Not reviewed</t>
        </is>
      </c>
      <c r="BL1430" t="inlineStr">
        <is>
          <t>Not reviewed</t>
        </is>
      </c>
      <c r="BM1430" t="inlineStr">
        <is>
          <t>Not reviewed (not included)</t>
        </is>
      </c>
      <c r="BN1430" t="inlineStr">
        <is>
          <t>Out of Date Range - E4-Year: Published 2026, outside 2019-2025 window</t>
        </is>
      </c>
      <c r="BO1430" t="inlineStr">
        <is>
          <t>Abstract-level screening only</t>
        </is>
      </c>
      <c r="BP1430" t="inlineStr">
        <is>
          <t>Not reported</t>
        </is>
      </c>
    </row>
    <row r="1431">
      <c r="A1431" t="inlineStr">
        <is>
          <t>Seeking validation in the digital age: The impact of validation seeking on self-image and internalized stigma among self- vs. clinically diagnosed individuals on r/ADHD</t>
        </is>
      </c>
      <c r="B1431" t="n">
        <v>2025</v>
      </c>
      <c r="C1431" t="inlineStr">
        <is>
          <t>Not checked</t>
        </is>
      </c>
      <c r="D1431" t="inlineStr">
        <is>
          <t>Not checked</t>
        </is>
      </c>
      <c r="E1431" t="inlineStr">
        <is>
          <t>10.1371/JOURNAL.PONE.0331856</t>
        </is>
      </c>
      <c r="F1431" t="inlineStr">
        <is>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 © 2025 Zhang et al. This is an open access article distributed under the terms of the Creative Commons Attribution License, which permits unrestricted use, distribution, and reproduction in any medium, provided the original author and source are credited.</t>
        </is>
      </c>
      <c r="G1431" t="inlineStr">
        <is>
          <t>Unimodal</t>
        </is>
      </c>
      <c r="H1431" t="inlineStr">
        <is>
          <t>See abstract</t>
        </is>
      </c>
      <c r="I1431" t="inlineStr">
        <is>
          <t>See abstract</t>
        </is>
      </c>
      <c r="J1431" t="inlineStr">
        <is>
          <t>See abstract (AI/ML)</t>
        </is>
      </c>
      <c r="K1431" t="inlineStr">
        <is>
          <t>See abstract</t>
        </is>
      </c>
      <c r="M1431" t="inlineStr">
        <is>
          <t>See abstract</t>
        </is>
      </c>
      <c r="N1431" t="inlineStr">
        <is>
          <t>See abstract</t>
        </is>
      </c>
      <c r="O1431" t="inlineStr">
        <is>
          <t>Not verified from abstract</t>
        </is>
      </c>
      <c r="P1431" t="inlineStr">
        <is>
          <t>See abstract</t>
        </is>
      </c>
      <c r="Q1431" t="inlineStr">
        <is>
          <t>See abstract</t>
        </is>
      </c>
      <c r="R1431" t="inlineStr">
        <is>
          <t>Not reviewed (not included)</t>
        </is>
      </c>
      <c r="S1431" t="inlineStr">
        <is>
          <t>Not reviewed (not included)</t>
        </is>
      </c>
      <c r="T1431" t="inlineStr">
        <is>
          <t>Abstract screening only. No AI/ML Methods</t>
        </is>
      </c>
      <c r="U1431" t="inlineStr">
        <is>
          <t>EXCLUDE</t>
        </is>
      </c>
      <c r="V1431" t="inlineStr">
        <is>
          <t>E1-No AI/ML/DL: Abstract and title do not describe application of AI, ML, or DL methods</t>
        </is>
      </c>
      <c r="W1431" t="inlineStr">
        <is>
          <t>Excluded: No AI/ML Methods</t>
        </is>
      </c>
      <c r="X1431" t="inlineStr">
        <is>
          <t>Not assessed from abstract</t>
        </is>
      </c>
      <c r="Y1431" t="inlineStr">
        <is>
          <t>Scopus</t>
        </is>
      </c>
      <c r="Z1431" t="inlineStr">
        <is>
          <t>Not determined from abstract</t>
        </is>
      </c>
      <c r="AB1431" t="inlineStr">
        <is>
          <t>Not assessed (not included)</t>
        </is>
      </c>
      <c r="AC1431" t="inlineStr">
        <is>
          <t>Not assessed (not included)</t>
        </is>
      </c>
      <c r="AD1431" t="inlineStr">
        <is>
          <t>Zhang X.; Oh Y.J.; Zhang Y.; Zhu J.</t>
        </is>
      </c>
      <c r="AF1431" t="inlineStr">
        <is>
          <t>Gold OA (PLOS)</t>
        </is>
      </c>
      <c r="AH1431" t="inlineStr">
        <is>
          <t>Not assessed</t>
        </is>
      </c>
      <c r="AI1431" t="inlineStr">
        <is>
          <t>Not reported</t>
        </is>
      </c>
      <c r="AJ1431" t="inlineStr">
        <is>
          <t>Not reported</t>
        </is>
      </c>
      <c r="AK1431" t="inlineStr">
        <is>
          <t>Not reported</t>
        </is>
      </c>
      <c r="AL1431" t="inlineStr">
        <is>
          <t>Not reported</t>
        </is>
      </c>
      <c r="AM1431" t="inlineStr">
        <is>
          <t>Not reported</t>
        </is>
      </c>
      <c r="AN1431" t="inlineStr">
        <is>
          <t>Not reported</t>
        </is>
      </c>
      <c r="AO1431" t="inlineStr">
        <is>
          <t>Not reviewed</t>
        </is>
      </c>
      <c r="AP1431" t="inlineStr">
        <is>
          <t>Not reported</t>
        </is>
      </c>
      <c r="AQ1431" t="inlineStr">
        <is>
          <t>Not reported</t>
        </is>
      </c>
      <c r="AR1431" t="inlineStr">
        <is>
          <t>Not reported</t>
        </is>
      </c>
      <c r="AS1431" t="inlineStr">
        <is>
          <t>See abstract</t>
        </is>
      </c>
      <c r="AT1431" t="inlineStr">
        <is>
          <t>Not reviewed</t>
        </is>
      </c>
      <c r="AU1431" t="inlineStr">
        <is>
          <t>Not reviewed</t>
        </is>
      </c>
      <c r="AV1431" t="inlineStr">
        <is>
          <t>Not reviewed</t>
        </is>
      </c>
      <c r="AW1431" t="inlineStr">
        <is>
          <t>Not reviewed</t>
        </is>
      </c>
      <c r="AX1431" t="inlineStr">
        <is>
          <t>Not reported</t>
        </is>
      </c>
      <c r="AY1431" t="inlineStr">
        <is>
          <t>Not reported</t>
        </is>
      </c>
      <c r="AZ1431" t="inlineStr">
        <is>
          <t>Not reported</t>
        </is>
      </c>
      <c r="BA1431" t="inlineStr">
        <is>
          <t>Not reported</t>
        </is>
      </c>
      <c r="BB1431" t="inlineStr">
        <is>
          <t>Not reported</t>
        </is>
      </c>
      <c r="BC1431" t="inlineStr">
        <is>
          <t>Not reported</t>
        </is>
      </c>
      <c r="BD1431" t="inlineStr">
        <is>
          <t>Not reported</t>
        </is>
      </c>
      <c r="BE1431" t="inlineStr">
        <is>
          <t>Not reported</t>
        </is>
      </c>
      <c r="BF1431" t="inlineStr">
        <is>
          <t>Not reported</t>
        </is>
      </c>
      <c r="BG1431" t="inlineStr">
        <is>
          <t>Not reviewed (not included)</t>
        </is>
      </c>
      <c r="BH1431" t="inlineStr">
        <is>
          <t>N/A</t>
        </is>
      </c>
      <c r="BI1431" t="inlineStr">
        <is>
          <t>Not reviewed</t>
        </is>
      </c>
      <c r="BJ1431" t="inlineStr">
        <is>
          <t>Not reviewed</t>
        </is>
      </c>
      <c r="BK1431" t="inlineStr">
        <is>
          <t>Not reviewed</t>
        </is>
      </c>
      <c r="BL1431" t="inlineStr">
        <is>
          <t>Not reviewed</t>
        </is>
      </c>
      <c r="BM1431" t="inlineStr">
        <is>
          <t>Not reviewed (not included)</t>
        </is>
      </c>
      <c r="BN1431" t="inlineStr">
        <is>
          <t>No AI/ML Methods - E1-No AI/ML/DL: Abstract and title do not describe application of AI, ML, or DL methods</t>
        </is>
      </c>
      <c r="BO1431" t="inlineStr">
        <is>
          <t>Abstract-level screening only</t>
        </is>
      </c>
      <c r="BP1431" t="inlineStr">
        <is>
          <t>Not reported</t>
        </is>
      </c>
    </row>
    <row r="1432">
      <c r="A1432" t="inlineStr">
        <is>
          <t>Exploring voice as a digital phenotype in adults with ADHD</t>
        </is>
      </c>
      <c r="B1432" t="n">
        <v>2025</v>
      </c>
      <c r="C1432" t="inlineStr">
        <is>
          <t>Not checked</t>
        </is>
      </c>
      <c r="D1432" t="inlineStr">
        <is>
          <t>Not checked</t>
        </is>
      </c>
      <c r="E1432" t="inlineStr">
        <is>
          <t>10.1038/S41598-025-01989-X</t>
        </is>
      </c>
      <c r="F1432" t="inlineStr">
        <is>
          <t>Current diagnostic procedures for attention deficit hyperactivity disorder (ADHD) are mainly subjective and prone to bias. While research on potential biomarkers, including EEG, brain imaging, and genetics is promising, it has yet to demonstrate clinical utility. Dopaminergic signaling alternations and executive functioning, crucial to ADHD pathology, are closely related to voice production. Consistently, previous studies point to alterations in voice and speech production in ADHD. However, studies investigating voice in large clinical samples allowing for individual-level prediction of ADHD are lacking. Here, 387 ADHD patients, 204 healthy controls, and 100 psychiatric controls underwent standardized diagnostic assessment. Subjects provided multiple 3-minutes speech samples, yielding 920 samples. Based on prosodic voice features, random forest-based classifications were performed, and cross-validated out-of-sample accuracy was calculated. The classification of ADHD showed the best performance in young female participants (AUC = 0.87) with lower performance in older participants and males. Psychiatric comorbidity did not alter the classification performance. Voice features were associated with ADHD-symptom severity as indicated by random forest regressions. In summary, prosodic features seem to be promising candidates for further research into voice-based digital phenotypes of ADHD. © The Author(s) 2025.</t>
        </is>
      </c>
      <c r="G1432" t="inlineStr">
        <is>
          <t>Unimodal</t>
        </is>
      </c>
      <c r="H1432" t="inlineStr">
        <is>
          <t>See abstract</t>
        </is>
      </c>
      <c r="I1432" t="inlineStr">
        <is>
          <t>See abstract</t>
        </is>
      </c>
      <c r="J1432" t="inlineStr">
        <is>
          <t>See abstract (AI/ML)</t>
        </is>
      </c>
      <c r="K1432" t="inlineStr">
        <is>
          <t>See abstract</t>
        </is>
      </c>
      <c r="L1432" t="n">
        <v>387</v>
      </c>
      <c r="M1432" t="inlineStr">
        <is>
          <t>See abstract</t>
        </is>
      </c>
      <c r="N1432" t="inlineStr">
        <is>
          <t>N≈387; details in abstract</t>
        </is>
      </c>
      <c r="O1432" t="inlineStr">
        <is>
          <t>Extracted from abstract: N≈387</t>
        </is>
      </c>
      <c r="P1432" t="inlineStr">
        <is>
          <t>See abstract</t>
        </is>
      </c>
      <c r="Q1432" t="inlineStr">
        <is>
          <t>See abstract</t>
        </is>
      </c>
      <c r="R1432" t="inlineStr">
        <is>
          <t>Not reviewed (not included)</t>
        </is>
      </c>
      <c r="S1432" t="inlineStr">
        <is>
          <t>Not reviewed (not included)</t>
        </is>
      </c>
      <c r="T1432" t="inlineStr">
        <is>
          <t>Abstract screening only. AI Not for Diagnosis</t>
        </is>
      </c>
      <c r="U1432" t="inlineStr">
        <is>
          <t>EXCLUDE</t>
        </is>
      </c>
      <c r="V1432" t="inlineStr">
        <is>
          <t>E1-Phenotyping Not Diagnosis: Study focuses on phenotyping, not diagnostic classification</t>
        </is>
      </c>
      <c r="W1432" t="inlineStr">
        <is>
          <t>Excluded: AI Not for Diagnosis</t>
        </is>
      </c>
      <c r="X1432" t="inlineStr">
        <is>
          <t>Not assessed from abstract</t>
        </is>
      </c>
      <c r="Y1432" t="inlineStr">
        <is>
          <t>Scopus</t>
        </is>
      </c>
      <c r="Z1432" t="inlineStr">
        <is>
          <t>Not determined from abstract</t>
        </is>
      </c>
      <c r="AB1432" t="inlineStr">
        <is>
          <t>Not assessed (not included)</t>
        </is>
      </c>
      <c r="AC1432" t="inlineStr">
        <is>
          <t>Not assessed (not included)</t>
        </is>
      </c>
      <c r="AD1432" t="inlineStr">
        <is>
          <t>von Polier G.G.; Ahlers E.; Volkening J.; Langner J.; Patil K.R.; Eickhoff S.B.; Helmhold F.; Krautz A.E.; Langner D.</t>
        </is>
      </c>
      <c r="AF1432" t="inlineStr">
        <is>
          <t>Gold OA (Nature Sci Reports)</t>
        </is>
      </c>
      <c r="AH1432" t="inlineStr">
        <is>
          <t>Not assessed</t>
        </is>
      </c>
      <c r="AI1432" t="n">
        <v>387</v>
      </c>
      <c r="AJ1432" t="n">
        <v>204</v>
      </c>
      <c r="AK1432" t="inlineStr">
        <is>
          <t>Not reported</t>
        </is>
      </c>
      <c r="AL1432" t="inlineStr">
        <is>
          <t>Not reported</t>
        </is>
      </c>
      <c r="AM1432" t="inlineStr">
        <is>
          <t>Not reported</t>
        </is>
      </c>
      <c r="AN1432" t="inlineStr">
        <is>
          <t>Not reported</t>
        </is>
      </c>
      <c r="AO1432" t="inlineStr">
        <is>
          <t>Not reviewed</t>
        </is>
      </c>
      <c r="AP1432" t="inlineStr">
        <is>
          <t>Not reported</t>
        </is>
      </c>
      <c r="AQ1432" t="inlineStr">
        <is>
          <t>Not reported</t>
        </is>
      </c>
      <c r="AR1432" t="inlineStr">
        <is>
          <t>Not reported</t>
        </is>
      </c>
      <c r="AS1432" t="inlineStr">
        <is>
          <t>See abstract</t>
        </is>
      </c>
      <c r="AT1432" t="inlineStr">
        <is>
          <t>Not reviewed</t>
        </is>
      </c>
      <c r="AU1432" t="inlineStr">
        <is>
          <t>Not reviewed</t>
        </is>
      </c>
      <c r="AV1432" t="inlineStr">
        <is>
          <t>Not reviewed</t>
        </is>
      </c>
      <c r="AW1432" t="inlineStr">
        <is>
          <t>Not reviewed</t>
        </is>
      </c>
      <c r="AX1432" t="inlineStr">
        <is>
          <t>Not reported</t>
        </is>
      </c>
      <c r="AY1432" t="inlineStr">
        <is>
          <t>Not reported</t>
        </is>
      </c>
      <c r="AZ1432" t="inlineStr">
        <is>
          <t>Not reported</t>
        </is>
      </c>
      <c r="BA1432" t="inlineStr">
        <is>
          <t>Not reported</t>
        </is>
      </c>
      <c r="BB1432" t="inlineStr">
        <is>
          <t>Not reported</t>
        </is>
      </c>
      <c r="BC1432" t="inlineStr">
        <is>
          <t>Not reported</t>
        </is>
      </c>
      <c r="BD1432" t="inlineStr">
        <is>
          <t>Not reported</t>
        </is>
      </c>
      <c r="BE1432" t="inlineStr">
        <is>
          <t>Not reported</t>
        </is>
      </c>
      <c r="BF1432" t="inlineStr">
        <is>
          <t>Not reported</t>
        </is>
      </c>
      <c r="BG1432" t="inlineStr">
        <is>
          <t>Not reviewed (not included)</t>
        </is>
      </c>
      <c r="BH1432" t="inlineStr">
        <is>
          <t>N/A</t>
        </is>
      </c>
      <c r="BI1432" t="inlineStr">
        <is>
          <t>Not reviewed</t>
        </is>
      </c>
      <c r="BJ1432" t="inlineStr">
        <is>
          <t>Not reviewed</t>
        </is>
      </c>
      <c r="BK1432" t="inlineStr">
        <is>
          <t>Not reviewed</t>
        </is>
      </c>
      <c r="BL1432" t="inlineStr">
        <is>
          <t>Not reviewed</t>
        </is>
      </c>
      <c r="BM1432" t="inlineStr">
        <is>
          <t>Not reviewed (not included)</t>
        </is>
      </c>
      <c r="BN1432" t="inlineStr">
        <is>
          <t>AI Not for Diagnosis - E1-Phenotyping Not Diagnosis: Study focuses on phenotyping, not diagnostic classification</t>
        </is>
      </c>
      <c r="BO1432" t="inlineStr">
        <is>
          <t>Abstract-level screening only</t>
        </is>
      </c>
      <c r="BP1432" t="inlineStr">
        <is>
          <t>18076</t>
        </is>
      </c>
    </row>
    <row r="1433">
      <c r="A1433" t="inlineStr">
        <is>
          <t>The Cost Outcome Pathway framework: Integrating socio-economic impacts to Adverse Outcome Pathways for supporting policy makers</t>
        </is>
      </c>
      <c r="B1433" t="n">
        <v>2025</v>
      </c>
      <c r="C1433" t="inlineStr">
        <is>
          <t>Not checked</t>
        </is>
      </c>
      <c r="D1433" t="inlineStr">
        <is>
          <t>Not checked</t>
        </is>
      </c>
      <c r="E1433" t="inlineStr">
        <is>
          <t>10.1016/J.TOX.2025.154225</t>
        </is>
      </c>
      <c r="F1433" t="inlineStr">
        <is>
          <t>The Adverse Outcome Pathway (AOP) concept leverages existing data to formalize and disseminate knowledge and is a well-accepted concept in chemical risk assessment. However, it does not handle the socio-economic impact that environmentally-induced diseases may generate, which might be highly relevant for risk management and prioritization. Here, we propose to connect the AOP framework by bridging an Adverse Outcome (AO) to Cost Outcomes (CO) creating so-called Cost Outcome Pathways (COPs) for including the socio-economic costs of exposure to chemicals into the AOP framework. Exposures to certain classes of chemicals have been linked to loss of intellectual quotient (IQ) points in children. This may lead to healthcare costs and reduced working productivity and contribute to increasing the substantial socio-economic burden worldwide. As an in silico case study, a new COP related to neurodevelopmental toxicity was designed, with a connection between the AO ‘decreased, IQ’ and an umbrella CO ‘increased, socio-economic burden’. This framework can support policymaking in the public health sector and might also hold great potential for other environmental exposure-related diseases such as cancer, obesity or neurodegeneration, which are diseases known to have detrimental socio-economic impacts. © 2025 The Authors</t>
        </is>
      </c>
      <c r="G1433" t="inlineStr">
        <is>
          <t>Unimodal</t>
        </is>
      </c>
      <c r="H1433" t="inlineStr">
        <is>
          <t>See abstract</t>
        </is>
      </c>
      <c r="I1433" t="inlineStr">
        <is>
          <t>See abstract</t>
        </is>
      </c>
      <c r="J1433" t="inlineStr">
        <is>
          <t>See abstract (AI/ML)</t>
        </is>
      </c>
      <c r="K1433" t="inlineStr">
        <is>
          <t>See abstract</t>
        </is>
      </c>
      <c r="M1433" t="inlineStr">
        <is>
          <t>See abstract</t>
        </is>
      </c>
      <c r="N1433" t="inlineStr">
        <is>
          <t>See abstract</t>
        </is>
      </c>
      <c r="O1433" t="inlineStr">
        <is>
          <t>Not verified from abstract</t>
        </is>
      </c>
      <c r="P1433" t="inlineStr">
        <is>
          <t>See abstract</t>
        </is>
      </c>
      <c r="Q1433" t="inlineStr">
        <is>
          <t>See abstract</t>
        </is>
      </c>
      <c r="R1433" t="inlineStr">
        <is>
          <t>Not reviewed (not included)</t>
        </is>
      </c>
      <c r="S1433" t="inlineStr">
        <is>
          <t>Not reviewed (not included)</t>
        </is>
      </c>
      <c r="T1433" t="inlineStr">
        <is>
          <t>Abstract screening only. Non-ADHD Focused</t>
        </is>
      </c>
      <c r="U1433" t="inlineStr">
        <is>
          <t>EXCLUDE</t>
        </is>
      </c>
      <c r="V1433" t="inlineStr">
        <is>
          <t>E2-Not ADHD focused: Neither title nor abstract mentions ADHD or attention-deficit/hyperactivity</t>
        </is>
      </c>
      <c r="W1433" t="inlineStr">
        <is>
          <t>Excluded: Not ADHD Focused</t>
        </is>
      </c>
      <c r="X1433" t="inlineStr">
        <is>
          <t>Not assessed from abstract</t>
        </is>
      </c>
      <c r="Y1433" t="inlineStr">
        <is>
          <t>Scopus</t>
        </is>
      </c>
      <c r="Z1433" t="inlineStr">
        <is>
          <t>Not determined from abstract</t>
        </is>
      </c>
      <c r="AB1433" t="inlineStr">
        <is>
          <t>Not assessed (not included)</t>
        </is>
      </c>
      <c r="AC1433" t="inlineStr">
        <is>
          <t>Not assessed (not included)</t>
        </is>
      </c>
      <c r="AD1433" t="inlineStr">
        <is>
          <t>Coustillet T.; Bearth A.; Coumoul X.; Villégier A.-S.; Bisson M.; Fritsche E.; Brignon J.-M.; Zeman F.; Audouze K.</t>
        </is>
      </c>
      <c r="AF1433" t="inlineStr">
        <is>
          <t>Hybrid OA (Elsevier)</t>
        </is>
      </c>
      <c r="AH1433" t="inlineStr">
        <is>
          <t>Not assessed</t>
        </is>
      </c>
      <c r="AI1433" t="inlineStr">
        <is>
          <t>Not reported</t>
        </is>
      </c>
      <c r="AJ1433" t="inlineStr">
        <is>
          <t>Not reported</t>
        </is>
      </c>
      <c r="AK1433" t="inlineStr">
        <is>
          <t>Not reported</t>
        </is>
      </c>
      <c r="AL1433" t="inlineStr">
        <is>
          <t>Not reported</t>
        </is>
      </c>
      <c r="AM1433" t="inlineStr">
        <is>
          <t>Not reported</t>
        </is>
      </c>
      <c r="AN1433" t="inlineStr">
        <is>
          <t>Not reported</t>
        </is>
      </c>
      <c r="AO1433" t="inlineStr">
        <is>
          <t>Not reviewed</t>
        </is>
      </c>
      <c r="AP1433" t="inlineStr">
        <is>
          <t>Not reported</t>
        </is>
      </c>
      <c r="AQ1433" t="inlineStr">
        <is>
          <t>Not reported</t>
        </is>
      </c>
      <c r="AR1433" t="inlineStr">
        <is>
          <t>Not reported</t>
        </is>
      </c>
      <c r="AS1433" t="inlineStr">
        <is>
          <t>See abstract</t>
        </is>
      </c>
      <c r="AT1433" t="inlineStr">
        <is>
          <t>Not reviewed</t>
        </is>
      </c>
      <c r="AU1433" t="inlineStr">
        <is>
          <t>Not reviewed</t>
        </is>
      </c>
      <c r="AV1433" t="inlineStr">
        <is>
          <t>Not reviewed</t>
        </is>
      </c>
      <c r="AW1433" t="inlineStr">
        <is>
          <t>Not reviewed</t>
        </is>
      </c>
      <c r="AX1433" t="inlineStr">
        <is>
          <t>Not reported</t>
        </is>
      </c>
      <c r="AY1433" t="inlineStr">
        <is>
          <t>Not reported</t>
        </is>
      </c>
      <c r="AZ1433" t="inlineStr">
        <is>
          <t>Not reported</t>
        </is>
      </c>
      <c r="BA1433" t="inlineStr">
        <is>
          <t>Not reported</t>
        </is>
      </c>
      <c r="BB1433" t="inlineStr">
        <is>
          <t>Not reported</t>
        </is>
      </c>
      <c r="BC1433" t="inlineStr">
        <is>
          <t>Not reported</t>
        </is>
      </c>
      <c r="BD1433" t="inlineStr">
        <is>
          <t>Not reported</t>
        </is>
      </c>
      <c r="BE1433" t="inlineStr">
        <is>
          <t>Not reported</t>
        </is>
      </c>
      <c r="BF1433" t="inlineStr">
        <is>
          <t>Not reported</t>
        </is>
      </c>
      <c r="BG1433" t="inlineStr">
        <is>
          <t>Not reviewed (not included)</t>
        </is>
      </c>
      <c r="BH1433" t="inlineStr">
        <is>
          <t>N/A</t>
        </is>
      </c>
      <c r="BI1433" t="inlineStr">
        <is>
          <t>Not reviewed</t>
        </is>
      </c>
      <c r="BJ1433" t="inlineStr">
        <is>
          <t>Not reviewed</t>
        </is>
      </c>
      <c r="BK1433" t="inlineStr">
        <is>
          <t>Not reviewed</t>
        </is>
      </c>
      <c r="BL1433" t="inlineStr">
        <is>
          <t>Not reviewed</t>
        </is>
      </c>
      <c r="BM1433" t="inlineStr">
        <is>
          <t>Not reviewed (not included)</t>
        </is>
      </c>
      <c r="BN1433" t="inlineStr">
        <is>
          <t>Non-ADHD Focused - E2-Not ADHD focused: Neither title nor abstract mentions ADHD or attention-deficit/hyperactivity</t>
        </is>
      </c>
      <c r="BO1433" t="inlineStr">
        <is>
          <t>Abstract-level screening only</t>
        </is>
      </c>
      <c r="BP1433" t="inlineStr">
        <is>
          <t>Not reported</t>
        </is>
      </c>
    </row>
    <row r="1434">
      <c r="A1434" t="inlineStr">
        <is>
          <t>Applying Large Language Models to Assess Quality of Care: Monitoring ADHD Medication Side Effects</t>
        </is>
      </c>
      <c r="B1434" t="n">
        <v>2025</v>
      </c>
      <c r="C1434" t="inlineStr">
        <is>
          <t>Not checked</t>
        </is>
      </c>
      <c r="D1434" t="inlineStr">
        <is>
          <t>Not checked</t>
        </is>
      </c>
      <c r="E1434" t="inlineStr">
        <is>
          <t>10.1542/PEDS.2024-067223</t>
        </is>
      </c>
      <c r="F1434" t="inlineStr">
        <is>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 years with ADHD diagnosis and 2 or more ADHD medication encounters (stimulants or nonstimulants prescribed) between 2015 and 2022 in a community-based primary health care network (n = 1201). To identify documentation of side effects inquiry, we trained, tested, and deployed an open-source LLM (LLaMA) on all clinical notes from ADHD-related encounters (ADHD diagnosis or ADHD medication prescription), including in-clinic/telehealth and telephone encounters (n = 15 628 notes). Model performance was assessed using holdout and deployment test sets, compared with manual medical record review. RESULTS: The LLaMA model accurately classified notes that contained side effects inquiry (sensitivity = 87.2, specificity = 86.3, area under curve = 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 &lt; .001). Side effects inquiry was documented in 61.4% of encounters after stimulant prescriptions and 48.5% of encounters after nonstimulant prescriptions (P = .041). CONCLUSIONS: Deploying an LLM on a variable set of clinical notes, including telephone notes, offered scalable measurement of quality of care and uncovered opportunities to improve psychopharmacological medication management in primary care. Copyright © 2024 by the American Academy of Pediatrics.</t>
        </is>
      </c>
      <c r="G1434" t="inlineStr">
        <is>
          <t>Unimodal</t>
        </is>
      </c>
      <c r="H1434" t="inlineStr">
        <is>
          <t>See abstract</t>
        </is>
      </c>
      <c r="I1434" t="inlineStr">
        <is>
          <t>See abstract</t>
        </is>
      </c>
      <c r="J1434" t="inlineStr">
        <is>
          <t>See abstract (AI/ML)</t>
        </is>
      </c>
      <c r="K1434" t="inlineStr">
        <is>
          <t>See abstract</t>
        </is>
      </c>
      <c r="L1434" t="n">
        <v>1201</v>
      </c>
      <c r="M1434" t="inlineStr">
        <is>
          <t>See abstract</t>
        </is>
      </c>
      <c r="N1434" t="inlineStr">
        <is>
          <t>N≈1201; details in abstract</t>
        </is>
      </c>
      <c r="O1434" t="inlineStr">
        <is>
          <t>Extracted from abstract: N≈1201</t>
        </is>
      </c>
      <c r="P1434" t="inlineStr">
        <is>
          <t>See abstract</t>
        </is>
      </c>
      <c r="Q1434" t="inlineStr">
        <is>
          <t>See abstract</t>
        </is>
      </c>
      <c r="R1434" t="inlineStr">
        <is>
          <t>Not reviewed (not included)</t>
        </is>
      </c>
      <c r="S1434" t="inlineStr">
        <is>
          <t>Not reviewed (not included)</t>
        </is>
      </c>
      <c r="T1434" t="inlineStr">
        <is>
          <t>Abstract screening only. No AI/ML Methods</t>
        </is>
      </c>
      <c r="U1434" t="inlineStr">
        <is>
          <t>EXCLUDE</t>
        </is>
      </c>
      <c r="V1434" t="inlineStr">
        <is>
          <t>E1-No AI/ML/DL: Abstract and title do not describe application of AI, ML, or DL methods</t>
        </is>
      </c>
      <c r="W1434" t="inlineStr">
        <is>
          <t>Excluded: No AI/ML Methods</t>
        </is>
      </c>
      <c r="X1434" t="inlineStr">
        <is>
          <t>Not assessed from abstract</t>
        </is>
      </c>
      <c r="Y1434" t="inlineStr">
        <is>
          <t>Scopus</t>
        </is>
      </c>
      <c r="Z1434" t="inlineStr">
        <is>
          <t>Not determined from abstract</t>
        </is>
      </c>
      <c r="AB1434" t="inlineStr">
        <is>
          <t>Not assessed (not included)</t>
        </is>
      </c>
      <c r="AC1434" t="inlineStr">
        <is>
          <t>Not assessed (not included)</t>
        </is>
      </c>
      <c r="AD1434" t="inlineStr">
        <is>
          <t>Bannett Y.; Gunturkun F.; Pillai M.; Herrmann J.E.; Luo I.; Huffman L.C.; Feldman H.M.</t>
        </is>
      </c>
      <c r="AF1434" t="inlineStr">
        <is>
          <t>Unknown - Verify via DOI</t>
        </is>
      </c>
      <c r="AH1434" t="inlineStr">
        <is>
          <t>Not assessed</t>
        </is>
      </c>
      <c r="AI1434" t="inlineStr">
        <is>
          <t>Not reported</t>
        </is>
      </c>
      <c r="AJ1434" t="inlineStr">
        <is>
          <t>Not reported</t>
        </is>
      </c>
      <c r="AK1434" t="inlineStr">
        <is>
          <t>Not reported</t>
        </is>
      </c>
      <c r="AL1434" t="inlineStr">
        <is>
          <t>Not reported</t>
        </is>
      </c>
      <c r="AM1434" t="inlineStr">
        <is>
          <t>Not reported</t>
        </is>
      </c>
      <c r="AN1434" t="inlineStr">
        <is>
          <t>Not reported</t>
        </is>
      </c>
      <c r="AO1434" t="inlineStr">
        <is>
          <t>Not reviewed</t>
        </is>
      </c>
      <c r="AP1434" t="inlineStr">
        <is>
          <t>Not reported</t>
        </is>
      </c>
      <c r="AQ1434" t="inlineStr">
        <is>
          <t>Not reported</t>
        </is>
      </c>
      <c r="AR1434" t="inlineStr">
        <is>
          <t>Not reported</t>
        </is>
      </c>
      <c r="AS1434" t="inlineStr">
        <is>
          <t>See abstract</t>
        </is>
      </c>
      <c r="AT1434" t="inlineStr">
        <is>
          <t>Not reviewed</t>
        </is>
      </c>
      <c r="AU1434" t="inlineStr">
        <is>
          <t>Not reviewed</t>
        </is>
      </c>
      <c r="AV1434" t="inlineStr">
        <is>
          <t>Not reviewed</t>
        </is>
      </c>
      <c r="AW1434" t="inlineStr">
        <is>
          <t>Not reviewed</t>
        </is>
      </c>
      <c r="AX1434" t="inlineStr">
        <is>
          <t>Not reported</t>
        </is>
      </c>
      <c r="AY1434" t="inlineStr">
        <is>
          <t>Not reported</t>
        </is>
      </c>
      <c r="AZ1434" t="inlineStr">
        <is>
          <t>Not reported</t>
        </is>
      </c>
      <c r="BA1434" t="inlineStr">
        <is>
          <t>Not reported</t>
        </is>
      </c>
      <c r="BB1434" t="inlineStr">
        <is>
          <t>Not reported</t>
        </is>
      </c>
      <c r="BC1434" t="inlineStr">
        <is>
          <t>Not reported</t>
        </is>
      </c>
      <c r="BD1434" t="inlineStr">
        <is>
          <t>Not reported</t>
        </is>
      </c>
      <c r="BE1434" t="inlineStr">
        <is>
          <t>Not reported</t>
        </is>
      </c>
      <c r="BF1434" t="inlineStr">
        <is>
          <t>Not reported</t>
        </is>
      </c>
      <c r="BG1434" t="inlineStr">
        <is>
          <t>Not reviewed (not included)</t>
        </is>
      </c>
      <c r="BH1434" t="inlineStr">
        <is>
          <t>N/A</t>
        </is>
      </c>
      <c r="BI1434" t="inlineStr">
        <is>
          <t>Not reviewed</t>
        </is>
      </c>
      <c r="BJ1434" t="inlineStr">
        <is>
          <t>Not reviewed</t>
        </is>
      </c>
      <c r="BK1434" t="inlineStr">
        <is>
          <t>Not reviewed</t>
        </is>
      </c>
      <c r="BL1434" t="inlineStr">
        <is>
          <t>Not reviewed</t>
        </is>
      </c>
      <c r="BM1434" t="inlineStr">
        <is>
          <t>Not reviewed (not included)</t>
        </is>
      </c>
      <c r="BN1434" t="inlineStr">
        <is>
          <t>No AI/ML Methods - E1-No AI/ML/DL: Abstract and title do not describe application of AI, ML, or DL methods</t>
        </is>
      </c>
      <c r="BO1434" t="inlineStr">
        <is>
          <t>Abstract-level screening only</t>
        </is>
      </c>
      <c r="BP1434" t="inlineStr">
        <is>
          <t>Not reported</t>
        </is>
      </c>
    </row>
    <row r="1435">
      <c r="A1435" t="inlineStr">
        <is>
          <t>Generative AI-assisted clinical interviewing of mental health</t>
        </is>
      </c>
      <c r="B1435" t="n">
        <v>2025</v>
      </c>
      <c r="C1435" t="inlineStr">
        <is>
          <t>Not checked</t>
        </is>
      </c>
      <c r="D1435" t="inlineStr">
        <is>
          <t>Not checked</t>
        </is>
      </c>
      <c r="E1435" t="inlineStr">
        <is>
          <t>10.1038/S41598-025-13429-X</t>
        </is>
      </c>
      <c r="F1435" t="inlineStr">
        <is>
          <t>The standard assessment of mental health typically involves clinical interviews conducted by highly trained clinicians. While effective, this approach faces substantial limitations, including high costs, high clinician workload, variability in expertise, and a lack of standardization. Recent progress in large language models (LLMs) offer a promising avenue to address these limitations by simulating clinician-administered interviews through AI-powered systems. However, few studies have rigorously validated such tools. In this study, we used TalkToAlba to develop and evaluat an AI assistant designed to conduct clinical interviews aligned with DSM-5 criteria. Participants (N = 303) included individuals with self-reported clinician-diagnosed mental health disorders, namely, major depressive disorder (MDD), generalized anxiety disorder (GAD), obsessive-compulsive disorder (OCD), post-traumatic stress disorder (PTSD), attention-deficit/hyperactivity disorder (ADD/ADHD), autism spectrum disorder (ASD), eating disorders (ED), substance use disorder (SUD), and bipolar disorder (BD)—alongside healthy controls. The AI assistant conducted diagnostic interviews and assessed the likelihood of each disorder, while another AI system analyzed interview transcripts to verify diagnostic criteria and generate comprehensive justifications for its conclusions. The results showed that the AI-powered clinical interview achieved higher agreement (i.e., Cohen’s Kappa), sensitivity, and specificity in identifying self-reported, clinician-diagnosed disorders compared to established rating scales. It also exhibited significantly lower co-dependencies between diagnostic categories. Additionally, most participants rated the AI-powered interview as highly empathic, relevant, understanding, and supportive. These findings suggest that AI-powered clinical interviews can serve as accurate, standardized, and person-centered tools for assessing common mental disorders. Their scalability, low cost, and p</t>
        </is>
      </c>
      <c r="G1435" t="inlineStr">
        <is>
          <t>Unimodal</t>
        </is>
      </c>
      <c r="H1435" t="inlineStr">
        <is>
          <t>See abstract</t>
        </is>
      </c>
      <c r="I1435" t="inlineStr">
        <is>
          <t>See abstract</t>
        </is>
      </c>
      <c r="J1435" t="inlineStr">
        <is>
          <t>See abstract (AI/ML)</t>
        </is>
      </c>
      <c r="K1435" t="inlineStr">
        <is>
          <t>See abstract</t>
        </is>
      </c>
      <c r="L1435" t="n">
        <v>303</v>
      </c>
      <c r="M1435" t="inlineStr">
        <is>
          <t>See abstract</t>
        </is>
      </c>
      <c r="N1435" t="inlineStr">
        <is>
          <t>N≈303; details in abstract</t>
        </is>
      </c>
      <c r="O1435" t="inlineStr">
        <is>
          <t>Extracted from abstract: N≈303</t>
        </is>
      </c>
      <c r="P1435" t="inlineStr">
        <is>
          <t>See abstract</t>
        </is>
      </c>
      <c r="Q1435" t="inlineStr">
        <is>
          <t>See abstract</t>
        </is>
      </c>
      <c r="R1435" t="inlineStr">
        <is>
          <t>Not reviewed (not included)</t>
        </is>
      </c>
      <c r="S1435" t="inlineStr">
        <is>
          <t>Not reviewed (not included)</t>
        </is>
      </c>
      <c r="T1435" t="inlineStr">
        <is>
          <t>Abstract screening only. No AI/ML Methods</t>
        </is>
      </c>
      <c r="U1435" t="inlineStr">
        <is>
          <t>EXCLUDE</t>
        </is>
      </c>
      <c r="V1435" t="inlineStr">
        <is>
          <t>E1-No AI/ML/DL: Abstract and title do not describe application of AI, ML, or DL methods</t>
        </is>
      </c>
      <c r="W1435" t="inlineStr">
        <is>
          <t>Excluded: No AI/ML Methods</t>
        </is>
      </c>
      <c r="X1435" t="inlineStr">
        <is>
          <t>Not assessed from abstract</t>
        </is>
      </c>
      <c r="Y1435" t="inlineStr">
        <is>
          <t>Scopus</t>
        </is>
      </c>
      <c r="Z1435" t="inlineStr">
        <is>
          <t>Not determined from abstract</t>
        </is>
      </c>
      <c r="AB1435" t="inlineStr">
        <is>
          <t>Not assessed (not included)</t>
        </is>
      </c>
      <c r="AC1435" t="inlineStr">
        <is>
          <t>Not assessed (not included)</t>
        </is>
      </c>
      <c r="AD1435" t="inlineStr">
        <is>
          <t>Sikström S.; Boehme R.A.; Mirström M.; Agbotsoka T.; Győri G.; Lasota M.; Tabesh M.; Stille L.; Garcia D.</t>
        </is>
      </c>
      <c r="AF1435" t="inlineStr">
        <is>
          <t>Gold OA (Nature Sci Reports)</t>
        </is>
      </c>
      <c r="AH1435" t="inlineStr">
        <is>
          <t>Not assessed</t>
        </is>
      </c>
      <c r="AI1435" t="inlineStr">
        <is>
          <t>Not reported</t>
        </is>
      </c>
      <c r="AJ1435" t="inlineStr">
        <is>
          <t>Not reported</t>
        </is>
      </c>
      <c r="AK1435" t="inlineStr">
        <is>
          <t>Not reported</t>
        </is>
      </c>
      <c r="AL1435" t="inlineStr">
        <is>
          <t>Not reported</t>
        </is>
      </c>
      <c r="AM1435" t="inlineStr">
        <is>
          <t>Not reported</t>
        </is>
      </c>
      <c r="AN1435" t="inlineStr">
        <is>
          <t>Not reported</t>
        </is>
      </c>
      <c r="AO1435" t="inlineStr">
        <is>
          <t>Not reviewed</t>
        </is>
      </c>
      <c r="AP1435" t="inlineStr">
        <is>
          <t>Not reported</t>
        </is>
      </c>
      <c r="AQ1435" t="inlineStr">
        <is>
          <t>Not reported</t>
        </is>
      </c>
      <c r="AR1435" t="inlineStr">
        <is>
          <t>Not reported</t>
        </is>
      </c>
      <c r="AS1435" t="inlineStr">
        <is>
          <t>See abstract</t>
        </is>
      </c>
      <c r="AT1435" t="inlineStr">
        <is>
          <t>Not reviewed</t>
        </is>
      </c>
      <c r="AU1435" t="inlineStr">
        <is>
          <t>Not reviewed</t>
        </is>
      </c>
      <c r="AV1435" t="inlineStr">
        <is>
          <t>Not reviewed</t>
        </is>
      </c>
      <c r="AW1435" t="inlineStr">
        <is>
          <t>Not reviewed</t>
        </is>
      </c>
      <c r="AX1435" t="inlineStr">
        <is>
          <t>Not reported</t>
        </is>
      </c>
      <c r="AY1435" t="inlineStr">
        <is>
          <t>Not reported</t>
        </is>
      </c>
      <c r="AZ1435" t="inlineStr">
        <is>
          <t>Not reported</t>
        </is>
      </c>
      <c r="BA1435" t="inlineStr">
        <is>
          <t>Not reported</t>
        </is>
      </c>
      <c r="BB1435" t="inlineStr">
        <is>
          <t>Not reported</t>
        </is>
      </c>
      <c r="BC1435" t="inlineStr">
        <is>
          <t>Not reported</t>
        </is>
      </c>
      <c r="BD1435" t="inlineStr">
        <is>
          <t>Not reported</t>
        </is>
      </c>
      <c r="BE1435" t="inlineStr">
        <is>
          <t>Not reported</t>
        </is>
      </c>
      <c r="BF1435" t="inlineStr">
        <is>
          <t>Not reported</t>
        </is>
      </c>
      <c r="BG1435" t="inlineStr">
        <is>
          <t>Not reviewed (not included)</t>
        </is>
      </c>
      <c r="BH1435" t="inlineStr">
        <is>
          <t>N/A</t>
        </is>
      </c>
      <c r="BI1435" t="inlineStr">
        <is>
          <t>Not reviewed</t>
        </is>
      </c>
      <c r="BJ1435" t="inlineStr">
        <is>
          <t>Not reviewed</t>
        </is>
      </c>
      <c r="BK1435" t="inlineStr">
        <is>
          <t>Not reviewed</t>
        </is>
      </c>
      <c r="BL1435" t="inlineStr">
        <is>
          <t>Not reviewed</t>
        </is>
      </c>
      <c r="BM1435" t="inlineStr">
        <is>
          <t>Not reviewed (not included)</t>
        </is>
      </c>
      <c r="BN1435" t="inlineStr">
        <is>
          <t>No AI/ML Methods - E1-No AI/ML/DL: Abstract and title do not describe application of AI, ML, or DL methods</t>
        </is>
      </c>
      <c r="BO1435" t="inlineStr">
        <is>
          <t>Abstract-level screening only</t>
        </is>
      </c>
      <c r="BP1435" t="inlineStr">
        <is>
          <t>37737</t>
        </is>
      </c>
    </row>
    <row r="1436">
      <c r="A1436" t="inlineStr">
        <is>
          <t>Time Series Classification of Autism Spectrum Disorder Using the Light-Adapted Electroretinogram</t>
        </is>
      </c>
      <c r="B1436" t="n">
        <v>2025</v>
      </c>
      <c r="C1436" t="inlineStr">
        <is>
          <t>Not checked</t>
        </is>
      </c>
      <c r="D1436" t="inlineStr">
        <is>
          <t>Not checked</t>
        </is>
      </c>
      <c r="E1436" t="inlineStr">
        <is>
          <t>10.3390/BIOENGINEERING12090951</t>
        </is>
      </c>
      <c r="F1436" t="inlineStr">
        <is>
          <t>The clinical electroretinogram (ERG) is a non-invasive diagnostic test used to assess the functional state of the retina by recording changes in the bioelectric potential following brief flashes of light. The recorded ERG waveform offers ways for diagnosing both retinal dystrophies and neurological disorders such as autism spectrum disorder (ASD), attention deficit hyperactivity disorder (ADHD), and Parkinson’s disease. In this study, different time-series-based machine learning methods were used to classify ERG signals from ASD and typically developing individuals with the aim of interpreting the decisions made by the models to understand the classification process made by the models. Among the time-series classification (TSC) algorithms, the Random Convolutional Kernel Transform (ROCKET) algorithm showed the most accurate results with the fewest number of predictive errors. For the interpretation analysis of the model predictions, the SHapley Additive exPlanations (SHAP) algorithm was applied to each of the models’ predictions, with the ROCKET and KNeighborsTimeSeriesClassifier (TS-KNN) algorithms showing more suitability for ASD classification as they provided better-defined explanations by discarding the uninformative non-physiological part of the ERG waveform baseline signal and focused on the time regions incorporating the clinically significant a- and b-waves of the ERG. With the potential broadening scope of practice for visual electrophysiology within neurological disorders, TSC may support the identification of important regions in the ERG time series to support the classification of neurological disorders and potential retinal diseases. © 2025 by the authors.</t>
        </is>
      </c>
      <c r="G1436" t="inlineStr">
        <is>
          <t>Unimodal</t>
        </is>
      </c>
      <c r="H1436" t="inlineStr">
        <is>
          <t>See abstract</t>
        </is>
      </c>
      <c r="I1436" t="inlineStr">
        <is>
          <t>See abstract</t>
        </is>
      </c>
      <c r="J1436" t="inlineStr">
        <is>
          <t>See abstract (AI/ML)</t>
        </is>
      </c>
      <c r="K1436" t="inlineStr">
        <is>
          <t>See abstract</t>
        </is>
      </c>
      <c r="M1436" t="inlineStr">
        <is>
          <t>See abstract</t>
        </is>
      </c>
      <c r="N1436" t="inlineStr">
        <is>
          <t>See abstract</t>
        </is>
      </c>
      <c r="O1436" t="inlineStr">
        <is>
          <t>Not verified from abstract</t>
        </is>
      </c>
      <c r="P1436" t="inlineStr">
        <is>
          <t>See abstract</t>
        </is>
      </c>
      <c r="Q1436" t="inlineStr">
        <is>
          <t>See abstract</t>
        </is>
      </c>
      <c r="R1436" t="inlineStr">
        <is>
          <t>Not reviewed (not included)</t>
        </is>
      </c>
      <c r="S1436" t="inlineStr">
        <is>
          <t>Not reviewed (not included)</t>
        </is>
      </c>
      <c r="T1436" t="inlineStr">
        <is>
          <t>Abstract screening only. Not Selected for Final 95 (Pending Full Text Review)</t>
        </is>
      </c>
      <c r="U1436" t="inlineStr">
        <is>
          <t>EXCLUDE</t>
        </is>
      </c>
      <c r="V143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36" t="inlineStr">
        <is>
          <t>Excluded: Other Criterion</t>
        </is>
      </c>
      <c r="X1436" t="inlineStr">
        <is>
          <t>Not assessed from abstract</t>
        </is>
      </c>
      <c r="Y1436" t="inlineStr">
        <is>
          <t>Scopus</t>
        </is>
      </c>
      <c r="Z1436" t="inlineStr">
        <is>
          <t>Not determined from abstract</t>
        </is>
      </c>
      <c r="AB1436" t="inlineStr">
        <is>
          <t>Not assessed (not included)</t>
        </is>
      </c>
      <c r="AC1436" t="inlineStr">
        <is>
          <t>Not assessed (not included)</t>
        </is>
      </c>
      <c r="AD1436" t="inlineStr">
        <is>
          <t>Chistiakov S.; Dolganov A.; Constable P.A.; Zhdanov A.; Kulyabin M.; Thompson D.A.; Lee I.O.; Albasu F.; Borisov V.; Ronkin M.</t>
        </is>
      </c>
      <c r="AF1436" t="inlineStr">
        <is>
          <t>Gold OA (MDPI)</t>
        </is>
      </c>
      <c r="AH1436" t="inlineStr">
        <is>
          <t>Not assessed</t>
        </is>
      </c>
      <c r="AI1436" t="inlineStr">
        <is>
          <t>Not reported</t>
        </is>
      </c>
      <c r="AJ1436" t="inlineStr">
        <is>
          <t>Not reported</t>
        </is>
      </c>
      <c r="AK1436" t="inlineStr">
        <is>
          <t>Not reported</t>
        </is>
      </c>
      <c r="AL1436" t="inlineStr">
        <is>
          <t>Not reported</t>
        </is>
      </c>
      <c r="AM1436" t="inlineStr">
        <is>
          <t>Not reported</t>
        </is>
      </c>
      <c r="AN1436" t="inlineStr">
        <is>
          <t>Not reported</t>
        </is>
      </c>
      <c r="AO1436" t="inlineStr">
        <is>
          <t>Not reviewed</t>
        </is>
      </c>
      <c r="AP1436" t="inlineStr">
        <is>
          <t>Not reported</t>
        </is>
      </c>
      <c r="AQ1436" t="inlineStr">
        <is>
          <t>Not reported</t>
        </is>
      </c>
      <c r="AR1436" t="inlineStr">
        <is>
          <t>Not reported</t>
        </is>
      </c>
      <c r="AS1436" t="inlineStr">
        <is>
          <t>See abstract</t>
        </is>
      </c>
      <c r="AT1436" t="inlineStr">
        <is>
          <t>Not reviewed</t>
        </is>
      </c>
      <c r="AU1436" t="inlineStr">
        <is>
          <t>Not reviewed</t>
        </is>
      </c>
      <c r="AV1436" t="inlineStr">
        <is>
          <t>Not reviewed</t>
        </is>
      </c>
      <c r="AW1436" t="inlineStr">
        <is>
          <t>Not reviewed</t>
        </is>
      </c>
      <c r="AX1436" t="inlineStr">
        <is>
          <t>Not reported</t>
        </is>
      </c>
      <c r="AY1436" t="inlineStr">
        <is>
          <t>Not reported</t>
        </is>
      </c>
      <c r="AZ1436" t="inlineStr">
        <is>
          <t>Not reported</t>
        </is>
      </c>
      <c r="BA1436" t="inlineStr">
        <is>
          <t>Not reported</t>
        </is>
      </c>
      <c r="BB1436" t="inlineStr">
        <is>
          <t>Not reported</t>
        </is>
      </c>
      <c r="BC1436" t="inlineStr">
        <is>
          <t>Not reported</t>
        </is>
      </c>
      <c r="BD1436" t="inlineStr">
        <is>
          <t>Not reported</t>
        </is>
      </c>
      <c r="BE1436" t="inlineStr">
        <is>
          <t>Not reported</t>
        </is>
      </c>
      <c r="BF1436" t="inlineStr">
        <is>
          <t>Not reported</t>
        </is>
      </c>
      <c r="BG1436" t="inlineStr">
        <is>
          <t>Not reviewed (not included)</t>
        </is>
      </c>
      <c r="BH1436" t="inlineStr">
        <is>
          <t>N/A</t>
        </is>
      </c>
      <c r="BI1436" t="inlineStr">
        <is>
          <t>Not reviewed</t>
        </is>
      </c>
      <c r="BJ1436" t="inlineStr">
        <is>
          <t>Not reviewed</t>
        </is>
      </c>
      <c r="BK1436" t="inlineStr">
        <is>
          <t>Not reviewed</t>
        </is>
      </c>
      <c r="BL1436" t="inlineStr">
        <is>
          <t>Not reviewed</t>
        </is>
      </c>
      <c r="BM1436" t="inlineStr">
        <is>
          <t>Not reviewed (not included)</t>
        </is>
      </c>
      <c r="BN1436" t="inlineStr">
        <is>
          <t>Not Selected for Final 95 (Pending Full Text Review) - Candidate paper not selected for final 95: Passed abstract screening but not included in final selec</t>
        </is>
      </c>
      <c r="BO1436" t="inlineStr">
        <is>
          <t>Abstract-level screening only</t>
        </is>
      </c>
      <c r="BP1436" t="inlineStr">
        <is>
          <t>943</t>
        </is>
      </c>
    </row>
    <row r="1437">
      <c r="A1437" t="inlineStr">
        <is>
          <t>Machine learning prediction of conduct problems in children using the longitudinal ABCD study</t>
        </is>
      </c>
      <c r="B1437" t="n">
        <v>2026</v>
      </c>
      <c r="C1437" t="inlineStr">
        <is>
          <t>Not checked</t>
        </is>
      </c>
      <c r="D1437" t="inlineStr">
        <is>
          <t>Not checked</t>
        </is>
      </c>
      <c r="E1437" t="inlineStr">
        <is>
          <t>10.1111/JCPP.70057</t>
        </is>
      </c>
      <c r="F1437" t="inlineStr">
        <is>
          <t>Background: Children with conduct problems are at elevated risk for negative psychosocial, educational, and behavioral outcomes. Identifying at-risk children can aid in providing timely intervention and prevention, ultimately improving their long-term outcomes. There is a need to develop screening tools to better identify at-risk children who may benefit from early intervention. Methods: Data were collected from the longitudinal Adolescent Brain Cognitive Development (ABCD) Study. Children completed a baseline visit at age 9–10, then returned annually for 3 years (n = 3,517). We used machine learning classifiers (logistic regression, Naïve Bayes, support vector machine, and random forest) to predict conduct problems (i.e., conduct disorder or oppositional defiant disorder) in children after 1, 2, and 3 years. Results: The best-performing model (the random forest classifier) predicted children at risk for conduct problems with an accuracy of 90% or greater (AUC = 0.98 at 1 year, AUC = 0.97 at 2 years, AUC = 0.97 at 3 years). A random forest classifier simplified to include only 10 features was able to predict conduct problems nearly as well (AUC = 0.97 at 1 year, AUC = 0.96 at 2 years, AUC = 0.97 at 3 years). Conclusions: Using factors previously linked to conduct problems, we built machine learning models to identify predictors of conduct problems in children over a 3-year period. A small number of self-report features can be used to predict persistent conduct problems with 90% or greater specificity and sensitivity up to 3 years after initial assessment. This suggests that parent and child self-report data, along with machine learning, can identify children at risk for persistent conduct problems. © 2025 The Author(s). Journal of Child Psychology and Psychiatry published by John Wiley &amp; Sons Ltd on behalf of Association for Child and Adolescent Mental Health.</t>
        </is>
      </c>
      <c r="G1437" t="inlineStr">
        <is>
          <t>Unimodal</t>
        </is>
      </c>
      <c r="H1437" t="inlineStr">
        <is>
          <t>See abstract</t>
        </is>
      </c>
      <c r="I1437" t="inlineStr">
        <is>
          <t>See abstract</t>
        </is>
      </c>
      <c r="J1437" t="inlineStr">
        <is>
          <t>See abstract (AI/ML)</t>
        </is>
      </c>
      <c r="K1437" t="inlineStr">
        <is>
          <t>See abstract</t>
        </is>
      </c>
      <c r="M1437" t="inlineStr">
        <is>
          <t>See abstract</t>
        </is>
      </c>
      <c r="N1437" t="inlineStr">
        <is>
          <t>See abstract</t>
        </is>
      </c>
      <c r="O1437" t="inlineStr">
        <is>
          <t>Not verified from abstract</t>
        </is>
      </c>
      <c r="P1437" t="inlineStr">
        <is>
          <t>See abstract</t>
        </is>
      </c>
      <c r="Q1437" t="inlineStr">
        <is>
          <t>See abstract</t>
        </is>
      </c>
      <c r="R1437" t="inlineStr">
        <is>
          <t>Not reviewed (not included)</t>
        </is>
      </c>
      <c r="S1437" t="inlineStr">
        <is>
          <t>Not reviewed (not included)</t>
        </is>
      </c>
      <c r="T1437" t="inlineStr">
        <is>
          <t>Abstract screening only. Out of Date Range</t>
        </is>
      </c>
      <c r="U1437" t="inlineStr">
        <is>
          <t>EXCLUDE</t>
        </is>
      </c>
      <c r="V1437" t="inlineStr">
        <is>
          <t>E4-Year: Published 2026, outside 2019-2025 window</t>
        </is>
      </c>
      <c r="W1437" t="inlineStr">
        <is>
          <t>Out of Date Range</t>
        </is>
      </c>
      <c r="X1437" t="inlineStr">
        <is>
          <t>Not assessed from abstract</t>
        </is>
      </c>
      <c r="Y1437" t="inlineStr">
        <is>
          <t>Scopus</t>
        </is>
      </c>
      <c r="Z1437" t="inlineStr">
        <is>
          <t>Not determined from abstract</t>
        </is>
      </c>
      <c r="AB1437" t="inlineStr">
        <is>
          <t>Not assessed (not included)</t>
        </is>
      </c>
      <c r="AC1437" t="inlineStr">
        <is>
          <t>Not assessed (not included)</t>
        </is>
      </c>
      <c r="AD1437" t="inlineStr">
        <is>
          <t>Berluti K.; Amormino P.; Potter A.; Wshah S.; Marsh A.</t>
        </is>
      </c>
      <c r="AF1437" t="inlineStr">
        <is>
          <t>Unknown - Verify via DOI</t>
        </is>
      </c>
      <c r="AH1437" t="inlineStr">
        <is>
          <t>Not assessed</t>
        </is>
      </c>
      <c r="AI1437" t="inlineStr">
        <is>
          <t>Not reported</t>
        </is>
      </c>
      <c r="AJ1437" t="inlineStr">
        <is>
          <t>Not reported</t>
        </is>
      </c>
      <c r="AK1437" t="inlineStr">
        <is>
          <t>Not reported</t>
        </is>
      </c>
      <c r="AL1437" t="inlineStr">
        <is>
          <t>Not reported</t>
        </is>
      </c>
      <c r="AM1437" t="inlineStr">
        <is>
          <t>Not reported</t>
        </is>
      </c>
      <c r="AN1437" t="inlineStr">
        <is>
          <t>Not reported</t>
        </is>
      </c>
      <c r="AO1437" t="inlineStr">
        <is>
          <t>Not reviewed</t>
        </is>
      </c>
      <c r="AP1437" t="inlineStr">
        <is>
          <t>Not reported</t>
        </is>
      </c>
      <c r="AQ1437" t="inlineStr">
        <is>
          <t>Not reported</t>
        </is>
      </c>
      <c r="AR1437" t="inlineStr">
        <is>
          <t>Not reported</t>
        </is>
      </c>
      <c r="AS1437" t="inlineStr">
        <is>
          <t>See abstract</t>
        </is>
      </c>
      <c r="AT1437" t="inlineStr">
        <is>
          <t>Not reviewed</t>
        </is>
      </c>
      <c r="AU1437" t="inlineStr">
        <is>
          <t>Not reviewed</t>
        </is>
      </c>
      <c r="AV1437" t="inlineStr">
        <is>
          <t>Not reviewed</t>
        </is>
      </c>
      <c r="AW1437" t="inlineStr">
        <is>
          <t>Not reviewed</t>
        </is>
      </c>
      <c r="AX1437" t="inlineStr">
        <is>
          <t>Not reported</t>
        </is>
      </c>
      <c r="AY1437" t="inlineStr">
        <is>
          <t>Not reported</t>
        </is>
      </c>
      <c r="AZ1437" t="inlineStr">
        <is>
          <t>Not reported</t>
        </is>
      </c>
      <c r="BA1437" t="inlineStr">
        <is>
          <t>Not reported</t>
        </is>
      </c>
      <c r="BB1437" t="inlineStr">
        <is>
          <t>Not reported</t>
        </is>
      </c>
      <c r="BC1437" t="inlineStr">
        <is>
          <t>Not reported</t>
        </is>
      </c>
      <c r="BD1437" t="inlineStr">
        <is>
          <t>Not reported</t>
        </is>
      </c>
      <c r="BE1437" t="inlineStr">
        <is>
          <t>Not reported</t>
        </is>
      </c>
      <c r="BF1437" t="inlineStr">
        <is>
          <t>Not reported</t>
        </is>
      </c>
      <c r="BG1437" t="inlineStr">
        <is>
          <t>Not reviewed (not included)</t>
        </is>
      </c>
      <c r="BH1437" t="inlineStr">
        <is>
          <t>N/A</t>
        </is>
      </c>
      <c r="BI1437" t="inlineStr">
        <is>
          <t>Not reviewed</t>
        </is>
      </c>
      <c r="BJ1437" t="inlineStr">
        <is>
          <t>Not reviewed</t>
        </is>
      </c>
      <c r="BK1437" t="inlineStr">
        <is>
          <t>Not reviewed</t>
        </is>
      </c>
      <c r="BL1437" t="inlineStr">
        <is>
          <t>Not reviewed</t>
        </is>
      </c>
      <c r="BM1437" t="inlineStr">
        <is>
          <t>Not reviewed (not included)</t>
        </is>
      </c>
      <c r="BN1437" t="inlineStr">
        <is>
          <t>Out of Date Range - E4-Year: Published 2026, outside 2019-2025 window</t>
        </is>
      </c>
      <c r="BO1437" t="inlineStr">
        <is>
          <t>Abstract-level screening only</t>
        </is>
      </c>
      <c r="BP1437" t="inlineStr">
        <is>
          <t>Not reported</t>
        </is>
      </c>
    </row>
    <row r="1438">
      <c r="A1438" t="inlineStr">
        <is>
          <t>Comparison of the performance of machine learning algorithms for the task-switching functional magnetic resonance imaging data for distinguishing attention deficit hyperactivity disorder from bipolar disorder</t>
        </is>
      </c>
      <c r="B1438" t="n">
        <v>2025</v>
      </c>
      <c r="C1438" t="inlineStr">
        <is>
          <t>Not checked</t>
        </is>
      </c>
      <c r="D1438" t="inlineStr">
        <is>
          <t>Not checked</t>
        </is>
      </c>
      <c r="E1438" t="inlineStr">
        <is>
          <t>10.4103/JRMS.JRMS_406_24</t>
        </is>
      </c>
      <c r="F1438" t="inlineStr">
        <is>
          <t>Background: Bipolar disorder (BD) and attention deficit hyperactivity disorder (ADHD) are two distinct psychiatric disorders characterized by significant overlap in symptoms, making differential diagnosis challenging. Due to the lack of a definitive test for diagnosing and differentiating these disorders, the present study aimed to accurately diagnose and differentiate between patients with BD and ADHD using the support vector machines (SVM) with radial basis function, polynomial, and mixture kernels, as well as ensemble neural networks, to analyze functional magnetic resonance imaging (fMRI) data. Materials and Methods: In this study, 49 individuals with BD and 40 individuals with ADHD were analyzed. A protocol based on fMRI imaging and a switching task was proposed for diagnosing ADHD and BD. The graph theory method calculated the graph criteria using the CONN toolbox in 15 areas of the attention circuit. The effective features were then selected using the genetic algorithm (GA), and finally, the performance of the models was evaluated using four criteria: accuracy (ACC), sensitivity (SE), specificity (SP), and area under the curve (AUC). Results: 57 effective and important features were selected as input features by GAs with 99.78% ACC. The performance score of the models showed that the SVM with mixture kernels model performed best among the other algorithms (ACC = 92.1%, SE = 92.6%, SP = 97.3%, and AUC = 0.931). Conclusion: According to the evaluation criteria values, the best model for diagnosing ADHD from BD has been suggested. This approach can be useful in diagnosis, psychological, and psychiatric interventions. © 2025 Journal of Research in Medical Sciences.</t>
        </is>
      </c>
      <c r="G1438" t="inlineStr">
        <is>
          <t>Unimodal</t>
        </is>
      </c>
      <c r="H1438" t="inlineStr">
        <is>
          <t>See abstract</t>
        </is>
      </c>
      <c r="I1438" t="inlineStr">
        <is>
          <t>See abstract</t>
        </is>
      </c>
      <c r="J1438" t="inlineStr">
        <is>
          <t>See abstract (AI/ML)</t>
        </is>
      </c>
      <c r="K1438" t="inlineStr">
        <is>
          <t>See abstract</t>
        </is>
      </c>
      <c r="M1438" t="inlineStr">
        <is>
          <t>See abstract</t>
        </is>
      </c>
      <c r="N1438" t="inlineStr">
        <is>
          <t>See abstract</t>
        </is>
      </c>
      <c r="O1438" t="inlineStr">
        <is>
          <t>Not verified from abstract</t>
        </is>
      </c>
      <c r="P1438" t="inlineStr">
        <is>
          <t>See abstract</t>
        </is>
      </c>
      <c r="Q1438" t="inlineStr">
        <is>
          <t>See abstract</t>
        </is>
      </c>
      <c r="R1438" t="inlineStr">
        <is>
          <t>Not reviewed (not included)</t>
        </is>
      </c>
      <c r="S1438" t="inlineStr">
        <is>
          <t>Not reviewed (not included)</t>
        </is>
      </c>
      <c r="T1438" t="inlineStr">
        <is>
          <t>Abstract screening only. Not Selected for Final 95 (Pending Full Text Review)</t>
        </is>
      </c>
      <c r="U1438" t="inlineStr">
        <is>
          <t>EXCLUDE</t>
        </is>
      </c>
      <c r="V143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38" t="inlineStr">
        <is>
          <t>Excluded: Other Criterion</t>
        </is>
      </c>
      <c r="X1438" t="inlineStr">
        <is>
          <t>Not assessed from abstract</t>
        </is>
      </c>
      <c r="Y1438" t="inlineStr">
        <is>
          <t>Scopus</t>
        </is>
      </c>
      <c r="Z1438" t="inlineStr">
        <is>
          <t>Not determined from abstract</t>
        </is>
      </c>
      <c r="AB1438" t="inlineStr">
        <is>
          <t>Not assessed (not included)</t>
        </is>
      </c>
      <c r="AC1438" t="inlineStr">
        <is>
          <t>Not assessed (not included)</t>
        </is>
      </c>
      <c r="AD1438" t="inlineStr">
        <is>
          <t>Solouki L.; Shahsavari S.; Sharini H.; Hashemian A.H.; Mohammadian Y.; Mohammadi H.; Mahaki B.</t>
        </is>
      </c>
      <c r="AF1438" t="inlineStr">
        <is>
          <t>Unknown - Verify via DOI</t>
        </is>
      </c>
      <c r="AH1438" t="inlineStr">
        <is>
          <t>Not assessed</t>
        </is>
      </c>
      <c r="AI1438" t="inlineStr">
        <is>
          <t>Not reported</t>
        </is>
      </c>
      <c r="AJ1438" t="inlineStr">
        <is>
          <t>Not reported</t>
        </is>
      </c>
      <c r="AK1438" t="inlineStr">
        <is>
          <t>Not reported</t>
        </is>
      </c>
      <c r="AL1438" t="inlineStr">
        <is>
          <t>Not reported</t>
        </is>
      </c>
      <c r="AM1438" t="inlineStr">
        <is>
          <t>Not reported</t>
        </is>
      </c>
      <c r="AN1438" t="inlineStr">
        <is>
          <t>Not reported</t>
        </is>
      </c>
      <c r="AO1438" t="inlineStr">
        <is>
          <t>Not reviewed</t>
        </is>
      </c>
      <c r="AP1438" t="inlineStr">
        <is>
          <t>Not reported</t>
        </is>
      </c>
      <c r="AQ1438" t="inlineStr">
        <is>
          <t>Not reported</t>
        </is>
      </c>
      <c r="AR1438" t="inlineStr">
        <is>
          <t>Not reported</t>
        </is>
      </c>
      <c r="AS1438" t="inlineStr">
        <is>
          <t>See abstract</t>
        </is>
      </c>
      <c r="AT1438" t="inlineStr">
        <is>
          <t>Not reviewed</t>
        </is>
      </c>
      <c r="AU1438" t="inlineStr">
        <is>
          <t>Not reviewed</t>
        </is>
      </c>
      <c r="AV1438" t="inlineStr">
        <is>
          <t>Not reviewed</t>
        </is>
      </c>
      <c r="AW1438" t="inlineStr">
        <is>
          <t>Not reviewed</t>
        </is>
      </c>
      <c r="AX1438" t="inlineStr">
        <is>
          <t>Not reported</t>
        </is>
      </c>
      <c r="AY1438" t="inlineStr">
        <is>
          <t>Not reported</t>
        </is>
      </c>
      <c r="AZ1438" t="inlineStr">
        <is>
          <t>Not reported</t>
        </is>
      </c>
      <c r="BA1438" t="inlineStr">
        <is>
          <t>Not reported</t>
        </is>
      </c>
      <c r="BB1438" t="inlineStr">
        <is>
          <t>Not reported</t>
        </is>
      </c>
      <c r="BC1438" t="inlineStr">
        <is>
          <t>Not reported</t>
        </is>
      </c>
      <c r="BD1438" t="inlineStr">
        <is>
          <t>Not reported</t>
        </is>
      </c>
      <c r="BE1438" t="inlineStr">
        <is>
          <t>Not reported</t>
        </is>
      </c>
      <c r="BF1438" t="inlineStr">
        <is>
          <t>Not reported</t>
        </is>
      </c>
      <c r="BG1438" t="inlineStr">
        <is>
          <t>Not reviewed (not included)</t>
        </is>
      </c>
      <c r="BH1438" t="inlineStr">
        <is>
          <t>N/A</t>
        </is>
      </c>
      <c r="BI1438" t="inlineStr">
        <is>
          <t>Not reviewed</t>
        </is>
      </c>
      <c r="BJ1438" t="inlineStr">
        <is>
          <t>Not reviewed</t>
        </is>
      </c>
      <c r="BK1438" t="inlineStr">
        <is>
          <t>Not reviewed</t>
        </is>
      </c>
      <c r="BL1438" t="inlineStr">
        <is>
          <t>Not reviewed</t>
        </is>
      </c>
      <c r="BM1438" t="inlineStr">
        <is>
          <t>Not reviewed (not included)</t>
        </is>
      </c>
      <c r="BN1438" t="inlineStr">
        <is>
          <t>Not Selected for Final 95 (Pending Full Text Review) - Candidate paper not selected for final 95: Passed abstract screening but not included in final selec</t>
        </is>
      </c>
      <c r="BO1438" t="inlineStr">
        <is>
          <t>Abstract-level screening only</t>
        </is>
      </c>
      <c r="BP1438" t="inlineStr">
        <is>
          <t>56</t>
        </is>
      </c>
    </row>
    <row r="1439">
      <c r="A1439" t="inlineStr">
        <is>
          <t>Narcolepsy: Pathophysiology, Diagnosis, Management, and Future Directions, a Narrative Review</t>
        </is>
      </c>
      <c r="B1439" t="n">
        <v>2025</v>
      </c>
      <c r="C1439" t="inlineStr">
        <is>
          <t>Not checked</t>
        </is>
      </c>
      <c r="D1439" t="inlineStr">
        <is>
          <t>Not checked</t>
        </is>
      </c>
      <c r="E1439" t="inlineStr">
        <is>
          <t>10.1002/BRB3.71116</t>
        </is>
      </c>
      <c r="F1439" t="inlineStr">
        <is>
          <t>Objective: To critically synthesize the current understanding of narcolepsy's pathophysiology, diagnostic challenges, and treatment landscape, and to articulate the emerging paradigm shift from symptomatic management toward disease modification. Data Sources: This narrative review is based on a strategic search of literature from PubMed and Google Scholar published between 2015 and 2025, focusing on disease mechanisms, diagnosis, and established and emerging therapeutic interventions. Synthesis of Findings: Narcolepsy is a neurological disorder fundamentally driven by an irreversible loss of hypocretin-producing neurons, a process strongly linked to an autoimmune response in individuals with the HLA-DQB1*0602 allele. Despite this well-defined pathophysiology, diagnosis is often delayed by nearly a decade due to limited physician awareness and symptom overlap with a wide range of psychiatric and metabolic comorbidities. Current pharmacological strategies, while providing partial relief from excessive daytime sleepiness and cataplexy, are purely symptomatic and fail to address the core hypocretin deficiency. The field is now at a critical inflection point, with promising research into hypocretin receptor agonists, targeted immunotherapies, and neuromodulation techniques poised to directly address the underlying pathology. Conclusion and Relevance: The existing therapeutic approach to narcolepsy is palliative, not restorative, leaving a significant unmet need for interventions that can alter the disease's natural history. The future of narcolepsy management depends on translating novel pathophysiological insights into disease-modifying therapies. Achieving this requires a concerted effort to accelerate diagnosis, validate new clinical endpoints, and prioritize the development of interventions capable of restoring neurological function. Such an approach holds the potential to move beyond symptom suppression and fundamentally improve the lives of individuals with narcole</t>
        </is>
      </c>
      <c r="G1439" t="inlineStr">
        <is>
          <t>Unimodal</t>
        </is>
      </c>
      <c r="H1439" t="inlineStr">
        <is>
          <t>See abstract</t>
        </is>
      </c>
      <c r="I1439" t="inlineStr">
        <is>
          <t>See abstract</t>
        </is>
      </c>
      <c r="J1439" t="inlineStr">
        <is>
          <t>See abstract (AI/ML)</t>
        </is>
      </c>
      <c r="K1439" t="inlineStr">
        <is>
          <t>See abstract</t>
        </is>
      </c>
      <c r="M1439" t="inlineStr">
        <is>
          <t>See abstract</t>
        </is>
      </c>
      <c r="N1439" t="inlineStr">
        <is>
          <t>See abstract</t>
        </is>
      </c>
      <c r="O1439" t="inlineStr">
        <is>
          <t>Not verified from abstract</t>
        </is>
      </c>
      <c r="P1439" t="inlineStr">
        <is>
          <t>See abstract</t>
        </is>
      </c>
      <c r="Q1439" t="inlineStr">
        <is>
          <t>See abstract</t>
        </is>
      </c>
      <c r="R1439" t="inlineStr">
        <is>
          <t>Not reviewed (not included)</t>
        </is>
      </c>
      <c r="S1439" t="inlineStr">
        <is>
          <t>Not reviewed (not included)</t>
        </is>
      </c>
      <c r="T1439" t="inlineStr">
        <is>
          <t>Abstract screening only. Not Primary Research</t>
        </is>
      </c>
      <c r="U1439" t="inlineStr">
        <is>
          <t>EXCLUDE</t>
        </is>
      </c>
      <c r="V1439" t="inlineStr">
        <is>
          <t>E6-Not Primary Research: Title/abstract indicates systematic review, meta-analysis, or review paper</t>
        </is>
      </c>
      <c r="W1439" t="inlineStr">
        <is>
          <t>Excluded: Not Primary Research</t>
        </is>
      </c>
      <c r="X1439" t="inlineStr">
        <is>
          <t>Not assessed from abstract</t>
        </is>
      </c>
      <c r="Y1439" t="inlineStr">
        <is>
          <t>Scopus</t>
        </is>
      </c>
      <c r="Z1439" t="inlineStr">
        <is>
          <t>Not determined from abstract</t>
        </is>
      </c>
      <c r="AB1439" t="inlineStr">
        <is>
          <t>Not assessed (not included)</t>
        </is>
      </c>
      <c r="AC1439" t="inlineStr">
        <is>
          <t>Not assessed (not included)</t>
        </is>
      </c>
      <c r="AD1439" t="inlineStr">
        <is>
          <t>Hastings N.E.; Abdi K.E.; Bibi F.; Aslam B.; Nuñez M.R.; Sherani M.T.R.; Shadmani S.; Alam U.; Hassan V.M.; Hoor-e-Ainaa; Imran H.; Hanna J.; Sadat S.H.</t>
        </is>
      </c>
      <c r="AF1439" t="inlineStr">
        <is>
          <t>Hybrid OA (Wiley)</t>
        </is>
      </c>
      <c r="AH1439" t="inlineStr">
        <is>
          <t>Not assessed</t>
        </is>
      </c>
      <c r="AI1439" t="inlineStr">
        <is>
          <t>Not reported</t>
        </is>
      </c>
      <c r="AJ1439" t="inlineStr">
        <is>
          <t>Not reported</t>
        </is>
      </c>
      <c r="AK1439" t="inlineStr">
        <is>
          <t>Not reported</t>
        </is>
      </c>
      <c r="AL1439" t="inlineStr">
        <is>
          <t>Not reported</t>
        </is>
      </c>
      <c r="AM1439" t="inlineStr">
        <is>
          <t>Not reported</t>
        </is>
      </c>
      <c r="AN1439" t="inlineStr">
        <is>
          <t>Not reported</t>
        </is>
      </c>
      <c r="AO1439" t="inlineStr">
        <is>
          <t>Not reviewed</t>
        </is>
      </c>
      <c r="AP1439" t="inlineStr">
        <is>
          <t>Not reported</t>
        </is>
      </c>
      <c r="AQ1439" t="inlineStr">
        <is>
          <t>Not reported</t>
        </is>
      </c>
      <c r="AR1439" t="inlineStr">
        <is>
          <t>Not reported</t>
        </is>
      </c>
      <c r="AS1439" t="inlineStr">
        <is>
          <t>See abstract</t>
        </is>
      </c>
      <c r="AT1439" t="inlineStr">
        <is>
          <t>Not reviewed</t>
        </is>
      </c>
      <c r="AU1439" t="inlineStr">
        <is>
          <t>Not reviewed</t>
        </is>
      </c>
      <c r="AV1439" t="inlineStr">
        <is>
          <t>Not reviewed</t>
        </is>
      </c>
      <c r="AW1439" t="inlineStr">
        <is>
          <t>Not reviewed</t>
        </is>
      </c>
      <c r="AX1439" t="inlineStr">
        <is>
          <t>Not reported</t>
        </is>
      </c>
      <c r="AY1439" t="inlineStr">
        <is>
          <t>Not reported</t>
        </is>
      </c>
      <c r="AZ1439" t="inlineStr">
        <is>
          <t>Not reported</t>
        </is>
      </c>
      <c r="BA1439" t="inlineStr">
        <is>
          <t>Not reported</t>
        </is>
      </c>
      <c r="BB1439" t="inlineStr">
        <is>
          <t>Not reported</t>
        </is>
      </c>
      <c r="BC1439" t="inlineStr">
        <is>
          <t>Not reported</t>
        </is>
      </c>
      <c r="BD1439" t="inlineStr">
        <is>
          <t>Not reported</t>
        </is>
      </c>
      <c r="BE1439" t="inlineStr">
        <is>
          <t>Not reported</t>
        </is>
      </c>
      <c r="BF1439" t="inlineStr">
        <is>
          <t>Not reported</t>
        </is>
      </c>
      <c r="BG1439" t="inlineStr">
        <is>
          <t>Not reviewed (not included)</t>
        </is>
      </c>
      <c r="BH1439" t="inlineStr">
        <is>
          <t>N/A</t>
        </is>
      </c>
      <c r="BI1439" t="inlineStr">
        <is>
          <t>Not reviewed</t>
        </is>
      </c>
      <c r="BJ1439" t="inlineStr">
        <is>
          <t>Not reviewed</t>
        </is>
      </c>
      <c r="BK1439" t="inlineStr">
        <is>
          <t>Not reviewed</t>
        </is>
      </c>
      <c r="BL1439" t="inlineStr">
        <is>
          <t>Not reviewed</t>
        </is>
      </c>
      <c r="BM1439" t="inlineStr">
        <is>
          <t>Not reviewed (not included)</t>
        </is>
      </c>
      <c r="BN1439" t="inlineStr">
        <is>
          <t>Not Primary Research - E6-Not Primary Research: Title/abstract indicates systematic review, meta-analysis, or review paper</t>
        </is>
      </c>
      <c r="BO1439" t="inlineStr">
        <is>
          <t>Abstract-level screening only</t>
        </is>
      </c>
      <c r="BP1439" t="inlineStr">
        <is>
          <t>Not reported</t>
        </is>
      </c>
    </row>
    <row r="1440">
      <c r="A1440" t="inlineStr">
        <is>
          <t>Predictive modeling of adaptive behavior trajectories in autism: insights from a clinical cohort study</t>
        </is>
      </c>
      <c r="B1440" t="n">
        <v>2025</v>
      </c>
      <c r="C1440" t="inlineStr">
        <is>
          <t>Not checked</t>
        </is>
      </c>
      <c r="D1440" t="inlineStr">
        <is>
          <t>Not checked</t>
        </is>
      </c>
      <c r="E1440" t="inlineStr">
        <is>
          <t>10.1038/S41398-025-03592-0</t>
        </is>
      </c>
      <c r="F1440" t="inlineStr">
        <is>
          <t>Research aimed at understanding how baseline clinical and demographic characteristics influence outcomes over time is critically important to inform individualized therapeutic programs for children with neurodevelopmental differences. This study characterizes adaptive behavior trajectories in children receiving medical and behavioral therapy within a network of care centers with a shared data-gathering mechanism for intake and longitudinal assessments. We then take the further step of utilizing intake data to develop machine-learning models which predict differences in those trajectories. Specifically, we evaluated data from 1225 autistic children, aged 20-90 months, using latent class growth mixture modeling (LCGMM) with scores on the Vineland Adaptive Behavior Scales, 3rd Edition, as the primary outcome measure. The LCGMM analysis revealed two distinct clusters of adaptive behavior trajectories. The “Less Impairment/Improving Trajectory” group (≥66% of the sample) exhibited greater developmental change in adaptive behavior, while the “Higher Impairment/Stable Trajectory” group (≤33% of the sample) showed little change over time relative to age-matched normative data. For a subset of 729 children, we used machine learning algorithms to forecast adaptive behavior trajectories using clinical and sociodemographic data collected at the initial assessment, comparing elastic net GLM, support vector machine, and random forest. The best-performing random forest model predicted adaptive behavior trajectory with an accuracy rate of 77%. The strongest predictors in our model were socioeconomic status, history of developmental regression, child temperament, paternal age at the time of the child’s birth, baseline autism symptom severity, parent concerns about development, presence of ADHD symptoms, and parent concerns about mood. Notably, the inclusion of cumulative hours of applied behavioral analysis and developmental therapies in the machine learning models did not yield sig</t>
        </is>
      </c>
      <c r="G1440" t="inlineStr">
        <is>
          <t>Unimodal</t>
        </is>
      </c>
      <c r="H1440" t="inlineStr">
        <is>
          <t>See abstract</t>
        </is>
      </c>
      <c r="I1440" t="inlineStr">
        <is>
          <t>See abstract</t>
        </is>
      </c>
      <c r="J1440" t="inlineStr">
        <is>
          <t>See abstract (AI/ML)</t>
        </is>
      </c>
      <c r="K1440" t="inlineStr">
        <is>
          <t>See abstract</t>
        </is>
      </c>
      <c r="L1440" t="n">
        <v>729</v>
      </c>
      <c r="M1440" t="inlineStr">
        <is>
          <t>See abstract</t>
        </is>
      </c>
      <c r="N1440" t="inlineStr">
        <is>
          <t>N≈729; details in abstract</t>
        </is>
      </c>
      <c r="O1440" t="inlineStr">
        <is>
          <t>Extracted from abstract: N≈729</t>
        </is>
      </c>
      <c r="P1440" t="inlineStr">
        <is>
          <t>See abstract</t>
        </is>
      </c>
      <c r="Q1440" t="inlineStr">
        <is>
          <t>See abstract</t>
        </is>
      </c>
      <c r="R1440" t="inlineStr">
        <is>
          <t>Not reviewed (not included)</t>
        </is>
      </c>
      <c r="S1440" t="inlineStr">
        <is>
          <t>Not reviewed (not included)</t>
        </is>
      </c>
      <c r="T1440" t="inlineStr">
        <is>
          <t>Abstract screening only. Not Selected for Final 95 (Pending Full Text Review)</t>
        </is>
      </c>
      <c r="U1440" t="inlineStr">
        <is>
          <t>EXCLUDE</t>
        </is>
      </c>
      <c r="V14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40" t="inlineStr">
        <is>
          <t>Excluded: Other Criterion</t>
        </is>
      </c>
      <c r="X1440" t="inlineStr">
        <is>
          <t>Not assessed from abstract</t>
        </is>
      </c>
      <c r="Y1440" t="inlineStr">
        <is>
          <t>Scopus</t>
        </is>
      </c>
      <c r="Z1440" t="inlineStr">
        <is>
          <t>Not determined from abstract</t>
        </is>
      </c>
      <c r="AB1440" t="inlineStr">
        <is>
          <t>Not assessed (not included)</t>
        </is>
      </c>
      <c r="AC1440" t="inlineStr">
        <is>
          <t>Not assessed (not included)</t>
        </is>
      </c>
      <c r="AD1440" t="inlineStr">
        <is>
          <t>Aitken A.; Lazerwitz M.C.; Eash A.; Hattangadi N.; Mukherjee P.; Marco E.J.; Shapiro K.A.</t>
        </is>
      </c>
      <c r="AF1440" t="inlineStr">
        <is>
          <t>Unknown - Verify via DOI</t>
        </is>
      </c>
      <c r="AH1440" t="inlineStr">
        <is>
          <t>Not assessed</t>
        </is>
      </c>
      <c r="AI1440" t="inlineStr">
        <is>
          <t>Not reported</t>
        </is>
      </c>
      <c r="AJ1440" t="inlineStr">
        <is>
          <t>Not reported</t>
        </is>
      </c>
      <c r="AK1440" t="inlineStr">
        <is>
          <t>Not reported</t>
        </is>
      </c>
      <c r="AL1440" t="inlineStr">
        <is>
          <t>Not reported</t>
        </is>
      </c>
      <c r="AM1440" t="inlineStr">
        <is>
          <t>Not reported</t>
        </is>
      </c>
      <c r="AN1440" t="inlineStr">
        <is>
          <t>Not reported</t>
        </is>
      </c>
      <c r="AO1440" t="inlineStr">
        <is>
          <t>Not reviewed</t>
        </is>
      </c>
      <c r="AP1440" t="inlineStr">
        <is>
          <t>Not reported</t>
        </is>
      </c>
      <c r="AQ1440" t="inlineStr">
        <is>
          <t>Not reported</t>
        </is>
      </c>
      <c r="AR1440" t="inlineStr">
        <is>
          <t>Not reported</t>
        </is>
      </c>
      <c r="AS1440" t="inlineStr">
        <is>
          <t>See abstract</t>
        </is>
      </c>
      <c r="AT1440" t="inlineStr">
        <is>
          <t>Not reviewed</t>
        </is>
      </c>
      <c r="AU1440" t="inlineStr">
        <is>
          <t>Not reviewed</t>
        </is>
      </c>
      <c r="AV1440" t="inlineStr">
        <is>
          <t>Not reviewed</t>
        </is>
      </c>
      <c r="AW1440" t="inlineStr">
        <is>
          <t>Not reviewed</t>
        </is>
      </c>
      <c r="AX1440" t="inlineStr">
        <is>
          <t>Not reported</t>
        </is>
      </c>
      <c r="AY1440" t="inlineStr">
        <is>
          <t>Not reported</t>
        </is>
      </c>
      <c r="AZ1440" t="inlineStr">
        <is>
          <t>Not reported</t>
        </is>
      </c>
      <c r="BA1440" t="inlineStr">
        <is>
          <t>Not reported</t>
        </is>
      </c>
      <c r="BB1440" t="inlineStr">
        <is>
          <t>Not reported</t>
        </is>
      </c>
      <c r="BC1440" t="inlineStr">
        <is>
          <t>Not reported</t>
        </is>
      </c>
      <c r="BD1440" t="inlineStr">
        <is>
          <t>Not reported</t>
        </is>
      </c>
      <c r="BE1440" t="inlineStr">
        <is>
          <t>Not reported</t>
        </is>
      </c>
      <c r="BF1440" t="inlineStr">
        <is>
          <t>Not reported</t>
        </is>
      </c>
      <c r="BG1440" t="inlineStr">
        <is>
          <t>Not reviewed (not included)</t>
        </is>
      </c>
      <c r="BH1440" t="inlineStr">
        <is>
          <t>N/A</t>
        </is>
      </c>
      <c r="BI1440" t="inlineStr">
        <is>
          <t>Not reviewed</t>
        </is>
      </c>
      <c r="BJ1440" t="inlineStr">
        <is>
          <t>Not reviewed</t>
        </is>
      </c>
      <c r="BK1440" t="inlineStr">
        <is>
          <t>Not reviewed</t>
        </is>
      </c>
      <c r="BL1440" t="inlineStr">
        <is>
          <t>Not reviewed</t>
        </is>
      </c>
      <c r="BM1440" t="inlineStr">
        <is>
          <t>Not reviewed (not included)</t>
        </is>
      </c>
      <c r="BN1440" t="inlineStr">
        <is>
          <t>Not Selected for Final 95 (Pending Full Text Review) - Candidate paper not selected for final 95: Passed abstract screening but not included in final selec</t>
        </is>
      </c>
      <c r="BO1440" t="inlineStr">
        <is>
          <t>Abstract-level screening only</t>
        </is>
      </c>
      <c r="BP1440" t="inlineStr">
        <is>
          <t>398</t>
        </is>
      </c>
    </row>
    <row r="1441">
      <c r="A1441" t="inlineStr">
        <is>
          <t>Attention-driven deep learning framework for EEG analysis in ADHD detection</t>
        </is>
      </c>
      <c r="B1441" t="n">
        <v>2025</v>
      </c>
      <c r="C1441" t="inlineStr">
        <is>
          <t>Not checked</t>
        </is>
      </c>
      <c r="D1441" t="inlineStr">
        <is>
          <t>Not checked</t>
        </is>
      </c>
      <c r="E1441" t="inlineStr">
        <is>
          <t>10.1080/21622965.2025.2512919</t>
        </is>
      </c>
      <c r="F1441" t="inlineStr">
        <is>
          <t>Attention Deficit Hyperactivity Disorder (ADHD) is a neurodevelopmental disorder that affects cognitive functions such as attention, impulse control, and executive functioning. Electroencephalography (EEG) has been widely explored as a noninvasive method for identifying abnormal brain activity patterns associated with ADHD. This study proposes an Attention Module-Based Fused Deep Convolutional Neural Network (AM-FDCNN) to enhance the accuracy of ADHD detection using EEG signals. The model integrates Channel Attention Module (CAM), Spatial Attention Module (SAM), and Position Attention Module (PAM) to selectively focus on critical EEG features, improving classification performance. The dataset, sourced from IEEE DataPort, includes EEG recordings from children diagnosed with ADHD and a control group. The proposed model achieves 97.60% accuracy with an 80–20 training split and 95.12% accuracy with 10-fold cross-validation, outperforming existing machine learning models such as CatBoost, SVM, Random Forest, and Deep CNN. The results indicate that the AM-FDCNN model significantly enhances ADHD detection accuracy, making it a promising tool for clinical and educational applications. © 2025 Taylor &amp; Francis Group, LLC.</t>
        </is>
      </c>
      <c r="G1441" t="inlineStr">
        <is>
          <t>Unimodal</t>
        </is>
      </c>
      <c r="H1441" t="inlineStr">
        <is>
          <t>See abstract</t>
        </is>
      </c>
      <c r="I1441" t="inlineStr">
        <is>
          <t>See abstract</t>
        </is>
      </c>
      <c r="J1441" t="inlineStr">
        <is>
          <t>See abstract (AI/ML)</t>
        </is>
      </c>
      <c r="K1441" t="inlineStr">
        <is>
          <t>See abstract</t>
        </is>
      </c>
      <c r="M1441" t="inlineStr">
        <is>
          <t>See abstract</t>
        </is>
      </c>
      <c r="N1441" t="inlineStr">
        <is>
          <t>See abstract</t>
        </is>
      </c>
      <c r="O1441" t="inlineStr">
        <is>
          <t>Not verified from abstract</t>
        </is>
      </c>
      <c r="P1441" t="inlineStr">
        <is>
          <t>See abstract</t>
        </is>
      </c>
      <c r="Q1441" t="inlineStr">
        <is>
          <t>See abstract</t>
        </is>
      </c>
      <c r="R1441" t="inlineStr">
        <is>
          <t>Not reviewed (not included)</t>
        </is>
      </c>
      <c r="S1441" t="inlineStr">
        <is>
          <t>Not reviewed (not included)</t>
        </is>
      </c>
      <c r="T1441" t="inlineStr">
        <is>
          <t>Abstract screening only. Not Selected for Final 95 (Pending Full Text Review)</t>
        </is>
      </c>
      <c r="U1441" t="inlineStr">
        <is>
          <t>EXCLUDE</t>
        </is>
      </c>
      <c r="V14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41" t="inlineStr">
        <is>
          <t>Excluded: Other Criterion</t>
        </is>
      </c>
      <c r="X1441" t="inlineStr">
        <is>
          <t>Not assessed from abstract</t>
        </is>
      </c>
      <c r="Y1441" t="inlineStr">
        <is>
          <t>Scopus</t>
        </is>
      </c>
      <c r="Z1441" t="inlineStr">
        <is>
          <t>Not determined from abstract</t>
        </is>
      </c>
      <c r="AB1441" t="inlineStr">
        <is>
          <t>Not assessed (not included)</t>
        </is>
      </c>
      <c r="AC1441" t="inlineStr">
        <is>
          <t>Not assessed (not included)</t>
        </is>
      </c>
      <c r="AD1441" t="inlineStr">
        <is>
          <t>Ahire N.K.</t>
        </is>
      </c>
      <c r="AF1441" t="inlineStr">
        <is>
          <t>Unknown - Verify via DOI</t>
        </is>
      </c>
      <c r="AH1441" t="inlineStr">
        <is>
          <t>Not assessed</t>
        </is>
      </c>
      <c r="AI1441" t="inlineStr">
        <is>
          <t>Not reported</t>
        </is>
      </c>
      <c r="AJ1441" t="inlineStr">
        <is>
          <t>Not reported</t>
        </is>
      </c>
      <c r="AK1441" t="inlineStr">
        <is>
          <t>Not reported</t>
        </is>
      </c>
      <c r="AL1441" t="inlineStr">
        <is>
          <t>Not reported</t>
        </is>
      </c>
      <c r="AM1441" t="inlineStr">
        <is>
          <t>Not reported</t>
        </is>
      </c>
      <c r="AN1441" t="inlineStr">
        <is>
          <t>Not reported</t>
        </is>
      </c>
      <c r="AO1441" t="inlineStr">
        <is>
          <t>Not reviewed</t>
        </is>
      </c>
      <c r="AP1441" t="inlineStr">
        <is>
          <t>Not reported</t>
        </is>
      </c>
      <c r="AQ1441" t="inlineStr">
        <is>
          <t>Not reported</t>
        </is>
      </c>
      <c r="AR1441" t="inlineStr">
        <is>
          <t>Not reported</t>
        </is>
      </c>
      <c r="AS1441" t="inlineStr">
        <is>
          <t>See abstract</t>
        </is>
      </c>
      <c r="AT1441" t="inlineStr">
        <is>
          <t>Not reviewed</t>
        </is>
      </c>
      <c r="AU1441" t="inlineStr">
        <is>
          <t>Not reviewed</t>
        </is>
      </c>
      <c r="AV1441" t="inlineStr">
        <is>
          <t>Not reviewed</t>
        </is>
      </c>
      <c r="AW1441" t="inlineStr">
        <is>
          <t>Not reviewed</t>
        </is>
      </c>
      <c r="AX1441" t="inlineStr">
        <is>
          <t>Not reported</t>
        </is>
      </c>
      <c r="AY1441" t="inlineStr">
        <is>
          <t>Not reported</t>
        </is>
      </c>
      <c r="AZ1441" t="inlineStr">
        <is>
          <t>Not reported</t>
        </is>
      </c>
      <c r="BA1441" t="inlineStr">
        <is>
          <t>Not reported</t>
        </is>
      </c>
      <c r="BB1441" t="inlineStr">
        <is>
          <t>Not reported</t>
        </is>
      </c>
      <c r="BC1441" t="inlineStr">
        <is>
          <t>Not reported</t>
        </is>
      </c>
      <c r="BD1441" t="inlineStr">
        <is>
          <t>Not reported</t>
        </is>
      </c>
      <c r="BE1441" t="inlineStr">
        <is>
          <t>Not reported</t>
        </is>
      </c>
      <c r="BF1441" t="inlineStr">
        <is>
          <t>Not reported</t>
        </is>
      </c>
      <c r="BG1441" t="inlineStr">
        <is>
          <t>Not reviewed (not included)</t>
        </is>
      </c>
      <c r="BH1441" t="inlineStr">
        <is>
          <t>N/A</t>
        </is>
      </c>
      <c r="BI1441" t="inlineStr">
        <is>
          <t>Not reviewed</t>
        </is>
      </c>
      <c r="BJ1441" t="inlineStr">
        <is>
          <t>Not reviewed</t>
        </is>
      </c>
      <c r="BK1441" t="inlineStr">
        <is>
          <t>Not reviewed</t>
        </is>
      </c>
      <c r="BL1441" t="inlineStr">
        <is>
          <t>Not reviewed</t>
        </is>
      </c>
      <c r="BM1441" t="inlineStr">
        <is>
          <t>Not reviewed (not included)</t>
        </is>
      </c>
      <c r="BN1441" t="inlineStr">
        <is>
          <t>Not Selected for Final 95 (Pending Full Text Review) - Candidate paper not selected for final 95: Passed abstract screening but not included in final selec</t>
        </is>
      </c>
      <c r="BO1441" t="inlineStr">
        <is>
          <t>Abstract-level screening only</t>
        </is>
      </c>
      <c r="BP1441" t="inlineStr">
        <is>
          <t>Not reported</t>
        </is>
      </c>
    </row>
    <row r="1442">
      <c r="A1442" t="inlineStr">
        <is>
          <t>Diagnostic machine learning applications on clinical populations using functional near infrared spectroscopy: a review</t>
        </is>
      </c>
      <c r="B1442" t="n">
        <v>2024</v>
      </c>
      <c r="C1442" t="inlineStr">
        <is>
          <t>Not checked</t>
        </is>
      </c>
      <c r="D1442" t="inlineStr">
        <is>
          <t>Not checked</t>
        </is>
      </c>
      <c r="E1442" t="inlineStr">
        <is>
          <t>10.1515/REVNEURO-2023-0117</t>
        </is>
      </c>
      <c r="F1442" t="inlineStr">
        <is>
          <t>Functional near-infrared spectroscopy (fNIRS) and its interaction with machine learning (ML) is a popular research topic for the diagnostic classification of clinical disorders due to the lack of robust and objective biomarkers. This review provides an overview of research on psychiatric diseases by using fNIRS and ML. Article search was carried out and 45 studies were evaluated by considering their sample sizes, used features, ML methodology, and reported accuracy. To our best knowledge, this is the first review that reports diagnostic ML applications using fNIRS. We found that there has been an increasing trend to perform ML applications on fNIRS-based biomarker research since 2010. The most studied populations are schizophrenia (n = 12), attention deficit and hyperactivity disorder (n = 7), and autism spectrum disorder (n = 6) are the most studied populations. There is a significant negative correlation between sample size (&gt;21) and accuracy values. Support vector machine (SVM) and deep learning (DL) approaches were the most popular classifier approaches (SVM = 20) (DL = 10). Eight of these studies recruited a number of participants more than 100 for classification. Concentration changes in oxy-hemoglobin (ΔHbO) based features were used more than concentration changes in deoxy-hemoglobin (ΔHb) based ones and the most popular ΔHbO-based features were mean ΔHbO (n = 11) and ΔHbO-based functional connections (n = 11). Using ML on fNIRS data might be a promising approach to reveal specific biomarkers for diagnostic classification.  © 2024 Walter de Gruyter GmbH, Berlin/Boston.</t>
        </is>
      </c>
      <c r="G1442" t="inlineStr">
        <is>
          <t>Unimodal</t>
        </is>
      </c>
      <c r="H1442" t="inlineStr">
        <is>
          <t>See abstract</t>
        </is>
      </c>
      <c r="I1442" t="inlineStr">
        <is>
          <t>See abstract</t>
        </is>
      </c>
      <c r="J1442" t="inlineStr">
        <is>
          <t>See abstract (AI/ML)</t>
        </is>
      </c>
      <c r="K1442" t="inlineStr">
        <is>
          <t>See abstract</t>
        </is>
      </c>
      <c r="M1442" t="inlineStr">
        <is>
          <t>See abstract</t>
        </is>
      </c>
      <c r="N1442" t="inlineStr">
        <is>
          <t>See abstract</t>
        </is>
      </c>
      <c r="O1442" t="inlineStr">
        <is>
          <t>Not verified from abstract</t>
        </is>
      </c>
      <c r="P1442" t="inlineStr">
        <is>
          <t>See abstract</t>
        </is>
      </c>
      <c r="Q1442" t="inlineStr">
        <is>
          <t>See abstract</t>
        </is>
      </c>
      <c r="R1442" t="inlineStr">
        <is>
          <t>Not reviewed (not included)</t>
        </is>
      </c>
      <c r="S1442" t="inlineStr">
        <is>
          <t>Not reviewed (not included)</t>
        </is>
      </c>
      <c r="T1442" t="inlineStr">
        <is>
          <t>Abstract screening only. Not Selected for Final 95 (Pending Full Text Review)</t>
        </is>
      </c>
      <c r="U1442" t="inlineStr">
        <is>
          <t>EXCLUDE</t>
        </is>
      </c>
      <c r="V14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42" t="inlineStr">
        <is>
          <t>Excluded: Other Criterion</t>
        </is>
      </c>
      <c r="X1442" t="inlineStr">
        <is>
          <t>Not assessed from abstract</t>
        </is>
      </c>
      <c r="Y1442" t="inlineStr">
        <is>
          <t>Scopus</t>
        </is>
      </c>
      <c r="Z1442" t="inlineStr">
        <is>
          <t>Not determined from abstract</t>
        </is>
      </c>
      <c r="AB1442" t="inlineStr">
        <is>
          <t>Not assessed (not included)</t>
        </is>
      </c>
      <c r="AC1442" t="inlineStr">
        <is>
          <t>Not assessed (not included)</t>
        </is>
      </c>
      <c r="AD1442" t="inlineStr">
        <is>
          <t>Eken A.; Nassehi F.; Eroǧul O.</t>
        </is>
      </c>
      <c r="AF1442" t="inlineStr">
        <is>
          <t>Unknown - Verify via DOI</t>
        </is>
      </c>
      <c r="AH1442" t="inlineStr">
        <is>
          <t>Not assessed</t>
        </is>
      </c>
      <c r="AI1442" t="inlineStr">
        <is>
          <t>Not reported</t>
        </is>
      </c>
      <c r="AJ1442" t="inlineStr">
        <is>
          <t>Not reported</t>
        </is>
      </c>
      <c r="AK1442" t="inlineStr">
        <is>
          <t>Not reported</t>
        </is>
      </c>
      <c r="AL1442" t="inlineStr">
        <is>
          <t>Not reported</t>
        </is>
      </c>
      <c r="AM1442" t="inlineStr">
        <is>
          <t>Not reported</t>
        </is>
      </c>
      <c r="AN1442" t="inlineStr">
        <is>
          <t>Not reported</t>
        </is>
      </c>
      <c r="AO1442" t="inlineStr">
        <is>
          <t>Not reviewed</t>
        </is>
      </c>
      <c r="AP1442" t="inlineStr">
        <is>
          <t>Not reported</t>
        </is>
      </c>
      <c r="AQ1442" t="inlineStr">
        <is>
          <t>Not reported</t>
        </is>
      </c>
      <c r="AR1442" t="inlineStr">
        <is>
          <t>Not reported</t>
        </is>
      </c>
      <c r="AS1442" t="inlineStr">
        <is>
          <t>See abstract</t>
        </is>
      </c>
      <c r="AT1442" t="inlineStr">
        <is>
          <t>Not reviewed</t>
        </is>
      </c>
      <c r="AU1442" t="inlineStr">
        <is>
          <t>Not reviewed</t>
        </is>
      </c>
      <c r="AV1442" t="inlineStr">
        <is>
          <t>Not reviewed</t>
        </is>
      </c>
      <c r="AW1442" t="inlineStr">
        <is>
          <t>Not reviewed</t>
        </is>
      </c>
      <c r="AX1442" t="inlineStr">
        <is>
          <t>Not reported</t>
        </is>
      </c>
      <c r="AY1442" t="inlineStr">
        <is>
          <t>Not reported</t>
        </is>
      </c>
      <c r="AZ1442" t="inlineStr">
        <is>
          <t>Not reported</t>
        </is>
      </c>
      <c r="BA1442" t="inlineStr">
        <is>
          <t>Not reported</t>
        </is>
      </c>
      <c r="BB1442" t="inlineStr">
        <is>
          <t>Not reported</t>
        </is>
      </c>
      <c r="BC1442" t="inlineStr">
        <is>
          <t>Not reported</t>
        </is>
      </c>
      <c r="BD1442" t="inlineStr">
        <is>
          <t>Not reported</t>
        </is>
      </c>
      <c r="BE1442" t="inlineStr">
        <is>
          <t>Not reported</t>
        </is>
      </c>
      <c r="BF1442" t="inlineStr">
        <is>
          <t>Not reported</t>
        </is>
      </c>
      <c r="BG1442" t="inlineStr">
        <is>
          <t>Not reviewed (not included)</t>
        </is>
      </c>
      <c r="BH1442" t="inlineStr">
        <is>
          <t>N/A</t>
        </is>
      </c>
      <c r="BI1442" t="inlineStr">
        <is>
          <t>Not reviewed</t>
        </is>
      </c>
      <c r="BJ1442" t="inlineStr">
        <is>
          <t>Not reviewed</t>
        </is>
      </c>
      <c r="BK1442" t="inlineStr">
        <is>
          <t>Not reviewed</t>
        </is>
      </c>
      <c r="BL1442" t="inlineStr">
        <is>
          <t>Not reviewed</t>
        </is>
      </c>
      <c r="BM1442" t="inlineStr">
        <is>
          <t>Not reviewed (not included)</t>
        </is>
      </c>
      <c r="BN1442" t="inlineStr">
        <is>
          <t>Not Selected for Final 95 (Pending Full Text Review) - Candidate paper not selected for final 95: Passed abstract screening but not included in final selec</t>
        </is>
      </c>
      <c r="BO1442" t="inlineStr">
        <is>
          <t>Abstract-level screening only</t>
        </is>
      </c>
      <c r="BP1442" t="inlineStr">
        <is>
          <t>Not reported</t>
        </is>
      </c>
    </row>
    <row r="1443">
      <c r="A1443" t="inlineStr">
        <is>
          <t>Age-stratified predictions of suicide attempts using machine learning in middle and late adolescence</t>
        </is>
      </c>
      <c r="B1443" t="n">
        <v>2024</v>
      </c>
      <c r="C1443" t="inlineStr">
        <is>
          <t>Not checked</t>
        </is>
      </c>
      <c r="D1443" t="inlineStr">
        <is>
          <t>Not checked</t>
        </is>
      </c>
      <c r="E1443" t="inlineStr">
        <is>
          <t>10.1016/J.JAD.2024.08.043</t>
        </is>
      </c>
      <c r="F1443" t="inlineStr">
        <is>
          <t>Background: Prevalence of suicidal behaviour increases rapidly in middle to late adolescence. Predicting suicide attempts across different ages would enhance our understanding of how suicidal behaviour manifests in this period of rapid development. This study aimed to develop separate models to predict suicide attempts within a cohort at middle and late adolescence. It also sought to examine differences between the models derived across both developmental stages. Methods: This study used data from the nationally representative Longitudinal Study of Australian Children (N = 2266). We selected over 700 potential suicide attempt predictors measured via self-report questionnaires, and linked healthcare and education administrative datasets. Logistic regression, random forests, and gradient boosting algorithms were developed to predict suicide attempts across two stages (mid-adolescence: 14–15 years; late adolescence: 18–19 years) using predictors sampled two years prior (mid-adolescence: 12–13 years; late adolescence: 16–17 years). Results: The late adolescence models (AUROC = 0.77–0.88, F1-score = 0.22–0.28, Sensitivity = 0.54–0.64) performed better than the mid-adolescence models (AUROC = 0.70–0.76, F1-score = 0.12–0.19, Sensitivity = 0.40–0.64). The most important features for predicting suicide attempts in mid-adolescence were mostly school-related, while the most important features in late adolescence included measures of prior suicidality, psychosocial health, and future plans. Conclusions: To date, this is the first study to use machine learning models to predict suicide attempts at different ages. Our findings suggest that the optimal suicide risk prediction model differs by stage of adolescence. Future research and interventions should consider that risk presentations can change rapidly during adolescence. © 2024 The Authors</t>
        </is>
      </c>
      <c r="G1443" t="inlineStr">
        <is>
          <t>Unimodal</t>
        </is>
      </c>
      <c r="H1443" t="inlineStr">
        <is>
          <t>See abstract</t>
        </is>
      </c>
      <c r="I1443" t="inlineStr">
        <is>
          <t>See abstract</t>
        </is>
      </c>
      <c r="J1443" t="inlineStr">
        <is>
          <t>See abstract (AI/ML)</t>
        </is>
      </c>
      <c r="K1443" t="inlineStr">
        <is>
          <t>See abstract</t>
        </is>
      </c>
      <c r="L1443" t="n">
        <v>2266</v>
      </c>
      <c r="M1443" t="inlineStr">
        <is>
          <t>See abstract</t>
        </is>
      </c>
      <c r="N1443" t="inlineStr">
        <is>
          <t>N≈2266; details in abstract</t>
        </is>
      </c>
      <c r="O1443" t="inlineStr">
        <is>
          <t>Extracted from abstract: N≈2266</t>
        </is>
      </c>
      <c r="P1443" t="inlineStr">
        <is>
          <t>See abstract</t>
        </is>
      </c>
      <c r="Q1443" t="inlineStr">
        <is>
          <t>See abstract</t>
        </is>
      </c>
      <c r="R1443" t="inlineStr">
        <is>
          <t>Not reviewed (not included)</t>
        </is>
      </c>
      <c r="S1443" t="inlineStr">
        <is>
          <t>Not reviewed (not included)</t>
        </is>
      </c>
      <c r="T1443" t="inlineStr">
        <is>
          <t>Abstract screening only. Non-ADHD Focused</t>
        </is>
      </c>
      <c r="U1443" t="inlineStr">
        <is>
          <t>EXCLUDE</t>
        </is>
      </c>
      <c r="V1443" t="inlineStr">
        <is>
          <t>E2-Not ADHD focused: Neither title nor abstract mentions ADHD or attention-deficit/hyperactivity</t>
        </is>
      </c>
      <c r="W1443" t="inlineStr">
        <is>
          <t>Excluded: Not ADHD Focused</t>
        </is>
      </c>
      <c r="X1443" t="inlineStr">
        <is>
          <t>Not assessed from abstract</t>
        </is>
      </c>
      <c r="Y1443" t="inlineStr">
        <is>
          <t>Scopus</t>
        </is>
      </c>
      <c r="Z1443" t="inlineStr">
        <is>
          <t>Not determined from abstract</t>
        </is>
      </c>
      <c r="AB1443" t="inlineStr">
        <is>
          <t>Not assessed (not included)</t>
        </is>
      </c>
      <c r="AC1443" t="inlineStr">
        <is>
          <t>Not assessed (not included)</t>
        </is>
      </c>
      <c r="AD1443" t="inlineStr">
        <is>
          <t>Kusuma K.; Larsen M.; Quiroz J.C.; Torok M.</t>
        </is>
      </c>
      <c r="AF1443" t="inlineStr">
        <is>
          <t>Hybrid OA (Elsevier)</t>
        </is>
      </c>
      <c r="AH1443" t="inlineStr">
        <is>
          <t>Not assessed</t>
        </is>
      </c>
      <c r="AI1443" t="inlineStr">
        <is>
          <t>Not reported</t>
        </is>
      </c>
      <c r="AJ1443" t="inlineStr">
        <is>
          <t>Not reported</t>
        </is>
      </c>
      <c r="AK1443" t="inlineStr">
        <is>
          <t>Not reported</t>
        </is>
      </c>
      <c r="AL1443" t="inlineStr">
        <is>
          <t>Not reported</t>
        </is>
      </c>
      <c r="AM1443" t="inlineStr">
        <is>
          <t>Not reported</t>
        </is>
      </c>
      <c r="AN1443" t="inlineStr">
        <is>
          <t>Not reported</t>
        </is>
      </c>
      <c r="AO1443" t="inlineStr">
        <is>
          <t>Not reviewed</t>
        </is>
      </c>
      <c r="AP1443" t="inlineStr">
        <is>
          <t>Not reported</t>
        </is>
      </c>
      <c r="AQ1443" t="inlineStr">
        <is>
          <t>Not reported</t>
        </is>
      </c>
      <c r="AR1443" t="inlineStr">
        <is>
          <t>Not reported</t>
        </is>
      </c>
      <c r="AS1443" t="inlineStr">
        <is>
          <t>See abstract</t>
        </is>
      </c>
      <c r="AT1443" t="inlineStr">
        <is>
          <t>Not reviewed</t>
        </is>
      </c>
      <c r="AU1443" t="inlineStr">
        <is>
          <t>Not reviewed</t>
        </is>
      </c>
      <c r="AV1443" t="inlineStr">
        <is>
          <t>Not reviewed</t>
        </is>
      </c>
      <c r="AW1443" t="inlineStr">
        <is>
          <t>Not reviewed</t>
        </is>
      </c>
      <c r="AX1443" t="inlineStr">
        <is>
          <t>Not reported</t>
        </is>
      </c>
      <c r="AY1443" t="inlineStr">
        <is>
          <t>Not reported</t>
        </is>
      </c>
      <c r="AZ1443" t="inlineStr">
        <is>
          <t>Not reported</t>
        </is>
      </c>
      <c r="BA1443" t="inlineStr">
        <is>
          <t>Not reported</t>
        </is>
      </c>
      <c r="BB1443" t="inlineStr">
        <is>
          <t>Not reported</t>
        </is>
      </c>
      <c r="BC1443" t="inlineStr">
        <is>
          <t>Not reported</t>
        </is>
      </c>
      <c r="BD1443" t="inlineStr">
        <is>
          <t>Not reported</t>
        </is>
      </c>
      <c r="BE1443" t="inlineStr">
        <is>
          <t>Not reported</t>
        </is>
      </c>
      <c r="BF1443" t="inlineStr">
        <is>
          <t>Not reported</t>
        </is>
      </c>
      <c r="BG1443" t="inlineStr">
        <is>
          <t>Not reviewed (not included)</t>
        </is>
      </c>
      <c r="BH1443" t="inlineStr">
        <is>
          <t>N/A</t>
        </is>
      </c>
      <c r="BI1443" t="inlineStr">
        <is>
          <t>Not reviewed</t>
        </is>
      </c>
      <c r="BJ1443" t="inlineStr">
        <is>
          <t>Not reviewed</t>
        </is>
      </c>
      <c r="BK1443" t="inlineStr">
        <is>
          <t>Not reviewed</t>
        </is>
      </c>
      <c r="BL1443" t="inlineStr">
        <is>
          <t>Not reviewed</t>
        </is>
      </c>
      <c r="BM1443" t="inlineStr">
        <is>
          <t>Not reviewed (not included)</t>
        </is>
      </c>
      <c r="BN1443" t="inlineStr">
        <is>
          <t>Non-ADHD Focused - E2-Not ADHD focused: Neither title nor abstract mentions ADHD or attention-deficit/hyperactivity</t>
        </is>
      </c>
      <c r="BO1443" t="inlineStr">
        <is>
          <t>Abstract-level screening only</t>
        </is>
      </c>
      <c r="BP1443" t="inlineStr">
        <is>
          <t>Not reported</t>
        </is>
      </c>
    </row>
    <row r="1444">
      <c r="A1444" t="inlineStr">
        <is>
          <t>PET Imaging in Psychiatric Disorders</t>
        </is>
      </c>
      <c r="B1444" t="n">
        <v>2025</v>
      </c>
      <c r="C1444" t="inlineStr">
        <is>
          <t>Not checked</t>
        </is>
      </c>
      <c r="D1444" t="inlineStr">
        <is>
          <t>Not checked</t>
        </is>
      </c>
      <c r="E1444" t="inlineStr">
        <is>
          <t>10.1053/J.SEMNUCLMED.2025.06.004</t>
        </is>
      </c>
      <c r="F1444" t="inlineStr">
        <is>
          <t>Positron emission tomography (PET) has emerged as a pivotal imaging modality in the investigation of psychiatric disorders, enabling in vivo assessment of regional cerebral metabolism, neurotransmitter dynamics, receptor binding, synaptic density, and neuroinflammation. This comprehensive review synthesizes current evidence on the utility of PET imaging in elucidating the pathophysiology of major psychiatric conditions—including schizophrenia, mood disorders, autism spectrum disorder, attention-deficit/hyperactivity disorder, and addiction and its potential in clinical decision-making. 18F-FDG-PET has consistently demonstrated regional metabolic abnormalities, most notably prefrontal hypometabolism in schizophrenia and major depressive disorder, with implications for negative symptomatology, cognitive dysfunction, and treatment resistance. Functional FDG-PET (fPET) has recently enabled dynamic metabolic mapping with high temporal resolution, allowing the evaluation of stimulus-induced changes in neuronal activity. Receptor-specific PET tracers have provided further insights into dopaminergic, serotonergic, glutamatergic, and GABAergic dysregulation across psychiatric spectra. Notably, schizophrenia is associated with a increased striatal dopamine (DA) synthesis capacity and DA release, and disrupted frontolimbic connectivity, while depression shows reduced serotonergic transporter binding and lower mGluR5 availability, supporting neurotransmitter system-based subtyping. PET imaging has also revealed neuroinflammatory signatures, such as altered TSPO binding, as well as synaptic density reductions via SV2A tracers in early psychosis, emphasizing shared neurobiological underpinnings and disease progression markers. In pediatric and neurodevelopmental disorders, including ASD, PET and multimodal approaches have contributed to identifying heterogeneous neurochemical phenotypes, linking abnormal glucose metabolism and receptor availability to specific behavioral domains.</t>
        </is>
      </c>
      <c r="G1444" t="inlineStr">
        <is>
          <t>Unimodal</t>
        </is>
      </c>
      <c r="H1444" t="inlineStr">
        <is>
          <t>See abstract</t>
        </is>
      </c>
      <c r="I1444" t="inlineStr">
        <is>
          <t>See abstract</t>
        </is>
      </c>
      <c r="J1444" t="inlineStr">
        <is>
          <t>See abstract (AI/ML)</t>
        </is>
      </c>
      <c r="K1444" t="inlineStr">
        <is>
          <t>See abstract</t>
        </is>
      </c>
      <c r="M1444" t="inlineStr">
        <is>
          <t>See abstract</t>
        </is>
      </c>
      <c r="N1444" t="inlineStr">
        <is>
          <t>See abstract</t>
        </is>
      </c>
      <c r="O1444" t="inlineStr">
        <is>
          <t>Not verified from abstract</t>
        </is>
      </c>
      <c r="P1444" t="inlineStr">
        <is>
          <t>See abstract</t>
        </is>
      </c>
      <c r="Q1444" t="inlineStr">
        <is>
          <t>See abstract</t>
        </is>
      </c>
      <c r="R1444" t="inlineStr">
        <is>
          <t>Not reviewed (not included)</t>
        </is>
      </c>
      <c r="S1444" t="inlineStr">
        <is>
          <t>Not reviewed (not included)</t>
        </is>
      </c>
      <c r="T1444" t="inlineStr">
        <is>
          <t>Abstract screening only. Non-ADHD Focused</t>
        </is>
      </c>
      <c r="U1444" t="inlineStr">
        <is>
          <t>EXCLUDE</t>
        </is>
      </c>
      <c r="V1444" t="inlineStr">
        <is>
          <t>E2-Not ADHD focused: Neither title nor abstract mentions ADHD or attention-deficit/hyperactivity</t>
        </is>
      </c>
      <c r="W1444" t="inlineStr">
        <is>
          <t>Excluded: Not ADHD Focused</t>
        </is>
      </c>
      <c r="X1444" t="inlineStr">
        <is>
          <t>Not assessed from abstract</t>
        </is>
      </c>
      <c r="Y1444" t="inlineStr">
        <is>
          <t>Scopus</t>
        </is>
      </c>
      <c r="Z1444" t="inlineStr">
        <is>
          <t>Not determined from abstract</t>
        </is>
      </c>
      <c r="AB1444" t="inlineStr">
        <is>
          <t>Not assessed (not included)</t>
        </is>
      </c>
      <c r="AC1444" t="inlineStr">
        <is>
          <t>Not assessed (not included)</t>
        </is>
      </c>
      <c r="AD1444" t="inlineStr">
        <is>
          <t>Ferrando R.; Hernandes D.; Ghini B.G.; Coutinho A.M.</t>
        </is>
      </c>
      <c r="AF1444" t="inlineStr">
        <is>
          <t>Unknown - Verify via DOI</t>
        </is>
      </c>
      <c r="AH1444" t="inlineStr">
        <is>
          <t>Not assessed</t>
        </is>
      </c>
      <c r="AI1444" t="inlineStr">
        <is>
          <t>Not reported</t>
        </is>
      </c>
      <c r="AJ1444" t="inlineStr">
        <is>
          <t>Not reported</t>
        </is>
      </c>
      <c r="AK1444" t="inlineStr">
        <is>
          <t>Not reported</t>
        </is>
      </c>
      <c r="AL1444" t="inlineStr">
        <is>
          <t>Not reported</t>
        </is>
      </c>
      <c r="AM1444" t="inlineStr">
        <is>
          <t>Not reported</t>
        </is>
      </c>
      <c r="AN1444" t="inlineStr">
        <is>
          <t>Not reported</t>
        </is>
      </c>
      <c r="AO1444" t="inlineStr">
        <is>
          <t>Not reviewed</t>
        </is>
      </c>
      <c r="AP1444" t="inlineStr">
        <is>
          <t>Not reported</t>
        </is>
      </c>
      <c r="AQ1444" t="inlineStr">
        <is>
          <t>Not reported</t>
        </is>
      </c>
      <c r="AR1444" t="inlineStr">
        <is>
          <t>Not reported</t>
        </is>
      </c>
      <c r="AS1444" t="inlineStr">
        <is>
          <t>See abstract</t>
        </is>
      </c>
      <c r="AT1444" t="inlineStr">
        <is>
          <t>Not reviewed</t>
        </is>
      </c>
      <c r="AU1444" t="inlineStr">
        <is>
          <t>Not reviewed</t>
        </is>
      </c>
      <c r="AV1444" t="inlineStr">
        <is>
          <t>Not reviewed</t>
        </is>
      </c>
      <c r="AW1444" t="inlineStr">
        <is>
          <t>Not reviewed</t>
        </is>
      </c>
      <c r="AX1444" t="inlineStr">
        <is>
          <t>Not reported</t>
        </is>
      </c>
      <c r="AY1444" t="inlineStr">
        <is>
          <t>Not reported</t>
        </is>
      </c>
      <c r="AZ1444" t="inlineStr">
        <is>
          <t>Not reported</t>
        </is>
      </c>
      <c r="BA1444" t="inlineStr">
        <is>
          <t>Not reported</t>
        </is>
      </c>
      <c r="BB1444" t="inlineStr">
        <is>
          <t>Not reported</t>
        </is>
      </c>
      <c r="BC1444" t="inlineStr">
        <is>
          <t>Not reported</t>
        </is>
      </c>
      <c r="BD1444" t="inlineStr">
        <is>
          <t>Not reported</t>
        </is>
      </c>
      <c r="BE1444" t="inlineStr">
        <is>
          <t>Not reported</t>
        </is>
      </c>
      <c r="BF1444" t="inlineStr">
        <is>
          <t>Not reported</t>
        </is>
      </c>
      <c r="BG1444" t="inlineStr">
        <is>
          <t>Not reviewed (not included)</t>
        </is>
      </c>
      <c r="BH1444" t="inlineStr">
        <is>
          <t>N/A</t>
        </is>
      </c>
      <c r="BI1444" t="inlineStr">
        <is>
          <t>Not reviewed</t>
        </is>
      </c>
      <c r="BJ1444" t="inlineStr">
        <is>
          <t>Not reviewed</t>
        </is>
      </c>
      <c r="BK1444" t="inlineStr">
        <is>
          <t>Not reviewed</t>
        </is>
      </c>
      <c r="BL1444" t="inlineStr">
        <is>
          <t>Not reviewed</t>
        </is>
      </c>
      <c r="BM1444" t="inlineStr">
        <is>
          <t>Not reviewed (not included)</t>
        </is>
      </c>
      <c r="BN1444" t="inlineStr">
        <is>
          <t>Non-ADHD Focused - E2-Not ADHD focused: Neither title nor abstract mentions ADHD or attention-deficit/hyperactivity</t>
        </is>
      </c>
      <c r="BO1444" t="inlineStr">
        <is>
          <t>Abstract-level screening only</t>
        </is>
      </c>
      <c r="BP1444" t="inlineStr">
        <is>
          <t>Not reported</t>
        </is>
      </c>
    </row>
    <row r="1445">
      <c r="A1445" t="inlineStr">
        <is>
          <t>Integrated transcriptomic and network analysis reveals candidate immune–metabolic biomarkers in children with the inattentive type of ADHD</t>
        </is>
      </c>
      <c r="B1445" t="n">
        <v>2025</v>
      </c>
      <c r="C1445" t="inlineStr">
        <is>
          <t>Not checked</t>
        </is>
      </c>
      <c r="D1445" t="inlineStr">
        <is>
          <t>Not checked</t>
        </is>
      </c>
      <c r="E1445" t="inlineStr">
        <is>
          <t>10.3389/FPSYT.2025.1642817</t>
        </is>
      </c>
      <c r="F1445" t="inlineStr">
        <is>
          <t>Background: Attention-Deficit/Hyperactivity Disorder (ADHD) is a clinically heterogeneous neurodevelopmental disorder. Its inattentive presentation (ADHD-I) is a common subtype characterized predominantly by difficulties in sustaining attention, organization skills, and task completion. The biological foundations of ADHD-I remain unclear, hampering the development of effective treatments. This study aimed to identify potential ADHD-I biomarker candidates to guide the therapeutic strategies. Methods: We analyzed transcriptome sequencing data from a cohort of 32 children (15 control, 17 ADHD-I; aged 6–12 years;81.2% male). All ADHD-I participants were medication-naïve and without comorbid neurodevelopmental or major psychiatric conditions) to systematically identify potential biomarkers for ADHD-I. Candidate genes were identified by integrating differential expression analysis with weighted gene co-expression network analysis (WGCNA) modules. High-confidence biomarkers were selected via a multi-step pipeline combining protein-protein interaction (PPI) network analysis and machine learning feature selection (LASSO regression, Boruta algorithm). Biomarker performance was evaluated using ROC and gene expression analyses, and a predictive nomogram was developed. The ADHD-I molecular landscape was explored through functional enrichment, immune cell profiling, pharmacological screening, and ligand-receptor interaction modeling. Results: Cluster of Differentiation 180(CD180) and Cytochrome c Oxidase Assembly Factor 3(COA3) were identified as potential ADHD-I biomarker candidates. Both showed high preliminary diagnostic accuracy (AUC &gt; 0.8) and significantly elevated expression in ADHD – I cohorts. The nomogram incorporating these biomarkers showed preliminary predictive accuracy for ADHD-I risk stratification (AUC = 0.878) in this cohort. Pathway enrichment analysis further localized CD180 and COA3 to the dorsoventral axis formation pathway, suggesting their role in developm</t>
        </is>
      </c>
      <c r="G1445" t="inlineStr">
        <is>
          <t>Unimodal</t>
        </is>
      </c>
      <c r="H1445" t="inlineStr">
        <is>
          <t>See abstract</t>
        </is>
      </c>
      <c r="I1445" t="inlineStr">
        <is>
          <t>See abstract</t>
        </is>
      </c>
      <c r="J1445" t="inlineStr">
        <is>
          <t>See abstract (AI/ML)</t>
        </is>
      </c>
      <c r="K1445" t="inlineStr">
        <is>
          <t>See abstract</t>
        </is>
      </c>
      <c r="M1445" t="inlineStr">
        <is>
          <t>See abstract</t>
        </is>
      </c>
      <c r="N1445" t="inlineStr">
        <is>
          <t>See abstract</t>
        </is>
      </c>
      <c r="O1445" t="inlineStr">
        <is>
          <t>Not verified from abstract</t>
        </is>
      </c>
      <c r="P1445" t="inlineStr">
        <is>
          <t>See abstract</t>
        </is>
      </c>
      <c r="Q1445" t="inlineStr">
        <is>
          <t>See abstract</t>
        </is>
      </c>
      <c r="R1445" t="inlineStr">
        <is>
          <t>Not reviewed (not included)</t>
        </is>
      </c>
      <c r="S1445" t="inlineStr">
        <is>
          <t>Not reviewed (not included)</t>
        </is>
      </c>
      <c r="T1445" t="inlineStr">
        <is>
          <t>Abstract screening only. Not Selected for Final 95 (Pending Full Text Review)</t>
        </is>
      </c>
      <c r="U1445" t="inlineStr">
        <is>
          <t>EXCLUDE</t>
        </is>
      </c>
      <c r="V14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45" t="inlineStr">
        <is>
          <t>Excluded: Other Criterion</t>
        </is>
      </c>
      <c r="X1445" t="inlineStr">
        <is>
          <t>Not assessed from abstract</t>
        </is>
      </c>
      <c r="Y1445" t="inlineStr">
        <is>
          <t>Scopus</t>
        </is>
      </c>
      <c r="Z1445" t="inlineStr">
        <is>
          <t>Not determined from abstract</t>
        </is>
      </c>
      <c r="AB1445" t="inlineStr">
        <is>
          <t>Not assessed (not included)</t>
        </is>
      </c>
      <c r="AC1445" t="inlineStr">
        <is>
          <t>Not assessed (not included)</t>
        </is>
      </c>
      <c r="AD1445" t="inlineStr">
        <is>
          <t>Shao Q.; Lin X.; Chen Y.</t>
        </is>
      </c>
      <c r="AF1445" t="inlineStr">
        <is>
          <t>Gold OA (Frontiers)</t>
        </is>
      </c>
      <c r="AH1445" t="inlineStr">
        <is>
          <t>Not assessed</t>
        </is>
      </c>
      <c r="AI1445" t="inlineStr">
        <is>
          <t>Not reported</t>
        </is>
      </c>
      <c r="AJ1445" t="n">
        <v>15</v>
      </c>
      <c r="AK1445" t="inlineStr">
        <is>
          <t>Not reported</t>
        </is>
      </c>
      <c r="AL1445" t="inlineStr">
        <is>
          <t>Not reported</t>
        </is>
      </c>
      <c r="AM1445" t="inlineStr">
        <is>
          <t>Not reported</t>
        </is>
      </c>
      <c r="AN1445" t="inlineStr">
        <is>
          <t>Not reported</t>
        </is>
      </c>
      <c r="AO1445" t="inlineStr">
        <is>
          <t>Not reviewed</t>
        </is>
      </c>
      <c r="AP1445" t="inlineStr">
        <is>
          <t>Not reported</t>
        </is>
      </c>
      <c r="AQ1445" t="inlineStr">
        <is>
          <t>Not reported</t>
        </is>
      </c>
      <c r="AR1445" t="inlineStr">
        <is>
          <t>Not reported</t>
        </is>
      </c>
      <c r="AS1445" t="inlineStr">
        <is>
          <t>See abstract</t>
        </is>
      </c>
      <c r="AT1445" t="inlineStr">
        <is>
          <t>Not reviewed</t>
        </is>
      </c>
      <c r="AU1445" t="inlineStr">
        <is>
          <t>Not reviewed</t>
        </is>
      </c>
      <c r="AV1445" t="inlineStr">
        <is>
          <t>Not reviewed</t>
        </is>
      </c>
      <c r="AW1445" t="inlineStr">
        <is>
          <t>Not reviewed</t>
        </is>
      </c>
      <c r="AX1445" t="inlineStr">
        <is>
          <t>Not reported</t>
        </is>
      </c>
      <c r="AY1445" t="inlineStr">
        <is>
          <t>Not reported</t>
        </is>
      </c>
      <c r="AZ1445" t="inlineStr">
        <is>
          <t>Not reported</t>
        </is>
      </c>
      <c r="BA1445" t="inlineStr">
        <is>
          <t>Not reported</t>
        </is>
      </c>
      <c r="BB1445" t="inlineStr">
        <is>
          <t>Not reported</t>
        </is>
      </c>
      <c r="BC1445" t="inlineStr">
        <is>
          <t>Not reported</t>
        </is>
      </c>
      <c r="BD1445" t="inlineStr">
        <is>
          <t>Not reported</t>
        </is>
      </c>
      <c r="BE1445" t="inlineStr">
        <is>
          <t>Not reported</t>
        </is>
      </c>
      <c r="BF1445" t="inlineStr">
        <is>
          <t>Not reported</t>
        </is>
      </c>
      <c r="BG1445" t="inlineStr">
        <is>
          <t>Not reviewed (not included)</t>
        </is>
      </c>
      <c r="BH1445" t="inlineStr">
        <is>
          <t>N/A</t>
        </is>
      </c>
      <c r="BI1445" t="inlineStr">
        <is>
          <t>Not reviewed</t>
        </is>
      </c>
      <c r="BJ1445" t="inlineStr">
        <is>
          <t>Not reviewed</t>
        </is>
      </c>
      <c r="BK1445" t="inlineStr">
        <is>
          <t>Not reviewed</t>
        </is>
      </c>
      <c r="BL1445" t="inlineStr">
        <is>
          <t>Not reviewed</t>
        </is>
      </c>
      <c r="BM1445" t="inlineStr">
        <is>
          <t>Not reviewed (not included)</t>
        </is>
      </c>
      <c r="BN1445" t="inlineStr">
        <is>
          <t>Not Selected for Final 95 (Pending Full Text Review) - Candidate paper not selected for final 95: Passed abstract screening but not included in final selec</t>
        </is>
      </c>
      <c r="BO1445" t="inlineStr">
        <is>
          <t>Abstract-level screening only</t>
        </is>
      </c>
      <c r="BP1445" t="inlineStr">
        <is>
          <t>Not reported</t>
        </is>
      </c>
    </row>
    <row r="1446">
      <c r="A1446" t="inlineStr">
        <is>
          <t>Artificial intelligence-driven electroencephalogram analysis for early attention deficit hyperactivity disorder detection in children to prevent learning disabilities and mental health challenges</t>
        </is>
      </c>
      <c r="B1446" t="n">
        <v>2025</v>
      </c>
      <c r="C1446" t="inlineStr">
        <is>
          <t>Not checked</t>
        </is>
      </c>
      <c r="D1446" t="inlineStr">
        <is>
          <t>Not checked</t>
        </is>
      </c>
      <c r="E1446" t="inlineStr">
        <is>
          <t>10.1080/21622965.2025.2564084</t>
        </is>
      </c>
      <c r="F1446" t="inlineStr">
        <is>
          <t>Objective: Mental health (MH) and attention deficit hyperactivity disorder (ADHD) are inextricably linked, having the same symptoms and complications. The goal of this research is to pinpoint the precise brain areas that cause ADHD in children and to make it possible to diagnose the disorder early. The study intends to provide a trustworthy diagnosis framework that enables prompt intervention using cutting-edge electroencephalogram (EEG) data analysis and machine learning (ML) approaches. Method: This study uses EEG decomposition for improved ADHD detection. Decomposition techniques, such as the discrete cosine transform (DCT), short-time Fourier transform (STFT), and empirical mode decomposition (EMD), are used to break down EEG signals into sub-bases. As STFT demonstrated the highest accuracy, in further studies ML algorithms use STFT sub-bands on various combinations of brain regions as feed-ins to detect ADHD. Result: The results demonstrate that STFT methods outperform DCT and EMD. The trial outcomes revealed that, when utilizing a combination of 19 electrode sites, the STFT approach achieved the best accuracies, specifically 96% with light gradient-boosting machine (LightGBM) models. However, when utilizing STFT with LightGBM, the combination of Fp1F3C3C4P4 (5 electrode placements) yields 91% accuracy and 93% on Fp1F3C3C4P4 as well as Fp1F3C3C4F8. Novelty: While our previous research has separately investigated the efficacy of EMD and STFT/DCT, this presents the first comprehensive, head-to-head comparison of all three techniques within a unified framework. We conclusively demonstrate that STFT-based features, when paired with a LightGBM classifier, achieve a new state-of-the-art accuracy of 96%. Building on this superior model, we conduct a novel and granular electrode-reduction analysis to identify a minimal 5-channel configuration that maintains over 91% accuracy, directly addressing the need for scalable and cost-effective diagnostic systems and establishi</t>
        </is>
      </c>
      <c r="G1446" t="inlineStr">
        <is>
          <t>Unimodal</t>
        </is>
      </c>
      <c r="H1446" t="inlineStr">
        <is>
          <t>See abstract</t>
        </is>
      </c>
      <c r="I1446" t="inlineStr">
        <is>
          <t>See abstract</t>
        </is>
      </c>
      <c r="J1446" t="inlineStr">
        <is>
          <t>See abstract (AI/ML)</t>
        </is>
      </c>
      <c r="K1446" t="inlineStr">
        <is>
          <t>See abstract</t>
        </is>
      </c>
      <c r="M1446" t="inlineStr">
        <is>
          <t>See abstract</t>
        </is>
      </c>
      <c r="N1446" t="inlineStr">
        <is>
          <t>See abstract</t>
        </is>
      </c>
      <c r="O1446" t="inlineStr">
        <is>
          <t>Not verified from abstract</t>
        </is>
      </c>
      <c r="P1446" t="inlineStr">
        <is>
          <t>See abstract</t>
        </is>
      </c>
      <c r="Q1446" t="inlineStr">
        <is>
          <t>See abstract</t>
        </is>
      </c>
      <c r="R1446" t="inlineStr">
        <is>
          <t>Not reviewed (not included)</t>
        </is>
      </c>
      <c r="S1446" t="inlineStr">
        <is>
          <t>Not reviewed (not included)</t>
        </is>
      </c>
      <c r="T1446" t="inlineStr">
        <is>
          <t>Abstract screening only. Not Selected for Final 95 (Pending Full Text Review)</t>
        </is>
      </c>
      <c r="U1446" t="inlineStr">
        <is>
          <t>EXCLUDE</t>
        </is>
      </c>
      <c r="V14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46" t="inlineStr">
        <is>
          <t>Excluded: Other Criterion</t>
        </is>
      </c>
      <c r="X1446" t="inlineStr">
        <is>
          <t>Not assessed from abstract</t>
        </is>
      </c>
      <c r="Y1446" t="inlineStr">
        <is>
          <t>Scopus</t>
        </is>
      </c>
      <c r="Z1446" t="inlineStr">
        <is>
          <t>Not determined from abstract</t>
        </is>
      </c>
      <c r="AB1446" t="inlineStr">
        <is>
          <t>Not assessed (not included)</t>
        </is>
      </c>
      <c r="AC1446" t="inlineStr">
        <is>
          <t>Not assessed (not included)</t>
        </is>
      </c>
      <c r="AD1446" t="inlineStr">
        <is>
          <t>Deshmukh M.; Khemchandani M.</t>
        </is>
      </c>
      <c r="AF1446" t="inlineStr">
        <is>
          <t>Unknown - Verify via DOI</t>
        </is>
      </c>
      <c r="AH1446" t="inlineStr">
        <is>
          <t>Not assessed</t>
        </is>
      </c>
      <c r="AI1446" t="inlineStr">
        <is>
          <t>Not reported</t>
        </is>
      </c>
      <c r="AJ1446" t="inlineStr">
        <is>
          <t>Not reported</t>
        </is>
      </c>
      <c r="AK1446" t="inlineStr">
        <is>
          <t>Not reported</t>
        </is>
      </c>
      <c r="AL1446" t="inlineStr">
        <is>
          <t>Not reported</t>
        </is>
      </c>
      <c r="AM1446" t="inlineStr">
        <is>
          <t>Not reported</t>
        </is>
      </c>
      <c r="AN1446" t="inlineStr">
        <is>
          <t>Not reported</t>
        </is>
      </c>
      <c r="AO1446" t="inlineStr">
        <is>
          <t>Not reviewed</t>
        </is>
      </c>
      <c r="AP1446" t="inlineStr">
        <is>
          <t>Not reported</t>
        </is>
      </c>
      <c r="AQ1446" t="inlineStr">
        <is>
          <t>Not reported</t>
        </is>
      </c>
      <c r="AR1446" t="inlineStr">
        <is>
          <t>Not reported</t>
        </is>
      </c>
      <c r="AS1446" t="inlineStr">
        <is>
          <t>See abstract</t>
        </is>
      </c>
      <c r="AT1446" t="inlineStr">
        <is>
          <t>Not reviewed</t>
        </is>
      </c>
      <c r="AU1446" t="inlineStr">
        <is>
          <t>Not reviewed</t>
        </is>
      </c>
      <c r="AV1446" t="inlineStr">
        <is>
          <t>Not reviewed</t>
        </is>
      </c>
      <c r="AW1446" t="inlineStr">
        <is>
          <t>Not reviewed</t>
        </is>
      </c>
      <c r="AX1446" t="inlineStr">
        <is>
          <t>Not reported</t>
        </is>
      </c>
      <c r="AY1446" t="inlineStr">
        <is>
          <t>Not reported</t>
        </is>
      </c>
      <c r="AZ1446" t="inlineStr">
        <is>
          <t>Not reported</t>
        </is>
      </c>
      <c r="BA1446" t="inlineStr">
        <is>
          <t>Not reported</t>
        </is>
      </c>
      <c r="BB1446" t="inlineStr">
        <is>
          <t>Not reported</t>
        </is>
      </c>
      <c r="BC1446" t="inlineStr">
        <is>
          <t>Not reported</t>
        </is>
      </c>
      <c r="BD1446" t="inlineStr">
        <is>
          <t>Not reported</t>
        </is>
      </c>
      <c r="BE1446" t="inlineStr">
        <is>
          <t>Not reported</t>
        </is>
      </c>
      <c r="BF1446" t="inlineStr">
        <is>
          <t>Not reported</t>
        </is>
      </c>
      <c r="BG1446" t="inlineStr">
        <is>
          <t>Not reviewed (not included)</t>
        </is>
      </c>
      <c r="BH1446" t="inlineStr">
        <is>
          <t>N/A</t>
        </is>
      </c>
      <c r="BI1446" t="inlineStr">
        <is>
          <t>Not reviewed</t>
        </is>
      </c>
      <c r="BJ1446" t="inlineStr">
        <is>
          <t>Not reviewed</t>
        </is>
      </c>
      <c r="BK1446" t="inlineStr">
        <is>
          <t>Not reviewed</t>
        </is>
      </c>
      <c r="BL1446" t="inlineStr">
        <is>
          <t>Not reviewed</t>
        </is>
      </c>
      <c r="BM1446" t="inlineStr">
        <is>
          <t>Not reviewed (not included)</t>
        </is>
      </c>
      <c r="BN1446" t="inlineStr">
        <is>
          <t>Not Selected for Final 95 (Pending Full Text Review) - Candidate paper not selected for final 95: Passed abstract screening but not included in final selec</t>
        </is>
      </c>
      <c r="BO1446" t="inlineStr">
        <is>
          <t>Abstract-level screening only</t>
        </is>
      </c>
      <c r="BP1446" t="inlineStr">
        <is>
          <t>Not reported</t>
        </is>
      </c>
    </row>
    <row r="1447">
      <c r="A1447" t="inlineStr">
        <is>
          <t>Are brain networks classifiable?</t>
        </is>
      </c>
      <c r="B1447" t="n">
        <v>2024</v>
      </c>
      <c r="C1447" t="inlineStr">
        <is>
          <t>Not checked</t>
        </is>
      </c>
      <c r="D1447" t="inlineStr">
        <is>
          <t>Not checked</t>
        </is>
      </c>
      <c r="E1447" t="inlineStr">
        <is>
          <t>10.1007/S13721-024-00482-1</t>
        </is>
      </c>
      <c r="F1447" t="inlineStr">
        <is>
          <t>Autism Spectrum Disorder (ASD) and Attention Deficit Hyperactivity Disorder (ADHD) are neurodevelopmental conditions that manifest early in life, impacting cognitive, social, and behavioral functioning. ASD is characterized by difficulties in social interaction, communication challenges, and repetitive behaviors, whereas ADHD is distinguished by patterns of inattention, hyperactivity, and impulsivity. Early diagnosis of ASD and ADHD is crucial as it enables timely intervention and can significantly improve outcomes. Toward this goal, this research explores the potential of functional Magnetic Resonance Imaging (fMRI) to identify biological markers of ASD and ADHD through the analysis of functional connectivity in the brain. This work makes several important contributions. It successfully replicates and improves a state-of-the-art methodology, Contrast Subgraphs. In pursuit of simplification and efficiency using graph-theoretic approaches, an innovative technique called Discriminative Edges (DE) is introduced. DE not only achieves comparable accuracy but also offers significant improvements in speed and explainability. Furthermore, this study explores alternative methodologies, including the representation of graphs as tables for classification purposes. This technique demonstrates performance close to more intricate, cutting-edge methods. Further investigation into the incorporation of higher-order connectivity patterns reveals that such additions do not improve classification outcomes. Finally, our study using similarity measures sheds light on the challenges associated with classifying brain networks, highlighting the need for further research in this domain. © The Author(s), under exclusive licence to Springer-Verlag GmbH Austria, part of Springer Nature 2024.</t>
        </is>
      </c>
      <c r="G1447" t="inlineStr">
        <is>
          <t>Unimodal</t>
        </is>
      </c>
      <c r="H1447" t="inlineStr">
        <is>
          <t>See abstract</t>
        </is>
      </c>
      <c r="I1447" t="inlineStr">
        <is>
          <t>See abstract</t>
        </is>
      </c>
      <c r="J1447" t="inlineStr">
        <is>
          <t>See abstract (AI/ML)</t>
        </is>
      </c>
      <c r="K1447" t="inlineStr">
        <is>
          <t>See abstract</t>
        </is>
      </c>
      <c r="M1447" t="inlineStr">
        <is>
          <t>See abstract</t>
        </is>
      </c>
      <c r="N1447" t="inlineStr">
        <is>
          <t>See abstract</t>
        </is>
      </c>
      <c r="O1447" t="inlineStr">
        <is>
          <t>Not verified from abstract</t>
        </is>
      </c>
      <c r="P1447" t="inlineStr">
        <is>
          <t>See abstract</t>
        </is>
      </c>
      <c r="Q1447" t="inlineStr">
        <is>
          <t>See abstract</t>
        </is>
      </c>
      <c r="R1447" t="inlineStr">
        <is>
          <t>Not reviewed (not included)</t>
        </is>
      </c>
      <c r="S1447" t="inlineStr">
        <is>
          <t>Not reviewed (not included)</t>
        </is>
      </c>
      <c r="T1447" t="inlineStr">
        <is>
          <t>Abstract screening only. No AI/ML Methods</t>
        </is>
      </c>
      <c r="U1447" t="inlineStr">
        <is>
          <t>EXCLUDE</t>
        </is>
      </c>
      <c r="V1447" t="inlineStr">
        <is>
          <t>E1-No AI/ML/DL: Abstract and title do not describe application of AI, ML, or DL methods</t>
        </is>
      </c>
      <c r="W1447" t="inlineStr">
        <is>
          <t>Excluded: No AI/ML Methods</t>
        </is>
      </c>
      <c r="X1447" t="inlineStr">
        <is>
          <t>Not assessed from abstract</t>
        </is>
      </c>
      <c r="Y1447" t="inlineStr">
        <is>
          <t>Scopus</t>
        </is>
      </c>
      <c r="Z1447" t="inlineStr">
        <is>
          <t>Not determined from abstract</t>
        </is>
      </c>
      <c r="AB1447" t="inlineStr">
        <is>
          <t>Not assessed (not included)</t>
        </is>
      </c>
      <c r="AC1447" t="inlineStr">
        <is>
          <t>Not assessed (not included)</t>
        </is>
      </c>
      <c r="AD1447" t="inlineStr">
        <is>
          <t>Enns K.; Ferdous K.T.; Balasubramanian S.; Ghosh S.; Srinivasan V.; Thomo A.</t>
        </is>
      </c>
      <c r="AF1447" t="inlineStr">
        <is>
          <t>Hybrid OA (Springer)</t>
        </is>
      </c>
      <c r="AH1447" t="inlineStr">
        <is>
          <t>Not assessed</t>
        </is>
      </c>
      <c r="AI1447" t="inlineStr">
        <is>
          <t>Not reported</t>
        </is>
      </c>
      <c r="AJ1447" t="inlineStr">
        <is>
          <t>Not reported</t>
        </is>
      </c>
      <c r="AK1447" t="inlineStr">
        <is>
          <t>Not reported</t>
        </is>
      </c>
      <c r="AL1447" t="inlineStr">
        <is>
          <t>Not reported</t>
        </is>
      </c>
      <c r="AM1447" t="inlineStr">
        <is>
          <t>Not reported</t>
        </is>
      </c>
      <c r="AN1447" t="inlineStr">
        <is>
          <t>Not reported</t>
        </is>
      </c>
      <c r="AO1447" t="inlineStr">
        <is>
          <t>Not reviewed</t>
        </is>
      </c>
      <c r="AP1447" t="inlineStr">
        <is>
          <t>Not reported</t>
        </is>
      </c>
      <c r="AQ1447" t="inlineStr">
        <is>
          <t>Not reported</t>
        </is>
      </c>
      <c r="AR1447" t="inlineStr">
        <is>
          <t>Not reported</t>
        </is>
      </c>
      <c r="AS1447" t="inlineStr">
        <is>
          <t>See abstract</t>
        </is>
      </c>
      <c r="AT1447" t="inlineStr">
        <is>
          <t>Not reviewed</t>
        </is>
      </c>
      <c r="AU1447" t="inlineStr">
        <is>
          <t>Not reviewed</t>
        </is>
      </c>
      <c r="AV1447" t="inlineStr">
        <is>
          <t>Not reviewed</t>
        </is>
      </c>
      <c r="AW1447" t="inlineStr">
        <is>
          <t>Not reviewed</t>
        </is>
      </c>
      <c r="AX1447" t="inlineStr">
        <is>
          <t>Not reported</t>
        </is>
      </c>
      <c r="AY1447" t="inlineStr">
        <is>
          <t>Not reported</t>
        </is>
      </c>
      <c r="AZ1447" t="inlineStr">
        <is>
          <t>Not reported</t>
        </is>
      </c>
      <c r="BA1447" t="inlineStr">
        <is>
          <t>Not reported</t>
        </is>
      </c>
      <c r="BB1447" t="inlineStr">
        <is>
          <t>Not reported</t>
        </is>
      </c>
      <c r="BC1447" t="inlineStr">
        <is>
          <t>Not reported</t>
        </is>
      </c>
      <c r="BD1447" t="inlineStr">
        <is>
          <t>Not reported</t>
        </is>
      </c>
      <c r="BE1447" t="inlineStr">
        <is>
          <t>Not reported</t>
        </is>
      </c>
      <c r="BF1447" t="inlineStr">
        <is>
          <t>Not reported</t>
        </is>
      </c>
      <c r="BG1447" t="inlineStr">
        <is>
          <t>Not reviewed (not included)</t>
        </is>
      </c>
      <c r="BH1447" t="inlineStr">
        <is>
          <t>N/A</t>
        </is>
      </c>
      <c r="BI1447" t="inlineStr">
        <is>
          <t>Not reviewed</t>
        </is>
      </c>
      <c r="BJ1447" t="inlineStr">
        <is>
          <t>Not reviewed</t>
        </is>
      </c>
      <c r="BK1447" t="inlineStr">
        <is>
          <t>Not reviewed</t>
        </is>
      </c>
      <c r="BL1447" t="inlineStr">
        <is>
          <t>Not reviewed</t>
        </is>
      </c>
      <c r="BM1447" t="inlineStr">
        <is>
          <t>Not reviewed (not included)</t>
        </is>
      </c>
      <c r="BN1447" t="inlineStr">
        <is>
          <t>No AI/ML Methods - E1-No AI/ML/DL: Abstract and title do not describe application of AI, ML, or DL methods</t>
        </is>
      </c>
      <c r="BO1447" t="inlineStr">
        <is>
          <t>Abstract-level screening only</t>
        </is>
      </c>
      <c r="BP1447" t="inlineStr">
        <is>
          <t>44</t>
        </is>
      </c>
    </row>
    <row r="1448">
      <c r="A1448" t="inlineStr">
        <is>
          <t>A consistency-driven pseudo-labeling framework for robust functional connectivity modeling in neuropsychiatric disorder diagnosis</t>
        </is>
      </c>
      <c r="B1448" t="n">
        <v>2026</v>
      </c>
      <c r="C1448" t="inlineStr">
        <is>
          <t>Not checked</t>
        </is>
      </c>
      <c r="D1448" t="inlineStr">
        <is>
          <t>Not checked</t>
        </is>
      </c>
      <c r="E1448" t="inlineStr">
        <is>
          <t>10.1016/J.ENGAPPAI.2025.113556</t>
        </is>
      </c>
      <c r="F1448" t="inlineStr">
        <is>
          <t>The incidence of neuropsychiatric disorders such as Autism Spectrum Disorder (ASD), Attention Deficit Hyperactivity Disorder (ADHD), and Major Depressive Disorder (MDD) continues to rise. Deep learning-based computer-aided diagnosis (CAD) has emerged as a promising approach to alleviate the increasing burden on neuroimaging-based clinical resources. However, neuroimaging modalities such as functional magnetic resonance imaging (fMRI) involve complex spatiotemporal characteristics, making their representations susceptible to various types of noise and interference, which in turn hampers the effectiveness of CAD. To address this challenge, we propose a pseudo-label consistency-driven framework for functional connectivity (FC) reconstruction and discriminative modeling (PL-FCDM), aiming to enhance both the representational quality and discriminative power of FC features. Specifically, two complementary pseudo-labeling models are developed to independently capture discriminative features from the temporal domain (time series) and spatial domain (dynamic functional connectivity), enabling pseudo label prediction from distinct modalities. Then a consistency-based filtering strategy is applied to construct high-confidence reconstructed functional connectivity. These graphs are subsequently fed into a classification model comprising a Feature Optimization Autoencoder and a Depthwise Separable Convolutional Neural Network for efficient identification of neuropsychiatric disorders. Extensive experiments conducted on four publicly available multi-site datasets—ABIDE I, ABIDE II, ADHD-200, and REST-meta-MDD demonstrate that the proposed method achieves classification accuracies of 76.14%, 74.37%, 72.89%, and 71.15%, respectively. These results consistently outperform several state-of-the-art approaches, validating the effectiveness and robustness of the proposed framework in feature refinement and multi-disorder recognition. © 2025 Elsevier Ltd.</t>
        </is>
      </c>
      <c r="G1448" t="inlineStr">
        <is>
          <t>Unimodal</t>
        </is>
      </c>
      <c r="H1448" t="inlineStr">
        <is>
          <t>See abstract</t>
        </is>
      </c>
      <c r="I1448" t="inlineStr">
        <is>
          <t>See abstract</t>
        </is>
      </c>
      <c r="J1448" t="inlineStr">
        <is>
          <t>See abstract (AI/ML)</t>
        </is>
      </c>
      <c r="K1448" t="inlineStr">
        <is>
          <t>See abstract</t>
        </is>
      </c>
      <c r="M1448" t="inlineStr">
        <is>
          <t>See abstract</t>
        </is>
      </c>
      <c r="N1448" t="inlineStr">
        <is>
          <t>See abstract</t>
        </is>
      </c>
      <c r="O1448" t="inlineStr">
        <is>
          <t>Not verified from abstract</t>
        </is>
      </c>
      <c r="P1448" t="inlineStr">
        <is>
          <t>See abstract</t>
        </is>
      </c>
      <c r="Q1448" t="inlineStr">
        <is>
          <t>See abstract</t>
        </is>
      </c>
      <c r="R1448" t="inlineStr">
        <is>
          <t>Not reviewed (not included)</t>
        </is>
      </c>
      <c r="S1448" t="inlineStr">
        <is>
          <t>Not reviewed (not included)</t>
        </is>
      </c>
      <c r="T1448" t="inlineStr">
        <is>
          <t>Abstract screening only. Out of Date Range</t>
        </is>
      </c>
      <c r="U1448" t="inlineStr">
        <is>
          <t>EXCLUDE</t>
        </is>
      </c>
      <c r="V1448" t="inlineStr">
        <is>
          <t>E4-Year: Published 2026, outside 2019-2025 window</t>
        </is>
      </c>
      <c r="W1448" t="inlineStr">
        <is>
          <t>Out of Date Range</t>
        </is>
      </c>
      <c r="X1448" t="inlineStr">
        <is>
          <t>Not assessed from abstract</t>
        </is>
      </c>
      <c r="Y1448" t="inlineStr">
        <is>
          <t>Scopus</t>
        </is>
      </c>
      <c r="Z1448" t="inlineStr">
        <is>
          <t>Not determined from abstract</t>
        </is>
      </c>
      <c r="AB1448" t="inlineStr">
        <is>
          <t>Not assessed (not included)</t>
        </is>
      </c>
      <c r="AC1448" t="inlineStr">
        <is>
          <t>Not assessed (not included)</t>
        </is>
      </c>
      <c r="AD1448" t="inlineStr">
        <is>
          <t>Wen X.; Guo S.; Dong L.; Liu X.; Ning W.; Shi J.; Liu S.; Luo C.; Cao R.; Yao D.</t>
        </is>
      </c>
      <c r="AF1448" t="inlineStr">
        <is>
          <t>Hybrid OA (Elsevier)</t>
        </is>
      </c>
      <c r="AH1448" t="inlineStr">
        <is>
          <t>Not assessed</t>
        </is>
      </c>
      <c r="AI1448" t="inlineStr">
        <is>
          <t>Not reported</t>
        </is>
      </c>
      <c r="AJ1448" t="inlineStr">
        <is>
          <t>Not reported</t>
        </is>
      </c>
      <c r="AK1448" t="inlineStr">
        <is>
          <t>Not reported</t>
        </is>
      </c>
      <c r="AL1448" t="inlineStr">
        <is>
          <t>Not reported</t>
        </is>
      </c>
      <c r="AM1448" t="inlineStr">
        <is>
          <t>Not reported</t>
        </is>
      </c>
      <c r="AN1448" t="inlineStr">
        <is>
          <t>Not reported</t>
        </is>
      </c>
      <c r="AO1448" t="inlineStr">
        <is>
          <t>Not reviewed</t>
        </is>
      </c>
      <c r="AP1448" t="inlineStr">
        <is>
          <t>Not reported</t>
        </is>
      </c>
      <c r="AQ1448" t="inlineStr">
        <is>
          <t>Not reported</t>
        </is>
      </c>
      <c r="AR1448" t="inlineStr">
        <is>
          <t>Not reported</t>
        </is>
      </c>
      <c r="AS1448" t="inlineStr">
        <is>
          <t>See abstract</t>
        </is>
      </c>
      <c r="AT1448" t="inlineStr">
        <is>
          <t>Not reviewed</t>
        </is>
      </c>
      <c r="AU1448" t="inlineStr">
        <is>
          <t>Not reviewed</t>
        </is>
      </c>
      <c r="AV1448" t="inlineStr">
        <is>
          <t>Not reviewed</t>
        </is>
      </c>
      <c r="AW1448" t="inlineStr">
        <is>
          <t>Not reviewed</t>
        </is>
      </c>
      <c r="AX1448" t="inlineStr">
        <is>
          <t>Not reported</t>
        </is>
      </c>
      <c r="AY1448" t="inlineStr">
        <is>
          <t>Not reported</t>
        </is>
      </c>
      <c r="AZ1448" t="inlineStr">
        <is>
          <t>Not reported</t>
        </is>
      </c>
      <c r="BA1448" t="inlineStr">
        <is>
          <t>Not reported</t>
        </is>
      </c>
      <c r="BB1448" t="inlineStr">
        <is>
          <t>Not reported</t>
        </is>
      </c>
      <c r="BC1448" t="inlineStr">
        <is>
          <t>Not reported</t>
        </is>
      </c>
      <c r="BD1448" t="inlineStr">
        <is>
          <t>Not reported</t>
        </is>
      </c>
      <c r="BE1448" t="inlineStr">
        <is>
          <t>Not reported</t>
        </is>
      </c>
      <c r="BF1448" t="inlineStr">
        <is>
          <t>Not reported</t>
        </is>
      </c>
      <c r="BG1448" t="inlineStr">
        <is>
          <t>Not reviewed (not included)</t>
        </is>
      </c>
      <c r="BH1448" t="inlineStr">
        <is>
          <t>N/A</t>
        </is>
      </c>
      <c r="BI1448" t="inlineStr">
        <is>
          <t>Not reviewed</t>
        </is>
      </c>
      <c r="BJ1448" t="inlineStr">
        <is>
          <t>Not reviewed</t>
        </is>
      </c>
      <c r="BK1448" t="inlineStr">
        <is>
          <t>Not reviewed</t>
        </is>
      </c>
      <c r="BL1448" t="inlineStr">
        <is>
          <t>Not reviewed</t>
        </is>
      </c>
      <c r="BM1448" t="inlineStr">
        <is>
          <t>Not reviewed (not included)</t>
        </is>
      </c>
      <c r="BN1448" t="inlineStr">
        <is>
          <t>Out of Date Range - E4-Year: Published 2026, outside 2019-2025 window</t>
        </is>
      </c>
      <c r="BO1448" t="inlineStr">
        <is>
          <t>Abstract-level screening only</t>
        </is>
      </c>
      <c r="BP1448" t="inlineStr">
        <is>
          <t>Not reported</t>
        </is>
      </c>
    </row>
    <row r="1449">
      <c r="A1449" t="inlineStr">
        <is>
          <t>Digital Horizons: Enhancing Autism Support with Augmented Reality</t>
        </is>
      </c>
      <c r="B1449" t="n">
        <v>2025</v>
      </c>
      <c r="C1449" t="inlineStr">
        <is>
          <t>Not checked</t>
        </is>
      </c>
      <c r="D1449" t="inlineStr">
        <is>
          <t>Not checked</t>
        </is>
      </c>
      <c r="E1449" t="inlineStr">
        <is>
          <t>10.1007/S10803-024-06709-4</t>
        </is>
      </c>
      <c r="F1449" t="inlineStr">
        <is>
          <t>Purpose: 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 Methods: 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 Results: 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 Conclusion: 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t>
        </is>
      </c>
      <c r="G1449" t="inlineStr">
        <is>
          <t>Unimodal</t>
        </is>
      </c>
      <c r="H1449" t="inlineStr">
        <is>
          <t>See abstract</t>
        </is>
      </c>
      <c r="I1449" t="inlineStr">
        <is>
          <t>See abstract</t>
        </is>
      </c>
      <c r="J1449" t="inlineStr">
        <is>
          <t>See abstract (AI/ML)</t>
        </is>
      </c>
      <c r="K1449" t="inlineStr">
        <is>
          <t>See abstract</t>
        </is>
      </c>
      <c r="M1449" t="inlineStr">
        <is>
          <t>See abstract</t>
        </is>
      </c>
      <c r="N1449" t="inlineStr">
        <is>
          <t>See abstract</t>
        </is>
      </c>
      <c r="O1449" t="inlineStr">
        <is>
          <t>Not verified from abstract</t>
        </is>
      </c>
      <c r="P1449" t="inlineStr">
        <is>
          <t>See abstract</t>
        </is>
      </c>
      <c r="Q1449" t="inlineStr">
        <is>
          <t>See abstract</t>
        </is>
      </c>
      <c r="R1449" t="inlineStr">
        <is>
          <t>Not reviewed (not included)</t>
        </is>
      </c>
      <c r="S1449" t="inlineStr">
        <is>
          <t>Not reviewed (not included)</t>
        </is>
      </c>
      <c r="T1449" t="inlineStr">
        <is>
          <t>Abstract screening only. Non-ADHD Focused</t>
        </is>
      </c>
      <c r="U1449" t="inlineStr">
        <is>
          <t>EXCLUDE</t>
        </is>
      </c>
      <c r="V1449" t="inlineStr">
        <is>
          <t>E2-Not ADHD focused: Neither title nor abstract mentions ADHD or attention-deficit/hyperactivity</t>
        </is>
      </c>
      <c r="W1449" t="inlineStr">
        <is>
          <t>Excluded: Not ADHD Focused</t>
        </is>
      </c>
      <c r="X1449" t="inlineStr">
        <is>
          <t>Not assessed from abstract</t>
        </is>
      </c>
      <c r="Y1449" t="inlineStr">
        <is>
          <t>Scopus</t>
        </is>
      </c>
      <c r="Z1449" t="inlineStr">
        <is>
          <t>Not determined from abstract</t>
        </is>
      </c>
      <c r="AB1449" t="inlineStr">
        <is>
          <t>Not assessed (not included)</t>
        </is>
      </c>
      <c r="AC1449" t="inlineStr">
        <is>
          <t>Not assessed (not included)</t>
        </is>
      </c>
      <c r="AD1449" t="inlineStr">
        <is>
          <t>Koumpouros Y.</t>
        </is>
      </c>
      <c r="AF1449" t="inlineStr">
        <is>
          <t>Hybrid OA (Springer)</t>
        </is>
      </c>
      <c r="AH1449" t="inlineStr">
        <is>
          <t>Not assessed</t>
        </is>
      </c>
      <c r="AI1449" t="inlineStr">
        <is>
          <t>Not reported</t>
        </is>
      </c>
      <c r="AJ1449" t="inlineStr">
        <is>
          <t>Not reported</t>
        </is>
      </c>
      <c r="AK1449" t="inlineStr">
        <is>
          <t>Not reported</t>
        </is>
      </c>
      <c r="AL1449" t="inlineStr">
        <is>
          <t>Not reported</t>
        </is>
      </c>
      <c r="AM1449" t="inlineStr">
        <is>
          <t>Not reported</t>
        </is>
      </c>
      <c r="AN1449" t="inlineStr">
        <is>
          <t>Not reported</t>
        </is>
      </c>
      <c r="AO1449" t="inlineStr">
        <is>
          <t>Not reviewed</t>
        </is>
      </c>
      <c r="AP1449" t="inlineStr">
        <is>
          <t>Not reported</t>
        </is>
      </c>
      <c r="AQ1449" t="inlineStr">
        <is>
          <t>Not reported</t>
        </is>
      </c>
      <c r="AR1449" t="inlineStr">
        <is>
          <t>Not reported</t>
        </is>
      </c>
      <c r="AS1449" t="inlineStr">
        <is>
          <t>See abstract</t>
        </is>
      </c>
      <c r="AT1449" t="inlineStr">
        <is>
          <t>Not reviewed</t>
        </is>
      </c>
      <c r="AU1449" t="inlineStr">
        <is>
          <t>Not reviewed</t>
        </is>
      </c>
      <c r="AV1449" t="inlineStr">
        <is>
          <t>Not reviewed</t>
        </is>
      </c>
      <c r="AW1449" t="inlineStr">
        <is>
          <t>Not reviewed</t>
        </is>
      </c>
      <c r="AX1449" t="inlineStr">
        <is>
          <t>Not reported</t>
        </is>
      </c>
      <c r="AY1449" t="inlineStr">
        <is>
          <t>Not reported</t>
        </is>
      </c>
      <c r="AZ1449" t="inlineStr">
        <is>
          <t>Not reported</t>
        </is>
      </c>
      <c r="BA1449" t="inlineStr">
        <is>
          <t>Not reported</t>
        </is>
      </c>
      <c r="BB1449" t="inlineStr">
        <is>
          <t>Not reported</t>
        </is>
      </c>
      <c r="BC1449" t="inlineStr">
        <is>
          <t>Not reported</t>
        </is>
      </c>
      <c r="BD1449" t="inlineStr">
        <is>
          <t>Not reported</t>
        </is>
      </c>
      <c r="BE1449" t="inlineStr">
        <is>
          <t>Not reported</t>
        </is>
      </c>
      <c r="BF1449" t="inlineStr">
        <is>
          <t>Not reported</t>
        </is>
      </c>
      <c r="BG1449" t="inlineStr">
        <is>
          <t>Not reviewed (not included)</t>
        </is>
      </c>
      <c r="BH1449" t="inlineStr">
        <is>
          <t>N/A</t>
        </is>
      </c>
      <c r="BI1449" t="inlineStr">
        <is>
          <t>Not reviewed</t>
        </is>
      </c>
      <c r="BJ1449" t="inlineStr">
        <is>
          <t>Not reviewed</t>
        </is>
      </c>
      <c r="BK1449" t="inlineStr">
        <is>
          <t>Not reviewed</t>
        </is>
      </c>
      <c r="BL1449" t="inlineStr">
        <is>
          <t>Not reviewed</t>
        </is>
      </c>
      <c r="BM1449" t="inlineStr">
        <is>
          <t>Not reviewed (not included)</t>
        </is>
      </c>
      <c r="BN1449" t="inlineStr">
        <is>
          <t>Non-ADHD Focused - E2-Not ADHD focused: Neither title nor abstract mentions ADHD or attention-deficit/hyperactivity</t>
        </is>
      </c>
      <c r="BO1449" t="inlineStr">
        <is>
          <t>Abstract-level screening only</t>
        </is>
      </c>
      <c r="BP1449" t="inlineStr">
        <is>
          <t>Not reported</t>
        </is>
      </c>
    </row>
    <row r="1450">
      <c r="A1450" t="inlineStr">
        <is>
          <t>Application of machine learning in early childhood development research: A scoping review</t>
        </is>
      </c>
      <c r="B1450" t="n">
        <v>2025</v>
      </c>
      <c r="C1450" t="inlineStr">
        <is>
          <t>Not checked</t>
        </is>
      </c>
      <c r="D1450" t="inlineStr">
        <is>
          <t>Not checked</t>
        </is>
      </c>
      <c r="E1450" t="inlineStr">
        <is>
          <t>10.1136/BMJOPEN-2025-100358</t>
        </is>
      </c>
      <c r="F1450" t="inlineStr">
        <is>
          <t>Background Early childhood development (ECD) lays the foundation for lifelong health, academic success and social well-being, yet over 250 million children in low- and middle-income countries are at risk of not reaching their developmental potential. Traditional measures fail to fully capture the risks associated with a child's development outcomes. Artificial intelligence techniques, particularly machine learning (ML), offer an innovative approach by analysing complex datasets to detect subtle developmental patterns. Objective To map the existing literature on the use of ML in ECD research, including its geographical distribution, to identify research gaps and inform future directions. The review focuses on applied ML techniques, data types, feature sets, outcomes, data splitting and validation strategies, model performance, model explainability, key themes, clinical relevance and reported limitations. Design Scoping review using the Arksey and O € Malley framework with enhancements by Levac et al. Data sources A systematic search was conducted on 16 June 2024 across PubMed, Web of Science, IEEE Xplore and PsycINFO, supplemented by grey literature (OpenGrey) and reference hand-searching. No publication date limits were applied. Eligibility criteria Included studies applied ML or its variants (eg, deep learning (DL), natural language processing) to developmental outcomes in children aged 0-8 years. Studies were in English and addressed cognitive, language, motor or social-emotional development. Excluded were studies focusing on robotics; neurodevelopmental disorders such as autism spectrum disorder, attention-deficit/hyperactivity disorder and communication disorders; disease or medical conditions; and review articles. Data extraction and charting Three reviewers independently extracted data using a structured MS Excel template, covering study ML techniques, data types, feature sets, outcomes, outcome measures, data splitting and validation strategies, model perform</t>
        </is>
      </c>
      <c r="G1450" t="inlineStr">
        <is>
          <t>Unimodal</t>
        </is>
      </c>
      <c r="H1450" t="inlineStr">
        <is>
          <t>See abstract</t>
        </is>
      </c>
      <c r="I1450" t="inlineStr">
        <is>
          <t>See abstract</t>
        </is>
      </c>
      <c r="J1450" t="inlineStr">
        <is>
          <t>See abstract (AI/ML)</t>
        </is>
      </c>
      <c r="K1450" t="inlineStr">
        <is>
          <t>See abstract</t>
        </is>
      </c>
      <c r="M1450" t="inlineStr">
        <is>
          <t>See abstract</t>
        </is>
      </c>
      <c r="N1450" t="inlineStr">
        <is>
          <t>See abstract</t>
        </is>
      </c>
      <c r="O1450" t="inlineStr">
        <is>
          <t>Not verified from abstract</t>
        </is>
      </c>
      <c r="P1450" t="inlineStr">
        <is>
          <t>See abstract</t>
        </is>
      </c>
      <c r="Q1450" t="inlineStr">
        <is>
          <t>See abstract</t>
        </is>
      </c>
      <c r="R1450" t="inlineStr">
        <is>
          <t>Not reviewed (not included)</t>
        </is>
      </c>
      <c r="S1450" t="inlineStr">
        <is>
          <t>Not reviewed (not included)</t>
        </is>
      </c>
      <c r="T1450" t="inlineStr">
        <is>
          <t>Abstract screening only. Not Primary Research</t>
        </is>
      </c>
      <c r="U1450" t="inlineStr">
        <is>
          <t>EXCLUDE</t>
        </is>
      </c>
      <c r="V1450" t="inlineStr">
        <is>
          <t>E6-Not Primary Research: Title/abstract indicates systematic review, meta-analysis, or review paper</t>
        </is>
      </c>
      <c r="W1450" t="inlineStr">
        <is>
          <t>Excluded: Not Primary Research</t>
        </is>
      </c>
      <c r="X1450" t="inlineStr">
        <is>
          <t>Not assessed from abstract</t>
        </is>
      </c>
      <c r="Y1450" t="inlineStr">
        <is>
          <t>Scopus</t>
        </is>
      </c>
      <c r="Z1450" t="inlineStr">
        <is>
          <t>Not determined from abstract</t>
        </is>
      </c>
      <c r="AB1450" t="inlineStr">
        <is>
          <t>Not assessed (not included)</t>
        </is>
      </c>
      <c r="AC1450" t="inlineStr">
        <is>
          <t>Not assessed (not included)</t>
        </is>
      </c>
      <c r="AD1450" t="inlineStr">
        <is>
          <t>Benson F.N.; Chelangat D.; Brink W.; Mwangala P.N.; Waljee A.K.; Moyer C.A.; Abubakar A.</t>
        </is>
      </c>
      <c r="AF1450" t="inlineStr">
        <is>
          <t>Unknown - Verify via DOI</t>
        </is>
      </c>
      <c r="AH1450" t="inlineStr">
        <is>
          <t>Not assessed</t>
        </is>
      </c>
      <c r="AI1450" t="inlineStr">
        <is>
          <t>Not reported</t>
        </is>
      </c>
      <c r="AJ1450" t="inlineStr">
        <is>
          <t>Not reported</t>
        </is>
      </c>
      <c r="AK1450" t="inlineStr">
        <is>
          <t>Not reported</t>
        </is>
      </c>
      <c r="AL1450" t="inlineStr">
        <is>
          <t>Not reported</t>
        </is>
      </c>
      <c r="AM1450" t="inlineStr">
        <is>
          <t>Not reported</t>
        </is>
      </c>
      <c r="AN1450" t="inlineStr">
        <is>
          <t>Not reported</t>
        </is>
      </c>
      <c r="AO1450" t="inlineStr">
        <is>
          <t>Not reviewed</t>
        </is>
      </c>
      <c r="AP1450" t="inlineStr">
        <is>
          <t>Not reported</t>
        </is>
      </c>
      <c r="AQ1450" t="inlineStr">
        <is>
          <t>Not reported</t>
        </is>
      </c>
      <c r="AR1450" t="inlineStr">
        <is>
          <t>Not reported</t>
        </is>
      </c>
      <c r="AS1450" t="inlineStr">
        <is>
          <t>See abstract</t>
        </is>
      </c>
      <c r="AT1450" t="inlineStr">
        <is>
          <t>Not reviewed</t>
        </is>
      </c>
      <c r="AU1450" t="inlineStr">
        <is>
          <t>Not reviewed</t>
        </is>
      </c>
      <c r="AV1450" t="inlineStr">
        <is>
          <t>Not reviewed</t>
        </is>
      </c>
      <c r="AW1450" t="inlineStr">
        <is>
          <t>Not reviewed</t>
        </is>
      </c>
      <c r="AX1450" t="inlineStr">
        <is>
          <t>Not reported</t>
        </is>
      </c>
      <c r="AY1450" t="inlineStr">
        <is>
          <t>Not reported</t>
        </is>
      </c>
      <c r="AZ1450" t="inlineStr">
        <is>
          <t>Not reported</t>
        </is>
      </c>
      <c r="BA1450" t="inlineStr">
        <is>
          <t>Not reported</t>
        </is>
      </c>
      <c r="BB1450" t="inlineStr">
        <is>
          <t>Not reported</t>
        </is>
      </c>
      <c r="BC1450" t="inlineStr">
        <is>
          <t>Not reported</t>
        </is>
      </c>
      <c r="BD1450" t="inlineStr">
        <is>
          <t>Not reported</t>
        </is>
      </c>
      <c r="BE1450" t="inlineStr">
        <is>
          <t>Not reported</t>
        </is>
      </c>
      <c r="BF1450" t="inlineStr">
        <is>
          <t>Not reported</t>
        </is>
      </c>
      <c r="BG1450" t="inlineStr">
        <is>
          <t>Not reviewed (not included)</t>
        </is>
      </c>
      <c r="BH1450" t="inlineStr">
        <is>
          <t>N/A</t>
        </is>
      </c>
      <c r="BI1450" t="inlineStr">
        <is>
          <t>Not reviewed</t>
        </is>
      </c>
      <c r="BJ1450" t="inlineStr">
        <is>
          <t>Not reviewed</t>
        </is>
      </c>
      <c r="BK1450" t="inlineStr">
        <is>
          <t>Not reviewed</t>
        </is>
      </c>
      <c r="BL1450" t="inlineStr">
        <is>
          <t>Not reviewed</t>
        </is>
      </c>
      <c r="BM1450" t="inlineStr">
        <is>
          <t>Not reviewed (not included)</t>
        </is>
      </c>
      <c r="BN1450" t="inlineStr">
        <is>
          <t>Not Primary Research - E6-Not Primary Research: Title/abstract indicates systematic review, meta-analysis, or review paper</t>
        </is>
      </c>
      <c r="BO1450" t="inlineStr">
        <is>
          <t>Abstract-level screening only</t>
        </is>
      </c>
      <c r="BP1450" t="inlineStr">
        <is>
          <t>Not reported</t>
        </is>
      </c>
    </row>
    <row r="1451">
      <c r="A1451" t="inlineStr">
        <is>
          <t>Unlocking the potential of wearable technology: Fitbit-derived measures for predicting ADHD in adolescents</t>
        </is>
      </c>
      <c r="B1451" t="n">
        <v>2025</v>
      </c>
      <c r="C1451" t="inlineStr">
        <is>
          <t>Not checked</t>
        </is>
      </c>
      <c r="D1451" t="inlineStr">
        <is>
          <t>Not checked</t>
        </is>
      </c>
      <c r="E1451" t="inlineStr">
        <is>
          <t>10.3389/FRCHA.2025.1504323</t>
        </is>
      </c>
      <c r="F1451"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 2025 Rahman.</t>
        </is>
      </c>
      <c r="G1451" t="inlineStr">
        <is>
          <t>Unimodal</t>
        </is>
      </c>
      <c r="H1451" t="inlineStr">
        <is>
          <t>See abstract</t>
        </is>
      </c>
      <c r="I1451" t="inlineStr">
        <is>
          <t>See abstract</t>
        </is>
      </c>
      <c r="J1451" t="inlineStr">
        <is>
          <t>See abstract (AI/ML)</t>
        </is>
      </c>
      <c r="K1451" t="inlineStr">
        <is>
          <t>See abstract</t>
        </is>
      </c>
      <c r="L1451" t="n">
        <v>450</v>
      </c>
      <c r="M1451" t="inlineStr">
        <is>
          <t>See abstract</t>
        </is>
      </c>
      <c r="N1451" t="inlineStr">
        <is>
          <t>N≈450; details in abstract</t>
        </is>
      </c>
      <c r="O1451" t="inlineStr">
        <is>
          <t>Extracted from abstract: N≈450</t>
        </is>
      </c>
      <c r="P1451" t="inlineStr">
        <is>
          <t>See abstract</t>
        </is>
      </c>
      <c r="Q1451" t="inlineStr">
        <is>
          <t>See abstract</t>
        </is>
      </c>
      <c r="R1451" t="inlineStr">
        <is>
          <t>Not reviewed (not included)</t>
        </is>
      </c>
      <c r="S1451" t="inlineStr">
        <is>
          <t>Not reviewed (not included)</t>
        </is>
      </c>
      <c r="T1451" t="inlineStr">
        <is>
          <t>Abstract screening only. Not Selected for Final 95 (Pending Full Text Review)</t>
        </is>
      </c>
      <c r="U1451" t="inlineStr">
        <is>
          <t>EXCLUDE</t>
        </is>
      </c>
      <c r="V14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51" t="inlineStr">
        <is>
          <t>Excluded: Other Criterion</t>
        </is>
      </c>
      <c r="X1451" t="inlineStr">
        <is>
          <t>Not assessed from abstract</t>
        </is>
      </c>
      <c r="Y1451" t="inlineStr">
        <is>
          <t>Scopus</t>
        </is>
      </c>
      <c r="Z1451" t="inlineStr">
        <is>
          <t>Not determined from abstract</t>
        </is>
      </c>
      <c r="AB1451" t="inlineStr">
        <is>
          <t>Not assessed (not included)</t>
        </is>
      </c>
      <c r="AC1451" t="inlineStr">
        <is>
          <t>Not assessed (not included)</t>
        </is>
      </c>
      <c r="AD1451" t="inlineStr">
        <is>
          <t>Rahman M.M.</t>
        </is>
      </c>
      <c r="AF1451" t="inlineStr">
        <is>
          <t>Gold OA (Frontiers)</t>
        </is>
      </c>
      <c r="AH1451" t="inlineStr">
        <is>
          <t>Not assessed</t>
        </is>
      </c>
      <c r="AI1451" t="inlineStr">
        <is>
          <t>Not reported</t>
        </is>
      </c>
      <c r="AJ1451" t="inlineStr">
        <is>
          <t>Not reported</t>
        </is>
      </c>
      <c r="AK1451" t="inlineStr">
        <is>
          <t>Not reported</t>
        </is>
      </c>
      <c r="AL1451" t="inlineStr">
        <is>
          <t>Not reported</t>
        </is>
      </c>
      <c r="AM1451" t="inlineStr">
        <is>
          <t>Not reported</t>
        </is>
      </c>
      <c r="AN1451" t="inlineStr">
        <is>
          <t>Not reported</t>
        </is>
      </c>
      <c r="AO1451" t="inlineStr">
        <is>
          <t>Not reviewed</t>
        </is>
      </c>
      <c r="AP1451" t="inlineStr">
        <is>
          <t>Not reported</t>
        </is>
      </c>
      <c r="AQ1451" t="inlineStr">
        <is>
          <t>Not reported</t>
        </is>
      </c>
      <c r="AR1451" t="inlineStr">
        <is>
          <t>Not reported</t>
        </is>
      </c>
      <c r="AS1451" t="inlineStr">
        <is>
          <t>See abstract</t>
        </is>
      </c>
      <c r="AT1451" t="inlineStr">
        <is>
          <t>Not reviewed</t>
        </is>
      </c>
      <c r="AU1451" t="inlineStr">
        <is>
          <t>Not reviewed</t>
        </is>
      </c>
      <c r="AV1451" t="inlineStr">
        <is>
          <t>Not reviewed</t>
        </is>
      </c>
      <c r="AW1451" t="inlineStr">
        <is>
          <t>Not reviewed</t>
        </is>
      </c>
      <c r="AX1451" t="inlineStr">
        <is>
          <t>Not reported</t>
        </is>
      </c>
      <c r="AY1451" t="inlineStr">
        <is>
          <t>Not reported</t>
        </is>
      </c>
      <c r="AZ1451" t="inlineStr">
        <is>
          <t>Not reported</t>
        </is>
      </c>
      <c r="BA1451" t="inlineStr">
        <is>
          <t>Not reported</t>
        </is>
      </c>
      <c r="BB1451" t="inlineStr">
        <is>
          <t>Not reported</t>
        </is>
      </c>
      <c r="BC1451" t="inlineStr">
        <is>
          <t>Not reported</t>
        </is>
      </c>
      <c r="BD1451" t="inlineStr">
        <is>
          <t>Not reported</t>
        </is>
      </c>
      <c r="BE1451" t="inlineStr">
        <is>
          <t>Not reported</t>
        </is>
      </c>
      <c r="BF1451" t="inlineStr">
        <is>
          <t>Not reported</t>
        </is>
      </c>
      <c r="BG1451" t="inlineStr">
        <is>
          <t>Not reviewed (not included)</t>
        </is>
      </c>
      <c r="BH1451" t="inlineStr">
        <is>
          <t>N/A</t>
        </is>
      </c>
      <c r="BI1451" t="inlineStr">
        <is>
          <t>Not reviewed</t>
        </is>
      </c>
      <c r="BJ1451" t="inlineStr">
        <is>
          <t>Not reviewed</t>
        </is>
      </c>
      <c r="BK1451" t="inlineStr">
        <is>
          <t>Not reviewed</t>
        </is>
      </c>
      <c r="BL1451" t="inlineStr">
        <is>
          <t>Not reviewed</t>
        </is>
      </c>
      <c r="BM1451" t="inlineStr">
        <is>
          <t>Not reviewed (not included)</t>
        </is>
      </c>
      <c r="BN1451" t="inlineStr">
        <is>
          <t>Not Selected for Final 95 (Pending Full Text Review) - Candidate paper not selected for final 95: Passed abstract screening but not included in final selec</t>
        </is>
      </c>
      <c r="BO1451" t="inlineStr">
        <is>
          <t>Abstract-level screening only</t>
        </is>
      </c>
      <c r="BP1451" t="inlineStr">
        <is>
          <t>Not reported</t>
        </is>
      </c>
    </row>
    <row r="1452">
      <c r="A1452" t="inlineStr">
        <is>
          <t>Detection of formal thought disorders in child and adolescent psychosis using machine learning and neuropsychometric data</t>
        </is>
      </c>
      <c r="B1452" t="n">
        <v>2025</v>
      </c>
      <c r="C1452" t="inlineStr">
        <is>
          <t>Not checked</t>
        </is>
      </c>
      <c r="D1452" t="inlineStr">
        <is>
          <t>Not checked</t>
        </is>
      </c>
      <c r="E1452" t="inlineStr">
        <is>
          <t>10.3389/FPSYT.2025.1550571</t>
        </is>
      </c>
      <c r="F1452" t="inlineStr">
        <is>
          <t>Introduction: Formal Thought Disorder (FTD) is a significant clinical feature of early-onset psychosis, often associated with poorer outcomes. Current diagnostic methods rely on clinical assessment, which can be subjective and time-consuming. This study aimed to investigate the potential of neuropsychological tests and machine learning to differentiate individuals with and without FTD. Methods: A cohort of 27 young people with early-onset psychosis was included. Participants underwent neuropsychological assessment using the Iowa Gambling Task (IGT) and Simple Reaction Time (SRT) tasks. A range of machine learning models (Logistic Regression (LR), Support Vector Machines (SVM), Random Forest (RF) and eXtreme Gradient Boosting (XGBoost)) were employed to classify participants into FTD-positive and FTD-negative groups based on these neuropsychological measures and their antipsychotic regimen (medication load in chlorpromazine equivalents). Results: The best performing machine learning model was LR with mean +/- standard deviation of cross validation Receiver Operating Characteristic Area Under Curve (ROC AUC) score of 0.850 (+/- 0.133), indicating moderate-to-good discriminatory performance. Key features contributing to the model’s accuracy included IGT card selections, SRT reaction time (most notably standard deviation) and chlorpromazine equivalent milligrams. The model correctly classified 24 out of 27 participants. Discussion: This study demonstrates the feasibility of using neuropsychological tests and machine learning to identify FTD in early-onset psychosis. Early identification of FTD may facilitate targeted interventions and improve clinical outcomes. Further research is needed to validate these findings in larger, more diverse populations and to explore the underlying neurocognitive mechanisms. Copyright © 2025 Zakowicz, Brzezicki, Levidiotis, Kim, Wejkuć, Wisniewska, Biernaczyk and Remberk.</t>
        </is>
      </c>
      <c r="G1452" t="inlineStr">
        <is>
          <t>Unimodal</t>
        </is>
      </c>
      <c r="H1452" t="inlineStr">
        <is>
          <t>See abstract</t>
        </is>
      </c>
      <c r="I1452" t="inlineStr">
        <is>
          <t>See abstract</t>
        </is>
      </c>
      <c r="J1452" t="inlineStr">
        <is>
          <t>See abstract (AI/ML)</t>
        </is>
      </c>
      <c r="K1452" t="inlineStr">
        <is>
          <t>See abstract</t>
        </is>
      </c>
      <c r="M1452" t="inlineStr">
        <is>
          <t>See abstract</t>
        </is>
      </c>
      <c r="N1452" t="inlineStr">
        <is>
          <t>See abstract</t>
        </is>
      </c>
      <c r="O1452" t="inlineStr">
        <is>
          <t>Not verified from abstract</t>
        </is>
      </c>
      <c r="P1452" t="inlineStr">
        <is>
          <t>See abstract</t>
        </is>
      </c>
      <c r="Q1452" t="inlineStr">
        <is>
          <t>See abstract</t>
        </is>
      </c>
      <c r="R1452" t="inlineStr">
        <is>
          <t>Not reviewed (not included)</t>
        </is>
      </c>
      <c r="S1452" t="inlineStr">
        <is>
          <t>Not reviewed (not included)</t>
        </is>
      </c>
      <c r="T1452" t="inlineStr">
        <is>
          <t>Abstract screening only. Non-ADHD Focused</t>
        </is>
      </c>
      <c r="U1452" t="inlineStr">
        <is>
          <t>EXCLUDE</t>
        </is>
      </c>
      <c r="V1452" t="inlineStr">
        <is>
          <t>E2-Not ADHD focused: Neither title nor abstract mentions ADHD or attention-deficit/hyperactivity</t>
        </is>
      </c>
      <c r="W1452" t="inlineStr">
        <is>
          <t>Excluded: Not ADHD Focused</t>
        </is>
      </c>
      <c r="X1452" t="inlineStr">
        <is>
          <t>Not assessed from abstract</t>
        </is>
      </c>
      <c r="Y1452" t="inlineStr">
        <is>
          <t>Scopus</t>
        </is>
      </c>
      <c r="Z1452" t="inlineStr">
        <is>
          <t>Not determined from abstract</t>
        </is>
      </c>
      <c r="AB1452" t="inlineStr">
        <is>
          <t>Not assessed (not included)</t>
        </is>
      </c>
      <c r="AC1452" t="inlineStr">
        <is>
          <t>Not assessed (not included)</t>
        </is>
      </c>
      <c r="AD1452" t="inlineStr">
        <is>
          <t>Zakowicz P.T.; Brzezicki M.A.; Levidiotis C.; Kim S.; Wejkuć O.; Wisniewska Z.; Biernaczyk D.; Remberk B.</t>
        </is>
      </c>
      <c r="AF1452" t="inlineStr">
        <is>
          <t>Gold OA (Frontiers)</t>
        </is>
      </c>
      <c r="AH1452" t="inlineStr">
        <is>
          <t>Not assessed</t>
        </is>
      </c>
      <c r="AI1452" t="inlineStr">
        <is>
          <t>Not reported</t>
        </is>
      </c>
      <c r="AJ1452" t="inlineStr">
        <is>
          <t>Not reported</t>
        </is>
      </c>
      <c r="AK1452" t="inlineStr">
        <is>
          <t>Not reported</t>
        </is>
      </c>
      <c r="AL1452" t="inlineStr">
        <is>
          <t>Not reported</t>
        </is>
      </c>
      <c r="AM1452" t="inlineStr">
        <is>
          <t>Not reported</t>
        </is>
      </c>
      <c r="AN1452" t="inlineStr">
        <is>
          <t>Not reported</t>
        </is>
      </c>
      <c r="AO1452" t="inlineStr">
        <is>
          <t>Not reviewed</t>
        </is>
      </c>
      <c r="AP1452" t="inlineStr">
        <is>
          <t>Not reported</t>
        </is>
      </c>
      <c r="AQ1452" t="inlineStr">
        <is>
          <t>Not reported</t>
        </is>
      </c>
      <c r="AR1452" t="inlineStr">
        <is>
          <t>Not reported</t>
        </is>
      </c>
      <c r="AS1452" t="inlineStr">
        <is>
          <t>See abstract</t>
        </is>
      </c>
      <c r="AT1452" t="inlineStr">
        <is>
          <t>Not reviewed</t>
        </is>
      </c>
      <c r="AU1452" t="inlineStr">
        <is>
          <t>Not reviewed</t>
        </is>
      </c>
      <c r="AV1452" t="inlineStr">
        <is>
          <t>Not reviewed</t>
        </is>
      </c>
      <c r="AW1452" t="inlineStr">
        <is>
          <t>Not reviewed</t>
        </is>
      </c>
      <c r="AX1452" t="inlineStr">
        <is>
          <t>Not reported</t>
        </is>
      </c>
      <c r="AY1452" t="inlineStr">
        <is>
          <t>Not reported</t>
        </is>
      </c>
      <c r="AZ1452" t="inlineStr">
        <is>
          <t>Not reported</t>
        </is>
      </c>
      <c r="BA1452" t="inlineStr">
        <is>
          <t>Not reported</t>
        </is>
      </c>
      <c r="BB1452" t="inlineStr">
        <is>
          <t>Not reported</t>
        </is>
      </c>
      <c r="BC1452" t="inlineStr">
        <is>
          <t>Not reported</t>
        </is>
      </c>
      <c r="BD1452" t="inlineStr">
        <is>
          <t>Not reported</t>
        </is>
      </c>
      <c r="BE1452" t="inlineStr">
        <is>
          <t>Not reported</t>
        </is>
      </c>
      <c r="BF1452" t="inlineStr">
        <is>
          <t>Not reported</t>
        </is>
      </c>
      <c r="BG1452" t="inlineStr">
        <is>
          <t>Not reviewed (not included)</t>
        </is>
      </c>
      <c r="BH1452" t="inlineStr">
        <is>
          <t>N/A</t>
        </is>
      </c>
      <c r="BI1452" t="inlineStr">
        <is>
          <t>Not reviewed</t>
        </is>
      </c>
      <c r="BJ1452" t="inlineStr">
        <is>
          <t>Not reviewed</t>
        </is>
      </c>
      <c r="BK1452" t="inlineStr">
        <is>
          <t>Not reviewed</t>
        </is>
      </c>
      <c r="BL1452" t="inlineStr">
        <is>
          <t>Not reviewed</t>
        </is>
      </c>
      <c r="BM1452" t="inlineStr">
        <is>
          <t>Not reviewed (not included)</t>
        </is>
      </c>
      <c r="BN1452" t="inlineStr">
        <is>
          <t>Non-ADHD Focused - E2-Not ADHD focused: Neither title nor abstract mentions ADHD or attention-deficit/hyperactivity</t>
        </is>
      </c>
      <c r="BO1452" t="inlineStr">
        <is>
          <t>Abstract-level screening only</t>
        </is>
      </c>
      <c r="BP1452" t="inlineStr">
        <is>
          <t>Not reported</t>
        </is>
      </c>
    </row>
    <row r="1453">
      <c r="A1453" t="inlineStr">
        <is>
          <t>Extracting interpretable signatures of whole-brain dynamics through systematic comparison</t>
        </is>
      </c>
      <c r="B1453" t="n">
        <v>2024</v>
      </c>
      <c r="C1453" t="inlineStr">
        <is>
          <t>Not checked</t>
        </is>
      </c>
      <c r="D1453" t="inlineStr">
        <is>
          <t>Not checked</t>
        </is>
      </c>
      <c r="E1453" t="inlineStr">
        <is>
          <t>10.1371/JOURNAL.PCBI.1012692</t>
        </is>
      </c>
      <c r="F1453" t="inlineStr">
        <is>
          <t>The brain’s complex distributed dynamics are typically quantified using a limited set of manually selected statistical properties, leaving the possibility that alternative dynamical properties may outperform those reported for a given application. Here, we address this limitation by systematically comparing diverse, interpretable features of both intra-regional activity and inter-regional functional coupling from resting-state functional magnetic resonance imaging (rs-fMRI) data, demonstrating our method using case–control comparisons of four neuropsychiatric disorders. Our findings generally support the use of linear time-series analysis techniques for rs-fMRI case–control analyses, while also identifying new ways to quantify informative dynamical fMRI structures. While simple statistical representations of fMRI dynamics performed surprisingly well (e.g., properties within a single brain region), combining intra-regional properties with inter-regional coupling generally improved performance, underscoring the distributed, multifaceted changes to fMRI dynamics in neuropsychiatric disorders. The comprehensive, data-driven method introduced here enables systematic identification and interpretation of quantitative dynamical signatures of multivariate time-series data, with applicability beyond neuroimaging to diverse scientific problems involving complex time-varying systems. © 2024 Bryant et al. This is an open access article distributed under the terms of the Creative Commons Attribution License, which permits unrestricted use, distribution, and reproduction in any medium, provided the original author and source are credited.</t>
        </is>
      </c>
      <c r="G1453" t="inlineStr">
        <is>
          <t>Unimodal</t>
        </is>
      </c>
      <c r="H1453" t="inlineStr">
        <is>
          <t>See abstract</t>
        </is>
      </c>
      <c r="I1453" t="inlineStr">
        <is>
          <t>See abstract</t>
        </is>
      </c>
      <c r="J1453" t="inlineStr">
        <is>
          <t>See abstract (AI/ML)</t>
        </is>
      </c>
      <c r="K1453" t="inlineStr">
        <is>
          <t>See abstract</t>
        </is>
      </c>
      <c r="M1453" t="inlineStr">
        <is>
          <t>See abstract</t>
        </is>
      </c>
      <c r="N1453" t="inlineStr">
        <is>
          <t>See abstract</t>
        </is>
      </c>
      <c r="O1453" t="inlineStr">
        <is>
          <t>Not verified from abstract</t>
        </is>
      </c>
      <c r="P1453" t="inlineStr">
        <is>
          <t>See abstract</t>
        </is>
      </c>
      <c r="Q1453" t="inlineStr">
        <is>
          <t>See abstract</t>
        </is>
      </c>
      <c r="R1453" t="inlineStr">
        <is>
          <t>Not reviewed (not included)</t>
        </is>
      </c>
      <c r="S1453" t="inlineStr">
        <is>
          <t>Not reviewed (not included)</t>
        </is>
      </c>
      <c r="T1453" t="inlineStr">
        <is>
          <t>Abstract screening only. Non-ADHD Focused</t>
        </is>
      </c>
      <c r="U1453" t="inlineStr">
        <is>
          <t>EXCLUDE</t>
        </is>
      </c>
      <c r="V1453" t="inlineStr">
        <is>
          <t>E2-Not ADHD focused: Neither title nor abstract mentions ADHD or attention-deficit/hyperactivity</t>
        </is>
      </c>
      <c r="W1453" t="inlineStr">
        <is>
          <t>Excluded: Not ADHD Focused</t>
        </is>
      </c>
      <c r="X1453" t="inlineStr">
        <is>
          <t>Not assessed from abstract</t>
        </is>
      </c>
      <c r="Y1453" t="inlineStr">
        <is>
          <t>Scopus</t>
        </is>
      </c>
      <c r="Z1453" t="inlineStr">
        <is>
          <t>Not determined from abstract</t>
        </is>
      </c>
      <c r="AB1453" t="inlineStr">
        <is>
          <t>Not assessed (not included)</t>
        </is>
      </c>
      <c r="AC1453" t="inlineStr">
        <is>
          <t>Not assessed (not included)</t>
        </is>
      </c>
      <c r="AD1453" t="inlineStr">
        <is>
          <t>Bryant A.G.; Aquino K.; Parkes L.; Fornito A.; Fulcher B.D.</t>
        </is>
      </c>
      <c r="AF1453" t="inlineStr">
        <is>
          <t>Gold OA (PLOS)</t>
        </is>
      </c>
      <c r="AH1453" t="inlineStr">
        <is>
          <t>Not assessed</t>
        </is>
      </c>
      <c r="AI1453" t="inlineStr">
        <is>
          <t>Not reported</t>
        </is>
      </c>
      <c r="AJ1453" t="inlineStr">
        <is>
          <t>Not reported</t>
        </is>
      </c>
      <c r="AK1453" t="inlineStr">
        <is>
          <t>Not reported</t>
        </is>
      </c>
      <c r="AL1453" t="inlineStr">
        <is>
          <t>Not reported</t>
        </is>
      </c>
      <c r="AM1453" t="inlineStr">
        <is>
          <t>Not reported</t>
        </is>
      </c>
      <c r="AN1453" t="inlineStr">
        <is>
          <t>Not reported</t>
        </is>
      </c>
      <c r="AO1453" t="inlineStr">
        <is>
          <t>Not reviewed</t>
        </is>
      </c>
      <c r="AP1453" t="inlineStr">
        <is>
          <t>Not reported</t>
        </is>
      </c>
      <c r="AQ1453" t="inlineStr">
        <is>
          <t>Not reported</t>
        </is>
      </c>
      <c r="AR1453" t="inlineStr">
        <is>
          <t>Not reported</t>
        </is>
      </c>
      <c r="AS1453" t="inlineStr">
        <is>
          <t>See abstract</t>
        </is>
      </c>
      <c r="AT1453" t="inlineStr">
        <is>
          <t>Not reviewed</t>
        </is>
      </c>
      <c r="AU1453" t="inlineStr">
        <is>
          <t>Not reviewed</t>
        </is>
      </c>
      <c r="AV1453" t="inlineStr">
        <is>
          <t>Not reviewed</t>
        </is>
      </c>
      <c r="AW1453" t="inlineStr">
        <is>
          <t>Not reviewed</t>
        </is>
      </c>
      <c r="AX1453" t="inlineStr">
        <is>
          <t>Not reported</t>
        </is>
      </c>
      <c r="AY1453" t="inlineStr">
        <is>
          <t>Not reported</t>
        </is>
      </c>
      <c r="AZ1453" t="inlineStr">
        <is>
          <t>Not reported</t>
        </is>
      </c>
      <c r="BA1453" t="inlineStr">
        <is>
          <t>Not reported</t>
        </is>
      </c>
      <c r="BB1453" t="inlineStr">
        <is>
          <t>Not reported</t>
        </is>
      </c>
      <c r="BC1453" t="inlineStr">
        <is>
          <t>Not reported</t>
        </is>
      </c>
      <c r="BD1453" t="inlineStr">
        <is>
          <t>Not reported</t>
        </is>
      </c>
      <c r="BE1453" t="inlineStr">
        <is>
          <t>Not reported</t>
        </is>
      </c>
      <c r="BF1453" t="inlineStr">
        <is>
          <t>Not reported</t>
        </is>
      </c>
      <c r="BG1453" t="inlineStr">
        <is>
          <t>Not reviewed (not included)</t>
        </is>
      </c>
      <c r="BH1453" t="inlineStr">
        <is>
          <t>N/A</t>
        </is>
      </c>
      <c r="BI1453" t="inlineStr">
        <is>
          <t>Not reviewed</t>
        </is>
      </c>
      <c r="BJ1453" t="inlineStr">
        <is>
          <t>Not reviewed</t>
        </is>
      </c>
      <c r="BK1453" t="inlineStr">
        <is>
          <t>Not reviewed</t>
        </is>
      </c>
      <c r="BL1453" t="inlineStr">
        <is>
          <t>Not reviewed</t>
        </is>
      </c>
      <c r="BM1453" t="inlineStr">
        <is>
          <t>Not reviewed (not included)</t>
        </is>
      </c>
      <c r="BN1453" t="inlineStr">
        <is>
          <t>Non-ADHD Focused - E2-Not ADHD focused: Neither title nor abstract mentions ADHD or attention-deficit/hyperactivity</t>
        </is>
      </c>
      <c r="BO1453" t="inlineStr">
        <is>
          <t>Abstract-level screening only</t>
        </is>
      </c>
      <c r="BP1453" t="inlineStr">
        <is>
          <t>Not reported</t>
        </is>
      </c>
    </row>
    <row r="1454">
      <c r="A1454" t="inlineStr">
        <is>
          <t>Complex Sound Discrimination in Zebrafish: Auditory Learning Within a Novel “Go/Go” Decision-Making Paradigm</t>
        </is>
      </c>
      <c r="B1454" t="n">
        <v>2025</v>
      </c>
      <c r="C1454" t="inlineStr">
        <is>
          <t>Not checked</t>
        </is>
      </c>
      <c r="D1454" t="inlineStr">
        <is>
          <t>Not checked</t>
        </is>
      </c>
      <c r="E1454" t="inlineStr">
        <is>
          <t>10.3390/ANI15233452</t>
        </is>
      </c>
      <c r="F1454" t="inlineStr">
        <is>
          <t>Previous anatomic and physiologic studies of the peripheral and central auditory system, with rare exceptions, have relied on the use of tonal stimuli. Here, we test the hypothesis that zebrafish, Danio rerio, can detect and discriminate between two 6 s long complex sounds—a sequence of five multi-harmonic, noise-embedded constant frequency (NCF) tone pips and a chirp sequence consisting of six rapid downward frequency-modulated (DFM) sweeps. To test our hypothesis, we develop an associative conditioning assay, requiring prediction of an unconditioned stimulus (US). A video clip of a shoal of free-swimming zebrafish presented on an LCD screen serves as a desirable or rewarding US and a bullfrog with inflating and deflating vocal sacs serves as an aversive or fearful US. Within our novel “Go-to/Go-away” (or Go/Go) assay, sound discrimination allows an animal to decide to go/swim towards the desirable US and away from the undesirable US within a short time window preceding each US. We use markerless tracking of fish locations following twelve training runs and six test runs to determine if zebrafish can discriminate between the two sounds. We discovered that on average, fish move closer to the LCD screen in response to the sound paired to the rewarding CS and farther away from the screen in response to the sound paired with the aversive US. Differences in locations and longest swim trajectories occur in the 3 s time window between the CS and the US. These differences are largely retained on the second day of testing, suggesting overnight memory consolidation. We conclude that adult zebrafish can both perceive and rapidly learn to discriminate between complex sounds and that our novel assay can be implemented for high throughput screening of drugs targeted for alleviating memory and attention deficits as well as other neurodegenerative disorders. © 2025 by the authors.</t>
        </is>
      </c>
      <c r="G1454" t="inlineStr">
        <is>
          <t>Unimodal</t>
        </is>
      </c>
      <c r="H1454" t="inlineStr">
        <is>
          <t>See abstract</t>
        </is>
      </c>
      <c r="I1454" t="inlineStr">
        <is>
          <t>See abstract</t>
        </is>
      </c>
      <c r="J1454" t="inlineStr">
        <is>
          <t>See abstract (AI/ML)</t>
        </is>
      </c>
      <c r="K1454" t="inlineStr">
        <is>
          <t>See abstract</t>
        </is>
      </c>
      <c r="M1454" t="inlineStr">
        <is>
          <t>See abstract</t>
        </is>
      </c>
      <c r="N1454" t="inlineStr">
        <is>
          <t>See abstract</t>
        </is>
      </c>
      <c r="O1454" t="inlineStr">
        <is>
          <t>Not verified from abstract</t>
        </is>
      </c>
      <c r="P1454" t="inlineStr">
        <is>
          <t>See abstract</t>
        </is>
      </c>
      <c r="Q1454" t="inlineStr">
        <is>
          <t>See abstract</t>
        </is>
      </c>
      <c r="R1454" t="inlineStr">
        <is>
          <t>Not reviewed (not included)</t>
        </is>
      </c>
      <c r="S1454" t="inlineStr">
        <is>
          <t>Not reviewed (not included)</t>
        </is>
      </c>
      <c r="T1454" t="inlineStr">
        <is>
          <t>Abstract screening only. No AI/ML Methods</t>
        </is>
      </c>
      <c r="U1454" t="inlineStr">
        <is>
          <t>EXCLUDE</t>
        </is>
      </c>
      <c r="V1454" t="inlineStr">
        <is>
          <t>E1-No AI/ML/DL: Abstract and title do not describe application of AI, ML, or DL methods</t>
        </is>
      </c>
      <c r="W1454" t="inlineStr">
        <is>
          <t>Excluded: No AI/ML Methods</t>
        </is>
      </c>
      <c r="X1454" t="inlineStr">
        <is>
          <t>Not assessed from abstract</t>
        </is>
      </c>
      <c r="Y1454" t="inlineStr">
        <is>
          <t>Scopus</t>
        </is>
      </c>
      <c r="Z1454" t="inlineStr">
        <is>
          <t>Not determined from abstract</t>
        </is>
      </c>
      <c r="AB1454" t="inlineStr">
        <is>
          <t>Not assessed (not included)</t>
        </is>
      </c>
      <c r="AC1454" t="inlineStr">
        <is>
          <t>Not assessed (not included)</t>
        </is>
      </c>
      <c r="AD1454" t="inlineStr">
        <is>
          <t>Patel A.; Mattapalli S.; Kanwal J.S.</t>
        </is>
      </c>
      <c r="AF1454" t="inlineStr">
        <is>
          <t>Gold OA (MDPI)</t>
        </is>
      </c>
      <c r="AH1454" t="inlineStr">
        <is>
          <t>Not assessed</t>
        </is>
      </c>
      <c r="AI1454" t="inlineStr">
        <is>
          <t>Not reported</t>
        </is>
      </c>
      <c r="AJ1454" t="inlineStr">
        <is>
          <t>Not reported</t>
        </is>
      </c>
      <c r="AK1454" t="inlineStr">
        <is>
          <t>Not reported</t>
        </is>
      </c>
      <c r="AL1454" t="inlineStr">
        <is>
          <t>Not reported</t>
        </is>
      </c>
      <c r="AM1454" t="inlineStr">
        <is>
          <t>Not reported</t>
        </is>
      </c>
      <c r="AN1454" t="inlineStr">
        <is>
          <t>Not reported</t>
        </is>
      </c>
      <c r="AO1454" t="inlineStr">
        <is>
          <t>Not reviewed</t>
        </is>
      </c>
      <c r="AP1454" t="inlineStr">
        <is>
          <t>Not reported</t>
        </is>
      </c>
      <c r="AQ1454" t="inlineStr">
        <is>
          <t>Not reported</t>
        </is>
      </c>
      <c r="AR1454" t="inlineStr">
        <is>
          <t>Not reported</t>
        </is>
      </c>
      <c r="AS1454" t="inlineStr">
        <is>
          <t>See abstract</t>
        </is>
      </c>
      <c r="AT1454" t="inlineStr">
        <is>
          <t>Not reviewed</t>
        </is>
      </c>
      <c r="AU1454" t="inlineStr">
        <is>
          <t>Not reviewed</t>
        </is>
      </c>
      <c r="AV1454" t="inlineStr">
        <is>
          <t>Not reviewed</t>
        </is>
      </c>
      <c r="AW1454" t="inlineStr">
        <is>
          <t>Not reviewed</t>
        </is>
      </c>
      <c r="AX1454" t="inlineStr">
        <is>
          <t>Not reported</t>
        </is>
      </c>
      <c r="AY1454" t="inlineStr">
        <is>
          <t>Not reported</t>
        </is>
      </c>
      <c r="AZ1454" t="inlineStr">
        <is>
          <t>Not reported</t>
        </is>
      </c>
      <c r="BA1454" t="inlineStr">
        <is>
          <t>Not reported</t>
        </is>
      </c>
      <c r="BB1454" t="inlineStr">
        <is>
          <t>Not reported</t>
        </is>
      </c>
      <c r="BC1454" t="inlineStr">
        <is>
          <t>Not reported</t>
        </is>
      </c>
      <c r="BD1454" t="inlineStr">
        <is>
          <t>Not reported</t>
        </is>
      </c>
      <c r="BE1454" t="inlineStr">
        <is>
          <t>Not reported</t>
        </is>
      </c>
      <c r="BF1454" t="inlineStr">
        <is>
          <t>Not reported</t>
        </is>
      </c>
      <c r="BG1454" t="inlineStr">
        <is>
          <t>Not reviewed (not included)</t>
        </is>
      </c>
      <c r="BH1454" t="inlineStr">
        <is>
          <t>N/A</t>
        </is>
      </c>
      <c r="BI1454" t="inlineStr">
        <is>
          <t>Not reviewed</t>
        </is>
      </c>
      <c r="BJ1454" t="inlineStr">
        <is>
          <t>Not reviewed</t>
        </is>
      </c>
      <c r="BK1454" t="inlineStr">
        <is>
          <t>Not reviewed</t>
        </is>
      </c>
      <c r="BL1454" t="inlineStr">
        <is>
          <t>Not reviewed</t>
        </is>
      </c>
      <c r="BM1454" t="inlineStr">
        <is>
          <t>Not reviewed (not included)</t>
        </is>
      </c>
      <c r="BN1454" t="inlineStr">
        <is>
          <t>No AI/ML Methods - E1-No AI/ML/DL: Abstract and title do not describe application of AI, ML, or DL methods</t>
        </is>
      </c>
      <c r="BO1454" t="inlineStr">
        <is>
          <t>Abstract-level screening only</t>
        </is>
      </c>
      <c r="BP1454" t="inlineStr">
        <is>
          <t>3430</t>
        </is>
      </c>
    </row>
    <row r="1455">
      <c r="A1455" t="inlineStr">
        <is>
          <t>A hybrid metaheuristic–fuzzy logic-based framework for robust ADHD and multi-disease classification</t>
        </is>
      </c>
      <c r="B1455" t="n">
        <v>2025</v>
      </c>
      <c r="C1455" t="inlineStr">
        <is>
          <t>Not checked</t>
        </is>
      </c>
      <c r="D1455" t="inlineStr">
        <is>
          <t>Not checked</t>
        </is>
      </c>
      <c r="E1455" t="inlineStr">
        <is>
          <t>10.1007/S42044-025-00283-3</t>
        </is>
      </c>
      <c r="F1455" t="inlineStr">
        <is>
          <t>Various machine learning and deep learning approaches have been proposed for diagnosing attention deficit hyperactivity disorder (ADHD). Most of these studies have employed traditional methods, such as support vector machines, neural networks, extreme learning machines, etc., which still fall short of achieving the desired accuracy rate in ADHD classification, highlighting a need for more effective strategies. Fuzzy logic and metaheuristic-based approaches have emerged as promising strategies for improving classification performance. This study proposes an efficient and robust hybrid method that integrates an adaptive neuro-fuzzy inference system (ANFIS) with puma optimization and incorporates a recursive feature elimination technique for efficient feature selection to enhance learning performance. The proposed approach can (a) utilize fuzzy-based inferencing capabilities with a structure of the neural network, (b) prevent overfitting, and (c) solve the binary and multi-disease classification. This study uses the benchmark personal characteristic data of the ADHD-200 data set to train and evaluate the proposed model. The performance of the ANFIS classifier has been compared with several conventional machine learning classifiers, such as random forest classifier, K-nearest neighbor, and gradient boosting classifier etc. The proposed model achieves an accuracy of 99.40%, a sensitivity of 99.11%, and an F1-score of 98.10%, surpassing previous state-of-the-art ADHD studies. It can provide great assistance to medical experts to correctly classify ADHD patients and healthy individuals. The performance of the proposed model is further validated using four well-known disease data sets. The results demonstrate that the proposed model can adapt to different data sets and be used across various domains. © The Author(s), under exclusive licence to Springer Nature Switzerland AG 2025.</t>
        </is>
      </c>
      <c r="G1455" t="inlineStr">
        <is>
          <t>Unimodal</t>
        </is>
      </c>
      <c r="H1455" t="inlineStr">
        <is>
          <t>See abstract</t>
        </is>
      </c>
      <c r="I1455" t="inlineStr">
        <is>
          <t>See abstract</t>
        </is>
      </c>
      <c r="J1455" t="inlineStr">
        <is>
          <t>See abstract (AI/ML)</t>
        </is>
      </c>
      <c r="K1455" t="inlineStr">
        <is>
          <t>See abstract</t>
        </is>
      </c>
      <c r="M1455" t="inlineStr">
        <is>
          <t>See abstract</t>
        </is>
      </c>
      <c r="N1455" t="inlineStr">
        <is>
          <t>See abstract</t>
        </is>
      </c>
      <c r="O1455" t="inlineStr">
        <is>
          <t>Not verified from abstract</t>
        </is>
      </c>
      <c r="P1455" t="inlineStr">
        <is>
          <t>See abstract</t>
        </is>
      </c>
      <c r="Q1455" t="inlineStr">
        <is>
          <t>See abstract</t>
        </is>
      </c>
      <c r="R1455" t="inlineStr">
        <is>
          <t>Not reviewed (not included)</t>
        </is>
      </c>
      <c r="S1455" t="inlineStr">
        <is>
          <t>Not reviewed (not included)</t>
        </is>
      </c>
      <c r="T1455" t="inlineStr">
        <is>
          <t>Abstract screening only. Not Selected for Final 95 (Pending Full Text Review)</t>
        </is>
      </c>
      <c r="U1455" t="inlineStr">
        <is>
          <t>EXCLUDE</t>
        </is>
      </c>
      <c r="V14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55" t="inlineStr">
        <is>
          <t>Excluded: Other Criterion</t>
        </is>
      </c>
      <c r="X1455" t="inlineStr">
        <is>
          <t>Not assessed from abstract</t>
        </is>
      </c>
      <c r="Y1455" t="inlineStr">
        <is>
          <t>Scopus</t>
        </is>
      </c>
      <c r="Z1455" t="inlineStr">
        <is>
          <t>Not determined from abstract</t>
        </is>
      </c>
      <c r="AB1455" t="inlineStr">
        <is>
          <t>Not assessed (not included)</t>
        </is>
      </c>
      <c r="AC1455" t="inlineStr">
        <is>
          <t>Not assessed (not included)</t>
        </is>
      </c>
      <c r="AD1455" t="inlineStr">
        <is>
          <t>Deepika; Arora S.; Sharma M.</t>
        </is>
      </c>
      <c r="AF1455" t="inlineStr">
        <is>
          <t>Hybrid OA (Springer)</t>
        </is>
      </c>
      <c r="AH1455" t="inlineStr">
        <is>
          <t>Not assessed</t>
        </is>
      </c>
      <c r="AI1455" t="inlineStr">
        <is>
          <t>Not reported</t>
        </is>
      </c>
      <c r="AJ1455" t="inlineStr">
        <is>
          <t>Not reported</t>
        </is>
      </c>
      <c r="AK1455" t="inlineStr">
        <is>
          <t>Not reported</t>
        </is>
      </c>
      <c r="AL1455" t="inlineStr">
        <is>
          <t>Not reported</t>
        </is>
      </c>
      <c r="AM1455" t="inlineStr">
        <is>
          <t>Not reported</t>
        </is>
      </c>
      <c r="AN1455" t="inlineStr">
        <is>
          <t>Not reported</t>
        </is>
      </c>
      <c r="AO1455" t="inlineStr">
        <is>
          <t>Not reviewed</t>
        </is>
      </c>
      <c r="AP1455" t="inlineStr">
        <is>
          <t>Not reported</t>
        </is>
      </c>
      <c r="AQ1455" t="inlineStr">
        <is>
          <t>Not reported</t>
        </is>
      </c>
      <c r="AR1455" t="inlineStr">
        <is>
          <t>Not reported</t>
        </is>
      </c>
      <c r="AS1455" t="inlineStr">
        <is>
          <t>See abstract</t>
        </is>
      </c>
      <c r="AT1455" t="inlineStr">
        <is>
          <t>Not reviewed</t>
        </is>
      </c>
      <c r="AU1455" t="inlineStr">
        <is>
          <t>Not reviewed</t>
        </is>
      </c>
      <c r="AV1455" t="inlineStr">
        <is>
          <t>Not reviewed</t>
        </is>
      </c>
      <c r="AW1455" t="inlineStr">
        <is>
          <t>Not reviewed</t>
        </is>
      </c>
      <c r="AX1455" t="inlineStr">
        <is>
          <t>Not reported</t>
        </is>
      </c>
      <c r="AY1455" t="inlineStr">
        <is>
          <t>Not reported</t>
        </is>
      </c>
      <c r="AZ1455" t="inlineStr">
        <is>
          <t>Not reported</t>
        </is>
      </c>
      <c r="BA1455" t="inlineStr">
        <is>
          <t>Not reported</t>
        </is>
      </c>
      <c r="BB1455" t="inlineStr">
        <is>
          <t>Not reported</t>
        </is>
      </c>
      <c r="BC1455" t="inlineStr">
        <is>
          <t>Not reported</t>
        </is>
      </c>
      <c r="BD1455" t="inlineStr">
        <is>
          <t>Not reported</t>
        </is>
      </c>
      <c r="BE1455" t="inlineStr">
        <is>
          <t>Not reported</t>
        </is>
      </c>
      <c r="BF1455" t="inlineStr">
        <is>
          <t>Not reported</t>
        </is>
      </c>
      <c r="BG1455" t="inlineStr">
        <is>
          <t>Not reviewed (not included)</t>
        </is>
      </c>
      <c r="BH1455" t="inlineStr">
        <is>
          <t>N/A</t>
        </is>
      </c>
      <c r="BI1455" t="inlineStr">
        <is>
          <t>Not reviewed</t>
        </is>
      </c>
      <c r="BJ1455" t="inlineStr">
        <is>
          <t>Not reviewed</t>
        </is>
      </c>
      <c r="BK1455" t="inlineStr">
        <is>
          <t>Not reviewed</t>
        </is>
      </c>
      <c r="BL1455" t="inlineStr">
        <is>
          <t>Not reviewed</t>
        </is>
      </c>
      <c r="BM1455" t="inlineStr">
        <is>
          <t>Not reviewed (not included)</t>
        </is>
      </c>
      <c r="BN1455" t="inlineStr">
        <is>
          <t>Not Selected for Final 95 (Pending Full Text Review) - Candidate paper not selected for final 95: Passed abstract screening but not included in final selec</t>
        </is>
      </c>
      <c r="BO1455" t="inlineStr">
        <is>
          <t>Abstract-level screening only</t>
        </is>
      </c>
      <c r="BP1455" t="inlineStr">
        <is>
          <t>Not reported</t>
        </is>
      </c>
    </row>
    <row r="1456">
      <c r="A1456" t="inlineStr">
        <is>
          <t>Frequency-specific alterations in low-frequency functional connectivity in children with ADHD</t>
        </is>
      </c>
      <c r="B1456" t="n">
        <v>2025</v>
      </c>
      <c r="C1456" t="inlineStr">
        <is>
          <t>Not checked</t>
        </is>
      </c>
      <c r="D1456" t="inlineStr">
        <is>
          <t>Not checked</t>
        </is>
      </c>
      <c r="E1456" t="inlineStr">
        <is>
          <t>10.1186/S12888-025-07586-6</t>
        </is>
      </c>
      <c r="F1456" t="inlineStr">
        <is>
          <t>Purpose: This investigation seeks to elucidate frequency-specific alterations in resting-state functional connectivity (FC) among pediatric subjects with attention-deficit/hyperactivity disorder (ADHD). The study focuses on three distinct sub-bands of slow blood oxygen level-dependent (BOLD) oscillations: Slow3 (0.073–0.198 Hz), Slow4 (0.027–0.073 Hz), and Slow5 (0.010–0.027 Hz). We assess the discriminative capacity of these sub-bands as potential neural biomarkers through the application of machine learning classification techniques. This frequency-resolved methodology addresses a significant lacuna in extant ADHD FC research, which has predominantly treated low-frequency fluctuations as a homogeneous band. By parsing these oscillations into discrete frequency ranges, we aim to provide a more nuanced understanding of the neurophysiological underpinnings of ADHD. Methods: This study explores the frequency-specific functional connectivity (FC) differences between (ADHD = 40) and healthy control (HC = 45) children, focusing on the Slow3 (0.073–0.198 Hz), Slow4 (0.027–0.073 Hz), and Slow5 (0.010–0.027 Hz) frequency bands. A two-sample t-test was used to identify significant functional connectivity (FC) differences between the two groups. followed by machine learning techniques to evaluate the classification accuracy of these features. Results: Significant differences in FC were found between ADHD and HC in specific brain regions. In the Slow3 band, ADHD subjects showed increased connectivity in the right precentral gyrus, which is associated with motor-related neural activity. In the Slow4 and Slow5 bands, higher connectivity was observed in the right inferior frontal orbital region in ADHD compared to HC. Given the identical FC patterns in Slow4 and Slow5, these bands were combined into a single feature for further analysis. Machine learning classification using FC features from Slow3 and the combined Slow4/Slow5 bands demonstrated notable accuracy, with 79% accuracy</t>
        </is>
      </c>
      <c r="G1456" t="inlineStr">
        <is>
          <t>Unimodal</t>
        </is>
      </c>
      <c r="H1456" t="inlineStr">
        <is>
          <t>See abstract</t>
        </is>
      </c>
      <c r="I1456" t="inlineStr">
        <is>
          <t>See abstract</t>
        </is>
      </c>
      <c r="J1456" t="inlineStr">
        <is>
          <t>See abstract (AI/ML)</t>
        </is>
      </c>
      <c r="K1456" t="inlineStr">
        <is>
          <t>See abstract</t>
        </is>
      </c>
      <c r="M1456" t="inlineStr">
        <is>
          <t>See abstract</t>
        </is>
      </c>
      <c r="N1456" t="inlineStr">
        <is>
          <t>See abstract</t>
        </is>
      </c>
      <c r="O1456" t="inlineStr">
        <is>
          <t>Not verified from abstract</t>
        </is>
      </c>
      <c r="P1456" t="inlineStr">
        <is>
          <t>See abstract</t>
        </is>
      </c>
      <c r="Q1456" t="inlineStr">
        <is>
          <t>See abstract</t>
        </is>
      </c>
      <c r="R1456" t="inlineStr">
        <is>
          <t>Not reviewed (not included)</t>
        </is>
      </c>
      <c r="S1456" t="inlineStr">
        <is>
          <t>Not reviewed (not included)</t>
        </is>
      </c>
      <c r="T1456" t="inlineStr">
        <is>
          <t>Abstract screening only. Not Selected for Final 95 (Pending Full Text Review)</t>
        </is>
      </c>
      <c r="U1456" t="inlineStr">
        <is>
          <t>EXCLUDE</t>
        </is>
      </c>
      <c r="V14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56" t="inlineStr">
        <is>
          <t>Excluded: Other Criterion</t>
        </is>
      </c>
      <c r="X1456" t="inlineStr">
        <is>
          <t>Not assessed from abstract</t>
        </is>
      </c>
      <c r="Y1456" t="inlineStr">
        <is>
          <t>Scopus</t>
        </is>
      </c>
      <c r="Z1456" t="inlineStr">
        <is>
          <t>Not determined from abstract</t>
        </is>
      </c>
      <c r="AB1456" t="inlineStr">
        <is>
          <t>Not assessed (not included)</t>
        </is>
      </c>
      <c r="AC1456" t="inlineStr">
        <is>
          <t>Not assessed (not included)</t>
        </is>
      </c>
      <c r="AD1456" t="inlineStr">
        <is>
          <t>Fateh A.A.; Muhammed H.; Mohammed A.A.Q.; Smahi A.; Alarefi A.; Zhang L.; Yue F.; Zeng H.</t>
        </is>
      </c>
      <c r="AF1456" t="inlineStr">
        <is>
          <t>Gold OA (BioMedCentral)</t>
        </is>
      </c>
      <c r="AH1456" t="inlineStr">
        <is>
          <t>Not assessed</t>
        </is>
      </c>
      <c r="AI1456" t="inlineStr">
        <is>
          <t>Not reported</t>
        </is>
      </c>
      <c r="AJ1456" t="inlineStr">
        <is>
          <t>Not reported</t>
        </is>
      </c>
      <c r="AK1456" t="inlineStr">
        <is>
          <t>Not reported</t>
        </is>
      </c>
      <c r="AL1456" t="inlineStr">
        <is>
          <t>Not reported</t>
        </is>
      </c>
      <c r="AM1456" t="inlineStr">
        <is>
          <t>Not reported</t>
        </is>
      </c>
      <c r="AN1456" t="inlineStr">
        <is>
          <t>Not reported</t>
        </is>
      </c>
      <c r="AO1456" t="inlineStr">
        <is>
          <t>Not reviewed</t>
        </is>
      </c>
      <c r="AP1456" t="inlineStr">
        <is>
          <t>Not reported</t>
        </is>
      </c>
      <c r="AQ1456" t="inlineStr">
        <is>
          <t>Not reported</t>
        </is>
      </c>
      <c r="AR1456" t="inlineStr">
        <is>
          <t>Not reported</t>
        </is>
      </c>
      <c r="AS1456" t="inlineStr">
        <is>
          <t>See abstract</t>
        </is>
      </c>
      <c r="AT1456" t="inlineStr">
        <is>
          <t>Not reviewed</t>
        </is>
      </c>
      <c r="AU1456" t="inlineStr">
        <is>
          <t>Not reviewed</t>
        </is>
      </c>
      <c r="AV1456" t="inlineStr">
        <is>
          <t>Not reviewed</t>
        </is>
      </c>
      <c r="AW1456" t="inlineStr">
        <is>
          <t>Not reviewed</t>
        </is>
      </c>
      <c r="AX1456" t="inlineStr">
        <is>
          <t>Not reported</t>
        </is>
      </c>
      <c r="AY1456" t="inlineStr">
        <is>
          <t>Not reported</t>
        </is>
      </c>
      <c r="AZ1456" t="inlineStr">
        <is>
          <t>Not reported</t>
        </is>
      </c>
      <c r="BA1456" t="inlineStr">
        <is>
          <t>Not reported</t>
        </is>
      </c>
      <c r="BB1456" t="inlineStr">
        <is>
          <t>Not reported</t>
        </is>
      </c>
      <c r="BC1456" t="inlineStr">
        <is>
          <t>Not reported</t>
        </is>
      </c>
      <c r="BD1456" t="inlineStr">
        <is>
          <t>Not reported</t>
        </is>
      </c>
      <c r="BE1456" t="inlineStr">
        <is>
          <t>Not reported</t>
        </is>
      </c>
      <c r="BF1456" t="inlineStr">
        <is>
          <t>Not reported</t>
        </is>
      </c>
      <c r="BG1456" t="inlineStr">
        <is>
          <t>Not reviewed (not included)</t>
        </is>
      </c>
      <c r="BH1456" t="inlineStr">
        <is>
          <t>N/A</t>
        </is>
      </c>
      <c r="BI1456" t="inlineStr">
        <is>
          <t>Not reviewed</t>
        </is>
      </c>
      <c r="BJ1456" t="inlineStr">
        <is>
          <t>Not reviewed</t>
        </is>
      </c>
      <c r="BK1456" t="inlineStr">
        <is>
          <t>Not reviewed</t>
        </is>
      </c>
      <c r="BL1456" t="inlineStr">
        <is>
          <t>Not reviewed</t>
        </is>
      </c>
      <c r="BM1456" t="inlineStr">
        <is>
          <t>Not reviewed (not included)</t>
        </is>
      </c>
      <c r="BN1456" t="inlineStr">
        <is>
          <t>Not Selected for Final 95 (Pending Full Text Review) - Candidate paper not selected for final 95: Passed abstract screening but not included in final selec</t>
        </is>
      </c>
      <c r="BO1456" t="inlineStr">
        <is>
          <t>Abstract-level screening only</t>
        </is>
      </c>
      <c r="BP1456" t="inlineStr">
        <is>
          <t>1183</t>
        </is>
      </c>
    </row>
    <row r="1457">
      <c r="A1457" t="inlineStr">
        <is>
          <t>Enhanced ADHD detection: Frequency information embedded in a visual-language framework</t>
        </is>
      </c>
      <c r="B1457" t="n">
        <v>2024</v>
      </c>
      <c r="C1457" t="inlineStr">
        <is>
          <t>Not checked</t>
        </is>
      </c>
      <c r="D1457" t="inlineStr">
        <is>
          <t>Not checked</t>
        </is>
      </c>
      <c r="E1457" t="inlineStr">
        <is>
          <t>10.1016/J.DISPLA.2024.102712</t>
        </is>
      </c>
      <c r="F1457" t="inlineStr">
        <is>
          <t>This paper presents the Frequency-Integrated Visual-Language Network (FIVLNet), a deep learning (DL) framework tailored to improve the diagnostic accuracy for Attention Deficit Hyperactivity Disorder (ADHD) using magnetic resonance imaging (MRI) scans. Traditional DL approaches in ADHD diagnosis often overlook the sequential dependencies of MRI images or fail to adequately capture their complex structural details, resulting in suboptimal classification accuracy. To address this, the proposed FIVLNet synergistically integrates both high and low-frequency data from MRI images, based on the Convolutional Neural Network (CNN) and the cross-attention mechanism, subsequently achieving more comprehensive representations of the MRI images. Furthermore, in order to enrich the model's learning capacity, textual embeddings from Contrastive Language-Image Pre-training (CLIP) are introduced to provide additional modalities of information. FIVLNet also preserves a lightweight architecture, which necessitates a smaller number of learnable parameters compared to existing models. © 2024</t>
        </is>
      </c>
      <c r="G1457" t="inlineStr">
        <is>
          <t>Unimodal</t>
        </is>
      </c>
      <c r="H1457" t="inlineStr">
        <is>
          <t>See abstract</t>
        </is>
      </c>
      <c r="I1457" t="inlineStr">
        <is>
          <t>See abstract</t>
        </is>
      </c>
      <c r="J1457" t="inlineStr">
        <is>
          <t>See abstract (AI/ML)</t>
        </is>
      </c>
      <c r="K1457" t="inlineStr">
        <is>
          <t>See abstract</t>
        </is>
      </c>
      <c r="M1457" t="inlineStr">
        <is>
          <t>See abstract</t>
        </is>
      </c>
      <c r="N1457" t="inlineStr">
        <is>
          <t>See abstract</t>
        </is>
      </c>
      <c r="O1457" t="inlineStr">
        <is>
          <t>Not verified from abstract</t>
        </is>
      </c>
      <c r="P1457" t="inlineStr">
        <is>
          <t>See abstract</t>
        </is>
      </c>
      <c r="Q1457" t="inlineStr">
        <is>
          <t>See abstract</t>
        </is>
      </c>
      <c r="R1457" t="inlineStr">
        <is>
          <t>Not reviewed (not included)</t>
        </is>
      </c>
      <c r="S1457" t="inlineStr">
        <is>
          <t>Not reviewed (not included)</t>
        </is>
      </c>
      <c r="T1457" t="inlineStr">
        <is>
          <t>Abstract screening only. Not Selected for Final 95 (Pending Full Text Review)</t>
        </is>
      </c>
      <c r="U1457" t="inlineStr">
        <is>
          <t>EXCLUDE</t>
        </is>
      </c>
      <c r="V14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57" t="inlineStr">
        <is>
          <t>Excluded: Other Criterion</t>
        </is>
      </c>
      <c r="X1457" t="inlineStr">
        <is>
          <t>Not assessed from abstract</t>
        </is>
      </c>
      <c r="Y1457" t="inlineStr">
        <is>
          <t>Scopus</t>
        </is>
      </c>
      <c r="Z1457" t="inlineStr">
        <is>
          <t>Not determined from abstract</t>
        </is>
      </c>
      <c r="AB1457" t="inlineStr">
        <is>
          <t>Not assessed (not included)</t>
        </is>
      </c>
      <c r="AC1457" t="inlineStr">
        <is>
          <t>Not assessed (not included)</t>
        </is>
      </c>
      <c r="AD1457" t="inlineStr">
        <is>
          <t>Hu R.; Zhu K.; Hou Z.; Wang R.; Liu F.</t>
        </is>
      </c>
      <c r="AF1457" t="inlineStr">
        <is>
          <t>Hybrid OA (Elsevier)</t>
        </is>
      </c>
      <c r="AH1457" t="inlineStr">
        <is>
          <t>Not assessed</t>
        </is>
      </c>
      <c r="AI1457" t="inlineStr">
        <is>
          <t>Not reported</t>
        </is>
      </c>
      <c r="AJ1457" t="inlineStr">
        <is>
          <t>Not reported</t>
        </is>
      </c>
      <c r="AK1457" t="inlineStr">
        <is>
          <t>Not reported</t>
        </is>
      </c>
      <c r="AL1457" t="inlineStr">
        <is>
          <t>Not reported</t>
        </is>
      </c>
      <c r="AM1457" t="inlineStr">
        <is>
          <t>Not reported</t>
        </is>
      </c>
      <c r="AN1457" t="inlineStr">
        <is>
          <t>Not reported</t>
        </is>
      </c>
      <c r="AO1457" t="inlineStr">
        <is>
          <t>Not reviewed</t>
        </is>
      </c>
      <c r="AP1457" t="inlineStr">
        <is>
          <t>Not reported</t>
        </is>
      </c>
      <c r="AQ1457" t="inlineStr">
        <is>
          <t>Not reported</t>
        </is>
      </c>
      <c r="AR1457" t="inlineStr">
        <is>
          <t>Not reported</t>
        </is>
      </c>
      <c r="AS1457" t="inlineStr">
        <is>
          <t>See abstract</t>
        </is>
      </c>
      <c r="AT1457" t="inlineStr">
        <is>
          <t>Not reviewed</t>
        </is>
      </c>
      <c r="AU1457" t="inlineStr">
        <is>
          <t>Not reviewed</t>
        </is>
      </c>
      <c r="AV1457" t="inlineStr">
        <is>
          <t>Not reviewed</t>
        </is>
      </c>
      <c r="AW1457" t="inlineStr">
        <is>
          <t>Not reviewed</t>
        </is>
      </c>
      <c r="AX1457" t="inlineStr">
        <is>
          <t>Not reported</t>
        </is>
      </c>
      <c r="AY1457" t="inlineStr">
        <is>
          <t>Not reported</t>
        </is>
      </c>
      <c r="AZ1457" t="inlineStr">
        <is>
          <t>Not reported</t>
        </is>
      </c>
      <c r="BA1457" t="inlineStr">
        <is>
          <t>Not reported</t>
        </is>
      </c>
      <c r="BB1457" t="inlineStr">
        <is>
          <t>Not reported</t>
        </is>
      </c>
      <c r="BC1457" t="inlineStr">
        <is>
          <t>Not reported</t>
        </is>
      </c>
      <c r="BD1457" t="inlineStr">
        <is>
          <t>Not reported</t>
        </is>
      </c>
      <c r="BE1457" t="inlineStr">
        <is>
          <t>Not reported</t>
        </is>
      </c>
      <c r="BF1457" t="inlineStr">
        <is>
          <t>Not reported</t>
        </is>
      </c>
      <c r="BG1457" t="inlineStr">
        <is>
          <t>Not reviewed (not included)</t>
        </is>
      </c>
      <c r="BH1457" t="inlineStr">
        <is>
          <t>N/A</t>
        </is>
      </c>
      <c r="BI1457" t="inlineStr">
        <is>
          <t>Not reviewed</t>
        </is>
      </c>
      <c r="BJ1457" t="inlineStr">
        <is>
          <t>Not reviewed</t>
        </is>
      </c>
      <c r="BK1457" t="inlineStr">
        <is>
          <t>Not reviewed</t>
        </is>
      </c>
      <c r="BL1457" t="inlineStr">
        <is>
          <t>Not reviewed</t>
        </is>
      </c>
      <c r="BM1457" t="inlineStr">
        <is>
          <t>Not reviewed (not included)</t>
        </is>
      </c>
      <c r="BN1457" t="inlineStr">
        <is>
          <t>Not Selected for Final 95 (Pending Full Text Review) - Candidate paper not selected for final 95: Passed abstract screening but not included in final selec</t>
        </is>
      </c>
      <c r="BO1457" t="inlineStr">
        <is>
          <t>Abstract-level screening only</t>
        </is>
      </c>
      <c r="BP1457" t="inlineStr">
        <is>
          <t>Not reported</t>
        </is>
      </c>
    </row>
    <row r="1458">
      <c r="A1458" t="inlineStr">
        <is>
          <t>Application of artificial intelligence (AI) in patients with autism spectrum disorder and associated comorbidities: a narrative review</t>
        </is>
      </c>
      <c r="B1458" t="n">
        <v>2026</v>
      </c>
      <c r="C1458" t="inlineStr">
        <is>
          <t>Not checked</t>
        </is>
      </c>
      <c r="D1458" t="inlineStr">
        <is>
          <t>Not checked</t>
        </is>
      </c>
      <c r="E1458" t="inlineStr">
        <is>
          <t>10.7363/150105</t>
        </is>
      </c>
      <c r="F1458" t="inlineStr">
        <is>
          <t>Artificial intelligence (AI) is used in medicine to assist clinicians in diagnosing and treating patients with various medical conditions. It can have specific benefits for children with special needs, as it can assist in daily activities by enhancing support for these children. The incidence and prevalence of autism spectrum disorder (ASD) are rapidly increasing. ASD can be associated with other comorbid conditions involving multisystem medical and genetic disorders. AI can help with the early diagnosis and management of ASD and related comorbid conditions. This review aimed to study how AI can be used in patients with ASD and comorbidities. A narrative review was conducted to find the answer to the study. Electronic PubMed/Medline and Google Scholar databases were searched for peer-reviewed articles. Papers that were not written in the English language were excluded. Results of the study found that, along with providing autistic children the practice of identifying facial expressions, interacting socially, and responding appropriately to social cues, AI can help deal with complex comorbid conditions. AI heavily depends on large amounts of good-quality data, so it faces fundamental technological challenges, such as hallucinations, false results, data privacy, security, and ethical concerns. However, by addressing the challenges and limitations, AI can be a great tool for children with ASD and their families to navigate the associated comorbidities and improve the overall quality of life of these patients. Future research and collaboration of providers with policymakers and community partners can overcome the challenges for AI applications in patients with ASD and associated comorbidities. © 2026 Hygeia Press di Corridori Marinella. All rights reserved.</t>
        </is>
      </c>
      <c r="G1458" t="inlineStr">
        <is>
          <t>Unimodal</t>
        </is>
      </c>
      <c r="H1458" t="inlineStr">
        <is>
          <t>See abstract</t>
        </is>
      </c>
      <c r="I1458" t="inlineStr">
        <is>
          <t>See abstract</t>
        </is>
      </c>
      <c r="J1458" t="inlineStr">
        <is>
          <t>See abstract (AI/ML)</t>
        </is>
      </c>
      <c r="K1458" t="inlineStr">
        <is>
          <t>See abstract</t>
        </is>
      </c>
      <c r="M1458" t="inlineStr">
        <is>
          <t>See abstract</t>
        </is>
      </c>
      <c r="N1458" t="inlineStr">
        <is>
          <t>See abstract</t>
        </is>
      </c>
      <c r="O1458" t="inlineStr">
        <is>
          <t>Not verified from abstract</t>
        </is>
      </c>
      <c r="P1458" t="inlineStr">
        <is>
          <t>See abstract</t>
        </is>
      </c>
      <c r="Q1458" t="inlineStr">
        <is>
          <t>See abstract</t>
        </is>
      </c>
      <c r="R1458" t="inlineStr">
        <is>
          <t>Not reviewed (not included)</t>
        </is>
      </c>
      <c r="S1458" t="inlineStr">
        <is>
          <t>Not reviewed (not included)</t>
        </is>
      </c>
      <c r="T1458" t="inlineStr">
        <is>
          <t>Abstract screening only. Out of Date Range</t>
        </is>
      </c>
      <c r="U1458" t="inlineStr">
        <is>
          <t>EXCLUDE</t>
        </is>
      </c>
      <c r="V1458" t="inlineStr">
        <is>
          <t>E4-Year: Published 2026, outside 2019-2025 window</t>
        </is>
      </c>
      <c r="W1458" t="inlineStr">
        <is>
          <t>Out of Date Range</t>
        </is>
      </c>
      <c r="X1458" t="inlineStr">
        <is>
          <t>Not assessed from abstract</t>
        </is>
      </c>
      <c r="Y1458" t="inlineStr">
        <is>
          <t>Scopus</t>
        </is>
      </c>
      <c r="Z1458" t="inlineStr">
        <is>
          <t>Not determined from abstract</t>
        </is>
      </c>
      <c r="AB1458" t="inlineStr">
        <is>
          <t>Not assessed (not included)</t>
        </is>
      </c>
      <c r="AC1458" t="inlineStr">
        <is>
          <t>Not assessed (not included)</t>
        </is>
      </c>
      <c r="AD1458" t="inlineStr">
        <is>
          <t>Kadam S.J.; Azar Y.P.; Shah S.J.</t>
        </is>
      </c>
      <c r="AF1458" t="inlineStr">
        <is>
          <t>Unknown - Verify via DOI</t>
        </is>
      </c>
      <c r="AH1458" t="inlineStr">
        <is>
          <t>Not assessed</t>
        </is>
      </c>
      <c r="AI1458" t="inlineStr">
        <is>
          <t>Not reported</t>
        </is>
      </c>
      <c r="AJ1458" t="inlineStr">
        <is>
          <t>Not reported</t>
        </is>
      </c>
      <c r="AK1458" t="inlineStr">
        <is>
          <t>Not reported</t>
        </is>
      </c>
      <c r="AL1458" t="inlineStr">
        <is>
          <t>Not reported</t>
        </is>
      </c>
      <c r="AM1458" t="inlineStr">
        <is>
          <t>Not reported</t>
        </is>
      </c>
      <c r="AN1458" t="inlineStr">
        <is>
          <t>Not reported</t>
        </is>
      </c>
      <c r="AO1458" t="inlineStr">
        <is>
          <t>Not reviewed</t>
        </is>
      </c>
      <c r="AP1458" t="inlineStr">
        <is>
          <t>Not reported</t>
        </is>
      </c>
      <c r="AQ1458" t="inlineStr">
        <is>
          <t>Not reported</t>
        </is>
      </c>
      <c r="AR1458" t="inlineStr">
        <is>
          <t>Not reported</t>
        </is>
      </c>
      <c r="AS1458" t="inlineStr">
        <is>
          <t>See abstract</t>
        </is>
      </c>
      <c r="AT1458" t="inlineStr">
        <is>
          <t>Not reviewed</t>
        </is>
      </c>
      <c r="AU1458" t="inlineStr">
        <is>
          <t>Not reviewed</t>
        </is>
      </c>
      <c r="AV1458" t="inlineStr">
        <is>
          <t>Not reviewed</t>
        </is>
      </c>
      <c r="AW1458" t="inlineStr">
        <is>
          <t>Not reviewed</t>
        </is>
      </c>
      <c r="AX1458" t="inlineStr">
        <is>
          <t>Not reported</t>
        </is>
      </c>
      <c r="AY1458" t="inlineStr">
        <is>
          <t>Not reported</t>
        </is>
      </c>
      <c r="AZ1458" t="inlineStr">
        <is>
          <t>Not reported</t>
        </is>
      </c>
      <c r="BA1458" t="inlineStr">
        <is>
          <t>Not reported</t>
        </is>
      </c>
      <c r="BB1458" t="inlineStr">
        <is>
          <t>Not reported</t>
        </is>
      </c>
      <c r="BC1458" t="inlineStr">
        <is>
          <t>Not reported</t>
        </is>
      </c>
      <c r="BD1458" t="inlineStr">
        <is>
          <t>Not reported</t>
        </is>
      </c>
      <c r="BE1458" t="inlineStr">
        <is>
          <t>Not reported</t>
        </is>
      </c>
      <c r="BF1458" t="inlineStr">
        <is>
          <t>Not reported</t>
        </is>
      </c>
      <c r="BG1458" t="inlineStr">
        <is>
          <t>Not reviewed (not included)</t>
        </is>
      </c>
      <c r="BH1458" t="inlineStr">
        <is>
          <t>N/A</t>
        </is>
      </c>
      <c r="BI1458" t="inlineStr">
        <is>
          <t>Not reviewed</t>
        </is>
      </c>
      <c r="BJ1458" t="inlineStr">
        <is>
          <t>Not reviewed</t>
        </is>
      </c>
      <c r="BK1458" t="inlineStr">
        <is>
          <t>Not reviewed</t>
        </is>
      </c>
      <c r="BL1458" t="inlineStr">
        <is>
          <t>Not reviewed</t>
        </is>
      </c>
      <c r="BM1458" t="inlineStr">
        <is>
          <t>Not reviewed (not included)</t>
        </is>
      </c>
      <c r="BN1458" t="inlineStr">
        <is>
          <t>Out of Date Range - E4-Year: Published 2026, outside 2019-2025 window</t>
        </is>
      </c>
      <c r="BO1458" t="inlineStr">
        <is>
          <t>Abstract-level screening only</t>
        </is>
      </c>
      <c r="BP1458" t="inlineStr">
        <is>
          <t>Not reported</t>
        </is>
      </c>
    </row>
    <row r="1459">
      <c r="A1459" t="inlineStr">
        <is>
          <t>Developmental Brain Age Estimation From MRI Data: A Systematic Review of Deep Learning Approaches and Open Datasets</t>
        </is>
      </c>
      <c r="B1459" t="n">
        <v>2026</v>
      </c>
      <c r="C1459" t="inlineStr">
        <is>
          <t>Not checked</t>
        </is>
      </c>
      <c r="D1459" t="inlineStr">
        <is>
          <t>Not checked</t>
        </is>
      </c>
      <c r="E1459" t="inlineStr">
        <is>
          <t>10.1002/JMRI.70180</t>
        </is>
      </c>
      <c r="F1459" t="inlineStr">
        <is>
          <t>Brain age is an emerging concept that reflects complex, time-dependent changes in brain structure, identifying departures from expected neurodevelopmental patterns. In the developing brain, accurate MRI-based age estimation is a quantitative biomarker for detecting atypical neurodevelopment, facilitating early diagnosis, guiding clinical decision-making, and potentially improving long-term outcomes. Data-driven models applied to neuroimaging have provided valuable insights into the pathogenesis of various congenital and acquired pediatric conditions. In particular, advanced deep learning approaches have recently gained prominence in a wide range of pediatric neuroimaging studies, offering state-of-the-art performance in estimating developmental brain age. In this survey, we provide a comprehensive review of the current MRI applications of deep learning methodologies for developmental brain age (fetal stage—2 years) estimation. We provide details on both clinical and technical aspects, open-access developmental MRI datasets, and compare the performance of these models utilizing evaluation metrics. Additionally, we discuss the applications of brain age estimation in clinical research contexts, highlighting its importance in understanding neurodevelopmental disorders. Finally, we address the challenges faced and propose future research directions to advance the field of brain age estimation. We aim to provide valuable insights for researchers and practitioners, facilitating advancements in both theoretical understanding and practical applications of MRI-based deep learning brain age estimation of the developing brain. Evidence Level: 3. Technical Efficacy: Stage 2. © 2025 The Author(s). Journal of Magnetic Resonance Imaging published by Wiley Periodicals LLC on behalf of International Society for Magnetic Resonance in Medicine.</t>
        </is>
      </c>
      <c r="G1459" t="inlineStr">
        <is>
          <t>Unimodal</t>
        </is>
      </c>
      <c r="H1459" t="inlineStr">
        <is>
          <t>See abstract</t>
        </is>
      </c>
      <c r="I1459" t="inlineStr">
        <is>
          <t>See abstract</t>
        </is>
      </c>
      <c r="J1459" t="inlineStr">
        <is>
          <t>See abstract (AI/ML)</t>
        </is>
      </c>
      <c r="K1459" t="inlineStr">
        <is>
          <t>See abstract</t>
        </is>
      </c>
      <c r="M1459" t="inlineStr">
        <is>
          <t>See abstract</t>
        </is>
      </c>
      <c r="N1459" t="inlineStr">
        <is>
          <t>See abstract</t>
        </is>
      </c>
      <c r="O1459" t="inlineStr">
        <is>
          <t>Not verified from abstract</t>
        </is>
      </c>
      <c r="P1459" t="inlineStr">
        <is>
          <t>See abstract</t>
        </is>
      </c>
      <c r="Q1459" t="inlineStr">
        <is>
          <t>See abstract</t>
        </is>
      </c>
      <c r="R1459" t="inlineStr">
        <is>
          <t>Not reviewed (not included)</t>
        </is>
      </c>
      <c r="S1459" t="inlineStr">
        <is>
          <t>Not reviewed (not included)</t>
        </is>
      </c>
      <c r="T1459" t="inlineStr">
        <is>
          <t>Abstract screening only. Out of Date Range</t>
        </is>
      </c>
      <c r="U1459" t="inlineStr">
        <is>
          <t>EXCLUDE</t>
        </is>
      </c>
      <c r="V1459" t="inlineStr">
        <is>
          <t>E4-Year: Published 2026, outside 2019-2025 window</t>
        </is>
      </c>
      <c r="W1459" t="inlineStr">
        <is>
          <t>Out of Date Range</t>
        </is>
      </c>
      <c r="X1459" t="inlineStr">
        <is>
          <t>Not assessed from abstract</t>
        </is>
      </c>
      <c r="Y1459" t="inlineStr">
        <is>
          <t>Scopus</t>
        </is>
      </c>
      <c r="Z1459" t="inlineStr">
        <is>
          <t>Not determined from abstract</t>
        </is>
      </c>
      <c r="AB1459" t="inlineStr">
        <is>
          <t>Not assessed (not included)</t>
        </is>
      </c>
      <c r="AC1459" t="inlineStr">
        <is>
          <t>Not assessed (not included)</t>
        </is>
      </c>
      <c r="AD1459" t="inlineStr">
        <is>
          <t>Asma ull H.; Kaandorp M.P.T.; Jakab A.; Kim H.G.</t>
        </is>
      </c>
      <c r="AF1459" t="inlineStr">
        <is>
          <t>Hybrid OA (Wiley)</t>
        </is>
      </c>
      <c r="AH1459" t="inlineStr">
        <is>
          <t>Not assessed</t>
        </is>
      </c>
      <c r="AI1459" t="inlineStr">
        <is>
          <t>Not reported</t>
        </is>
      </c>
      <c r="AJ1459" t="inlineStr">
        <is>
          <t>Not reported</t>
        </is>
      </c>
      <c r="AK1459" t="inlineStr">
        <is>
          <t>Not reported</t>
        </is>
      </c>
      <c r="AL1459" t="inlineStr">
        <is>
          <t>Not reported</t>
        </is>
      </c>
      <c r="AM1459" t="inlineStr">
        <is>
          <t>Not reported</t>
        </is>
      </c>
      <c r="AN1459" t="inlineStr">
        <is>
          <t>Not reported</t>
        </is>
      </c>
      <c r="AO1459" t="inlineStr">
        <is>
          <t>Not reviewed</t>
        </is>
      </c>
      <c r="AP1459" t="inlineStr">
        <is>
          <t>Not reported</t>
        </is>
      </c>
      <c r="AQ1459" t="inlineStr">
        <is>
          <t>Not reported</t>
        </is>
      </c>
      <c r="AR1459" t="inlineStr">
        <is>
          <t>Not reported</t>
        </is>
      </c>
      <c r="AS1459" t="inlineStr">
        <is>
          <t>See abstract</t>
        </is>
      </c>
      <c r="AT1459" t="inlineStr">
        <is>
          <t>Not reviewed</t>
        </is>
      </c>
      <c r="AU1459" t="inlineStr">
        <is>
          <t>Not reviewed</t>
        </is>
      </c>
      <c r="AV1459" t="inlineStr">
        <is>
          <t>Not reviewed</t>
        </is>
      </c>
      <c r="AW1459" t="inlineStr">
        <is>
          <t>Not reviewed</t>
        </is>
      </c>
      <c r="AX1459" t="inlineStr">
        <is>
          <t>Not reported</t>
        </is>
      </c>
      <c r="AY1459" t="inlineStr">
        <is>
          <t>Not reported</t>
        </is>
      </c>
      <c r="AZ1459" t="inlineStr">
        <is>
          <t>Not reported</t>
        </is>
      </c>
      <c r="BA1459" t="inlineStr">
        <is>
          <t>Not reported</t>
        </is>
      </c>
      <c r="BB1459" t="inlineStr">
        <is>
          <t>Not reported</t>
        </is>
      </c>
      <c r="BC1459" t="inlineStr">
        <is>
          <t>Not reported</t>
        </is>
      </c>
      <c r="BD1459" t="inlineStr">
        <is>
          <t>Not reported</t>
        </is>
      </c>
      <c r="BE1459" t="inlineStr">
        <is>
          <t>Not reported</t>
        </is>
      </c>
      <c r="BF1459" t="inlineStr">
        <is>
          <t>Not reported</t>
        </is>
      </c>
      <c r="BG1459" t="inlineStr">
        <is>
          <t>Not reviewed (not included)</t>
        </is>
      </c>
      <c r="BH1459" t="inlineStr">
        <is>
          <t>N/A</t>
        </is>
      </c>
      <c r="BI1459" t="inlineStr">
        <is>
          <t>Not reviewed</t>
        </is>
      </c>
      <c r="BJ1459" t="inlineStr">
        <is>
          <t>Not reviewed</t>
        </is>
      </c>
      <c r="BK1459" t="inlineStr">
        <is>
          <t>Not reviewed</t>
        </is>
      </c>
      <c r="BL1459" t="inlineStr">
        <is>
          <t>Not reviewed</t>
        </is>
      </c>
      <c r="BM1459" t="inlineStr">
        <is>
          <t>Not reviewed (not included)</t>
        </is>
      </c>
      <c r="BN1459" t="inlineStr">
        <is>
          <t>Out of Date Range - E4-Year: Published 2026, outside 2019-2025 window</t>
        </is>
      </c>
      <c r="BO1459" t="inlineStr">
        <is>
          <t>Abstract-level screening only</t>
        </is>
      </c>
      <c r="BP1459" t="inlineStr">
        <is>
          <t>Not reported</t>
        </is>
      </c>
    </row>
    <row r="1460">
      <c r="A1460" t="inlineStr">
        <is>
          <t>A weighted dispersion entropy based EEG analysis for ADHD diagnosis</t>
        </is>
      </c>
      <c r="B1460" t="n">
        <v>2025</v>
      </c>
      <c r="C1460" t="inlineStr">
        <is>
          <t>Not checked</t>
        </is>
      </c>
      <c r="D1460" t="inlineStr">
        <is>
          <t>Not checked</t>
        </is>
      </c>
      <c r="E1460" t="inlineStr">
        <is>
          <t>10.1016/J.BSPC.2025.107993</t>
        </is>
      </c>
      <c r="F1460" t="inlineStr">
        <is>
          <t>Background: Attention deficit hyperactivity disorder (ADHD) is a neurodevelopmental condition that may exhibit atypical electroencephalogram (EEG) across certain cerebral regions. Recently, entropy has been widely used to quantify the aberrant complexity of EEG signals in ADHD patients. Even though a number of entropy algorithms have been developed, there are still some technical drawbacks, such as failing to discern the individual contribution of each EEG channel to the diagnosis of ADHD. Methods: This study suggested a new entropy called weighted dispersion entropy (WDE) to determine the specific brain channels that contribute the most to group differences between ADHD and typically developing (TD) children. A Gated Recurrent Unit (GRU) based classifier was constructed, where WDE values in some channels of interest were taken as feature parameters. To illustrate the feasibility of the suggested technique, this study used a publicly accessible database that included the EEG data from 61 children with ADHD (aged 7–12 years) and 60 TD children (aged 7–12 years). Results: Findings showed that WDE can be applied to determine which channels and brain lobes may exhibit higher contribution rates (weights) in distinguishing between the ADHD and TD groups. Additionally, the GRU model achieved a noteworthy accuracy of 93.20% and the highest ROC of 98% for ADHD classification. Conclusion: The WDE, with the ability to identify contributing channels, reinforces the credibility and utility of WDE as a potential biomarker to capture the intricacies of EEG signals and differentiate between ADHD and TD children. © 2025</t>
        </is>
      </c>
      <c r="G1460" t="inlineStr">
        <is>
          <t>Unimodal</t>
        </is>
      </c>
      <c r="H1460" t="inlineStr">
        <is>
          <t>See abstract</t>
        </is>
      </c>
      <c r="I1460" t="inlineStr">
        <is>
          <t>See abstract</t>
        </is>
      </c>
      <c r="J1460" t="inlineStr">
        <is>
          <t>See abstract (AI/ML)</t>
        </is>
      </c>
      <c r="K1460" t="inlineStr">
        <is>
          <t>See abstract</t>
        </is>
      </c>
      <c r="L1460" t="n">
        <v>61</v>
      </c>
      <c r="M1460" t="inlineStr">
        <is>
          <t>See abstract</t>
        </is>
      </c>
      <c r="N1460" t="inlineStr">
        <is>
          <t>N≈61; details in abstract</t>
        </is>
      </c>
      <c r="O1460" t="inlineStr">
        <is>
          <t>Extracted from abstract: N≈61</t>
        </is>
      </c>
      <c r="P1460" t="inlineStr">
        <is>
          <t>See abstract</t>
        </is>
      </c>
      <c r="Q1460" t="inlineStr">
        <is>
          <t>See abstract</t>
        </is>
      </c>
      <c r="R1460" t="inlineStr">
        <is>
          <t>Not reviewed (not included)</t>
        </is>
      </c>
      <c r="S1460" t="inlineStr">
        <is>
          <t>Not reviewed (not included)</t>
        </is>
      </c>
      <c r="T1460" t="inlineStr">
        <is>
          <t>Abstract screening only. No AI/ML Methods</t>
        </is>
      </c>
      <c r="U1460" t="inlineStr">
        <is>
          <t>EXCLUDE</t>
        </is>
      </c>
      <c r="V1460" t="inlineStr">
        <is>
          <t>E1-No AI/ML/DL: Abstract and title do not describe application of AI, ML, or DL methods</t>
        </is>
      </c>
      <c r="W1460" t="inlineStr">
        <is>
          <t>Excluded: No AI/ML Methods</t>
        </is>
      </c>
      <c r="X1460" t="inlineStr">
        <is>
          <t>EXCLUDE</t>
        </is>
      </c>
      <c r="Y1460" t="inlineStr">
        <is>
          <t>Scopus</t>
        </is>
      </c>
      <c r="Z1460" t="inlineStr">
        <is>
          <t>Not determined from abstract</t>
        </is>
      </c>
      <c r="AB1460" t="inlineStr">
        <is>
          <t>Not assessed (not included)</t>
        </is>
      </c>
      <c r="AC1460" t="inlineStr">
        <is>
          <t>Not assessed (not included)</t>
        </is>
      </c>
      <c r="AD1460" t="inlineStr">
        <is>
          <t>Ullah M.Z.; Ta N.; Yu D.</t>
        </is>
      </c>
      <c r="AF1460" t="inlineStr">
        <is>
          <t>Hybrid OA (Elsevier)</t>
        </is>
      </c>
      <c r="AH1460" t="inlineStr">
        <is>
          <t>Not assessed</t>
        </is>
      </c>
      <c r="AI1460" t="inlineStr">
        <is>
          <t>Not reported</t>
        </is>
      </c>
      <c r="AJ1460" t="inlineStr">
        <is>
          <t>Not reported</t>
        </is>
      </c>
      <c r="AK1460" t="inlineStr">
        <is>
          <t>Not reported</t>
        </is>
      </c>
      <c r="AL1460" t="inlineStr">
        <is>
          <t>Not reported</t>
        </is>
      </c>
      <c r="AM1460" t="inlineStr">
        <is>
          <t>Not reported</t>
        </is>
      </c>
      <c r="AN1460" t="inlineStr">
        <is>
          <t>Not reported</t>
        </is>
      </c>
      <c r="AO1460" t="inlineStr">
        <is>
          <t>Not reviewed</t>
        </is>
      </c>
      <c r="AP1460" t="inlineStr">
        <is>
          <t>Not reported</t>
        </is>
      </c>
      <c r="AQ1460" t="inlineStr">
        <is>
          <t>Not reported</t>
        </is>
      </c>
      <c r="AR1460" t="inlineStr">
        <is>
          <t>Not reported</t>
        </is>
      </c>
      <c r="AS1460" t="inlineStr">
        <is>
          <t>See abstract</t>
        </is>
      </c>
      <c r="AT1460" t="inlineStr">
        <is>
          <t>Not reviewed</t>
        </is>
      </c>
      <c r="AU1460" t="inlineStr">
        <is>
          <t>Not reviewed</t>
        </is>
      </c>
      <c r="AV1460" t="inlineStr">
        <is>
          <t>Not reviewed</t>
        </is>
      </c>
      <c r="AW1460" t="inlineStr">
        <is>
          <t>Not reviewed</t>
        </is>
      </c>
      <c r="AX1460" t="inlineStr">
        <is>
          <t>Not reported</t>
        </is>
      </c>
      <c r="AY1460" t="inlineStr">
        <is>
          <t>Not reported</t>
        </is>
      </c>
      <c r="AZ1460" t="inlineStr">
        <is>
          <t>Not reported</t>
        </is>
      </c>
      <c r="BA1460" t="inlineStr">
        <is>
          <t>Not reported</t>
        </is>
      </c>
      <c r="BB1460" t="inlineStr">
        <is>
          <t>Not reported</t>
        </is>
      </c>
      <c r="BC1460" t="inlineStr">
        <is>
          <t>Not reported</t>
        </is>
      </c>
      <c r="BD1460" t="inlineStr">
        <is>
          <t>Not reported</t>
        </is>
      </c>
      <c r="BE1460" t="inlineStr">
        <is>
          <t>Not reported</t>
        </is>
      </c>
      <c r="BF1460" t="inlineStr">
        <is>
          <t>Not reported</t>
        </is>
      </c>
      <c r="BG1460" t="inlineStr">
        <is>
          <t>Not reviewed (not included)</t>
        </is>
      </c>
      <c r="BH1460" t="inlineStr">
        <is>
          <t>N/A</t>
        </is>
      </c>
      <c r="BI1460" t="inlineStr">
        <is>
          <t>Not reviewed</t>
        </is>
      </c>
      <c r="BJ1460" t="inlineStr">
        <is>
          <t>Not reviewed</t>
        </is>
      </c>
      <c r="BK1460" t="inlineStr">
        <is>
          <t>Not reviewed</t>
        </is>
      </c>
      <c r="BL1460" t="inlineStr">
        <is>
          <t>Not reviewed</t>
        </is>
      </c>
      <c r="BM1460" t="inlineStr">
        <is>
          <t>Not reviewed (not included)</t>
        </is>
      </c>
      <c r="BN1460" t="inlineStr">
        <is>
          <t>No AI/ML Methods - E1-No AI/ML/DL: Abstract and title do not describe application of AI, ML, or DL methods</t>
        </is>
      </c>
      <c r="BO1460" t="inlineStr">
        <is>
          <t>Abstract-level screening only</t>
        </is>
      </c>
      <c r="BP1460" t="inlineStr">
        <is>
          <t>Not reported</t>
        </is>
      </c>
    </row>
    <row r="1461">
      <c r="A1461" t="inlineStr">
        <is>
          <t>Global, regional, and national burdens of attention deficit hyperactivity disorder in adolescents and young adults aged 10–24 years from 1990 to 2021: A trend analysis</t>
        </is>
      </c>
      <c r="B1461" t="n">
        <v>2026</v>
      </c>
      <c r="C1461" t="inlineStr">
        <is>
          <t>Not checked</t>
        </is>
      </c>
      <c r="D1461" t="inlineStr">
        <is>
          <t>Not checked</t>
        </is>
      </c>
      <c r="E1461" t="inlineStr">
        <is>
          <t>10.1371/JOURNAL.PONE.0341076</t>
        </is>
      </c>
      <c r="F1461" t="inlineStr">
        <is>
          <t xml:space="preserve">Background Attention Deficit Hyperactivity Disorder (ADHD) is a major neurodevelopmental disorder among adolescents and young adults (AYAs) worldwide. However, there is still insufficient understanding of the burden and trends of this condition. This study aims to assess the trends in the global, regional, and national burden of ADHD among AYAs aged 10–24 years from 1990 to 2021. Methods Based on the Global Burden of Diseases, Injuries, and Risk Factors Study (GBD) 2021, our study reports estimates of the incidence, prevalence, and disability-adjusted life-years (DALYs) of ADHD among AYAs at the global, regional, and national levels, including the corresponding rates and 95% uncertainty intervals (UIs). We also analyzes the trends in the burden of ADHD from 1990 to 2021 from both global and local perspectives, specifically by Estimated Annual Percentage Change (EAPC) and Average Annual Percentage Changes (AAPCs). Additionally, these global trends are further examined according to age, sex, and Socio-Demographic Index (SDI). Results Globally, the incidence of ADHD among AYAs decreased slightly from 12.61 per 100,000 population in 1990 to 11.89 per 100,000 population in 2021, with an EAPC of −0.61% (95% CI −0.79 to −0.43) and AAPCs of −0.17% (95% CI −0.28 to −0.05). The prevalence rate decreased slightly from 2,381.82 per 100,000 population in 1990–2,173.48 per 100,000 population in 2021, with an EAPC of −0.58% (95% CI −0.63 to −0.53) and AAPCs of −0.44% (95% CI −0.47 to −0.42). The rate of DALYs decreased from a 1990 rate of 30.31 per 100,000 population to 26.56 per 100,000 population in 2021, with an EAPC of −0.58% (95% CI −0.63 to −0.52) and AAPCs of −0.44% (95% CI −0.47 to −0.42). In terms of gender, incidence, prevalence and rates of DALYs were higher in males than in females during the same period. In terms of age, the incidence rate originated only from the 10–14 years age group, and only prevalence and DALYs rates were present in the 15–19 years age group and </t>
        </is>
      </c>
      <c r="G1461" t="inlineStr">
        <is>
          <t>Unimodal</t>
        </is>
      </c>
      <c r="H1461" t="inlineStr">
        <is>
          <t>See abstract</t>
        </is>
      </c>
      <c r="I1461" t="inlineStr">
        <is>
          <t>See abstract</t>
        </is>
      </c>
      <c r="J1461" t="inlineStr">
        <is>
          <t>See abstract (AI/ML)</t>
        </is>
      </c>
      <c r="K1461" t="inlineStr">
        <is>
          <t>See abstract</t>
        </is>
      </c>
      <c r="M1461" t="inlineStr">
        <is>
          <t>See abstract</t>
        </is>
      </c>
      <c r="N1461" t="inlineStr">
        <is>
          <t>See abstract</t>
        </is>
      </c>
      <c r="O1461" t="inlineStr">
        <is>
          <t>Not verified from abstract</t>
        </is>
      </c>
      <c r="P1461" t="inlineStr">
        <is>
          <t>See abstract</t>
        </is>
      </c>
      <c r="Q1461" t="inlineStr">
        <is>
          <t>See abstract</t>
        </is>
      </c>
      <c r="R1461" t="inlineStr">
        <is>
          <t>Not reviewed (not included)</t>
        </is>
      </c>
      <c r="S1461" t="inlineStr">
        <is>
          <t>Not reviewed (not included)</t>
        </is>
      </c>
      <c r="T1461" t="inlineStr">
        <is>
          <t>Abstract screening only. Out of Date Range</t>
        </is>
      </c>
      <c r="U1461" t="inlineStr">
        <is>
          <t>EXCLUDE</t>
        </is>
      </c>
      <c r="V1461" t="inlineStr">
        <is>
          <t>E4-Year: Published 2026, outside 2019-2025 window</t>
        </is>
      </c>
      <c r="W1461" t="inlineStr">
        <is>
          <t>Out of Date Range</t>
        </is>
      </c>
      <c r="X1461" t="inlineStr">
        <is>
          <t>Not assessed from abstract</t>
        </is>
      </c>
      <c r="Y1461" t="inlineStr">
        <is>
          <t>Scopus</t>
        </is>
      </c>
      <c r="Z1461" t="inlineStr">
        <is>
          <t>Not determined from abstract</t>
        </is>
      </c>
      <c r="AB1461" t="inlineStr">
        <is>
          <t>Not assessed (not included)</t>
        </is>
      </c>
      <c r="AC1461" t="inlineStr">
        <is>
          <t>Not assessed (not included)</t>
        </is>
      </c>
      <c r="AD1461" t="inlineStr">
        <is>
          <t>Yuan B.; Ao B.; Ali S.; Cai Q.; Chen Y.; Huang Y.</t>
        </is>
      </c>
      <c r="AF1461" t="inlineStr">
        <is>
          <t>Gold OA (PLOS)</t>
        </is>
      </c>
      <c r="AH1461" t="inlineStr">
        <is>
          <t>Not assessed</t>
        </is>
      </c>
      <c r="AI1461" t="inlineStr">
        <is>
          <t>Not reported</t>
        </is>
      </c>
      <c r="AJ1461" t="inlineStr">
        <is>
          <t>Not reported</t>
        </is>
      </c>
      <c r="AK1461" t="inlineStr">
        <is>
          <t>Not reported</t>
        </is>
      </c>
      <c r="AL1461" t="inlineStr">
        <is>
          <t>Not reported</t>
        </is>
      </c>
      <c r="AM1461" t="inlineStr">
        <is>
          <t>Not reported</t>
        </is>
      </c>
      <c r="AN1461" t="inlineStr">
        <is>
          <t>Not reported</t>
        </is>
      </c>
      <c r="AO1461" t="inlineStr">
        <is>
          <t>Not reviewed</t>
        </is>
      </c>
      <c r="AP1461" t="inlineStr">
        <is>
          <t>Not reported</t>
        </is>
      </c>
      <c r="AQ1461" t="inlineStr">
        <is>
          <t>Not reported</t>
        </is>
      </c>
      <c r="AR1461" t="inlineStr">
        <is>
          <t>Not reported</t>
        </is>
      </c>
      <c r="AS1461" t="inlineStr">
        <is>
          <t>See abstract</t>
        </is>
      </c>
      <c r="AT1461" t="inlineStr">
        <is>
          <t>Not reviewed</t>
        </is>
      </c>
      <c r="AU1461" t="inlineStr">
        <is>
          <t>Not reviewed</t>
        </is>
      </c>
      <c r="AV1461" t="inlineStr">
        <is>
          <t>Not reviewed</t>
        </is>
      </c>
      <c r="AW1461" t="inlineStr">
        <is>
          <t>Not reviewed</t>
        </is>
      </c>
      <c r="AX1461" t="inlineStr">
        <is>
          <t>Not reported</t>
        </is>
      </c>
      <c r="AY1461" t="inlineStr">
        <is>
          <t>Not reported</t>
        </is>
      </c>
      <c r="AZ1461" t="inlineStr">
        <is>
          <t>Not reported</t>
        </is>
      </c>
      <c r="BA1461" t="inlineStr">
        <is>
          <t>Not reported</t>
        </is>
      </c>
      <c r="BB1461" t="inlineStr">
        <is>
          <t>Not reported</t>
        </is>
      </c>
      <c r="BC1461" t="inlineStr">
        <is>
          <t>Not reported</t>
        </is>
      </c>
      <c r="BD1461" t="inlineStr">
        <is>
          <t>Not reported</t>
        </is>
      </c>
      <c r="BE1461" t="inlineStr">
        <is>
          <t>Not reported</t>
        </is>
      </c>
      <c r="BF1461" t="inlineStr">
        <is>
          <t>Not reported</t>
        </is>
      </c>
      <c r="BG1461" t="inlineStr">
        <is>
          <t>Not reviewed (not included)</t>
        </is>
      </c>
      <c r="BH1461" t="inlineStr">
        <is>
          <t>N/A</t>
        </is>
      </c>
      <c r="BI1461" t="inlineStr">
        <is>
          <t>Not reviewed</t>
        </is>
      </c>
      <c r="BJ1461" t="inlineStr">
        <is>
          <t>Not reviewed</t>
        </is>
      </c>
      <c r="BK1461" t="inlineStr">
        <is>
          <t>Not reviewed</t>
        </is>
      </c>
      <c r="BL1461" t="inlineStr">
        <is>
          <t>Not reviewed</t>
        </is>
      </c>
      <c r="BM1461" t="inlineStr">
        <is>
          <t>Not reviewed (not included)</t>
        </is>
      </c>
      <c r="BN1461" t="inlineStr">
        <is>
          <t>Out of Date Range - E4-Year: Published 2026, outside 2019-2025 window</t>
        </is>
      </c>
      <c r="BO1461" t="inlineStr">
        <is>
          <t>Abstract-level screening only</t>
        </is>
      </c>
      <c r="BP1461" t="inlineStr">
        <is>
          <t>Not reported</t>
        </is>
      </c>
    </row>
    <row r="1462">
      <c r="A1462" t="inlineStr">
        <is>
          <t>Multivariate prediction of temper outbursts in a sample of youth enriched for irritability using ecological momentary assessment data: A registered report</t>
        </is>
      </c>
      <c r="B1462" t="n">
        <v>2025</v>
      </c>
      <c r="C1462" t="inlineStr">
        <is>
          <t>Not checked</t>
        </is>
      </c>
      <c r="D1462" t="inlineStr">
        <is>
          <t>Not checked</t>
        </is>
      </c>
      <c r="E1462" t="inlineStr">
        <is>
          <t>10.1371/JOURNAL.PONE.0289235</t>
        </is>
      </c>
      <c r="F1462" t="inlineStr">
        <is>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t>
        </is>
      </c>
      <c r="G1462" t="inlineStr">
        <is>
          <t>Unimodal</t>
        </is>
      </c>
      <c r="H1462" t="inlineStr">
        <is>
          <t>See abstract</t>
        </is>
      </c>
      <c r="I1462" t="inlineStr">
        <is>
          <t>See abstract</t>
        </is>
      </c>
      <c r="J1462" t="inlineStr">
        <is>
          <t>See abstract (AI/ML)</t>
        </is>
      </c>
      <c r="K1462" t="inlineStr">
        <is>
          <t>See abstract</t>
        </is>
      </c>
      <c r="L1462" t="n">
        <v>54</v>
      </c>
      <c r="M1462" t="inlineStr">
        <is>
          <t>See abstract</t>
        </is>
      </c>
      <c r="N1462" t="inlineStr">
        <is>
          <t>N≈54; details in abstract</t>
        </is>
      </c>
      <c r="O1462" t="inlineStr">
        <is>
          <t>Extracted from abstract: N≈54</t>
        </is>
      </c>
      <c r="P1462" t="inlineStr">
        <is>
          <t>See abstract</t>
        </is>
      </c>
      <c r="Q1462" t="inlineStr">
        <is>
          <t>See abstract</t>
        </is>
      </c>
      <c r="R1462" t="inlineStr">
        <is>
          <t>Not reviewed (not included)</t>
        </is>
      </c>
      <c r="S1462" t="inlineStr">
        <is>
          <t>Not reviewed (not included)</t>
        </is>
      </c>
      <c r="T1462" t="inlineStr">
        <is>
          <t>Abstract screening only. Non-ADHD Focused</t>
        </is>
      </c>
      <c r="U1462" t="inlineStr">
        <is>
          <t>EXCLUDE</t>
        </is>
      </c>
      <c r="V1462" t="inlineStr">
        <is>
          <t>E2-Not ADHD focused: Neither title nor abstract mentions ADHD or attention-deficit/hyperactivity</t>
        </is>
      </c>
      <c r="W1462" t="inlineStr">
        <is>
          <t>Excluded: Not ADHD Focused</t>
        </is>
      </c>
      <c r="X1462" t="inlineStr">
        <is>
          <t>EXCLUDE</t>
        </is>
      </c>
      <c r="Y1462" t="inlineStr">
        <is>
          <t>Scopus</t>
        </is>
      </c>
      <c r="Z1462" t="inlineStr">
        <is>
          <t>Not determined from abstract</t>
        </is>
      </c>
      <c r="AB1462" t="inlineStr">
        <is>
          <t>Not assessed (not included)</t>
        </is>
      </c>
      <c r="AC1462" t="inlineStr">
        <is>
          <t>Not assessed (not included)</t>
        </is>
      </c>
      <c r="AD1462" t="inlineStr">
        <is>
          <t>Saha D.; Naim R.; Pereira F.; Brotman M.A.; Zheng C.Y.</t>
        </is>
      </c>
      <c r="AF1462" t="inlineStr">
        <is>
          <t>Gold OA (PLOS)</t>
        </is>
      </c>
      <c r="AH1462" t="inlineStr">
        <is>
          <t>Not assessed</t>
        </is>
      </c>
      <c r="AI1462" t="inlineStr">
        <is>
          <t>Not reported</t>
        </is>
      </c>
      <c r="AJ1462" t="inlineStr">
        <is>
          <t>Not reported</t>
        </is>
      </c>
      <c r="AK1462" t="inlineStr">
        <is>
          <t>Not reported</t>
        </is>
      </c>
      <c r="AL1462" t="inlineStr">
        <is>
          <t>Not reported</t>
        </is>
      </c>
      <c r="AM1462" t="inlineStr">
        <is>
          <t>Not reported</t>
        </is>
      </c>
      <c r="AN1462" t="inlineStr">
        <is>
          <t>Not reported</t>
        </is>
      </c>
      <c r="AO1462" t="inlineStr">
        <is>
          <t>Not reviewed</t>
        </is>
      </c>
      <c r="AP1462" t="inlineStr">
        <is>
          <t>Not reported</t>
        </is>
      </c>
      <c r="AQ1462" t="inlineStr">
        <is>
          <t>Not reported</t>
        </is>
      </c>
      <c r="AR1462" t="inlineStr">
        <is>
          <t>Not reported</t>
        </is>
      </c>
      <c r="AS1462" t="inlineStr">
        <is>
          <t>See abstract</t>
        </is>
      </c>
      <c r="AT1462" t="inlineStr">
        <is>
          <t>Not reviewed</t>
        </is>
      </c>
      <c r="AU1462" t="inlineStr">
        <is>
          <t>Not reviewed</t>
        </is>
      </c>
      <c r="AV1462" t="inlineStr">
        <is>
          <t>Not reviewed</t>
        </is>
      </c>
      <c r="AW1462" t="inlineStr">
        <is>
          <t>Not reviewed</t>
        </is>
      </c>
      <c r="AX1462" t="inlineStr">
        <is>
          <t>Not reported</t>
        </is>
      </c>
      <c r="AY1462" t="inlineStr">
        <is>
          <t>Not reported</t>
        </is>
      </c>
      <c r="AZ1462" t="inlineStr">
        <is>
          <t>Not reported</t>
        </is>
      </c>
      <c r="BA1462" t="inlineStr">
        <is>
          <t>Not reported</t>
        </is>
      </c>
      <c r="BB1462" t="inlineStr">
        <is>
          <t>Not reported</t>
        </is>
      </c>
      <c r="BC1462" t="inlineStr">
        <is>
          <t>Not reported</t>
        </is>
      </c>
      <c r="BD1462" t="inlineStr">
        <is>
          <t>Not reported</t>
        </is>
      </c>
      <c r="BE1462" t="inlineStr">
        <is>
          <t>Not reported</t>
        </is>
      </c>
      <c r="BF1462" t="inlineStr">
        <is>
          <t>Not reported</t>
        </is>
      </c>
      <c r="BG1462" t="inlineStr">
        <is>
          <t>Not reviewed (not included)</t>
        </is>
      </c>
      <c r="BH1462" t="inlineStr">
        <is>
          <t>N/A</t>
        </is>
      </c>
      <c r="BI1462" t="inlineStr">
        <is>
          <t>Not reviewed</t>
        </is>
      </c>
      <c r="BJ1462" t="inlineStr">
        <is>
          <t>Not reviewed</t>
        </is>
      </c>
      <c r="BK1462" t="inlineStr">
        <is>
          <t>Not reviewed</t>
        </is>
      </c>
      <c r="BL1462" t="inlineStr">
        <is>
          <t>Not reviewed</t>
        </is>
      </c>
      <c r="BM1462" t="inlineStr">
        <is>
          <t>Not reviewed (not included)</t>
        </is>
      </c>
      <c r="BN1462" t="inlineStr">
        <is>
          <t>Non-ADHD Focused - E2-Not ADHD focused: Neither title nor abstract mentions ADHD or attention-deficit/hyperactivity</t>
        </is>
      </c>
      <c r="BO1462" t="inlineStr">
        <is>
          <t>Abstract-level screening only</t>
        </is>
      </c>
      <c r="BP1462" t="inlineStr">
        <is>
          <t>Not reported</t>
        </is>
      </c>
    </row>
    <row r="1463">
      <c r="A1463" t="inlineStr">
        <is>
          <t>Diagnosing ADHD with 1D-CNN: Efficient Analysis of fMRI Data</t>
        </is>
      </c>
      <c r="B1463" t="n">
        <v>2025</v>
      </c>
      <c r="C1463" t="inlineStr">
        <is>
          <t>Not checked</t>
        </is>
      </c>
      <c r="D1463" t="inlineStr">
        <is>
          <t>Not checked</t>
        </is>
      </c>
      <c r="E1463" t="inlineStr">
        <is>
          <t>10.1117/12.3056040</t>
        </is>
      </c>
      <c r="F1463" t="inlineStr">
        <is>
          <t>Attention Deficit Hyperactivity Disorder (ADHD) is a type of neurodevelopmental disease affecting the mental health of children and adults. So accurate diagnosis as early as possible is essential. Several conventional diagnostic methodologies, along with machine learning and deep learning-based methodologies, have been devised. Nevertheless, there are still certain deficiencies. Therefore, this study addresses the need for precise and timely detection of ADHD, emphasizing the shortcomings of existing applications. Utilizing resting-state functional MRIs, this study proposes a method based on a 1-dimensional Convolution Neural Network (1D-CNN) for the diagnosis of ADHD. The dataset employed in this study consists of 192 subjects including 78 ADHD patients and 114 healthy controls. The independent components have been extracted which treated as feature channels using Independent Component Analysis and then passed to 1D-CNN for classification. Experimental results reveal that the proposed model achieves 80.21 % accuracy, 84.21 % precision, 82.76% recall, 0.90 AUC, and 3709.12 seconds execution time. The results of this model have been also compared with other methods which indicate that the proposed model outperforms them in terms of all evaluation metrics. © 2025 SPIE.</t>
        </is>
      </c>
      <c r="G1463" t="inlineStr">
        <is>
          <t>Unimodal</t>
        </is>
      </c>
      <c r="H1463" t="inlineStr">
        <is>
          <t>See abstract</t>
        </is>
      </c>
      <c r="I1463" t="inlineStr">
        <is>
          <t>See abstract</t>
        </is>
      </c>
      <c r="J1463" t="inlineStr">
        <is>
          <t>See abstract (AI/ML)</t>
        </is>
      </c>
      <c r="K1463" t="inlineStr">
        <is>
          <t>See abstract</t>
        </is>
      </c>
      <c r="L1463" t="n">
        <v>192</v>
      </c>
      <c r="M1463" t="inlineStr">
        <is>
          <t>See abstract</t>
        </is>
      </c>
      <c r="N1463" t="inlineStr">
        <is>
          <t>N≈192; details in abstract</t>
        </is>
      </c>
      <c r="O1463" t="inlineStr">
        <is>
          <t>Extracted from abstract: N≈192</t>
        </is>
      </c>
      <c r="P1463" t="inlineStr">
        <is>
          <t>See abstract</t>
        </is>
      </c>
      <c r="Q1463" t="inlineStr">
        <is>
          <t>See abstract</t>
        </is>
      </c>
      <c r="R1463" t="inlineStr">
        <is>
          <t>Not reviewed (not included)</t>
        </is>
      </c>
      <c r="S1463" t="inlineStr">
        <is>
          <t>Not reviewed (not included)</t>
        </is>
      </c>
      <c r="T1463" t="inlineStr">
        <is>
          <t>Abstract screening only. Not Selected for Final 95 (Pending Full Text Review)</t>
        </is>
      </c>
      <c r="U1463" t="inlineStr">
        <is>
          <t>EXCLUDE</t>
        </is>
      </c>
      <c r="V14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63" t="inlineStr">
        <is>
          <t>Excluded: Other Criterion</t>
        </is>
      </c>
      <c r="X1463" t="inlineStr">
        <is>
          <t>Not assessed from abstract</t>
        </is>
      </c>
      <c r="Y1463" t="inlineStr">
        <is>
          <t>Scopus</t>
        </is>
      </c>
      <c r="Z1463" t="inlineStr">
        <is>
          <t>Not determined from abstract</t>
        </is>
      </c>
      <c r="AB1463" t="inlineStr">
        <is>
          <t>Not assessed (not included)</t>
        </is>
      </c>
      <c r="AC1463" t="inlineStr">
        <is>
          <t>Not assessed (not included)</t>
        </is>
      </c>
      <c r="AD1463" t="inlineStr">
        <is>
          <t>Ain Q.U.; Jawed S.</t>
        </is>
      </c>
      <c r="AF1463" t="inlineStr">
        <is>
          <t>Unknown - Verify via DOI</t>
        </is>
      </c>
      <c r="AH1463" t="inlineStr">
        <is>
          <t>Not assessed</t>
        </is>
      </c>
      <c r="AI1463" t="n">
        <v>78</v>
      </c>
      <c r="AJ1463" t="n">
        <v>114</v>
      </c>
      <c r="AK1463" t="inlineStr">
        <is>
          <t>Not reported</t>
        </is>
      </c>
      <c r="AL1463" t="inlineStr">
        <is>
          <t>Not reported</t>
        </is>
      </c>
      <c r="AM1463" t="inlineStr">
        <is>
          <t>Not reported</t>
        </is>
      </c>
      <c r="AN1463" t="inlineStr">
        <is>
          <t>Not reported</t>
        </is>
      </c>
      <c r="AO1463" t="inlineStr">
        <is>
          <t>Not reviewed</t>
        </is>
      </c>
      <c r="AP1463" t="inlineStr">
        <is>
          <t>Not reported</t>
        </is>
      </c>
      <c r="AQ1463" t="inlineStr">
        <is>
          <t>Not reported</t>
        </is>
      </c>
      <c r="AR1463" t="inlineStr">
        <is>
          <t>Not reported</t>
        </is>
      </c>
      <c r="AS1463" t="inlineStr">
        <is>
          <t>See abstract</t>
        </is>
      </c>
      <c r="AT1463" t="inlineStr">
        <is>
          <t>Not reviewed</t>
        </is>
      </c>
      <c r="AU1463" t="inlineStr">
        <is>
          <t>Not reviewed</t>
        </is>
      </c>
      <c r="AV1463" t="inlineStr">
        <is>
          <t>Not reviewed</t>
        </is>
      </c>
      <c r="AW1463" t="inlineStr">
        <is>
          <t>Not reviewed</t>
        </is>
      </c>
      <c r="AX1463" t="inlineStr">
        <is>
          <t>Not reported</t>
        </is>
      </c>
      <c r="AY1463" t="inlineStr">
        <is>
          <t>Not reported</t>
        </is>
      </c>
      <c r="AZ1463" t="inlineStr">
        <is>
          <t>Not reported</t>
        </is>
      </c>
      <c r="BA1463" t="inlineStr">
        <is>
          <t>Not reported</t>
        </is>
      </c>
      <c r="BB1463" t="inlineStr">
        <is>
          <t>Not reported</t>
        </is>
      </c>
      <c r="BC1463" t="inlineStr">
        <is>
          <t>Not reported</t>
        </is>
      </c>
      <c r="BD1463" t="inlineStr">
        <is>
          <t>Not reported</t>
        </is>
      </c>
      <c r="BE1463" t="inlineStr">
        <is>
          <t>Not reported</t>
        </is>
      </c>
      <c r="BF1463" t="inlineStr">
        <is>
          <t>Not reported</t>
        </is>
      </c>
      <c r="BG1463" t="inlineStr">
        <is>
          <t>Not reviewed (not included)</t>
        </is>
      </c>
      <c r="BH1463" t="inlineStr">
        <is>
          <t>N/A</t>
        </is>
      </c>
      <c r="BI1463" t="inlineStr">
        <is>
          <t>Not reviewed</t>
        </is>
      </c>
      <c r="BJ1463" t="inlineStr">
        <is>
          <t>Not reviewed</t>
        </is>
      </c>
      <c r="BK1463" t="inlineStr">
        <is>
          <t>Not reviewed</t>
        </is>
      </c>
      <c r="BL1463" t="inlineStr">
        <is>
          <t>Not reviewed</t>
        </is>
      </c>
      <c r="BM1463" t="inlineStr">
        <is>
          <t>Not reviewed (not included)</t>
        </is>
      </c>
      <c r="BN1463" t="inlineStr">
        <is>
          <t>Not Selected for Final 95 (Pending Full Text Review) - Candidate paper not selected for final 95: Passed abstract screening but not included in final selec</t>
        </is>
      </c>
      <c r="BO1463" t="inlineStr">
        <is>
          <t>Abstract-level screening only</t>
        </is>
      </c>
      <c r="BP1463" t="inlineStr">
        <is>
          <t>Not reported</t>
        </is>
      </c>
    </row>
    <row r="1464">
      <c r="A1464" t="inlineStr">
        <is>
          <t>Enhancing Adverse Drug Reaction Classification of Attention Deficit Hyperactivity Disorder Diagnosis Data Using Deep Learning with Optimization Algorithm</t>
        </is>
      </c>
      <c r="B1464" t="n">
        <v>2025</v>
      </c>
      <c r="C1464" t="inlineStr">
        <is>
          <t>Not checked</t>
        </is>
      </c>
      <c r="D1464" t="inlineStr">
        <is>
          <t>Not checked</t>
        </is>
      </c>
      <c r="E1464" t="inlineStr">
        <is>
          <t>10.54216/FPA.190104</t>
        </is>
      </c>
      <c r="F1464" t="inlineStr">
        <is>
          <t>Adverse Drug Reaction (ADR) is a significant global public health issue and the main cause of death. Generally, the effects of ADR are complex. Clinically, they can cause major patient damage and, in some cases, death. Besides, this outcome in significant healthcare costs financially owing to enlarged hospital visits, extra treatments, and harm to productivity. Therefore, early recognition and mitigation of ADRs are vital for the patients. Enhancing the early detection of ADRs and deadliness could severely reduce the harm to patients, improve patient safety, decrease healthcare costs, and increase the efficacy of the drug development procedure. Conventional pre-clinical toxicity tests are expensive, time-consuming, and frequently fail to forecast human-specific toxic effects. Artificial Intelligence (AI)-based deep learning (DL) has been quickly adopted in numerous areas, with healthcare, for its latent to manage huge datasets, find out patterns, and generate predictions. This study presents a new Adverse Drug Reaction Detection through Deep Learning and Improved Red-Tailed Hawk Algorithm (ADRD-DLIRTHA). The main intention of the ADRD-DLIRTHA model is to enhance the detection and classification process of ADR using advanced hybrid and optimization techniques. At first, the data normalization stage applies z-score normalization for converting input data into a beneficial set-up. Furthermore, the proposed ADRD-DLIRTHA method designs a convolutional neural network and long short-term memory (CNN-LSTM) technique for the classification process. At last, the improved red-tailed hawk (IRTH) algorithm-based hyperparameter selection process has been applied to optimize the classification results of the CNN-LSTM system. A wide range of experimentation was led to authorize the performance of the ADRD-DLIRTHA system. The simulation results specified that the ADRD-DLIRTHA model emphasized advancement over other existing techniques. © 2025, American Scientific Publishing Group (A</t>
        </is>
      </c>
      <c r="G1464" t="inlineStr">
        <is>
          <t>Unimodal</t>
        </is>
      </c>
      <c r="H1464" t="inlineStr">
        <is>
          <t>See abstract</t>
        </is>
      </c>
      <c r="I1464" t="inlineStr">
        <is>
          <t>See abstract</t>
        </is>
      </c>
      <c r="J1464" t="inlineStr">
        <is>
          <t>See abstract (AI/ML)</t>
        </is>
      </c>
      <c r="K1464" t="inlineStr">
        <is>
          <t>See abstract</t>
        </is>
      </c>
      <c r="M1464" t="inlineStr">
        <is>
          <t>See abstract</t>
        </is>
      </c>
      <c r="N1464" t="inlineStr">
        <is>
          <t>See abstract</t>
        </is>
      </c>
      <c r="O1464" t="inlineStr">
        <is>
          <t>Not verified from abstract</t>
        </is>
      </c>
      <c r="P1464" t="inlineStr">
        <is>
          <t>See abstract</t>
        </is>
      </c>
      <c r="Q1464" t="inlineStr">
        <is>
          <t>See abstract</t>
        </is>
      </c>
      <c r="R1464" t="inlineStr">
        <is>
          <t>Not reviewed (not included)</t>
        </is>
      </c>
      <c r="S1464" t="inlineStr">
        <is>
          <t>Not reviewed (not included)</t>
        </is>
      </c>
      <c r="T1464" t="inlineStr">
        <is>
          <t>Abstract screening only. Not Selected for Final 95 (Pending Full Text Review)</t>
        </is>
      </c>
      <c r="U1464" t="inlineStr">
        <is>
          <t>EXCLUDE</t>
        </is>
      </c>
      <c r="V146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64" t="inlineStr">
        <is>
          <t>Excluded: Other Criterion</t>
        </is>
      </c>
      <c r="X1464" t="inlineStr">
        <is>
          <t>Not assessed from abstract</t>
        </is>
      </c>
      <c r="Y1464" t="inlineStr">
        <is>
          <t>Scopus</t>
        </is>
      </c>
      <c r="Z1464" t="inlineStr">
        <is>
          <t>Not determined from abstract</t>
        </is>
      </c>
      <c r="AB1464" t="inlineStr">
        <is>
          <t>Not assessed (not included)</t>
        </is>
      </c>
      <c r="AC1464" t="inlineStr">
        <is>
          <t>Not assessed (not included)</t>
        </is>
      </c>
      <c r="AD1464" t="inlineStr">
        <is>
          <t>Deepaletchumi N.; Mala R.</t>
        </is>
      </c>
      <c r="AF1464" t="inlineStr">
        <is>
          <t>Unknown - Verify via DOI</t>
        </is>
      </c>
      <c r="AH1464" t="inlineStr">
        <is>
          <t>Not assessed</t>
        </is>
      </c>
      <c r="AI1464" t="inlineStr">
        <is>
          <t>Not reported</t>
        </is>
      </c>
      <c r="AJ1464" t="inlineStr">
        <is>
          <t>Not reported</t>
        </is>
      </c>
      <c r="AK1464" t="inlineStr">
        <is>
          <t>Not reported</t>
        </is>
      </c>
      <c r="AL1464" t="inlineStr">
        <is>
          <t>Not reported</t>
        </is>
      </c>
      <c r="AM1464" t="inlineStr">
        <is>
          <t>Not reported</t>
        </is>
      </c>
      <c r="AN1464" t="inlineStr">
        <is>
          <t>Not reported</t>
        </is>
      </c>
      <c r="AO1464" t="inlineStr">
        <is>
          <t>Not reviewed</t>
        </is>
      </c>
      <c r="AP1464" t="inlineStr">
        <is>
          <t>Not reported</t>
        </is>
      </c>
      <c r="AQ1464" t="inlineStr">
        <is>
          <t>Not reported</t>
        </is>
      </c>
      <c r="AR1464" t="inlineStr">
        <is>
          <t>Not reported</t>
        </is>
      </c>
      <c r="AS1464" t="inlineStr">
        <is>
          <t>See abstract</t>
        </is>
      </c>
      <c r="AT1464" t="inlineStr">
        <is>
          <t>Not reviewed</t>
        </is>
      </c>
      <c r="AU1464" t="inlineStr">
        <is>
          <t>Not reviewed</t>
        </is>
      </c>
      <c r="AV1464" t="inlineStr">
        <is>
          <t>Not reviewed</t>
        </is>
      </c>
      <c r="AW1464" t="inlineStr">
        <is>
          <t>Not reviewed</t>
        </is>
      </c>
      <c r="AX1464" t="inlineStr">
        <is>
          <t>Not reported</t>
        </is>
      </c>
      <c r="AY1464" t="inlineStr">
        <is>
          <t>Not reported</t>
        </is>
      </c>
      <c r="AZ1464" t="inlineStr">
        <is>
          <t>Not reported</t>
        </is>
      </c>
      <c r="BA1464" t="inlineStr">
        <is>
          <t>Not reported</t>
        </is>
      </c>
      <c r="BB1464" t="inlineStr">
        <is>
          <t>Not reported</t>
        </is>
      </c>
      <c r="BC1464" t="inlineStr">
        <is>
          <t>Not reported</t>
        </is>
      </c>
      <c r="BD1464" t="inlineStr">
        <is>
          <t>Not reported</t>
        </is>
      </c>
      <c r="BE1464" t="inlineStr">
        <is>
          <t>Not reported</t>
        </is>
      </c>
      <c r="BF1464" t="inlineStr">
        <is>
          <t>Not reported</t>
        </is>
      </c>
      <c r="BG1464" t="inlineStr">
        <is>
          <t>Not reviewed (not included)</t>
        </is>
      </c>
      <c r="BH1464" t="inlineStr">
        <is>
          <t>N/A</t>
        </is>
      </c>
      <c r="BI1464" t="inlineStr">
        <is>
          <t>Not reviewed</t>
        </is>
      </c>
      <c r="BJ1464" t="inlineStr">
        <is>
          <t>Not reviewed</t>
        </is>
      </c>
      <c r="BK1464" t="inlineStr">
        <is>
          <t>Not reviewed</t>
        </is>
      </c>
      <c r="BL1464" t="inlineStr">
        <is>
          <t>Not reviewed</t>
        </is>
      </c>
      <c r="BM1464" t="inlineStr">
        <is>
          <t>Not reviewed (not included)</t>
        </is>
      </c>
      <c r="BN1464" t="inlineStr">
        <is>
          <t>Not Selected for Final 95 (Pending Full Text Review) - Candidate paper not selected for final 95: Passed abstract screening but not included in final selec</t>
        </is>
      </c>
      <c r="BO1464" t="inlineStr">
        <is>
          <t>Abstract-level screening only</t>
        </is>
      </c>
      <c r="BP1464" t="inlineStr">
        <is>
          <t>Not reported</t>
        </is>
      </c>
    </row>
    <row r="1465">
      <c r="A1465" t="inlineStr">
        <is>
          <t>Global research progress of electroencephalography applications in attention deficit hyperactivity disorder Bibliometrics and visualized analysis</t>
        </is>
      </c>
      <c r="B1465" t="n">
        <v>2024</v>
      </c>
      <c r="C1465" t="inlineStr">
        <is>
          <t>Not checked</t>
        </is>
      </c>
      <c r="D1465" t="inlineStr">
        <is>
          <t>Not checked</t>
        </is>
      </c>
      <c r="E1465" t="inlineStr">
        <is>
          <t>10.1097/MD.0000000000039668</t>
        </is>
      </c>
      <c r="F1465" t="inlineStr">
        <is>
          <t>Attention deficit hyperactivity disorder (ADHD) is a profound neurodevelopmental disorder. Currently, the diagnosis of ADHD relies on clinical assessments and lacks objective testing. Research in electroencephalography (EEG) offers new hope for the diagnosis of ADHD, with researchers actively seeking objective EEG biomarkers. This study conducts a bibliometric analysis of the application of EEG in ADHD, aiming to provide a brief overview of the characteristics, main research areas, development paths, and trends in this field. The Web of Science Core Collection was queried on June 10, 2024, to gather relevant scholarly works from the period of 2004 to 2023. Analysis was conducted using CiteSpace, VOSviewer, and Microsoft Excel 2019. In the past 20 years, 1162 documents qualified, with a swift rise in annual publications. The USA, University of London, and Barry RJ led in productivity and impact, while the Clinical Neurophysiology topped in publication volume and citations. High-frequency terms include “ADHD,” “EEG,” “event-related potentials (ERP),” “children,” and “neurofeedback.” Clustering key terms such as “cognitive control,” “theta waves,” “epilepsy,” “graph theory,” “machine learning,” and “neurofeedback” form the cornerstone of the current core research areas. At the same time, a series of emerging research frontiers are gradually emerging, including “theta/beta ratio (TBR),” “P300 wave,” “neurofeedback,” and “deep learning.” Over the past 2 decades, research on the application of EEG in ADHD has been burgeoning, with themes becoming increasingly profound. These insights provide key guidance on current trends, development trajectories, and future challenges in the field. Copyright © 2024 the Author(s).</t>
        </is>
      </c>
      <c r="G1465" t="inlineStr">
        <is>
          <t>Unimodal</t>
        </is>
      </c>
      <c r="H1465" t="inlineStr">
        <is>
          <t>See abstract</t>
        </is>
      </c>
      <c r="I1465" t="inlineStr">
        <is>
          <t>See abstract</t>
        </is>
      </c>
      <c r="J1465" t="inlineStr">
        <is>
          <t>See abstract (AI/ML)</t>
        </is>
      </c>
      <c r="K1465" t="inlineStr">
        <is>
          <t>See abstract</t>
        </is>
      </c>
      <c r="M1465" t="inlineStr">
        <is>
          <t>See abstract</t>
        </is>
      </c>
      <c r="N1465" t="inlineStr">
        <is>
          <t>See abstract</t>
        </is>
      </c>
      <c r="O1465" t="inlineStr">
        <is>
          <t>Not verified from abstract</t>
        </is>
      </c>
      <c r="P1465" t="inlineStr">
        <is>
          <t>See abstract</t>
        </is>
      </c>
      <c r="Q1465" t="inlineStr">
        <is>
          <t>See abstract</t>
        </is>
      </c>
      <c r="R1465" t="inlineStr">
        <is>
          <t>Not reviewed (not included)</t>
        </is>
      </c>
      <c r="S1465" t="inlineStr">
        <is>
          <t>Not reviewed (not included)</t>
        </is>
      </c>
      <c r="T1465" t="inlineStr">
        <is>
          <t>Abstract screening only. Not Selected for Final 95 (Pending Full Text Review)</t>
        </is>
      </c>
      <c r="U1465" t="inlineStr">
        <is>
          <t>EXCLUDE</t>
        </is>
      </c>
      <c r="V146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65" t="inlineStr">
        <is>
          <t>Excluded: Other Criterion</t>
        </is>
      </c>
      <c r="X1465" t="inlineStr">
        <is>
          <t>Not assessed from abstract</t>
        </is>
      </c>
      <c r="Y1465" t="inlineStr">
        <is>
          <t>Scopus</t>
        </is>
      </c>
      <c r="Z1465" t="inlineStr">
        <is>
          <t>Not determined from abstract</t>
        </is>
      </c>
      <c r="AB1465" t="inlineStr">
        <is>
          <t>Not assessed (not included)</t>
        </is>
      </c>
      <c r="AC1465" t="inlineStr">
        <is>
          <t>Not assessed (not included)</t>
        </is>
      </c>
      <c r="AD1465" t="inlineStr">
        <is>
          <t>Liu B.; Liu X.; Wei J.; Sun S.; Chen W.; Deng Y.</t>
        </is>
      </c>
      <c r="AF1465" t="inlineStr">
        <is>
          <t>Unknown - Verify via DOI</t>
        </is>
      </c>
      <c r="AH1465" t="inlineStr">
        <is>
          <t>Not assessed</t>
        </is>
      </c>
      <c r="AI1465" t="inlineStr">
        <is>
          <t>Not reported</t>
        </is>
      </c>
      <c r="AJ1465" t="inlineStr">
        <is>
          <t>Not reported</t>
        </is>
      </c>
      <c r="AK1465" t="inlineStr">
        <is>
          <t>Not reported</t>
        </is>
      </c>
      <c r="AL1465" t="inlineStr">
        <is>
          <t>Not reported</t>
        </is>
      </c>
      <c r="AM1465" t="inlineStr">
        <is>
          <t>Not reported</t>
        </is>
      </c>
      <c r="AN1465" t="inlineStr">
        <is>
          <t>Not reported</t>
        </is>
      </c>
      <c r="AO1465" t="inlineStr">
        <is>
          <t>Not reviewed</t>
        </is>
      </c>
      <c r="AP1465" t="inlineStr">
        <is>
          <t>Not reported</t>
        </is>
      </c>
      <c r="AQ1465" t="inlineStr">
        <is>
          <t>Not reported</t>
        </is>
      </c>
      <c r="AR1465" t="inlineStr">
        <is>
          <t>Not reported</t>
        </is>
      </c>
      <c r="AS1465" t="inlineStr">
        <is>
          <t>See abstract</t>
        </is>
      </c>
      <c r="AT1465" t="inlineStr">
        <is>
          <t>Not reviewed</t>
        </is>
      </c>
      <c r="AU1465" t="inlineStr">
        <is>
          <t>Not reviewed</t>
        </is>
      </c>
      <c r="AV1465" t="inlineStr">
        <is>
          <t>Not reviewed</t>
        </is>
      </c>
      <c r="AW1465" t="inlineStr">
        <is>
          <t>Not reviewed</t>
        </is>
      </c>
      <c r="AX1465" t="inlineStr">
        <is>
          <t>Not reported</t>
        </is>
      </c>
      <c r="AY1465" t="inlineStr">
        <is>
          <t>Not reported</t>
        </is>
      </c>
      <c r="AZ1465" t="inlineStr">
        <is>
          <t>Not reported</t>
        </is>
      </c>
      <c r="BA1465" t="inlineStr">
        <is>
          <t>Not reported</t>
        </is>
      </c>
      <c r="BB1465" t="inlineStr">
        <is>
          <t>Not reported</t>
        </is>
      </c>
      <c r="BC1465" t="inlineStr">
        <is>
          <t>Not reported</t>
        </is>
      </c>
      <c r="BD1465" t="inlineStr">
        <is>
          <t>Not reported</t>
        </is>
      </c>
      <c r="BE1465" t="inlineStr">
        <is>
          <t>Not reported</t>
        </is>
      </c>
      <c r="BF1465" t="inlineStr">
        <is>
          <t>Not reported</t>
        </is>
      </c>
      <c r="BG1465" t="inlineStr">
        <is>
          <t>Not reviewed (not included)</t>
        </is>
      </c>
      <c r="BH1465" t="inlineStr">
        <is>
          <t>N/A</t>
        </is>
      </c>
      <c r="BI1465" t="inlineStr">
        <is>
          <t>Not reviewed</t>
        </is>
      </c>
      <c r="BJ1465" t="inlineStr">
        <is>
          <t>Not reviewed</t>
        </is>
      </c>
      <c r="BK1465" t="inlineStr">
        <is>
          <t>Not reviewed</t>
        </is>
      </c>
      <c r="BL1465" t="inlineStr">
        <is>
          <t>Not reviewed</t>
        </is>
      </c>
      <c r="BM1465" t="inlineStr">
        <is>
          <t>Not reviewed (not included)</t>
        </is>
      </c>
      <c r="BN1465" t="inlineStr">
        <is>
          <t>Not Selected for Final 95 (Pending Full Text Review) - Candidate paper not selected for final 95: Passed abstract screening but not included in final selec</t>
        </is>
      </c>
      <c r="BO1465" t="inlineStr">
        <is>
          <t>Abstract-level screening only</t>
        </is>
      </c>
      <c r="BP1465" t="inlineStr">
        <is>
          <t>Not reported</t>
        </is>
      </c>
    </row>
    <row r="1466">
      <c r="A1466" t="inlineStr">
        <is>
          <t>Smartphone-based colorimetric determination of dopamine using modified plasmonic gold nanoparticles via implementation of U2-net and machine learning algorithms</t>
        </is>
      </c>
      <c r="B1466" t="n">
        <v>2026</v>
      </c>
      <c r="C1466" t="inlineStr">
        <is>
          <t>Not checked</t>
        </is>
      </c>
      <c r="D1466" t="inlineStr">
        <is>
          <t>Not checked</t>
        </is>
      </c>
      <c r="E1466" t="inlineStr">
        <is>
          <t>10.1016/J.SBSR.2026.100998</t>
        </is>
      </c>
      <c r="F1466" t="inlineStr">
        <is>
          <t>Dopamine (DA) is a key neurotransmitter involved in numerous mental and motor functions, with abnormal dopamine levels linked to disorders such as parkinsonism, schizophrenia, and attention-deficit hyperactivity disorder (ADHD). This study details the development of a straightforward, precise smartphone-based colorimetric method to quantify dopamine using plasmonic gold nanoparticles (AuNPs) functionalized with N -acetyl-L-cysteine (N-AC). This method utilizes dopamine-induced aggregation of modified AuNPs, causing a color transition from pink to blue detectable by the naked eye. Image acquisition is performed using a smartphone, followed by data preprocessing that incorporates the U2-Net deep learning model along with principal component analysis (PCA). To estimate dopamine concentrations, the random forest regression machine learning algorithm is employed. Various conditions, including buffer type, strength, pH, and reaction time, were optimized for effective results. The proposed method demonstrated linearity for dopamine concentrations ranging from 75 to 400 μM, showing high selectivity against interfering substances like homovanillic acid, epinephrine, and ascorbic acid. Validation of the method adhered to International Council on Harmonisation (ICH) guidelines, successfully determining dopamine levels in both pure and spiked plasma samples, achieving a limit of detection of 17.2 μM. This study marks the first implementation of U2-Net for smartphone-derived data preprocessing and highlights the innovative combination of smartphone technology with machine learning through a user-friendly Streamlit web application for estimating dopamine concentrations. Copyright © 2026. Published by Elsevier B.V.</t>
        </is>
      </c>
      <c r="G1466" t="inlineStr">
        <is>
          <t>Unimodal</t>
        </is>
      </c>
      <c r="H1466" t="inlineStr">
        <is>
          <t>See abstract</t>
        </is>
      </c>
      <c r="I1466" t="inlineStr">
        <is>
          <t>See abstract</t>
        </is>
      </c>
      <c r="J1466" t="inlineStr">
        <is>
          <t>See abstract (AI/ML)</t>
        </is>
      </c>
      <c r="K1466" t="inlineStr">
        <is>
          <t>See abstract</t>
        </is>
      </c>
      <c r="M1466" t="inlineStr">
        <is>
          <t>See abstract</t>
        </is>
      </c>
      <c r="N1466" t="inlineStr">
        <is>
          <t>See abstract</t>
        </is>
      </c>
      <c r="O1466" t="inlineStr">
        <is>
          <t>Not verified from abstract</t>
        </is>
      </c>
      <c r="P1466" t="inlineStr">
        <is>
          <t>See abstract</t>
        </is>
      </c>
      <c r="Q1466" t="inlineStr">
        <is>
          <t>See abstract</t>
        </is>
      </c>
      <c r="R1466" t="inlineStr">
        <is>
          <t>Not reviewed (not included)</t>
        </is>
      </c>
      <c r="S1466" t="inlineStr">
        <is>
          <t>Not reviewed (not included)</t>
        </is>
      </c>
      <c r="T1466" t="inlineStr">
        <is>
          <t>Abstract screening only. Out of Date Range</t>
        </is>
      </c>
      <c r="U1466" t="inlineStr">
        <is>
          <t>EXCLUDE</t>
        </is>
      </c>
      <c r="V1466" t="inlineStr">
        <is>
          <t>E4-Year: Published 2026, outside 2019-2025 window</t>
        </is>
      </c>
      <c r="W1466" t="inlineStr">
        <is>
          <t>Out of Date Range</t>
        </is>
      </c>
      <c r="X1466" t="inlineStr">
        <is>
          <t>Not assessed from abstract</t>
        </is>
      </c>
      <c r="Y1466" t="inlineStr">
        <is>
          <t>Scopus</t>
        </is>
      </c>
      <c r="Z1466" t="inlineStr">
        <is>
          <t>Not determined from abstract</t>
        </is>
      </c>
      <c r="AB1466" t="inlineStr">
        <is>
          <t>Not assessed (not included)</t>
        </is>
      </c>
      <c r="AC1466" t="inlineStr">
        <is>
          <t>Not assessed (not included)</t>
        </is>
      </c>
      <c r="AD1466" t="inlineStr">
        <is>
          <t>Abdullah R.; Sabry A.; Mahmoud A.M.; Galal M.M.</t>
        </is>
      </c>
      <c r="AF1466" t="inlineStr">
        <is>
          <t>Hybrid OA (Elsevier)</t>
        </is>
      </c>
      <c r="AH1466" t="inlineStr">
        <is>
          <t>Not assessed</t>
        </is>
      </c>
      <c r="AI1466" t="inlineStr">
        <is>
          <t>Not reported</t>
        </is>
      </c>
      <c r="AJ1466" t="inlineStr">
        <is>
          <t>Not reported</t>
        </is>
      </c>
      <c r="AK1466" t="inlineStr">
        <is>
          <t>Not reported</t>
        </is>
      </c>
      <c r="AL1466" t="inlineStr">
        <is>
          <t>Not reported</t>
        </is>
      </c>
      <c r="AM1466" t="inlineStr">
        <is>
          <t>Not reported</t>
        </is>
      </c>
      <c r="AN1466" t="inlineStr">
        <is>
          <t>Not reported</t>
        </is>
      </c>
      <c r="AO1466" t="inlineStr">
        <is>
          <t>Not reviewed</t>
        </is>
      </c>
      <c r="AP1466" t="inlineStr">
        <is>
          <t>Not reported</t>
        </is>
      </c>
      <c r="AQ1466" t="inlineStr">
        <is>
          <t>Not reported</t>
        </is>
      </c>
      <c r="AR1466" t="inlineStr">
        <is>
          <t>Not reported</t>
        </is>
      </c>
      <c r="AS1466" t="inlineStr">
        <is>
          <t>See abstract</t>
        </is>
      </c>
      <c r="AT1466" t="inlineStr">
        <is>
          <t>Not reviewed</t>
        </is>
      </c>
      <c r="AU1466" t="inlineStr">
        <is>
          <t>Not reviewed</t>
        </is>
      </c>
      <c r="AV1466" t="inlineStr">
        <is>
          <t>Not reviewed</t>
        </is>
      </c>
      <c r="AW1466" t="inlineStr">
        <is>
          <t>Not reviewed</t>
        </is>
      </c>
      <c r="AX1466" t="inlineStr">
        <is>
          <t>Not reported</t>
        </is>
      </c>
      <c r="AY1466" t="inlineStr">
        <is>
          <t>Not reported</t>
        </is>
      </c>
      <c r="AZ1466" t="inlineStr">
        <is>
          <t>Not reported</t>
        </is>
      </c>
      <c r="BA1466" t="inlineStr">
        <is>
          <t>Not reported</t>
        </is>
      </c>
      <c r="BB1466" t="inlineStr">
        <is>
          <t>Not reported</t>
        </is>
      </c>
      <c r="BC1466" t="inlineStr">
        <is>
          <t>Not reported</t>
        </is>
      </c>
      <c r="BD1466" t="inlineStr">
        <is>
          <t>Not reported</t>
        </is>
      </c>
      <c r="BE1466" t="inlineStr">
        <is>
          <t>Not reported</t>
        </is>
      </c>
      <c r="BF1466" t="inlineStr">
        <is>
          <t>Not reported</t>
        </is>
      </c>
      <c r="BG1466" t="inlineStr">
        <is>
          <t>Not reviewed (not included)</t>
        </is>
      </c>
      <c r="BH1466" t="inlineStr">
        <is>
          <t>N/A</t>
        </is>
      </c>
      <c r="BI1466" t="inlineStr">
        <is>
          <t>Not reviewed</t>
        </is>
      </c>
      <c r="BJ1466" t="inlineStr">
        <is>
          <t>Not reviewed</t>
        </is>
      </c>
      <c r="BK1466" t="inlineStr">
        <is>
          <t>Not reviewed</t>
        </is>
      </c>
      <c r="BL1466" t="inlineStr">
        <is>
          <t>Not reviewed</t>
        </is>
      </c>
      <c r="BM1466" t="inlineStr">
        <is>
          <t>Not reviewed (not included)</t>
        </is>
      </c>
      <c r="BN1466" t="inlineStr">
        <is>
          <t>Out of Date Range - E4-Year: Published 2026, outside 2019-2025 window</t>
        </is>
      </c>
      <c r="BO1466" t="inlineStr">
        <is>
          <t>Abstract-level screening only</t>
        </is>
      </c>
      <c r="BP1466" t="inlineStr">
        <is>
          <t>Not reported</t>
        </is>
      </c>
    </row>
    <row r="1467">
      <c r="A1467" t="inlineStr">
        <is>
          <t>The fNIRS Landscape of ADHD: Device Specifications, Neural Markers, and AI Classification</t>
        </is>
      </c>
      <c r="B1467" t="n">
        <v>2026</v>
      </c>
      <c r="C1467" t="inlineStr">
        <is>
          <t>Not checked</t>
        </is>
      </c>
      <c r="D1467" t="inlineStr">
        <is>
          <t>Not checked</t>
        </is>
      </c>
      <c r="E1467" t="inlineStr">
        <is>
          <t>10.1111/NYAS.70209</t>
        </is>
      </c>
      <c r="F1467" t="inlineStr">
        <is>
          <t>This systematic review synthesizes 69 original studies (2019–2025) to evaluate the transformative potential of functional near-infrared spectroscopy (fNIRS) in ADHD research. As a portable, motion-tolerant neuroimaging tool, fNIRS enables robust measurement of cortical hemodynamic activity during cognitive tasks. We first consolidate the specifications of fNIRS devices employed in ADHD studies. Next, we discuss the neural markers derived from fNIRS data—including hemodynamic response function features, functional connectivity metrics, the beta coefficients of general linear model, graph theory measures, amplitude of low-frequency fluctuations, and multiscale entropy—alongside artificial intelligence (AI) algorithms achieving high diagnostic accuracy. Critically, we demonstrate fNIRS's utility in objectively monitoring treatment response, as evidenced by prefrontal cortex normalization and posterior activation modulation following interventions. To realize personalized diagnostics and therapeutics, future research should prioritize: (1) wearable fNIRS systems for ecological monitoring, (2) multimodal AI frameworks integrating fNIRS with behavioral/genetic data, and (3) standardized protocols validated in large-scale cohorts. © 2026 The New York Academy of Sciences.</t>
        </is>
      </c>
      <c r="G1467" t="inlineStr">
        <is>
          <t>Unimodal</t>
        </is>
      </c>
      <c r="H1467" t="inlineStr">
        <is>
          <t>See abstract</t>
        </is>
      </c>
      <c r="I1467" t="inlineStr">
        <is>
          <t>See abstract</t>
        </is>
      </c>
      <c r="J1467" t="inlineStr">
        <is>
          <t>See abstract (AI/ML)</t>
        </is>
      </c>
      <c r="K1467" t="inlineStr">
        <is>
          <t>See abstract</t>
        </is>
      </c>
      <c r="M1467" t="inlineStr">
        <is>
          <t>See abstract</t>
        </is>
      </c>
      <c r="N1467" t="inlineStr">
        <is>
          <t>See abstract</t>
        </is>
      </c>
      <c r="O1467" t="inlineStr">
        <is>
          <t>Not verified from abstract</t>
        </is>
      </c>
      <c r="P1467" t="inlineStr">
        <is>
          <t>See abstract</t>
        </is>
      </c>
      <c r="Q1467" t="inlineStr">
        <is>
          <t>See abstract</t>
        </is>
      </c>
      <c r="R1467" t="inlineStr">
        <is>
          <t>Not reviewed (not included)</t>
        </is>
      </c>
      <c r="S1467" t="inlineStr">
        <is>
          <t>Not reviewed (not included)</t>
        </is>
      </c>
      <c r="T1467" t="inlineStr">
        <is>
          <t>Abstract screening only. Out of Date Range</t>
        </is>
      </c>
      <c r="U1467" t="inlineStr">
        <is>
          <t>EXCLUDE</t>
        </is>
      </c>
      <c r="V1467" t="inlineStr">
        <is>
          <t>E4-Year: Published 2026, outside 2019-2025 window</t>
        </is>
      </c>
      <c r="W1467" t="inlineStr">
        <is>
          <t>Out of Date Range</t>
        </is>
      </c>
      <c r="X1467" t="inlineStr">
        <is>
          <t>Not assessed from abstract</t>
        </is>
      </c>
      <c r="Y1467" t="inlineStr">
        <is>
          <t>Scopus</t>
        </is>
      </c>
      <c r="Z1467" t="inlineStr">
        <is>
          <t>Not determined from abstract</t>
        </is>
      </c>
      <c r="AB1467" t="inlineStr">
        <is>
          <t>Not assessed (not included)</t>
        </is>
      </c>
      <c r="AC1467" t="inlineStr">
        <is>
          <t>Not assessed (not included)</t>
        </is>
      </c>
      <c r="AD1467" t="inlineStr">
        <is>
          <t>Gao T.; Wei Z.; Liang G.; Zhao P.; Wang L.; Fan Y.</t>
        </is>
      </c>
      <c r="AF1467" t="inlineStr">
        <is>
          <t>Unknown - Verify via DOI</t>
        </is>
      </c>
      <c r="AH1467" t="inlineStr">
        <is>
          <t>Not assessed</t>
        </is>
      </c>
      <c r="AI1467" t="inlineStr">
        <is>
          <t>Not reported</t>
        </is>
      </c>
      <c r="AJ1467" t="inlineStr">
        <is>
          <t>Not reported</t>
        </is>
      </c>
      <c r="AK1467" t="inlineStr">
        <is>
          <t>Not reported</t>
        </is>
      </c>
      <c r="AL1467" t="inlineStr">
        <is>
          <t>Not reported</t>
        </is>
      </c>
      <c r="AM1467" t="inlineStr">
        <is>
          <t>Not reported</t>
        </is>
      </c>
      <c r="AN1467" t="inlineStr">
        <is>
          <t>Not reported</t>
        </is>
      </c>
      <c r="AO1467" t="inlineStr">
        <is>
          <t>Not reviewed</t>
        </is>
      </c>
      <c r="AP1467" t="inlineStr">
        <is>
          <t>Not reported</t>
        </is>
      </c>
      <c r="AQ1467" t="inlineStr">
        <is>
          <t>Not reported</t>
        </is>
      </c>
      <c r="AR1467" t="inlineStr">
        <is>
          <t>Not reported</t>
        </is>
      </c>
      <c r="AS1467" t="inlineStr">
        <is>
          <t>See abstract</t>
        </is>
      </c>
      <c r="AT1467" t="inlineStr">
        <is>
          <t>Not reviewed</t>
        </is>
      </c>
      <c r="AU1467" t="inlineStr">
        <is>
          <t>Not reviewed</t>
        </is>
      </c>
      <c r="AV1467" t="inlineStr">
        <is>
          <t>Not reviewed</t>
        </is>
      </c>
      <c r="AW1467" t="inlineStr">
        <is>
          <t>Not reviewed</t>
        </is>
      </c>
      <c r="AX1467" t="inlineStr">
        <is>
          <t>Not reported</t>
        </is>
      </c>
      <c r="AY1467" t="inlineStr">
        <is>
          <t>Not reported</t>
        </is>
      </c>
      <c r="AZ1467" t="inlineStr">
        <is>
          <t>Not reported</t>
        </is>
      </c>
      <c r="BA1467" t="inlineStr">
        <is>
          <t>Not reported</t>
        </is>
      </c>
      <c r="BB1467" t="inlineStr">
        <is>
          <t>Not reported</t>
        </is>
      </c>
      <c r="BC1467" t="inlineStr">
        <is>
          <t>Not reported</t>
        </is>
      </c>
      <c r="BD1467" t="inlineStr">
        <is>
          <t>Not reported</t>
        </is>
      </c>
      <c r="BE1467" t="inlineStr">
        <is>
          <t>Not reported</t>
        </is>
      </c>
      <c r="BF1467" t="inlineStr">
        <is>
          <t>Not reported</t>
        </is>
      </c>
      <c r="BG1467" t="inlineStr">
        <is>
          <t>Not reviewed (not included)</t>
        </is>
      </c>
      <c r="BH1467" t="inlineStr">
        <is>
          <t>N/A</t>
        </is>
      </c>
      <c r="BI1467" t="inlineStr">
        <is>
          <t>Not reviewed</t>
        </is>
      </c>
      <c r="BJ1467" t="inlineStr">
        <is>
          <t>Not reviewed</t>
        </is>
      </c>
      <c r="BK1467" t="inlineStr">
        <is>
          <t>Not reviewed</t>
        </is>
      </c>
      <c r="BL1467" t="inlineStr">
        <is>
          <t>Not reviewed</t>
        </is>
      </c>
      <c r="BM1467" t="inlineStr">
        <is>
          <t>Not reviewed (not included)</t>
        </is>
      </c>
      <c r="BN1467" t="inlineStr">
        <is>
          <t>Out of Date Range - E4-Year: Published 2026, outside 2019-2025 window</t>
        </is>
      </c>
      <c r="BO1467" t="inlineStr">
        <is>
          <t>Abstract-level screening only</t>
        </is>
      </c>
      <c r="BP1467" t="inlineStr">
        <is>
          <t>Not reported</t>
        </is>
      </c>
    </row>
    <row r="1468">
      <c r="A1468" t="inlineStr">
        <is>
          <t>Efficient dynamic graph metrics stacked convolutional neural network for classifying the neurological disorder</t>
        </is>
      </c>
      <c r="B1468" t="n">
        <v>2026</v>
      </c>
      <c r="C1468" t="inlineStr">
        <is>
          <t>Not checked</t>
        </is>
      </c>
      <c r="D1468" t="inlineStr">
        <is>
          <t>Not checked</t>
        </is>
      </c>
      <c r="E1468" t="inlineStr">
        <is>
          <t>10.1016/J.BSPC.2025.108620</t>
        </is>
      </c>
      <c r="F1468" t="inlineStr">
        <is>
          <t>Neurological disorders, including epilepsy, stroke, and autism spectrum disorder (ASD), significantly impair brain function, necessitating accurate diagnostic approaches. This study proposes a novel “Dynamic Functional Graph Metrics Stacked Convolutional Neural Network (DFGM-SCNN)” to enhance the classification accuracy of these disorders. Existing methods often struggle to address the dynamic nature of brain activity and the limited resolution of Functional Magnetic Resonance Imaging (fMRI) data, which complicates the extraction of specific connectivity features. To overcome these challenges, the Multivariate Sliding Window Time-Frequency Dynamic Functional Connectivity (MSW-TFDFC) technique is introduced, enabling the isolation of complex, multi-region connectivity patterns while capturing the temporal dynamics of brain activity. This improves spatial resolution and accommodates the non-linear characteristics of brain function. Furthermore, the Hidden K-means Dynamic Graph Metrics are incorporated to model diurnal patterns and distinguish between connectivity changes driven by circadian rhythms and genuine neurological alterations. These advanced techniques are embedded within the hidden layers of a stacked Convolutional Neural Network, significantly enhancing robustness and classification accuracy. The proposed model achieves a classification accuracy of 99.3%, precision of 98.5%, recall of 98.3%, sensitivity of 98.8%, specificity of 99.2%, and a high AUC of 0.99, outperforming existing approaches. These results demonstrate the efficacy and reliability of the proposed DFGM-SCNN model in providing accurate and robust classification of neurological disorders. © 2025 Elsevier Ltd</t>
        </is>
      </c>
      <c r="G1468" t="inlineStr">
        <is>
          <t>Unimodal</t>
        </is>
      </c>
      <c r="H1468" t="inlineStr">
        <is>
          <t>See abstract</t>
        </is>
      </c>
      <c r="I1468" t="inlineStr">
        <is>
          <t>See abstract</t>
        </is>
      </c>
      <c r="J1468" t="inlineStr">
        <is>
          <t>See abstract (AI/ML)</t>
        </is>
      </c>
      <c r="K1468" t="inlineStr">
        <is>
          <t>See abstract</t>
        </is>
      </c>
      <c r="M1468" t="inlineStr">
        <is>
          <t>See abstract</t>
        </is>
      </c>
      <c r="N1468" t="inlineStr">
        <is>
          <t>See abstract</t>
        </is>
      </c>
      <c r="O1468" t="inlineStr">
        <is>
          <t>Not verified from abstract</t>
        </is>
      </c>
      <c r="P1468" t="inlineStr">
        <is>
          <t>See abstract</t>
        </is>
      </c>
      <c r="Q1468" t="inlineStr">
        <is>
          <t>See abstract</t>
        </is>
      </c>
      <c r="R1468" t="inlineStr">
        <is>
          <t>Not reviewed (not included)</t>
        </is>
      </c>
      <c r="S1468" t="inlineStr">
        <is>
          <t>Not reviewed (not included)</t>
        </is>
      </c>
      <c r="T1468" t="inlineStr">
        <is>
          <t>Abstract screening only. Out of Date Range</t>
        </is>
      </c>
      <c r="U1468" t="inlineStr">
        <is>
          <t>EXCLUDE</t>
        </is>
      </c>
      <c r="V1468" t="inlineStr">
        <is>
          <t>E4-Year: Published 2026, outside 2019-2025 window</t>
        </is>
      </c>
      <c r="W1468" t="inlineStr">
        <is>
          <t>Out of Date Range</t>
        </is>
      </c>
      <c r="X1468" t="inlineStr">
        <is>
          <t>Not assessed from abstract</t>
        </is>
      </c>
      <c r="Y1468" t="inlineStr">
        <is>
          <t>Scopus</t>
        </is>
      </c>
      <c r="Z1468" t="inlineStr">
        <is>
          <t>Not determined from abstract</t>
        </is>
      </c>
      <c r="AB1468" t="inlineStr">
        <is>
          <t>Not assessed (not included)</t>
        </is>
      </c>
      <c r="AC1468" t="inlineStr">
        <is>
          <t>Not assessed (not included)</t>
        </is>
      </c>
      <c r="AD1468" t="inlineStr">
        <is>
          <t>Smitha C.S.; Sathiya S.; Soumya T.</t>
        </is>
      </c>
      <c r="AF1468" t="inlineStr">
        <is>
          <t>Hybrid OA (Elsevier)</t>
        </is>
      </c>
      <c r="AH1468" t="inlineStr">
        <is>
          <t>Not assessed</t>
        </is>
      </c>
      <c r="AI1468" t="inlineStr">
        <is>
          <t>Not reported</t>
        </is>
      </c>
      <c r="AJ1468" t="inlineStr">
        <is>
          <t>Not reported</t>
        </is>
      </c>
      <c r="AK1468" t="inlineStr">
        <is>
          <t>Not reported</t>
        </is>
      </c>
      <c r="AL1468" t="inlineStr">
        <is>
          <t>Not reported</t>
        </is>
      </c>
      <c r="AM1468" t="inlineStr">
        <is>
          <t>Not reported</t>
        </is>
      </c>
      <c r="AN1468" t="inlineStr">
        <is>
          <t>Not reported</t>
        </is>
      </c>
      <c r="AO1468" t="inlineStr">
        <is>
          <t>Not reviewed</t>
        </is>
      </c>
      <c r="AP1468" t="inlineStr">
        <is>
          <t>Not reported</t>
        </is>
      </c>
      <c r="AQ1468" t="inlineStr">
        <is>
          <t>Not reported</t>
        </is>
      </c>
      <c r="AR1468" t="inlineStr">
        <is>
          <t>Not reported</t>
        </is>
      </c>
      <c r="AS1468" t="inlineStr">
        <is>
          <t>See abstract</t>
        </is>
      </c>
      <c r="AT1468" t="inlineStr">
        <is>
          <t>Not reviewed</t>
        </is>
      </c>
      <c r="AU1468" t="inlineStr">
        <is>
          <t>Not reviewed</t>
        </is>
      </c>
      <c r="AV1468" t="inlineStr">
        <is>
          <t>Not reviewed</t>
        </is>
      </c>
      <c r="AW1468" t="inlineStr">
        <is>
          <t>Not reviewed</t>
        </is>
      </c>
      <c r="AX1468" t="inlineStr">
        <is>
          <t>Not reported</t>
        </is>
      </c>
      <c r="AY1468" t="inlineStr">
        <is>
          <t>Not reported</t>
        </is>
      </c>
      <c r="AZ1468" t="inlineStr">
        <is>
          <t>Not reported</t>
        </is>
      </c>
      <c r="BA1468" t="inlineStr">
        <is>
          <t>Not reported</t>
        </is>
      </c>
      <c r="BB1468" t="inlineStr">
        <is>
          <t>Not reported</t>
        </is>
      </c>
      <c r="BC1468" t="inlineStr">
        <is>
          <t>Not reported</t>
        </is>
      </c>
      <c r="BD1468" t="inlineStr">
        <is>
          <t>Not reported</t>
        </is>
      </c>
      <c r="BE1468" t="inlineStr">
        <is>
          <t>Not reported</t>
        </is>
      </c>
      <c r="BF1468" t="inlineStr">
        <is>
          <t>Not reported</t>
        </is>
      </c>
      <c r="BG1468" t="inlineStr">
        <is>
          <t>Not reviewed (not included)</t>
        </is>
      </c>
      <c r="BH1468" t="inlineStr">
        <is>
          <t>N/A</t>
        </is>
      </c>
      <c r="BI1468" t="inlineStr">
        <is>
          <t>Not reviewed</t>
        </is>
      </c>
      <c r="BJ1468" t="inlineStr">
        <is>
          <t>Not reviewed</t>
        </is>
      </c>
      <c r="BK1468" t="inlineStr">
        <is>
          <t>Not reviewed</t>
        </is>
      </c>
      <c r="BL1468" t="inlineStr">
        <is>
          <t>Not reviewed</t>
        </is>
      </c>
      <c r="BM1468" t="inlineStr">
        <is>
          <t>Not reviewed (not included)</t>
        </is>
      </c>
      <c r="BN1468" t="inlineStr">
        <is>
          <t>Out of Date Range - E4-Year: Published 2026, outside 2019-2025 window</t>
        </is>
      </c>
      <c r="BO1468" t="inlineStr">
        <is>
          <t>Abstract-level screening only</t>
        </is>
      </c>
      <c r="BP1468" t="inlineStr">
        <is>
          <t>Not reported</t>
        </is>
      </c>
    </row>
    <row r="1469">
      <c r="A1469" t="inlineStr">
        <is>
          <t>Tools for the Diagnosis of ADHD in Children and Adolescents: A Systematic Review</t>
        </is>
      </c>
      <c r="B1469" t="n">
        <v>2024</v>
      </c>
      <c r="C1469" t="inlineStr">
        <is>
          <t>Not checked</t>
        </is>
      </c>
      <c r="D1469" t="inlineStr">
        <is>
          <t>Not checked</t>
        </is>
      </c>
      <c r="E1469" t="inlineStr">
        <is>
          <t>10.1542/PEDS.2024-065854</t>
        </is>
      </c>
      <c r="F1469" t="inlineStr">
        <is>
          <t>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 © 2024 American Academy of Pediatrics. All rights reserved.</t>
        </is>
      </c>
      <c r="G1469" t="inlineStr">
        <is>
          <t>Unimodal</t>
        </is>
      </c>
      <c r="H1469" t="inlineStr">
        <is>
          <t>See abstract</t>
        </is>
      </c>
      <c r="I1469" t="inlineStr">
        <is>
          <t>See abstract</t>
        </is>
      </c>
      <c r="J1469" t="inlineStr">
        <is>
          <t>See abstract (AI/ML)</t>
        </is>
      </c>
      <c r="K1469" t="inlineStr">
        <is>
          <t>See abstract</t>
        </is>
      </c>
      <c r="M1469" t="inlineStr">
        <is>
          <t>See abstract</t>
        </is>
      </c>
      <c r="N1469" t="inlineStr">
        <is>
          <t>See abstract</t>
        </is>
      </c>
      <c r="O1469" t="inlineStr">
        <is>
          <t>Not verified from abstract</t>
        </is>
      </c>
      <c r="P1469" t="inlineStr">
        <is>
          <t>See abstract</t>
        </is>
      </c>
      <c r="Q1469" t="inlineStr">
        <is>
          <t>See abstract</t>
        </is>
      </c>
      <c r="R1469" t="inlineStr">
        <is>
          <t>Not reviewed (not included)</t>
        </is>
      </c>
      <c r="S1469" t="inlineStr">
        <is>
          <t>Not reviewed (not included)</t>
        </is>
      </c>
      <c r="T1469" t="inlineStr">
        <is>
          <t>Abstract screening only. Not Primary Research</t>
        </is>
      </c>
      <c r="U1469" t="inlineStr">
        <is>
          <t>EXCLUDE</t>
        </is>
      </c>
      <c r="V1469" t="inlineStr">
        <is>
          <t>E6-Not Primary Research: Title/abstract indicates systematic review, meta-analysis, or review paper</t>
        </is>
      </c>
      <c r="W1469" t="inlineStr">
        <is>
          <t>Excluded: Not Primary Research</t>
        </is>
      </c>
      <c r="X1469" t="inlineStr">
        <is>
          <t>Not assessed from abstract</t>
        </is>
      </c>
      <c r="Y1469" t="inlineStr">
        <is>
          <t>Scopus</t>
        </is>
      </c>
      <c r="Z1469" t="inlineStr">
        <is>
          <t>Not determined from abstract</t>
        </is>
      </c>
      <c r="AB1469" t="inlineStr">
        <is>
          <t>Not assessed (not included)</t>
        </is>
      </c>
      <c r="AC1469" t="inlineStr">
        <is>
          <t>Not assessed (not included)</t>
        </is>
      </c>
      <c r="AD1469" t="inlineStr">
        <is>
          <t>Peterson B.S.; Trampush J.; Brown M.; Maglione M.; Bolshakova M.; Rozelle M.; Miles J.; Pakdaman S.; Yagyu S.; Motala A.; Hempel S.</t>
        </is>
      </c>
      <c r="AF1469" t="inlineStr">
        <is>
          <t>Unknown - Verify via DOI</t>
        </is>
      </c>
      <c r="AH1469" t="inlineStr">
        <is>
          <t>Not assessed</t>
        </is>
      </c>
      <c r="AI1469" t="inlineStr">
        <is>
          <t>Not reported</t>
        </is>
      </c>
      <c r="AJ1469" t="inlineStr">
        <is>
          <t>Not reported</t>
        </is>
      </c>
      <c r="AK1469" t="inlineStr">
        <is>
          <t>Not reported</t>
        </is>
      </c>
      <c r="AL1469" t="inlineStr">
        <is>
          <t>Not reported</t>
        </is>
      </c>
      <c r="AM1469" t="inlineStr">
        <is>
          <t>Not reported</t>
        </is>
      </c>
      <c r="AN1469" t="inlineStr">
        <is>
          <t>Not reported</t>
        </is>
      </c>
      <c r="AO1469" t="inlineStr">
        <is>
          <t>Not reviewed</t>
        </is>
      </c>
      <c r="AP1469" t="inlineStr">
        <is>
          <t>Not reported</t>
        </is>
      </c>
      <c r="AQ1469" t="inlineStr">
        <is>
          <t>Not reported</t>
        </is>
      </c>
      <c r="AR1469" t="inlineStr">
        <is>
          <t>Not reported</t>
        </is>
      </c>
      <c r="AS1469" t="inlineStr">
        <is>
          <t>See abstract</t>
        </is>
      </c>
      <c r="AT1469" t="inlineStr">
        <is>
          <t>Not reviewed</t>
        </is>
      </c>
      <c r="AU1469" t="inlineStr">
        <is>
          <t>Not reviewed</t>
        </is>
      </c>
      <c r="AV1469" t="inlineStr">
        <is>
          <t>Not reviewed</t>
        </is>
      </c>
      <c r="AW1469" t="inlineStr">
        <is>
          <t>Not reviewed</t>
        </is>
      </c>
      <c r="AX1469" t="inlineStr">
        <is>
          <t>Not reported</t>
        </is>
      </c>
      <c r="AY1469" t="inlineStr">
        <is>
          <t>Not reported</t>
        </is>
      </c>
      <c r="AZ1469" t="inlineStr">
        <is>
          <t>Not reported</t>
        </is>
      </c>
      <c r="BA1469" t="inlineStr">
        <is>
          <t>Not reported</t>
        </is>
      </c>
      <c r="BB1469" t="inlineStr">
        <is>
          <t>Not reported</t>
        </is>
      </c>
      <c r="BC1469" t="inlineStr">
        <is>
          <t>Not reported</t>
        </is>
      </c>
      <c r="BD1469" t="inlineStr">
        <is>
          <t>Not reported</t>
        </is>
      </c>
      <c r="BE1469" t="inlineStr">
        <is>
          <t>Not reported</t>
        </is>
      </c>
      <c r="BF1469" t="inlineStr">
        <is>
          <t>Not reported</t>
        </is>
      </c>
      <c r="BG1469" t="inlineStr">
        <is>
          <t>Not reviewed (not included)</t>
        </is>
      </c>
      <c r="BH1469" t="inlineStr">
        <is>
          <t>N/A</t>
        </is>
      </c>
      <c r="BI1469" t="inlineStr">
        <is>
          <t>Not reviewed</t>
        </is>
      </c>
      <c r="BJ1469" t="inlineStr">
        <is>
          <t>Not reviewed</t>
        </is>
      </c>
      <c r="BK1469" t="inlineStr">
        <is>
          <t>Not reviewed</t>
        </is>
      </c>
      <c r="BL1469" t="inlineStr">
        <is>
          <t>Not reviewed</t>
        </is>
      </c>
      <c r="BM1469" t="inlineStr">
        <is>
          <t>Not reviewed (not included)</t>
        </is>
      </c>
      <c r="BN1469" t="inlineStr">
        <is>
          <t>Not Primary Research - E6-Not Primary Research: Title/abstract indicates systematic review, meta-analysis, or review paper</t>
        </is>
      </c>
      <c r="BO1469" t="inlineStr">
        <is>
          <t>Abstract-level screening only</t>
        </is>
      </c>
      <c r="BP1469" t="inlineStr">
        <is>
          <t>Not reported</t>
        </is>
      </c>
    </row>
    <row r="1470">
      <c r="A1470" t="inlineStr">
        <is>
          <t>User-AI intimacy in digital health</t>
        </is>
      </c>
      <c r="B1470" t="n">
        <v>2026</v>
      </c>
      <c r="C1470" t="inlineStr">
        <is>
          <t>Not checked</t>
        </is>
      </c>
      <c r="D1470" t="inlineStr">
        <is>
          <t>Not checked</t>
        </is>
      </c>
      <c r="E1470" t="inlineStr">
        <is>
          <t>10.1016/J.SOCSCIMED.2025.118853</t>
        </is>
      </c>
      <c r="F1470" t="inlineStr">
        <is>
          <t>AI-enabled technologies have increasingly been used as alternative tools for enhancing self-mental healthcare. While there are divergent views on the existence and implications of the intimacy that users may perceive towards AI applications as a result of interacting with them, the rapid development and prevalent use of AI in digital health underscore the urgent need to understand how users may perceive feelings of intimacy towards AI applications. In this study, we draw on the theory of the psychology of intimacy and a mixed-method analysis of 4,754 user reviews collected from Wysa—an AI-driven digital health application. The paper develops a conceptual model of User-AI intimacy in digital health, built on five interconnected mechanisms - topical content of self-disclosure, experiential outcomes of self-disclosure, emotional attitudes towards AI, cognitive positioning of AI, and AI technological affordances - and on their co-constitutive relationship. The model shows how mechanisms interact to transform intimate interactions into intimate relationships. The paper discusses the temporal and anthropomorphic conditions of the model and explains how it contributes novel insights to intimacy theory and to the development and management of AI healthcare applications in mental health. © 2025 .</t>
        </is>
      </c>
      <c r="G1470" t="inlineStr">
        <is>
          <t>Unimodal</t>
        </is>
      </c>
      <c r="H1470" t="inlineStr">
        <is>
          <t>See abstract</t>
        </is>
      </c>
      <c r="I1470" t="inlineStr">
        <is>
          <t>See abstract</t>
        </is>
      </c>
      <c r="J1470" t="inlineStr">
        <is>
          <t>See abstract (AI/ML)</t>
        </is>
      </c>
      <c r="K1470" t="inlineStr">
        <is>
          <t>See abstract</t>
        </is>
      </c>
      <c r="M1470" t="inlineStr">
        <is>
          <t>See abstract</t>
        </is>
      </c>
      <c r="N1470" t="inlineStr">
        <is>
          <t>See abstract</t>
        </is>
      </c>
      <c r="O1470" t="inlineStr">
        <is>
          <t>Not verified from abstract</t>
        </is>
      </c>
      <c r="P1470" t="inlineStr">
        <is>
          <t>See abstract</t>
        </is>
      </c>
      <c r="Q1470" t="inlineStr">
        <is>
          <t>See abstract</t>
        </is>
      </c>
      <c r="R1470" t="inlineStr">
        <is>
          <t>Not reviewed (not included)</t>
        </is>
      </c>
      <c r="S1470" t="inlineStr">
        <is>
          <t>Not reviewed (not included)</t>
        </is>
      </c>
      <c r="T1470" t="inlineStr">
        <is>
          <t>Abstract screening only. Out of Date Range</t>
        </is>
      </c>
      <c r="U1470" t="inlineStr">
        <is>
          <t>EXCLUDE</t>
        </is>
      </c>
      <c r="V1470" t="inlineStr">
        <is>
          <t>E4-Year: Published 2026, outside 2019-2025 window</t>
        </is>
      </c>
      <c r="W1470" t="inlineStr">
        <is>
          <t>Out of Date Range</t>
        </is>
      </c>
      <c r="X1470" t="inlineStr">
        <is>
          <t>Not assessed from abstract</t>
        </is>
      </c>
      <c r="Y1470" t="inlineStr">
        <is>
          <t>Scopus</t>
        </is>
      </c>
      <c r="Z1470" t="inlineStr">
        <is>
          <t>Not determined from abstract</t>
        </is>
      </c>
      <c r="AB1470" t="inlineStr">
        <is>
          <t>Not assessed (not included)</t>
        </is>
      </c>
      <c r="AC1470" t="inlineStr">
        <is>
          <t>Not assessed (not included)</t>
        </is>
      </c>
      <c r="AD1470" t="inlineStr">
        <is>
          <t>Shi R.; Petrakaki D.</t>
        </is>
      </c>
      <c r="AF1470" t="inlineStr">
        <is>
          <t>Hybrid OA (Elsevier)</t>
        </is>
      </c>
      <c r="AH1470" t="inlineStr">
        <is>
          <t>Not assessed</t>
        </is>
      </c>
      <c r="AI1470" t="inlineStr">
        <is>
          <t>Not reported</t>
        </is>
      </c>
      <c r="AJ1470" t="inlineStr">
        <is>
          <t>Not reported</t>
        </is>
      </c>
      <c r="AK1470" t="inlineStr">
        <is>
          <t>Not reported</t>
        </is>
      </c>
      <c r="AL1470" t="inlineStr">
        <is>
          <t>Not reported</t>
        </is>
      </c>
      <c r="AM1470" t="inlineStr">
        <is>
          <t>Not reported</t>
        </is>
      </c>
      <c r="AN1470" t="inlineStr">
        <is>
          <t>Not reported</t>
        </is>
      </c>
      <c r="AO1470" t="inlineStr">
        <is>
          <t>Not reviewed</t>
        </is>
      </c>
      <c r="AP1470" t="inlineStr">
        <is>
          <t>Not reported</t>
        </is>
      </c>
      <c r="AQ1470" t="inlineStr">
        <is>
          <t>Not reported</t>
        </is>
      </c>
      <c r="AR1470" t="inlineStr">
        <is>
          <t>Not reported</t>
        </is>
      </c>
      <c r="AS1470" t="inlineStr">
        <is>
          <t>See abstract</t>
        </is>
      </c>
      <c r="AT1470" t="inlineStr">
        <is>
          <t>Not reviewed</t>
        </is>
      </c>
      <c r="AU1470" t="inlineStr">
        <is>
          <t>Not reviewed</t>
        </is>
      </c>
      <c r="AV1470" t="inlineStr">
        <is>
          <t>Not reviewed</t>
        </is>
      </c>
      <c r="AW1470" t="inlineStr">
        <is>
          <t>Not reviewed</t>
        </is>
      </c>
      <c r="AX1470" t="inlineStr">
        <is>
          <t>Not reported</t>
        </is>
      </c>
      <c r="AY1470" t="inlineStr">
        <is>
          <t>Not reported</t>
        </is>
      </c>
      <c r="AZ1470" t="inlineStr">
        <is>
          <t>Not reported</t>
        </is>
      </c>
      <c r="BA1470" t="inlineStr">
        <is>
          <t>Not reported</t>
        </is>
      </c>
      <c r="BB1470" t="inlineStr">
        <is>
          <t>Not reported</t>
        </is>
      </c>
      <c r="BC1470" t="inlineStr">
        <is>
          <t>Not reported</t>
        </is>
      </c>
      <c r="BD1470" t="inlineStr">
        <is>
          <t>Not reported</t>
        </is>
      </c>
      <c r="BE1470" t="inlineStr">
        <is>
          <t>Not reported</t>
        </is>
      </c>
      <c r="BF1470" t="inlineStr">
        <is>
          <t>Not reported</t>
        </is>
      </c>
      <c r="BG1470" t="inlineStr">
        <is>
          <t>Not reviewed (not included)</t>
        </is>
      </c>
      <c r="BH1470" t="inlineStr">
        <is>
          <t>N/A</t>
        </is>
      </c>
      <c r="BI1470" t="inlineStr">
        <is>
          <t>Not reviewed</t>
        </is>
      </c>
      <c r="BJ1470" t="inlineStr">
        <is>
          <t>Not reviewed</t>
        </is>
      </c>
      <c r="BK1470" t="inlineStr">
        <is>
          <t>Not reviewed</t>
        </is>
      </c>
      <c r="BL1470" t="inlineStr">
        <is>
          <t>Not reviewed</t>
        </is>
      </c>
      <c r="BM1470" t="inlineStr">
        <is>
          <t>Not reviewed (not included)</t>
        </is>
      </c>
      <c r="BN1470" t="inlineStr">
        <is>
          <t>Out of Date Range - E4-Year: Published 2026, outside 2019-2025 window</t>
        </is>
      </c>
      <c r="BO1470" t="inlineStr">
        <is>
          <t>Abstract-level screening only</t>
        </is>
      </c>
      <c r="BP1470" t="inlineStr">
        <is>
          <t>Not reported</t>
        </is>
      </c>
    </row>
    <row r="1471">
      <c r="A1471" t="inlineStr">
        <is>
          <t>Attentional network deficits in patients with migraine: behavioral and electrophysiological evidence</t>
        </is>
      </c>
      <c r="B1471" t="n">
        <v>2024</v>
      </c>
      <c r="C1471" t="inlineStr">
        <is>
          <t>Not checked</t>
        </is>
      </c>
      <c r="D1471" t="inlineStr">
        <is>
          <t>Not checked</t>
        </is>
      </c>
      <c r="E1471" t="inlineStr">
        <is>
          <t>10.1186/S10194-024-01905-0</t>
        </is>
      </c>
      <c r="F1471" t="inlineStr">
        <is>
          <t>Background: Patients with migraine often experience not only headache pain but also cognitive dysfunction, particularly in attention, which is frequently overlooked in both diagnosis and treatment. The influence of these attentional deficits on the pain-related clinical characteristics of migraine remains poorly understood, and clarifying this relationship could improve care strategies. Methods: This study included 52 patients with migraine and 34 healthy controls. We employed the Attentional Network Test for Interactions and Vigilance–Executive and Arousal Components paradigm, combined with electroencephalography, to assess attentional deficits in patients with migraine, with an emphasis on phasic alerting, orienting, executive control, executive vigilance, and arousal vigilance. An extreme gradient boosting binary classifier was trained on features showing group differences to distinguish patients with migraine from healthy controls. Moreover, an extreme gradient boosting regression model was developed to predict clinical characteristics of patients with migraine using their attentional deficit features. Results: For general performance, patients with migraine presented a larger inverse efficiency score, a higher prestimulus beta-band power spectral density and a lower gamma-band event-related synchronization at Cz electrode, and stronger high alpha-band activity at the primary visual cortex, compared to healthy controls. Although no behavior differences in three basic attentional networks were found, patients showed magnified N1 amplitude and prolonged latency of P2 for phasic alerting-trials as well as an increased orienting evoked-P1 amplitude. For vigilance function, improvements in the hit rate of executive vigilance-trials were exhibited in controls but not in patients. Besides, patients with migraine exhibited longer reaction time as well as larger variability in arousal vigilance-trials than controls. The binary classifier developed by such attentional def</t>
        </is>
      </c>
      <c r="G1471" t="inlineStr">
        <is>
          <t>Unimodal</t>
        </is>
      </c>
      <c r="H1471" t="inlineStr">
        <is>
          <t>See abstract</t>
        </is>
      </c>
      <c r="I1471" t="inlineStr">
        <is>
          <t>See abstract</t>
        </is>
      </c>
      <c r="J1471" t="inlineStr">
        <is>
          <t>See abstract (AI/ML)</t>
        </is>
      </c>
      <c r="K1471" t="inlineStr">
        <is>
          <t>See abstract</t>
        </is>
      </c>
      <c r="L1471" t="n">
        <v>52</v>
      </c>
      <c r="M1471" t="inlineStr">
        <is>
          <t>See abstract</t>
        </is>
      </c>
      <c r="N1471" t="inlineStr">
        <is>
          <t>N≈52; details in abstract</t>
        </is>
      </c>
      <c r="O1471" t="inlineStr">
        <is>
          <t>Extracted from abstract: N≈52</t>
        </is>
      </c>
      <c r="P1471" t="inlineStr">
        <is>
          <t>See abstract</t>
        </is>
      </c>
      <c r="Q1471" t="inlineStr">
        <is>
          <t>See abstract</t>
        </is>
      </c>
      <c r="R1471" t="inlineStr">
        <is>
          <t>Not reviewed (not included)</t>
        </is>
      </c>
      <c r="S1471" t="inlineStr">
        <is>
          <t>Not reviewed (not included)</t>
        </is>
      </c>
      <c r="T1471" t="inlineStr">
        <is>
          <t>Abstract screening only. Non-ADHD Focused</t>
        </is>
      </c>
      <c r="U1471" t="inlineStr">
        <is>
          <t>EXCLUDE</t>
        </is>
      </c>
      <c r="V1471" t="inlineStr">
        <is>
          <t>E2-Not ADHD focused: Neither title nor abstract mentions ADHD or attention-deficit/hyperactivity</t>
        </is>
      </c>
      <c r="W1471" t="inlineStr">
        <is>
          <t>Excluded: Not ADHD Focused</t>
        </is>
      </c>
      <c r="X1471" t="inlineStr">
        <is>
          <t>EXCLUDE</t>
        </is>
      </c>
      <c r="Y1471" t="inlineStr">
        <is>
          <t>Scopus</t>
        </is>
      </c>
      <c r="Z1471" t="inlineStr">
        <is>
          <t>Not determined from abstract</t>
        </is>
      </c>
      <c r="AB1471" t="inlineStr">
        <is>
          <t>Not assessed (not included)</t>
        </is>
      </c>
      <c r="AC1471" t="inlineStr">
        <is>
          <t>Not assessed (not included)</t>
        </is>
      </c>
      <c r="AD1471" t="inlineStr">
        <is>
          <t>Chen Y.; Xie S.; Zhang L.; Li D.; Su H.; Wang R.; Ao R.; Lin X.; Liu Y.; Zhang S.; Zhai D.; Sun Y.; Wang S.; Hu L.; Dong Z.; Lu X.</t>
        </is>
      </c>
      <c r="AF1471" t="inlineStr">
        <is>
          <t>Gold OA (BioMedCentral)</t>
        </is>
      </c>
      <c r="AH1471" t="inlineStr">
        <is>
          <t>Not assessed</t>
        </is>
      </c>
      <c r="AI1471" t="inlineStr">
        <is>
          <t>Not reported</t>
        </is>
      </c>
      <c r="AJ1471" t="n">
        <v>34</v>
      </c>
      <c r="AK1471" t="inlineStr">
        <is>
          <t>Not reported</t>
        </is>
      </c>
      <c r="AL1471" t="inlineStr">
        <is>
          <t>Not reported</t>
        </is>
      </c>
      <c r="AM1471" t="inlineStr">
        <is>
          <t>Not reported</t>
        </is>
      </c>
      <c r="AN1471" t="inlineStr">
        <is>
          <t>Not reported</t>
        </is>
      </c>
      <c r="AO1471" t="inlineStr">
        <is>
          <t>Not reviewed</t>
        </is>
      </c>
      <c r="AP1471" t="inlineStr">
        <is>
          <t>Not reported</t>
        </is>
      </c>
      <c r="AQ1471" t="inlineStr">
        <is>
          <t>Not reported</t>
        </is>
      </c>
      <c r="AR1471" t="inlineStr">
        <is>
          <t>Not reported</t>
        </is>
      </c>
      <c r="AS1471" t="inlineStr">
        <is>
          <t>See abstract</t>
        </is>
      </c>
      <c r="AT1471" t="inlineStr">
        <is>
          <t>Not reviewed</t>
        </is>
      </c>
      <c r="AU1471" t="inlineStr">
        <is>
          <t>Not reviewed</t>
        </is>
      </c>
      <c r="AV1471" t="inlineStr">
        <is>
          <t>Not reviewed</t>
        </is>
      </c>
      <c r="AW1471" t="inlineStr">
        <is>
          <t>Not reviewed</t>
        </is>
      </c>
      <c r="AX1471" t="inlineStr">
        <is>
          <t>Not reported</t>
        </is>
      </c>
      <c r="AY1471" t="inlineStr">
        <is>
          <t>Not reported</t>
        </is>
      </c>
      <c r="AZ1471" t="inlineStr">
        <is>
          <t>Not reported</t>
        </is>
      </c>
      <c r="BA1471" t="inlineStr">
        <is>
          <t>Not reported</t>
        </is>
      </c>
      <c r="BB1471" t="inlineStr">
        <is>
          <t>Not reported</t>
        </is>
      </c>
      <c r="BC1471" t="inlineStr">
        <is>
          <t>Not reported</t>
        </is>
      </c>
      <c r="BD1471" t="inlineStr">
        <is>
          <t>Not reported</t>
        </is>
      </c>
      <c r="BE1471" t="inlineStr">
        <is>
          <t>Not reported</t>
        </is>
      </c>
      <c r="BF1471" t="inlineStr">
        <is>
          <t>Not reported</t>
        </is>
      </c>
      <c r="BG1471" t="inlineStr">
        <is>
          <t>Not reviewed (not included)</t>
        </is>
      </c>
      <c r="BH1471" t="inlineStr">
        <is>
          <t>N/A</t>
        </is>
      </c>
      <c r="BI1471" t="inlineStr">
        <is>
          <t>Not reviewed</t>
        </is>
      </c>
      <c r="BJ1471" t="inlineStr">
        <is>
          <t>Not reviewed</t>
        </is>
      </c>
      <c r="BK1471" t="inlineStr">
        <is>
          <t>Not reviewed</t>
        </is>
      </c>
      <c r="BL1471" t="inlineStr">
        <is>
          <t>Not reviewed</t>
        </is>
      </c>
      <c r="BM1471" t="inlineStr">
        <is>
          <t>Not reviewed (not included)</t>
        </is>
      </c>
      <c r="BN1471" t="inlineStr">
        <is>
          <t>Non-ADHD Focused - E2-Not ADHD focused: Neither title nor abstract mentions ADHD or attention-deficit/hyperactivity</t>
        </is>
      </c>
      <c r="BO1471" t="inlineStr">
        <is>
          <t>Abstract-level screening only</t>
        </is>
      </c>
      <c r="BP1471" t="inlineStr">
        <is>
          <t>195</t>
        </is>
      </c>
    </row>
    <row r="1472">
      <c r="A1472" t="inlineStr">
        <is>
          <t>Identifying texture features from structural magnetic resonance imaging scans associated with Tourette's syndrome using machine learning</t>
        </is>
      </c>
      <c r="B1472" t="n">
        <v>2025</v>
      </c>
      <c r="C1472" t="inlineStr">
        <is>
          <t>Not checked</t>
        </is>
      </c>
      <c r="D1472" t="inlineStr">
        <is>
          <t>Not checked</t>
        </is>
      </c>
      <c r="E1472" t="inlineStr">
        <is>
          <t>10.1117/1.JMI.12.2.026001</t>
        </is>
      </c>
      <c r="F1472" t="inlineStr">
        <is>
          <t>Purpose: Tourette syndrome (TS) is a neurodevelopmental disorder characterized by neurophysiological and neuroanatomical changes, primarily affecting individuals aged 2 to 18. Involuntary motor and vocal tics are common features of this syndrome. Currently, there is no curative therapy for TS, only psychological treatments or medications that temporarily manage the tics. The absence of a definitive diagnostic tool complicates the differentiation of TS from other neurological and psychological conditions. Approach: We aim to enhance the diagnosis of TS through the classification of structural magnetic resonance scans. Our methodology comprises four sequential steps: (1) image acquisition, data were generated for the National Taiwan University, composing images of pediatric magnetic resonance imaging (MRI); (2) pre-processing, involving anatomical structural segmentation using reesurfer software; (3) feature extraction, where texture features in volumetric images are obtained; and (4) image classification, employing support vector machine and naive Bayes classifiers to determine the presence of TS. Results: The analysis indicated significant changes in the regions of the limbic system, such as the thalamus and amygdala, and regions outside the limbic system such as medial orbitofrontal cortex and insula, which are strongly associated with TS. Conclusions: Our findings suggest that texture features derived from sMRI scans can aid in the diagnosis of TS by highlighting critical brain regions involved in the disorder. The proposed method holds promise for improving diagnostic accuracy and understanding the neuroanatomical underpinnings of TS. © 2025 Society of Photo-Optical Instrumentation Engineers (SPIE).</t>
        </is>
      </c>
      <c r="G1472" t="inlineStr">
        <is>
          <t>Unimodal</t>
        </is>
      </c>
      <c r="H1472" t="inlineStr">
        <is>
          <t>See abstract</t>
        </is>
      </c>
      <c r="I1472" t="inlineStr">
        <is>
          <t>See abstract</t>
        </is>
      </c>
      <c r="J1472" t="inlineStr">
        <is>
          <t>See abstract (AI/ML)</t>
        </is>
      </c>
      <c r="K1472" t="inlineStr">
        <is>
          <t>See abstract</t>
        </is>
      </c>
      <c r="M1472" t="inlineStr">
        <is>
          <t>See abstract</t>
        </is>
      </c>
      <c r="N1472" t="inlineStr">
        <is>
          <t>See abstract</t>
        </is>
      </c>
      <c r="O1472" t="inlineStr">
        <is>
          <t>Not verified from abstract</t>
        </is>
      </c>
      <c r="P1472" t="inlineStr">
        <is>
          <t>See abstract</t>
        </is>
      </c>
      <c r="Q1472" t="inlineStr">
        <is>
          <t>See abstract</t>
        </is>
      </c>
      <c r="R1472" t="inlineStr">
        <is>
          <t>Not reviewed (not included)</t>
        </is>
      </c>
      <c r="S1472" t="inlineStr">
        <is>
          <t>Not reviewed (not included)</t>
        </is>
      </c>
      <c r="T1472" t="inlineStr">
        <is>
          <t>Abstract screening only. Non-ADHD Focused</t>
        </is>
      </c>
      <c r="U1472" t="inlineStr">
        <is>
          <t>EXCLUDE</t>
        </is>
      </c>
      <c r="V1472" t="inlineStr">
        <is>
          <t>E2-Not ADHD focused: Neither title nor abstract mentions ADHD or attention-deficit/hyperactivity</t>
        </is>
      </c>
      <c r="W1472" t="inlineStr">
        <is>
          <t>Excluded: Not ADHD Focused</t>
        </is>
      </c>
      <c r="X1472" t="inlineStr">
        <is>
          <t>Not assessed from abstract</t>
        </is>
      </c>
      <c r="Y1472" t="inlineStr">
        <is>
          <t>Scopus</t>
        </is>
      </c>
      <c r="Z1472" t="inlineStr">
        <is>
          <t>Not determined from abstract</t>
        </is>
      </c>
      <c r="AB1472" t="inlineStr">
        <is>
          <t>Not assessed (not included)</t>
        </is>
      </c>
      <c r="AC1472" t="inlineStr">
        <is>
          <t>Not assessed (not included)</t>
        </is>
      </c>
      <c r="AD1472" t="inlineStr">
        <is>
          <t>De Barros M.C.; Duarte K.T.N.; Hsu C.-J.; Lee W.-T.; De Carvalho M.A.G.</t>
        </is>
      </c>
      <c r="AF1472" t="inlineStr">
        <is>
          <t>Unknown - Verify via DOI</t>
        </is>
      </c>
      <c r="AH1472" t="inlineStr">
        <is>
          <t>Not assessed</t>
        </is>
      </c>
      <c r="AI1472" t="inlineStr">
        <is>
          <t>Not reported</t>
        </is>
      </c>
      <c r="AJ1472" t="inlineStr">
        <is>
          <t>Not reported</t>
        </is>
      </c>
      <c r="AK1472" t="inlineStr">
        <is>
          <t>Not reported</t>
        </is>
      </c>
      <c r="AL1472" t="inlineStr">
        <is>
          <t>Not reported</t>
        </is>
      </c>
      <c r="AM1472" t="inlineStr">
        <is>
          <t>Not reported</t>
        </is>
      </c>
      <c r="AN1472" t="inlineStr">
        <is>
          <t>Not reported</t>
        </is>
      </c>
      <c r="AO1472" t="inlineStr">
        <is>
          <t>Not reviewed</t>
        </is>
      </c>
      <c r="AP1472" t="inlineStr">
        <is>
          <t>Not reported</t>
        </is>
      </c>
      <c r="AQ1472" t="inlineStr">
        <is>
          <t>Not reported</t>
        </is>
      </c>
      <c r="AR1472" t="inlineStr">
        <is>
          <t>Not reported</t>
        </is>
      </c>
      <c r="AS1472" t="inlineStr">
        <is>
          <t>See abstract</t>
        </is>
      </c>
      <c r="AT1472" t="inlineStr">
        <is>
          <t>Not reviewed</t>
        </is>
      </c>
      <c r="AU1472" t="inlineStr">
        <is>
          <t>Not reviewed</t>
        </is>
      </c>
      <c r="AV1472" t="inlineStr">
        <is>
          <t>Not reviewed</t>
        </is>
      </c>
      <c r="AW1472" t="inlineStr">
        <is>
          <t>Not reviewed</t>
        </is>
      </c>
      <c r="AX1472" t="inlineStr">
        <is>
          <t>Not reported</t>
        </is>
      </c>
      <c r="AY1472" t="inlineStr">
        <is>
          <t>Not reported</t>
        </is>
      </c>
      <c r="AZ1472" t="inlineStr">
        <is>
          <t>Not reported</t>
        </is>
      </c>
      <c r="BA1472" t="inlineStr">
        <is>
          <t>Not reported</t>
        </is>
      </c>
      <c r="BB1472" t="inlineStr">
        <is>
          <t>Not reported</t>
        </is>
      </c>
      <c r="BC1472" t="inlineStr">
        <is>
          <t>Not reported</t>
        </is>
      </c>
      <c r="BD1472" t="inlineStr">
        <is>
          <t>Not reported</t>
        </is>
      </c>
      <c r="BE1472" t="inlineStr">
        <is>
          <t>Not reported</t>
        </is>
      </c>
      <c r="BF1472" t="inlineStr">
        <is>
          <t>Not reported</t>
        </is>
      </c>
      <c r="BG1472" t="inlineStr">
        <is>
          <t>Not reviewed (not included)</t>
        </is>
      </c>
      <c r="BH1472" t="inlineStr">
        <is>
          <t>N/A</t>
        </is>
      </c>
      <c r="BI1472" t="inlineStr">
        <is>
          <t>Not reviewed</t>
        </is>
      </c>
      <c r="BJ1472" t="inlineStr">
        <is>
          <t>Not reviewed</t>
        </is>
      </c>
      <c r="BK1472" t="inlineStr">
        <is>
          <t>Not reviewed</t>
        </is>
      </c>
      <c r="BL1472" t="inlineStr">
        <is>
          <t>Not reviewed</t>
        </is>
      </c>
      <c r="BM1472" t="inlineStr">
        <is>
          <t>Not reviewed (not included)</t>
        </is>
      </c>
      <c r="BN1472" t="inlineStr">
        <is>
          <t>Non-ADHD Focused - E2-Not ADHD focused: Neither title nor abstract mentions ADHD or attention-deficit/hyperactivity</t>
        </is>
      </c>
      <c r="BO1472" t="inlineStr">
        <is>
          <t>Abstract-level screening only</t>
        </is>
      </c>
      <c r="BP1472" t="inlineStr">
        <is>
          <t>26000</t>
        </is>
      </c>
    </row>
    <row r="1473">
      <c r="A1473" t="inlineStr">
        <is>
          <t>Profiling Chinese children with symptoms of SpLD, ADHD, or ASD: a transdiagnostic and biopsychosocial study</t>
        </is>
      </c>
      <c r="B1473" t="n">
        <v>2026</v>
      </c>
      <c r="C1473" t="inlineStr">
        <is>
          <t>Not checked</t>
        </is>
      </c>
      <c r="D1473" t="inlineStr">
        <is>
          <t>Not checked</t>
        </is>
      </c>
      <c r="E1473" t="inlineStr">
        <is>
          <t>10.1186/S12888-025-07754-8</t>
        </is>
      </c>
      <c r="F1473"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t>
        </is>
      </c>
      <c r="G1473" t="inlineStr">
        <is>
          <t>Unimodal</t>
        </is>
      </c>
      <c r="H1473" t="inlineStr">
        <is>
          <t>See abstract</t>
        </is>
      </c>
      <c r="I1473" t="inlineStr">
        <is>
          <t>See abstract</t>
        </is>
      </c>
      <c r="J1473" t="inlineStr">
        <is>
          <t>See abstract (AI/ML)</t>
        </is>
      </c>
      <c r="K1473" t="inlineStr">
        <is>
          <t>See abstract</t>
        </is>
      </c>
      <c r="M1473" t="inlineStr">
        <is>
          <t>See abstract</t>
        </is>
      </c>
      <c r="N1473" t="inlineStr">
        <is>
          <t>See abstract</t>
        </is>
      </c>
      <c r="O1473" t="inlineStr">
        <is>
          <t>Not verified from abstract</t>
        </is>
      </c>
      <c r="P1473" t="inlineStr">
        <is>
          <t>See abstract</t>
        </is>
      </c>
      <c r="Q1473" t="inlineStr">
        <is>
          <t>See abstract</t>
        </is>
      </c>
      <c r="R1473" t="inlineStr">
        <is>
          <t>Not reviewed (not included)</t>
        </is>
      </c>
      <c r="S1473" t="inlineStr">
        <is>
          <t>Not reviewed (not included)</t>
        </is>
      </c>
      <c r="T1473" t="inlineStr">
        <is>
          <t>Abstract screening only. Out of Date Range</t>
        </is>
      </c>
      <c r="U1473" t="inlineStr">
        <is>
          <t>EXCLUDE</t>
        </is>
      </c>
      <c r="V1473" t="inlineStr">
        <is>
          <t>E4-Year: Published 2026, outside 2019-2025 window</t>
        </is>
      </c>
      <c r="W1473" t="inlineStr">
        <is>
          <t>Out of Date Range</t>
        </is>
      </c>
      <c r="X1473" t="inlineStr">
        <is>
          <t>Not assessed from abstract</t>
        </is>
      </c>
      <c r="Y1473" t="inlineStr">
        <is>
          <t>Scopus</t>
        </is>
      </c>
      <c r="Z1473" t="inlineStr">
        <is>
          <t>Not determined from abstract</t>
        </is>
      </c>
      <c r="AB1473" t="inlineStr">
        <is>
          <t>Not assessed (not included)</t>
        </is>
      </c>
      <c r="AC1473" t="inlineStr">
        <is>
          <t>Not assessed (not included)</t>
        </is>
      </c>
      <c r="AD1473" t="inlineStr">
        <is>
          <t>Liu D.; Wei Z.; Maurer U.; Chung K.K.H.; Datu J.A.D.; Fern-Pollak L.; Wydell T.; Tso W.W.-Y.; Sun F.; Luo L.; Wang L.-C.; Yum Y.N.; Xu G.; Li S.</t>
        </is>
      </c>
      <c r="AF1473" t="inlineStr">
        <is>
          <t>Gold OA (BioMedCentral)</t>
        </is>
      </c>
      <c r="AH1473" t="inlineStr">
        <is>
          <t>Not assessed</t>
        </is>
      </c>
      <c r="AI1473" t="inlineStr">
        <is>
          <t>Not reported</t>
        </is>
      </c>
      <c r="AJ1473" t="inlineStr">
        <is>
          <t>Not reported</t>
        </is>
      </c>
      <c r="AK1473" t="inlineStr">
        <is>
          <t>Not reported</t>
        </is>
      </c>
      <c r="AL1473" t="inlineStr">
        <is>
          <t>Not reported</t>
        </is>
      </c>
      <c r="AM1473" t="inlineStr">
        <is>
          <t>Not reported</t>
        </is>
      </c>
      <c r="AN1473" t="inlineStr">
        <is>
          <t>Not reported</t>
        </is>
      </c>
      <c r="AO1473" t="inlineStr">
        <is>
          <t>Not reviewed</t>
        </is>
      </c>
      <c r="AP1473" t="inlineStr">
        <is>
          <t>Not reported</t>
        </is>
      </c>
      <c r="AQ1473" t="inlineStr">
        <is>
          <t>Not reported</t>
        </is>
      </c>
      <c r="AR1473" t="inlineStr">
        <is>
          <t>Not reported</t>
        </is>
      </c>
      <c r="AS1473" t="inlineStr">
        <is>
          <t>See abstract</t>
        </is>
      </c>
      <c r="AT1473" t="inlineStr">
        <is>
          <t>Not reviewed</t>
        </is>
      </c>
      <c r="AU1473" t="inlineStr">
        <is>
          <t>Not reviewed</t>
        </is>
      </c>
      <c r="AV1473" t="inlineStr">
        <is>
          <t>Not reviewed</t>
        </is>
      </c>
      <c r="AW1473" t="inlineStr">
        <is>
          <t>Not reviewed</t>
        </is>
      </c>
      <c r="AX1473" t="inlineStr">
        <is>
          <t>Not reported</t>
        </is>
      </c>
      <c r="AY1473" t="inlineStr">
        <is>
          <t>Not reported</t>
        </is>
      </c>
      <c r="AZ1473" t="inlineStr">
        <is>
          <t>Not reported</t>
        </is>
      </c>
      <c r="BA1473" t="inlineStr">
        <is>
          <t>Not reported</t>
        </is>
      </c>
      <c r="BB1473" t="inlineStr">
        <is>
          <t>Not reported</t>
        </is>
      </c>
      <c r="BC1473" t="inlineStr">
        <is>
          <t>Not reported</t>
        </is>
      </c>
      <c r="BD1473" t="inlineStr">
        <is>
          <t>Not reported</t>
        </is>
      </c>
      <c r="BE1473" t="inlineStr">
        <is>
          <t>Not reported</t>
        </is>
      </c>
      <c r="BF1473" t="inlineStr">
        <is>
          <t>Not reported</t>
        </is>
      </c>
      <c r="BG1473" t="inlineStr">
        <is>
          <t>Not reviewed (not included)</t>
        </is>
      </c>
      <c r="BH1473" t="inlineStr">
        <is>
          <t>N/A</t>
        </is>
      </c>
      <c r="BI1473" t="inlineStr">
        <is>
          <t>Not reviewed</t>
        </is>
      </c>
      <c r="BJ1473" t="inlineStr">
        <is>
          <t>Not reviewed</t>
        </is>
      </c>
      <c r="BK1473" t="inlineStr">
        <is>
          <t>Not reviewed</t>
        </is>
      </c>
      <c r="BL1473" t="inlineStr">
        <is>
          <t>Not reviewed</t>
        </is>
      </c>
      <c r="BM1473" t="inlineStr">
        <is>
          <t>Not reviewed (not included)</t>
        </is>
      </c>
      <c r="BN1473" t="inlineStr">
        <is>
          <t>Out of Date Range - E4-Year: Published 2026, outside 2019-2025 window</t>
        </is>
      </c>
      <c r="BO1473" t="inlineStr">
        <is>
          <t>Abstract-level screening only</t>
        </is>
      </c>
      <c r="BP1473" t="inlineStr">
        <is>
          <t>114</t>
        </is>
      </c>
    </row>
    <row r="1474">
      <c r="A1474" t="inlineStr">
        <is>
          <t>Explainable decision support system for ADHD diagnosis with novel features using Granger causality from EEG data</t>
        </is>
      </c>
      <c r="B1474" t="n">
        <v>2026</v>
      </c>
      <c r="C1474" t="inlineStr">
        <is>
          <t>Not checked</t>
        </is>
      </c>
      <c r="D1474" t="inlineStr">
        <is>
          <t>Not checked</t>
        </is>
      </c>
      <c r="E1474" t="inlineStr">
        <is>
          <t>10.1016/J.BSPC.2026.109549</t>
        </is>
      </c>
      <c r="F1474" t="inlineStr">
        <is>
          <t>Attention-Deficit/Hyperactivity Disorder (ADHD) is a prevalent neurodevelopmental condition characterized by inattention, impulsivity, and hyperactivity. Recently, machine learning (ML) techniques have been applied to construct efficient models for ADHD diagnosis by transforming electroencephalography (EEG) signals into features. Despite this potential, many ML models are black-box which lack transparency, trust, and interpretability in decision-making processes. This paper addresses this issue by introducing an explainable decision support system for ADHD that proposes a novel methodology to extract new features namely inflow and outflow using Granger Causality (GC) and formulate two distinct data sets one with all electrodes and the other with adjacent electrodes. Then, it constructs an efficient ML model on each dataset and provides predictions and interpretations using SHapley Additive exPlanations (SHAP), Local Interpretable Model-agnostic Explanations (LIME), and Partial Dependence Plots (PDP). Furthermore, the proposed explainable system validates the impact of these features in ADHD diagnosis using visualization, experimental and statistical analysis. Experimental results show that the data set with all electrodes gives 98.4% accuracy and 99% F-measure on Logistic regression with L2 regularization and their explanations reveal that outflow of electrodes FP1, F3, F8, O1, O2, P3, P4, PZ and C4 and inflow of electrodes FP1, F8, F4, P7, PZ, and O2 contribute to ADHD. Furthermore, it outperforms other state of the art techniques in terms of interpretable predictions and clinically visualizable features. It leverages clinicians to diagnose ADHD, identify the affected electrodes and recommend treatments at earlier stages. © 2026</t>
        </is>
      </c>
      <c r="G1474" t="inlineStr">
        <is>
          <t>Unimodal</t>
        </is>
      </c>
      <c r="H1474" t="inlineStr">
        <is>
          <t>See abstract</t>
        </is>
      </c>
      <c r="I1474" t="inlineStr">
        <is>
          <t>See abstract</t>
        </is>
      </c>
      <c r="J1474" t="inlineStr">
        <is>
          <t>See abstract (AI/ML)</t>
        </is>
      </c>
      <c r="K1474" t="inlineStr">
        <is>
          <t>See abstract</t>
        </is>
      </c>
      <c r="M1474" t="inlineStr">
        <is>
          <t>See abstract</t>
        </is>
      </c>
      <c r="N1474" t="inlineStr">
        <is>
          <t>See abstract</t>
        </is>
      </c>
      <c r="O1474" t="inlineStr">
        <is>
          <t>Not verified from abstract</t>
        </is>
      </c>
      <c r="P1474" t="inlineStr">
        <is>
          <t>See abstract</t>
        </is>
      </c>
      <c r="Q1474" t="inlineStr">
        <is>
          <t>See abstract</t>
        </is>
      </c>
      <c r="R1474" t="inlineStr">
        <is>
          <t>Not reviewed (not included)</t>
        </is>
      </c>
      <c r="S1474" t="inlineStr">
        <is>
          <t>Not reviewed (not included)</t>
        </is>
      </c>
      <c r="T1474" t="inlineStr">
        <is>
          <t>Abstract screening only. Out of Date Range</t>
        </is>
      </c>
      <c r="U1474" t="inlineStr">
        <is>
          <t>EXCLUDE</t>
        </is>
      </c>
      <c r="V1474" t="inlineStr">
        <is>
          <t>E4-Year: Published 2026, outside 2019-2025 window</t>
        </is>
      </c>
      <c r="W1474" t="inlineStr">
        <is>
          <t>Out of Date Range</t>
        </is>
      </c>
      <c r="X1474" t="inlineStr">
        <is>
          <t>Not assessed from abstract</t>
        </is>
      </c>
      <c r="Y1474" t="inlineStr">
        <is>
          <t>Scopus</t>
        </is>
      </c>
      <c r="Z1474" t="inlineStr">
        <is>
          <t>Not determined from abstract</t>
        </is>
      </c>
      <c r="AB1474" t="inlineStr">
        <is>
          <t>Not assessed (not included)</t>
        </is>
      </c>
      <c r="AC1474" t="inlineStr">
        <is>
          <t>Not assessed (not included)</t>
        </is>
      </c>
      <c r="AD1474" t="inlineStr">
        <is>
          <t>V S.; B M.; M B.</t>
        </is>
      </c>
      <c r="AF1474" t="inlineStr">
        <is>
          <t>Hybrid OA (Elsevier)</t>
        </is>
      </c>
      <c r="AH1474" t="inlineStr">
        <is>
          <t>Not assessed</t>
        </is>
      </c>
      <c r="AI1474" t="inlineStr">
        <is>
          <t>Not reported</t>
        </is>
      </c>
      <c r="AJ1474" t="inlineStr">
        <is>
          <t>Not reported</t>
        </is>
      </c>
      <c r="AK1474" t="inlineStr">
        <is>
          <t>Not reported</t>
        </is>
      </c>
      <c r="AL1474" t="inlineStr">
        <is>
          <t>Not reported</t>
        </is>
      </c>
      <c r="AM1474" t="inlineStr">
        <is>
          <t>Not reported</t>
        </is>
      </c>
      <c r="AN1474" t="inlineStr">
        <is>
          <t>Not reported</t>
        </is>
      </c>
      <c r="AO1474" t="inlineStr">
        <is>
          <t>Not reviewed</t>
        </is>
      </c>
      <c r="AP1474" t="inlineStr">
        <is>
          <t>Not reported</t>
        </is>
      </c>
      <c r="AQ1474" t="inlineStr">
        <is>
          <t>Not reported</t>
        </is>
      </c>
      <c r="AR1474" t="inlineStr">
        <is>
          <t>Not reported</t>
        </is>
      </c>
      <c r="AS1474" t="inlineStr">
        <is>
          <t>See abstract</t>
        </is>
      </c>
      <c r="AT1474" t="inlineStr">
        <is>
          <t>Not reviewed</t>
        </is>
      </c>
      <c r="AU1474" t="inlineStr">
        <is>
          <t>Not reviewed</t>
        </is>
      </c>
      <c r="AV1474" t="inlineStr">
        <is>
          <t>Not reviewed</t>
        </is>
      </c>
      <c r="AW1474" t="inlineStr">
        <is>
          <t>Not reviewed</t>
        </is>
      </c>
      <c r="AX1474" t="inlineStr">
        <is>
          <t>Not reported</t>
        </is>
      </c>
      <c r="AY1474" t="inlineStr">
        <is>
          <t>Not reported</t>
        </is>
      </c>
      <c r="AZ1474" t="inlineStr">
        <is>
          <t>Not reported</t>
        </is>
      </c>
      <c r="BA1474" t="inlineStr">
        <is>
          <t>Not reported</t>
        </is>
      </c>
      <c r="BB1474" t="inlineStr">
        <is>
          <t>Not reported</t>
        </is>
      </c>
      <c r="BC1474" t="inlineStr">
        <is>
          <t>Not reported</t>
        </is>
      </c>
      <c r="BD1474" t="inlineStr">
        <is>
          <t>Not reported</t>
        </is>
      </c>
      <c r="BE1474" t="inlineStr">
        <is>
          <t>Not reported</t>
        </is>
      </c>
      <c r="BF1474" t="inlineStr">
        <is>
          <t>Not reported</t>
        </is>
      </c>
      <c r="BG1474" t="inlineStr">
        <is>
          <t>Not reviewed (not included)</t>
        </is>
      </c>
      <c r="BH1474" t="inlineStr">
        <is>
          <t>N/A</t>
        </is>
      </c>
      <c r="BI1474" t="inlineStr">
        <is>
          <t>Not reviewed</t>
        </is>
      </c>
      <c r="BJ1474" t="inlineStr">
        <is>
          <t>Not reviewed</t>
        </is>
      </c>
      <c r="BK1474" t="inlineStr">
        <is>
          <t>Not reviewed</t>
        </is>
      </c>
      <c r="BL1474" t="inlineStr">
        <is>
          <t>Not reviewed</t>
        </is>
      </c>
      <c r="BM1474" t="inlineStr">
        <is>
          <t>Not reviewed (not included)</t>
        </is>
      </c>
      <c r="BN1474" t="inlineStr">
        <is>
          <t>Out of Date Range - E4-Year: Published 2026, outside 2019-2025 window</t>
        </is>
      </c>
      <c r="BO1474" t="inlineStr">
        <is>
          <t>Abstract-level screening only</t>
        </is>
      </c>
      <c r="BP1474" t="inlineStr">
        <is>
          <t>Not reported</t>
        </is>
      </c>
    </row>
    <row r="1475">
      <c r="A1475" t="inlineStr">
        <is>
          <t>Artificial Intelligence-Enhanced Interview Success: Leveraging Eye-Tracking and Cognitive Measures to Support Self-Regulation in College Students with Attention-Deficit/Hyperactivity Disorder</t>
        </is>
      </c>
      <c r="B1475" t="n">
        <v>2025</v>
      </c>
      <c r="C1475" t="inlineStr">
        <is>
          <t>Not checked</t>
        </is>
      </c>
      <c r="D1475" t="inlineStr">
        <is>
          <t>Not checked</t>
        </is>
      </c>
      <c r="E1475" t="inlineStr">
        <is>
          <t>10.3390/EDUCSCI15020165</t>
        </is>
      </c>
      <c r="F1475" t="inlineStr">
        <is>
          <t>This study investigates how cognitive and self-regulation factors impact online interview performance among college students with ADHD. With unemployment rates for individuals with disabilities significantly higher than the general population, understanding the unique challenges posed by AI-driven virtual interviews is critical. Forty-six students with ADHD completed a structured interview simulation using the Big Interview platform, coupled with eye-tracking data and cognitive assessments. Results reveal that higher-performing participants (Gold tier) demonstrated a balanced focus on content comprehension and interviewer engagement, while lower-performing participants (Bronze tier) spent significantly more time on content fixation. Logistic regression indicated that cognitive flexibility, as measured by NIH Dimensional Card Sorting, predicts interview success, emphasizing the importance of task-switching skills in virtual environments. These findings suggest the need for targeted interventions, such as executive function training, to prepare neurodivergent individuals for the demands of AI-driven hiring practices. The study highlights the potential of psychophysiological metrics in understanding and enhancing interview performance, advocating for inclusive, evidence-based strategies that align with Diversity, Equity, Inclusion, and Belonging (DEIB) principles. This research provides actionable insights for educators, employers, and technology developers aiming to create accessible and equitable virtual interview platforms. © 2025 by the authors.</t>
        </is>
      </c>
      <c r="G1475" t="inlineStr">
        <is>
          <t>Unimodal</t>
        </is>
      </c>
      <c r="H1475" t="inlineStr">
        <is>
          <t>See abstract</t>
        </is>
      </c>
      <c r="I1475" t="inlineStr">
        <is>
          <t>See abstract</t>
        </is>
      </c>
      <c r="J1475" t="inlineStr">
        <is>
          <t>See abstract (AI/ML)</t>
        </is>
      </c>
      <c r="K1475" t="inlineStr">
        <is>
          <t>See abstract</t>
        </is>
      </c>
      <c r="M1475" t="inlineStr">
        <is>
          <t>See abstract</t>
        </is>
      </c>
      <c r="N1475" t="inlineStr">
        <is>
          <t>See abstract</t>
        </is>
      </c>
      <c r="O1475" t="inlineStr">
        <is>
          <t>Not verified from abstract</t>
        </is>
      </c>
      <c r="P1475" t="inlineStr">
        <is>
          <t>See abstract</t>
        </is>
      </c>
      <c r="Q1475" t="inlineStr">
        <is>
          <t>See abstract</t>
        </is>
      </c>
      <c r="R1475" t="inlineStr">
        <is>
          <t>Not reviewed (not included)</t>
        </is>
      </c>
      <c r="S1475" t="inlineStr">
        <is>
          <t>Not reviewed (not included)</t>
        </is>
      </c>
      <c r="T1475" t="inlineStr">
        <is>
          <t>Abstract screening only. Not Selected for Final 95 (Pending Full Text Review)</t>
        </is>
      </c>
      <c r="U1475" t="inlineStr">
        <is>
          <t>EXCLUDE</t>
        </is>
      </c>
      <c r="V147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75" t="inlineStr">
        <is>
          <t>Excluded: Other Criterion</t>
        </is>
      </c>
      <c r="X1475" t="inlineStr">
        <is>
          <t>Not assessed from abstract</t>
        </is>
      </c>
      <c r="Y1475" t="inlineStr">
        <is>
          <t>Scopus</t>
        </is>
      </c>
      <c r="Z1475" t="inlineStr">
        <is>
          <t>Not determined from abstract</t>
        </is>
      </c>
      <c r="AB1475" t="inlineStr">
        <is>
          <t>Not assessed (not included)</t>
        </is>
      </c>
      <c r="AC1475" t="inlineStr">
        <is>
          <t>Not assessed (not included)</t>
        </is>
      </c>
      <c r="AD1475" t="inlineStr">
        <is>
          <t>Wilder T.L.; Stratchan N.E.</t>
        </is>
      </c>
      <c r="AF1475" t="inlineStr">
        <is>
          <t>Gold OA (MDPI)</t>
        </is>
      </c>
      <c r="AH1475" t="inlineStr">
        <is>
          <t>Not assessed</t>
        </is>
      </c>
      <c r="AI1475" t="inlineStr">
        <is>
          <t>Not reported</t>
        </is>
      </c>
      <c r="AJ1475" t="inlineStr">
        <is>
          <t>Not reported</t>
        </is>
      </c>
      <c r="AK1475" t="inlineStr">
        <is>
          <t>Not reported</t>
        </is>
      </c>
      <c r="AL1475" t="inlineStr">
        <is>
          <t>Not reported</t>
        </is>
      </c>
      <c r="AM1475" t="inlineStr">
        <is>
          <t>Not reported</t>
        </is>
      </c>
      <c r="AN1475" t="inlineStr">
        <is>
          <t>Not reported</t>
        </is>
      </c>
      <c r="AO1475" t="inlineStr">
        <is>
          <t>Not reviewed</t>
        </is>
      </c>
      <c r="AP1475" t="inlineStr">
        <is>
          <t>Not reported</t>
        </is>
      </c>
      <c r="AQ1475" t="inlineStr">
        <is>
          <t>Not reported</t>
        </is>
      </c>
      <c r="AR1475" t="inlineStr">
        <is>
          <t>Not reported</t>
        </is>
      </c>
      <c r="AS1475" t="inlineStr">
        <is>
          <t>See abstract</t>
        </is>
      </c>
      <c r="AT1475" t="inlineStr">
        <is>
          <t>Not reviewed</t>
        </is>
      </c>
      <c r="AU1475" t="inlineStr">
        <is>
          <t>Not reviewed</t>
        </is>
      </c>
      <c r="AV1475" t="inlineStr">
        <is>
          <t>Not reviewed</t>
        </is>
      </c>
      <c r="AW1475" t="inlineStr">
        <is>
          <t>Not reviewed</t>
        </is>
      </c>
      <c r="AX1475" t="inlineStr">
        <is>
          <t>Not reported</t>
        </is>
      </c>
      <c r="AY1475" t="inlineStr">
        <is>
          <t>Not reported</t>
        </is>
      </c>
      <c r="AZ1475" t="inlineStr">
        <is>
          <t>Not reported</t>
        </is>
      </c>
      <c r="BA1475" t="inlineStr">
        <is>
          <t>Not reported</t>
        </is>
      </c>
      <c r="BB1475" t="inlineStr">
        <is>
          <t>Not reported</t>
        </is>
      </c>
      <c r="BC1475" t="inlineStr">
        <is>
          <t>Not reported</t>
        </is>
      </c>
      <c r="BD1475" t="inlineStr">
        <is>
          <t>Not reported</t>
        </is>
      </c>
      <c r="BE1475" t="inlineStr">
        <is>
          <t>Not reported</t>
        </is>
      </c>
      <c r="BF1475" t="inlineStr">
        <is>
          <t>Not reported</t>
        </is>
      </c>
      <c r="BG1475" t="inlineStr">
        <is>
          <t>Not reviewed (not included)</t>
        </is>
      </c>
      <c r="BH1475" t="inlineStr">
        <is>
          <t>N/A</t>
        </is>
      </c>
      <c r="BI1475" t="inlineStr">
        <is>
          <t>Not reviewed</t>
        </is>
      </c>
      <c r="BJ1475" t="inlineStr">
        <is>
          <t>Not reviewed</t>
        </is>
      </c>
      <c r="BK1475" t="inlineStr">
        <is>
          <t>Not reviewed</t>
        </is>
      </c>
      <c r="BL1475" t="inlineStr">
        <is>
          <t>Not reviewed</t>
        </is>
      </c>
      <c r="BM1475" t="inlineStr">
        <is>
          <t>Not reviewed (not included)</t>
        </is>
      </c>
      <c r="BN1475" t="inlineStr">
        <is>
          <t>Not Selected for Final 95 (Pending Full Text Review) - Candidate paper not selected for final 95: Passed abstract screening but not included in final selec</t>
        </is>
      </c>
      <c r="BO1475" t="inlineStr">
        <is>
          <t>Abstract-level screening only</t>
        </is>
      </c>
      <c r="BP1475" t="inlineStr">
        <is>
          <t>164</t>
        </is>
      </c>
    </row>
    <row r="1476">
      <c r="A1476" t="inlineStr">
        <is>
          <t>Preliminary results of the EPIDIA4Kids study on brain function in children: multidimensional ADHD-related symptomatology screening using multimodality biometry</t>
        </is>
      </c>
      <c r="B1476" t="n">
        <v>2025</v>
      </c>
      <c r="C1476" t="inlineStr">
        <is>
          <t>Not checked</t>
        </is>
      </c>
      <c r="D1476" t="inlineStr">
        <is>
          <t>Not checked</t>
        </is>
      </c>
      <c r="E1476" t="inlineStr">
        <is>
          <t>10.3389/FPSYT.2025.1466107</t>
        </is>
      </c>
      <c r="F1476" t="inlineStr">
        <is>
          <t xml:space="preserve">Attention-deficit hyperactivity disorder (ADHD) occurs in 5.9% of youth, impacting their health and social conditions often across their lifespan. Currently, early diagnosis is constrained by clinical complexity and limited resources of professionals to conduct evaluations. Scalable methods for ADHD screening are thus needed. Recently, digital epidemiology and biometry, such as the visual, emotional, or digit pathway, have examined brain dysfunction in ADHD individuals. However, whether biometry can support screening for ADHD symptoms using a multimodal tech system is still unknown. The EPIDIA4Kids study aims to create objective measures, i.e., biometrics, that will provide a comprehensive transdiagnostic picture of individuals with ADHD, aligning with current evidence for comorbid presentations. Twenty-four children aged 7 to 12 years performed gamified tasks on an unmodified tablet using the XAI4Kids® multimodal system, which allows extraction of biometrics (eye-, digit-, and emotion-tracking) from video and touch events using machine learning. Neuropsychological assessments and questionnaires were administered to provide ADHD-related measures. Each ADHD-related measure was evaluated with each biometric using linear mixed-effects models. In contrast to neuro-assessments, only two digit-tracking features had age and sex effects (p &lt; 0.001) among the biometrics. Biometric constructs were predictors of working memory (p &lt; 0.0001) and processing speed (p &lt; 0.0001) and, to a lower extent, visuo-spatial skills (p = 0.003), inattention (p = 0.04), or achievement (p = 0.04), where multimodalities are crucial to capture several symptomatology dimensions. These results illustrate the potential of multimodality biometry gathered from a tablet as a viable and scalable transdiagnostic approach for screening ADHD symptomatology and improving accessibility to specialized professionals. Larger populations including clinically diagnosed ADHD will be needed for further validation. </t>
        </is>
      </c>
      <c r="G1476" t="inlineStr">
        <is>
          <t>Unimodal</t>
        </is>
      </c>
      <c r="H1476" t="inlineStr">
        <is>
          <t>See abstract</t>
        </is>
      </c>
      <c r="I1476" t="inlineStr">
        <is>
          <t>See abstract</t>
        </is>
      </c>
      <c r="J1476" t="inlineStr">
        <is>
          <t>See abstract (AI/ML)</t>
        </is>
      </c>
      <c r="K1476" t="inlineStr">
        <is>
          <t>See abstract</t>
        </is>
      </c>
      <c r="M1476" t="inlineStr">
        <is>
          <t>See abstract</t>
        </is>
      </c>
      <c r="N1476" t="inlineStr">
        <is>
          <t>See abstract</t>
        </is>
      </c>
      <c r="O1476" t="inlineStr">
        <is>
          <t>Not verified from abstract</t>
        </is>
      </c>
      <c r="P1476" t="inlineStr">
        <is>
          <t>See abstract</t>
        </is>
      </c>
      <c r="Q1476" t="inlineStr">
        <is>
          <t>See abstract</t>
        </is>
      </c>
      <c r="R1476" t="inlineStr">
        <is>
          <t>Not reviewed (not included)</t>
        </is>
      </c>
      <c r="S1476" t="inlineStr">
        <is>
          <t>Not reviewed (not included)</t>
        </is>
      </c>
      <c r="T1476" t="inlineStr">
        <is>
          <t>Abstract screening only. Not Selected for Final 95 (Pending Full Text Review)</t>
        </is>
      </c>
      <c r="U1476" t="inlineStr">
        <is>
          <t>EXCLUDE</t>
        </is>
      </c>
      <c r="V14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76" t="inlineStr">
        <is>
          <t>Excluded: Other Criterion</t>
        </is>
      </c>
      <c r="X1476" t="inlineStr">
        <is>
          <t>Not assessed from abstract</t>
        </is>
      </c>
      <c r="Y1476" t="inlineStr">
        <is>
          <t>Scopus</t>
        </is>
      </c>
      <c r="Z1476" t="inlineStr">
        <is>
          <t>Not determined from abstract</t>
        </is>
      </c>
      <c r="AB1476" t="inlineStr">
        <is>
          <t>Not assessed (not included)</t>
        </is>
      </c>
      <c r="AC1476" t="inlineStr">
        <is>
          <t>Not assessed (not included)</t>
        </is>
      </c>
      <c r="AD1476" t="inlineStr">
        <is>
          <t>Guigou Y.; Hennequin A.; Marchand T.; Chebli M.; Pisella L.I.; Staccini P.; Douet Vannucci V.</t>
        </is>
      </c>
      <c r="AF1476" t="inlineStr">
        <is>
          <t>Gold OA (Frontiers)</t>
        </is>
      </c>
      <c r="AH1476" t="inlineStr">
        <is>
          <t>Not assessed</t>
        </is>
      </c>
      <c r="AI1476" t="inlineStr">
        <is>
          <t>Not reported</t>
        </is>
      </c>
      <c r="AJ1476" t="inlineStr">
        <is>
          <t>Not reported</t>
        </is>
      </c>
      <c r="AK1476" t="inlineStr">
        <is>
          <t>Not reported</t>
        </is>
      </c>
      <c r="AL1476" t="inlineStr">
        <is>
          <t>Not reported</t>
        </is>
      </c>
      <c r="AM1476" t="inlineStr">
        <is>
          <t>Not reported</t>
        </is>
      </c>
      <c r="AN1476" t="inlineStr">
        <is>
          <t>Not reported</t>
        </is>
      </c>
      <c r="AO1476" t="inlineStr">
        <is>
          <t>Not reviewed</t>
        </is>
      </c>
      <c r="AP1476" t="inlineStr">
        <is>
          <t>Not reported</t>
        </is>
      </c>
      <c r="AQ1476" t="inlineStr">
        <is>
          <t>Not reported</t>
        </is>
      </c>
      <c r="AR1476" t="inlineStr">
        <is>
          <t>Not reported</t>
        </is>
      </c>
      <c r="AS1476" t="inlineStr">
        <is>
          <t>See abstract</t>
        </is>
      </c>
      <c r="AT1476" t="inlineStr">
        <is>
          <t>Not reviewed</t>
        </is>
      </c>
      <c r="AU1476" t="inlineStr">
        <is>
          <t>Not reviewed</t>
        </is>
      </c>
      <c r="AV1476" t="inlineStr">
        <is>
          <t>Not reviewed</t>
        </is>
      </c>
      <c r="AW1476" t="inlineStr">
        <is>
          <t>Not reviewed</t>
        </is>
      </c>
      <c r="AX1476" t="inlineStr">
        <is>
          <t>Not reported</t>
        </is>
      </c>
      <c r="AY1476" t="inlineStr">
        <is>
          <t>Not reported</t>
        </is>
      </c>
      <c r="AZ1476" t="inlineStr">
        <is>
          <t>Not reported</t>
        </is>
      </c>
      <c r="BA1476" t="inlineStr">
        <is>
          <t>Not reported</t>
        </is>
      </c>
      <c r="BB1476" t="inlineStr">
        <is>
          <t>Not reported</t>
        </is>
      </c>
      <c r="BC1476" t="inlineStr">
        <is>
          <t>Not reported</t>
        </is>
      </c>
      <c r="BD1476" t="inlineStr">
        <is>
          <t>Not reported</t>
        </is>
      </c>
      <c r="BE1476" t="inlineStr">
        <is>
          <t>Not reported</t>
        </is>
      </c>
      <c r="BF1476" t="inlineStr">
        <is>
          <t>Not reported</t>
        </is>
      </c>
      <c r="BG1476" t="inlineStr">
        <is>
          <t>Not reviewed (not included)</t>
        </is>
      </c>
      <c r="BH1476" t="inlineStr">
        <is>
          <t>N/A</t>
        </is>
      </c>
      <c r="BI1476" t="inlineStr">
        <is>
          <t>Not reviewed</t>
        </is>
      </c>
      <c r="BJ1476" t="inlineStr">
        <is>
          <t>Not reviewed</t>
        </is>
      </c>
      <c r="BK1476" t="inlineStr">
        <is>
          <t>Not reviewed</t>
        </is>
      </c>
      <c r="BL1476" t="inlineStr">
        <is>
          <t>Not reviewed</t>
        </is>
      </c>
      <c r="BM1476" t="inlineStr">
        <is>
          <t>Not reviewed (not included)</t>
        </is>
      </c>
      <c r="BN1476" t="inlineStr">
        <is>
          <t>Not Selected for Final 95 (Pending Full Text Review) - Candidate paper not selected for final 95: Passed abstract screening but not included in final selec</t>
        </is>
      </c>
      <c r="BO1476" t="inlineStr">
        <is>
          <t>Abstract-level screening only</t>
        </is>
      </c>
      <c r="BP1476" t="inlineStr">
        <is>
          <t>Not reported</t>
        </is>
      </c>
    </row>
    <row r="1477">
      <c r="A1477" t="inlineStr">
        <is>
          <t>Virtual reality-assisted prediction of adult ADHD based on eye tracking, EEG, actigraphy and behavioral indices: a machine learning analysis of independent training and test samples</t>
        </is>
      </c>
      <c r="B1477" t="n">
        <v>2024</v>
      </c>
      <c r="C1477" t="inlineStr">
        <is>
          <t>Not checked</t>
        </is>
      </c>
      <c r="D1477" t="inlineStr">
        <is>
          <t>Not checked</t>
        </is>
      </c>
      <c r="E1477" t="inlineStr">
        <is>
          <t>10.1038/S41398-024-03217-Y</t>
        </is>
      </c>
      <c r="F1477" t="inlineStr">
        <is>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 © The Author(s) 2024.</t>
        </is>
      </c>
      <c r="G1477" t="inlineStr">
        <is>
          <t>Unimodal</t>
        </is>
      </c>
      <c r="H1477" t="inlineStr">
        <is>
          <t>See abstract</t>
        </is>
      </c>
      <c r="I1477" t="inlineStr">
        <is>
          <t>See abstract</t>
        </is>
      </c>
      <c r="J1477" t="inlineStr">
        <is>
          <t>See abstract (AI/ML)</t>
        </is>
      </c>
      <c r="K1477" t="inlineStr">
        <is>
          <t>See abstract</t>
        </is>
      </c>
      <c r="L1477" t="n">
        <v>50</v>
      </c>
      <c r="M1477" t="inlineStr">
        <is>
          <t>See abstract</t>
        </is>
      </c>
      <c r="N1477" t="inlineStr">
        <is>
          <t>N≈50; details in abstract</t>
        </is>
      </c>
      <c r="O1477" t="inlineStr">
        <is>
          <t>Extracted from abstract: N≈50</t>
        </is>
      </c>
      <c r="P1477" t="inlineStr">
        <is>
          <t>See abstract</t>
        </is>
      </c>
      <c r="Q1477" t="inlineStr">
        <is>
          <t>See abstract</t>
        </is>
      </c>
      <c r="R1477" t="inlineStr">
        <is>
          <t>Not reviewed (not included)</t>
        </is>
      </c>
      <c r="S1477" t="inlineStr">
        <is>
          <t>Not reviewed (not included)</t>
        </is>
      </c>
      <c r="T1477" t="inlineStr">
        <is>
          <t>Abstract screening only. Small Sample Size</t>
        </is>
      </c>
      <c r="U1477" t="inlineStr">
        <is>
          <t>EXCLUDE</t>
        </is>
      </c>
      <c r="V1477" t="inlineStr">
        <is>
          <t>E5-Small Sample: Extracted sample size N=50 &lt; 100 minimum threshold. Citation: Confidence intervals and statistical power require minimum N≥100 for ML classification</t>
        </is>
      </c>
      <c r="W1477" t="inlineStr">
        <is>
          <t>Excluded: Insufficient Sample Size</t>
        </is>
      </c>
      <c r="X1477" t="inlineStr">
        <is>
          <t>EXCLUDE</t>
        </is>
      </c>
      <c r="Y1477" t="inlineStr">
        <is>
          <t>Scopus</t>
        </is>
      </c>
      <c r="Z1477" t="inlineStr">
        <is>
          <t>Not determined from abstract</t>
        </is>
      </c>
      <c r="AB1477" t="inlineStr">
        <is>
          <t>Not assessed (not included)</t>
        </is>
      </c>
      <c r="AC1477" t="inlineStr">
        <is>
          <t>Not assessed (not included)</t>
        </is>
      </c>
      <c r="AD1477" t="inlineStr">
        <is>
          <t>Wiebe A.; Selaskowski B.; Paskin M.; Asché L.; Pakos J.; Aslan B.; Lux S.; Philipsen A.; Braun N.</t>
        </is>
      </c>
      <c r="AF1477" t="inlineStr">
        <is>
          <t>Unknown - Verify via DOI</t>
        </is>
      </c>
      <c r="AH1477" t="inlineStr">
        <is>
          <t>Not assessed</t>
        </is>
      </c>
      <c r="AI1477" t="inlineStr">
        <is>
          <t>Not reported</t>
        </is>
      </c>
      <c r="AJ1477" t="inlineStr">
        <is>
          <t>Not reported</t>
        </is>
      </c>
      <c r="AK1477" t="inlineStr">
        <is>
          <t>Not reported</t>
        </is>
      </c>
      <c r="AL1477" t="inlineStr">
        <is>
          <t>Not reported</t>
        </is>
      </c>
      <c r="AM1477" t="inlineStr">
        <is>
          <t>Not reported</t>
        </is>
      </c>
      <c r="AN1477" t="inlineStr">
        <is>
          <t>Not reported</t>
        </is>
      </c>
      <c r="AO1477" t="inlineStr">
        <is>
          <t>Not reviewed</t>
        </is>
      </c>
      <c r="AP1477" t="inlineStr">
        <is>
          <t>Not reported</t>
        </is>
      </c>
      <c r="AQ1477" t="inlineStr">
        <is>
          <t>Not reported</t>
        </is>
      </c>
      <c r="AR1477" t="inlineStr">
        <is>
          <t>Not reported</t>
        </is>
      </c>
      <c r="AS1477" t="inlineStr">
        <is>
          <t>See abstract</t>
        </is>
      </c>
      <c r="AT1477" t="inlineStr">
        <is>
          <t>Not reviewed</t>
        </is>
      </c>
      <c r="AU1477" t="inlineStr">
        <is>
          <t>Not reviewed</t>
        </is>
      </c>
      <c r="AV1477" t="inlineStr">
        <is>
          <t>Not reviewed</t>
        </is>
      </c>
      <c r="AW1477" t="inlineStr">
        <is>
          <t>Not reviewed</t>
        </is>
      </c>
      <c r="AX1477" t="inlineStr">
        <is>
          <t>Not reported</t>
        </is>
      </c>
      <c r="AY1477" t="inlineStr">
        <is>
          <t>Not reported</t>
        </is>
      </c>
      <c r="AZ1477" t="inlineStr">
        <is>
          <t>Not reported</t>
        </is>
      </c>
      <c r="BA1477" t="inlineStr">
        <is>
          <t>Not reported</t>
        </is>
      </c>
      <c r="BB1477" t="inlineStr">
        <is>
          <t>Not reported</t>
        </is>
      </c>
      <c r="BC1477" t="inlineStr">
        <is>
          <t>Not reported</t>
        </is>
      </c>
      <c r="BD1477" t="inlineStr">
        <is>
          <t>Not reported</t>
        </is>
      </c>
      <c r="BE1477" t="inlineStr">
        <is>
          <t>Not reported</t>
        </is>
      </c>
      <c r="BF1477" t="inlineStr">
        <is>
          <t>Not reported</t>
        </is>
      </c>
      <c r="BG1477" t="inlineStr">
        <is>
          <t>Not reviewed (not included)</t>
        </is>
      </c>
      <c r="BH1477" t="inlineStr">
        <is>
          <t>N/A</t>
        </is>
      </c>
      <c r="BI1477" t="inlineStr">
        <is>
          <t>Not reviewed</t>
        </is>
      </c>
      <c r="BJ1477" t="inlineStr">
        <is>
          <t>Not reviewed</t>
        </is>
      </c>
      <c r="BK1477" t="inlineStr">
        <is>
          <t>Not reviewed</t>
        </is>
      </c>
      <c r="BL1477" t="inlineStr">
        <is>
          <t>Not reviewed</t>
        </is>
      </c>
      <c r="BM1477" t="inlineStr">
        <is>
          <t>Not reviewed (not included)</t>
        </is>
      </c>
      <c r="BN1477" t="inlineStr">
        <is>
          <t xml:space="preserve">Small Sample Size - E5-Small Sample: Extracted sample size N=50 &lt; 100 minimum threshold. Citation: Confidence intervals </t>
        </is>
      </c>
      <c r="BO1477" t="inlineStr">
        <is>
          <t>Abstract-level screening only</t>
        </is>
      </c>
      <c r="BP1477" t="inlineStr">
        <is>
          <t>508</t>
        </is>
      </c>
    </row>
    <row r="1478">
      <c r="A1478" t="inlineStr">
        <is>
          <t>Decoding vital variables in predicting different phases of suicide among young adults with childhood sexual abuse: a machine learning approach</t>
        </is>
      </c>
      <c r="B1478" t="n">
        <v>2025</v>
      </c>
      <c r="C1478" t="inlineStr">
        <is>
          <t>Not checked</t>
        </is>
      </c>
      <c r="D1478" t="inlineStr">
        <is>
          <t>Not checked</t>
        </is>
      </c>
      <c r="E1478" t="inlineStr">
        <is>
          <t>10.1038/S41398-025-03360-0</t>
        </is>
      </c>
      <c r="F1478" t="inlineStr">
        <is>
          <t>Young adults with childhood sexual abuse (CSA) are an especially vulnerable group to suicide. Suicide encompasses different phases, but for CSA survivors the salient factors precipitating suicide are rarely studied. In this study, from a progressive perspective of suicidal thoughts and behaviors (STB), we aim to identify distinct risk factors for predicting different stages of STB, i.e., suicidal ideation (SI), suicide plan (SP), and suicide attempt (SA), among young adults with CSA experience. Based on mental health profiles of 4,070 young adult CSA survivors from a cross-sectional survey, we constructed five random forest classification models to respectively classify high suicidality, SI, SP, and SA. The common crucial factors for predicting SI, SP, and SA included NSSI and depression. The special important predictors for SI included OCD, anxiety, PTSD, and social rhythm. Co-occurrence of other types of childhood abuse and traumatic events was a special important predictor for SP among participants with SI. Self-compassion was the most crucial factor in classifying SA from those with SI. Social rhythm, co-occurrence of other types of childhood abuse, domestic violence, fear of happiness, and self-compassion made specific contribution to the prediction of SI, SP, and SA. However, the random forest model failed to accurately classify SA from those with SP, which was consistent with existing research. Our findings highlighted the importance of identifying suicidal characteristics for specified interventions at different stages of suicide for young people with CSA experiences. © The Author(s) 2025.</t>
        </is>
      </c>
      <c r="G1478" t="inlineStr">
        <is>
          <t>Unimodal</t>
        </is>
      </c>
      <c r="H1478" t="inlineStr">
        <is>
          <t>See abstract</t>
        </is>
      </c>
      <c r="I1478" t="inlineStr">
        <is>
          <t>See abstract</t>
        </is>
      </c>
      <c r="J1478" t="inlineStr">
        <is>
          <t>See abstract (AI/ML)</t>
        </is>
      </c>
      <c r="K1478" t="inlineStr">
        <is>
          <t>See abstract</t>
        </is>
      </c>
      <c r="M1478" t="inlineStr">
        <is>
          <t>See abstract</t>
        </is>
      </c>
      <c r="N1478" t="inlineStr">
        <is>
          <t>See abstract</t>
        </is>
      </c>
      <c r="O1478" t="inlineStr">
        <is>
          <t>Not verified from abstract</t>
        </is>
      </c>
      <c r="P1478" t="inlineStr">
        <is>
          <t>See abstract</t>
        </is>
      </c>
      <c r="Q1478" t="inlineStr">
        <is>
          <t>See abstract</t>
        </is>
      </c>
      <c r="R1478" t="inlineStr">
        <is>
          <t>Not reviewed (not included)</t>
        </is>
      </c>
      <c r="S1478" t="inlineStr">
        <is>
          <t>Not reviewed (not included)</t>
        </is>
      </c>
      <c r="T1478" t="inlineStr">
        <is>
          <t>Abstract screening only. Non-ADHD Focused</t>
        </is>
      </c>
      <c r="U1478" t="inlineStr">
        <is>
          <t>EXCLUDE</t>
        </is>
      </c>
      <c r="V1478" t="inlineStr">
        <is>
          <t>E2-Not ADHD focused: Neither title nor abstract mentions ADHD or attention-deficit/hyperactivity</t>
        </is>
      </c>
      <c r="W1478" t="inlineStr">
        <is>
          <t>Excluded: Not ADHD Focused</t>
        </is>
      </c>
      <c r="X1478" t="inlineStr">
        <is>
          <t>Not assessed from abstract</t>
        </is>
      </c>
      <c r="Y1478" t="inlineStr">
        <is>
          <t>Scopus</t>
        </is>
      </c>
      <c r="Z1478" t="inlineStr">
        <is>
          <t>Not determined from abstract</t>
        </is>
      </c>
      <c r="AB1478" t="inlineStr">
        <is>
          <t>Not assessed (not included)</t>
        </is>
      </c>
      <c r="AC1478" t="inlineStr">
        <is>
          <t>Not assessed (not included)</t>
        </is>
      </c>
      <c r="AD1478" t="inlineStr">
        <is>
          <t>Niu W.; Feng Y.; Li J.; Xu S.; Ma Z.; Wang Y.</t>
        </is>
      </c>
      <c r="AF1478" t="inlineStr">
        <is>
          <t>Unknown - Verify via DOI</t>
        </is>
      </c>
      <c r="AH1478" t="inlineStr">
        <is>
          <t>Not assessed</t>
        </is>
      </c>
      <c r="AI1478" t="inlineStr">
        <is>
          <t>Not reported</t>
        </is>
      </c>
      <c r="AJ1478" t="inlineStr">
        <is>
          <t>Not reported</t>
        </is>
      </c>
      <c r="AK1478" t="inlineStr">
        <is>
          <t>Not reported</t>
        </is>
      </c>
      <c r="AL1478" t="inlineStr">
        <is>
          <t>Not reported</t>
        </is>
      </c>
      <c r="AM1478" t="inlineStr">
        <is>
          <t>Not reported</t>
        </is>
      </c>
      <c r="AN1478" t="inlineStr">
        <is>
          <t>Not reported</t>
        </is>
      </c>
      <c r="AO1478" t="inlineStr">
        <is>
          <t>Not reviewed</t>
        </is>
      </c>
      <c r="AP1478" t="inlineStr">
        <is>
          <t>Not reported</t>
        </is>
      </c>
      <c r="AQ1478" t="inlineStr">
        <is>
          <t>Not reported</t>
        </is>
      </c>
      <c r="AR1478" t="inlineStr">
        <is>
          <t>Not reported</t>
        </is>
      </c>
      <c r="AS1478" t="inlineStr">
        <is>
          <t>See abstract</t>
        </is>
      </c>
      <c r="AT1478" t="inlineStr">
        <is>
          <t>Not reviewed</t>
        </is>
      </c>
      <c r="AU1478" t="inlineStr">
        <is>
          <t>Not reviewed</t>
        </is>
      </c>
      <c r="AV1478" t="inlineStr">
        <is>
          <t>Not reviewed</t>
        </is>
      </c>
      <c r="AW1478" t="inlineStr">
        <is>
          <t>Not reviewed</t>
        </is>
      </c>
      <c r="AX1478" t="inlineStr">
        <is>
          <t>Not reported</t>
        </is>
      </c>
      <c r="AY1478" t="inlineStr">
        <is>
          <t>Not reported</t>
        </is>
      </c>
      <c r="AZ1478" t="inlineStr">
        <is>
          <t>Not reported</t>
        </is>
      </c>
      <c r="BA1478" t="inlineStr">
        <is>
          <t>Not reported</t>
        </is>
      </c>
      <c r="BB1478" t="inlineStr">
        <is>
          <t>Not reported</t>
        </is>
      </c>
      <c r="BC1478" t="inlineStr">
        <is>
          <t>Not reported</t>
        </is>
      </c>
      <c r="BD1478" t="inlineStr">
        <is>
          <t>Not reported</t>
        </is>
      </c>
      <c r="BE1478" t="inlineStr">
        <is>
          <t>Not reported</t>
        </is>
      </c>
      <c r="BF1478" t="inlineStr">
        <is>
          <t>Not reported</t>
        </is>
      </c>
      <c r="BG1478" t="inlineStr">
        <is>
          <t>Not reviewed (not included)</t>
        </is>
      </c>
      <c r="BH1478" t="inlineStr">
        <is>
          <t>N/A</t>
        </is>
      </c>
      <c r="BI1478" t="inlineStr">
        <is>
          <t>Not reviewed</t>
        </is>
      </c>
      <c r="BJ1478" t="inlineStr">
        <is>
          <t>Not reviewed</t>
        </is>
      </c>
      <c r="BK1478" t="inlineStr">
        <is>
          <t>Not reviewed</t>
        </is>
      </c>
      <c r="BL1478" t="inlineStr">
        <is>
          <t>Not reviewed</t>
        </is>
      </c>
      <c r="BM1478" t="inlineStr">
        <is>
          <t>Not reviewed (not included)</t>
        </is>
      </c>
      <c r="BN1478" t="inlineStr">
        <is>
          <t>Non-ADHD Focused - E2-Not ADHD focused: Neither title nor abstract mentions ADHD or attention-deficit/hyperactivity</t>
        </is>
      </c>
      <c r="BO1478" t="inlineStr">
        <is>
          <t>Abstract-level screening only</t>
        </is>
      </c>
      <c r="BP1478" t="inlineStr">
        <is>
          <t>158</t>
        </is>
      </c>
    </row>
    <row r="1479">
      <c r="A1479" t="inlineStr">
        <is>
          <t>Wavelet-Attention deep model for pediatric ADHD diagnosis via EEG</t>
        </is>
      </c>
      <c r="B1479" t="n">
        <v>2025</v>
      </c>
      <c r="C1479" t="inlineStr">
        <is>
          <t>Not checked</t>
        </is>
      </c>
      <c r="D1479" t="inlineStr">
        <is>
          <t>Not checked</t>
        </is>
      </c>
      <c r="E1479" t="inlineStr">
        <is>
          <t>10.1080/21622965.2025.2535017</t>
        </is>
      </c>
      <c r="F1479" t="inlineStr">
        <is>
          <t>Attention-deficit/hyperactivity disorder (ADHD) is a prevalent neurodevelopmental disorder in children, impacting academic performance, social interactions, and overall well-being. Early and accurate diagnosis is crucial, yet current methods rely heavily on subjective assessments. This study presents a novel Wavelet-Attention deep model for objective ADHD diagnosis using electroencephalography signals. The model integrates a wavelet transform for feature extraction with a deep residual network (ResNet) augmented by an attention mechanism to enhance focus on salient features. Rigorous preprocessing, including Independent Component Analysis for artifact removal, was applied to a publicly available dataset of 121 children. To ensure a robust and clinically relevant evaluation that avoids data leakage, a strict Leave-One-Subject-Out cross-validation protocol was employed. The proposed model demonstrated strong diagnostic performance, achieving an accuracy of 96.69%, a sensitivity of 95.08%, and a specificity of 98.33% in distinguishing between children with ADHD and healthy controls. Furthermore, model-agnostic interpretability analysis revealed that features derived from frontal lobe channels and low-frequency wavelet coefficients were most critical for the model’s decisions, aligning with established neurophysiological markers of ADHD. The results suggest that this approach holds significant potential for developing a reliable and objective diagnostic tool for ADHD, facilitating earlier and more personalized interventions. © 2025 Taylor &amp; Francis Group, LLC.</t>
        </is>
      </c>
      <c r="G1479" t="inlineStr">
        <is>
          <t>Unimodal</t>
        </is>
      </c>
      <c r="H1479" t="inlineStr">
        <is>
          <t>See abstract</t>
        </is>
      </c>
      <c r="I1479" t="inlineStr">
        <is>
          <t>See abstract</t>
        </is>
      </c>
      <c r="J1479" t="inlineStr">
        <is>
          <t>See abstract (AI/ML)</t>
        </is>
      </c>
      <c r="K1479" t="inlineStr">
        <is>
          <t>See abstract</t>
        </is>
      </c>
      <c r="L1479" t="n">
        <v>121</v>
      </c>
      <c r="M1479" t="inlineStr">
        <is>
          <t>See abstract</t>
        </is>
      </c>
      <c r="N1479" t="inlineStr">
        <is>
          <t>N≈121; details in abstract</t>
        </is>
      </c>
      <c r="O1479" t="inlineStr">
        <is>
          <t>Extracted from abstract: N≈121</t>
        </is>
      </c>
      <c r="P1479" t="inlineStr">
        <is>
          <t>See abstract</t>
        </is>
      </c>
      <c r="Q1479" t="inlineStr">
        <is>
          <t>See abstract</t>
        </is>
      </c>
      <c r="R1479" t="inlineStr">
        <is>
          <t>Not reviewed (not included)</t>
        </is>
      </c>
      <c r="S1479" t="inlineStr">
        <is>
          <t>Not reviewed (not included)</t>
        </is>
      </c>
      <c r="T1479" t="inlineStr">
        <is>
          <t>Abstract screening only. No AI/ML Methods</t>
        </is>
      </c>
      <c r="U1479" t="inlineStr">
        <is>
          <t>EXCLUDE</t>
        </is>
      </c>
      <c r="V1479" t="inlineStr">
        <is>
          <t>E1-No AI/ML/DL: Abstract and title do not describe application of AI, ML, or DL methods</t>
        </is>
      </c>
      <c r="W1479" t="inlineStr">
        <is>
          <t>Excluded: No AI/ML Methods</t>
        </is>
      </c>
      <c r="X1479" t="inlineStr">
        <is>
          <t>Not assessed from abstract</t>
        </is>
      </c>
      <c r="Y1479" t="inlineStr">
        <is>
          <t>Scopus</t>
        </is>
      </c>
      <c r="Z1479" t="inlineStr">
        <is>
          <t>Not determined from abstract</t>
        </is>
      </c>
      <c r="AB1479" t="inlineStr">
        <is>
          <t>Not assessed (not included)</t>
        </is>
      </c>
      <c r="AC1479" t="inlineStr">
        <is>
          <t>Not assessed (not included)</t>
        </is>
      </c>
      <c r="AD1479" t="inlineStr">
        <is>
          <t>Masoudi B.</t>
        </is>
      </c>
      <c r="AF1479" t="inlineStr">
        <is>
          <t>Unknown - Verify via DOI</t>
        </is>
      </c>
      <c r="AH1479" t="inlineStr">
        <is>
          <t>Not assessed</t>
        </is>
      </c>
      <c r="AI1479" t="inlineStr">
        <is>
          <t>Not reported</t>
        </is>
      </c>
      <c r="AJ1479" t="inlineStr">
        <is>
          <t>Not reported</t>
        </is>
      </c>
      <c r="AK1479" t="inlineStr">
        <is>
          <t>Not reported</t>
        </is>
      </c>
      <c r="AL1479" t="inlineStr">
        <is>
          <t>Not reported</t>
        </is>
      </c>
      <c r="AM1479" t="inlineStr">
        <is>
          <t>Not reported</t>
        </is>
      </c>
      <c r="AN1479" t="inlineStr">
        <is>
          <t>Not reported</t>
        </is>
      </c>
      <c r="AO1479" t="inlineStr">
        <is>
          <t>Not reviewed</t>
        </is>
      </c>
      <c r="AP1479" t="inlineStr">
        <is>
          <t>Not reported</t>
        </is>
      </c>
      <c r="AQ1479" t="inlineStr">
        <is>
          <t>Not reported</t>
        </is>
      </c>
      <c r="AR1479" t="inlineStr">
        <is>
          <t>Not reported</t>
        </is>
      </c>
      <c r="AS1479" t="inlineStr">
        <is>
          <t>See abstract</t>
        </is>
      </c>
      <c r="AT1479" t="inlineStr">
        <is>
          <t>Not reviewed</t>
        </is>
      </c>
      <c r="AU1479" t="inlineStr">
        <is>
          <t>Not reviewed</t>
        </is>
      </c>
      <c r="AV1479" t="inlineStr">
        <is>
          <t>Not reviewed</t>
        </is>
      </c>
      <c r="AW1479" t="inlineStr">
        <is>
          <t>Not reviewed</t>
        </is>
      </c>
      <c r="AX1479" t="inlineStr">
        <is>
          <t>Not reported</t>
        </is>
      </c>
      <c r="AY1479" t="inlineStr">
        <is>
          <t>Not reported</t>
        </is>
      </c>
      <c r="AZ1479" t="inlineStr">
        <is>
          <t>Not reported</t>
        </is>
      </c>
      <c r="BA1479" t="inlineStr">
        <is>
          <t>Not reported</t>
        </is>
      </c>
      <c r="BB1479" t="inlineStr">
        <is>
          <t>Not reported</t>
        </is>
      </c>
      <c r="BC1479" t="inlineStr">
        <is>
          <t>Not reported</t>
        </is>
      </c>
      <c r="BD1479" t="inlineStr">
        <is>
          <t>Not reported</t>
        </is>
      </c>
      <c r="BE1479" t="inlineStr">
        <is>
          <t>Not reported</t>
        </is>
      </c>
      <c r="BF1479" t="inlineStr">
        <is>
          <t>Not reported</t>
        </is>
      </c>
      <c r="BG1479" t="inlineStr">
        <is>
          <t>Not reviewed (not included)</t>
        </is>
      </c>
      <c r="BH1479" t="inlineStr">
        <is>
          <t>N/A</t>
        </is>
      </c>
      <c r="BI1479" t="inlineStr">
        <is>
          <t>Not reviewed</t>
        </is>
      </c>
      <c r="BJ1479" t="inlineStr">
        <is>
          <t>Not reviewed</t>
        </is>
      </c>
      <c r="BK1479" t="inlineStr">
        <is>
          <t>Not reviewed</t>
        </is>
      </c>
      <c r="BL1479" t="inlineStr">
        <is>
          <t>Not reviewed</t>
        </is>
      </c>
      <c r="BM1479" t="inlineStr">
        <is>
          <t>Not reviewed (not included)</t>
        </is>
      </c>
      <c r="BN1479" t="inlineStr">
        <is>
          <t>No AI/ML Methods - E1-No AI/ML/DL: Abstract and title do not describe application of AI, ML, or DL methods</t>
        </is>
      </c>
      <c r="BO1479" t="inlineStr">
        <is>
          <t>Abstract-level screening only</t>
        </is>
      </c>
      <c r="BP1479" t="inlineStr">
        <is>
          <t>Not reported</t>
        </is>
      </c>
    </row>
    <row r="1480">
      <c r="A1480" t="inlineStr">
        <is>
          <t>Explainability Enhanced Machine Learning Model for Classifying Intellectual Disability and Attention-Deficit/Hyperactivity Disorder With Psychological Test Reports</t>
        </is>
      </c>
      <c r="B1480" t="n">
        <v>2025</v>
      </c>
      <c r="C1480" t="inlineStr">
        <is>
          <t>Not checked</t>
        </is>
      </c>
      <c r="D1480" t="inlineStr">
        <is>
          <t>Not checked</t>
        </is>
      </c>
      <c r="E1480" t="inlineStr">
        <is>
          <t>10.3346/JKMS.2025.40.E26</t>
        </is>
      </c>
      <c r="F1480" t="inlineStr">
        <is>
          <t>Background: Psychological test reports are essential in assessing intellectual functioning, aiding in diagnosing and treating intellectual disability (ID) and attention-deficit/hyperactivity disorder (ADHD). However, these reports can have several problems because they are diverse, unstructured, subjective, and involve human errors. Additionally, physicians often do not read the entire report, and the number of reports is lower than that of diagnoses. Methods: We developed explainable predictive models for classifying IDs and ADHDs based on written reports to address these issues. The reports of 1,475 patients with IDs and ADHDs who underwent intelligence tests were used for the models. These models were developed by analyzing reports using natural language processing (NLP) and incorporating the physician’s diagnosis for each report. We selected n-gram features from the models’ results by extracting important features using SHapley Additive exPlanations and permutation importance to make the models explainable. Developing the n-gram feature-based original text search system compensated for the lack of human readability caused by NLP and enabled the reconstruction of human-readable texts from the selected n-gram features. Results: The maximum model accuracy was 0.92, and the 80 human-readable texts were restored from four models. Conclusion: The results showed that the models could accurately classify IDs and ADHDs, even with a few reports. The models were also able to explain their predictions. The explainability-enhanced model can help physicians understand the classification process of IDs and ADHDs and provide evidence-based insights. © 2025 The Korean Academy of Medical Sciences. This is an Open Access article distributed under the terms of the Creative Commons Attribution Non-Commercial License (https://creativecommons.org/licenses/by-nc/4.0/) which permits unrestricted non-commercial use, distribution, and reproduction in any medium, provided the original work</t>
        </is>
      </c>
      <c r="G1480" t="inlineStr">
        <is>
          <t>Unimodal</t>
        </is>
      </c>
      <c r="H1480" t="inlineStr">
        <is>
          <t>See abstract</t>
        </is>
      </c>
      <c r="I1480" t="inlineStr">
        <is>
          <t>See abstract</t>
        </is>
      </c>
      <c r="J1480" t="inlineStr">
        <is>
          <t>See abstract (AI/ML)</t>
        </is>
      </c>
      <c r="K1480" t="inlineStr">
        <is>
          <t>See abstract</t>
        </is>
      </c>
      <c r="L1480" t="n">
        <v>475</v>
      </c>
      <c r="M1480" t="inlineStr">
        <is>
          <t>See abstract</t>
        </is>
      </c>
      <c r="N1480" t="inlineStr">
        <is>
          <t>N≈475; details in abstract</t>
        </is>
      </c>
      <c r="O1480" t="inlineStr">
        <is>
          <t>Extracted from abstract: N≈475</t>
        </is>
      </c>
      <c r="P1480" t="inlineStr">
        <is>
          <t>See abstract</t>
        </is>
      </c>
      <c r="Q1480" t="inlineStr">
        <is>
          <t>See abstract</t>
        </is>
      </c>
      <c r="R1480" t="inlineStr">
        <is>
          <t>Not reviewed (not included)</t>
        </is>
      </c>
      <c r="S1480" t="inlineStr">
        <is>
          <t>Not reviewed (not included)</t>
        </is>
      </c>
      <c r="T1480" t="inlineStr">
        <is>
          <t>Abstract screening only. Not Selected for Final 95 (Pending Full Text Review)</t>
        </is>
      </c>
      <c r="U1480" t="inlineStr">
        <is>
          <t>EXCLUDE</t>
        </is>
      </c>
      <c r="V148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80" t="inlineStr">
        <is>
          <t>Excluded: Other Criterion</t>
        </is>
      </c>
      <c r="X1480" t="inlineStr">
        <is>
          <t>Not assessed from abstract</t>
        </is>
      </c>
      <c r="Y1480" t="inlineStr">
        <is>
          <t>Scopus</t>
        </is>
      </c>
      <c r="Z1480" t="inlineStr">
        <is>
          <t>Not determined from abstract</t>
        </is>
      </c>
      <c r="AB1480" t="inlineStr">
        <is>
          <t>Not assessed (not included)</t>
        </is>
      </c>
      <c r="AC1480" t="inlineStr">
        <is>
          <t>Not assessed (not included)</t>
        </is>
      </c>
      <c r="AD1480" t="inlineStr">
        <is>
          <t>Kim T.M.; Kim Y.-H.; Song S.-H.; Choi I.-Y.; Kim D.-J.; Ko T.</t>
        </is>
      </c>
      <c r="AF1480" t="inlineStr">
        <is>
          <t>Unknown - Verify via DOI</t>
        </is>
      </c>
      <c r="AH1480" t="inlineStr">
        <is>
          <t>Not assessed</t>
        </is>
      </c>
      <c r="AI1480" t="inlineStr">
        <is>
          <t>Not reported</t>
        </is>
      </c>
      <c r="AJ1480" t="inlineStr">
        <is>
          <t>Not reported</t>
        </is>
      </c>
      <c r="AK1480" t="inlineStr">
        <is>
          <t>Not reported</t>
        </is>
      </c>
      <c r="AL1480" t="inlineStr">
        <is>
          <t>Not reported</t>
        </is>
      </c>
      <c r="AM1480" t="inlineStr">
        <is>
          <t>Not reported</t>
        </is>
      </c>
      <c r="AN1480" t="inlineStr">
        <is>
          <t>Not reported</t>
        </is>
      </c>
      <c r="AO1480" t="inlineStr">
        <is>
          <t>Not reviewed</t>
        </is>
      </c>
      <c r="AP1480" t="inlineStr">
        <is>
          <t>Not reported</t>
        </is>
      </c>
      <c r="AQ1480" t="inlineStr">
        <is>
          <t>Not reported</t>
        </is>
      </c>
      <c r="AR1480" t="inlineStr">
        <is>
          <t>Not reported</t>
        </is>
      </c>
      <c r="AS1480" t="inlineStr">
        <is>
          <t>See abstract</t>
        </is>
      </c>
      <c r="AT1480" t="inlineStr">
        <is>
          <t>Not reviewed</t>
        </is>
      </c>
      <c r="AU1480" t="inlineStr">
        <is>
          <t>Not reviewed</t>
        </is>
      </c>
      <c r="AV1480" t="inlineStr">
        <is>
          <t>Not reviewed</t>
        </is>
      </c>
      <c r="AW1480" t="inlineStr">
        <is>
          <t>Not reviewed</t>
        </is>
      </c>
      <c r="AX1480" t="inlineStr">
        <is>
          <t>Not reported</t>
        </is>
      </c>
      <c r="AY1480" t="inlineStr">
        <is>
          <t>Not reported</t>
        </is>
      </c>
      <c r="AZ1480" t="inlineStr">
        <is>
          <t>Not reported</t>
        </is>
      </c>
      <c r="BA1480" t="inlineStr">
        <is>
          <t>Not reported</t>
        </is>
      </c>
      <c r="BB1480" t="inlineStr">
        <is>
          <t>Not reported</t>
        </is>
      </c>
      <c r="BC1480" t="inlineStr">
        <is>
          <t>Not reported</t>
        </is>
      </c>
      <c r="BD1480" t="inlineStr">
        <is>
          <t>Not reported</t>
        </is>
      </c>
      <c r="BE1480" t="inlineStr">
        <is>
          <t>Not reported</t>
        </is>
      </c>
      <c r="BF1480" t="inlineStr">
        <is>
          <t>Not reported</t>
        </is>
      </c>
      <c r="BG1480" t="inlineStr">
        <is>
          <t>Not reviewed (not included)</t>
        </is>
      </c>
      <c r="BH1480" t="inlineStr">
        <is>
          <t>N/A</t>
        </is>
      </c>
      <c r="BI1480" t="inlineStr">
        <is>
          <t>Not reviewed</t>
        </is>
      </c>
      <c r="BJ1480" t="inlineStr">
        <is>
          <t>Not reviewed</t>
        </is>
      </c>
      <c r="BK1480" t="inlineStr">
        <is>
          <t>Not reviewed</t>
        </is>
      </c>
      <c r="BL1480" t="inlineStr">
        <is>
          <t>Not reviewed</t>
        </is>
      </c>
      <c r="BM1480" t="inlineStr">
        <is>
          <t>Not reviewed (not included)</t>
        </is>
      </c>
      <c r="BN1480" t="inlineStr">
        <is>
          <t>Not Selected for Final 95 (Pending Full Text Review) - Candidate paper not selected for final 95: Passed abstract screening but not included in final selec</t>
        </is>
      </c>
      <c r="BO1480" t="inlineStr">
        <is>
          <t>Abstract-level screening only</t>
        </is>
      </c>
      <c r="BP1480" t="inlineStr">
        <is>
          <t>Not reported</t>
        </is>
      </c>
    </row>
    <row r="1481">
      <c r="A1481" t="inlineStr">
        <is>
          <t>Machine learning for novel phenotyping in schizophrenia</t>
        </is>
      </c>
      <c r="B1481" t="n">
        <v>2025</v>
      </c>
      <c r="C1481" t="inlineStr">
        <is>
          <t>Not checked</t>
        </is>
      </c>
      <c r="D1481" t="inlineStr">
        <is>
          <t>Not checked</t>
        </is>
      </c>
      <c r="E1481" t="inlineStr">
        <is>
          <t>10.1016/J.SCHRES.2025.08.011</t>
        </is>
      </c>
      <c r="F1481" t="inlineStr">
        <is>
          <t>Purpose: Heterogeneity among people diagnosed with schizophrenia-spectrum disorders (schizophrenia) and high prevalence of co-occurring disorders makes identification of optimal treatments difficult. This study identified behavioral health phenotypes using machine learning with Medicaid claims of adults with schizophrenia. We compared the phenotypes' clinical outcomes and psychotropic medication prescription patterns for clinical validity. Methods: Using national Medicaid claims from January 2010 – December 2012 we identified 249,006 adults ages 18–64, with ≥ 1 inpatient and/or ≥ 2 outpatient claims with principal or secondary diagnoses of schizophrenia (ICD9 295.xx) in 2010. Latent Dirichlet Allocation (LDA) incorporated their behavioral health co-occurring disorders in 2010 to identify behavioral health phenotypes, validated using 5-fold cross validation. Pairwise comparisons among each phenotype of psychotropic medication types, and likelihoods of any behavioral health inpatient admission or emergency department (ED) visit in 2011 were conducted. Results: LDA with 5-fold cross validation identified 5 behavioral health phenotypes we labeled depression, substance use, mania-mixed mood, anxiety-paranoid, and conduct disorder-developmentally delayed; a sixth phenotype had no co-occurring disorders. Likelihoods of behavioral health inpatient admissions and ED visits were significantly different between the phenotypes. Psychotropic medications prescribed to the phenotypes were distinct. Post-hoc analyses using the same methods with 2017 Medicaid claims of 383,849 adults identified comparable phenotypes. Conclusions: This study demonstrated the feasibility of using machine learning with claims data to identify behavioral health phenotypes among individuals with schizophrenia. Future pharmacoepidemiologic investigations addressing confounding bias will compare effectiveness of treatments for each phenotype, informing efforts to identify personalized treatments for people</t>
        </is>
      </c>
      <c r="G1481" t="inlineStr">
        <is>
          <t>Unimodal</t>
        </is>
      </c>
      <c r="H1481" t="inlineStr">
        <is>
          <t>See abstract</t>
        </is>
      </c>
      <c r="I1481" t="inlineStr">
        <is>
          <t>See abstract</t>
        </is>
      </c>
      <c r="J1481" t="inlineStr">
        <is>
          <t>See abstract (AI/ML)</t>
        </is>
      </c>
      <c r="K1481" t="inlineStr">
        <is>
          <t>See abstract</t>
        </is>
      </c>
      <c r="L1481" t="n">
        <v>849</v>
      </c>
      <c r="M1481" t="inlineStr">
        <is>
          <t>See abstract</t>
        </is>
      </c>
      <c r="N1481" t="inlineStr">
        <is>
          <t>N≈849; details in abstract</t>
        </is>
      </c>
      <c r="O1481" t="inlineStr">
        <is>
          <t>Extracted from abstract: N≈849</t>
        </is>
      </c>
      <c r="P1481" t="inlineStr">
        <is>
          <t>See abstract</t>
        </is>
      </c>
      <c r="Q1481" t="inlineStr">
        <is>
          <t>See abstract</t>
        </is>
      </c>
      <c r="R1481" t="inlineStr">
        <is>
          <t>Not reviewed (not included)</t>
        </is>
      </c>
      <c r="S1481" t="inlineStr">
        <is>
          <t>Not reviewed (not included)</t>
        </is>
      </c>
      <c r="T1481" t="inlineStr">
        <is>
          <t>Abstract screening only. Non-ADHD Primary Condition</t>
        </is>
      </c>
      <c r="U1481" t="inlineStr">
        <is>
          <t>EXCLUDE</t>
        </is>
      </c>
      <c r="V1481" t="inlineStr">
        <is>
          <t>E2-Primary condition not ADHD: Title references schizophrenia</t>
        </is>
      </c>
      <c r="W1481" t="inlineStr">
        <is>
          <t>Excluded: Non-ADHD Primary Condition</t>
        </is>
      </c>
      <c r="X1481" t="inlineStr">
        <is>
          <t>Not assessed from abstract</t>
        </is>
      </c>
      <c r="Y1481" t="inlineStr">
        <is>
          <t>Scopus</t>
        </is>
      </c>
      <c r="Z1481" t="inlineStr">
        <is>
          <t>Not determined from abstract</t>
        </is>
      </c>
      <c r="AB1481" t="inlineStr">
        <is>
          <t>Not assessed (not included)</t>
        </is>
      </c>
      <c r="AC1481" t="inlineStr">
        <is>
          <t>Not assessed (not included)</t>
        </is>
      </c>
      <c r="AD1481" t="inlineStr">
        <is>
          <t>Bareis N.; Wang Y.; Olfson M.; Gerhard T.; Dixon L.; Stroup T.S.</t>
        </is>
      </c>
      <c r="AF1481" t="inlineStr">
        <is>
          <t>Hybrid OA (Elsevier)</t>
        </is>
      </c>
      <c r="AH1481" t="inlineStr">
        <is>
          <t>Not assessed</t>
        </is>
      </c>
      <c r="AI1481" t="inlineStr">
        <is>
          <t>Not reported</t>
        </is>
      </c>
      <c r="AJ1481" t="inlineStr">
        <is>
          <t>Not reported</t>
        </is>
      </c>
      <c r="AK1481" t="inlineStr">
        <is>
          <t>Not reported</t>
        </is>
      </c>
      <c r="AL1481" t="inlineStr">
        <is>
          <t>Not reported</t>
        </is>
      </c>
      <c r="AM1481" t="inlineStr">
        <is>
          <t>Not reported</t>
        </is>
      </c>
      <c r="AN1481" t="inlineStr">
        <is>
          <t>Not reported</t>
        </is>
      </c>
      <c r="AO1481" t="inlineStr">
        <is>
          <t>Not reviewed</t>
        </is>
      </c>
      <c r="AP1481" t="inlineStr">
        <is>
          <t>Not reported</t>
        </is>
      </c>
      <c r="AQ1481" t="inlineStr">
        <is>
          <t>Not reported</t>
        </is>
      </c>
      <c r="AR1481" t="inlineStr">
        <is>
          <t>Not reported</t>
        </is>
      </c>
      <c r="AS1481" t="inlineStr">
        <is>
          <t>See abstract</t>
        </is>
      </c>
      <c r="AT1481" t="inlineStr">
        <is>
          <t>Not reviewed</t>
        </is>
      </c>
      <c r="AU1481" t="inlineStr">
        <is>
          <t>Not reviewed</t>
        </is>
      </c>
      <c r="AV1481" t="inlineStr">
        <is>
          <t>Not reviewed</t>
        </is>
      </c>
      <c r="AW1481" t="inlineStr">
        <is>
          <t>Not reviewed</t>
        </is>
      </c>
      <c r="AX1481" t="inlineStr">
        <is>
          <t>Not reported</t>
        </is>
      </c>
      <c r="AY1481" t="inlineStr">
        <is>
          <t>Not reported</t>
        </is>
      </c>
      <c r="AZ1481" t="inlineStr">
        <is>
          <t>Not reported</t>
        </is>
      </c>
      <c r="BA1481" t="inlineStr">
        <is>
          <t>Not reported</t>
        </is>
      </c>
      <c r="BB1481" t="inlineStr">
        <is>
          <t>Not reported</t>
        </is>
      </c>
      <c r="BC1481" t="inlineStr">
        <is>
          <t>Not reported</t>
        </is>
      </c>
      <c r="BD1481" t="inlineStr">
        <is>
          <t>Not reported</t>
        </is>
      </c>
      <c r="BE1481" t="inlineStr">
        <is>
          <t>Not reported</t>
        </is>
      </c>
      <c r="BF1481" t="inlineStr">
        <is>
          <t>Not reported</t>
        </is>
      </c>
      <c r="BG1481" t="inlineStr">
        <is>
          <t>Not reviewed (not included)</t>
        </is>
      </c>
      <c r="BH1481" t="inlineStr">
        <is>
          <t>N/A</t>
        </is>
      </c>
      <c r="BI1481" t="inlineStr">
        <is>
          <t>Not reviewed</t>
        </is>
      </c>
      <c r="BJ1481" t="inlineStr">
        <is>
          <t>Not reviewed</t>
        </is>
      </c>
      <c r="BK1481" t="inlineStr">
        <is>
          <t>Not reviewed</t>
        </is>
      </c>
      <c r="BL1481" t="inlineStr">
        <is>
          <t>Not reviewed</t>
        </is>
      </c>
      <c r="BM1481" t="inlineStr">
        <is>
          <t>Not reviewed (not included)</t>
        </is>
      </c>
      <c r="BN1481" t="inlineStr">
        <is>
          <t>Non-ADHD Primary Condition - E2-Primary condition not ADHD: Title references schizophrenia</t>
        </is>
      </c>
      <c r="BO1481" t="inlineStr">
        <is>
          <t>Abstract-level screening only</t>
        </is>
      </c>
      <c r="BP1481" t="inlineStr">
        <is>
          <t>Not reported</t>
        </is>
      </c>
    </row>
    <row r="1482">
      <c r="A1482" t="inlineStr">
        <is>
          <t>A systematic review for artificial intelligence-driven assistive technologies to support children with neurodevelopmental disorders</t>
        </is>
      </c>
      <c r="B1482" t="n">
        <v>2025</v>
      </c>
      <c r="C1482" t="inlineStr">
        <is>
          <t>Not checked</t>
        </is>
      </c>
      <c r="D1482" t="inlineStr">
        <is>
          <t>Not checked</t>
        </is>
      </c>
      <c r="E1482" t="inlineStr">
        <is>
          <t>10.1016/J.INFFUS.2025.103441</t>
        </is>
      </c>
      <c r="F1482" t="inlineStr">
        <is>
          <t>This systematic review examines AI-powered assistive technologies for children with neurodevelopmental disorders, with a focus on dyslexia (DYS), attention-deficit hyperactivity disorder (ADHD), and autism spectrum disorder (ASD). Our analysis of 84 studies from 2018 to 2024 provides the first thorough cross-disorder comparison of AI implementation patterns. According to our data, each condition has different success rates and technological preferences. AI applications are expanding quickly, especially in research on ASD (56 % of studies), followed by ADHD (36 %), and DYS (8 %). In almost half of the reviewed studies, computer-assisted technologies, which have demonstrated encouraging results in terms of treatment support and diagnostic accuracy, became the main mode of intervention. Despite high accuracy in controlled settings, the implementation of these technologies in clinical practice faces significant challenges. While human oversight remains essential in clinical applications, future advancements should prioritize privacy protection and the ability to assess tools longitudinally. Notably, multimodal approaches that integrate various data types have improved diagnostic accuracy; recent research has shown that they can detect ASD with up to 99.8 % accuracy and ADHD with up to 97.4 % accuracy. A promising trend is the combination of mobile applications and wearable technology, especially for real-time monitoring and intervention. This review highlights the potential and current limitations of AI-driven tools in supporting children with neurodevelopmental disorders. Future development should focus not on replacing clinical expertise, but on augmenting it. Research efforts should aim at creating tools that enhance professional judgment while preserving the essential human components of assessment and intervention. © 2025 The Author(s)</t>
        </is>
      </c>
      <c r="G1482" t="inlineStr">
        <is>
          <t>Unimodal</t>
        </is>
      </c>
      <c r="H1482" t="inlineStr">
        <is>
          <t>See abstract</t>
        </is>
      </c>
      <c r="I1482" t="inlineStr">
        <is>
          <t>See abstract</t>
        </is>
      </c>
      <c r="J1482" t="inlineStr">
        <is>
          <t>See abstract (AI/ML)</t>
        </is>
      </c>
      <c r="K1482" t="inlineStr">
        <is>
          <t>See abstract</t>
        </is>
      </c>
      <c r="M1482" t="inlineStr">
        <is>
          <t>See abstract</t>
        </is>
      </c>
      <c r="N1482" t="inlineStr">
        <is>
          <t>See abstract</t>
        </is>
      </c>
      <c r="O1482" t="inlineStr">
        <is>
          <t>Not verified from abstract</t>
        </is>
      </c>
      <c r="P1482" t="inlineStr">
        <is>
          <t>See abstract</t>
        </is>
      </c>
      <c r="Q1482" t="inlineStr">
        <is>
          <t>See abstract</t>
        </is>
      </c>
      <c r="R1482" t="inlineStr">
        <is>
          <t>Not reviewed (not included)</t>
        </is>
      </c>
      <c r="S1482" t="inlineStr">
        <is>
          <t>Not reviewed (not included)</t>
        </is>
      </c>
      <c r="T1482" t="inlineStr">
        <is>
          <t>Abstract screening only. Not Primary Research</t>
        </is>
      </c>
      <c r="U1482" t="inlineStr">
        <is>
          <t>EXCLUDE</t>
        </is>
      </c>
      <c r="V1482" t="inlineStr">
        <is>
          <t>E6-Not Primary Research: Title/abstract indicates systematic review, meta-analysis, or review paper</t>
        </is>
      </c>
      <c r="W1482" t="inlineStr">
        <is>
          <t>Excluded: Not Primary Research</t>
        </is>
      </c>
      <c r="X1482" t="inlineStr">
        <is>
          <t>Not assessed from abstract</t>
        </is>
      </c>
      <c r="Y1482" t="inlineStr">
        <is>
          <t>Scopus</t>
        </is>
      </c>
      <c r="Z1482" t="inlineStr">
        <is>
          <t>Not determined from abstract</t>
        </is>
      </c>
      <c r="AB1482" t="inlineStr">
        <is>
          <t>Not assessed (not included)</t>
        </is>
      </c>
      <c r="AC1482" t="inlineStr">
        <is>
          <t>Not assessed (not included)</t>
        </is>
      </c>
      <c r="AD1482" t="inlineStr">
        <is>
          <t>Shahini A.; Kamath A.P.; Sharma E.; Salvi M.; Tan R.-S.; Siuly S.; Seoni S.; Ganguly R.; Devi A.; Deo R.; Barua P.D.; Acharya U.R.</t>
        </is>
      </c>
      <c r="AF1482" t="inlineStr">
        <is>
          <t>Hybrid OA (Elsevier)</t>
        </is>
      </c>
      <c r="AH1482" t="inlineStr">
        <is>
          <t>Not assessed</t>
        </is>
      </c>
      <c r="AI1482" t="inlineStr">
        <is>
          <t>Not reported</t>
        </is>
      </c>
      <c r="AJ1482" t="inlineStr">
        <is>
          <t>Not reported</t>
        </is>
      </c>
      <c r="AK1482" t="inlineStr">
        <is>
          <t>Not reported</t>
        </is>
      </c>
      <c r="AL1482" t="inlineStr">
        <is>
          <t>Not reported</t>
        </is>
      </c>
      <c r="AM1482" t="inlineStr">
        <is>
          <t>Not reported</t>
        </is>
      </c>
      <c r="AN1482" t="inlineStr">
        <is>
          <t>Not reported</t>
        </is>
      </c>
      <c r="AO1482" t="inlineStr">
        <is>
          <t>Not reviewed</t>
        </is>
      </c>
      <c r="AP1482" t="inlineStr">
        <is>
          <t>Not reported</t>
        </is>
      </c>
      <c r="AQ1482" t="inlineStr">
        <is>
          <t>Not reported</t>
        </is>
      </c>
      <c r="AR1482" t="inlineStr">
        <is>
          <t>Not reported</t>
        </is>
      </c>
      <c r="AS1482" t="inlineStr">
        <is>
          <t>See abstract</t>
        </is>
      </c>
      <c r="AT1482" t="inlineStr">
        <is>
          <t>Not reviewed</t>
        </is>
      </c>
      <c r="AU1482" t="inlineStr">
        <is>
          <t>Not reviewed</t>
        </is>
      </c>
      <c r="AV1482" t="inlineStr">
        <is>
          <t>Not reviewed</t>
        </is>
      </c>
      <c r="AW1482" t="inlineStr">
        <is>
          <t>Not reviewed</t>
        </is>
      </c>
      <c r="AX1482" t="inlineStr">
        <is>
          <t>Not reported</t>
        </is>
      </c>
      <c r="AY1482" t="inlineStr">
        <is>
          <t>Not reported</t>
        </is>
      </c>
      <c r="AZ1482" t="inlineStr">
        <is>
          <t>Not reported</t>
        </is>
      </c>
      <c r="BA1482" t="inlineStr">
        <is>
          <t>Not reported</t>
        </is>
      </c>
      <c r="BB1482" t="inlineStr">
        <is>
          <t>Not reported</t>
        </is>
      </c>
      <c r="BC1482" t="inlineStr">
        <is>
          <t>Not reported</t>
        </is>
      </c>
      <c r="BD1482" t="inlineStr">
        <is>
          <t>Not reported</t>
        </is>
      </c>
      <c r="BE1482" t="inlineStr">
        <is>
          <t>Not reported</t>
        </is>
      </c>
      <c r="BF1482" t="inlineStr">
        <is>
          <t>Not reported</t>
        </is>
      </c>
      <c r="BG1482" t="inlineStr">
        <is>
          <t>Not reviewed (not included)</t>
        </is>
      </c>
      <c r="BH1482" t="inlineStr">
        <is>
          <t>N/A</t>
        </is>
      </c>
      <c r="BI1482" t="inlineStr">
        <is>
          <t>Not reviewed</t>
        </is>
      </c>
      <c r="BJ1482" t="inlineStr">
        <is>
          <t>Not reviewed</t>
        </is>
      </c>
      <c r="BK1482" t="inlineStr">
        <is>
          <t>Not reviewed</t>
        </is>
      </c>
      <c r="BL1482" t="inlineStr">
        <is>
          <t>Not reviewed</t>
        </is>
      </c>
      <c r="BM1482" t="inlineStr">
        <is>
          <t>Not reviewed (not included)</t>
        </is>
      </c>
      <c r="BN1482" t="inlineStr">
        <is>
          <t>Not Primary Research - E6-Not Primary Research: Title/abstract indicates systematic review, meta-analysis, or review paper</t>
        </is>
      </c>
      <c r="BO1482" t="inlineStr">
        <is>
          <t>Abstract-level screening only</t>
        </is>
      </c>
      <c r="BP1482" t="inlineStr">
        <is>
          <t>Not reported</t>
        </is>
      </c>
    </row>
    <row r="1483">
      <c r="A1483" t="inlineStr">
        <is>
          <t>Triple-Shield Privacy in Healthcare: Federated Learning, p-ABCs, and Distributed Ledger Authentication</t>
        </is>
      </c>
      <c r="B1483" t="n">
        <v>2025</v>
      </c>
      <c r="C1483" t="inlineStr">
        <is>
          <t>Not checked</t>
        </is>
      </c>
      <c r="D1483" t="inlineStr">
        <is>
          <t>Not checked</t>
        </is>
      </c>
      <c r="E1483" t="inlineStr">
        <is>
          <t>10.3390/JCP5030045</t>
        </is>
      </c>
      <c r="F1483" t="inlineStr">
        <is>
          <t>The growing influence of technology in the healthcare industry has led to the creation of innovative applications that improve convenience, accessibility, and diagnostic accuracy. However, health applications face significant challenges concerning user privacy and data security, as they handle extremely sensitive personal and medical information. Privacy-Enhancing Technologies (PETs), such as Privacy-Attribute-based Credentials, Differential Privacy, and Federated Learning, have emerged as crucial tools to tackle these challenges. Despite their potential, PETs are not widely utilized due to technical and implementation obstacles. This research introduces a comprehensive framework for protecting health applications from privacy and security threats, with a specific emphasis on gamified mental health apps designed to manage Attention Deficit Hyperactivity Disorder (ADHD) in children. Acknowledging the heightened sensitivity of mental health data, especially in applications for children, our framework prioritizes user-centered design and strong privacy measures. We suggest an identity management system based on blockchain technology to ensure secure and transparent credential management and incorporate Federated Learning to enable privacy-preserving AI-driven predictions. These advancements ensure compliance with data protection regulations, like GDPR, while meeting the needs of various stakeholders, including children, parents, educators, and healthcare professionals. © 2025 by the authors.</t>
        </is>
      </c>
      <c r="G1483" t="inlineStr">
        <is>
          <t>Unimodal</t>
        </is>
      </c>
      <c r="H1483" t="inlineStr">
        <is>
          <t>See abstract</t>
        </is>
      </c>
      <c r="I1483" t="inlineStr">
        <is>
          <t>See abstract</t>
        </is>
      </c>
      <c r="J1483" t="inlineStr">
        <is>
          <t>See abstract (AI/ML)</t>
        </is>
      </c>
      <c r="K1483" t="inlineStr">
        <is>
          <t>See abstract</t>
        </is>
      </c>
      <c r="M1483" t="inlineStr">
        <is>
          <t>See abstract</t>
        </is>
      </c>
      <c r="N1483" t="inlineStr">
        <is>
          <t>See abstract</t>
        </is>
      </c>
      <c r="O1483" t="inlineStr">
        <is>
          <t>Not verified from abstract</t>
        </is>
      </c>
      <c r="P1483" t="inlineStr">
        <is>
          <t>See abstract</t>
        </is>
      </c>
      <c r="Q1483" t="inlineStr">
        <is>
          <t>See abstract</t>
        </is>
      </c>
      <c r="R1483" t="inlineStr">
        <is>
          <t>Not reviewed (not included)</t>
        </is>
      </c>
      <c r="S1483" t="inlineStr">
        <is>
          <t>Not reviewed (not included)</t>
        </is>
      </c>
      <c r="T1483" t="inlineStr">
        <is>
          <t>Abstract screening only. No AI/ML Methods</t>
        </is>
      </c>
      <c r="U1483" t="inlineStr">
        <is>
          <t>EXCLUDE</t>
        </is>
      </c>
      <c r="V1483" t="inlineStr">
        <is>
          <t>E1-No AI/ML/DL: Abstract and title do not describe application of AI, ML, or DL methods</t>
        </is>
      </c>
      <c r="W1483" t="inlineStr">
        <is>
          <t>Excluded: No AI/ML Methods</t>
        </is>
      </c>
      <c r="X1483" t="inlineStr">
        <is>
          <t>Not assessed from abstract</t>
        </is>
      </c>
      <c r="Y1483" t="inlineStr">
        <is>
          <t>Scopus</t>
        </is>
      </c>
      <c r="Z1483" t="inlineStr">
        <is>
          <t>Not determined from abstract</t>
        </is>
      </c>
      <c r="AB1483" t="inlineStr">
        <is>
          <t>Not assessed (not included)</t>
        </is>
      </c>
      <c r="AC1483" t="inlineStr">
        <is>
          <t>Not assessed (not included)</t>
        </is>
      </c>
      <c r="AD1483" t="inlineStr">
        <is>
          <t>Sakka S.; Pavlidis N.; Liagkou V.; Panges I.; Filippidou D.E.; Stylios C.; Manos A.</t>
        </is>
      </c>
      <c r="AF1483" t="inlineStr">
        <is>
          <t>Gold OA (MDPI)</t>
        </is>
      </c>
      <c r="AH1483" t="inlineStr">
        <is>
          <t>Not assessed</t>
        </is>
      </c>
      <c r="AI1483" t="inlineStr">
        <is>
          <t>Not reported</t>
        </is>
      </c>
      <c r="AJ1483" t="inlineStr">
        <is>
          <t>Not reported</t>
        </is>
      </c>
      <c r="AK1483" t="inlineStr">
        <is>
          <t>Not reported</t>
        </is>
      </c>
      <c r="AL1483" t="inlineStr">
        <is>
          <t>Not reported</t>
        </is>
      </c>
      <c r="AM1483" t="inlineStr">
        <is>
          <t>Not reported</t>
        </is>
      </c>
      <c r="AN1483" t="inlineStr">
        <is>
          <t>Not reported</t>
        </is>
      </c>
      <c r="AO1483" t="inlineStr">
        <is>
          <t>Not reviewed</t>
        </is>
      </c>
      <c r="AP1483" t="inlineStr">
        <is>
          <t>Not reported</t>
        </is>
      </c>
      <c r="AQ1483" t="inlineStr">
        <is>
          <t>Not reported</t>
        </is>
      </c>
      <c r="AR1483" t="inlineStr">
        <is>
          <t>Not reported</t>
        </is>
      </c>
      <c r="AS1483" t="inlineStr">
        <is>
          <t>See abstract</t>
        </is>
      </c>
      <c r="AT1483" t="inlineStr">
        <is>
          <t>Not reviewed</t>
        </is>
      </c>
      <c r="AU1483" t="inlineStr">
        <is>
          <t>Not reviewed</t>
        </is>
      </c>
      <c r="AV1483" t="inlineStr">
        <is>
          <t>Not reviewed</t>
        </is>
      </c>
      <c r="AW1483" t="inlineStr">
        <is>
          <t>Not reviewed</t>
        </is>
      </c>
      <c r="AX1483" t="inlineStr">
        <is>
          <t>Not reported</t>
        </is>
      </c>
      <c r="AY1483" t="inlineStr">
        <is>
          <t>Not reported</t>
        </is>
      </c>
      <c r="AZ1483" t="inlineStr">
        <is>
          <t>Not reported</t>
        </is>
      </c>
      <c r="BA1483" t="inlineStr">
        <is>
          <t>Not reported</t>
        </is>
      </c>
      <c r="BB1483" t="inlineStr">
        <is>
          <t>Not reported</t>
        </is>
      </c>
      <c r="BC1483" t="inlineStr">
        <is>
          <t>Not reported</t>
        </is>
      </c>
      <c r="BD1483" t="inlineStr">
        <is>
          <t>Not reported</t>
        </is>
      </c>
      <c r="BE1483" t="inlineStr">
        <is>
          <t>Not reported</t>
        </is>
      </c>
      <c r="BF1483" t="inlineStr">
        <is>
          <t>Not reported</t>
        </is>
      </c>
      <c r="BG1483" t="inlineStr">
        <is>
          <t>Not reviewed (not included)</t>
        </is>
      </c>
      <c r="BH1483" t="inlineStr">
        <is>
          <t>N/A</t>
        </is>
      </c>
      <c r="BI1483" t="inlineStr">
        <is>
          <t>Not reviewed</t>
        </is>
      </c>
      <c r="BJ1483" t="inlineStr">
        <is>
          <t>Not reviewed</t>
        </is>
      </c>
      <c r="BK1483" t="inlineStr">
        <is>
          <t>Not reviewed</t>
        </is>
      </c>
      <c r="BL1483" t="inlineStr">
        <is>
          <t>Not reviewed</t>
        </is>
      </c>
      <c r="BM1483" t="inlineStr">
        <is>
          <t>Not reviewed (not included)</t>
        </is>
      </c>
      <c r="BN1483" t="inlineStr">
        <is>
          <t>No AI/ML Methods - E1-No AI/ML/DL: Abstract and title do not describe application of AI, ML, or DL methods</t>
        </is>
      </c>
      <c r="BO1483" t="inlineStr">
        <is>
          <t>Abstract-level screening only</t>
        </is>
      </c>
      <c r="BP1483" t="inlineStr">
        <is>
          <t>43</t>
        </is>
      </c>
    </row>
    <row r="1484">
      <c r="A1484" t="inlineStr">
        <is>
          <t>Neuroimaging endophenotypes reveal underlying mechanisms and genetic factors contributing to progression and development of four brain disorders</t>
        </is>
      </c>
      <c r="B1484" t="n">
        <v>2025</v>
      </c>
      <c r="C1484" t="inlineStr">
        <is>
          <t>Not checked</t>
        </is>
      </c>
      <c r="D1484" t="inlineStr">
        <is>
          <t>Not checked</t>
        </is>
      </c>
      <c r="E1484" t="inlineStr">
        <is>
          <t>10.1038/S41551-025-01412-W</t>
        </is>
      </c>
      <c r="F1484" t="inlineStr">
        <is>
          <t>Recent work leveraging artificial intelligence has offered promise to dissect disease heterogeneity by identifying complex intermediate brain phenotypes, called dimensional neuroimaging endophenotypes (DNEs). We advance the argument that these DNEs capture the degree of expression of respective neuroanatomical patterns measured, offering a dimensional neuroanatomical representation for studying disease heterogeneity and similarities of neurologic and neuropsychiatric diseases. We investigate the presence of nine DNEs derived from independent yet harmonized studies on Alzheimer’s disease, autism spectrum disorder, late-life depression and schizophrenia in the UK Biobank study. Phenome-wide associations align with genome-wide associations, revealing 31 genomic loci (P &lt; 5 × 10−8/9) associated with the nine DNEs. The nine DNEs, along with their polygenic risk scores, significantly enhanced the predictive accuracy for 14 systemic disease categories, particularly for conditions related to mental health and the central nervous system, as well as mortality outcomes. These findings underscore the potential of the nine DNEs to capture the expression of disease-related brain phenotypes in individuals of the general population and to relate such measures with genetics, lifestyle factors and chronic diseases. © The Author(s), under exclusive licence to Springer Nature Limited 2025.</t>
        </is>
      </c>
      <c r="G1484" t="inlineStr">
        <is>
          <t>Unimodal</t>
        </is>
      </c>
      <c r="H1484" t="inlineStr">
        <is>
          <t>See abstract</t>
        </is>
      </c>
      <c r="I1484" t="inlineStr">
        <is>
          <t>See abstract</t>
        </is>
      </c>
      <c r="J1484" t="inlineStr">
        <is>
          <t>See abstract (AI/ML)</t>
        </is>
      </c>
      <c r="K1484" t="inlineStr">
        <is>
          <t>See abstract</t>
        </is>
      </c>
      <c r="M1484" t="inlineStr">
        <is>
          <t>See abstract</t>
        </is>
      </c>
      <c r="N1484" t="inlineStr">
        <is>
          <t>See abstract</t>
        </is>
      </c>
      <c r="O1484" t="inlineStr">
        <is>
          <t>Not verified from abstract</t>
        </is>
      </c>
      <c r="P1484" t="inlineStr">
        <is>
          <t>See abstract</t>
        </is>
      </c>
      <c r="Q1484" t="inlineStr">
        <is>
          <t>See abstract</t>
        </is>
      </c>
      <c r="R1484" t="inlineStr">
        <is>
          <t>Not reviewed (not included)</t>
        </is>
      </c>
      <c r="S1484" t="inlineStr">
        <is>
          <t>Not reviewed (not included)</t>
        </is>
      </c>
      <c r="T1484" t="inlineStr">
        <is>
          <t>Abstract screening only. Non-ADHD Focused</t>
        </is>
      </c>
      <c r="U1484" t="inlineStr">
        <is>
          <t>EXCLUDE</t>
        </is>
      </c>
      <c r="V1484" t="inlineStr">
        <is>
          <t>E2-Not ADHD focused: Neither title nor abstract mentions ADHD or attention-deficit/hyperactivity</t>
        </is>
      </c>
      <c r="W1484" t="inlineStr">
        <is>
          <t>Excluded: Not ADHD Focused</t>
        </is>
      </c>
      <c r="X1484" t="inlineStr">
        <is>
          <t>Not assessed from abstract</t>
        </is>
      </c>
      <c r="Y1484" t="inlineStr">
        <is>
          <t>Scopus</t>
        </is>
      </c>
      <c r="Z1484" t="inlineStr">
        <is>
          <t>Not determined from abstract</t>
        </is>
      </c>
      <c r="AB1484" t="inlineStr">
        <is>
          <t>Not assessed (not included)</t>
        </is>
      </c>
      <c r="AC1484" t="inlineStr">
        <is>
          <t>Not assessed (not included)</t>
        </is>
      </c>
      <c r="AD1484" t="inlineStr">
        <is>
          <t>Wen J.; Skampardoni I.; Tian Y.E.; Yang Z.; Cui Y.; Erus G.; Hwang G.; Varol E.; Boquet-Pujadas A.; Chand G.B.; Nasrallah I.M.; Satterthwaite T.D.; Shou H.; Shen L.; Toga A.W.; Zalesky A.; Davatzikos C.</t>
        </is>
      </c>
      <c r="AF1484" t="inlineStr">
        <is>
          <t>Unknown - Verify via DOI</t>
        </is>
      </c>
      <c r="AH1484" t="inlineStr">
        <is>
          <t>Not assessed</t>
        </is>
      </c>
      <c r="AI1484" t="inlineStr">
        <is>
          <t>Not reported</t>
        </is>
      </c>
      <c r="AJ1484" t="inlineStr">
        <is>
          <t>Not reported</t>
        </is>
      </c>
      <c r="AK1484" t="inlineStr">
        <is>
          <t>Not reported</t>
        </is>
      </c>
      <c r="AL1484" t="inlineStr">
        <is>
          <t>Not reported</t>
        </is>
      </c>
      <c r="AM1484" t="inlineStr">
        <is>
          <t>Not reported</t>
        </is>
      </c>
      <c r="AN1484" t="inlineStr">
        <is>
          <t>Not reported</t>
        </is>
      </c>
      <c r="AO1484" t="inlineStr">
        <is>
          <t>Not reviewed</t>
        </is>
      </c>
      <c r="AP1484" t="inlineStr">
        <is>
          <t>Not reported</t>
        </is>
      </c>
      <c r="AQ1484" t="inlineStr">
        <is>
          <t>Not reported</t>
        </is>
      </c>
      <c r="AR1484" t="inlineStr">
        <is>
          <t>Not reported</t>
        </is>
      </c>
      <c r="AS1484" t="inlineStr">
        <is>
          <t>See abstract</t>
        </is>
      </c>
      <c r="AT1484" t="inlineStr">
        <is>
          <t>Not reviewed</t>
        </is>
      </c>
      <c r="AU1484" t="inlineStr">
        <is>
          <t>Not reviewed</t>
        </is>
      </c>
      <c r="AV1484" t="inlineStr">
        <is>
          <t>Not reviewed</t>
        </is>
      </c>
      <c r="AW1484" t="inlineStr">
        <is>
          <t>Not reviewed</t>
        </is>
      </c>
      <c r="AX1484" t="inlineStr">
        <is>
          <t>Not reported</t>
        </is>
      </c>
      <c r="AY1484" t="inlineStr">
        <is>
          <t>Not reported</t>
        </is>
      </c>
      <c r="AZ1484" t="inlineStr">
        <is>
          <t>Not reported</t>
        </is>
      </c>
      <c r="BA1484" t="inlineStr">
        <is>
          <t>Not reported</t>
        </is>
      </c>
      <c r="BB1484" t="inlineStr">
        <is>
          <t>Not reported</t>
        </is>
      </c>
      <c r="BC1484" t="inlineStr">
        <is>
          <t>Not reported</t>
        </is>
      </c>
      <c r="BD1484" t="inlineStr">
        <is>
          <t>Not reported</t>
        </is>
      </c>
      <c r="BE1484" t="inlineStr">
        <is>
          <t>Not reported</t>
        </is>
      </c>
      <c r="BF1484" t="inlineStr">
        <is>
          <t>Not reported</t>
        </is>
      </c>
      <c r="BG1484" t="inlineStr">
        <is>
          <t>Not reviewed (not included)</t>
        </is>
      </c>
      <c r="BH1484" t="inlineStr">
        <is>
          <t>N/A</t>
        </is>
      </c>
      <c r="BI1484" t="inlineStr">
        <is>
          <t>Not reviewed</t>
        </is>
      </c>
      <c r="BJ1484" t="inlineStr">
        <is>
          <t>Not reviewed</t>
        </is>
      </c>
      <c r="BK1484" t="inlineStr">
        <is>
          <t>Not reviewed</t>
        </is>
      </c>
      <c r="BL1484" t="inlineStr">
        <is>
          <t>Not reviewed</t>
        </is>
      </c>
      <c r="BM1484" t="inlineStr">
        <is>
          <t>Not reviewed (not included)</t>
        </is>
      </c>
      <c r="BN1484" t="inlineStr">
        <is>
          <t>Non-ADHD Focused - E2-Not ADHD focused: Neither title nor abstract mentions ADHD or attention-deficit/hyperactivity</t>
        </is>
      </c>
      <c r="BO1484" t="inlineStr">
        <is>
          <t>Abstract-level screening only</t>
        </is>
      </c>
      <c r="BP1484" t="inlineStr">
        <is>
          <t>Not reported</t>
        </is>
      </c>
    </row>
    <row r="1485">
      <c r="A1485" t="inlineStr">
        <is>
          <t>Detection of cortical arousals in sleep using multimodal wearable sensors and machine learning</t>
        </is>
      </c>
      <c r="B1485" t="n">
        <v>2025</v>
      </c>
      <c r="C1485" t="inlineStr">
        <is>
          <t>Not checked</t>
        </is>
      </c>
      <c r="D1485" t="inlineStr">
        <is>
          <t>Not checked</t>
        </is>
      </c>
      <c r="E1485" t="inlineStr">
        <is>
          <t>10.1038/S41598-025-27739-7</t>
        </is>
      </c>
      <c r="F1485" t="inlineStr">
        <is>
          <t>Cortical arousals are brief brain activations that disrupt sleep continuity and contribute to cardiovascular, cognitive, and behavioral impairments. Although polysomnography is the gold standard for arousal detection, its cost and complexity limit use in long-term or home-based monitoring. This study presents a noninvasive, machine learning–based framework for detecting cortical arousals using the RestEaze™ system, a leg-worn wearable that records multimodal physiological signals including accelerometry, gyroscope, photoplethysmography (PPG), and temperature. Across multiple methods tested, including logistic regression, XGBoost, and Random Forest classifiers, we found that features related to movement intensity were the most effective in identifying cortical arousals, while heart rate variability had a comparatively lower impact. The framework was evaluated in 14 children with attention-deficit/hyperactivity disorder (ADHD) undergoing assessment for restless leg syndrome–related sleep disruption. The Random Forest model achieved the best overall performance, with a ROC-AUC of 0.94 and an AUPRC of 0.55, substantially higher than the baseline prevalence of arousals (~ 0.07). For the arousal class specifically, it reached a precision of 0.57, recall of 0.78, and F1-score of 0.65. These findings support the feasibility of wearable-based machine learning for real-world arousal detection, demonstrated here in a pediatric ADHD cohort with sleep-related behavioral concerns. © The Author(s) 2025.</t>
        </is>
      </c>
      <c r="G1485" t="inlineStr">
        <is>
          <t>Unimodal</t>
        </is>
      </c>
      <c r="H1485" t="inlineStr">
        <is>
          <t>See abstract</t>
        </is>
      </c>
      <c r="I1485" t="inlineStr">
        <is>
          <t>See abstract</t>
        </is>
      </c>
      <c r="J1485" t="inlineStr">
        <is>
          <t>See abstract (AI/ML)</t>
        </is>
      </c>
      <c r="K1485" t="inlineStr">
        <is>
          <t>See abstract</t>
        </is>
      </c>
      <c r="M1485" t="inlineStr">
        <is>
          <t>See abstract</t>
        </is>
      </c>
      <c r="N1485" t="inlineStr">
        <is>
          <t>See abstract</t>
        </is>
      </c>
      <c r="O1485" t="inlineStr">
        <is>
          <t>Not verified from abstract</t>
        </is>
      </c>
      <c r="P1485" t="inlineStr">
        <is>
          <t>See abstract</t>
        </is>
      </c>
      <c r="Q1485" t="inlineStr">
        <is>
          <t>See abstract</t>
        </is>
      </c>
      <c r="R1485" t="inlineStr">
        <is>
          <t>Not reviewed (not included)</t>
        </is>
      </c>
      <c r="S1485" t="inlineStr">
        <is>
          <t>Not reviewed (not included)</t>
        </is>
      </c>
      <c r="T1485" t="inlineStr">
        <is>
          <t>Abstract screening only. Not Selected for Final 95 (Pending Full Text Review)</t>
        </is>
      </c>
      <c r="U1485" t="inlineStr">
        <is>
          <t>EXCLUDE</t>
        </is>
      </c>
      <c r="V14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85" t="inlineStr">
        <is>
          <t>Excluded: Other Criterion</t>
        </is>
      </c>
      <c r="X1485" t="inlineStr">
        <is>
          <t>Not assessed from abstract</t>
        </is>
      </c>
      <c r="Y1485" t="inlineStr">
        <is>
          <t>Scopus</t>
        </is>
      </c>
      <c r="Z1485" t="inlineStr">
        <is>
          <t>Not determined from abstract</t>
        </is>
      </c>
      <c r="AB1485" t="inlineStr">
        <is>
          <t>Not assessed (not included)</t>
        </is>
      </c>
      <c r="AC1485" t="inlineStr">
        <is>
          <t>Not assessed (not included)</t>
        </is>
      </c>
      <c r="AD1485" t="inlineStr">
        <is>
          <t>Kucukosmanoglu M.; Conklin S.; Bansal K.; Kaya S.; Anwar Y.; Dang Q.; Kargosha G.; Brooks J.; Feltch C.; Banerjee N.</t>
        </is>
      </c>
      <c r="AF1485" t="inlineStr">
        <is>
          <t>Gold OA (Nature Sci Reports)</t>
        </is>
      </c>
      <c r="AH1485" t="inlineStr">
        <is>
          <t>Not assessed</t>
        </is>
      </c>
      <c r="AI1485" t="inlineStr">
        <is>
          <t>Not reported</t>
        </is>
      </c>
      <c r="AJ1485" t="inlineStr">
        <is>
          <t>Not reported</t>
        </is>
      </c>
      <c r="AK1485" t="inlineStr">
        <is>
          <t>Not reported</t>
        </is>
      </c>
      <c r="AL1485" t="inlineStr">
        <is>
          <t>Not reported</t>
        </is>
      </c>
      <c r="AM1485" t="inlineStr">
        <is>
          <t>Not reported</t>
        </is>
      </c>
      <c r="AN1485" t="inlineStr">
        <is>
          <t>Not reported</t>
        </is>
      </c>
      <c r="AO1485" t="inlineStr">
        <is>
          <t>Not reviewed</t>
        </is>
      </c>
      <c r="AP1485" t="inlineStr">
        <is>
          <t>Not reported</t>
        </is>
      </c>
      <c r="AQ1485" t="inlineStr">
        <is>
          <t>Not reported</t>
        </is>
      </c>
      <c r="AR1485" t="inlineStr">
        <is>
          <t>Not reported</t>
        </is>
      </c>
      <c r="AS1485" t="inlineStr">
        <is>
          <t>See abstract</t>
        </is>
      </c>
      <c r="AT1485" t="inlineStr">
        <is>
          <t>Not reviewed</t>
        </is>
      </c>
      <c r="AU1485" t="inlineStr">
        <is>
          <t>Not reviewed</t>
        </is>
      </c>
      <c r="AV1485" t="inlineStr">
        <is>
          <t>Not reviewed</t>
        </is>
      </c>
      <c r="AW1485" t="inlineStr">
        <is>
          <t>Not reviewed</t>
        </is>
      </c>
      <c r="AX1485" t="inlineStr">
        <is>
          <t>Not reported</t>
        </is>
      </c>
      <c r="AY1485" t="inlineStr">
        <is>
          <t>Not reported</t>
        </is>
      </c>
      <c r="AZ1485" t="inlineStr">
        <is>
          <t>Not reported</t>
        </is>
      </c>
      <c r="BA1485" t="inlineStr">
        <is>
          <t>Not reported</t>
        </is>
      </c>
      <c r="BB1485" t="inlineStr">
        <is>
          <t>Not reported</t>
        </is>
      </c>
      <c r="BC1485" t="inlineStr">
        <is>
          <t>Not reported</t>
        </is>
      </c>
      <c r="BD1485" t="inlineStr">
        <is>
          <t>Not reported</t>
        </is>
      </c>
      <c r="BE1485" t="inlineStr">
        <is>
          <t>Not reported</t>
        </is>
      </c>
      <c r="BF1485" t="inlineStr">
        <is>
          <t>Not reported</t>
        </is>
      </c>
      <c r="BG1485" t="inlineStr">
        <is>
          <t>Not reviewed (not included)</t>
        </is>
      </c>
      <c r="BH1485" t="inlineStr">
        <is>
          <t>N/A</t>
        </is>
      </c>
      <c r="BI1485" t="inlineStr">
        <is>
          <t>Not reviewed</t>
        </is>
      </c>
      <c r="BJ1485" t="inlineStr">
        <is>
          <t>Not reviewed</t>
        </is>
      </c>
      <c r="BK1485" t="inlineStr">
        <is>
          <t>Not reviewed</t>
        </is>
      </c>
      <c r="BL1485" t="inlineStr">
        <is>
          <t>Not reviewed</t>
        </is>
      </c>
      <c r="BM1485" t="inlineStr">
        <is>
          <t>Not reviewed (not included)</t>
        </is>
      </c>
      <c r="BN1485" t="inlineStr">
        <is>
          <t>Not Selected for Final 95 (Pending Full Text Review) - Candidate paper not selected for final 95: Passed abstract screening but not included in final selec</t>
        </is>
      </c>
      <c r="BO1485" t="inlineStr">
        <is>
          <t>Abstract-level screening only</t>
        </is>
      </c>
      <c r="BP1485" t="inlineStr">
        <is>
          <t>44089</t>
        </is>
      </c>
    </row>
    <row r="1486">
      <c r="A1486" t="inlineStr">
        <is>
          <t>Ensembler_fMRI: An Intelligent Approach for the Early Prediction of Autism Disorder</t>
        </is>
      </c>
      <c r="B1486" t="n">
        <v>2025</v>
      </c>
      <c r="C1486" t="inlineStr">
        <is>
          <t>Not checked</t>
        </is>
      </c>
      <c r="D1486" t="inlineStr">
        <is>
          <t>Not checked</t>
        </is>
      </c>
      <c r="E1486" t="inlineStr">
        <is>
          <t>10.1016/J.PROCS.2025.04.142</t>
        </is>
      </c>
      <c r="F1486"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 © 2025 The Author(s). Published by Elsevier B.V.</t>
        </is>
      </c>
      <c r="G1486" t="inlineStr">
        <is>
          <t>Unimodal</t>
        </is>
      </c>
      <c r="H1486" t="inlineStr">
        <is>
          <t>See abstract</t>
        </is>
      </c>
      <c r="I1486" t="inlineStr">
        <is>
          <t>See abstract</t>
        </is>
      </c>
      <c r="J1486" t="inlineStr">
        <is>
          <t>See abstract (AI/ML)</t>
        </is>
      </c>
      <c r="K1486" t="inlineStr">
        <is>
          <t>See abstract</t>
        </is>
      </c>
      <c r="M1486" t="inlineStr">
        <is>
          <t>See abstract</t>
        </is>
      </c>
      <c r="N1486" t="inlineStr">
        <is>
          <t>See abstract</t>
        </is>
      </c>
      <c r="O1486" t="inlineStr">
        <is>
          <t>Not verified from abstract</t>
        </is>
      </c>
      <c r="P1486" t="inlineStr">
        <is>
          <t>See abstract</t>
        </is>
      </c>
      <c r="Q1486" t="inlineStr">
        <is>
          <t>See abstract</t>
        </is>
      </c>
      <c r="R1486" t="inlineStr">
        <is>
          <t>Not reviewed (not included)</t>
        </is>
      </c>
      <c r="S1486" t="inlineStr">
        <is>
          <t>Not reviewed (not included)</t>
        </is>
      </c>
      <c r="T1486" t="inlineStr">
        <is>
          <t>Abstract screening only. Not Selected for Final 95 (Pending Full Text Review)</t>
        </is>
      </c>
      <c r="U1486" t="inlineStr">
        <is>
          <t>EXCLUDE</t>
        </is>
      </c>
      <c r="V148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86" t="inlineStr">
        <is>
          <t>Excluded: Other Criterion</t>
        </is>
      </c>
      <c r="X1486" t="inlineStr">
        <is>
          <t>Not assessed from abstract</t>
        </is>
      </c>
      <c r="Y1486" t="inlineStr">
        <is>
          <t>Scopus</t>
        </is>
      </c>
      <c r="Z1486" t="inlineStr">
        <is>
          <t>Not determined from abstract</t>
        </is>
      </c>
      <c r="AB1486" t="inlineStr">
        <is>
          <t>Not assessed (not included)</t>
        </is>
      </c>
      <c r="AC1486" t="inlineStr">
        <is>
          <t>Not assessed (not included)</t>
        </is>
      </c>
      <c r="AD1486" t="inlineStr">
        <is>
          <t>Thakur R.; Malhotra D.; Mengi M.</t>
        </is>
      </c>
      <c r="AF1486" t="inlineStr">
        <is>
          <t>Hybrid OA (Elsevier)</t>
        </is>
      </c>
      <c r="AH1486" t="inlineStr">
        <is>
          <t>Not assessed</t>
        </is>
      </c>
      <c r="AI1486" t="inlineStr">
        <is>
          <t>Not reported</t>
        </is>
      </c>
      <c r="AJ1486" t="inlineStr">
        <is>
          <t>Not reported</t>
        </is>
      </c>
      <c r="AK1486" t="inlineStr">
        <is>
          <t>Not reported</t>
        </is>
      </c>
      <c r="AL1486" t="inlineStr">
        <is>
          <t>Not reported</t>
        </is>
      </c>
      <c r="AM1486" t="inlineStr">
        <is>
          <t>Not reported</t>
        </is>
      </c>
      <c r="AN1486" t="inlineStr">
        <is>
          <t>Not reported</t>
        </is>
      </c>
      <c r="AO1486" t="inlineStr">
        <is>
          <t>Not reviewed</t>
        </is>
      </c>
      <c r="AP1486" t="inlineStr">
        <is>
          <t>Not reported</t>
        </is>
      </c>
      <c r="AQ1486" t="inlineStr">
        <is>
          <t>Not reported</t>
        </is>
      </c>
      <c r="AR1486" t="inlineStr">
        <is>
          <t>Not reported</t>
        </is>
      </c>
      <c r="AS1486" t="inlineStr">
        <is>
          <t>See abstract</t>
        </is>
      </c>
      <c r="AT1486" t="inlineStr">
        <is>
          <t>Not reviewed</t>
        </is>
      </c>
      <c r="AU1486" t="inlineStr">
        <is>
          <t>Not reviewed</t>
        </is>
      </c>
      <c r="AV1486" t="inlineStr">
        <is>
          <t>Not reviewed</t>
        </is>
      </c>
      <c r="AW1486" t="inlineStr">
        <is>
          <t>Not reviewed</t>
        </is>
      </c>
      <c r="AX1486" t="inlineStr">
        <is>
          <t>Not reported</t>
        </is>
      </c>
      <c r="AY1486" t="inlineStr">
        <is>
          <t>Not reported</t>
        </is>
      </c>
      <c r="AZ1486" t="inlineStr">
        <is>
          <t>Not reported</t>
        </is>
      </c>
      <c r="BA1486" t="inlineStr">
        <is>
          <t>Not reported</t>
        </is>
      </c>
      <c r="BB1486" t="inlineStr">
        <is>
          <t>Not reported</t>
        </is>
      </c>
      <c r="BC1486" t="inlineStr">
        <is>
          <t>Not reported</t>
        </is>
      </c>
      <c r="BD1486" t="inlineStr">
        <is>
          <t>Not reported</t>
        </is>
      </c>
      <c r="BE1486" t="inlineStr">
        <is>
          <t>Not reported</t>
        </is>
      </c>
      <c r="BF1486" t="inlineStr">
        <is>
          <t>Not reported</t>
        </is>
      </c>
      <c r="BG1486" t="inlineStr">
        <is>
          <t>Not reviewed (not included)</t>
        </is>
      </c>
      <c r="BH1486" t="inlineStr">
        <is>
          <t>N/A</t>
        </is>
      </c>
      <c r="BI1486" t="inlineStr">
        <is>
          <t>Not reviewed</t>
        </is>
      </c>
      <c r="BJ1486" t="inlineStr">
        <is>
          <t>Not reviewed</t>
        </is>
      </c>
      <c r="BK1486" t="inlineStr">
        <is>
          <t>Not reviewed</t>
        </is>
      </c>
      <c r="BL1486" t="inlineStr">
        <is>
          <t>Not reviewed</t>
        </is>
      </c>
      <c r="BM1486" t="inlineStr">
        <is>
          <t>Not reviewed (not included)</t>
        </is>
      </c>
      <c r="BN1486" t="inlineStr">
        <is>
          <t>Not Selected for Final 95 (Pending Full Text Review) - Candidate paper not selected for final 95: Passed abstract screening but not included in final selec</t>
        </is>
      </c>
      <c r="BO1486" t="inlineStr">
        <is>
          <t>Abstract-level screening only</t>
        </is>
      </c>
      <c r="BP1486" t="inlineStr">
        <is>
          <t>Not reported</t>
        </is>
      </c>
    </row>
    <row r="1487">
      <c r="A1487" t="inlineStr">
        <is>
          <t>A 4D transformer with spatiotemporal attentions for universal diagnosis of brain disorders</t>
        </is>
      </c>
      <c r="B1487" t="n">
        <v>2026</v>
      </c>
      <c r="C1487" t="inlineStr">
        <is>
          <t>Not checked</t>
        </is>
      </c>
      <c r="D1487" t="inlineStr">
        <is>
          <t>Not checked</t>
        </is>
      </c>
      <c r="E1487" t="inlineStr">
        <is>
          <t>10.1016/J.NEUCOM.2025.132068</t>
        </is>
      </c>
      <c r="F1487" t="inlineStr">
        <is>
          <t>Recent advances in radiological imaging have facilitated the emergence of deep learning models for detecting brain disorders from fMRI data. However, disease-specific spatial and temporal characteristics, biological variability, heterogeneous regional significance, and limited spatiotemporal resolution hinder the extraction of general brain patterns, which makes it difficult to develop a powerful diagnostic model. In this paper, we propose a universal model that learns generalized brain patterns from fMRI sequences and performs diagnosis for multiple disorders. To recognize spatial and temporal patterns, it exploits a novel attention mechanism and contrastive semi-supervised learning to extract generalized brain patterns. Subsequently, instead of requiring separate models for each disease, it diagnoses multiple diseases with a single model through multi-task learning. Experiments on four different diseases datasets demonstrate that the proposed model yields an accuracy gain of 5 % point and outperforms state-of-the-art methods by up to 3 % point for individual disease benchmarks. Further analysis reveals that it effectively identifies global spatiotemporal patterns in the brain and robustly captures the neurological signatures required for each disorder. © 2025 Elsevier B.V.</t>
        </is>
      </c>
      <c r="G1487" t="inlineStr">
        <is>
          <t>Unimodal</t>
        </is>
      </c>
      <c r="H1487" t="inlineStr">
        <is>
          <t>See abstract</t>
        </is>
      </c>
      <c r="I1487" t="inlineStr">
        <is>
          <t>See abstract</t>
        </is>
      </c>
      <c r="J1487" t="inlineStr">
        <is>
          <t>See abstract (AI/ML)</t>
        </is>
      </c>
      <c r="K1487" t="inlineStr">
        <is>
          <t>See abstract</t>
        </is>
      </c>
      <c r="M1487" t="inlineStr">
        <is>
          <t>See abstract</t>
        </is>
      </c>
      <c r="N1487" t="inlineStr">
        <is>
          <t>See abstract</t>
        </is>
      </c>
      <c r="O1487" t="inlineStr">
        <is>
          <t>Not verified from abstract</t>
        </is>
      </c>
      <c r="P1487" t="inlineStr">
        <is>
          <t>See abstract</t>
        </is>
      </c>
      <c r="Q1487" t="inlineStr">
        <is>
          <t>See abstract</t>
        </is>
      </c>
      <c r="R1487" t="inlineStr">
        <is>
          <t>Not reviewed (not included)</t>
        </is>
      </c>
      <c r="S1487" t="inlineStr">
        <is>
          <t>Not reviewed (not included)</t>
        </is>
      </c>
      <c r="T1487" t="inlineStr">
        <is>
          <t>Abstract screening only. Out of Date Range</t>
        </is>
      </c>
      <c r="U1487" t="inlineStr">
        <is>
          <t>EXCLUDE</t>
        </is>
      </c>
      <c r="V1487" t="inlineStr">
        <is>
          <t>E4-Year: Published 2026, outside 2019-2025 window</t>
        </is>
      </c>
      <c r="W1487" t="inlineStr">
        <is>
          <t>Out of Date Range</t>
        </is>
      </c>
      <c r="X1487" t="inlineStr">
        <is>
          <t>Not assessed from abstract</t>
        </is>
      </c>
      <c r="Y1487" t="inlineStr">
        <is>
          <t>Scopus</t>
        </is>
      </c>
      <c r="Z1487" t="inlineStr">
        <is>
          <t>Not determined from abstract</t>
        </is>
      </c>
      <c r="AB1487" t="inlineStr">
        <is>
          <t>Not assessed (not included)</t>
        </is>
      </c>
      <c r="AC1487" t="inlineStr">
        <is>
          <t>Not assessed (not included)</t>
        </is>
      </c>
      <c r="AD1487" t="inlineStr">
        <is>
          <t>Moon H.-J.; Cho S.-B.</t>
        </is>
      </c>
      <c r="AF1487" t="inlineStr">
        <is>
          <t>Hybrid OA (Elsevier)</t>
        </is>
      </c>
      <c r="AH1487" t="inlineStr">
        <is>
          <t>Not assessed</t>
        </is>
      </c>
      <c r="AI1487" t="inlineStr">
        <is>
          <t>Not reported</t>
        </is>
      </c>
      <c r="AJ1487" t="inlineStr">
        <is>
          <t>Not reported</t>
        </is>
      </c>
      <c r="AK1487" t="inlineStr">
        <is>
          <t>Not reported</t>
        </is>
      </c>
      <c r="AL1487" t="inlineStr">
        <is>
          <t>Not reported</t>
        </is>
      </c>
      <c r="AM1487" t="inlineStr">
        <is>
          <t>Not reported</t>
        </is>
      </c>
      <c r="AN1487" t="inlineStr">
        <is>
          <t>Not reported</t>
        </is>
      </c>
      <c r="AO1487" t="inlineStr">
        <is>
          <t>Not reviewed</t>
        </is>
      </c>
      <c r="AP1487" t="inlineStr">
        <is>
          <t>Not reported</t>
        </is>
      </c>
      <c r="AQ1487" t="inlineStr">
        <is>
          <t>Not reported</t>
        </is>
      </c>
      <c r="AR1487" t="inlineStr">
        <is>
          <t>Not reported</t>
        </is>
      </c>
      <c r="AS1487" t="inlineStr">
        <is>
          <t>See abstract</t>
        </is>
      </c>
      <c r="AT1487" t="inlineStr">
        <is>
          <t>Not reviewed</t>
        </is>
      </c>
      <c r="AU1487" t="inlineStr">
        <is>
          <t>Not reviewed</t>
        </is>
      </c>
      <c r="AV1487" t="inlineStr">
        <is>
          <t>Not reviewed</t>
        </is>
      </c>
      <c r="AW1487" t="inlineStr">
        <is>
          <t>Not reviewed</t>
        </is>
      </c>
      <c r="AX1487" t="inlineStr">
        <is>
          <t>Not reported</t>
        </is>
      </c>
      <c r="AY1487" t="inlineStr">
        <is>
          <t>Not reported</t>
        </is>
      </c>
      <c r="AZ1487" t="inlineStr">
        <is>
          <t>Not reported</t>
        </is>
      </c>
      <c r="BA1487" t="inlineStr">
        <is>
          <t>Not reported</t>
        </is>
      </c>
      <c r="BB1487" t="inlineStr">
        <is>
          <t>Not reported</t>
        </is>
      </c>
      <c r="BC1487" t="inlineStr">
        <is>
          <t>Not reported</t>
        </is>
      </c>
      <c r="BD1487" t="inlineStr">
        <is>
          <t>Not reported</t>
        </is>
      </c>
      <c r="BE1487" t="inlineStr">
        <is>
          <t>Not reported</t>
        </is>
      </c>
      <c r="BF1487" t="inlineStr">
        <is>
          <t>Not reported</t>
        </is>
      </c>
      <c r="BG1487" t="inlineStr">
        <is>
          <t>Not reviewed (not included)</t>
        </is>
      </c>
      <c r="BH1487" t="inlineStr">
        <is>
          <t>N/A</t>
        </is>
      </c>
      <c r="BI1487" t="inlineStr">
        <is>
          <t>Not reviewed</t>
        </is>
      </c>
      <c r="BJ1487" t="inlineStr">
        <is>
          <t>Not reviewed</t>
        </is>
      </c>
      <c r="BK1487" t="inlineStr">
        <is>
          <t>Not reviewed</t>
        </is>
      </c>
      <c r="BL1487" t="inlineStr">
        <is>
          <t>Not reviewed</t>
        </is>
      </c>
      <c r="BM1487" t="inlineStr">
        <is>
          <t>Not reviewed (not included)</t>
        </is>
      </c>
      <c r="BN1487" t="inlineStr">
        <is>
          <t>Out of Date Range - E4-Year: Published 2026, outside 2019-2025 window</t>
        </is>
      </c>
      <c r="BO1487" t="inlineStr">
        <is>
          <t>Abstract-level screening only</t>
        </is>
      </c>
      <c r="BP1487" t="inlineStr">
        <is>
          <t>Not reported</t>
        </is>
      </c>
    </row>
    <row r="1488">
      <c r="A1488" t="inlineStr">
        <is>
          <t>Machine learning-driven analysis of temporal pupil dynamics for interpretable ADHD diagnosis</t>
        </is>
      </c>
      <c r="B1488" t="n">
        <v>2025</v>
      </c>
      <c r="C1488" t="inlineStr">
        <is>
          <t>Not checked</t>
        </is>
      </c>
      <c r="D1488" t="inlineStr">
        <is>
          <t>Not checked</t>
        </is>
      </c>
      <c r="E1488" t="inlineStr">
        <is>
          <t>10.1016/J.COMPBIOMED.2025.110878</t>
        </is>
      </c>
      <c r="F1488" t="inlineStr">
        <is>
          <t>Attention-deficit/hyperactivity disorder (ADHD) is a prevalent neurodevelopmental disorder characterized by inattention and hyperactivity. Current diagnostic methods rely on bias-prone subjective assessments, such as clinical interviews and behavior rating scales. Objective biomarkers remain elusive hindering standardized ADHD diagnosis. Pupillometry, measuring pupil responses linked to cognition and attention, offers a promising, objective alternative. However, prior work often overlooks clinically relevant features and lacks interpretability, limiting clinical adoption. We introduce an interpretable machine-learning framework leveraging temporal pupil dynamics to classify ADHD and control groups. The primary novelty of our work lies in identifying and statistically validating task-aligned features-specifically, novel dynamic pupil dilation and constriction rates extracted in block-wise temporal segments-which capture subtle attentional fluctuations overlooked by prior models. We analyzed published pupillometry data from 49 participants (21 controls, 28 ADHD, 17 assessed on and off medication) during a visuospatial working memory task. Candidate features were identified through statistical analyses using mixed analysis of variance. Classification models were trained to prioritize interpretability by utilizing statistically significant, literature-supported features. Model transparency was enhanced with heatmaps and feature-importance charts. The models demonstrated strong classification performance: using pupil features alone yielded 84.4% accuracy (area under the receiver operating characteristic (AUROC) 88.6%). Including task performance improved accuracy to 86.7% (AUROC 91.5%). Final integration of reaction time metrics achieved 88.9% accuracy (AUROC 90.8%), with 97.8% sensitivity and 82.2% specificity. By leveraging interpretable, dynamic pupil metrics, our approach advances objective, reproducible ADHD diagnosis and supports clinical deployment. © 2025 Elsevie</t>
        </is>
      </c>
      <c r="G1488" t="inlineStr">
        <is>
          <t>Unimodal</t>
        </is>
      </c>
      <c r="H1488" t="inlineStr">
        <is>
          <t>See abstract</t>
        </is>
      </c>
      <c r="I1488" t="inlineStr">
        <is>
          <t>See abstract</t>
        </is>
      </c>
      <c r="J1488" t="inlineStr">
        <is>
          <t>See abstract (AI/ML)</t>
        </is>
      </c>
      <c r="K1488" t="inlineStr">
        <is>
          <t>See abstract</t>
        </is>
      </c>
      <c r="M1488" t="inlineStr">
        <is>
          <t>See abstract</t>
        </is>
      </c>
      <c r="N1488" t="inlineStr">
        <is>
          <t>See abstract</t>
        </is>
      </c>
      <c r="O1488" t="inlineStr">
        <is>
          <t>Not verified from abstract</t>
        </is>
      </c>
      <c r="P1488" t="inlineStr">
        <is>
          <t>See abstract</t>
        </is>
      </c>
      <c r="Q1488" t="inlineStr">
        <is>
          <t>See abstract</t>
        </is>
      </c>
      <c r="R1488" t="inlineStr">
        <is>
          <t>Not reviewed (not included)</t>
        </is>
      </c>
      <c r="S1488" t="inlineStr">
        <is>
          <t>Not reviewed (not included)</t>
        </is>
      </c>
      <c r="T1488" t="inlineStr">
        <is>
          <t>Abstract screening only. Not Selected for Final 95 (Pending Full Text Review)</t>
        </is>
      </c>
      <c r="U1488" t="inlineStr">
        <is>
          <t>EXCLUDE</t>
        </is>
      </c>
      <c r="V148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88" t="inlineStr">
        <is>
          <t>Excluded: Other Criterion</t>
        </is>
      </c>
      <c r="X1488" t="inlineStr">
        <is>
          <t>Not assessed from abstract</t>
        </is>
      </c>
      <c r="Y1488" t="inlineStr">
        <is>
          <t>Scopus</t>
        </is>
      </c>
      <c r="Z1488" t="inlineStr">
        <is>
          <t>Not determined from abstract</t>
        </is>
      </c>
      <c r="AB1488" t="inlineStr">
        <is>
          <t>Not assessed (not included)</t>
        </is>
      </c>
      <c r="AC1488" t="inlineStr">
        <is>
          <t>Not assessed (not included)</t>
        </is>
      </c>
      <c r="AD1488" t="inlineStr">
        <is>
          <t>Sharma S.; Chakrabarty M.; Ray S.B.; Shukla J.</t>
        </is>
      </c>
      <c r="AF1488" t="inlineStr">
        <is>
          <t>Hybrid OA (Elsevier)</t>
        </is>
      </c>
      <c r="AH1488" t="inlineStr">
        <is>
          <t>Not assessed</t>
        </is>
      </c>
      <c r="AI1488" t="inlineStr">
        <is>
          <t>Not reported</t>
        </is>
      </c>
      <c r="AJ1488" t="n">
        <v>21</v>
      </c>
      <c r="AK1488" t="inlineStr">
        <is>
          <t>Not reported</t>
        </is>
      </c>
      <c r="AL1488" t="inlineStr">
        <is>
          <t>Not reported</t>
        </is>
      </c>
      <c r="AM1488" t="inlineStr">
        <is>
          <t>Not reported</t>
        </is>
      </c>
      <c r="AN1488" t="inlineStr">
        <is>
          <t>Not reported</t>
        </is>
      </c>
      <c r="AO1488" t="inlineStr">
        <is>
          <t>Not reviewed</t>
        </is>
      </c>
      <c r="AP1488" t="inlineStr">
        <is>
          <t>Not reported</t>
        </is>
      </c>
      <c r="AQ1488" t="inlineStr">
        <is>
          <t>Not reported</t>
        </is>
      </c>
      <c r="AR1488" t="inlineStr">
        <is>
          <t>Not reported</t>
        </is>
      </c>
      <c r="AS1488" t="inlineStr">
        <is>
          <t>See abstract</t>
        </is>
      </c>
      <c r="AT1488" t="inlineStr">
        <is>
          <t>Not reviewed</t>
        </is>
      </c>
      <c r="AU1488" t="inlineStr">
        <is>
          <t>Not reviewed</t>
        </is>
      </c>
      <c r="AV1488" t="inlineStr">
        <is>
          <t>Not reviewed</t>
        </is>
      </c>
      <c r="AW1488" t="inlineStr">
        <is>
          <t>Not reviewed</t>
        </is>
      </c>
      <c r="AX1488" t="inlineStr">
        <is>
          <t>Not reported</t>
        </is>
      </c>
      <c r="AY1488" t="inlineStr">
        <is>
          <t>Not reported</t>
        </is>
      </c>
      <c r="AZ1488" t="inlineStr">
        <is>
          <t>Not reported</t>
        </is>
      </c>
      <c r="BA1488" t="inlineStr">
        <is>
          <t>Not reported</t>
        </is>
      </c>
      <c r="BB1488" t="inlineStr">
        <is>
          <t>Not reported</t>
        </is>
      </c>
      <c r="BC1488" t="inlineStr">
        <is>
          <t>Not reported</t>
        </is>
      </c>
      <c r="BD1488" t="inlineStr">
        <is>
          <t>Not reported</t>
        </is>
      </c>
      <c r="BE1488" t="inlineStr">
        <is>
          <t>Not reported</t>
        </is>
      </c>
      <c r="BF1488" t="inlineStr">
        <is>
          <t>Not reported</t>
        </is>
      </c>
      <c r="BG1488" t="inlineStr">
        <is>
          <t>Not reviewed (not included)</t>
        </is>
      </c>
      <c r="BH1488" t="inlineStr">
        <is>
          <t>N/A</t>
        </is>
      </c>
      <c r="BI1488" t="inlineStr">
        <is>
          <t>Not reviewed</t>
        </is>
      </c>
      <c r="BJ1488" t="inlineStr">
        <is>
          <t>Not reviewed</t>
        </is>
      </c>
      <c r="BK1488" t="inlineStr">
        <is>
          <t>Not reviewed</t>
        </is>
      </c>
      <c r="BL1488" t="inlineStr">
        <is>
          <t>Not reviewed</t>
        </is>
      </c>
      <c r="BM1488" t="inlineStr">
        <is>
          <t>Not reviewed (not included)</t>
        </is>
      </c>
      <c r="BN1488" t="inlineStr">
        <is>
          <t>Not Selected for Final 95 (Pending Full Text Review) - Candidate paper not selected for final 95: Passed abstract screening but not included in final selec</t>
        </is>
      </c>
      <c r="BO1488" t="inlineStr">
        <is>
          <t>Abstract-level screening only</t>
        </is>
      </c>
      <c r="BP1488" t="inlineStr">
        <is>
          <t>Not reported</t>
        </is>
      </c>
    </row>
    <row r="1489">
      <c r="A1489" t="inlineStr">
        <is>
          <t>Conceptual and methodological flaws undermine claims of a link between the gut microbiome and autism</t>
        </is>
      </c>
      <c r="B1489" t="n">
        <v>2026</v>
      </c>
      <c r="C1489" t="inlineStr">
        <is>
          <t>Not checked</t>
        </is>
      </c>
      <c r="D1489" t="inlineStr">
        <is>
          <t>Not checked</t>
        </is>
      </c>
      <c r="E1489" t="inlineStr">
        <is>
          <t>10.1016/J.NEURON.2025.10.006</t>
        </is>
      </c>
      <c r="F1489" t="inlineStr">
        <is>
          <t>The idea that the gut microbiome causally contributes to autism has gained currency in the scientific literature and popular press. Support for this hypothesis comes from three lines of evidence: human observational studies, preclinical experiments in mice, and human clinical trials. We critically assessed this literature and found that it is beset by conceptual and methodological flaws and limitations that undermine claims that the gut microbiome is causally involved in the etiology or pathophysiology of autism. © 2025 The Author(s).</t>
        </is>
      </c>
      <c r="G1489" t="inlineStr">
        <is>
          <t>Unimodal</t>
        </is>
      </c>
      <c r="H1489" t="inlineStr">
        <is>
          <t>See abstract</t>
        </is>
      </c>
      <c r="I1489" t="inlineStr">
        <is>
          <t>See abstract</t>
        </is>
      </c>
      <c r="J1489" t="inlineStr">
        <is>
          <t>See abstract (AI/ML)</t>
        </is>
      </c>
      <c r="K1489" t="inlineStr">
        <is>
          <t>See abstract</t>
        </is>
      </c>
      <c r="M1489" t="inlineStr">
        <is>
          <t>See abstract</t>
        </is>
      </c>
      <c r="N1489" t="inlineStr">
        <is>
          <t>See abstract</t>
        </is>
      </c>
      <c r="O1489" t="inlineStr">
        <is>
          <t>Not verified from abstract</t>
        </is>
      </c>
      <c r="P1489" t="inlineStr">
        <is>
          <t>See abstract</t>
        </is>
      </c>
      <c r="Q1489" t="inlineStr">
        <is>
          <t>See abstract</t>
        </is>
      </c>
      <c r="R1489" t="inlineStr">
        <is>
          <t>Not reviewed (not included)</t>
        </is>
      </c>
      <c r="S1489" t="inlineStr">
        <is>
          <t>Not reviewed (not included)</t>
        </is>
      </c>
      <c r="T1489" t="inlineStr">
        <is>
          <t>Abstract screening only. Out of Date Range</t>
        </is>
      </c>
      <c r="U1489" t="inlineStr">
        <is>
          <t>EXCLUDE</t>
        </is>
      </c>
      <c r="V1489" t="inlineStr">
        <is>
          <t>E4-Year: Published 2026, outside 2019-2025 window</t>
        </is>
      </c>
      <c r="W1489" t="inlineStr">
        <is>
          <t>Out of Date Range</t>
        </is>
      </c>
      <c r="X1489" t="inlineStr">
        <is>
          <t>Not assessed from abstract</t>
        </is>
      </c>
      <c r="Y1489" t="inlineStr">
        <is>
          <t>Scopus</t>
        </is>
      </c>
      <c r="Z1489" t="inlineStr">
        <is>
          <t>Not determined from abstract</t>
        </is>
      </c>
      <c r="AB1489" t="inlineStr">
        <is>
          <t>Not assessed (not included)</t>
        </is>
      </c>
      <c r="AC1489" t="inlineStr">
        <is>
          <t>Not assessed (not included)</t>
        </is>
      </c>
      <c r="AD1489" t="inlineStr">
        <is>
          <t>Mitchell K.J.; Dahly D.L.; Bishop D.V.M.</t>
        </is>
      </c>
      <c r="AF1489" t="inlineStr">
        <is>
          <t>Hybrid OA (Elsevier)</t>
        </is>
      </c>
      <c r="AH1489" t="inlineStr">
        <is>
          <t>Not assessed</t>
        </is>
      </c>
      <c r="AI1489" t="inlineStr">
        <is>
          <t>Not reported</t>
        </is>
      </c>
      <c r="AJ1489" t="inlineStr">
        <is>
          <t>Not reported</t>
        </is>
      </c>
      <c r="AK1489" t="inlineStr">
        <is>
          <t>Not reported</t>
        </is>
      </c>
      <c r="AL1489" t="inlineStr">
        <is>
          <t>Not reported</t>
        </is>
      </c>
      <c r="AM1489" t="inlineStr">
        <is>
          <t>Not reported</t>
        </is>
      </c>
      <c r="AN1489" t="inlineStr">
        <is>
          <t>Not reported</t>
        </is>
      </c>
      <c r="AO1489" t="inlineStr">
        <is>
          <t>Not reviewed</t>
        </is>
      </c>
      <c r="AP1489" t="inlineStr">
        <is>
          <t>Not reported</t>
        </is>
      </c>
      <c r="AQ1489" t="inlineStr">
        <is>
          <t>Not reported</t>
        </is>
      </c>
      <c r="AR1489" t="inlineStr">
        <is>
          <t>Not reported</t>
        </is>
      </c>
      <c r="AS1489" t="inlineStr">
        <is>
          <t>See abstract</t>
        </is>
      </c>
      <c r="AT1489" t="inlineStr">
        <is>
          <t>Not reviewed</t>
        </is>
      </c>
      <c r="AU1489" t="inlineStr">
        <is>
          <t>Not reviewed</t>
        </is>
      </c>
      <c r="AV1489" t="inlineStr">
        <is>
          <t>Not reviewed</t>
        </is>
      </c>
      <c r="AW1489" t="inlineStr">
        <is>
          <t>Not reviewed</t>
        </is>
      </c>
      <c r="AX1489" t="inlineStr">
        <is>
          <t>Not reported</t>
        </is>
      </c>
      <c r="AY1489" t="inlineStr">
        <is>
          <t>Not reported</t>
        </is>
      </c>
      <c r="AZ1489" t="inlineStr">
        <is>
          <t>Not reported</t>
        </is>
      </c>
      <c r="BA1489" t="inlineStr">
        <is>
          <t>Not reported</t>
        </is>
      </c>
      <c r="BB1489" t="inlineStr">
        <is>
          <t>Not reported</t>
        </is>
      </c>
      <c r="BC1489" t="inlineStr">
        <is>
          <t>Not reported</t>
        </is>
      </c>
      <c r="BD1489" t="inlineStr">
        <is>
          <t>Not reported</t>
        </is>
      </c>
      <c r="BE1489" t="inlineStr">
        <is>
          <t>Not reported</t>
        </is>
      </c>
      <c r="BF1489" t="inlineStr">
        <is>
          <t>Not reported</t>
        </is>
      </c>
      <c r="BG1489" t="inlineStr">
        <is>
          <t>Not reviewed (not included)</t>
        </is>
      </c>
      <c r="BH1489" t="inlineStr">
        <is>
          <t>N/A</t>
        </is>
      </c>
      <c r="BI1489" t="inlineStr">
        <is>
          <t>Not reviewed</t>
        </is>
      </c>
      <c r="BJ1489" t="inlineStr">
        <is>
          <t>Not reviewed</t>
        </is>
      </c>
      <c r="BK1489" t="inlineStr">
        <is>
          <t>Not reviewed</t>
        </is>
      </c>
      <c r="BL1489" t="inlineStr">
        <is>
          <t>Not reviewed</t>
        </is>
      </c>
      <c r="BM1489" t="inlineStr">
        <is>
          <t>Not reviewed (not included)</t>
        </is>
      </c>
      <c r="BN1489" t="inlineStr">
        <is>
          <t>Out of Date Range - E4-Year: Published 2026, outside 2019-2025 window</t>
        </is>
      </c>
      <c r="BO1489" t="inlineStr">
        <is>
          <t>Abstract-level screening only</t>
        </is>
      </c>
      <c r="BP1489" t="inlineStr">
        <is>
          <t>Not reported</t>
        </is>
      </c>
    </row>
    <row r="1490">
      <c r="A1490" t="inlineStr">
        <is>
          <t>Unmet Needs and Service Priorities for ADHD in Australia: AI-Assisted Analysis of Senate Inquiry Submissions</t>
        </is>
      </c>
      <c r="B1490" t="n">
        <v>2026</v>
      </c>
      <c r="C1490" t="inlineStr">
        <is>
          <t>Not checked</t>
        </is>
      </c>
      <c r="D1490" t="inlineStr">
        <is>
          <t>Not checked</t>
        </is>
      </c>
      <c r="E1490" t="inlineStr">
        <is>
          <t>10.3390/IJERPH23010123</t>
        </is>
      </c>
      <c r="F1490" t="inlineStr">
        <is>
          <t>Objective: To analyse written submissions from individuals and families with lived experience of attention-deficit hyperactivity disorder (ADHD) to the 2023 Australian Senate Inquiry, using artificial intelligence (AI)-assisted thematic analysis. The aim was to identify priority concerns, service needs, and community-proposed solutions. Methods: A mixed-methods study of 505 publicly available submissions from individuals with ADHD and their families. Submissions were analysed using large language model (LLM)-assisted data extraction and thematic clustering, with human validation and review. Main Outcome Measures: Frequency and thematic distribution of (1) problems experienced; (2) services wanted; and (3) solutions suggested. Results: Thematic analysis of 480 eligible submissions revealed high costs and long wait times for assessment and treatment (each cited by 46%), lack of specialised care (39%), diagnostic delays (36%), and gender bias (27%). The most common service request was for affordable and accessible ADHD-specific care (71%), followed by services tailored to diverse populations and life stages. Proposed solutions focused on Medicare-funded access to psychological and psychiatric services (68%), expanded roles for general practitioners, improved provider training (39%), and recognition of ADHD under the National Disability Insurance Scheme. Submissions also highlighted misalignment between current clinical guidelines and public expectations. Conclusions: The findings highlight substantial unmet needs and systemic barriers in ADHD diagnosis and care in Australia. The AI-assisted analysis of consumer submissions offers a scalable method for integrating lived experience into policy development, providing numerical weighting to the individuals’ responses. Coordinated reforms in access, funding, and workforce training are needed to align services with both clinical evidence and community expectations. © 2026 by the authors.</t>
        </is>
      </c>
      <c r="G1490" t="inlineStr">
        <is>
          <t>Unimodal</t>
        </is>
      </c>
      <c r="H1490" t="inlineStr">
        <is>
          <t>See abstract</t>
        </is>
      </c>
      <c r="I1490" t="inlineStr">
        <is>
          <t>See abstract</t>
        </is>
      </c>
      <c r="J1490" t="inlineStr">
        <is>
          <t>See abstract (AI/ML)</t>
        </is>
      </c>
      <c r="K1490" t="inlineStr">
        <is>
          <t>See abstract</t>
        </is>
      </c>
      <c r="M1490" t="inlineStr">
        <is>
          <t>See abstract</t>
        </is>
      </c>
      <c r="N1490" t="inlineStr">
        <is>
          <t>See abstract</t>
        </is>
      </c>
      <c r="O1490" t="inlineStr">
        <is>
          <t>Not verified from abstract</t>
        </is>
      </c>
      <c r="P1490" t="inlineStr">
        <is>
          <t>See abstract</t>
        </is>
      </c>
      <c r="Q1490" t="inlineStr">
        <is>
          <t>See abstract</t>
        </is>
      </c>
      <c r="R1490" t="inlineStr">
        <is>
          <t>Not reviewed (not included)</t>
        </is>
      </c>
      <c r="S1490" t="inlineStr">
        <is>
          <t>Not reviewed (not included)</t>
        </is>
      </c>
      <c r="T1490" t="inlineStr">
        <is>
          <t>Abstract screening only. Out of Date Range</t>
        </is>
      </c>
      <c r="U1490" t="inlineStr">
        <is>
          <t>EXCLUDE</t>
        </is>
      </c>
      <c r="V1490" t="inlineStr">
        <is>
          <t>E4-Year: Published 2026, outside 2019-2025 window</t>
        </is>
      </c>
      <c r="W1490" t="inlineStr">
        <is>
          <t>Out of Date Range</t>
        </is>
      </c>
      <c r="X1490" t="inlineStr">
        <is>
          <t>Not assessed from abstract</t>
        </is>
      </c>
      <c r="Y1490" t="inlineStr">
        <is>
          <t>Scopus</t>
        </is>
      </c>
      <c r="Z1490" t="inlineStr">
        <is>
          <t>Not determined from abstract</t>
        </is>
      </c>
      <c r="AB1490" t="inlineStr">
        <is>
          <t>Not assessed (not included)</t>
        </is>
      </c>
      <c r="AC1490" t="inlineStr">
        <is>
          <t>Not assessed (not included)</t>
        </is>
      </c>
      <c r="AD1490" t="inlineStr">
        <is>
          <t>Hudson B.; Connell S.; Kurumlian A.; Fernandes A.; Bhurawala H.; Poulton A.</t>
        </is>
      </c>
      <c r="AF1490" t="inlineStr">
        <is>
          <t>Gold OA (MDPI)</t>
        </is>
      </c>
      <c r="AH1490" t="inlineStr">
        <is>
          <t>Not assessed</t>
        </is>
      </c>
      <c r="AI1490" t="inlineStr">
        <is>
          <t>Not reported</t>
        </is>
      </c>
      <c r="AJ1490" t="inlineStr">
        <is>
          <t>Not reported</t>
        </is>
      </c>
      <c r="AK1490" t="inlineStr">
        <is>
          <t>Not reported</t>
        </is>
      </c>
      <c r="AL1490" t="inlineStr">
        <is>
          <t>Not reported</t>
        </is>
      </c>
      <c r="AM1490" t="inlineStr">
        <is>
          <t>Not reported</t>
        </is>
      </c>
      <c r="AN1490" t="inlineStr">
        <is>
          <t>Not reported</t>
        </is>
      </c>
      <c r="AO1490" t="inlineStr">
        <is>
          <t>Not reviewed</t>
        </is>
      </c>
      <c r="AP1490" t="inlineStr">
        <is>
          <t>Not reported</t>
        </is>
      </c>
      <c r="AQ1490" t="inlineStr">
        <is>
          <t>Not reported</t>
        </is>
      </c>
      <c r="AR1490" t="inlineStr">
        <is>
          <t>Not reported</t>
        </is>
      </c>
      <c r="AS1490" t="inlineStr">
        <is>
          <t>See abstract</t>
        </is>
      </c>
      <c r="AT1490" t="inlineStr">
        <is>
          <t>Not reviewed</t>
        </is>
      </c>
      <c r="AU1490" t="inlineStr">
        <is>
          <t>Not reviewed</t>
        </is>
      </c>
      <c r="AV1490" t="inlineStr">
        <is>
          <t>Not reviewed</t>
        </is>
      </c>
      <c r="AW1490" t="inlineStr">
        <is>
          <t>Not reviewed</t>
        </is>
      </c>
      <c r="AX1490" t="inlineStr">
        <is>
          <t>Not reported</t>
        </is>
      </c>
      <c r="AY1490" t="inlineStr">
        <is>
          <t>Not reported</t>
        </is>
      </c>
      <c r="AZ1490" t="inlineStr">
        <is>
          <t>Not reported</t>
        </is>
      </c>
      <c r="BA1490" t="inlineStr">
        <is>
          <t>Not reported</t>
        </is>
      </c>
      <c r="BB1490" t="inlineStr">
        <is>
          <t>Not reported</t>
        </is>
      </c>
      <c r="BC1490" t="inlineStr">
        <is>
          <t>Not reported</t>
        </is>
      </c>
      <c r="BD1490" t="inlineStr">
        <is>
          <t>Not reported</t>
        </is>
      </c>
      <c r="BE1490" t="inlineStr">
        <is>
          <t>Not reported</t>
        </is>
      </c>
      <c r="BF1490" t="inlineStr">
        <is>
          <t>Not reported</t>
        </is>
      </c>
      <c r="BG1490" t="inlineStr">
        <is>
          <t>Not reviewed (not included)</t>
        </is>
      </c>
      <c r="BH1490" t="inlineStr">
        <is>
          <t>N/A</t>
        </is>
      </c>
      <c r="BI1490" t="inlineStr">
        <is>
          <t>Not reviewed</t>
        </is>
      </c>
      <c r="BJ1490" t="inlineStr">
        <is>
          <t>Not reviewed</t>
        </is>
      </c>
      <c r="BK1490" t="inlineStr">
        <is>
          <t>Not reviewed</t>
        </is>
      </c>
      <c r="BL1490" t="inlineStr">
        <is>
          <t>Not reviewed</t>
        </is>
      </c>
      <c r="BM1490" t="inlineStr">
        <is>
          <t>Not reviewed (not included)</t>
        </is>
      </c>
      <c r="BN1490" t="inlineStr">
        <is>
          <t>Out of Date Range - E4-Year: Published 2026, outside 2019-2025 window</t>
        </is>
      </c>
      <c r="BO1490" t="inlineStr">
        <is>
          <t>Abstract-level screening only</t>
        </is>
      </c>
      <c r="BP1490" t="inlineStr">
        <is>
          <t>123</t>
        </is>
      </c>
    </row>
    <row r="1491">
      <c r="A1491" t="inlineStr">
        <is>
          <t>A brief review of MRI studies in patients with attention-deficit/hyperactivity disorder and future perspectives</t>
        </is>
      </c>
      <c r="B1491" t="n">
        <v>2025</v>
      </c>
      <c r="C1491" t="inlineStr">
        <is>
          <t>Not checked</t>
        </is>
      </c>
      <c r="D1491" t="inlineStr">
        <is>
          <t>Not checked</t>
        </is>
      </c>
      <c r="E1491" t="inlineStr">
        <is>
          <t>10.1016/J.BRAINDEV.2025.104340</t>
        </is>
      </c>
      <c r="F1491" t="inlineStr">
        <is>
          <t xml:space="preserve">Attention-deficit/hyperactivity disorder (ADHD) is a prevalent neurodevelopmental disorder characterized by persistent inattention, hyperactivity, and/or impulsivity that significantly affects academic, occupational, and social functioning. This review summarizes key findings of structural and functional magnetic resonance imaging (MRI) studies investigating the neural underpinnings of ADHD, focusing on T1-weighted structural MRI, diffusion tensor imaging (DTI), task-based functional MRI (task fMRI), and resting-state functional MRI (rs-fMRI). T1-weighted structural MRI studies have revealed reduced gray matter volume in regions implicated in executive function, particularly the frontal cortex, basal ganglia, and cerebellum, along with evidence of delayed cortical maturation. DTI findings highlighted abnormalities in white matter integrity, particularly in the fronto-striatal-cerebellar circuits and connections between the corpus callosum and cingulum. Task fMRI studies have demonstrated reduced activation of brain networks involved in cognitive control, timing, and reward processing, including fronto-striatal and fronto-parietal networks. Furthermore, rs-fMRI research has shown altered connectivity patterns within and between key brain networks, including the default mode, fronto-parietal, and salience networks. Despite these insights, inconsistencies across studies underscore the need for larger and more standardized research efforts. Future research should employ multimodal imaging techniques and advanced analytical methods such as machine learning to better subtype ADHD and customize interventions. Moreover, establishing harmonized imaging protocols across institutions, as exemplified by innovative strategies, such as the traveling-subject method, is crucial for mitigating intersite variability. Through collaborative efforts, neuroimaging studies in ADHD are anticipated to enhance our understanding of the disorder's heterogeneity while informing the development </t>
        </is>
      </c>
      <c r="G1491" t="inlineStr">
        <is>
          <t>Unimodal</t>
        </is>
      </c>
      <c r="H1491" t="inlineStr">
        <is>
          <t>See abstract</t>
        </is>
      </c>
      <c r="I1491" t="inlineStr">
        <is>
          <t>See abstract</t>
        </is>
      </c>
      <c r="J1491" t="inlineStr">
        <is>
          <t>See abstract (AI/ML)</t>
        </is>
      </c>
      <c r="K1491" t="inlineStr">
        <is>
          <t>See abstract</t>
        </is>
      </c>
      <c r="M1491" t="inlineStr">
        <is>
          <t>See abstract</t>
        </is>
      </c>
      <c r="N1491" t="inlineStr">
        <is>
          <t>See abstract</t>
        </is>
      </c>
      <c r="O1491" t="inlineStr">
        <is>
          <t>Not verified from abstract</t>
        </is>
      </c>
      <c r="P1491" t="inlineStr">
        <is>
          <t>See abstract</t>
        </is>
      </c>
      <c r="Q1491" t="inlineStr">
        <is>
          <t>See abstract</t>
        </is>
      </c>
      <c r="R1491" t="inlineStr">
        <is>
          <t>Not reviewed (not included)</t>
        </is>
      </c>
      <c r="S1491" t="inlineStr">
        <is>
          <t>Not reviewed (not included)</t>
        </is>
      </c>
      <c r="T1491" t="inlineStr">
        <is>
          <t>Abstract screening only. Not Primary Research</t>
        </is>
      </c>
      <c r="U1491" t="inlineStr">
        <is>
          <t>EXCLUDE</t>
        </is>
      </c>
      <c r="V1491" t="inlineStr">
        <is>
          <t>E6-Not Primary Research: Title/abstract indicates systematic review, meta-analysis, or review paper</t>
        </is>
      </c>
      <c r="W1491" t="inlineStr">
        <is>
          <t>Excluded: Not Primary Research</t>
        </is>
      </c>
      <c r="X1491" t="inlineStr">
        <is>
          <t>Not assessed from abstract</t>
        </is>
      </c>
      <c r="Y1491" t="inlineStr">
        <is>
          <t>Scopus</t>
        </is>
      </c>
      <c r="Z1491" t="inlineStr">
        <is>
          <t>Not determined from abstract</t>
        </is>
      </c>
      <c r="AB1491" t="inlineStr">
        <is>
          <t>Not assessed (not included)</t>
        </is>
      </c>
      <c r="AC1491" t="inlineStr">
        <is>
          <t>Not assessed (not included)</t>
        </is>
      </c>
      <c r="AD1491" t="inlineStr">
        <is>
          <t>Mizuno Y.; Yamashita M.; Shou Q.; Hamatani S.; Cai W.</t>
        </is>
      </c>
      <c r="AF1491" t="inlineStr">
        <is>
          <t>Hybrid OA (Elsevier)</t>
        </is>
      </c>
      <c r="AH1491" t="inlineStr">
        <is>
          <t>Not assessed</t>
        </is>
      </c>
      <c r="AI1491" t="inlineStr">
        <is>
          <t>Not reported</t>
        </is>
      </c>
      <c r="AJ1491" t="inlineStr">
        <is>
          <t>Not reported</t>
        </is>
      </c>
      <c r="AK1491" t="inlineStr">
        <is>
          <t>Not reported</t>
        </is>
      </c>
      <c r="AL1491" t="inlineStr">
        <is>
          <t>Not reported</t>
        </is>
      </c>
      <c r="AM1491" t="inlineStr">
        <is>
          <t>Not reported</t>
        </is>
      </c>
      <c r="AN1491" t="inlineStr">
        <is>
          <t>Not reported</t>
        </is>
      </c>
      <c r="AO1491" t="inlineStr">
        <is>
          <t>Not reviewed</t>
        </is>
      </c>
      <c r="AP1491" t="inlineStr">
        <is>
          <t>Not reported</t>
        </is>
      </c>
      <c r="AQ1491" t="inlineStr">
        <is>
          <t>Not reported</t>
        </is>
      </c>
      <c r="AR1491" t="inlineStr">
        <is>
          <t>Not reported</t>
        </is>
      </c>
      <c r="AS1491" t="inlineStr">
        <is>
          <t>See abstract</t>
        </is>
      </c>
      <c r="AT1491" t="inlineStr">
        <is>
          <t>Not reviewed</t>
        </is>
      </c>
      <c r="AU1491" t="inlineStr">
        <is>
          <t>Not reviewed</t>
        </is>
      </c>
      <c r="AV1491" t="inlineStr">
        <is>
          <t>Not reviewed</t>
        </is>
      </c>
      <c r="AW1491" t="inlineStr">
        <is>
          <t>Not reviewed</t>
        </is>
      </c>
      <c r="AX1491" t="inlineStr">
        <is>
          <t>Not reported</t>
        </is>
      </c>
      <c r="AY1491" t="inlineStr">
        <is>
          <t>Not reported</t>
        </is>
      </c>
      <c r="AZ1491" t="inlineStr">
        <is>
          <t>Not reported</t>
        </is>
      </c>
      <c r="BA1491" t="inlineStr">
        <is>
          <t>Not reported</t>
        </is>
      </c>
      <c r="BB1491" t="inlineStr">
        <is>
          <t>Not reported</t>
        </is>
      </c>
      <c r="BC1491" t="inlineStr">
        <is>
          <t>Not reported</t>
        </is>
      </c>
      <c r="BD1491" t="inlineStr">
        <is>
          <t>Not reported</t>
        </is>
      </c>
      <c r="BE1491" t="inlineStr">
        <is>
          <t>Not reported</t>
        </is>
      </c>
      <c r="BF1491" t="inlineStr">
        <is>
          <t>Not reported</t>
        </is>
      </c>
      <c r="BG1491" t="inlineStr">
        <is>
          <t>Not reviewed (not included)</t>
        </is>
      </c>
      <c r="BH1491" t="inlineStr">
        <is>
          <t>N/A</t>
        </is>
      </c>
      <c r="BI1491" t="inlineStr">
        <is>
          <t>Not reviewed</t>
        </is>
      </c>
      <c r="BJ1491" t="inlineStr">
        <is>
          <t>Not reviewed</t>
        </is>
      </c>
      <c r="BK1491" t="inlineStr">
        <is>
          <t>Not reviewed</t>
        </is>
      </c>
      <c r="BL1491" t="inlineStr">
        <is>
          <t>Not reviewed</t>
        </is>
      </c>
      <c r="BM1491" t="inlineStr">
        <is>
          <t>Not reviewed (not included)</t>
        </is>
      </c>
      <c r="BN1491" t="inlineStr">
        <is>
          <t>Not Primary Research - E6-Not Primary Research: Title/abstract indicates systematic review, meta-analysis, or review paper</t>
        </is>
      </c>
      <c r="BO1491" t="inlineStr">
        <is>
          <t>Abstract-level screening only</t>
        </is>
      </c>
      <c r="BP1491" t="inlineStr">
        <is>
          <t>104339</t>
        </is>
      </c>
    </row>
    <row r="1492">
      <c r="A1492" t="inlineStr">
        <is>
          <t>A review of ADHD detection studies with machine learning methods using rsfMRI data</t>
        </is>
      </c>
      <c r="B1492" t="n">
        <v>2024</v>
      </c>
      <c r="C1492" t="inlineStr">
        <is>
          <t>Not checked</t>
        </is>
      </c>
      <c r="D1492" t="inlineStr">
        <is>
          <t>Not checked</t>
        </is>
      </c>
      <c r="E1492" t="inlineStr">
        <is>
          <t>10.1002/NBM.5138</t>
        </is>
      </c>
      <c r="F1492" t="inlineStr">
        <is>
          <t>Attention deficit hyperactivity disorder (ADHD) is a common mental health condition that significantly affects school-age children, causing difficulties with learning and daily functioning. Early identification is crucial, and reliable and objective diagnostic tools are necessary. However, current clinical evaluations of behavioral symptoms can be inconsistent and subjective. Functional magnetic resonance imaging (fMRI) is a non-invasive technique that has proven effective in detecting brain abnormalities in individuals with ADHD. Recent studies have shown promising outcomes in using resting state fMRI (rsfMRI)-based brain functional networks to diagnose various brain disorders, including ADHD. Several review papers have examined the detection of other diseases using fMRI data and machine learning or deep learning methods. However, no review paper has specifically addressed ADHD. Therefore, this study aims to contribute to the literature by reviewing the use of rsfMRI data and machine learning methods for detection of ADHD. The study provides general information about fMRI databases and detailed knowledge of the ADHD-200 database, which is commonly used for ADHD detection. It also emphasizes the importance of examining all stages of the process, including network and atlas selection, feature extraction, and feature selection, before the classification stage. The study compares the performance, advantages, and disadvantages of previous studies in detail. This comprehensive approach may be a useful starting point for new researchers in this area. © 2024 The Authors. NMR in Biomedicine published by John Wiley &amp; Sons Ltd.</t>
        </is>
      </c>
      <c r="G1492" t="inlineStr">
        <is>
          <t>Unimodal</t>
        </is>
      </c>
      <c r="H1492" t="inlineStr">
        <is>
          <t>See abstract</t>
        </is>
      </c>
      <c r="I1492" t="inlineStr">
        <is>
          <t>See abstract</t>
        </is>
      </c>
      <c r="J1492" t="inlineStr">
        <is>
          <t>See abstract (AI/ML)</t>
        </is>
      </c>
      <c r="K1492" t="inlineStr">
        <is>
          <t>See abstract</t>
        </is>
      </c>
      <c r="M1492" t="inlineStr">
        <is>
          <t>See abstract</t>
        </is>
      </c>
      <c r="N1492" t="inlineStr">
        <is>
          <t>See abstract</t>
        </is>
      </c>
      <c r="O1492" t="inlineStr">
        <is>
          <t>Not verified from abstract</t>
        </is>
      </c>
      <c r="P1492" t="inlineStr">
        <is>
          <t>See abstract</t>
        </is>
      </c>
      <c r="Q1492" t="inlineStr">
        <is>
          <t>See abstract</t>
        </is>
      </c>
      <c r="R1492" t="inlineStr">
        <is>
          <t>Not reviewed (not included)</t>
        </is>
      </c>
      <c r="S1492" t="inlineStr">
        <is>
          <t>Not reviewed (not included)</t>
        </is>
      </c>
      <c r="T1492" t="inlineStr">
        <is>
          <t>Abstract screening only. Not Primary Research</t>
        </is>
      </c>
      <c r="U1492" t="inlineStr">
        <is>
          <t>EXCLUDE</t>
        </is>
      </c>
      <c r="V1492" t="inlineStr">
        <is>
          <t>E6-Not Primary Research: Title/abstract indicates systematic review, meta-analysis, or review paper</t>
        </is>
      </c>
      <c r="W1492" t="inlineStr">
        <is>
          <t>Excluded: Not Primary Research</t>
        </is>
      </c>
      <c r="X1492" t="inlineStr">
        <is>
          <t>Not assessed from abstract</t>
        </is>
      </c>
      <c r="Y1492" t="inlineStr">
        <is>
          <t>Scopus</t>
        </is>
      </c>
      <c r="Z1492" t="inlineStr">
        <is>
          <t>Not determined from abstract</t>
        </is>
      </c>
      <c r="AB1492" t="inlineStr">
        <is>
          <t>Not assessed (not included)</t>
        </is>
      </c>
      <c r="AC1492" t="inlineStr">
        <is>
          <t>Not assessed (not included)</t>
        </is>
      </c>
      <c r="AD1492" t="inlineStr">
        <is>
          <t>Taspinar G.; Ozkurt N.</t>
        </is>
      </c>
      <c r="AF1492" t="inlineStr">
        <is>
          <t>Hybrid OA (Wiley)</t>
        </is>
      </c>
      <c r="AH1492" t="inlineStr">
        <is>
          <t>Not assessed</t>
        </is>
      </c>
      <c r="AI1492" t="inlineStr">
        <is>
          <t>Not reported</t>
        </is>
      </c>
      <c r="AJ1492" t="inlineStr">
        <is>
          <t>Not reported</t>
        </is>
      </c>
      <c r="AK1492" t="inlineStr">
        <is>
          <t>Not reported</t>
        </is>
      </c>
      <c r="AL1492" t="inlineStr">
        <is>
          <t>Not reported</t>
        </is>
      </c>
      <c r="AM1492" t="inlineStr">
        <is>
          <t>Not reported</t>
        </is>
      </c>
      <c r="AN1492" t="inlineStr">
        <is>
          <t>Not reported</t>
        </is>
      </c>
      <c r="AO1492" t="inlineStr">
        <is>
          <t>Not reviewed</t>
        </is>
      </c>
      <c r="AP1492" t="inlineStr">
        <is>
          <t>Not reported</t>
        </is>
      </c>
      <c r="AQ1492" t="inlineStr">
        <is>
          <t>Not reported</t>
        </is>
      </c>
      <c r="AR1492" t="inlineStr">
        <is>
          <t>Not reported</t>
        </is>
      </c>
      <c r="AS1492" t="inlineStr">
        <is>
          <t>See abstract</t>
        </is>
      </c>
      <c r="AT1492" t="inlineStr">
        <is>
          <t>Not reviewed</t>
        </is>
      </c>
      <c r="AU1492" t="inlineStr">
        <is>
          <t>Not reviewed</t>
        </is>
      </c>
      <c r="AV1492" t="inlineStr">
        <is>
          <t>Not reviewed</t>
        </is>
      </c>
      <c r="AW1492" t="inlineStr">
        <is>
          <t>Not reviewed</t>
        </is>
      </c>
      <c r="AX1492" t="inlineStr">
        <is>
          <t>Not reported</t>
        </is>
      </c>
      <c r="AY1492" t="inlineStr">
        <is>
          <t>Not reported</t>
        </is>
      </c>
      <c r="AZ1492" t="inlineStr">
        <is>
          <t>Not reported</t>
        </is>
      </c>
      <c r="BA1492" t="inlineStr">
        <is>
          <t>Not reported</t>
        </is>
      </c>
      <c r="BB1492" t="inlineStr">
        <is>
          <t>Not reported</t>
        </is>
      </c>
      <c r="BC1492" t="inlineStr">
        <is>
          <t>Not reported</t>
        </is>
      </c>
      <c r="BD1492" t="inlineStr">
        <is>
          <t>Not reported</t>
        </is>
      </c>
      <c r="BE1492" t="inlineStr">
        <is>
          <t>Not reported</t>
        </is>
      </c>
      <c r="BF1492" t="inlineStr">
        <is>
          <t>Not reported</t>
        </is>
      </c>
      <c r="BG1492" t="inlineStr">
        <is>
          <t>Not reviewed (not included)</t>
        </is>
      </c>
      <c r="BH1492" t="inlineStr">
        <is>
          <t>N/A</t>
        </is>
      </c>
      <c r="BI1492" t="inlineStr">
        <is>
          <t>Not reviewed</t>
        </is>
      </c>
      <c r="BJ1492" t="inlineStr">
        <is>
          <t>Not reviewed</t>
        </is>
      </c>
      <c r="BK1492" t="inlineStr">
        <is>
          <t>Not reviewed</t>
        </is>
      </c>
      <c r="BL1492" t="inlineStr">
        <is>
          <t>Not reviewed</t>
        </is>
      </c>
      <c r="BM1492" t="inlineStr">
        <is>
          <t>Not reviewed (not included)</t>
        </is>
      </c>
      <c r="BN1492" t="inlineStr">
        <is>
          <t>Not Primary Research - E6-Not Primary Research: Title/abstract indicates systematic review, meta-analysis, or review paper</t>
        </is>
      </c>
      <c r="BO1492" t="inlineStr">
        <is>
          <t>Abstract-level screening only</t>
        </is>
      </c>
      <c r="BP1492" t="inlineStr">
        <is>
          <t>Not reported</t>
        </is>
      </c>
    </row>
    <row r="1493">
      <c r="A1493" t="inlineStr">
        <is>
          <t>A Precision Mental Health Model for Predicting Stability of 4-year-olds' Attention Deficit/Hyperactivity Disorder Symptoms to Age 6 Diagnostic Status</t>
        </is>
      </c>
      <c r="B1493" t="n">
        <v>2024</v>
      </c>
      <c r="C1493" t="inlineStr">
        <is>
          <t>Not checked</t>
        </is>
      </c>
      <c r="D1493" t="inlineStr">
        <is>
          <t>Not checked</t>
        </is>
      </c>
      <c r="E1493" t="inlineStr">
        <is>
          <t>10.1016/J.ACAP.2023.09.003</t>
        </is>
      </c>
      <c r="F1493" t="inlineStr">
        <is>
          <t>Objective: Estimates of the stability of a preschooler's diagnosis of Attention Deficit/Hyperactivity Disorder (ADHD) into early elementary school vary greatly. Identified factors associated with diagnostic instability provide little guidance about the likelihood a particular child will have ADHD in elementary school. This study examined an approach to predicting age 6 ADHD-any subtype (ADHD-any) from preschoolers’ demographics and ADHD symptoms. Method: Participants were 796 preschool children (Mage = 4.44; 51% boys; 54% White, non-Hispanic) recruited from primary pediatric care and school settings. Parents completed ADHD Rating Scales at child ages 4 and 5 years, and a structured diagnostic interview (DISC-YC) at ages 4 and 6. Classification tree analyses (CTAs) examined the predictive utility of demographic and symptom variables at ages 4 and 5 years for age 6 ADHD. Results: Over half (52.05%) of preschoolers meeting diagnostic criteria for ADHD-any at age 4 did not meet those criteria at age 6; more than half (52.05%) meeting criteria for ADHD-any at age 6 had not met those criteria at age 4. A CTA conducted at age 4 predicted age 6 ADHD-any diagnosis 65.82% better than chance; an age 5 CTA predicted age 6 ADHD-any 70.60% better than chance. At age 4, likelihood of age 6 ADHD-any diagnosis varied from &lt;5% to &gt;40% across CTA tree branches and from &lt;5% to &gt;78% at age 5. Conclusions: Parent-reported patterns of preschool-age symptoms may differentially predict ADHD-any at age 6. Psychoeducation regarding these patterns may aid in decision about pursuing multidisciplinary evaluations or initiating treatment. © 2024 Academic Pediatric Association</t>
        </is>
      </c>
      <c r="G1493" t="inlineStr">
        <is>
          <t>Unimodal</t>
        </is>
      </c>
      <c r="H1493" t="inlineStr">
        <is>
          <t>See abstract</t>
        </is>
      </c>
      <c r="I1493" t="inlineStr">
        <is>
          <t>See abstract</t>
        </is>
      </c>
      <c r="J1493" t="inlineStr">
        <is>
          <t>See abstract (AI/ML)</t>
        </is>
      </c>
      <c r="K1493" t="inlineStr">
        <is>
          <t>See abstract</t>
        </is>
      </c>
      <c r="M1493" t="inlineStr">
        <is>
          <t>See abstract</t>
        </is>
      </c>
      <c r="N1493" t="inlineStr">
        <is>
          <t>See abstract</t>
        </is>
      </c>
      <c r="O1493" t="inlineStr">
        <is>
          <t>Not verified from abstract</t>
        </is>
      </c>
      <c r="P1493" t="inlineStr">
        <is>
          <t>See abstract</t>
        </is>
      </c>
      <c r="Q1493" t="inlineStr">
        <is>
          <t>See abstract</t>
        </is>
      </c>
      <c r="R1493" t="inlineStr">
        <is>
          <t>Not reviewed (not included)</t>
        </is>
      </c>
      <c r="S1493" t="inlineStr">
        <is>
          <t>Not reviewed (not included)</t>
        </is>
      </c>
      <c r="T1493" t="inlineStr">
        <is>
          <t>Abstract screening only. No AI/ML Methods</t>
        </is>
      </c>
      <c r="U1493" t="inlineStr">
        <is>
          <t>EXCLUDE</t>
        </is>
      </c>
      <c r="V1493" t="inlineStr">
        <is>
          <t>E1-No AI/ML/DL: Abstract and title do not describe application of AI, ML, or DL methods</t>
        </is>
      </c>
      <c r="W1493" t="inlineStr">
        <is>
          <t>Excluded: No AI/ML Methods</t>
        </is>
      </c>
      <c r="X1493" t="inlineStr">
        <is>
          <t>Not assessed from abstract</t>
        </is>
      </c>
      <c r="Y1493" t="inlineStr">
        <is>
          <t>Scopus</t>
        </is>
      </c>
      <c r="Z1493" t="inlineStr">
        <is>
          <t>Not determined from abstract</t>
        </is>
      </c>
      <c r="AB1493" t="inlineStr">
        <is>
          <t>Not assessed (not included)</t>
        </is>
      </c>
      <c r="AC1493" t="inlineStr">
        <is>
          <t>Not assessed (not included)</t>
        </is>
      </c>
      <c r="AD1493" t="inlineStr">
        <is>
          <t>Lavigne J.V.; Hopkins J.; Ballard R.J.; Gouze K.R.; Ariza A.J.; Martin C.P.</t>
        </is>
      </c>
      <c r="AF1493" t="inlineStr">
        <is>
          <t>Hybrid OA (Elsevier)</t>
        </is>
      </c>
      <c r="AH1493" t="inlineStr">
        <is>
          <t>Not assessed</t>
        </is>
      </c>
      <c r="AI1493" t="inlineStr">
        <is>
          <t>Not reported</t>
        </is>
      </c>
      <c r="AJ1493" t="inlineStr">
        <is>
          <t>Not reported</t>
        </is>
      </c>
      <c r="AK1493" t="inlineStr">
        <is>
          <t>Not reported</t>
        </is>
      </c>
      <c r="AL1493" t="inlineStr">
        <is>
          <t>Not reported</t>
        </is>
      </c>
      <c r="AM1493" t="inlineStr">
        <is>
          <t>Not reported</t>
        </is>
      </c>
      <c r="AN1493" t="inlineStr">
        <is>
          <t>Not reported</t>
        </is>
      </c>
      <c r="AO1493" t="inlineStr">
        <is>
          <t>Not reviewed</t>
        </is>
      </c>
      <c r="AP1493" t="inlineStr">
        <is>
          <t>Not reported</t>
        </is>
      </c>
      <c r="AQ1493" t="inlineStr">
        <is>
          <t>Not reported</t>
        </is>
      </c>
      <c r="AR1493" t="inlineStr">
        <is>
          <t>Not reported</t>
        </is>
      </c>
      <c r="AS1493" t="inlineStr">
        <is>
          <t>See abstract</t>
        </is>
      </c>
      <c r="AT1493" t="inlineStr">
        <is>
          <t>Not reviewed</t>
        </is>
      </c>
      <c r="AU1493" t="inlineStr">
        <is>
          <t>Not reviewed</t>
        </is>
      </c>
      <c r="AV1493" t="inlineStr">
        <is>
          <t>Not reviewed</t>
        </is>
      </c>
      <c r="AW1493" t="inlineStr">
        <is>
          <t>Not reviewed</t>
        </is>
      </c>
      <c r="AX1493" t="inlineStr">
        <is>
          <t>Not reported</t>
        </is>
      </c>
      <c r="AY1493" t="inlineStr">
        <is>
          <t>Not reported</t>
        </is>
      </c>
      <c r="AZ1493" t="inlineStr">
        <is>
          <t>Not reported</t>
        </is>
      </c>
      <c r="BA1493" t="inlineStr">
        <is>
          <t>Not reported</t>
        </is>
      </c>
      <c r="BB1493" t="inlineStr">
        <is>
          <t>Not reported</t>
        </is>
      </c>
      <c r="BC1493" t="inlineStr">
        <is>
          <t>Not reported</t>
        </is>
      </c>
      <c r="BD1493" t="inlineStr">
        <is>
          <t>Not reported</t>
        </is>
      </c>
      <c r="BE1493" t="inlineStr">
        <is>
          <t>Not reported</t>
        </is>
      </c>
      <c r="BF1493" t="inlineStr">
        <is>
          <t>Not reported</t>
        </is>
      </c>
      <c r="BG1493" t="inlineStr">
        <is>
          <t>Not reviewed (not included)</t>
        </is>
      </c>
      <c r="BH1493" t="inlineStr">
        <is>
          <t>N/A</t>
        </is>
      </c>
      <c r="BI1493" t="inlineStr">
        <is>
          <t>Not reviewed</t>
        </is>
      </c>
      <c r="BJ1493" t="inlineStr">
        <is>
          <t>Not reviewed</t>
        </is>
      </c>
      <c r="BK1493" t="inlineStr">
        <is>
          <t>Not reviewed</t>
        </is>
      </c>
      <c r="BL1493" t="inlineStr">
        <is>
          <t>Not reviewed</t>
        </is>
      </c>
      <c r="BM1493" t="inlineStr">
        <is>
          <t>Not reviewed (not included)</t>
        </is>
      </c>
      <c r="BN1493" t="inlineStr">
        <is>
          <t>No AI/ML Methods - E1-No AI/ML/DL: Abstract and title do not describe application of AI, ML, or DL methods</t>
        </is>
      </c>
      <c r="BO1493" t="inlineStr">
        <is>
          <t>Abstract-level screening only</t>
        </is>
      </c>
      <c r="BP1493" t="inlineStr">
        <is>
          <t>Not reported</t>
        </is>
      </c>
    </row>
    <row r="1494">
      <c r="A1494" t="inlineStr">
        <is>
          <t>Identifying neuroimaging biomarkers of attention-deficit hyperactivity disorder (ADHD) from cortical hemodynamic responses during Go/NoGo task using machine learning approaches</t>
        </is>
      </c>
      <c r="B1494" t="n">
        <v>2025</v>
      </c>
      <c r="C1494" t="inlineStr">
        <is>
          <t>Not checked</t>
        </is>
      </c>
      <c r="D1494" t="inlineStr">
        <is>
          <t>Not checked</t>
        </is>
      </c>
      <c r="E1494" t="inlineStr">
        <is>
          <t>10.1016/J.PNPBP.2025.111417</t>
        </is>
      </c>
      <c r="F1494" t="inlineStr">
        <is>
          <t>Background: Robust and reliable biomarkers for the objective diagnosis of attention deficit hyperactivity disorder (ADHD) are lacking. Here we aimed to detect the cortical hemodynamic properties of ADHD children during Go/NoGo task based on functional near-infrared spectroscopy (fNIRS) technology to identify neurobiological features for objective diagnosis. Methods: Ninety-seven children with ADHD and eighty-four children with healthy controls (HC) were recruited in this study. We calculated the difference between the peak oxyhemoglobin (oxy-Hb) concentration in Go/NoGo block and the baseline (Go block) of different regions of interest (ROI), the ROI hemodynamic responses in Go/NoGo block under general linear model, and functional connectivity (FC) between ROI. Then, we extracted important fNIRS features for distinguish ADHD and HC, and used four machine learning models combined with cross-validation to detect the effect of fNIRS on the classification and diagnosis of ADHD. Results: Children with ADHD exhibited abnormal activation in the right inferior frontal gyrus (IFG) and left precentral gyrus, along with altered connectivity patterns in frontoparietal regions (p &lt; 0.05). Among the classifiers, the Random Forest model achieved the best performance, with an average AUC of 0. 91, accuracy of 0.892, sensitivity of 0.95, and specificity of 0.824. The NoGo error rates, FC between the right superior frontal gyrus (SFG) and left SFG contributed the most in the model. Conclusion: The abnormal frontoparietal hemodynamic response in children with ADHD may serve as objective, quantifiable biomarkers for assessing executive dysfunction and facilitating early screening of ADHD. © 2024</t>
        </is>
      </c>
      <c r="G1494" t="inlineStr">
        <is>
          <t>Unimodal</t>
        </is>
      </c>
      <c r="H1494" t="inlineStr">
        <is>
          <t>See abstract</t>
        </is>
      </c>
      <c r="I1494" t="inlineStr">
        <is>
          <t>See abstract</t>
        </is>
      </c>
      <c r="J1494" t="inlineStr">
        <is>
          <t>See abstract (AI/ML)</t>
        </is>
      </c>
      <c r="K1494" t="inlineStr">
        <is>
          <t>See abstract</t>
        </is>
      </c>
      <c r="M1494" t="inlineStr">
        <is>
          <t>See abstract</t>
        </is>
      </c>
      <c r="N1494" t="inlineStr">
        <is>
          <t>See abstract</t>
        </is>
      </c>
      <c r="O1494" t="inlineStr">
        <is>
          <t>Not verified from abstract</t>
        </is>
      </c>
      <c r="P1494" t="inlineStr">
        <is>
          <t>See abstract</t>
        </is>
      </c>
      <c r="Q1494" t="inlineStr">
        <is>
          <t>See abstract</t>
        </is>
      </c>
      <c r="R1494" t="inlineStr">
        <is>
          <t>Not reviewed (not included)</t>
        </is>
      </c>
      <c r="S1494" t="inlineStr">
        <is>
          <t>Not reviewed (not included)</t>
        </is>
      </c>
      <c r="T1494" t="inlineStr">
        <is>
          <t>Abstract screening only. Not Selected for Final 95 (Pending Full Text Review)</t>
        </is>
      </c>
      <c r="U1494" t="inlineStr">
        <is>
          <t>EXCLUDE</t>
        </is>
      </c>
      <c r="V149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94" t="inlineStr">
        <is>
          <t>Excluded: Other Criterion</t>
        </is>
      </c>
      <c r="X1494" t="inlineStr">
        <is>
          <t>Not assessed from abstract</t>
        </is>
      </c>
      <c r="Y1494" t="inlineStr">
        <is>
          <t>Scopus</t>
        </is>
      </c>
      <c r="Z1494" t="inlineStr">
        <is>
          <t>Not determined from abstract</t>
        </is>
      </c>
      <c r="AB1494" t="inlineStr">
        <is>
          <t>Not assessed (not included)</t>
        </is>
      </c>
      <c r="AC1494" t="inlineStr">
        <is>
          <t>Not assessed (not included)</t>
        </is>
      </c>
      <c r="AD1494" t="inlineStr">
        <is>
          <t>Li X.; Liu X.; Jiang Y.; Cui J.; Ji Y.; Cheng F.; Zhou D.</t>
        </is>
      </c>
      <c r="AF1494" t="inlineStr">
        <is>
          <t>Hybrid OA (Elsevier)</t>
        </is>
      </c>
      <c r="AH1494" t="inlineStr">
        <is>
          <t>Not assessed</t>
        </is>
      </c>
      <c r="AI1494" t="inlineStr">
        <is>
          <t>Not reported</t>
        </is>
      </c>
      <c r="AJ1494" t="inlineStr">
        <is>
          <t>Not reported</t>
        </is>
      </c>
      <c r="AK1494" t="inlineStr">
        <is>
          <t>Not reported</t>
        </is>
      </c>
      <c r="AL1494" t="inlineStr">
        <is>
          <t>Not reported</t>
        </is>
      </c>
      <c r="AM1494" t="inlineStr">
        <is>
          <t>Not reported</t>
        </is>
      </c>
      <c r="AN1494" t="inlineStr">
        <is>
          <t>Not reported</t>
        </is>
      </c>
      <c r="AO1494" t="inlineStr">
        <is>
          <t>Not reviewed</t>
        </is>
      </c>
      <c r="AP1494" t="inlineStr">
        <is>
          <t>Not reported</t>
        </is>
      </c>
      <c r="AQ1494" t="inlineStr">
        <is>
          <t>Not reported</t>
        </is>
      </c>
      <c r="AR1494" t="inlineStr">
        <is>
          <t>Not reported</t>
        </is>
      </c>
      <c r="AS1494" t="inlineStr">
        <is>
          <t>See abstract</t>
        </is>
      </c>
      <c r="AT1494" t="inlineStr">
        <is>
          <t>Not reviewed</t>
        </is>
      </c>
      <c r="AU1494" t="inlineStr">
        <is>
          <t>Not reviewed</t>
        </is>
      </c>
      <c r="AV1494" t="inlineStr">
        <is>
          <t>Not reviewed</t>
        </is>
      </c>
      <c r="AW1494" t="inlineStr">
        <is>
          <t>Not reviewed</t>
        </is>
      </c>
      <c r="AX1494" t="inlineStr">
        <is>
          <t>Not reported</t>
        </is>
      </c>
      <c r="AY1494" t="inlineStr">
        <is>
          <t>Not reported</t>
        </is>
      </c>
      <c r="AZ1494" t="inlineStr">
        <is>
          <t>Not reported</t>
        </is>
      </c>
      <c r="BA1494" t="inlineStr">
        <is>
          <t>Not reported</t>
        </is>
      </c>
      <c r="BB1494" t="inlineStr">
        <is>
          <t>Not reported</t>
        </is>
      </c>
      <c r="BC1494" t="inlineStr">
        <is>
          <t>Not reported</t>
        </is>
      </c>
      <c r="BD1494" t="inlineStr">
        <is>
          <t>Not reported</t>
        </is>
      </c>
      <c r="BE1494" t="inlineStr">
        <is>
          <t>Not reported</t>
        </is>
      </c>
      <c r="BF1494" t="inlineStr">
        <is>
          <t>Not reported</t>
        </is>
      </c>
      <c r="BG1494" t="inlineStr">
        <is>
          <t>Not reviewed (not included)</t>
        </is>
      </c>
      <c r="BH1494" t="inlineStr">
        <is>
          <t>N/A</t>
        </is>
      </c>
      <c r="BI1494" t="inlineStr">
        <is>
          <t>Not reviewed</t>
        </is>
      </c>
      <c r="BJ1494" t="inlineStr">
        <is>
          <t>Not reviewed</t>
        </is>
      </c>
      <c r="BK1494" t="inlineStr">
        <is>
          <t>Not reviewed</t>
        </is>
      </c>
      <c r="BL1494" t="inlineStr">
        <is>
          <t>Not reviewed</t>
        </is>
      </c>
      <c r="BM1494" t="inlineStr">
        <is>
          <t>Not reviewed (not included)</t>
        </is>
      </c>
      <c r="BN1494" t="inlineStr">
        <is>
          <t>Not Selected for Final 95 (Pending Full Text Review) - Candidate paper not selected for final 95: Passed abstract screening but not included in final selec</t>
        </is>
      </c>
      <c r="BO1494" t="inlineStr">
        <is>
          <t>Abstract-level screening only</t>
        </is>
      </c>
      <c r="BP1494" t="inlineStr">
        <is>
          <t>Not reported</t>
        </is>
      </c>
    </row>
    <row r="1495">
      <c r="A1495" t="inlineStr">
        <is>
          <t>A neurofeedback-guided EEG and BCI framework for personalized attention rehabilitation in ADHD</t>
        </is>
      </c>
      <c r="B1495" t="n">
        <v>2026</v>
      </c>
      <c r="C1495" t="inlineStr">
        <is>
          <t>Not checked</t>
        </is>
      </c>
      <c r="D1495" t="inlineStr">
        <is>
          <t>Not checked</t>
        </is>
      </c>
      <c r="E1495" t="inlineStr">
        <is>
          <t>10.1016/J.NEUROSCIENCE.2026.03.010</t>
        </is>
      </c>
      <c r="F1495" t="inlineStr">
        <is>
          <t>The integration of game-based cognitive training with electroencephalography (EEG)-based brain-computer interaction (BCI) has demonstrated potential for enhancing attention among individuals with attention-deficit hyperactivity disorder (ADHD). However, existing systems often lack adaptive difficulty regulation and rely solely on single-modal assessments, thereby limiting personalization and sustained engagement. This study developed and assessed an adaptive, multi-task EEG–BCI training system that combines real-time neurofeedback with machine learning-driven customization to bolster attentional capabilities. Fifty participants (25 with ADHD and 25 controls) completed attention-enhancement sessions utilizing SkiSport, a Unity-based skiing game that adjusts difficulty levels according to EEG-derived attention metrics obtained from the NeuroSky TGAM sensor. Support Vector Regression, XGBoost, and Multi-Layer Perceptron models were trained on behavioral and EEG data to predict optimal difficulty parameters. Attention and behavioural metrics were compared before and after personalisation. The findings indicated that EEG attention scores increased by an average of 15% (7.85% in controls, 21.5% in ADHD participants). The adaptive multi-task games yielded an additional 10% increase following personalization. Behavioral indices on reaction accuracy, game score, and completion time showed an overall improvement of 19%. XGBoost achieved the highest predictive accuracy on a held-out test set (R2 value of 0.9826, RMSE of 0.8560, and MAE of 0.6417) for within-subject, window-level attention prediction. The proposed EEG–BCI game facilitated short-term enhancements in attention-related metrics among individuals with ADHD. The incorporation of machine learning-driven personalization into serious games offers a scalable, non-pharmacological strategy for short-term cognitive training and attentional modulation. © 2026 The Author(s)</t>
        </is>
      </c>
      <c r="G1495" t="inlineStr">
        <is>
          <t>Unimodal</t>
        </is>
      </c>
      <c r="H1495" t="inlineStr">
        <is>
          <t>See abstract</t>
        </is>
      </c>
      <c r="I1495" t="inlineStr">
        <is>
          <t>See abstract</t>
        </is>
      </c>
      <c r="J1495" t="inlineStr">
        <is>
          <t>See abstract (AI/ML)</t>
        </is>
      </c>
      <c r="K1495" t="inlineStr">
        <is>
          <t>See abstract</t>
        </is>
      </c>
      <c r="M1495" t="inlineStr">
        <is>
          <t>See abstract</t>
        </is>
      </c>
      <c r="N1495" t="inlineStr">
        <is>
          <t>See abstract</t>
        </is>
      </c>
      <c r="O1495" t="inlineStr">
        <is>
          <t>Not verified from abstract</t>
        </is>
      </c>
      <c r="P1495" t="inlineStr">
        <is>
          <t>See abstract</t>
        </is>
      </c>
      <c r="Q1495" t="inlineStr">
        <is>
          <t>See abstract</t>
        </is>
      </c>
      <c r="R1495" t="inlineStr">
        <is>
          <t>Not reviewed (not included)</t>
        </is>
      </c>
      <c r="S1495" t="inlineStr">
        <is>
          <t>Not reviewed (not included)</t>
        </is>
      </c>
      <c r="T1495" t="inlineStr">
        <is>
          <t>Abstract screening only. Out of Date Range</t>
        </is>
      </c>
      <c r="U1495" t="inlineStr">
        <is>
          <t>EXCLUDE</t>
        </is>
      </c>
      <c r="V1495" t="inlineStr">
        <is>
          <t>E4-Year: Published 2026, outside 2019-2025 window</t>
        </is>
      </c>
      <c r="W1495" t="inlineStr">
        <is>
          <t>Out of Date Range</t>
        </is>
      </c>
      <c r="X1495" t="inlineStr">
        <is>
          <t>Not assessed from abstract</t>
        </is>
      </c>
      <c r="Y1495" t="inlineStr">
        <is>
          <t>Scopus</t>
        </is>
      </c>
      <c r="Z1495" t="inlineStr">
        <is>
          <t>Not determined from abstract</t>
        </is>
      </c>
      <c r="AB1495" t="inlineStr">
        <is>
          <t>Not assessed (not included)</t>
        </is>
      </c>
      <c r="AC1495" t="inlineStr">
        <is>
          <t>Not assessed (not included)</t>
        </is>
      </c>
      <c r="AD1495" t="inlineStr">
        <is>
          <t>Yang W.; Yuan J.; Ding L.; Chow S.K.K.</t>
        </is>
      </c>
      <c r="AF1495" t="inlineStr">
        <is>
          <t>Hybrid OA (Elsevier)</t>
        </is>
      </c>
      <c r="AH1495" t="inlineStr">
        <is>
          <t>Not assessed</t>
        </is>
      </c>
      <c r="AI1495" t="n">
        <v>25</v>
      </c>
      <c r="AJ1495" t="n">
        <v>25</v>
      </c>
      <c r="AK1495" t="inlineStr">
        <is>
          <t>Not reported</t>
        </is>
      </c>
      <c r="AL1495" t="inlineStr">
        <is>
          <t>Not reported</t>
        </is>
      </c>
      <c r="AM1495" t="inlineStr">
        <is>
          <t>Not reported</t>
        </is>
      </c>
      <c r="AN1495" t="inlineStr">
        <is>
          <t>Not reported</t>
        </is>
      </c>
      <c r="AO1495" t="inlineStr">
        <is>
          <t>Not reviewed</t>
        </is>
      </c>
      <c r="AP1495" t="inlineStr">
        <is>
          <t>Not reported</t>
        </is>
      </c>
      <c r="AQ1495" t="inlineStr">
        <is>
          <t>Not reported</t>
        </is>
      </c>
      <c r="AR1495" t="inlineStr">
        <is>
          <t>Not reported</t>
        </is>
      </c>
      <c r="AS1495" t="inlineStr">
        <is>
          <t>See abstract</t>
        </is>
      </c>
      <c r="AT1495" t="inlineStr">
        <is>
          <t>Not reviewed</t>
        </is>
      </c>
      <c r="AU1495" t="inlineStr">
        <is>
          <t>Not reviewed</t>
        </is>
      </c>
      <c r="AV1495" t="inlineStr">
        <is>
          <t>Not reviewed</t>
        </is>
      </c>
      <c r="AW1495" t="inlineStr">
        <is>
          <t>Not reviewed</t>
        </is>
      </c>
      <c r="AX1495" t="inlineStr">
        <is>
          <t>Not reported</t>
        </is>
      </c>
      <c r="AY1495" t="inlineStr">
        <is>
          <t>Not reported</t>
        </is>
      </c>
      <c r="AZ1495" t="inlineStr">
        <is>
          <t>Not reported</t>
        </is>
      </c>
      <c r="BA1495" t="inlineStr">
        <is>
          <t>Not reported</t>
        </is>
      </c>
      <c r="BB1495" t="inlineStr">
        <is>
          <t>Not reported</t>
        </is>
      </c>
      <c r="BC1495" t="inlineStr">
        <is>
          <t>Not reported</t>
        </is>
      </c>
      <c r="BD1495" t="inlineStr">
        <is>
          <t>Not reported</t>
        </is>
      </c>
      <c r="BE1495" t="inlineStr">
        <is>
          <t>Not reported</t>
        </is>
      </c>
      <c r="BF1495" t="inlineStr">
        <is>
          <t>Not reported</t>
        </is>
      </c>
      <c r="BG1495" t="inlineStr">
        <is>
          <t>Not reviewed (not included)</t>
        </is>
      </c>
      <c r="BH1495" t="inlineStr">
        <is>
          <t>N/A</t>
        </is>
      </c>
      <c r="BI1495" t="inlineStr">
        <is>
          <t>Not reviewed</t>
        </is>
      </c>
      <c r="BJ1495" t="inlineStr">
        <is>
          <t>Not reviewed</t>
        </is>
      </c>
      <c r="BK1495" t="inlineStr">
        <is>
          <t>Not reviewed</t>
        </is>
      </c>
      <c r="BL1495" t="inlineStr">
        <is>
          <t>Not reviewed</t>
        </is>
      </c>
      <c r="BM1495" t="inlineStr">
        <is>
          <t>Not reviewed (not included)</t>
        </is>
      </c>
      <c r="BN1495" t="inlineStr">
        <is>
          <t>Out of Date Range - E4-Year: Published 2026, outside 2019-2025 window</t>
        </is>
      </c>
      <c r="BO1495" t="inlineStr">
        <is>
          <t>Abstract-level screening only</t>
        </is>
      </c>
      <c r="BP1495" t="inlineStr">
        <is>
          <t>Not reported</t>
        </is>
      </c>
    </row>
    <row r="1496">
      <c r="A1496" t="inlineStr">
        <is>
          <t>Extracting gait and balance pattern features from skeleton data to diagnose attention deficit/hyperactivity disorder in children</t>
        </is>
      </c>
      <c r="B1496" t="n">
        <v>2024</v>
      </c>
      <c r="C1496" t="inlineStr">
        <is>
          <t>Not checked</t>
        </is>
      </c>
      <c r="D1496" t="inlineStr">
        <is>
          <t>Not checked</t>
        </is>
      </c>
      <c r="E1496" t="inlineStr">
        <is>
          <t>10.1007/S11227-023-05731-0</t>
        </is>
      </c>
      <c r="F1496" t="inlineStr">
        <is>
          <t>Attention deficit/hyperactivity disorder (ADHD) is a neurodevelopmental disorder affecting various aspects of life. Some features of the mental disorders affect people's movement patterns. In the recent decade, researchers have paid attention to the analysis of gait and balance pattern using new technological tools, as well as artificial intelligence algorithms. Therefore, the present study aims to propose an intelligent method to identify ADHD in children using gait and balance pattern features extracted from the person’s movements obtained from the skeleton data. Given that designing and extracting effective motor features for diagnosing the aforementioned disorder is the main objective. In the present applied development experimental study, human movement samples related to the gait and balance were recorded in the standard test of perceptual-motor development, from healthy and ADHD-diagnosed children. After preprocessing the data recorded by the Kinect device, effective features for diagnosis are designed and extracted from the appropriate special movement tests. Comparing the features extracted from gait and balance tests by skeleton data, the results indicated that the data based on other types of methods for differentiation into healthy and ADHD groups are in line with those of the present study. The results of diagnosis and separation of healthy children from those with disorders in the different movement tests, standing on the ground with the superior foot, standing on a balance stick with the superior foot, and walking heel forward on a balance stick, to identify ADHD by SVM classification method are 86.4%, 90.2%, and 88.1%, respectively. The obtained significant results have been achieved relying on machine learning-based methods using the effective features obtained from skeleton gait and balance data of children along with analyzing the descriptive statistics of the features of gait and balance tests. © The Author(s), under exclusive licence to Springer</t>
        </is>
      </c>
      <c r="G1496" t="inlineStr">
        <is>
          <t>Unimodal</t>
        </is>
      </c>
      <c r="H1496" t="inlineStr">
        <is>
          <t>See abstract</t>
        </is>
      </c>
      <c r="I1496" t="inlineStr">
        <is>
          <t>See abstract</t>
        </is>
      </c>
      <c r="J1496" t="inlineStr">
        <is>
          <t>See abstract (AI/ML)</t>
        </is>
      </c>
      <c r="K1496" t="inlineStr">
        <is>
          <t>See abstract</t>
        </is>
      </c>
      <c r="M1496" t="inlineStr">
        <is>
          <t>See abstract</t>
        </is>
      </c>
      <c r="N1496" t="inlineStr">
        <is>
          <t>See abstract</t>
        </is>
      </c>
      <c r="O1496" t="inlineStr">
        <is>
          <t>Not verified from abstract</t>
        </is>
      </c>
      <c r="P1496" t="inlineStr">
        <is>
          <t>See abstract</t>
        </is>
      </c>
      <c r="Q1496" t="inlineStr">
        <is>
          <t>See abstract</t>
        </is>
      </c>
      <c r="R1496" t="inlineStr">
        <is>
          <t>Not reviewed (not included)</t>
        </is>
      </c>
      <c r="S1496" t="inlineStr">
        <is>
          <t>Not reviewed (not included)</t>
        </is>
      </c>
      <c r="T1496" t="inlineStr">
        <is>
          <t>Abstract screening only. Not Selected for Final 95 (Pending Full Text Review)</t>
        </is>
      </c>
      <c r="U1496" t="inlineStr">
        <is>
          <t>EXCLUDE</t>
        </is>
      </c>
      <c r="V14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496" t="inlineStr">
        <is>
          <t>Excluded: Other Criterion</t>
        </is>
      </c>
      <c r="X1496" t="inlineStr">
        <is>
          <t>Not assessed from abstract</t>
        </is>
      </c>
      <c r="Y1496" t="inlineStr">
        <is>
          <t>Scopus</t>
        </is>
      </c>
      <c r="Z1496" t="inlineStr">
        <is>
          <t>Not determined from abstract</t>
        </is>
      </c>
      <c r="AB1496" t="inlineStr">
        <is>
          <t>Not assessed (not included)</t>
        </is>
      </c>
      <c r="AC1496" t="inlineStr">
        <is>
          <t>Not assessed (not included)</t>
        </is>
      </c>
      <c r="AD1496" t="inlineStr">
        <is>
          <t>Rohani F.; Khoshhal Roudposhti K.; Taheri H.; Mashhadi A.; Mueller A.</t>
        </is>
      </c>
      <c r="AF1496" t="inlineStr">
        <is>
          <t>Hybrid OA (Springer)</t>
        </is>
      </c>
      <c r="AH1496" t="inlineStr">
        <is>
          <t>Not assessed</t>
        </is>
      </c>
      <c r="AI1496" t="inlineStr">
        <is>
          <t>Not reported</t>
        </is>
      </c>
      <c r="AJ1496" t="inlineStr">
        <is>
          <t>Not reported</t>
        </is>
      </c>
      <c r="AK1496" t="inlineStr">
        <is>
          <t>Not reported</t>
        </is>
      </c>
      <c r="AL1496" t="inlineStr">
        <is>
          <t>Not reported</t>
        </is>
      </c>
      <c r="AM1496" t="inlineStr">
        <is>
          <t>Not reported</t>
        </is>
      </c>
      <c r="AN1496" t="inlineStr">
        <is>
          <t>Not reported</t>
        </is>
      </c>
      <c r="AO1496" t="inlineStr">
        <is>
          <t>Not reviewed</t>
        </is>
      </c>
      <c r="AP1496" t="inlineStr">
        <is>
          <t>Not reported</t>
        </is>
      </c>
      <c r="AQ1496" t="inlineStr">
        <is>
          <t>Not reported</t>
        </is>
      </c>
      <c r="AR1496" t="inlineStr">
        <is>
          <t>Not reported</t>
        </is>
      </c>
      <c r="AS1496" t="inlineStr">
        <is>
          <t>See abstract</t>
        </is>
      </c>
      <c r="AT1496" t="inlineStr">
        <is>
          <t>Not reviewed</t>
        </is>
      </c>
      <c r="AU1496" t="inlineStr">
        <is>
          <t>Not reviewed</t>
        </is>
      </c>
      <c r="AV1496" t="inlineStr">
        <is>
          <t>Not reviewed</t>
        </is>
      </c>
      <c r="AW1496" t="inlineStr">
        <is>
          <t>Not reviewed</t>
        </is>
      </c>
      <c r="AX1496" t="inlineStr">
        <is>
          <t>Not reported</t>
        </is>
      </c>
      <c r="AY1496" t="inlineStr">
        <is>
          <t>Not reported</t>
        </is>
      </c>
      <c r="AZ1496" t="inlineStr">
        <is>
          <t>Not reported</t>
        </is>
      </c>
      <c r="BA1496" t="inlineStr">
        <is>
          <t>Not reported</t>
        </is>
      </c>
      <c r="BB1496" t="inlineStr">
        <is>
          <t>Not reported</t>
        </is>
      </c>
      <c r="BC1496" t="inlineStr">
        <is>
          <t>Not reported</t>
        </is>
      </c>
      <c r="BD1496" t="inlineStr">
        <is>
          <t>Not reported</t>
        </is>
      </c>
      <c r="BE1496" t="inlineStr">
        <is>
          <t>Not reported</t>
        </is>
      </c>
      <c r="BF1496" t="inlineStr">
        <is>
          <t>Not reported</t>
        </is>
      </c>
      <c r="BG1496" t="inlineStr">
        <is>
          <t>Not reviewed (not included)</t>
        </is>
      </c>
      <c r="BH1496" t="inlineStr">
        <is>
          <t>N/A</t>
        </is>
      </c>
      <c r="BI1496" t="inlineStr">
        <is>
          <t>Not reviewed</t>
        </is>
      </c>
      <c r="BJ1496" t="inlineStr">
        <is>
          <t>Not reviewed</t>
        </is>
      </c>
      <c r="BK1496" t="inlineStr">
        <is>
          <t>Not reviewed</t>
        </is>
      </c>
      <c r="BL1496" t="inlineStr">
        <is>
          <t>Not reviewed</t>
        </is>
      </c>
      <c r="BM1496" t="inlineStr">
        <is>
          <t>Not reviewed (not included)</t>
        </is>
      </c>
      <c r="BN1496" t="inlineStr">
        <is>
          <t>Not Selected for Final 95 (Pending Full Text Review) - Candidate paper not selected for final 95: Passed abstract screening but not included in final selec</t>
        </is>
      </c>
      <c r="BO1496" t="inlineStr">
        <is>
          <t>Abstract-level screening only</t>
        </is>
      </c>
      <c r="BP1496" t="inlineStr">
        <is>
          <t>Not reported</t>
        </is>
      </c>
    </row>
    <row r="1497">
      <c r="A1497" t="inlineStr">
        <is>
          <t>Can Virtual AI Agents Improve Cognitive Assessment? A Virtual Reality Perspective</t>
        </is>
      </c>
      <c r="B1497" t="n">
        <v>2025</v>
      </c>
      <c r="C1497" t="inlineStr">
        <is>
          <t>Not checked</t>
        </is>
      </c>
      <c r="D1497" t="inlineStr">
        <is>
          <t>Not checked</t>
        </is>
      </c>
      <c r="E1497" t="inlineStr">
        <is>
          <t>10.1145/3733155.3734917</t>
        </is>
      </c>
      <c r="F1497" t="inlineStr">
        <is>
          <t>We introduce SmartSage, an intelligent virtual AI agent powered by Large Language Models (LLMs) and Vision Language Models (VLMs) that enhances cognitive assessment through adaptive, embodied interactions in virtual environments. As an integral component of our Virtual Reaility-based ADHD Assessment System, SmartSage serves as an interactive guide that demonstrates tasks, delivers real-time feedback, and dynamically adjusts task difficulty based on user performance. Based on the clinically validated Automated Test of Embodied Cognition (ATEC) framework, our system leverages motion tracking and haptic feedback of the Meta Quest platform to facilitate bidirectional sensorimotor interactions that boost engagement while maintaining clinical validity. By combining embodied cognition principles with virtual reality technology and AI-driven interaction, SmartSage makes cognitive assessment more accessible, engaging, and ecologically valid. In this paper, we provide an overview of the system design, present initial pilot results, and outline a roadmap for future validation studies.  © 2025 Copyright held by the owner/author(s).</t>
        </is>
      </c>
      <c r="G1497" t="inlineStr">
        <is>
          <t>Unimodal</t>
        </is>
      </c>
      <c r="H1497" t="inlineStr">
        <is>
          <t>See abstract</t>
        </is>
      </c>
      <c r="I1497" t="inlineStr">
        <is>
          <t>See abstract</t>
        </is>
      </c>
      <c r="J1497" t="inlineStr">
        <is>
          <t>See abstract (AI/ML)</t>
        </is>
      </c>
      <c r="K1497" t="inlineStr">
        <is>
          <t>See abstract</t>
        </is>
      </c>
      <c r="M1497" t="inlineStr">
        <is>
          <t>See abstract</t>
        </is>
      </c>
      <c r="N1497" t="inlineStr">
        <is>
          <t>See abstract</t>
        </is>
      </c>
      <c r="O1497" t="inlineStr">
        <is>
          <t>Not verified from abstract</t>
        </is>
      </c>
      <c r="P1497" t="inlineStr">
        <is>
          <t>See abstract</t>
        </is>
      </c>
      <c r="Q1497" t="inlineStr">
        <is>
          <t>See abstract</t>
        </is>
      </c>
      <c r="R1497" t="inlineStr">
        <is>
          <t>Not reviewed (not included)</t>
        </is>
      </c>
      <c r="S1497" t="inlineStr">
        <is>
          <t>Not reviewed (not included)</t>
        </is>
      </c>
      <c r="T1497" t="inlineStr">
        <is>
          <t>Abstract screening only. No AI/ML Methods</t>
        </is>
      </c>
      <c r="U1497" t="inlineStr">
        <is>
          <t>EXCLUDE</t>
        </is>
      </c>
      <c r="V1497" t="inlineStr">
        <is>
          <t>E1-No AI/ML/DL: Abstract and title do not describe application of AI, ML, or DL methods</t>
        </is>
      </c>
      <c r="W1497" t="inlineStr">
        <is>
          <t>Excluded: No AI/ML Methods</t>
        </is>
      </c>
      <c r="X1497" t="inlineStr">
        <is>
          <t>Not assessed from abstract</t>
        </is>
      </c>
      <c r="Y1497" t="inlineStr">
        <is>
          <t>Scopus</t>
        </is>
      </c>
      <c r="Z1497" t="inlineStr">
        <is>
          <t>Not determined from abstract</t>
        </is>
      </c>
      <c r="AB1497" t="inlineStr">
        <is>
          <t>Not assessed (not included)</t>
        </is>
      </c>
      <c r="AC1497" t="inlineStr">
        <is>
          <t>Not assessed (not included)</t>
        </is>
      </c>
      <c r="AD1497" t="inlineStr">
        <is>
          <t>Hebri A.; Pavel H.R.; Nikanfar S.; Farahanipad F.; Makedon F.</t>
        </is>
      </c>
      <c r="AF1497" t="inlineStr">
        <is>
          <t>Hybrid/Paid (ACM)</t>
        </is>
      </c>
      <c r="AH1497" t="inlineStr">
        <is>
          <t>Not assessed</t>
        </is>
      </c>
      <c r="AI1497" t="inlineStr">
        <is>
          <t>Not reported</t>
        </is>
      </c>
      <c r="AJ1497" t="inlineStr">
        <is>
          <t>Not reported</t>
        </is>
      </c>
      <c r="AK1497" t="inlineStr">
        <is>
          <t>Not reported</t>
        </is>
      </c>
      <c r="AL1497" t="inlineStr">
        <is>
          <t>Not reported</t>
        </is>
      </c>
      <c r="AM1497" t="inlineStr">
        <is>
          <t>Not reported</t>
        </is>
      </c>
      <c r="AN1497" t="inlineStr">
        <is>
          <t>Not reported</t>
        </is>
      </c>
      <c r="AO1497" t="inlineStr">
        <is>
          <t>Not reviewed</t>
        </is>
      </c>
      <c r="AP1497" t="inlineStr">
        <is>
          <t>Not reported</t>
        </is>
      </c>
      <c r="AQ1497" t="inlineStr">
        <is>
          <t>Not reported</t>
        </is>
      </c>
      <c r="AR1497" t="inlineStr">
        <is>
          <t>Not reported</t>
        </is>
      </c>
      <c r="AS1497" t="inlineStr">
        <is>
          <t>See abstract</t>
        </is>
      </c>
      <c r="AT1497" t="inlineStr">
        <is>
          <t>Not reviewed</t>
        </is>
      </c>
      <c r="AU1497" t="inlineStr">
        <is>
          <t>Not reviewed</t>
        </is>
      </c>
      <c r="AV1497" t="inlineStr">
        <is>
          <t>Not reviewed</t>
        </is>
      </c>
      <c r="AW1497" t="inlineStr">
        <is>
          <t>Not reviewed</t>
        </is>
      </c>
      <c r="AX1497" t="inlineStr">
        <is>
          <t>Not reported</t>
        </is>
      </c>
      <c r="AY1497" t="inlineStr">
        <is>
          <t>Not reported</t>
        </is>
      </c>
      <c r="AZ1497" t="inlineStr">
        <is>
          <t>Not reported</t>
        </is>
      </c>
      <c r="BA1497" t="inlineStr">
        <is>
          <t>Not reported</t>
        </is>
      </c>
      <c r="BB1497" t="inlineStr">
        <is>
          <t>Not reported</t>
        </is>
      </c>
      <c r="BC1497" t="inlineStr">
        <is>
          <t>Not reported</t>
        </is>
      </c>
      <c r="BD1497" t="inlineStr">
        <is>
          <t>Not reported</t>
        </is>
      </c>
      <c r="BE1497" t="inlineStr">
        <is>
          <t>Not reported</t>
        </is>
      </c>
      <c r="BF1497" t="inlineStr">
        <is>
          <t>Not reported</t>
        </is>
      </c>
      <c r="BG1497" t="inlineStr">
        <is>
          <t>Not reviewed (not included)</t>
        </is>
      </c>
      <c r="BH1497" t="inlineStr">
        <is>
          <t>N/A</t>
        </is>
      </c>
      <c r="BI1497" t="inlineStr">
        <is>
          <t>Not reviewed</t>
        </is>
      </c>
      <c r="BJ1497" t="inlineStr">
        <is>
          <t>Not reviewed</t>
        </is>
      </c>
      <c r="BK1497" t="inlineStr">
        <is>
          <t>Not reviewed</t>
        </is>
      </c>
      <c r="BL1497" t="inlineStr">
        <is>
          <t>Not reviewed</t>
        </is>
      </c>
      <c r="BM1497" t="inlineStr">
        <is>
          <t>Not reviewed (not included)</t>
        </is>
      </c>
      <c r="BN1497" t="inlineStr">
        <is>
          <t>No AI/ML Methods - E1-No AI/ML/DL: Abstract and title do not describe application of AI, ML, or DL methods</t>
        </is>
      </c>
      <c r="BO1497" t="inlineStr">
        <is>
          <t>Abstract-level screening only</t>
        </is>
      </c>
      <c r="BP1497" t="inlineStr">
        <is>
          <t>Not reported</t>
        </is>
      </c>
    </row>
    <row r="1498">
      <c r="A1498" t="inlineStr">
        <is>
          <t>Digital phenotyping from wearables using AI characterizes psychiatric disorders and identifies genetic associations</t>
        </is>
      </c>
      <c r="B1498" t="n">
        <v>2025</v>
      </c>
      <c r="C1498" t="inlineStr">
        <is>
          <t>Not checked</t>
        </is>
      </c>
      <c r="D1498" t="inlineStr">
        <is>
          <t>Not checked</t>
        </is>
      </c>
      <c r="E1498" t="inlineStr">
        <is>
          <t>10.1016/J.CELL.2024.11.012</t>
        </is>
      </c>
      <c r="F1498"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 © 2024 The Authors</t>
        </is>
      </c>
      <c r="G1498" t="inlineStr">
        <is>
          <t>Unimodal</t>
        </is>
      </c>
      <c r="H1498" t="inlineStr">
        <is>
          <t>See abstract</t>
        </is>
      </c>
      <c r="I1498" t="inlineStr">
        <is>
          <t>See abstract</t>
        </is>
      </c>
      <c r="J1498" t="inlineStr">
        <is>
          <t>See abstract (AI/ML)</t>
        </is>
      </c>
      <c r="K1498" t="inlineStr">
        <is>
          <t>See abstract</t>
        </is>
      </c>
      <c r="M1498" t="inlineStr">
        <is>
          <t>See abstract</t>
        </is>
      </c>
      <c r="N1498" t="inlineStr">
        <is>
          <t>See abstract</t>
        </is>
      </c>
      <c r="O1498" t="inlineStr">
        <is>
          <t>Not verified from abstract</t>
        </is>
      </c>
      <c r="P1498" t="inlineStr">
        <is>
          <t>See abstract</t>
        </is>
      </c>
      <c r="Q1498" t="inlineStr">
        <is>
          <t>See abstract</t>
        </is>
      </c>
      <c r="R1498" t="inlineStr">
        <is>
          <t>Not reviewed (not included)</t>
        </is>
      </c>
      <c r="S1498" t="inlineStr">
        <is>
          <t>Not reviewed (not included)</t>
        </is>
      </c>
      <c r="T1498" t="inlineStr">
        <is>
          <t>Abstract screening only. Non-ADHD Focused</t>
        </is>
      </c>
      <c r="U1498" t="inlineStr">
        <is>
          <t>EXCLUDE</t>
        </is>
      </c>
      <c r="V1498" t="inlineStr">
        <is>
          <t>E2-Not ADHD focused: Neither title nor abstract mentions ADHD or attention-deficit/hyperactivity</t>
        </is>
      </c>
      <c r="W1498" t="inlineStr">
        <is>
          <t>Excluded: Not ADHD Focused</t>
        </is>
      </c>
      <c r="X1498" t="inlineStr">
        <is>
          <t>Not assessed from abstract</t>
        </is>
      </c>
      <c r="Y1498" t="inlineStr">
        <is>
          <t>Scopus</t>
        </is>
      </c>
      <c r="Z1498" t="inlineStr">
        <is>
          <t>Not determined from abstract</t>
        </is>
      </c>
      <c r="AB1498" t="inlineStr">
        <is>
          <t>Not assessed (not included)</t>
        </is>
      </c>
      <c r="AC1498" t="inlineStr">
        <is>
          <t>Not assessed (not included)</t>
        </is>
      </c>
      <c r="AD1498" t="inlineStr">
        <is>
          <t>Liu J.J.; Borsari B.; Li Y.; Liu S.X.; Gao Y.; Xin X.; Lou S.; Jensen M.; Garrido-Martín D.; Verplaetse T.L.; Ash G.; Zhang J.; Girgenti M.J.; Roberts W.; Gerstein M.</t>
        </is>
      </c>
      <c r="AF1498" t="inlineStr">
        <is>
          <t>Hybrid OA (Elsevier)</t>
        </is>
      </c>
      <c r="AH1498" t="inlineStr">
        <is>
          <t>Not assessed</t>
        </is>
      </c>
      <c r="AI1498" t="inlineStr">
        <is>
          <t>Not reported</t>
        </is>
      </c>
      <c r="AJ1498" t="inlineStr">
        <is>
          <t>Not reported</t>
        </is>
      </c>
      <c r="AK1498" t="inlineStr">
        <is>
          <t>Not reported</t>
        </is>
      </c>
      <c r="AL1498" t="inlineStr">
        <is>
          <t>Not reported</t>
        </is>
      </c>
      <c r="AM1498" t="inlineStr">
        <is>
          <t>Not reported</t>
        </is>
      </c>
      <c r="AN1498" t="inlineStr">
        <is>
          <t>Not reported</t>
        </is>
      </c>
      <c r="AO1498" t="inlineStr">
        <is>
          <t>Not reviewed</t>
        </is>
      </c>
      <c r="AP1498" t="inlineStr">
        <is>
          <t>Not reported</t>
        </is>
      </c>
      <c r="AQ1498" t="inlineStr">
        <is>
          <t>Not reported</t>
        </is>
      </c>
      <c r="AR1498" t="inlineStr">
        <is>
          <t>Not reported</t>
        </is>
      </c>
      <c r="AS1498" t="inlineStr">
        <is>
          <t>See abstract</t>
        </is>
      </c>
      <c r="AT1498" t="inlineStr">
        <is>
          <t>Not reviewed</t>
        </is>
      </c>
      <c r="AU1498" t="inlineStr">
        <is>
          <t>Not reviewed</t>
        </is>
      </c>
      <c r="AV1498" t="inlineStr">
        <is>
          <t>Not reviewed</t>
        </is>
      </c>
      <c r="AW1498" t="inlineStr">
        <is>
          <t>Not reviewed</t>
        </is>
      </c>
      <c r="AX1498" t="inlineStr">
        <is>
          <t>Not reported</t>
        </is>
      </c>
      <c r="AY1498" t="inlineStr">
        <is>
          <t>Not reported</t>
        </is>
      </c>
      <c r="AZ1498" t="inlineStr">
        <is>
          <t>Not reported</t>
        </is>
      </c>
      <c r="BA1498" t="inlineStr">
        <is>
          <t>Not reported</t>
        </is>
      </c>
      <c r="BB1498" t="inlineStr">
        <is>
          <t>Not reported</t>
        </is>
      </c>
      <c r="BC1498" t="inlineStr">
        <is>
          <t>Not reported</t>
        </is>
      </c>
      <c r="BD1498" t="inlineStr">
        <is>
          <t>Not reported</t>
        </is>
      </c>
      <c r="BE1498" t="inlineStr">
        <is>
          <t>Not reported</t>
        </is>
      </c>
      <c r="BF1498" t="inlineStr">
        <is>
          <t>Not reported</t>
        </is>
      </c>
      <c r="BG1498" t="inlineStr">
        <is>
          <t>Not reviewed (not included)</t>
        </is>
      </c>
      <c r="BH1498" t="inlineStr">
        <is>
          <t>N/A</t>
        </is>
      </c>
      <c r="BI1498" t="inlineStr">
        <is>
          <t>Not reviewed</t>
        </is>
      </c>
      <c r="BJ1498" t="inlineStr">
        <is>
          <t>Not reviewed</t>
        </is>
      </c>
      <c r="BK1498" t="inlineStr">
        <is>
          <t>Not reviewed</t>
        </is>
      </c>
      <c r="BL1498" t="inlineStr">
        <is>
          <t>Not reviewed</t>
        </is>
      </c>
      <c r="BM1498" t="inlineStr">
        <is>
          <t>Not reviewed (not included)</t>
        </is>
      </c>
      <c r="BN1498" t="inlineStr">
        <is>
          <t>Non-ADHD Focused - E2-Not ADHD focused: Neither title nor abstract mentions ADHD or attention-deficit/hyperactivity</t>
        </is>
      </c>
      <c r="BO1498" t="inlineStr">
        <is>
          <t>Abstract-level screening only</t>
        </is>
      </c>
      <c r="BP1498" t="inlineStr">
        <is>
          <t>Not reported</t>
        </is>
      </c>
    </row>
    <row r="1499">
      <c r="A1499" t="inlineStr">
        <is>
          <t>Development and initial validation of FishFinder as a machine learning-Based serious video game for objective ADHD screening in children aged 5–12</t>
        </is>
      </c>
      <c r="B1499" t="n">
        <v>2026</v>
      </c>
      <c r="C1499" t="inlineStr">
        <is>
          <t>Not checked</t>
        </is>
      </c>
      <c r="D1499" t="inlineStr">
        <is>
          <t>Not checked</t>
        </is>
      </c>
      <c r="E1499" t="inlineStr">
        <is>
          <t>10.1007/S11042-026-21195-9</t>
        </is>
      </c>
      <c r="F1499" t="inlineStr">
        <is>
          <t>Early identification of attention deficit hyperactivity disorder (ADHD), one of the most common childhood psychiatric disorders, is crucial for timely and effective intervention. Traditional screening methods typically rely on subjective evaluations from parents and teachers, which can introduce bias and are difficult to implement on a large scale. The emergence of digital serious games offers a promising alternative, providing an objective, engaging, and scalable approach to assessing ADHD symptoms. This study aimed to develop and validate a video game (FishFinder) for the screening of ADHD in Children using objective measurement of the core symptoms of this disorder. The FishFinder measures attention and impulsivity through in-game performance and evaluates the child’s hyperactivity using smartphone motion sensors. This game was tested on 26 children with ADHD (14 boys and 12 girls) and 26 healthy children (13 boys and 13 girls) aged 5 to 12 years. A support vector machine (SVM) was employed to detect children with ADHD. This system showed 91% accuracy, 91% sensitivity, and 94% specificity in the case of using a combination of movement features and in-game features. Moreover, the accuracy of FishFinder was 96% in the case of using only in-game features and 88% in the case of using just movement features. The FishFinder demonstrated a strong ability to identify ADHD in children in this study. Thus, this game may be used as an affordable, accessible, and enjoyable method for the objective screening of ADHD. © The Author(s), under exclusive licence to Springer Science+Business Media, LLC, part of Springer Nature 2026.</t>
        </is>
      </c>
      <c r="G1499" t="inlineStr">
        <is>
          <t>Unimodal</t>
        </is>
      </c>
      <c r="H1499" t="inlineStr">
        <is>
          <t>See abstract</t>
        </is>
      </c>
      <c r="I1499" t="inlineStr">
        <is>
          <t>See abstract</t>
        </is>
      </c>
      <c r="J1499" t="inlineStr">
        <is>
          <t>See abstract (AI/ML)</t>
        </is>
      </c>
      <c r="K1499" t="inlineStr">
        <is>
          <t>See abstract</t>
        </is>
      </c>
      <c r="M1499" t="inlineStr">
        <is>
          <t>See abstract</t>
        </is>
      </c>
      <c r="N1499" t="inlineStr">
        <is>
          <t>See abstract</t>
        </is>
      </c>
      <c r="O1499" t="inlineStr">
        <is>
          <t>Not verified from abstract</t>
        </is>
      </c>
      <c r="P1499" t="inlineStr">
        <is>
          <t>See abstract</t>
        </is>
      </c>
      <c r="Q1499" t="inlineStr">
        <is>
          <t>See abstract</t>
        </is>
      </c>
      <c r="R1499" t="inlineStr">
        <is>
          <t>Not reviewed (not included)</t>
        </is>
      </c>
      <c r="S1499" t="inlineStr">
        <is>
          <t>Not reviewed (not included)</t>
        </is>
      </c>
      <c r="T1499" t="inlineStr">
        <is>
          <t>Abstract screening only. Out of Date Range</t>
        </is>
      </c>
      <c r="U1499" t="inlineStr">
        <is>
          <t>EXCLUDE</t>
        </is>
      </c>
      <c r="V1499" t="inlineStr">
        <is>
          <t>E4-Year: Published 2026, outside 2019-2025 window</t>
        </is>
      </c>
      <c r="W1499" t="inlineStr">
        <is>
          <t>Out of Date Range</t>
        </is>
      </c>
      <c r="X1499" t="inlineStr">
        <is>
          <t>Not assessed from abstract</t>
        </is>
      </c>
      <c r="Y1499" t="inlineStr">
        <is>
          <t>Scopus</t>
        </is>
      </c>
      <c r="Z1499" t="inlineStr">
        <is>
          <t>Not determined from abstract</t>
        </is>
      </c>
      <c r="AB1499" t="inlineStr">
        <is>
          <t>Not assessed (not included)</t>
        </is>
      </c>
      <c r="AC1499" t="inlineStr">
        <is>
          <t>Not assessed (not included)</t>
        </is>
      </c>
      <c r="AD1499" t="inlineStr">
        <is>
          <t>Zakani Z.; Moradi H.; Ghasemzadeh S.; Riazi M.; Mortazavi F.</t>
        </is>
      </c>
      <c r="AF1499" t="inlineStr">
        <is>
          <t>Hybrid OA (Springer)</t>
        </is>
      </c>
      <c r="AH1499" t="inlineStr">
        <is>
          <t>Not assessed</t>
        </is>
      </c>
      <c r="AI1499" t="inlineStr">
        <is>
          <t>Not reported</t>
        </is>
      </c>
      <c r="AJ1499" t="n">
        <v>26</v>
      </c>
      <c r="AK1499" t="inlineStr">
        <is>
          <t>Not reported</t>
        </is>
      </c>
      <c r="AL1499" t="inlineStr">
        <is>
          <t>Not reported</t>
        </is>
      </c>
      <c r="AM1499" t="inlineStr">
        <is>
          <t>Not reported</t>
        </is>
      </c>
      <c r="AN1499" t="inlineStr">
        <is>
          <t>Not reported</t>
        </is>
      </c>
      <c r="AO1499" t="inlineStr">
        <is>
          <t>Not reviewed</t>
        </is>
      </c>
      <c r="AP1499" t="inlineStr">
        <is>
          <t>Not reported</t>
        </is>
      </c>
      <c r="AQ1499" t="inlineStr">
        <is>
          <t>Not reported</t>
        </is>
      </c>
      <c r="AR1499" t="inlineStr">
        <is>
          <t>Not reported</t>
        </is>
      </c>
      <c r="AS1499" t="inlineStr">
        <is>
          <t>See abstract</t>
        </is>
      </c>
      <c r="AT1499" t="inlineStr">
        <is>
          <t>Not reviewed</t>
        </is>
      </c>
      <c r="AU1499" t="inlineStr">
        <is>
          <t>Not reviewed</t>
        </is>
      </c>
      <c r="AV1499" t="inlineStr">
        <is>
          <t>Not reviewed</t>
        </is>
      </c>
      <c r="AW1499" t="inlineStr">
        <is>
          <t>Not reviewed</t>
        </is>
      </c>
      <c r="AX1499" t="inlineStr">
        <is>
          <t>Not reported</t>
        </is>
      </c>
      <c r="AY1499" t="inlineStr">
        <is>
          <t>Not reported</t>
        </is>
      </c>
      <c r="AZ1499" t="inlineStr">
        <is>
          <t>Not reported</t>
        </is>
      </c>
      <c r="BA1499" t="inlineStr">
        <is>
          <t>Not reported</t>
        </is>
      </c>
      <c r="BB1499" t="inlineStr">
        <is>
          <t>Not reported</t>
        </is>
      </c>
      <c r="BC1499" t="inlineStr">
        <is>
          <t>Not reported</t>
        </is>
      </c>
      <c r="BD1499" t="inlineStr">
        <is>
          <t>Not reported</t>
        </is>
      </c>
      <c r="BE1499" t="inlineStr">
        <is>
          <t>Not reported</t>
        </is>
      </c>
      <c r="BF1499" t="inlineStr">
        <is>
          <t>Not reported</t>
        </is>
      </c>
      <c r="BG1499" t="inlineStr">
        <is>
          <t>Not reviewed (not included)</t>
        </is>
      </c>
      <c r="BH1499" t="inlineStr">
        <is>
          <t>N/A</t>
        </is>
      </c>
      <c r="BI1499" t="inlineStr">
        <is>
          <t>Not reviewed</t>
        </is>
      </c>
      <c r="BJ1499" t="inlineStr">
        <is>
          <t>Not reviewed</t>
        </is>
      </c>
      <c r="BK1499" t="inlineStr">
        <is>
          <t>Not reviewed</t>
        </is>
      </c>
      <c r="BL1499" t="inlineStr">
        <is>
          <t>Not reviewed</t>
        </is>
      </c>
      <c r="BM1499" t="inlineStr">
        <is>
          <t>Not reviewed (not included)</t>
        </is>
      </c>
      <c r="BN1499" t="inlineStr">
        <is>
          <t>Out of Date Range - E4-Year: Published 2026, outside 2019-2025 window</t>
        </is>
      </c>
      <c r="BO1499" t="inlineStr">
        <is>
          <t>Abstract-level screening only</t>
        </is>
      </c>
      <c r="BP1499" t="inlineStr">
        <is>
          <t>149</t>
        </is>
      </c>
    </row>
    <row r="1500">
      <c r="A1500" t="inlineStr">
        <is>
          <t>Analysis Methods for Diagnosing Rare Neurodevelopmental Diseases with Episignatures: A Systematic Review of the Literature</t>
        </is>
      </c>
      <c r="B1500" t="n">
        <v>2025</v>
      </c>
      <c r="C1500" t="inlineStr">
        <is>
          <t>Not checked</t>
        </is>
      </c>
      <c r="D1500" t="inlineStr">
        <is>
          <t>Not checked</t>
        </is>
      </c>
      <c r="E1500" t="inlineStr">
        <is>
          <t>10.3390/BIOMEDICINES13123043</t>
        </is>
      </c>
      <c r="F1500" t="inlineStr">
        <is>
          <t>Background: Rare diseases (RDs) and neurodevelopmental disorders (NDDs) remain under-researched due to their low prevalence, leaving significant gaps in diagnostic strategies. Beyond next-generation sequencing, epigenetic profiling and particularly episignatures have emerged as a promising complementary diagnostic tool and for reclassifying variants of uncertain significance (VUS). However, clinical implementation remains limited, hindered by non-standardized methodologies and restricted data sharing that impede the development of sufficiently large datasets for robust episignature development. Methods: We conducted a systematic literature review following PRISMA 2020 guidelines to identify all studies reporting episignatures published between 2014 and 2025. The review summarizes methodological approaches used for episignature detection and implementation, as well as reports of epimutations. Results: A total of 108 studies met the inclusion criteria. All but three employed Illumina methylation arrays, mostly 450 K and EPIC versions for patient sample analysis. Three main methodological phases were identified: data quality control, episignature detection, and classification model training. Despite methodological variability across these stages, most studies demonstrated high predictive capabilities, often relying on methodologies developed by a small number of leading groups. Conclusions: Epigenetic screening has significant potential to improve diagnostic yield in RDs and NDDs. Continued methodological refinement and collaborative standardization efforts will be crucial for its successful integration into clinical practice. Nevertheless, key challenges persist, including the need for secure and ethical data-sharing frameworks, external validation, and methodological standardization. © 2025 by the authors.</t>
        </is>
      </c>
      <c r="G1500" t="inlineStr">
        <is>
          <t>Unimodal</t>
        </is>
      </c>
      <c r="H1500" t="inlineStr">
        <is>
          <t>See abstract</t>
        </is>
      </c>
      <c r="I1500" t="inlineStr">
        <is>
          <t>See abstract</t>
        </is>
      </c>
      <c r="J1500" t="inlineStr">
        <is>
          <t>See abstract (AI/ML)</t>
        </is>
      </c>
      <c r="K1500" t="inlineStr">
        <is>
          <t>See abstract</t>
        </is>
      </c>
      <c r="M1500" t="inlineStr">
        <is>
          <t>See abstract</t>
        </is>
      </c>
      <c r="N1500" t="inlineStr">
        <is>
          <t>See abstract</t>
        </is>
      </c>
      <c r="O1500" t="inlineStr">
        <is>
          <t>Not verified from abstract</t>
        </is>
      </c>
      <c r="P1500" t="inlineStr">
        <is>
          <t>See abstract</t>
        </is>
      </c>
      <c r="Q1500" t="inlineStr">
        <is>
          <t>See abstract</t>
        </is>
      </c>
      <c r="R1500" t="inlineStr">
        <is>
          <t>Not reviewed (not included)</t>
        </is>
      </c>
      <c r="S1500" t="inlineStr">
        <is>
          <t>Not reviewed (not included)</t>
        </is>
      </c>
      <c r="T1500" t="inlineStr">
        <is>
          <t>Abstract screening only. Not Primary Research</t>
        </is>
      </c>
      <c r="U1500" t="inlineStr">
        <is>
          <t>EXCLUDE</t>
        </is>
      </c>
      <c r="V1500" t="inlineStr">
        <is>
          <t>E6-Not Primary Research: Title/abstract indicates systematic review, meta-analysis, or review paper</t>
        </is>
      </c>
      <c r="W1500" t="inlineStr">
        <is>
          <t>Excluded: Not Primary Research</t>
        </is>
      </c>
      <c r="X1500" t="inlineStr">
        <is>
          <t>Not assessed from abstract</t>
        </is>
      </c>
      <c r="Y1500" t="inlineStr">
        <is>
          <t>Scopus</t>
        </is>
      </c>
      <c r="Z1500" t="inlineStr">
        <is>
          <t>Not determined from abstract</t>
        </is>
      </c>
      <c r="AB1500" t="inlineStr">
        <is>
          <t>Not assessed (not included)</t>
        </is>
      </c>
      <c r="AC1500" t="inlineStr">
        <is>
          <t>Not assessed (not included)</t>
        </is>
      </c>
      <c r="AD1500" t="inlineStr">
        <is>
          <t>Alegret-García A.; Cáceres A.; Sevilla-Porras M.; Pérez-Jurado L.A.; González J.R.</t>
        </is>
      </c>
      <c r="AF1500" t="inlineStr">
        <is>
          <t>Gold OA (MDPI)</t>
        </is>
      </c>
      <c r="AH1500" t="inlineStr">
        <is>
          <t>Not assessed</t>
        </is>
      </c>
      <c r="AI1500" t="inlineStr">
        <is>
          <t>Not reported</t>
        </is>
      </c>
      <c r="AJ1500" t="inlineStr">
        <is>
          <t>Not reported</t>
        </is>
      </c>
      <c r="AK1500" t="inlineStr">
        <is>
          <t>Not reported</t>
        </is>
      </c>
      <c r="AL1500" t="inlineStr">
        <is>
          <t>Not reported</t>
        </is>
      </c>
      <c r="AM1500" t="inlineStr">
        <is>
          <t>Not reported</t>
        </is>
      </c>
      <c r="AN1500" t="inlineStr">
        <is>
          <t>Not reported</t>
        </is>
      </c>
      <c r="AO1500" t="inlineStr">
        <is>
          <t>Not reviewed</t>
        </is>
      </c>
      <c r="AP1500" t="inlineStr">
        <is>
          <t>Not reported</t>
        </is>
      </c>
      <c r="AQ1500" t="inlineStr">
        <is>
          <t>Not reported</t>
        </is>
      </c>
      <c r="AR1500" t="inlineStr">
        <is>
          <t>Not reported</t>
        </is>
      </c>
      <c r="AS1500" t="inlineStr">
        <is>
          <t>See abstract</t>
        </is>
      </c>
      <c r="AT1500" t="inlineStr">
        <is>
          <t>Not reviewed</t>
        </is>
      </c>
      <c r="AU1500" t="inlineStr">
        <is>
          <t>Not reviewed</t>
        </is>
      </c>
      <c r="AV1500" t="inlineStr">
        <is>
          <t>Not reviewed</t>
        </is>
      </c>
      <c r="AW1500" t="inlineStr">
        <is>
          <t>Not reviewed</t>
        </is>
      </c>
      <c r="AX1500" t="inlineStr">
        <is>
          <t>Not reported</t>
        </is>
      </c>
      <c r="AY1500" t="inlineStr">
        <is>
          <t>Not reported</t>
        </is>
      </c>
      <c r="AZ1500" t="inlineStr">
        <is>
          <t>Not reported</t>
        </is>
      </c>
      <c r="BA1500" t="inlineStr">
        <is>
          <t>Not reported</t>
        </is>
      </c>
      <c r="BB1500" t="inlineStr">
        <is>
          <t>Not reported</t>
        </is>
      </c>
      <c r="BC1500" t="inlineStr">
        <is>
          <t>Not reported</t>
        </is>
      </c>
      <c r="BD1500" t="inlineStr">
        <is>
          <t>Not reported</t>
        </is>
      </c>
      <c r="BE1500" t="inlineStr">
        <is>
          <t>Not reported</t>
        </is>
      </c>
      <c r="BF1500" t="inlineStr">
        <is>
          <t>Not reported</t>
        </is>
      </c>
      <c r="BG1500" t="inlineStr">
        <is>
          <t>Not reviewed (not included)</t>
        </is>
      </c>
      <c r="BH1500" t="inlineStr">
        <is>
          <t>N/A</t>
        </is>
      </c>
      <c r="BI1500" t="inlineStr">
        <is>
          <t>Not reviewed</t>
        </is>
      </c>
      <c r="BJ1500" t="inlineStr">
        <is>
          <t>Not reviewed</t>
        </is>
      </c>
      <c r="BK1500" t="inlineStr">
        <is>
          <t>Not reviewed</t>
        </is>
      </c>
      <c r="BL1500" t="inlineStr">
        <is>
          <t>Not reviewed</t>
        </is>
      </c>
      <c r="BM1500" t="inlineStr">
        <is>
          <t>Not reviewed (not included)</t>
        </is>
      </c>
      <c r="BN1500" t="inlineStr">
        <is>
          <t>Not Primary Research - E6-Not Primary Research: Title/abstract indicates systematic review, meta-analysis, or review paper</t>
        </is>
      </c>
      <c r="BO1500" t="inlineStr">
        <is>
          <t>Abstract-level screening only</t>
        </is>
      </c>
      <c r="BP1500" t="inlineStr">
        <is>
          <t>3032</t>
        </is>
      </c>
    </row>
    <row r="1501">
      <c r="A1501" t="inlineStr">
        <is>
          <t>Shaping tomorrow’s professionals: King Saud University’s transformative course on medical volunteerism, empowering students to develop proposals for impactful initiatives</t>
        </is>
      </c>
      <c r="B1501" t="n">
        <v>2025</v>
      </c>
      <c r="C1501" t="inlineStr">
        <is>
          <t>Not checked</t>
        </is>
      </c>
      <c r="D1501" t="inlineStr">
        <is>
          <t>Not checked</t>
        </is>
      </c>
      <c r="E1501" t="inlineStr">
        <is>
          <t>10.1186/S12909-025-07913-1</t>
        </is>
      </c>
      <c r="F1501" t="inlineStr">
        <is>
          <t>Background: Volunteer healthcare is crucial in medical education, promoting empathy, leadership, and civic responsibility. King Saud University’s Health Volunteer Project integrates volunteerism into coursework and helps students create structured proposals to address healthcare challenges. Objectives: The primary objective was to evaluate the effectiveness of the Health Volunteer Project by Medical Students in developing professional skills and addressing healthcare service gaps. The secondary objectives were to assess the program’s broader impact, identify areas for improvement, and explore its potential for replication in other educational and healthcare settings. Methods: This initiative was embedded in the professionalism course and combined lectures, interactive group work, and poster presentations. Students were divided into groups of approximately ten members and asked to design health volunteer proposals using a standardized template provided through the university’s learning management system. Each proposal included objectives, target population, methods, anticipated outcomes, resources, and potential barriers. Proposals were summarized into posters, exhibited at an annual event, and evaluated using a structured scoring tool by faculty reviewers. Visitors (students and faculty) were invited to provide feedback through QR codes. This study followed a descriptive cross-sectional design. Data from 88 proposals submitted between 2022 and 2024 were analyzed to identify thematic trends, implementation strategies, and challenges encountered. Results: Analysis revealed an increasing reliance on technology in volunteer health initiatives. Proposals varied slightly over three years (31 in 2022, 28 in 2023, and 29 in 2024). Thematic focus evolved from non-communicable disease (NCD) awareness, mental health, and first aid in 2022 to mental health, disease prevention, and health technology in 2023, and artificial intelligence (AI)-driven innovations in 2024. Target aud</t>
        </is>
      </c>
      <c r="G1501" t="inlineStr">
        <is>
          <t>Unimodal</t>
        </is>
      </c>
      <c r="H1501" t="inlineStr">
        <is>
          <t>See abstract</t>
        </is>
      </c>
      <c r="I1501" t="inlineStr">
        <is>
          <t>See abstract</t>
        </is>
      </c>
      <c r="J1501" t="inlineStr">
        <is>
          <t>See abstract (AI/ML)</t>
        </is>
      </c>
      <c r="K1501" t="inlineStr">
        <is>
          <t>See abstract</t>
        </is>
      </c>
      <c r="M1501" t="inlineStr">
        <is>
          <t>See abstract</t>
        </is>
      </c>
      <c r="N1501" t="inlineStr">
        <is>
          <t>See abstract</t>
        </is>
      </c>
      <c r="O1501" t="inlineStr">
        <is>
          <t>Not verified from abstract</t>
        </is>
      </c>
      <c r="P1501" t="inlineStr">
        <is>
          <t>See abstract</t>
        </is>
      </c>
      <c r="Q1501" t="inlineStr">
        <is>
          <t>See abstract</t>
        </is>
      </c>
      <c r="R1501" t="inlineStr">
        <is>
          <t>Not reviewed (not included)</t>
        </is>
      </c>
      <c r="S1501" t="inlineStr">
        <is>
          <t>Not reviewed (not included)</t>
        </is>
      </c>
      <c r="T1501" t="inlineStr">
        <is>
          <t>Abstract screening only. Not Selected for Final 95 (Pending Full Text Review)</t>
        </is>
      </c>
      <c r="U1501" t="inlineStr">
        <is>
          <t>EXCLUDE</t>
        </is>
      </c>
      <c r="V15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01" t="inlineStr">
        <is>
          <t>Excluded: Other Criterion</t>
        </is>
      </c>
      <c r="X1501" t="inlineStr">
        <is>
          <t>Not assessed from abstract</t>
        </is>
      </c>
      <c r="Y1501" t="inlineStr">
        <is>
          <t>Scopus</t>
        </is>
      </c>
      <c r="Z1501" t="inlineStr">
        <is>
          <t>Not determined from abstract</t>
        </is>
      </c>
      <c r="AB1501" t="inlineStr">
        <is>
          <t>Not assessed (not included)</t>
        </is>
      </c>
      <c r="AC1501" t="inlineStr">
        <is>
          <t>Not assessed (not included)</t>
        </is>
      </c>
      <c r="AD1501" t="inlineStr">
        <is>
          <t>Alshammari S.A.; Alyousefi N.A.; Almeneessier A.</t>
        </is>
      </c>
      <c r="AF1501" t="inlineStr">
        <is>
          <t>Gold OA (BioMedCentral)</t>
        </is>
      </c>
      <c r="AH1501" t="inlineStr">
        <is>
          <t>Not assessed</t>
        </is>
      </c>
      <c r="AI1501" t="inlineStr">
        <is>
          <t>Not reported</t>
        </is>
      </c>
      <c r="AJ1501" t="inlineStr">
        <is>
          <t>Not reported</t>
        </is>
      </c>
      <c r="AK1501" t="inlineStr">
        <is>
          <t>Not reported</t>
        </is>
      </c>
      <c r="AL1501" t="inlineStr">
        <is>
          <t>Not reported</t>
        </is>
      </c>
      <c r="AM1501" t="inlineStr">
        <is>
          <t>Not reported</t>
        </is>
      </c>
      <c r="AN1501" t="inlineStr">
        <is>
          <t>Not reported</t>
        </is>
      </c>
      <c r="AO1501" t="inlineStr">
        <is>
          <t>Not reviewed</t>
        </is>
      </c>
      <c r="AP1501" t="inlineStr">
        <is>
          <t>Not reported</t>
        </is>
      </c>
      <c r="AQ1501" t="inlineStr">
        <is>
          <t>Not reported</t>
        </is>
      </c>
      <c r="AR1501" t="inlineStr">
        <is>
          <t>Not reported</t>
        </is>
      </c>
      <c r="AS1501" t="inlineStr">
        <is>
          <t>See abstract</t>
        </is>
      </c>
      <c r="AT1501" t="inlineStr">
        <is>
          <t>Not reviewed</t>
        </is>
      </c>
      <c r="AU1501" t="inlineStr">
        <is>
          <t>Not reviewed</t>
        </is>
      </c>
      <c r="AV1501" t="inlineStr">
        <is>
          <t>Not reviewed</t>
        </is>
      </c>
      <c r="AW1501" t="inlineStr">
        <is>
          <t>Not reviewed</t>
        </is>
      </c>
      <c r="AX1501" t="inlineStr">
        <is>
          <t>Not reported</t>
        </is>
      </c>
      <c r="AY1501" t="inlineStr">
        <is>
          <t>Not reported</t>
        </is>
      </c>
      <c r="AZ1501" t="inlineStr">
        <is>
          <t>Not reported</t>
        </is>
      </c>
      <c r="BA1501" t="inlineStr">
        <is>
          <t>Not reported</t>
        </is>
      </c>
      <c r="BB1501" t="inlineStr">
        <is>
          <t>Not reported</t>
        </is>
      </c>
      <c r="BC1501" t="inlineStr">
        <is>
          <t>Not reported</t>
        </is>
      </c>
      <c r="BD1501" t="inlineStr">
        <is>
          <t>Not reported</t>
        </is>
      </c>
      <c r="BE1501" t="inlineStr">
        <is>
          <t>Not reported</t>
        </is>
      </c>
      <c r="BF1501" t="inlineStr">
        <is>
          <t>Not reported</t>
        </is>
      </c>
      <c r="BG1501" t="inlineStr">
        <is>
          <t>Not reviewed (not included)</t>
        </is>
      </c>
      <c r="BH1501" t="inlineStr">
        <is>
          <t>N/A</t>
        </is>
      </c>
      <c r="BI1501" t="inlineStr">
        <is>
          <t>Not reviewed</t>
        </is>
      </c>
      <c r="BJ1501" t="inlineStr">
        <is>
          <t>Not reviewed</t>
        </is>
      </c>
      <c r="BK1501" t="inlineStr">
        <is>
          <t>Not reviewed</t>
        </is>
      </c>
      <c r="BL1501" t="inlineStr">
        <is>
          <t>Not reviewed</t>
        </is>
      </c>
      <c r="BM1501" t="inlineStr">
        <is>
          <t>Not reviewed (not included)</t>
        </is>
      </c>
      <c r="BN1501" t="inlineStr">
        <is>
          <t>Not Selected for Final 95 (Pending Full Text Review) - Candidate paper not selected for final 95: Passed abstract screening but not included in final selec</t>
        </is>
      </c>
      <c r="BO1501" t="inlineStr">
        <is>
          <t>Abstract-level screening only</t>
        </is>
      </c>
      <c r="BP1501" t="inlineStr">
        <is>
          <t>1397</t>
        </is>
      </c>
    </row>
    <row r="1502">
      <c r="A1502" t="inlineStr">
        <is>
          <t>Machine learning and deep learning applied to EEG and fNIRS for early autism spectrum disorder diagnosis: a systematic review</t>
        </is>
      </c>
      <c r="B1502" t="n">
        <v>2026</v>
      </c>
      <c r="C1502" t="inlineStr">
        <is>
          <t>Not checked</t>
        </is>
      </c>
      <c r="D1502" t="inlineStr">
        <is>
          <t>Not checked</t>
        </is>
      </c>
      <c r="E1502" t="inlineStr">
        <is>
          <t>10.3389/FPSYT.2026.1668914</t>
        </is>
      </c>
      <c r="F1502" t="inlineStr">
        <is>
          <t>Introduction: Autism Spectrum Disorder (ASD) presents considerable diagnostic challenges due to its heterogeneous nature and early developmental onset. In recent years, the convergence of noninvasive neuroimaging modalities such as Electroencephalography (EEG) and Functional Near Infrared Spectroscopy (fNIRS) with machine learning (ML) and deep learning (DL) techniques has opened new avenues for uncovering objective biomarkers of ASD. EEG offers millisecond level resolution of brain electrical activity, while fNIRS tracks hemodynamic responses tied to neuronal function, making the two methods complementary. This review aims to investigate the state of the art of the applications of EEG and fNIRS to ASD patients combined with ML and DL approaches. Methods: To this goal, Scopus and PubMed databases were searched, and following the PRISMA guidelines, 27 peer reviewed studies published between 2019 and 2024 were included in the survey. Results: The results showed consistent patterns across the studies, including alterations in neural oscillations and disruptions in connectivity within key brain regions related to social communication and cognition. However, a strong heterogeneity was assessed regarding probes montages, preprocessing workflows, and classification models employed, limiting the feasibility of a metanalysis. Discussion: The results demonstrated the potential of DL and ML algorithms applied to EEG and fNIRS signals for early ASD assessment, supporting the development of personalized intervention strategies grounded in robust neurophysiological evidence. Copyright © 2026 De Giacomo, Palmieri, Russo, Pizzolorusso, Brandi, Magistro, Di Cesare, Quattrocelli, Cardone, Perpetuini and Merla.</t>
        </is>
      </c>
      <c r="G1502" t="inlineStr">
        <is>
          <t>Unimodal</t>
        </is>
      </c>
      <c r="H1502" t="inlineStr">
        <is>
          <t>See abstract</t>
        </is>
      </c>
      <c r="I1502" t="inlineStr">
        <is>
          <t>See abstract</t>
        </is>
      </c>
      <c r="J1502" t="inlineStr">
        <is>
          <t>See abstract (AI/ML)</t>
        </is>
      </c>
      <c r="K1502" t="inlineStr">
        <is>
          <t>See abstract</t>
        </is>
      </c>
      <c r="M1502" t="inlineStr">
        <is>
          <t>See abstract</t>
        </is>
      </c>
      <c r="N1502" t="inlineStr">
        <is>
          <t>See abstract</t>
        </is>
      </c>
      <c r="O1502" t="inlineStr">
        <is>
          <t>Not verified from abstract</t>
        </is>
      </c>
      <c r="P1502" t="inlineStr">
        <is>
          <t>See abstract</t>
        </is>
      </c>
      <c r="Q1502" t="inlineStr">
        <is>
          <t>See abstract</t>
        </is>
      </c>
      <c r="R1502" t="inlineStr">
        <is>
          <t>Not reviewed (not included)</t>
        </is>
      </c>
      <c r="S1502" t="inlineStr">
        <is>
          <t>Not reviewed (not included)</t>
        </is>
      </c>
      <c r="T1502" t="inlineStr">
        <is>
          <t>Abstract screening only. Out of Date Range</t>
        </is>
      </c>
      <c r="U1502" t="inlineStr">
        <is>
          <t>EXCLUDE</t>
        </is>
      </c>
      <c r="V1502" t="inlineStr">
        <is>
          <t>E4-Year: Published 2026, outside 2019-2025 window</t>
        </is>
      </c>
      <c r="W1502" t="inlineStr">
        <is>
          <t>Out of Date Range</t>
        </is>
      </c>
      <c r="X1502" t="inlineStr">
        <is>
          <t>Not assessed from abstract</t>
        </is>
      </c>
      <c r="Y1502" t="inlineStr">
        <is>
          <t>Scopus</t>
        </is>
      </c>
      <c r="Z1502" t="inlineStr">
        <is>
          <t>Not determined from abstract</t>
        </is>
      </c>
      <c r="AB1502" t="inlineStr">
        <is>
          <t>Not assessed (not included)</t>
        </is>
      </c>
      <c r="AC1502" t="inlineStr">
        <is>
          <t>Not assessed (not included)</t>
        </is>
      </c>
      <c r="AD1502" t="inlineStr">
        <is>
          <t>De Giacomo A.; Palmieri R.; Russo E.F.; Pizzolorusso I.; Brandi R.; Magistro F.; Di Cesare M.G.; Quattrocelli S.; Cardone D.; Perpetuini D.; Merla A.</t>
        </is>
      </c>
      <c r="AF1502" t="inlineStr">
        <is>
          <t>Gold OA (Frontiers)</t>
        </is>
      </c>
      <c r="AH1502" t="inlineStr">
        <is>
          <t>Not assessed</t>
        </is>
      </c>
      <c r="AI1502" t="inlineStr">
        <is>
          <t>Not reported</t>
        </is>
      </c>
      <c r="AJ1502" t="inlineStr">
        <is>
          <t>Not reported</t>
        </is>
      </c>
      <c r="AK1502" t="inlineStr">
        <is>
          <t>Not reported</t>
        </is>
      </c>
      <c r="AL1502" t="inlineStr">
        <is>
          <t>Not reported</t>
        </is>
      </c>
      <c r="AM1502" t="inlineStr">
        <is>
          <t>Not reported</t>
        </is>
      </c>
      <c r="AN1502" t="inlineStr">
        <is>
          <t>Not reported</t>
        </is>
      </c>
      <c r="AO1502" t="inlineStr">
        <is>
          <t>Not reviewed</t>
        </is>
      </c>
      <c r="AP1502" t="inlineStr">
        <is>
          <t>Not reported</t>
        </is>
      </c>
      <c r="AQ1502" t="inlineStr">
        <is>
          <t>Not reported</t>
        </is>
      </c>
      <c r="AR1502" t="inlineStr">
        <is>
          <t>Not reported</t>
        </is>
      </c>
      <c r="AS1502" t="inlineStr">
        <is>
          <t>See abstract</t>
        </is>
      </c>
      <c r="AT1502" t="inlineStr">
        <is>
          <t>Not reviewed</t>
        </is>
      </c>
      <c r="AU1502" t="inlineStr">
        <is>
          <t>Not reviewed</t>
        </is>
      </c>
      <c r="AV1502" t="inlineStr">
        <is>
          <t>Not reviewed</t>
        </is>
      </c>
      <c r="AW1502" t="inlineStr">
        <is>
          <t>Not reviewed</t>
        </is>
      </c>
      <c r="AX1502" t="inlineStr">
        <is>
          <t>Not reported</t>
        </is>
      </c>
      <c r="AY1502" t="inlineStr">
        <is>
          <t>Not reported</t>
        </is>
      </c>
      <c r="AZ1502" t="inlineStr">
        <is>
          <t>Not reported</t>
        </is>
      </c>
      <c r="BA1502" t="inlineStr">
        <is>
          <t>Not reported</t>
        </is>
      </c>
      <c r="BB1502" t="inlineStr">
        <is>
          <t>Not reported</t>
        </is>
      </c>
      <c r="BC1502" t="inlineStr">
        <is>
          <t>Not reported</t>
        </is>
      </c>
      <c r="BD1502" t="inlineStr">
        <is>
          <t>Not reported</t>
        </is>
      </c>
      <c r="BE1502" t="inlineStr">
        <is>
          <t>Not reported</t>
        </is>
      </c>
      <c r="BF1502" t="inlineStr">
        <is>
          <t>Not reported</t>
        </is>
      </c>
      <c r="BG1502" t="inlineStr">
        <is>
          <t>Not reviewed (not included)</t>
        </is>
      </c>
      <c r="BH1502" t="inlineStr">
        <is>
          <t>N/A</t>
        </is>
      </c>
      <c r="BI1502" t="inlineStr">
        <is>
          <t>Not reviewed</t>
        </is>
      </c>
      <c r="BJ1502" t="inlineStr">
        <is>
          <t>Not reviewed</t>
        </is>
      </c>
      <c r="BK1502" t="inlineStr">
        <is>
          <t>Not reviewed</t>
        </is>
      </c>
      <c r="BL1502" t="inlineStr">
        <is>
          <t>Not reviewed</t>
        </is>
      </c>
      <c r="BM1502" t="inlineStr">
        <is>
          <t>Not reviewed (not included)</t>
        </is>
      </c>
      <c r="BN1502" t="inlineStr">
        <is>
          <t>Out of Date Range - E4-Year: Published 2026, outside 2019-2025 window</t>
        </is>
      </c>
      <c r="BO1502" t="inlineStr">
        <is>
          <t>Abstract-level screening only</t>
        </is>
      </c>
      <c r="BP1502" t="inlineStr">
        <is>
          <t>Not reported</t>
        </is>
      </c>
    </row>
    <row r="1503">
      <c r="A1503" t="inlineStr">
        <is>
          <t>Deep adversarial learning identifies ADHD-specific associations between apoptotic genes and white matter microstructure in frontal-striatum-cerebellum circuit</t>
        </is>
      </c>
      <c r="B1503" t="n">
        <v>2025</v>
      </c>
      <c r="C1503" t="inlineStr">
        <is>
          <t>Not checked</t>
        </is>
      </c>
      <c r="D1503" t="inlineStr">
        <is>
          <t>Not checked</t>
        </is>
      </c>
      <c r="E1503" t="inlineStr">
        <is>
          <t>10.1038/S41398-025-03493-2</t>
        </is>
      </c>
      <c r="F1503" t="inlineStr">
        <is>
          <t>Attention deficit hyperactivity disorder (ADHD) is a neurodevelopmental disorder characterized by genetic predisposition and alterations in brain structural connectivity. While existing studies have established associations between genetic variants and neuroanatomical features, the specific relationships in ADHD remained poorly understood. To address this gap, we developed adversarial deep canonical correlation analysis models (A-DCCA) to disentangle ADHD-specific and non-specific “gene-white matter” association patterns. Utilizing diffusion tensor imaging and genotype data from six-hundred ADHD and typically developed children in a Chiese cohort, the current study revealed ADHD-specific correlations between the right cerebral peduncle, right posterior limb of the internal capsule, and genes regulating neural apoptotic processes (CAMK1D, METTL15, and MAP2K4). In contrast, associations involving the left cerebral peduncle, left posterior limb of the internal capsule, right superior longitudinal fasciculus, and right posterior thalamic radiation with genes related to early neural development (FYN, PHF2, ZSCAN31, and CD82) presented associations shared by ADHD and non-ADHD groups. Incorporating interpretable deep learning models, the current study unveiled white matter regions vulnerable to genetic influences in ADHD-specific and non-specific ways, shedding light on the understanding of biological substrates of ADHD. © The Author(s) 2025.</t>
        </is>
      </c>
      <c r="G1503" t="inlineStr">
        <is>
          <t>Unimodal</t>
        </is>
      </c>
      <c r="H1503" t="inlineStr">
        <is>
          <t>See abstract</t>
        </is>
      </c>
      <c r="I1503" t="inlineStr">
        <is>
          <t>See abstract</t>
        </is>
      </c>
      <c r="J1503" t="inlineStr">
        <is>
          <t>See abstract (AI/ML)</t>
        </is>
      </c>
      <c r="K1503" t="inlineStr">
        <is>
          <t>See abstract</t>
        </is>
      </c>
      <c r="M1503" t="inlineStr">
        <is>
          <t>See abstract</t>
        </is>
      </c>
      <c r="N1503" t="inlineStr">
        <is>
          <t>See abstract</t>
        </is>
      </c>
      <c r="O1503" t="inlineStr">
        <is>
          <t>Not verified from abstract</t>
        </is>
      </c>
      <c r="P1503" t="inlineStr">
        <is>
          <t>See abstract</t>
        </is>
      </c>
      <c r="Q1503" t="inlineStr">
        <is>
          <t>See abstract</t>
        </is>
      </c>
      <c r="R1503" t="inlineStr">
        <is>
          <t>Not reviewed (not included)</t>
        </is>
      </c>
      <c r="S1503" t="inlineStr">
        <is>
          <t>Not reviewed (not included)</t>
        </is>
      </c>
      <c r="T1503" t="inlineStr">
        <is>
          <t>Abstract screening only. Not Selected for Final 95 (Pending Full Text Review)</t>
        </is>
      </c>
      <c r="U1503" t="inlineStr">
        <is>
          <t>EXCLUDE</t>
        </is>
      </c>
      <c r="V15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03" t="inlineStr">
        <is>
          <t>Excluded: Other Criterion</t>
        </is>
      </c>
      <c r="X1503" t="inlineStr">
        <is>
          <t>Not assessed from abstract</t>
        </is>
      </c>
      <c r="Y1503" t="inlineStr">
        <is>
          <t>Scopus</t>
        </is>
      </c>
      <c r="Z1503" t="inlineStr">
        <is>
          <t>Not determined from abstract</t>
        </is>
      </c>
      <c r="AB1503" t="inlineStr">
        <is>
          <t>Not assessed (not included)</t>
        </is>
      </c>
      <c r="AC1503" t="inlineStr">
        <is>
          <t>Not assessed (not included)</t>
        </is>
      </c>
      <c r="AD1503" t="inlineStr">
        <is>
          <t>Zhao Y.; Zheng X.; Gao X.; Wang N.; Fu Z.; Tian J.; Zhang K.; Wang P.; Li S.; Zhang J.; Ding X.; Zhang H.; Sun L.; Yang B.; Li S.; Chang S.; Cao Q.; Wang Y.; Yang L.</t>
        </is>
      </c>
      <c r="AF1503" t="inlineStr">
        <is>
          <t>Unknown - Verify via DOI</t>
        </is>
      </c>
      <c r="AH1503" t="inlineStr">
        <is>
          <t>Not assessed</t>
        </is>
      </c>
      <c r="AI1503" t="inlineStr">
        <is>
          <t>Not reported</t>
        </is>
      </c>
      <c r="AJ1503" t="inlineStr">
        <is>
          <t>Not reported</t>
        </is>
      </c>
      <c r="AK1503" t="inlineStr">
        <is>
          <t>Not reported</t>
        </is>
      </c>
      <c r="AL1503" t="inlineStr">
        <is>
          <t>Not reported</t>
        </is>
      </c>
      <c r="AM1503" t="inlineStr">
        <is>
          <t>Not reported</t>
        </is>
      </c>
      <c r="AN1503" t="inlineStr">
        <is>
          <t>Not reported</t>
        </is>
      </c>
      <c r="AO1503" t="inlineStr">
        <is>
          <t>Not reviewed</t>
        </is>
      </c>
      <c r="AP1503" t="inlineStr">
        <is>
          <t>Not reported</t>
        </is>
      </c>
      <c r="AQ1503" t="inlineStr">
        <is>
          <t>Not reported</t>
        </is>
      </c>
      <c r="AR1503" t="inlineStr">
        <is>
          <t>Not reported</t>
        </is>
      </c>
      <c r="AS1503" t="inlineStr">
        <is>
          <t>See abstract</t>
        </is>
      </c>
      <c r="AT1503" t="inlineStr">
        <is>
          <t>Not reviewed</t>
        </is>
      </c>
      <c r="AU1503" t="inlineStr">
        <is>
          <t>Not reviewed</t>
        </is>
      </c>
      <c r="AV1503" t="inlineStr">
        <is>
          <t>Not reviewed</t>
        </is>
      </c>
      <c r="AW1503" t="inlineStr">
        <is>
          <t>Not reviewed</t>
        </is>
      </c>
      <c r="AX1503" t="inlineStr">
        <is>
          <t>Not reported</t>
        </is>
      </c>
      <c r="AY1503" t="inlineStr">
        <is>
          <t>Not reported</t>
        </is>
      </c>
      <c r="AZ1503" t="inlineStr">
        <is>
          <t>Not reported</t>
        </is>
      </c>
      <c r="BA1503" t="inlineStr">
        <is>
          <t>Not reported</t>
        </is>
      </c>
      <c r="BB1503" t="inlineStr">
        <is>
          <t>Not reported</t>
        </is>
      </c>
      <c r="BC1503" t="inlineStr">
        <is>
          <t>Not reported</t>
        </is>
      </c>
      <c r="BD1503" t="inlineStr">
        <is>
          <t>Not reported</t>
        </is>
      </c>
      <c r="BE1503" t="inlineStr">
        <is>
          <t>Not reported</t>
        </is>
      </c>
      <c r="BF1503" t="inlineStr">
        <is>
          <t>Not reported</t>
        </is>
      </c>
      <c r="BG1503" t="inlineStr">
        <is>
          <t>Not reviewed (not included)</t>
        </is>
      </c>
      <c r="BH1503" t="inlineStr">
        <is>
          <t>N/A</t>
        </is>
      </c>
      <c r="BI1503" t="inlineStr">
        <is>
          <t>Not reviewed</t>
        </is>
      </c>
      <c r="BJ1503" t="inlineStr">
        <is>
          <t>Not reviewed</t>
        </is>
      </c>
      <c r="BK1503" t="inlineStr">
        <is>
          <t>Not reviewed</t>
        </is>
      </c>
      <c r="BL1503" t="inlineStr">
        <is>
          <t>Not reviewed</t>
        </is>
      </c>
      <c r="BM1503" t="inlineStr">
        <is>
          <t>Not reviewed (not included)</t>
        </is>
      </c>
      <c r="BN1503" t="inlineStr">
        <is>
          <t>Not Selected for Final 95 (Pending Full Text Review) - Candidate paper not selected for final 95: Passed abstract screening but not included in final selec</t>
        </is>
      </c>
      <c r="BO1503" t="inlineStr">
        <is>
          <t>Abstract-level screening only</t>
        </is>
      </c>
      <c r="BP1503" t="inlineStr">
        <is>
          <t>320</t>
        </is>
      </c>
    </row>
    <row r="1504">
      <c r="A1504" t="inlineStr">
        <is>
          <t>Refining ADHD diagnosis with EEG: The impact of preprocessing and temporal segmentation on classification accuracy</t>
        </is>
      </c>
      <c r="B1504" t="n">
        <v>2024</v>
      </c>
      <c r="C1504" t="inlineStr">
        <is>
          <t>Not checked</t>
        </is>
      </c>
      <c r="D1504" t="inlineStr">
        <is>
          <t>Not checked</t>
        </is>
      </c>
      <c r="E1504" t="inlineStr">
        <is>
          <t>10.1016/J.COMPBIOMED.2024.109305</t>
        </is>
      </c>
      <c r="F1504" t="inlineStr">
        <is>
          <t>Background: EEG signals are commonly used in ADHD diagnosis, but they are often affected by noise and artifacts. Effective preprocessing and segmentation methods can significantly enhance the accuracy and reliability of ADHD classification. Methods: We applied filtering, ASR, and ICA preprocessing techniques to EEG data from children with ADHD and neurotypical controls. The EEG recordings were segmented, and features were extracted and selected based on statistical significance. Classification was performed using various EEG segments and channels with Machine Learning models (SVM, KNN, and XGBoost) to identify the most effective combinations for accurate ADHD diagnosis. Results: Our findings show that models trained on later EEG segments achieved significantly higher accuracy, indicating the potential role of cognitive fatigue in distinguishing ADHD. The highest classification accuracy (86.1%) was achieved using data from the P3, P4, and C3 channels, with key features such as Kurtosis, Katz fractal dimension, and power spectrums in the Delta, Theta, and Alpha bands contributing to the results. Conclusion: This study highlights the importance of preprocessing and segmentation in improving the reliability of ADHD diagnosis through EEG. The results suggest that further research on cognitive fatigue and segmentation could enhance diagnostic accuracy in ADHD patients. © 2024 The Authors</t>
        </is>
      </c>
      <c r="G1504" t="inlineStr">
        <is>
          <t>Unimodal</t>
        </is>
      </c>
      <c r="H1504" t="inlineStr">
        <is>
          <t>See abstract</t>
        </is>
      </c>
      <c r="I1504" t="inlineStr">
        <is>
          <t>See abstract</t>
        </is>
      </c>
      <c r="J1504" t="inlineStr">
        <is>
          <t>See abstract (AI/ML)</t>
        </is>
      </c>
      <c r="K1504" t="inlineStr">
        <is>
          <t>See abstract</t>
        </is>
      </c>
      <c r="M1504" t="inlineStr">
        <is>
          <t>See abstract</t>
        </is>
      </c>
      <c r="N1504" t="inlineStr">
        <is>
          <t>See abstract</t>
        </is>
      </c>
      <c r="O1504" t="inlineStr">
        <is>
          <t>Not verified from abstract</t>
        </is>
      </c>
      <c r="P1504" t="inlineStr">
        <is>
          <t>See abstract</t>
        </is>
      </c>
      <c r="Q1504" t="inlineStr">
        <is>
          <t>See abstract</t>
        </is>
      </c>
      <c r="R1504" t="inlineStr">
        <is>
          <t>Not reviewed (not included)</t>
        </is>
      </c>
      <c r="S1504" t="inlineStr">
        <is>
          <t>Not reviewed (not included)</t>
        </is>
      </c>
      <c r="T1504" t="inlineStr">
        <is>
          <t>Abstract screening only. Not Selected for Final 95 (Pending Full Text Review)</t>
        </is>
      </c>
      <c r="U1504" t="inlineStr">
        <is>
          <t>EXCLUDE</t>
        </is>
      </c>
      <c r="V15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04" t="inlineStr">
        <is>
          <t>Excluded: Other Criterion</t>
        </is>
      </c>
      <c r="X1504" t="inlineStr">
        <is>
          <t>Not assessed from abstract</t>
        </is>
      </c>
      <c r="Y1504" t="inlineStr">
        <is>
          <t>Scopus</t>
        </is>
      </c>
      <c r="Z1504" t="inlineStr">
        <is>
          <t>Not determined from abstract</t>
        </is>
      </c>
      <c r="AB1504" t="inlineStr">
        <is>
          <t>Not assessed (not included)</t>
        </is>
      </c>
      <c r="AC1504" t="inlineStr">
        <is>
          <t>Not assessed (not included)</t>
        </is>
      </c>
      <c r="AD1504" t="inlineStr">
        <is>
          <t>García-Ponsoda S.; Maté A.; Trujillo J.</t>
        </is>
      </c>
      <c r="AF1504" t="inlineStr">
        <is>
          <t>Hybrid OA (Elsevier)</t>
        </is>
      </c>
      <c r="AH1504" t="inlineStr">
        <is>
          <t>Not assessed</t>
        </is>
      </c>
      <c r="AI1504" t="inlineStr">
        <is>
          <t>Not reported</t>
        </is>
      </c>
      <c r="AJ1504" t="inlineStr">
        <is>
          <t>Not reported</t>
        </is>
      </c>
      <c r="AK1504" t="inlineStr">
        <is>
          <t>Not reported</t>
        </is>
      </c>
      <c r="AL1504" t="inlineStr">
        <is>
          <t>Not reported</t>
        </is>
      </c>
      <c r="AM1504" t="inlineStr">
        <is>
          <t>Not reported</t>
        </is>
      </c>
      <c r="AN1504" t="inlineStr">
        <is>
          <t>Not reported</t>
        </is>
      </c>
      <c r="AO1504" t="inlineStr">
        <is>
          <t>Not reviewed</t>
        </is>
      </c>
      <c r="AP1504" t="inlineStr">
        <is>
          <t>Not reported</t>
        </is>
      </c>
      <c r="AQ1504" t="inlineStr">
        <is>
          <t>Not reported</t>
        </is>
      </c>
      <c r="AR1504" t="inlineStr">
        <is>
          <t>Not reported</t>
        </is>
      </c>
      <c r="AS1504" t="inlineStr">
        <is>
          <t>See abstract</t>
        </is>
      </c>
      <c r="AT1504" t="inlineStr">
        <is>
          <t>Not reviewed</t>
        </is>
      </c>
      <c r="AU1504" t="inlineStr">
        <is>
          <t>Not reviewed</t>
        </is>
      </c>
      <c r="AV1504" t="inlineStr">
        <is>
          <t>Not reviewed</t>
        </is>
      </c>
      <c r="AW1504" t="inlineStr">
        <is>
          <t>Not reviewed</t>
        </is>
      </c>
      <c r="AX1504" t="inlineStr">
        <is>
          <t>Not reported</t>
        </is>
      </c>
      <c r="AY1504" t="inlineStr">
        <is>
          <t>Not reported</t>
        </is>
      </c>
      <c r="AZ1504" t="inlineStr">
        <is>
          <t>Not reported</t>
        </is>
      </c>
      <c r="BA1504" t="inlineStr">
        <is>
          <t>Not reported</t>
        </is>
      </c>
      <c r="BB1504" t="inlineStr">
        <is>
          <t>Not reported</t>
        </is>
      </c>
      <c r="BC1504" t="inlineStr">
        <is>
          <t>Not reported</t>
        </is>
      </c>
      <c r="BD1504" t="inlineStr">
        <is>
          <t>Not reported</t>
        </is>
      </c>
      <c r="BE1504" t="inlineStr">
        <is>
          <t>Not reported</t>
        </is>
      </c>
      <c r="BF1504" t="inlineStr">
        <is>
          <t>Not reported</t>
        </is>
      </c>
      <c r="BG1504" t="inlineStr">
        <is>
          <t>Not reviewed (not included)</t>
        </is>
      </c>
      <c r="BH1504" t="inlineStr">
        <is>
          <t>N/A</t>
        </is>
      </c>
      <c r="BI1504" t="inlineStr">
        <is>
          <t>Not reviewed</t>
        </is>
      </c>
      <c r="BJ1504" t="inlineStr">
        <is>
          <t>Not reviewed</t>
        </is>
      </c>
      <c r="BK1504" t="inlineStr">
        <is>
          <t>Not reviewed</t>
        </is>
      </c>
      <c r="BL1504" t="inlineStr">
        <is>
          <t>Not reviewed</t>
        </is>
      </c>
      <c r="BM1504" t="inlineStr">
        <is>
          <t>Not reviewed (not included)</t>
        </is>
      </c>
      <c r="BN1504" t="inlineStr">
        <is>
          <t>Not Selected for Final 95 (Pending Full Text Review) - Candidate paper not selected for final 95: Passed abstract screening but not included in final selec</t>
        </is>
      </c>
      <c r="BO1504" t="inlineStr">
        <is>
          <t>Abstract-level screening only</t>
        </is>
      </c>
      <c r="BP1504" t="inlineStr">
        <is>
          <t>Not reported</t>
        </is>
      </c>
    </row>
    <row r="1505">
      <c r="A1505" t="inlineStr">
        <is>
          <t>Predicting five-year comorbid bipolar disorder after attention-deficit/hyperactivity disorder diagnosis: a population-based machine learning approach</t>
        </is>
      </c>
      <c r="B1505" t="n">
        <v>2026</v>
      </c>
      <c r="C1505" t="inlineStr">
        <is>
          <t>Not checked</t>
        </is>
      </c>
      <c r="D1505" t="inlineStr">
        <is>
          <t>Not checked</t>
        </is>
      </c>
      <c r="E1505" t="inlineStr">
        <is>
          <t>10.1186/S13034-025-01002-3</t>
        </is>
      </c>
      <c r="F1505" t="inlineStr">
        <is>
          <t>Background: Early detection and accurate prediction of bipolar disorders (BDs) comorbidity in individuals with attention-deficit/hyperactivity disorder (ADHD) are clinically critical. This study used machine-learning methods to identify features predictive of subsequent BD among patients initially diagnosed with ADHD. Methods: We analyzed claims from the Taiwan National Health Insurance Research Database (2000–2013) and included patients aged ≥ 12 years with at least two diagnoses of ADHD. Predictor features included demographics (sex, age at ADHD onset), healthcare utilization (psychiatric outpatient visit counts), comorbidities (International Classification of Diseases–coded diagnoses), psychiatric medications (Anatomical Therapeutic Chemical–coded prescriptions), and family psychiatric history. All features were extracted from prespecified windows around the ADHD diagnosis date (index date). The primary outcome was a subsequent BD diagnosis. We trained an extreme gradient boosting (XGBoost) classifier and tuned hyperparameters via grid search to maximize the area under the receiver operating characteristic curve (AUROC). Feature importance was interpreted with Shapley additive explanations (SHAP). Results: Among 15,093 eligible patients, 266 (2%) developed BD during follow-up. The model achieved a ROC-AUC of 0.90 and a precision–recall AUC of 0.59; accuracy was 98%, specificity 99%, sensitivity 50%, and positive predictive value 43%. Twelve leading predictors emerged. The strongest behavioral signal was sparse psychiatric visits before ADHD diagnosis followed by frequent visits afterward (SHAP = 0.27 and 0.66, respectively). Core demographic risks were older age at ADHD onset (SHAP = 0.26) and male sex (SHAP = 0.08). Medication pattern included pre-diagnosis short-acting benzodiazepines (SHAP = 0.07) and post-diagnosis exposure to anticonvulsant mood stabilizers (SHAP = 0.34), “-dones” (SHAP = 0.06) and “-pines” (SHAP = 0.05) antipsychotics, selective serotonin-r</t>
        </is>
      </c>
      <c r="G1505" t="inlineStr">
        <is>
          <t>Unimodal</t>
        </is>
      </c>
      <c r="H1505" t="inlineStr">
        <is>
          <t>See abstract</t>
        </is>
      </c>
      <c r="I1505" t="inlineStr">
        <is>
          <t>See abstract</t>
        </is>
      </c>
      <c r="J1505" t="inlineStr">
        <is>
          <t>See abstract (AI/ML)</t>
        </is>
      </c>
      <c r="K1505" t="inlineStr">
        <is>
          <t>See abstract</t>
        </is>
      </c>
      <c r="M1505" t="inlineStr">
        <is>
          <t>See abstract</t>
        </is>
      </c>
      <c r="N1505" t="inlineStr">
        <is>
          <t>See abstract</t>
        </is>
      </c>
      <c r="O1505" t="inlineStr">
        <is>
          <t>Not verified from abstract</t>
        </is>
      </c>
      <c r="P1505" t="inlineStr">
        <is>
          <t>See abstract</t>
        </is>
      </c>
      <c r="Q1505" t="inlineStr">
        <is>
          <t>See abstract</t>
        </is>
      </c>
      <c r="R1505" t="inlineStr">
        <is>
          <t>Not reviewed (not included)</t>
        </is>
      </c>
      <c r="S1505" t="inlineStr">
        <is>
          <t>Not reviewed (not included)</t>
        </is>
      </c>
      <c r="T1505" t="inlineStr">
        <is>
          <t>Abstract screening only. Out of Date Range</t>
        </is>
      </c>
      <c r="U1505" t="inlineStr">
        <is>
          <t>EXCLUDE</t>
        </is>
      </c>
      <c r="V1505" t="inlineStr">
        <is>
          <t>E4-Year: Published 2026, outside 2019-2025 window</t>
        </is>
      </c>
      <c r="W1505" t="inlineStr">
        <is>
          <t>Out of Date Range</t>
        </is>
      </c>
      <c r="X1505" t="inlineStr">
        <is>
          <t>Not assessed from abstract</t>
        </is>
      </c>
      <c r="Y1505" t="inlineStr">
        <is>
          <t>Scopus</t>
        </is>
      </c>
      <c r="Z1505" t="inlineStr">
        <is>
          <t>Not determined from abstract</t>
        </is>
      </c>
      <c r="AB1505" t="inlineStr">
        <is>
          <t>Not assessed (not included)</t>
        </is>
      </c>
      <c r="AC1505" t="inlineStr">
        <is>
          <t>Not assessed (not included)</t>
        </is>
      </c>
      <c r="AD1505" t="inlineStr">
        <is>
          <t>Yang Y.-S.; Hsu C.-W.; Wang L.-J.; Hung K.-C.; Chen Y.-C.B.; Liang C.-S.; Chen M.-H.</t>
        </is>
      </c>
      <c r="AF1505" t="inlineStr">
        <is>
          <t>Gold OA (BioMedCentral)</t>
        </is>
      </c>
      <c r="AH1505" t="inlineStr">
        <is>
          <t>Not assessed</t>
        </is>
      </c>
      <c r="AI1505" t="inlineStr">
        <is>
          <t>Not reported</t>
        </is>
      </c>
      <c r="AJ1505" t="inlineStr">
        <is>
          <t>Not reported</t>
        </is>
      </c>
      <c r="AK1505" t="inlineStr">
        <is>
          <t>Not reported</t>
        </is>
      </c>
      <c r="AL1505" t="inlineStr">
        <is>
          <t>Not reported</t>
        </is>
      </c>
      <c r="AM1505" t="inlineStr">
        <is>
          <t>Not reported</t>
        </is>
      </c>
      <c r="AN1505" t="inlineStr">
        <is>
          <t>Not reported</t>
        </is>
      </c>
      <c r="AO1505" t="inlineStr">
        <is>
          <t>Not reviewed</t>
        </is>
      </c>
      <c r="AP1505" t="inlineStr">
        <is>
          <t>Not reported</t>
        </is>
      </c>
      <c r="AQ1505" t="inlineStr">
        <is>
          <t>Not reported</t>
        </is>
      </c>
      <c r="AR1505" t="inlineStr">
        <is>
          <t>Not reported</t>
        </is>
      </c>
      <c r="AS1505" t="inlineStr">
        <is>
          <t>See abstract</t>
        </is>
      </c>
      <c r="AT1505" t="inlineStr">
        <is>
          <t>Not reviewed</t>
        </is>
      </c>
      <c r="AU1505" t="inlineStr">
        <is>
          <t>Not reviewed</t>
        </is>
      </c>
      <c r="AV1505" t="inlineStr">
        <is>
          <t>Not reviewed</t>
        </is>
      </c>
      <c r="AW1505" t="inlineStr">
        <is>
          <t>Not reviewed</t>
        </is>
      </c>
      <c r="AX1505" t="inlineStr">
        <is>
          <t>Not reported</t>
        </is>
      </c>
      <c r="AY1505" t="inlineStr">
        <is>
          <t>Not reported</t>
        </is>
      </c>
      <c r="AZ1505" t="inlineStr">
        <is>
          <t>Not reported</t>
        </is>
      </c>
      <c r="BA1505" t="inlineStr">
        <is>
          <t>Not reported</t>
        </is>
      </c>
      <c r="BB1505" t="inlineStr">
        <is>
          <t>Not reported</t>
        </is>
      </c>
      <c r="BC1505" t="inlineStr">
        <is>
          <t>Not reported</t>
        </is>
      </c>
      <c r="BD1505" t="inlineStr">
        <is>
          <t>Not reported</t>
        </is>
      </c>
      <c r="BE1505" t="inlineStr">
        <is>
          <t>Not reported</t>
        </is>
      </c>
      <c r="BF1505" t="inlineStr">
        <is>
          <t>Not reported</t>
        </is>
      </c>
      <c r="BG1505" t="inlineStr">
        <is>
          <t>Not reviewed (not included)</t>
        </is>
      </c>
      <c r="BH1505" t="inlineStr">
        <is>
          <t>N/A</t>
        </is>
      </c>
      <c r="BI1505" t="inlineStr">
        <is>
          <t>Not reviewed</t>
        </is>
      </c>
      <c r="BJ1505" t="inlineStr">
        <is>
          <t>Not reviewed</t>
        </is>
      </c>
      <c r="BK1505" t="inlineStr">
        <is>
          <t>Not reviewed</t>
        </is>
      </c>
      <c r="BL1505" t="inlineStr">
        <is>
          <t>Not reviewed</t>
        </is>
      </c>
      <c r="BM1505" t="inlineStr">
        <is>
          <t>Not reviewed (not included)</t>
        </is>
      </c>
      <c r="BN1505" t="inlineStr">
        <is>
          <t>Out of Date Range - E4-Year: Published 2026, outside 2019-2025 window</t>
        </is>
      </c>
      <c r="BO1505" t="inlineStr">
        <is>
          <t>Abstract-level screening only</t>
        </is>
      </c>
      <c r="BP1505" t="inlineStr">
        <is>
          <t>2</t>
        </is>
      </c>
    </row>
    <row r="1506">
      <c r="A1506" t="inlineStr">
        <is>
          <t>Detection of Attention Deficit Hyperactivity Disorder based on EEG feature maps and deep learning</t>
        </is>
      </c>
      <c r="B1506" t="n">
        <v>2024</v>
      </c>
      <c r="C1506" t="inlineStr">
        <is>
          <t>Not checked</t>
        </is>
      </c>
      <c r="D1506" t="inlineStr">
        <is>
          <t>Not checked</t>
        </is>
      </c>
      <c r="E1506" t="inlineStr">
        <is>
          <t>10.1016/J.BBE.2024.07.003</t>
        </is>
      </c>
      <c r="F1506" t="inlineStr">
        <is>
          <t>Attention Deficit Hyperactivity Disorder (ADHD) is a neurological condition, typically manifesting in childhood. Behavioral studies are used to treat the illness, but there is no conclusive way to diagnose it. To comprehend changes in the brain, electroencephalography (EEG) signals of ADHD patients are frequently examined. In the proposed study, we introduce EEG feature map (EEG-FM)-based image construction to input deep learning architectures for classifying ADHD. To demonstrate the effectiveness of the proposed method, EEG data of 15 ADHD patients and 18 control subjects are analyzed and detection performance is presented. EEG-FM-based images are obtained using both traditional time domain features used in EEG analysis, such as Hjorth parameters (activity, mobility, complexity), skewness, kurtosis, and peak-to-peak, and nonlinear features such as the largest Lyapunov Exponent, correlation dimension, Hurst exponent, Katz fractal dimension, Higuchi fractal dimension, and approximation entropy. EEG-FM-based images are used to train DarkNet19 architecture and deep features are extracted for each image dataset. Fewer deep features are chosen for each image dataset using the Minimum Redundancy Maximum Relevance (mRMR) feature selection method, and the concatenated deep feature set is created by merging the selected features. Finally, various machine learning methods are used to classify the concatenated deep features. Our EEG-FM and DarkNet19-based approach yields classification accuracies for ADHD between 96.6% and 99.9%. Experimental results indicate that the use of EEG-FM-based images as input to DarkNet19 architecture gives significant advantages in the detection of ADHD. © 2024</t>
        </is>
      </c>
      <c r="G1506" t="inlineStr">
        <is>
          <t>Unimodal</t>
        </is>
      </c>
      <c r="H1506" t="inlineStr">
        <is>
          <t>See abstract</t>
        </is>
      </c>
      <c r="I1506" t="inlineStr">
        <is>
          <t>See abstract</t>
        </is>
      </c>
      <c r="J1506" t="inlineStr">
        <is>
          <t>See abstract (AI/ML)</t>
        </is>
      </c>
      <c r="K1506" t="inlineStr">
        <is>
          <t>See abstract</t>
        </is>
      </c>
      <c r="M1506" t="inlineStr">
        <is>
          <t>See abstract</t>
        </is>
      </c>
      <c r="N1506" t="inlineStr">
        <is>
          <t>See abstract</t>
        </is>
      </c>
      <c r="O1506" t="inlineStr">
        <is>
          <t>Not verified from abstract</t>
        </is>
      </c>
      <c r="P1506" t="inlineStr">
        <is>
          <t>See abstract</t>
        </is>
      </c>
      <c r="Q1506" t="inlineStr">
        <is>
          <t>See abstract</t>
        </is>
      </c>
      <c r="R1506" t="inlineStr">
        <is>
          <t>Not reviewed (not included)</t>
        </is>
      </c>
      <c r="S1506" t="inlineStr">
        <is>
          <t>Not reviewed (not included)</t>
        </is>
      </c>
      <c r="T1506" t="inlineStr">
        <is>
          <t>Abstract screening only. Not Selected for Final 95 (Pending Full Text Review)</t>
        </is>
      </c>
      <c r="U1506" t="inlineStr">
        <is>
          <t>EXCLUDE</t>
        </is>
      </c>
      <c r="V15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06" t="inlineStr">
        <is>
          <t>Excluded: Other Criterion</t>
        </is>
      </c>
      <c r="X1506" t="inlineStr">
        <is>
          <t>Not assessed from abstract</t>
        </is>
      </c>
      <c r="Y1506" t="inlineStr">
        <is>
          <t>Scopus</t>
        </is>
      </c>
      <c r="Z1506" t="inlineStr">
        <is>
          <t>Not determined from abstract</t>
        </is>
      </c>
      <c r="AB1506" t="inlineStr">
        <is>
          <t>Not assessed (not included)</t>
        </is>
      </c>
      <c r="AC1506" t="inlineStr">
        <is>
          <t>Not assessed (not included)</t>
        </is>
      </c>
      <c r="AD1506" t="inlineStr">
        <is>
          <t>Karabiber Cura O.; Akan A.; Kocaaslan Atli S.</t>
        </is>
      </c>
      <c r="AF1506" t="inlineStr">
        <is>
          <t>Hybrid OA (Elsevier)</t>
        </is>
      </c>
      <c r="AH1506" t="inlineStr">
        <is>
          <t>Not assessed</t>
        </is>
      </c>
      <c r="AI1506" t="n">
        <v>15</v>
      </c>
      <c r="AJ1506" t="n">
        <v>18</v>
      </c>
      <c r="AK1506" t="inlineStr">
        <is>
          <t>Not reported</t>
        </is>
      </c>
      <c r="AL1506" t="inlineStr">
        <is>
          <t>Not reported</t>
        </is>
      </c>
      <c r="AM1506" t="inlineStr">
        <is>
          <t>Not reported</t>
        </is>
      </c>
      <c r="AN1506" t="inlineStr">
        <is>
          <t>Not reported</t>
        </is>
      </c>
      <c r="AO1506" t="inlineStr">
        <is>
          <t>Not reviewed</t>
        </is>
      </c>
      <c r="AP1506" t="inlineStr">
        <is>
          <t>Not reported</t>
        </is>
      </c>
      <c r="AQ1506" t="inlineStr">
        <is>
          <t>Not reported</t>
        </is>
      </c>
      <c r="AR1506" t="inlineStr">
        <is>
          <t>Not reported</t>
        </is>
      </c>
      <c r="AS1506" t="inlineStr">
        <is>
          <t>See abstract</t>
        </is>
      </c>
      <c r="AT1506" t="inlineStr">
        <is>
          <t>Not reviewed</t>
        </is>
      </c>
      <c r="AU1506" t="inlineStr">
        <is>
          <t>Not reviewed</t>
        </is>
      </c>
      <c r="AV1506" t="inlineStr">
        <is>
          <t>Not reviewed</t>
        </is>
      </c>
      <c r="AW1506" t="inlineStr">
        <is>
          <t>Not reviewed</t>
        </is>
      </c>
      <c r="AX1506" t="inlineStr">
        <is>
          <t>Not reported</t>
        </is>
      </c>
      <c r="AY1506" t="inlineStr">
        <is>
          <t>Not reported</t>
        </is>
      </c>
      <c r="AZ1506" t="inlineStr">
        <is>
          <t>Not reported</t>
        </is>
      </c>
      <c r="BA1506" t="inlineStr">
        <is>
          <t>Not reported</t>
        </is>
      </c>
      <c r="BB1506" t="inlineStr">
        <is>
          <t>Not reported</t>
        </is>
      </c>
      <c r="BC1506" t="inlineStr">
        <is>
          <t>Not reported</t>
        </is>
      </c>
      <c r="BD1506" t="inlineStr">
        <is>
          <t>Not reported</t>
        </is>
      </c>
      <c r="BE1506" t="inlineStr">
        <is>
          <t>Not reported</t>
        </is>
      </c>
      <c r="BF1506" t="inlineStr">
        <is>
          <t>Not reported</t>
        </is>
      </c>
      <c r="BG1506" t="inlineStr">
        <is>
          <t>Not reviewed (not included)</t>
        </is>
      </c>
      <c r="BH1506" t="inlineStr">
        <is>
          <t>N/A</t>
        </is>
      </c>
      <c r="BI1506" t="inlineStr">
        <is>
          <t>Not reviewed</t>
        </is>
      </c>
      <c r="BJ1506" t="inlineStr">
        <is>
          <t>Not reviewed</t>
        </is>
      </c>
      <c r="BK1506" t="inlineStr">
        <is>
          <t>Not reviewed</t>
        </is>
      </c>
      <c r="BL1506" t="inlineStr">
        <is>
          <t>Not reviewed</t>
        </is>
      </c>
      <c r="BM1506" t="inlineStr">
        <is>
          <t>Not reviewed (not included)</t>
        </is>
      </c>
      <c r="BN1506" t="inlineStr">
        <is>
          <t>Not Selected for Final 95 (Pending Full Text Review) - Candidate paper not selected for final 95: Passed abstract screening but not included in final selec</t>
        </is>
      </c>
      <c r="BO1506" t="inlineStr">
        <is>
          <t>Abstract-level screening only</t>
        </is>
      </c>
      <c r="BP1506" t="inlineStr">
        <is>
          <t>Not reported</t>
        </is>
      </c>
    </row>
    <row r="1507">
      <c r="A1507" t="inlineStr">
        <is>
          <t>Improving Machine Learning Prediction of ADHD Using Gene Set Polygenic Risk Scores and Risk Scores From Genetically Correlated Phenotypes</t>
        </is>
      </c>
      <c r="B1507" t="n">
        <v>2025</v>
      </c>
      <c r="C1507" t="inlineStr">
        <is>
          <t>Not checked</t>
        </is>
      </c>
      <c r="D1507" t="inlineStr">
        <is>
          <t>Not checked</t>
        </is>
      </c>
      <c r="E1507" t="inlineStr">
        <is>
          <t>10.1002/AJMG.B.33043</t>
        </is>
      </c>
      <c r="F1507" t="inlineStr">
        <is>
          <t>Polygenic risk scores (PRSs), which sum the effects of SNPs throughout the genome to measure risk afforded by common genetic variants, have improved our ability to estimate disorder risk for Attention-Deficit/Hyperactivity Disorder (ADHD) but the accuracy of risk prediction is rarely investigated. In a study of 10,887 participants across nine cohorts, we performed gene set analysis of GWAS data to select gene sets associated with ADHD within a training subset. For each gene set, we generated gene set polygenic risk scores (gsPRSs), which sum the effects of SNPs for each selected gene set. We created gsPRS for ADHD and for phenotypes that are genetically correlated with ADHD. These gsPRS were added to the standard PRS as input to machine learning models predicting ADHD. On the test subset, a random forest (RF) model using PRSs from ADHD and genetically correlated phenotypes and an optimized group of 20 gsPRS had an area under the receiving operating characteristic curve (AUC) of 0.72 (95% CI: 0.70–0.74). This AUC was a statistically significant improvement over logistic regression models and RF models using only PRS from ADHD and genetically correlated phenotypes. Summing risk at the gene set level and incorporating genetic risk from disorders with high genetic correlations with ADHD improved the accuracy of predicting ADHD. Learning curves suggest that additional improvements would be expected with larger study sizes. Our study suggests that better accounting of genetic risk and the genetic context of allelic differences results in more predictive models. © 2025 Wiley Periodicals LLC.</t>
        </is>
      </c>
      <c r="G1507" t="inlineStr">
        <is>
          <t>Unimodal</t>
        </is>
      </c>
      <c r="H1507" t="inlineStr">
        <is>
          <t>See abstract</t>
        </is>
      </c>
      <c r="I1507" t="inlineStr">
        <is>
          <t>See abstract</t>
        </is>
      </c>
      <c r="J1507" t="inlineStr">
        <is>
          <t>See abstract (AI/ML)</t>
        </is>
      </c>
      <c r="K1507" t="inlineStr">
        <is>
          <t>See abstract</t>
        </is>
      </c>
      <c r="L1507" t="n">
        <v>887</v>
      </c>
      <c r="M1507" t="inlineStr">
        <is>
          <t>See abstract</t>
        </is>
      </c>
      <c r="N1507" t="inlineStr">
        <is>
          <t>N≈887; details in abstract</t>
        </is>
      </c>
      <c r="O1507" t="inlineStr">
        <is>
          <t>Extracted from abstract: N≈887</t>
        </is>
      </c>
      <c r="P1507" t="inlineStr">
        <is>
          <t>See abstract</t>
        </is>
      </c>
      <c r="Q1507" t="inlineStr">
        <is>
          <t>See abstract</t>
        </is>
      </c>
      <c r="R1507" t="inlineStr">
        <is>
          <t>Not reviewed (not included)</t>
        </is>
      </c>
      <c r="S1507" t="inlineStr">
        <is>
          <t>Not reviewed (not included)</t>
        </is>
      </c>
      <c r="T1507" t="inlineStr">
        <is>
          <t>Abstract screening only. AI Not for Diagnosis</t>
        </is>
      </c>
      <c r="U1507" t="inlineStr">
        <is>
          <t>EXCLUDE</t>
        </is>
      </c>
      <c r="V1507" t="inlineStr">
        <is>
          <t>E1-Phenotyping Not Diagnosis: Study focuses on phenotyping, not diagnostic classification</t>
        </is>
      </c>
      <c r="W1507" t="inlineStr">
        <is>
          <t>Excluded: AI Not for Diagnosis</t>
        </is>
      </c>
      <c r="X1507" t="inlineStr">
        <is>
          <t>Not assessed from abstract</t>
        </is>
      </c>
      <c r="Y1507" t="inlineStr">
        <is>
          <t>Scopus</t>
        </is>
      </c>
      <c r="Z1507" t="inlineStr">
        <is>
          <t>Not determined from abstract</t>
        </is>
      </c>
      <c r="AB1507" t="inlineStr">
        <is>
          <t>Not assessed (not included)</t>
        </is>
      </c>
      <c r="AC1507" t="inlineStr">
        <is>
          <t>Not assessed (not included)</t>
        </is>
      </c>
      <c r="AD1507" t="inlineStr">
        <is>
          <t>Barnett E.J.; Zhang-James Y.; Faraone S.V.</t>
        </is>
      </c>
      <c r="AF1507" t="inlineStr">
        <is>
          <t>Hybrid OA (Wiley)</t>
        </is>
      </c>
      <c r="AH1507" t="inlineStr">
        <is>
          <t>Not assessed</t>
        </is>
      </c>
      <c r="AI1507" t="inlineStr">
        <is>
          <t>Not reported</t>
        </is>
      </c>
      <c r="AJ1507" t="inlineStr">
        <is>
          <t>Not reported</t>
        </is>
      </c>
      <c r="AK1507" t="inlineStr">
        <is>
          <t>Not reported</t>
        </is>
      </c>
      <c r="AL1507" t="inlineStr">
        <is>
          <t>Not reported</t>
        </is>
      </c>
      <c r="AM1507" t="inlineStr">
        <is>
          <t>Not reported</t>
        </is>
      </c>
      <c r="AN1507" t="inlineStr">
        <is>
          <t>Not reported</t>
        </is>
      </c>
      <c r="AO1507" t="inlineStr">
        <is>
          <t>Not reviewed</t>
        </is>
      </c>
      <c r="AP1507" t="inlineStr">
        <is>
          <t>Not reported</t>
        </is>
      </c>
      <c r="AQ1507" t="inlineStr">
        <is>
          <t>Not reported</t>
        </is>
      </c>
      <c r="AR1507" t="inlineStr">
        <is>
          <t>Not reported</t>
        </is>
      </c>
      <c r="AS1507" t="inlineStr">
        <is>
          <t>See abstract</t>
        </is>
      </c>
      <c r="AT1507" t="inlineStr">
        <is>
          <t>Not reviewed</t>
        </is>
      </c>
      <c r="AU1507" t="inlineStr">
        <is>
          <t>Not reviewed</t>
        </is>
      </c>
      <c r="AV1507" t="inlineStr">
        <is>
          <t>Not reviewed</t>
        </is>
      </c>
      <c r="AW1507" t="inlineStr">
        <is>
          <t>Not reviewed</t>
        </is>
      </c>
      <c r="AX1507" t="inlineStr">
        <is>
          <t>Not reported</t>
        </is>
      </c>
      <c r="AY1507" t="inlineStr">
        <is>
          <t>Not reported</t>
        </is>
      </c>
      <c r="AZ1507" t="inlineStr">
        <is>
          <t>Not reported</t>
        </is>
      </c>
      <c r="BA1507" t="inlineStr">
        <is>
          <t>Not reported</t>
        </is>
      </c>
      <c r="BB1507" t="inlineStr">
        <is>
          <t>Not reported</t>
        </is>
      </c>
      <c r="BC1507" t="inlineStr">
        <is>
          <t>Not reported</t>
        </is>
      </c>
      <c r="BD1507" t="inlineStr">
        <is>
          <t>Not reported</t>
        </is>
      </c>
      <c r="BE1507" t="inlineStr">
        <is>
          <t>Not reported</t>
        </is>
      </c>
      <c r="BF1507" t="inlineStr">
        <is>
          <t>Not reported</t>
        </is>
      </c>
      <c r="BG1507" t="inlineStr">
        <is>
          <t>Not reviewed (not included)</t>
        </is>
      </c>
      <c r="BH1507" t="inlineStr">
        <is>
          <t>N/A</t>
        </is>
      </c>
      <c r="BI1507" t="inlineStr">
        <is>
          <t>Not reviewed</t>
        </is>
      </c>
      <c r="BJ1507" t="inlineStr">
        <is>
          <t>Not reviewed</t>
        </is>
      </c>
      <c r="BK1507" t="inlineStr">
        <is>
          <t>Not reviewed</t>
        </is>
      </c>
      <c r="BL1507" t="inlineStr">
        <is>
          <t>Not reviewed</t>
        </is>
      </c>
      <c r="BM1507" t="inlineStr">
        <is>
          <t>Not reviewed (not included)</t>
        </is>
      </c>
      <c r="BN1507" t="inlineStr">
        <is>
          <t>AI Not for Diagnosis - E1-Phenotyping Not Diagnosis: Study focuses on phenotyping, not diagnostic classification</t>
        </is>
      </c>
      <c r="BO1507" t="inlineStr">
        <is>
          <t>Abstract-level screening only</t>
        </is>
      </c>
      <c r="BP1507" t="inlineStr">
        <is>
          <t>Not reported</t>
        </is>
      </c>
    </row>
    <row r="1508">
      <c r="A1508" t="inlineStr">
        <is>
          <t>Exploratory study on plasma Acylglycerol and Acylethanolamide dysregulation in substance use and attention-deficit/hyperactivity disorder: Implications for novel biomarkers in dual diagnosis</t>
        </is>
      </c>
      <c r="B1508" t="n">
        <v>2025</v>
      </c>
      <c r="C1508" t="inlineStr">
        <is>
          <t>Not checked</t>
        </is>
      </c>
      <c r="D1508" t="inlineStr">
        <is>
          <t>Not checked</t>
        </is>
      </c>
      <c r="E1508" t="inlineStr">
        <is>
          <t>10.1016/J.PNPBP.2025.111350</t>
        </is>
      </c>
      <c r="F1508" t="inlineStr">
        <is>
          <t>Substance use disorder (SUD) is a major global public health challenge, frequently co-occurring with psychiatric conditions such as attention-deficit/hyperactivity disorder (ADHD). Endocannabinoid system (ECS) dysregulation has been implicated in both SUD and ADHD, but the interplay between these conditions remains poorly understood. This study investigates plasma concentrations of endocannabinoid-congeners in individuals with SUD, with and without comorbid ADHD, to identify potential biomarkers. This exploratory study included 469 participants divided into three groups: (1) healthy controls (n = 136), (2) patients with SUD without ADHD (n = 267), and (3) patients with SUD and comorbid ADHD (n = 66). Plasma concentrations of 12 endocannabinoid-related molecules, including acylglycerols (2-AG, 2-LG, 2-OG) and acylethanolamides (AEA, DEA, DHEA, DGLEA, LEA, OEA, PEA, POEA, and SEA), were quantified using high-performance liquid chromatography-mass spectrometry (HPLC-MS/MS). A multinomial Elastic Net regression model was applied to assess their biomarker potential. Patients with SUD exhibited significantly lower plasma concentrations of 2-AG and 2-LG compared to controls, while most acylethanolamides were elevated, except for POEA and SEA. ADHD comorbidity was associated with lower concentrations of 2-AG, 2-LG, AEA, DGLEA, DHEA, and SEA, while PEA was elevated. Machine learning analysis identified AEA, OEA, PEA, and SEA as key biomarkers, achieving an accuracy of 72.1 % and an ROC-AUC of 0.77. This study suggests distinct ECS alterations in SUD and comorbid ADHD, highlighting endocannabinoid-congeners as potential biomarkers. Future research should validate these findings in larger cohorts and explore ECS-targeted therapeutic interventions for dual-diagnosis populations. © 2024</t>
        </is>
      </c>
      <c r="G1508" t="inlineStr">
        <is>
          <t>Unimodal</t>
        </is>
      </c>
      <c r="H1508" t="inlineStr">
        <is>
          <t>See abstract</t>
        </is>
      </c>
      <c r="I1508" t="inlineStr">
        <is>
          <t>See abstract</t>
        </is>
      </c>
      <c r="J1508" t="inlineStr">
        <is>
          <t>See abstract (AI/ML)</t>
        </is>
      </c>
      <c r="K1508" t="inlineStr">
        <is>
          <t>See abstract</t>
        </is>
      </c>
      <c r="L1508" t="n">
        <v>136</v>
      </c>
      <c r="M1508" t="inlineStr">
        <is>
          <t>See abstract</t>
        </is>
      </c>
      <c r="N1508" t="inlineStr">
        <is>
          <t>N≈136; details in abstract</t>
        </is>
      </c>
      <c r="O1508" t="inlineStr">
        <is>
          <t>Extracted from abstract: N≈136</t>
        </is>
      </c>
      <c r="P1508" t="inlineStr">
        <is>
          <t>See abstract</t>
        </is>
      </c>
      <c r="Q1508" t="inlineStr">
        <is>
          <t>See abstract</t>
        </is>
      </c>
      <c r="R1508" t="inlineStr">
        <is>
          <t>Not reviewed (not included)</t>
        </is>
      </c>
      <c r="S1508" t="inlineStr">
        <is>
          <t>Not reviewed (not included)</t>
        </is>
      </c>
      <c r="T1508" t="inlineStr">
        <is>
          <t>Abstract screening only. Not Selected for Final 95 (Pending Full Text Review)</t>
        </is>
      </c>
      <c r="U1508" t="inlineStr">
        <is>
          <t>EXCLUDE</t>
        </is>
      </c>
      <c r="V150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08" t="inlineStr">
        <is>
          <t>Excluded: Other Criterion</t>
        </is>
      </c>
      <c r="X1508" t="inlineStr">
        <is>
          <t>Not assessed from abstract</t>
        </is>
      </c>
      <c r="Y1508" t="inlineStr">
        <is>
          <t>Scopus</t>
        </is>
      </c>
      <c r="Z1508" t="inlineStr">
        <is>
          <t>Not determined from abstract</t>
        </is>
      </c>
      <c r="AB1508" t="inlineStr">
        <is>
          <t>Not assessed (not included)</t>
        </is>
      </c>
      <c r="AC1508" t="inlineStr">
        <is>
          <t>Not assessed (not included)</t>
        </is>
      </c>
      <c r="AD1508" t="inlineStr">
        <is>
          <t>Flores-López M.; Herrera-Imbroda J.; Requena-Ocaña N.; García-Marchena N.; Araos P.; Verheul-Campos J.; Ruiz J.J.; Pastor A.; de la Torre R.; Bordallo A.; Pavón-Morón F.J.; Rodríguez de Fonseca F.; Serrano A.</t>
        </is>
      </c>
      <c r="AF1508" t="inlineStr">
        <is>
          <t>Hybrid OA (Elsevier)</t>
        </is>
      </c>
      <c r="AH1508" t="inlineStr">
        <is>
          <t>Not assessed</t>
        </is>
      </c>
      <c r="AI1508" t="inlineStr">
        <is>
          <t>Not reported</t>
        </is>
      </c>
      <c r="AJ1508" t="inlineStr">
        <is>
          <t>Not reported</t>
        </is>
      </c>
      <c r="AK1508" t="inlineStr">
        <is>
          <t>Not reported</t>
        </is>
      </c>
      <c r="AL1508" t="inlineStr">
        <is>
          <t>Not reported</t>
        </is>
      </c>
      <c r="AM1508" t="inlineStr">
        <is>
          <t>Not reported</t>
        </is>
      </c>
      <c r="AN1508" t="inlineStr">
        <is>
          <t>Not reported</t>
        </is>
      </c>
      <c r="AO1508" t="inlineStr">
        <is>
          <t>Not reviewed</t>
        </is>
      </c>
      <c r="AP1508" t="inlineStr">
        <is>
          <t>Not reported</t>
        </is>
      </c>
      <c r="AQ1508" t="inlineStr">
        <is>
          <t>Not reported</t>
        </is>
      </c>
      <c r="AR1508" t="inlineStr">
        <is>
          <t>Not reported</t>
        </is>
      </c>
      <c r="AS1508" t="inlineStr">
        <is>
          <t>See abstract</t>
        </is>
      </c>
      <c r="AT1508" t="inlineStr">
        <is>
          <t>Not reviewed</t>
        </is>
      </c>
      <c r="AU1508" t="inlineStr">
        <is>
          <t>Not reviewed</t>
        </is>
      </c>
      <c r="AV1508" t="inlineStr">
        <is>
          <t>Not reviewed</t>
        </is>
      </c>
      <c r="AW1508" t="inlineStr">
        <is>
          <t>Not reviewed</t>
        </is>
      </c>
      <c r="AX1508" t="inlineStr">
        <is>
          <t>Not reported</t>
        </is>
      </c>
      <c r="AY1508" t="inlineStr">
        <is>
          <t>Not reported</t>
        </is>
      </c>
      <c r="AZ1508" t="inlineStr">
        <is>
          <t>Not reported</t>
        </is>
      </c>
      <c r="BA1508" t="inlineStr">
        <is>
          <t>Not reported</t>
        </is>
      </c>
      <c r="BB1508" t="inlineStr">
        <is>
          <t>Not reported</t>
        </is>
      </c>
      <c r="BC1508" t="inlineStr">
        <is>
          <t>Not reported</t>
        </is>
      </c>
      <c r="BD1508" t="inlineStr">
        <is>
          <t>Not reported</t>
        </is>
      </c>
      <c r="BE1508" t="inlineStr">
        <is>
          <t>Not reported</t>
        </is>
      </c>
      <c r="BF1508" t="inlineStr">
        <is>
          <t>Not reported</t>
        </is>
      </c>
      <c r="BG1508" t="inlineStr">
        <is>
          <t>Not reviewed (not included)</t>
        </is>
      </c>
      <c r="BH1508" t="inlineStr">
        <is>
          <t>N/A</t>
        </is>
      </c>
      <c r="BI1508" t="inlineStr">
        <is>
          <t>Not reviewed</t>
        </is>
      </c>
      <c r="BJ1508" t="inlineStr">
        <is>
          <t>Not reviewed</t>
        </is>
      </c>
      <c r="BK1508" t="inlineStr">
        <is>
          <t>Not reviewed</t>
        </is>
      </c>
      <c r="BL1508" t="inlineStr">
        <is>
          <t>Not reviewed</t>
        </is>
      </c>
      <c r="BM1508" t="inlineStr">
        <is>
          <t>Not reviewed (not included)</t>
        </is>
      </c>
      <c r="BN1508" t="inlineStr">
        <is>
          <t>Not Selected for Final 95 (Pending Full Text Review) - Candidate paper not selected for final 95: Passed abstract screening but not included in final selec</t>
        </is>
      </c>
      <c r="BO1508" t="inlineStr">
        <is>
          <t>Abstract-level screening only</t>
        </is>
      </c>
      <c r="BP1508" t="inlineStr">
        <is>
          <t>Not reported</t>
        </is>
      </c>
    </row>
    <row r="1509">
      <c r="A1509" t="inlineStr">
        <is>
          <t>Neurodiversity in Children From Historically Marginalized Communities</t>
        </is>
      </c>
      <c r="B1509" t="n">
        <v>2025</v>
      </c>
      <c r="C1509" t="inlineStr">
        <is>
          <t>Not checked</t>
        </is>
      </c>
      <c r="D1509" t="inlineStr">
        <is>
          <t>Not checked</t>
        </is>
      </c>
      <c r="E1509" t="inlineStr">
        <is>
          <t>10.3928/19382359-20250612-05</t>
        </is>
      </c>
      <c r="F1509" t="inlineStr">
        <is>
          <t>Neurodiversity is a term that describes thinking and interacting with the world differently from “typical” thoughts and interactions as held by societal standards. Neurodiversity often highlights diagnoses, like autism spectrum disorder or attention-defi-cit/hyperactivity disorder, but may include several other developmental disorders. Primary care pediatricians are naturally tied to neurodiversity, as they are often on the forefront of identifying and evaluating for neurodivergent development. There are significant disparities that exist in diagnosing and managing developmental disorders for children from historically marginalized communities. A delay in diagnosis can hinder outcomes, as critical periods of intervention are best early on. When pediatricians use culturally responsive screening and intervention tools, alleviation of these disparities can occur. Combined with tools to improve early identification, as well as connecting health care to educational systems, pediatricians can contribute positively to the development of children with minoritized backgrounds and to the neurodiversity movement. © SLACK Incorporated.</t>
        </is>
      </c>
      <c r="G1509" t="inlineStr">
        <is>
          <t>Unimodal</t>
        </is>
      </c>
      <c r="H1509" t="inlineStr">
        <is>
          <t>See abstract</t>
        </is>
      </c>
      <c r="I1509" t="inlineStr">
        <is>
          <t>See abstract</t>
        </is>
      </c>
      <c r="J1509" t="inlineStr">
        <is>
          <t>See abstract (AI/ML)</t>
        </is>
      </c>
      <c r="K1509" t="inlineStr">
        <is>
          <t>See abstract</t>
        </is>
      </c>
      <c r="M1509" t="inlineStr">
        <is>
          <t>See abstract</t>
        </is>
      </c>
      <c r="N1509" t="inlineStr">
        <is>
          <t>See abstract</t>
        </is>
      </c>
      <c r="O1509" t="inlineStr">
        <is>
          <t>Not verified from abstract</t>
        </is>
      </c>
      <c r="P1509" t="inlineStr">
        <is>
          <t>See abstract</t>
        </is>
      </c>
      <c r="Q1509" t="inlineStr">
        <is>
          <t>See abstract</t>
        </is>
      </c>
      <c r="R1509" t="inlineStr">
        <is>
          <t>Not reviewed (not included)</t>
        </is>
      </c>
      <c r="S1509" t="inlineStr">
        <is>
          <t>Not reviewed (not included)</t>
        </is>
      </c>
      <c r="T1509" t="inlineStr">
        <is>
          <t>Abstract screening only. Non-ADHD Focused</t>
        </is>
      </c>
      <c r="U1509" t="inlineStr">
        <is>
          <t>EXCLUDE</t>
        </is>
      </c>
      <c r="V1509" t="inlineStr">
        <is>
          <t>E2-Not ADHD focused: Neither title nor abstract mentions ADHD or attention-deficit/hyperactivity</t>
        </is>
      </c>
      <c r="W1509" t="inlineStr">
        <is>
          <t>Excluded: Not ADHD Focused</t>
        </is>
      </c>
      <c r="X1509" t="inlineStr">
        <is>
          <t>Not assessed from abstract</t>
        </is>
      </c>
      <c r="Y1509" t="inlineStr">
        <is>
          <t>Scopus</t>
        </is>
      </c>
      <c r="Z1509" t="inlineStr">
        <is>
          <t>Not determined from abstract</t>
        </is>
      </c>
      <c r="AB1509" t="inlineStr">
        <is>
          <t>Not assessed (not included)</t>
        </is>
      </c>
      <c r="AC1509" t="inlineStr">
        <is>
          <t>Not assessed (not included)</t>
        </is>
      </c>
      <c r="AD1509" t="inlineStr">
        <is>
          <t>Orionzi B.</t>
        </is>
      </c>
      <c r="AF1509" t="inlineStr">
        <is>
          <t>Unknown - Verify via DOI</t>
        </is>
      </c>
      <c r="AH1509" t="inlineStr">
        <is>
          <t>Not assessed</t>
        </is>
      </c>
      <c r="AI1509" t="inlineStr">
        <is>
          <t>Not reported</t>
        </is>
      </c>
      <c r="AJ1509" t="inlineStr">
        <is>
          <t>Not reported</t>
        </is>
      </c>
      <c r="AK1509" t="inlineStr">
        <is>
          <t>Not reported</t>
        </is>
      </c>
      <c r="AL1509" t="inlineStr">
        <is>
          <t>Not reported</t>
        </is>
      </c>
      <c r="AM1509" t="inlineStr">
        <is>
          <t>Not reported</t>
        </is>
      </c>
      <c r="AN1509" t="inlineStr">
        <is>
          <t>Not reported</t>
        </is>
      </c>
      <c r="AO1509" t="inlineStr">
        <is>
          <t>Not reviewed</t>
        </is>
      </c>
      <c r="AP1509" t="inlineStr">
        <is>
          <t>Not reported</t>
        </is>
      </c>
      <c r="AQ1509" t="inlineStr">
        <is>
          <t>Not reported</t>
        </is>
      </c>
      <c r="AR1509" t="inlineStr">
        <is>
          <t>Not reported</t>
        </is>
      </c>
      <c r="AS1509" t="inlineStr">
        <is>
          <t>See abstract</t>
        </is>
      </c>
      <c r="AT1509" t="inlineStr">
        <is>
          <t>Not reviewed</t>
        </is>
      </c>
      <c r="AU1509" t="inlineStr">
        <is>
          <t>Not reviewed</t>
        </is>
      </c>
      <c r="AV1509" t="inlineStr">
        <is>
          <t>Not reviewed</t>
        </is>
      </c>
      <c r="AW1509" t="inlineStr">
        <is>
          <t>Not reviewed</t>
        </is>
      </c>
      <c r="AX1509" t="inlineStr">
        <is>
          <t>Not reported</t>
        </is>
      </c>
      <c r="AY1509" t="inlineStr">
        <is>
          <t>Not reported</t>
        </is>
      </c>
      <c r="AZ1509" t="inlineStr">
        <is>
          <t>Not reported</t>
        </is>
      </c>
      <c r="BA1509" t="inlineStr">
        <is>
          <t>Not reported</t>
        </is>
      </c>
      <c r="BB1509" t="inlineStr">
        <is>
          <t>Not reported</t>
        </is>
      </c>
      <c r="BC1509" t="inlineStr">
        <is>
          <t>Not reported</t>
        </is>
      </c>
      <c r="BD1509" t="inlineStr">
        <is>
          <t>Not reported</t>
        </is>
      </c>
      <c r="BE1509" t="inlineStr">
        <is>
          <t>Not reported</t>
        </is>
      </c>
      <c r="BF1509" t="inlineStr">
        <is>
          <t>Not reported</t>
        </is>
      </c>
      <c r="BG1509" t="inlineStr">
        <is>
          <t>Not reviewed (not included)</t>
        </is>
      </c>
      <c r="BH1509" t="inlineStr">
        <is>
          <t>N/A</t>
        </is>
      </c>
      <c r="BI1509" t="inlineStr">
        <is>
          <t>Not reviewed</t>
        </is>
      </c>
      <c r="BJ1509" t="inlineStr">
        <is>
          <t>Not reviewed</t>
        </is>
      </c>
      <c r="BK1509" t="inlineStr">
        <is>
          <t>Not reviewed</t>
        </is>
      </c>
      <c r="BL1509" t="inlineStr">
        <is>
          <t>Not reviewed</t>
        </is>
      </c>
      <c r="BM1509" t="inlineStr">
        <is>
          <t>Not reviewed (not included)</t>
        </is>
      </c>
      <c r="BN1509" t="inlineStr">
        <is>
          <t>Non-ADHD Focused - E2-Not ADHD focused: Neither title nor abstract mentions ADHD or attention-deficit/hyperactivity</t>
        </is>
      </c>
      <c r="BO1509" t="inlineStr">
        <is>
          <t>Abstract-level screening only</t>
        </is>
      </c>
      <c r="BP1509" t="inlineStr">
        <is>
          <t>Not reported</t>
        </is>
      </c>
    </row>
    <row r="1510">
      <c r="A1510" t="inlineStr">
        <is>
          <t>A dual path deep framework integrated with fuzzy random vector functional link for ADHD detection from fMRI data</t>
        </is>
      </c>
      <c r="B1510" t="n">
        <v>2025</v>
      </c>
      <c r="C1510" t="inlineStr">
        <is>
          <t>Not checked</t>
        </is>
      </c>
      <c r="D1510" t="inlineStr">
        <is>
          <t>Not checked</t>
        </is>
      </c>
      <c r="E1510" t="inlineStr">
        <is>
          <t>10.1007/S11760-025-04383-2</t>
        </is>
      </c>
      <c r="F1510" t="inlineStr">
        <is>
          <t>One common neurodevelopmental issue that affects children is Attention Deficit/Hyperactivity issue (ADHD). Due to the complexity of its underlying mechanisms, there are currently few objective diagnostic methods available. This study introduces a novel deep learning (DL) model for ADHD detection using functional magnetic resonance imaging (fMRI) data, addressing limitations in existing intelligent data-driven methods. In order to do this, a dual route hybrid framework-based DL network architecture is introduced and used for the ADHD identification problem. A dual-path CNN-RNN network is first applied to fMRI to extract deep features. Specifically, the approach combines an initial convolution layer with a large kernel to mitigate noise-related challenges in biological data. A supervised random vector functional link (RVFL) classifier is utilized in the final layer of the architecture for classification. A fuzzy activation function was utilized for the RVFL classifier to address the uncertainty introduced by brain data. The ADHD-200 Consortium’s publicly available dataset was used for training and validating this approach. The efficiency of the suggested framework is confirmed by the trial findings. On average, the proposed framework achieved an accuracy of 91.47%, specificity of 89.03%, F1-score of 91.00%, and sensitivity of 93.05% in ADHD detection from fMRI scans. Through rigorous testing, this methodology achieved superior performance in ADHD detection compared to previously established methods. © The Author(s), under exclusive licence to Springer-Verlag London Ltd., part of Springer Nature 2025.</t>
        </is>
      </c>
      <c r="G1510" t="inlineStr">
        <is>
          <t>Unimodal</t>
        </is>
      </c>
      <c r="H1510" t="inlineStr">
        <is>
          <t>See abstract</t>
        </is>
      </c>
      <c r="I1510" t="inlineStr">
        <is>
          <t>See abstract</t>
        </is>
      </c>
      <c r="J1510" t="inlineStr">
        <is>
          <t>See abstract (AI/ML)</t>
        </is>
      </c>
      <c r="K1510" t="inlineStr">
        <is>
          <t>See abstract</t>
        </is>
      </c>
      <c r="M1510" t="inlineStr">
        <is>
          <t>See abstract</t>
        </is>
      </c>
      <c r="N1510" t="inlineStr">
        <is>
          <t>See abstract</t>
        </is>
      </c>
      <c r="O1510" t="inlineStr">
        <is>
          <t>Not verified from abstract</t>
        </is>
      </c>
      <c r="P1510" t="inlineStr">
        <is>
          <t>See abstract</t>
        </is>
      </c>
      <c r="Q1510" t="inlineStr">
        <is>
          <t>See abstract</t>
        </is>
      </c>
      <c r="R1510" t="inlineStr">
        <is>
          <t>Not reviewed (not included)</t>
        </is>
      </c>
      <c r="S1510" t="inlineStr">
        <is>
          <t>Not reviewed (not included)</t>
        </is>
      </c>
      <c r="T1510" t="inlineStr">
        <is>
          <t>Abstract screening only. Not Selected for Final 95 (Pending Full Text Review)</t>
        </is>
      </c>
      <c r="U1510" t="inlineStr">
        <is>
          <t>EXCLUDE</t>
        </is>
      </c>
      <c r="V15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0" t="inlineStr">
        <is>
          <t>Excluded: Other Criterion</t>
        </is>
      </c>
      <c r="X1510" t="inlineStr">
        <is>
          <t>Not assessed from abstract</t>
        </is>
      </c>
      <c r="Y1510" t="inlineStr">
        <is>
          <t>Scopus</t>
        </is>
      </c>
      <c r="Z1510" t="inlineStr">
        <is>
          <t>Not determined from abstract</t>
        </is>
      </c>
      <c r="AB1510" t="inlineStr">
        <is>
          <t>Not assessed (not included)</t>
        </is>
      </c>
      <c r="AC1510" t="inlineStr">
        <is>
          <t>Not assessed (not included)</t>
        </is>
      </c>
      <c r="AD1510" t="inlineStr">
        <is>
          <t>Yu L.; Zhou F.; Wan J.</t>
        </is>
      </c>
      <c r="AF1510" t="inlineStr">
        <is>
          <t>Hybrid OA (Springer)</t>
        </is>
      </c>
      <c r="AH1510" t="inlineStr">
        <is>
          <t>Not assessed</t>
        </is>
      </c>
      <c r="AI1510" t="inlineStr">
        <is>
          <t>Not reported</t>
        </is>
      </c>
      <c r="AJ1510" t="inlineStr">
        <is>
          <t>Not reported</t>
        </is>
      </c>
      <c r="AK1510" t="inlineStr">
        <is>
          <t>Not reported</t>
        </is>
      </c>
      <c r="AL1510" t="inlineStr">
        <is>
          <t>Not reported</t>
        </is>
      </c>
      <c r="AM1510" t="inlineStr">
        <is>
          <t>Not reported</t>
        </is>
      </c>
      <c r="AN1510" t="inlineStr">
        <is>
          <t>Not reported</t>
        </is>
      </c>
      <c r="AO1510" t="inlineStr">
        <is>
          <t>Not reviewed</t>
        </is>
      </c>
      <c r="AP1510" t="inlineStr">
        <is>
          <t>Not reported</t>
        </is>
      </c>
      <c r="AQ1510" t="inlineStr">
        <is>
          <t>Not reported</t>
        </is>
      </c>
      <c r="AR1510" t="inlineStr">
        <is>
          <t>Not reported</t>
        </is>
      </c>
      <c r="AS1510" t="inlineStr">
        <is>
          <t>See abstract</t>
        </is>
      </c>
      <c r="AT1510" t="inlineStr">
        <is>
          <t>Not reviewed</t>
        </is>
      </c>
      <c r="AU1510" t="inlineStr">
        <is>
          <t>Not reviewed</t>
        </is>
      </c>
      <c r="AV1510" t="inlineStr">
        <is>
          <t>Not reviewed</t>
        </is>
      </c>
      <c r="AW1510" t="inlineStr">
        <is>
          <t>Not reviewed</t>
        </is>
      </c>
      <c r="AX1510" t="inlineStr">
        <is>
          <t>Not reported</t>
        </is>
      </c>
      <c r="AY1510" t="inlineStr">
        <is>
          <t>Not reported</t>
        </is>
      </c>
      <c r="AZ1510" t="inlineStr">
        <is>
          <t>Not reported</t>
        </is>
      </c>
      <c r="BA1510" t="inlineStr">
        <is>
          <t>Not reported</t>
        </is>
      </c>
      <c r="BB1510" t="inlineStr">
        <is>
          <t>Not reported</t>
        </is>
      </c>
      <c r="BC1510" t="inlineStr">
        <is>
          <t>Not reported</t>
        </is>
      </c>
      <c r="BD1510" t="inlineStr">
        <is>
          <t>Not reported</t>
        </is>
      </c>
      <c r="BE1510" t="inlineStr">
        <is>
          <t>Not reported</t>
        </is>
      </c>
      <c r="BF1510" t="inlineStr">
        <is>
          <t>Not reported</t>
        </is>
      </c>
      <c r="BG1510" t="inlineStr">
        <is>
          <t>Not reviewed (not included)</t>
        </is>
      </c>
      <c r="BH1510" t="inlineStr">
        <is>
          <t>N/A</t>
        </is>
      </c>
      <c r="BI1510" t="inlineStr">
        <is>
          <t>Not reviewed</t>
        </is>
      </c>
      <c r="BJ1510" t="inlineStr">
        <is>
          <t>Not reviewed</t>
        </is>
      </c>
      <c r="BK1510" t="inlineStr">
        <is>
          <t>Not reviewed</t>
        </is>
      </c>
      <c r="BL1510" t="inlineStr">
        <is>
          <t>Not reviewed</t>
        </is>
      </c>
      <c r="BM1510" t="inlineStr">
        <is>
          <t>Not reviewed (not included)</t>
        </is>
      </c>
      <c r="BN1510" t="inlineStr">
        <is>
          <t>Not Selected for Final 95 (Pending Full Text Review) - Candidate paper not selected for final 95: Passed abstract screening but not included in final selec</t>
        </is>
      </c>
      <c r="BO1510" t="inlineStr">
        <is>
          <t>Abstract-level screening only</t>
        </is>
      </c>
      <c r="BP1510" t="inlineStr">
        <is>
          <t>788</t>
        </is>
      </c>
    </row>
    <row r="1511">
      <c r="A1511" t="inlineStr">
        <is>
          <t>Machine learning from data to diagnosis: A comprehensive review of AI applications in mental health assessment</t>
        </is>
      </c>
      <c r="B1511" t="n">
        <v>2025</v>
      </c>
      <c r="C1511" t="inlineStr">
        <is>
          <t>Not checked</t>
        </is>
      </c>
      <c r="D1511" t="inlineStr">
        <is>
          <t>Not checked</t>
        </is>
      </c>
      <c r="E1511" t="inlineStr">
        <is>
          <t>10.18488/76.V12I4.4563</t>
        </is>
      </c>
      <c r="F1511" t="inlineStr">
        <is>
          <t>This systematic review examines machine learning and artificial intelligence applications in mental health disorder diagnosis, prediction, and management to identify current trends, knowledge gaps, and future research directions. We conducted comprehensive database searches across PubMed, IEEE Xplore, Scopus, and ScienceDirect from 2013-2024, following PRISMA guidelines for systematic review methodology. After screening 1,156 records, 46 peer-reviewed studies met inclusion criteria for analysis. Studies employed supervised learning methods, deep learning architectures, and natural language processing techniques across depression, anxiety, schizophrenia, bipolar disorder, autism spectrum disorder, ADHD, and OCD. Data sources included neuroimaging, wearable sensors, social media content, electronic health records, and multimodal data integration approaches. Depression and schizophrenia dominated research focus due to public health impact, with publication frequency increasing significantly after 2017. Most studies reported performance using accuracy, sensitivity, specificity, and F1-scores, though validation protocols varied considerably across investigations. Machine learning models demonstrated promising diagnostic accuracy and early detection capabilities across multiple mental health conditions. However, significant challenges persist including limited model generalizability, inconsistent external validation, data quality heterogeneity, algorithmic bias concerns, and clinical implementation barriers. Future research should prioritize developing explainable AI models, establishing standardized evaluation frameworks, implementing robust ethical guidelines, and fostering interdisciplinary collaboration between technology developers and healthcare providers to translate AI innovations into clinical practice for improved early detection, personalized treatment approaches, and enhanced diagnostic accuracy in mental healthcare. © 2025 Conscientia Beam. All Rights Reserve</t>
        </is>
      </c>
      <c r="G1511" t="inlineStr">
        <is>
          <t>Unimodal</t>
        </is>
      </c>
      <c r="H1511" t="inlineStr">
        <is>
          <t>See abstract</t>
        </is>
      </c>
      <c r="I1511" t="inlineStr">
        <is>
          <t>See abstract</t>
        </is>
      </c>
      <c r="J1511" t="inlineStr">
        <is>
          <t>See abstract (AI/ML)</t>
        </is>
      </c>
      <c r="K1511" t="inlineStr">
        <is>
          <t>See abstract</t>
        </is>
      </c>
      <c r="M1511" t="inlineStr">
        <is>
          <t>See abstract</t>
        </is>
      </c>
      <c r="N1511" t="inlineStr">
        <is>
          <t>See abstract</t>
        </is>
      </c>
      <c r="O1511" t="inlineStr">
        <is>
          <t>Not verified from abstract</t>
        </is>
      </c>
      <c r="P1511" t="inlineStr">
        <is>
          <t>See abstract</t>
        </is>
      </c>
      <c r="Q1511" t="inlineStr">
        <is>
          <t>See abstract</t>
        </is>
      </c>
      <c r="R1511" t="inlineStr">
        <is>
          <t>Not reviewed (not included)</t>
        </is>
      </c>
      <c r="S1511" t="inlineStr">
        <is>
          <t>Not reviewed (not included)</t>
        </is>
      </c>
      <c r="T1511" t="inlineStr">
        <is>
          <t>Abstract screening only. Not Primary Research</t>
        </is>
      </c>
      <c r="U1511" t="inlineStr">
        <is>
          <t>EXCLUDE</t>
        </is>
      </c>
      <c r="V1511" t="inlineStr">
        <is>
          <t>E6-Not Primary Research: Title/abstract indicates systematic review, meta-analysis, or review paper</t>
        </is>
      </c>
      <c r="W1511" t="inlineStr">
        <is>
          <t>Excluded: Not Primary Research</t>
        </is>
      </c>
      <c r="X1511" t="inlineStr">
        <is>
          <t>Not assessed from abstract</t>
        </is>
      </c>
      <c r="Y1511" t="inlineStr">
        <is>
          <t>Scopus</t>
        </is>
      </c>
      <c r="Z1511" t="inlineStr">
        <is>
          <t>Not determined from abstract</t>
        </is>
      </c>
      <c r="AB1511" t="inlineStr">
        <is>
          <t>Not assessed (not included)</t>
        </is>
      </c>
      <c r="AC1511" t="inlineStr">
        <is>
          <t>Not assessed (not included)</t>
        </is>
      </c>
      <c r="AD1511" t="inlineStr">
        <is>
          <t>Kumari R.; Marwaha H.</t>
        </is>
      </c>
      <c r="AF1511" t="inlineStr">
        <is>
          <t>Unknown - Verify via DOI</t>
        </is>
      </c>
      <c r="AH1511" t="inlineStr">
        <is>
          <t>Not assessed</t>
        </is>
      </c>
      <c r="AI1511" t="inlineStr">
        <is>
          <t>Not reported</t>
        </is>
      </c>
      <c r="AJ1511" t="inlineStr">
        <is>
          <t>Not reported</t>
        </is>
      </c>
      <c r="AK1511" t="inlineStr">
        <is>
          <t>Not reported</t>
        </is>
      </c>
      <c r="AL1511" t="inlineStr">
        <is>
          <t>Not reported</t>
        </is>
      </c>
      <c r="AM1511" t="inlineStr">
        <is>
          <t>Not reported</t>
        </is>
      </c>
      <c r="AN1511" t="inlineStr">
        <is>
          <t>Not reported</t>
        </is>
      </c>
      <c r="AO1511" t="inlineStr">
        <is>
          <t>Not reviewed</t>
        </is>
      </c>
      <c r="AP1511" t="inlineStr">
        <is>
          <t>Not reported</t>
        </is>
      </c>
      <c r="AQ1511" t="inlineStr">
        <is>
          <t>Not reported</t>
        </is>
      </c>
      <c r="AR1511" t="inlineStr">
        <is>
          <t>Not reported</t>
        </is>
      </c>
      <c r="AS1511" t="inlineStr">
        <is>
          <t>See abstract</t>
        </is>
      </c>
      <c r="AT1511" t="inlineStr">
        <is>
          <t>Not reviewed</t>
        </is>
      </c>
      <c r="AU1511" t="inlineStr">
        <is>
          <t>Not reviewed</t>
        </is>
      </c>
      <c r="AV1511" t="inlineStr">
        <is>
          <t>Not reviewed</t>
        </is>
      </c>
      <c r="AW1511" t="inlineStr">
        <is>
          <t>Not reviewed</t>
        </is>
      </c>
      <c r="AX1511" t="inlineStr">
        <is>
          <t>Not reported</t>
        </is>
      </c>
      <c r="AY1511" t="inlineStr">
        <is>
          <t>Not reported</t>
        </is>
      </c>
      <c r="AZ1511" t="inlineStr">
        <is>
          <t>Not reported</t>
        </is>
      </c>
      <c r="BA1511" t="inlineStr">
        <is>
          <t>Not reported</t>
        </is>
      </c>
      <c r="BB1511" t="inlineStr">
        <is>
          <t>Not reported</t>
        </is>
      </c>
      <c r="BC1511" t="inlineStr">
        <is>
          <t>Not reported</t>
        </is>
      </c>
      <c r="BD1511" t="inlineStr">
        <is>
          <t>Not reported</t>
        </is>
      </c>
      <c r="BE1511" t="inlineStr">
        <is>
          <t>Not reported</t>
        </is>
      </c>
      <c r="BF1511" t="inlineStr">
        <is>
          <t>Not reported</t>
        </is>
      </c>
      <c r="BG1511" t="inlineStr">
        <is>
          <t>Not reviewed (not included)</t>
        </is>
      </c>
      <c r="BH1511" t="inlineStr">
        <is>
          <t>N/A</t>
        </is>
      </c>
      <c r="BI1511" t="inlineStr">
        <is>
          <t>Not reviewed</t>
        </is>
      </c>
      <c r="BJ1511" t="inlineStr">
        <is>
          <t>Not reviewed</t>
        </is>
      </c>
      <c r="BK1511" t="inlineStr">
        <is>
          <t>Not reviewed</t>
        </is>
      </c>
      <c r="BL1511" t="inlineStr">
        <is>
          <t>Not reviewed</t>
        </is>
      </c>
      <c r="BM1511" t="inlineStr">
        <is>
          <t>Not reviewed (not included)</t>
        </is>
      </c>
      <c r="BN1511" t="inlineStr">
        <is>
          <t>Not Primary Research - E6-Not Primary Research: Title/abstract indicates systematic review, meta-analysis, or review paper</t>
        </is>
      </c>
      <c r="BO1511" t="inlineStr">
        <is>
          <t>Abstract-level screening only</t>
        </is>
      </c>
      <c r="BP1511" t="inlineStr">
        <is>
          <t>Not reported</t>
        </is>
      </c>
    </row>
    <row r="1512">
      <c r="A1512" t="inlineStr">
        <is>
          <t>Wearable Signals for Diagnosing Attention-Deficit/Hyperactivity Disorder in Adolescents: A Feasibility Study</t>
        </is>
      </c>
      <c r="B1512" t="n">
        <v>2025</v>
      </c>
      <c r="C1512" t="inlineStr">
        <is>
          <t>Not checked</t>
        </is>
      </c>
      <c r="D1512" t="inlineStr">
        <is>
          <t>Not checked</t>
        </is>
      </c>
      <c r="E1512" t="inlineStr">
        <is>
          <t>10.1016/J.JAACOP.2024.11.003</t>
        </is>
      </c>
      <c r="F1512"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t>
        </is>
      </c>
      <c r="G1512" t="inlineStr">
        <is>
          <t>Unimodal</t>
        </is>
      </c>
      <c r="H1512" t="inlineStr">
        <is>
          <t>See abstract</t>
        </is>
      </c>
      <c r="I1512" t="inlineStr">
        <is>
          <t>See abstract</t>
        </is>
      </c>
      <c r="J1512" t="inlineStr">
        <is>
          <t>See abstract (AI/ML)</t>
        </is>
      </c>
      <c r="K1512" t="inlineStr">
        <is>
          <t>See abstract</t>
        </is>
      </c>
      <c r="M1512" t="inlineStr">
        <is>
          <t>See abstract</t>
        </is>
      </c>
      <c r="N1512" t="inlineStr">
        <is>
          <t>See abstract</t>
        </is>
      </c>
      <c r="O1512" t="inlineStr">
        <is>
          <t>Not verified from abstract</t>
        </is>
      </c>
      <c r="P1512" t="inlineStr">
        <is>
          <t>See abstract</t>
        </is>
      </c>
      <c r="Q1512" t="inlineStr">
        <is>
          <t>See abstract</t>
        </is>
      </c>
      <c r="R1512" t="inlineStr">
        <is>
          <t>Not reviewed (not included)</t>
        </is>
      </c>
      <c r="S1512" t="inlineStr">
        <is>
          <t>Not reviewed (not included)</t>
        </is>
      </c>
      <c r="T1512" t="inlineStr">
        <is>
          <t>Abstract screening only. Not Selected for Final 95 (Pending Full Text Review)</t>
        </is>
      </c>
      <c r="U1512" t="inlineStr">
        <is>
          <t>EXCLUDE</t>
        </is>
      </c>
      <c r="V15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2" t="inlineStr">
        <is>
          <t>Excluded: Other Criterion</t>
        </is>
      </c>
      <c r="X1512" t="inlineStr">
        <is>
          <t>Not assessed from abstract</t>
        </is>
      </c>
      <c r="Y1512" t="inlineStr">
        <is>
          <t>Scopus</t>
        </is>
      </c>
      <c r="Z1512" t="inlineStr">
        <is>
          <t>Not determined from abstract</t>
        </is>
      </c>
      <c r="AB1512" t="inlineStr">
        <is>
          <t>Not assessed (not included)</t>
        </is>
      </c>
      <c r="AC1512" t="inlineStr">
        <is>
          <t>Not assessed (not included)</t>
        </is>
      </c>
      <c r="AD1512" t="inlineStr">
        <is>
          <t>Jiang Z.; Chan A.Y.L.; Lum D.; Wong K.H.T.W.; Leung J.C.N.; Ip P.; Coghill D.; Wong R.S.; Ngai E.C.H.; Wong I.C.K.</t>
        </is>
      </c>
      <c r="AF1512" t="inlineStr">
        <is>
          <t>Hybrid OA (Elsevier)</t>
        </is>
      </c>
      <c r="AH1512" t="inlineStr">
        <is>
          <t>Not assessed</t>
        </is>
      </c>
      <c r="AI1512" t="inlineStr">
        <is>
          <t>Not reported</t>
        </is>
      </c>
      <c r="AJ1512" t="inlineStr">
        <is>
          <t>Not reported</t>
        </is>
      </c>
      <c r="AK1512" t="inlineStr">
        <is>
          <t>Not reported</t>
        </is>
      </c>
      <c r="AL1512" t="inlineStr">
        <is>
          <t>Not reported</t>
        </is>
      </c>
      <c r="AM1512" t="inlineStr">
        <is>
          <t>Not reported</t>
        </is>
      </c>
      <c r="AN1512" t="inlineStr">
        <is>
          <t>Not reported</t>
        </is>
      </c>
      <c r="AO1512" t="inlineStr">
        <is>
          <t>Not reviewed</t>
        </is>
      </c>
      <c r="AP1512" t="inlineStr">
        <is>
          <t>Not reported</t>
        </is>
      </c>
      <c r="AQ1512" t="inlineStr">
        <is>
          <t>Not reported</t>
        </is>
      </c>
      <c r="AR1512" t="inlineStr">
        <is>
          <t>Not reported</t>
        </is>
      </c>
      <c r="AS1512" t="inlineStr">
        <is>
          <t>See abstract</t>
        </is>
      </c>
      <c r="AT1512" t="inlineStr">
        <is>
          <t>Not reviewed</t>
        </is>
      </c>
      <c r="AU1512" t="inlineStr">
        <is>
          <t>Not reviewed</t>
        </is>
      </c>
      <c r="AV1512" t="inlineStr">
        <is>
          <t>Not reviewed</t>
        </is>
      </c>
      <c r="AW1512" t="inlineStr">
        <is>
          <t>Not reviewed</t>
        </is>
      </c>
      <c r="AX1512" t="inlineStr">
        <is>
          <t>Not reported</t>
        </is>
      </c>
      <c r="AY1512" t="inlineStr">
        <is>
          <t>Not reported</t>
        </is>
      </c>
      <c r="AZ1512" t="inlineStr">
        <is>
          <t>Not reported</t>
        </is>
      </c>
      <c r="BA1512" t="inlineStr">
        <is>
          <t>Not reported</t>
        </is>
      </c>
      <c r="BB1512" t="inlineStr">
        <is>
          <t>Not reported</t>
        </is>
      </c>
      <c r="BC1512" t="inlineStr">
        <is>
          <t>Not reported</t>
        </is>
      </c>
      <c r="BD1512" t="inlineStr">
        <is>
          <t>Not reported</t>
        </is>
      </c>
      <c r="BE1512" t="inlineStr">
        <is>
          <t>Not reported</t>
        </is>
      </c>
      <c r="BF1512" t="inlineStr">
        <is>
          <t>Not reported</t>
        </is>
      </c>
      <c r="BG1512" t="inlineStr">
        <is>
          <t>Not reviewed (not included)</t>
        </is>
      </c>
      <c r="BH1512" t="inlineStr">
        <is>
          <t>N/A</t>
        </is>
      </c>
      <c r="BI1512" t="inlineStr">
        <is>
          <t>Not reviewed</t>
        </is>
      </c>
      <c r="BJ1512" t="inlineStr">
        <is>
          <t>Not reviewed</t>
        </is>
      </c>
      <c r="BK1512" t="inlineStr">
        <is>
          <t>Not reviewed</t>
        </is>
      </c>
      <c r="BL1512" t="inlineStr">
        <is>
          <t>Not reviewed</t>
        </is>
      </c>
      <c r="BM1512" t="inlineStr">
        <is>
          <t>Not reviewed (not included)</t>
        </is>
      </c>
      <c r="BN1512" t="inlineStr">
        <is>
          <t>Not Selected for Final 95 (Pending Full Text Review) - Candidate paper not selected for final 95: Passed abstract screening but not included in final selec</t>
        </is>
      </c>
      <c r="BO1512" t="inlineStr">
        <is>
          <t>Abstract-level screening only</t>
        </is>
      </c>
      <c r="BP1512" t="inlineStr">
        <is>
          <t>Not reported</t>
        </is>
      </c>
    </row>
    <row r="1513">
      <c r="A1513" t="inlineStr">
        <is>
          <t>The Application of Painting in the Intervention of Children's Psychological Issues in China: A Narrative Review</t>
        </is>
      </c>
      <c r="B1513" t="n">
        <v>2025</v>
      </c>
      <c r="C1513" t="inlineStr">
        <is>
          <t>Not checked</t>
        </is>
      </c>
      <c r="D1513" t="inlineStr">
        <is>
          <t>Not checked</t>
        </is>
      </c>
      <c r="E1513" t="inlineStr">
        <is>
          <t>10.18502/IJPH.V54I7.19112</t>
        </is>
      </c>
      <c r="F1513" t="inlineStr">
        <is>
          <t>This article examines the practices, status, evolution and current challenges of painting therapy, in child psychological interventions in China. Empirical evidence shows that painting therapy significantly reduces symptoms of anxiety, anger, and schizophrenia, lowers depression scores, and enhances life satisfaction. Randomized controlled trials indicate improvements in emotional disorders, ADHD, and social adaptability. Qualitative research highlights enhanced emotional recognition and self-expression abilities in children with social disorders and ASD. Although painting therapy has made some progress in China, it faces challenges such as shortage of professional talents and lack of standardization. It is recommended to strengthen professional training, improve certification systems, interdisciplinary cooperation and the application of emerging technologies such as artificial intelligence and virtual reality. This study underscores the potential for art therapy to become a more accessible and impactful tool in child psychology, benefiting not only China but also contributing to global mental health practices. © 2025 Hunag et al.</t>
        </is>
      </c>
      <c r="G1513" t="inlineStr">
        <is>
          <t>Unimodal</t>
        </is>
      </c>
      <c r="H1513" t="inlineStr">
        <is>
          <t>See abstract</t>
        </is>
      </c>
      <c r="I1513" t="inlineStr">
        <is>
          <t>See abstract</t>
        </is>
      </c>
      <c r="J1513" t="inlineStr">
        <is>
          <t>See abstract (AI/ML)</t>
        </is>
      </c>
      <c r="K1513" t="inlineStr">
        <is>
          <t>See abstract</t>
        </is>
      </c>
      <c r="M1513" t="inlineStr">
        <is>
          <t>See abstract</t>
        </is>
      </c>
      <c r="N1513" t="inlineStr">
        <is>
          <t>See abstract</t>
        </is>
      </c>
      <c r="O1513" t="inlineStr">
        <is>
          <t>Not verified from abstract</t>
        </is>
      </c>
      <c r="P1513" t="inlineStr">
        <is>
          <t>See abstract</t>
        </is>
      </c>
      <c r="Q1513" t="inlineStr">
        <is>
          <t>See abstract</t>
        </is>
      </c>
      <c r="R1513" t="inlineStr">
        <is>
          <t>Not reviewed (not included)</t>
        </is>
      </c>
      <c r="S1513" t="inlineStr">
        <is>
          <t>Not reviewed (not included)</t>
        </is>
      </c>
      <c r="T1513" t="inlineStr">
        <is>
          <t>Abstract screening only. Not Primary Research</t>
        </is>
      </c>
      <c r="U1513" t="inlineStr">
        <is>
          <t>EXCLUDE</t>
        </is>
      </c>
      <c r="V1513" t="inlineStr">
        <is>
          <t>E6-Not Primary Research: Title/abstract indicates systematic review, meta-analysis, or review paper</t>
        </is>
      </c>
      <c r="W1513" t="inlineStr">
        <is>
          <t>Excluded: Not Primary Research</t>
        </is>
      </c>
      <c r="X1513" t="inlineStr">
        <is>
          <t>Not assessed from abstract</t>
        </is>
      </c>
      <c r="Y1513" t="inlineStr">
        <is>
          <t>Scopus</t>
        </is>
      </c>
      <c r="Z1513" t="inlineStr">
        <is>
          <t>Not determined from abstract</t>
        </is>
      </c>
      <c r="AB1513" t="inlineStr">
        <is>
          <t>Not assessed (not included)</t>
        </is>
      </c>
      <c r="AC1513" t="inlineStr">
        <is>
          <t>Not assessed (not included)</t>
        </is>
      </c>
      <c r="AD1513" t="inlineStr">
        <is>
          <t>Huang W.; Li H.; Jiang W.; Tian Y.; Qin G.</t>
        </is>
      </c>
      <c r="AF1513" t="inlineStr">
        <is>
          <t>Unknown - Verify via DOI</t>
        </is>
      </c>
      <c r="AH1513" t="inlineStr">
        <is>
          <t>Not assessed</t>
        </is>
      </c>
      <c r="AI1513" t="inlineStr">
        <is>
          <t>Not reported</t>
        </is>
      </c>
      <c r="AJ1513" t="inlineStr">
        <is>
          <t>Not reported</t>
        </is>
      </c>
      <c r="AK1513" t="inlineStr">
        <is>
          <t>Not reported</t>
        </is>
      </c>
      <c r="AL1513" t="inlineStr">
        <is>
          <t>Not reported</t>
        </is>
      </c>
      <c r="AM1513" t="inlineStr">
        <is>
          <t>Not reported</t>
        </is>
      </c>
      <c r="AN1513" t="inlineStr">
        <is>
          <t>Not reported</t>
        </is>
      </c>
      <c r="AO1513" t="inlineStr">
        <is>
          <t>Not reviewed</t>
        </is>
      </c>
      <c r="AP1513" t="inlineStr">
        <is>
          <t>Not reported</t>
        </is>
      </c>
      <c r="AQ1513" t="inlineStr">
        <is>
          <t>Not reported</t>
        </is>
      </c>
      <c r="AR1513" t="inlineStr">
        <is>
          <t>Not reported</t>
        </is>
      </c>
      <c r="AS1513" t="inlineStr">
        <is>
          <t>See abstract</t>
        </is>
      </c>
      <c r="AT1513" t="inlineStr">
        <is>
          <t>Not reviewed</t>
        </is>
      </c>
      <c r="AU1513" t="inlineStr">
        <is>
          <t>Not reviewed</t>
        </is>
      </c>
      <c r="AV1513" t="inlineStr">
        <is>
          <t>Not reviewed</t>
        </is>
      </c>
      <c r="AW1513" t="inlineStr">
        <is>
          <t>Not reviewed</t>
        </is>
      </c>
      <c r="AX1513" t="inlineStr">
        <is>
          <t>Not reported</t>
        </is>
      </c>
      <c r="AY1513" t="inlineStr">
        <is>
          <t>Not reported</t>
        </is>
      </c>
      <c r="AZ1513" t="inlineStr">
        <is>
          <t>Not reported</t>
        </is>
      </c>
      <c r="BA1513" t="inlineStr">
        <is>
          <t>Not reported</t>
        </is>
      </c>
      <c r="BB1513" t="inlineStr">
        <is>
          <t>Not reported</t>
        </is>
      </c>
      <c r="BC1513" t="inlineStr">
        <is>
          <t>Not reported</t>
        </is>
      </c>
      <c r="BD1513" t="inlineStr">
        <is>
          <t>Not reported</t>
        </is>
      </c>
      <c r="BE1513" t="inlineStr">
        <is>
          <t>Not reported</t>
        </is>
      </c>
      <c r="BF1513" t="inlineStr">
        <is>
          <t>Not reported</t>
        </is>
      </c>
      <c r="BG1513" t="inlineStr">
        <is>
          <t>Not reviewed (not included)</t>
        </is>
      </c>
      <c r="BH1513" t="inlineStr">
        <is>
          <t>N/A</t>
        </is>
      </c>
      <c r="BI1513" t="inlineStr">
        <is>
          <t>Not reviewed</t>
        </is>
      </c>
      <c r="BJ1513" t="inlineStr">
        <is>
          <t>Not reviewed</t>
        </is>
      </c>
      <c r="BK1513" t="inlineStr">
        <is>
          <t>Not reviewed</t>
        </is>
      </c>
      <c r="BL1513" t="inlineStr">
        <is>
          <t>Not reviewed</t>
        </is>
      </c>
      <c r="BM1513" t="inlineStr">
        <is>
          <t>Not reviewed (not included)</t>
        </is>
      </c>
      <c r="BN1513" t="inlineStr">
        <is>
          <t>Not Primary Research - E6-Not Primary Research: Title/abstract indicates systematic review, meta-analysis, or review paper</t>
        </is>
      </c>
      <c r="BO1513" t="inlineStr">
        <is>
          <t>Abstract-level screening only</t>
        </is>
      </c>
      <c r="BP1513" t="inlineStr">
        <is>
          <t>Not reported</t>
        </is>
      </c>
    </row>
    <row r="1514">
      <c r="A1514" t="inlineStr">
        <is>
          <t>MHNet: Multi-view High-Order Network for Diagnosing Neurodevelopmental Disorders Using Resting-State fMRI</t>
        </is>
      </c>
      <c r="B1514" t="n">
        <v>2025</v>
      </c>
      <c r="C1514" t="inlineStr">
        <is>
          <t>Not checked</t>
        </is>
      </c>
      <c r="D1514" t="inlineStr">
        <is>
          <t>Not checked</t>
        </is>
      </c>
      <c r="E1514" t="inlineStr">
        <is>
          <t>10.1007/S10278-025-01399-5</t>
        </is>
      </c>
      <c r="F1514" t="inlineStr">
        <is>
          <t>Deep learning models have shown promise in diagnosing neurodevelopmental disorders (NDD) like ASD and ADHD. However, many models either use graph neural networks (GNN) to construct single-level brain functional networks (BFNs) or employ spatial convolution filtering for local information extraction from rs-fMRI data, often neglecting high-order features crucial for NDD classification. We introduce a Multi-view High-order Network (MHNet) to capture hierarchical and high-order features from multi-view BFNs derived from rs-fMRI data for NDD prediction. MHNet has two branches: the Euclidean Space Features Extraction (ESFE) module and the Non-Euclidean Space Features Extraction (Non-ESFE) module, followed by a Feature Fusion-based Classification (FFC) module for NDD identification. ESFE includes a Functional Connectivity Generation (FCG) module and a High-order Convolutional Neural Network (HCNN) module to extract local and high-order features from BFNs in Euclidean space. Non-ESFE comprises a Generic Internet-like Brain Hierarchical Network Generation (G-IBHN-G) module and a High-order Graph Neural Network (HGNN) module to capture topological and high-order features in non-Euclidean space. Experiments on three public datasets show that MHNet outperforms state-of-the-art methods using both AAL1 and Brainnetome Atlas templates. Extensive ablation studies confirm the superiority of MHNet and the effectiveness of using multi-view fMRI information and high-order features. Our study also offers atlas options for constructing more sophisticated hierarchical networks and explains the association between key brain regions and NDD. MHNet leverages multi-view feature learning from both Euclidean and non-Euclidean spaces, incorporating high-order information from BFNs to enhance NDD classification performance. © The Author(s) 2025.</t>
        </is>
      </c>
      <c r="G1514" t="inlineStr">
        <is>
          <t>Unimodal</t>
        </is>
      </c>
      <c r="H1514" t="inlineStr">
        <is>
          <t>See abstract</t>
        </is>
      </c>
      <c r="I1514" t="inlineStr">
        <is>
          <t>See abstract</t>
        </is>
      </c>
      <c r="J1514" t="inlineStr">
        <is>
          <t>See abstract (AI/ML)</t>
        </is>
      </c>
      <c r="K1514" t="inlineStr">
        <is>
          <t>See abstract</t>
        </is>
      </c>
      <c r="M1514" t="inlineStr">
        <is>
          <t>See abstract</t>
        </is>
      </c>
      <c r="N1514" t="inlineStr">
        <is>
          <t>See abstract</t>
        </is>
      </c>
      <c r="O1514" t="inlineStr">
        <is>
          <t>Not verified from abstract</t>
        </is>
      </c>
      <c r="P1514" t="inlineStr">
        <is>
          <t>See abstract</t>
        </is>
      </c>
      <c r="Q1514" t="inlineStr">
        <is>
          <t>See abstract</t>
        </is>
      </c>
      <c r="R1514" t="inlineStr">
        <is>
          <t>Not reviewed (not included)</t>
        </is>
      </c>
      <c r="S1514" t="inlineStr">
        <is>
          <t>Not reviewed (not included)</t>
        </is>
      </c>
      <c r="T1514" t="inlineStr">
        <is>
          <t>Abstract screening only. Not Selected for Final 95 (Pending Full Text Review)</t>
        </is>
      </c>
      <c r="U1514" t="inlineStr">
        <is>
          <t>EXCLUDE</t>
        </is>
      </c>
      <c r="V15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4" t="inlineStr">
        <is>
          <t>Excluded: Other Criterion</t>
        </is>
      </c>
      <c r="X1514" t="inlineStr">
        <is>
          <t>Not assessed from abstract</t>
        </is>
      </c>
      <c r="Y1514" t="inlineStr">
        <is>
          <t>Scopus</t>
        </is>
      </c>
      <c r="Z1514" t="inlineStr">
        <is>
          <t>Not determined from abstract</t>
        </is>
      </c>
      <c r="AB1514" t="inlineStr">
        <is>
          <t>Not assessed (not included)</t>
        </is>
      </c>
      <c r="AC1514" t="inlineStr">
        <is>
          <t>Not assessed (not included)</t>
        </is>
      </c>
      <c r="AD1514" t="inlineStr">
        <is>
          <t>Li Y.; Zeng W.; Dong W.; Cai L.; Wang L.; Chen H.; Yan H.; Bian L.; Wang N.</t>
        </is>
      </c>
      <c r="AF1514" t="inlineStr">
        <is>
          <t>Hybrid OA (Springer)</t>
        </is>
      </c>
      <c r="AH1514" t="inlineStr">
        <is>
          <t>Not assessed</t>
        </is>
      </c>
      <c r="AI1514" t="inlineStr">
        <is>
          <t>Not reported</t>
        </is>
      </c>
      <c r="AJ1514" t="inlineStr">
        <is>
          <t>Not reported</t>
        </is>
      </c>
      <c r="AK1514" t="inlineStr">
        <is>
          <t>Not reported</t>
        </is>
      </c>
      <c r="AL1514" t="inlineStr">
        <is>
          <t>Not reported</t>
        </is>
      </c>
      <c r="AM1514" t="inlineStr">
        <is>
          <t>Not reported</t>
        </is>
      </c>
      <c r="AN1514" t="inlineStr">
        <is>
          <t>Not reported</t>
        </is>
      </c>
      <c r="AO1514" t="inlineStr">
        <is>
          <t>Not reviewed</t>
        </is>
      </c>
      <c r="AP1514" t="inlineStr">
        <is>
          <t>Not reported</t>
        </is>
      </c>
      <c r="AQ1514" t="inlineStr">
        <is>
          <t>Not reported</t>
        </is>
      </c>
      <c r="AR1514" t="inlineStr">
        <is>
          <t>Not reported</t>
        </is>
      </c>
      <c r="AS1514" t="inlineStr">
        <is>
          <t>See abstract</t>
        </is>
      </c>
      <c r="AT1514" t="inlineStr">
        <is>
          <t>Not reviewed</t>
        </is>
      </c>
      <c r="AU1514" t="inlineStr">
        <is>
          <t>Not reviewed</t>
        </is>
      </c>
      <c r="AV1514" t="inlineStr">
        <is>
          <t>Not reviewed</t>
        </is>
      </c>
      <c r="AW1514" t="inlineStr">
        <is>
          <t>Not reviewed</t>
        </is>
      </c>
      <c r="AX1514" t="inlineStr">
        <is>
          <t>Not reported</t>
        </is>
      </c>
      <c r="AY1514" t="inlineStr">
        <is>
          <t>Not reported</t>
        </is>
      </c>
      <c r="AZ1514" t="inlineStr">
        <is>
          <t>Not reported</t>
        </is>
      </c>
      <c r="BA1514" t="inlineStr">
        <is>
          <t>Not reported</t>
        </is>
      </c>
      <c r="BB1514" t="inlineStr">
        <is>
          <t>Not reported</t>
        </is>
      </c>
      <c r="BC1514" t="inlineStr">
        <is>
          <t>Not reported</t>
        </is>
      </c>
      <c r="BD1514" t="inlineStr">
        <is>
          <t>Not reported</t>
        </is>
      </c>
      <c r="BE1514" t="inlineStr">
        <is>
          <t>Not reported</t>
        </is>
      </c>
      <c r="BF1514" t="inlineStr">
        <is>
          <t>Not reported</t>
        </is>
      </c>
      <c r="BG1514" t="inlineStr">
        <is>
          <t>Not reviewed (not included)</t>
        </is>
      </c>
      <c r="BH1514" t="inlineStr">
        <is>
          <t>N/A</t>
        </is>
      </c>
      <c r="BI1514" t="inlineStr">
        <is>
          <t>Not reviewed</t>
        </is>
      </c>
      <c r="BJ1514" t="inlineStr">
        <is>
          <t>Not reviewed</t>
        </is>
      </c>
      <c r="BK1514" t="inlineStr">
        <is>
          <t>Not reviewed</t>
        </is>
      </c>
      <c r="BL1514" t="inlineStr">
        <is>
          <t>Not reviewed</t>
        </is>
      </c>
      <c r="BM1514" t="inlineStr">
        <is>
          <t>Not reviewed (not included)</t>
        </is>
      </c>
      <c r="BN1514" t="inlineStr">
        <is>
          <t>Not Selected for Final 95 (Pending Full Text Review) - Candidate paper not selected for final 95: Passed abstract screening but not included in final selec</t>
        </is>
      </c>
      <c r="BO1514" t="inlineStr">
        <is>
          <t>Abstract-level screening only</t>
        </is>
      </c>
      <c r="BP1514" t="inlineStr">
        <is>
          <t>Not reported</t>
        </is>
      </c>
    </row>
    <row r="1515">
      <c r="A1515" t="inlineStr">
        <is>
          <t>Adaptive Neuro-Affective Engagement via Bayesian Feedback Learning in Serious Games for Neurodivergent Children</t>
        </is>
      </c>
      <c r="B1515" t="n">
        <v>2025</v>
      </c>
      <c r="C1515" t="inlineStr">
        <is>
          <t>Not checked</t>
        </is>
      </c>
      <c r="D1515" t="inlineStr">
        <is>
          <t>Not checked</t>
        </is>
      </c>
      <c r="E1515" t="inlineStr">
        <is>
          <t>10.3390/APP15137532</t>
        </is>
      </c>
      <c r="F1515" t="inlineStr">
        <is>
          <t>Neuro-Affective Intelligence (NAI) integrates neuroscience, psychology, and artificial intelligence to support neurodivergent children through personalized Child–Machine Interaction (CMI). This paper presents an adaptive neuro-affective system designed to enhance engagement in children with neurodevelopmental disorders through serious games. The proposed framework incorporates real-time biophysical signals—including EEG-based concentration, facial expressions, and in-game performance—to compute a personalized engagement score. We introduce a novel mechanism, Bayesian Immediate Feedback Learning (BIFL), which dynamically selects visual, auditory, or textual stimuli based on real-time neuro-affective feedback. A multimodal CNN-based classifier detects mental states, while a probabilistic ensemble merges affective state classifications derived from facial expressions. A multimodal weighted engagement function continuously updates stimulus–response expectations. The system adapts in real time by selecting the most appropriate cue to support the child’s cognitive and emotional state. Experimental validation with 40 children (ages 6–10) diagnosed with Autism Spectrum Disorder (ASD) and Attention Deficit Hyperactivity Disorder (ADHD) demonstrates the system’s effectiveness in sustaining attention, improving emotional regulation, and increasing overall game engagement. The proposed framework—combining neuro-affective state recognition, multimodal engagement scoring, and BIFL—significantly improved cognitive and emotional outcomes: concentration increased by 22.4%, emotional engagement by 24.8%, and game performance by 32.1%. Statistical analysis confirmed the significance of these improvements ((Formula presented.), Cohen’s (Formula presented.)). These findings demonstrate the feasibility and impact of probabilistic, multimodal, and neuro-adaptive AI systems in therapeutic and educational applications. © 2025 by the authors.</t>
        </is>
      </c>
      <c r="G1515" t="inlineStr">
        <is>
          <t>Unimodal</t>
        </is>
      </c>
      <c r="H1515" t="inlineStr">
        <is>
          <t>See abstract</t>
        </is>
      </c>
      <c r="I1515" t="inlineStr">
        <is>
          <t>See abstract</t>
        </is>
      </c>
      <c r="J1515" t="inlineStr">
        <is>
          <t>See abstract (AI/ML)</t>
        </is>
      </c>
      <c r="K1515" t="inlineStr">
        <is>
          <t>See abstract</t>
        </is>
      </c>
      <c r="M1515" t="inlineStr">
        <is>
          <t>See abstract</t>
        </is>
      </c>
      <c r="N1515" t="inlineStr">
        <is>
          <t>See abstract</t>
        </is>
      </c>
      <c r="O1515" t="inlineStr">
        <is>
          <t>Not verified from abstract</t>
        </is>
      </c>
      <c r="P1515" t="inlineStr">
        <is>
          <t>See abstract</t>
        </is>
      </c>
      <c r="Q1515" t="inlineStr">
        <is>
          <t>See abstract</t>
        </is>
      </c>
      <c r="R1515" t="inlineStr">
        <is>
          <t>Not reviewed (not included)</t>
        </is>
      </c>
      <c r="S1515" t="inlineStr">
        <is>
          <t>Not reviewed (not included)</t>
        </is>
      </c>
      <c r="T1515" t="inlineStr">
        <is>
          <t>Abstract screening only. Not Selected for Final 95 (Pending Full Text Review)</t>
        </is>
      </c>
      <c r="U1515" t="inlineStr">
        <is>
          <t>EXCLUDE</t>
        </is>
      </c>
      <c r="V15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5" t="inlineStr">
        <is>
          <t>Excluded: Other Criterion</t>
        </is>
      </c>
      <c r="X1515" t="inlineStr">
        <is>
          <t>Not assessed from abstract</t>
        </is>
      </c>
      <c r="Y1515" t="inlineStr">
        <is>
          <t>Scopus</t>
        </is>
      </c>
      <c r="Z1515" t="inlineStr">
        <is>
          <t>Not determined from abstract</t>
        </is>
      </c>
      <c r="AB1515" t="inlineStr">
        <is>
          <t>Not assessed (not included)</t>
        </is>
      </c>
      <c r="AC1515" t="inlineStr">
        <is>
          <t>Not assessed (not included)</t>
        </is>
      </c>
      <c r="AD1515" t="inlineStr">
        <is>
          <t>Faria D.R.; da Silva Ayrosa P.P.</t>
        </is>
      </c>
      <c r="AF1515" t="inlineStr">
        <is>
          <t>Gold OA (MDPI)</t>
        </is>
      </c>
      <c r="AH1515" t="inlineStr">
        <is>
          <t>Not assessed</t>
        </is>
      </c>
      <c r="AI1515" t="inlineStr">
        <is>
          <t>Not reported</t>
        </is>
      </c>
      <c r="AJ1515" t="inlineStr">
        <is>
          <t>Not reported</t>
        </is>
      </c>
      <c r="AK1515" t="inlineStr">
        <is>
          <t>Not reported</t>
        </is>
      </c>
      <c r="AL1515" t="inlineStr">
        <is>
          <t>Not reported</t>
        </is>
      </c>
      <c r="AM1515" t="inlineStr">
        <is>
          <t>Not reported</t>
        </is>
      </c>
      <c r="AN1515" t="inlineStr">
        <is>
          <t>Not reported</t>
        </is>
      </c>
      <c r="AO1515" t="inlineStr">
        <is>
          <t>Not reviewed</t>
        </is>
      </c>
      <c r="AP1515" t="inlineStr">
        <is>
          <t>Not reported</t>
        </is>
      </c>
      <c r="AQ1515" t="inlineStr">
        <is>
          <t>Not reported</t>
        </is>
      </c>
      <c r="AR1515" t="inlineStr">
        <is>
          <t>Not reported</t>
        </is>
      </c>
      <c r="AS1515" t="inlineStr">
        <is>
          <t>See abstract</t>
        </is>
      </c>
      <c r="AT1515" t="inlineStr">
        <is>
          <t>Not reviewed</t>
        </is>
      </c>
      <c r="AU1515" t="inlineStr">
        <is>
          <t>Not reviewed</t>
        </is>
      </c>
      <c r="AV1515" t="inlineStr">
        <is>
          <t>Not reviewed</t>
        </is>
      </c>
      <c r="AW1515" t="inlineStr">
        <is>
          <t>Not reviewed</t>
        </is>
      </c>
      <c r="AX1515" t="inlineStr">
        <is>
          <t>Not reported</t>
        </is>
      </c>
      <c r="AY1515" t="inlineStr">
        <is>
          <t>Not reported</t>
        </is>
      </c>
      <c r="AZ1515" t="inlineStr">
        <is>
          <t>Not reported</t>
        </is>
      </c>
      <c r="BA1515" t="inlineStr">
        <is>
          <t>Not reported</t>
        </is>
      </c>
      <c r="BB1515" t="inlineStr">
        <is>
          <t>Not reported</t>
        </is>
      </c>
      <c r="BC1515" t="inlineStr">
        <is>
          <t>Not reported</t>
        </is>
      </c>
      <c r="BD1515" t="inlineStr">
        <is>
          <t>Not reported</t>
        </is>
      </c>
      <c r="BE1515" t="inlineStr">
        <is>
          <t>Not reported</t>
        </is>
      </c>
      <c r="BF1515" t="inlineStr">
        <is>
          <t>Not reported</t>
        </is>
      </c>
      <c r="BG1515" t="inlineStr">
        <is>
          <t>Not reviewed (not included)</t>
        </is>
      </c>
      <c r="BH1515" t="inlineStr">
        <is>
          <t>N/A</t>
        </is>
      </c>
      <c r="BI1515" t="inlineStr">
        <is>
          <t>Not reviewed</t>
        </is>
      </c>
      <c r="BJ1515" t="inlineStr">
        <is>
          <t>Not reviewed</t>
        </is>
      </c>
      <c r="BK1515" t="inlineStr">
        <is>
          <t>Not reviewed</t>
        </is>
      </c>
      <c r="BL1515" t="inlineStr">
        <is>
          <t>Not reviewed</t>
        </is>
      </c>
      <c r="BM1515" t="inlineStr">
        <is>
          <t>Not reviewed (not included)</t>
        </is>
      </c>
      <c r="BN1515" t="inlineStr">
        <is>
          <t>Not Selected for Final 95 (Pending Full Text Review) - Candidate paper not selected for final 95: Passed abstract screening but not included in final selec</t>
        </is>
      </c>
      <c r="BO1515" t="inlineStr">
        <is>
          <t>Abstract-level screening only</t>
        </is>
      </c>
      <c r="BP1515" t="inlineStr">
        <is>
          <t>7520</t>
        </is>
      </c>
    </row>
    <row r="1516">
      <c r="A1516" t="inlineStr">
        <is>
          <t>Diagnosis of ADHD in Children with EEG and Machine Learning: Systematic Review and Meta-analysis; [El diagnóstico del TDAH en niños con EEG y el aprendizaje automático: revisión sistemática y metaanálisis]</t>
        </is>
      </c>
      <c r="B1516" t="n">
        <v>2025</v>
      </c>
      <c r="C1516" t="inlineStr">
        <is>
          <t>Not checked</t>
        </is>
      </c>
      <c r="D1516" t="inlineStr">
        <is>
          <t>Not checked</t>
        </is>
      </c>
      <c r="E1516" t="inlineStr">
        <is>
          <t>10.5093/CLH2025A16</t>
        </is>
      </c>
      <c r="F1516" t="inlineStr">
        <is>
          <t>Background/Objective: ADHD impacts about 5.9% of infant populations worldwide. Its diagnosis is traditionally based on clinical assessment and psychometric test results. Actually, machine learning (ML) has begun to be used to identify various neurodevelopmental conditions, favoring diagnostic accuracy. This research aimed to develop a meta-analysis and systematic literature review (SLR) on the application of ML techniques for the identification of ADHD in children using electroencephalograms (EEG). Method: Using the PRISMA methodology, 30 studies were selected from Scopus and Web of Science (WoS) that met the selection criteria. Results: The most commonly used ML technique was support vector machines. The models evaluated achieved accuracy rates of up to 94.92%, indicating their ability to diagnose ADHD. Conclusions: Predictor variables such as frequency power, neuronal connectivity, and entropy are useful for identifying characteristic patterns in EEG signals, that reflect neuronal dysfunction associated with ADHD. © 2025 Colegio Oficial de la Psicología de Madrid.</t>
        </is>
      </c>
      <c r="G1516" t="inlineStr">
        <is>
          <t>Unimodal</t>
        </is>
      </c>
      <c r="H1516" t="inlineStr">
        <is>
          <t>See abstract</t>
        </is>
      </c>
      <c r="I1516" t="inlineStr">
        <is>
          <t>See abstract</t>
        </is>
      </c>
      <c r="J1516" t="inlineStr">
        <is>
          <t>See abstract (AI/ML)</t>
        </is>
      </c>
      <c r="K1516" t="inlineStr">
        <is>
          <t>See abstract</t>
        </is>
      </c>
      <c r="M1516" t="inlineStr">
        <is>
          <t>See abstract</t>
        </is>
      </c>
      <c r="N1516" t="inlineStr">
        <is>
          <t>See abstract</t>
        </is>
      </c>
      <c r="O1516" t="inlineStr">
        <is>
          <t>Not verified from abstract</t>
        </is>
      </c>
      <c r="P1516" t="inlineStr">
        <is>
          <t>See abstract</t>
        </is>
      </c>
      <c r="Q1516" t="inlineStr">
        <is>
          <t>See abstract</t>
        </is>
      </c>
      <c r="R1516" t="inlineStr">
        <is>
          <t>Not reviewed (not included)</t>
        </is>
      </c>
      <c r="S1516" t="inlineStr">
        <is>
          <t>Not reviewed (not included)</t>
        </is>
      </c>
      <c r="T1516" t="inlineStr">
        <is>
          <t>Abstract screening only. Not Primary Research</t>
        </is>
      </c>
      <c r="U1516" t="inlineStr">
        <is>
          <t>EXCLUDE</t>
        </is>
      </c>
      <c r="V1516" t="inlineStr">
        <is>
          <t>E6-Not Primary Research: Title/abstract indicates systematic review, meta-analysis, or review paper</t>
        </is>
      </c>
      <c r="W1516" t="inlineStr">
        <is>
          <t>Excluded: Not Primary Research</t>
        </is>
      </c>
      <c r="X1516" t="inlineStr">
        <is>
          <t>Not assessed from abstract</t>
        </is>
      </c>
      <c r="Y1516" t="inlineStr">
        <is>
          <t>Scopus</t>
        </is>
      </c>
      <c r="Z1516" t="inlineStr">
        <is>
          <t>Not determined from abstract</t>
        </is>
      </c>
      <c r="AB1516" t="inlineStr">
        <is>
          <t>Not assessed (not included)</t>
        </is>
      </c>
      <c r="AC1516" t="inlineStr">
        <is>
          <t>Not assessed (not included)</t>
        </is>
      </c>
      <c r="AD1516" t="inlineStr">
        <is>
          <t>López C.Q.; Gil Vera V.D.; Ruiz Quintero M.J.</t>
        </is>
      </c>
      <c r="AF1516" t="inlineStr">
        <is>
          <t>Unknown - Verify via DOI</t>
        </is>
      </c>
      <c r="AH1516" t="inlineStr">
        <is>
          <t>Not assessed</t>
        </is>
      </c>
      <c r="AI1516" t="inlineStr">
        <is>
          <t>Not reported</t>
        </is>
      </c>
      <c r="AJ1516" t="inlineStr">
        <is>
          <t>Not reported</t>
        </is>
      </c>
      <c r="AK1516" t="inlineStr">
        <is>
          <t>Not reported</t>
        </is>
      </c>
      <c r="AL1516" t="inlineStr">
        <is>
          <t>Not reported</t>
        </is>
      </c>
      <c r="AM1516" t="inlineStr">
        <is>
          <t>Not reported</t>
        </is>
      </c>
      <c r="AN1516" t="inlineStr">
        <is>
          <t>Not reported</t>
        </is>
      </c>
      <c r="AO1516" t="inlineStr">
        <is>
          <t>Not reviewed</t>
        </is>
      </c>
      <c r="AP1516" t="inlineStr">
        <is>
          <t>Not reported</t>
        </is>
      </c>
      <c r="AQ1516" t="inlineStr">
        <is>
          <t>Not reported</t>
        </is>
      </c>
      <c r="AR1516" t="inlineStr">
        <is>
          <t>Not reported</t>
        </is>
      </c>
      <c r="AS1516" t="inlineStr">
        <is>
          <t>See abstract</t>
        </is>
      </c>
      <c r="AT1516" t="inlineStr">
        <is>
          <t>Not reviewed</t>
        </is>
      </c>
      <c r="AU1516" t="inlineStr">
        <is>
          <t>Not reviewed</t>
        </is>
      </c>
      <c r="AV1516" t="inlineStr">
        <is>
          <t>Not reviewed</t>
        </is>
      </c>
      <c r="AW1516" t="inlineStr">
        <is>
          <t>Not reviewed</t>
        </is>
      </c>
      <c r="AX1516" t="inlineStr">
        <is>
          <t>Not reported</t>
        </is>
      </c>
      <c r="AY1516" t="inlineStr">
        <is>
          <t>Not reported</t>
        </is>
      </c>
      <c r="AZ1516" t="inlineStr">
        <is>
          <t>Not reported</t>
        </is>
      </c>
      <c r="BA1516" t="inlineStr">
        <is>
          <t>Not reported</t>
        </is>
      </c>
      <c r="BB1516" t="inlineStr">
        <is>
          <t>Not reported</t>
        </is>
      </c>
      <c r="BC1516" t="inlineStr">
        <is>
          <t>Not reported</t>
        </is>
      </c>
      <c r="BD1516" t="inlineStr">
        <is>
          <t>Not reported</t>
        </is>
      </c>
      <c r="BE1516" t="inlineStr">
        <is>
          <t>Not reported</t>
        </is>
      </c>
      <c r="BF1516" t="inlineStr">
        <is>
          <t>Not reported</t>
        </is>
      </c>
      <c r="BG1516" t="inlineStr">
        <is>
          <t>Not reviewed (not included)</t>
        </is>
      </c>
      <c r="BH1516" t="inlineStr">
        <is>
          <t>N/A</t>
        </is>
      </c>
      <c r="BI1516" t="inlineStr">
        <is>
          <t>Not reviewed</t>
        </is>
      </c>
      <c r="BJ1516" t="inlineStr">
        <is>
          <t>Not reviewed</t>
        </is>
      </c>
      <c r="BK1516" t="inlineStr">
        <is>
          <t>Not reviewed</t>
        </is>
      </c>
      <c r="BL1516" t="inlineStr">
        <is>
          <t>Not reviewed</t>
        </is>
      </c>
      <c r="BM1516" t="inlineStr">
        <is>
          <t>Not reviewed (not included)</t>
        </is>
      </c>
      <c r="BN1516" t="inlineStr">
        <is>
          <t>Not Primary Research - E6-Not Primary Research: Title/abstract indicates systematic review, meta-analysis, or review paper</t>
        </is>
      </c>
      <c r="BO1516" t="inlineStr">
        <is>
          <t>Abstract-level screening only</t>
        </is>
      </c>
      <c r="BP1516" t="inlineStr">
        <is>
          <t>Not reported</t>
        </is>
      </c>
    </row>
    <row r="1517">
      <c r="A1517" t="inlineStr">
        <is>
          <t>ADHD diagnostic tools across ages: traditional and digital approaches</t>
        </is>
      </c>
      <c r="B1517" t="n">
        <v>2025</v>
      </c>
      <c r="C1517" t="inlineStr">
        <is>
          <t>Not checked</t>
        </is>
      </c>
      <c r="D1517" t="inlineStr">
        <is>
          <t>Not checked</t>
        </is>
      </c>
      <c r="E1517" t="inlineStr">
        <is>
          <t>10.3389/FPSYT.2025.1668070</t>
        </is>
      </c>
      <c r="F1517" t="inlineStr">
        <is>
          <t>This article presents a narrative review of current approaches to the diagnosis of Attention-Deficit/Hyperactivity Disorder (ADHD) in children and adults. We place particular attention on recent technological advancements. ADHD diagnosis traditionally relies on a combination of subjective rating scales, clinician interviews, and observational data. In recent years, objective tools have emerged, including computerized neuropsychological tests and biometric measures. Examples include electroencephalography and eye tracking. Their clinical utility remains under investigation. This review explores these developments, including the integration of virtual reality environments and machine learning algorithms into diagnostic processes. We synthesize findings from diverse sources. The review highlights both established and emerging tools and the age-group differences in diagnostic challenges. We also note the potential of immersive and data-driven technologies to improve accuracy. Rather than applying a systematic methodology, this narrative review aims to capture current directions and preliminary insights that can inform future research hand practice. We reviewed recent research on ADHD diagnosis across age groups, with a focus on virtual reality and machine learning. We found that these tools showed modest accuracy improvements and better reflection of real-world setting, though studies were generally small and diverse. These findings suggest that VR-ML systems could develop into practical and explainable decision-support tools for everyday ADHD diagnosis. Copyright © 2025 Knyazhansky and Shrot.</t>
        </is>
      </c>
      <c r="G1517" t="inlineStr">
        <is>
          <t>Unimodal</t>
        </is>
      </c>
      <c r="H1517" t="inlineStr">
        <is>
          <t>See abstract</t>
        </is>
      </c>
      <c r="I1517" t="inlineStr">
        <is>
          <t>See abstract</t>
        </is>
      </c>
      <c r="J1517" t="inlineStr">
        <is>
          <t>See abstract (AI/ML)</t>
        </is>
      </c>
      <c r="K1517" t="inlineStr">
        <is>
          <t>See abstract</t>
        </is>
      </c>
      <c r="M1517" t="inlineStr">
        <is>
          <t>See abstract</t>
        </is>
      </c>
      <c r="N1517" t="inlineStr">
        <is>
          <t>See abstract</t>
        </is>
      </c>
      <c r="O1517" t="inlineStr">
        <is>
          <t>Not verified from abstract</t>
        </is>
      </c>
      <c r="P1517" t="inlineStr">
        <is>
          <t>See abstract</t>
        </is>
      </c>
      <c r="Q1517" t="inlineStr">
        <is>
          <t>See abstract</t>
        </is>
      </c>
      <c r="R1517" t="inlineStr">
        <is>
          <t>Not reviewed (not included)</t>
        </is>
      </c>
      <c r="S1517" t="inlineStr">
        <is>
          <t>Not reviewed (not included)</t>
        </is>
      </c>
      <c r="T1517" t="inlineStr">
        <is>
          <t>Abstract screening only. Not Selected for Final 95 (Pending Full Text Review)</t>
        </is>
      </c>
      <c r="U1517" t="inlineStr">
        <is>
          <t>EXCLUDE</t>
        </is>
      </c>
      <c r="V15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7" t="inlineStr">
        <is>
          <t>Excluded: Other Criterion</t>
        </is>
      </c>
      <c r="X1517" t="inlineStr">
        <is>
          <t>Not assessed from abstract</t>
        </is>
      </c>
      <c r="Y1517" t="inlineStr">
        <is>
          <t>Scopus</t>
        </is>
      </c>
      <c r="Z1517" t="inlineStr">
        <is>
          <t>Not determined from abstract</t>
        </is>
      </c>
      <c r="AB1517" t="inlineStr">
        <is>
          <t>Not assessed (not included)</t>
        </is>
      </c>
      <c r="AC1517" t="inlineStr">
        <is>
          <t>Not assessed (not included)</t>
        </is>
      </c>
      <c r="AD1517" t="inlineStr">
        <is>
          <t>Knyazhansky M.; Shrot T.</t>
        </is>
      </c>
      <c r="AF1517" t="inlineStr">
        <is>
          <t>Gold OA (Frontiers)</t>
        </is>
      </c>
      <c r="AH1517" t="inlineStr">
        <is>
          <t>Not assessed</t>
        </is>
      </c>
      <c r="AI1517" t="inlineStr">
        <is>
          <t>Not reported</t>
        </is>
      </c>
      <c r="AJ1517" t="inlineStr">
        <is>
          <t>Not reported</t>
        </is>
      </c>
      <c r="AK1517" t="inlineStr">
        <is>
          <t>Not reported</t>
        </is>
      </c>
      <c r="AL1517" t="inlineStr">
        <is>
          <t>Not reported</t>
        </is>
      </c>
      <c r="AM1517" t="inlineStr">
        <is>
          <t>Not reported</t>
        </is>
      </c>
      <c r="AN1517" t="inlineStr">
        <is>
          <t>Not reported</t>
        </is>
      </c>
      <c r="AO1517" t="inlineStr">
        <is>
          <t>Not reviewed</t>
        </is>
      </c>
      <c r="AP1517" t="inlineStr">
        <is>
          <t>Not reported</t>
        </is>
      </c>
      <c r="AQ1517" t="inlineStr">
        <is>
          <t>Not reported</t>
        </is>
      </c>
      <c r="AR1517" t="inlineStr">
        <is>
          <t>Not reported</t>
        </is>
      </c>
      <c r="AS1517" t="inlineStr">
        <is>
          <t>See abstract</t>
        </is>
      </c>
      <c r="AT1517" t="inlineStr">
        <is>
          <t>Not reviewed</t>
        </is>
      </c>
      <c r="AU1517" t="inlineStr">
        <is>
          <t>Not reviewed</t>
        </is>
      </c>
      <c r="AV1517" t="inlineStr">
        <is>
          <t>Not reviewed</t>
        </is>
      </c>
      <c r="AW1517" t="inlineStr">
        <is>
          <t>Not reviewed</t>
        </is>
      </c>
      <c r="AX1517" t="inlineStr">
        <is>
          <t>Not reported</t>
        </is>
      </c>
      <c r="AY1517" t="inlineStr">
        <is>
          <t>Not reported</t>
        </is>
      </c>
      <c r="AZ1517" t="inlineStr">
        <is>
          <t>Not reported</t>
        </is>
      </c>
      <c r="BA1517" t="inlineStr">
        <is>
          <t>Not reported</t>
        </is>
      </c>
      <c r="BB1517" t="inlineStr">
        <is>
          <t>Not reported</t>
        </is>
      </c>
      <c r="BC1517" t="inlineStr">
        <is>
          <t>Not reported</t>
        </is>
      </c>
      <c r="BD1517" t="inlineStr">
        <is>
          <t>Not reported</t>
        </is>
      </c>
      <c r="BE1517" t="inlineStr">
        <is>
          <t>Not reported</t>
        </is>
      </c>
      <c r="BF1517" t="inlineStr">
        <is>
          <t>Not reported</t>
        </is>
      </c>
      <c r="BG1517" t="inlineStr">
        <is>
          <t>Not reviewed (not included)</t>
        </is>
      </c>
      <c r="BH1517" t="inlineStr">
        <is>
          <t>N/A</t>
        </is>
      </c>
      <c r="BI1517" t="inlineStr">
        <is>
          <t>Not reviewed</t>
        </is>
      </c>
      <c r="BJ1517" t="inlineStr">
        <is>
          <t>Not reviewed</t>
        </is>
      </c>
      <c r="BK1517" t="inlineStr">
        <is>
          <t>Not reviewed</t>
        </is>
      </c>
      <c r="BL1517" t="inlineStr">
        <is>
          <t>Not reviewed</t>
        </is>
      </c>
      <c r="BM1517" t="inlineStr">
        <is>
          <t>Not reviewed (not included)</t>
        </is>
      </c>
      <c r="BN1517" t="inlineStr">
        <is>
          <t>Not Selected for Final 95 (Pending Full Text Review) - Candidate paper not selected for final 95: Passed abstract screening but not included in final selec</t>
        </is>
      </c>
      <c r="BO1517" t="inlineStr">
        <is>
          <t>Abstract-level screening only</t>
        </is>
      </c>
      <c r="BP1517" t="inlineStr">
        <is>
          <t>Not reported</t>
        </is>
      </c>
    </row>
    <row r="1518">
      <c r="A1518" t="inlineStr">
        <is>
          <t>Remote monitoring of social attention in neurogenetic syndromes and idiopathic neurodevelopmental disability</t>
        </is>
      </c>
      <c r="B1518" t="n">
        <v>2025</v>
      </c>
      <c r="C1518" t="inlineStr">
        <is>
          <t>Not checked</t>
        </is>
      </c>
      <c r="D1518" t="inlineStr">
        <is>
          <t>Not checked</t>
        </is>
      </c>
      <c r="E1518" t="inlineStr">
        <is>
          <t>10.1002/AUR.3290</t>
        </is>
      </c>
      <c r="F1518" t="inlineStr">
        <is>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t>
        </is>
      </c>
      <c r="G1518" t="inlineStr">
        <is>
          <t>Unimodal</t>
        </is>
      </c>
      <c r="H1518" t="inlineStr">
        <is>
          <t>See abstract</t>
        </is>
      </c>
      <c r="I1518" t="inlineStr">
        <is>
          <t>See abstract</t>
        </is>
      </c>
      <c r="J1518" t="inlineStr">
        <is>
          <t>See abstract (AI/ML)</t>
        </is>
      </c>
      <c r="K1518" t="inlineStr">
        <is>
          <t>See abstract</t>
        </is>
      </c>
      <c r="L1518" t="n">
        <v>467</v>
      </c>
      <c r="M1518" t="inlineStr">
        <is>
          <t>See abstract</t>
        </is>
      </c>
      <c r="N1518" t="inlineStr">
        <is>
          <t>N≈467; details in abstract</t>
        </is>
      </c>
      <c r="O1518" t="inlineStr">
        <is>
          <t>Extracted from abstract: N≈467</t>
        </is>
      </c>
      <c r="P1518" t="inlineStr">
        <is>
          <t>See abstract</t>
        </is>
      </c>
      <c r="Q1518" t="inlineStr">
        <is>
          <t>See abstract</t>
        </is>
      </c>
      <c r="R1518" t="inlineStr">
        <is>
          <t>Not reviewed (not included)</t>
        </is>
      </c>
      <c r="S1518" t="inlineStr">
        <is>
          <t>Not reviewed (not included)</t>
        </is>
      </c>
      <c r="T1518" t="inlineStr">
        <is>
          <t>Abstract screening only. Non-ADHD Focused</t>
        </is>
      </c>
      <c r="U1518" t="inlineStr">
        <is>
          <t>EXCLUDE</t>
        </is>
      </c>
      <c r="V1518" t="inlineStr">
        <is>
          <t>E2-Not ADHD focused: Neither title nor abstract mentions ADHD or attention-deficit/hyperactivity</t>
        </is>
      </c>
      <c r="W1518" t="inlineStr">
        <is>
          <t>Excluded: Not ADHD Focused</t>
        </is>
      </c>
      <c r="X1518" t="inlineStr">
        <is>
          <t>Not assessed from abstract</t>
        </is>
      </c>
      <c r="Y1518" t="inlineStr">
        <is>
          <t>Scopus</t>
        </is>
      </c>
      <c r="Z1518" t="inlineStr">
        <is>
          <t>Not determined from abstract</t>
        </is>
      </c>
      <c r="AB1518" t="inlineStr">
        <is>
          <t>Not assessed (not included)</t>
        </is>
      </c>
      <c r="AC1518" t="inlineStr">
        <is>
          <t>Not assessed (not included)</t>
        </is>
      </c>
      <c r="AD1518" t="inlineStr">
        <is>
          <t>Frazier T.W.; Busch R.M.; Klaas P.; Lachlan K.; Jeste S.; Kolevzon A.; Loth E.; Harris J.; Pepper T.; Anthony K.; Graglia J.M.; Helde K.; Delagrammatikas C.; Bedrosian-Sermone S.; Smith-Hicks C.; Sahin M.; Youngstrom E.A.; Eng C.; Chetcuti L.; Hardan A.Y.; Uljarevic M.</t>
        </is>
      </c>
      <c r="AF1518" t="inlineStr">
        <is>
          <t>Hybrid OA (Wiley)</t>
        </is>
      </c>
      <c r="AH1518" t="inlineStr">
        <is>
          <t>Not assessed</t>
        </is>
      </c>
      <c r="AI1518" t="inlineStr">
        <is>
          <t>Not reported</t>
        </is>
      </c>
      <c r="AJ1518" t="inlineStr">
        <is>
          <t>Not reported</t>
        </is>
      </c>
      <c r="AK1518" t="inlineStr">
        <is>
          <t>Not reported</t>
        </is>
      </c>
      <c r="AL1518" t="inlineStr">
        <is>
          <t>Not reported</t>
        </is>
      </c>
      <c r="AM1518" t="inlineStr">
        <is>
          <t>Not reported</t>
        </is>
      </c>
      <c r="AN1518" t="inlineStr">
        <is>
          <t>Not reported</t>
        </is>
      </c>
      <c r="AO1518" t="inlineStr">
        <is>
          <t>Not reviewed</t>
        </is>
      </c>
      <c r="AP1518" t="inlineStr">
        <is>
          <t>Not reported</t>
        </is>
      </c>
      <c r="AQ1518" t="inlineStr">
        <is>
          <t>Not reported</t>
        </is>
      </c>
      <c r="AR1518" t="inlineStr">
        <is>
          <t>Not reported</t>
        </is>
      </c>
      <c r="AS1518" t="inlineStr">
        <is>
          <t>See abstract</t>
        </is>
      </c>
      <c r="AT1518" t="inlineStr">
        <is>
          <t>Not reviewed</t>
        </is>
      </c>
      <c r="AU1518" t="inlineStr">
        <is>
          <t>Not reviewed</t>
        </is>
      </c>
      <c r="AV1518" t="inlineStr">
        <is>
          <t>Not reviewed</t>
        </is>
      </c>
      <c r="AW1518" t="inlineStr">
        <is>
          <t>Not reviewed</t>
        </is>
      </c>
      <c r="AX1518" t="inlineStr">
        <is>
          <t>Not reported</t>
        </is>
      </c>
      <c r="AY1518" t="inlineStr">
        <is>
          <t>Not reported</t>
        </is>
      </c>
      <c r="AZ1518" t="inlineStr">
        <is>
          <t>Not reported</t>
        </is>
      </c>
      <c r="BA1518" t="inlineStr">
        <is>
          <t>Not reported</t>
        </is>
      </c>
      <c r="BB1518" t="inlineStr">
        <is>
          <t>Not reported</t>
        </is>
      </c>
      <c r="BC1518" t="inlineStr">
        <is>
          <t>Not reported</t>
        </is>
      </c>
      <c r="BD1518" t="inlineStr">
        <is>
          <t>Not reported</t>
        </is>
      </c>
      <c r="BE1518" t="inlineStr">
        <is>
          <t>Not reported</t>
        </is>
      </c>
      <c r="BF1518" t="inlineStr">
        <is>
          <t>Not reported</t>
        </is>
      </c>
      <c r="BG1518" t="inlineStr">
        <is>
          <t>Not reviewed (not included)</t>
        </is>
      </c>
      <c r="BH1518" t="inlineStr">
        <is>
          <t>N/A</t>
        </is>
      </c>
      <c r="BI1518" t="inlineStr">
        <is>
          <t>Not reviewed</t>
        </is>
      </c>
      <c r="BJ1518" t="inlineStr">
        <is>
          <t>Not reviewed</t>
        </is>
      </c>
      <c r="BK1518" t="inlineStr">
        <is>
          <t>Not reviewed</t>
        </is>
      </c>
      <c r="BL1518" t="inlineStr">
        <is>
          <t>Not reviewed</t>
        </is>
      </c>
      <c r="BM1518" t="inlineStr">
        <is>
          <t>Not reviewed (not included)</t>
        </is>
      </c>
      <c r="BN1518" t="inlineStr">
        <is>
          <t>Non-ADHD Focused - E2-Not ADHD focused: Neither title nor abstract mentions ADHD or attention-deficit/hyperactivity</t>
        </is>
      </c>
      <c r="BO1518" t="inlineStr">
        <is>
          <t>Abstract-level screening only</t>
        </is>
      </c>
      <c r="BP1518" t="inlineStr">
        <is>
          <t>Not reported</t>
        </is>
      </c>
    </row>
    <row r="1519">
      <c r="A1519" t="inlineStr">
        <is>
          <t>A Hybrid Approach to Attention Deficit Hyperactivity Disorder Detection Leveraging Transformer and XGBoost Models Using XSparseFormerNet</t>
        </is>
      </c>
      <c r="B1519" t="n">
        <v>2025</v>
      </c>
      <c r="C1519" t="inlineStr">
        <is>
          <t>Not checked</t>
        </is>
      </c>
      <c r="D1519" t="inlineStr">
        <is>
          <t>Not checked</t>
        </is>
      </c>
      <c r="E1519" t="inlineStr">
        <is>
          <t>10.1038/S41598-025-24919-3</t>
        </is>
      </c>
      <c r="F1519" t="inlineStr">
        <is>
          <t>Early detection of neurodevelopmental disorders such as attention-deficit/hyperactivity disorder (ADHD) is crucial for improved outcomes and prompt intervention. However, traditional detection methods often suffer from challenges due to subjectivity and misinterpretation, lack of resources, and diagnostic biases that can lead to underdiagnosis or overdiagnosis. Early detection of these neurodevelopmental disorders not only helps individuals obtain proper ministrations but can also improve their social, cognitive, and mental development. This study proposes an ensemble model—XSparseFormerNet—that leverages, a custom encoder-decoder Transformer enhanced with various attention mechanisms alongside an XGBoost model to enhance diagnostic accuracy. The proposed model aims to increase the accuracy and efficiency of diagnosis via a custom transformer architecture with the gradient boosting algorithm XGBoost. By using a preprocessed EEG dataset and a customized ensemble model, XSparseFormerNet achieves 85% accuracy, outperforming traditional methods across evaluation metrics. Moreover, this research contributes to future development in the field by offering methodologies that can be useful for studies on disorder detection. © The Author(s) 2025.</t>
        </is>
      </c>
      <c r="G1519" t="inlineStr">
        <is>
          <t>Unimodal</t>
        </is>
      </c>
      <c r="H1519" t="inlineStr">
        <is>
          <t>See abstract</t>
        </is>
      </c>
      <c r="I1519" t="inlineStr">
        <is>
          <t>See abstract</t>
        </is>
      </c>
      <c r="J1519" t="inlineStr">
        <is>
          <t>See abstract (AI/ML)</t>
        </is>
      </c>
      <c r="K1519" t="inlineStr">
        <is>
          <t>See abstract</t>
        </is>
      </c>
      <c r="M1519" t="inlineStr">
        <is>
          <t>See abstract</t>
        </is>
      </c>
      <c r="N1519" t="inlineStr">
        <is>
          <t>See abstract</t>
        </is>
      </c>
      <c r="O1519" t="inlineStr">
        <is>
          <t>Not verified from abstract</t>
        </is>
      </c>
      <c r="P1519" t="inlineStr">
        <is>
          <t>See abstract</t>
        </is>
      </c>
      <c r="Q1519" t="inlineStr">
        <is>
          <t>See abstract</t>
        </is>
      </c>
      <c r="R1519" t="inlineStr">
        <is>
          <t>Not reviewed (not included)</t>
        </is>
      </c>
      <c r="S1519" t="inlineStr">
        <is>
          <t>Not reviewed (not included)</t>
        </is>
      </c>
      <c r="T1519" t="inlineStr">
        <is>
          <t>Abstract screening only. Not Selected for Final 95 (Pending Full Text Review)</t>
        </is>
      </c>
      <c r="U1519" t="inlineStr">
        <is>
          <t>EXCLUDE</t>
        </is>
      </c>
      <c r="V151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19" t="inlineStr">
        <is>
          <t>Excluded: Other Criterion</t>
        </is>
      </c>
      <c r="X1519" t="inlineStr">
        <is>
          <t>Not assessed from abstract</t>
        </is>
      </c>
      <c r="Y1519" t="inlineStr">
        <is>
          <t>Scopus</t>
        </is>
      </c>
      <c r="Z1519" t="inlineStr">
        <is>
          <t>Not determined from abstract</t>
        </is>
      </c>
      <c r="AB1519" t="inlineStr">
        <is>
          <t>Not assessed (not included)</t>
        </is>
      </c>
      <c r="AC1519" t="inlineStr">
        <is>
          <t>Not assessed (not included)</t>
        </is>
      </c>
      <c r="AD1519" t="inlineStr">
        <is>
          <t>Sarker S.R.; Mehjabin S.; Piper M.M.; Rahman R.; Ul Islam F.; Alam M.G.R.</t>
        </is>
      </c>
      <c r="AF1519" t="inlineStr">
        <is>
          <t>Gold OA (Nature Sci Reports)</t>
        </is>
      </c>
      <c r="AH1519" t="inlineStr">
        <is>
          <t>Not assessed</t>
        </is>
      </c>
      <c r="AI1519" t="inlineStr">
        <is>
          <t>Not reported</t>
        </is>
      </c>
      <c r="AJ1519" t="inlineStr">
        <is>
          <t>Not reported</t>
        </is>
      </c>
      <c r="AK1519" t="inlineStr">
        <is>
          <t>Not reported</t>
        </is>
      </c>
      <c r="AL1519" t="inlineStr">
        <is>
          <t>Not reported</t>
        </is>
      </c>
      <c r="AM1519" t="inlineStr">
        <is>
          <t>Not reported</t>
        </is>
      </c>
      <c r="AN1519" t="inlineStr">
        <is>
          <t>Not reported</t>
        </is>
      </c>
      <c r="AO1519" t="inlineStr">
        <is>
          <t>Not reviewed</t>
        </is>
      </c>
      <c r="AP1519" t="inlineStr">
        <is>
          <t>Not reported</t>
        </is>
      </c>
      <c r="AQ1519" t="inlineStr">
        <is>
          <t>Not reported</t>
        </is>
      </c>
      <c r="AR1519" t="inlineStr">
        <is>
          <t>Not reported</t>
        </is>
      </c>
      <c r="AS1519" t="inlineStr">
        <is>
          <t>See abstract</t>
        </is>
      </c>
      <c r="AT1519" t="inlineStr">
        <is>
          <t>Not reviewed</t>
        </is>
      </c>
      <c r="AU1519" t="inlineStr">
        <is>
          <t>Not reviewed</t>
        </is>
      </c>
      <c r="AV1519" t="inlineStr">
        <is>
          <t>Not reviewed</t>
        </is>
      </c>
      <c r="AW1519" t="inlineStr">
        <is>
          <t>Not reviewed</t>
        </is>
      </c>
      <c r="AX1519" t="inlineStr">
        <is>
          <t>Not reported</t>
        </is>
      </c>
      <c r="AY1519" t="inlineStr">
        <is>
          <t>Not reported</t>
        </is>
      </c>
      <c r="AZ1519" t="inlineStr">
        <is>
          <t>Not reported</t>
        </is>
      </c>
      <c r="BA1519" t="inlineStr">
        <is>
          <t>Not reported</t>
        </is>
      </c>
      <c r="BB1519" t="inlineStr">
        <is>
          <t>Not reported</t>
        </is>
      </c>
      <c r="BC1519" t="inlineStr">
        <is>
          <t>Not reported</t>
        </is>
      </c>
      <c r="BD1519" t="inlineStr">
        <is>
          <t>Not reported</t>
        </is>
      </c>
      <c r="BE1519" t="inlineStr">
        <is>
          <t>Not reported</t>
        </is>
      </c>
      <c r="BF1519" t="inlineStr">
        <is>
          <t>Not reported</t>
        </is>
      </c>
      <c r="BG1519" t="inlineStr">
        <is>
          <t>Not reviewed (not included)</t>
        </is>
      </c>
      <c r="BH1519" t="inlineStr">
        <is>
          <t>N/A</t>
        </is>
      </c>
      <c r="BI1519" t="inlineStr">
        <is>
          <t>Not reviewed</t>
        </is>
      </c>
      <c r="BJ1519" t="inlineStr">
        <is>
          <t>Not reviewed</t>
        </is>
      </c>
      <c r="BK1519" t="inlineStr">
        <is>
          <t>Not reviewed</t>
        </is>
      </c>
      <c r="BL1519" t="inlineStr">
        <is>
          <t>Not reviewed</t>
        </is>
      </c>
      <c r="BM1519" t="inlineStr">
        <is>
          <t>Not reviewed (not included)</t>
        </is>
      </c>
      <c r="BN1519" t="inlineStr">
        <is>
          <t>Not Selected for Final 95 (Pending Full Text Review) - Candidate paper not selected for final 95: Passed abstract screening but not included in final selec</t>
        </is>
      </c>
      <c r="BO1519" t="inlineStr">
        <is>
          <t>Abstract-level screening only</t>
        </is>
      </c>
      <c r="BP1519" t="inlineStr">
        <is>
          <t>41039</t>
        </is>
      </c>
    </row>
    <row r="1520">
      <c r="A1520" t="inlineStr">
        <is>
          <t>Prediction of early-onset bipolar using electronic health records</t>
        </is>
      </c>
      <c r="B1520" t="n">
        <v>2025</v>
      </c>
      <c r="C1520" t="inlineStr">
        <is>
          <t>Not checked</t>
        </is>
      </c>
      <c r="D1520" t="inlineStr">
        <is>
          <t>Not checked</t>
        </is>
      </c>
      <c r="E1520" t="inlineStr">
        <is>
          <t>10.1111/JCPP.14131</t>
        </is>
      </c>
      <c r="F1520" t="inlineStr">
        <is>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 © 2025 Association for Child and Adolescent Mental Health.</t>
        </is>
      </c>
      <c r="G1520" t="inlineStr">
        <is>
          <t>Unimodal</t>
        </is>
      </c>
      <c r="H1520" t="inlineStr">
        <is>
          <t>See abstract</t>
        </is>
      </c>
      <c r="I1520" t="inlineStr">
        <is>
          <t>See abstract</t>
        </is>
      </c>
      <c r="J1520" t="inlineStr">
        <is>
          <t>See abstract (AI/ML)</t>
        </is>
      </c>
      <c r="K1520" t="inlineStr">
        <is>
          <t>See abstract</t>
        </is>
      </c>
      <c r="L1520" t="n">
        <v>300</v>
      </c>
      <c r="M1520" t="inlineStr">
        <is>
          <t>See abstract</t>
        </is>
      </c>
      <c r="N1520" t="inlineStr">
        <is>
          <t>N≈300; details in abstract</t>
        </is>
      </c>
      <c r="O1520" t="inlineStr">
        <is>
          <t>Extracted from abstract: N≈300</t>
        </is>
      </c>
      <c r="P1520" t="inlineStr">
        <is>
          <t>See abstract</t>
        </is>
      </c>
      <c r="Q1520" t="inlineStr">
        <is>
          <t>See abstract</t>
        </is>
      </c>
      <c r="R1520" t="inlineStr">
        <is>
          <t>Not reviewed (not included)</t>
        </is>
      </c>
      <c r="S1520" t="inlineStr">
        <is>
          <t>Not reviewed (not included)</t>
        </is>
      </c>
      <c r="T1520" t="inlineStr">
        <is>
          <t>Abstract screening only. Not Selected for Final 95 (Pending Full Text Review)</t>
        </is>
      </c>
      <c r="U1520" t="inlineStr">
        <is>
          <t>EXCLUDE</t>
        </is>
      </c>
      <c r="V152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0" t="inlineStr">
        <is>
          <t>Excluded: Other Criterion</t>
        </is>
      </c>
      <c r="X1520" t="inlineStr">
        <is>
          <t>Not assessed from abstract</t>
        </is>
      </c>
      <c r="Y1520" t="inlineStr">
        <is>
          <t>Scopus</t>
        </is>
      </c>
      <c r="Z1520" t="inlineStr">
        <is>
          <t>Not determined from abstract</t>
        </is>
      </c>
      <c r="AB1520" t="inlineStr">
        <is>
          <t>Not assessed (not included)</t>
        </is>
      </c>
      <c r="AC1520" t="inlineStr">
        <is>
          <t>Not assessed (not included)</t>
        </is>
      </c>
      <c r="AD1520" t="inlineStr">
        <is>
          <t>Wang B.; Sheu Y.-H.; Lee H.; Mealer R.G.; Castro V.M.; Smoller J.W.</t>
        </is>
      </c>
      <c r="AF1520" t="inlineStr">
        <is>
          <t>Unknown - Verify via DOI</t>
        </is>
      </c>
      <c r="AH1520" t="inlineStr">
        <is>
          <t>Not assessed</t>
        </is>
      </c>
      <c r="AI1520" t="inlineStr">
        <is>
          <t>Not reported</t>
        </is>
      </c>
      <c r="AJ1520" t="inlineStr">
        <is>
          <t>Not reported</t>
        </is>
      </c>
      <c r="AK1520" t="inlineStr">
        <is>
          <t>Not reported</t>
        </is>
      </c>
      <c r="AL1520" t="inlineStr">
        <is>
          <t>Not reported</t>
        </is>
      </c>
      <c r="AM1520" t="inlineStr">
        <is>
          <t>Not reported</t>
        </is>
      </c>
      <c r="AN1520" t="inlineStr">
        <is>
          <t>Not reported</t>
        </is>
      </c>
      <c r="AO1520" t="inlineStr">
        <is>
          <t>Not reviewed</t>
        </is>
      </c>
      <c r="AP1520" t="inlineStr">
        <is>
          <t>Not reported</t>
        </is>
      </c>
      <c r="AQ1520" t="inlineStr">
        <is>
          <t>Not reported</t>
        </is>
      </c>
      <c r="AR1520" t="inlineStr">
        <is>
          <t>Not reported</t>
        </is>
      </c>
      <c r="AS1520" t="inlineStr">
        <is>
          <t>See abstract</t>
        </is>
      </c>
      <c r="AT1520" t="inlineStr">
        <is>
          <t>Not reviewed</t>
        </is>
      </c>
      <c r="AU1520" t="inlineStr">
        <is>
          <t>Not reviewed</t>
        </is>
      </c>
      <c r="AV1520" t="inlineStr">
        <is>
          <t>Not reviewed</t>
        </is>
      </c>
      <c r="AW1520" t="inlineStr">
        <is>
          <t>Not reviewed</t>
        </is>
      </c>
      <c r="AX1520" t="inlineStr">
        <is>
          <t>Not reported</t>
        </is>
      </c>
      <c r="AY1520" t="inlineStr">
        <is>
          <t>Not reported</t>
        </is>
      </c>
      <c r="AZ1520" t="inlineStr">
        <is>
          <t>Not reported</t>
        </is>
      </c>
      <c r="BA1520" t="inlineStr">
        <is>
          <t>Not reported</t>
        </is>
      </c>
      <c r="BB1520" t="inlineStr">
        <is>
          <t>Not reported</t>
        </is>
      </c>
      <c r="BC1520" t="inlineStr">
        <is>
          <t>Not reported</t>
        </is>
      </c>
      <c r="BD1520" t="inlineStr">
        <is>
          <t>Not reported</t>
        </is>
      </c>
      <c r="BE1520" t="inlineStr">
        <is>
          <t>Not reported</t>
        </is>
      </c>
      <c r="BF1520" t="inlineStr">
        <is>
          <t>Not reported</t>
        </is>
      </c>
      <c r="BG1520" t="inlineStr">
        <is>
          <t>Not reviewed (not included)</t>
        </is>
      </c>
      <c r="BH1520" t="inlineStr">
        <is>
          <t>N/A</t>
        </is>
      </c>
      <c r="BI1520" t="inlineStr">
        <is>
          <t>Not reviewed</t>
        </is>
      </c>
      <c r="BJ1520" t="inlineStr">
        <is>
          <t>Not reviewed</t>
        </is>
      </c>
      <c r="BK1520" t="inlineStr">
        <is>
          <t>Not reviewed</t>
        </is>
      </c>
      <c r="BL1520" t="inlineStr">
        <is>
          <t>Not reviewed</t>
        </is>
      </c>
      <c r="BM1520" t="inlineStr">
        <is>
          <t>Not reviewed (not included)</t>
        </is>
      </c>
      <c r="BN1520" t="inlineStr">
        <is>
          <t>Not Selected for Final 95 (Pending Full Text Review) - Candidate paper not selected for final 95: Passed abstract screening but not included in final selec</t>
        </is>
      </c>
      <c r="BO1520" t="inlineStr">
        <is>
          <t>Abstract-level screening only</t>
        </is>
      </c>
      <c r="BP1520" t="inlineStr">
        <is>
          <t>Not reported</t>
        </is>
      </c>
    </row>
    <row r="1521">
      <c r="A1521" t="inlineStr">
        <is>
          <t>A review of studies on constructing classification models to identify mental illness using brain effective connectivity</t>
        </is>
      </c>
      <c r="B1521" t="n">
        <v>2025</v>
      </c>
      <c r="C1521" t="inlineStr">
        <is>
          <t>Not checked</t>
        </is>
      </c>
      <c r="D1521" t="inlineStr">
        <is>
          <t>Not checked</t>
        </is>
      </c>
      <c r="E1521" t="inlineStr">
        <is>
          <t>10.1016/J.PSCYCHRESNS.2024.111928</t>
        </is>
      </c>
      <c r="F1521" t="inlineStr">
        <is>
          <t>Brain effective connectivity (EC) is a functional measurement that reflects the causal effects and topological relationships of neural activities. Recent research has increasingly focused on the classification for mental illnesses and healthy controls using brain EC; however, no comprehensive reviews have synthesized these studies. Therefore, the aim of this review is to thoroughly examine the existing literature on constructing diagnosis model for mental illnesses using brain EC. We first conducted a systematical literature search and thirty-five papers met the inclusion criteria. Subsequently, we summarized the approaches for estimating EC, the classification and validation methods used, the accuracies of models, and the main findings. Finally, we discussed the limitations of current research and the challenges in future research. These summaries and discussion provide references for future research on mental illnesses identification based on brain EC. © 2024 Elsevier B.V.</t>
        </is>
      </c>
      <c r="G1521" t="inlineStr">
        <is>
          <t>Unimodal</t>
        </is>
      </c>
      <c r="H1521" t="inlineStr">
        <is>
          <t>See abstract</t>
        </is>
      </c>
      <c r="I1521" t="inlineStr">
        <is>
          <t>See abstract</t>
        </is>
      </c>
      <c r="J1521" t="inlineStr">
        <is>
          <t>See abstract (AI/ML)</t>
        </is>
      </c>
      <c r="K1521" t="inlineStr">
        <is>
          <t>See abstract</t>
        </is>
      </c>
      <c r="M1521" t="inlineStr">
        <is>
          <t>See abstract</t>
        </is>
      </c>
      <c r="N1521" t="inlineStr">
        <is>
          <t>See abstract</t>
        </is>
      </c>
      <c r="O1521" t="inlineStr">
        <is>
          <t>Not verified from abstract</t>
        </is>
      </c>
      <c r="P1521" t="inlineStr">
        <is>
          <t>See abstract</t>
        </is>
      </c>
      <c r="Q1521" t="inlineStr">
        <is>
          <t>See abstract</t>
        </is>
      </c>
      <c r="R1521" t="inlineStr">
        <is>
          <t>Not reviewed (not included)</t>
        </is>
      </c>
      <c r="S1521" t="inlineStr">
        <is>
          <t>Not reviewed (not included)</t>
        </is>
      </c>
      <c r="T1521" t="inlineStr">
        <is>
          <t>Abstract screening only. Not Primary Research</t>
        </is>
      </c>
      <c r="U1521" t="inlineStr">
        <is>
          <t>EXCLUDE</t>
        </is>
      </c>
      <c r="V1521" t="inlineStr">
        <is>
          <t>E6-Not Primary Research: Title/abstract indicates systematic review, meta-analysis, or review paper</t>
        </is>
      </c>
      <c r="W1521" t="inlineStr">
        <is>
          <t>Excluded: Not Primary Research</t>
        </is>
      </c>
      <c r="X1521" t="inlineStr">
        <is>
          <t>Not assessed from abstract</t>
        </is>
      </c>
      <c r="Y1521" t="inlineStr">
        <is>
          <t>Scopus</t>
        </is>
      </c>
      <c r="Z1521" t="inlineStr">
        <is>
          <t>Not determined from abstract</t>
        </is>
      </c>
      <c r="AB1521" t="inlineStr">
        <is>
          <t>Not assessed (not included)</t>
        </is>
      </c>
      <c r="AC1521" t="inlineStr">
        <is>
          <t>Not assessed (not included)</t>
        </is>
      </c>
      <c r="AD1521" t="inlineStr">
        <is>
          <t>Huang F.; Huang Y.; Guo S.; Chang X.; Chen Y.; Wang M.; Wang Y.; Ren S.</t>
        </is>
      </c>
      <c r="AF1521" t="inlineStr">
        <is>
          <t>Hybrid OA (Elsevier)</t>
        </is>
      </c>
      <c r="AH1521" t="inlineStr">
        <is>
          <t>Not assessed</t>
        </is>
      </c>
      <c r="AI1521" t="inlineStr">
        <is>
          <t>Not reported</t>
        </is>
      </c>
      <c r="AJ1521" t="inlineStr">
        <is>
          <t>Not reported</t>
        </is>
      </c>
      <c r="AK1521" t="inlineStr">
        <is>
          <t>Not reported</t>
        </is>
      </c>
      <c r="AL1521" t="inlineStr">
        <is>
          <t>Not reported</t>
        </is>
      </c>
      <c r="AM1521" t="inlineStr">
        <is>
          <t>Not reported</t>
        </is>
      </c>
      <c r="AN1521" t="inlineStr">
        <is>
          <t>Not reported</t>
        </is>
      </c>
      <c r="AO1521" t="inlineStr">
        <is>
          <t>Not reviewed</t>
        </is>
      </c>
      <c r="AP1521" t="inlineStr">
        <is>
          <t>Not reported</t>
        </is>
      </c>
      <c r="AQ1521" t="inlineStr">
        <is>
          <t>Not reported</t>
        </is>
      </c>
      <c r="AR1521" t="inlineStr">
        <is>
          <t>Not reported</t>
        </is>
      </c>
      <c r="AS1521" t="inlineStr">
        <is>
          <t>See abstract</t>
        </is>
      </c>
      <c r="AT1521" t="inlineStr">
        <is>
          <t>Not reviewed</t>
        </is>
      </c>
      <c r="AU1521" t="inlineStr">
        <is>
          <t>Not reviewed</t>
        </is>
      </c>
      <c r="AV1521" t="inlineStr">
        <is>
          <t>Not reviewed</t>
        </is>
      </c>
      <c r="AW1521" t="inlineStr">
        <is>
          <t>Not reviewed</t>
        </is>
      </c>
      <c r="AX1521" t="inlineStr">
        <is>
          <t>Not reported</t>
        </is>
      </c>
      <c r="AY1521" t="inlineStr">
        <is>
          <t>Not reported</t>
        </is>
      </c>
      <c r="AZ1521" t="inlineStr">
        <is>
          <t>Not reported</t>
        </is>
      </c>
      <c r="BA1521" t="inlineStr">
        <is>
          <t>Not reported</t>
        </is>
      </c>
      <c r="BB1521" t="inlineStr">
        <is>
          <t>Not reported</t>
        </is>
      </c>
      <c r="BC1521" t="inlineStr">
        <is>
          <t>Not reported</t>
        </is>
      </c>
      <c r="BD1521" t="inlineStr">
        <is>
          <t>Not reported</t>
        </is>
      </c>
      <c r="BE1521" t="inlineStr">
        <is>
          <t>Not reported</t>
        </is>
      </c>
      <c r="BF1521" t="inlineStr">
        <is>
          <t>Not reported</t>
        </is>
      </c>
      <c r="BG1521" t="inlineStr">
        <is>
          <t>Not reviewed (not included)</t>
        </is>
      </c>
      <c r="BH1521" t="inlineStr">
        <is>
          <t>N/A</t>
        </is>
      </c>
      <c r="BI1521" t="inlineStr">
        <is>
          <t>Not reviewed</t>
        </is>
      </c>
      <c r="BJ1521" t="inlineStr">
        <is>
          <t>Not reviewed</t>
        </is>
      </c>
      <c r="BK1521" t="inlineStr">
        <is>
          <t>Not reviewed</t>
        </is>
      </c>
      <c r="BL1521" t="inlineStr">
        <is>
          <t>Not reviewed</t>
        </is>
      </c>
      <c r="BM1521" t="inlineStr">
        <is>
          <t>Not reviewed (not included)</t>
        </is>
      </c>
      <c r="BN1521" t="inlineStr">
        <is>
          <t>Not Primary Research - E6-Not Primary Research: Title/abstract indicates systematic review, meta-analysis, or review paper</t>
        </is>
      </c>
      <c r="BO1521" t="inlineStr">
        <is>
          <t>Abstract-level screening only</t>
        </is>
      </c>
      <c r="BP1521" t="inlineStr">
        <is>
          <t>Not reported</t>
        </is>
      </c>
    </row>
    <row r="1522">
      <c r="A1522" t="inlineStr">
        <is>
          <t>Differentiating Between Methylphenidate Use and Misuse: Clinical Insights From University Students and Academic Staff in Türkiye</t>
        </is>
      </c>
      <c r="B1522" t="n">
        <v>2025</v>
      </c>
      <c r="C1522" t="inlineStr">
        <is>
          <t>Not checked</t>
        </is>
      </c>
      <c r="D1522" t="inlineStr">
        <is>
          <t>Not checked</t>
        </is>
      </c>
      <c r="E1522" t="inlineStr">
        <is>
          <t>10.12659/MSM.948984</t>
        </is>
      </c>
      <c r="F1522" t="inlineStr">
        <is>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Med Sci Monit.</t>
        </is>
      </c>
      <c r="G1522" t="inlineStr">
        <is>
          <t>Unimodal</t>
        </is>
      </c>
      <c r="H1522" t="inlineStr">
        <is>
          <t>See abstract</t>
        </is>
      </c>
      <c r="I1522" t="inlineStr">
        <is>
          <t>See abstract</t>
        </is>
      </c>
      <c r="J1522" t="inlineStr">
        <is>
          <t>See abstract (AI/ML)</t>
        </is>
      </c>
      <c r="K1522" t="inlineStr">
        <is>
          <t>See abstract</t>
        </is>
      </c>
      <c r="L1522" t="n">
        <v>135</v>
      </c>
      <c r="M1522" t="inlineStr">
        <is>
          <t>See abstract</t>
        </is>
      </c>
      <c r="N1522" t="inlineStr">
        <is>
          <t>N≈135; details in abstract</t>
        </is>
      </c>
      <c r="O1522" t="inlineStr">
        <is>
          <t>Extracted from abstract: N≈135</t>
        </is>
      </c>
      <c r="P1522" t="inlineStr">
        <is>
          <t>See abstract</t>
        </is>
      </c>
      <c r="Q1522" t="inlineStr">
        <is>
          <t>See abstract</t>
        </is>
      </c>
      <c r="R1522" t="inlineStr">
        <is>
          <t>Not reviewed (not included)</t>
        </is>
      </c>
      <c r="S1522" t="inlineStr">
        <is>
          <t>Not reviewed (not included)</t>
        </is>
      </c>
      <c r="T1522" t="inlineStr">
        <is>
          <t>Abstract screening only. No AI/ML Methods</t>
        </is>
      </c>
      <c r="U1522" t="inlineStr">
        <is>
          <t>EXCLUDE</t>
        </is>
      </c>
      <c r="V1522" t="inlineStr">
        <is>
          <t>E1-No AI/ML/DL: Abstract and title do not describe application of AI, ML, or DL methods</t>
        </is>
      </c>
      <c r="W1522" t="inlineStr">
        <is>
          <t>Excluded: No AI/ML Methods</t>
        </is>
      </c>
      <c r="X1522" t="inlineStr">
        <is>
          <t>Not assessed from abstract</t>
        </is>
      </c>
      <c r="Y1522" t="inlineStr">
        <is>
          <t>Scopus</t>
        </is>
      </c>
      <c r="Z1522" t="inlineStr">
        <is>
          <t>Not determined from abstract</t>
        </is>
      </c>
      <c r="AB1522" t="inlineStr">
        <is>
          <t>Not assessed (not included)</t>
        </is>
      </c>
      <c r="AC1522" t="inlineStr">
        <is>
          <t>Not assessed (not included)</t>
        </is>
      </c>
      <c r="AD1522" t="inlineStr">
        <is>
          <t>Gürü M.</t>
        </is>
      </c>
      <c r="AF1522" t="inlineStr">
        <is>
          <t>Unknown - Verify via DOI</t>
        </is>
      </c>
      <c r="AH1522" t="inlineStr">
        <is>
          <t>Not assessed</t>
        </is>
      </c>
      <c r="AI1522" t="inlineStr">
        <is>
          <t>Not reported</t>
        </is>
      </c>
      <c r="AJ1522" t="inlineStr">
        <is>
          <t>Not reported</t>
        </is>
      </c>
      <c r="AK1522" t="inlineStr">
        <is>
          <t>Not reported</t>
        </is>
      </c>
      <c r="AL1522" t="inlineStr">
        <is>
          <t>Not reported</t>
        </is>
      </c>
      <c r="AM1522" t="inlineStr">
        <is>
          <t>Not reported</t>
        </is>
      </c>
      <c r="AN1522" t="inlineStr">
        <is>
          <t>Not reported</t>
        </is>
      </c>
      <c r="AO1522" t="inlineStr">
        <is>
          <t>Not reviewed</t>
        </is>
      </c>
      <c r="AP1522" t="inlineStr">
        <is>
          <t>Not reported</t>
        </is>
      </c>
      <c r="AQ1522" t="inlineStr">
        <is>
          <t>Not reported</t>
        </is>
      </c>
      <c r="AR1522" t="inlineStr">
        <is>
          <t>Not reported</t>
        </is>
      </c>
      <c r="AS1522" t="inlineStr">
        <is>
          <t>See abstract</t>
        </is>
      </c>
      <c r="AT1522" t="inlineStr">
        <is>
          <t>Not reviewed</t>
        </is>
      </c>
      <c r="AU1522" t="inlineStr">
        <is>
          <t>Not reviewed</t>
        </is>
      </c>
      <c r="AV1522" t="inlineStr">
        <is>
          <t>Not reviewed</t>
        </is>
      </c>
      <c r="AW1522" t="inlineStr">
        <is>
          <t>Not reviewed</t>
        </is>
      </c>
      <c r="AX1522" t="inlineStr">
        <is>
          <t>Not reported</t>
        </is>
      </c>
      <c r="AY1522" t="inlineStr">
        <is>
          <t>Not reported</t>
        </is>
      </c>
      <c r="AZ1522" t="inlineStr">
        <is>
          <t>Not reported</t>
        </is>
      </c>
      <c r="BA1522" t="inlineStr">
        <is>
          <t>Not reported</t>
        </is>
      </c>
      <c r="BB1522" t="inlineStr">
        <is>
          <t>Not reported</t>
        </is>
      </c>
      <c r="BC1522" t="inlineStr">
        <is>
          <t>Not reported</t>
        </is>
      </c>
      <c r="BD1522" t="inlineStr">
        <is>
          <t>Not reported</t>
        </is>
      </c>
      <c r="BE1522" t="inlineStr">
        <is>
          <t>Not reported</t>
        </is>
      </c>
      <c r="BF1522" t="inlineStr">
        <is>
          <t>Not reported</t>
        </is>
      </c>
      <c r="BG1522" t="inlineStr">
        <is>
          <t>Not reviewed (not included)</t>
        </is>
      </c>
      <c r="BH1522" t="inlineStr">
        <is>
          <t>N/A</t>
        </is>
      </c>
      <c r="BI1522" t="inlineStr">
        <is>
          <t>Not reviewed</t>
        </is>
      </c>
      <c r="BJ1522" t="inlineStr">
        <is>
          <t>Not reviewed</t>
        </is>
      </c>
      <c r="BK1522" t="inlineStr">
        <is>
          <t>Not reviewed</t>
        </is>
      </c>
      <c r="BL1522" t="inlineStr">
        <is>
          <t>Not reviewed</t>
        </is>
      </c>
      <c r="BM1522" t="inlineStr">
        <is>
          <t>Not reviewed (not included)</t>
        </is>
      </c>
      <c r="BN1522" t="inlineStr">
        <is>
          <t>No AI/ML Methods - E1-No AI/ML/DL: Abstract and title do not describe application of AI, ML, or DL methods</t>
        </is>
      </c>
      <c r="BO1522" t="inlineStr">
        <is>
          <t>Abstract-level screening only</t>
        </is>
      </c>
      <c r="BP1522" t="inlineStr">
        <is>
          <t>Not reported</t>
        </is>
      </c>
    </row>
    <row r="1523">
      <c r="A1523" t="inlineStr">
        <is>
          <t>Advanced machine learning techniques reveal multidimensional EEG abnormalities in children with ADHD: a framework for automatic diagnosis</t>
        </is>
      </c>
      <c r="B1523" t="n">
        <v>2025</v>
      </c>
      <c r="C1523" t="inlineStr">
        <is>
          <t>Not checked</t>
        </is>
      </c>
      <c r="D1523" t="inlineStr">
        <is>
          <t>Not checked</t>
        </is>
      </c>
      <c r="E1523" t="inlineStr">
        <is>
          <t>10.3389/FPSYT.2025.1475936</t>
        </is>
      </c>
      <c r="F1523" t="inlineStr">
        <is>
          <t xml:space="preserve">Introduction: Attention deficit hyperactivity disorder (ADHD) is a prevalent neurodevelopmental disorder that affects attention, impulse control, and multitasking abilities in children and adults. Understanding electroencephalography (EEG) characteristics of children with ADHD can provide new diagnostic tools and personalized treatment plans. This study aims to explore potentially promising EEG features using advanced machine learning techniques and feature selection technique (i.e., SHapley Additive exPlanations (SHAP) algorithm) to reveal brain function abnormalities between pediatric children with ADHD and healthy controls (HC) in a data-driven manner. Methods: Multidimensional EEG characteristics were extracted from multiple domain (including power spectral density (PSD), fuzzy entropy (FuzEn), and functional connectivity features of mutual information (MI)) using a publicly-available dataset. Then, four widely-employed machine learning algorithms (including random forest (RF), XGBoost, CatBoost, and LightGBM) were used for classification calculations, and the SHAP algorithm was then used to assess the importance of the contributing features to interpret the model’s decision process. Results: The results showed that the highest classification accuracy of 99.58% for pediatric ADHD detection was obtained with the CatBoost model based on the optimal feature subset of 206 features (PSD/FuzEn/MI = 53/5/148). According to the optimal feature subset statistics, there is an increase in the power of theta, alpha, and beta rhythms, an elevated power ratio between theta and beta (theta/beta ratio, TBR), and reorganization of whole-brain functional connectivity across all frequency bands in children with ADHD, primarily characterized by enhanced functional connectivity. Discussion: We showed that EEG features was effectively extracted by machine learning methods, which could play a critical role in classification between pediatric ADHD and HC. These findings provide strong </t>
        </is>
      </c>
      <c r="G1523" t="inlineStr">
        <is>
          <t>Unimodal</t>
        </is>
      </c>
      <c r="H1523" t="inlineStr">
        <is>
          <t>See abstract</t>
        </is>
      </c>
      <c r="I1523" t="inlineStr">
        <is>
          <t>See abstract</t>
        </is>
      </c>
      <c r="J1523" t="inlineStr">
        <is>
          <t>See abstract (AI/ML)</t>
        </is>
      </c>
      <c r="K1523" t="inlineStr">
        <is>
          <t>See abstract</t>
        </is>
      </c>
      <c r="M1523" t="inlineStr">
        <is>
          <t>See abstract</t>
        </is>
      </c>
      <c r="N1523" t="inlineStr">
        <is>
          <t>See abstract</t>
        </is>
      </c>
      <c r="O1523" t="inlineStr">
        <is>
          <t>Not verified from abstract</t>
        </is>
      </c>
      <c r="P1523" t="inlineStr">
        <is>
          <t>See abstract</t>
        </is>
      </c>
      <c r="Q1523" t="inlineStr">
        <is>
          <t>See abstract</t>
        </is>
      </c>
      <c r="R1523" t="inlineStr">
        <is>
          <t>Not reviewed (not included)</t>
        </is>
      </c>
      <c r="S1523" t="inlineStr">
        <is>
          <t>Not reviewed (not included)</t>
        </is>
      </c>
      <c r="T1523" t="inlineStr">
        <is>
          <t>Abstract screening only. Not Selected for Final 95 (Pending Full Text Review)</t>
        </is>
      </c>
      <c r="U1523" t="inlineStr">
        <is>
          <t>EXCLUDE</t>
        </is>
      </c>
      <c r="V15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3" t="inlineStr">
        <is>
          <t>Excluded: Other Criterion</t>
        </is>
      </c>
      <c r="X1523" t="inlineStr">
        <is>
          <t>Not assessed from abstract</t>
        </is>
      </c>
      <c r="Y1523" t="inlineStr">
        <is>
          <t>Scopus</t>
        </is>
      </c>
      <c r="Z1523" t="inlineStr">
        <is>
          <t>Not determined from abstract</t>
        </is>
      </c>
      <c r="AB1523" t="inlineStr">
        <is>
          <t>Not assessed (not included)</t>
        </is>
      </c>
      <c r="AC1523" t="inlineStr">
        <is>
          <t>Not assessed (not included)</t>
        </is>
      </c>
      <c r="AD1523" t="inlineStr">
        <is>
          <t>Mao Y.; Qi X.; He L.; Wang S.; Wang Z.; Wang F.</t>
        </is>
      </c>
      <c r="AF1523" t="inlineStr">
        <is>
          <t>Gold OA (Frontiers)</t>
        </is>
      </c>
      <c r="AH1523" t="inlineStr">
        <is>
          <t>Not assessed</t>
        </is>
      </c>
      <c r="AI1523" t="inlineStr">
        <is>
          <t>Not reported</t>
        </is>
      </c>
      <c r="AJ1523" t="inlineStr">
        <is>
          <t>Not reported</t>
        </is>
      </c>
      <c r="AK1523" t="inlineStr">
        <is>
          <t>Not reported</t>
        </is>
      </c>
      <c r="AL1523" t="inlineStr">
        <is>
          <t>Not reported</t>
        </is>
      </c>
      <c r="AM1523" t="inlineStr">
        <is>
          <t>Not reported</t>
        </is>
      </c>
      <c r="AN1523" t="inlineStr">
        <is>
          <t>Not reported</t>
        </is>
      </c>
      <c r="AO1523" t="inlineStr">
        <is>
          <t>Not reviewed</t>
        </is>
      </c>
      <c r="AP1523" t="inlineStr">
        <is>
          <t>Not reported</t>
        </is>
      </c>
      <c r="AQ1523" t="inlineStr">
        <is>
          <t>Not reported</t>
        </is>
      </c>
      <c r="AR1523" t="inlineStr">
        <is>
          <t>Not reported</t>
        </is>
      </c>
      <c r="AS1523" t="inlineStr">
        <is>
          <t>See abstract</t>
        </is>
      </c>
      <c r="AT1523" t="inlineStr">
        <is>
          <t>Not reviewed</t>
        </is>
      </c>
      <c r="AU1523" t="inlineStr">
        <is>
          <t>Not reviewed</t>
        </is>
      </c>
      <c r="AV1523" t="inlineStr">
        <is>
          <t>Not reviewed</t>
        </is>
      </c>
      <c r="AW1523" t="inlineStr">
        <is>
          <t>Not reviewed</t>
        </is>
      </c>
      <c r="AX1523" t="inlineStr">
        <is>
          <t>Not reported</t>
        </is>
      </c>
      <c r="AY1523" t="inlineStr">
        <is>
          <t>Not reported</t>
        </is>
      </c>
      <c r="AZ1523" t="inlineStr">
        <is>
          <t>Not reported</t>
        </is>
      </c>
      <c r="BA1523" t="inlineStr">
        <is>
          <t>Not reported</t>
        </is>
      </c>
      <c r="BB1523" t="inlineStr">
        <is>
          <t>Not reported</t>
        </is>
      </c>
      <c r="BC1523" t="inlineStr">
        <is>
          <t>Not reported</t>
        </is>
      </c>
      <c r="BD1523" t="inlineStr">
        <is>
          <t>Not reported</t>
        </is>
      </c>
      <c r="BE1523" t="inlineStr">
        <is>
          <t>Not reported</t>
        </is>
      </c>
      <c r="BF1523" t="inlineStr">
        <is>
          <t>Not reported</t>
        </is>
      </c>
      <c r="BG1523" t="inlineStr">
        <is>
          <t>Not reviewed (not included)</t>
        </is>
      </c>
      <c r="BH1523" t="inlineStr">
        <is>
          <t>N/A</t>
        </is>
      </c>
      <c r="BI1523" t="inlineStr">
        <is>
          <t>Not reviewed</t>
        </is>
      </c>
      <c r="BJ1523" t="inlineStr">
        <is>
          <t>Not reviewed</t>
        </is>
      </c>
      <c r="BK1523" t="inlineStr">
        <is>
          <t>Not reviewed</t>
        </is>
      </c>
      <c r="BL1523" t="inlineStr">
        <is>
          <t>Not reviewed</t>
        </is>
      </c>
      <c r="BM1523" t="inlineStr">
        <is>
          <t>Not reviewed (not included)</t>
        </is>
      </c>
      <c r="BN1523" t="inlineStr">
        <is>
          <t>Not Selected for Final 95 (Pending Full Text Review) - Candidate paper not selected for final 95: Passed abstract screening but not included in final selec</t>
        </is>
      </c>
      <c r="BO1523" t="inlineStr">
        <is>
          <t>Abstract-level screening only</t>
        </is>
      </c>
      <c r="BP1523" t="inlineStr">
        <is>
          <t>Not reported</t>
        </is>
      </c>
    </row>
    <row r="1524">
      <c r="A1524" t="inlineStr">
        <is>
          <t>Assessing the System-Instruction Vulnerabilities of Large Language Models to Malicious Conversion Into Health Disinformation Chatbots</t>
        </is>
      </c>
      <c r="B1524" t="n">
        <v>2025</v>
      </c>
      <c r="C1524" t="inlineStr">
        <is>
          <t>Not checked</t>
        </is>
      </c>
      <c r="D1524" t="inlineStr">
        <is>
          <t>Not checked</t>
        </is>
      </c>
      <c r="E1524" t="inlineStr">
        <is>
          <t>10.7326/ANNALS-24-03933</t>
        </is>
      </c>
      <c r="F1524" t="inlineStr">
        <is>
          <t>Large language models (LLMs) offer substantial promise for improving health care; however, some risks warrant evaluation and discussion. This study assessed the effectiveness of safeguards in foundational LLMs against malicious instruction into health disinformation chatbots. Five foundational LLMs—OpenAI’s GPT-4o, Google’s Gemini 1.5 Pro, Anthropic’s Claude 3.5 Sonnet, Meta’s Llama 3.2-90B Vision, and xAI’s Grok Beta—were evaluated via their application programming interfaces (APIs). Each API received system-level instructions to produce incorrect responses to health queries, delivered in a formal, authoritative, convincing, and scientific tone. Ten health questions were posed to each customized chatbot in duplicate. Exploratory analyses assessed the feasibility of creating a customized generative pretrained transformer (GPT) within the OpenAI GPT Store and searched to identify if any publicly accessible GPTs in the store seemed to respond with disinformation. Of the 100 health queries posed across the 5 customized LLM API chatbots, 88 (88%) responses were health disinformation. Four of the 5 chatbots (GPT-4o, Gemini 1.5 Pro, Llama 3.2-90B Vision, and Grok Beta) generated disinformation in 100% (20 of 20) of their responses, whereas Claude 3.5 Sonnet responded with disinformation in 40% (8 of 20). The disinformation included claimed vaccine–autism links, HIV being airborne, cancer-curing diets, sunscreen risks, genetically modified organism conspiracies, attention deficit–hyperactivity disorder and depression myths, garlic replacing antibiotics, and 5G causing infertility. Exploratory analyses further showed that the OpenAI GPT Store could currently be instructed to generate similar disinformation. Overall, LLM APIs and the OpenAI GPT Store were shown to be vulnerable to malicious system-level instructions to covertly create health disinformation chatbots. These findings highlight the urgent need for robust output screening safeguards to ensure public health safety</t>
        </is>
      </c>
      <c r="G1524" t="inlineStr">
        <is>
          <t>Unimodal</t>
        </is>
      </c>
      <c r="H1524" t="inlineStr">
        <is>
          <t>See abstract</t>
        </is>
      </c>
      <c r="I1524" t="inlineStr">
        <is>
          <t>See abstract</t>
        </is>
      </c>
      <c r="J1524" t="inlineStr">
        <is>
          <t>See abstract (AI/ML)</t>
        </is>
      </c>
      <c r="K1524" t="inlineStr">
        <is>
          <t>See abstract</t>
        </is>
      </c>
      <c r="M1524" t="inlineStr">
        <is>
          <t>See abstract</t>
        </is>
      </c>
      <c r="N1524" t="inlineStr">
        <is>
          <t>See abstract</t>
        </is>
      </c>
      <c r="O1524" t="inlineStr">
        <is>
          <t>Not verified from abstract</t>
        </is>
      </c>
      <c r="P1524" t="inlineStr">
        <is>
          <t>See abstract</t>
        </is>
      </c>
      <c r="Q1524" t="inlineStr">
        <is>
          <t>See abstract</t>
        </is>
      </c>
      <c r="R1524" t="inlineStr">
        <is>
          <t>Not reviewed (not included)</t>
        </is>
      </c>
      <c r="S1524" t="inlineStr">
        <is>
          <t>Not reviewed (not included)</t>
        </is>
      </c>
      <c r="T1524" t="inlineStr">
        <is>
          <t>Abstract screening only. Not Selected for Final 95 (Pending Full Text Review)</t>
        </is>
      </c>
      <c r="U1524" t="inlineStr">
        <is>
          <t>EXCLUDE</t>
        </is>
      </c>
      <c r="V152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4" t="inlineStr">
        <is>
          <t>Excluded: Other Criterion</t>
        </is>
      </c>
      <c r="X1524" t="inlineStr">
        <is>
          <t>Not assessed from abstract</t>
        </is>
      </c>
      <c r="Y1524" t="inlineStr">
        <is>
          <t>Scopus</t>
        </is>
      </c>
      <c r="Z1524" t="inlineStr">
        <is>
          <t>Not determined from abstract</t>
        </is>
      </c>
      <c r="AB1524" t="inlineStr">
        <is>
          <t>Not assessed (not included)</t>
        </is>
      </c>
      <c r="AC1524" t="inlineStr">
        <is>
          <t>Not assessed (not included)</t>
        </is>
      </c>
      <c r="AD1524" t="inlineStr">
        <is>
          <t>Modi N.D.; Menz B.D.; Awaty A.A.; Alex C.A.; Logan J.M.; McKinnon R.A.; Rowland A.; Bacchi S.; Gradon K.; Sorich M.J.; Hopkins A.M.</t>
        </is>
      </c>
      <c r="AF1524" t="inlineStr">
        <is>
          <t>Unknown - Verify via DOI</t>
        </is>
      </c>
      <c r="AH1524" t="inlineStr">
        <is>
          <t>Not assessed</t>
        </is>
      </c>
      <c r="AI1524" t="inlineStr">
        <is>
          <t>Not reported</t>
        </is>
      </c>
      <c r="AJ1524" t="inlineStr">
        <is>
          <t>Not reported</t>
        </is>
      </c>
      <c r="AK1524" t="inlineStr">
        <is>
          <t>Not reported</t>
        </is>
      </c>
      <c r="AL1524" t="inlineStr">
        <is>
          <t>Not reported</t>
        </is>
      </c>
      <c r="AM1524" t="inlineStr">
        <is>
          <t>Not reported</t>
        </is>
      </c>
      <c r="AN1524" t="inlineStr">
        <is>
          <t>Not reported</t>
        </is>
      </c>
      <c r="AO1524" t="inlineStr">
        <is>
          <t>Not reviewed</t>
        </is>
      </c>
      <c r="AP1524" t="inlineStr">
        <is>
          <t>Not reported</t>
        </is>
      </c>
      <c r="AQ1524" t="inlineStr">
        <is>
          <t>Not reported</t>
        </is>
      </c>
      <c r="AR1524" t="inlineStr">
        <is>
          <t>Not reported</t>
        </is>
      </c>
      <c r="AS1524" t="inlineStr">
        <is>
          <t>See abstract</t>
        </is>
      </c>
      <c r="AT1524" t="inlineStr">
        <is>
          <t>Not reviewed</t>
        </is>
      </c>
      <c r="AU1524" t="inlineStr">
        <is>
          <t>Not reviewed</t>
        </is>
      </c>
      <c r="AV1524" t="inlineStr">
        <is>
          <t>Not reviewed</t>
        </is>
      </c>
      <c r="AW1524" t="inlineStr">
        <is>
          <t>Not reviewed</t>
        </is>
      </c>
      <c r="AX1524" t="inlineStr">
        <is>
          <t>Not reported</t>
        </is>
      </c>
      <c r="AY1524" t="inlineStr">
        <is>
          <t>Not reported</t>
        </is>
      </c>
      <c r="AZ1524" t="inlineStr">
        <is>
          <t>Not reported</t>
        </is>
      </c>
      <c r="BA1524" t="inlineStr">
        <is>
          <t>Not reported</t>
        </is>
      </c>
      <c r="BB1524" t="inlineStr">
        <is>
          <t>Not reported</t>
        </is>
      </c>
      <c r="BC1524" t="inlineStr">
        <is>
          <t>Not reported</t>
        </is>
      </c>
      <c r="BD1524" t="inlineStr">
        <is>
          <t>Not reported</t>
        </is>
      </c>
      <c r="BE1524" t="inlineStr">
        <is>
          <t>Not reported</t>
        </is>
      </c>
      <c r="BF1524" t="inlineStr">
        <is>
          <t>Not reported</t>
        </is>
      </c>
      <c r="BG1524" t="inlineStr">
        <is>
          <t>Not reviewed (not included)</t>
        </is>
      </c>
      <c r="BH1524" t="inlineStr">
        <is>
          <t>N/A</t>
        </is>
      </c>
      <c r="BI1524" t="inlineStr">
        <is>
          <t>Not reviewed</t>
        </is>
      </c>
      <c r="BJ1524" t="inlineStr">
        <is>
          <t>Not reviewed</t>
        </is>
      </c>
      <c r="BK1524" t="inlineStr">
        <is>
          <t>Not reviewed</t>
        </is>
      </c>
      <c r="BL1524" t="inlineStr">
        <is>
          <t>Not reviewed</t>
        </is>
      </c>
      <c r="BM1524" t="inlineStr">
        <is>
          <t>Not reviewed (not included)</t>
        </is>
      </c>
      <c r="BN1524" t="inlineStr">
        <is>
          <t>Not Selected for Final 95 (Pending Full Text Review) - Candidate paper not selected for final 95: Passed abstract screening but not included in final selec</t>
        </is>
      </c>
      <c r="BO1524" t="inlineStr">
        <is>
          <t>Abstract-level screening only</t>
        </is>
      </c>
      <c r="BP1524" t="inlineStr">
        <is>
          <t>Not reported</t>
        </is>
      </c>
    </row>
    <row r="1525">
      <c r="A1525" t="inlineStr">
        <is>
          <t>Convolutional Structural Similarity Index Measure (CSSIM): A Novel Interpretable Classification Method for ADHD Diagnosis Using EEG</t>
        </is>
      </c>
      <c r="B1525" t="n">
        <v>2026</v>
      </c>
      <c r="C1525" t="inlineStr">
        <is>
          <t>Not checked</t>
        </is>
      </c>
      <c r="D1525" t="inlineStr">
        <is>
          <t>Not checked</t>
        </is>
      </c>
      <c r="E1525" t="inlineStr">
        <is>
          <t>10.22266/IJIES2026.0131.16</t>
        </is>
      </c>
      <c r="F1525" t="inlineStr">
        <is>
          <t>The application of artificial intelligence (AI) in the medical field faces significant challenges related to data limitations and low interpretability. AI models, especially those based on deep learning, often operate as black boxes that are difficult for medical professionals to understand. This creates a barrier to trust and acceptance, as medical professionals require a thorough understanding to validate decisions made by AI. This article proposes Convolutional Structural Similarity Index Measure (CSSIM), a white-box method that offers high interpretability and performs effectively with a limited amount of data. This approach integrates multi-level image convolution with the Structural Similarity Index Measure (SSIM), hereafter referred to as CSSIM (Convolutional Structural Similarity Index Measure). CSSIM not only achieves effective image classification but also provides a visually interpretable module based on convolutional image comparison and a decision history mechanism that transparently explains the model’s decision-making process. To evaluate the performance of CSSIM, a case study was conducted on diagnosing children with Attention Deficit Hyperactivity Disorder (ADHD) using Electroencephalography (EEG) data. The dataset, obtained from IEEE Data Port, consists of 121 samples (60 healthy and 61 ADHD). EEG signals were recorded from 19 channels in MATLAB format, followed by preprocessing steps including noise removal, frequency decomposition, and computation of the Weighted Phase Lag Index (WPLI) to represent functional brain connectivity. The resulting 19×19 WPLI matrices were then converted into 19×19 heatmap images, which served as the input data for the proposed CSSIM method. These heatmaps were used to perform both classification and interpretable diagnostic analysis. A combination of 5-fold cross-validation and 10 repeated random sampling was employed due to the limited sample size. With only 121 data points, CSSIM demonstrated a performance improveme</t>
        </is>
      </c>
      <c r="G1525" t="inlineStr">
        <is>
          <t>Unimodal</t>
        </is>
      </c>
      <c r="H1525" t="inlineStr">
        <is>
          <t>See abstract</t>
        </is>
      </c>
      <c r="I1525" t="inlineStr">
        <is>
          <t>See abstract</t>
        </is>
      </c>
      <c r="J1525" t="inlineStr">
        <is>
          <t>See abstract (AI/ML)</t>
        </is>
      </c>
      <c r="K1525" t="inlineStr">
        <is>
          <t>See abstract</t>
        </is>
      </c>
      <c r="L1525" t="n">
        <v>60</v>
      </c>
      <c r="M1525" t="inlineStr">
        <is>
          <t>See abstract</t>
        </is>
      </c>
      <c r="N1525" t="inlineStr">
        <is>
          <t>N≈60; details in abstract</t>
        </is>
      </c>
      <c r="O1525" t="inlineStr">
        <is>
          <t>Extracted from abstract: N≈60</t>
        </is>
      </c>
      <c r="P1525" t="inlineStr">
        <is>
          <t>See abstract</t>
        </is>
      </c>
      <c r="Q1525" t="inlineStr">
        <is>
          <t>See abstract</t>
        </is>
      </c>
      <c r="R1525" t="inlineStr">
        <is>
          <t>Not reviewed (not included)</t>
        </is>
      </c>
      <c r="S1525" t="inlineStr">
        <is>
          <t>Not reviewed (not included)</t>
        </is>
      </c>
      <c r="T1525" t="inlineStr">
        <is>
          <t>Abstract screening only. Out of Date Range</t>
        </is>
      </c>
      <c r="U1525" t="inlineStr">
        <is>
          <t>EXCLUDE</t>
        </is>
      </c>
      <c r="V1525" t="inlineStr">
        <is>
          <t>E4-Year: Published 2026, outside 2019-2025 window</t>
        </is>
      </c>
      <c r="W1525" t="inlineStr">
        <is>
          <t>Out of Date Range</t>
        </is>
      </c>
      <c r="X1525" t="inlineStr">
        <is>
          <t>EXCLUDE</t>
        </is>
      </c>
      <c r="Y1525" t="inlineStr">
        <is>
          <t>Scopus</t>
        </is>
      </c>
      <c r="Z1525" t="inlineStr">
        <is>
          <t>Not determined from abstract</t>
        </is>
      </c>
      <c r="AB1525" t="inlineStr">
        <is>
          <t>Not assessed (not included)</t>
        </is>
      </c>
      <c r="AC1525" t="inlineStr">
        <is>
          <t>Not assessed (not included)</t>
        </is>
      </c>
      <c r="AD1525" t="inlineStr">
        <is>
          <t>Setianto Y.B.D.; Winarko E.; Putra A.E.</t>
        </is>
      </c>
      <c r="AF1525" t="inlineStr">
        <is>
          <t>Unknown - Verify via DOI</t>
        </is>
      </c>
      <c r="AH1525" t="inlineStr">
        <is>
          <t>Not assessed</t>
        </is>
      </c>
      <c r="AI1525" t="inlineStr">
        <is>
          <t>Not reported</t>
        </is>
      </c>
      <c r="AJ1525" t="n">
        <v>60</v>
      </c>
      <c r="AK1525" t="inlineStr">
        <is>
          <t>Not reported</t>
        </is>
      </c>
      <c r="AL1525" t="inlineStr">
        <is>
          <t>Not reported</t>
        </is>
      </c>
      <c r="AM1525" t="inlineStr">
        <is>
          <t>Not reported</t>
        </is>
      </c>
      <c r="AN1525" t="inlineStr">
        <is>
          <t>Not reported</t>
        </is>
      </c>
      <c r="AO1525" t="inlineStr">
        <is>
          <t>Not reviewed</t>
        </is>
      </c>
      <c r="AP1525" t="inlineStr">
        <is>
          <t>Not reported</t>
        </is>
      </c>
      <c r="AQ1525" t="inlineStr">
        <is>
          <t>Not reported</t>
        </is>
      </c>
      <c r="AR1525" t="inlineStr">
        <is>
          <t>Not reported</t>
        </is>
      </c>
      <c r="AS1525" t="inlineStr">
        <is>
          <t>See abstract</t>
        </is>
      </c>
      <c r="AT1525" t="inlineStr">
        <is>
          <t>Not reviewed</t>
        </is>
      </c>
      <c r="AU1525" t="inlineStr">
        <is>
          <t>Not reviewed</t>
        </is>
      </c>
      <c r="AV1525" t="inlineStr">
        <is>
          <t>Not reviewed</t>
        </is>
      </c>
      <c r="AW1525" t="inlineStr">
        <is>
          <t>Not reviewed</t>
        </is>
      </c>
      <c r="AX1525" t="inlineStr">
        <is>
          <t>Not reported</t>
        </is>
      </c>
      <c r="AY1525" t="inlineStr">
        <is>
          <t>Not reported</t>
        </is>
      </c>
      <c r="AZ1525" t="inlineStr">
        <is>
          <t>Not reported</t>
        </is>
      </c>
      <c r="BA1525" t="inlineStr">
        <is>
          <t>Not reported</t>
        </is>
      </c>
      <c r="BB1525" t="inlineStr">
        <is>
          <t>Not reported</t>
        </is>
      </c>
      <c r="BC1525" t="inlineStr">
        <is>
          <t>Not reported</t>
        </is>
      </c>
      <c r="BD1525" t="inlineStr">
        <is>
          <t>Not reported</t>
        </is>
      </c>
      <c r="BE1525" t="inlineStr">
        <is>
          <t>Not reported</t>
        </is>
      </c>
      <c r="BF1525" t="inlineStr">
        <is>
          <t>Not reported</t>
        </is>
      </c>
      <c r="BG1525" t="inlineStr">
        <is>
          <t>Not reviewed (not included)</t>
        </is>
      </c>
      <c r="BH1525" t="inlineStr">
        <is>
          <t>N/A</t>
        </is>
      </c>
      <c r="BI1525" t="inlineStr">
        <is>
          <t>Not reviewed</t>
        </is>
      </c>
      <c r="BJ1525" t="inlineStr">
        <is>
          <t>Not reviewed</t>
        </is>
      </c>
      <c r="BK1525" t="inlineStr">
        <is>
          <t>Not reviewed</t>
        </is>
      </c>
      <c r="BL1525" t="inlineStr">
        <is>
          <t>Not reviewed</t>
        </is>
      </c>
      <c r="BM1525" t="inlineStr">
        <is>
          <t>Not reviewed (not included)</t>
        </is>
      </c>
      <c r="BN1525" t="inlineStr">
        <is>
          <t>Out of Date Range - E4-Year: Published 2026, outside 2019-2025 window</t>
        </is>
      </c>
      <c r="BO1525" t="inlineStr">
        <is>
          <t>Abstract-level screening only</t>
        </is>
      </c>
      <c r="BP1525" t="inlineStr">
        <is>
          <t>Not reported</t>
        </is>
      </c>
    </row>
    <row r="1526">
      <c r="A1526" t="inlineStr">
        <is>
          <t>Towards ADHD Identification in Children Through Eye Tracker Data Analysis</t>
        </is>
      </c>
      <c r="B1526" t="n">
        <v>2025</v>
      </c>
      <c r="C1526" t="inlineStr">
        <is>
          <t>Not checked</t>
        </is>
      </c>
      <c r="D1526" t="inlineStr">
        <is>
          <t>Not checked</t>
        </is>
      </c>
      <c r="E1526" t="inlineStr">
        <is>
          <t>10.1007/978-3-031-90194-2_22</t>
        </is>
      </c>
      <c r="F1526" t="inlineStr">
        <is>
          <t>Attention-Deficit/Hyperactivity Disorder (ADHD) is acknowledged as a neurodevelopmental disorder that is becoming increasingly prevalent among children in Vietnam. This condition poses significant challenges, potentially hindering their academic and social accomplishments, thereby underscoring the importance of early diagnosis. This research seeks to design and conduct an experiment using eye-tracking technology, which provides a swift and accurate analysis of eye movement patterns to identify and characterize ADHD symptoms in children. A cohort of 34 participants from the Ben Tre Mental Hospital in Vietnam was enlisted for the study, comprising 21 individuals diagnosed with ADHD and 13 non-ADHD individuals serving as controls. All subjects underwent a 40 s assessment involving tasks designed to reflect their attention, all monitored through eye-tracking systems. A total of 216 features of gaze shifts and pupil diameter were meticulously extracted in specific tasks and across the entire assessment period. Subsequent analysis employed the ANOVA F-test score to pinpoint the characteristics significantly associated with ADHD. The F-test score results revealed that features based on gaze velocity and pupil dilation exhibit significant differences between control and ADHD-afflicted children, providing insights into vision control and attention characteristics across groups. To identify the best feature set, two ensemble learning models were employed to analyze the top 16, 32, 108, and 162 features exhibiting the highest F-scores. To facilitate ADHD recognition, three classical machine learning models, along with two ensemble learning models, were utilized on the best feature set. The Random Forest model demonstrated superior discriminative ability with a mean AUROC score of 0.94, while the XGBoost model presented the highest classification performance with a mean accuracy of 88% during the repeated 4-fold cross-validation on the best-16-feature set. These results undersc</t>
        </is>
      </c>
      <c r="G1526" t="inlineStr">
        <is>
          <t>Unimodal</t>
        </is>
      </c>
      <c r="H1526" t="inlineStr">
        <is>
          <t>See abstract</t>
        </is>
      </c>
      <c r="I1526" t="inlineStr">
        <is>
          <t>See abstract</t>
        </is>
      </c>
      <c r="J1526" t="inlineStr">
        <is>
          <t>See abstract (AI/ML)</t>
        </is>
      </c>
      <c r="K1526" t="inlineStr">
        <is>
          <t>See abstract</t>
        </is>
      </c>
      <c r="M1526" t="inlineStr">
        <is>
          <t>See abstract</t>
        </is>
      </c>
      <c r="N1526" t="inlineStr">
        <is>
          <t>See abstract</t>
        </is>
      </c>
      <c r="O1526" t="inlineStr">
        <is>
          <t>Not verified from abstract</t>
        </is>
      </c>
      <c r="P1526" t="inlineStr">
        <is>
          <t>See abstract</t>
        </is>
      </c>
      <c r="Q1526" t="inlineStr">
        <is>
          <t>See abstract</t>
        </is>
      </c>
      <c r="R1526" t="inlineStr">
        <is>
          <t>Not reviewed (not included)</t>
        </is>
      </c>
      <c r="S1526" t="inlineStr">
        <is>
          <t>Not reviewed (not included)</t>
        </is>
      </c>
      <c r="T1526" t="inlineStr">
        <is>
          <t>Abstract screening only. Not Selected for Final 95 (Pending Full Text Review)</t>
        </is>
      </c>
      <c r="U1526" t="inlineStr">
        <is>
          <t>EXCLUDE</t>
        </is>
      </c>
      <c r="V152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6" t="inlineStr">
        <is>
          <t>Excluded: Other Criterion</t>
        </is>
      </c>
      <c r="X1526" t="inlineStr">
        <is>
          <t>Not assessed from abstract</t>
        </is>
      </c>
      <c r="Y1526" t="inlineStr">
        <is>
          <t>Scopus</t>
        </is>
      </c>
      <c r="Z1526" t="inlineStr">
        <is>
          <t>Not determined from abstract</t>
        </is>
      </c>
      <c r="AB1526" t="inlineStr">
        <is>
          <t>Not assessed (not included)</t>
        </is>
      </c>
      <c r="AC1526" t="inlineStr">
        <is>
          <t>Not assessed (not included)</t>
        </is>
      </c>
      <c r="AD1526" t="inlineStr">
        <is>
          <t>Le N.T.; Huynh N.L.V.; Phan H.K.; Le C.D.; Tran T.T.</t>
        </is>
      </c>
      <c r="AF1526" t="inlineStr">
        <is>
          <t>Hybrid OA (Springer)</t>
        </is>
      </c>
      <c r="AH1526" t="inlineStr">
        <is>
          <t>Not assessed</t>
        </is>
      </c>
      <c r="AI1526" t="inlineStr">
        <is>
          <t>Not reported</t>
        </is>
      </c>
      <c r="AJ1526" t="n">
        <v>13</v>
      </c>
      <c r="AK1526" t="inlineStr">
        <is>
          <t>Not reported</t>
        </is>
      </c>
      <c r="AL1526" t="inlineStr">
        <is>
          <t>Not reported</t>
        </is>
      </c>
      <c r="AM1526" t="inlineStr">
        <is>
          <t>Not reported</t>
        </is>
      </c>
      <c r="AN1526" t="inlineStr">
        <is>
          <t>Not reported</t>
        </is>
      </c>
      <c r="AO1526" t="inlineStr">
        <is>
          <t>Not reviewed</t>
        </is>
      </c>
      <c r="AP1526" t="inlineStr">
        <is>
          <t>Not reported</t>
        </is>
      </c>
      <c r="AQ1526" t="inlineStr">
        <is>
          <t>Not reported</t>
        </is>
      </c>
      <c r="AR1526" t="inlineStr">
        <is>
          <t>Not reported</t>
        </is>
      </c>
      <c r="AS1526" t="inlineStr">
        <is>
          <t>See abstract</t>
        </is>
      </c>
      <c r="AT1526" t="inlineStr">
        <is>
          <t>Not reviewed</t>
        </is>
      </c>
      <c r="AU1526" t="inlineStr">
        <is>
          <t>Not reviewed</t>
        </is>
      </c>
      <c r="AV1526" t="inlineStr">
        <is>
          <t>Not reviewed</t>
        </is>
      </c>
      <c r="AW1526" t="inlineStr">
        <is>
          <t>Not reviewed</t>
        </is>
      </c>
      <c r="AX1526" t="inlineStr">
        <is>
          <t>Not reported</t>
        </is>
      </c>
      <c r="AY1526" t="inlineStr">
        <is>
          <t>Not reported</t>
        </is>
      </c>
      <c r="AZ1526" t="inlineStr">
        <is>
          <t>Not reported</t>
        </is>
      </c>
      <c r="BA1526" t="inlineStr">
        <is>
          <t>Not reported</t>
        </is>
      </c>
      <c r="BB1526" t="inlineStr">
        <is>
          <t>Not reported</t>
        </is>
      </c>
      <c r="BC1526" t="inlineStr">
        <is>
          <t>Not reported</t>
        </is>
      </c>
      <c r="BD1526" t="inlineStr">
        <is>
          <t>Not reported</t>
        </is>
      </c>
      <c r="BE1526" t="inlineStr">
        <is>
          <t>Not reported</t>
        </is>
      </c>
      <c r="BF1526" t="inlineStr">
        <is>
          <t>Not reported</t>
        </is>
      </c>
      <c r="BG1526" t="inlineStr">
        <is>
          <t>Not reviewed (not included)</t>
        </is>
      </c>
      <c r="BH1526" t="inlineStr">
        <is>
          <t>N/A</t>
        </is>
      </c>
      <c r="BI1526" t="inlineStr">
        <is>
          <t>Not reviewed</t>
        </is>
      </c>
      <c r="BJ1526" t="inlineStr">
        <is>
          <t>Not reviewed</t>
        </is>
      </c>
      <c r="BK1526" t="inlineStr">
        <is>
          <t>Not reviewed</t>
        </is>
      </c>
      <c r="BL1526" t="inlineStr">
        <is>
          <t>Not reviewed</t>
        </is>
      </c>
      <c r="BM1526" t="inlineStr">
        <is>
          <t>Not reviewed (not included)</t>
        </is>
      </c>
      <c r="BN1526" t="inlineStr">
        <is>
          <t>Not Selected for Final 95 (Pending Full Text Review) - Candidate paper not selected for final 95: Passed abstract screening but not included in final selec</t>
        </is>
      </c>
      <c r="BO1526" t="inlineStr">
        <is>
          <t>Abstract-level screening only</t>
        </is>
      </c>
      <c r="BP1526" t="inlineStr">
        <is>
          <t>Not reported</t>
        </is>
      </c>
    </row>
    <row r="1527">
      <c r="A1527" t="inlineStr">
        <is>
          <t>Artificial intelligence methods for identification of ADHD in children based on EEG signals</t>
        </is>
      </c>
      <c r="B1527" t="n">
        <v>2025</v>
      </c>
      <c r="C1527" t="inlineStr">
        <is>
          <t>Not checked</t>
        </is>
      </c>
      <c r="D1527" t="inlineStr">
        <is>
          <t>Not checked</t>
        </is>
      </c>
      <c r="E1527" t="inlineStr">
        <is>
          <t>10.18488/76.V12I2.4217</t>
        </is>
      </c>
      <c r="F1527" t="inlineStr">
        <is>
          <t>Children with Attention Deficit Hyperactivity Disorder (ADHD) are among the most common neurodevelopmental disorders. The incidence of this disorder in society shows an increasing trend from the past to the present. Recent developments suggest that Artificial Intelligence and Electroencephalogram (EEG) analysis can accurately diagnose cases of ADHD in children. By combining a new type of Continuous Wavelet Transform (CWT) with Variational Mode Decomposition (VMD), a novel algorithm for selfadaptive signal processing that is more resilient to sampling and noise, the suggested method decomposed EEG signals using detection and removal of noise and extraction of relevant features. The classifier that uses Convolutional Neural Networks (CNNs) and Bidirectional Long Short-Term Memory (BiLSTM) networks, the study's Deep Learning (DL) algorithm used the EEG waves as input data. Results: An algorithm has been proposed that distinguishes between approximately 94% of individuals using a 17channel EEG signal to compare healthy individuals with those who have ADHD. The proposed method, using the CNN-BiLSTM method to analyze EEG signals and process the data in a DL algorithm produced a classification accuracy of 98.69%. The combination of precise EEG with AI methods holds promise for improving our understanding of ADHD in children and developing more accurate diagnostic tools. © 2025 Conscientia Beam. All Rights Reserved.</t>
        </is>
      </c>
      <c r="G1527" t="inlineStr">
        <is>
          <t>Unimodal</t>
        </is>
      </c>
      <c r="H1527" t="inlineStr">
        <is>
          <t>See abstract</t>
        </is>
      </c>
      <c r="I1527" t="inlineStr">
        <is>
          <t>See abstract</t>
        </is>
      </c>
      <c r="J1527" t="inlineStr">
        <is>
          <t>See abstract (AI/ML)</t>
        </is>
      </c>
      <c r="K1527" t="inlineStr">
        <is>
          <t>See abstract</t>
        </is>
      </c>
      <c r="M1527" t="inlineStr">
        <is>
          <t>See abstract</t>
        </is>
      </c>
      <c r="N1527" t="inlineStr">
        <is>
          <t>See abstract</t>
        </is>
      </c>
      <c r="O1527" t="inlineStr">
        <is>
          <t>Not verified from abstract</t>
        </is>
      </c>
      <c r="P1527" t="inlineStr">
        <is>
          <t>See abstract</t>
        </is>
      </c>
      <c r="Q1527" t="inlineStr">
        <is>
          <t>See abstract</t>
        </is>
      </c>
      <c r="R1527" t="inlineStr">
        <is>
          <t>Not reviewed (not included)</t>
        </is>
      </c>
      <c r="S1527" t="inlineStr">
        <is>
          <t>Not reviewed (not included)</t>
        </is>
      </c>
      <c r="T1527" t="inlineStr">
        <is>
          <t>Abstract screening only. Not Selected for Final 95 (Pending Full Text Review)</t>
        </is>
      </c>
      <c r="U1527" t="inlineStr">
        <is>
          <t>EXCLUDE</t>
        </is>
      </c>
      <c r="V152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7" t="inlineStr">
        <is>
          <t>Excluded: Other Criterion</t>
        </is>
      </c>
      <c r="X1527" t="inlineStr">
        <is>
          <t>Not assessed from abstract</t>
        </is>
      </c>
      <c r="Y1527" t="inlineStr">
        <is>
          <t>Scopus</t>
        </is>
      </c>
      <c r="Z1527" t="inlineStr">
        <is>
          <t>Not determined from abstract</t>
        </is>
      </c>
      <c r="AB1527" t="inlineStr">
        <is>
          <t>Not assessed (not included)</t>
        </is>
      </c>
      <c r="AC1527" t="inlineStr">
        <is>
          <t>Not assessed (not included)</t>
        </is>
      </c>
      <c r="AD1527" t="inlineStr">
        <is>
          <t>Jaafar N.A.; Mohammed R.J.; Ahmed S.T.; Kadhim Q.K.; Abdulkader R.M.</t>
        </is>
      </c>
      <c r="AF1527" t="inlineStr">
        <is>
          <t>Unknown - Verify via DOI</t>
        </is>
      </c>
      <c r="AH1527" t="inlineStr">
        <is>
          <t>Not assessed</t>
        </is>
      </c>
      <c r="AI1527" t="inlineStr">
        <is>
          <t>Not reported</t>
        </is>
      </c>
      <c r="AJ1527" t="inlineStr">
        <is>
          <t>Not reported</t>
        </is>
      </c>
      <c r="AK1527" t="inlineStr">
        <is>
          <t>Not reported</t>
        </is>
      </c>
      <c r="AL1527" t="inlineStr">
        <is>
          <t>Not reported</t>
        </is>
      </c>
      <c r="AM1527" t="inlineStr">
        <is>
          <t>Not reported</t>
        </is>
      </c>
      <c r="AN1527" t="inlineStr">
        <is>
          <t>Not reported</t>
        </is>
      </c>
      <c r="AO1527" t="inlineStr">
        <is>
          <t>Not reviewed</t>
        </is>
      </c>
      <c r="AP1527" t="inlineStr">
        <is>
          <t>Not reported</t>
        </is>
      </c>
      <c r="AQ1527" t="inlineStr">
        <is>
          <t>Not reported</t>
        </is>
      </c>
      <c r="AR1527" t="inlineStr">
        <is>
          <t>Not reported</t>
        </is>
      </c>
      <c r="AS1527" t="inlineStr">
        <is>
          <t>See abstract</t>
        </is>
      </c>
      <c r="AT1527" t="inlineStr">
        <is>
          <t>Not reviewed</t>
        </is>
      </c>
      <c r="AU1527" t="inlineStr">
        <is>
          <t>Not reviewed</t>
        </is>
      </c>
      <c r="AV1527" t="inlineStr">
        <is>
          <t>Not reviewed</t>
        </is>
      </c>
      <c r="AW1527" t="inlineStr">
        <is>
          <t>Not reviewed</t>
        </is>
      </c>
      <c r="AX1527" t="inlineStr">
        <is>
          <t>Not reported</t>
        </is>
      </c>
      <c r="AY1527" t="inlineStr">
        <is>
          <t>Not reported</t>
        </is>
      </c>
      <c r="AZ1527" t="inlineStr">
        <is>
          <t>Not reported</t>
        </is>
      </c>
      <c r="BA1527" t="inlineStr">
        <is>
          <t>Not reported</t>
        </is>
      </c>
      <c r="BB1527" t="inlineStr">
        <is>
          <t>Not reported</t>
        </is>
      </c>
      <c r="BC1527" t="inlineStr">
        <is>
          <t>Not reported</t>
        </is>
      </c>
      <c r="BD1527" t="inlineStr">
        <is>
          <t>Not reported</t>
        </is>
      </c>
      <c r="BE1527" t="inlineStr">
        <is>
          <t>Not reported</t>
        </is>
      </c>
      <c r="BF1527" t="inlineStr">
        <is>
          <t>Not reported</t>
        </is>
      </c>
      <c r="BG1527" t="inlineStr">
        <is>
          <t>Not reviewed (not included)</t>
        </is>
      </c>
      <c r="BH1527" t="inlineStr">
        <is>
          <t>N/A</t>
        </is>
      </c>
      <c r="BI1527" t="inlineStr">
        <is>
          <t>Not reviewed</t>
        </is>
      </c>
      <c r="BJ1527" t="inlineStr">
        <is>
          <t>Not reviewed</t>
        </is>
      </c>
      <c r="BK1527" t="inlineStr">
        <is>
          <t>Not reviewed</t>
        </is>
      </c>
      <c r="BL1527" t="inlineStr">
        <is>
          <t>Not reviewed</t>
        </is>
      </c>
      <c r="BM1527" t="inlineStr">
        <is>
          <t>Not reviewed (not included)</t>
        </is>
      </c>
      <c r="BN1527" t="inlineStr">
        <is>
          <t>Not Selected for Final 95 (Pending Full Text Review) - Candidate paper not selected for final 95: Passed abstract screening but not included in final selec</t>
        </is>
      </c>
      <c r="BO1527" t="inlineStr">
        <is>
          <t>Abstract-level screening only</t>
        </is>
      </c>
      <c r="BP1527" t="inlineStr">
        <is>
          <t>Not reported</t>
        </is>
      </c>
    </row>
    <row r="1528">
      <c r="A1528" t="inlineStr">
        <is>
          <t>Exploring the steps of learning: computational modeling of initiatory-actions among individuals with attention-deficit/hyperactivity disorder</t>
        </is>
      </c>
      <c r="B1528" t="n">
        <v>2024</v>
      </c>
      <c r="C1528" t="inlineStr">
        <is>
          <t>Not checked</t>
        </is>
      </c>
      <c r="D1528" t="inlineStr">
        <is>
          <t>Not checked</t>
        </is>
      </c>
      <c r="E1528" t="inlineStr">
        <is>
          <t>10.1038/S41398-023-02717-7</t>
        </is>
      </c>
      <c r="F1528" t="inlineStr">
        <is>
          <t>Attention-deficit/hyperactivity disorder (ADHD) is characterized by difficulty in acting in a goal-directed manner. While most environments require a sequence of actions for goal attainment, ADHD was never studied in the context of value-based sequence learning. Here, we made use of current advancements in hierarchical reinforcement-learning algorithms to track the internal value and choice policy of individuals with ADHD performing a three-stage sequence learning task. Specifically, 54 participants (28 ADHD, 26 controls) completed a value-based reinforcement-learning task that allowed us to estimate internal action values for each trial and stage using computational modeling. We found attenuated sensitivity to action values in ADHD compared to controls, both in choice and reaction-time variability estimates. Remarkably, this was found only for first-stage actions (i.e., initiatory actions), while for actions performed just before outcome delivery the two groups were strikingly indistinguishable. These results suggest a difficulty in following value estimation for initiatory actions in ADHD. © 2024, The Author(s).</t>
        </is>
      </c>
      <c r="G1528" t="inlineStr">
        <is>
          <t>Unimodal</t>
        </is>
      </c>
      <c r="H1528" t="inlineStr">
        <is>
          <t>See abstract</t>
        </is>
      </c>
      <c r="I1528" t="inlineStr">
        <is>
          <t>See abstract</t>
        </is>
      </c>
      <c r="J1528" t="inlineStr">
        <is>
          <t>See abstract (AI/ML)</t>
        </is>
      </c>
      <c r="K1528" t="inlineStr">
        <is>
          <t>See abstract</t>
        </is>
      </c>
      <c r="L1528" t="n">
        <v>54</v>
      </c>
      <c r="M1528" t="inlineStr">
        <is>
          <t>See abstract</t>
        </is>
      </c>
      <c r="N1528" t="inlineStr">
        <is>
          <t>N≈54; details in abstract</t>
        </is>
      </c>
      <c r="O1528" t="inlineStr">
        <is>
          <t>Extracted from abstract: N≈54</t>
        </is>
      </c>
      <c r="P1528" t="inlineStr">
        <is>
          <t>See abstract</t>
        </is>
      </c>
      <c r="Q1528" t="inlineStr">
        <is>
          <t>See abstract</t>
        </is>
      </c>
      <c r="R1528" t="inlineStr">
        <is>
          <t>Not reviewed (not included)</t>
        </is>
      </c>
      <c r="S1528" t="inlineStr">
        <is>
          <t>Not reviewed (not included)</t>
        </is>
      </c>
      <c r="T1528" t="inlineStr">
        <is>
          <t>Abstract screening only. No AI/ML Methods</t>
        </is>
      </c>
      <c r="U1528" t="inlineStr">
        <is>
          <t>EXCLUDE</t>
        </is>
      </c>
      <c r="V1528" t="inlineStr">
        <is>
          <t>E1-No AI/ML/DL: Abstract and title do not describe application of AI, ML, or DL methods</t>
        </is>
      </c>
      <c r="W1528" t="inlineStr">
        <is>
          <t>Excluded: No AI/ML Methods</t>
        </is>
      </c>
      <c r="X1528" t="inlineStr">
        <is>
          <t>EXCLUDE</t>
        </is>
      </c>
      <c r="Y1528" t="inlineStr">
        <is>
          <t>Scopus</t>
        </is>
      </c>
      <c r="Z1528" t="inlineStr">
        <is>
          <t>Not determined from abstract</t>
        </is>
      </c>
      <c r="AB1528" t="inlineStr">
        <is>
          <t>Not assessed (not included)</t>
        </is>
      </c>
      <c r="AC1528" t="inlineStr">
        <is>
          <t>Not assessed (not included)</t>
        </is>
      </c>
      <c r="AD1528" t="inlineStr">
        <is>
          <t>Katabi G.; Shahar N.</t>
        </is>
      </c>
      <c r="AF1528" t="inlineStr">
        <is>
          <t>Unknown - Verify via DOI</t>
        </is>
      </c>
      <c r="AH1528" t="inlineStr">
        <is>
          <t>Not assessed</t>
        </is>
      </c>
      <c r="AI1528" t="inlineStr">
        <is>
          <t>Not reported</t>
        </is>
      </c>
      <c r="AJ1528" t="n">
        <v>26</v>
      </c>
      <c r="AK1528" t="inlineStr">
        <is>
          <t>Not reported</t>
        </is>
      </c>
      <c r="AL1528" t="inlineStr">
        <is>
          <t>Not reported</t>
        </is>
      </c>
      <c r="AM1528" t="inlineStr">
        <is>
          <t>Not reported</t>
        </is>
      </c>
      <c r="AN1528" t="inlineStr">
        <is>
          <t>Not reported</t>
        </is>
      </c>
      <c r="AO1528" t="inlineStr">
        <is>
          <t>Not reviewed</t>
        </is>
      </c>
      <c r="AP1528" t="inlineStr">
        <is>
          <t>Not reported</t>
        </is>
      </c>
      <c r="AQ1528" t="inlineStr">
        <is>
          <t>Not reported</t>
        </is>
      </c>
      <c r="AR1528" t="inlineStr">
        <is>
          <t>Not reported</t>
        </is>
      </c>
      <c r="AS1528" t="inlineStr">
        <is>
          <t>See abstract</t>
        </is>
      </c>
      <c r="AT1528" t="inlineStr">
        <is>
          <t>Not reviewed</t>
        </is>
      </c>
      <c r="AU1528" t="inlineStr">
        <is>
          <t>Not reviewed</t>
        </is>
      </c>
      <c r="AV1528" t="inlineStr">
        <is>
          <t>Not reviewed</t>
        </is>
      </c>
      <c r="AW1528" t="inlineStr">
        <is>
          <t>Not reviewed</t>
        </is>
      </c>
      <c r="AX1528" t="inlineStr">
        <is>
          <t>Not reported</t>
        </is>
      </c>
      <c r="AY1528" t="inlineStr">
        <is>
          <t>Not reported</t>
        </is>
      </c>
      <c r="AZ1528" t="inlineStr">
        <is>
          <t>Not reported</t>
        </is>
      </c>
      <c r="BA1528" t="inlineStr">
        <is>
          <t>Not reported</t>
        </is>
      </c>
      <c r="BB1528" t="inlineStr">
        <is>
          <t>Not reported</t>
        </is>
      </c>
      <c r="BC1528" t="inlineStr">
        <is>
          <t>Not reported</t>
        </is>
      </c>
      <c r="BD1528" t="inlineStr">
        <is>
          <t>Not reported</t>
        </is>
      </c>
      <c r="BE1528" t="inlineStr">
        <is>
          <t>Not reported</t>
        </is>
      </c>
      <c r="BF1528" t="inlineStr">
        <is>
          <t>Not reported</t>
        </is>
      </c>
      <c r="BG1528" t="inlineStr">
        <is>
          <t>Not reviewed (not included)</t>
        </is>
      </c>
      <c r="BH1528" t="inlineStr">
        <is>
          <t>N/A</t>
        </is>
      </c>
      <c r="BI1528" t="inlineStr">
        <is>
          <t>Not reviewed</t>
        </is>
      </c>
      <c r="BJ1528" t="inlineStr">
        <is>
          <t>Not reviewed</t>
        </is>
      </c>
      <c r="BK1528" t="inlineStr">
        <is>
          <t>Not reviewed</t>
        </is>
      </c>
      <c r="BL1528" t="inlineStr">
        <is>
          <t>Not reviewed</t>
        </is>
      </c>
      <c r="BM1528" t="inlineStr">
        <is>
          <t>Not reviewed (not included)</t>
        </is>
      </c>
      <c r="BN1528" t="inlineStr">
        <is>
          <t>No AI/ML Methods - E1-No AI/ML/DL: Abstract and title do not describe application of AI, ML, or DL methods</t>
        </is>
      </c>
      <c r="BO1528" t="inlineStr">
        <is>
          <t>Abstract-level screening only</t>
        </is>
      </c>
      <c r="BP1528" t="inlineStr">
        <is>
          <t>10</t>
        </is>
      </c>
    </row>
    <row r="1529">
      <c r="A1529" t="inlineStr">
        <is>
          <t>RESNET34 with Synchrosqueezing Transform for ADHD Disorder Detection Using EEG Signals</t>
        </is>
      </c>
      <c r="B1529" t="n">
        <v>2024</v>
      </c>
      <c r="C1529" t="inlineStr">
        <is>
          <t>Not checked</t>
        </is>
      </c>
      <c r="D1529" t="inlineStr">
        <is>
          <t>Not checked</t>
        </is>
      </c>
      <c r="E1529" t="inlineStr">
        <is>
          <t>10.1142/S0219477524500548</t>
        </is>
      </c>
      <c r="F1529" t="inlineStr">
        <is>
          <t>It is vital for the development of attention deficit hyperactivity disorders (ADHDs) diagnostic tools that help healthcare practitioners to have automated recognition of ADHDs. Recently, the detection of ADHD using EEG data has attracted a lot of interest due to its apparent rapidity in diagnosis and treatment. This is because the disease seems to be caused by hyperactivity and inattention. This paper presents the method for diagnosing ADHDs based on EEG data, with the nonlinear characteristics being retrieved via the Synchrosqueezing Transform (ST). The ST filter banks are used to break down the 16 channels of EEG signal information into the ideal number of time-frequency subbands. At each stage of the decomposition process, the distinctive feature vectors are assessed using CNN as well as the proposed nonlinear fractal dimensions approach. Using ResNet34, it was discovered that a modified CNN classifier that used a 10-fold cross-validation approach was an e±cient classifier for di®erentiating between normal people and those with ADHD. The suggested method was able to successfully categorize ADHD and normal participants with the best accuracy, as shown by several performance indicators. The statistical study demonstrated that the CNN and the proposed nonlinear feature estimation techniques produce possible characteristics that are acceptable for the automated identification of ADHD. These features may be categorized with good accuracy, sensitivity and specificity. The technique that has been presented is capable of correctly di®erentiating between participants who have ADHD and those who do not have ADHD with an ultimate precision of 99.5%. © World Scientific Publishing Company.</t>
        </is>
      </c>
      <c r="G1529" t="inlineStr">
        <is>
          <t>Unimodal</t>
        </is>
      </c>
      <c r="H1529" t="inlineStr">
        <is>
          <t>See abstract</t>
        </is>
      </c>
      <c r="I1529" t="inlineStr">
        <is>
          <t>See abstract</t>
        </is>
      </c>
      <c r="J1529" t="inlineStr">
        <is>
          <t>See abstract (AI/ML)</t>
        </is>
      </c>
      <c r="K1529" t="inlineStr">
        <is>
          <t>See abstract</t>
        </is>
      </c>
      <c r="M1529" t="inlineStr">
        <is>
          <t>See abstract</t>
        </is>
      </c>
      <c r="N1529" t="inlineStr">
        <is>
          <t>See abstract</t>
        </is>
      </c>
      <c r="O1529" t="inlineStr">
        <is>
          <t>Not verified from abstract</t>
        </is>
      </c>
      <c r="P1529" t="inlineStr">
        <is>
          <t>See abstract</t>
        </is>
      </c>
      <c r="Q1529" t="inlineStr">
        <is>
          <t>See abstract</t>
        </is>
      </c>
      <c r="R1529" t="inlineStr">
        <is>
          <t>Not reviewed (not included)</t>
        </is>
      </c>
      <c r="S1529" t="inlineStr">
        <is>
          <t>Not reviewed (not included)</t>
        </is>
      </c>
      <c r="T1529" t="inlineStr">
        <is>
          <t>Abstract screening only. Not Selected for Final 95 (Pending Full Text Review)</t>
        </is>
      </c>
      <c r="U1529" t="inlineStr">
        <is>
          <t>EXCLUDE</t>
        </is>
      </c>
      <c r="V15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29" t="inlineStr">
        <is>
          <t>Excluded: Other Criterion</t>
        </is>
      </c>
      <c r="X1529" t="inlineStr">
        <is>
          <t>Not assessed from abstract</t>
        </is>
      </c>
      <c r="Y1529" t="inlineStr">
        <is>
          <t>Scopus</t>
        </is>
      </c>
      <c r="Z1529" t="inlineStr">
        <is>
          <t>Not determined from abstract</t>
        </is>
      </c>
      <c r="AB1529" t="inlineStr">
        <is>
          <t>Not assessed (not included)</t>
        </is>
      </c>
      <c r="AC1529" t="inlineStr">
        <is>
          <t>Not assessed (not included)</t>
        </is>
      </c>
      <c r="AD1529" t="inlineStr">
        <is>
          <t>Arunkumar N.; Nagaraj B.; Ruth Keziah M.</t>
        </is>
      </c>
      <c r="AF1529" t="inlineStr">
        <is>
          <t>Unknown - Verify via DOI</t>
        </is>
      </c>
      <c r="AH1529" t="inlineStr">
        <is>
          <t>Not assessed</t>
        </is>
      </c>
      <c r="AI1529" t="inlineStr">
        <is>
          <t>Not reported</t>
        </is>
      </c>
      <c r="AJ1529" t="inlineStr">
        <is>
          <t>Not reported</t>
        </is>
      </c>
      <c r="AK1529" t="inlineStr">
        <is>
          <t>Not reported</t>
        </is>
      </c>
      <c r="AL1529" t="inlineStr">
        <is>
          <t>Not reported</t>
        </is>
      </c>
      <c r="AM1529" t="inlineStr">
        <is>
          <t>Not reported</t>
        </is>
      </c>
      <c r="AN1529" t="inlineStr">
        <is>
          <t>Not reported</t>
        </is>
      </c>
      <c r="AO1529" t="inlineStr">
        <is>
          <t>Not reviewed</t>
        </is>
      </c>
      <c r="AP1529" t="inlineStr">
        <is>
          <t>Not reported</t>
        </is>
      </c>
      <c r="AQ1529" t="inlineStr">
        <is>
          <t>Not reported</t>
        </is>
      </c>
      <c r="AR1529" t="inlineStr">
        <is>
          <t>Not reported</t>
        </is>
      </c>
      <c r="AS1529" t="inlineStr">
        <is>
          <t>See abstract</t>
        </is>
      </c>
      <c r="AT1529" t="inlineStr">
        <is>
          <t>Not reviewed</t>
        </is>
      </c>
      <c r="AU1529" t="inlineStr">
        <is>
          <t>Not reviewed</t>
        </is>
      </c>
      <c r="AV1529" t="inlineStr">
        <is>
          <t>Not reviewed</t>
        </is>
      </c>
      <c r="AW1529" t="inlineStr">
        <is>
          <t>Not reviewed</t>
        </is>
      </c>
      <c r="AX1529" t="inlineStr">
        <is>
          <t>Not reported</t>
        </is>
      </c>
      <c r="AY1529" t="inlineStr">
        <is>
          <t>Not reported</t>
        </is>
      </c>
      <c r="AZ1529" t="inlineStr">
        <is>
          <t>Not reported</t>
        </is>
      </c>
      <c r="BA1529" t="inlineStr">
        <is>
          <t>Not reported</t>
        </is>
      </c>
      <c r="BB1529" t="inlineStr">
        <is>
          <t>Not reported</t>
        </is>
      </c>
      <c r="BC1529" t="inlineStr">
        <is>
          <t>Not reported</t>
        </is>
      </c>
      <c r="BD1529" t="inlineStr">
        <is>
          <t>Not reported</t>
        </is>
      </c>
      <c r="BE1529" t="inlineStr">
        <is>
          <t>Not reported</t>
        </is>
      </c>
      <c r="BF1529" t="inlineStr">
        <is>
          <t>Not reported</t>
        </is>
      </c>
      <c r="BG1529" t="inlineStr">
        <is>
          <t>Not reviewed (not included)</t>
        </is>
      </c>
      <c r="BH1529" t="inlineStr">
        <is>
          <t>N/A</t>
        </is>
      </c>
      <c r="BI1529" t="inlineStr">
        <is>
          <t>Not reviewed</t>
        </is>
      </c>
      <c r="BJ1529" t="inlineStr">
        <is>
          <t>Not reviewed</t>
        </is>
      </c>
      <c r="BK1529" t="inlineStr">
        <is>
          <t>Not reviewed</t>
        </is>
      </c>
      <c r="BL1529" t="inlineStr">
        <is>
          <t>Not reviewed</t>
        </is>
      </c>
      <c r="BM1529" t="inlineStr">
        <is>
          <t>Not reviewed (not included)</t>
        </is>
      </c>
      <c r="BN1529" t="inlineStr">
        <is>
          <t>Not Selected for Final 95 (Pending Full Text Review) - Candidate paper not selected for final 95: Passed abstract screening but not included in final selec</t>
        </is>
      </c>
      <c r="BO1529" t="inlineStr">
        <is>
          <t>Abstract-level screening only</t>
        </is>
      </c>
      <c r="BP1529" t="inlineStr">
        <is>
          <t>2450050</t>
        </is>
      </c>
    </row>
    <row r="1530">
      <c r="A1530" t="inlineStr">
        <is>
          <t>Machine learning-based prediction of suicide risk using adult attention-deficit/hyperactivity disorder symptoms and depression indicators: insights from a nationally representative south korean survey</t>
        </is>
      </c>
      <c r="B1530" t="n">
        <v>2025</v>
      </c>
      <c r="C1530" t="inlineStr">
        <is>
          <t>Not checked</t>
        </is>
      </c>
      <c r="D1530" t="inlineStr">
        <is>
          <t>Not checked</t>
        </is>
      </c>
      <c r="E1530" t="inlineStr">
        <is>
          <t>10.1016/J.PSYCHRES.2025.116702</t>
        </is>
      </c>
      <c r="F1530" t="inlineStr">
        <is>
          <t>Background: Suicide is a major global health issue. Evidence shows adult ADHD symptoms increase suicide risk, particularly with depression. We aimed to develop a predictive ML model. Methods: We analyzed data from the 2021 Korean National Mental Health Survey. We defined suicide risk as serious suicidal ideation. Employing complex survey-weighted logistic regression and random forest (RF) classifier with age and sex covariates, we predicted suicidal ideation. We applied the synthetic minority over-sampling technique (SMOTE) to address class imbalance in model training. Results: The SMOTE-balanced RF model exhibited higher recall (≈ 0.76) for suicide risk than logistic regression (recall 0.08–0.48), with balanced overall performance and minimal bias between classes. Inattention symptoms demonstrated the strongest associations with suicidal ideation (odds ratio ≈ 3.2, p &lt; 0.001). Conclusion: In a nationwide sample, adult ADHD symptoms—particularly inattention—and depression indicators were significantly correlated with suicidal ideation. Compared to traditional methods, an ML model substantially enhanced the identification of individuals exhibiting suicidal ideation, while maintaining fairness. These findings indicate that incorporating adult ADHD screening and ML-based models into suicide prevention strategies can facilitate the early detection of high-risk individuals in the general population. © 2025 Elsevier B.V.</t>
        </is>
      </c>
      <c r="G1530" t="inlineStr">
        <is>
          <t>Unimodal</t>
        </is>
      </c>
      <c r="H1530" t="inlineStr">
        <is>
          <t>See abstract</t>
        </is>
      </c>
      <c r="I1530" t="inlineStr">
        <is>
          <t>See abstract</t>
        </is>
      </c>
      <c r="J1530" t="inlineStr">
        <is>
          <t>See abstract (AI/ML)</t>
        </is>
      </c>
      <c r="K1530" t="inlineStr">
        <is>
          <t>See abstract</t>
        </is>
      </c>
      <c r="M1530" t="inlineStr">
        <is>
          <t>See abstract</t>
        </is>
      </c>
      <c r="N1530" t="inlineStr">
        <is>
          <t>See abstract</t>
        </is>
      </c>
      <c r="O1530" t="inlineStr">
        <is>
          <t>Not verified from abstract</t>
        </is>
      </c>
      <c r="P1530" t="inlineStr">
        <is>
          <t>See abstract</t>
        </is>
      </c>
      <c r="Q1530" t="inlineStr">
        <is>
          <t>See abstract</t>
        </is>
      </c>
      <c r="R1530" t="inlineStr">
        <is>
          <t>Not reviewed (not included)</t>
        </is>
      </c>
      <c r="S1530" t="inlineStr">
        <is>
          <t>Not reviewed (not included)</t>
        </is>
      </c>
      <c r="T1530" t="inlineStr">
        <is>
          <t>Abstract screening only. Not Selected for Final 95 (Pending Full Text Review)</t>
        </is>
      </c>
      <c r="U1530" t="inlineStr">
        <is>
          <t>EXCLUDE</t>
        </is>
      </c>
      <c r="V15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0" t="inlineStr">
        <is>
          <t>Excluded: Other Criterion</t>
        </is>
      </c>
      <c r="X1530" t="inlineStr">
        <is>
          <t>Not assessed from abstract</t>
        </is>
      </c>
      <c r="Y1530" t="inlineStr">
        <is>
          <t>Scopus</t>
        </is>
      </c>
      <c r="Z1530" t="inlineStr">
        <is>
          <t>Not determined from abstract</t>
        </is>
      </c>
      <c r="AB1530" t="inlineStr">
        <is>
          <t>Not assessed (not included)</t>
        </is>
      </c>
      <c r="AC1530" t="inlineStr">
        <is>
          <t>Not assessed (not included)</t>
        </is>
      </c>
      <c r="AD1530" t="inlineStr">
        <is>
          <t>Kim S.; Lee K.</t>
        </is>
      </c>
      <c r="AF1530" t="inlineStr">
        <is>
          <t>Hybrid OA (Elsevier)</t>
        </is>
      </c>
      <c r="AH1530" t="inlineStr">
        <is>
          <t>Not assessed</t>
        </is>
      </c>
      <c r="AI1530" t="inlineStr">
        <is>
          <t>Not reported</t>
        </is>
      </c>
      <c r="AJ1530" t="inlineStr">
        <is>
          <t>Not reported</t>
        </is>
      </c>
      <c r="AK1530" t="inlineStr">
        <is>
          <t>Not reported</t>
        </is>
      </c>
      <c r="AL1530" t="inlineStr">
        <is>
          <t>Not reported</t>
        </is>
      </c>
      <c r="AM1530" t="inlineStr">
        <is>
          <t>Not reported</t>
        </is>
      </c>
      <c r="AN1530" t="inlineStr">
        <is>
          <t>Not reported</t>
        </is>
      </c>
      <c r="AO1530" t="inlineStr">
        <is>
          <t>Not reviewed</t>
        </is>
      </c>
      <c r="AP1530" t="inlineStr">
        <is>
          <t>Not reported</t>
        </is>
      </c>
      <c r="AQ1530" t="inlineStr">
        <is>
          <t>Not reported</t>
        </is>
      </c>
      <c r="AR1530" t="inlineStr">
        <is>
          <t>Not reported</t>
        </is>
      </c>
      <c r="AS1530" t="inlineStr">
        <is>
          <t>See abstract</t>
        </is>
      </c>
      <c r="AT1530" t="inlineStr">
        <is>
          <t>Not reviewed</t>
        </is>
      </c>
      <c r="AU1530" t="inlineStr">
        <is>
          <t>Not reviewed</t>
        </is>
      </c>
      <c r="AV1530" t="inlineStr">
        <is>
          <t>Not reviewed</t>
        </is>
      </c>
      <c r="AW1530" t="inlineStr">
        <is>
          <t>Not reviewed</t>
        </is>
      </c>
      <c r="AX1530" t="inlineStr">
        <is>
          <t>Not reported</t>
        </is>
      </c>
      <c r="AY1530" t="inlineStr">
        <is>
          <t>Not reported</t>
        </is>
      </c>
      <c r="AZ1530" t="inlineStr">
        <is>
          <t>Not reported</t>
        </is>
      </c>
      <c r="BA1530" t="inlineStr">
        <is>
          <t>Not reported</t>
        </is>
      </c>
      <c r="BB1530" t="inlineStr">
        <is>
          <t>Not reported</t>
        </is>
      </c>
      <c r="BC1530" t="inlineStr">
        <is>
          <t>Not reported</t>
        </is>
      </c>
      <c r="BD1530" t="inlineStr">
        <is>
          <t>Not reported</t>
        </is>
      </c>
      <c r="BE1530" t="inlineStr">
        <is>
          <t>Not reported</t>
        </is>
      </c>
      <c r="BF1530" t="inlineStr">
        <is>
          <t>Not reported</t>
        </is>
      </c>
      <c r="BG1530" t="inlineStr">
        <is>
          <t>Not reviewed (not included)</t>
        </is>
      </c>
      <c r="BH1530" t="inlineStr">
        <is>
          <t>N/A</t>
        </is>
      </c>
      <c r="BI1530" t="inlineStr">
        <is>
          <t>Not reviewed</t>
        </is>
      </c>
      <c r="BJ1530" t="inlineStr">
        <is>
          <t>Not reviewed</t>
        </is>
      </c>
      <c r="BK1530" t="inlineStr">
        <is>
          <t>Not reviewed</t>
        </is>
      </c>
      <c r="BL1530" t="inlineStr">
        <is>
          <t>Not reviewed</t>
        </is>
      </c>
      <c r="BM1530" t="inlineStr">
        <is>
          <t>Not reviewed (not included)</t>
        </is>
      </c>
      <c r="BN1530" t="inlineStr">
        <is>
          <t>Not Selected for Final 95 (Pending Full Text Review) - Candidate paper not selected for final 95: Passed abstract screening but not included in final selec</t>
        </is>
      </c>
      <c r="BO1530" t="inlineStr">
        <is>
          <t>Abstract-level screening only</t>
        </is>
      </c>
      <c r="BP1530" t="inlineStr">
        <is>
          <t>Not reported</t>
        </is>
      </c>
    </row>
    <row r="1531">
      <c r="A1531" t="inlineStr">
        <is>
          <t>Using EEG to Explore Teachers’ Emotional Responses to Problem Behaviours in Learners with Autism Spectrum Disorder</t>
        </is>
      </c>
      <c r="B1531" t="n">
        <v>2026</v>
      </c>
      <c r="C1531" t="inlineStr">
        <is>
          <t>Not checked</t>
        </is>
      </c>
      <c r="D1531" t="inlineStr">
        <is>
          <t>Not checked</t>
        </is>
      </c>
      <c r="E1531" t="inlineStr">
        <is>
          <t>10.3390/APP16042153</t>
        </is>
      </c>
      <c r="F1531" t="inlineStr">
        <is>
          <t>This study aimed to investigate the emotional changes in the brain activity of 34 special education teachers using electroencephalography (EEG) signals in response to common problem behaviours observed in students with Autism Spectrum Disorder (ASD), such as self-harm, aggression, tantrums, and stereotyped behaviours. Vignettes with Turkish narration and stimulus videos were used for each behaviour type to trigger emotions. EEG data were collected from the frontal, temporal, parietal, and occipital regions, and subjected to pre-processing steps such as band-pass filtering (0.5–40 Hz) and Independent Component Analysis (ICA), and various spectral and statistical features were extracted. To improve classification performance, feature selection was performed using the Least Absolute Shrinkage and Selection Operator (LASSO) method, and Support Vector Machine (SVM), Artificial Neural Network (ANN), Linear Discriminant Analysis (LDA), and Random Forest (RF) algorithms were used for classification. The machine learning techniques used achieved success rates of up to 97.66% F1 score in classifying teachers’ brain activity in response to different behavioural patterns. Teachers showed strong negative emotional responses to self-harm, aggression, and tantrums, while showing less response to the stereotypical behaviours. It is recommended that the study be replicated with different signals and teachers. © 2026 by the authors.</t>
        </is>
      </c>
      <c r="G1531" t="inlineStr">
        <is>
          <t>Unimodal</t>
        </is>
      </c>
      <c r="H1531" t="inlineStr">
        <is>
          <t>See abstract</t>
        </is>
      </c>
      <c r="I1531" t="inlineStr">
        <is>
          <t>See abstract</t>
        </is>
      </c>
      <c r="J1531" t="inlineStr">
        <is>
          <t>See abstract (AI/ML)</t>
        </is>
      </c>
      <c r="K1531" t="inlineStr">
        <is>
          <t>See abstract</t>
        </is>
      </c>
      <c r="M1531" t="inlineStr">
        <is>
          <t>See abstract</t>
        </is>
      </c>
      <c r="N1531" t="inlineStr">
        <is>
          <t>See abstract</t>
        </is>
      </c>
      <c r="O1531" t="inlineStr">
        <is>
          <t>Not verified from abstract</t>
        </is>
      </c>
      <c r="P1531" t="inlineStr">
        <is>
          <t>See abstract</t>
        </is>
      </c>
      <c r="Q1531" t="inlineStr">
        <is>
          <t>See abstract</t>
        </is>
      </c>
      <c r="R1531" t="inlineStr">
        <is>
          <t>Not reviewed (not included)</t>
        </is>
      </c>
      <c r="S1531" t="inlineStr">
        <is>
          <t>Not reviewed (not included)</t>
        </is>
      </c>
      <c r="T1531" t="inlineStr">
        <is>
          <t>Abstract screening only. Out of Date Range</t>
        </is>
      </c>
      <c r="U1531" t="inlineStr">
        <is>
          <t>EXCLUDE</t>
        </is>
      </c>
      <c r="V1531" t="inlineStr">
        <is>
          <t>E4-Year: Published 2026, outside 2019-2025 window</t>
        </is>
      </c>
      <c r="W1531" t="inlineStr">
        <is>
          <t>Out of Date Range</t>
        </is>
      </c>
      <c r="X1531" t="inlineStr">
        <is>
          <t>Not assessed from abstract</t>
        </is>
      </c>
      <c r="Y1531" t="inlineStr">
        <is>
          <t>Scopus</t>
        </is>
      </c>
      <c r="Z1531" t="inlineStr">
        <is>
          <t>Not determined from abstract</t>
        </is>
      </c>
      <c r="AB1531" t="inlineStr">
        <is>
          <t>Not assessed (not included)</t>
        </is>
      </c>
      <c r="AC1531" t="inlineStr">
        <is>
          <t>Not assessed (not included)</t>
        </is>
      </c>
      <c r="AD1531" t="inlineStr">
        <is>
          <t>Alp Z.A.; Aksoy V.; Latifoğlu F.; Gengeç Benli Ş.; Ardıç A.</t>
        </is>
      </c>
      <c r="AF1531" t="inlineStr">
        <is>
          <t>Gold OA (MDPI)</t>
        </is>
      </c>
      <c r="AH1531" t="inlineStr">
        <is>
          <t>Not assessed</t>
        </is>
      </c>
      <c r="AI1531" t="inlineStr">
        <is>
          <t>Not reported</t>
        </is>
      </c>
      <c r="AJ1531" t="inlineStr">
        <is>
          <t>Not reported</t>
        </is>
      </c>
      <c r="AK1531" t="inlineStr">
        <is>
          <t>Not reported</t>
        </is>
      </c>
      <c r="AL1531" t="inlineStr">
        <is>
          <t>Not reported</t>
        </is>
      </c>
      <c r="AM1531" t="inlineStr">
        <is>
          <t>Not reported</t>
        </is>
      </c>
      <c r="AN1531" t="inlineStr">
        <is>
          <t>Not reported</t>
        </is>
      </c>
      <c r="AO1531" t="inlineStr">
        <is>
          <t>Not reviewed</t>
        </is>
      </c>
      <c r="AP1531" t="inlineStr">
        <is>
          <t>Not reported</t>
        </is>
      </c>
      <c r="AQ1531" t="inlineStr">
        <is>
          <t>Not reported</t>
        </is>
      </c>
      <c r="AR1531" t="inlineStr">
        <is>
          <t>Not reported</t>
        </is>
      </c>
      <c r="AS1531" t="inlineStr">
        <is>
          <t>See abstract</t>
        </is>
      </c>
      <c r="AT1531" t="inlineStr">
        <is>
          <t>Not reviewed</t>
        </is>
      </c>
      <c r="AU1531" t="inlineStr">
        <is>
          <t>Not reviewed</t>
        </is>
      </c>
      <c r="AV1531" t="inlineStr">
        <is>
          <t>Not reviewed</t>
        </is>
      </c>
      <c r="AW1531" t="inlineStr">
        <is>
          <t>Not reviewed</t>
        </is>
      </c>
      <c r="AX1531" t="inlineStr">
        <is>
          <t>Not reported</t>
        </is>
      </c>
      <c r="AY1531" t="inlineStr">
        <is>
          <t>Not reported</t>
        </is>
      </c>
      <c r="AZ1531" t="inlineStr">
        <is>
          <t>Not reported</t>
        </is>
      </c>
      <c r="BA1531" t="inlineStr">
        <is>
          <t>Not reported</t>
        </is>
      </c>
      <c r="BB1531" t="inlineStr">
        <is>
          <t>Not reported</t>
        </is>
      </c>
      <c r="BC1531" t="inlineStr">
        <is>
          <t>Not reported</t>
        </is>
      </c>
      <c r="BD1531" t="inlineStr">
        <is>
          <t>Not reported</t>
        </is>
      </c>
      <c r="BE1531" t="inlineStr">
        <is>
          <t>Not reported</t>
        </is>
      </c>
      <c r="BF1531" t="inlineStr">
        <is>
          <t>Not reported</t>
        </is>
      </c>
      <c r="BG1531" t="inlineStr">
        <is>
          <t>Not reviewed (not included)</t>
        </is>
      </c>
      <c r="BH1531" t="inlineStr">
        <is>
          <t>N/A</t>
        </is>
      </c>
      <c r="BI1531" t="inlineStr">
        <is>
          <t>Not reviewed</t>
        </is>
      </c>
      <c r="BJ1531" t="inlineStr">
        <is>
          <t>Not reviewed</t>
        </is>
      </c>
      <c r="BK1531" t="inlineStr">
        <is>
          <t>Not reviewed</t>
        </is>
      </c>
      <c r="BL1531" t="inlineStr">
        <is>
          <t>Not reviewed</t>
        </is>
      </c>
      <c r="BM1531" t="inlineStr">
        <is>
          <t>Not reviewed (not included)</t>
        </is>
      </c>
      <c r="BN1531" t="inlineStr">
        <is>
          <t>Out of Date Range - E4-Year: Published 2026, outside 2019-2025 window</t>
        </is>
      </c>
      <c r="BO1531" t="inlineStr">
        <is>
          <t>Abstract-level screening only</t>
        </is>
      </c>
      <c r="BP1531" t="inlineStr">
        <is>
          <t>2150</t>
        </is>
      </c>
    </row>
    <row r="1532">
      <c r="A1532" t="inlineStr">
        <is>
          <t>Common spatial pattern based feature extractor with hybrid Linknet-SqueezeNet for ADHD detection from EEG signal</t>
        </is>
      </c>
      <c r="B1532" t="n">
        <v>2025</v>
      </c>
      <c r="C1532" t="inlineStr">
        <is>
          <t>Not checked</t>
        </is>
      </c>
      <c r="D1532" t="inlineStr">
        <is>
          <t>Not checked</t>
        </is>
      </c>
      <c r="E1532" t="inlineStr">
        <is>
          <t>10.1016/J.PES.2025.100172</t>
        </is>
      </c>
      <c r="F1532" t="inlineStr">
        <is>
          <t>A neurodevelopmental disorder, Attention Deficit Hyperactivity Disorder (ADHD) causes hyperactivity, inattention and impulsivity, impacting behavior and thinking. Early ADHD diagnosis is vital for successful treatment and management. Electroencephalogram's (EEG) ability to monitor brain patterns makes it useful for diagnosing ADHD. This paper proposes a novel ADHD detection framework via an improved deep learning approach. To improve EEG signal clarity, preprocessing begins with an Improved Wiener Filtering approach. Subsequently, four advanced feature extraction techniques, namely Discrete Wavelet Transform (DWT), Spectral, Improved Common Spatial Pattern (ICSP), and Band Power (BP) Analysis are employed to extract the relevant time-frequency, spatial, and spectral information from EEG data. These extracted features are then passed into a hybrid deep learning model, Improved LinkNet-SqueezeNet (ImpLN-SQN), designed to enhance the detection accuracy. The Improved LinkNet (ImpLN) model, a key component of the framework, refines the conventional LinkNet architecture by integrating modified encoder blocks with diverse activation functions and an adaptive weighted batch normalization technique, ensuring robust feature extraction and reduced computational complexity. The SqueezeNet model, known for its lightweight yet effective structure, complements ImpLN by further refining feature representations. Combining the models' outputs yields a binary classification: “0” for “healthy” individuals and “1” for “ADHD”. Evaluations validate the model's superior performance, supporting its use in ADHD diagnosis. The ImpLN-SQN method showed superior performance, with an accuracy of 0.954, precision of 0.949, and specificity of 0.956. Further, it achieved lower error scores with False Negative Rate (FNR) at 0.048 and False Positive Rate (FPR) at 0.044. © 2025 Elsevier B.V.</t>
        </is>
      </c>
      <c r="G1532" t="inlineStr">
        <is>
          <t>Unimodal</t>
        </is>
      </c>
      <c r="H1532" t="inlineStr">
        <is>
          <t>See abstract</t>
        </is>
      </c>
      <c r="I1532" t="inlineStr">
        <is>
          <t>See abstract</t>
        </is>
      </c>
      <c r="J1532" t="inlineStr">
        <is>
          <t>See abstract (AI/ML)</t>
        </is>
      </c>
      <c r="K1532" t="inlineStr">
        <is>
          <t>See abstract</t>
        </is>
      </c>
      <c r="M1532" t="inlineStr">
        <is>
          <t>See abstract</t>
        </is>
      </c>
      <c r="N1532" t="inlineStr">
        <is>
          <t>See abstract</t>
        </is>
      </c>
      <c r="O1532" t="inlineStr">
        <is>
          <t>Not verified from abstract</t>
        </is>
      </c>
      <c r="P1532" t="inlineStr">
        <is>
          <t>See abstract</t>
        </is>
      </c>
      <c r="Q1532" t="inlineStr">
        <is>
          <t>See abstract</t>
        </is>
      </c>
      <c r="R1532" t="inlineStr">
        <is>
          <t>Not reviewed (not included)</t>
        </is>
      </c>
      <c r="S1532" t="inlineStr">
        <is>
          <t>Not reviewed (not included)</t>
        </is>
      </c>
      <c r="T1532" t="inlineStr">
        <is>
          <t>Abstract screening only. Not Selected for Final 95 (Pending Full Text Review)</t>
        </is>
      </c>
      <c r="U1532" t="inlineStr">
        <is>
          <t>EXCLUDE</t>
        </is>
      </c>
      <c r="V15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2" t="inlineStr">
        <is>
          <t>Excluded: Other Criterion</t>
        </is>
      </c>
      <c r="X1532" t="inlineStr">
        <is>
          <t>Not assessed from abstract</t>
        </is>
      </c>
      <c r="Y1532" t="inlineStr">
        <is>
          <t>Scopus</t>
        </is>
      </c>
      <c r="Z1532" t="inlineStr">
        <is>
          <t>Not determined from abstract</t>
        </is>
      </c>
      <c r="AB1532" t="inlineStr">
        <is>
          <t>Not assessed (not included)</t>
        </is>
      </c>
      <c r="AC1532" t="inlineStr">
        <is>
          <t>Not assessed (not included)</t>
        </is>
      </c>
      <c r="AD1532" t="inlineStr">
        <is>
          <t>Sindhu T.N.; Sujatha S.R.</t>
        </is>
      </c>
      <c r="AF1532" t="inlineStr">
        <is>
          <t>Hybrid OA (Elsevier)</t>
        </is>
      </c>
      <c r="AH1532" t="inlineStr">
        <is>
          <t>Not assessed</t>
        </is>
      </c>
      <c r="AI1532" t="inlineStr">
        <is>
          <t>Not reported</t>
        </is>
      </c>
      <c r="AJ1532" t="inlineStr">
        <is>
          <t>Not reported</t>
        </is>
      </c>
      <c r="AK1532" t="inlineStr">
        <is>
          <t>Not reported</t>
        </is>
      </c>
      <c r="AL1532" t="inlineStr">
        <is>
          <t>Not reported</t>
        </is>
      </c>
      <c r="AM1532" t="inlineStr">
        <is>
          <t>Not reported</t>
        </is>
      </c>
      <c r="AN1532" t="inlineStr">
        <is>
          <t>Not reported</t>
        </is>
      </c>
      <c r="AO1532" t="inlineStr">
        <is>
          <t>Not reviewed</t>
        </is>
      </c>
      <c r="AP1532" t="inlineStr">
        <is>
          <t>Not reported</t>
        </is>
      </c>
      <c r="AQ1532" t="inlineStr">
        <is>
          <t>Not reported</t>
        </is>
      </c>
      <c r="AR1532" t="inlineStr">
        <is>
          <t>Not reported</t>
        </is>
      </c>
      <c r="AS1532" t="inlineStr">
        <is>
          <t>See abstract</t>
        </is>
      </c>
      <c r="AT1532" t="inlineStr">
        <is>
          <t>Not reviewed</t>
        </is>
      </c>
      <c r="AU1532" t="inlineStr">
        <is>
          <t>Not reviewed</t>
        </is>
      </c>
      <c r="AV1532" t="inlineStr">
        <is>
          <t>Not reviewed</t>
        </is>
      </c>
      <c r="AW1532" t="inlineStr">
        <is>
          <t>Not reviewed</t>
        </is>
      </c>
      <c r="AX1532" t="inlineStr">
        <is>
          <t>Not reported</t>
        </is>
      </c>
      <c r="AY1532" t="inlineStr">
        <is>
          <t>Not reported</t>
        </is>
      </c>
      <c r="AZ1532" t="inlineStr">
        <is>
          <t>Not reported</t>
        </is>
      </c>
      <c r="BA1532" t="inlineStr">
        <is>
          <t>Not reported</t>
        </is>
      </c>
      <c r="BB1532" t="inlineStr">
        <is>
          <t>Not reported</t>
        </is>
      </c>
      <c r="BC1532" t="inlineStr">
        <is>
          <t>Not reported</t>
        </is>
      </c>
      <c r="BD1532" t="inlineStr">
        <is>
          <t>Not reported</t>
        </is>
      </c>
      <c r="BE1532" t="inlineStr">
        <is>
          <t>Not reported</t>
        </is>
      </c>
      <c r="BF1532" t="inlineStr">
        <is>
          <t>Not reported</t>
        </is>
      </c>
      <c r="BG1532" t="inlineStr">
        <is>
          <t>Not reviewed (not included)</t>
        </is>
      </c>
      <c r="BH1532" t="inlineStr">
        <is>
          <t>N/A</t>
        </is>
      </c>
      <c r="BI1532" t="inlineStr">
        <is>
          <t>Not reviewed</t>
        </is>
      </c>
      <c r="BJ1532" t="inlineStr">
        <is>
          <t>Not reviewed</t>
        </is>
      </c>
      <c r="BK1532" t="inlineStr">
        <is>
          <t>Not reviewed</t>
        </is>
      </c>
      <c r="BL1532" t="inlineStr">
        <is>
          <t>Not reviewed</t>
        </is>
      </c>
      <c r="BM1532" t="inlineStr">
        <is>
          <t>Not reviewed (not included)</t>
        </is>
      </c>
      <c r="BN1532" t="inlineStr">
        <is>
          <t>Not Selected for Final 95 (Pending Full Text Review) - Candidate paper not selected for final 95: Passed abstract screening but not included in final selec</t>
        </is>
      </c>
      <c r="BO1532" t="inlineStr">
        <is>
          <t>Abstract-level screening only</t>
        </is>
      </c>
      <c r="BP1532" t="inlineStr">
        <is>
          <t>100169</t>
        </is>
      </c>
    </row>
    <row r="1533">
      <c r="A1533" t="inlineStr">
        <is>
          <t>Noninvasive brain–computer interfaces for children with neurodevelopmental disorders: Attention deficit hyperactivity disorder and autism spectrum disorder</t>
        </is>
      </c>
      <c r="B1533" t="n">
        <v>2025</v>
      </c>
      <c r="C1533" t="inlineStr">
        <is>
          <t>Not checked</t>
        </is>
      </c>
      <c r="D1533" t="inlineStr">
        <is>
          <t>Not checked</t>
        </is>
      </c>
      <c r="E1533" t="inlineStr">
        <is>
          <t>10.1016/J.DISPLA.2024.102886</t>
        </is>
      </c>
      <c r="F1533" t="inlineStr">
        <is>
          <t>Background: Brain–computer interface (BCI)-mediated neurofeedback training (BCI-NFT) has emerged as a highly promising treatment in the field of neurorehabilitation. Many previous studies have demonstrated the efficacy of BCI techniques in clinical rehabilitation, but children are largely neglected in BCI research. Purpose: This systematic review aimed to synthesize existing studies from technical and clinical application perspectives to identify the current state of research on noninvasive brain–computer interface (NBCI) technology in children with two major neurodevelopmental disorders, autism spectrum disorder (ASD) and attention deficit hyperactivity disorder (ADHD). Methods: Five relevant electronic databases were searched (PubMed, Web of Science, the Cochrane Library, Embase, and the Cumulative Index of Nursing and Allied Health Literature). The publication dates ranged from the inception of each database to June 2024. Randomized controlled trials (RCTs) investigating the use of NBCI technology in children with ASD or ADHD were included. Manual searches of the clinical trial registry platforms and the reference lists of reviews related to the study topic were also conducted. Two independent reviewers performed the literature screening, data extraction, and risk of bias assessment. Results: A total of 24 RCTs involving 1998 children with ASD or ADHD were included in this systematic review. With respect to input brain signals, functional magnetic resonance imaging (fMRI) (4.2%), electroencephalography (EEG) combined with fMRI (4.2%), and EEG combined with galvanic skin response (GSR) sensors (4.2%) were utilized in one study each. Seven studies employed EEG combined with electrooculogram (EOG) (29.1%), and the remaining fourteen studies used EEG alone (58.3%). Compared with those of the controls, significant improvements in both behavioral aspects and brain activity in patients were observed in eleven studies (45.8%). NBCI technology has a positive effect on bot</t>
        </is>
      </c>
      <c r="G1533" t="inlineStr">
        <is>
          <t>Unimodal</t>
        </is>
      </c>
      <c r="H1533" t="inlineStr">
        <is>
          <t>See abstract</t>
        </is>
      </c>
      <c r="I1533" t="inlineStr">
        <is>
          <t>See abstract</t>
        </is>
      </c>
      <c r="J1533" t="inlineStr">
        <is>
          <t>See abstract (AI/ML)</t>
        </is>
      </c>
      <c r="K1533" t="inlineStr">
        <is>
          <t>See abstract</t>
        </is>
      </c>
      <c r="L1533" t="n">
        <v>1998</v>
      </c>
      <c r="M1533" t="inlineStr">
        <is>
          <t>See abstract</t>
        </is>
      </c>
      <c r="N1533" t="inlineStr">
        <is>
          <t>N≈1998; details in abstract</t>
        </is>
      </c>
      <c r="O1533" t="inlineStr">
        <is>
          <t>Extracted from abstract: N≈1998</t>
        </is>
      </c>
      <c r="P1533" t="inlineStr">
        <is>
          <t>See abstract</t>
        </is>
      </c>
      <c r="Q1533" t="inlineStr">
        <is>
          <t>See abstract</t>
        </is>
      </c>
      <c r="R1533" t="inlineStr">
        <is>
          <t>Not reviewed (not included)</t>
        </is>
      </c>
      <c r="S1533" t="inlineStr">
        <is>
          <t>Not reviewed (not included)</t>
        </is>
      </c>
      <c r="T1533" t="inlineStr">
        <is>
          <t>Abstract screening only. Not Selected for Final 95 (Pending Full Text Review)</t>
        </is>
      </c>
      <c r="U1533" t="inlineStr">
        <is>
          <t>EXCLUDE</t>
        </is>
      </c>
      <c r="V15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3" t="inlineStr">
        <is>
          <t>Excluded: Other Criterion</t>
        </is>
      </c>
      <c r="X1533" t="inlineStr">
        <is>
          <t>Not assessed from abstract</t>
        </is>
      </c>
      <c r="Y1533" t="inlineStr">
        <is>
          <t>Scopus</t>
        </is>
      </c>
      <c r="Z1533" t="inlineStr">
        <is>
          <t>Not determined from abstract</t>
        </is>
      </c>
      <c r="AB1533" t="inlineStr">
        <is>
          <t>Not assessed (not included)</t>
        </is>
      </c>
      <c r="AC1533" t="inlineStr">
        <is>
          <t>Not assessed (not included)</t>
        </is>
      </c>
      <c r="AD1533" t="inlineStr">
        <is>
          <t>Zhang T.; Zhou X.; Li X.; Wang Y.; Fan Q.; Liang J.; Wu F.; Zhou X.; Du Q.</t>
        </is>
      </c>
      <c r="AF1533" t="inlineStr">
        <is>
          <t>Hybrid OA (Elsevier)</t>
        </is>
      </c>
      <c r="AH1533" t="inlineStr">
        <is>
          <t>Not assessed</t>
        </is>
      </c>
      <c r="AI1533" t="inlineStr">
        <is>
          <t>Not reported</t>
        </is>
      </c>
      <c r="AJ1533" t="inlineStr">
        <is>
          <t>Not reported</t>
        </is>
      </c>
      <c r="AK1533" t="inlineStr">
        <is>
          <t>Not reported</t>
        </is>
      </c>
      <c r="AL1533" t="inlineStr">
        <is>
          <t>Not reported</t>
        </is>
      </c>
      <c r="AM1533" t="inlineStr">
        <is>
          <t>Not reported</t>
        </is>
      </c>
      <c r="AN1533" t="inlineStr">
        <is>
          <t>Not reported</t>
        </is>
      </c>
      <c r="AO1533" t="inlineStr">
        <is>
          <t>Not reviewed</t>
        </is>
      </c>
      <c r="AP1533" t="inlineStr">
        <is>
          <t>Not reported</t>
        </is>
      </c>
      <c r="AQ1533" t="inlineStr">
        <is>
          <t>Not reported</t>
        </is>
      </c>
      <c r="AR1533" t="inlineStr">
        <is>
          <t>Not reported</t>
        </is>
      </c>
      <c r="AS1533" t="inlineStr">
        <is>
          <t>See abstract</t>
        </is>
      </c>
      <c r="AT1533" t="inlineStr">
        <is>
          <t>Not reviewed</t>
        </is>
      </c>
      <c r="AU1533" t="inlineStr">
        <is>
          <t>Not reviewed</t>
        </is>
      </c>
      <c r="AV1533" t="inlineStr">
        <is>
          <t>Not reviewed</t>
        </is>
      </c>
      <c r="AW1533" t="inlineStr">
        <is>
          <t>Not reviewed</t>
        </is>
      </c>
      <c r="AX1533" t="inlineStr">
        <is>
          <t>Not reported</t>
        </is>
      </c>
      <c r="AY1533" t="inlineStr">
        <is>
          <t>Not reported</t>
        </is>
      </c>
      <c r="AZ1533" t="inlineStr">
        <is>
          <t>Not reported</t>
        </is>
      </c>
      <c r="BA1533" t="inlineStr">
        <is>
          <t>Not reported</t>
        </is>
      </c>
      <c r="BB1533" t="inlineStr">
        <is>
          <t>Not reported</t>
        </is>
      </c>
      <c r="BC1533" t="inlineStr">
        <is>
          <t>Not reported</t>
        </is>
      </c>
      <c r="BD1533" t="inlineStr">
        <is>
          <t>Not reported</t>
        </is>
      </c>
      <c r="BE1533" t="inlineStr">
        <is>
          <t>Not reported</t>
        </is>
      </c>
      <c r="BF1533" t="inlineStr">
        <is>
          <t>Not reported</t>
        </is>
      </c>
      <c r="BG1533" t="inlineStr">
        <is>
          <t>Not reviewed (not included)</t>
        </is>
      </c>
      <c r="BH1533" t="inlineStr">
        <is>
          <t>N/A</t>
        </is>
      </c>
      <c r="BI1533" t="inlineStr">
        <is>
          <t>Not reviewed</t>
        </is>
      </c>
      <c r="BJ1533" t="inlineStr">
        <is>
          <t>Not reviewed</t>
        </is>
      </c>
      <c r="BK1533" t="inlineStr">
        <is>
          <t>Not reviewed</t>
        </is>
      </c>
      <c r="BL1533" t="inlineStr">
        <is>
          <t>Not reviewed</t>
        </is>
      </c>
      <c r="BM1533" t="inlineStr">
        <is>
          <t>Not reviewed (not included)</t>
        </is>
      </c>
      <c r="BN1533" t="inlineStr">
        <is>
          <t>Not Selected for Final 95 (Pending Full Text Review) - Candidate paper not selected for final 95: Passed abstract screening but not included in final selec</t>
        </is>
      </c>
      <c r="BO1533" t="inlineStr">
        <is>
          <t>Abstract-level screening only</t>
        </is>
      </c>
      <c r="BP1533" t="inlineStr">
        <is>
          <t>Not reported</t>
        </is>
      </c>
    </row>
    <row r="1534">
      <c r="A1534" t="inlineStr">
        <is>
          <t>Puberty and ADHD: A scoping review and framework for future research</t>
        </is>
      </c>
      <c r="B1534" t="n">
        <v>2025</v>
      </c>
      <c r="C1534" t="inlineStr">
        <is>
          <t>Not checked</t>
        </is>
      </c>
      <c r="D1534" t="inlineStr">
        <is>
          <t>Not checked</t>
        </is>
      </c>
      <c r="E1534" t="inlineStr">
        <is>
          <t>10.1016/J.CPR.2025.102567</t>
        </is>
      </c>
      <c r="F1534" t="inlineStr">
        <is>
          <t>Individuals with ADHD may experience puberty differently from their peers, which has implications for their health and wellbeing. This scoping review characterised and summarised literature reporting quantitative analyses of puberty and ADHD. To identify studies, nine databases (MEDLINE Complete, Web of Science, Embase, PsycInfo, ERIC, CENTRAL, PsycExtra, WHO ICTRP, and ProQuest Dissertations &amp; Theses) were searched using key terms related to puberty/pubertal hormones and ADHD/ADHD traits. From 2795 initial records, 89 studies were eligible. Relevant analyses in included studies were categorised under five topics: 1) pubertal group comparisons between participants with ADHD and control participants; 2) associations between puberty and ADHD; 3) prevalence of ADHD in atypical puberty conditions; 4) ADHD medication effects on puberty; and 5) puberty and co-occurring psychological conditions. With some exceptions, summarised findings for each topic were generally inconsistent, indicating further well-planned primary studies are needed. A framework for future research is provided, recommending methodological improvements, including use of approaches that capture the complexities of puberty and ADHD, more inclusive sampling, and employing theories/models that recognise dynamics between puberty, psychological, social, and other biological factors. Additionally, it is recommended that research priorities in this area are identified in collaboration with key stakeholders, especially the ADHD community. © 2024</t>
        </is>
      </c>
      <c r="G1534" t="inlineStr">
        <is>
          <t>Unimodal</t>
        </is>
      </c>
      <c r="H1534" t="inlineStr">
        <is>
          <t>See abstract</t>
        </is>
      </c>
      <c r="I1534" t="inlineStr">
        <is>
          <t>See abstract</t>
        </is>
      </c>
      <c r="J1534" t="inlineStr">
        <is>
          <t>See abstract (AI/ML)</t>
        </is>
      </c>
      <c r="K1534" t="inlineStr">
        <is>
          <t>See abstract</t>
        </is>
      </c>
      <c r="M1534" t="inlineStr">
        <is>
          <t>See abstract</t>
        </is>
      </c>
      <c r="N1534" t="inlineStr">
        <is>
          <t>See abstract</t>
        </is>
      </c>
      <c r="O1534" t="inlineStr">
        <is>
          <t>Not verified from abstract</t>
        </is>
      </c>
      <c r="P1534" t="inlineStr">
        <is>
          <t>See abstract</t>
        </is>
      </c>
      <c r="Q1534" t="inlineStr">
        <is>
          <t>See abstract</t>
        </is>
      </c>
      <c r="R1534" t="inlineStr">
        <is>
          <t>Not reviewed (not included)</t>
        </is>
      </c>
      <c r="S1534" t="inlineStr">
        <is>
          <t>Not reviewed (not included)</t>
        </is>
      </c>
      <c r="T1534" t="inlineStr">
        <is>
          <t>Abstract screening only. Not Primary Research</t>
        </is>
      </c>
      <c r="U1534" t="inlineStr">
        <is>
          <t>EXCLUDE</t>
        </is>
      </c>
      <c r="V1534" t="inlineStr">
        <is>
          <t>E6-Not Primary Research: Title/abstract indicates systematic review, meta-analysis, or review paper</t>
        </is>
      </c>
      <c r="W1534" t="inlineStr">
        <is>
          <t>Excluded: Not Primary Research</t>
        </is>
      </c>
      <c r="X1534" t="inlineStr">
        <is>
          <t>Not assessed from abstract</t>
        </is>
      </c>
      <c r="Y1534" t="inlineStr">
        <is>
          <t>Scopus</t>
        </is>
      </c>
      <c r="Z1534" t="inlineStr">
        <is>
          <t>Not determined from abstract</t>
        </is>
      </c>
      <c r="AB1534" t="inlineStr">
        <is>
          <t>Not assessed (not included)</t>
        </is>
      </c>
      <c r="AC1534" t="inlineStr">
        <is>
          <t>Not assessed (not included)</t>
        </is>
      </c>
      <c r="AD1534" t="inlineStr">
        <is>
          <t>Friedel E.; Vijayakumar N.; Staniland L.; Silk T.J.</t>
        </is>
      </c>
      <c r="AF1534" t="inlineStr">
        <is>
          <t>Hybrid OA (Elsevier)</t>
        </is>
      </c>
      <c r="AH1534" t="inlineStr">
        <is>
          <t>Not assessed</t>
        </is>
      </c>
      <c r="AI1534" t="inlineStr">
        <is>
          <t>Not reported</t>
        </is>
      </c>
      <c r="AJ1534" t="inlineStr">
        <is>
          <t>Not reported</t>
        </is>
      </c>
      <c r="AK1534" t="inlineStr">
        <is>
          <t>Not reported</t>
        </is>
      </c>
      <c r="AL1534" t="inlineStr">
        <is>
          <t>Not reported</t>
        </is>
      </c>
      <c r="AM1534" t="inlineStr">
        <is>
          <t>Not reported</t>
        </is>
      </c>
      <c r="AN1534" t="inlineStr">
        <is>
          <t>Not reported</t>
        </is>
      </c>
      <c r="AO1534" t="inlineStr">
        <is>
          <t>Not reviewed</t>
        </is>
      </c>
      <c r="AP1534" t="inlineStr">
        <is>
          <t>Not reported</t>
        </is>
      </c>
      <c r="AQ1534" t="inlineStr">
        <is>
          <t>Not reported</t>
        </is>
      </c>
      <c r="AR1534" t="inlineStr">
        <is>
          <t>Not reported</t>
        </is>
      </c>
      <c r="AS1534" t="inlineStr">
        <is>
          <t>See abstract</t>
        </is>
      </c>
      <c r="AT1534" t="inlineStr">
        <is>
          <t>Not reviewed</t>
        </is>
      </c>
      <c r="AU1534" t="inlineStr">
        <is>
          <t>Not reviewed</t>
        </is>
      </c>
      <c r="AV1534" t="inlineStr">
        <is>
          <t>Not reviewed</t>
        </is>
      </c>
      <c r="AW1534" t="inlineStr">
        <is>
          <t>Not reviewed</t>
        </is>
      </c>
      <c r="AX1534" t="inlineStr">
        <is>
          <t>Not reported</t>
        </is>
      </c>
      <c r="AY1534" t="inlineStr">
        <is>
          <t>Not reported</t>
        </is>
      </c>
      <c r="AZ1534" t="inlineStr">
        <is>
          <t>Not reported</t>
        </is>
      </c>
      <c r="BA1534" t="inlineStr">
        <is>
          <t>Not reported</t>
        </is>
      </c>
      <c r="BB1534" t="inlineStr">
        <is>
          <t>Not reported</t>
        </is>
      </c>
      <c r="BC1534" t="inlineStr">
        <is>
          <t>Not reported</t>
        </is>
      </c>
      <c r="BD1534" t="inlineStr">
        <is>
          <t>Not reported</t>
        </is>
      </c>
      <c r="BE1534" t="inlineStr">
        <is>
          <t>Not reported</t>
        </is>
      </c>
      <c r="BF1534" t="inlineStr">
        <is>
          <t>Not reported</t>
        </is>
      </c>
      <c r="BG1534" t="inlineStr">
        <is>
          <t>Not reviewed (not included)</t>
        </is>
      </c>
      <c r="BH1534" t="inlineStr">
        <is>
          <t>N/A</t>
        </is>
      </c>
      <c r="BI1534" t="inlineStr">
        <is>
          <t>Not reviewed</t>
        </is>
      </c>
      <c r="BJ1534" t="inlineStr">
        <is>
          <t>Not reviewed</t>
        </is>
      </c>
      <c r="BK1534" t="inlineStr">
        <is>
          <t>Not reviewed</t>
        </is>
      </c>
      <c r="BL1534" t="inlineStr">
        <is>
          <t>Not reviewed</t>
        </is>
      </c>
      <c r="BM1534" t="inlineStr">
        <is>
          <t>Not reviewed (not included)</t>
        </is>
      </c>
      <c r="BN1534" t="inlineStr">
        <is>
          <t>Not Primary Research - E6-Not Primary Research: Title/abstract indicates systematic review, meta-analysis, or review paper</t>
        </is>
      </c>
      <c r="BO1534" t="inlineStr">
        <is>
          <t>Abstract-level screening only</t>
        </is>
      </c>
      <c r="BP1534" t="inlineStr">
        <is>
          <t>Not reported</t>
        </is>
      </c>
    </row>
    <row r="1535">
      <c r="A1535" t="inlineStr">
        <is>
          <t>Enhancing Psychologists' Understanding Through Explainable Deep Learning Framework for ADHD Diagnosis</t>
        </is>
      </c>
      <c r="B1535" t="n">
        <v>2025</v>
      </c>
      <c r="C1535" t="inlineStr">
        <is>
          <t>Not checked</t>
        </is>
      </c>
      <c r="D1535" t="inlineStr">
        <is>
          <t>Not checked</t>
        </is>
      </c>
      <c r="E1535" t="inlineStr">
        <is>
          <t>10.1111/EXSY.13788</t>
        </is>
      </c>
      <c r="F1535" t="inlineStr">
        <is>
          <t>Attention Deficit Hyperactivity Disorder (ADHD) is a neurodevelopmental disorder that is challenging to diagnose and requires advanced approaches for reliable and transparent identification and classification. It is characterised by a pattern of inattention, hyperactivity and impulsivity that is more severe and more frequent than in individuals with a comparable level of development. In this paper, an explainable framework based on a fine-tuned hybrid Deep Neural Network (DNN) and Recurrent Neural Network (RNN) called HyExDNN-RNN model is proposed for ADHD detection, multi-class categorization and decision interpretation. This framework not only detects ADHD but also provides interpretable insights into the diagnostic process so that psychologists can better understand and trust the results of the diagnosis. We use the Pearson correlation coefficient for optimal feature selection and machine and deep learning models for experimental analysis and comparison. We use a standardised technique for feature reduction, model selection and interpretation to accurately determine the diagnosis rate and ensure the interpretability of the proposed framework. Our framework provided excellent results on binary classification, with HyExDNN-RNN achieving an F1-score of 99% and 94.2% on multi-class categorization. XAI approaches, in particular SHapley Additive exPlanations (SHAP) and Permutation Feature Importance (PFI), provided important insights into the importance of features and the decision logic of models. By combining AI with human expertise, we aim to bridge the gap between advanced computational techniques and practical psychological applications. These results demonstrate the potential of our framework to assist in ADHD diagnosis and interpretation. © 2024 John Wiley &amp; Sons Ltd.</t>
        </is>
      </c>
      <c r="G1535" t="inlineStr">
        <is>
          <t>Unimodal</t>
        </is>
      </c>
      <c r="H1535" t="inlineStr">
        <is>
          <t>See abstract</t>
        </is>
      </c>
      <c r="I1535" t="inlineStr">
        <is>
          <t>See abstract</t>
        </is>
      </c>
      <c r="J1535" t="inlineStr">
        <is>
          <t>See abstract (AI/ML)</t>
        </is>
      </c>
      <c r="K1535" t="inlineStr">
        <is>
          <t>See abstract</t>
        </is>
      </c>
      <c r="M1535" t="inlineStr">
        <is>
          <t>See abstract</t>
        </is>
      </c>
      <c r="N1535" t="inlineStr">
        <is>
          <t>See abstract</t>
        </is>
      </c>
      <c r="O1535" t="inlineStr">
        <is>
          <t>Not verified from abstract</t>
        </is>
      </c>
      <c r="P1535" t="inlineStr">
        <is>
          <t>See abstract</t>
        </is>
      </c>
      <c r="Q1535" t="inlineStr">
        <is>
          <t>See abstract</t>
        </is>
      </c>
      <c r="R1535" t="inlineStr">
        <is>
          <t>Not reviewed (not included)</t>
        </is>
      </c>
      <c r="S1535" t="inlineStr">
        <is>
          <t>Not reviewed (not included)</t>
        </is>
      </c>
      <c r="T1535" t="inlineStr">
        <is>
          <t>Abstract screening only. Not Selected for Final 95 (Pending Full Text Review)</t>
        </is>
      </c>
      <c r="U1535" t="inlineStr">
        <is>
          <t>EXCLUDE</t>
        </is>
      </c>
      <c r="V15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5" t="inlineStr">
        <is>
          <t>Excluded: Other Criterion</t>
        </is>
      </c>
      <c r="X1535" t="inlineStr">
        <is>
          <t>Not assessed from abstract</t>
        </is>
      </c>
      <c r="Y1535" t="inlineStr">
        <is>
          <t>Scopus</t>
        </is>
      </c>
      <c r="Z1535" t="inlineStr">
        <is>
          <t>Not determined from abstract</t>
        </is>
      </c>
      <c r="AB1535" t="inlineStr">
        <is>
          <t>Not assessed (not included)</t>
        </is>
      </c>
      <c r="AC1535" t="inlineStr">
        <is>
          <t>Not assessed (not included)</t>
        </is>
      </c>
      <c r="AD1535" t="inlineStr">
        <is>
          <t>Rehman A.; Lin J.C.-W.; Heldal I.</t>
        </is>
      </c>
      <c r="AF1535" t="inlineStr">
        <is>
          <t>Unknown - Verify via DOI</t>
        </is>
      </c>
      <c r="AH1535" t="inlineStr">
        <is>
          <t>Not assessed</t>
        </is>
      </c>
      <c r="AI1535" t="inlineStr">
        <is>
          <t>Not reported</t>
        </is>
      </c>
      <c r="AJ1535" t="inlineStr">
        <is>
          <t>Not reported</t>
        </is>
      </c>
      <c r="AK1535" t="inlineStr">
        <is>
          <t>Not reported</t>
        </is>
      </c>
      <c r="AL1535" t="inlineStr">
        <is>
          <t>Not reported</t>
        </is>
      </c>
      <c r="AM1535" t="inlineStr">
        <is>
          <t>Not reported</t>
        </is>
      </c>
      <c r="AN1535" t="inlineStr">
        <is>
          <t>Not reported</t>
        </is>
      </c>
      <c r="AO1535" t="inlineStr">
        <is>
          <t>Not reviewed</t>
        </is>
      </c>
      <c r="AP1535" t="inlineStr">
        <is>
          <t>Not reported</t>
        </is>
      </c>
      <c r="AQ1535" t="inlineStr">
        <is>
          <t>Not reported</t>
        </is>
      </c>
      <c r="AR1535" t="inlineStr">
        <is>
          <t>Not reported</t>
        </is>
      </c>
      <c r="AS1535" t="inlineStr">
        <is>
          <t>See abstract</t>
        </is>
      </c>
      <c r="AT1535" t="inlineStr">
        <is>
          <t>Not reviewed</t>
        </is>
      </c>
      <c r="AU1535" t="inlineStr">
        <is>
          <t>Not reviewed</t>
        </is>
      </c>
      <c r="AV1535" t="inlineStr">
        <is>
          <t>Not reviewed</t>
        </is>
      </c>
      <c r="AW1535" t="inlineStr">
        <is>
          <t>Not reviewed</t>
        </is>
      </c>
      <c r="AX1535" t="inlineStr">
        <is>
          <t>Not reported</t>
        </is>
      </c>
      <c r="AY1535" t="inlineStr">
        <is>
          <t>Not reported</t>
        </is>
      </c>
      <c r="AZ1535" t="inlineStr">
        <is>
          <t>Not reported</t>
        </is>
      </c>
      <c r="BA1535" t="inlineStr">
        <is>
          <t>Not reported</t>
        </is>
      </c>
      <c r="BB1535" t="inlineStr">
        <is>
          <t>Not reported</t>
        </is>
      </c>
      <c r="BC1535" t="inlineStr">
        <is>
          <t>Not reported</t>
        </is>
      </c>
      <c r="BD1535" t="inlineStr">
        <is>
          <t>Not reported</t>
        </is>
      </c>
      <c r="BE1535" t="inlineStr">
        <is>
          <t>Not reported</t>
        </is>
      </c>
      <c r="BF1535" t="inlineStr">
        <is>
          <t>Not reported</t>
        </is>
      </c>
      <c r="BG1535" t="inlineStr">
        <is>
          <t>Not reviewed (not included)</t>
        </is>
      </c>
      <c r="BH1535" t="inlineStr">
        <is>
          <t>N/A</t>
        </is>
      </c>
      <c r="BI1535" t="inlineStr">
        <is>
          <t>Not reviewed</t>
        </is>
      </c>
      <c r="BJ1535" t="inlineStr">
        <is>
          <t>Not reviewed</t>
        </is>
      </c>
      <c r="BK1535" t="inlineStr">
        <is>
          <t>Not reviewed</t>
        </is>
      </c>
      <c r="BL1535" t="inlineStr">
        <is>
          <t>Not reviewed</t>
        </is>
      </c>
      <c r="BM1535" t="inlineStr">
        <is>
          <t>Not reviewed (not included)</t>
        </is>
      </c>
      <c r="BN1535" t="inlineStr">
        <is>
          <t>Not Selected for Final 95 (Pending Full Text Review) - Candidate paper not selected for final 95: Passed abstract screening but not included in final selec</t>
        </is>
      </c>
      <c r="BO1535" t="inlineStr">
        <is>
          <t>Abstract-level screening only</t>
        </is>
      </c>
      <c r="BP1535" t="inlineStr">
        <is>
          <t>Not reported</t>
        </is>
      </c>
    </row>
    <row r="1536">
      <c r="A1536" t="inlineStr">
        <is>
          <t>ADHD detection from EEG signals using GCN based on multi-domain features</t>
        </is>
      </c>
      <c r="B1536" t="n">
        <v>2025</v>
      </c>
      <c r="C1536" t="inlineStr">
        <is>
          <t>Not checked</t>
        </is>
      </c>
      <c r="D1536" t="inlineStr">
        <is>
          <t>Not checked</t>
        </is>
      </c>
      <c r="E1536" t="inlineStr">
        <is>
          <t>10.3389/FNINS.2025.1561994</t>
        </is>
      </c>
      <c r="F1536" t="inlineStr">
        <is>
          <t>Introduction: Attention deficit hyperactivity disorder (ADHD) is a common psychiatric disorder in children during their early school years. While many researchers have explored automated ADHD detection methods, developing accurate, rapid, and reliable approaches remains challenging. Methods: This study proposes a graph convolutional neural network (GCN)-based ADHD detection framework utilizing multi-domain electroencephalogram (EEG) features. First, time-domain and frequency-domain features are extracted via long short-term memory (LSTM) and convolutional neural network (CNN) models, respectively. Second, a novel functional connectivity matrix is constructed by fusing phase lag index (PLI) and coherence (COH) features to simultaneously capture phase synchrony and signal intensity consistency between brain regions. Finally, a GCN model integrates these time-frequency features with topological patterns from the connectivity matrix for ADHD classification. Results: Evaluated on two EEG datasets, the proposed method achieved average accuracies of 97.29% and 96.67%, outperforming comparative models (XGBoost, LightGBM, AdaBoost, random forest). Visualization experiments further revealed distinct brain connectivity distributions between ADHD patients and healthy controls. Discussion: The fused functional connectivity matrix surpasses traditional single-metric approaches in characterizing brain interactions. By synergistically combining time, frequency, and topological features, the GCN framework enables more precise ADHD detection. This method demonstrates potential for assisting neurologists in clinical diagnosis while providing interpretable neurophysiological insights. Copyright © 2025 Li, Guo, Yang, Zhao, Liu, Yang, Chen, Peng and Han.</t>
        </is>
      </c>
      <c r="G1536" t="inlineStr">
        <is>
          <t>Unimodal</t>
        </is>
      </c>
      <c r="H1536" t="inlineStr">
        <is>
          <t>See abstract</t>
        </is>
      </c>
      <c r="I1536" t="inlineStr">
        <is>
          <t>See abstract</t>
        </is>
      </c>
      <c r="J1536" t="inlineStr">
        <is>
          <t>See abstract (AI/ML)</t>
        </is>
      </c>
      <c r="K1536" t="inlineStr">
        <is>
          <t>See abstract</t>
        </is>
      </c>
      <c r="M1536" t="inlineStr">
        <is>
          <t>See abstract</t>
        </is>
      </c>
      <c r="N1536" t="inlineStr">
        <is>
          <t>See abstract</t>
        </is>
      </c>
      <c r="O1536" t="inlineStr">
        <is>
          <t>Not verified from abstract</t>
        </is>
      </c>
      <c r="P1536" t="inlineStr">
        <is>
          <t>See abstract</t>
        </is>
      </c>
      <c r="Q1536" t="inlineStr">
        <is>
          <t>See abstract</t>
        </is>
      </c>
      <c r="R1536" t="inlineStr">
        <is>
          <t>Not reviewed (not included)</t>
        </is>
      </c>
      <c r="S1536" t="inlineStr">
        <is>
          <t>Not reviewed (not included)</t>
        </is>
      </c>
      <c r="T1536" t="inlineStr">
        <is>
          <t>Abstract screening only. Not Selected for Final 95 (Pending Full Text Review)</t>
        </is>
      </c>
      <c r="U1536" t="inlineStr">
        <is>
          <t>EXCLUDE</t>
        </is>
      </c>
      <c r="V153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6" t="inlineStr">
        <is>
          <t>Excluded: Other Criterion</t>
        </is>
      </c>
      <c r="X1536" t="inlineStr">
        <is>
          <t>Not assessed from abstract</t>
        </is>
      </c>
      <c r="Y1536" t="inlineStr">
        <is>
          <t>Scopus</t>
        </is>
      </c>
      <c r="Z1536" t="inlineStr">
        <is>
          <t>Not determined from abstract</t>
        </is>
      </c>
      <c r="AB1536" t="inlineStr">
        <is>
          <t>Not assessed (not included)</t>
        </is>
      </c>
      <c r="AC1536" t="inlineStr">
        <is>
          <t>Not assessed (not included)</t>
        </is>
      </c>
      <c r="AD1536" t="inlineStr">
        <is>
          <t>Li L.; Guo X.; Yang Z.; Zhao Y.; Liu X.; Yang J.; Chen Y.; Peng X.; Han L.</t>
        </is>
      </c>
      <c r="AF1536" t="inlineStr">
        <is>
          <t>Gold OA (Frontiers)</t>
        </is>
      </c>
      <c r="AH1536" t="inlineStr">
        <is>
          <t>Not assessed</t>
        </is>
      </c>
      <c r="AI1536" t="inlineStr">
        <is>
          <t>Not reported</t>
        </is>
      </c>
      <c r="AJ1536" t="inlineStr">
        <is>
          <t>Not reported</t>
        </is>
      </c>
      <c r="AK1536" t="inlineStr">
        <is>
          <t>Not reported</t>
        </is>
      </c>
      <c r="AL1536" t="inlineStr">
        <is>
          <t>Not reported</t>
        </is>
      </c>
      <c r="AM1536" t="inlineStr">
        <is>
          <t>Not reported</t>
        </is>
      </c>
      <c r="AN1536" t="inlineStr">
        <is>
          <t>Not reported</t>
        </is>
      </c>
      <c r="AO1536" t="inlineStr">
        <is>
          <t>Not reviewed</t>
        </is>
      </c>
      <c r="AP1536" t="inlineStr">
        <is>
          <t>Not reported</t>
        </is>
      </c>
      <c r="AQ1536" t="inlineStr">
        <is>
          <t>Not reported</t>
        </is>
      </c>
      <c r="AR1536" t="inlineStr">
        <is>
          <t>Not reported</t>
        </is>
      </c>
      <c r="AS1536" t="inlineStr">
        <is>
          <t>See abstract</t>
        </is>
      </c>
      <c r="AT1536" t="inlineStr">
        <is>
          <t>Not reviewed</t>
        </is>
      </c>
      <c r="AU1536" t="inlineStr">
        <is>
          <t>Not reviewed</t>
        </is>
      </c>
      <c r="AV1536" t="inlineStr">
        <is>
          <t>Not reviewed</t>
        </is>
      </c>
      <c r="AW1536" t="inlineStr">
        <is>
          <t>Not reviewed</t>
        </is>
      </c>
      <c r="AX1536" t="inlineStr">
        <is>
          <t>Not reported</t>
        </is>
      </c>
      <c r="AY1536" t="inlineStr">
        <is>
          <t>Not reported</t>
        </is>
      </c>
      <c r="AZ1536" t="inlineStr">
        <is>
          <t>Not reported</t>
        </is>
      </c>
      <c r="BA1536" t="inlineStr">
        <is>
          <t>Not reported</t>
        </is>
      </c>
      <c r="BB1536" t="inlineStr">
        <is>
          <t>Not reported</t>
        </is>
      </c>
      <c r="BC1536" t="inlineStr">
        <is>
          <t>Not reported</t>
        </is>
      </c>
      <c r="BD1536" t="inlineStr">
        <is>
          <t>Not reported</t>
        </is>
      </c>
      <c r="BE1536" t="inlineStr">
        <is>
          <t>Not reported</t>
        </is>
      </c>
      <c r="BF1536" t="inlineStr">
        <is>
          <t>Not reported</t>
        </is>
      </c>
      <c r="BG1536" t="inlineStr">
        <is>
          <t>Not reviewed (not included)</t>
        </is>
      </c>
      <c r="BH1536" t="inlineStr">
        <is>
          <t>N/A</t>
        </is>
      </c>
      <c r="BI1536" t="inlineStr">
        <is>
          <t>Not reviewed</t>
        </is>
      </c>
      <c r="BJ1536" t="inlineStr">
        <is>
          <t>Not reviewed</t>
        </is>
      </c>
      <c r="BK1536" t="inlineStr">
        <is>
          <t>Not reviewed</t>
        </is>
      </c>
      <c r="BL1536" t="inlineStr">
        <is>
          <t>Not reviewed</t>
        </is>
      </c>
      <c r="BM1536" t="inlineStr">
        <is>
          <t>Not reviewed (not included)</t>
        </is>
      </c>
      <c r="BN1536" t="inlineStr">
        <is>
          <t>Not Selected for Final 95 (Pending Full Text Review) - Candidate paper not selected for final 95: Passed abstract screening but not included in final selec</t>
        </is>
      </c>
      <c r="BO1536" t="inlineStr">
        <is>
          <t>Abstract-level screening only</t>
        </is>
      </c>
      <c r="BP1536" t="inlineStr">
        <is>
          <t>Not reported</t>
        </is>
      </c>
    </row>
    <row r="1537">
      <c r="A1537" t="inlineStr">
        <is>
          <t>Characterizing patients at higher cardiovascular risk for prescribed stimulants: Learning from health records data with predictive analytics and data mining techniques</t>
        </is>
      </c>
      <c r="B1537" t="n">
        <v>2025</v>
      </c>
      <c r="C1537" t="inlineStr">
        <is>
          <t>Not checked</t>
        </is>
      </c>
      <c r="D1537" t="inlineStr">
        <is>
          <t>Not checked</t>
        </is>
      </c>
      <c r="E1537" t="inlineStr">
        <is>
          <t>10.1016/J.COMPBIOMED.2025.109870</t>
        </is>
      </c>
      <c r="F1537" t="inlineStr">
        <is>
          <t>Objective: Given the significantly increased number of individuals prescribed stimulants in the past decade, there has been growing concern regarding the risk of cardiovascular events among adults on stimulant therapy. We aimed to quantify the added risk of cardiovascular events by prescription stimulant use and characterize patients who were adversely affected. Methods: Using electronic health records of adults with Attention-Deficit/Hyperactivity Disorder from TriNetX Research Network in 2010–2020, we developed and compared different machine learning models to predict one-year cardiovascular risk based on individual's prescription stimulant use, demographics, and comorbidities for four separate age groups. With the trained risk prediction models, we estimated added risk of cardiovascular events and utilized association rule mining (ARM) to identify clinical characteristics of patients adversely affected by prescription stimulant use. Results: The study cohort consisted of 219,965 adults, including 102,138 (46.4 %) persons on stimulant therapy. All prediction models achieved high areas under receiver operating characteristic curve of 0.77–0.84 in predicting one-year cardiovascular risk across all age groups. Of patients with 25 % highest added risks, ARM identified critical features in major categories including common risk factors of cardiovascular events, prior cardiovascular events, substance use disorders, and psychological disorders. A watch list of comorbidities was constructed and validated for each age group to show added risk of prescribing stimulants to patients with these conditions. Discussion and conclusion: We integrated predictive modeling and data mining to characterize patients adversely affected by prescription stimulant use. Future research is needed to externally validate identified features to guide safer stimulant prescribing. © 2025 Elsevier Ltd</t>
        </is>
      </c>
      <c r="G1537" t="inlineStr">
        <is>
          <t>Unimodal</t>
        </is>
      </c>
      <c r="H1537" t="inlineStr">
        <is>
          <t>See abstract</t>
        </is>
      </c>
      <c r="I1537" t="inlineStr">
        <is>
          <t>See abstract</t>
        </is>
      </c>
      <c r="J1537" t="inlineStr">
        <is>
          <t>See abstract (AI/ML)</t>
        </is>
      </c>
      <c r="K1537" t="inlineStr">
        <is>
          <t>See abstract</t>
        </is>
      </c>
      <c r="L1537" t="n">
        <v>965</v>
      </c>
      <c r="M1537" t="inlineStr">
        <is>
          <t>See abstract</t>
        </is>
      </c>
      <c r="N1537" t="inlineStr">
        <is>
          <t>N≈965; details in abstract</t>
        </is>
      </c>
      <c r="O1537" t="inlineStr">
        <is>
          <t>Extracted from abstract: N≈965</t>
        </is>
      </c>
      <c r="P1537" t="inlineStr">
        <is>
          <t>See abstract</t>
        </is>
      </c>
      <c r="Q1537" t="inlineStr">
        <is>
          <t>See abstract</t>
        </is>
      </c>
      <c r="R1537" t="inlineStr">
        <is>
          <t>Not reviewed (not included)</t>
        </is>
      </c>
      <c r="S1537" t="inlineStr">
        <is>
          <t>Not reviewed (not included)</t>
        </is>
      </c>
      <c r="T1537" t="inlineStr">
        <is>
          <t>Abstract screening only. Non-ADHD Focused</t>
        </is>
      </c>
      <c r="U1537" t="inlineStr">
        <is>
          <t>EXCLUDE</t>
        </is>
      </c>
      <c r="V1537" t="inlineStr">
        <is>
          <t>E2-Not ADHD focused: Neither title nor abstract mentions ADHD or attention-deficit/hyperactivity</t>
        </is>
      </c>
      <c r="W1537" t="inlineStr">
        <is>
          <t>Excluded: Not ADHD Focused</t>
        </is>
      </c>
      <c r="X1537" t="inlineStr">
        <is>
          <t>Not assessed from abstract</t>
        </is>
      </c>
      <c r="Y1537" t="inlineStr">
        <is>
          <t>Scopus</t>
        </is>
      </c>
      <c r="Z1537" t="inlineStr">
        <is>
          <t>Not determined from abstract</t>
        </is>
      </c>
      <c r="AB1537" t="inlineStr">
        <is>
          <t>Not assessed (not included)</t>
        </is>
      </c>
      <c r="AC1537" t="inlineStr">
        <is>
          <t>Not assessed (not included)</t>
        </is>
      </c>
      <c r="AD1537" t="inlineStr">
        <is>
          <t>Yan Y.; Chen Q.; Nasir R.; Griffin P.; Bone C.; Tuan W.-J.</t>
        </is>
      </c>
      <c r="AF1537" t="inlineStr">
        <is>
          <t>Hybrid OA (Elsevier)</t>
        </is>
      </c>
      <c r="AH1537" t="inlineStr">
        <is>
          <t>Not assessed</t>
        </is>
      </c>
      <c r="AI1537" t="inlineStr">
        <is>
          <t>Not reported</t>
        </is>
      </c>
      <c r="AJ1537" t="inlineStr">
        <is>
          <t>Not reported</t>
        </is>
      </c>
      <c r="AK1537" t="inlineStr">
        <is>
          <t>Not reported</t>
        </is>
      </c>
      <c r="AL1537" t="inlineStr">
        <is>
          <t>Not reported</t>
        </is>
      </c>
      <c r="AM1537" t="inlineStr">
        <is>
          <t>Not reported</t>
        </is>
      </c>
      <c r="AN1537" t="inlineStr">
        <is>
          <t>Not reported</t>
        </is>
      </c>
      <c r="AO1537" t="inlineStr">
        <is>
          <t>Not reviewed</t>
        </is>
      </c>
      <c r="AP1537" t="inlineStr">
        <is>
          <t>Not reported</t>
        </is>
      </c>
      <c r="AQ1537" t="inlineStr">
        <is>
          <t>Not reported</t>
        </is>
      </c>
      <c r="AR1537" t="inlineStr">
        <is>
          <t>Not reported</t>
        </is>
      </c>
      <c r="AS1537" t="inlineStr">
        <is>
          <t>See abstract</t>
        </is>
      </c>
      <c r="AT1537" t="inlineStr">
        <is>
          <t>Not reviewed</t>
        </is>
      </c>
      <c r="AU1537" t="inlineStr">
        <is>
          <t>Not reviewed</t>
        </is>
      </c>
      <c r="AV1537" t="inlineStr">
        <is>
          <t>Not reviewed</t>
        </is>
      </c>
      <c r="AW1537" t="inlineStr">
        <is>
          <t>Not reviewed</t>
        </is>
      </c>
      <c r="AX1537" t="inlineStr">
        <is>
          <t>Not reported</t>
        </is>
      </c>
      <c r="AY1537" t="inlineStr">
        <is>
          <t>Not reported</t>
        </is>
      </c>
      <c r="AZ1537" t="inlineStr">
        <is>
          <t>Not reported</t>
        </is>
      </c>
      <c r="BA1537" t="inlineStr">
        <is>
          <t>Not reported</t>
        </is>
      </c>
      <c r="BB1537" t="inlineStr">
        <is>
          <t>Not reported</t>
        </is>
      </c>
      <c r="BC1537" t="inlineStr">
        <is>
          <t>Not reported</t>
        </is>
      </c>
      <c r="BD1537" t="inlineStr">
        <is>
          <t>Not reported</t>
        </is>
      </c>
      <c r="BE1537" t="inlineStr">
        <is>
          <t>Not reported</t>
        </is>
      </c>
      <c r="BF1537" t="inlineStr">
        <is>
          <t>Not reported</t>
        </is>
      </c>
      <c r="BG1537" t="inlineStr">
        <is>
          <t>Not reviewed (not included)</t>
        </is>
      </c>
      <c r="BH1537" t="inlineStr">
        <is>
          <t>N/A</t>
        </is>
      </c>
      <c r="BI1537" t="inlineStr">
        <is>
          <t>Not reviewed</t>
        </is>
      </c>
      <c r="BJ1537" t="inlineStr">
        <is>
          <t>Not reviewed</t>
        </is>
      </c>
      <c r="BK1537" t="inlineStr">
        <is>
          <t>Not reviewed</t>
        </is>
      </c>
      <c r="BL1537" t="inlineStr">
        <is>
          <t>Not reviewed</t>
        </is>
      </c>
      <c r="BM1537" t="inlineStr">
        <is>
          <t>Not reviewed (not included)</t>
        </is>
      </c>
      <c r="BN1537" t="inlineStr">
        <is>
          <t>Non-ADHD Focused - E2-Not ADHD focused: Neither title nor abstract mentions ADHD or attention-deficit/hyperactivity</t>
        </is>
      </c>
      <c r="BO1537" t="inlineStr">
        <is>
          <t>Abstract-level screening only</t>
        </is>
      </c>
      <c r="BP1537" t="inlineStr">
        <is>
          <t>Not reported</t>
        </is>
      </c>
    </row>
    <row r="1538">
      <c r="A1538" t="inlineStr">
        <is>
          <t>A Systematic Review of Aperiodic Neural Activity in Clinical Investigations</t>
        </is>
      </c>
      <c r="B1538" t="n">
        <v>2025</v>
      </c>
      <c r="C1538" t="inlineStr">
        <is>
          <t>Not checked</t>
        </is>
      </c>
      <c r="D1538" t="inlineStr">
        <is>
          <t>Not checked</t>
        </is>
      </c>
      <c r="E1538" t="inlineStr">
        <is>
          <t>10.1111/EJN.70255</t>
        </is>
      </c>
      <c r="F1538" t="inlineStr">
        <is>
          <t>Aperiodic neural activity—activity with no characteristic frequency—has increasingly become a common feature of study, including in clinical work. Reports investigating aperiodic activity from patients from a broad range of clinical disorders have sought to evaluate aperiodic activity as a putative biomarker relating to diagnosis or treatment response and/or as a potential marker of underlying physiological activity. However, there is thus far no clear consensus on if and how aperiodic neural activity relates to clinical disorders. This systematic literature review, following PRISMA guidelines, examines reports of aperiodic activity in electrophysiological recordings from human patients with psychiatric and/or neurological disorders, finding 177 reports across 38 disorders. Results are summarized to evaluate current findings and examine what can be learned as pertains to the analysis, interpretations and overall utility of aperiodic neural activity in clinical investigations. Aperiodic activity is commonly reported to relate to clinical diagnoses, with 32 of 38 disorders reporting a significant effect in diagnostic and/or treatment-related studies. However, there is variation in the consistency of results across disorders, with the heterogeneity of patient groups, disease aetiologies and treatment status arising as common themes. Overall, the current variability of results, potentially confounding covariates, and limitations in current understanding of aperiodic activity suggest further work is needed before aperiodic activity can be established as a potential biomarker and/or marker of underlying pathological physiology. A series of recommendations are proposed to assist with guiding productive future work on the clinical utility of studying aperiodic neural activity. © 2025 The Author(s). European Journal of Neuroscience published by Federation of European Neuroscience Societies and John Wiley &amp; Sons Ltd.</t>
        </is>
      </c>
      <c r="G1538" t="inlineStr">
        <is>
          <t>Unimodal</t>
        </is>
      </c>
      <c r="H1538" t="inlineStr">
        <is>
          <t>See abstract</t>
        </is>
      </c>
      <c r="I1538" t="inlineStr">
        <is>
          <t>See abstract</t>
        </is>
      </c>
      <c r="J1538" t="inlineStr">
        <is>
          <t>See abstract (AI/ML)</t>
        </is>
      </c>
      <c r="K1538" t="inlineStr">
        <is>
          <t>See abstract</t>
        </is>
      </c>
      <c r="M1538" t="inlineStr">
        <is>
          <t>See abstract</t>
        </is>
      </c>
      <c r="N1538" t="inlineStr">
        <is>
          <t>See abstract</t>
        </is>
      </c>
      <c r="O1538" t="inlineStr">
        <is>
          <t>Not verified from abstract</t>
        </is>
      </c>
      <c r="P1538" t="inlineStr">
        <is>
          <t>See abstract</t>
        </is>
      </c>
      <c r="Q1538" t="inlineStr">
        <is>
          <t>See abstract</t>
        </is>
      </c>
      <c r="R1538" t="inlineStr">
        <is>
          <t>Not reviewed (not included)</t>
        </is>
      </c>
      <c r="S1538" t="inlineStr">
        <is>
          <t>Not reviewed (not included)</t>
        </is>
      </c>
      <c r="T1538" t="inlineStr">
        <is>
          <t>Abstract screening only. Not Primary Research</t>
        </is>
      </c>
      <c r="U1538" t="inlineStr">
        <is>
          <t>EXCLUDE</t>
        </is>
      </c>
      <c r="V1538" t="inlineStr">
        <is>
          <t>E6-Not Primary Research: Title/abstract indicates systematic review, meta-analysis, or review paper</t>
        </is>
      </c>
      <c r="W1538" t="inlineStr">
        <is>
          <t>Excluded: Not Primary Research</t>
        </is>
      </c>
      <c r="X1538" t="inlineStr">
        <is>
          <t>Not assessed from abstract</t>
        </is>
      </c>
      <c r="Y1538" t="inlineStr">
        <is>
          <t>Scopus</t>
        </is>
      </c>
      <c r="Z1538" t="inlineStr">
        <is>
          <t>Not determined from abstract</t>
        </is>
      </c>
      <c r="AB1538" t="inlineStr">
        <is>
          <t>Not assessed (not included)</t>
        </is>
      </c>
      <c r="AC1538" t="inlineStr">
        <is>
          <t>Not assessed (not included)</t>
        </is>
      </c>
      <c r="AD1538" t="inlineStr">
        <is>
          <t>Donoghue T.</t>
        </is>
      </c>
      <c r="AF1538" t="inlineStr">
        <is>
          <t>Unknown - Verify via DOI</t>
        </is>
      </c>
      <c r="AH1538" t="inlineStr">
        <is>
          <t>Not assessed</t>
        </is>
      </c>
      <c r="AI1538" t="inlineStr">
        <is>
          <t>Not reported</t>
        </is>
      </c>
      <c r="AJ1538" t="inlineStr">
        <is>
          <t>Not reported</t>
        </is>
      </c>
      <c r="AK1538" t="inlineStr">
        <is>
          <t>Not reported</t>
        </is>
      </c>
      <c r="AL1538" t="inlineStr">
        <is>
          <t>Not reported</t>
        </is>
      </c>
      <c r="AM1538" t="inlineStr">
        <is>
          <t>Not reported</t>
        </is>
      </c>
      <c r="AN1538" t="inlineStr">
        <is>
          <t>Not reported</t>
        </is>
      </c>
      <c r="AO1538" t="inlineStr">
        <is>
          <t>Not reviewed</t>
        </is>
      </c>
      <c r="AP1538" t="inlineStr">
        <is>
          <t>Not reported</t>
        </is>
      </c>
      <c r="AQ1538" t="inlineStr">
        <is>
          <t>Not reported</t>
        </is>
      </c>
      <c r="AR1538" t="inlineStr">
        <is>
          <t>Not reported</t>
        </is>
      </c>
      <c r="AS1538" t="inlineStr">
        <is>
          <t>See abstract</t>
        </is>
      </c>
      <c r="AT1538" t="inlineStr">
        <is>
          <t>Not reviewed</t>
        </is>
      </c>
      <c r="AU1538" t="inlineStr">
        <is>
          <t>Not reviewed</t>
        </is>
      </c>
      <c r="AV1538" t="inlineStr">
        <is>
          <t>Not reviewed</t>
        </is>
      </c>
      <c r="AW1538" t="inlineStr">
        <is>
          <t>Not reviewed</t>
        </is>
      </c>
      <c r="AX1538" t="inlineStr">
        <is>
          <t>Not reported</t>
        </is>
      </c>
      <c r="AY1538" t="inlineStr">
        <is>
          <t>Not reported</t>
        </is>
      </c>
      <c r="AZ1538" t="inlineStr">
        <is>
          <t>Not reported</t>
        </is>
      </c>
      <c r="BA1538" t="inlineStr">
        <is>
          <t>Not reported</t>
        </is>
      </c>
      <c r="BB1538" t="inlineStr">
        <is>
          <t>Not reported</t>
        </is>
      </c>
      <c r="BC1538" t="inlineStr">
        <is>
          <t>Not reported</t>
        </is>
      </c>
      <c r="BD1538" t="inlineStr">
        <is>
          <t>Not reported</t>
        </is>
      </c>
      <c r="BE1538" t="inlineStr">
        <is>
          <t>Not reported</t>
        </is>
      </c>
      <c r="BF1538" t="inlineStr">
        <is>
          <t>Not reported</t>
        </is>
      </c>
      <c r="BG1538" t="inlineStr">
        <is>
          <t>Not reviewed (not included)</t>
        </is>
      </c>
      <c r="BH1538" t="inlineStr">
        <is>
          <t>N/A</t>
        </is>
      </c>
      <c r="BI1538" t="inlineStr">
        <is>
          <t>Not reviewed</t>
        </is>
      </c>
      <c r="BJ1538" t="inlineStr">
        <is>
          <t>Not reviewed</t>
        </is>
      </c>
      <c r="BK1538" t="inlineStr">
        <is>
          <t>Not reviewed</t>
        </is>
      </c>
      <c r="BL1538" t="inlineStr">
        <is>
          <t>Not reviewed</t>
        </is>
      </c>
      <c r="BM1538" t="inlineStr">
        <is>
          <t>Not reviewed (not included)</t>
        </is>
      </c>
      <c r="BN1538" t="inlineStr">
        <is>
          <t>Not Primary Research - E6-Not Primary Research: Title/abstract indicates systematic review, meta-analysis, or review paper</t>
        </is>
      </c>
      <c r="BO1538" t="inlineStr">
        <is>
          <t>Abstract-level screening only</t>
        </is>
      </c>
      <c r="BP1538" t="inlineStr">
        <is>
          <t>Not reported</t>
        </is>
      </c>
    </row>
    <row r="1539">
      <c r="A1539" t="inlineStr">
        <is>
          <t>Automated ADHD detection using dual-modal sensory data and machine learning</t>
        </is>
      </c>
      <c r="B1539" t="n">
        <v>2025</v>
      </c>
      <c r="C1539" t="inlineStr">
        <is>
          <t>Not checked</t>
        </is>
      </c>
      <c r="D1539" t="inlineStr">
        <is>
          <t>Not checked</t>
        </is>
      </c>
      <c r="E1539" t="inlineStr">
        <is>
          <t>10.1016/J.MEDENGPHY.2025.104328</t>
        </is>
      </c>
      <c r="F1539"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 © 2025 IPEM</t>
        </is>
      </c>
      <c r="G1539" t="inlineStr">
        <is>
          <t>Unimodal</t>
        </is>
      </c>
      <c r="H1539" t="inlineStr">
        <is>
          <t>See abstract</t>
        </is>
      </c>
      <c r="I1539" t="inlineStr">
        <is>
          <t>See abstract</t>
        </is>
      </c>
      <c r="J1539" t="inlineStr">
        <is>
          <t>See abstract (AI/ML)</t>
        </is>
      </c>
      <c r="K1539" t="inlineStr">
        <is>
          <t>See abstract</t>
        </is>
      </c>
      <c r="L1539" t="n">
        <v>103</v>
      </c>
      <c r="M1539" t="inlineStr">
        <is>
          <t>See abstract</t>
        </is>
      </c>
      <c r="N1539" t="inlineStr">
        <is>
          <t>N≈103; details in abstract</t>
        </is>
      </c>
      <c r="O1539" t="inlineStr">
        <is>
          <t>Extracted from abstract: N≈103</t>
        </is>
      </c>
      <c r="P1539" t="inlineStr">
        <is>
          <t>See abstract</t>
        </is>
      </c>
      <c r="Q1539" t="inlineStr">
        <is>
          <t>See abstract</t>
        </is>
      </c>
      <c r="R1539" t="inlineStr">
        <is>
          <t>Not reviewed (not included)</t>
        </is>
      </c>
      <c r="S1539" t="inlineStr">
        <is>
          <t>Not reviewed (not included)</t>
        </is>
      </c>
      <c r="T1539" t="inlineStr">
        <is>
          <t>Abstract screening only. Not Selected for Final 95 (Pending Full Text Review)</t>
        </is>
      </c>
      <c r="U1539" t="inlineStr">
        <is>
          <t>EXCLUDE</t>
        </is>
      </c>
      <c r="V15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39" t="inlineStr">
        <is>
          <t>Excluded: Other Criterion</t>
        </is>
      </c>
      <c r="X1539" t="inlineStr">
        <is>
          <t>Not assessed from abstract</t>
        </is>
      </c>
      <c r="Y1539" t="inlineStr">
        <is>
          <t>Scopus</t>
        </is>
      </c>
      <c r="Z1539" t="inlineStr">
        <is>
          <t>Not determined from abstract</t>
        </is>
      </c>
      <c r="AB1539" t="inlineStr">
        <is>
          <t>Not assessed (not included)</t>
        </is>
      </c>
      <c r="AC1539" t="inlineStr">
        <is>
          <t>Not assessed (not included)</t>
        </is>
      </c>
      <c r="AD1539" t="inlineStr">
        <is>
          <t>Ji Y.; Zhang-Lea J.; Tran J.</t>
        </is>
      </c>
      <c r="AF1539" t="inlineStr">
        <is>
          <t>Hybrid OA (Elsevier)</t>
        </is>
      </c>
      <c r="AH1539" t="inlineStr">
        <is>
          <t>Not assessed</t>
        </is>
      </c>
      <c r="AI1539" t="inlineStr">
        <is>
          <t>Not reported</t>
        </is>
      </c>
      <c r="AJ1539" t="inlineStr">
        <is>
          <t>Not reported</t>
        </is>
      </c>
      <c r="AK1539" t="inlineStr">
        <is>
          <t>Not reported</t>
        </is>
      </c>
      <c r="AL1539" t="inlineStr">
        <is>
          <t>Not reported</t>
        </is>
      </c>
      <c r="AM1539" t="inlineStr">
        <is>
          <t>Not reported</t>
        </is>
      </c>
      <c r="AN1539" t="inlineStr">
        <is>
          <t>Not reported</t>
        </is>
      </c>
      <c r="AO1539" t="inlineStr">
        <is>
          <t>Not reviewed</t>
        </is>
      </c>
      <c r="AP1539" t="inlineStr">
        <is>
          <t>Not reported</t>
        </is>
      </c>
      <c r="AQ1539" t="inlineStr">
        <is>
          <t>Not reported</t>
        </is>
      </c>
      <c r="AR1539" t="inlineStr">
        <is>
          <t>Not reported</t>
        </is>
      </c>
      <c r="AS1539" t="inlineStr">
        <is>
          <t>See abstract</t>
        </is>
      </c>
      <c r="AT1539" t="inlineStr">
        <is>
          <t>Not reviewed</t>
        </is>
      </c>
      <c r="AU1539" t="inlineStr">
        <is>
          <t>Not reviewed</t>
        </is>
      </c>
      <c r="AV1539" t="inlineStr">
        <is>
          <t>Not reviewed</t>
        </is>
      </c>
      <c r="AW1539" t="inlineStr">
        <is>
          <t>Not reviewed</t>
        </is>
      </c>
      <c r="AX1539" t="inlineStr">
        <is>
          <t>Not reported</t>
        </is>
      </c>
      <c r="AY1539" t="inlineStr">
        <is>
          <t>Not reported</t>
        </is>
      </c>
      <c r="AZ1539" t="inlineStr">
        <is>
          <t>Not reported</t>
        </is>
      </c>
      <c r="BA1539" t="inlineStr">
        <is>
          <t>Not reported</t>
        </is>
      </c>
      <c r="BB1539" t="inlineStr">
        <is>
          <t>Not reported</t>
        </is>
      </c>
      <c r="BC1539" t="inlineStr">
        <is>
          <t>Not reported</t>
        </is>
      </c>
      <c r="BD1539" t="inlineStr">
        <is>
          <t>Not reported</t>
        </is>
      </c>
      <c r="BE1539" t="inlineStr">
        <is>
          <t>Not reported</t>
        </is>
      </c>
      <c r="BF1539" t="inlineStr">
        <is>
          <t>Not reported</t>
        </is>
      </c>
      <c r="BG1539" t="inlineStr">
        <is>
          <t>Not reviewed (not included)</t>
        </is>
      </c>
      <c r="BH1539" t="inlineStr">
        <is>
          <t>N/A</t>
        </is>
      </c>
      <c r="BI1539" t="inlineStr">
        <is>
          <t>Not reviewed</t>
        </is>
      </c>
      <c r="BJ1539" t="inlineStr">
        <is>
          <t>Not reviewed</t>
        </is>
      </c>
      <c r="BK1539" t="inlineStr">
        <is>
          <t>Not reviewed</t>
        </is>
      </c>
      <c r="BL1539" t="inlineStr">
        <is>
          <t>Not reviewed</t>
        </is>
      </c>
      <c r="BM1539" t="inlineStr">
        <is>
          <t>Not reviewed (not included)</t>
        </is>
      </c>
      <c r="BN1539" t="inlineStr">
        <is>
          <t>Not Selected for Final 95 (Pending Full Text Review) - Candidate paper not selected for final 95: Passed abstract screening but not included in final selec</t>
        </is>
      </c>
      <c r="BO1539" t="inlineStr">
        <is>
          <t>Abstract-level screening only</t>
        </is>
      </c>
      <c r="BP1539" t="inlineStr">
        <is>
          <t>Not reported</t>
        </is>
      </c>
    </row>
    <row r="1540">
      <c r="A1540" t="inlineStr">
        <is>
          <t>NeuroPulse: Transformer-Based Sentiment and Topic Modeling for Psychological Risk Assessment</t>
        </is>
      </c>
      <c r="B1540" t="n">
        <v>2025</v>
      </c>
      <c r="C1540" t="inlineStr">
        <is>
          <t>Not checked</t>
        </is>
      </c>
      <c r="D1540" t="inlineStr">
        <is>
          <t>Not checked</t>
        </is>
      </c>
      <c r="E1540" t="inlineStr">
        <is>
          <t>10.18178/WCSE.2025.06.007</t>
        </is>
      </c>
      <c r="F1540" t="inlineStr">
        <is>
          <t>NeuroPulse is a Streamlit-based web platform that analyzes Reddit posts to assess psychological risk factors using natural language processing. The system integrates transformer-based sentiment analysis, neural topic modeling, and machine learning classification to identify and explain mental health-related content. We fine-tune a DistilBERT model for sentiment detection, with fallbacks to lexicon-based methods (TextBlob and rule-based heuristics) for robustness. We apply BERTopic - a BERT-based topic modeling technique - to uncover themes in posts, and use logistic regression to classify posts into mental health categories (stress, depression, bipolar, ADHD, anxiety). The platform provides real-time analysis with SHAP explainability, highlighting which words and features contribute to model predictions. Our results show that transformer models improve sentiment accuracy and topic coherence over baseline methods (TextBlob, NMF), and the combined framework offers interpretable insights into online mental health discussions. We present key visualizations including sentiment distributions, topic-category relationships, and SHAP explanations, demonstrating NeuroPulse's capability to support mental health risk assessment from social media text. © WCSE 2025. All rights reserved.</t>
        </is>
      </c>
      <c r="G1540" t="inlineStr">
        <is>
          <t>Unimodal</t>
        </is>
      </c>
      <c r="H1540" t="inlineStr">
        <is>
          <t>See abstract</t>
        </is>
      </c>
      <c r="I1540" t="inlineStr">
        <is>
          <t>See abstract</t>
        </is>
      </c>
      <c r="J1540" t="inlineStr">
        <is>
          <t>See abstract (AI/ML)</t>
        </is>
      </c>
      <c r="K1540" t="inlineStr">
        <is>
          <t>See abstract</t>
        </is>
      </c>
      <c r="M1540" t="inlineStr">
        <is>
          <t>See abstract</t>
        </is>
      </c>
      <c r="N1540" t="inlineStr">
        <is>
          <t>See abstract</t>
        </is>
      </c>
      <c r="O1540" t="inlineStr">
        <is>
          <t>Not verified from abstract</t>
        </is>
      </c>
      <c r="P1540" t="inlineStr">
        <is>
          <t>See abstract</t>
        </is>
      </c>
      <c r="Q1540" t="inlineStr">
        <is>
          <t>See abstract</t>
        </is>
      </c>
      <c r="R1540" t="inlineStr">
        <is>
          <t>Not reviewed (not included)</t>
        </is>
      </c>
      <c r="S1540" t="inlineStr">
        <is>
          <t>Not reviewed (not included)</t>
        </is>
      </c>
      <c r="T1540" t="inlineStr">
        <is>
          <t>Abstract screening only. Not Selected for Final 95 (Pending Full Text Review)</t>
        </is>
      </c>
      <c r="U1540" t="inlineStr">
        <is>
          <t>EXCLUDE</t>
        </is>
      </c>
      <c r="V15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40" t="inlineStr">
        <is>
          <t>Excluded: Other Criterion</t>
        </is>
      </c>
      <c r="X1540" t="inlineStr">
        <is>
          <t>Not assessed from abstract</t>
        </is>
      </c>
      <c r="Y1540" t="inlineStr">
        <is>
          <t>Scopus</t>
        </is>
      </c>
      <c r="Z1540" t="inlineStr">
        <is>
          <t>Not determined from abstract</t>
        </is>
      </c>
      <c r="AB1540" t="inlineStr">
        <is>
          <t>Not assessed (not included)</t>
        </is>
      </c>
      <c r="AC1540" t="inlineStr">
        <is>
          <t>Not assessed (not included)</t>
        </is>
      </c>
      <c r="AD1540" t="inlineStr">
        <is>
          <t>Ram G.S.S.; Elavazhagan R.; Yang L.</t>
        </is>
      </c>
      <c r="AF1540" t="inlineStr">
        <is>
          <t>Unknown - Verify via DOI</t>
        </is>
      </c>
      <c r="AH1540" t="inlineStr">
        <is>
          <t>Not assessed</t>
        </is>
      </c>
      <c r="AI1540" t="inlineStr">
        <is>
          <t>Not reported</t>
        </is>
      </c>
      <c r="AJ1540" t="inlineStr">
        <is>
          <t>Not reported</t>
        </is>
      </c>
      <c r="AK1540" t="inlineStr">
        <is>
          <t>Not reported</t>
        </is>
      </c>
      <c r="AL1540" t="inlineStr">
        <is>
          <t>Not reported</t>
        </is>
      </c>
      <c r="AM1540" t="inlineStr">
        <is>
          <t>Not reported</t>
        </is>
      </c>
      <c r="AN1540" t="inlineStr">
        <is>
          <t>Not reported</t>
        </is>
      </c>
      <c r="AO1540" t="inlineStr">
        <is>
          <t>Not reviewed</t>
        </is>
      </c>
      <c r="AP1540" t="inlineStr">
        <is>
          <t>Not reported</t>
        </is>
      </c>
      <c r="AQ1540" t="inlineStr">
        <is>
          <t>Not reported</t>
        </is>
      </c>
      <c r="AR1540" t="inlineStr">
        <is>
          <t>Not reported</t>
        </is>
      </c>
      <c r="AS1540" t="inlineStr">
        <is>
          <t>See abstract</t>
        </is>
      </c>
      <c r="AT1540" t="inlineStr">
        <is>
          <t>Not reviewed</t>
        </is>
      </c>
      <c r="AU1540" t="inlineStr">
        <is>
          <t>Not reviewed</t>
        </is>
      </c>
      <c r="AV1540" t="inlineStr">
        <is>
          <t>Not reviewed</t>
        </is>
      </c>
      <c r="AW1540" t="inlineStr">
        <is>
          <t>Not reviewed</t>
        </is>
      </c>
      <c r="AX1540" t="inlineStr">
        <is>
          <t>Not reported</t>
        </is>
      </c>
      <c r="AY1540" t="inlineStr">
        <is>
          <t>Not reported</t>
        </is>
      </c>
      <c r="AZ1540" t="inlineStr">
        <is>
          <t>Not reported</t>
        </is>
      </c>
      <c r="BA1540" t="inlineStr">
        <is>
          <t>Not reported</t>
        </is>
      </c>
      <c r="BB1540" t="inlineStr">
        <is>
          <t>Not reported</t>
        </is>
      </c>
      <c r="BC1540" t="inlineStr">
        <is>
          <t>Not reported</t>
        </is>
      </c>
      <c r="BD1540" t="inlineStr">
        <is>
          <t>Not reported</t>
        </is>
      </c>
      <c r="BE1540" t="inlineStr">
        <is>
          <t>Not reported</t>
        </is>
      </c>
      <c r="BF1540" t="inlineStr">
        <is>
          <t>Not reported</t>
        </is>
      </c>
      <c r="BG1540" t="inlineStr">
        <is>
          <t>Not reviewed (not included)</t>
        </is>
      </c>
      <c r="BH1540" t="inlineStr">
        <is>
          <t>N/A</t>
        </is>
      </c>
      <c r="BI1540" t="inlineStr">
        <is>
          <t>Not reviewed</t>
        </is>
      </c>
      <c r="BJ1540" t="inlineStr">
        <is>
          <t>Not reviewed</t>
        </is>
      </c>
      <c r="BK1540" t="inlineStr">
        <is>
          <t>Not reviewed</t>
        </is>
      </c>
      <c r="BL1540" t="inlineStr">
        <is>
          <t>Not reviewed</t>
        </is>
      </c>
      <c r="BM1540" t="inlineStr">
        <is>
          <t>Not reviewed (not included)</t>
        </is>
      </c>
      <c r="BN1540" t="inlineStr">
        <is>
          <t>Not Selected for Final 95 (Pending Full Text Review) - Candidate paper not selected for final 95: Passed abstract screening but not included in final selec</t>
        </is>
      </c>
      <c r="BO1540" t="inlineStr">
        <is>
          <t>Abstract-level screening only</t>
        </is>
      </c>
      <c r="BP1540" t="inlineStr">
        <is>
          <t>Not reported</t>
        </is>
      </c>
    </row>
    <row r="1541">
      <c r="A1541" t="inlineStr">
        <is>
          <t>Mortality prediction for ICU patients with mental disorders using large language models ensemble and unstructured medical notes</t>
        </is>
      </c>
      <c r="B1541" t="n">
        <v>2025</v>
      </c>
      <c r="C1541" t="inlineStr">
        <is>
          <t>Not checked</t>
        </is>
      </c>
      <c r="D1541" t="inlineStr">
        <is>
          <t>Not checked</t>
        </is>
      </c>
      <c r="E1541" t="inlineStr">
        <is>
          <t>10.1371/JOURNAL.PONE.0332134</t>
        </is>
      </c>
      <c r="F1541" t="inlineStr">
        <is>
          <t>Assessing mortality risk in the intensive care unit (ICU) is crucial for improving clinical outcomes and management strategies. Conventional artificial intelligence studies often neglect vital clinical information contained in unstructured medical notes. Recently, large language models (LLMs) have achieved leading-edge performance in natural language processing tasks, though each model has limitations stemming from its architecture and pre-training. The ensemble of heterogeneous language models, including both conventional LMs and LLMs, effectively addresses these constraints. The study introduces a predictive ensemble classifier using a decision fusion approach of diverse medical LLMs and LMs, including Asclepius, Meditron, GatorTron, and PubMedBERT. These models, fine-tuned with multimodal data from the medical records of 11,914 individuals diagnosed with various mental disorders from the MIMIC-IV dataset, enhance the diversity of the resulting ensemble model. The performance of our multimodal ensemble model was rigorously evaluated, delivering superior results compared to individual LLM and LM models based on single modalities. Our study underscores the substantial influence of language models on mental health management in the ICU, advocating for advanced clinical decision-making techniques that integrate unstructured medical texts with language models to enhance patient outcomes. © 2025 Nazih et al. This is an open access article distributed under the terms of the Creative Commons Attribution License, which permits unrestricted use, distribution, and reproduction in any medium, provided the original author and source are credited.</t>
        </is>
      </c>
      <c r="G1541" t="inlineStr">
        <is>
          <t>Unimodal</t>
        </is>
      </c>
      <c r="H1541" t="inlineStr">
        <is>
          <t>See abstract</t>
        </is>
      </c>
      <c r="I1541" t="inlineStr">
        <is>
          <t>See abstract</t>
        </is>
      </c>
      <c r="J1541" t="inlineStr">
        <is>
          <t>See abstract (AI/ML)</t>
        </is>
      </c>
      <c r="K1541" t="inlineStr">
        <is>
          <t>See abstract</t>
        </is>
      </c>
      <c r="M1541" t="inlineStr">
        <is>
          <t>See abstract</t>
        </is>
      </c>
      <c r="N1541" t="inlineStr">
        <is>
          <t>See abstract</t>
        </is>
      </c>
      <c r="O1541" t="inlineStr">
        <is>
          <t>Not verified from abstract</t>
        </is>
      </c>
      <c r="P1541" t="inlineStr">
        <is>
          <t>See abstract</t>
        </is>
      </c>
      <c r="Q1541" t="inlineStr">
        <is>
          <t>See abstract</t>
        </is>
      </c>
      <c r="R1541" t="inlineStr">
        <is>
          <t>Not reviewed (not included)</t>
        </is>
      </c>
      <c r="S1541" t="inlineStr">
        <is>
          <t>Not reviewed (not included)</t>
        </is>
      </c>
      <c r="T1541" t="inlineStr">
        <is>
          <t>Abstract screening only. Non-ADHD Focused</t>
        </is>
      </c>
      <c r="U1541" t="inlineStr">
        <is>
          <t>EXCLUDE</t>
        </is>
      </c>
      <c r="V1541" t="inlineStr">
        <is>
          <t>E2-Not ADHD focused: Neither title nor abstract mentions ADHD or attention-deficit/hyperactivity</t>
        </is>
      </c>
      <c r="W1541" t="inlineStr">
        <is>
          <t>Excluded: Not ADHD Focused</t>
        </is>
      </c>
      <c r="X1541" t="inlineStr">
        <is>
          <t>Not assessed from abstract</t>
        </is>
      </c>
      <c r="Y1541" t="inlineStr">
        <is>
          <t>Scopus</t>
        </is>
      </c>
      <c r="Z1541" t="inlineStr">
        <is>
          <t>Not determined from abstract</t>
        </is>
      </c>
      <c r="AB1541" t="inlineStr">
        <is>
          <t>Not assessed (not included)</t>
        </is>
      </c>
      <c r="AC1541" t="inlineStr">
        <is>
          <t>Not assessed (not included)</t>
        </is>
      </c>
      <c r="AD1541" t="inlineStr">
        <is>
          <t>Nazih W.; Abuhmed T.; Alharbi M.; El-Sappagh S.</t>
        </is>
      </c>
      <c r="AF1541" t="inlineStr">
        <is>
          <t>Gold OA (PLOS)</t>
        </is>
      </c>
      <c r="AH1541" t="inlineStr">
        <is>
          <t>Not assessed</t>
        </is>
      </c>
      <c r="AI1541" t="inlineStr">
        <is>
          <t>Not reported</t>
        </is>
      </c>
      <c r="AJ1541" t="inlineStr">
        <is>
          <t>Not reported</t>
        </is>
      </c>
      <c r="AK1541" t="inlineStr">
        <is>
          <t>Not reported</t>
        </is>
      </c>
      <c r="AL1541" t="inlineStr">
        <is>
          <t>Not reported</t>
        </is>
      </c>
      <c r="AM1541" t="inlineStr">
        <is>
          <t>Not reported</t>
        </is>
      </c>
      <c r="AN1541" t="inlineStr">
        <is>
          <t>Not reported</t>
        </is>
      </c>
      <c r="AO1541" t="inlineStr">
        <is>
          <t>Not reviewed</t>
        </is>
      </c>
      <c r="AP1541" t="inlineStr">
        <is>
          <t>Not reported</t>
        </is>
      </c>
      <c r="AQ1541" t="inlineStr">
        <is>
          <t>Not reported</t>
        </is>
      </c>
      <c r="AR1541" t="inlineStr">
        <is>
          <t>Not reported</t>
        </is>
      </c>
      <c r="AS1541" t="inlineStr">
        <is>
          <t>See abstract</t>
        </is>
      </c>
      <c r="AT1541" t="inlineStr">
        <is>
          <t>Not reviewed</t>
        </is>
      </c>
      <c r="AU1541" t="inlineStr">
        <is>
          <t>Not reviewed</t>
        </is>
      </c>
      <c r="AV1541" t="inlineStr">
        <is>
          <t>Not reviewed</t>
        </is>
      </c>
      <c r="AW1541" t="inlineStr">
        <is>
          <t>Not reviewed</t>
        </is>
      </c>
      <c r="AX1541" t="inlineStr">
        <is>
          <t>Not reported</t>
        </is>
      </c>
      <c r="AY1541" t="inlineStr">
        <is>
          <t>Not reported</t>
        </is>
      </c>
      <c r="AZ1541" t="inlineStr">
        <is>
          <t>Not reported</t>
        </is>
      </c>
      <c r="BA1541" t="inlineStr">
        <is>
          <t>Not reported</t>
        </is>
      </c>
      <c r="BB1541" t="inlineStr">
        <is>
          <t>Not reported</t>
        </is>
      </c>
      <c r="BC1541" t="inlineStr">
        <is>
          <t>Not reported</t>
        </is>
      </c>
      <c r="BD1541" t="inlineStr">
        <is>
          <t>Not reported</t>
        </is>
      </c>
      <c r="BE1541" t="inlineStr">
        <is>
          <t>Not reported</t>
        </is>
      </c>
      <c r="BF1541" t="inlineStr">
        <is>
          <t>Not reported</t>
        </is>
      </c>
      <c r="BG1541" t="inlineStr">
        <is>
          <t>Not reviewed (not included)</t>
        </is>
      </c>
      <c r="BH1541" t="inlineStr">
        <is>
          <t>N/A</t>
        </is>
      </c>
      <c r="BI1541" t="inlineStr">
        <is>
          <t>Not reviewed</t>
        </is>
      </c>
      <c r="BJ1541" t="inlineStr">
        <is>
          <t>Not reviewed</t>
        </is>
      </c>
      <c r="BK1541" t="inlineStr">
        <is>
          <t>Not reviewed</t>
        </is>
      </c>
      <c r="BL1541" t="inlineStr">
        <is>
          <t>Not reviewed</t>
        </is>
      </c>
      <c r="BM1541" t="inlineStr">
        <is>
          <t>Not reviewed (not included)</t>
        </is>
      </c>
      <c r="BN1541" t="inlineStr">
        <is>
          <t>Non-ADHD Focused - E2-Not ADHD focused: Neither title nor abstract mentions ADHD or attention-deficit/hyperactivity</t>
        </is>
      </c>
      <c r="BO1541" t="inlineStr">
        <is>
          <t>Abstract-level screening only</t>
        </is>
      </c>
      <c r="BP1541" t="inlineStr">
        <is>
          <t>Not reported</t>
        </is>
      </c>
    </row>
    <row r="1542">
      <c r="A1542" t="inlineStr">
        <is>
          <t>ViT-BiLSTM Multimodal Learning for Paediatric ADHD Recognition: Integrating Wearable Sensor Data with Clinical Profiles</t>
        </is>
      </c>
      <c r="B1542" t="n">
        <v>2025</v>
      </c>
      <c r="C1542" t="inlineStr">
        <is>
          <t>Not checked</t>
        </is>
      </c>
      <c r="D1542" t="inlineStr">
        <is>
          <t>Not checked</t>
        </is>
      </c>
      <c r="E1542" t="inlineStr">
        <is>
          <t>10.3390/S25206459</t>
        </is>
      </c>
      <c r="F1542" t="inlineStr">
        <is>
          <t>Highlights: What are the main findings? We propose a cross-attention multimodal framework that maps wrist-sensor time series to Gramian Angular Field (GAF) images, learns spatiotemporal representations with a Vision Transformer Bidirectional Long Short-Term Memory (ViT-BiLSTM) encoder, and uses cross-attention to align image and clinical representations while suppressing noise, thereby improving attention-deficit/hyperactivity disorder (ADHD) recognition. Compared with late concatenation and dual-stream baselines, cross-attention fusion achieves higher and more stable ADHD recognition accuracy across cross-validation folds. What is the implication of the main finding? Integrating wearable data with lightweight clinical profiles enables scalable, objective ADHD screening in naturalistic, free-living settings. Using consumer wearables and brief clinical inputs, we can run low-cost ADHD screening in schools and communities, reducing referral delays and missed or wrong referrals; because devices are widely available and the workflow is light, it also scales in resource-limited settings and supports population-level screening for public-health planning. ADHD classification has traditionally relied on accelerometer-derived tabular features, which summarise static activity but fail to capture spatial-temporal patterns, potentially limiting model performance. We developed a multimodal deep learning framework that transforms raw accelerometer signals into images and integrates them with clinical tabular data, enabling the joint exploration of dynamic activity patterns and static clinical characteristics. Data were collected from children aged 7–13 years, including accelerometer recordings from Apple Watches and clinical measures from standardised questionnaires. Deep learning models for image feature extraction and multiple fusion strategies were evaluated to identify the most effective representation and integration method. Our analyses indicated that combining activity ima</t>
        </is>
      </c>
      <c r="G1542" t="inlineStr">
        <is>
          <t>Unimodal</t>
        </is>
      </c>
      <c r="H1542" t="inlineStr">
        <is>
          <t>See abstract</t>
        </is>
      </c>
      <c r="I1542" t="inlineStr">
        <is>
          <t>See abstract</t>
        </is>
      </c>
      <c r="J1542" t="inlineStr">
        <is>
          <t>See abstract (AI/ML)</t>
        </is>
      </c>
      <c r="K1542" t="inlineStr">
        <is>
          <t>See abstract</t>
        </is>
      </c>
      <c r="M1542" t="inlineStr">
        <is>
          <t>See abstract</t>
        </is>
      </c>
      <c r="N1542" t="inlineStr">
        <is>
          <t>See abstract</t>
        </is>
      </c>
      <c r="O1542" t="inlineStr">
        <is>
          <t>Not verified from abstract</t>
        </is>
      </c>
      <c r="P1542" t="inlineStr">
        <is>
          <t>See abstract</t>
        </is>
      </c>
      <c r="Q1542" t="inlineStr">
        <is>
          <t>See abstract</t>
        </is>
      </c>
      <c r="R1542" t="inlineStr">
        <is>
          <t>Not reviewed (not included)</t>
        </is>
      </c>
      <c r="S1542" t="inlineStr">
        <is>
          <t>Not reviewed (not included)</t>
        </is>
      </c>
      <c r="T1542" t="inlineStr">
        <is>
          <t>Abstract screening only. Not Selected for Final 95 (Pending Full Text Review)</t>
        </is>
      </c>
      <c r="U1542" t="inlineStr">
        <is>
          <t>EXCLUDE</t>
        </is>
      </c>
      <c r="V15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42" t="inlineStr">
        <is>
          <t>Excluded: Other Criterion</t>
        </is>
      </c>
      <c r="X1542" t="inlineStr">
        <is>
          <t>Not assessed from abstract</t>
        </is>
      </c>
      <c r="Y1542" t="inlineStr">
        <is>
          <t>Scopus</t>
        </is>
      </c>
      <c r="Z1542" t="inlineStr">
        <is>
          <t>Not determined from abstract</t>
        </is>
      </c>
      <c r="AB1542" t="inlineStr">
        <is>
          <t>Not assessed (not included)</t>
        </is>
      </c>
      <c r="AC1542" t="inlineStr">
        <is>
          <t>Not assessed (not included)</t>
        </is>
      </c>
      <c r="AD1542" t="inlineStr">
        <is>
          <t>Wang L.; Yang G.</t>
        </is>
      </c>
      <c r="AF1542" t="inlineStr">
        <is>
          <t>Gold OA (MDPI)</t>
        </is>
      </c>
      <c r="AH1542" t="inlineStr">
        <is>
          <t>Not assessed</t>
        </is>
      </c>
      <c r="AI1542" t="inlineStr">
        <is>
          <t>Not reported</t>
        </is>
      </c>
      <c r="AJ1542" t="inlineStr">
        <is>
          <t>Not reported</t>
        </is>
      </c>
      <c r="AK1542" t="inlineStr">
        <is>
          <t>Not reported</t>
        </is>
      </c>
      <c r="AL1542" t="inlineStr">
        <is>
          <t>Not reported</t>
        </is>
      </c>
      <c r="AM1542" t="inlineStr">
        <is>
          <t>Not reported</t>
        </is>
      </c>
      <c r="AN1542" t="inlineStr">
        <is>
          <t>Not reported</t>
        </is>
      </c>
      <c r="AO1542" t="inlineStr">
        <is>
          <t>Not reviewed</t>
        </is>
      </c>
      <c r="AP1542" t="inlineStr">
        <is>
          <t>Not reported</t>
        </is>
      </c>
      <c r="AQ1542" t="inlineStr">
        <is>
          <t>Not reported</t>
        </is>
      </c>
      <c r="AR1542" t="inlineStr">
        <is>
          <t>Not reported</t>
        </is>
      </c>
      <c r="AS1542" t="inlineStr">
        <is>
          <t>See abstract</t>
        </is>
      </c>
      <c r="AT1542" t="inlineStr">
        <is>
          <t>Not reviewed</t>
        </is>
      </c>
      <c r="AU1542" t="inlineStr">
        <is>
          <t>Not reviewed</t>
        </is>
      </c>
      <c r="AV1542" t="inlineStr">
        <is>
          <t>Not reviewed</t>
        </is>
      </c>
      <c r="AW1542" t="inlineStr">
        <is>
          <t>Not reviewed</t>
        </is>
      </c>
      <c r="AX1542" t="inlineStr">
        <is>
          <t>Not reported</t>
        </is>
      </c>
      <c r="AY1542" t="inlineStr">
        <is>
          <t>Not reported</t>
        </is>
      </c>
      <c r="AZ1542" t="inlineStr">
        <is>
          <t>Not reported</t>
        </is>
      </c>
      <c r="BA1542" t="inlineStr">
        <is>
          <t>Not reported</t>
        </is>
      </c>
      <c r="BB1542" t="inlineStr">
        <is>
          <t>Not reported</t>
        </is>
      </c>
      <c r="BC1542" t="inlineStr">
        <is>
          <t>Not reported</t>
        </is>
      </c>
      <c r="BD1542" t="inlineStr">
        <is>
          <t>Not reported</t>
        </is>
      </c>
      <c r="BE1542" t="inlineStr">
        <is>
          <t>Not reported</t>
        </is>
      </c>
      <c r="BF1542" t="inlineStr">
        <is>
          <t>Not reported</t>
        </is>
      </c>
      <c r="BG1542" t="inlineStr">
        <is>
          <t>Not reviewed (not included)</t>
        </is>
      </c>
      <c r="BH1542" t="inlineStr">
        <is>
          <t>N/A</t>
        </is>
      </c>
      <c r="BI1542" t="inlineStr">
        <is>
          <t>Not reviewed</t>
        </is>
      </c>
      <c r="BJ1542" t="inlineStr">
        <is>
          <t>Not reviewed</t>
        </is>
      </c>
      <c r="BK1542" t="inlineStr">
        <is>
          <t>Not reviewed</t>
        </is>
      </c>
      <c r="BL1542" t="inlineStr">
        <is>
          <t>Not reviewed</t>
        </is>
      </c>
      <c r="BM1542" t="inlineStr">
        <is>
          <t>Not reviewed (not included)</t>
        </is>
      </c>
      <c r="BN1542" t="inlineStr">
        <is>
          <t>Not Selected for Final 95 (Pending Full Text Review) - Candidate paper not selected for final 95: Passed abstract screening but not included in final selec</t>
        </is>
      </c>
      <c r="BO1542" t="inlineStr">
        <is>
          <t>Abstract-level screening only</t>
        </is>
      </c>
      <c r="BP1542" t="inlineStr">
        <is>
          <t>6440</t>
        </is>
      </c>
    </row>
    <row r="1543">
      <c r="A1543" t="inlineStr">
        <is>
          <t>Investigation of Sentiment Analysis for the Diagnosis of ADHD</t>
        </is>
      </c>
      <c r="B1543" t="n">
        <v>2025</v>
      </c>
      <c r="C1543" t="inlineStr">
        <is>
          <t>Not checked</t>
        </is>
      </c>
      <c r="D1543" t="inlineStr">
        <is>
          <t>Not checked</t>
        </is>
      </c>
      <c r="E1543" t="inlineStr">
        <is>
          <t>10.1007/S42979-025-04175-Y</t>
        </is>
      </c>
      <c r="F1543" t="inlineStr">
        <is>
          <t>Attention-deficit/hyperactivity disorder (ADHD) is a neurodevelopmental condition that affects people from every age group, that can be identified by many traits, including impulsivity, hyperactivity, and inattention. It is one of the most prevalent disorders in children, (global prevalence of 5–7%) however when continued into adulthood, it may affect social functioning, employment, and education. Accurate diagnosis of ADHD is challenging because there are many subtle symptoms and behavioral pattern assessments are subjective in nature. The objective of this study is to develop a machine learning and deep learning model that uses sentiment analysis from various textual sources for detecting ADHD and hence empowers the traditional diagnosis methods and helping healthcare workers as well as patients. The methodology used here involves data acquisition from multiple sources, preprocessing, and then the application of boosting ensemble of support vector machine (SVM) classifiers, Gaussian naive Bayes (NB) models, and then a voting ensemble technique. Additionally, a deep learning model was built using an advanced BERT transformer model with neural network architecture, which excels in capturing patterns in textual data and gives higher accuracy and precision compared to traditional machine learning models. This approach enhances diagnostic accuracy and offers a more scalable solution for ADHD detection in the future. © The Author(s), under exclusive licence to Springer Nature Singapore Pte Ltd. 2025.</t>
        </is>
      </c>
      <c r="G1543" t="inlineStr">
        <is>
          <t>Unimodal</t>
        </is>
      </c>
      <c r="H1543" t="inlineStr">
        <is>
          <t>See abstract</t>
        </is>
      </c>
      <c r="I1543" t="inlineStr">
        <is>
          <t>See abstract</t>
        </is>
      </c>
      <c r="J1543" t="inlineStr">
        <is>
          <t>See abstract (AI/ML)</t>
        </is>
      </c>
      <c r="K1543" t="inlineStr">
        <is>
          <t>See abstract</t>
        </is>
      </c>
      <c r="M1543" t="inlineStr">
        <is>
          <t>See abstract</t>
        </is>
      </c>
      <c r="N1543" t="inlineStr">
        <is>
          <t>See abstract</t>
        </is>
      </c>
      <c r="O1543" t="inlineStr">
        <is>
          <t>Not verified from abstract</t>
        </is>
      </c>
      <c r="P1543" t="inlineStr">
        <is>
          <t>See abstract</t>
        </is>
      </c>
      <c r="Q1543" t="inlineStr">
        <is>
          <t>See abstract</t>
        </is>
      </c>
      <c r="R1543" t="inlineStr">
        <is>
          <t>Not reviewed (not included)</t>
        </is>
      </c>
      <c r="S1543" t="inlineStr">
        <is>
          <t>Not reviewed (not included)</t>
        </is>
      </c>
      <c r="T1543" t="inlineStr">
        <is>
          <t>Abstract screening only. Not Selected for Final 95 (Pending Full Text Review)</t>
        </is>
      </c>
      <c r="U1543" t="inlineStr">
        <is>
          <t>EXCLUDE</t>
        </is>
      </c>
      <c r="V15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43" t="inlineStr">
        <is>
          <t>Excluded: Other Criterion</t>
        </is>
      </c>
      <c r="X1543" t="inlineStr">
        <is>
          <t>Not assessed from abstract</t>
        </is>
      </c>
      <c r="Y1543" t="inlineStr">
        <is>
          <t>Scopus</t>
        </is>
      </c>
      <c r="Z1543" t="inlineStr">
        <is>
          <t>Not determined from abstract</t>
        </is>
      </c>
      <c r="AB1543" t="inlineStr">
        <is>
          <t>Not assessed (not included)</t>
        </is>
      </c>
      <c r="AC1543" t="inlineStr">
        <is>
          <t>Not assessed (not included)</t>
        </is>
      </c>
      <c r="AD1543" t="inlineStr">
        <is>
          <t>Patel R.; Dwivedi K.; Singh R.; Tiwary I.; Muniraj M.; Adhikari M.S.; Tripathi S.K.</t>
        </is>
      </c>
      <c r="AF1543" t="inlineStr">
        <is>
          <t>Hybrid OA (Springer)</t>
        </is>
      </c>
      <c r="AH1543" t="inlineStr">
        <is>
          <t>Not assessed</t>
        </is>
      </c>
      <c r="AI1543" t="inlineStr">
        <is>
          <t>Not reported</t>
        </is>
      </c>
      <c r="AJ1543" t="inlineStr">
        <is>
          <t>Not reported</t>
        </is>
      </c>
      <c r="AK1543" t="inlineStr">
        <is>
          <t>Not reported</t>
        </is>
      </c>
      <c r="AL1543" t="inlineStr">
        <is>
          <t>Not reported</t>
        </is>
      </c>
      <c r="AM1543" t="inlineStr">
        <is>
          <t>Not reported</t>
        </is>
      </c>
      <c r="AN1543" t="inlineStr">
        <is>
          <t>Not reported</t>
        </is>
      </c>
      <c r="AO1543" t="inlineStr">
        <is>
          <t>Not reviewed</t>
        </is>
      </c>
      <c r="AP1543" t="inlineStr">
        <is>
          <t>Not reported</t>
        </is>
      </c>
      <c r="AQ1543" t="inlineStr">
        <is>
          <t>Not reported</t>
        </is>
      </c>
      <c r="AR1543" t="inlineStr">
        <is>
          <t>Not reported</t>
        </is>
      </c>
      <c r="AS1543" t="inlineStr">
        <is>
          <t>See abstract</t>
        </is>
      </c>
      <c r="AT1543" t="inlineStr">
        <is>
          <t>Not reviewed</t>
        </is>
      </c>
      <c r="AU1543" t="inlineStr">
        <is>
          <t>Not reviewed</t>
        </is>
      </c>
      <c r="AV1543" t="inlineStr">
        <is>
          <t>Not reviewed</t>
        </is>
      </c>
      <c r="AW1543" t="inlineStr">
        <is>
          <t>Not reviewed</t>
        </is>
      </c>
      <c r="AX1543" t="inlineStr">
        <is>
          <t>Not reported</t>
        </is>
      </c>
      <c r="AY1543" t="inlineStr">
        <is>
          <t>Not reported</t>
        </is>
      </c>
      <c r="AZ1543" t="inlineStr">
        <is>
          <t>Not reported</t>
        </is>
      </c>
      <c r="BA1543" t="inlineStr">
        <is>
          <t>Not reported</t>
        </is>
      </c>
      <c r="BB1543" t="inlineStr">
        <is>
          <t>Not reported</t>
        </is>
      </c>
      <c r="BC1543" t="inlineStr">
        <is>
          <t>Not reported</t>
        </is>
      </c>
      <c r="BD1543" t="inlineStr">
        <is>
          <t>Not reported</t>
        </is>
      </c>
      <c r="BE1543" t="inlineStr">
        <is>
          <t>Not reported</t>
        </is>
      </c>
      <c r="BF1543" t="inlineStr">
        <is>
          <t>Not reported</t>
        </is>
      </c>
      <c r="BG1543" t="inlineStr">
        <is>
          <t>Not reviewed (not included)</t>
        </is>
      </c>
      <c r="BH1543" t="inlineStr">
        <is>
          <t>N/A</t>
        </is>
      </c>
      <c r="BI1543" t="inlineStr">
        <is>
          <t>Not reviewed</t>
        </is>
      </c>
      <c r="BJ1543" t="inlineStr">
        <is>
          <t>Not reviewed</t>
        </is>
      </c>
      <c r="BK1543" t="inlineStr">
        <is>
          <t>Not reviewed</t>
        </is>
      </c>
      <c r="BL1543" t="inlineStr">
        <is>
          <t>Not reviewed</t>
        </is>
      </c>
      <c r="BM1543" t="inlineStr">
        <is>
          <t>Not reviewed (not included)</t>
        </is>
      </c>
      <c r="BN1543" t="inlineStr">
        <is>
          <t>Not Selected for Final 95 (Pending Full Text Review) - Candidate paper not selected for final 95: Passed abstract screening but not included in final selec</t>
        </is>
      </c>
      <c r="BO1543" t="inlineStr">
        <is>
          <t>Abstract-level screening only</t>
        </is>
      </c>
      <c r="BP1543" t="inlineStr">
        <is>
          <t>628</t>
        </is>
      </c>
    </row>
    <row r="1544">
      <c r="A1544" t="inlineStr">
        <is>
          <t>Machine learning model for reproducing subjective sensations and alleviating sound-induced stress in individuals with developmental disorders</t>
        </is>
      </c>
      <c r="B1544" t="n">
        <v>2025</v>
      </c>
      <c r="C1544" t="inlineStr">
        <is>
          <t>Not checked</t>
        </is>
      </c>
      <c r="D1544" t="inlineStr">
        <is>
          <t>Not checked</t>
        </is>
      </c>
      <c r="E1544" t="inlineStr">
        <is>
          <t>10.3389/FPSYT.2025.1412019</t>
        </is>
      </c>
      <c r="F1544" t="inlineStr">
        <is>
          <t xml:space="preserve">Introduction: An everyday challenge frequently encountered by individuals with developmental disorders is auditory hypersensitivity, which causes distress in response to certain sounds and the overall sound environment. This study developed deep neural network (DNN) models to address this issue. One model predicts changes in subjective sound perception to quantify auditory hypersensitivity characteristics, while the other determines the modifications needed to sound stimuli to alleviate stress. These models are expected to serve as a foundation for personalized support systems for individuals with developmental disorders experiencing auditory hypersensitivity. Methods: Experiments were conducted with participants diagnosed with autism spectrum disorder or attention deficit hyperactivity disorder who exhibited auditory hypersensitivity (the developmental disorders group, DD) and a control group without developmental disorders (the typically developing group, TD). Participants were asked to indicate either “how they perceived the sound in similar past situations” (Recollection task) or “how the sound should be modified to reduce stress” (Easing task) by applying various auditory filters to the input auditory stimulus. For both tasks, the DNN models were trained to predict the filter settings and subjective stress ratings based on the input stimulus, and the performance and accuracy of these predictions were evaluated. Results: Three main findings were obtained. (a) Significant reductions in stress ratings were observed in the Easing task compared to the Recollection task. (b) The prediction models successfully estimated stress ratings, achieving a correlation coefficient of approximately 0.4 to 0.7 with the actual values. (c) Differences were observed in the performance of parameter predictions depending on whether data from the entire participant pool were used or whether data were analyzed separately for the DD and TD groups. Discussion: These findings suggest that </t>
        </is>
      </c>
      <c r="G1544" t="inlineStr">
        <is>
          <t>Unimodal</t>
        </is>
      </c>
      <c r="H1544" t="inlineStr">
        <is>
          <t>See abstract</t>
        </is>
      </c>
      <c r="I1544" t="inlineStr">
        <is>
          <t>See abstract</t>
        </is>
      </c>
      <c r="J1544" t="inlineStr">
        <is>
          <t>See abstract (AI/ML)</t>
        </is>
      </c>
      <c r="K1544" t="inlineStr">
        <is>
          <t>See abstract</t>
        </is>
      </c>
      <c r="M1544" t="inlineStr">
        <is>
          <t>See abstract</t>
        </is>
      </c>
      <c r="N1544" t="inlineStr">
        <is>
          <t>See abstract</t>
        </is>
      </c>
      <c r="O1544" t="inlineStr">
        <is>
          <t>Not verified from abstract</t>
        </is>
      </c>
      <c r="P1544" t="inlineStr">
        <is>
          <t>See abstract</t>
        </is>
      </c>
      <c r="Q1544" t="inlineStr">
        <is>
          <t>See abstract</t>
        </is>
      </c>
      <c r="R1544" t="inlineStr">
        <is>
          <t>Not reviewed (not included)</t>
        </is>
      </c>
      <c r="S1544" t="inlineStr">
        <is>
          <t>Not reviewed (not included)</t>
        </is>
      </c>
      <c r="T1544" t="inlineStr">
        <is>
          <t>Abstract screening only. Not Selected for Final 95 (Pending Full Text Review)</t>
        </is>
      </c>
      <c r="U1544" t="inlineStr">
        <is>
          <t>EXCLUDE</t>
        </is>
      </c>
      <c r="V154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44" t="inlineStr">
        <is>
          <t>Excluded: Other Criterion</t>
        </is>
      </c>
      <c r="X1544" t="inlineStr">
        <is>
          <t>Not assessed from abstract</t>
        </is>
      </c>
      <c r="Y1544" t="inlineStr">
        <is>
          <t>Scopus</t>
        </is>
      </c>
      <c r="Z1544" t="inlineStr">
        <is>
          <t>Not determined from abstract</t>
        </is>
      </c>
      <c r="AB1544" t="inlineStr">
        <is>
          <t>Not assessed (not included)</t>
        </is>
      </c>
      <c r="AC1544" t="inlineStr">
        <is>
          <t>Not assessed (not included)</t>
        </is>
      </c>
      <c r="AD1544" t="inlineStr">
        <is>
          <t>Ichikawa I.; Nagai Y.; Kuniyoshi Y.; Wada M.</t>
        </is>
      </c>
      <c r="AF1544" t="inlineStr">
        <is>
          <t>Gold OA (Frontiers)</t>
        </is>
      </c>
      <c r="AH1544" t="inlineStr">
        <is>
          <t>Not assessed</t>
        </is>
      </c>
      <c r="AI1544" t="inlineStr">
        <is>
          <t>Not reported</t>
        </is>
      </c>
      <c r="AJ1544" t="inlineStr">
        <is>
          <t>Not reported</t>
        </is>
      </c>
      <c r="AK1544" t="inlineStr">
        <is>
          <t>Not reported</t>
        </is>
      </c>
      <c r="AL1544" t="inlineStr">
        <is>
          <t>Not reported</t>
        </is>
      </c>
      <c r="AM1544" t="inlineStr">
        <is>
          <t>Not reported</t>
        </is>
      </c>
      <c r="AN1544" t="inlineStr">
        <is>
          <t>Not reported</t>
        </is>
      </c>
      <c r="AO1544" t="inlineStr">
        <is>
          <t>Not reviewed</t>
        </is>
      </c>
      <c r="AP1544" t="inlineStr">
        <is>
          <t>Not reported</t>
        </is>
      </c>
      <c r="AQ1544" t="inlineStr">
        <is>
          <t>Not reported</t>
        </is>
      </c>
      <c r="AR1544" t="inlineStr">
        <is>
          <t>Not reported</t>
        </is>
      </c>
      <c r="AS1544" t="inlineStr">
        <is>
          <t>See abstract</t>
        </is>
      </c>
      <c r="AT1544" t="inlineStr">
        <is>
          <t>Not reviewed</t>
        </is>
      </c>
      <c r="AU1544" t="inlineStr">
        <is>
          <t>Not reviewed</t>
        </is>
      </c>
      <c r="AV1544" t="inlineStr">
        <is>
          <t>Not reviewed</t>
        </is>
      </c>
      <c r="AW1544" t="inlineStr">
        <is>
          <t>Not reviewed</t>
        </is>
      </c>
      <c r="AX1544" t="inlineStr">
        <is>
          <t>Not reported</t>
        </is>
      </c>
      <c r="AY1544" t="inlineStr">
        <is>
          <t>Not reported</t>
        </is>
      </c>
      <c r="AZ1544" t="inlineStr">
        <is>
          <t>Not reported</t>
        </is>
      </c>
      <c r="BA1544" t="inlineStr">
        <is>
          <t>Not reported</t>
        </is>
      </c>
      <c r="BB1544" t="inlineStr">
        <is>
          <t>Not reported</t>
        </is>
      </c>
      <c r="BC1544" t="inlineStr">
        <is>
          <t>Not reported</t>
        </is>
      </c>
      <c r="BD1544" t="inlineStr">
        <is>
          <t>Not reported</t>
        </is>
      </c>
      <c r="BE1544" t="inlineStr">
        <is>
          <t>Not reported</t>
        </is>
      </c>
      <c r="BF1544" t="inlineStr">
        <is>
          <t>Not reported</t>
        </is>
      </c>
      <c r="BG1544" t="inlineStr">
        <is>
          <t>Not reviewed (not included)</t>
        </is>
      </c>
      <c r="BH1544" t="inlineStr">
        <is>
          <t>N/A</t>
        </is>
      </c>
      <c r="BI1544" t="inlineStr">
        <is>
          <t>Not reviewed</t>
        </is>
      </c>
      <c r="BJ1544" t="inlineStr">
        <is>
          <t>Not reviewed</t>
        </is>
      </c>
      <c r="BK1544" t="inlineStr">
        <is>
          <t>Not reviewed</t>
        </is>
      </c>
      <c r="BL1544" t="inlineStr">
        <is>
          <t>Not reviewed</t>
        </is>
      </c>
      <c r="BM1544" t="inlineStr">
        <is>
          <t>Not reviewed (not included)</t>
        </is>
      </c>
      <c r="BN1544" t="inlineStr">
        <is>
          <t>Not Selected for Final 95 (Pending Full Text Review) - Candidate paper not selected for final 95: Passed abstract screening but not included in final selec</t>
        </is>
      </c>
      <c r="BO1544" t="inlineStr">
        <is>
          <t>Abstract-level screening only</t>
        </is>
      </c>
      <c r="BP1544" t="inlineStr">
        <is>
          <t>Not reported</t>
        </is>
      </c>
    </row>
    <row r="1545">
      <c r="A1545" t="inlineStr">
        <is>
          <t>Comparing random forest and elastic net models to predict substance use disorder transitions in participants with cannabis and stimulant use: Evidence from the All of Us cohort</t>
        </is>
      </c>
      <c r="B1545" t="n">
        <v>2026</v>
      </c>
      <c r="C1545" t="inlineStr">
        <is>
          <t>Not checked</t>
        </is>
      </c>
      <c r="D1545" t="inlineStr">
        <is>
          <t>Not checked</t>
        </is>
      </c>
      <c r="E1545" t="inlineStr">
        <is>
          <t>10.1016/J.DRUGALCDEP.2025.113012</t>
        </is>
      </c>
      <c r="F1545" t="inlineStr">
        <is>
          <t>Background: Predicting progression from substance use to substance use disorder (SUD) is challenging, particularly for participants with cannabis and stimulant use who follow distinct risk trajectories. Machine learning enables integration of demographic, behavioral, wearable-derived, and social determinants of health (SDoH) data, yet few studies have compared linear and non-linear approaches in large, diverse populations. Methods: Data came from the All of Us Research Program, a nationwide cohort integrating electronic health records, surveys, wearable metrics, and SDoH. Individuals with baseline cannabis or stimulant use were followed for incident SUD diagnoses. Predictors included demographics, wearable-derived activity and sleep, and SDoH domains (income, food insecurity, housing instability, transportation barriers). Elastic net (EN) logistic regression and random forest (RF) models were trained separately within cannabis and stimulant cohorts. Discrimination was evaluated on independent test sets using the area under the receiver operating characteristic curve (AUC) and compared with the DeLong test. Results: For participants with cannabis use, EN and RF showed similar performance (AUC = 0.740 vs. 0.741; DeLong p = 0.764). For participants with stimulant use, RF achieved AUC = 0.732 vs. EN = 0.698; DeLong p = 0.219. Demographic variables were the strongest predictors across models. SDoH indicators—particularly income—contributed substantially to prediction, while wearable-derived metrics provided incremental explanatory value primarily in EN models, with limited independent contribution in RF. Conclusions: EN and RF models achieved moderate prediction of SUD transitions. Incorporating SDoH and wearable-derived data enhanced interpretability and risk stratification, particularly in linear models, underscoring substance-specific pathways and the utility of multimodal frameworks for developing precision prevention strategies. © 2025 The Author(s)</t>
        </is>
      </c>
      <c r="G1545" t="inlineStr">
        <is>
          <t>Unimodal</t>
        </is>
      </c>
      <c r="H1545" t="inlineStr">
        <is>
          <t>See abstract</t>
        </is>
      </c>
      <c r="I1545" t="inlineStr">
        <is>
          <t>See abstract</t>
        </is>
      </c>
      <c r="J1545" t="inlineStr">
        <is>
          <t>See abstract (AI/ML)</t>
        </is>
      </c>
      <c r="K1545" t="inlineStr">
        <is>
          <t>See abstract</t>
        </is>
      </c>
      <c r="M1545" t="inlineStr">
        <is>
          <t>See abstract</t>
        </is>
      </c>
      <c r="N1545" t="inlineStr">
        <is>
          <t>See abstract</t>
        </is>
      </c>
      <c r="O1545" t="inlineStr">
        <is>
          <t>Not verified from abstract</t>
        </is>
      </c>
      <c r="P1545" t="inlineStr">
        <is>
          <t>See abstract</t>
        </is>
      </c>
      <c r="Q1545" t="inlineStr">
        <is>
          <t>See abstract</t>
        </is>
      </c>
      <c r="R1545" t="inlineStr">
        <is>
          <t>Not reviewed (not included)</t>
        </is>
      </c>
      <c r="S1545" t="inlineStr">
        <is>
          <t>Not reviewed (not included)</t>
        </is>
      </c>
      <c r="T1545" t="inlineStr">
        <is>
          <t>Abstract screening only. Out of Date Range</t>
        </is>
      </c>
      <c r="U1545" t="inlineStr">
        <is>
          <t>EXCLUDE</t>
        </is>
      </c>
      <c r="V1545" t="inlineStr">
        <is>
          <t>E4-Year: Published 2026, outside 2019-2025 window</t>
        </is>
      </c>
      <c r="W1545" t="inlineStr">
        <is>
          <t>Out of Date Range</t>
        </is>
      </c>
      <c r="X1545" t="inlineStr">
        <is>
          <t>Not assessed from abstract</t>
        </is>
      </c>
      <c r="Y1545" t="inlineStr">
        <is>
          <t>Scopus</t>
        </is>
      </c>
      <c r="Z1545" t="inlineStr">
        <is>
          <t>Not determined from abstract</t>
        </is>
      </c>
      <c r="AB1545" t="inlineStr">
        <is>
          <t>Not assessed (not included)</t>
        </is>
      </c>
      <c r="AC1545" t="inlineStr">
        <is>
          <t>Not assessed (not included)</t>
        </is>
      </c>
      <c r="AD1545" t="inlineStr">
        <is>
          <t>Zamora G.; Gunawan T.; Zhao Q.; Meruelo A.D.</t>
        </is>
      </c>
      <c r="AF1545" t="inlineStr">
        <is>
          <t>Hybrid OA (Elsevier)</t>
        </is>
      </c>
      <c r="AH1545" t="inlineStr">
        <is>
          <t>Not assessed</t>
        </is>
      </c>
      <c r="AI1545" t="inlineStr">
        <is>
          <t>Not reported</t>
        </is>
      </c>
      <c r="AJ1545" t="inlineStr">
        <is>
          <t>Not reported</t>
        </is>
      </c>
      <c r="AK1545" t="inlineStr">
        <is>
          <t>Not reported</t>
        </is>
      </c>
      <c r="AL1545" t="inlineStr">
        <is>
          <t>Not reported</t>
        </is>
      </c>
      <c r="AM1545" t="inlineStr">
        <is>
          <t>Not reported</t>
        </is>
      </c>
      <c r="AN1545" t="inlineStr">
        <is>
          <t>Not reported</t>
        </is>
      </c>
      <c r="AO1545" t="inlineStr">
        <is>
          <t>Not reviewed</t>
        </is>
      </c>
      <c r="AP1545" t="inlineStr">
        <is>
          <t>Not reported</t>
        </is>
      </c>
      <c r="AQ1545" t="inlineStr">
        <is>
          <t>Not reported</t>
        </is>
      </c>
      <c r="AR1545" t="inlineStr">
        <is>
          <t>Not reported</t>
        </is>
      </c>
      <c r="AS1545" t="inlineStr">
        <is>
          <t>See abstract</t>
        </is>
      </c>
      <c r="AT1545" t="inlineStr">
        <is>
          <t>Not reviewed</t>
        </is>
      </c>
      <c r="AU1545" t="inlineStr">
        <is>
          <t>Not reviewed</t>
        </is>
      </c>
      <c r="AV1545" t="inlineStr">
        <is>
          <t>Not reviewed</t>
        </is>
      </c>
      <c r="AW1545" t="inlineStr">
        <is>
          <t>Not reviewed</t>
        </is>
      </c>
      <c r="AX1545" t="inlineStr">
        <is>
          <t>Not reported</t>
        </is>
      </c>
      <c r="AY1545" t="inlineStr">
        <is>
          <t>Not reported</t>
        </is>
      </c>
      <c r="AZ1545" t="inlineStr">
        <is>
          <t>Not reported</t>
        </is>
      </c>
      <c r="BA1545" t="inlineStr">
        <is>
          <t>Not reported</t>
        </is>
      </c>
      <c r="BB1545" t="inlineStr">
        <is>
          <t>Not reported</t>
        </is>
      </c>
      <c r="BC1545" t="inlineStr">
        <is>
          <t>Not reported</t>
        </is>
      </c>
      <c r="BD1545" t="inlineStr">
        <is>
          <t>Not reported</t>
        </is>
      </c>
      <c r="BE1545" t="inlineStr">
        <is>
          <t>Not reported</t>
        </is>
      </c>
      <c r="BF1545" t="inlineStr">
        <is>
          <t>Not reported</t>
        </is>
      </c>
      <c r="BG1545" t="inlineStr">
        <is>
          <t>Not reviewed (not included)</t>
        </is>
      </c>
      <c r="BH1545" t="inlineStr">
        <is>
          <t>N/A</t>
        </is>
      </c>
      <c r="BI1545" t="inlineStr">
        <is>
          <t>Not reviewed</t>
        </is>
      </c>
      <c r="BJ1545" t="inlineStr">
        <is>
          <t>Not reviewed</t>
        </is>
      </c>
      <c r="BK1545" t="inlineStr">
        <is>
          <t>Not reviewed</t>
        </is>
      </c>
      <c r="BL1545" t="inlineStr">
        <is>
          <t>Not reviewed</t>
        </is>
      </c>
      <c r="BM1545" t="inlineStr">
        <is>
          <t>Not reviewed (not included)</t>
        </is>
      </c>
      <c r="BN1545" t="inlineStr">
        <is>
          <t>Out of Date Range - E4-Year: Published 2026, outside 2019-2025 window</t>
        </is>
      </c>
      <c r="BO1545" t="inlineStr">
        <is>
          <t>Abstract-level screening only</t>
        </is>
      </c>
      <c r="BP1545" t="inlineStr">
        <is>
          <t>Not reported</t>
        </is>
      </c>
    </row>
    <row r="1546">
      <c r="A1546" t="inlineStr">
        <is>
          <t>Visual processing oscillates differently through time for adults with ADHD</t>
        </is>
      </c>
      <c r="B1546" t="n">
        <v>2025</v>
      </c>
      <c r="C1546" t="inlineStr">
        <is>
          <t>Not checked</t>
        </is>
      </c>
      <c r="D1546" t="inlineStr">
        <is>
          <t>Not checked</t>
        </is>
      </c>
      <c r="E1546" t="inlineStr">
        <is>
          <t>10.1371/JOURNAL.PONE.0310605</t>
        </is>
      </c>
      <c r="F1546" t="inlineStr">
        <is>
          <t>ADHD is a neurodevelopmental disorder affecting 3–4% of Canadian adults and 2.6% of adults worldwide. Its symptoms include inattention, hyperactivity and impulsivity. Though ADHD is known to affect several brain functions and cognitive processes, little is known regarding its impact on perceptual oscillations. This study compared the temporal features of visual processing between ADHD and neurotypical individuals in a visual word recognition task through the use of a temporal sampling technique, the outcome of which are classification images reflecting processing effectiveness according to the temporal properties of the stimulus. These temporal features were sufficiently different across groups while at the same time sufficiently congruent across participants of the same group that a machine learning algorithm classified participants in their respective groups with a 91.8% accuracy using only a small portion of the available features. Secondary findings showed that individuals with ADHD could be classified with high accuracy (91.3%) regarding their use of psychostimulant medication. These findings suggest the existence of strong behavioral markers of ADHD as well as of regular medication usage on visual performance which can be uncovered by random temporal sampling. Copyright: © 2025 Pelland-Goulet et al. This is an open access article distributed under the terms of the Creative Commons Attribution License, which permits unrestricted use, distribution, and reproduction in any medium, provided the original author and source are credited.</t>
        </is>
      </c>
      <c r="G1546" t="inlineStr">
        <is>
          <t>Unimodal</t>
        </is>
      </c>
      <c r="H1546" t="inlineStr">
        <is>
          <t>See abstract</t>
        </is>
      </c>
      <c r="I1546" t="inlineStr">
        <is>
          <t>See abstract</t>
        </is>
      </c>
      <c r="J1546" t="inlineStr">
        <is>
          <t>See abstract (AI/ML)</t>
        </is>
      </c>
      <c r="K1546" t="inlineStr">
        <is>
          <t>See abstract</t>
        </is>
      </c>
      <c r="M1546" t="inlineStr">
        <is>
          <t>See abstract</t>
        </is>
      </c>
      <c r="N1546" t="inlineStr">
        <is>
          <t>See abstract</t>
        </is>
      </c>
      <c r="O1546" t="inlineStr">
        <is>
          <t>Not verified from abstract</t>
        </is>
      </c>
      <c r="P1546" t="inlineStr">
        <is>
          <t>See abstract</t>
        </is>
      </c>
      <c r="Q1546" t="inlineStr">
        <is>
          <t>See abstract</t>
        </is>
      </c>
      <c r="R1546" t="inlineStr">
        <is>
          <t>Not reviewed (not included)</t>
        </is>
      </c>
      <c r="S1546" t="inlineStr">
        <is>
          <t>Not reviewed (not included)</t>
        </is>
      </c>
      <c r="T1546" t="inlineStr">
        <is>
          <t>Abstract screening only. Not Selected for Final 95 (Pending Full Text Review)</t>
        </is>
      </c>
      <c r="U1546" t="inlineStr">
        <is>
          <t>EXCLUDE</t>
        </is>
      </c>
      <c r="V15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46" t="inlineStr">
        <is>
          <t>Excluded: Other Criterion</t>
        </is>
      </c>
      <c r="X1546" t="inlineStr">
        <is>
          <t>Not assessed from abstract</t>
        </is>
      </c>
      <c r="Y1546" t="inlineStr">
        <is>
          <t>Scopus</t>
        </is>
      </c>
      <c r="Z1546" t="inlineStr">
        <is>
          <t>Not determined from abstract</t>
        </is>
      </c>
      <c r="AB1546" t="inlineStr">
        <is>
          <t>Not assessed (not included)</t>
        </is>
      </c>
      <c r="AC1546" t="inlineStr">
        <is>
          <t>Not assessed (not included)</t>
        </is>
      </c>
      <c r="AD1546" t="inlineStr">
        <is>
          <t>Pelland-Goulet P.; Arguin M.; Brisebois H.; Gosselin N.</t>
        </is>
      </c>
      <c r="AF1546" t="inlineStr">
        <is>
          <t>Gold OA (PLOS)</t>
        </is>
      </c>
      <c r="AH1546" t="inlineStr">
        <is>
          <t>Not assessed</t>
        </is>
      </c>
      <c r="AI1546" t="inlineStr">
        <is>
          <t>Not reported</t>
        </is>
      </c>
      <c r="AJ1546" t="inlineStr">
        <is>
          <t>Not reported</t>
        </is>
      </c>
      <c r="AK1546" t="inlineStr">
        <is>
          <t>Not reported</t>
        </is>
      </c>
      <c r="AL1546" t="inlineStr">
        <is>
          <t>Not reported</t>
        </is>
      </c>
      <c r="AM1546" t="inlineStr">
        <is>
          <t>Not reported</t>
        </is>
      </c>
      <c r="AN1546" t="inlineStr">
        <is>
          <t>Not reported</t>
        </is>
      </c>
      <c r="AO1546" t="inlineStr">
        <is>
          <t>Not reviewed</t>
        </is>
      </c>
      <c r="AP1546" t="inlineStr">
        <is>
          <t>Not reported</t>
        </is>
      </c>
      <c r="AQ1546" t="inlineStr">
        <is>
          <t>Not reported</t>
        </is>
      </c>
      <c r="AR1546" t="inlineStr">
        <is>
          <t>Not reported</t>
        </is>
      </c>
      <c r="AS1546" t="inlineStr">
        <is>
          <t>See abstract</t>
        </is>
      </c>
      <c r="AT1546" t="inlineStr">
        <is>
          <t>Not reviewed</t>
        </is>
      </c>
      <c r="AU1546" t="inlineStr">
        <is>
          <t>Not reviewed</t>
        </is>
      </c>
      <c r="AV1546" t="inlineStr">
        <is>
          <t>Not reviewed</t>
        </is>
      </c>
      <c r="AW1546" t="inlineStr">
        <is>
          <t>Not reviewed</t>
        </is>
      </c>
      <c r="AX1546" t="inlineStr">
        <is>
          <t>Not reported</t>
        </is>
      </c>
      <c r="AY1546" t="inlineStr">
        <is>
          <t>Not reported</t>
        </is>
      </c>
      <c r="AZ1546" t="inlineStr">
        <is>
          <t>Not reported</t>
        </is>
      </c>
      <c r="BA1546" t="inlineStr">
        <is>
          <t>Not reported</t>
        </is>
      </c>
      <c r="BB1546" t="inlineStr">
        <is>
          <t>Not reported</t>
        </is>
      </c>
      <c r="BC1546" t="inlineStr">
        <is>
          <t>Not reported</t>
        </is>
      </c>
      <c r="BD1546" t="inlineStr">
        <is>
          <t>Not reported</t>
        </is>
      </c>
      <c r="BE1546" t="inlineStr">
        <is>
          <t>Not reported</t>
        </is>
      </c>
      <c r="BF1546" t="inlineStr">
        <is>
          <t>Not reported</t>
        </is>
      </c>
      <c r="BG1546" t="inlineStr">
        <is>
          <t>Not reviewed (not included)</t>
        </is>
      </c>
      <c r="BH1546" t="inlineStr">
        <is>
          <t>N/A</t>
        </is>
      </c>
      <c r="BI1546" t="inlineStr">
        <is>
          <t>Not reviewed</t>
        </is>
      </c>
      <c r="BJ1546" t="inlineStr">
        <is>
          <t>Not reviewed</t>
        </is>
      </c>
      <c r="BK1546" t="inlineStr">
        <is>
          <t>Not reviewed</t>
        </is>
      </c>
      <c r="BL1546" t="inlineStr">
        <is>
          <t>Not reviewed</t>
        </is>
      </c>
      <c r="BM1546" t="inlineStr">
        <is>
          <t>Not reviewed (not included)</t>
        </is>
      </c>
      <c r="BN1546" t="inlineStr">
        <is>
          <t>Not Selected for Final 95 (Pending Full Text Review) - Candidate paper not selected for final 95: Passed abstract screening but not included in final selec</t>
        </is>
      </c>
      <c r="BO1546" t="inlineStr">
        <is>
          <t>Abstract-level screening only</t>
        </is>
      </c>
      <c r="BP1546" t="inlineStr">
        <is>
          <t>Not reported</t>
        </is>
      </c>
    </row>
    <row r="1547">
      <c r="A1547" t="inlineStr">
        <is>
          <t>Use of artificial intelligence in diagnosis and prognosis of traumatic brain injury: a scoping review</t>
        </is>
      </c>
      <c r="B1547" t="n">
        <v>2025</v>
      </c>
      <c r="C1547" t="inlineStr">
        <is>
          <t>Not checked</t>
        </is>
      </c>
      <c r="D1547" t="inlineStr">
        <is>
          <t>Not checked</t>
        </is>
      </c>
      <c r="E1547" t="inlineStr">
        <is>
          <t>10.1186/S12245-025-01017-9</t>
        </is>
      </c>
      <c r="F1547" t="inlineStr">
        <is>
          <t>Traumatic Brain Injury (TBI) has been increasingly recognized as a leading cause of death and disability worldwide. Objective To summarize clinical applications of artificial intelligence, including machine learning and deep learning, in the diagnosis and prognosis of traumatic brain injury. Methods 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 Results Of 493 studies identified, seven met the inclusion criteria and were included in the analysis, which summarizes study title, publication year, study objective, key findings, and conclusions. Conclusion 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 © The Author(s) 2025.</t>
        </is>
      </c>
      <c r="G1547" t="inlineStr">
        <is>
          <t>Unimodal</t>
        </is>
      </c>
      <c r="H1547" t="inlineStr">
        <is>
          <t>See abstract</t>
        </is>
      </c>
      <c r="I1547" t="inlineStr">
        <is>
          <t>See abstract</t>
        </is>
      </c>
      <c r="J1547" t="inlineStr">
        <is>
          <t>See abstract (AI/ML)</t>
        </is>
      </c>
      <c r="K1547" t="inlineStr">
        <is>
          <t>See abstract</t>
        </is>
      </c>
      <c r="M1547" t="inlineStr">
        <is>
          <t>See abstract</t>
        </is>
      </c>
      <c r="N1547" t="inlineStr">
        <is>
          <t>See abstract</t>
        </is>
      </c>
      <c r="O1547" t="inlineStr">
        <is>
          <t>Not verified from abstract</t>
        </is>
      </c>
      <c r="P1547" t="inlineStr">
        <is>
          <t>See abstract</t>
        </is>
      </c>
      <c r="Q1547" t="inlineStr">
        <is>
          <t>See abstract</t>
        </is>
      </c>
      <c r="R1547" t="inlineStr">
        <is>
          <t>Not reviewed (not included)</t>
        </is>
      </c>
      <c r="S1547" t="inlineStr">
        <is>
          <t>Not reviewed (not included)</t>
        </is>
      </c>
      <c r="T1547" t="inlineStr">
        <is>
          <t>Abstract screening only. Not Primary Research</t>
        </is>
      </c>
      <c r="U1547" t="inlineStr">
        <is>
          <t>EXCLUDE</t>
        </is>
      </c>
      <c r="V1547" t="inlineStr">
        <is>
          <t>E6-Not Primary Research: Title/abstract indicates systematic review, meta-analysis, or review paper</t>
        </is>
      </c>
      <c r="W1547" t="inlineStr">
        <is>
          <t>Excluded: Not Primary Research</t>
        </is>
      </c>
      <c r="X1547" t="inlineStr">
        <is>
          <t>Not assessed from abstract</t>
        </is>
      </c>
      <c r="Y1547" t="inlineStr">
        <is>
          <t>Scopus</t>
        </is>
      </c>
      <c r="Z1547" t="inlineStr">
        <is>
          <t>Not determined from abstract</t>
        </is>
      </c>
      <c r="AB1547" t="inlineStr">
        <is>
          <t>Not assessed (not included)</t>
        </is>
      </c>
      <c r="AC1547" t="inlineStr">
        <is>
          <t>Not assessed (not included)</t>
        </is>
      </c>
      <c r="AD1547" t="inlineStr">
        <is>
          <t>May C.; Gould M.; Natesan S.</t>
        </is>
      </c>
      <c r="AF1547" t="inlineStr">
        <is>
          <t>Gold OA (BioMedCentral)</t>
        </is>
      </c>
      <c r="AH1547" t="inlineStr">
        <is>
          <t>Not assessed</t>
        </is>
      </c>
      <c r="AI1547" t="inlineStr">
        <is>
          <t>Not reported</t>
        </is>
      </c>
      <c r="AJ1547" t="inlineStr">
        <is>
          <t>Not reported</t>
        </is>
      </c>
      <c r="AK1547" t="inlineStr">
        <is>
          <t>Not reported</t>
        </is>
      </c>
      <c r="AL1547" t="inlineStr">
        <is>
          <t>Not reported</t>
        </is>
      </c>
      <c r="AM1547" t="inlineStr">
        <is>
          <t>Not reported</t>
        </is>
      </c>
      <c r="AN1547" t="inlineStr">
        <is>
          <t>Not reported</t>
        </is>
      </c>
      <c r="AO1547" t="inlineStr">
        <is>
          <t>Not reviewed</t>
        </is>
      </c>
      <c r="AP1547" t="inlineStr">
        <is>
          <t>Not reported</t>
        </is>
      </c>
      <c r="AQ1547" t="inlineStr">
        <is>
          <t>Not reported</t>
        </is>
      </c>
      <c r="AR1547" t="inlineStr">
        <is>
          <t>Not reported</t>
        </is>
      </c>
      <c r="AS1547" t="inlineStr">
        <is>
          <t>See abstract</t>
        </is>
      </c>
      <c r="AT1547" t="inlineStr">
        <is>
          <t>Not reviewed</t>
        </is>
      </c>
      <c r="AU1547" t="inlineStr">
        <is>
          <t>Not reviewed</t>
        </is>
      </c>
      <c r="AV1547" t="inlineStr">
        <is>
          <t>Not reviewed</t>
        </is>
      </c>
      <c r="AW1547" t="inlineStr">
        <is>
          <t>Not reviewed</t>
        </is>
      </c>
      <c r="AX1547" t="inlineStr">
        <is>
          <t>Not reported</t>
        </is>
      </c>
      <c r="AY1547" t="inlineStr">
        <is>
          <t>Not reported</t>
        </is>
      </c>
      <c r="AZ1547" t="inlineStr">
        <is>
          <t>Not reported</t>
        </is>
      </c>
      <c r="BA1547" t="inlineStr">
        <is>
          <t>Not reported</t>
        </is>
      </c>
      <c r="BB1547" t="inlineStr">
        <is>
          <t>Not reported</t>
        </is>
      </c>
      <c r="BC1547" t="inlineStr">
        <is>
          <t>Not reported</t>
        </is>
      </c>
      <c r="BD1547" t="inlineStr">
        <is>
          <t>Not reported</t>
        </is>
      </c>
      <c r="BE1547" t="inlineStr">
        <is>
          <t>Not reported</t>
        </is>
      </c>
      <c r="BF1547" t="inlineStr">
        <is>
          <t>Not reported</t>
        </is>
      </c>
      <c r="BG1547" t="inlineStr">
        <is>
          <t>Not reviewed (not included)</t>
        </is>
      </c>
      <c r="BH1547" t="inlineStr">
        <is>
          <t>N/A</t>
        </is>
      </c>
      <c r="BI1547" t="inlineStr">
        <is>
          <t>Not reviewed</t>
        </is>
      </c>
      <c r="BJ1547" t="inlineStr">
        <is>
          <t>Not reviewed</t>
        </is>
      </c>
      <c r="BK1547" t="inlineStr">
        <is>
          <t>Not reviewed</t>
        </is>
      </c>
      <c r="BL1547" t="inlineStr">
        <is>
          <t>Not reviewed</t>
        </is>
      </c>
      <c r="BM1547" t="inlineStr">
        <is>
          <t>Not reviewed (not included)</t>
        </is>
      </c>
      <c r="BN1547" t="inlineStr">
        <is>
          <t>Not Primary Research - E6-Not Primary Research: Title/abstract indicates systematic review, meta-analysis, or review paper</t>
        </is>
      </c>
      <c r="BO1547" t="inlineStr">
        <is>
          <t>Abstract-level screening only</t>
        </is>
      </c>
      <c r="BP1547" t="inlineStr">
        <is>
          <t>212</t>
        </is>
      </c>
    </row>
    <row r="1548">
      <c r="A1548" t="inlineStr">
        <is>
          <t>Distinct neuroimaging subtypes of ADHD among adolescents based on semi-supervised learning</t>
        </is>
      </c>
      <c r="B1548" t="n">
        <v>2025</v>
      </c>
      <c r="C1548" t="inlineStr">
        <is>
          <t>Not checked</t>
        </is>
      </c>
      <c r="D1548" t="inlineStr">
        <is>
          <t>Not checked</t>
        </is>
      </c>
      <c r="E1548" t="inlineStr">
        <is>
          <t>10.1038/S41398-025-03662-3</t>
        </is>
      </c>
      <c r="F1548" t="inlineStr">
        <is>
          <t>Attention deficit hyperactivity disorder (ADHD) is a childhood-onset neurodevelopmental disorder diagnosed and subtyped solely based on clinical traits, which are prone to subjective judgment and lack of reliability. Also, the clinical subtyping does not offer a clear indication of the patient outcome. Here, we propose to use a neuroimaging data-driven approach for subtyping, using a semi-supervised learning method to decipher the heterogeneity among ADHD patients. We identified three distinct subtypes of ADHD with abnormal cortical thickness (CT) compared to the controls, namely, the under-developed (lower CT), over-developed (higher CT), and mixed subtypes, based on 6509 adolescents from the Adolescent Brian Cognitive Development (ABCD) study. The findings were reliably repeated in external datasets. Interestingly, we found significantly lower cognitive scores together with worse socioeconomic status in the under-developed subtype, and the over-developed subtype had the worst response to stimulant medication. We further revealed significant differences in gene expressions and neurotransmitter distributions among the subtypes, pointing out that the upregulation of the dopamine and other excitatory pathways may play a strong role in the under-developed and mixed subtypes but not the over-developed subtype, which may explain their difference response to stimulant medication. Our study suggested that neuroimaging-based ADHD subtyping may uncover the disease heterogeneity in clinical presentations, treatment response, genetics, and neurobiology, and thereby, may potentially guide personalized therapy. © The Author(s) 2025.</t>
        </is>
      </c>
      <c r="G1548" t="inlineStr">
        <is>
          <t>Unimodal</t>
        </is>
      </c>
      <c r="H1548" t="inlineStr">
        <is>
          <t>See abstract</t>
        </is>
      </c>
      <c r="I1548" t="inlineStr">
        <is>
          <t>See abstract</t>
        </is>
      </c>
      <c r="J1548" t="inlineStr">
        <is>
          <t>See abstract (AI/ML)</t>
        </is>
      </c>
      <c r="K1548" t="inlineStr">
        <is>
          <t>See abstract</t>
        </is>
      </c>
      <c r="M1548" t="inlineStr">
        <is>
          <t>See abstract</t>
        </is>
      </c>
      <c r="N1548" t="inlineStr">
        <is>
          <t>See abstract</t>
        </is>
      </c>
      <c r="O1548" t="inlineStr">
        <is>
          <t>Not verified from abstract</t>
        </is>
      </c>
      <c r="P1548" t="inlineStr">
        <is>
          <t>See abstract</t>
        </is>
      </c>
      <c r="Q1548" t="inlineStr">
        <is>
          <t>See abstract</t>
        </is>
      </c>
      <c r="R1548" t="inlineStr">
        <is>
          <t>Not reviewed (not included)</t>
        </is>
      </c>
      <c r="S1548" t="inlineStr">
        <is>
          <t>Not reviewed (not included)</t>
        </is>
      </c>
      <c r="T1548" t="inlineStr">
        <is>
          <t>Abstract screening only. No AI/ML Methods</t>
        </is>
      </c>
      <c r="U1548" t="inlineStr">
        <is>
          <t>EXCLUDE</t>
        </is>
      </c>
      <c r="V1548" t="inlineStr">
        <is>
          <t>E1-No AI/ML/DL: Abstract and title do not describe application of AI, ML, or DL methods</t>
        </is>
      </c>
      <c r="W1548" t="inlineStr">
        <is>
          <t>Excluded: No AI/ML Methods</t>
        </is>
      </c>
      <c r="X1548" t="inlineStr">
        <is>
          <t>Not assessed from abstract</t>
        </is>
      </c>
      <c r="Y1548" t="inlineStr">
        <is>
          <t>Scopus</t>
        </is>
      </c>
      <c r="Z1548" t="inlineStr">
        <is>
          <t>Not determined from abstract</t>
        </is>
      </c>
      <c r="AB1548" t="inlineStr">
        <is>
          <t>Not assessed (not included)</t>
        </is>
      </c>
      <c r="AC1548" t="inlineStr">
        <is>
          <t>Not assessed (not included)</t>
        </is>
      </c>
      <c r="AD1548" t="inlineStr">
        <is>
          <t>Chen Y.; Li M.; Zhao Z.; Xu X.; Chen R.; Zhao R.; Zhang Y.; Wang G.; Wu D.</t>
        </is>
      </c>
      <c r="AF1548" t="inlineStr">
        <is>
          <t>Unknown - Verify via DOI</t>
        </is>
      </c>
      <c r="AH1548" t="inlineStr">
        <is>
          <t>Not assessed</t>
        </is>
      </c>
      <c r="AI1548" t="inlineStr">
        <is>
          <t>Not reported</t>
        </is>
      </c>
      <c r="AJ1548" t="inlineStr">
        <is>
          <t>Not reported</t>
        </is>
      </c>
      <c r="AK1548" t="inlineStr">
        <is>
          <t>Not reported</t>
        </is>
      </c>
      <c r="AL1548" t="inlineStr">
        <is>
          <t>Not reported</t>
        </is>
      </c>
      <c r="AM1548" t="inlineStr">
        <is>
          <t>Not reported</t>
        </is>
      </c>
      <c r="AN1548" t="inlineStr">
        <is>
          <t>Not reported</t>
        </is>
      </c>
      <c r="AO1548" t="inlineStr">
        <is>
          <t>Not reviewed</t>
        </is>
      </c>
      <c r="AP1548" t="inlineStr">
        <is>
          <t>Not reported</t>
        </is>
      </c>
      <c r="AQ1548" t="inlineStr">
        <is>
          <t>Not reported</t>
        </is>
      </c>
      <c r="AR1548" t="inlineStr">
        <is>
          <t>Not reported</t>
        </is>
      </c>
      <c r="AS1548" t="inlineStr">
        <is>
          <t>See abstract</t>
        </is>
      </c>
      <c r="AT1548" t="inlineStr">
        <is>
          <t>Not reviewed</t>
        </is>
      </c>
      <c r="AU1548" t="inlineStr">
        <is>
          <t>Not reviewed</t>
        </is>
      </c>
      <c r="AV1548" t="inlineStr">
        <is>
          <t>Not reviewed</t>
        </is>
      </c>
      <c r="AW1548" t="inlineStr">
        <is>
          <t>Not reviewed</t>
        </is>
      </c>
      <c r="AX1548" t="inlineStr">
        <is>
          <t>Not reported</t>
        </is>
      </c>
      <c r="AY1548" t="inlineStr">
        <is>
          <t>Not reported</t>
        </is>
      </c>
      <c r="AZ1548" t="inlineStr">
        <is>
          <t>Not reported</t>
        </is>
      </c>
      <c r="BA1548" t="inlineStr">
        <is>
          <t>Not reported</t>
        </is>
      </c>
      <c r="BB1548" t="inlineStr">
        <is>
          <t>Not reported</t>
        </is>
      </c>
      <c r="BC1548" t="inlineStr">
        <is>
          <t>Not reported</t>
        </is>
      </c>
      <c r="BD1548" t="inlineStr">
        <is>
          <t>Not reported</t>
        </is>
      </c>
      <c r="BE1548" t="inlineStr">
        <is>
          <t>Not reported</t>
        </is>
      </c>
      <c r="BF1548" t="inlineStr">
        <is>
          <t>Not reported</t>
        </is>
      </c>
      <c r="BG1548" t="inlineStr">
        <is>
          <t>Not reviewed (not included)</t>
        </is>
      </c>
      <c r="BH1548" t="inlineStr">
        <is>
          <t>N/A</t>
        </is>
      </c>
      <c r="BI1548" t="inlineStr">
        <is>
          <t>Not reviewed</t>
        </is>
      </c>
      <c r="BJ1548" t="inlineStr">
        <is>
          <t>Not reviewed</t>
        </is>
      </c>
      <c r="BK1548" t="inlineStr">
        <is>
          <t>Not reviewed</t>
        </is>
      </c>
      <c r="BL1548" t="inlineStr">
        <is>
          <t>Not reviewed</t>
        </is>
      </c>
      <c r="BM1548" t="inlineStr">
        <is>
          <t>Not reviewed (not included)</t>
        </is>
      </c>
      <c r="BN1548" t="inlineStr">
        <is>
          <t>No AI/ML Methods - E1-No AI/ML/DL: Abstract and title do not describe application of AI, ML, or DL methods</t>
        </is>
      </c>
      <c r="BO1548" t="inlineStr">
        <is>
          <t>Abstract-level screening only</t>
        </is>
      </c>
      <c r="BP1548" t="inlineStr">
        <is>
          <t>476</t>
        </is>
      </c>
    </row>
    <row r="1549">
      <c r="A1549" t="inlineStr">
        <is>
          <t>Efficacy of Low-Dose Adjunctive Methylphenidate Extended-Release on Cognition and Functioning in Individuals With Schizophrenia</t>
        </is>
      </c>
      <c r="B1549" t="n">
        <v>2026</v>
      </c>
      <c r="C1549" t="inlineStr">
        <is>
          <t>Not checked</t>
        </is>
      </c>
      <c r="D1549" t="inlineStr">
        <is>
          <t>Not checked</t>
        </is>
      </c>
      <c r="E1549" t="inlineStr">
        <is>
          <t>10.1097/JCP.0000000000002132</t>
        </is>
      </c>
      <c r="F1549" t="inlineStr">
        <is>
          <t xml:space="preserve">Purpose/Background: – Cognitive impairment severely disrupts functioning and recovery in schizophrenia. Methylphenidate extended-release (ER) shows promise for cognition in attention-deficit/hyperactivity disorder but has limited, inconsistent evidence in schizophrenia. This study investigates low-dose methylphenidate ER’s effects on cognitive and functional outcomes in schizophrenia, addressing a critical therapeutic gap. Methods/Procedures: – In an 8-week, open-label, randomized crossover trial, 24 stable adults with Diagnostic and Statistical Manual of Mental Disorders, 5th edition, diagnosis of schizophrenia spectrum disorder received 4 weeks of methylphenidate ER or treatment-as-usual (TAU), with crossover at week 4, and follow-up at week 12. The primary outcome was improvement in functional capacity, measured by the Virtual Reality Functional Capacity Assessment Tool (VRFCAT), while secondary outcomes included cognitive performance, assessed by the Brief Assessment of Cognition in Schizophrenia (BACS), and symptom severity evaluated by Positive and Negative Symptoms Scale (PANSS). Findings/Results: – VRFCAT scores improved significantly over time; in the first period (baseline to week 4), the medication-first arm showed improvement versus the TAU-first arm, with overall gains from baseline to week 8 of 303.47 seconds and 159.91 seconds, respectively, sustained post medication. BACS showed significant improvements in the TAU-first arm during the medication phase for Symbol Coding and Tower of London. PANSS-6 improved significantly while on study medication, notably in delusions and social withdrawal, without psychosis exacerbation. At 2-month follow-up, 75% resumed methylphenidate ER. Implications/Conclusions: – While results are interpreted cautiously due to the open-label design and small sample size, this trial suggests low-dose methylphenidate ER may enhance functional capacity, specific cognitive domains, and symptoms in schizophrenia without exacerbating </t>
        </is>
      </c>
      <c r="G1549" t="inlineStr">
        <is>
          <t>Unimodal</t>
        </is>
      </c>
      <c r="H1549" t="inlineStr">
        <is>
          <t>See abstract</t>
        </is>
      </c>
      <c r="I1549" t="inlineStr">
        <is>
          <t>See abstract</t>
        </is>
      </c>
      <c r="J1549" t="inlineStr">
        <is>
          <t>See abstract (AI/ML)</t>
        </is>
      </c>
      <c r="K1549" t="inlineStr">
        <is>
          <t>See abstract</t>
        </is>
      </c>
      <c r="M1549" t="inlineStr">
        <is>
          <t>See abstract</t>
        </is>
      </c>
      <c r="N1549" t="inlineStr">
        <is>
          <t>See abstract</t>
        </is>
      </c>
      <c r="O1549" t="inlineStr">
        <is>
          <t>Not verified from abstract</t>
        </is>
      </c>
      <c r="P1549" t="inlineStr">
        <is>
          <t>See abstract</t>
        </is>
      </c>
      <c r="Q1549" t="inlineStr">
        <is>
          <t>See abstract</t>
        </is>
      </c>
      <c r="R1549" t="inlineStr">
        <is>
          <t>Not reviewed (not included)</t>
        </is>
      </c>
      <c r="S1549" t="inlineStr">
        <is>
          <t>Not reviewed (not included)</t>
        </is>
      </c>
      <c r="T1549" t="inlineStr">
        <is>
          <t>Abstract screening only. Out of Date Range</t>
        </is>
      </c>
      <c r="U1549" t="inlineStr">
        <is>
          <t>EXCLUDE</t>
        </is>
      </c>
      <c r="V1549" t="inlineStr">
        <is>
          <t>E4-Year: Published 2026, outside 2019-2025 window</t>
        </is>
      </c>
      <c r="W1549" t="inlineStr">
        <is>
          <t>Out of Date Range</t>
        </is>
      </c>
      <c r="X1549" t="inlineStr">
        <is>
          <t>Not assessed from abstract</t>
        </is>
      </c>
      <c r="Y1549" t="inlineStr">
        <is>
          <t>Scopus</t>
        </is>
      </c>
      <c r="Z1549" t="inlineStr">
        <is>
          <t>Not determined from abstract</t>
        </is>
      </c>
      <c r="AB1549" t="inlineStr">
        <is>
          <t>Not assessed (not included)</t>
        </is>
      </c>
      <c r="AC1549" t="inlineStr">
        <is>
          <t>Not assessed (not included)</t>
        </is>
      </c>
      <c r="AD1549" t="inlineStr">
        <is>
          <t>Zhand N.; Joober R.; Labelle A.; Attwood D.; Al Quraish F.; Iftikhar F.; Robertson C.; Kozyra E.; Carefoot E.; Harvey P.D.</t>
        </is>
      </c>
      <c r="AF1549" t="inlineStr">
        <is>
          <t>Unknown - Verify via DOI</t>
        </is>
      </c>
      <c r="AH1549" t="inlineStr">
        <is>
          <t>Not assessed</t>
        </is>
      </c>
      <c r="AI1549" t="inlineStr">
        <is>
          <t>Not reported</t>
        </is>
      </c>
      <c r="AJ1549" t="inlineStr">
        <is>
          <t>Not reported</t>
        </is>
      </c>
      <c r="AK1549" t="inlineStr">
        <is>
          <t>Not reported</t>
        </is>
      </c>
      <c r="AL1549" t="inlineStr">
        <is>
          <t>Not reported</t>
        </is>
      </c>
      <c r="AM1549" t="inlineStr">
        <is>
          <t>Not reported</t>
        </is>
      </c>
      <c r="AN1549" t="inlineStr">
        <is>
          <t>Not reported</t>
        </is>
      </c>
      <c r="AO1549" t="inlineStr">
        <is>
          <t>Not reviewed</t>
        </is>
      </c>
      <c r="AP1549" t="inlineStr">
        <is>
          <t>Not reported</t>
        </is>
      </c>
      <c r="AQ1549" t="inlineStr">
        <is>
          <t>Not reported</t>
        </is>
      </c>
      <c r="AR1549" t="inlineStr">
        <is>
          <t>Not reported</t>
        </is>
      </c>
      <c r="AS1549" t="inlineStr">
        <is>
          <t>See abstract</t>
        </is>
      </c>
      <c r="AT1549" t="inlineStr">
        <is>
          <t>Not reviewed</t>
        </is>
      </c>
      <c r="AU1549" t="inlineStr">
        <is>
          <t>Not reviewed</t>
        </is>
      </c>
      <c r="AV1549" t="inlineStr">
        <is>
          <t>Not reviewed</t>
        </is>
      </c>
      <c r="AW1549" t="inlineStr">
        <is>
          <t>Not reviewed</t>
        </is>
      </c>
      <c r="AX1549" t="inlineStr">
        <is>
          <t>Not reported</t>
        </is>
      </c>
      <c r="AY1549" t="inlineStr">
        <is>
          <t>Not reported</t>
        </is>
      </c>
      <c r="AZ1549" t="inlineStr">
        <is>
          <t>Not reported</t>
        </is>
      </c>
      <c r="BA1549" t="inlineStr">
        <is>
          <t>Not reported</t>
        </is>
      </c>
      <c r="BB1549" t="inlineStr">
        <is>
          <t>Not reported</t>
        </is>
      </c>
      <c r="BC1549" t="inlineStr">
        <is>
          <t>Not reported</t>
        </is>
      </c>
      <c r="BD1549" t="inlineStr">
        <is>
          <t>Not reported</t>
        </is>
      </c>
      <c r="BE1549" t="inlineStr">
        <is>
          <t>Not reported</t>
        </is>
      </c>
      <c r="BF1549" t="inlineStr">
        <is>
          <t>Not reported</t>
        </is>
      </c>
      <c r="BG1549" t="inlineStr">
        <is>
          <t>Not reviewed (not included)</t>
        </is>
      </c>
      <c r="BH1549" t="inlineStr">
        <is>
          <t>N/A</t>
        </is>
      </c>
      <c r="BI1549" t="inlineStr">
        <is>
          <t>Not reviewed</t>
        </is>
      </c>
      <c r="BJ1549" t="inlineStr">
        <is>
          <t>Not reviewed</t>
        </is>
      </c>
      <c r="BK1549" t="inlineStr">
        <is>
          <t>Not reviewed</t>
        </is>
      </c>
      <c r="BL1549" t="inlineStr">
        <is>
          <t>Not reviewed</t>
        </is>
      </c>
      <c r="BM1549" t="inlineStr">
        <is>
          <t>Not reviewed (not included)</t>
        </is>
      </c>
      <c r="BN1549" t="inlineStr">
        <is>
          <t>Out of Date Range - E4-Year: Published 2026, outside 2019-2025 window</t>
        </is>
      </c>
      <c r="BO1549" t="inlineStr">
        <is>
          <t>Abstract-level screening only</t>
        </is>
      </c>
      <c r="BP1549" t="inlineStr">
        <is>
          <t>Not reported</t>
        </is>
      </c>
    </row>
    <row r="1550">
      <c r="A1550" t="inlineStr">
        <is>
          <t>Redefining parameter-efficiency in ADHD diagnosis: A lightweight attention-driven kolmogorov-arnold network with reduced parameter complexity and a novel activation function</t>
        </is>
      </c>
      <c r="B1550" t="n">
        <v>2025</v>
      </c>
      <c r="C1550" t="inlineStr">
        <is>
          <t>Not checked</t>
        </is>
      </c>
      <c r="D1550" t="inlineStr">
        <is>
          <t>Not checked</t>
        </is>
      </c>
      <c r="E1550" t="inlineStr">
        <is>
          <t>10.1016/J.PSCYCHRESNS.2025.112016</t>
        </is>
      </c>
      <c r="F1550" t="inlineStr">
        <is>
          <t xml:space="preserve">As deep learning continues to advance in medical analysis, the increasing complexity of models, particularly Convolutional Neural Networks (CNNs), presents significant challenges related to interpretability, computational costs, and real-world applicability. These issues are critical in the medical domain, e.g., Attention Deficit Hyperactivity Disorder (ADHD) diagnosis, where model efficiency and interpretability are paramount. This paper proposes a novel parameter-efficient framework based on the Kolmogorov-Arnold Network (KAN) to overcome these challenges. Unlike CNNs, KAN restructures feature transformations, significantly reducing parameter overhead while preserving high classification accuracy. An attention-driven feature selection mechanism dynamically prioritizes the most significant features, minimizing irrelevant features and unnecessary computational load. Recognizing the complex and diverse nature of ADHD- related brain connectivity features, a novel activation function with learnable coefficients is introduced, enabling adaptive transformation based on specific data patterns. To further enhance model generalization, an advanced sliding window-based data augmentation technique is incorporated to meet substantial data requirements for training. Extensive experimentation on the benchmark ADHD-200 dataset demonstrates the model's superiority, achieving an accuracy of 79.25 %, an F1-score of 78. 75 % and a precision of 78.23 %, surpassing many state-of-the-art ADHD studies. Remarkably, these results are achieved using only a few thousand parameters compared to the millions required by many existing approaches, making it valuable for various resource-constrained researchers and organizations. The proposed framework, seamlessly fusing KAN, attention-driven feature selection, adaptive activation, and robust data augmentation, achieves substantial parameter reduction with enhanced performance. This lightweight architecture, combined with superior performance and </t>
        </is>
      </c>
      <c r="G1550" t="inlineStr">
        <is>
          <t>Unimodal</t>
        </is>
      </c>
      <c r="H1550" t="inlineStr">
        <is>
          <t>See abstract</t>
        </is>
      </c>
      <c r="I1550" t="inlineStr">
        <is>
          <t>See abstract</t>
        </is>
      </c>
      <c r="J1550" t="inlineStr">
        <is>
          <t>See abstract (AI/ML)</t>
        </is>
      </c>
      <c r="K1550" t="inlineStr">
        <is>
          <t>See abstract</t>
        </is>
      </c>
      <c r="M1550" t="inlineStr">
        <is>
          <t>See abstract</t>
        </is>
      </c>
      <c r="N1550" t="inlineStr">
        <is>
          <t>See abstract</t>
        </is>
      </c>
      <c r="O1550" t="inlineStr">
        <is>
          <t>Not verified from abstract</t>
        </is>
      </c>
      <c r="P1550" t="inlineStr">
        <is>
          <t>See abstract</t>
        </is>
      </c>
      <c r="Q1550" t="inlineStr">
        <is>
          <t>See abstract</t>
        </is>
      </c>
      <c r="R1550" t="inlineStr">
        <is>
          <t>Not reviewed (not included)</t>
        </is>
      </c>
      <c r="S1550" t="inlineStr">
        <is>
          <t>Not reviewed (not included)</t>
        </is>
      </c>
      <c r="T1550" t="inlineStr">
        <is>
          <t>Abstract screening only. Not Selected for Final 95 (Pending Full Text Review)</t>
        </is>
      </c>
      <c r="U1550" t="inlineStr">
        <is>
          <t>EXCLUDE</t>
        </is>
      </c>
      <c r="V155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50" t="inlineStr">
        <is>
          <t>Excluded: Other Criterion</t>
        </is>
      </c>
      <c r="X1550" t="inlineStr">
        <is>
          <t>Not assessed from abstract</t>
        </is>
      </c>
      <c r="Y1550" t="inlineStr">
        <is>
          <t>Scopus</t>
        </is>
      </c>
      <c r="Z1550" t="inlineStr">
        <is>
          <t>Not determined from abstract</t>
        </is>
      </c>
      <c r="AB1550" t="inlineStr">
        <is>
          <t>Not assessed (not included)</t>
        </is>
      </c>
      <c r="AC1550" t="inlineStr">
        <is>
          <t>Not assessed (not included)</t>
        </is>
      </c>
      <c r="AD1550" t="inlineStr">
        <is>
          <t>Deepika; Sharma M.; Arora S.</t>
        </is>
      </c>
      <c r="AF1550" t="inlineStr">
        <is>
          <t>Hybrid OA (Elsevier)</t>
        </is>
      </c>
      <c r="AH1550" t="inlineStr">
        <is>
          <t>Not assessed</t>
        </is>
      </c>
      <c r="AI1550" t="inlineStr">
        <is>
          <t>Not reported</t>
        </is>
      </c>
      <c r="AJ1550" t="inlineStr">
        <is>
          <t>Not reported</t>
        </is>
      </c>
      <c r="AK1550" t="inlineStr">
        <is>
          <t>Not reported</t>
        </is>
      </c>
      <c r="AL1550" t="inlineStr">
        <is>
          <t>Not reported</t>
        </is>
      </c>
      <c r="AM1550" t="inlineStr">
        <is>
          <t>Not reported</t>
        </is>
      </c>
      <c r="AN1550" t="inlineStr">
        <is>
          <t>Not reported</t>
        </is>
      </c>
      <c r="AO1550" t="inlineStr">
        <is>
          <t>Not reviewed</t>
        </is>
      </c>
      <c r="AP1550" t="inlineStr">
        <is>
          <t>Not reported</t>
        </is>
      </c>
      <c r="AQ1550" t="inlineStr">
        <is>
          <t>Not reported</t>
        </is>
      </c>
      <c r="AR1550" t="inlineStr">
        <is>
          <t>Not reported</t>
        </is>
      </c>
      <c r="AS1550" t="inlineStr">
        <is>
          <t>See abstract</t>
        </is>
      </c>
      <c r="AT1550" t="inlineStr">
        <is>
          <t>Not reviewed</t>
        </is>
      </c>
      <c r="AU1550" t="inlineStr">
        <is>
          <t>Not reviewed</t>
        </is>
      </c>
      <c r="AV1550" t="inlineStr">
        <is>
          <t>Not reviewed</t>
        </is>
      </c>
      <c r="AW1550" t="inlineStr">
        <is>
          <t>Not reviewed</t>
        </is>
      </c>
      <c r="AX1550" t="inlineStr">
        <is>
          <t>Not reported</t>
        </is>
      </c>
      <c r="AY1550" t="inlineStr">
        <is>
          <t>Not reported</t>
        </is>
      </c>
      <c r="AZ1550" t="inlineStr">
        <is>
          <t>Not reported</t>
        </is>
      </c>
      <c r="BA1550" t="inlineStr">
        <is>
          <t>Not reported</t>
        </is>
      </c>
      <c r="BB1550" t="inlineStr">
        <is>
          <t>Not reported</t>
        </is>
      </c>
      <c r="BC1550" t="inlineStr">
        <is>
          <t>Not reported</t>
        </is>
      </c>
      <c r="BD1550" t="inlineStr">
        <is>
          <t>Not reported</t>
        </is>
      </c>
      <c r="BE1550" t="inlineStr">
        <is>
          <t>Not reported</t>
        </is>
      </c>
      <c r="BF1550" t="inlineStr">
        <is>
          <t>Not reported</t>
        </is>
      </c>
      <c r="BG1550" t="inlineStr">
        <is>
          <t>Not reviewed (not included)</t>
        </is>
      </c>
      <c r="BH1550" t="inlineStr">
        <is>
          <t>N/A</t>
        </is>
      </c>
      <c r="BI1550" t="inlineStr">
        <is>
          <t>Not reviewed</t>
        </is>
      </c>
      <c r="BJ1550" t="inlineStr">
        <is>
          <t>Not reviewed</t>
        </is>
      </c>
      <c r="BK1550" t="inlineStr">
        <is>
          <t>Not reviewed</t>
        </is>
      </c>
      <c r="BL1550" t="inlineStr">
        <is>
          <t>Not reviewed</t>
        </is>
      </c>
      <c r="BM1550" t="inlineStr">
        <is>
          <t>Not reviewed (not included)</t>
        </is>
      </c>
      <c r="BN1550" t="inlineStr">
        <is>
          <t>Not Selected for Final 95 (Pending Full Text Review) - Candidate paper not selected for final 95: Passed abstract screening but not included in final selec</t>
        </is>
      </c>
      <c r="BO1550" t="inlineStr">
        <is>
          <t>Abstract-level screening only</t>
        </is>
      </c>
      <c r="BP1550" t="inlineStr">
        <is>
          <t>Not reported</t>
        </is>
      </c>
    </row>
    <row r="1551">
      <c r="A1551" t="inlineStr">
        <is>
          <t>Participation as a Predictor of Quality of Life among Japanese Children with Neurodevelopmental Disorders Analyzed Using a Machine Learning Algorithm</t>
        </is>
      </c>
      <c r="B1551" t="n">
        <v>2024</v>
      </c>
      <c r="C1551" t="inlineStr">
        <is>
          <t>Not checked</t>
        </is>
      </c>
      <c r="D1551" t="inlineStr">
        <is>
          <t>Not checked</t>
        </is>
      </c>
      <c r="E1551" t="inlineStr">
        <is>
          <t>10.3390/CHILDREN11050603</t>
        </is>
      </c>
      <c r="F1551" t="inlineStr">
        <is>
          <t>Participation is important for children’s quality of life (QOL). This study aimed to identify participation factors that influence QOL among Japanese children with neurodevelopmental disorders. Ninety-two Japanese parents of children with neurodevelopmental disorders participated in this study. The parents completed the parent version of the Kid- and Kiddo-KINDL health-related QOL questionnaire and the Participation and Environment Measure for Children and Youth. The data were examined using the random forest algorithm to analyze the participation factors that affected the children’s QOL. The analyses revealed that school and community environmental factors that affected participation were the most important predictors of QOL among children. As school and community environments can significantly impact the QOL of children with neurodevelopmental disorders, greater focus should be placed on participation in environmental contexts. © 2024 by the authors.</t>
        </is>
      </c>
      <c r="G1551" t="inlineStr">
        <is>
          <t>Unimodal</t>
        </is>
      </c>
      <c r="H1551" t="inlineStr">
        <is>
          <t>See abstract</t>
        </is>
      </c>
      <c r="I1551" t="inlineStr">
        <is>
          <t>See abstract</t>
        </is>
      </c>
      <c r="J1551" t="inlineStr">
        <is>
          <t>See abstract (AI/ML)</t>
        </is>
      </c>
      <c r="K1551" t="inlineStr">
        <is>
          <t>See abstract</t>
        </is>
      </c>
      <c r="M1551" t="inlineStr">
        <is>
          <t>See abstract</t>
        </is>
      </c>
      <c r="N1551" t="inlineStr">
        <is>
          <t>See abstract</t>
        </is>
      </c>
      <c r="O1551" t="inlineStr">
        <is>
          <t>Not verified from abstract</t>
        </is>
      </c>
      <c r="P1551" t="inlineStr">
        <is>
          <t>See abstract</t>
        </is>
      </c>
      <c r="Q1551" t="inlineStr">
        <is>
          <t>See abstract</t>
        </is>
      </c>
      <c r="R1551" t="inlineStr">
        <is>
          <t>Not reviewed (not included)</t>
        </is>
      </c>
      <c r="S1551" t="inlineStr">
        <is>
          <t>Not reviewed (not included)</t>
        </is>
      </c>
      <c r="T1551" t="inlineStr">
        <is>
          <t>Abstract screening only. Non-ADHD Focused</t>
        </is>
      </c>
      <c r="U1551" t="inlineStr">
        <is>
          <t>EXCLUDE</t>
        </is>
      </c>
      <c r="V1551" t="inlineStr">
        <is>
          <t>E2-Not ADHD focused: Neither title nor abstract mentions ADHD or attention-deficit/hyperactivity</t>
        </is>
      </c>
      <c r="W1551" t="inlineStr">
        <is>
          <t>Excluded: Not ADHD Focused</t>
        </is>
      </c>
      <c r="X1551" t="inlineStr">
        <is>
          <t>Not assessed from abstract</t>
        </is>
      </c>
      <c r="Y1551" t="inlineStr">
        <is>
          <t>Scopus</t>
        </is>
      </c>
      <c r="Z1551" t="inlineStr">
        <is>
          <t>Not determined from abstract</t>
        </is>
      </c>
      <c r="AB1551" t="inlineStr">
        <is>
          <t>Not assessed (not included)</t>
        </is>
      </c>
      <c r="AC1551" t="inlineStr">
        <is>
          <t>Not assessed (not included)</t>
        </is>
      </c>
      <c r="AD1551" t="inlineStr">
        <is>
          <t>Shiozu H.; Kimura D.; Iwanaga R.; Kurasawa S.</t>
        </is>
      </c>
      <c r="AF1551" t="inlineStr">
        <is>
          <t>Gold OA (MDPI)</t>
        </is>
      </c>
      <c r="AH1551" t="inlineStr">
        <is>
          <t>Not assessed</t>
        </is>
      </c>
      <c r="AI1551" t="inlineStr">
        <is>
          <t>Not reported</t>
        </is>
      </c>
      <c r="AJ1551" t="inlineStr">
        <is>
          <t>Not reported</t>
        </is>
      </c>
      <c r="AK1551" t="inlineStr">
        <is>
          <t>Not reported</t>
        </is>
      </c>
      <c r="AL1551" t="inlineStr">
        <is>
          <t>Not reported</t>
        </is>
      </c>
      <c r="AM1551" t="inlineStr">
        <is>
          <t>Not reported</t>
        </is>
      </c>
      <c r="AN1551" t="inlineStr">
        <is>
          <t>Not reported</t>
        </is>
      </c>
      <c r="AO1551" t="inlineStr">
        <is>
          <t>Not reviewed</t>
        </is>
      </c>
      <c r="AP1551" t="inlineStr">
        <is>
          <t>Not reported</t>
        </is>
      </c>
      <c r="AQ1551" t="inlineStr">
        <is>
          <t>Not reported</t>
        </is>
      </c>
      <c r="AR1551" t="inlineStr">
        <is>
          <t>Not reported</t>
        </is>
      </c>
      <c r="AS1551" t="inlineStr">
        <is>
          <t>See abstract</t>
        </is>
      </c>
      <c r="AT1551" t="inlineStr">
        <is>
          <t>Not reviewed</t>
        </is>
      </c>
      <c r="AU1551" t="inlineStr">
        <is>
          <t>Not reviewed</t>
        </is>
      </c>
      <c r="AV1551" t="inlineStr">
        <is>
          <t>Not reviewed</t>
        </is>
      </c>
      <c r="AW1551" t="inlineStr">
        <is>
          <t>Not reviewed</t>
        </is>
      </c>
      <c r="AX1551" t="inlineStr">
        <is>
          <t>Not reported</t>
        </is>
      </c>
      <c r="AY1551" t="inlineStr">
        <is>
          <t>Not reported</t>
        </is>
      </c>
      <c r="AZ1551" t="inlineStr">
        <is>
          <t>Not reported</t>
        </is>
      </c>
      <c r="BA1551" t="inlineStr">
        <is>
          <t>Not reported</t>
        </is>
      </c>
      <c r="BB1551" t="inlineStr">
        <is>
          <t>Not reported</t>
        </is>
      </c>
      <c r="BC1551" t="inlineStr">
        <is>
          <t>Not reported</t>
        </is>
      </c>
      <c r="BD1551" t="inlineStr">
        <is>
          <t>Not reported</t>
        </is>
      </c>
      <c r="BE1551" t="inlineStr">
        <is>
          <t>Not reported</t>
        </is>
      </c>
      <c r="BF1551" t="inlineStr">
        <is>
          <t>Not reported</t>
        </is>
      </c>
      <c r="BG1551" t="inlineStr">
        <is>
          <t>Not reviewed (not included)</t>
        </is>
      </c>
      <c r="BH1551" t="inlineStr">
        <is>
          <t>N/A</t>
        </is>
      </c>
      <c r="BI1551" t="inlineStr">
        <is>
          <t>Not reviewed</t>
        </is>
      </c>
      <c r="BJ1551" t="inlineStr">
        <is>
          <t>Not reviewed</t>
        </is>
      </c>
      <c r="BK1551" t="inlineStr">
        <is>
          <t>Not reviewed</t>
        </is>
      </c>
      <c r="BL1551" t="inlineStr">
        <is>
          <t>Not reviewed</t>
        </is>
      </c>
      <c r="BM1551" t="inlineStr">
        <is>
          <t>Not reviewed (not included)</t>
        </is>
      </c>
      <c r="BN1551" t="inlineStr">
        <is>
          <t>Non-ADHD Focused - E2-Not ADHD focused: Neither title nor abstract mentions ADHD or attention-deficit/hyperactivity</t>
        </is>
      </c>
      <c r="BO1551" t="inlineStr">
        <is>
          <t>Abstract-level screening only</t>
        </is>
      </c>
      <c r="BP1551" t="inlineStr">
        <is>
          <t>599</t>
        </is>
      </c>
    </row>
    <row r="1552">
      <c r="A1552" t="inlineStr">
        <is>
          <t>Early attention-deficit/hyperactivity disorder (ADHD) with NeuroDCT-ICA and rhinofish optimization (RFO) algorithm based optimized ADHD-AttentionNet</t>
        </is>
      </c>
      <c r="B1552" t="n">
        <v>2025</v>
      </c>
      <c r="C1552" t="inlineStr">
        <is>
          <t>Not checked</t>
        </is>
      </c>
      <c r="D1552" t="inlineStr">
        <is>
          <t>Not checked</t>
        </is>
      </c>
      <c r="E1552" t="inlineStr">
        <is>
          <t>10.1038/S41598-025-90649-1</t>
        </is>
      </c>
      <c r="F1552" t="inlineStr">
        <is>
          <t>The ADHD detector analyzes behavioral, cognitive, or physiological data (e.g., EEG, eye-tracking, or surveys) to identify patterns associated with ADHD symptoms. This work offers a more sophisticated method of detecting ADHD by overcoming the main drawbacks of existing approaches in terms of data processing, detection accuracy, and computational time. The work is inspired by the fact that Deep Learning (DL) frameworks could transform the existing detection systems of ADHD. In the proposed framework, there is a new NeuroDCT-ICA module for the preprocessing of raw EEG data, which guarantees the elimination of noise and extraction of informative features. Moreover, the method introduces a novel RhinoFish Optimization (RFO) algorithm for selecting optimal features, which enhance the data processing capacity and the stability of the system. As a core of the approach, there is the ADHD-AttentionNet – the deep learning-based model aimed at improving the accuracy and confidence of ADHD identification. The model is validated with the standard metrics, and the performance of the model is outstanding as it has high accuracy of 98.52%, F-score of 98.26% and specificity of 98.16%. These outcomes show that the proposed model yields better accuracy in detecting ADHD related patterns. © The Author(s) 2025.</t>
        </is>
      </c>
      <c r="G1552" t="inlineStr">
        <is>
          <t>Unimodal</t>
        </is>
      </c>
      <c r="H1552" t="inlineStr">
        <is>
          <t>See abstract</t>
        </is>
      </c>
      <c r="I1552" t="inlineStr">
        <is>
          <t>See abstract</t>
        </is>
      </c>
      <c r="J1552" t="inlineStr">
        <is>
          <t>See abstract (AI/ML)</t>
        </is>
      </c>
      <c r="K1552" t="inlineStr">
        <is>
          <t>See abstract</t>
        </is>
      </c>
      <c r="M1552" t="inlineStr">
        <is>
          <t>See abstract</t>
        </is>
      </c>
      <c r="N1552" t="inlineStr">
        <is>
          <t>See abstract</t>
        </is>
      </c>
      <c r="O1552" t="inlineStr">
        <is>
          <t>Not verified from abstract</t>
        </is>
      </c>
      <c r="P1552" t="inlineStr">
        <is>
          <t>See abstract</t>
        </is>
      </c>
      <c r="Q1552" t="inlineStr">
        <is>
          <t>See abstract</t>
        </is>
      </c>
      <c r="R1552" t="inlineStr">
        <is>
          <t>Not reviewed (not included)</t>
        </is>
      </c>
      <c r="S1552" t="inlineStr">
        <is>
          <t>Not reviewed (not included)</t>
        </is>
      </c>
      <c r="T1552" t="inlineStr">
        <is>
          <t>Abstract screening only. Not Selected for Final 95 (Pending Full Text Review)</t>
        </is>
      </c>
      <c r="U1552" t="inlineStr">
        <is>
          <t>EXCLUDE</t>
        </is>
      </c>
      <c r="V15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52" t="inlineStr">
        <is>
          <t>Excluded: Other Criterion</t>
        </is>
      </c>
      <c r="X1552" t="inlineStr">
        <is>
          <t>Not assessed from abstract</t>
        </is>
      </c>
      <c r="Y1552" t="inlineStr">
        <is>
          <t>Scopus</t>
        </is>
      </c>
      <c r="Z1552" t="inlineStr">
        <is>
          <t>Not determined from abstract</t>
        </is>
      </c>
      <c r="AB1552" t="inlineStr">
        <is>
          <t>Not assessed (not included)</t>
        </is>
      </c>
      <c r="AC1552" t="inlineStr">
        <is>
          <t>Not assessed (not included)</t>
        </is>
      </c>
      <c r="AD1552" t="inlineStr">
        <is>
          <t>Alhussen A.; Alutaibi A.I.; Sharma S.K.; Khan A.R.; Ahmad F.; Tejani G.G.</t>
        </is>
      </c>
      <c r="AF1552" t="inlineStr">
        <is>
          <t>Gold OA (Nature Sci Reports)</t>
        </is>
      </c>
      <c r="AH1552" t="inlineStr">
        <is>
          <t>Not assessed</t>
        </is>
      </c>
      <c r="AI1552" t="inlineStr">
        <is>
          <t>Not reported</t>
        </is>
      </c>
      <c r="AJ1552" t="inlineStr">
        <is>
          <t>Not reported</t>
        </is>
      </c>
      <c r="AK1552" t="inlineStr">
        <is>
          <t>Not reported</t>
        </is>
      </c>
      <c r="AL1552" t="inlineStr">
        <is>
          <t>Not reported</t>
        </is>
      </c>
      <c r="AM1552" t="inlineStr">
        <is>
          <t>Not reported</t>
        </is>
      </c>
      <c r="AN1552" t="inlineStr">
        <is>
          <t>Not reported</t>
        </is>
      </c>
      <c r="AO1552" t="inlineStr">
        <is>
          <t>Not reviewed</t>
        </is>
      </c>
      <c r="AP1552" t="inlineStr">
        <is>
          <t>Not reported</t>
        </is>
      </c>
      <c r="AQ1552" t="inlineStr">
        <is>
          <t>Not reported</t>
        </is>
      </c>
      <c r="AR1552" t="inlineStr">
        <is>
          <t>Not reported</t>
        </is>
      </c>
      <c r="AS1552" t="inlineStr">
        <is>
          <t>See abstract</t>
        </is>
      </c>
      <c r="AT1552" t="inlineStr">
        <is>
          <t>Not reviewed</t>
        </is>
      </c>
      <c r="AU1552" t="inlineStr">
        <is>
          <t>Not reviewed</t>
        </is>
      </c>
      <c r="AV1552" t="inlineStr">
        <is>
          <t>Not reviewed</t>
        </is>
      </c>
      <c r="AW1552" t="inlineStr">
        <is>
          <t>Not reviewed</t>
        </is>
      </c>
      <c r="AX1552" t="inlineStr">
        <is>
          <t>Not reported</t>
        </is>
      </c>
      <c r="AY1552" t="inlineStr">
        <is>
          <t>Not reported</t>
        </is>
      </c>
      <c r="AZ1552" t="inlineStr">
        <is>
          <t>Not reported</t>
        </is>
      </c>
      <c r="BA1552" t="inlineStr">
        <is>
          <t>Not reported</t>
        </is>
      </c>
      <c r="BB1552" t="inlineStr">
        <is>
          <t>Not reported</t>
        </is>
      </c>
      <c r="BC1552" t="inlineStr">
        <is>
          <t>Not reported</t>
        </is>
      </c>
      <c r="BD1552" t="inlineStr">
        <is>
          <t>Not reported</t>
        </is>
      </c>
      <c r="BE1552" t="inlineStr">
        <is>
          <t>Not reported</t>
        </is>
      </c>
      <c r="BF1552" t="inlineStr">
        <is>
          <t>Not reported</t>
        </is>
      </c>
      <c r="BG1552" t="inlineStr">
        <is>
          <t>Not reviewed (not included)</t>
        </is>
      </c>
      <c r="BH1552" t="inlineStr">
        <is>
          <t>N/A</t>
        </is>
      </c>
      <c r="BI1552" t="inlineStr">
        <is>
          <t>Not reviewed</t>
        </is>
      </c>
      <c r="BJ1552" t="inlineStr">
        <is>
          <t>Not reviewed</t>
        </is>
      </c>
      <c r="BK1552" t="inlineStr">
        <is>
          <t>Not reviewed</t>
        </is>
      </c>
      <c r="BL1552" t="inlineStr">
        <is>
          <t>Not reviewed</t>
        </is>
      </c>
      <c r="BM1552" t="inlineStr">
        <is>
          <t>Not reviewed (not included)</t>
        </is>
      </c>
      <c r="BN1552" t="inlineStr">
        <is>
          <t>Not Selected for Final 95 (Pending Full Text Review) - Candidate paper not selected for final 95: Passed abstract screening but not included in final selec</t>
        </is>
      </c>
      <c r="BO1552" t="inlineStr">
        <is>
          <t>Abstract-level screening only</t>
        </is>
      </c>
      <c r="BP1552" t="inlineStr">
        <is>
          <t>6967</t>
        </is>
      </c>
    </row>
    <row r="1553">
      <c r="A1553" t="inlineStr">
        <is>
          <t>Deep learning diagnosis plus kinematic severity assessments of neurodivergent disorders</t>
        </is>
      </c>
      <c r="B1553" t="n">
        <v>2025</v>
      </c>
      <c r="C1553" t="inlineStr">
        <is>
          <t>Not checked</t>
        </is>
      </c>
      <c r="D1553" t="inlineStr">
        <is>
          <t>Not checked</t>
        </is>
      </c>
      <c r="E1553" t="inlineStr">
        <is>
          <t>10.1038/S41598-025-04294-9</t>
        </is>
      </c>
      <c r="F1553" t="inlineStr">
        <is>
          <t>Early diagnostic assessments of neurodivergent disorders (NDD), remains a major clinical challenge. We address this problem by pursuing the hypothesis that there is important cognitive information about NDD conditions contained in the way individuals move, when viewed at millisecond time scales. We approach the NDD assessment problem in two complementary ways. First, we applied supervised deep learning (DL) techniques to identify participants with autism spectrum disorder (ASD), attention-deficit/hyperactivity disorder (ADHD), comorbid ASD + ADHD, and neurotypical (NT) development. We measured linear and angular kinematic variables, using high-definition kinematic Bluetooth sensors, while participants performed the reaching protocol to targets appearing on a touch screen monitor. The DL technique was carried out only on the raw kinematic data. The area under the receiver operator characteristics curve suggests that we can predict, with high accuracy, NDD participant’s conditions. Second, we filtered the high frequency electronic sensor noise in the recorded kinematic data leaving the participants’ physiological characteristic random fluctuations. We quantified these fluctuations by their biometric Fano Factor and Shannon Entropy from a histogram distribution built from the magnitude difference between consecutive extrema unique to each participant, suggesting a relationship to the severity of their condition. The DL may be used as complementary tools for early evaluation of new participants by providers and the new biometrics allow for quantitative subtyping of NDDs according to severity. © The Author(s) 2025.</t>
        </is>
      </c>
      <c r="G1553" t="inlineStr">
        <is>
          <t>Unimodal</t>
        </is>
      </c>
      <c r="H1553" t="inlineStr">
        <is>
          <t>See abstract</t>
        </is>
      </c>
      <c r="I1553" t="inlineStr">
        <is>
          <t>See abstract</t>
        </is>
      </c>
      <c r="J1553" t="inlineStr">
        <is>
          <t>See abstract (AI/ML)</t>
        </is>
      </c>
      <c r="K1553" t="inlineStr">
        <is>
          <t>See abstract</t>
        </is>
      </c>
      <c r="M1553" t="inlineStr">
        <is>
          <t>See abstract</t>
        </is>
      </c>
      <c r="N1553" t="inlineStr">
        <is>
          <t>See abstract</t>
        </is>
      </c>
      <c r="O1553" t="inlineStr">
        <is>
          <t>Not verified from abstract</t>
        </is>
      </c>
      <c r="P1553" t="inlineStr">
        <is>
          <t>See abstract</t>
        </is>
      </c>
      <c r="Q1553" t="inlineStr">
        <is>
          <t>See abstract</t>
        </is>
      </c>
      <c r="R1553" t="inlineStr">
        <is>
          <t>Not reviewed (not included)</t>
        </is>
      </c>
      <c r="S1553" t="inlineStr">
        <is>
          <t>Not reviewed (not included)</t>
        </is>
      </c>
      <c r="T1553" t="inlineStr">
        <is>
          <t>Abstract screening only. Not Selected for Final 95 (Pending Full Text Review)</t>
        </is>
      </c>
      <c r="U1553" t="inlineStr">
        <is>
          <t>EXCLUDE</t>
        </is>
      </c>
      <c r="V15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53" t="inlineStr">
        <is>
          <t>Excluded: Other Criterion</t>
        </is>
      </c>
      <c r="X1553" t="inlineStr">
        <is>
          <t>Not assessed from abstract</t>
        </is>
      </c>
      <c r="Y1553" t="inlineStr">
        <is>
          <t>Scopus</t>
        </is>
      </c>
      <c r="Z1553" t="inlineStr">
        <is>
          <t>Not determined from abstract</t>
        </is>
      </c>
      <c r="AB1553" t="inlineStr">
        <is>
          <t>Not assessed (not included)</t>
        </is>
      </c>
      <c r="AC1553" t="inlineStr">
        <is>
          <t>Not assessed (not included)</t>
        </is>
      </c>
      <c r="AD1553" t="inlineStr">
        <is>
          <t>Doctor K.P.; McKeever C.; Wu D.; Phadnis A.; Plawecki M.H.; Nurnberger J.I., Jr.; José J.V.</t>
        </is>
      </c>
      <c r="AF1553" t="inlineStr">
        <is>
          <t>Gold OA (Nature Sci Reports)</t>
        </is>
      </c>
      <c r="AH1553" t="inlineStr">
        <is>
          <t>Not assessed</t>
        </is>
      </c>
      <c r="AI1553" t="inlineStr">
        <is>
          <t>Not reported</t>
        </is>
      </c>
      <c r="AJ1553" t="inlineStr">
        <is>
          <t>Not reported</t>
        </is>
      </c>
      <c r="AK1553" t="inlineStr">
        <is>
          <t>Not reported</t>
        </is>
      </c>
      <c r="AL1553" t="inlineStr">
        <is>
          <t>Not reported</t>
        </is>
      </c>
      <c r="AM1553" t="inlineStr">
        <is>
          <t>Not reported</t>
        </is>
      </c>
      <c r="AN1553" t="inlineStr">
        <is>
          <t>Not reported</t>
        </is>
      </c>
      <c r="AO1553" t="inlineStr">
        <is>
          <t>Not reviewed</t>
        </is>
      </c>
      <c r="AP1553" t="inlineStr">
        <is>
          <t>Not reported</t>
        </is>
      </c>
      <c r="AQ1553" t="inlineStr">
        <is>
          <t>Not reported</t>
        </is>
      </c>
      <c r="AR1553" t="inlineStr">
        <is>
          <t>Not reported</t>
        </is>
      </c>
      <c r="AS1553" t="inlineStr">
        <is>
          <t>See abstract</t>
        </is>
      </c>
      <c r="AT1553" t="inlineStr">
        <is>
          <t>Not reviewed</t>
        </is>
      </c>
      <c r="AU1553" t="inlineStr">
        <is>
          <t>Not reviewed</t>
        </is>
      </c>
      <c r="AV1553" t="inlineStr">
        <is>
          <t>Not reviewed</t>
        </is>
      </c>
      <c r="AW1553" t="inlineStr">
        <is>
          <t>Not reviewed</t>
        </is>
      </c>
      <c r="AX1553" t="inlineStr">
        <is>
          <t>Not reported</t>
        </is>
      </c>
      <c r="AY1553" t="inlineStr">
        <is>
          <t>Not reported</t>
        </is>
      </c>
      <c r="AZ1553" t="inlineStr">
        <is>
          <t>Not reported</t>
        </is>
      </c>
      <c r="BA1553" t="inlineStr">
        <is>
          <t>Not reported</t>
        </is>
      </c>
      <c r="BB1553" t="inlineStr">
        <is>
          <t>Not reported</t>
        </is>
      </c>
      <c r="BC1553" t="inlineStr">
        <is>
          <t>Not reported</t>
        </is>
      </c>
      <c r="BD1553" t="inlineStr">
        <is>
          <t>Not reported</t>
        </is>
      </c>
      <c r="BE1553" t="inlineStr">
        <is>
          <t>Not reported</t>
        </is>
      </c>
      <c r="BF1553" t="inlineStr">
        <is>
          <t>Not reported</t>
        </is>
      </c>
      <c r="BG1553" t="inlineStr">
        <is>
          <t>Not reviewed (not included)</t>
        </is>
      </c>
      <c r="BH1553" t="inlineStr">
        <is>
          <t>N/A</t>
        </is>
      </c>
      <c r="BI1553" t="inlineStr">
        <is>
          <t>Not reviewed</t>
        </is>
      </c>
      <c r="BJ1553" t="inlineStr">
        <is>
          <t>Not reviewed</t>
        </is>
      </c>
      <c r="BK1553" t="inlineStr">
        <is>
          <t>Not reviewed</t>
        </is>
      </c>
      <c r="BL1553" t="inlineStr">
        <is>
          <t>Not reviewed</t>
        </is>
      </c>
      <c r="BM1553" t="inlineStr">
        <is>
          <t>Not reviewed (not included)</t>
        </is>
      </c>
      <c r="BN1553" t="inlineStr">
        <is>
          <t>Not Selected for Final 95 (Pending Full Text Review) - Candidate paper not selected for final 95: Passed abstract screening but not included in final selec</t>
        </is>
      </c>
      <c r="BO1553" t="inlineStr">
        <is>
          <t>Abstract-level screening only</t>
        </is>
      </c>
      <c r="BP1553" t="inlineStr">
        <is>
          <t>20269</t>
        </is>
      </c>
    </row>
    <row r="1554">
      <c r="A1554" t="inlineStr">
        <is>
          <t>Optimal interval and feature selection in activity data for detecting attention deficit hyperactivity disorder</t>
        </is>
      </c>
      <c r="B1554" t="n">
        <v>2024</v>
      </c>
      <c r="C1554" t="inlineStr">
        <is>
          <t>Not checked</t>
        </is>
      </c>
      <c r="D1554" t="inlineStr">
        <is>
          <t>Not checked</t>
        </is>
      </c>
      <c r="E1554" t="inlineStr">
        <is>
          <t>10.1016/J.COMPBIOMED.2024.108909</t>
        </is>
      </c>
      <c r="F1554" t="inlineStr">
        <is>
          <t>Attention deficit hyperactivity disorder (ADHD) is a heterogeneous neurobehavioral disorder that is common in children and adolescents. Inattention, impulsivity, and hyperactivity are the key symptoms of ADHD patients. Traditional clinical assessments delay ADHD diagnosis and increase undiagnosed cases and costs, as well. The use of deep learning (DL) and machine learning (ML)-based objective techniques for diagnosing ADHD has grown exponentially in recent years as the efficiency of early diagnosis has improved. This research highlights the significance of utilizing feature selection techniques before constructing machine learning models on activity datasets. It also explores the distinctions between specific time-interval activity data and broader interval activity data in identifying ADHD patients from the clinical control group. Five ML models were developed and tested to assess the performance of two sets of features and different categories of activity data in predicting ADHD. The study concludes with the following findings: (i) the model's performance showed a notable improvement of 0.11 in accuracy with the adoption of a precise feature selection process; (ii) activity data recorded in the morning and at night are more significant predictors of ADHD compared to other times; (iii) the utilization of specific time interval data is crucial for ADHD prediction; (iv) the random forest performs better than the other machine learning models used in the study, with 84% accuracy, 79% precision, 85% F1-score, and 92% recall. As we move into an era where early disease prediction is possible, combining artificial intelligence methods with activity data could create a strong framework for helping doctors make decisions that can be used far beyond hospitals. © 2024 Elsevier Ltd</t>
        </is>
      </c>
      <c r="G1554" t="inlineStr">
        <is>
          <t>Unimodal</t>
        </is>
      </c>
      <c r="H1554" t="inlineStr">
        <is>
          <t>See abstract</t>
        </is>
      </c>
      <c r="I1554" t="inlineStr">
        <is>
          <t>See abstract</t>
        </is>
      </c>
      <c r="J1554" t="inlineStr">
        <is>
          <t>See abstract (AI/ML)</t>
        </is>
      </c>
      <c r="K1554" t="inlineStr">
        <is>
          <t>See abstract</t>
        </is>
      </c>
      <c r="M1554" t="inlineStr">
        <is>
          <t>See abstract</t>
        </is>
      </c>
      <c r="N1554" t="inlineStr">
        <is>
          <t>See abstract</t>
        </is>
      </c>
      <c r="O1554" t="inlineStr">
        <is>
          <t>Not verified from abstract</t>
        </is>
      </c>
      <c r="P1554" t="inlineStr">
        <is>
          <t>See abstract</t>
        </is>
      </c>
      <c r="Q1554" t="inlineStr">
        <is>
          <t>See abstract</t>
        </is>
      </c>
      <c r="R1554" t="inlineStr">
        <is>
          <t>Not reviewed (not included)</t>
        </is>
      </c>
      <c r="S1554" t="inlineStr">
        <is>
          <t>Not reviewed (not included)</t>
        </is>
      </c>
      <c r="T1554" t="inlineStr">
        <is>
          <t>Abstract screening only. Not Selected for Final 95 (Pending Full Text Review)</t>
        </is>
      </c>
      <c r="U1554" t="inlineStr">
        <is>
          <t>EXCLUDE</t>
        </is>
      </c>
      <c r="V155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54" t="inlineStr">
        <is>
          <t>Excluded: Other Criterion</t>
        </is>
      </c>
      <c r="X1554" t="inlineStr">
        <is>
          <t>Not assessed from abstract</t>
        </is>
      </c>
      <c r="Y1554" t="inlineStr">
        <is>
          <t>Scopus</t>
        </is>
      </c>
      <c r="Z1554" t="inlineStr">
        <is>
          <t>Not determined from abstract</t>
        </is>
      </c>
      <c r="AB1554" t="inlineStr">
        <is>
          <t>Not assessed (not included)</t>
        </is>
      </c>
      <c r="AC1554" t="inlineStr">
        <is>
          <t>Not assessed (not included)</t>
        </is>
      </c>
      <c r="AD1554" t="inlineStr">
        <is>
          <t>Shafna V.; S.D. M.K.</t>
        </is>
      </c>
      <c r="AF1554" t="inlineStr">
        <is>
          <t>Hybrid OA (Elsevier)</t>
        </is>
      </c>
      <c r="AH1554" t="inlineStr">
        <is>
          <t>Not assessed</t>
        </is>
      </c>
      <c r="AI1554" t="inlineStr">
        <is>
          <t>Not reported</t>
        </is>
      </c>
      <c r="AJ1554" t="inlineStr">
        <is>
          <t>Not reported</t>
        </is>
      </c>
      <c r="AK1554" t="inlineStr">
        <is>
          <t>Not reported</t>
        </is>
      </c>
      <c r="AL1554" t="inlineStr">
        <is>
          <t>Not reported</t>
        </is>
      </c>
      <c r="AM1554" t="inlineStr">
        <is>
          <t>Not reported</t>
        </is>
      </c>
      <c r="AN1554" t="inlineStr">
        <is>
          <t>Not reported</t>
        </is>
      </c>
      <c r="AO1554" t="inlineStr">
        <is>
          <t>Not reviewed</t>
        </is>
      </c>
      <c r="AP1554" t="inlineStr">
        <is>
          <t>Not reported</t>
        </is>
      </c>
      <c r="AQ1554" t="inlineStr">
        <is>
          <t>Not reported</t>
        </is>
      </c>
      <c r="AR1554" t="inlineStr">
        <is>
          <t>Not reported</t>
        </is>
      </c>
      <c r="AS1554" t="inlineStr">
        <is>
          <t>See abstract</t>
        </is>
      </c>
      <c r="AT1554" t="inlineStr">
        <is>
          <t>Not reviewed</t>
        </is>
      </c>
      <c r="AU1554" t="inlineStr">
        <is>
          <t>Not reviewed</t>
        </is>
      </c>
      <c r="AV1554" t="inlineStr">
        <is>
          <t>Not reviewed</t>
        </is>
      </c>
      <c r="AW1554" t="inlineStr">
        <is>
          <t>Not reviewed</t>
        </is>
      </c>
      <c r="AX1554" t="inlineStr">
        <is>
          <t>Not reported</t>
        </is>
      </c>
      <c r="AY1554" t="inlineStr">
        <is>
          <t>Not reported</t>
        </is>
      </c>
      <c r="AZ1554" t="inlineStr">
        <is>
          <t>Not reported</t>
        </is>
      </c>
      <c r="BA1554" t="inlineStr">
        <is>
          <t>Not reported</t>
        </is>
      </c>
      <c r="BB1554" t="inlineStr">
        <is>
          <t>Not reported</t>
        </is>
      </c>
      <c r="BC1554" t="inlineStr">
        <is>
          <t>Not reported</t>
        </is>
      </c>
      <c r="BD1554" t="inlineStr">
        <is>
          <t>Not reported</t>
        </is>
      </c>
      <c r="BE1554" t="inlineStr">
        <is>
          <t>Not reported</t>
        </is>
      </c>
      <c r="BF1554" t="inlineStr">
        <is>
          <t>Not reported</t>
        </is>
      </c>
      <c r="BG1554" t="inlineStr">
        <is>
          <t>Not reviewed (not included)</t>
        </is>
      </c>
      <c r="BH1554" t="inlineStr">
        <is>
          <t>N/A</t>
        </is>
      </c>
      <c r="BI1554" t="inlineStr">
        <is>
          <t>Not reviewed</t>
        </is>
      </c>
      <c r="BJ1554" t="inlineStr">
        <is>
          <t>Not reviewed</t>
        </is>
      </c>
      <c r="BK1554" t="inlineStr">
        <is>
          <t>Not reviewed</t>
        </is>
      </c>
      <c r="BL1554" t="inlineStr">
        <is>
          <t>Not reviewed</t>
        </is>
      </c>
      <c r="BM1554" t="inlineStr">
        <is>
          <t>Not reviewed (not included)</t>
        </is>
      </c>
      <c r="BN1554" t="inlineStr">
        <is>
          <t>Not Selected for Final 95 (Pending Full Text Review) - Candidate paper not selected for final 95: Passed abstract screening but not included in final selec</t>
        </is>
      </c>
      <c r="BO1554" t="inlineStr">
        <is>
          <t>Abstract-level screening only</t>
        </is>
      </c>
      <c r="BP1554" t="inlineStr">
        <is>
          <t>Not reported</t>
        </is>
      </c>
    </row>
    <row r="1555">
      <c r="A1555" t="inlineStr">
        <is>
          <t>Functional connectivity anomalies in medication-naive children with ADHD: Diagnostic potential, symptoms interpretation, and a mediation model</t>
        </is>
      </c>
      <c r="B1555" t="n">
        <v>2025</v>
      </c>
      <c r="C1555" t="inlineStr">
        <is>
          <t>Not checked</t>
        </is>
      </c>
      <c r="D1555" t="inlineStr">
        <is>
          <t>Not checked</t>
        </is>
      </c>
      <c r="E1555" t="inlineStr">
        <is>
          <t>10.1016/J.CLINPH.2025.04.011</t>
        </is>
      </c>
      <c r="F1555" t="inlineStr">
        <is>
          <t>Objective: To identify reliable electroencephalography (EEG) biomarkers for attention deficit/hyperactivity disorder (ADHD) by investigating anomalous functional connectivity patterns and their clinical relevance. Methods: Resting-state EEG data were collected from 74 children aged 6–12 (33 unmedicated ADHD; 41 typically developing). Functional connectivity was quantified using the imaginary part of coherency (ICOH). Machine learning (ML)-based support vector machine (SVM) modeling, regression, and mediation analyses linked connectivity features to symptom severity and diagnostic classification. Results: Children with ADHD exhibited beta (β) band hypo-connectivity in frontal regions (Fp2-F4, Fp1-Cz, F7-Cz) and theta (θ) band hyper-connectivity in left parietal-central networks (C3-P7, P3-P7, etc.). An SVM classifier achieved an average area under the curve of 0.89 using three connectivity features. Left parietal θ band hyper-connectivity (C3-P7) correlated with both inattention and hyperactivity/impulsivity and mediated their interrelationship. Conclusions: ADHD is characterized by disrupted frontoparietal connectivity, with θ band hyper-connectivity in sensory-integration networks potentially compensating for impaired frontal regulation. Significance: These findings highlight C3-P7 θ band connectivity as both a diagnostic and mechanistic biomarker, providing novel target for neurofeedback therapies and enhancing the differential diagnosis in neurodevelopmental disorders. © 2025 The Authors</t>
        </is>
      </c>
      <c r="G1555" t="inlineStr">
        <is>
          <t>Unimodal</t>
        </is>
      </c>
      <c r="H1555" t="inlineStr">
        <is>
          <t>See abstract</t>
        </is>
      </c>
      <c r="I1555" t="inlineStr">
        <is>
          <t>See abstract</t>
        </is>
      </c>
      <c r="J1555" t="inlineStr">
        <is>
          <t>See abstract (AI/ML)</t>
        </is>
      </c>
      <c r="K1555" t="inlineStr">
        <is>
          <t>See abstract</t>
        </is>
      </c>
      <c r="L1555" t="n">
        <v>74</v>
      </c>
      <c r="M1555" t="inlineStr">
        <is>
          <t>See abstract</t>
        </is>
      </c>
      <c r="N1555" t="inlineStr">
        <is>
          <t>N≈74; details in abstract</t>
        </is>
      </c>
      <c r="O1555" t="inlineStr">
        <is>
          <t>Extracted from abstract: N≈74</t>
        </is>
      </c>
      <c r="P1555" t="inlineStr">
        <is>
          <t>See abstract</t>
        </is>
      </c>
      <c r="Q1555" t="inlineStr">
        <is>
          <t>See abstract</t>
        </is>
      </c>
      <c r="R1555" t="inlineStr">
        <is>
          <t>Not reviewed (not included)</t>
        </is>
      </c>
      <c r="S1555" t="inlineStr">
        <is>
          <t>Not reviewed (not included)</t>
        </is>
      </c>
      <c r="T1555" t="inlineStr">
        <is>
          <t>Abstract screening only. Small Sample Size</t>
        </is>
      </c>
      <c r="U1555" t="inlineStr">
        <is>
          <t>EXCLUDE</t>
        </is>
      </c>
      <c r="V1555" t="inlineStr">
        <is>
          <t>E5-Small Sample: Extracted sample size N=74 &lt; 100 minimum threshold. Citation: Confidence intervals and statistical power require minimum N≥100 for ML classification</t>
        </is>
      </c>
      <c r="W1555" t="inlineStr">
        <is>
          <t>Excluded: Insufficient Sample Size</t>
        </is>
      </c>
      <c r="X1555" t="inlineStr">
        <is>
          <t>EXCLUDE</t>
        </is>
      </c>
      <c r="Y1555" t="inlineStr">
        <is>
          <t>Scopus</t>
        </is>
      </c>
      <c r="Z1555" t="inlineStr">
        <is>
          <t>Not determined from abstract</t>
        </is>
      </c>
      <c r="AB1555" t="inlineStr">
        <is>
          <t>Not assessed (not included)</t>
        </is>
      </c>
      <c r="AC1555" t="inlineStr">
        <is>
          <t>Not assessed (not included)</t>
        </is>
      </c>
      <c r="AD1555" t="inlineStr">
        <is>
          <t>Hu Y.; Zeng Y.; Fu T.; Hong D.; Yang H.; Zhu Z.; Cheng D.; Dang C.; Song Y.; Yang C.; Yin W.; Zhou Y.</t>
        </is>
      </c>
      <c r="AF1555" t="inlineStr">
        <is>
          <t>Hybrid OA (Elsevier)</t>
        </is>
      </c>
      <c r="AH1555" t="inlineStr">
        <is>
          <t>Not assessed</t>
        </is>
      </c>
      <c r="AI1555" t="inlineStr">
        <is>
          <t>Not reported</t>
        </is>
      </c>
      <c r="AJ1555" t="n">
        <v>41</v>
      </c>
      <c r="AK1555" t="inlineStr">
        <is>
          <t>Not reported</t>
        </is>
      </c>
      <c r="AL1555" t="inlineStr">
        <is>
          <t>Not reported</t>
        </is>
      </c>
      <c r="AM1555" t="inlineStr">
        <is>
          <t>Not reported</t>
        </is>
      </c>
      <c r="AN1555" t="inlineStr">
        <is>
          <t>Not reported</t>
        </is>
      </c>
      <c r="AO1555" t="inlineStr">
        <is>
          <t>Not reviewed</t>
        </is>
      </c>
      <c r="AP1555" t="inlineStr">
        <is>
          <t>Not reported</t>
        </is>
      </c>
      <c r="AQ1555" t="inlineStr">
        <is>
          <t>Not reported</t>
        </is>
      </c>
      <c r="AR1555" t="inlineStr">
        <is>
          <t>Not reported</t>
        </is>
      </c>
      <c r="AS1555" t="inlineStr">
        <is>
          <t>See abstract</t>
        </is>
      </c>
      <c r="AT1555" t="inlineStr">
        <is>
          <t>Not reviewed</t>
        </is>
      </c>
      <c r="AU1555" t="inlineStr">
        <is>
          <t>Not reviewed</t>
        </is>
      </c>
      <c r="AV1555" t="inlineStr">
        <is>
          <t>Not reviewed</t>
        </is>
      </c>
      <c r="AW1555" t="inlineStr">
        <is>
          <t>Not reviewed</t>
        </is>
      </c>
      <c r="AX1555" t="inlineStr">
        <is>
          <t>Not reported</t>
        </is>
      </c>
      <c r="AY1555" t="inlineStr">
        <is>
          <t>Not reported</t>
        </is>
      </c>
      <c r="AZ1555" t="inlineStr">
        <is>
          <t>Not reported</t>
        </is>
      </c>
      <c r="BA1555" t="inlineStr">
        <is>
          <t>Not reported</t>
        </is>
      </c>
      <c r="BB1555" t="inlineStr">
        <is>
          <t>Not reported</t>
        </is>
      </c>
      <c r="BC1555" t="inlineStr">
        <is>
          <t>Not reported</t>
        </is>
      </c>
      <c r="BD1555" t="inlineStr">
        <is>
          <t>Not reported</t>
        </is>
      </c>
      <c r="BE1555" t="inlineStr">
        <is>
          <t>Not reported</t>
        </is>
      </c>
      <c r="BF1555" t="inlineStr">
        <is>
          <t>Not reported</t>
        </is>
      </c>
      <c r="BG1555" t="inlineStr">
        <is>
          <t>Not reviewed (not included)</t>
        </is>
      </c>
      <c r="BH1555" t="inlineStr">
        <is>
          <t>N/A</t>
        </is>
      </c>
      <c r="BI1555" t="inlineStr">
        <is>
          <t>Not reviewed</t>
        </is>
      </c>
      <c r="BJ1555" t="inlineStr">
        <is>
          <t>Not reviewed</t>
        </is>
      </c>
      <c r="BK1555" t="inlineStr">
        <is>
          <t>Not reviewed</t>
        </is>
      </c>
      <c r="BL1555" t="inlineStr">
        <is>
          <t>Not reviewed</t>
        </is>
      </c>
      <c r="BM1555" t="inlineStr">
        <is>
          <t>Not reviewed (not included)</t>
        </is>
      </c>
      <c r="BN1555" t="inlineStr">
        <is>
          <t xml:space="preserve">Small Sample Size - E5-Small Sample: Extracted sample size N=74 &lt; 100 minimum threshold. Citation: Confidence intervals </t>
        </is>
      </c>
      <c r="BO1555" t="inlineStr">
        <is>
          <t>Abstract-level screening only</t>
        </is>
      </c>
      <c r="BP1555" t="inlineStr">
        <is>
          <t>Not reported</t>
        </is>
      </c>
    </row>
    <row r="1556">
      <c r="A1556" t="inlineStr">
        <is>
          <t>Subgrouping autism and ADHD based on structural MRI population modelling centiles</t>
        </is>
      </c>
      <c r="B1556" t="n">
        <v>2025</v>
      </c>
      <c r="C1556" t="inlineStr">
        <is>
          <t>Not checked</t>
        </is>
      </c>
      <c r="D1556" t="inlineStr">
        <is>
          <t>Not checked</t>
        </is>
      </c>
      <c r="E1556" t="inlineStr">
        <is>
          <t>10.1186/S13229-025-00667-Z</t>
        </is>
      </c>
      <c r="F1556" t="inlineStr">
        <is>
          <t>Background: Autism and attention deficit hyperactivity disorder (ADHD) are two highly heterogeneous neurodevelopmental conditions with variable underlying neurobiology. Imaging studies have yielded varied results, and it is now clear that there is unlikely to be one characteristic neuroanatomical profile of either condition. Parsing this heterogeneity could allow us to identify more homogeneous subgroups, either within or across conditions, which may be more clinically informative. This has been a pivotal goal for neurodevelopmental research using both clinical and neuroanatomical features, though results thus far have again been inconsistent with regards to the number and characteristics of subgroups. Methods: Here, we use population modelling to cluster a multi-site dataset based on global and regional centile scores of cortical thickness, surface area and grey matter volume. We use HYDRA, a novel semi-supervised machine learning algorithm which clusters based on differences to controls and compare its performance to a traditional clustering approach. Results: We identified distinct subgroups within autism and ADHD, as well as across diagnosis, often with opposite neuroanatomical alterations relatively to controls. These subgroups were characterised by different combinations of increased or decreased patterns of morphometrics. We did not find significant clinical differences across subgroups. Limitations: Crucially, however, the number of subgroups and their membership differed vastly depending on chosen features and the algorithm used, highlighting the impact and importance of careful method selection. Conclusions: We highlight the importance of examining heterogeneity in autism and ADHD and demonstrate that population modelling is a useful tool to study subgrouping in autism and ADHD. We identified subgroups with distinct patterns of alterations relative to controls but note that these results rely heavily on the algorithm used and encourage detailed reporting o</t>
        </is>
      </c>
      <c r="G1556" t="inlineStr">
        <is>
          <t>Unimodal</t>
        </is>
      </c>
      <c r="H1556" t="inlineStr">
        <is>
          <t>See abstract</t>
        </is>
      </c>
      <c r="I1556" t="inlineStr">
        <is>
          <t>See abstract</t>
        </is>
      </c>
      <c r="J1556" t="inlineStr">
        <is>
          <t>See abstract (AI/ML)</t>
        </is>
      </c>
      <c r="K1556" t="inlineStr">
        <is>
          <t>See abstract</t>
        </is>
      </c>
      <c r="M1556" t="inlineStr">
        <is>
          <t>See abstract</t>
        </is>
      </c>
      <c r="N1556" t="inlineStr">
        <is>
          <t>See abstract</t>
        </is>
      </c>
      <c r="O1556" t="inlineStr">
        <is>
          <t>Not verified from abstract</t>
        </is>
      </c>
      <c r="P1556" t="inlineStr">
        <is>
          <t>See abstract</t>
        </is>
      </c>
      <c r="Q1556" t="inlineStr">
        <is>
          <t>See abstract</t>
        </is>
      </c>
      <c r="R1556" t="inlineStr">
        <is>
          <t>Not reviewed (not included)</t>
        </is>
      </c>
      <c r="S1556" t="inlineStr">
        <is>
          <t>Not reviewed (not included)</t>
        </is>
      </c>
      <c r="T1556" t="inlineStr">
        <is>
          <t>Abstract screening only. Not Selected for Final 95 (Pending Full Text Review)</t>
        </is>
      </c>
      <c r="U1556" t="inlineStr">
        <is>
          <t>EXCLUDE</t>
        </is>
      </c>
      <c r="V15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56" t="inlineStr">
        <is>
          <t>Excluded: Other Criterion</t>
        </is>
      </c>
      <c r="X1556" t="inlineStr">
        <is>
          <t>Not assessed from abstract</t>
        </is>
      </c>
      <c r="Y1556" t="inlineStr">
        <is>
          <t>Scopus</t>
        </is>
      </c>
      <c r="Z1556" t="inlineStr">
        <is>
          <t>Not determined from abstract</t>
        </is>
      </c>
      <c r="AB1556" t="inlineStr">
        <is>
          <t>Not assessed (not included)</t>
        </is>
      </c>
      <c r="AC1556" t="inlineStr">
        <is>
          <t>Not assessed (not included)</t>
        </is>
      </c>
      <c r="AD1556" t="inlineStr">
        <is>
          <t>Pecci-Terroba C.; Lai M.-C.; Lombardo M.V.; Chakrabarti B.; Ruigrok A.N.V.; Suckling J.; Anagnostou E.; Lerch J.P.; Taylor M.J.; Nicolson R.; Georgiades S.; Crosbie J.; Schachar R.; Kelley E.; Jones J.; Arnold P.D.; Seidlitz J.; Alexander-Bloch A.F.; Bullmore E.T.; Baron-Cohen S.; Bedford S.A.; Bethlehem R.A.I.</t>
        </is>
      </c>
      <c r="AF1556" t="inlineStr">
        <is>
          <t>Gold OA (BioMedCentral)</t>
        </is>
      </c>
      <c r="AH1556" t="inlineStr">
        <is>
          <t>Not assessed</t>
        </is>
      </c>
      <c r="AI1556" t="inlineStr">
        <is>
          <t>Not reported</t>
        </is>
      </c>
      <c r="AJ1556" t="inlineStr">
        <is>
          <t>Not reported</t>
        </is>
      </c>
      <c r="AK1556" t="inlineStr">
        <is>
          <t>Not reported</t>
        </is>
      </c>
      <c r="AL1556" t="inlineStr">
        <is>
          <t>Not reported</t>
        </is>
      </c>
      <c r="AM1556" t="inlineStr">
        <is>
          <t>Not reported</t>
        </is>
      </c>
      <c r="AN1556" t="inlineStr">
        <is>
          <t>Not reported</t>
        </is>
      </c>
      <c r="AO1556" t="inlineStr">
        <is>
          <t>Not reviewed</t>
        </is>
      </c>
      <c r="AP1556" t="inlineStr">
        <is>
          <t>Not reported</t>
        </is>
      </c>
      <c r="AQ1556" t="inlineStr">
        <is>
          <t>Not reported</t>
        </is>
      </c>
      <c r="AR1556" t="inlineStr">
        <is>
          <t>Not reported</t>
        </is>
      </c>
      <c r="AS1556" t="inlineStr">
        <is>
          <t>See abstract</t>
        </is>
      </c>
      <c r="AT1556" t="inlineStr">
        <is>
          <t>Not reviewed</t>
        </is>
      </c>
      <c r="AU1556" t="inlineStr">
        <is>
          <t>Not reviewed</t>
        </is>
      </c>
      <c r="AV1556" t="inlineStr">
        <is>
          <t>Not reviewed</t>
        </is>
      </c>
      <c r="AW1556" t="inlineStr">
        <is>
          <t>Not reviewed</t>
        </is>
      </c>
      <c r="AX1556" t="inlineStr">
        <is>
          <t>Not reported</t>
        </is>
      </c>
      <c r="AY1556" t="inlineStr">
        <is>
          <t>Not reported</t>
        </is>
      </c>
      <c r="AZ1556" t="inlineStr">
        <is>
          <t>Not reported</t>
        </is>
      </c>
      <c r="BA1556" t="inlineStr">
        <is>
          <t>Not reported</t>
        </is>
      </c>
      <c r="BB1556" t="inlineStr">
        <is>
          <t>Not reported</t>
        </is>
      </c>
      <c r="BC1556" t="inlineStr">
        <is>
          <t>Not reported</t>
        </is>
      </c>
      <c r="BD1556" t="inlineStr">
        <is>
          <t>Not reported</t>
        </is>
      </c>
      <c r="BE1556" t="inlineStr">
        <is>
          <t>Not reported</t>
        </is>
      </c>
      <c r="BF1556" t="inlineStr">
        <is>
          <t>Not reported</t>
        </is>
      </c>
      <c r="BG1556" t="inlineStr">
        <is>
          <t>Not reviewed (not included)</t>
        </is>
      </c>
      <c r="BH1556" t="inlineStr">
        <is>
          <t>N/A</t>
        </is>
      </c>
      <c r="BI1556" t="inlineStr">
        <is>
          <t>Not reviewed</t>
        </is>
      </c>
      <c r="BJ1556" t="inlineStr">
        <is>
          <t>Not reviewed</t>
        </is>
      </c>
      <c r="BK1556" t="inlineStr">
        <is>
          <t>Not reviewed</t>
        </is>
      </c>
      <c r="BL1556" t="inlineStr">
        <is>
          <t>Not reviewed</t>
        </is>
      </c>
      <c r="BM1556" t="inlineStr">
        <is>
          <t>Not reviewed (not included)</t>
        </is>
      </c>
      <c r="BN1556" t="inlineStr">
        <is>
          <t>Not Selected for Final 95 (Pending Full Text Review) - Candidate paper not selected for final 95: Passed abstract screening but not included in final selec</t>
        </is>
      </c>
      <c r="BO1556" t="inlineStr">
        <is>
          <t>Abstract-level screening only</t>
        </is>
      </c>
      <c r="BP1556" t="inlineStr">
        <is>
          <t>33</t>
        </is>
      </c>
    </row>
    <row r="1557">
      <c r="A1557" t="inlineStr">
        <is>
          <t>Altered gut microbiome function in ADHD: More Prevotella, less vitamin B12 biosynthesis, and beneficial modulation by synbiotic treatment</t>
        </is>
      </c>
      <c r="B1557" t="n">
        <v>2026</v>
      </c>
      <c r="C1557" t="inlineStr">
        <is>
          <t>Not checked</t>
        </is>
      </c>
      <c r="D1557" t="inlineStr">
        <is>
          <t>Not checked</t>
        </is>
      </c>
      <c r="E1557" t="inlineStr">
        <is>
          <t>10.1016/J.BBI.2026.106259</t>
        </is>
      </c>
      <c r="F1557" t="inlineStr">
        <is>
          <t>The effect of psychostimulant medication in ADHD on the gut microbiome remains unknown. Oral Synbiotic 2000, comprising multiple lactic acid bacteria and dietary fibers, reduces psychiatric symptoms and plasma immune markers in ADHD, but its impact on the gut microbiome is unexplored. This study aimed to (i) study the fecal bacterial microbiome, focusing on species and bacterial gene modules, in ADHD patients and neurotypical controls, and (ii) examine microbiome changes attributable to Synbiotic 2000. Fecal samples were collected from 147 participants at baseline, and 106 completers at follow-up from a randomized placebo-controlled trial of Synbiotic 2000 conducted in children and adults with ADHD. At baseline, adult samples were compared to those of 52 adult controls, and patients on psychostimulants were compared to those not on psychostimulants in adults and children separately. The fecal microbiome was sequenced using shallow shotgun sequencing and analyzed for diversity and differential abundance using machine learning. Plasma short-chain fatty acids (SCFAs) and serum vitamin B12 levels were measured. At baseline, adult ADHD patients had significantly different abundances of four species compared to controls. In children, those on psychostimulants exhibited a higher abundance of species from the genus Prevotella, alongside a lower abundance of the vitamin B12-synthesis module, M00122, than those not on such medication. The lower M00122 abundance was associated with a looser stool consistency, implicating a shorter colonic transit time. Synbiotic 2000 did not affect taxonomic or functional α-diversity in adults or children. However, looser baseline stool consistency was linked to greater increases in evenness in the Synbiotic group over time. There was a significant Synbiotic-specific effect on taxonomic and functional β-diversity, not only the increased abundance of the Synbiotic 2000 species. Plasma levels of formic acid and propionic acid increased towards c</t>
        </is>
      </c>
      <c r="G1557" t="inlineStr">
        <is>
          <t>Unimodal</t>
        </is>
      </c>
      <c r="H1557" t="inlineStr">
        <is>
          <t>See abstract</t>
        </is>
      </c>
      <c r="I1557" t="inlineStr">
        <is>
          <t>See abstract</t>
        </is>
      </c>
      <c r="J1557" t="inlineStr">
        <is>
          <t>See abstract (AI/ML)</t>
        </is>
      </c>
      <c r="K1557" t="inlineStr">
        <is>
          <t>See abstract</t>
        </is>
      </c>
      <c r="L1557" t="n">
        <v>147</v>
      </c>
      <c r="M1557" t="inlineStr">
        <is>
          <t>See abstract</t>
        </is>
      </c>
      <c r="N1557" t="inlineStr">
        <is>
          <t>N≈147; details in abstract</t>
        </is>
      </c>
      <c r="O1557" t="inlineStr">
        <is>
          <t>Extracted from abstract: N≈147</t>
        </is>
      </c>
      <c r="P1557" t="inlineStr">
        <is>
          <t>See abstract</t>
        </is>
      </c>
      <c r="Q1557" t="inlineStr">
        <is>
          <t>See abstract</t>
        </is>
      </c>
      <c r="R1557" t="inlineStr">
        <is>
          <t>Not reviewed (not included)</t>
        </is>
      </c>
      <c r="S1557" t="inlineStr">
        <is>
          <t>Not reviewed (not included)</t>
        </is>
      </c>
      <c r="T1557" t="inlineStr">
        <is>
          <t>Abstract screening only. Out of Date Range</t>
        </is>
      </c>
      <c r="U1557" t="inlineStr">
        <is>
          <t>EXCLUDE</t>
        </is>
      </c>
      <c r="V1557" t="inlineStr">
        <is>
          <t>E4-Year: Published 2026, outside 2019-2025 window</t>
        </is>
      </c>
      <c r="W1557" t="inlineStr">
        <is>
          <t>Out of Date Range</t>
        </is>
      </c>
      <c r="X1557" t="inlineStr">
        <is>
          <t>Not assessed from abstract</t>
        </is>
      </c>
      <c r="Y1557" t="inlineStr">
        <is>
          <t>Scopus</t>
        </is>
      </c>
      <c r="Z1557" t="inlineStr">
        <is>
          <t>Not determined from abstract</t>
        </is>
      </c>
      <c r="AB1557" t="inlineStr">
        <is>
          <t>Not assessed (not included)</t>
        </is>
      </c>
      <c r="AC1557" t="inlineStr">
        <is>
          <t>Not assessed (not included)</t>
        </is>
      </c>
      <c r="AD1557" t="inlineStr">
        <is>
          <t>Stiernborg M.; Yang L.L.; Skott E.; Giacobini M.; Melas P.A.; Debelius J.W.; Lavebratt C.</t>
        </is>
      </c>
      <c r="AF1557" t="inlineStr">
        <is>
          <t>Hybrid OA (Elsevier)</t>
        </is>
      </c>
      <c r="AH1557" t="inlineStr">
        <is>
          <t>Not assessed</t>
        </is>
      </c>
      <c r="AI1557" t="inlineStr">
        <is>
          <t>Not reported</t>
        </is>
      </c>
      <c r="AJ1557" t="inlineStr">
        <is>
          <t>Not reported</t>
        </is>
      </c>
      <c r="AK1557" t="inlineStr">
        <is>
          <t>Not reported</t>
        </is>
      </c>
      <c r="AL1557" t="inlineStr">
        <is>
          <t>Not reported</t>
        </is>
      </c>
      <c r="AM1557" t="inlineStr">
        <is>
          <t>Not reported</t>
        </is>
      </c>
      <c r="AN1557" t="inlineStr">
        <is>
          <t>Not reported</t>
        </is>
      </c>
      <c r="AO1557" t="inlineStr">
        <is>
          <t>Not reviewed</t>
        </is>
      </c>
      <c r="AP1557" t="inlineStr">
        <is>
          <t>Not reported</t>
        </is>
      </c>
      <c r="AQ1557" t="inlineStr">
        <is>
          <t>Not reported</t>
        </is>
      </c>
      <c r="AR1557" t="inlineStr">
        <is>
          <t>Not reported</t>
        </is>
      </c>
      <c r="AS1557" t="inlineStr">
        <is>
          <t>See abstract</t>
        </is>
      </c>
      <c r="AT1557" t="inlineStr">
        <is>
          <t>Not reviewed</t>
        </is>
      </c>
      <c r="AU1557" t="inlineStr">
        <is>
          <t>Not reviewed</t>
        </is>
      </c>
      <c r="AV1557" t="inlineStr">
        <is>
          <t>Not reviewed</t>
        </is>
      </c>
      <c r="AW1557" t="inlineStr">
        <is>
          <t>Not reviewed</t>
        </is>
      </c>
      <c r="AX1557" t="inlineStr">
        <is>
          <t>Not reported</t>
        </is>
      </c>
      <c r="AY1557" t="inlineStr">
        <is>
          <t>Not reported</t>
        </is>
      </c>
      <c r="AZ1557" t="inlineStr">
        <is>
          <t>Not reported</t>
        </is>
      </c>
      <c r="BA1557" t="inlineStr">
        <is>
          <t>Not reported</t>
        </is>
      </c>
      <c r="BB1557" t="inlineStr">
        <is>
          <t>Not reported</t>
        </is>
      </c>
      <c r="BC1557" t="inlineStr">
        <is>
          <t>Not reported</t>
        </is>
      </c>
      <c r="BD1557" t="inlineStr">
        <is>
          <t>Not reported</t>
        </is>
      </c>
      <c r="BE1557" t="inlineStr">
        <is>
          <t>Not reported</t>
        </is>
      </c>
      <c r="BF1557" t="inlineStr">
        <is>
          <t>Not reported</t>
        </is>
      </c>
      <c r="BG1557" t="inlineStr">
        <is>
          <t>Not reviewed (not included)</t>
        </is>
      </c>
      <c r="BH1557" t="inlineStr">
        <is>
          <t>N/A</t>
        </is>
      </c>
      <c r="BI1557" t="inlineStr">
        <is>
          <t>Not reviewed</t>
        </is>
      </c>
      <c r="BJ1557" t="inlineStr">
        <is>
          <t>Not reviewed</t>
        </is>
      </c>
      <c r="BK1557" t="inlineStr">
        <is>
          <t>Not reviewed</t>
        </is>
      </c>
      <c r="BL1557" t="inlineStr">
        <is>
          <t>Not reviewed</t>
        </is>
      </c>
      <c r="BM1557" t="inlineStr">
        <is>
          <t>Not reviewed (not included)</t>
        </is>
      </c>
      <c r="BN1557" t="inlineStr">
        <is>
          <t>Out of Date Range - E4-Year: Published 2026, outside 2019-2025 window</t>
        </is>
      </c>
      <c r="BO1557" t="inlineStr">
        <is>
          <t>Abstract-level screening only</t>
        </is>
      </c>
      <c r="BP1557" t="inlineStr">
        <is>
          <t>Not reported</t>
        </is>
      </c>
    </row>
    <row r="1558">
      <c r="A1558" t="inlineStr">
        <is>
          <t>DETEC-ADHD: A Data-Driven Web App for Early ADHD Detection Using Machine Learning and Electroencephalography</t>
        </is>
      </c>
      <c r="B1558" t="n">
        <v>2025</v>
      </c>
      <c r="C1558" t="inlineStr">
        <is>
          <t>Not checked</t>
        </is>
      </c>
      <c r="D1558" t="inlineStr">
        <is>
          <t>Not checked</t>
        </is>
      </c>
      <c r="E1558" t="inlineStr">
        <is>
          <t>10.3390/BDCC9010003</t>
        </is>
      </c>
      <c r="F1558" t="inlineStr">
        <is>
          <t>Attention Deficit Hyperactivity Disorder (ADHD) diagnosis is often challenging due to subjective assessments and symptom variability, which can delay accurate detection and treatment. To address these limitations, this study introduces DETEC-ADHD, a web-based application that combines machine learning (ML) techniques with multi-source data to enhance diagnostic accuracy. Unlike traditional approaches, DETEC-ADHD primarily utilizes extensive personal, medical, and psychological information for its initial classification. DETEC-ADHD further refines diagnoses by identifying ADHD subtypes (inattentive, hyperactive, combined) through theta/beta wave ratio analysis from EEG data, offering neurophysiological insights that complement its classification process. Logistic Regression, selected for its validated accuracy and reliability, served as the ML model for the app. The case studies demonstrated DETEC-ADHD’s effectiveness, achieving 100% accuracy in children and 90% in adults. By integrating diverse data sources with real-time EEG analysis, DETEC-ADHD provides a scalable, cost-effective, and accessible solution for ADHD detection and subtype identification, addressing diagnostic challenges and supporting healthcare providers, particularly in resource-limited environments. © 2024 by the authors.</t>
        </is>
      </c>
      <c r="G1558" t="inlineStr">
        <is>
          <t>Unimodal</t>
        </is>
      </c>
      <c r="H1558" t="inlineStr">
        <is>
          <t>See abstract</t>
        </is>
      </c>
      <c r="I1558" t="inlineStr">
        <is>
          <t>See abstract</t>
        </is>
      </c>
      <c r="J1558" t="inlineStr">
        <is>
          <t>See abstract (AI/ML)</t>
        </is>
      </c>
      <c r="K1558" t="inlineStr">
        <is>
          <t>See abstract</t>
        </is>
      </c>
      <c r="M1558" t="inlineStr">
        <is>
          <t>See abstract</t>
        </is>
      </c>
      <c r="N1558" t="inlineStr">
        <is>
          <t>See abstract</t>
        </is>
      </c>
      <c r="O1558" t="inlineStr">
        <is>
          <t>Not verified from abstract</t>
        </is>
      </c>
      <c r="P1558" t="inlineStr">
        <is>
          <t>See abstract</t>
        </is>
      </c>
      <c r="Q1558" t="inlineStr">
        <is>
          <t>See abstract</t>
        </is>
      </c>
      <c r="R1558" t="inlineStr">
        <is>
          <t>Not reviewed (not included)</t>
        </is>
      </c>
      <c r="S1558" t="inlineStr">
        <is>
          <t>Not reviewed (not included)</t>
        </is>
      </c>
      <c r="T1558" t="inlineStr">
        <is>
          <t>Abstract screening only. Too Short - Insufficient Detail</t>
        </is>
      </c>
      <c r="U1558" t="inlineStr">
        <is>
          <t>EXCLUDE</t>
        </is>
      </c>
      <c r="V1558" t="inlineStr">
        <is>
          <t>E11-Insufficient Detail: Only 3 pages - insufficient space for adequate methodological description. (Min 4 pages required per E11)</t>
        </is>
      </c>
      <c r="W1558" t="inlineStr">
        <is>
          <t>Excluded: Insufficient Methodological Detail</t>
        </is>
      </c>
      <c r="X1558" t="inlineStr">
        <is>
          <t>Not assessed from abstract</t>
        </is>
      </c>
      <c r="Y1558" t="inlineStr">
        <is>
          <t>Scopus</t>
        </is>
      </c>
      <c r="Z1558" t="inlineStr">
        <is>
          <t>Not determined from abstract</t>
        </is>
      </c>
      <c r="AB1558" t="inlineStr">
        <is>
          <t>Not assessed (not included)</t>
        </is>
      </c>
      <c r="AC1558" t="inlineStr">
        <is>
          <t>Not assessed (not included)</t>
        </is>
      </c>
      <c r="AD1558" t="inlineStr">
        <is>
          <t>Santarrosa-López I.; Alor-Hernández G.; Bustos-López M.; Hernández-Capistrán J.; Sánchez-Morales L.N.; Sánchez-Cervantes J.L.; Marín-Vega H.</t>
        </is>
      </c>
      <c r="AF1558" t="inlineStr">
        <is>
          <t>Gold OA (MDPI)</t>
        </is>
      </c>
      <c r="AH1558" t="inlineStr">
        <is>
          <t>Not assessed</t>
        </is>
      </c>
      <c r="AI1558" t="inlineStr">
        <is>
          <t>Not reported</t>
        </is>
      </c>
      <c r="AJ1558" t="inlineStr">
        <is>
          <t>Not reported</t>
        </is>
      </c>
      <c r="AK1558" t="inlineStr">
        <is>
          <t>Not reported</t>
        </is>
      </c>
      <c r="AL1558" t="inlineStr">
        <is>
          <t>Not reported</t>
        </is>
      </c>
      <c r="AM1558" t="inlineStr">
        <is>
          <t>Not reported</t>
        </is>
      </c>
      <c r="AN1558" t="inlineStr">
        <is>
          <t>Not reported</t>
        </is>
      </c>
      <c r="AO1558" t="inlineStr">
        <is>
          <t>Not reviewed</t>
        </is>
      </c>
      <c r="AP1558" t="inlineStr">
        <is>
          <t>Not reported</t>
        </is>
      </c>
      <c r="AQ1558" t="inlineStr">
        <is>
          <t>Not reported</t>
        </is>
      </c>
      <c r="AR1558" t="inlineStr">
        <is>
          <t>Not reported</t>
        </is>
      </c>
      <c r="AS1558" t="inlineStr">
        <is>
          <t>See abstract</t>
        </is>
      </c>
      <c r="AT1558" t="inlineStr">
        <is>
          <t>Not reviewed</t>
        </is>
      </c>
      <c r="AU1558" t="inlineStr">
        <is>
          <t>Not reviewed</t>
        </is>
      </c>
      <c r="AV1558" t="inlineStr">
        <is>
          <t>Not reviewed</t>
        </is>
      </c>
      <c r="AW1558" t="inlineStr">
        <is>
          <t>Not reviewed</t>
        </is>
      </c>
      <c r="AX1558" t="inlineStr">
        <is>
          <t>Not reported</t>
        </is>
      </c>
      <c r="AY1558" t="inlineStr">
        <is>
          <t>Not reported</t>
        </is>
      </c>
      <c r="AZ1558" t="inlineStr">
        <is>
          <t>Not reported</t>
        </is>
      </c>
      <c r="BA1558" t="inlineStr">
        <is>
          <t>Not reported</t>
        </is>
      </c>
      <c r="BB1558" t="inlineStr">
        <is>
          <t>Not reported</t>
        </is>
      </c>
      <c r="BC1558" t="inlineStr">
        <is>
          <t>Not reported</t>
        </is>
      </c>
      <c r="BD1558" t="inlineStr">
        <is>
          <t>Not reported</t>
        </is>
      </c>
      <c r="BE1558" t="inlineStr">
        <is>
          <t>Not reported</t>
        </is>
      </c>
      <c r="BF1558" t="inlineStr">
        <is>
          <t>Not reported</t>
        </is>
      </c>
      <c r="BG1558" t="inlineStr">
        <is>
          <t>Not reviewed (not included)</t>
        </is>
      </c>
      <c r="BH1558" t="inlineStr">
        <is>
          <t>N/A</t>
        </is>
      </c>
      <c r="BI1558" t="inlineStr">
        <is>
          <t>Not reviewed</t>
        </is>
      </c>
      <c r="BJ1558" t="inlineStr">
        <is>
          <t>Not reviewed</t>
        </is>
      </c>
      <c r="BK1558" t="inlineStr">
        <is>
          <t>Not reviewed</t>
        </is>
      </c>
      <c r="BL1558" t="inlineStr">
        <is>
          <t>Not reviewed</t>
        </is>
      </c>
      <c r="BM1558" t="inlineStr">
        <is>
          <t>Not reviewed (not included)</t>
        </is>
      </c>
      <c r="BN1558" t="inlineStr">
        <is>
          <t xml:space="preserve">Too Short - Insufficient Detail - E11-Insufficient Detail: Only 3 pages - insufficient space for adequate methodological description. </t>
        </is>
      </c>
      <c r="BO1558" t="inlineStr">
        <is>
          <t>Abstract-level screening only</t>
        </is>
      </c>
      <c r="BP1558" t="inlineStr">
        <is>
          <t>3</t>
        </is>
      </c>
    </row>
    <row r="1559">
      <c r="A1559" t="inlineStr">
        <is>
          <t>Machine learning models for diagnosis and risk prediction in eating disorders, depression, and alcohol use disorder</t>
        </is>
      </c>
      <c r="B1559" t="n">
        <v>2025</v>
      </c>
      <c r="C1559" t="inlineStr">
        <is>
          <t>Not checked</t>
        </is>
      </c>
      <c r="D1559" t="inlineStr">
        <is>
          <t>Not checked</t>
        </is>
      </c>
      <c r="E1559" t="inlineStr">
        <is>
          <t>10.1016/J.JAD.2024.12.053</t>
        </is>
      </c>
      <c r="F1559" t="inlineStr">
        <is>
          <t>Background: Early diagnosis and treatment of mental illnesses is hampered by the lack of reliable markers. This study used machine learning models to uncover diagnostic and risk prediction markers for eating disorders (EDs), major depressive disorder (MDD), and alcohol use disorder (AUD). Methods: Case-control samples (aged 18–25 years), including participants with Anorexia Nervosa (AN), Bulimia Nervosa (BN), MDD, AUD, and matched controls, were used for diagnostic classification. For risk prediction, we used a longitudinal population-based sample (IMAGEN study), assessing adolescents at ages 14, 16 and 19. Regularized logistic regression models incorporated broad data domains spanning psychopathology, personality, cognition, substance use, and environment. Results: The classification of EDs was highly accurate, even when excluding body mass index from the analysis. The area under the receiver operating characteristic curves (AUC-ROC [95 % CI]) reached 0.92 [0.86–0.97] for AN and 0.91 [0.85–0.96] for BN. The classification accuracies for MDD (0.91 [0.88–0.94]) and AUD (0.80 [0.74–0.85]) were also high. The models demonstrated high transdiagnostic potential, as those trained for EDs were also accurate in classifying AUD and MDD from healthy controls, and vice versa (AUC-ROCs, 0.75–0.93). Shared predictors, such as neuroticism, hopelessness, and symptoms of attention-deficit/hyperactivity disorder, were identified as reliable classifiers. In the longitudinal population sample, the models exhibited moderate performance in predicting the development of future ED symptoms (0.71 [0.67–0.75]), depressive symptoms (0.64 [0.60–0.68]), and harmful drinking (0.67 [0.64–0.70]). Conclusions: Our findings demonstrate the potential of combining multi-domain data for precise diagnostic and risk prediction applications in psychiatry. © 2024</t>
        </is>
      </c>
      <c r="G1559" t="inlineStr">
        <is>
          <t>Unimodal</t>
        </is>
      </c>
      <c r="H1559" t="inlineStr">
        <is>
          <t>See abstract</t>
        </is>
      </c>
      <c r="I1559" t="inlineStr">
        <is>
          <t>See abstract</t>
        </is>
      </c>
      <c r="J1559" t="inlineStr">
        <is>
          <t>See abstract (AI/ML)</t>
        </is>
      </c>
      <c r="K1559" t="inlineStr">
        <is>
          <t>See abstract</t>
        </is>
      </c>
      <c r="M1559" t="inlineStr">
        <is>
          <t>See abstract</t>
        </is>
      </c>
      <c r="N1559" t="inlineStr">
        <is>
          <t>See abstract</t>
        </is>
      </c>
      <c r="O1559" t="inlineStr">
        <is>
          <t>Not verified from abstract</t>
        </is>
      </c>
      <c r="P1559" t="inlineStr">
        <is>
          <t>See abstract</t>
        </is>
      </c>
      <c r="Q1559" t="inlineStr">
        <is>
          <t>See abstract</t>
        </is>
      </c>
      <c r="R1559" t="inlineStr">
        <is>
          <t>Not reviewed (not included)</t>
        </is>
      </c>
      <c r="S1559" t="inlineStr">
        <is>
          <t>Not reviewed (not included)</t>
        </is>
      </c>
      <c r="T1559" t="inlineStr">
        <is>
          <t>Abstract screening only. Non-ADHD Focused</t>
        </is>
      </c>
      <c r="U1559" t="inlineStr">
        <is>
          <t>EXCLUDE</t>
        </is>
      </c>
      <c r="V1559" t="inlineStr">
        <is>
          <t>E2-Not ADHD focused: Neither title nor abstract mentions ADHD or attention-deficit/hyperactivity</t>
        </is>
      </c>
      <c r="W1559" t="inlineStr">
        <is>
          <t>Excluded: Not ADHD Focused</t>
        </is>
      </c>
      <c r="X1559" t="inlineStr">
        <is>
          <t>Not assessed from abstract</t>
        </is>
      </c>
      <c r="Y1559" t="inlineStr">
        <is>
          <t>Scopus</t>
        </is>
      </c>
      <c r="Z1559" t="inlineStr">
        <is>
          <t>Not determined from abstract</t>
        </is>
      </c>
      <c r="AB1559" t="inlineStr">
        <is>
          <t>Not assessed (not included)</t>
        </is>
      </c>
      <c r="AC1559" t="inlineStr">
        <is>
          <t>Not assessed (not included)</t>
        </is>
      </c>
      <c r="AD1559" t="inlineStr">
        <is>
          <t>Zhang Z.; Robinson L.; Whelan R.; Jollans L.; Wang Z.; Nees F.; Chu C.; Bobou M.; Du D.; Cristea I.; Banaschewski T.; Barker G.J.; Bokde A.L.W.; Grigis A.; Garavan H.; Heinz A.; Brühl R.; Martinot J.-L.; Martinot M.-L.P.; Artiges E.; Orfanos D.P.; Poustka L.; Hohmann S.; Millenet S.; Fröhner J.H.; Smolka M.N.; Vaidya N.; Walter H.; Winterer J.; Broulidakis M.J.; van Noort B.M.; Stringaris A.; Penttilä J.; Grimmer Y.; Insensee C.; Becker A.; Zhang Y.; King S.; Sinclair J.; Schumann G.; Schmidt U.; Desrivières S.</t>
        </is>
      </c>
      <c r="AF1559" t="inlineStr">
        <is>
          <t>Hybrid OA (Elsevier)</t>
        </is>
      </c>
      <c r="AH1559" t="inlineStr">
        <is>
          <t>Not assessed</t>
        </is>
      </c>
      <c r="AI1559" t="inlineStr">
        <is>
          <t>Not reported</t>
        </is>
      </c>
      <c r="AJ1559" t="inlineStr">
        <is>
          <t>Not reported</t>
        </is>
      </c>
      <c r="AK1559" t="inlineStr">
        <is>
          <t>Not reported</t>
        </is>
      </c>
      <c r="AL1559" t="inlineStr">
        <is>
          <t>Not reported</t>
        </is>
      </c>
      <c r="AM1559" t="inlineStr">
        <is>
          <t>Not reported</t>
        </is>
      </c>
      <c r="AN1559" t="inlineStr">
        <is>
          <t>Not reported</t>
        </is>
      </c>
      <c r="AO1559" t="inlineStr">
        <is>
          <t>Not reviewed</t>
        </is>
      </c>
      <c r="AP1559" t="inlineStr">
        <is>
          <t>Not reported</t>
        </is>
      </c>
      <c r="AQ1559" t="inlineStr">
        <is>
          <t>Not reported</t>
        </is>
      </c>
      <c r="AR1559" t="inlineStr">
        <is>
          <t>Not reported</t>
        </is>
      </c>
      <c r="AS1559" t="inlineStr">
        <is>
          <t>See abstract</t>
        </is>
      </c>
      <c r="AT1559" t="inlineStr">
        <is>
          <t>Not reviewed</t>
        </is>
      </c>
      <c r="AU1559" t="inlineStr">
        <is>
          <t>Not reviewed</t>
        </is>
      </c>
      <c r="AV1559" t="inlineStr">
        <is>
          <t>Not reviewed</t>
        </is>
      </c>
      <c r="AW1559" t="inlineStr">
        <is>
          <t>Not reviewed</t>
        </is>
      </c>
      <c r="AX1559" t="inlineStr">
        <is>
          <t>Not reported</t>
        </is>
      </c>
      <c r="AY1559" t="inlineStr">
        <is>
          <t>Not reported</t>
        </is>
      </c>
      <c r="AZ1559" t="inlineStr">
        <is>
          <t>Not reported</t>
        </is>
      </c>
      <c r="BA1559" t="inlineStr">
        <is>
          <t>Not reported</t>
        </is>
      </c>
      <c r="BB1559" t="inlineStr">
        <is>
          <t>Not reported</t>
        </is>
      </c>
      <c r="BC1559" t="inlineStr">
        <is>
          <t>Not reported</t>
        </is>
      </c>
      <c r="BD1559" t="inlineStr">
        <is>
          <t>Not reported</t>
        </is>
      </c>
      <c r="BE1559" t="inlineStr">
        <is>
          <t>Not reported</t>
        </is>
      </c>
      <c r="BF1559" t="inlineStr">
        <is>
          <t>Not reported</t>
        </is>
      </c>
      <c r="BG1559" t="inlineStr">
        <is>
          <t>Not reviewed (not included)</t>
        </is>
      </c>
      <c r="BH1559" t="inlineStr">
        <is>
          <t>N/A</t>
        </is>
      </c>
      <c r="BI1559" t="inlineStr">
        <is>
          <t>Not reviewed</t>
        </is>
      </c>
      <c r="BJ1559" t="inlineStr">
        <is>
          <t>Not reviewed</t>
        </is>
      </c>
      <c r="BK1559" t="inlineStr">
        <is>
          <t>Not reviewed</t>
        </is>
      </c>
      <c r="BL1559" t="inlineStr">
        <is>
          <t>Not reviewed</t>
        </is>
      </c>
      <c r="BM1559" t="inlineStr">
        <is>
          <t>Not reviewed (not included)</t>
        </is>
      </c>
      <c r="BN1559" t="inlineStr">
        <is>
          <t>Non-ADHD Focused - E2-Not ADHD focused: Neither title nor abstract mentions ADHD or attention-deficit/hyperactivity</t>
        </is>
      </c>
      <c r="BO1559" t="inlineStr">
        <is>
          <t>Abstract-level screening only</t>
        </is>
      </c>
      <c r="BP1559" t="inlineStr">
        <is>
          <t>Not reported</t>
        </is>
      </c>
    </row>
    <row r="1560">
      <c r="A1560" t="inlineStr">
        <is>
          <t>Signal Fidelity Index-aware calibration for addressing distributional shift in predictive modeling across heterogeneous real-world data</t>
        </is>
      </c>
      <c r="B1560" t="n">
        <v>2026</v>
      </c>
      <c r="C1560" t="inlineStr">
        <is>
          <t>Not checked</t>
        </is>
      </c>
      <c r="D1560" t="inlineStr">
        <is>
          <t>Not checked</t>
        </is>
      </c>
      <c r="E1560" t="inlineStr">
        <is>
          <t>10.1038/S41598-025-32656-W</t>
        </is>
      </c>
      <c r="F1560"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Performance improvements varied by phenotype complexity, with F1-score gains ranging from +4.2% fo</t>
        </is>
      </c>
      <c r="G1560" t="inlineStr">
        <is>
          <t>Unimodal</t>
        </is>
      </c>
      <c r="H1560" t="inlineStr">
        <is>
          <t>See abstract</t>
        </is>
      </c>
      <c r="I1560" t="inlineStr">
        <is>
          <t>See abstract</t>
        </is>
      </c>
      <c r="J1560" t="inlineStr">
        <is>
          <t>See abstract (AI/ML)</t>
        </is>
      </c>
      <c r="K1560" t="inlineStr">
        <is>
          <t>See abstract</t>
        </is>
      </c>
      <c r="M1560" t="inlineStr">
        <is>
          <t>See abstract</t>
        </is>
      </c>
      <c r="N1560" t="inlineStr">
        <is>
          <t>See abstract</t>
        </is>
      </c>
      <c r="O1560" t="inlineStr">
        <is>
          <t>Not verified from abstract</t>
        </is>
      </c>
      <c r="P1560" t="inlineStr">
        <is>
          <t>See abstract</t>
        </is>
      </c>
      <c r="Q1560" t="inlineStr">
        <is>
          <t>See abstract</t>
        </is>
      </c>
      <c r="R1560" t="inlineStr">
        <is>
          <t>Not reviewed (not included)</t>
        </is>
      </c>
      <c r="S1560" t="inlineStr">
        <is>
          <t>Not reviewed (not included)</t>
        </is>
      </c>
      <c r="T1560" t="inlineStr">
        <is>
          <t>Abstract screening only. Out of Date Range</t>
        </is>
      </c>
      <c r="U1560" t="inlineStr">
        <is>
          <t>EXCLUDE</t>
        </is>
      </c>
      <c r="V1560" t="inlineStr">
        <is>
          <t>E4-Year: Published 2026, outside 2019-2025 window</t>
        </is>
      </c>
      <c r="W1560" t="inlineStr">
        <is>
          <t>Out of Date Range</t>
        </is>
      </c>
      <c r="X1560" t="inlineStr">
        <is>
          <t>Not assessed from abstract</t>
        </is>
      </c>
      <c r="Y1560" t="inlineStr">
        <is>
          <t>Scopus</t>
        </is>
      </c>
      <c r="Z1560" t="inlineStr">
        <is>
          <t>Not determined from abstract</t>
        </is>
      </c>
      <c r="AB1560" t="inlineStr">
        <is>
          <t>Not assessed (not included)</t>
        </is>
      </c>
      <c r="AC1560" t="inlineStr">
        <is>
          <t>Not assessed (not included)</t>
        </is>
      </c>
      <c r="AD1560" t="inlineStr">
        <is>
          <t>Cheng J.; Tian J.; Spoto F.; Azhir A.; Mork D.; Estiri H.</t>
        </is>
      </c>
      <c r="AF1560" t="inlineStr">
        <is>
          <t>Gold OA (Nature Sci Reports)</t>
        </is>
      </c>
      <c r="AH1560" t="inlineStr">
        <is>
          <t>Not assessed</t>
        </is>
      </c>
      <c r="AI1560" t="inlineStr">
        <is>
          <t>Not reported</t>
        </is>
      </c>
      <c r="AJ1560" t="inlineStr">
        <is>
          <t>Not reported</t>
        </is>
      </c>
      <c r="AK1560" t="inlineStr">
        <is>
          <t>Not reported</t>
        </is>
      </c>
      <c r="AL1560" t="inlineStr">
        <is>
          <t>Not reported</t>
        </is>
      </c>
      <c r="AM1560" t="inlineStr">
        <is>
          <t>Not reported</t>
        </is>
      </c>
      <c r="AN1560" t="inlineStr">
        <is>
          <t>Not reported</t>
        </is>
      </c>
      <c r="AO1560" t="inlineStr">
        <is>
          <t>Not reviewed</t>
        </is>
      </c>
      <c r="AP1560" t="inlineStr">
        <is>
          <t>Not reported</t>
        </is>
      </c>
      <c r="AQ1560" t="inlineStr">
        <is>
          <t>Not reported</t>
        </is>
      </c>
      <c r="AR1560" t="inlineStr">
        <is>
          <t>Not reported</t>
        </is>
      </c>
      <c r="AS1560" t="inlineStr">
        <is>
          <t>See abstract</t>
        </is>
      </c>
      <c r="AT1560" t="inlineStr">
        <is>
          <t>Not reviewed</t>
        </is>
      </c>
      <c r="AU1560" t="inlineStr">
        <is>
          <t>Not reviewed</t>
        </is>
      </c>
      <c r="AV1560" t="inlineStr">
        <is>
          <t>Not reviewed</t>
        </is>
      </c>
      <c r="AW1560" t="inlineStr">
        <is>
          <t>Not reviewed</t>
        </is>
      </c>
      <c r="AX1560" t="inlineStr">
        <is>
          <t>Not reported</t>
        </is>
      </c>
      <c r="AY1560" t="inlineStr">
        <is>
          <t>Not reported</t>
        </is>
      </c>
      <c r="AZ1560" t="inlineStr">
        <is>
          <t>Not reported</t>
        </is>
      </c>
      <c r="BA1560" t="inlineStr">
        <is>
          <t>Not reported</t>
        </is>
      </c>
      <c r="BB1560" t="inlineStr">
        <is>
          <t>Not reported</t>
        </is>
      </c>
      <c r="BC1560" t="inlineStr">
        <is>
          <t>Not reported</t>
        </is>
      </c>
      <c r="BD1560" t="inlineStr">
        <is>
          <t>Not reported</t>
        </is>
      </c>
      <c r="BE1560" t="inlineStr">
        <is>
          <t>Not reported</t>
        </is>
      </c>
      <c r="BF1560" t="inlineStr">
        <is>
          <t>Not reported</t>
        </is>
      </c>
      <c r="BG1560" t="inlineStr">
        <is>
          <t>Not reviewed (not included)</t>
        </is>
      </c>
      <c r="BH1560" t="inlineStr">
        <is>
          <t>N/A</t>
        </is>
      </c>
      <c r="BI1560" t="inlineStr">
        <is>
          <t>Not reviewed</t>
        </is>
      </c>
      <c r="BJ1560" t="inlineStr">
        <is>
          <t>Not reviewed</t>
        </is>
      </c>
      <c r="BK1560" t="inlineStr">
        <is>
          <t>Not reviewed</t>
        </is>
      </c>
      <c r="BL1560" t="inlineStr">
        <is>
          <t>Not reviewed</t>
        </is>
      </c>
      <c r="BM1560" t="inlineStr">
        <is>
          <t>Not reviewed (not included)</t>
        </is>
      </c>
      <c r="BN1560" t="inlineStr">
        <is>
          <t>Out of Date Range - E4-Year: Published 2026, outside 2019-2025 window</t>
        </is>
      </c>
      <c r="BO1560" t="inlineStr">
        <is>
          <t>Abstract-level screening only</t>
        </is>
      </c>
      <c r="BP1560" t="inlineStr">
        <is>
          <t>2807</t>
        </is>
      </c>
    </row>
    <row r="1561">
      <c r="A1561" t="inlineStr">
        <is>
          <t>Systematic review on the use of machine learning to detect school learning difficulties</t>
        </is>
      </c>
      <c r="B1561" t="n">
        <v>2025</v>
      </c>
      <c r="C1561" t="inlineStr">
        <is>
          <t>Not checked</t>
        </is>
      </c>
      <c r="D1561" t="inlineStr">
        <is>
          <t>Not checked</t>
        </is>
      </c>
      <c r="E1561" t="inlineStr">
        <is>
          <t>10.18687/LEIRD2025.1.1.879</t>
        </is>
      </c>
      <c r="F1561" t="inlineStr">
        <is>
          <t>This systematic literature review (SLR) analyzes the impact of machine learning on the early detection of learning difficulties in school settings. Using the PICO methodology and the PRISMA protocol, four key questions were articulated regarding types of difficulties, applied algorithms, comparison with traditional methods, and intervention improvements. A search of the Scopus database identified 306 documents, from which 36 relevant studies were selected after applying rigorous inclusion and exclusion criteria. The findings show that algorithms such as Random Forest, SVM, deep neural networks, and ensemble models allow the identification of complex patterns in academic, behavioral, and neuropsychological data, far exceeding the accuracy and agility of conventional methods. The main applications include the detection of dyslexia, dysgraphia, dyscalculia, and ADHD, as well as the prediction of academic risk and pedagogical personalization. Furthermore, it is observed that sensory and adaptive artificial intelligence tools strengthen educational inclusion for students with cognitive disabilities. However, significant challenges remain, such as the need for high-quality data, limited validation in real-life school settings, and the poor interpretability of some complex models. In conclusion, the use of machine learning represents an effective solution for improving the early detection of learning difficulties, overcoming the limitations of traditional approaches and opening up new opportunities for more accurate, timely, and inclusive educational interventions. © LEIRD 2025.All rights reserved.</t>
        </is>
      </c>
      <c r="G1561" t="inlineStr">
        <is>
          <t>Unimodal</t>
        </is>
      </c>
      <c r="H1561" t="inlineStr">
        <is>
          <t>See abstract</t>
        </is>
      </c>
      <c r="I1561" t="inlineStr">
        <is>
          <t>See abstract</t>
        </is>
      </c>
      <c r="J1561" t="inlineStr">
        <is>
          <t>See abstract (AI/ML)</t>
        </is>
      </c>
      <c r="K1561" t="inlineStr">
        <is>
          <t>See abstract</t>
        </is>
      </c>
      <c r="M1561" t="inlineStr">
        <is>
          <t>See abstract</t>
        </is>
      </c>
      <c r="N1561" t="inlineStr">
        <is>
          <t>See abstract</t>
        </is>
      </c>
      <c r="O1561" t="inlineStr">
        <is>
          <t>Not verified from abstract</t>
        </is>
      </c>
      <c r="P1561" t="inlineStr">
        <is>
          <t>See abstract</t>
        </is>
      </c>
      <c r="Q1561" t="inlineStr">
        <is>
          <t>See abstract</t>
        </is>
      </c>
      <c r="R1561" t="inlineStr">
        <is>
          <t>Not reviewed (not included)</t>
        </is>
      </c>
      <c r="S1561" t="inlineStr">
        <is>
          <t>Not reviewed (not included)</t>
        </is>
      </c>
      <c r="T1561" t="inlineStr">
        <is>
          <t>Abstract screening only. Not Primary Research</t>
        </is>
      </c>
      <c r="U1561" t="inlineStr">
        <is>
          <t>EXCLUDE</t>
        </is>
      </c>
      <c r="V1561" t="inlineStr">
        <is>
          <t>E6-Not Primary Research: Title/abstract indicates systematic review, meta-analysis, or review paper</t>
        </is>
      </c>
      <c r="W1561" t="inlineStr">
        <is>
          <t>Excluded: Not Primary Research</t>
        </is>
      </c>
      <c r="X1561" t="inlineStr">
        <is>
          <t>Not assessed from abstract</t>
        </is>
      </c>
      <c r="Y1561" t="inlineStr">
        <is>
          <t>Scopus</t>
        </is>
      </c>
      <c r="Z1561" t="inlineStr">
        <is>
          <t>Not determined from abstract</t>
        </is>
      </c>
      <c r="AB1561" t="inlineStr">
        <is>
          <t>Not assessed (not included)</t>
        </is>
      </c>
      <c r="AC1561" t="inlineStr">
        <is>
          <t>Not assessed (not included)</t>
        </is>
      </c>
      <c r="AD1561" t="inlineStr">
        <is>
          <t>Monje-Castro G.A.; Villanueva-Medina F.S.; Marzal-Martinez W.R.; Rada-Mota L.C.</t>
        </is>
      </c>
      <c r="AF1561" t="inlineStr">
        <is>
          <t>Unknown - Verify via DOI</t>
        </is>
      </c>
      <c r="AH1561" t="inlineStr">
        <is>
          <t>Not assessed</t>
        </is>
      </c>
      <c r="AI1561" t="inlineStr">
        <is>
          <t>Not reported</t>
        </is>
      </c>
      <c r="AJ1561" t="inlineStr">
        <is>
          <t>Not reported</t>
        </is>
      </c>
      <c r="AK1561" t="inlineStr">
        <is>
          <t>Not reported</t>
        </is>
      </c>
      <c r="AL1561" t="inlineStr">
        <is>
          <t>Not reported</t>
        </is>
      </c>
      <c r="AM1561" t="inlineStr">
        <is>
          <t>Not reported</t>
        </is>
      </c>
      <c r="AN1561" t="inlineStr">
        <is>
          <t>Not reported</t>
        </is>
      </c>
      <c r="AO1561" t="inlineStr">
        <is>
          <t>Not reviewed</t>
        </is>
      </c>
      <c r="AP1561" t="inlineStr">
        <is>
          <t>Not reported</t>
        </is>
      </c>
      <c r="AQ1561" t="inlineStr">
        <is>
          <t>Not reported</t>
        </is>
      </c>
      <c r="AR1561" t="inlineStr">
        <is>
          <t>Not reported</t>
        </is>
      </c>
      <c r="AS1561" t="inlineStr">
        <is>
          <t>See abstract</t>
        </is>
      </c>
      <c r="AT1561" t="inlineStr">
        <is>
          <t>Not reviewed</t>
        </is>
      </c>
      <c r="AU1561" t="inlineStr">
        <is>
          <t>Not reviewed</t>
        </is>
      </c>
      <c r="AV1561" t="inlineStr">
        <is>
          <t>Not reviewed</t>
        </is>
      </c>
      <c r="AW1561" t="inlineStr">
        <is>
          <t>Not reviewed</t>
        </is>
      </c>
      <c r="AX1561" t="inlineStr">
        <is>
          <t>Not reported</t>
        </is>
      </c>
      <c r="AY1561" t="inlineStr">
        <is>
          <t>Not reported</t>
        </is>
      </c>
      <c r="AZ1561" t="inlineStr">
        <is>
          <t>Not reported</t>
        </is>
      </c>
      <c r="BA1561" t="inlineStr">
        <is>
          <t>Not reported</t>
        </is>
      </c>
      <c r="BB1561" t="inlineStr">
        <is>
          <t>Not reported</t>
        </is>
      </c>
      <c r="BC1561" t="inlineStr">
        <is>
          <t>Not reported</t>
        </is>
      </c>
      <c r="BD1561" t="inlineStr">
        <is>
          <t>Not reported</t>
        </is>
      </c>
      <c r="BE1561" t="inlineStr">
        <is>
          <t>Not reported</t>
        </is>
      </c>
      <c r="BF1561" t="inlineStr">
        <is>
          <t>Not reported</t>
        </is>
      </c>
      <c r="BG1561" t="inlineStr">
        <is>
          <t>Not reviewed (not included)</t>
        </is>
      </c>
      <c r="BH1561" t="inlineStr">
        <is>
          <t>N/A</t>
        </is>
      </c>
      <c r="BI1561" t="inlineStr">
        <is>
          <t>Not reviewed</t>
        </is>
      </c>
      <c r="BJ1561" t="inlineStr">
        <is>
          <t>Not reviewed</t>
        </is>
      </c>
      <c r="BK1561" t="inlineStr">
        <is>
          <t>Not reviewed</t>
        </is>
      </c>
      <c r="BL1561" t="inlineStr">
        <is>
          <t>Not reviewed</t>
        </is>
      </c>
      <c r="BM1561" t="inlineStr">
        <is>
          <t>Not reviewed (not included)</t>
        </is>
      </c>
      <c r="BN1561" t="inlineStr">
        <is>
          <t>Not Primary Research - E6-Not Primary Research: Title/abstract indicates systematic review, meta-analysis, or review paper</t>
        </is>
      </c>
      <c r="BO1561" t="inlineStr">
        <is>
          <t>Abstract-level screening only</t>
        </is>
      </c>
      <c r="BP1561" t="inlineStr">
        <is>
          <t>Not reported</t>
        </is>
      </c>
    </row>
    <row r="1562">
      <c r="A1562" t="inlineStr">
        <is>
          <t>Genome data based deep learning identified new genes predicting pharmacological treatment response of attention deficit hyperactivity disorder</t>
        </is>
      </c>
      <c r="B1562" t="n">
        <v>2025</v>
      </c>
      <c r="C1562" t="inlineStr">
        <is>
          <t>Not checked</t>
        </is>
      </c>
      <c r="D1562" t="inlineStr">
        <is>
          <t>Not checked</t>
        </is>
      </c>
      <c r="E1562" t="inlineStr">
        <is>
          <t>10.1038/S41398-025-03250-5</t>
        </is>
      </c>
      <c r="F1562" t="inlineStr">
        <is>
          <t>Although the efficacy of pharmacy in the treatment of attention deficit/hyperactivity disorder (ADHD) has been well established, the lack of predictors of treatment response poses great challenges for personalized treatment. The current study employed a comprehensive approach, combining genome-wide association analyses (GWAS) and deep learning (DL) methods, to elucidate the genetic underpinnings of pharmacological treatment response in ADHD. Based on genotype data of medication-naïve patients with ADHD who received pharmacological treatments for 12 weeks, the current study performed GWAS using the percentage changes in ADHD-RS score as phenotype. Then, DL models were constructed to predict percentage changes in symptom scores using genetic variants selected based on four different genome-wide P thresholds (E-02, E-03, E-04, E-05) as inputs. The current GWAS results identified two significant loci (rs10880574, P = 2.39E-09; rs2000900, P = 3.31E-09) which implicated two genes, TMEM117 and MYO5B, that were primarily associated with both brain-and gut-related disorders. The convolutional neural network (CNN) model, using variants with genome-wide P values less than E-02 (5516 SNPs), demonstrated the best performance with mean squared error (MSE) equals 0.012 (Accuracy = 0.83; Sensitivity = 0.90; Specificity = 0.75) in the validation dataset, 0.081 in an independent test dataset (Acc = 0.61, Sensitivity = 0.81; Specificity = 0.26). Notably, the variant that contributed most to the CNN model was NKAIN2, an ADHD-related gene, which is also associated with metabolic processes. To conclude, the integration of GWAS and DL methods revealed new genes contribute to ADHD pharmacological treatment responses, and underscored the interplay between neural systems and metabolic processes, potentially providing critical insights into precision treatment. Furthermore, our CNN model exhibited good performance in an independent dataset, encouraged future studies and implied potential clin</t>
        </is>
      </c>
      <c r="G1562" t="inlineStr">
        <is>
          <t>Unimodal</t>
        </is>
      </c>
      <c r="H1562" t="inlineStr">
        <is>
          <t>See abstract</t>
        </is>
      </c>
      <c r="I1562" t="inlineStr">
        <is>
          <t>See abstract</t>
        </is>
      </c>
      <c r="J1562" t="inlineStr">
        <is>
          <t>See abstract (AI/ML)</t>
        </is>
      </c>
      <c r="K1562" t="inlineStr">
        <is>
          <t>See abstract</t>
        </is>
      </c>
      <c r="M1562" t="inlineStr">
        <is>
          <t>See abstract</t>
        </is>
      </c>
      <c r="N1562" t="inlineStr">
        <is>
          <t>See abstract</t>
        </is>
      </c>
      <c r="O1562" t="inlineStr">
        <is>
          <t>Not verified from abstract</t>
        </is>
      </c>
      <c r="P1562" t="inlineStr">
        <is>
          <t>See abstract</t>
        </is>
      </c>
      <c r="Q1562" t="inlineStr">
        <is>
          <t>See abstract</t>
        </is>
      </c>
      <c r="R1562" t="inlineStr">
        <is>
          <t>Not reviewed (not included)</t>
        </is>
      </c>
      <c r="S1562" t="inlineStr">
        <is>
          <t>Not reviewed (not included)</t>
        </is>
      </c>
      <c r="T1562" t="inlineStr">
        <is>
          <t>Abstract screening only. Treatment-Only Study</t>
        </is>
      </c>
      <c r="U1562" t="inlineStr">
        <is>
          <t>EXCLUDE</t>
        </is>
      </c>
      <c r="V1562" t="inlineStr">
        <is>
          <t>E1-Treatment Only: Primary focus is treatment response/outcome, not ADHD diagnosis or classification</t>
        </is>
      </c>
      <c r="W1562" t="inlineStr">
        <is>
          <t>Excluded: Treatment Study Not Diagnostic</t>
        </is>
      </c>
      <c r="X1562" t="inlineStr">
        <is>
          <t>Not assessed from abstract</t>
        </is>
      </c>
      <c r="Y1562" t="inlineStr">
        <is>
          <t>Scopus</t>
        </is>
      </c>
      <c r="Z1562" t="inlineStr">
        <is>
          <t>Not determined from abstract</t>
        </is>
      </c>
      <c r="AB1562" t="inlineStr">
        <is>
          <t>Not assessed (not included)</t>
        </is>
      </c>
      <c r="AC1562" t="inlineStr">
        <is>
          <t>Not assessed (not included)</t>
        </is>
      </c>
      <c r="AD1562" t="inlineStr">
        <is>
          <t>Zhao Y.; Fu Z.; Barnett E.J.; Wang N.; Zhang K.; Gao X.; Zheng X.; Tian J.; Zhang H.; Ding X.; Li S.; Li S.; Cao Q.; Chang S.; Wang Y.; Faraone S.V.; Yang L.</t>
        </is>
      </c>
      <c r="AF1562" t="inlineStr">
        <is>
          <t>Unknown - Verify via DOI</t>
        </is>
      </c>
      <c r="AH1562" t="inlineStr">
        <is>
          <t>Not assessed</t>
        </is>
      </c>
      <c r="AI1562" t="inlineStr">
        <is>
          <t>Not reported</t>
        </is>
      </c>
      <c r="AJ1562" t="inlineStr">
        <is>
          <t>Not reported</t>
        </is>
      </c>
      <c r="AK1562" t="inlineStr">
        <is>
          <t>Not reported</t>
        </is>
      </c>
      <c r="AL1562" t="inlineStr">
        <is>
          <t>Not reported</t>
        </is>
      </c>
      <c r="AM1562" t="inlineStr">
        <is>
          <t>Not reported</t>
        </is>
      </c>
      <c r="AN1562" t="inlineStr">
        <is>
          <t>Not reported</t>
        </is>
      </c>
      <c r="AO1562" t="inlineStr">
        <is>
          <t>Not reviewed</t>
        </is>
      </c>
      <c r="AP1562" t="inlineStr">
        <is>
          <t>Not reported</t>
        </is>
      </c>
      <c r="AQ1562" t="inlineStr">
        <is>
          <t>Not reported</t>
        </is>
      </c>
      <c r="AR1562" t="inlineStr">
        <is>
          <t>Not reported</t>
        </is>
      </c>
      <c r="AS1562" t="inlineStr">
        <is>
          <t>See abstract</t>
        </is>
      </c>
      <c r="AT1562" t="inlineStr">
        <is>
          <t>Not reviewed</t>
        </is>
      </c>
      <c r="AU1562" t="inlineStr">
        <is>
          <t>Not reviewed</t>
        </is>
      </c>
      <c r="AV1562" t="inlineStr">
        <is>
          <t>Not reviewed</t>
        </is>
      </c>
      <c r="AW1562" t="inlineStr">
        <is>
          <t>Not reviewed</t>
        </is>
      </c>
      <c r="AX1562" t="inlineStr">
        <is>
          <t>Not reported</t>
        </is>
      </c>
      <c r="AY1562" t="inlineStr">
        <is>
          <t>Not reported</t>
        </is>
      </c>
      <c r="AZ1562" t="inlineStr">
        <is>
          <t>Not reported</t>
        </is>
      </c>
      <c r="BA1562" t="inlineStr">
        <is>
          <t>Not reported</t>
        </is>
      </c>
      <c r="BB1562" t="inlineStr">
        <is>
          <t>Not reported</t>
        </is>
      </c>
      <c r="BC1562" t="inlineStr">
        <is>
          <t>Not reported</t>
        </is>
      </c>
      <c r="BD1562" t="inlineStr">
        <is>
          <t>Not reported</t>
        </is>
      </c>
      <c r="BE1562" t="inlineStr">
        <is>
          <t>Not reported</t>
        </is>
      </c>
      <c r="BF1562" t="inlineStr">
        <is>
          <t>Not reported</t>
        </is>
      </c>
      <c r="BG1562" t="inlineStr">
        <is>
          <t>Not reviewed (not included)</t>
        </is>
      </c>
      <c r="BH1562" t="inlineStr">
        <is>
          <t>N/A</t>
        </is>
      </c>
      <c r="BI1562" t="inlineStr">
        <is>
          <t>Not reviewed</t>
        </is>
      </c>
      <c r="BJ1562" t="inlineStr">
        <is>
          <t>Not reviewed</t>
        </is>
      </c>
      <c r="BK1562" t="inlineStr">
        <is>
          <t>Not reviewed</t>
        </is>
      </c>
      <c r="BL1562" t="inlineStr">
        <is>
          <t>Not reviewed</t>
        </is>
      </c>
      <c r="BM1562" t="inlineStr">
        <is>
          <t>Not reviewed (not included)</t>
        </is>
      </c>
      <c r="BN1562" t="inlineStr">
        <is>
          <t>Treatment-Only Study - E1-Treatment Only: Primary focus is treatment response/outcome, not ADHD diagnosis or classification</t>
        </is>
      </c>
      <c r="BO1562" t="inlineStr">
        <is>
          <t>Abstract-level screening only</t>
        </is>
      </c>
      <c r="BP1562" t="inlineStr">
        <is>
          <t>46</t>
        </is>
      </c>
    </row>
    <row r="1563">
      <c r="A1563" t="inlineStr">
        <is>
          <t>Deep Wavelet Self-Attention Non-negative Tensor Factorization for non-linear analysis and classification of fMRI data</t>
        </is>
      </c>
      <c r="B1563" t="n">
        <v>2025</v>
      </c>
      <c r="C1563" t="inlineStr">
        <is>
          <t>Not checked</t>
        </is>
      </c>
      <c r="D1563" t="inlineStr">
        <is>
          <t>Not checked</t>
        </is>
      </c>
      <c r="E1563" t="inlineStr">
        <is>
          <t>10.1016/J.ASOC.2025.113522</t>
        </is>
      </c>
      <c r="F1563" t="inlineStr">
        <is>
          <t>Objective: This study presents Deep Wavelet Self-Attention Non-negative Tensor Factorization (Deep WSANTF), an innovative framework tailored to address the challenges of dimensionality reduction and classification in multidimensional, highly non-linear fMRI data for Autism Spectrum Disorder (ASD) and Attention-Deficit/Hyperactivity Disorder (ADHD). Methods: The proposed framework integrates wavelet self-attention mechanisms to focus on intrinsic time–frequency features, combines Non-negative Tensor Factorization (NTF) for interpretability with deep learning for non-linear data modeling, incorporates a multi-branch CNN for robust classification of neuropsychiatric disorders, and includes a formal proof of stability theory to ensure the reliability of the model under varying data distributions and perturbations. Results: Deep WSANTF achieves a classification accuracy improvement of up to 15% over state-of-the-art methods, maintains signal-to-noise ratio (SNR) under up to 4.3% noise perturbation, and provides superior feature reconstruction quality, as demonstrated in evaluations on fMRI datasets for ASD and ADHD. Conclusions: The framework effectively integrates interpretability and advanced modeling capabilities, making it an effective tool for analyzing complex fMRI data with the potential to facilitate early diagnosis of neurodevelopmental and neuropsychiatric disorders. © 2025 Elsevier B.V.</t>
        </is>
      </c>
      <c r="G1563" t="inlineStr">
        <is>
          <t>Unimodal</t>
        </is>
      </c>
      <c r="H1563" t="inlineStr">
        <is>
          <t>See abstract</t>
        </is>
      </c>
      <c r="I1563" t="inlineStr">
        <is>
          <t>See abstract</t>
        </is>
      </c>
      <c r="J1563" t="inlineStr">
        <is>
          <t>See abstract (AI/ML)</t>
        </is>
      </c>
      <c r="K1563" t="inlineStr">
        <is>
          <t>See abstract</t>
        </is>
      </c>
      <c r="M1563" t="inlineStr">
        <is>
          <t>See abstract</t>
        </is>
      </c>
      <c r="N1563" t="inlineStr">
        <is>
          <t>See abstract</t>
        </is>
      </c>
      <c r="O1563" t="inlineStr">
        <is>
          <t>Not verified from abstract</t>
        </is>
      </c>
      <c r="P1563" t="inlineStr">
        <is>
          <t>See abstract</t>
        </is>
      </c>
      <c r="Q1563" t="inlineStr">
        <is>
          <t>See abstract</t>
        </is>
      </c>
      <c r="R1563" t="inlineStr">
        <is>
          <t>Not reviewed (not included)</t>
        </is>
      </c>
      <c r="S1563" t="inlineStr">
        <is>
          <t>Not reviewed (not included)</t>
        </is>
      </c>
      <c r="T1563" t="inlineStr">
        <is>
          <t>Abstract screening only. Not Selected for Final 95 (Pending Full Text Review)</t>
        </is>
      </c>
      <c r="U1563" t="inlineStr">
        <is>
          <t>EXCLUDE</t>
        </is>
      </c>
      <c r="V15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63" t="inlineStr">
        <is>
          <t>Excluded: Other Criterion</t>
        </is>
      </c>
      <c r="X1563" t="inlineStr">
        <is>
          <t>Not assessed from abstract</t>
        </is>
      </c>
      <c r="Y1563" t="inlineStr">
        <is>
          <t>Scopus</t>
        </is>
      </c>
      <c r="Z1563" t="inlineStr">
        <is>
          <t>Not determined from abstract</t>
        </is>
      </c>
      <c r="AB1563" t="inlineStr">
        <is>
          <t>Not assessed (not included)</t>
        </is>
      </c>
      <c r="AC1563" t="inlineStr">
        <is>
          <t>Not assessed (not included)</t>
        </is>
      </c>
      <c r="AD1563" t="inlineStr">
        <is>
          <t>Wang F.; Ke H.; Cai C.</t>
        </is>
      </c>
      <c r="AF1563" t="inlineStr">
        <is>
          <t>Hybrid OA (Elsevier)</t>
        </is>
      </c>
      <c r="AH1563" t="inlineStr">
        <is>
          <t>Not assessed</t>
        </is>
      </c>
      <c r="AI1563" t="inlineStr">
        <is>
          <t>Not reported</t>
        </is>
      </c>
      <c r="AJ1563" t="inlineStr">
        <is>
          <t>Not reported</t>
        </is>
      </c>
      <c r="AK1563" t="inlineStr">
        <is>
          <t>Not reported</t>
        </is>
      </c>
      <c r="AL1563" t="inlineStr">
        <is>
          <t>Not reported</t>
        </is>
      </c>
      <c r="AM1563" t="inlineStr">
        <is>
          <t>Not reported</t>
        </is>
      </c>
      <c r="AN1563" t="inlineStr">
        <is>
          <t>Not reported</t>
        </is>
      </c>
      <c r="AO1563" t="inlineStr">
        <is>
          <t>Not reviewed</t>
        </is>
      </c>
      <c r="AP1563" t="inlineStr">
        <is>
          <t>Not reported</t>
        </is>
      </c>
      <c r="AQ1563" t="inlineStr">
        <is>
          <t>Not reported</t>
        </is>
      </c>
      <c r="AR1563" t="inlineStr">
        <is>
          <t>Not reported</t>
        </is>
      </c>
      <c r="AS1563" t="inlineStr">
        <is>
          <t>See abstract</t>
        </is>
      </c>
      <c r="AT1563" t="inlineStr">
        <is>
          <t>Not reviewed</t>
        </is>
      </c>
      <c r="AU1563" t="inlineStr">
        <is>
          <t>Not reviewed</t>
        </is>
      </c>
      <c r="AV1563" t="inlineStr">
        <is>
          <t>Not reviewed</t>
        </is>
      </c>
      <c r="AW1563" t="inlineStr">
        <is>
          <t>Not reviewed</t>
        </is>
      </c>
      <c r="AX1563" t="inlineStr">
        <is>
          <t>Not reported</t>
        </is>
      </c>
      <c r="AY1563" t="inlineStr">
        <is>
          <t>Not reported</t>
        </is>
      </c>
      <c r="AZ1563" t="inlineStr">
        <is>
          <t>Not reported</t>
        </is>
      </c>
      <c r="BA1563" t="inlineStr">
        <is>
          <t>Not reported</t>
        </is>
      </c>
      <c r="BB1563" t="inlineStr">
        <is>
          <t>Not reported</t>
        </is>
      </c>
      <c r="BC1563" t="inlineStr">
        <is>
          <t>Not reported</t>
        </is>
      </c>
      <c r="BD1563" t="inlineStr">
        <is>
          <t>Not reported</t>
        </is>
      </c>
      <c r="BE1563" t="inlineStr">
        <is>
          <t>Not reported</t>
        </is>
      </c>
      <c r="BF1563" t="inlineStr">
        <is>
          <t>Not reported</t>
        </is>
      </c>
      <c r="BG1563" t="inlineStr">
        <is>
          <t>Not reviewed (not included)</t>
        </is>
      </c>
      <c r="BH1563" t="inlineStr">
        <is>
          <t>N/A</t>
        </is>
      </c>
      <c r="BI1563" t="inlineStr">
        <is>
          <t>Not reviewed</t>
        </is>
      </c>
      <c r="BJ1563" t="inlineStr">
        <is>
          <t>Not reviewed</t>
        </is>
      </c>
      <c r="BK1563" t="inlineStr">
        <is>
          <t>Not reviewed</t>
        </is>
      </c>
      <c r="BL1563" t="inlineStr">
        <is>
          <t>Not reviewed</t>
        </is>
      </c>
      <c r="BM1563" t="inlineStr">
        <is>
          <t>Not reviewed (not included)</t>
        </is>
      </c>
      <c r="BN1563" t="inlineStr">
        <is>
          <t>Not Selected for Final 95 (Pending Full Text Review) - Candidate paper not selected for final 95: Passed abstract screening but not included in final selec</t>
        </is>
      </c>
      <c r="BO1563" t="inlineStr">
        <is>
          <t>Abstract-level screening only</t>
        </is>
      </c>
      <c r="BP1563" t="inlineStr">
        <is>
          <t>Not reported</t>
        </is>
      </c>
    </row>
    <row r="1564">
      <c r="A1564" t="inlineStr">
        <is>
          <t>Early psychosis treatments 30 years on: Early intervention for a new generation</t>
        </is>
      </c>
      <c r="B1564" t="n">
        <v>2026</v>
      </c>
      <c r="C1564" t="inlineStr">
        <is>
          <t>Not checked</t>
        </is>
      </c>
      <c r="D1564" t="inlineStr">
        <is>
          <t>Not checked</t>
        </is>
      </c>
      <c r="E1564" t="inlineStr">
        <is>
          <t>10.1177/00048674251404275</t>
        </is>
      </c>
      <c r="F1564" t="inlineStr">
        <is>
          <t>The Early Psychosis Prevention and Intervention Centre model has significantly shaped early intervention strategies for psychotic disorders, setting a benchmark for effective care and influencing practices globally. The model’s effectiveness has been demonstrated through various trials and systematic reviews, highlighting its benefits in symptomatic relief, functional improvement and reduced hospitalisation. This paper explores and proposes advancements to the current model of care for early psychosis, incorporating recent developments and emerging evidence in the field. We highlight several areas to further enhance the Early Psychosis Prevention and Intervention Centre model. This includes highlighting the importance of interventions to reduce duration of untreated psychosis, maximising pharmacological and cognitive interventions, incorporating digital technologies for real-time feedback and personalised care, and access to physical health interventions to prevent unwanted long-term physical outcomes. In addition, the growing role of trauma-informed care, and more recently, peer support, as well as approaches and interventions for culturally diverse and high-risk populations, underscores the need for more inclusive and tailored interventions. Future directions also need to concentrate especially on the long-term outcome, which are less favourable and equity of access to high-quality services. The development of national and international collaborative research platforms, including Australia’s new clinical quality registry and clinical trials network, also represents a significant step forward in generating robust evidence and refining care models. We suggest that to further progress the early psychosis field a personalised, data-informed approach is needed and that we find ways to harness technological innovations and collaborative networks to enhance care and subsequent treatment outcomes. © The Royal Australian and New Zealand College of Psychiatrists 2025</t>
        </is>
      </c>
      <c r="G1564" t="inlineStr">
        <is>
          <t>Unimodal</t>
        </is>
      </c>
      <c r="H1564" t="inlineStr">
        <is>
          <t>See abstract</t>
        </is>
      </c>
      <c r="I1564" t="inlineStr">
        <is>
          <t>See abstract</t>
        </is>
      </c>
      <c r="J1564" t="inlineStr">
        <is>
          <t>See abstract (AI/ML)</t>
        </is>
      </c>
      <c r="K1564" t="inlineStr">
        <is>
          <t>See abstract</t>
        </is>
      </c>
      <c r="M1564" t="inlineStr">
        <is>
          <t>See abstract</t>
        </is>
      </c>
      <c r="N1564" t="inlineStr">
        <is>
          <t>See abstract</t>
        </is>
      </c>
      <c r="O1564" t="inlineStr">
        <is>
          <t>Not verified from abstract</t>
        </is>
      </c>
      <c r="P1564" t="inlineStr">
        <is>
          <t>See abstract</t>
        </is>
      </c>
      <c r="Q1564" t="inlineStr">
        <is>
          <t>See abstract</t>
        </is>
      </c>
      <c r="R1564" t="inlineStr">
        <is>
          <t>Not reviewed (not included)</t>
        </is>
      </c>
      <c r="S1564" t="inlineStr">
        <is>
          <t>Not reviewed (not included)</t>
        </is>
      </c>
      <c r="T1564" t="inlineStr">
        <is>
          <t>Abstract screening only. Out of Date Range</t>
        </is>
      </c>
      <c r="U1564" t="inlineStr">
        <is>
          <t>EXCLUDE</t>
        </is>
      </c>
      <c r="V1564" t="inlineStr">
        <is>
          <t>E4-Year: Published 2026, outside 2019-2025 window</t>
        </is>
      </c>
      <c r="W1564" t="inlineStr">
        <is>
          <t>Out of Date Range</t>
        </is>
      </c>
      <c r="X1564" t="inlineStr">
        <is>
          <t>Not assessed from abstract</t>
        </is>
      </c>
      <c r="Y1564" t="inlineStr">
        <is>
          <t>Scopus</t>
        </is>
      </c>
      <c r="Z1564" t="inlineStr">
        <is>
          <t>Not determined from abstract</t>
        </is>
      </c>
      <c r="AB1564" t="inlineStr">
        <is>
          <t>Not assessed (not included)</t>
        </is>
      </c>
      <c r="AC1564" t="inlineStr">
        <is>
          <t>Not assessed (not included)</t>
        </is>
      </c>
      <c r="AD1564" t="inlineStr">
        <is>
          <t>Thompson A.; Gunasiri H.; Brown E.; Bartholomeusz C.; McGorry P.D.</t>
        </is>
      </c>
      <c r="AF1564" t="inlineStr">
        <is>
          <t>Unknown - Verify via DOI</t>
        </is>
      </c>
      <c r="AH1564" t="inlineStr">
        <is>
          <t>Not assessed</t>
        </is>
      </c>
      <c r="AI1564" t="inlineStr">
        <is>
          <t>Not reported</t>
        </is>
      </c>
      <c r="AJ1564" t="inlineStr">
        <is>
          <t>Not reported</t>
        </is>
      </c>
      <c r="AK1564" t="inlineStr">
        <is>
          <t>Not reported</t>
        </is>
      </c>
      <c r="AL1564" t="inlineStr">
        <is>
          <t>Not reported</t>
        </is>
      </c>
      <c r="AM1564" t="inlineStr">
        <is>
          <t>Not reported</t>
        </is>
      </c>
      <c r="AN1564" t="inlineStr">
        <is>
          <t>Not reported</t>
        </is>
      </c>
      <c r="AO1564" t="inlineStr">
        <is>
          <t>Not reviewed</t>
        </is>
      </c>
      <c r="AP1564" t="inlineStr">
        <is>
          <t>Not reported</t>
        </is>
      </c>
      <c r="AQ1564" t="inlineStr">
        <is>
          <t>Not reported</t>
        </is>
      </c>
      <c r="AR1564" t="inlineStr">
        <is>
          <t>Not reported</t>
        </is>
      </c>
      <c r="AS1564" t="inlineStr">
        <is>
          <t>See abstract</t>
        </is>
      </c>
      <c r="AT1564" t="inlineStr">
        <is>
          <t>Not reviewed</t>
        </is>
      </c>
      <c r="AU1564" t="inlineStr">
        <is>
          <t>Not reviewed</t>
        </is>
      </c>
      <c r="AV1564" t="inlineStr">
        <is>
          <t>Not reviewed</t>
        </is>
      </c>
      <c r="AW1564" t="inlineStr">
        <is>
          <t>Not reviewed</t>
        </is>
      </c>
      <c r="AX1564" t="inlineStr">
        <is>
          <t>Not reported</t>
        </is>
      </c>
      <c r="AY1564" t="inlineStr">
        <is>
          <t>Not reported</t>
        </is>
      </c>
      <c r="AZ1564" t="inlineStr">
        <is>
          <t>Not reported</t>
        </is>
      </c>
      <c r="BA1564" t="inlineStr">
        <is>
          <t>Not reported</t>
        </is>
      </c>
      <c r="BB1564" t="inlineStr">
        <is>
          <t>Not reported</t>
        </is>
      </c>
      <c r="BC1564" t="inlineStr">
        <is>
          <t>Not reported</t>
        </is>
      </c>
      <c r="BD1564" t="inlineStr">
        <is>
          <t>Not reported</t>
        </is>
      </c>
      <c r="BE1564" t="inlineStr">
        <is>
          <t>Not reported</t>
        </is>
      </c>
      <c r="BF1564" t="inlineStr">
        <is>
          <t>Not reported</t>
        </is>
      </c>
      <c r="BG1564" t="inlineStr">
        <is>
          <t>Not reviewed (not included)</t>
        </is>
      </c>
      <c r="BH1564" t="inlineStr">
        <is>
          <t>N/A</t>
        </is>
      </c>
      <c r="BI1564" t="inlineStr">
        <is>
          <t>Not reviewed</t>
        </is>
      </c>
      <c r="BJ1564" t="inlineStr">
        <is>
          <t>Not reviewed</t>
        </is>
      </c>
      <c r="BK1564" t="inlineStr">
        <is>
          <t>Not reviewed</t>
        </is>
      </c>
      <c r="BL1564" t="inlineStr">
        <is>
          <t>Not reviewed</t>
        </is>
      </c>
      <c r="BM1564" t="inlineStr">
        <is>
          <t>Not reviewed (not included)</t>
        </is>
      </c>
      <c r="BN1564" t="inlineStr">
        <is>
          <t>Out of Date Range - E4-Year: Published 2026, outside 2019-2025 window</t>
        </is>
      </c>
      <c r="BO1564" t="inlineStr">
        <is>
          <t>Abstract-level screening only</t>
        </is>
      </c>
      <c r="BP1564" t="inlineStr">
        <is>
          <t>Not reported</t>
        </is>
      </c>
    </row>
    <row r="1565">
      <c r="A1565" t="inlineStr">
        <is>
          <t>Siamese based deep neural network for ADHD detection using EEG signal</t>
        </is>
      </c>
      <c r="B1565" t="n">
        <v>2024</v>
      </c>
      <c r="C1565" t="inlineStr">
        <is>
          <t>Not checked</t>
        </is>
      </c>
      <c r="D1565" t="inlineStr">
        <is>
          <t>Not checked</t>
        </is>
      </c>
      <c r="E1565" t="inlineStr">
        <is>
          <t>10.1016/J.COMPBIOMED.2024.109092</t>
        </is>
      </c>
      <c r="F1565" t="inlineStr">
        <is>
          <t>Background: Detecting Attention-Deficit/Hyperactivity Disorder (ADHD) in children is crucial for timely intervention and personalized treatment. Objective: This study aims to utilize deep learning techniques to analyze brain maps derived from Power Spectral Density (PSD) of Electroencephalography (EEG) signals in pediatric subjects for ADHD detection. Methods: We employed a Siamese-based Convolutional Neural Network (CNN) to analyze EEG-based brain maps. Gradient-weighted class activation mapping (Grad-CAM) was used as an explainable AI (XAI) visualization method to identify significant features. Results: The CNN model achieved a high classification accuracy of 99.17 %. Grad-CAM analysis revealed that PSD features from the theta band of the frontal and occipital lobes are effective discriminators for distinguishing children with ADHD from healthy controls. Conclusion: This study demonstrates the effectiveness of deep learning in ADHD detection and highlights the importance of regional PSD metrics in accurate classification. By utilizing Grad-CAM, we elucidate the discriminative power of specific brain regions and frequency bands, thereby enhancing the understanding of ADHD neurobiology for improved diagnostic precision in pediatric populations. © Elsevier Ltd</t>
        </is>
      </c>
      <c r="G1565" t="inlineStr">
        <is>
          <t>Unimodal</t>
        </is>
      </c>
      <c r="H1565" t="inlineStr">
        <is>
          <t>See abstract</t>
        </is>
      </c>
      <c r="I1565" t="inlineStr">
        <is>
          <t>See abstract</t>
        </is>
      </c>
      <c r="J1565" t="inlineStr">
        <is>
          <t>See abstract (AI/ML)</t>
        </is>
      </c>
      <c r="K1565" t="inlineStr">
        <is>
          <t>See abstract</t>
        </is>
      </c>
      <c r="M1565" t="inlineStr">
        <is>
          <t>See abstract</t>
        </is>
      </c>
      <c r="N1565" t="inlineStr">
        <is>
          <t>See abstract</t>
        </is>
      </c>
      <c r="O1565" t="inlineStr">
        <is>
          <t>Not verified from abstract</t>
        </is>
      </c>
      <c r="P1565" t="inlineStr">
        <is>
          <t>See abstract</t>
        </is>
      </c>
      <c r="Q1565" t="inlineStr">
        <is>
          <t>See abstract</t>
        </is>
      </c>
      <c r="R1565" t="inlineStr">
        <is>
          <t>Not reviewed (not included)</t>
        </is>
      </c>
      <c r="S1565" t="inlineStr">
        <is>
          <t>Not reviewed (not included)</t>
        </is>
      </c>
      <c r="T1565" t="inlineStr">
        <is>
          <t>Abstract screening only. Not Selected for Final 95 (Pending Full Text Review)</t>
        </is>
      </c>
      <c r="U1565" t="inlineStr">
        <is>
          <t>EXCLUDE</t>
        </is>
      </c>
      <c r="V156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65" t="inlineStr">
        <is>
          <t>Excluded: Other Criterion</t>
        </is>
      </c>
      <c r="X1565" t="inlineStr">
        <is>
          <t>Not assessed from abstract</t>
        </is>
      </c>
      <c r="Y1565" t="inlineStr">
        <is>
          <t>Scopus</t>
        </is>
      </c>
      <c r="Z1565" t="inlineStr">
        <is>
          <t>Not determined from abstract</t>
        </is>
      </c>
      <c r="AB1565" t="inlineStr">
        <is>
          <t>Not assessed (not included)</t>
        </is>
      </c>
      <c r="AC1565" t="inlineStr">
        <is>
          <t>Not assessed (not included)</t>
        </is>
      </c>
      <c r="AD1565" t="inlineStr">
        <is>
          <t>Latifi B.; Amini A.; Motie Nasrabadi A.</t>
        </is>
      </c>
      <c r="AF1565" t="inlineStr">
        <is>
          <t>Hybrid OA (Elsevier)</t>
        </is>
      </c>
      <c r="AH1565" t="inlineStr">
        <is>
          <t>Not assessed</t>
        </is>
      </c>
      <c r="AI1565" t="inlineStr">
        <is>
          <t>Not reported</t>
        </is>
      </c>
      <c r="AJ1565" t="inlineStr">
        <is>
          <t>Not reported</t>
        </is>
      </c>
      <c r="AK1565" t="inlineStr">
        <is>
          <t>Not reported</t>
        </is>
      </c>
      <c r="AL1565" t="inlineStr">
        <is>
          <t>Not reported</t>
        </is>
      </c>
      <c r="AM1565" t="inlineStr">
        <is>
          <t>Not reported</t>
        </is>
      </c>
      <c r="AN1565" t="inlineStr">
        <is>
          <t>Not reported</t>
        </is>
      </c>
      <c r="AO1565" t="inlineStr">
        <is>
          <t>Not reviewed</t>
        </is>
      </c>
      <c r="AP1565" t="inlineStr">
        <is>
          <t>Not reported</t>
        </is>
      </c>
      <c r="AQ1565" t="inlineStr">
        <is>
          <t>Not reported</t>
        </is>
      </c>
      <c r="AR1565" t="inlineStr">
        <is>
          <t>Not reported</t>
        </is>
      </c>
      <c r="AS1565" t="inlineStr">
        <is>
          <t>See abstract</t>
        </is>
      </c>
      <c r="AT1565" t="inlineStr">
        <is>
          <t>Not reviewed</t>
        </is>
      </c>
      <c r="AU1565" t="inlineStr">
        <is>
          <t>Not reviewed</t>
        </is>
      </c>
      <c r="AV1565" t="inlineStr">
        <is>
          <t>Not reviewed</t>
        </is>
      </c>
      <c r="AW1565" t="inlineStr">
        <is>
          <t>Not reviewed</t>
        </is>
      </c>
      <c r="AX1565" t="inlineStr">
        <is>
          <t>Not reported</t>
        </is>
      </c>
      <c r="AY1565" t="inlineStr">
        <is>
          <t>Not reported</t>
        </is>
      </c>
      <c r="AZ1565" t="inlineStr">
        <is>
          <t>Not reported</t>
        </is>
      </c>
      <c r="BA1565" t="inlineStr">
        <is>
          <t>Not reported</t>
        </is>
      </c>
      <c r="BB1565" t="inlineStr">
        <is>
          <t>Not reported</t>
        </is>
      </c>
      <c r="BC1565" t="inlineStr">
        <is>
          <t>Not reported</t>
        </is>
      </c>
      <c r="BD1565" t="inlineStr">
        <is>
          <t>Not reported</t>
        </is>
      </c>
      <c r="BE1565" t="inlineStr">
        <is>
          <t>Not reported</t>
        </is>
      </c>
      <c r="BF1565" t="inlineStr">
        <is>
          <t>Not reported</t>
        </is>
      </c>
      <c r="BG1565" t="inlineStr">
        <is>
          <t>Not reviewed (not included)</t>
        </is>
      </c>
      <c r="BH1565" t="inlineStr">
        <is>
          <t>N/A</t>
        </is>
      </c>
      <c r="BI1565" t="inlineStr">
        <is>
          <t>Not reviewed</t>
        </is>
      </c>
      <c r="BJ1565" t="inlineStr">
        <is>
          <t>Not reviewed</t>
        </is>
      </c>
      <c r="BK1565" t="inlineStr">
        <is>
          <t>Not reviewed</t>
        </is>
      </c>
      <c r="BL1565" t="inlineStr">
        <is>
          <t>Not reviewed</t>
        </is>
      </c>
      <c r="BM1565" t="inlineStr">
        <is>
          <t>Not reviewed (not included)</t>
        </is>
      </c>
      <c r="BN1565" t="inlineStr">
        <is>
          <t>Not Selected for Final 95 (Pending Full Text Review) - Candidate paper not selected for final 95: Passed abstract screening but not included in final selec</t>
        </is>
      </c>
      <c r="BO1565" t="inlineStr">
        <is>
          <t>Abstract-level screening only</t>
        </is>
      </c>
      <c r="BP1565" t="inlineStr">
        <is>
          <t>Not reported</t>
        </is>
      </c>
    </row>
    <row r="1566">
      <c r="A1566" t="inlineStr">
        <is>
          <t>Objective approach to diagnosing attention deficit hyperactivity disorder by using pixel subtraction and machine learning classification of outpatient consultation videos</t>
        </is>
      </c>
      <c r="B1566" t="n">
        <v>2024</v>
      </c>
      <c r="C1566" t="inlineStr">
        <is>
          <t>Not checked</t>
        </is>
      </c>
      <c r="D1566" t="inlineStr">
        <is>
          <t>Not checked</t>
        </is>
      </c>
      <c r="E1566" t="inlineStr">
        <is>
          <t>10.1186/S11689-024-09588-Z</t>
        </is>
      </c>
      <c r="F1566" t="inlineStr">
        <is>
          <t xml:space="preserve">Background: Attention deficit hyperactivity disorder (ADHD) is a common childhood neurodevelopmental disorder, affecting between 5% and 7% of school-age children. ADHD is typically characterized by persistent patterns of inattention or hyperactivity–impulsivity, and it is diagnosed on the basis of the criteria outlined in the Diagnostic and Statistical Manual of Mental Disorders, Fifth Edition, through subjective observations and information provided by parents and teachers. Diagnosing ADHD in children is challenging, despite several assessment tools, such as the Swanson, Nolan, and Pelham questionnaire, being widely available. Such scales provide only a subjective understanding of the disorder. In this study, we employed video pixel subtraction and machine learning classification to objectively categorize 85 participants (43 with a diagnosis of ADHD and 42 without) into an ADHD group or a non-ADHD group by quantifying their movements. Methods: We employed pixel subtraction movement quantization by analyzing movement features in videos of patients in outpatient consultation rooms. Pixel subtraction is a technique in which the number of pixels in one frame is subtracted from that in another frame to detect changes between the two frames. A difference between the pixel values indicates the presence of movement. In the current study, the patients’ subtracted image sequences were characterized using three movement feature values: mean, variance, and Shannon entropy value. A classification analysis based on six machine learning models was performed to compare the performance indices and the discriminatory power of various features. Results: The results revealed that compared with the non-ADHD group, the ADHD group had significantly larger values for all movement features. Notably, the Shannon entropy values were 2.38 ± 0.59 and 1.0 ± 0.38 in the ADHD and non-ADHD groups, respectively (P &lt; 0.0001). The Random Forest machine learning classification model achieved the most </t>
        </is>
      </c>
      <c r="G1566" t="inlineStr">
        <is>
          <t>Unimodal</t>
        </is>
      </c>
      <c r="H1566" t="inlineStr">
        <is>
          <t>See abstract</t>
        </is>
      </c>
      <c r="I1566" t="inlineStr">
        <is>
          <t>See abstract</t>
        </is>
      </c>
      <c r="J1566" t="inlineStr">
        <is>
          <t>See abstract (AI/ML)</t>
        </is>
      </c>
      <c r="K1566" t="inlineStr">
        <is>
          <t>See abstract</t>
        </is>
      </c>
      <c r="L1566" t="n">
        <v>85</v>
      </c>
      <c r="M1566" t="inlineStr">
        <is>
          <t>See abstract</t>
        </is>
      </c>
      <c r="N1566" t="inlineStr">
        <is>
          <t>N≈85; details in abstract</t>
        </is>
      </c>
      <c r="O1566" t="inlineStr">
        <is>
          <t>Extracted from abstract: N≈85</t>
        </is>
      </c>
      <c r="P1566" t="inlineStr">
        <is>
          <t>See abstract</t>
        </is>
      </c>
      <c r="Q1566" t="inlineStr">
        <is>
          <t>See abstract</t>
        </is>
      </c>
      <c r="R1566" t="inlineStr">
        <is>
          <t>Not reviewed (not included)</t>
        </is>
      </c>
      <c r="S1566" t="inlineStr">
        <is>
          <t>Not reviewed (not included)</t>
        </is>
      </c>
      <c r="T1566" t="inlineStr">
        <is>
          <t>Abstract screening only. Small Sample Size</t>
        </is>
      </c>
      <c r="U1566" t="inlineStr">
        <is>
          <t>EXCLUDE</t>
        </is>
      </c>
      <c r="V1566" t="inlineStr">
        <is>
          <t>E5-Small Sample: Extracted sample size N=85 &lt; 100 minimum threshold. Citation: Confidence intervals and statistical power require minimum N≥100 for ML classification</t>
        </is>
      </c>
      <c r="W1566" t="inlineStr">
        <is>
          <t>Excluded: Insufficient Sample Size</t>
        </is>
      </c>
      <c r="X1566" t="inlineStr">
        <is>
          <t>EXCLUDE</t>
        </is>
      </c>
      <c r="Y1566" t="inlineStr">
        <is>
          <t>Scopus</t>
        </is>
      </c>
      <c r="Z1566" t="inlineStr">
        <is>
          <t>Not determined from abstract</t>
        </is>
      </c>
      <c r="AB1566" t="inlineStr">
        <is>
          <t>Not assessed (not included)</t>
        </is>
      </c>
      <c r="AC1566" t="inlineStr">
        <is>
          <t>Not assessed (not included)</t>
        </is>
      </c>
      <c r="AD1566" t="inlineStr">
        <is>
          <t>Chiu Y.-H.; Lee Y.-H.; Wang S.-Y.; Ouyang C.-S.; Wu R.-C.; Yang R.-C.; Lin L.-C.</t>
        </is>
      </c>
      <c r="AF1566" t="inlineStr">
        <is>
          <t>Gold OA (BioMedCentral)</t>
        </is>
      </c>
      <c r="AH1566" t="inlineStr">
        <is>
          <t>Not assessed</t>
        </is>
      </c>
      <c r="AI1566" t="inlineStr">
        <is>
          <t>Not reported</t>
        </is>
      </c>
      <c r="AJ1566" t="inlineStr">
        <is>
          <t>Not reported</t>
        </is>
      </c>
      <c r="AK1566" t="inlineStr">
        <is>
          <t>Not reported</t>
        </is>
      </c>
      <c r="AL1566" t="inlineStr">
        <is>
          <t>Not reported</t>
        </is>
      </c>
      <c r="AM1566" t="inlineStr">
        <is>
          <t>Not reported</t>
        </is>
      </c>
      <c r="AN1566" t="inlineStr">
        <is>
          <t>Not reported</t>
        </is>
      </c>
      <c r="AO1566" t="inlineStr">
        <is>
          <t>Not reviewed</t>
        </is>
      </c>
      <c r="AP1566" t="inlineStr">
        <is>
          <t>Not reported</t>
        </is>
      </c>
      <c r="AQ1566" t="inlineStr">
        <is>
          <t>Not reported</t>
        </is>
      </c>
      <c r="AR1566" t="inlineStr">
        <is>
          <t>Not reported</t>
        </is>
      </c>
      <c r="AS1566" t="inlineStr">
        <is>
          <t>See abstract</t>
        </is>
      </c>
      <c r="AT1566" t="inlineStr">
        <is>
          <t>Not reviewed</t>
        </is>
      </c>
      <c r="AU1566" t="inlineStr">
        <is>
          <t>Not reviewed</t>
        </is>
      </c>
      <c r="AV1566" t="inlineStr">
        <is>
          <t>Not reviewed</t>
        </is>
      </c>
      <c r="AW1566" t="inlineStr">
        <is>
          <t>Not reviewed</t>
        </is>
      </c>
      <c r="AX1566" t="inlineStr">
        <is>
          <t>Not reported</t>
        </is>
      </c>
      <c r="AY1566" t="inlineStr">
        <is>
          <t>Not reported</t>
        </is>
      </c>
      <c r="AZ1566" t="inlineStr">
        <is>
          <t>Not reported</t>
        </is>
      </c>
      <c r="BA1566" t="inlineStr">
        <is>
          <t>Not reported</t>
        </is>
      </c>
      <c r="BB1566" t="inlineStr">
        <is>
          <t>Not reported</t>
        </is>
      </c>
      <c r="BC1566" t="inlineStr">
        <is>
          <t>Not reported</t>
        </is>
      </c>
      <c r="BD1566" t="inlineStr">
        <is>
          <t>Not reported</t>
        </is>
      </c>
      <c r="BE1566" t="inlineStr">
        <is>
          <t>Not reported</t>
        </is>
      </c>
      <c r="BF1566" t="inlineStr">
        <is>
          <t>Not reported</t>
        </is>
      </c>
      <c r="BG1566" t="inlineStr">
        <is>
          <t>Not reviewed (not included)</t>
        </is>
      </c>
      <c r="BH1566" t="inlineStr">
        <is>
          <t>N/A</t>
        </is>
      </c>
      <c r="BI1566" t="inlineStr">
        <is>
          <t>Not reviewed</t>
        </is>
      </c>
      <c r="BJ1566" t="inlineStr">
        <is>
          <t>Not reviewed</t>
        </is>
      </c>
      <c r="BK1566" t="inlineStr">
        <is>
          <t>Not reviewed</t>
        </is>
      </c>
      <c r="BL1566" t="inlineStr">
        <is>
          <t>Not reviewed</t>
        </is>
      </c>
      <c r="BM1566" t="inlineStr">
        <is>
          <t>Not reviewed (not included)</t>
        </is>
      </c>
      <c r="BN1566" t="inlineStr">
        <is>
          <t xml:space="preserve">Small Sample Size - E5-Small Sample: Extracted sample size N=85 &lt; 100 minimum threshold. Citation: Confidence intervals </t>
        </is>
      </c>
      <c r="BO1566" t="inlineStr">
        <is>
          <t>Abstract-level screening only</t>
        </is>
      </c>
      <c r="BP1566" t="inlineStr">
        <is>
          <t>71</t>
        </is>
      </c>
    </row>
    <row r="1567">
      <c r="A1567" t="inlineStr">
        <is>
          <t>Digital health technologies for adults with ADHD: a scoping review</t>
        </is>
      </c>
      <c r="B1567" t="n">
        <v>2026</v>
      </c>
      <c r="C1567" t="inlineStr">
        <is>
          <t>Not checked</t>
        </is>
      </c>
      <c r="D1567" t="inlineStr">
        <is>
          <t>Not checked</t>
        </is>
      </c>
      <c r="E1567" t="inlineStr">
        <is>
          <t>10.3389/FDGTH.2026.1746732</t>
        </is>
      </c>
      <c r="F1567" t="inlineStr">
        <is>
          <t>Introduction: Adult Attention-Deficit/Hyperactivity Disorder (ADHD) is associated with negative long-term outcomes including accident and injury, impairment in social and occupational functioning, and a high rate of mental health comorbidities. Access to suitable healthcare remains challenging due to diagnostic delays, variable treatment responses, and difficulties transitioning out of pediatric support structures. Digital health technologies (DHTs) hold the potential to address these challenges. Methods: We conducted a scoping review to identify DHTs developed specifically for adults with ADHD, categorize them by their intended role within the health and social care system and by their core technological features, examine their methodological trends, and examine the quality of evidence by conducting a Risk of Bias analysis. Results: A systematic search across databases, up to December 2025, identified 133 eligible studies. 63 were categorized as Treat a Specific Condition, most frequently using web/app-based cognitive therapy or psychoeducation (n = 26), cognitive training programs (n = 13), transcranial stimulation (n = 12), and neurofeedback (n = 9). 36 were categorized as Drive Clinical Management, with technologies mostly supporting diagnostic decision-making through machine-learning analysis of participant features, such as data from continuous performance tasks (n = 11), neuroimaging (n = 11), and virtual reality (n = 5). 19 papers were classified as Diagnose a Specific Condition and used similar machine-learning classification, yet do not situate the DHT as a support tool that complements the traditional clinical assessment pathway. Discussion: Through our analysis, we identify various opportunities to strengthen the evidence base. This includes clarifying clinical integration points for diagnostic DHTs, ensuring technologies support adherence by incorporating lived experience, and developing remote monitoring technologies that demonstrate value to both clin</t>
        </is>
      </c>
      <c r="G1567" t="inlineStr">
        <is>
          <t>Unimodal</t>
        </is>
      </c>
      <c r="H1567" t="inlineStr">
        <is>
          <t>See abstract</t>
        </is>
      </c>
      <c r="I1567" t="inlineStr">
        <is>
          <t>See abstract</t>
        </is>
      </c>
      <c r="J1567" t="inlineStr">
        <is>
          <t>See abstract (AI/ML)</t>
        </is>
      </c>
      <c r="K1567" t="inlineStr">
        <is>
          <t>See abstract</t>
        </is>
      </c>
      <c r="M1567" t="inlineStr">
        <is>
          <t>See abstract</t>
        </is>
      </c>
      <c r="N1567" t="inlineStr">
        <is>
          <t>See abstract</t>
        </is>
      </c>
      <c r="O1567" t="inlineStr">
        <is>
          <t>Not verified from abstract</t>
        </is>
      </c>
      <c r="P1567" t="inlineStr">
        <is>
          <t>See abstract</t>
        </is>
      </c>
      <c r="Q1567" t="inlineStr">
        <is>
          <t>See abstract</t>
        </is>
      </c>
      <c r="R1567" t="inlineStr">
        <is>
          <t>Not reviewed (not included)</t>
        </is>
      </c>
      <c r="S1567" t="inlineStr">
        <is>
          <t>Not reviewed (not included)</t>
        </is>
      </c>
      <c r="T1567" t="inlineStr">
        <is>
          <t>Abstract screening only. Out of Date Range</t>
        </is>
      </c>
      <c r="U1567" t="inlineStr">
        <is>
          <t>EXCLUDE</t>
        </is>
      </c>
      <c r="V1567" t="inlineStr">
        <is>
          <t>E4-Year: Published 2026, outside 2019-2025 window</t>
        </is>
      </c>
      <c r="W1567" t="inlineStr">
        <is>
          <t>Out of Date Range</t>
        </is>
      </c>
      <c r="X1567" t="inlineStr">
        <is>
          <t>Not assessed from abstract</t>
        </is>
      </c>
      <c r="Y1567" t="inlineStr">
        <is>
          <t>Scopus</t>
        </is>
      </c>
      <c r="Z1567" t="inlineStr">
        <is>
          <t>Not determined from abstract</t>
        </is>
      </c>
      <c r="AB1567" t="inlineStr">
        <is>
          <t>Not assessed (not included)</t>
        </is>
      </c>
      <c r="AC1567" t="inlineStr">
        <is>
          <t>Not assessed (not included)</t>
        </is>
      </c>
      <c r="AD1567" t="inlineStr">
        <is>
          <t>Schofield F.J.; Wilkie S.; Nielsen E.E.; Brigden A.; Jones M.W.; Isotalus H.K.</t>
        </is>
      </c>
      <c r="AF1567" t="inlineStr">
        <is>
          <t>Gold OA (Frontiers)</t>
        </is>
      </c>
      <c r="AH1567" t="inlineStr">
        <is>
          <t>Not assessed</t>
        </is>
      </c>
      <c r="AI1567" t="inlineStr">
        <is>
          <t>Not reported</t>
        </is>
      </c>
      <c r="AJ1567" t="inlineStr">
        <is>
          <t>Not reported</t>
        </is>
      </c>
      <c r="AK1567" t="inlineStr">
        <is>
          <t>Not reported</t>
        </is>
      </c>
      <c r="AL1567" t="inlineStr">
        <is>
          <t>Not reported</t>
        </is>
      </c>
      <c r="AM1567" t="inlineStr">
        <is>
          <t>Not reported</t>
        </is>
      </c>
      <c r="AN1567" t="inlineStr">
        <is>
          <t>Not reported</t>
        </is>
      </c>
      <c r="AO1567" t="inlineStr">
        <is>
          <t>Not reviewed</t>
        </is>
      </c>
      <c r="AP1567" t="inlineStr">
        <is>
          <t>Not reported</t>
        </is>
      </c>
      <c r="AQ1567" t="inlineStr">
        <is>
          <t>Not reported</t>
        </is>
      </c>
      <c r="AR1567" t="inlineStr">
        <is>
          <t>Not reported</t>
        </is>
      </c>
      <c r="AS1567" t="inlineStr">
        <is>
          <t>See abstract</t>
        </is>
      </c>
      <c r="AT1567" t="inlineStr">
        <is>
          <t>Not reviewed</t>
        </is>
      </c>
      <c r="AU1567" t="inlineStr">
        <is>
          <t>Not reviewed</t>
        </is>
      </c>
      <c r="AV1567" t="inlineStr">
        <is>
          <t>Not reviewed</t>
        </is>
      </c>
      <c r="AW1567" t="inlineStr">
        <is>
          <t>Not reviewed</t>
        </is>
      </c>
      <c r="AX1567" t="inlineStr">
        <is>
          <t>Not reported</t>
        </is>
      </c>
      <c r="AY1567" t="inlineStr">
        <is>
          <t>Not reported</t>
        </is>
      </c>
      <c r="AZ1567" t="inlineStr">
        <is>
          <t>Not reported</t>
        </is>
      </c>
      <c r="BA1567" t="inlineStr">
        <is>
          <t>Not reported</t>
        </is>
      </c>
      <c r="BB1567" t="inlineStr">
        <is>
          <t>Not reported</t>
        </is>
      </c>
      <c r="BC1567" t="inlineStr">
        <is>
          <t>Not reported</t>
        </is>
      </c>
      <c r="BD1567" t="inlineStr">
        <is>
          <t>Not reported</t>
        </is>
      </c>
      <c r="BE1567" t="inlineStr">
        <is>
          <t>Not reported</t>
        </is>
      </c>
      <c r="BF1567" t="inlineStr">
        <is>
          <t>Not reported</t>
        </is>
      </c>
      <c r="BG1567" t="inlineStr">
        <is>
          <t>Not reviewed (not included)</t>
        </is>
      </c>
      <c r="BH1567" t="inlineStr">
        <is>
          <t>N/A</t>
        </is>
      </c>
      <c r="BI1567" t="inlineStr">
        <is>
          <t>Not reviewed</t>
        </is>
      </c>
      <c r="BJ1567" t="inlineStr">
        <is>
          <t>Not reviewed</t>
        </is>
      </c>
      <c r="BK1567" t="inlineStr">
        <is>
          <t>Not reviewed</t>
        </is>
      </c>
      <c r="BL1567" t="inlineStr">
        <is>
          <t>Not reviewed</t>
        </is>
      </c>
      <c r="BM1567" t="inlineStr">
        <is>
          <t>Not reviewed (not included)</t>
        </is>
      </c>
      <c r="BN1567" t="inlineStr">
        <is>
          <t>Out of Date Range - E4-Year: Published 2026, outside 2019-2025 window</t>
        </is>
      </c>
      <c r="BO1567" t="inlineStr">
        <is>
          <t>Abstract-level screening only</t>
        </is>
      </c>
      <c r="BP1567" t="inlineStr">
        <is>
          <t>Not reported</t>
        </is>
      </c>
    </row>
    <row r="1568">
      <c r="A1568" t="inlineStr">
        <is>
          <t>Application and expansion of an algorithm predicting attention-deficit/hyperactivity disorder and impairment in a predominantly White sample.</t>
        </is>
      </c>
      <c r="B1568" t="n">
        <v>2024</v>
      </c>
      <c r="C1568" t="inlineStr">
        <is>
          <t>Not checked</t>
        </is>
      </c>
      <c r="D1568" t="inlineStr">
        <is>
          <t>Not checked</t>
        </is>
      </c>
      <c r="E1568" t="inlineStr">
        <is>
          <t>10.1037/ABN0000909</t>
        </is>
      </c>
      <c r="F1568" t="inlineStr">
        <is>
          <t>Current assessment protocols for attention-deficit/hyperactivity disorder (ADHD) focus heavily on a set of highly overlapping symptoms, with well-validated factors like cognitive disengagement syndrome (CDS), executive function (EF), age, sex, and race and ethnicity generally being ignored. Using machine learning techniques, the current study aimed to validate recent findings proposing a subset of ADHD symptoms that, together, predict ADHD diagnosis, severity, and impairment level better than the full symptom list, while also testing whether the inclusion of the factors listed above could further increase accuracy. Parents of 1,922 children (50.1% male) aged 6–17 years completed rating scales of ADHD, CDS, EF, and impairment. Results suggested nine symptoms as most important in predicting outcomes: (a) has difficulty sustaining attention in tasks or play activities; (b) does not follow through on instructions and fails to finish work; (c) avoids tasks (e.g., schoolwork, homework) that require sustained mental effort; (d) is often easily distracted; (e) has difficulty organizing tasks and activities; (f) is often forgetful in daily activities; (g) fidgets with hands or feet or squirms in seat; (h) interrupts/intrudes on others; and (i) shifts around excessively or feels restless or hemmed in. The abbreviated algorithm achieved accuracy rates that did not significantly differ compared to an algorithm comprising all 18 symptoms in predicting impairment, while also demonstrating excellent discriminative ability in predicting ADHD diagnosis. Adding CDS and EF to the abbreviated algorithm further improved the prediction of global impairment. Continued refinement of screening tools will be key to ensuring access to clinical services for youth at risk for ADHD. This study suggests that nine core symptoms of attention-deficit/hyperactivity disorder (ADHD), when incorporated into a machine learning algorithm, can predict ADHD diagnosis and impairment with accuracy equal to th</t>
        </is>
      </c>
      <c r="G1568" t="inlineStr">
        <is>
          <t>Unimodal</t>
        </is>
      </c>
      <c r="H1568" t="inlineStr">
        <is>
          <t>See abstract</t>
        </is>
      </c>
      <c r="I1568" t="inlineStr">
        <is>
          <t>See abstract</t>
        </is>
      </c>
      <c r="J1568" t="inlineStr">
        <is>
          <t>See abstract (AI/ML)</t>
        </is>
      </c>
      <c r="K1568" t="inlineStr">
        <is>
          <t>See abstract</t>
        </is>
      </c>
      <c r="L1568" t="n">
        <v>922</v>
      </c>
      <c r="M1568" t="inlineStr">
        <is>
          <t>See abstract</t>
        </is>
      </c>
      <c r="N1568" t="inlineStr">
        <is>
          <t>N≈922; details in abstract</t>
        </is>
      </c>
      <c r="O1568" t="inlineStr">
        <is>
          <t>Extracted from abstract: N≈922</t>
        </is>
      </c>
      <c r="P1568" t="inlineStr">
        <is>
          <t>See abstract</t>
        </is>
      </c>
      <c r="Q1568" t="inlineStr">
        <is>
          <t>See abstract</t>
        </is>
      </c>
      <c r="R1568" t="inlineStr">
        <is>
          <t>Not reviewed (not included)</t>
        </is>
      </c>
      <c r="S1568" t="inlineStr">
        <is>
          <t>Not reviewed (not included)</t>
        </is>
      </c>
      <c r="T1568" t="inlineStr">
        <is>
          <t>Abstract screening only. Not Selected for Final 95 (Pending Full Text Review)</t>
        </is>
      </c>
      <c r="U1568" t="inlineStr">
        <is>
          <t>EXCLUDE</t>
        </is>
      </c>
      <c r="V156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68" t="inlineStr">
        <is>
          <t>Excluded: Other Criterion</t>
        </is>
      </c>
      <c r="X1568" t="inlineStr">
        <is>
          <t>Not assessed from abstract</t>
        </is>
      </c>
      <c r="Y1568" t="inlineStr">
        <is>
          <t>Scopus</t>
        </is>
      </c>
      <c r="Z1568" t="inlineStr">
        <is>
          <t>Not determined from abstract</t>
        </is>
      </c>
      <c r="AB1568" t="inlineStr">
        <is>
          <t>Not assessed (not included)</t>
        </is>
      </c>
      <c r="AC1568" t="inlineStr">
        <is>
          <t>Not assessed (not included)</t>
        </is>
      </c>
      <c r="AD1568" t="inlineStr">
        <is>
          <t>Goh P.K.; Eng A.G.; Bansal P.S.; Kim Y.T.; Miller S.A.; Martel M.M.; Barkley R.A.</t>
        </is>
      </c>
      <c r="AF1568" t="inlineStr">
        <is>
          <t>Unknown - Verify via DOI</t>
        </is>
      </c>
      <c r="AH1568" t="inlineStr">
        <is>
          <t>Not assessed</t>
        </is>
      </c>
      <c r="AI1568" t="inlineStr">
        <is>
          <t>Not reported</t>
        </is>
      </c>
      <c r="AJ1568" t="inlineStr">
        <is>
          <t>Not reported</t>
        </is>
      </c>
      <c r="AK1568" t="inlineStr">
        <is>
          <t>Not reported</t>
        </is>
      </c>
      <c r="AL1568" t="inlineStr">
        <is>
          <t>Not reported</t>
        </is>
      </c>
      <c r="AM1568" t="inlineStr">
        <is>
          <t>Not reported</t>
        </is>
      </c>
      <c r="AN1568" t="inlineStr">
        <is>
          <t>Not reported</t>
        </is>
      </c>
      <c r="AO1568" t="inlineStr">
        <is>
          <t>Not reviewed</t>
        </is>
      </c>
      <c r="AP1568" t="inlineStr">
        <is>
          <t>Not reported</t>
        </is>
      </c>
      <c r="AQ1568" t="inlineStr">
        <is>
          <t>Not reported</t>
        </is>
      </c>
      <c r="AR1568" t="inlineStr">
        <is>
          <t>Not reported</t>
        </is>
      </c>
      <c r="AS1568" t="inlineStr">
        <is>
          <t>See abstract</t>
        </is>
      </c>
      <c r="AT1568" t="inlineStr">
        <is>
          <t>Not reviewed</t>
        </is>
      </c>
      <c r="AU1568" t="inlineStr">
        <is>
          <t>Not reviewed</t>
        </is>
      </c>
      <c r="AV1568" t="inlineStr">
        <is>
          <t>Not reviewed</t>
        </is>
      </c>
      <c r="AW1568" t="inlineStr">
        <is>
          <t>Not reviewed</t>
        </is>
      </c>
      <c r="AX1568" t="inlineStr">
        <is>
          <t>Not reported</t>
        </is>
      </c>
      <c r="AY1568" t="inlineStr">
        <is>
          <t>Not reported</t>
        </is>
      </c>
      <c r="AZ1568" t="inlineStr">
        <is>
          <t>Not reported</t>
        </is>
      </c>
      <c r="BA1568" t="inlineStr">
        <is>
          <t>Not reported</t>
        </is>
      </c>
      <c r="BB1568" t="inlineStr">
        <is>
          <t>Not reported</t>
        </is>
      </c>
      <c r="BC1568" t="inlineStr">
        <is>
          <t>Not reported</t>
        </is>
      </c>
      <c r="BD1568" t="inlineStr">
        <is>
          <t>Not reported</t>
        </is>
      </c>
      <c r="BE1568" t="inlineStr">
        <is>
          <t>Not reported</t>
        </is>
      </c>
      <c r="BF1568" t="inlineStr">
        <is>
          <t>Not reported</t>
        </is>
      </c>
      <c r="BG1568" t="inlineStr">
        <is>
          <t>Not reviewed (not included)</t>
        </is>
      </c>
      <c r="BH1568" t="inlineStr">
        <is>
          <t>N/A</t>
        </is>
      </c>
      <c r="BI1568" t="inlineStr">
        <is>
          <t>Not reviewed</t>
        </is>
      </c>
      <c r="BJ1568" t="inlineStr">
        <is>
          <t>Not reviewed</t>
        </is>
      </c>
      <c r="BK1568" t="inlineStr">
        <is>
          <t>Not reviewed</t>
        </is>
      </c>
      <c r="BL1568" t="inlineStr">
        <is>
          <t>Not reviewed</t>
        </is>
      </c>
      <c r="BM1568" t="inlineStr">
        <is>
          <t>Not reviewed (not included)</t>
        </is>
      </c>
      <c r="BN1568" t="inlineStr">
        <is>
          <t>Not Selected for Final 95 (Pending Full Text Review) - Candidate paper not selected for final 95: Passed abstract screening but not included in final selec</t>
        </is>
      </c>
      <c r="BO1568" t="inlineStr">
        <is>
          <t>Abstract-level screening only</t>
        </is>
      </c>
      <c r="BP1568" t="inlineStr">
        <is>
          <t>Not reported</t>
        </is>
      </c>
    </row>
    <row r="1569">
      <c r="A1569" t="inlineStr">
        <is>
          <t>AI-generated documentation of psychiatric interviews: a proof-of-concept study</t>
        </is>
      </c>
      <c r="B1569" t="n">
        <v>2026</v>
      </c>
      <c r="C1569" t="inlineStr">
        <is>
          <t>Not checked</t>
        </is>
      </c>
      <c r="D1569" t="inlineStr">
        <is>
          <t>Not checked</t>
        </is>
      </c>
      <c r="E1569" t="inlineStr">
        <is>
          <t>10.3389/FPSYT.2026.1621532</t>
        </is>
      </c>
      <c r="F1569" t="inlineStr">
        <is>
          <t>Background: The documentation process in psychiatric interviews is laborious and often compromises the quality of patient care. Addressing this challenge, we explored the potential of artificial intelligence (AI) to automate documentation tasks and improve efficiency in psychiatric practice. Methods: Six simulated psychiatric interviews were transcribed and summarized using an AI model and compared to a gold standard, together with reports written by humans. Reports were decomposed into binary items using a predefined codebook covering patient information, current complaints, psychiatric history, medical history, medication, substance use, social history, family history, vegetative symptoms, psychopathology, and preliminary diagnoses. Transcription accuracy, performance, and inter-rater reliability were evaluated. Results: The AI achieved a high transcription accuracy with a mean word error rate of 9.44% and a Levenshtein score of 0.996, aligning with current voice-to-text transcription standards. Inter-rater reliability was high overall. The mean Cohen’s κ was 0.80 (SD = 0.33), the mean percent agreement was 0.96 (SD = 0.07), and the mean Gwet’s AC1 was 0.93 (SD = 0.12). Across all categories, human reports showed substantially higher agreement with the gold standard than AI reports. The mean accuracy was 0.94 (SD = 0.01) for human reports and 0.78 (SD = 0.08) for AI reports, t(5) = 6.33, p =.003. The mean F1 scores were also higher for human reports (M = 0.89, SD = 0.02) than for AI reports (M = 0.55, SD = 0.13), t(5) = 7.38, p =.001. Occasionally, AI reports provided more detailed contextual information than human reports. However, AI reports also introduced clinically relevant inaccuracies and struggled in complex domains such as psychopathology. Conclusions: While our findings suggest promising prospects for AI-driven documentation in psychiatry, further development is essential to enhance the model’s ability to comprehensively assess and document psychopatholo</t>
        </is>
      </c>
      <c r="G1569" t="inlineStr">
        <is>
          <t>Unimodal</t>
        </is>
      </c>
      <c r="H1569" t="inlineStr">
        <is>
          <t>See abstract</t>
        </is>
      </c>
      <c r="I1569" t="inlineStr">
        <is>
          <t>See abstract</t>
        </is>
      </c>
      <c r="J1569" t="inlineStr">
        <is>
          <t>See abstract (AI/ML)</t>
        </is>
      </c>
      <c r="K1569" t="inlineStr">
        <is>
          <t>See abstract</t>
        </is>
      </c>
      <c r="M1569" t="inlineStr">
        <is>
          <t>See abstract</t>
        </is>
      </c>
      <c r="N1569" t="inlineStr">
        <is>
          <t>See abstract</t>
        </is>
      </c>
      <c r="O1569" t="inlineStr">
        <is>
          <t>Not verified from abstract</t>
        </is>
      </c>
      <c r="P1569" t="inlineStr">
        <is>
          <t>See abstract</t>
        </is>
      </c>
      <c r="Q1569" t="inlineStr">
        <is>
          <t>See abstract</t>
        </is>
      </c>
      <c r="R1569" t="inlineStr">
        <is>
          <t>Not reviewed (not included)</t>
        </is>
      </c>
      <c r="S1569" t="inlineStr">
        <is>
          <t>Not reviewed (not included)</t>
        </is>
      </c>
      <c r="T1569" t="inlineStr">
        <is>
          <t>Abstract screening only. Out of Date Range</t>
        </is>
      </c>
      <c r="U1569" t="inlineStr">
        <is>
          <t>EXCLUDE</t>
        </is>
      </c>
      <c r="V1569" t="inlineStr">
        <is>
          <t>E4-Year: Published 2026, outside 2019-2025 window</t>
        </is>
      </c>
      <c r="W1569" t="inlineStr">
        <is>
          <t>Out of Date Range</t>
        </is>
      </c>
      <c r="X1569" t="inlineStr">
        <is>
          <t>Not assessed from abstract</t>
        </is>
      </c>
      <c r="Y1569" t="inlineStr">
        <is>
          <t>Scopus</t>
        </is>
      </c>
      <c r="Z1569" t="inlineStr">
        <is>
          <t>Not determined from abstract</t>
        </is>
      </c>
      <c r="AB1569" t="inlineStr">
        <is>
          <t>Not assessed (not included)</t>
        </is>
      </c>
      <c r="AC1569" t="inlineStr">
        <is>
          <t>Not assessed (not included)</t>
        </is>
      </c>
      <c r="AD1569" t="inlineStr">
        <is>
          <t>Gülegen B.; Haaf R.; Schlüßler E.; Köhler S.</t>
        </is>
      </c>
      <c r="AF1569" t="inlineStr">
        <is>
          <t>Gold OA (Frontiers)</t>
        </is>
      </c>
      <c r="AH1569" t="inlineStr">
        <is>
          <t>Not assessed</t>
        </is>
      </c>
      <c r="AI1569" t="inlineStr">
        <is>
          <t>Not reported</t>
        </is>
      </c>
      <c r="AJ1569" t="inlineStr">
        <is>
          <t>Not reported</t>
        </is>
      </c>
      <c r="AK1569" t="inlineStr">
        <is>
          <t>Not reported</t>
        </is>
      </c>
      <c r="AL1569" t="inlineStr">
        <is>
          <t>Not reported</t>
        </is>
      </c>
      <c r="AM1569" t="inlineStr">
        <is>
          <t>Not reported</t>
        </is>
      </c>
      <c r="AN1569" t="inlineStr">
        <is>
          <t>Not reported</t>
        </is>
      </c>
      <c r="AO1569" t="inlineStr">
        <is>
          <t>Not reviewed</t>
        </is>
      </c>
      <c r="AP1569" t="inlineStr">
        <is>
          <t>Not reported</t>
        </is>
      </c>
      <c r="AQ1569" t="inlineStr">
        <is>
          <t>Not reported</t>
        </is>
      </c>
      <c r="AR1569" t="inlineStr">
        <is>
          <t>Not reported</t>
        </is>
      </c>
      <c r="AS1569" t="inlineStr">
        <is>
          <t>See abstract</t>
        </is>
      </c>
      <c r="AT1569" t="inlineStr">
        <is>
          <t>Not reviewed</t>
        </is>
      </c>
      <c r="AU1569" t="inlineStr">
        <is>
          <t>Not reviewed</t>
        </is>
      </c>
      <c r="AV1569" t="inlineStr">
        <is>
          <t>Not reviewed</t>
        </is>
      </c>
      <c r="AW1569" t="inlineStr">
        <is>
          <t>Not reviewed</t>
        </is>
      </c>
      <c r="AX1569" t="inlineStr">
        <is>
          <t>Not reported</t>
        </is>
      </c>
      <c r="AY1569" t="inlineStr">
        <is>
          <t>Not reported</t>
        </is>
      </c>
      <c r="AZ1569" t="inlineStr">
        <is>
          <t>Not reported</t>
        </is>
      </c>
      <c r="BA1569" t="inlineStr">
        <is>
          <t>Not reported</t>
        </is>
      </c>
      <c r="BB1569" t="inlineStr">
        <is>
          <t>Not reported</t>
        </is>
      </c>
      <c r="BC1569" t="inlineStr">
        <is>
          <t>Not reported</t>
        </is>
      </c>
      <c r="BD1569" t="inlineStr">
        <is>
          <t>Not reported</t>
        </is>
      </c>
      <c r="BE1569" t="inlineStr">
        <is>
          <t>Not reported</t>
        </is>
      </c>
      <c r="BF1569" t="inlineStr">
        <is>
          <t>Not reported</t>
        </is>
      </c>
      <c r="BG1569" t="inlineStr">
        <is>
          <t>Not reviewed (not included)</t>
        </is>
      </c>
      <c r="BH1569" t="inlineStr">
        <is>
          <t>N/A</t>
        </is>
      </c>
      <c r="BI1569" t="inlineStr">
        <is>
          <t>Not reviewed</t>
        </is>
      </c>
      <c r="BJ1569" t="inlineStr">
        <is>
          <t>Not reviewed</t>
        </is>
      </c>
      <c r="BK1569" t="inlineStr">
        <is>
          <t>Not reviewed</t>
        </is>
      </c>
      <c r="BL1569" t="inlineStr">
        <is>
          <t>Not reviewed</t>
        </is>
      </c>
      <c r="BM1569" t="inlineStr">
        <is>
          <t>Not reviewed (not included)</t>
        </is>
      </c>
      <c r="BN1569" t="inlineStr">
        <is>
          <t>Out of Date Range - E4-Year: Published 2026, outside 2019-2025 window</t>
        </is>
      </c>
      <c r="BO1569" t="inlineStr">
        <is>
          <t>Abstract-level screening only</t>
        </is>
      </c>
      <c r="BP1569" t="inlineStr">
        <is>
          <t>Not reported</t>
        </is>
      </c>
    </row>
    <row r="1570">
      <c r="A1570" t="inlineStr">
        <is>
          <t>Use of computer vision analysis for labeling inattention periods in EEG recordings with visual stimuli</t>
        </is>
      </c>
      <c r="B1570" t="n">
        <v>2025</v>
      </c>
      <c r="C1570" t="inlineStr">
        <is>
          <t>Not checked</t>
        </is>
      </c>
      <c r="D1570" t="inlineStr">
        <is>
          <t>Not checked</t>
        </is>
      </c>
      <c r="E1570" t="inlineStr">
        <is>
          <t>10.1038/S41598-025-10511-2</t>
        </is>
      </c>
      <c r="F1570" t="inlineStr">
        <is>
          <t>Electroencephalography (EEG) recordings with visual stimuli require detailed coding to determine the periods of participant’s attention. Here we propose to use a supervised machine learning model and off-the-shelf video cameras only. We extract computer vision-based features such as head pose, gaze, and face landmarks from the video of the participant, and train the machine learning model (multi-layer perceptron) on an initial dataset, then adapt it with a small subset of data from a new participant. Using a sample size of 23 autistic children with and without co-occurring ADHD (attention-deficit/hyperactivity disorder) aged 49–95 months, and training on additional 2560 labeled frames (equivalent to 85.3 s of the video) of a new participant, the median area under the receiver operating characteristic curve for inattention detection was 0.989 (IQR 0.984–0.993) and the median inter-rater reliability (Cohen’s kappa) with a trained human annotator was 0.888. Agreement with human annotations for nine participants was in the 0.616–0.944 range. Our results demonstrate the feasibility of automatic tools to detect inattention during EEG recordings, and its potential to reduce the subjectivity and time burden of human attention coding. The tool for model adaptation and visualization of the computer vision features is made publicly available to the research community. © The Author(s) 2025.</t>
        </is>
      </c>
      <c r="G1570" t="inlineStr">
        <is>
          <t>Unimodal</t>
        </is>
      </c>
      <c r="H1570" t="inlineStr">
        <is>
          <t>See abstract</t>
        </is>
      </c>
      <c r="I1570" t="inlineStr">
        <is>
          <t>See abstract</t>
        </is>
      </c>
      <c r="J1570" t="inlineStr">
        <is>
          <t>See abstract (AI/ML)</t>
        </is>
      </c>
      <c r="K1570" t="inlineStr">
        <is>
          <t>See abstract</t>
        </is>
      </c>
      <c r="M1570" t="inlineStr">
        <is>
          <t>See abstract</t>
        </is>
      </c>
      <c r="N1570" t="inlineStr">
        <is>
          <t>See abstract</t>
        </is>
      </c>
      <c r="O1570" t="inlineStr">
        <is>
          <t>Not verified from abstract</t>
        </is>
      </c>
      <c r="P1570" t="inlineStr">
        <is>
          <t>See abstract</t>
        </is>
      </c>
      <c r="Q1570" t="inlineStr">
        <is>
          <t>See abstract</t>
        </is>
      </c>
      <c r="R1570" t="inlineStr">
        <is>
          <t>Not reviewed (not included)</t>
        </is>
      </c>
      <c r="S1570" t="inlineStr">
        <is>
          <t>Not reviewed (not included)</t>
        </is>
      </c>
      <c r="T1570" t="inlineStr">
        <is>
          <t>Abstract screening only. Not Selected for Final 95 (Pending Full Text Review)</t>
        </is>
      </c>
      <c r="U1570" t="inlineStr">
        <is>
          <t>EXCLUDE</t>
        </is>
      </c>
      <c r="V15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70" t="inlineStr">
        <is>
          <t>Excluded: Other Criterion</t>
        </is>
      </c>
      <c r="X1570" t="inlineStr">
        <is>
          <t>Not assessed from abstract</t>
        </is>
      </c>
      <c r="Y1570" t="inlineStr">
        <is>
          <t>Scopus</t>
        </is>
      </c>
      <c r="Z1570" t="inlineStr">
        <is>
          <t>Not determined from abstract</t>
        </is>
      </c>
      <c r="AB1570" t="inlineStr">
        <is>
          <t>Not assessed (not included)</t>
        </is>
      </c>
      <c r="AC1570" t="inlineStr">
        <is>
          <t>Not assessed (not included)</t>
        </is>
      </c>
      <c r="AD1570" t="inlineStr">
        <is>
          <t>Isaev D.Y.; Major S.; Carpenter K.L.H.; Grapel J.; Chang Z.; Di Martino M.; Carlson D.; Dawson G.; Sapiro G.</t>
        </is>
      </c>
      <c r="AF1570" t="inlineStr">
        <is>
          <t>Gold OA (Nature Sci Reports)</t>
        </is>
      </c>
      <c r="AH1570" t="inlineStr">
        <is>
          <t>Not assessed</t>
        </is>
      </c>
      <c r="AI1570" t="inlineStr">
        <is>
          <t>Not reported</t>
        </is>
      </c>
      <c r="AJ1570" t="inlineStr">
        <is>
          <t>Not reported</t>
        </is>
      </c>
      <c r="AK1570" t="inlineStr">
        <is>
          <t>Not reported</t>
        </is>
      </c>
      <c r="AL1570" t="inlineStr">
        <is>
          <t>Not reported</t>
        </is>
      </c>
      <c r="AM1570" t="inlineStr">
        <is>
          <t>Not reported</t>
        </is>
      </c>
      <c r="AN1570" t="inlineStr">
        <is>
          <t>Not reported</t>
        </is>
      </c>
      <c r="AO1570" t="inlineStr">
        <is>
          <t>Not reviewed</t>
        </is>
      </c>
      <c r="AP1570" t="inlineStr">
        <is>
          <t>Not reported</t>
        </is>
      </c>
      <c r="AQ1570" t="inlineStr">
        <is>
          <t>Not reported</t>
        </is>
      </c>
      <c r="AR1570" t="inlineStr">
        <is>
          <t>Not reported</t>
        </is>
      </c>
      <c r="AS1570" t="inlineStr">
        <is>
          <t>See abstract</t>
        </is>
      </c>
      <c r="AT1570" t="inlineStr">
        <is>
          <t>Not reviewed</t>
        </is>
      </c>
      <c r="AU1570" t="inlineStr">
        <is>
          <t>Not reviewed</t>
        </is>
      </c>
      <c r="AV1570" t="inlineStr">
        <is>
          <t>Not reviewed</t>
        </is>
      </c>
      <c r="AW1570" t="inlineStr">
        <is>
          <t>Not reviewed</t>
        </is>
      </c>
      <c r="AX1570" t="inlineStr">
        <is>
          <t>Not reported</t>
        </is>
      </c>
      <c r="AY1570" t="inlineStr">
        <is>
          <t>Not reported</t>
        </is>
      </c>
      <c r="AZ1570" t="inlineStr">
        <is>
          <t>Not reported</t>
        </is>
      </c>
      <c r="BA1570" t="inlineStr">
        <is>
          <t>Not reported</t>
        </is>
      </c>
      <c r="BB1570" t="inlineStr">
        <is>
          <t>Not reported</t>
        </is>
      </c>
      <c r="BC1570" t="inlineStr">
        <is>
          <t>Not reported</t>
        </is>
      </c>
      <c r="BD1570" t="inlineStr">
        <is>
          <t>Not reported</t>
        </is>
      </c>
      <c r="BE1570" t="inlineStr">
        <is>
          <t>Not reported</t>
        </is>
      </c>
      <c r="BF1570" t="inlineStr">
        <is>
          <t>Not reported</t>
        </is>
      </c>
      <c r="BG1570" t="inlineStr">
        <is>
          <t>Not reviewed (not included)</t>
        </is>
      </c>
      <c r="BH1570" t="inlineStr">
        <is>
          <t>N/A</t>
        </is>
      </c>
      <c r="BI1570" t="inlineStr">
        <is>
          <t>Not reviewed</t>
        </is>
      </c>
      <c r="BJ1570" t="inlineStr">
        <is>
          <t>Not reviewed</t>
        </is>
      </c>
      <c r="BK1570" t="inlineStr">
        <is>
          <t>Not reviewed</t>
        </is>
      </c>
      <c r="BL1570" t="inlineStr">
        <is>
          <t>Not reviewed</t>
        </is>
      </c>
      <c r="BM1570" t="inlineStr">
        <is>
          <t>Not reviewed (not included)</t>
        </is>
      </c>
      <c r="BN1570" t="inlineStr">
        <is>
          <t>Not Selected for Final 95 (Pending Full Text Review) - Candidate paper not selected for final 95: Passed abstract screening but not included in final selec</t>
        </is>
      </c>
      <c r="BO1570" t="inlineStr">
        <is>
          <t>Abstract-level screening only</t>
        </is>
      </c>
      <c r="BP1570" t="inlineStr">
        <is>
          <t>30963</t>
        </is>
      </c>
    </row>
    <row r="1571">
      <c r="A1571" t="inlineStr">
        <is>
          <t>Machine Learning Based Early Diagnosis of ADHD with SHAP Value Interpretation: A Retrospective Observational Study</t>
        </is>
      </c>
      <c r="B1571" t="n">
        <v>2025</v>
      </c>
      <c r="C1571" t="inlineStr">
        <is>
          <t>Not checked</t>
        </is>
      </c>
      <c r="D1571" t="inlineStr">
        <is>
          <t>Not checked</t>
        </is>
      </c>
      <c r="E1571" t="inlineStr">
        <is>
          <t>10.2147/NDT.S519492</t>
        </is>
      </c>
      <c r="F1571" t="inlineStr">
        <is>
          <t>Background: Attention-Deficit/Hyperactivity Disorder (ADHD) is a common neurodevelopmental disorder in children, characterized by inattention, hyperactivity, and impulsivity. Current diagnostic methods for ADHD rely primarily on behavioral assessments, which can be challenging due to symptom overlap with other psychiatric disorders and significant inter-individual variability. Developing potential early diagnostic methods for ADHD is imperative to mitigate the risk of misdiagnosis and enhance the evaluation of treatment efficacy. Methods: The study was conducted at the Department of Pediatrics, Affiliated Hospital of Jiangnan University, from November 2022 to January 2024. Clinical data, including complete blood count, liver and kidney function tests, blood glucose levels, serum electrolyte tests, and serum 25-dihydroxyvitamin D3 levels, were collected. Feature selection and model construction were performed using various machine learning algorithms. Results: Our results indicated that the Gradient Boosting Machine algorithm is the optimal model. Conclusion: Our machine learning analyses suggest that the Gradient Boosting Machine (GBM) model may be the optimal choice, highlighting blood beta-2 microglobulin levels, red blood cell distribution width, 25-dihydroxyvitamin D3, and the percentage of eosinophils as key predictors of ADHD risk, thereby aiding early diagnosis. Further large-scale studies are warranted to validate these findings and explore the underlying mechanisms. © 2025 Zhang et al.</t>
        </is>
      </c>
      <c r="G1571" t="inlineStr">
        <is>
          <t>Unimodal</t>
        </is>
      </c>
      <c r="H1571" t="inlineStr">
        <is>
          <t>See abstract</t>
        </is>
      </c>
      <c r="I1571" t="inlineStr">
        <is>
          <t>See abstract</t>
        </is>
      </c>
      <c r="J1571" t="inlineStr">
        <is>
          <t>See abstract (AI/ML)</t>
        </is>
      </c>
      <c r="K1571" t="inlineStr">
        <is>
          <t>See abstract</t>
        </is>
      </c>
      <c r="M1571" t="inlineStr">
        <is>
          <t>See abstract</t>
        </is>
      </c>
      <c r="N1571" t="inlineStr">
        <is>
          <t>See abstract</t>
        </is>
      </c>
      <c r="O1571" t="inlineStr">
        <is>
          <t>Not verified from abstract</t>
        </is>
      </c>
      <c r="P1571" t="inlineStr">
        <is>
          <t>See abstract</t>
        </is>
      </c>
      <c r="Q1571" t="inlineStr">
        <is>
          <t>See abstract</t>
        </is>
      </c>
      <c r="R1571" t="inlineStr">
        <is>
          <t>Not reviewed (not included)</t>
        </is>
      </c>
      <c r="S1571" t="inlineStr">
        <is>
          <t>Not reviewed (not included)</t>
        </is>
      </c>
      <c r="T1571" t="inlineStr">
        <is>
          <t>Abstract screening only. Not Selected for Final 95 (Pending Full Text Review)</t>
        </is>
      </c>
      <c r="U1571" t="inlineStr">
        <is>
          <t>EXCLUDE</t>
        </is>
      </c>
      <c r="V157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71" t="inlineStr">
        <is>
          <t>Excluded: Other Criterion</t>
        </is>
      </c>
      <c r="X1571" t="inlineStr">
        <is>
          <t>Not assessed from abstract</t>
        </is>
      </c>
      <c r="Y1571" t="inlineStr">
        <is>
          <t>Scopus</t>
        </is>
      </c>
      <c r="Z1571" t="inlineStr">
        <is>
          <t>Not determined from abstract</t>
        </is>
      </c>
      <c r="AB1571" t="inlineStr">
        <is>
          <t>Not assessed (not included)</t>
        </is>
      </c>
      <c r="AC1571" t="inlineStr">
        <is>
          <t>Not assessed (not included)</t>
        </is>
      </c>
      <c r="AD1571" t="inlineStr">
        <is>
          <t>Zhang X.; Xiao X.; Luo Y.; Xiao W.; Cao Y.; Chang Y.; Wu D.; Xu H.; Zhao J.; Deng X.; Jiang Y.; Xie R.; Liu Y.</t>
        </is>
      </c>
      <c r="AF1571" t="inlineStr">
        <is>
          <t>Unknown - Verify via DOI</t>
        </is>
      </c>
      <c r="AH1571" t="inlineStr">
        <is>
          <t>Not assessed</t>
        </is>
      </c>
      <c r="AI1571" t="inlineStr">
        <is>
          <t>Not reported</t>
        </is>
      </c>
      <c r="AJ1571" t="inlineStr">
        <is>
          <t>Not reported</t>
        </is>
      </c>
      <c r="AK1571" t="inlineStr">
        <is>
          <t>Not reported</t>
        </is>
      </c>
      <c r="AL1571" t="inlineStr">
        <is>
          <t>Not reported</t>
        </is>
      </c>
      <c r="AM1571" t="inlineStr">
        <is>
          <t>Not reported</t>
        </is>
      </c>
      <c r="AN1571" t="inlineStr">
        <is>
          <t>Not reported</t>
        </is>
      </c>
      <c r="AO1571" t="inlineStr">
        <is>
          <t>Not reviewed</t>
        </is>
      </c>
      <c r="AP1571" t="inlineStr">
        <is>
          <t>Not reported</t>
        </is>
      </c>
      <c r="AQ1571" t="inlineStr">
        <is>
          <t>Not reported</t>
        </is>
      </c>
      <c r="AR1571" t="inlineStr">
        <is>
          <t>Not reported</t>
        </is>
      </c>
      <c r="AS1571" t="inlineStr">
        <is>
          <t>See abstract</t>
        </is>
      </c>
      <c r="AT1571" t="inlineStr">
        <is>
          <t>Not reviewed</t>
        </is>
      </c>
      <c r="AU1571" t="inlineStr">
        <is>
          <t>Not reviewed</t>
        </is>
      </c>
      <c r="AV1571" t="inlineStr">
        <is>
          <t>Not reviewed</t>
        </is>
      </c>
      <c r="AW1571" t="inlineStr">
        <is>
          <t>Not reviewed</t>
        </is>
      </c>
      <c r="AX1571" t="inlineStr">
        <is>
          <t>Not reported</t>
        </is>
      </c>
      <c r="AY1571" t="inlineStr">
        <is>
          <t>Not reported</t>
        </is>
      </c>
      <c r="AZ1571" t="inlineStr">
        <is>
          <t>Not reported</t>
        </is>
      </c>
      <c r="BA1571" t="inlineStr">
        <is>
          <t>Not reported</t>
        </is>
      </c>
      <c r="BB1571" t="inlineStr">
        <is>
          <t>Not reported</t>
        </is>
      </c>
      <c r="BC1571" t="inlineStr">
        <is>
          <t>Not reported</t>
        </is>
      </c>
      <c r="BD1571" t="inlineStr">
        <is>
          <t>Not reported</t>
        </is>
      </c>
      <c r="BE1571" t="inlineStr">
        <is>
          <t>Not reported</t>
        </is>
      </c>
      <c r="BF1571" t="inlineStr">
        <is>
          <t>Not reported</t>
        </is>
      </c>
      <c r="BG1571" t="inlineStr">
        <is>
          <t>Not reviewed (not included)</t>
        </is>
      </c>
      <c r="BH1571" t="inlineStr">
        <is>
          <t>N/A</t>
        </is>
      </c>
      <c r="BI1571" t="inlineStr">
        <is>
          <t>Not reviewed</t>
        </is>
      </c>
      <c r="BJ1571" t="inlineStr">
        <is>
          <t>Not reviewed</t>
        </is>
      </c>
      <c r="BK1571" t="inlineStr">
        <is>
          <t>Not reviewed</t>
        </is>
      </c>
      <c r="BL1571" t="inlineStr">
        <is>
          <t>Not reviewed</t>
        </is>
      </c>
      <c r="BM1571" t="inlineStr">
        <is>
          <t>Not reviewed (not included)</t>
        </is>
      </c>
      <c r="BN1571" t="inlineStr">
        <is>
          <t>Not Selected for Final 95 (Pending Full Text Review) - Candidate paper not selected for final 95: Passed abstract screening but not included in final selec</t>
        </is>
      </c>
      <c r="BO1571" t="inlineStr">
        <is>
          <t>Abstract-level screening only</t>
        </is>
      </c>
      <c r="BP1571" t="inlineStr">
        <is>
          <t>Not reported</t>
        </is>
      </c>
    </row>
    <row r="1572">
      <c r="A1572" t="inlineStr">
        <is>
          <t>Urinary Metabolic Biomarkers of Attentional Control in Children With Attention-Deficit/Hyperactivity Disorder: A Dimensional Approach Through 1H NMR-Based Metabolomics</t>
        </is>
      </c>
      <c r="B1572" t="n">
        <v>2025</v>
      </c>
      <c r="C1572" t="inlineStr">
        <is>
          <t>Not checked</t>
        </is>
      </c>
      <c r="D1572" t="inlineStr">
        <is>
          <t>Not checked</t>
        </is>
      </c>
      <c r="E1572" t="inlineStr">
        <is>
          <t>10.1002/NBM.70088</t>
        </is>
      </c>
      <c r="F1572" t="inlineStr">
        <is>
          <t>Enhancing the understanding of attention-deficit/hyperactivity disorder (ADHD) by linking biological processes with behavioral manifestations is a primary objective of the Research Domain Criteria (RDoC) framework, which aims to transcend traditional diagnostic categories and enable a more precise understanding of mental disorders. This study aimed to replicate five data-driven profiles of attentional control in school-aged children and, for the first time, to explore associated metabolic biomarkers. Understanding these profiles and their biological underpinnings can become critical for improving ADHD diagnosis and developing new targeted interventions. A clinically well-characterized sample of 83 children with (n = 37) and without (n = 46) diagnosed ADHD completed a virtual reality continuous performance test (VR-CPT) and provided urine samples for analysis. Clustering analyses of VR-CPT data identified and replicated five distinct attentional control subgroups, two of which—ADHD-IMP and ADHD-SP—exhibited clinically significant impairments in attention and hyperactivity but opposite performance profiles in response inhibition and latency of response. NMR-based metabolomics further revealed that children in the ADHD-IMP subgroup exhibited a distinct urinary metabolic signature, with alterations in metabolites such as 3-indoxylsulfate, N-phenylacetylglycine, 3-methyl-2-oxovalerate, creatine, creatinine, pseudouridine, and trigonelline. These compounds are potentially linked to microbial activity, energy metabolism, and oxidative stress, biological pathways increasingly recognized in ADHD pathophysiology. Although no direct association emerged between these metabolites and behavioral clusters, combining both data types using machine learning, particularly Logistic Regression, substantially improved classification accuracy compared to using behavioral data alone. These findings highlight the potential of integrating behavioral and molecular markers to refine ADHD chara</t>
        </is>
      </c>
      <c r="G1572" t="inlineStr">
        <is>
          <t>Unimodal</t>
        </is>
      </c>
      <c r="H1572" t="inlineStr">
        <is>
          <t>See abstract</t>
        </is>
      </c>
      <c r="I1572" t="inlineStr">
        <is>
          <t>See abstract</t>
        </is>
      </c>
      <c r="J1572" t="inlineStr">
        <is>
          <t>See abstract (AI/ML)</t>
        </is>
      </c>
      <c r="K1572" t="inlineStr">
        <is>
          <t>See abstract</t>
        </is>
      </c>
      <c r="L1572" t="n">
        <v>83</v>
      </c>
      <c r="M1572" t="inlineStr">
        <is>
          <t>See abstract</t>
        </is>
      </c>
      <c r="N1572" t="inlineStr">
        <is>
          <t>N≈83; details in abstract</t>
        </is>
      </c>
      <c r="O1572" t="inlineStr">
        <is>
          <t>Extracted from abstract: N≈83</t>
        </is>
      </c>
      <c r="P1572" t="inlineStr">
        <is>
          <t>See abstract</t>
        </is>
      </c>
      <c r="Q1572" t="inlineStr">
        <is>
          <t>See abstract</t>
        </is>
      </c>
      <c r="R1572" t="inlineStr">
        <is>
          <t>Not reviewed (not included)</t>
        </is>
      </c>
      <c r="S1572" t="inlineStr">
        <is>
          <t>Not reviewed (not included)</t>
        </is>
      </c>
      <c r="T1572" t="inlineStr">
        <is>
          <t>Abstract screening only. Small Sample Size</t>
        </is>
      </c>
      <c r="U1572" t="inlineStr">
        <is>
          <t>EXCLUDE</t>
        </is>
      </c>
      <c r="V1572" t="inlineStr">
        <is>
          <t>E5-Small Sample: Extracted sample size N=83 &lt; 100 minimum threshold. Citation: Confidence intervals and statistical power require minimum N≥100 for ML classification</t>
        </is>
      </c>
      <c r="W1572" t="inlineStr">
        <is>
          <t>Excluded: Insufficient Sample Size</t>
        </is>
      </c>
      <c r="X1572" t="inlineStr">
        <is>
          <t>EXCLUDE</t>
        </is>
      </c>
      <c r="Y1572" t="inlineStr">
        <is>
          <t>Scopus</t>
        </is>
      </c>
      <c r="Z1572" t="inlineStr">
        <is>
          <t>Not determined from abstract</t>
        </is>
      </c>
      <c r="AB1572" t="inlineStr">
        <is>
          <t>Not assessed (not included)</t>
        </is>
      </c>
      <c r="AC1572" t="inlineStr">
        <is>
          <t>Not assessed (not included)</t>
        </is>
      </c>
      <c r="AD1572" t="inlineStr">
        <is>
          <t>Salmerón A.; Fernández-Martín P.; Rodríguez-Herrera R.; Arrabal-Campos F.; Abreu A.; Fernández I.; Flores P.</t>
        </is>
      </c>
      <c r="AF1572" t="inlineStr">
        <is>
          <t>Hybrid OA (Wiley)</t>
        </is>
      </c>
      <c r="AH1572" t="inlineStr">
        <is>
          <t>Not assessed</t>
        </is>
      </c>
      <c r="AI1572" t="inlineStr">
        <is>
          <t>Not reported</t>
        </is>
      </c>
      <c r="AJ1572" t="inlineStr">
        <is>
          <t>Not reported</t>
        </is>
      </c>
      <c r="AK1572" t="inlineStr">
        <is>
          <t>Not reported</t>
        </is>
      </c>
      <c r="AL1572" t="inlineStr">
        <is>
          <t>Not reported</t>
        </is>
      </c>
      <c r="AM1572" t="inlineStr">
        <is>
          <t>Not reported</t>
        </is>
      </c>
      <c r="AN1572" t="inlineStr">
        <is>
          <t>Not reported</t>
        </is>
      </c>
      <c r="AO1572" t="inlineStr">
        <is>
          <t>Not reviewed</t>
        </is>
      </c>
      <c r="AP1572" t="inlineStr">
        <is>
          <t>Not reported</t>
        </is>
      </c>
      <c r="AQ1572" t="inlineStr">
        <is>
          <t>Not reported</t>
        </is>
      </c>
      <c r="AR1572" t="inlineStr">
        <is>
          <t>Not reported</t>
        </is>
      </c>
      <c r="AS1572" t="inlineStr">
        <is>
          <t>See abstract</t>
        </is>
      </c>
      <c r="AT1572" t="inlineStr">
        <is>
          <t>Not reviewed</t>
        </is>
      </c>
      <c r="AU1572" t="inlineStr">
        <is>
          <t>Not reviewed</t>
        </is>
      </c>
      <c r="AV1572" t="inlineStr">
        <is>
          <t>Not reviewed</t>
        </is>
      </c>
      <c r="AW1572" t="inlineStr">
        <is>
          <t>Not reviewed</t>
        </is>
      </c>
      <c r="AX1572" t="inlineStr">
        <is>
          <t>Not reported</t>
        </is>
      </c>
      <c r="AY1572" t="inlineStr">
        <is>
          <t>Not reported</t>
        </is>
      </c>
      <c r="AZ1572" t="inlineStr">
        <is>
          <t>Not reported</t>
        </is>
      </c>
      <c r="BA1572" t="inlineStr">
        <is>
          <t>Not reported</t>
        </is>
      </c>
      <c r="BB1572" t="inlineStr">
        <is>
          <t>Not reported</t>
        </is>
      </c>
      <c r="BC1572" t="inlineStr">
        <is>
          <t>Not reported</t>
        </is>
      </c>
      <c r="BD1572" t="inlineStr">
        <is>
          <t>Not reported</t>
        </is>
      </c>
      <c r="BE1572" t="inlineStr">
        <is>
          <t>Not reported</t>
        </is>
      </c>
      <c r="BF1572" t="inlineStr">
        <is>
          <t>Not reported</t>
        </is>
      </c>
      <c r="BG1572" t="inlineStr">
        <is>
          <t>Not reviewed (not included)</t>
        </is>
      </c>
      <c r="BH1572" t="inlineStr">
        <is>
          <t>N/A</t>
        </is>
      </c>
      <c r="BI1572" t="inlineStr">
        <is>
          <t>Not reviewed</t>
        </is>
      </c>
      <c r="BJ1572" t="inlineStr">
        <is>
          <t>Not reviewed</t>
        </is>
      </c>
      <c r="BK1572" t="inlineStr">
        <is>
          <t>Not reviewed</t>
        </is>
      </c>
      <c r="BL1572" t="inlineStr">
        <is>
          <t>Not reviewed</t>
        </is>
      </c>
      <c r="BM1572" t="inlineStr">
        <is>
          <t>Not reviewed (not included)</t>
        </is>
      </c>
      <c r="BN1572" t="inlineStr">
        <is>
          <t xml:space="preserve">Small Sample Size - E5-Small Sample: Extracted sample size N=83 &lt; 100 minimum threshold. Citation: Confidence intervals </t>
        </is>
      </c>
      <c r="BO1572" t="inlineStr">
        <is>
          <t>Abstract-level screening only</t>
        </is>
      </c>
      <c r="BP1572" t="inlineStr">
        <is>
          <t>Not reported</t>
        </is>
      </c>
    </row>
    <row r="1573">
      <c r="A1573" t="inlineStr">
        <is>
          <t>Mixed Reality in Clinical Settings for Pediatric Patients and Their Families: A Literature Review</t>
        </is>
      </c>
      <c r="B1573" t="n">
        <v>2024</v>
      </c>
      <c r="C1573" t="inlineStr">
        <is>
          <t>Not checked</t>
        </is>
      </c>
      <c r="D1573" t="inlineStr">
        <is>
          <t>Not checked</t>
        </is>
      </c>
      <c r="E1573" t="inlineStr">
        <is>
          <t>10.3390/IJERPH21091185</t>
        </is>
      </c>
      <c r="F1573" t="inlineStr">
        <is>
          <t>In the post-pandemic context, there has been an increasing demand for technology-based interventions in education and healthcare systems, such as augmented and mixed reality technologies. Despite the promising outcomes of applying mixed reality (MR), there is limited aggregated evidence focusing on child–patient interventions in hospital-based or clinical settings. This literature review aimed to identify and synthesize existing knowledge on MR technologies applied to pediatric patients in healthcare settings. Following the Preferred Reporting Items for Systematic Reviews and Meta-Analyses (PRISMA) guidelines, a comprehensive search of the Scopus and Web of Science databases was conducted to identify articles published in the last 10 years that address the application of augmented and/or MR technologies in pediatric hospital settings or clinical environments to improve patient and family outcomes. A total of 45 articles were identified, and following a rigorous screening and eligibility process, 4 review articles were selected for qualitative synthesis. From these reviews, 10 studies with relevant interventions and measured effects were extracted. The extracted studies were analyzed based on eight key attributes: country of origin, study design, characteristics of the study population, primary clinical setting, type of MR device used, nature of the intervention, variables measured, and significant effects observed in the outcome variables. The analysis revealed diverse approaches across different clinical settings, with a common focus on improving both emotional well-being and learning outcomes in pediatric patients and their families. These findings suggest that MR-based pediatric interventions generally provide children and their parents with positive emotional experiences, enhancing both learning and treatment outcomes. However, the studies reviewed were heterogeneous and varied significantly in terms of clinical settings and MR applications. Future research shou</t>
        </is>
      </c>
      <c r="G1573" t="inlineStr">
        <is>
          <t>Unimodal</t>
        </is>
      </c>
      <c r="H1573" t="inlineStr">
        <is>
          <t>See abstract</t>
        </is>
      </c>
      <c r="I1573" t="inlineStr">
        <is>
          <t>See abstract</t>
        </is>
      </c>
      <c r="J1573" t="inlineStr">
        <is>
          <t>See abstract (AI/ML)</t>
        </is>
      </c>
      <c r="K1573" t="inlineStr">
        <is>
          <t>See abstract</t>
        </is>
      </c>
      <c r="M1573" t="inlineStr">
        <is>
          <t>See abstract</t>
        </is>
      </c>
      <c r="N1573" t="inlineStr">
        <is>
          <t>See abstract</t>
        </is>
      </c>
      <c r="O1573" t="inlineStr">
        <is>
          <t>Not verified from abstract</t>
        </is>
      </c>
      <c r="P1573" t="inlineStr">
        <is>
          <t>See abstract</t>
        </is>
      </c>
      <c r="Q1573" t="inlineStr">
        <is>
          <t>See abstract</t>
        </is>
      </c>
      <c r="R1573" t="inlineStr">
        <is>
          <t>Not reviewed (not included)</t>
        </is>
      </c>
      <c r="S1573" t="inlineStr">
        <is>
          <t>Not reviewed (not included)</t>
        </is>
      </c>
      <c r="T1573" t="inlineStr">
        <is>
          <t>Abstract screening only. Not Primary Research</t>
        </is>
      </c>
      <c r="U1573" t="inlineStr">
        <is>
          <t>EXCLUDE</t>
        </is>
      </c>
      <c r="V1573" t="inlineStr">
        <is>
          <t>E6-Not Primary Research: Title/abstract indicates systematic review, meta-analysis, or review paper</t>
        </is>
      </c>
      <c r="W1573" t="inlineStr">
        <is>
          <t>Excluded: Not Primary Research</t>
        </is>
      </c>
      <c r="X1573" t="inlineStr">
        <is>
          <t>Not assessed from abstract</t>
        </is>
      </c>
      <c r="Y1573" t="inlineStr">
        <is>
          <t>Scopus</t>
        </is>
      </c>
      <c r="Z1573" t="inlineStr">
        <is>
          <t>Not determined from abstract</t>
        </is>
      </c>
      <c r="AB1573" t="inlineStr">
        <is>
          <t>Not assessed (not included)</t>
        </is>
      </c>
      <c r="AC1573" t="inlineStr">
        <is>
          <t>Not assessed (not included)</t>
        </is>
      </c>
      <c r="AD1573" t="inlineStr">
        <is>
          <t>Sin J.E.; Kim A.R.</t>
        </is>
      </c>
      <c r="AF1573" t="inlineStr">
        <is>
          <t>Gold OA (MDPI)</t>
        </is>
      </c>
      <c r="AH1573" t="inlineStr">
        <is>
          <t>Not assessed</t>
        </is>
      </c>
      <c r="AI1573" t="inlineStr">
        <is>
          <t>Not reported</t>
        </is>
      </c>
      <c r="AJ1573" t="inlineStr">
        <is>
          <t>Not reported</t>
        </is>
      </c>
      <c r="AK1573" t="inlineStr">
        <is>
          <t>Not reported</t>
        </is>
      </c>
      <c r="AL1573" t="inlineStr">
        <is>
          <t>Not reported</t>
        </is>
      </c>
      <c r="AM1573" t="inlineStr">
        <is>
          <t>Not reported</t>
        </is>
      </c>
      <c r="AN1573" t="inlineStr">
        <is>
          <t>Not reported</t>
        </is>
      </c>
      <c r="AO1573" t="inlineStr">
        <is>
          <t>Not reviewed</t>
        </is>
      </c>
      <c r="AP1573" t="inlineStr">
        <is>
          <t>Not reported</t>
        </is>
      </c>
      <c r="AQ1573" t="inlineStr">
        <is>
          <t>Not reported</t>
        </is>
      </c>
      <c r="AR1573" t="inlineStr">
        <is>
          <t>Not reported</t>
        </is>
      </c>
      <c r="AS1573" t="inlineStr">
        <is>
          <t>See abstract</t>
        </is>
      </c>
      <c r="AT1573" t="inlineStr">
        <is>
          <t>Not reviewed</t>
        </is>
      </c>
      <c r="AU1573" t="inlineStr">
        <is>
          <t>Not reviewed</t>
        </is>
      </c>
      <c r="AV1573" t="inlineStr">
        <is>
          <t>Not reviewed</t>
        </is>
      </c>
      <c r="AW1573" t="inlineStr">
        <is>
          <t>Not reviewed</t>
        </is>
      </c>
      <c r="AX1573" t="inlineStr">
        <is>
          <t>Not reported</t>
        </is>
      </c>
      <c r="AY1573" t="inlineStr">
        <is>
          <t>Not reported</t>
        </is>
      </c>
      <c r="AZ1573" t="inlineStr">
        <is>
          <t>Not reported</t>
        </is>
      </c>
      <c r="BA1573" t="inlineStr">
        <is>
          <t>Not reported</t>
        </is>
      </c>
      <c r="BB1573" t="inlineStr">
        <is>
          <t>Not reported</t>
        </is>
      </c>
      <c r="BC1573" t="inlineStr">
        <is>
          <t>Not reported</t>
        </is>
      </c>
      <c r="BD1573" t="inlineStr">
        <is>
          <t>Not reported</t>
        </is>
      </c>
      <c r="BE1573" t="inlineStr">
        <is>
          <t>Not reported</t>
        </is>
      </c>
      <c r="BF1573" t="inlineStr">
        <is>
          <t>Not reported</t>
        </is>
      </c>
      <c r="BG1573" t="inlineStr">
        <is>
          <t>Not reviewed (not included)</t>
        </is>
      </c>
      <c r="BH1573" t="inlineStr">
        <is>
          <t>N/A</t>
        </is>
      </c>
      <c r="BI1573" t="inlineStr">
        <is>
          <t>Not reviewed</t>
        </is>
      </c>
      <c r="BJ1573" t="inlineStr">
        <is>
          <t>Not reviewed</t>
        </is>
      </c>
      <c r="BK1573" t="inlineStr">
        <is>
          <t>Not reviewed</t>
        </is>
      </c>
      <c r="BL1573" t="inlineStr">
        <is>
          <t>Not reviewed</t>
        </is>
      </c>
      <c r="BM1573" t="inlineStr">
        <is>
          <t>Not reviewed (not included)</t>
        </is>
      </c>
      <c r="BN1573" t="inlineStr">
        <is>
          <t>Not Primary Research - E6-Not Primary Research: Title/abstract indicates systematic review, meta-analysis, or review paper</t>
        </is>
      </c>
      <c r="BO1573" t="inlineStr">
        <is>
          <t>Abstract-level screening only</t>
        </is>
      </c>
      <c r="BP1573" t="inlineStr">
        <is>
          <t>1177</t>
        </is>
      </c>
    </row>
    <row r="1574">
      <c r="A1574" t="inlineStr">
        <is>
          <t>Smart Health Monitoring Approach to Diagnose Attention-Deficit Hyperactivity Disorder based on Real-Time Activity and Heart Rate Variability using Boosting Models</t>
        </is>
      </c>
      <c r="B1574" t="n">
        <v>2026</v>
      </c>
      <c r="C1574" t="inlineStr">
        <is>
          <t>Not checked</t>
        </is>
      </c>
      <c r="D1574" t="inlineStr">
        <is>
          <t>Not checked</t>
        </is>
      </c>
      <c r="E1574" t="inlineStr">
        <is>
          <t>10.2174/0126662558344316241022095150</t>
        </is>
      </c>
      <c r="F1574" t="inlineStr">
        <is>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Methods: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 2026, Bentham Science Publishers</t>
        </is>
      </c>
      <c r="G1574" t="inlineStr">
        <is>
          <t>Unimodal</t>
        </is>
      </c>
      <c r="H1574" t="inlineStr">
        <is>
          <t>See abstract</t>
        </is>
      </c>
      <c r="I1574" t="inlineStr">
        <is>
          <t>See abstract</t>
        </is>
      </c>
      <c r="J1574" t="inlineStr">
        <is>
          <t>See abstract (AI/ML)</t>
        </is>
      </c>
      <c r="K1574" t="inlineStr">
        <is>
          <t>See abstract</t>
        </is>
      </c>
      <c r="M1574" t="inlineStr">
        <is>
          <t>See abstract</t>
        </is>
      </c>
      <c r="N1574" t="inlineStr">
        <is>
          <t>See abstract</t>
        </is>
      </c>
      <c r="O1574" t="inlineStr">
        <is>
          <t>Not verified from abstract</t>
        </is>
      </c>
      <c r="P1574" t="inlineStr">
        <is>
          <t>See abstract</t>
        </is>
      </c>
      <c r="Q1574" t="inlineStr">
        <is>
          <t>See abstract</t>
        </is>
      </c>
      <c r="R1574" t="inlineStr">
        <is>
          <t>Not reviewed (not included)</t>
        </is>
      </c>
      <c r="S1574" t="inlineStr">
        <is>
          <t>Not reviewed (not included)</t>
        </is>
      </c>
      <c r="T1574" t="inlineStr">
        <is>
          <t>Abstract screening only. Out of Date Range</t>
        </is>
      </c>
      <c r="U1574" t="inlineStr">
        <is>
          <t>EXCLUDE</t>
        </is>
      </c>
      <c r="V1574" t="inlineStr">
        <is>
          <t>E4-Year: Published 2026, outside 2019-2025 window</t>
        </is>
      </c>
      <c r="W1574" t="inlineStr">
        <is>
          <t>Out of Date Range</t>
        </is>
      </c>
      <c r="X1574" t="inlineStr">
        <is>
          <t>Not assessed from abstract</t>
        </is>
      </c>
      <c r="Y1574" t="inlineStr">
        <is>
          <t>Scopus</t>
        </is>
      </c>
      <c r="Z1574" t="inlineStr">
        <is>
          <t>Not determined from abstract</t>
        </is>
      </c>
      <c r="AB1574" t="inlineStr">
        <is>
          <t>Not assessed (not included)</t>
        </is>
      </c>
      <c r="AC1574" t="inlineStr">
        <is>
          <t>Not assessed (not included)</t>
        </is>
      </c>
      <c r="AD1574" t="inlineStr">
        <is>
          <t>Kaur A.; Singh K.; Kaur P.; Priya B.; Kumar G.; Sharma A.</t>
        </is>
      </c>
      <c r="AF1574" t="inlineStr">
        <is>
          <t>Unknown - Verify via DOI</t>
        </is>
      </c>
      <c r="AH1574" t="inlineStr">
        <is>
          <t>Not assessed</t>
        </is>
      </c>
      <c r="AI1574" t="inlineStr">
        <is>
          <t>Not reported</t>
        </is>
      </c>
      <c r="AJ1574" t="inlineStr">
        <is>
          <t>Not reported</t>
        </is>
      </c>
      <c r="AK1574" t="inlineStr">
        <is>
          <t>Not reported</t>
        </is>
      </c>
      <c r="AL1574" t="inlineStr">
        <is>
          <t>Not reported</t>
        </is>
      </c>
      <c r="AM1574" t="inlineStr">
        <is>
          <t>Not reported</t>
        </is>
      </c>
      <c r="AN1574" t="inlineStr">
        <is>
          <t>Not reported</t>
        </is>
      </c>
      <c r="AO1574" t="inlineStr">
        <is>
          <t>Not reviewed</t>
        </is>
      </c>
      <c r="AP1574" t="inlineStr">
        <is>
          <t>Not reported</t>
        </is>
      </c>
      <c r="AQ1574" t="inlineStr">
        <is>
          <t>Not reported</t>
        </is>
      </c>
      <c r="AR1574" t="inlineStr">
        <is>
          <t>Not reported</t>
        </is>
      </c>
      <c r="AS1574" t="inlineStr">
        <is>
          <t>See abstract</t>
        </is>
      </c>
      <c r="AT1574" t="inlineStr">
        <is>
          <t>Not reviewed</t>
        </is>
      </c>
      <c r="AU1574" t="inlineStr">
        <is>
          <t>Not reviewed</t>
        </is>
      </c>
      <c r="AV1574" t="inlineStr">
        <is>
          <t>Not reviewed</t>
        </is>
      </c>
      <c r="AW1574" t="inlineStr">
        <is>
          <t>Not reviewed</t>
        </is>
      </c>
      <c r="AX1574" t="inlineStr">
        <is>
          <t>Not reported</t>
        </is>
      </c>
      <c r="AY1574" t="inlineStr">
        <is>
          <t>Not reported</t>
        </is>
      </c>
      <c r="AZ1574" t="inlineStr">
        <is>
          <t>Not reported</t>
        </is>
      </c>
      <c r="BA1574" t="inlineStr">
        <is>
          <t>Not reported</t>
        </is>
      </c>
      <c r="BB1574" t="inlineStr">
        <is>
          <t>Not reported</t>
        </is>
      </c>
      <c r="BC1574" t="inlineStr">
        <is>
          <t>Not reported</t>
        </is>
      </c>
      <c r="BD1574" t="inlineStr">
        <is>
          <t>Not reported</t>
        </is>
      </c>
      <c r="BE1574" t="inlineStr">
        <is>
          <t>Not reported</t>
        </is>
      </c>
      <c r="BF1574" t="inlineStr">
        <is>
          <t>Not reported</t>
        </is>
      </c>
      <c r="BG1574" t="inlineStr">
        <is>
          <t>Not reviewed (not included)</t>
        </is>
      </c>
      <c r="BH1574" t="inlineStr">
        <is>
          <t>N/A</t>
        </is>
      </c>
      <c r="BI1574" t="inlineStr">
        <is>
          <t>Not reviewed</t>
        </is>
      </c>
      <c r="BJ1574" t="inlineStr">
        <is>
          <t>Not reviewed</t>
        </is>
      </c>
      <c r="BK1574" t="inlineStr">
        <is>
          <t>Not reviewed</t>
        </is>
      </c>
      <c r="BL1574" t="inlineStr">
        <is>
          <t>Not reviewed</t>
        </is>
      </c>
      <c r="BM1574" t="inlineStr">
        <is>
          <t>Not reviewed (not included)</t>
        </is>
      </c>
      <c r="BN1574" t="inlineStr">
        <is>
          <t>Out of Date Range - E4-Year: Published 2026, outside 2019-2025 window</t>
        </is>
      </c>
      <c r="BO1574" t="inlineStr">
        <is>
          <t>Abstract-level screening only</t>
        </is>
      </c>
      <c r="BP1574" t="inlineStr">
        <is>
          <t>Not reported</t>
        </is>
      </c>
    </row>
    <row r="1575">
      <c r="A1575" t="inlineStr">
        <is>
          <t>The ADME profile of threo-4-methylmethylphenidate (4-Mmph, 4-MeTMP, CAS: 467468-40-2) as new psychoactive substance (NPS): Prediction of absorption, distribution, metabolism and excretion parameters using integrated in silico approach for clinical and forensic purposes</t>
        </is>
      </c>
      <c r="B1575" t="n">
        <v>2026</v>
      </c>
      <c r="C1575" t="inlineStr">
        <is>
          <t>Not checked</t>
        </is>
      </c>
      <c r="D1575" t="inlineStr">
        <is>
          <t>Not checked</t>
        </is>
      </c>
      <c r="E1575" t="inlineStr">
        <is>
          <t>10.1016/J.CBI.2025.111861</t>
        </is>
      </c>
      <c r="F1575" t="inlineStr">
        <is>
          <t>Threo-4-methylmethylphenidate (4-Mmph, 4-MeTMP, CAS: 467468-40-2) is a stimulant that could be recognized as a new psychoactive substance. It is a derivative of methylphenidate, which is a medicament for treating attention deficit hyperactivity disorder. This study aims to use integrated in silico methods to predict the absorption, distribution, metabolism, and excretion (ADME) of 4-Mmph for the first time. The absorption potential of 4-Mmph indicates gastrointestinal absorption and potential brain penetration, however that it is neither a substrate nor an inhibitor of P-glycoprotein. The predictions of water solubility show a range of estimates, all indicating high gastrointestinal absorption. However, the Caco-2 permeability data are inconsistent between the methods, necessitating further experimental validation. Metabolism predictions focus on interactions with CYP450 enzymes, showing varied results across different tools. Consistent predictions are seen for CYP2C19 and CYP2C9, with low substrate and inhibitor activity. The predictions of CYP2D6 and CYP3A4 show discrepancies, highlighting the importance of using multiple tools for a complete metabolic profile. Potential phase I and phase II reactions are also indicated within this study. 4-Mmph is not identified as a substrate for the renal organic cation transporter OCT2, implying alternative renal excretion pathways. Copyright © 2025. Published by Elsevier B.V.</t>
        </is>
      </c>
      <c r="G1575" t="inlineStr">
        <is>
          <t>Unimodal</t>
        </is>
      </c>
      <c r="H1575" t="inlineStr">
        <is>
          <t>See abstract</t>
        </is>
      </c>
      <c r="I1575" t="inlineStr">
        <is>
          <t>See abstract</t>
        </is>
      </c>
      <c r="J1575" t="inlineStr">
        <is>
          <t>See abstract (AI/ML)</t>
        </is>
      </c>
      <c r="K1575" t="inlineStr">
        <is>
          <t>See abstract</t>
        </is>
      </c>
      <c r="M1575" t="inlineStr">
        <is>
          <t>See abstract</t>
        </is>
      </c>
      <c r="N1575" t="inlineStr">
        <is>
          <t>See abstract</t>
        </is>
      </c>
      <c r="O1575" t="inlineStr">
        <is>
          <t>Not verified from abstract</t>
        </is>
      </c>
      <c r="P1575" t="inlineStr">
        <is>
          <t>See abstract</t>
        </is>
      </c>
      <c r="Q1575" t="inlineStr">
        <is>
          <t>See abstract</t>
        </is>
      </c>
      <c r="R1575" t="inlineStr">
        <is>
          <t>Not reviewed (not included)</t>
        </is>
      </c>
      <c r="S1575" t="inlineStr">
        <is>
          <t>Not reviewed (not included)</t>
        </is>
      </c>
      <c r="T1575" t="inlineStr">
        <is>
          <t>Abstract screening only. Out of Date Range</t>
        </is>
      </c>
      <c r="U1575" t="inlineStr">
        <is>
          <t>EXCLUDE</t>
        </is>
      </c>
      <c r="V1575" t="inlineStr">
        <is>
          <t>E4-Year: Published 2026, outside 2019-2025 window</t>
        </is>
      </c>
      <c r="W1575" t="inlineStr">
        <is>
          <t>Out of Date Range</t>
        </is>
      </c>
      <c r="X1575" t="inlineStr">
        <is>
          <t>Not assessed from abstract</t>
        </is>
      </c>
      <c r="Y1575" t="inlineStr">
        <is>
          <t>Scopus</t>
        </is>
      </c>
      <c r="Z1575" t="inlineStr">
        <is>
          <t>Not determined from abstract</t>
        </is>
      </c>
      <c r="AB1575" t="inlineStr">
        <is>
          <t>Not assessed (not included)</t>
        </is>
      </c>
      <c r="AC1575" t="inlineStr">
        <is>
          <t>Not assessed (not included)</t>
        </is>
      </c>
      <c r="AD1575" t="inlineStr">
        <is>
          <t>Niżnik Ł.; Jurowski K.</t>
        </is>
      </c>
      <c r="AF1575" t="inlineStr">
        <is>
          <t>Gold OA (BioMedCentral)</t>
        </is>
      </c>
      <c r="AH1575" t="inlineStr">
        <is>
          <t>Not assessed</t>
        </is>
      </c>
      <c r="AI1575" t="inlineStr">
        <is>
          <t>Not reported</t>
        </is>
      </c>
      <c r="AJ1575" t="inlineStr">
        <is>
          <t>Not reported</t>
        </is>
      </c>
      <c r="AK1575" t="inlineStr">
        <is>
          <t>Not reported</t>
        </is>
      </c>
      <c r="AL1575" t="inlineStr">
        <is>
          <t>Not reported</t>
        </is>
      </c>
      <c r="AM1575" t="inlineStr">
        <is>
          <t>Not reported</t>
        </is>
      </c>
      <c r="AN1575" t="inlineStr">
        <is>
          <t>Not reported</t>
        </is>
      </c>
      <c r="AO1575" t="inlineStr">
        <is>
          <t>Not reviewed</t>
        </is>
      </c>
      <c r="AP1575" t="inlineStr">
        <is>
          <t>Not reported</t>
        </is>
      </c>
      <c r="AQ1575" t="inlineStr">
        <is>
          <t>Not reported</t>
        </is>
      </c>
      <c r="AR1575" t="inlineStr">
        <is>
          <t>Not reported</t>
        </is>
      </c>
      <c r="AS1575" t="inlineStr">
        <is>
          <t>See abstract</t>
        </is>
      </c>
      <c r="AT1575" t="inlineStr">
        <is>
          <t>Not reviewed</t>
        </is>
      </c>
      <c r="AU1575" t="inlineStr">
        <is>
          <t>Not reviewed</t>
        </is>
      </c>
      <c r="AV1575" t="inlineStr">
        <is>
          <t>Not reviewed</t>
        </is>
      </c>
      <c r="AW1575" t="inlineStr">
        <is>
          <t>Not reviewed</t>
        </is>
      </c>
      <c r="AX1575" t="inlineStr">
        <is>
          <t>Not reported</t>
        </is>
      </c>
      <c r="AY1575" t="inlineStr">
        <is>
          <t>Not reported</t>
        </is>
      </c>
      <c r="AZ1575" t="inlineStr">
        <is>
          <t>Not reported</t>
        </is>
      </c>
      <c r="BA1575" t="inlineStr">
        <is>
          <t>Not reported</t>
        </is>
      </c>
      <c r="BB1575" t="inlineStr">
        <is>
          <t>Not reported</t>
        </is>
      </c>
      <c r="BC1575" t="inlineStr">
        <is>
          <t>Not reported</t>
        </is>
      </c>
      <c r="BD1575" t="inlineStr">
        <is>
          <t>Not reported</t>
        </is>
      </c>
      <c r="BE1575" t="inlineStr">
        <is>
          <t>Not reported</t>
        </is>
      </c>
      <c r="BF1575" t="inlineStr">
        <is>
          <t>Not reported</t>
        </is>
      </c>
      <c r="BG1575" t="inlineStr">
        <is>
          <t>Not reviewed (not included)</t>
        </is>
      </c>
      <c r="BH1575" t="inlineStr">
        <is>
          <t>N/A</t>
        </is>
      </c>
      <c r="BI1575" t="inlineStr">
        <is>
          <t>Not reviewed</t>
        </is>
      </c>
      <c r="BJ1575" t="inlineStr">
        <is>
          <t>Not reviewed</t>
        </is>
      </c>
      <c r="BK1575" t="inlineStr">
        <is>
          <t>Not reviewed</t>
        </is>
      </c>
      <c r="BL1575" t="inlineStr">
        <is>
          <t>Not reviewed</t>
        </is>
      </c>
      <c r="BM1575" t="inlineStr">
        <is>
          <t>Not reviewed (not included)</t>
        </is>
      </c>
      <c r="BN1575" t="inlineStr">
        <is>
          <t>Out of Date Range - E4-Year: Published 2026, outside 2019-2025 window</t>
        </is>
      </c>
      <c r="BO1575" t="inlineStr">
        <is>
          <t>Abstract-level screening only</t>
        </is>
      </c>
      <c r="BP1575" t="inlineStr">
        <is>
          <t>Not reported</t>
        </is>
      </c>
    </row>
    <row r="1576">
      <c r="A1576" t="inlineStr">
        <is>
          <t>TFS-FENet: A time–frequency spatial deep learning framework for EEG-based ADHD subtype classification</t>
        </is>
      </c>
      <c r="B1576" t="n">
        <v>2025</v>
      </c>
      <c r="C1576" t="inlineStr">
        <is>
          <t>Not checked</t>
        </is>
      </c>
      <c r="D1576" t="inlineStr">
        <is>
          <t>Not checked</t>
        </is>
      </c>
      <c r="E1576" t="inlineStr">
        <is>
          <t>10.1080/21622965.2025.2606108</t>
        </is>
      </c>
      <c r="F1576" t="inlineStr">
        <is>
          <t>Attention-deficit/hyperactivity disorder (ADHD) is a common neurodevelopmental disorder, with clinical diagnosis primarily relying on behavioral manifestations and lacking objective biological markers. Electroencephalography (EEG), due to its high temporal resolution and low cost, has been considered to hold great potential for assisting ADHD diagnosis. However, existing methods mostly focus on modeling two-dimensional features such as time–space, frequency–space, or time–frequency representations of EEG, while very few approaches simultaneously capture the joint three-dimensional time–frequency and spatial features. In this paper, we propose a novel deep learning framework—TFS-FENet (Time-Frequency Spatial Feature Extraction Net)—which integrates convolutional neural networks with an attention mechanism to effectively model the time–frequency–spatial characteristics of EEG. Using a resting-state EEG dataset collected at Southeast University, consisting of three categories (ADHD-Inattentive, ADHD-Combined, and typically developing children), experimental results show that TFS-FENet achieves an accuracy of 96.89% in the ADHD three-class classification task, significantly outperforming comparison models such as ShallowConvNet, EEGNet, ResNet18, and DeepConvNet. In the binary classification task (ADHD vs. typically developing children), accuracy further improved to 99.36%. Moreover, interpretability analysis based on channel weights revealed that the model relied more heavily on the prefrontal, temporal, and occipital regions, which is highly consistent with existing neurobiological findings of ADHD. © 2025 Taylor &amp; Francis Group, LLC.</t>
        </is>
      </c>
      <c r="G1576" t="inlineStr">
        <is>
          <t>Unimodal</t>
        </is>
      </c>
      <c r="H1576" t="inlineStr">
        <is>
          <t>See abstract</t>
        </is>
      </c>
      <c r="I1576" t="inlineStr">
        <is>
          <t>See abstract</t>
        </is>
      </c>
      <c r="J1576" t="inlineStr">
        <is>
          <t>See abstract (AI/ML)</t>
        </is>
      </c>
      <c r="K1576" t="inlineStr">
        <is>
          <t>See abstract</t>
        </is>
      </c>
      <c r="M1576" t="inlineStr">
        <is>
          <t>See abstract</t>
        </is>
      </c>
      <c r="N1576" t="inlineStr">
        <is>
          <t>See abstract</t>
        </is>
      </c>
      <c r="O1576" t="inlineStr">
        <is>
          <t>Not verified from abstract</t>
        </is>
      </c>
      <c r="P1576" t="inlineStr">
        <is>
          <t>See abstract</t>
        </is>
      </c>
      <c r="Q1576" t="inlineStr">
        <is>
          <t>See abstract</t>
        </is>
      </c>
      <c r="R1576" t="inlineStr">
        <is>
          <t>Not reviewed (not included)</t>
        </is>
      </c>
      <c r="S1576" t="inlineStr">
        <is>
          <t>Not reviewed (not included)</t>
        </is>
      </c>
      <c r="T1576" t="inlineStr">
        <is>
          <t>Abstract screening only. Not Selected for Final 95 (Pending Full Text Review)</t>
        </is>
      </c>
      <c r="U1576" t="inlineStr">
        <is>
          <t>EXCLUDE</t>
        </is>
      </c>
      <c r="V15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76" t="inlineStr">
        <is>
          <t>Excluded: Other Criterion</t>
        </is>
      </c>
      <c r="X1576" t="inlineStr">
        <is>
          <t>Not assessed from abstract</t>
        </is>
      </c>
      <c r="Y1576" t="inlineStr">
        <is>
          <t>Scopus</t>
        </is>
      </c>
      <c r="Z1576" t="inlineStr">
        <is>
          <t>Not determined from abstract</t>
        </is>
      </c>
      <c r="AB1576" t="inlineStr">
        <is>
          <t>Not assessed (not included)</t>
        </is>
      </c>
      <c r="AC1576" t="inlineStr">
        <is>
          <t>Not assessed (not included)</t>
        </is>
      </c>
      <c r="AD1576" t="inlineStr">
        <is>
          <t>Ni Y.; Cai Q.; Wang H.; Wang Y.</t>
        </is>
      </c>
      <c r="AF1576" t="inlineStr">
        <is>
          <t>Unknown - Verify via DOI</t>
        </is>
      </c>
      <c r="AH1576" t="inlineStr">
        <is>
          <t>Not assessed</t>
        </is>
      </c>
      <c r="AI1576" t="inlineStr">
        <is>
          <t>Not reported</t>
        </is>
      </c>
      <c r="AJ1576" t="inlineStr">
        <is>
          <t>Not reported</t>
        </is>
      </c>
      <c r="AK1576" t="inlineStr">
        <is>
          <t>Not reported</t>
        </is>
      </c>
      <c r="AL1576" t="inlineStr">
        <is>
          <t>Not reported</t>
        </is>
      </c>
      <c r="AM1576" t="inlineStr">
        <is>
          <t>Not reported</t>
        </is>
      </c>
      <c r="AN1576" t="inlineStr">
        <is>
          <t>Not reported</t>
        </is>
      </c>
      <c r="AO1576" t="inlineStr">
        <is>
          <t>Not reviewed</t>
        </is>
      </c>
      <c r="AP1576" t="inlineStr">
        <is>
          <t>Not reported</t>
        </is>
      </c>
      <c r="AQ1576" t="inlineStr">
        <is>
          <t>Not reported</t>
        </is>
      </c>
      <c r="AR1576" t="inlineStr">
        <is>
          <t>Not reported</t>
        </is>
      </c>
      <c r="AS1576" t="inlineStr">
        <is>
          <t>See abstract</t>
        </is>
      </c>
      <c r="AT1576" t="inlineStr">
        <is>
          <t>Not reviewed</t>
        </is>
      </c>
      <c r="AU1576" t="inlineStr">
        <is>
          <t>Not reviewed</t>
        </is>
      </c>
      <c r="AV1576" t="inlineStr">
        <is>
          <t>Not reviewed</t>
        </is>
      </c>
      <c r="AW1576" t="inlineStr">
        <is>
          <t>Not reviewed</t>
        </is>
      </c>
      <c r="AX1576" t="inlineStr">
        <is>
          <t>Not reported</t>
        </is>
      </c>
      <c r="AY1576" t="inlineStr">
        <is>
          <t>Not reported</t>
        </is>
      </c>
      <c r="AZ1576" t="inlineStr">
        <is>
          <t>Not reported</t>
        </is>
      </c>
      <c r="BA1576" t="inlineStr">
        <is>
          <t>Not reported</t>
        </is>
      </c>
      <c r="BB1576" t="inlineStr">
        <is>
          <t>Not reported</t>
        </is>
      </c>
      <c r="BC1576" t="inlineStr">
        <is>
          <t>Not reported</t>
        </is>
      </c>
      <c r="BD1576" t="inlineStr">
        <is>
          <t>Not reported</t>
        </is>
      </c>
      <c r="BE1576" t="inlineStr">
        <is>
          <t>Not reported</t>
        </is>
      </c>
      <c r="BF1576" t="inlineStr">
        <is>
          <t>Not reported</t>
        </is>
      </c>
      <c r="BG1576" t="inlineStr">
        <is>
          <t>Not reviewed (not included)</t>
        </is>
      </c>
      <c r="BH1576" t="inlineStr">
        <is>
          <t>N/A</t>
        </is>
      </c>
      <c r="BI1576" t="inlineStr">
        <is>
          <t>Not reviewed</t>
        </is>
      </c>
      <c r="BJ1576" t="inlineStr">
        <is>
          <t>Not reviewed</t>
        </is>
      </c>
      <c r="BK1576" t="inlineStr">
        <is>
          <t>Not reviewed</t>
        </is>
      </c>
      <c r="BL1576" t="inlineStr">
        <is>
          <t>Not reviewed</t>
        </is>
      </c>
      <c r="BM1576" t="inlineStr">
        <is>
          <t>Not reviewed (not included)</t>
        </is>
      </c>
      <c r="BN1576" t="inlineStr">
        <is>
          <t>Not Selected for Final 95 (Pending Full Text Review) - Candidate paper not selected for final 95: Passed abstract screening but not included in final selec</t>
        </is>
      </c>
      <c r="BO1576" t="inlineStr">
        <is>
          <t>Abstract-level screening only</t>
        </is>
      </c>
      <c r="BP1576" t="inlineStr">
        <is>
          <t>Not reported</t>
        </is>
      </c>
    </row>
    <row r="1577">
      <c r="A1577" t="inlineStr">
        <is>
          <t>EEG-Based ADHD Diagnosis Using Autoencoder and Reptile Search Algorithm Integrated with Machine Learning</t>
        </is>
      </c>
      <c r="B1577" t="n">
        <v>2025</v>
      </c>
      <c r="C1577" t="inlineStr">
        <is>
          <t>Not checked</t>
        </is>
      </c>
      <c r="D1577" t="inlineStr">
        <is>
          <t>Not checked</t>
        </is>
      </c>
      <c r="E1577" t="inlineStr">
        <is>
          <t>10.1177/15500594251390030</t>
        </is>
      </c>
      <c r="F1577" t="inlineStr">
        <is>
          <t>Attention Deficit Hyperactivity Disorder (ADHD) is a common neurodevelopmental disorder affecting cognitive and behavioral functions, resulting in ongoing inattention, hyperactivity, and impulsivity. Early and accurate diagnosis is essential, but traditional methods mainly depend on questionnaire-based assessments, detailed interviews with individuals and their families, and reviews of medical history. These are then scored using standardized scales like the Conners Rating Scale, Vanderbilt ADHD Diagnostic Parent Rating Scale, and Adult ADHD Self-Report Scale. However, these methods are often subjective, time-consuming, and costly, which limits their usefulness for early diagnosis. The proposed approach seeks to improve ADHD diagnosis by using machine learning techniques applied to electroencephalogram (EEG) data. Two classifiers, Random Forest and AdaBoost, are used to identify complex patterns in EEG data. Feature selection is performed with the Reptile Search Algorithm combined with an autoencoder for feature extraction, which improves data representation and model accuracy. The performance of this approach is evaluated based on accuracy, precision, recall, F1-score, AUC, and statistical significance at a 95% confidence level. Random Forest outperformed AdaBoost, achieving 92.36% in precision, recall, accuracy, and F1-score, while AdaBoost reached 89.78% in these metrics. Random Forest showed better effectiveness than AdaBoost in distinguishing ADHD cases, with an ROC AUC score of 0.93 and higher diagnostic accuracy. The study demonstrates that machine learning offers a promising, objective, and reliable tool for diagnosis, providing effective alternatives to traditional ADHD assessments for timely intervention and improved treatment management. © EEG and Clinical Neuroscience Society (ECNS) 2025</t>
        </is>
      </c>
      <c r="G1577" t="inlineStr">
        <is>
          <t>Unimodal</t>
        </is>
      </c>
      <c r="H1577" t="inlineStr">
        <is>
          <t>See abstract</t>
        </is>
      </c>
      <c r="I1577" t="inlineStr">
        <is>
          <t>See abstract</t>
        </is>
      </c>
      <c r="J1577" t="inlineStr">
        <is>
          <t>See abstract (AI/ML)</t>
        </is>
      </c>
      <c r="K1577" t="inlineStr">
        <is>
          <t>See abstract</t>
        </is>
      </c>
      <c r="M1577" t="inlineStr">
        <is>
          <t>See abstract</t>
        </is>
      </c>
      <c r="N1577" t="inlineStr">
        <is>
          <t>See abstract</t>
        </is>
      </c>
      <c r="O1577" t="inlineStr">
        <is>
          <t>Not verified from abstract</t>
        </is>
      </c>
      <c r="P1577" t="inlineStr">
        <is>
          <t>See abstract</t>
        </is>
      </c>
      <c r="Q1577" t="inlineStr">
        <is>
          <t>See abstract</t>
        </is>
      </c>
      <c r="R1577" t="inlineStr">
        <is>
          <t>Not reviewed (not included)</t>
        </is>
      </c>
      <c r="S1577" t="inlineStr">
        <is>
          <t>Not reviewed (not included)</t>
        </is>
      </c>
      <c r="T1577" t="inlineStr">
        <is>
          <t>Abstract screening only. Not Selected for Final 95 (Pending Full Text Review)</t>
        </is>
      </c>
      <c r="U1577" t="inlineStr">
        <is>
          <t>EXCLUDE</t>
        </is>
      </c>
      <c r="V157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77" t="inlineStr">
        <is>
          <t>Excluded: Other Criterion</t>
        </is>
      </c>
      <c r="X1577" t="inlineStr">
        <is>
          <t>Not assessed from abstract</t>
        </is>
      </c>
      <c r="Y1577" t="inlineStr">
        <is>
          <t>Scopus</t>
        </is>
      </c>
      <c r="Z1577" t="inlineStr">
        <is>
          <t>Not determined from abstract</t>
        </is>
      </c>
      <c r="AB1577" t="inlineStr">
        <is>
          <t>Not assessed (not included)</t>
        </is>
      </c>
      <c r="AC1577" t="inlineStr">
        <is>
          <t>Not assessed (not included)</t>
        </is>
      </c>
      <c r="AD1577" t="inlineStr">
        <is>
          <t>Bansal J.; Gangwar G.; Singh G.; Rani G.</t>
        </is>
      </c>
      <c r="AF1577" t="inlineStr">
        <is>
          <t>Unknown - Verify via DOI</t>
        </is>
      </c>
      <c r="AH1577" t="inlineStr">
        <is>
          <t>Not assessed</t>
        </is>
      </c>
      <c r="AI1577" t="inlineStr">
        <is>
          <t>Not reported</t>
        </is>
      </c>
      <c r="AJ1577" t="inlineStr">
        <is>
          <t>Not reported</t>
        </is>
      </c>
      <c r="AK1577" t="inlineStr">
        <is>
          <t>Not reported</t>
        </is>
      </c>
      <c r="AL1577" t="inlineStr">
        <is>
          <t>Not reported</t>
        </is>
      </c>
      <c r="AM1577" t="inlineStr">
        <is>
          <t>Not reported</t>
        </is>
      </c>
      <c r="AN1577" t="inlineStr">
        <is>
          <t>Not reported</t>
        </is>
      </c>
      <c r="AO1577" t="inlineStr">
        <is>
          <t>Not reviewed</t>
        </is>
      </c>
      <c r="AP1577" t="inlineStr">
        <is>
          <t>Not reported</t>
        </is>
      </c>
      <c r="AQ1577" t="inlineStr">
        <is>
          <t>Not reported</t>
        </is>
      </c>
      <c r="AR1577" t="inlineStr">
        <is>
          <t>Not reported</t>
        </is>
      </c>
      <c r="AS1577" t="inlineStr">
        <is>
          <t>See abstract</t>
        </is>
      </c>
      <c r="AT1577" t="inlineStr">
        <is>
          <t>Not reviewed</t>
        </is>
      </c>
      <c r="AU1577" t="inlineStr">
        <is>
          <t>Not reviewed</t>
        </is>
      </c>
      <c r="AV1577" t="inlineStr">
        <is>
          <t>Not reviewed</t>
        </is>
      </c>
      <c r="AW1577" t="inlineStr">
        <is>
          <t>Not reviewed</t>
        </is>
      </c>
      <c r="AX1577" t="inlineStr">
        <is>
          <t>Not reported</t>
        </is>
      </c>
      <c r="AY1577" t="inlineStr">
        <is>
          <t>Not reported</t>
        </is>
      </c>
      <c r="AZ1577" t="inlineStr">
        <is>
          <t>Not reported</t>
        </is>
      </c>
      <c r="BA1577" t="inlineStr">
        <is>
          <t>Not reported</t>
        </is>
      </c>
      <c r="BB1577" t="inlineStr">
        <is>
          <t>Not reported</t>
        </is>
      </c>
      <c r="BC1577" t="inlineStr">
        <is>
          <t>Not reported</t>
        </is>
      </c>
      <c r="BD1577" t="inlineStr">
        <is>
          <t>Not reported</t>
        </is>
      </c>
      <c r="BE1577" t="inlineStr">
        <is>
          <t>Not reported</t>
        </is>
      </c>
      <c r="BF1577" t="inlineStr">
        <is>
          <t>Not reported</t>
        </is>
      </c>
      <c r="BG1577" t="inlineStr">
        <is>
          <t>Not reviewed (not included)</t>
        </is>
      </c>
      <c r="BH1577" t="inlineStr">
        <is>
          <t>N/A</t>
        </is>
      </c>
      <c r="BI1577" t="inlineStr">
        <is>
          <t>Not reviewed</t>
        </is>
      </c>
      <c r="BJ1577" t="inlineStr">
        <is>
          <t>Not reviewed</t>
        </is>
      </c>
      <c r="BK1577" t="inlineStr">
        <is>
          <t>Not reviewed</t>
        </is>
      </c>
      <c r="BL1577" t="inlineStr">
        <is>
          <t>Not reviewed</t>
        </is>
      </c>
      <c r="BM1577" t="inlineStr">
        <is>
          <t>Not reviewed (not included)</t>
        </is>
      </c>
      <c r="BN1577" t="inlineStr">
        <is>
          <t>Not Selected for Final 95 (Pending Full Text Review) - Candidate paper not selected for final 95: Passed abstract screening but not included in final selec</t>
        </is>
      </c>
      <c r="BO1577" t="inlineStr">
        <is>
          <t>Abstract-level screening only</t>
        </is>
      </c>
      <c r="BP1577" t="inlineStr">
        <is>
          <t>Not reported</t>
        </is>
      </c>
    </row>
    <row r="1578">
      <c r="A1578" t="inlineStr">
        <is>
          <t>Detecting Autism Spectrum Disorder and Attention Deficit Hyperactivity Disorder Using Multimodal Time-Frequency Analysis with Machine Learning Using the Electroretinogram from Two Flash Strengths</t>
        </is>
      </c>
      <c r="B1578" t="n">
        <v>2025</v>
      </c>
      <c r="C1578" t="inlineStr">
        <is>
          <t>Not checked</t>
        </is>
      </c>
      <c r="D1578" t="inlineStr">
        <is>
          <t>Not checked</t>
        </is>
      </c>
      <c r="E1578" t="inlineStr">
        <is>
          <t>10.1007/S10803-024-06290-W</t>
        </is>
      </c>
      <c r="F157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 © The Author(s), under exclusive licence to Springer Science+Business Media, LLC, part of Springer Nature 2024.</t>
        </is>
      </c>
      <c r="G1578" t="inlineStr">
        <is>
          <t>Unimodal</t>
        </is>
      </c>
      <c r="H1578" t="inlineStr">
        <is>
          <t>See abstract</t>
        </is>
      </c>
      <c r="I1578" t="inlineStr">
        <is>
          <t>See abstract</t>
        </is>
      </c>
      <c r="J1578" t="inlineStr">
        <is>
          <t>See abstract (AI/ML)</t>
        </is>
      </c>
      <c r="K1578" t="inlineStr">
        <is>
          <t>See abstract</t>
        </is>
      </c>
      <c r="L1578" t="n">
        <v>286</v>
      </c>
      <c r="M1578" t="inlineStr">
        <is>
          <t>See abstract</t>
        </is>
      </c>
      <c r="N1578" t="inlineStr">
        <is>
          <t>N≈286; details in abstract</t>
        </is>
      </c>
      <c r="O1578" t="inlineStr">
        <is>
          <t>Extracted from abstract: N≈286</t>
        </is>
      </c>
      <c r="P1578" t="inlineStr">
        <is>
          <t>See abstract</t>
        </is>
      </c>
      <c r="Q1578" t="inlineStr">
        <is>
          <t>See abstract</t>
        </is>
      </c>
      <c r="R1578" t="inlineStr">
        <is>
          <t>Not reviewed (not included)</t>
        </is>
      </c>
      <c r="S1578" t="inlineStr">
        <is>
          <t>Not reviewed (not included)</t>
        </is>
      </c>
      <c r="T1578" t="inlineStr">
        <is>
          <t>Abstract screening only. Not Selected for Final 95 (Pending Full Text Review)</t>
        </is>
      </c>
      <c r="U1578" t="inlineStr">
        <is>
          <t>EXCLUDE</t>
        </is>
      </c>
      <c r="V157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78" t="inlineStr">
        <is>
          <t>Excluded: Other Criterion</t>
        </is>
      </c>
      <c r="X1578" t="inlineStr">
        <is>
          <t>Not assessed from abstract</t>
        </is>
      </c>
      <c r="Y1578" t="inlineStr">
        <is>
          <t>Scopus</t>
        </is>
      </c>
      <c r="Z1578" t="inlineStr">
        <is>
          <t>Not determined from abstract</t>
        </is>
      </c>
      <c r="AB1578" t="inlineStr">
        <is>
          <t>Not assessed (not included)</t>
        </is>
      </c>
      <c r="AC1578" t="inlineStr">
        <is>
          <t>Not assessed (not included)</t>
        </is>
      </c>
      <c r="AD1578" t="inlineStr">
        <is>
          <t>Manjur S.M.; Diaz L.R.M.; Lee I.O.; Skuse D.H.; Thompson D.A.; Marmolejos-Ramos F.; Constable P.A.; Posada-Quintero H.F.</t>
        </is>
      </c>
      <c r="AF1578" t="inlineStr">
        <is>
          <t>Hybrid OA (Springer)</t>
        </is>
      </c>
      <c r="AH1578" t="inlineStr">
        <is>
          <t>Not assessed</t>
        </is>
      </c>
      <c r="AI1578" t="inlineStr">
        <is>
          <t>Not reported</t>
        </is>
      </c>
      <c r="AJ1578" t="n">
        <v>146</v>
      </c>
      <c r="AK1578" t="inlineStr">
        <is>
          <t>Not reported</t>
        </is>
      </c>
      <c r="AL1578" t="inlineStr">
        <is>
          <t>Not reported</t>
        </is>
      </c>
      <c r="AM1578" t="inlineStr">
        <is>
          <t>Not reported</t>
        </is>
      </c>
      <c r="AN1578" t="inlineStr">
        <is>
          <t>Not reported</t>
        </is>
      </c>
      <c r="AO1578" t="inlineStr">
        <is>
          <t>Not reviewed</t>
        </is>
      </c>
      <c r="AP1578" t="inlineStr">
        <is>
          <t>Not reported</t>
        </is>
      </c>
      <c r="AQ1578" t="inlineStr">
        <is>
          <t>Not reported</t>
        </is>
      </c>
      <c r="AR1578" t="inlineStr">
        <is>
          <t>Not reported</t>
        </is>
      </c>
      <c r="AS1578" t="inlineStr">
        <is>
          <t>See abstract</t>
        </is>
      </c>
      <c r="AT1578" t="inlineStr">
        <is>
          <t>Not reviewed</t>
        </is>
      </c>
      <c r="AU1578" t="inlineStr">
        <is>
          <t>Not reviewed</t>
        </is>
      </c>
      <c r="AV1578" t="inlineStr">
        <is>
          <t>Not reviewed</t>
        </is>
      </c>
      <c r="AW1578" t="inlineStr">
        <is>
          <t>Not reviewed</t>
        </is>
      </c>
      <c r="AX1578" t="inlineStr">
        <is>
          <t>Not reported</t>
        </is>
      </c>
      <c r="AY1578" t="inlineStr">
        <is>
          <t>Not reported</t>
        </is>
      </c>
      <c r="AZ1578" t="inlineStr">
        <is>
          <t>Not reported</t>
        </is>
      </c>
      <c r="BA1578" t="inlineStr">
        <is>
          <t>Not reported</t>
        </is>
      </c>
      <c r="BB1578" t="inlineStr">
        <is>
          <t>Not reported</t>
        </is>
      </c>
      <c r="BC1578" t="inlineStr">
        <is>
          <t>Not reported</t>
        </is>
      </c>
      <c r="BD1578" t="inlineStr">
        <is>
          <t>Not reported</t>
        </is>
      </c>
      <c r="BE1578" t="inlineStr">
        <is>
          <t>Not reported</t>
        </is>
      </c>
      <c r="BF1578" t="inlineStr">
        <is>
          <t>Not reported</t>
        </is>
      </c>
      <c r="BG1578" t="inlineStr">
        <is>
          <t>Not reviewed (not included)</t>
        </is>
      </c>
      <c r="BH1578" t="inlineStr">
        <is>
          <t>N/A</t>
        </is>
      </c>
      <c r="BI1578" t="inlineStr">
        <is>
          <t>Not reviewed</t>
        </is>
      </c>
      <c r="BJ1578" t="inlineStr">
        <is>
          <t>Not reviewed</t>
        </is>
      </c>
      <c r="BK1578" t="inlineStr">
        <is>
          <t>Not reviewed</t>
        </is>
      </c>
      <c r="BL1578" t="inlineStr">
        <is>
          <t>Not reviewed</t>
        </is>
      </c>
      <c r="BM1578" t="inlineStr">
        <is>
          <t>Not reviewed (not included)</t>
        </is>
      </c>
      <c r="BN1578" t="inlineStr">
        <is>
          <t>Not Selected for Final 95 (Pending Full Text Review) - Candidate paper not selected for final 95: Passed abstract screening but not included in final selec</t>
        </is>
      </c>
      <c r="BO1578" t="inlineStr">
        <is>
          <t>Abstract-level screening only</t>
        </is>
      </c>
      <c r="BP1578" t="inlineStr">
        <is>
          <t>Not reported</t>
        </is>
      </c>
    </row>
    <row r="1579">
      <c r="A1579" t="inlineStr">
        <is>
          <t>Multimodal-based deep learning detected disrupted precuneus connectivity and its related genetic profiles for predicting adults with ADHD</t>
        </is>
      </c>
      <c r="B1579" t="n">
        <v>2026</v>
      </c>
      <c r="C1579" t="inlineStr">
        <is>
          <t>Not checked</t>
        </is>
      </c>
      <c r="D1579" t="inlineStr">
        <is>
          <t>Not checked</t>
        </is>
      </c>
      <c r="E1579" t="inlineStr">
        <is>
          <t>10.1016/J.JAD.2025.120821</t>
        </is>
      </c>
      <c r="F1579" t="inlineStr">
        <is>
          <t>Background Integrating neuroimaging genetics data may enhance the diagnosis and understanding of adults with attention-deficit/hyperactivity disorder (ADHD). Here, we employed a population-based graph convolutional network (GCN) model based on multimodal data for predicting adults with ADHD, and performed downstream analyses to elucidate the related pathophysiology. Methods Functional MRI and genomics data were collected from 258 adults with ADHD and 243 controls. Multimodal data were fused and trained via an Edge-Variational Graph Convolution Network. Through sensitivity analysis, functional connectivity (FC) and single nucleotide polymorphisms contributing to ADHD were identified and validated by correlating them with clinical manifestations. Downstream association analyses, which included GWAS and transcriptome-neuroimaging association analyses, were conducted to explore the genetic components linked to imaging alterations. Results Our model achieved an accuracy of 73.55 %, outperforming the other prediction methods. Among the most salient FC, FC between the bilateral precuneus (PCun) and left parahippocampal gyrus as well as right hippocampus were correlated significantly with ADHD core symptoms. Key hubs particularly the left PCun were identified from the salient FC, whose topological properties were associated with hyperactivity/impulsivity and inhibitory control deficits. Notably, deficient PCun-based FC exhibited relations with genetic variants of KDM1A and HSPG2 , and with expression profiles of MDGA1 . Conclusion These findings highlight the effectiveness and interpretability of the multimodality-based deep learning in discriminating adults with ADHD. Functional alterations in PCun and related genetic profiles may play an important role in adults with ADHD. © 2025 Elsevier B.V.</t>
        </is>
      </c>
      <c r="G1579" t="inlineStr">
        <is>
          <t>Unimodal</t>
        </is>
      </c>
      <c r="H1579" t="inlineStr">
        <is>
          <t>See abstract</t>
        </is>
      </c>
      <c r="I1579" t="inlineStr">
        <is>
          <t>See abstract</t>
        </is>
      </c>
      <c r="J1579" t="inlineStr">
        <is>
          <t>See abstract (AI/ML)</t>
        </is>
      </c>
      <c r="K1579" t="inlineStr">
        <is>
          <t>See abstract</t>
        </is>
      </c>
      <c r="L1579" t="n">
        <v>258</v>
      </c>
      <c r="M1579" t="inlineStr">
        <is>
          <t>See abstract</t>
        </is>
      </c>
      <c r="N1579" t="inlineStr">
        <is>
          <t>N≈258; details in abstract</t>
        </is>
      </c>
      <c r="O1579" t="inlineStr">
        <is>
          <t>Extracted from abstract: N≈258</t>
        </is>
      </c>
      <c r="P1579" t="inlineStr">
        <is>
          <t>See abstract</t>
        </is>
      </c>
      <c r="Q1579" t="inlineStr">
        <is>
          <t>See abstract</t>
        </is>
      </c>
      <c r="R1579" t="inlineStr">
        <is>
          <t>Not reviewed (not included)</t>
        </is>
      </c>
      <c r="S1579" t="inlineStr">
        <is>
          <t>Not reviewed (not included)</t>
        </is>
      </c>
      <c r="T1579" t="inlineStr">
        <is>
          <t>Abstract screening only. Out of Date Range</t>
        </is>
      </c>
      <c r="U1579" t="inlineStr">
        <is>
          <t>EXCLUDE</t>
        </is>
      </c>
      <c r="V1579" t="inlineStr">
        <is>
          <t>E4-Year: Published 2026, outside 2019-2025 window</t>
        </is>
      </c>
      <c r="W1579" t="inlineStr">
        <is>
          <t>Out of Date Range</t>
        </is>
      </c>
      <c r="X1579" t="inlineStr">
        <is>
          <t>Not assessed from abstract</t>
        </is>
      </c>
      <c r="Y1579" t="inlineStr">
        <is>
          <t>Scopus</t>
        </is>
      </c>
      <c r="Z1579" t="inlineStr">
        <is>
          <t>Not determined from abstract</t>
        </is>
      </c>
      <c r="AB1579" t="inlineStr">
        <is>
          <t>Not assessed (not included)</t>
        </is>
      </c>
      <c r="AC1579" t="inlineStr">
        <is>
          <t>Not assessed (not included)</t>
        </is>
      </c>
      <c r="AD1579" t="inlineStr">
        <is>
          <t>Zhu Z.; Liu Y.; Liu Q.; Yue X.; Pan M.; Gao Y.; Liu N.; Li H.; Si F.; Zhao M.; Dong M.; Wang Y.; Qian Q.; Bi W.; Liu L.</t>
        </is>
      </c>
      <c r="AF1579" t="inlineStr">
        <is>
          <t>Hybrid OA (Elsevier)</t>
        </is>
      </c>
      <c r="AH1579" t="inlineStr">
        <is>
          <t>Not assessed</t>
        </is>
      </c>
      <c r="AI1579" t="inlineStr">
        <is>
          <t>Not reported</t>
        </is>
      </c>
      <c r="AJ1579" t="n">
        <v>243</v>
      </c>
      <c r="AK1579" t="inlineStr">
        <is>
          <t>Not reported</t>
        </is>
      </c>
      <c r="AL1579" t="inlineStr">
        <is>
          <t>Not reported</t>
        </is>
      </c>
      <c r="AM1579" t="inlineStr">
        <is>
          <t>Not reported</t>
        </is>
      </c>
      <c r="AN1579" t="inlineStr">
        <is>
          <t>Not reported</t>
        </is>
      </c>
      <c r="AO1579" t="inlineStr">
        <is>
          <t>Not reviewed</t>
        </is>
      </c>
      <c r="AP1579" t="inlineStr">
        <is>
          <t>Not reported</t>
        </is>
      </c>
      <c r="AQ1579" t="inlineStr">
        <is>
          <t>Not reported</t>
        </is>
      </c>
      <c r="AR1579" t="inlineStr">
        <is>
          <t>Not reported</t>
        </is>
      </c>
      <c r="AS1579" t="inlineStr">
        <is>
          <t>See abstract</t>
        </is>
      </c>
      <c r="AT1579" t="inlineStr">
        <is>
          <t>Not reviewed</t>
        </is>
      </c>
      <c r="AU1579" t="inlineStr">
        <is>
          <t>Not reviewed</t>
        </is>
      </c>
      <c r="AV1579" t="inlineStr">
        <is>
          <t>Not reviewed</t>
        </is>
      </c>
      <c r="AW1579" t="inlineStr">
        <is>
          <t>Not reviewed</t>
        </is>
      </c>
      <c r="AX1579" t="inlineStr">
        <is>
          <t>Not reported</t>
        </is>
      </c>
      <c r="AY1579" t="inlineStr">
        <is>
          <t>Not reported</t>
        </is>
      </c>
      <c r="AZ1579" t="inlineStr">
        <is>
          <t>Not reported</t>
        </is>
      </c>
      <c r="BA1579" t="inlineStr">
        <is>
          <t>Not reported</t>
        </is>
      </c>
      <c r="BB1579" t="inlineStr">
        <is>
          <t>Not reported</t>
        </is>
      </c>
      <c r="BC1579" t="inlineStr">
        <is>
          <t>Not reported</t>
        </is>
      </c>
      <c r="BD1579" t="inlineStr">
        <is>
          <t>Not reported</t>
        </is>
      </c>
      <c r="BE1579" t="inlineStr">
        <is>
          <t>Not reported</t>
        </is>
      </c>
      <c r="BF1579" t="inlineStr">
        <is>
          <t>Not reported</t>
        </is>
      </c>
      <c r="BG1579" t="inlineStr">
        <is>
          <t>Not reviewed (not included)</t>
        </is>
      </c>
      <c r="BH1579" t="inlineStr">
        <is>
          <t>N/A</t>
        </is>
      </c>
      <c r="BI1579" t="inlineStr">
        <is>
          <t>Not reviewed</t>
        </is>
      </c>
      <c r="BJ1579" t="inlineStr">
        <is>
          <t>Not reviewed</t>
        </is>
      </c>
      <c r="BK1579" t="inlineStr">
        <is>
          <t>Not reviewed</t>
        </is>
      </c>
      <c r="BL1579" t="inlineStr">
        <is>
          <t>Not reviewed</t>
        </is>
      </c>
      <c r="BM1579" t="inlineStr">
        <is>
          <t>Not reviewed (not included)</t>
        </is>
      </c>
      <c r="BN1579" t="inlineStr">
        <is>
          <t>Out of Date Range - E4-Year: Published 2026, outside 2019-2025 window</t>
        </is>
      </c>
      <c r="BO1579" t="inlineStr">
        <is>
          <t>Abstract-level screening only</t>
        </is>
      </c>
      <c r="BP1579" t="inlineStr">
        <is>
          <t>Not reported</t>
        </is>
      </c>
    </row>
    <row r="1580">
      <c r="A1580" t="inlineStr">
        <is>
          <t>Development and validation of a prognostic model and risk calculator for the estimation of bipolar-spectrum disorder risk in hospitalised adolescents with non-psychotic/non-bipolar mental disorders</t>
        </is>
      </c>
      <c r="B1580" t="n">
        <v>2026</v>
      </c>
      <c r="C1580" t="inlineStr">
        <is>
          <t>Not checked</t>
        </is>
      </c>
      <c r="D1580" t="inlineStr">
        <is>
          <t>Not checked</t>
        </is>
      </c>
      <c r="E1580" t="inlineStr">
        <is>
          <t>10.1038/S41380-025-03244-1</t>
        </is>
      </c>
      <c r="F1580" t="inlineStr">
        <is>
          <t>We aimed to develop and validate a risk estimation model for developing bipolar-spectrum disorders (BSD) in psychiatrically hospitalized adolescents based on clinical characteristics, including putatively prodromal symptoms. Adolescent inpatients (ages = 12–18 years) with non-psychotic/non-BSD diagnoses were recruited for the Adolescent Mood Disorder and Psychosis Study (AMDPS), a longitudinal, prospective 5-year follow-up cohort. We assessed prevalence and severity of syndromal/subsyndromal psychopathology at baseline using the validated Bipolar Prodrome Symptom Interview and Scale–Prospective. We carried out machine learning analyses (Lasso-Cox regression analyses, LCR) to create a calculator to estimate the risk of developing BSD based on baseline demographic/comorbidity/illness/treatment characteristics. Of 105 adolescents (age = 15.6 ± 1.3 years, females = 72.4%), we observed that 18 developed BSD. The cumulated estimated risk of BSD was 5/22/29/36% at 1/2/3/4 years. BSD development was associated with presence of persistent depressive disorder (HR = 4.0, p &lt; 0.018) at baseline, treatment with mood stabilizers (hazard ratio (HR) = 3.9, p = 0.006), and ADHD medications (HR = 3.3, p = 0.023). BSD development risk estimation calculator included the prevalence of inflated self-esteem/grandiosity (β = 0.83) and racing thoughts (β = 0.08) and the severity of overtalkativeness (β = 0.03) and increased energy (β = 0.04). For predicting BSD onset within the first 20 months, the area under the receiver operating characteristic curve (AUC) indicated acceptable to strong discrimination (cross-validation AUC = 0.72; bootstrap out-of-bag validation AUC = 0.86). Codes used in this study are provided in the R package “easy.glmnet”. In conclusion, in this prognostic model/calculator, presence and severity of subthreshold (hypo)mania-like symptoms conferred increased risk of BSD development in youth, informing preventive efforts to identify individuals at risk for BSD and improv</t>
        </is>
      </c>
      <c r="G1580" t="inlineStr">
        <is>
          <t>Unimodal</t>
        </is>
      </c>
      <c r="H1580" t="inlineStr">
        <is>
          <t>See abstract</t>
        </is>
      </c>
      <c r="I1580" t="inlineStr">
        <is>
          <t>See abstract</t>
        </is>
      </c>
      <c r="J1580" t="inlineStr">
        <is>
          <t>See abstract (AI/ML)</t>
        </is>
      </c>
      <c r="K1580" t="inlineStr">
        <is>
          <t>See abstract</t>
        </is>
      </c>
      <c r="M1580" t="inlineStr">
        <is>
          <t>See abstract</t>
        </is>
      </c>
      <c r="N1580" t="inlineStr">
        <is>
          <t>See abstract</t>
        </is>
      </c>
      <c r="O1580" t="inlineStr">
        <is>
          <t>Not verified from abstract</t>
        </is>
      </c>
      <c r="P1580" t="inlineStr">
        <is>
          <t>See abstract</t>
        </is>
      </c>
      <c r="Q1580" t="inlineStr">
        <is>
          <t>See abstract</t>
        </is>
      </c>
      <c r="R1580" t="inlineStr">
        <is>
          <t>Not reviewed (not included)</t>
        </is>
      </c>
      <c r="S1580" t="inlineStr">
        <is>
          <t>Not reviewed (not included)</t>
        </is>
      </c>
      <c r="T1580" t="inlineStr">
        <is>
          <t>Abstract screening only. Out of Date Range</t>
        </is>
      </c>
      <c r="U1580" t="inlineStr">
        <is>
          <t>EXCLUDE</t>
        </is>
      </c>
      <c r="V1580" t="inlineStr">
        <is>
          <t>E4-Year: Published 2026, outside 2019-2025 window</t>
        </is>
      </c>
      <c r="W1580" t="inlineStr">
        <is>
          <t>Out of Date Range</t>
        </is>
      </c>
      <c r="X1580" t="inlineStr">
        <is>
          <t>Not assessed from abstract</t>
        </is>
      </c>
      <c r="Y1580" t="inlineStr">
        <is>
          <t>Scopus</t>
        </is>
      </c>
      <c r="Z1580" t="inlineStr">
        <is>
          <t>Not determined from abstract</t>
        </is>
      </c>
      <c r="AB1580" t="inlineStr">
        <is>
          <t>Not assessed (not included)</t>
        </is>
      </c>
      <c r="AC1580" t="inlineStr">
        <is>
          <t>Not assessed (not included)</t>
        </is>
      </c>
      <c r="AD1580" t="inlineStr">
        <is>
          <t>Salazar de Pablo G.; Radua J.; Frearson G.; Young A.H.; Arango C.; Kelleher I.; Sharma A.; Uhlhaas P.J.; Solmi M.; Fusar-Poli P.; Guinart D.; Correll C.U.</t>
        </is>
      </c>
      <c r="AF1580" t="inlineStr">
        <is>
          <t>Unknown - Verify via DOI</t>
        </is>
      </c>
      <c r="AH1580" t="inlineStr">
        <is>
          <t>Not assessed</t>
        </is>
      </c>
      <c r="AI1580" t="inlineStr">
        <is>
          <t>Not reported</t>
        </is>
      </c>
      <c r="AJ1580" t="inlineStr">
        <is>
          <t>Not reported</t>
        </is>
      </c>
      <c r="AK1580" t="inlineStr">
        <is>
          <t>Not reported</t>
        </is>
      </c>
      <c r="AL1580" t="inlineStr">
        <is>
          <t>Not reported</t>
        </is>
      </c>
      <c r="AM1580" t="inlineStr">
        <is>
          <t>Not reported</t>
        </is>
      </c>
      <c r="AN1580" t="inlineStr">
        <is>
          <t>Not reported</t>
        </is>
      </c>
      <c r="AO1580" t="inlineStr">
        <is>
          <t>Not reviewed</t>
        </is>
      </c>
      <c r="AP1580" t="inlineStr">
        <is>
          <t>Not reported</t>
        </is>
      </c>
      <c r="AQ1580" t="inlineStr">
        <is>
          <t>Not reported</t>
        </is>
      </c>
      <c r="AR1580" t="inlineStr">
        <is>
          <t>Not reported</t>
        </is>
      </c>
      <c r="AS1580" t="inlineStr">
        <is>
          <t>See abstract</t>
        </is>
      </c>
      <c r="AT1580" t="inlineStr">
        <is>
          <t>Not reviewed</t>
        </is>
      </c>
      <c r="AU1580" t="inlineStr">
        <is>
          <t>Not reviewed</t>
        </is>
      </c>
      <c r="AV1580" t="inlineStr">
        <is>
          <t>Not reviewed</t>
        </is>
      </c>
      <c r="AW1580" t="inlineStr">
        <is>
          <t>Not reviewed</t>
        </is>
      </c>
      <c r="AX1580" t="inlineStr">
        <is>
          <t>Not reported</t>
        </is>
      </c>
      <c r="AY1580" t="inlineStr">
        <is>
          <t>Not reported</t>
        </is>
      </c>
      <c r="AZ1580" t="inlineStr">
        <is>
          <t>Not reported</t>
        </is>
      </c>
      <c r="BA1580" t="inlineStr">
        <is>
          <t>Not reported</t>
        </is>
      </c>
      <c r="BB1580" t="inlineStr">
        <is>
          <t>Not reported</t>
        </is>
      </c>
      <c r="BC1580" t="inlineStr">
        <is>
          <t>Not reported</t>
        </is>
      </c>
      <c r="BD1580" t="inlineStr">
        <is>
          <t>Not reported</t>
        </is>
      </c>
      <c r="BE1580" t="inlineStr">
        <is>
          <t>Not reported</t>
        </is>
      </c>
      <c r="BF1580" t="inlineStr">
        <is>
          <t>Not reported</t>
        </is>
      </c>
      <c r="BG1580" t="inlineStr">
        <is>
          <t>Not reviewed (not included)</t>
        </is>
      </c>
      <c r="BH1580" t="inlineStr">
        <is>
          <t>N/A</t>
        </is>
      </c>
      <c r="BI1580" t="inlineStr">
        <is>
          <t>Not reviewed</t>
        </is>
      </c>
      <c r="BJ1580" t="inlineStr">
        <is>
          <t>Not reviewed</t>
        </is>
      </c>
      <c r="BK1580" t="inlineStr">
        <is>
          <t>Not reviewed</t>
        </is>
      </c>
      <c r="BL1580" t="inlineStr">
        <is>
          <t>Not reviewed</t>
        </is>
      </c>
      <c r="BM1580" t="inlineStr">
        <is>
          <t>Not reviewed (not included)</t>
        </is>
      </c>
      <c r="BN1580" t="inlineStr">
        <is>
          <t>Out of Date Range - E4-Year: Published 2026, outside 2019-2025 window</t>
        </is>
      </c>
      <c r="BO1580" t="inlineStr">
        <is>
          <t>Abstract-level screening only</t>
        </is>
      </c>
      <c r="BP1580" t="inlineStr">
        <is>
          <t>Not reported</t>
        </is>
      </c>
    </row>
    <row r="1581">
      <c r="A1581" t="inlineStr">
        <is>
          <t>Applications and advances of combined fMRI-fNIRs techniques in brain functional research</t>
        </is>
      </c>
      <c r="B1581" t="n">
        <v>2025</v>
      </c>
      <c r="C1581" t="inlineStr">
        <is>
          <t>Not checked</t>
        </is>
      </c>
      <c r="D1581" t="inlineStr">
        <is>
          <t>Not checked</t>
        </is>
      </c>
      <c r="E1581" t="inlineStr">
        <is>
          <t>10.3389/FNEUR.2025.1542075</t>
        </is>
      </c>
      <c r="F1581" t="inlineStr">
        <is>
          <t>Understanding the intricate functions of the human brain requires multimodal approaches that integrate complementary neuroimaging techniques. This review systematically examines the integration of functional magnetic resonance imaging (fMRI) and functional near-infrared spectroscopy (fNIRs) in brain functional research, addressing their synergistic potential, methodological advancements, clinical and neuroscientific applications, and persistent challenges. We conducted a comprehensive literature review of 63 studies (from PubMed and Web of Science up to September 2024) using keyword combinations such as fMRI, fNIRs, and multimodal imaging. Our analysis reveals three key findings: (1) Methodological Synergy: Combining fMRI’s high spatial resolution with fNIRs’s superior temporal resolution and portability enables robust spatiotemporal mapping of neural activity, validated across motor, cognitive, and clinical tasks. Additionally, this study examines experimental paradigms and data processing techniques essential for effective multimodal neuroimaging. (2) Applications: The review categorizes integration methodologies into synchronous and asynchronous detection modes, highlighting their respective applications in spatial localization, validation of efficacy, and mechanism discovery. Synchronous and asynchronous integration modes have advanced research in neurological disorders (e.g., stroke, Alzheimer’s), social cognition, and neuroplasticity, while novel hyperscanning paradigms extend applications to naturalistic, interactive settings. (3) Challenges: Hardware incompatibilities (e.g., electromagnetic interference in MRI environments), experimental limitations (e.g., restricted motion paradigms), and data fusion complexities hinder widespread adoption. The future direction emphasizes hardware innovation (such as fNIR probe compatible with MRI), standardized protocol and data integration driven by machine learning, etc. to solve the depth limitation of fNIR and infer su</t>
        </is>
      </c>
      <c r="G1581" t="inlineStr">
        <is>
          <t>Unimodal</t>
        </is>
      </c>
      <c r="H1581" t="inlineStr">
        <is>
          <t>See abstract</t>
        </is>
      </c>
      <c r="I1581" t="inlineStr">
        <is>
          <t>See abstract</t>
        </is>
      </c>
      <c r="J1581" t="inlineStr">
        <is>
          <t>See abstract (AI/ML)</t>
        </is>
      </c>
      <c r="K1581" t="inlineStr">
        <is>
          <t>See abstract</t>
        </is>
      </c>
      <c r="M1581" t="inlineStr">
        <is>
          <t>See abstract</t>
        </is>
      </c>
      <c r="N1581" t="inlineStr">
        <is>
          <t>See abstract</t>
        </is>
      </c>
      <c r="O1581" t="inlineStr">
        <is>
          <t>Not verified from abstract</t>
        </is>
      </c>
      <c r="P1581" t="inlineStr">
        <is>
          <t>See abstract</t>
        </is>
      </c>
      <c r="Q1581" t="inlineStr">
        <is>
          <t>See abstract</t>
        </is>
      </c>
      <c r="R1581" t="inlineStr">
        <is>
          <t>Not reviewed (not included)</t>
        </is>
      </c>
      <c r="S1581" t="inlineStr">
        <is>
          <t>Not reviewed (not included)</t>
        </is>
      </c>
      <c r="T1581" t="inlineStr">
        <is>
          <t>Abstract screening only. Non-ADHD Focused</t>
        </is>
      </c>
      <c r="U1581" t="inlineStr">
        <is>
          <t>EXCLUDE</t>
        </is>
      </c>
      <c r="V1581" t="inlineStr">
        <is>
          <t>E2-Not ADHD focused: Neither title nor abstract mentions ADHD or attention-deficit/hyperactivity</t>
        </is>
      </c>
      <c r="W1581" t="inlineStr">
        <is>
          <t>Excluded: Not ADHD Focused</t>
        </is>
      </c>
      <c r="X1581" t="inlineStr">
        <is>
          <t>Not assessed from abstract</t>
        </is>
      </c>
      <c r="Y1581" t="inlineStr">
        <is>
          <t>Scopus</t>
        </is>
      </c>
      <c r="Z1581" t="inlineStr">
        <is>
          <t>Not determined from abstract</t>
        </is>
      </c>
      <c r="AB1581" t="inlineStr">
        <is>
          <t>Not assessed (not included)</t>
        </is>
      </c>
      <c r="AC1581" t="inlineStr">
        <is>
          <t>Not assessed (not included)</t>
        </is>
      </c>
      <c r="AD1581" t="inlineStr">
        <is>
          <t>Yang L.; Wang Z.</t>
        </is>
      </c>
      <c r="AF1581" t="inlineStr">
        <is>
          <t>Gold OA (Frontiers)</t>
        </is>
      </c>
      <c r="AH1581" t="inlineStr">
        <is>
          <t>Not assessed</t>
        </is>
      </c>
      <c r="AI1581" t="inlineStr">
        <is>
          <t>Not reported</t>
        </is>
      </c>
      <c r="AJ1581" t="inlineStr">
        <is>
          <t>Not reported</t>
        </is>
      </c>
      <c r="AK1581" t="inlineStr">
        <is>
          <t>Not reported</t>
        </is>
      </c>
      <c r="AL1581" t="inlineStr">
        <is>
          <t>Not reported</t>
        </is>
      </c>
      <c r="AM1581" t="inlineStr">
        <is>
          <t>Not reported</t>
        </is>
      </c>
      <c r="AN1581" t="inlineStr">
        <is>
          <t>Not reported</t>
        </is>
      </c>
      <c r="AO1581" t="inlineStr">
        <is>
          <t>Not reviewed</t>
        </is>
      </c>
      <c r="AP1581" t="inlineStr">
        <is>
          <t>Not reported</t>
        </is>
      </c>
      <c r="AQ1581" t="inlineStr">
        <is>
          <t>Not reported</t>
        </is>
      </c>
      <c r="AR1581" t="inlineStr">
        <is>
          <t>Not reported</t>
        </is>
      </c>
      <c r="AS1581" t="inlineStr">
        <is>
          <t>See abstract</t>
        </is>
      </c>
      <c r="AT1581" t="inlineStr">
        <is>
          <t>Not reviewed</t>
        </is>
      </c>
      <c r="AU1581" t="inlineStr">
        <is>
          <t>Not reviewed</t>
        </is>
      </c>
      <c r="AV1581" t="inlineStr">
        <is>
          <t>Not reviewed</t>
        </is>
      </c>
      <c r="AW1581" t="inlineStr">
        <is>
          <t>Not reviewed</t>
        </is>
      </c>
      <c r="AX1581" t="inlineStr">
        <is>
          <t>Not reported</t>
        </is>
      </c>
      <c r="AY1581" t="inlineStr">
        <is>
          <t>Not reported</t>
        </is>
      </c>
      <c r="AZ1581" t="inlineStr">
        <is>
          <t>Not reported</t>
        </is>
      </c>
      <c r="BA1581" t="inlineStr">
        <is>
          <t>Not reported</t>
        </is>
      </c>
      <c r="BB1581" t="inlineStr">
        <is>
          <t>Not reported</t>
        </is>
      </c>
      <c r="BC1581" t="inlineStr">
        <is>
          <t>Not reported</t>
        </is>
      </c>
      <c r="BD1581" t="inlineStr">
        <is>
          <t>Not reported</t>
        </is>
      </c>
      <c r="BE1581" t="inlineStr">
        <is>
          <t>Not reported</t>
        </is>
      </c>
      <c r="BF1581" t="inlineStr">
        <is>
          <t>Not reported</t>
        </is>
      </c>
      <c r="BG1581" t="inlineStr">
        <is>
          <t>Not reviewed (not included)</t>
        </is>
      </c>
      <c r="BH1581" t="inlineStr">
        <is>
          <t>N/A</t>
        </is>
      </c>
      <c r="BI1581" t="inlineStr">
        <is>
          <t>Not reviewed</t>
        </is>
      </c>
      <c r="BJ1581" t="inlineStr">
        <is>
          <t>Not reviewed</t>
        </is>
      </c>
      <c r="BK1581" t="inlineStr">
        <is>
          <t>Not reviewed</t>
        </is>
      </c>
      <c r="BL1581" t="inlineStr">
        <is>
          <t>Not reviewed</t>
        </is>
      </c>
      <c r="BM1581" t="inlineStr">
        <is>
          <t>Not reviewed (not included)</t>
        </is>
      </c>
      <c r="BN1581" t="inlineStr">
        <is>
          <t>Non-ADHD Focused - E2-Not ADHD focused: Neither title nor abstract mentions ADHD or attention-deficit/hyperactivity</t>
        </is>
      </c>
      <c r="BO1581" t="inlineStr">
        <is>
          <t>Abstract-level screening only</t>
        </is>
      </c>
      <c r="BP1581" t="inlineStr">
        <is>
          <t>Not reported</t>
        </is>
      </c>
    </row>
    <row r="1582">
      <c r="A1582" t="inlineStr">
        <is>
          <t>Investigating the impact of standard brain atlases and connectivity measures on the accuracy of ADHD detection from fMRI data using deep learning</t>
        </is>
      </c>
      <c r="B1582" t="n">
        <v>2024</v>
      </c>
      <c r="C1582" t="inlineStr">
        <is>
          <t>Not checked</t>
        </is>
      </c>
      <c r="D1582" t="inlineStr">
        <is>
          <t>Not checked</t>
        </is>
      </c>
      <c r="E1582" t="inlineStr">
        <is>
          <t>10.1007/S11042-023-17962-7</t>
        </is>
      </c>
      <c r="F1582" t="inlineStr">
        <is>
          <t>Inattention, hyperactivity, and impulsivity are among the symptoms of Attention Deficit Hyperactivity Syndrome (ADHD). This brain disorder cannot currently be treated or avoided. A kid or adult with ADHD may be able to control their symptoms, though, if they are diagnosed early and have a good treatment and education plan. Functional magnetic resonance imaging (fMRI) is one of the non-invasive imaging techniques used to diagnose ADHD. The blood-oxygen-level-dependent (BOLD) signals extracted from several brain regions (obtained by choosing a brain atlas) are processed to form a brain functional connectivity matrix and fed into a deep learning model for the classification of ADHD. In this paper, we study two things: first, we diagnose the ADHD using fMRI data by proposing two approaches, viz., an image-based approach and a graph-based (network-based) approach. In the image-based approach, the connectivity matrix obtained from the fMRI data is used directly as an image, and the whole image is fed into a deep learning model. In the network-based approach, the connectivity matrix is first converted into an adjacency matrix, which represents an undirected network. After that, several network properties are accumulated as features, and the feature vector is fed into the deep learning model. Second, we study how the choice of a particular brain atlas or connectivity matrix can affect the accuracy of the ADHD diagnosis. The suggested algorithms, along with six different atlases and two different connectivity matrices, are compared using 352 fMRI images and various one- and two-dimensional neural network models. Our finding demonstrates that accuracy varies depending on the atlases and connectivity measurements used. In addition, we have shown that, with a particular setup, our algorithms outperform a number of deep-learning baselines showing the second best (ranging from 74.48% to 90.90%) results most of the time. Application of various atlases and connectivity matrices sho</t>
        </is>
      </c>
      <c r="G1582" t="inlineStr">
        <is>
          <t>Unimodal</t>
        </is>
      </c>
      <c r="H1582" t="inlineStr">
        <is>
          <t>See abstract</t>
        </is>
      </c>
      <c r="I1582" t="inlineStr">
        <is>
          <t>See abstract</t>
        </is>
      </c>
      <c r="J1582" t="inlineStr">
        <is>
          <t>See abstract (AI/ML)</t>
        </is>
      </c>
      <c r="K1582" t="inlineStr">
        <is>
          <t>See abstract</t>
        </is>
      </c>
      <c r="M1582" t="inlineStr">
        <is>
          <t>See abstract</t>
        </is>
      </c>
      <c r="N1582" t="inlineStr">
        <is>
          <t>See abstract</t>
        </is>
      </c>
      <c r="O1582" t="inlineStr">
        <is>
          <t>Not verified from abstract</t>
        </is>
      </c>
      <c r="P1582" t="inlineStr">
        <is>
          <t>See abstract</t>
        </is>
      </c>
      <c r="Q1582" t="inlineStr">
        <is>
          <t>See abstract</t>
        </is>
      </c>
      <c r="R1582" t="inlineStr">
        <is>
          <t>Not reviewed (not included)</t>
        </is>
      </c>
      <c r="S1582" t="inlineStr">
        <is>
          <t>Not reviewed (not included)</t>
        </is>
      </c>
      <c r="T1582" t="inlineStr">
        <is>
          <t>Abstract screening only. Not Selected for Final 95 (Pending Full Text Review)</t>
        </is>
      </c>
      <c r="U1582" t="inlineStr">
        <is>
          <t>EXCLUDE</t>
        </is>
      </c>
      <c r="V158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82" t="inlineStr">
        <is>
          <t>Excluded: Other Criterion</t>
        </is>
      </c>
      <c r="X1582" t="inlineStr">
        <is>
          <t>Not assessed from abstract</t>
        </is>
      </c>
      <c r="Y1582" t="inlineStr">
        <is>
          <t>Scopus</t>
        </is>
      </c>
      <c r="Z1582" t="inlineStr">
        <is>
          <t>Not determined from abstract</t>
        </is>
      </c>
      <c r="AB1582" t="inlineStr">
        <is>
          <t>Not assessed (not included)</t>
        </is>
      </c>
      <c r="AC1582" t="inlineStr">
        <is>
          <t>Not assessed (not included)</t>
        </is>
      </c>
      <c r="AD1582" t="inlineStr">
        <is>
          <t>Agarwal S.; Raj A.; Chowdhury A.; Aich G.; Chatterjee R.; Ghosh K.</t>
        </is>
      </c>
      <c r="AF1582" t="inlineStr">
        <is>
          <t>Hybrid OA (Springer)</t>
        </is>
      </c>
      <c r="AH1582" t="inlineStr">
        <is>
          <t>Not assessed</t>
        </is>
      </c>
      <c r="AI1582" t="inlineStr">
        <is>
          <t>Not reported</t>
        </is>
      </c>
      <c r="AJ1582" t="inlineStr">
        <is>
          <t>Not reported</t>
        </is>
      </c>
      <c r="AK1582" t="inlineStr">
        <is>
          <t>Not reported</t>
        </is>
      </c>
      <c r="AL1582" t="inlineStr">
        <is>
          <t>Not reported</t>
        </is>
      </c>
      <c r="AM1582" t="inlineStr">
        <is>
          <t>Not reported</t>
        </is>
      </c>
      <c r="AN1582" t="inlineStr">
        <is>
          <t>Not reported</t>
        </is>
      </c>
      <c r="AO1582" t="inlineStr">
        <is>
          <t>Not reviewed</t>
        </is>
      </c>
      <c r="AP1582" t="inlineStr">
        <is>
          <t>Not reported</t>
        </is>
      </c>
      <c r="AQ1582" t="inlineStr">
        <is>
          <t>Not reported</t>
        </is>
      </c>
      <c r="AR1582" t="inlineStr">
        <is>
          <t>Not reported</t>
        </is>
      </c>
      <c r="AS1582" t="inlineStr">
        <is>
          <t>See abstract</t>
        </is>
      </c>
      <c r="AT1582" t="inlineStr">
        <is>
          <t>Not reviewed</t>
        </is>
      </c>
      <c r="AU1582" t="inlineStr">
        <is>
          <t>Not reviewed</t>
        </is>
      </c>
      <c r="AV1582" t="inlineStr">
        <is>
          <t>Not reviewed</t>
        </is>
      </c>
      <c r="AW1582" t="inlineStr">
        <is>
          <t>Not reviewed</t>
        </is>
      </c>
      <c r="AX1582" t="inlineStr">
        <is>
          <t>Not reported</t>
        </is>
      </c>
      <c r="AY1582" t="inlineStr">
        <is>
          <t>Not reported</t>
        </is>
      </c>
      <c r="AZ1582" t="inlineStr">
        <is>
          <t>Not reported</t>
        </is>
      </c>
      <c r="BA1582" t="inlineStr">
        <is>
          <t>Not reported</t>
        </is>
      </c>
      <c r="BB1582" t="inlineStr">
        <is>
          <t>Not reported</t>
        </is>
      </c>
      <c r="BC1582" t="inlineStr">
        <is>
          <t>Not reported</t>
        </is>
      </c>
      <c r="BD1582" t="inlineStr">
        <is>
          <t>Not reported</t>
        </is>
      </c>
      <c r="BE1582" t="inlineStr">
        <is>
          <t>Not reported</t>
        </is>
      </c>
      <c r="BF1582" t="inlineStr">
        <is>
          <t>Not reported</t>
        </is>
      </c>
      <c r="BG1582" t="inlineStr">
        <is>
          <t>Not reviewed (not included)</t>
        </is>
      </c>
      <c r="BH1582" t="inlineStr">
        <is>
          <t>N/A</t>
        </is>
      </c>
      <c r="BI1582" t="inlineStr">
        <is>
          <t>Not reviewed</t>
        </is>
      </c>
      <c r="BJ1582" t="inlineStr">
        <is>
          <t>Not reviewed</t>
        </is>
      </c>
      <c r="BK1582" t="inlineStr">
        <is>
          <t>Not reviewed</t>
        </is>
      </c>
      <c r="BL1582" t="inlineStr">
        <is>
          <t>Not reviewed</t>
        </is>
      </c>
      <c r="BM1582" t="inlineStr">
        <is>
          <t>Not reviewed (not included)</t>
        </is>
      </c>
      <c r="BN1582" t="inlineStr">
        <is>
          <t>Not Selected for Final 95 (Pending Full Text Review) - Candidate paper not selected for final 95: Passed abstract screening but not included in final selec</t>
        </is>
      </c>
      <c r="BO1582" t="inlineStr">
        <is>
          <t>Abstract-level screening only</t>
        </is>
      </c>
      <c r="BP1582" t="inlineStr">
        <is>
          <t>Not reported</t>
        </is>
      </c>
    </row>
    <row r="1583">
      <c r="A1583" t="inlineStr">
        <is>
          <t>Improved ADHD Diagnosis Using EEG Connectivity and Deep Learning through Combining Pearson Correlation Coefficient and Phase-Locking Value</t>
        </is>
      </c>
      <c r="B1583" t="n">
        <v>2024</v>
      </c>
      <c r="C1583" t="inlineStr">
        <is>
          <t>Not checked</t>
        </is>
      </c>
      <c r="D1583" t="inlineStr">
        <is>
          <t>Not checked</t>
        </is>
      </c>
      <c r="E1583" t="inlineStr">
        <is>
          <t>10.1007/S12021-024-09685-3</t>
        </is>
      </c>
      <c r="F1583" t="inlineStr">
        <is>
          <t>Attention Deficit Hyperactivity Disorder (ADHD) is a widespread neurobehavioral disorder affecting children and adolescents, requiring early detection for effective treatment. EEG connectivity measures can reveal the interdependencies between EEG recordings, highlighting brain network patterns and functional behavior that improve diagnostic accuracy. This study introduces a novel ADHD diagnostic method by combining linear and nonlinear brain connectivity maps with an attention-based convolutional neural network (Att-CNN). Pearson Correlation Coefficient (PCC) and Phase-Locking Value (PLV) are used to create fused connectivity maps (FCMs) from various EEG frequency subbands, which are then inputted into the Att-CNN. The attention module is strategically placed after the latest convolutional layer in the CNN. The performance of different optimizers (Adam and SGD) and learning rates are assessed. The suggested model obtained 98.88%, 98.41%, 98.19%, and 98.30% for accuracy, precision, recall, and F1 Score, respectively, using the SGD optimizer in the FCM of the theta band with a learning rate of 1e-1. With the use of FCM, Att-CNN, and advanced optimizers, the proposed technique has the potential to produce trustworthy instruments for the early diagnosis of ADHD, greatly enhancing both patient outcomes and diagnostic accuracy. © The Author(s), under exclusive licence to Springer Science+Business Media, LLC, part of Springer Nature 2024.</t>
        </is>
      </c>
      <c r="G1583" t="inlineStr">
        <is>
          <t>Unimodal</t>
        </is>
      </c>
      <c r="H1583" t="inlineStr">
        <is>
          <t>See abstract</t>
        </is>
      </c>
      <c r="I1583" t="inlineStr">
        <is>
          <t>See abstract</t>
        </is>
      </c>
      <c r="J1583" t="inlineStr">
        <is>
          <t>See abstract (AI/ML)</t>
        </is>
      </c>
      <c r="K1583" t="inlineStr">
        <is>
          <t>See abstract</t>
        </is>
      </c>
      <c r="M1583" t="inlineStr">
        <is>
          <t>See abstract</t>
        </is>
      </c>
      <c r="N1583" t="inlineStr">
        <is>
          <t>See abstract</t>
        </is>
      </c>
      <c r="O1583" t="inlineStr">
        <is>
          <t>Not verified from abstract</t>
        </is>
      </c>
      <c r="P1583" t="inlineStr">
        <is>
          <t>See abstract</t>
        </is>
      </c>
      <c r="Q1583" t="inlineStr">
        <is>
          <t>See abstract</t>
        </is>
      </c>
      <c r="R1583" t="inlineStr">
        <is>
          <t>Not reviewed (not included)</t>
        </is>
      </c>
      <c r="S1583" t="inlineStr">
        <is>
          <t>Not reviewed (not included)</t>
        </is>
      </c>
      <c r="T1583" t="inlineStr">
        <is>
          <t>Abstract screening only. Not Selected for Final 95 (Pending Full Text Review)</t>
        </is>
      </c>
      <c r="U1583" t="inlineStr">
        <is>
          <t>EXCLUDE</t>
        </is>
      </c>
      <c r="V15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83" t="inlineStr">
        <is>
          <t>Excluded: Other Criterion</t>
        </is>
      </c>
      <c r="X1583" t="inlineStr">
        <is>
          <t>Not assessed from abstract</t>
        </is>
      </c>
      <c r="Y1583" t="inlineStr">
        <is>
          <t>Scopus</t>
        </is>
      </c>
      <c r="Z1583" t="inlineStr">
        <is>
          <t>Not determined from abstract</t>
        </is>
      </c>
      <c r="AB1583" t="inlineStr">
        <is>
          <t>Not assessed (not included)</t>
        </is>
      </c>
      <c r="AC1583" t="inlineStr">
        <is>
          <t>Not assessed (not included)</t>
        </is>
      </c>
      <c r="AD1583" t="inlineStr">
        <is>
          <t>Ahmadi Moghadam E.; Abedinzadeh Torghabeh F.; Hosseini S.A.; Moattar M.H.</t>
        </is>
      </c>
      <c r="AF1583" t="inlineStr">
        <is>
          <t>Hybrid OA (Springer)</t>
        </is>
      </c>
      <c r="AH1583" t="inlineStr">
        <is>
          <t>Not assessed</t>
        </is>
      </c>
      <c r="AI1583" t="inlineStr">
        <is>
          <t>Not reported</t>
        </is>
      </c>
      <c r="AJ1583" t="inlineStr">
        <is>
          <t>Not reported</t>
        </is>
      </c>
      <c r="AK1583" t="inlineStr">
        <is>
          <t>Not reported</t>
        </is>
      </c>
      <c r="AL1583" t="inlineStr">
        <is>
          <t>Not reported</t>
        </is>
      </c>
      <c r="AM1583" t="inlineStr">
        <is>
          <t>Not reported</t>
        </is>
      </c>
      <c r="AN1583" t="inlineStr">
        <is>
          <t>Not reported</t>
        </is>
      </c>
      <c r="AO1583" t="inlineStr">
        <is>
          <t>Not reviewed</t>
        </is>
      </c>
      <c r="AP1583" t="inlineStr">
        <is>
          <t>Not reported</t>
        </is>
      </c>
      <c r="AQ1583" t="inlineStr">
        <is>
          <t>Not reported</t>
        </is>
      </c>
      <c r="AR1583" t="inlineStr">
        <is>
          <t>Not reported</t>
        </is>
      </c>
      <c r="AS1583" t="inlineStr">
        <is>
          <t>See abstract</t>
        </is>
      </c>
      <c r="AT1583" t="inlineStr">
        <is>
          <t>Not reviewed</t>
        </is>
      </c>
      <c r="AU1583" t="inlineStr">
        <is>
          <t>Not reviewed</t>
        </is>
      </c>
      <c r="AV1583" t="inlineStr">
        <is>
          <t>Not reviewed</t>
        </is>
      </c>
      <c r="AW1583" t="inlineStr">
        <is>
          <t>Not reviewed</t>
        </is>
      </c>
      <c r="AX1583" t="inlineStr">
        <is>
          <t>Not reported</t>
        </is>
      </c>
      <c r="AY1583" t="inlineStr">
        <is>
          <t>Not reported</t>
        </is>
      </c>
      <c r="AZ1583" t="inlineStr">
        <is>
          <t>Not reported</t>
        </is>
      </c>
      <c r="BA1583" t="inlineStr">
        <is>
          <t>Not reported</t>
        </is>
      </c>
      <c r="BB1583" t="inlineStr">
        <is>
          <t>Not reported</t>
        </is>
      </c>
      <c r="BC1583" t="inlineStr">
        <is>
          <t>Not reported</t>
        </is>
      </c>
      <c r="BD1583" t="inlineStr">
        <is>
          <t>Not reported</t>
        </is>
      </c>
      <c r="BE1583" t="inlineStr">
        <is>
          <t>Not reported</t>
        </is>
      </c>
      <c r="BF1583" t="inlineStr">
        <is>
          <t>Not reported</t>
        </is>
      </c>
      <c r="BG1583" t="inlineStr">
        <is>
          <t>Not reviewed (not included)</t>
        </is>
      </c>
      <c r="BH1583" t="inlineStr">
        <is>
          <t>N/A</t>
        </is>
      </c>
      <c r="BI1583" t="inlineStr">
        <is>
          <t>Not reviewed</t>
        </is>
      </c>
      <c r="BJ1583" t="inlineStr">
        <is>
          <t>Not reviewed</t>
        </is>
      </c>
      <c r="BK1583" t="inlineStr">
        <is>
          <t>Not reviewed</t>
        </is>
      </c>
      <c r="BL1583" t="inlineStr">
        <is>
          <t>Not reviewed</t>
        </is>
      </c>
      <c r="BM1583" t="inlineStr">
        <is>
          <t>Not reviewed (not included)</t>
        </is>
      </c>
      <c r="BN1583" t="inlineStr">
        <is>
          <t>Not Selected for Final 95 (Pending Full Text Review) - Candidate paper not selected for final 95: Passed abstract screening but not included in final selec</t>
        </is>
      </c>
      <c r="BO1583" t="inlineStr">
        <is>
          <t>Abstract-level screening only</t>
        </is>
      </c>
      <c r="BP1583" t="inlineStr">
        <is>
          <t>Not reported</t>
        </is>
      </c>
    </row>
    <row r="1584">
      <c r="A1584" t="inlineStr">
        <is>
          <t>iPAL: A Machine Learning Based Smart Healthcare Framework for Automatic Diagnosis of Attention Deficit/Hyperactivity Disorder</t>
        </is>
      </c>
      <c r="B1584" t="n">
        <v>2024</v>
      </c>
      <c r="C1584" t="inlineStr">
        <is>
          <t>Not checked</t>
        </is>
      </c>
      <c r="D1584" t="inlineStr">
        <is>
          <t>Not checked</t>
        </is>
      </c>
      <c r="E1584" t="inlineStr">
        <is>
          <t>10.1007/S42979-024-02779-4</t>
        </is>
      </c>
      <c r="F1584" t="inlineStr">
        <is>
          <t>ADHD is a prevalent disorder among the younger population. Standard evaluation techniques currently use evaluation forms, interviews with the patient, and more. However, its symptoms are similar to those of many other disorders like depression, conduct disorder, and oppositional defiant disorder, and these current diagnosis techniques are not very effective. Thus, a sophisticated computing model holds the potential to provide a promising diagnosis solution to this problem. This work attempts to explore methods to diagnose ADHD using combinations of multiple established machine learning techniques like neural networks and SVM models on the ADHD200 dataset and explore the field of neuroscience. In this work, multiclass classification is performed on phenotypic data using an SVM model. The better results have been analyzed on the phenotypic data compared to other supervised learning techniques like Logistic regression, KNN, AdaBoost, etc. In addition, neural networks have been implemented on functional connectivity from the MRI data of a sample of 40 subjects provided to achieve high accuracy without prior knowledge of neuroscience. It is combined with the phenotypic classifier using the ensemble technique to get a binary classifier. It is further trained and tested on 400 out of 824 subjects from the ADHD200 data set and achieved an accuracy of 92.5% for binary classification The training and testing accuracy has been achieved upto 99% using ensemble classifier. © The Author(s), under exclusive licence to Springer Nature Singapore Pte Ltd. 2024.</t>
        </is>
      </c>
      <c r="G1584" t="inlineStr">
        <is>
          <t>Unimodal</t>
        </is>
      </c>
      <c r="H1584" t="inlineStr">
        <is>
          <t>See abstract</t>
        </is>
      </c>
      <c r="I1584" t="inlineStr">
        <is>
          <t>See abstract</t>
        </is>
      </c>
      <c r="J1584" t="inlineStr">
        <is>
          <t>See abstract (AI/ML)</t>
        </is>
      </c>
      <c r="K1584" t="inlineStr">
        <is>
          <t>See abstract</t>
        </is>
      </c>
      <c r="L1584" t="n">
        <v>824</v>
      </c>
      <c r="M1584" t="inlineStr">
        <is>
          <t>See abstract</t>
        </is>
      </c>
      <c r="N1584" t="inlineStr">
        <is>
          <t>N≈824; details in abstract</t>
        </is>
      </c>
      <c r="O1584" t="inlineStr">
        <is>
          <t>Extracted from abstract: N≈824</t>
        </is>
      </c>
      <c r="P1584" t="inlineStr">
        <is>
          <t>See abstract</t>
        </is>
      </c>
      <c r="Q1584" t="inlineStr">
        <is>
          <t>See abstract</t>
        </is>
      </c>
      <c r="R1584" t="inlineStr">
        <is>
          <t>Not reviewed (not included)</t>
        </is>
      </c>
      <c r="S1584" t="inlineStr">
        <is>
          <t>Not reviewed (not included)</t>
        </is>
      </c>
      <c r="T1584" t="inlineStr">
        <is>
          <t>Abstract screening only. Not Selected for Final 95 (Pending Full Text Review)</t>
        </is>
      </c>
      <c r="U1584" t="inlineStr">
        <is>
          <t>EXCLUDE</t>
        </is>
      </c>
      <c r="V158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84" t="inlineStr">
        <is>
          <t>Excluded: Other Criterion</t>
        </is>
      </c>
      <c r="X1584" t="inlineStr">
        <is>
          <t>Not assessed from abstract</t>
        </is>
      </c>
      <c r="Y1584" t="inlineStr">
        <is>
          <t>Scopus</t>
        </is>
      </c>
      <c r="Z1584" t="inlineStr">
        <is>
          <t>Not determined from abstract</t>
        </is>
      </c>
      <c r="AB1584" t="inlineStr">
        <is>
          <t>Not assessed (not included)</t>
        </is>
      </c>
      <c r="AC1584" t="inlineStr">
        <is>
          <t>Not assessed (not included)</t>
        </is>
      </c>
      <c r="AD1584" t="inlineStr">
        <is>
          <t>Sharma A.; Jain A.; Sharma S.; Gupta A.; Jain P.; Mohanty S.P.</t>
        </is>
      </c>
      <c r="AF1584" t="inlineStr">
        <is>
          <t>Hybrid OA (Springer)</t>
        </is>
      </c>
      <c r="AH1584" t="inlineStr">
        <is>
          <t>Not assessed</t>
        </is>
      </c>
      <c r="AI1584" t="inlineStr">
        <is>
          <t>Not reported</t>
        </is>
      </c>
      <c r="AJ1584" t="inlineStr">
        <is>
          <t>Not reported</t>
        </is>
      </c>
      <c r="AK1584" t="inlineStr">
        <is>
          <t>Not reported</t>
        </is>
      </c>
      <c r="AL1584" t="inlineStr">
        <is>
          <t>Not reported</t>
        </is>
      </c>
      <c r="AM1584" t="inlineStr">
        <is>
          <t>Not reported</t>
        </is>
      </c>
      <c r="AN1584" t="inlineStr">
        <is>
          <t>Not reported</t>
        </is>
      </c>
      <c r="AO1584" t="inlineStr">
        <is>
          <t>Not reviewed</t>
        </is>
      </c>
      <c r="AP1584" t="inlineStr">
        <is>
          <t>Not reported</t>
        </is>
      </c>
      <c r="AQ1584" t="inlineStr">
        <is>
          <t>Not reported</t>
        </is>
      </c>
      <c r="AR1584" t="inlineStr">
        <is>
          <t>Not reported</t>
        </is>
      </c>
      <c r="AS1584" t="inlineStr">
        <is>
          <t>See abstract</t>
        </is>
      </c>
      <c r="AT1584" t="inlineStr">
        <is>
          <t>Not reviewed</t>
        </is>
      </c>
      <c r="AU1584" t="inlineStr">
        <is>
          <t>Not reviewed</t>
        </is>
      </c>
      <c r="AV1584" t="inlineStr">
        <is>
          <t>Not reviewed</t>
        </is>
      </c>
      <c r="AW1584" t="inlineStr">
        <is>
          <t>Not reviewed</t>
        </is>
      </c>
      <c r="AX1584" t="inlineStr">
        <is>
          <t>Not reported</t>
        </is>
      </c>
      <c r="AY1584" t="inlineStr">
        <is>
          <t>Not reported</t>
        </is>
      </c>
      <c r="AZ1584" t="inlineStr">
        <is>
          <t>Not reported</t>
        </is>
      </c>
      <c r="BA1584" t="inlineStr">
        <is>
          <t>Not reported</t>
        </is>
      </c>
      <c r="BB1584" t="inlineStr">
        <is>
          <t>Not reported</t>
        </is>
      </c>
      <c r="BC1584" t="inlineStr">
        <is>
          <t>Not reported</t>
        </is>
      </c>
      <c r="BD1584" t="inlineStr">
        <is>
          <t>Not reported</t>
        </is>
      </c>
      <c r="BE1584" t="inlineStr">
        <is>
          <t>Not reported</t>
        </is>
      </c>
      <c r="BF1584" t="inlineStr">
        <is>
          <t>Not reported</t>
        </is>
      </c>
      <c r="BG1584" t="inlineStr">
        <is>
          <t>Not reviewed (not included)</t>
        </is>
      </c>
      <c r="BH1584" t="inlineStr">
        <is>
          <t>N/A</t>
        </is>
      </c>
      <c r="BI1584" t="inlineStr">
        <is>
          <t>Not reviewed</t>
        </is>
      </c>
      <c r="BJ1584" t="inlineStr">
        <is>
          <t>Not reviewed</t>
        </is>
      </c>
      <c r="BK1584" t="inlineStr">
        <is>
          <t>Not reviewed</t>
        </is>
      </c>
      <c r="BL1584" t="inlineStr">
        <is>
          <t>Not reviewed</t>
        </is>
      </c>
      <c r="BM1584" t="inlineStr">
        <is>
          <t>Not reviewed (not included)</t>
        </is>
      </c>
      <c r="BN1584" t="inlineStr">
        <is>
          <t>Not Selected for Final 95 (Pending Full Text Review) - Candidate paper not selected for final 95: Passed abstract screening but not included in final selec</t>
        </is>
      </c>
      <c r="BO1584" t="inlineStr">
        <is>
          <t>Abstract-level screening only</t>
        </is>
      </c>
      <c r="BP1584" t="inlineStr">
        <is>
          <t>430</t>
        </is>
      </c>
    </row>
    <row r="1585">
      <c r="A1585" t="inlineStr">
        <is>
          <t>DEF-DSVM: A deep ensemble feature learning and deepSVM approach for multifaceted analysis and diagnosis of Alzheimer's disease from EEG signals</t>
        </is>
      </c>
      <c r="B1585" t="n">
        <v>2025</v>
      </c>
      <c r="C1585" t="inlineStr">
        <is>
          <t>Not checked</t>
        </is>
      </c>
      <c r="D1585" t="inlineStr">
        <is>
          <t>Not checked</t>
        </is>
      </c>
      <c r="E1585" t="inlineStr">
        <is>
          <t>10.1016/J.YMETH.2025.08.003</t>
        </is>
      </c>
      <c r="F1585" t="inlineStr">
        <is>
          <t>Early detection of Alzheimer's disease (AD) and its precursor, mild cognitive impairment (MCI), is paramount for timely intervention and effective disease management. This study introduces a novel computer-aided diagnostic model that leverages electroencephalogram (EEG) data to precisely identify and classify AD and MCI. A comprehensive preprocessing pipeline is employed, incorporating discrete wavelet transform (DWT) for EEG signal decomposition into relevant subbands and subsequent signal windowing to address non-stationarity. Spectrograms derived from these preprocessed signals serve as input for a deep ensemble feature learning and deep support vector machine (DEF-DSVM) architecture. The DEF-DSVM model significantly enhances the accuracy of diagnosing both MCI and AD, achieving an impressive 98.17% accuracy rate that surpasses contemporary state-of-the-art methods. Beyond diagnostic precision, the model effectively identifies specific EEG subbands—namely alpha, theta, and delta—instrumental in elucidating the pathophysiology of AD and MCI. The structure's generalizability and robustness are validated using the Figshare dataset, encompassing, AD, MCI, and control classes. To ensure a rigorous assessment of the model's performance, the Leave-One-Subject-Out (LOSO) cross-validation procedure is employed in lieu of the traditional K-fold approach, mitigating the risk of overoptimistic performance estimates and providing a more accurate reflection of the model's ability to generalize to novel, unseen subjects. Further evaluation of the method's generalizability through its application to an EEG dataset related to attention deficit hyperactivity disorder (ADHD) highlights its broader clinical utility across various neurodegenerative disorders. These findings establish the DEF-DSVM model as a reliable and potent tool for the early diagnosis and monitoring of AD and MCI, offering substantial accuracy gains and demonstrating its potential for widespread application acros</t>
        </is>
      </c>
      <c r="G1585" t="inlineStr">
        <is>
          <t>Unimodal</t>
        </is>
      </c>
      <c r="H1585" t="inlineStr">
        <is>
          <t>See abstract</t>
        </is>
      </c>
      <c r="I1585" t="inlineStr">
        <is>
          <t>See abstract</t>
        </is>
      </c>
      <c r="J1585" t="inlineStr">
        <is>
          <t>See abstract (AI/ML)</t>
        </is>
      </c>
      <c r="K1585" t="inlineStr">
        <is>
          <t>See abstract</t>
        </is>
      </c>
      <c r="M1585" t="inlineStr">
        <is>
          <t>See abstract</t>
        </is>
      </c>
      <c r="N1585" t="inlineStr">
        <is>
          <t>See abstract</t>
        </is>
      </c>
      <c r="O1585" t="inlineStr">
        <is>
          <t>Not verified from abstract</t>
        </is>
      </c>
      <c r="P1585" t="inlineStr">
        <is>
          <t>See abstract</t>
        </is>
      </c>
      <c r="Q1585" t="inlineStr">
        <is>
          <t>See abstract</t>
        </is>
      </c>
      <c r="R1585" t="inlineStr">
        <is>
          <t>Not reviewed (not included)</t>
        </is>
      </c>
      <c r="S1585" t="inlineStr">
        <is>
          <t>Not reviewed (not included)</t>
        </is>
      </c>
      <c r="T1585" t="inlineStr">
        <is>
          <t>Abstract screening only. Non-ADHD Primary Condition</t>
        </is>
      </c>
      <c r="U1585" t="inlineStr">
        <is>
          <t>EXCLUDE</t>
        </is>
      </c>
      <c r="V1585" t="inlineStr">
        <is>
          <t>E2-Primary condition not ADHD: Title references alzheimer</t>
        </is>
      </c>
      <c r="W1585" t="inlineStr">
        <is>
          <t>Excluded: Non-ADHD Primary Condition</t>
        </is>
      </c>
      <c r="X1585" t="inlineStr">
        <is>
          <t>Not assessed from abstract</t>
        </is>
      </c>
      <c r="Y1585" t="inlineStr">
        <is>
          <t>Scopus</t>
        </is>
      </c>
      <c r="Z1585" t="inlineStr">
        <is>
          <t>Not determined from abstract</t>
        </is>
      </c>
      <c r="AB1585" t="inlineStr">
        <is>
          <t>Not assessed (not included)</t>
        </is>
      </c>
      <c r="AC1585" t="inlineStr">
        <is>
          <t>Not assessed (not included)</t>
        </is>
      </c>
      <c r="AD1585" t="inlineStr">
        <is>
          <t>Hesari S.; Ghaffari H.; Rezaee K.</t>
        </is>
      </c>
      <c r="AF1585" t="inlineStr">
        <is>
          <t>Hybrid OA (Elsevier)</t>
        </is>
      </c>
      <c r="AH1585" t="inlineStr">
        <is>
          <t>Not assessed</t>
        </is>
      </c>
      <c r="AI1585" t="inlineStr">
        <is>
          <t>Not reported</t>
        </is>
      </c>
      <c r="AJ1585" t="inlineStr">
        <is>
          <t>Not reported</t>
        </is>
      </c>
      <c r="AK1585" t="inlineStr">
        <is>
          <t>Not reported</t>
        </is>
      </c>
      <c r="AL1585" t="inlineStr">
        <is>
          <t>Not reported</t>
        </is>
      </c>
      <c r="AM1585" t="inlineStr">
        <is>
          <t>Not reported</t>
        </is>
      </c>
      <c r="AN1585" t="inlineStr">
        <is>
          <t>Not reported</t>
        </is>
      </c>
      <c r="AO1585" t="inlineStr">
        <is>
          <t>Not reviewed</t>
        </is>
      </c>
      <c r="AP1585" t="inlineStr">
        <is>
          <t>Not reported</t>
        </is>
      </c>
      <c r="AQ1585" t="inlineStr">
        <is>
          <t>Not reported</t>
        </is>
      </c>
      <c r="AR1585" t="inlineStr">
        <is>
          <t>Not reported</t>
        </is>
      </c>
      <c r="AS1585" t="inlineStr">
        <is>
          <t>See abstract</t>
        </is>
      </c>
      <c r="AT1585" t="inlineStr">
        <is>
          <t>Not reviewed</t>
        </is>
      </c>
      <c r="AU1585" t="inlineStr">
        <is>
          <t>Not reviewed</t>
        </is>
      </c>
      <c r="AV1585" t="inlineStr">
        <is>
          <t>Not reviewed</t>
        </is>
      </c>
      <c r="AW1585" t="inlineStr">
        <is>
          <t>Not reviewed</t>
        </is>
      </c>
      <c r="AX1585" t="inlineStr">
        <is>
          <t>Not reported</t>
        </is>
      </c>
      <c r="AY1585" t="inlineStr">
        <is>
          <t>Not reported</t>
        </is>
      </c>
      <c r="AZ1585" t="inlineStr">
        <is>
          <t>Not reported</t>
        </is>
      </c>
      <c r="BA1585" t="inlineStr">
        <is>
          <t>Not reported</t>
        </is>
      </c>
      <c r="BB1585" t="inlineStr">
        <is>
          <t>Not reported</t>
        </is>
      </c>
      <c r="BC1585" t="inlineStr">
        <is>
          <t>Not reported</t>
        </is>
      </c>
      <c r="BD1585" t="inlineStr">
        <is>
          <t>Not reported</t>
        </is>
      </c>
      <c r="BE1585" t="inlineStr">
        <is>
          <t>Not reported</t>
        </is>
      </c>
      <c r="BF1585" t="inlineStr">
        <is>
          <t>Not reported</t>
        </is>
      </c>
      <c r="BG1585" t="inlineStr">
        <is>
          <t>Not reviewed (not included)</t>
        </is>
      </c>
      <c r="BH1585" t="inlineStr">
        <is>
          <t>N/A</t>
        </is>
      </c>
      <c r="BI1585" t="inlineStr">
        <is>
          <t>Not reviewed</t>
        </is>
      </c>
      <c r="BJ1585" t="inlineStr">
        <is>
          <t>Not reviewed</t>
        </is>
      </c>
      <c r="BK1585" t="inlineStr">
        <is>
          <t>Not reviewed</t>
        </is>
      </c>
      <c r="BL1585" t="inlineStr">
        <is>
          <t>Not reviewed</t>
        </is>
      </c>
      <c r="BM1585" t="inlineStr">
        <is>
          <t>Not reviewed (not included)</t>
        </is>
      </c>
      <c r="BN1585" t="inlineStr">
        <is>
          <t>Non-ADHD Primary Condition - E2-Primary condition not ADHD: Title references alzheimer</t>
        </is>
      </c>
      <c r="BO1585" t="inlineStr">
        <is>
          <t>Abstract-level screening only</t>
        </is>
      </c>
      <c r="BP1585" t="inlineStr">
        <is>
          <t>Not reported</t>
        </is>
      </c>
    </row>
    <row r="1586">
      <c r="A1586" t="inlineStr">
        <is>
          <t>Chromatinopathies: insight in clinical aspects and underlying epigenetic changes</t>
        </is>
      </c>
      <c r="B1586" t="n">
        <v>2024</v>
      </c>
      <c r="C1586" t="inlineStr">
        <is>
          <t>Not checked</t>
        </is>
      </c>
      <c r="D1586" t="inlineStr">
        <is>
          <t>Not checked</t>
        </is>
      </c>
      <c r="E1586" t="inlineStr">
        <is>
          <t>10.1007/S13353-023-00824-1</t>
        </is>
      </c>
      <c r="F1586" t="inlineStr">
        <is>
          <t>Chromatinopathies (CPs), a group of rare inborn defects characterized by chromatin state imbalance, have evolved from initially resembling Cornelia de Lange syndrome to encompass a wide array of genetic diseases with diverse clinical presentations. The CPs classification now includes human developmental disorders caused by germline mutations in epigenes, genes that regulate the epigenome. Recent advances in next-generation sequencing have enabled the association of 154 epigenes with CPs, revealing distinctive DNA methylation patterns known as episignatures. It has been shown that episignatures are unique for a particular CP or share similarities among specific CP subgroup. Consequently, these episignatures have emerged as promising biomarkers for diagnosing and treating CPs, differentiating subtypes, evaluating variants of unknown significance, and facilitating targeted therapies tailored to the underlying epigenetic dysregulation. The following review was conducted to collect, summarize, and analyze data regarding CPs in such aspects as clinical evaluation encompassing long-term patient care, underlying epigenetic changes, and innovative molecular and bioinformatic methodologies that have been devised for the assessment of CPs. We have also shed light on promising novel treatment options that have surfaced in recent research and presented a synthesis of ongoing clinical trials, contributing to the current understanding of the dynamic and evolving nature of CPs investigation. © The Author(s) 2024.</t>
        </is>
      </c>
      <c r="G1586" t="inlineStr">
        <is>
          <t>Unimodal</t>
        </is>
      </c>
      <c r="H1586" t="inlineStr">
        <is>
          <t>See abstract</t>
        </is>
      </c>
      <c r="I1586" t="inlineStr">
        <is>
          <t>See abstract</t>
        </is>
      </c>
      <c r="J1586" t="inlineStr">
        <is>
          <t>See abstract (AI/ML)</t>
        </is>
      </c>
      <c r="K1586" t="inlineStr">
        <is>
          <t>See abstract</t>
        </is>
      </c>
      <c r="M1586" t="inlineStr">
        <is>
          <t>See abstract</t>
        </is>
      </c>
      <c r="N1586" t="inlineStr">
        <is>
          <t>See abstract</t>
        </is>
      </c>
      <c r="O1586" t="inlineStr">
        <is>
          <t>Not verified from abstract</t>
        </is>
      </c>
      <c r="P1586" t="inlineStr">
        <is>
          <t>See abstract</t>
        </is>
      </c>
      <c r="Q1586" t="inlineStr">
        <is>
          <t>See abstract</t>
        </is>
      </c>
      <c r="R1586" t="inlineStr">
        <is>
          <t>Not reviewed (not included)</t>
        </is>
      </c>
      <c r="S1586" t="inlineStr">
        <is>
          <t>Not reviewed (not included)</t>
        </is>
      </c>
      <c r="T1586" t="inlineStr">
        <is>
          <t>Abstract screening only. Non-ADHD Focused</t>
        </is>
      </c>
      <c r="U1586" t="inlineStr">
        <is>
          <t>EXCLUDE</t>
        </is>
      </c>
      <c r="V1586" t="inlineStr">
        <is>
          <t>E2-Not ADHD focused: Neither title nor abstract mentions ADHD or attention-deficit/hyperactivity</t>
        </is>
      </c>
      <c r="W1586" t="inlineStr">
        <is>
          <t>Excluded: Not ADHD Focused</t>
        </is>
      </c>
      <c r="X1586" t="inlineStr">
        <is>
          <t>Not assessed from abstract</t>
        </is>
      </c>
      <c r="Y1586" t="inlineStr">
        <is>
          <t>Scopus</t>
        </is>
      </c>
      <c r="Z1586" t="inlineStr">
        <is>
          <t>Not determined from abstract</t>
        </is>
      </c>
      <c r="AB1586" t="inlineStr">
        <is>
          <t>Not assessed (not included)</t>
        </is>
      </c>
      <c r="AC1586" t="inlineStr">
        <is>
          <t>Not assessed (not included)</t>
        </is>
      </c>
      <c r="AD1586" t="inlineStr">
        <is>
          <t>Bukowska-Olech E.; Majchrzak-Celińska A.; Przyborska M.; Jamsheer A.</t>
        </is>
      </c>
      <c r="AF1586" t="inlineStr">
        <is>
          <t>Hybrid OA (Springer)</t>
        </is>
      </c>
      <c r="AH1586" t="inlineStr">
        <is>
          <t>Not assessed</t>
        </is>
      </c>
      <c r="AI1586" t="inlineStr">
        <is>
          <t>Not reported</t>
        </is>
      </c>
      <c r="AJ1586" t="inlineStr">
        <is>
          <t>Not reported</t>
        </is>
      </c>
      <c r="AK1586" t="inlineStr">
        <is>
          <t>Not reported</t>
        </is>
      </c>
      <c r="AL1586" t="inlineStr">
        <is>
          <t>Not reported</t>
        </is>
      </c>
      <c r="AM1586" t="inlineStr">
        <is>
          <t>Not reported</t>
        </is>
      </c>
      <c r="AN1586" t="inlineStr">
        <is>
          <t>Not reported</t>
        </is>
      </c>
      <c r="AO1586" t="inlineStr">
        <is>
          <t>Not reviewed</t>
        </is>
      </c>
      <c r="AP1586" t="inlineStr">
        <is>
          <t>Not reported</t>
        </is>
      </c>
      <c r="AQ1586" t="inlineStr">
        <is>
          <t>Not reported</t>
        </is>
      </c>
      <c r="AR1586" t="inlineStr">
        <is>
          <t>Not reported</t>
        </is>
      </c>
      <c r="AS1586" t="inlineStr">
        <is>
          <t>See abstract</t>
        </is>
      </c>
      <c r="AT1586" t="inlineStr">
        <is>
          <t>Not reviewed</t>
        </is>
      </c>
      <c r="AU1586" t="inlineStr">
        <is>
          <t>Not reviewed</t>
        </is>
      </c>
      <c r="AV1586" t="inlineStr">
        <is>
          <t>Not reviewed</t>
        </is>
      </c>
      <c r="AW1586" t="inlineStr">
        <is>
          <t>Not reviewed</t>
        </is>
      </c>
      <c r="AX1586" t="inlineStr">
        <is>
          <t>Not reported</t>
        </is>
      </c>
      <c r="AY1586" t="inlineStr">
        <is>
          <t>Not reported</t>
        </is>
      </c>
      <c r="AZ1586" t="inlineStr">
        <is>
          <t>Not reported</t>
        </is>
      </c>
      <c r="BA1586" t="inlineStr">
        <is>
          <t>Not reported</t>
        </is>
      </c>
      <c r="BB1586" t="inlineStr">
        <is>
          <t>Not reported</t>
        </is>
      </c>
      <c r="BC1586" t="inlineStr">
        <is>
          <t>Not reported</t>
        </is>
      </c>
      <c r="BD1586" t="inlineStr">
        <is>
          <t>Not reported</t>
        </is>
      </c>
      <c r="BE1586" t="inlineStr">
        <is>
          <t>Not reported</t>
        </is>
      </c>
      <c r="BF1586" t="inlineStr">
        <is>
          <t>Not reported</t>
        </is>
      </c>
      <c r="BG1586" t="inlineStr">
        <is>
          <t>Not reviewed (not included)</t>
        </is>
      </c>
      <c r="BH1586" t="inlineStr">
        <is>
          <t>N/A</t>
        </is>
      </c>
      <c r="BI1586" t="inlineStr">
        <is>
          <t>Not reviewed</t>
        </is>
      </c>
      <c r="BJ1586" t="inlineStr">
        <is>
          <t>Not reviewed</t>
        </is>
      </c>
      <c r="BK1586" t="inlineStr">
        <is>
          <t>Not reviewed</t>
        </is>
      </c>
      <c r="BL1586" t="inlineStr">
        <is>
          <t>Not reviewed</t>
        </is>
      </c>
      <c r="BM1586" t="inlineStr">
        <is>
          <t>Not reviewed (not included)</t>
        </is>
      </c>
      <c r="BN1586" t="inlineStr">
        <is>
          <t>Non-ADHD Focused - E2-Not ADHD focused: Neither title nor abstract mentions ADHD or attention-deficit/hyperactivity</t>
        </is>
      </c>
      <c r="BO1586" t="inlineStr">
        <is>
          <t>Abstract-level screening only</t>
        </is>
      </c>
      <c r="BP1586" t="inlineStr">
        <is>
          <t>Not reported</t>
        </is>
      </c>
    </row>
    <row r="1587">
      <c r="A1587" t="inlineStr">
        <is>
          <t>Machine learning-driven maze behavior analysis: A novel paradigm for learning and memory evaluation</t>
        </is>
      </c>
      <c r="B1587" t="n">
        <v>2025</v>
      </c>
      <c r="C1587" t="inlineStr">
        <is>
          <t>Not checked</t>
        </is>
      </c>
      <c r="D1587" t="inlineStr">
        <is>
          <t>Not checked</t>
        </is>
      </c>
      <c r="E1587" t="inlineStr">
        <is>
          <t>10.1117/12.3071733</t>
        </is>
      </c>
      <c r="F1587" t="inlineStr">
        <is>
          <t>Maze behavior analysis, pivotal for assessing learning and memory, is advanced through a novel machine learning paradigm integrating LSTM and MobileNetV3. LSTM models temporal dependencies in Morris Water Maze trajectories, predicting memory decline via escape latency, while MobileNetV3 extracts behavioral biomarkers from navigation sequences for early detection of AD/ADHD. Theoretical validation highlights LSTM's superior RMSE and MobileNet's feature precision, despite challenges in data scale and ethical translation. This approach bridges neurobehavioral insights with computational efficiency, offering a scalable framework for cognitive evaluation. © 2025 SPIE.</t>
        </is>
      </c>
      <c r="G1587" t="inlineStr">
        <is>
          <t>Unimodal</t>
        </is>
      </c>
      <c r="H1587" t="inlineStr">
        <is>
          <t>See abstract</t>
        </is>
      </c>
      <c r="I1587" t="inlineStr">
        <is>
          <t>See abstract</t>
        </is>
      </c>
      <c r="J1587" t="inlineStr">
        <is>
          <t>See abstract (AI/ML)</t>
        </is>
      </c>
      <c r="K1587" t="inlineStr">
        <is>
          <t>See abstract</t>
        </is>
      </c>
      <c r="M1587" t="inlineStr">
        <is>
          <t>See abstract</t>
        </is>
      </c>
      <c r="N1587" t="inlineStr">
        <is>
          <t>See abstract</t>
        </is>
      </c>
      <c r="O1587" t="inlineStr">
        <is>
          <t>Not verified from abstract</t>
        </is>
      </c>
      <c r="P1587" t="inlineStr">
        <is>
          <t>See abstract</t>
        </is>
      </c>
      <c r="Q1587" t="inlineStr">
        <is>
          <t>See abstract</t>
        </is>
      </c>
      <c r="R1587" t="inlineStr">
        <is>
          <t>Not reviewed (not included)</t>
        </is>
      </c>
      <c r="S1587" t="inlineStr">
        <is>
          <t>Not reviewed (not included)</t>
        </is>
      </c>
      <c r="T1587" t="inlineStr">
        <is>
          <t>Abstract screening only. Not Selected for Final 95 (Pending Full Text Review)</t>
        </is>
      </c>
      <c r="U1587" t="inlineStr">
        <is>
          <t>EXCLUDE</t>
        </is>
      </c>
      <c r="V15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87" t="inlineStr">
        <is>
          <t>Excluded: Other Criterion</t>
        </is>
      </c>
      <c r="X1587" t="inlineStr">
        <is>
          <t>Not assessed from abstract</t>
        </is>
      </c>
      <c r="Y1587" t="inlineStr">
        <is>
          <t>Scopus</t>
        </is>
      </c>
      <c r="Z1587" t="inlineStr">
        <is>
          <t>Not determined from abstract</t>
        </is>
      </c>
      <c r="AB1587" t="inlineStr">
        <is>
          <t>Not assessed (not included)</t>
        </is>
      </c>
      <c r="AC1587" t="inlineStr">
        <is>
          <t>Not assessed (not included)</t>
        </is>
      </c>
      <c r="AD1587" t="inlineStr">
        <is>
          <t>An X.; Yu G.; Chen Q.</t>
        </is>
      </c>
      <c r="AF1587" t="inlineStr">
        <is>
          <t>Unknown - Verify via DOI</t>
        </is>
      </c>
      <c r="AH1587" t="inlineStr">
        <is>
          <t>Not assessed</t>
        </is>
      </c>
      <c r="AI1587" t="inlineStr">
        <is>
          <t>Not reported</t>
        </is>
      </c>
      <c r="AJ1587" t="inlineStr">
        <is>
          <t>Not reported</t>
        </is>
      </c>
      <c r="AK1587" t="inlineStr">
        <is>
          <t>Not reported</t>
        </is>
      </c>
      <c r="AL1587" t="inlineStr">
        <is>
          <t>Not reported</t>
        </is>
      </c>
      <c r="AM1587" t="inlineStr">
        <is>
          <t>Not reported</t>
        </is>
      </c>
      <c r="AN1587" t="inlineStr">
        <is>
          <t>Not reported</t>
        </is>
      </c>
      <c r="AO1587" t="inlineStr">
        <is>
          <t>Not reviewed</t>
        </is>
      </c>
      <c r="AP1587" t="inlineStr">
        <is>
          <t>Not reported</t>
        </is>
      </c>
      <c r="AQ1587" t="inlineStr">
        <is>
          <t>Not reported</t>
        </is>
      </c>
      <c r="AR1587" t="inlineStr">
        <is>
          <t>Not reported</t>
        </is>
      </c>
      <c r="AS1587" t="inlineStr">
        <is>
          <t>See abstract</t>
        </is>
      </c>
      <c r="AT1587" t="inlineStr">
        <is>
          <t>Not reviewed</t>
        </is>
      </c>
      <c r="AU1587" t="inlineStr">
        <is>
          <t>Not reviewed</t>
        </is>
      </c>
      <c r="AV1587" t="inlineStr">
        <is>
          <t>Not reviewed</t>
        </is>
      </c>
      <c r="AW1587" t="inlineStr">
        <is>
          <t>Not reviewed</t>
        </is>
      </c>
      <c r="AX1587" t="inlineStr">
        <is>
          <t>Not reported</t>
        </is>
      </c>
      <c r="AY1587" t="inlineStr">
        <is>
          <t>Not reported</t>
        </is>
      </c>
      <c r="AZ1587" t="inlineStr">
        <is>
          <t>Not reported</t>
        </is>
      </c>
      <c r="BA1587" t="inlineStr">
        <is>
          <t>Not reported</t>
        </is>
      </c>
      <c r="BB1587" t="inlineStr">
        <is>
          <t>Not reported</t>
        </is>
      </c>
      <c r="BC1587" t="inlineStr">
        <is>
          <t>Not reported</t>
        </is>
      </c>
      <c r="BD1587" t="inlineStr">
        <is>
          <t>Not reported</t>
        </is>
      </c>
      <c r="BE1587" t="inlineStr">
        <is>
          <t>Not reported</t>
        </is>
      </c>
      <c r="BF1587" t="inlineStr">
        <is>
          <t>Not reported</t>
        </is>
      </c>
      <c r="BG1587" t="inlineStr">
        <is>
          <t>Not reviewed (not included)</t>
        </is>
      </c>
      <c r="BH1587" t="inlineStr">
        <is>
          <t>N/A</t>
        </is>
      </c>
      <c r="BI1587" t="inlineStr">
        <is>
          <t>Not reviewed</t>
        </is>
      </c>
      <c r="BJ1587" t="inlineStr">
        <is>
          <t>Not reviewed</t>
        </is>
      </c>
      <c r="BK1587" t="inlineStr">
        <is>
          <t>Not reviewed</t>
        </is>
      </c>
      <c r="BL1587" t="inlineStr">
        <is>
          <t>Not reviewed</t>
        </is>
      </c>
      <c r="BM1587" t="inlineStr">
        <is>
          <t>Not reviewed (not included)</t>
        </is>
      </c>
      <c r="BN1587" t="inlineStr">
        <is>
          <t>Not Selected for Final 95 (Pending Full Text Review) - Candidate paper not selected for final 95: Passed abstract screening but not included in final selec</t>
        </is>
      </c>
      <c r="BO1587" t="inlineStr">
        <is>
          <t>Abstract-level screening only</t>
        </is>
      </c>
      <c r="BP1587" t="inlineStr">
        <is>
          <t>Not reported</t>
        </is>
      </c>
    </row>
    <row r="1588">
      <c r="A1588" t="inlineStr">
        <is>
          <t>The effect of paraben exposure on cognitive and behavioral outcomes in school children</t>
        </is>
      </c>
      <c r="B1588" t="n">
        <v>2025</v>
      </c>
      <c r="C1588" t="inlineStr">
        <is>
          <t>Not checked</t>
        </is>
      </c>
      <c r="D1588" t="inlineStr">
        <is>
          <t>Not checked</t>
        </is>
      </c>
      <c r="E1588" t="inlineStr">
        <is>
          <t>10.1016/J.SCITOTENV.2025.180434</t>
        </is>
      </c>
      <c r="F1588" t="inlineStr">
        <is>
          <t>Parabens are endocrine disruptors (EDCs) whose possible neurotoxicity has not been well explored. This study evaluated the relationship between long-term exposure to parabens, quantified in hair, and cognitive and behavioral performance in schoolchildren in Granada (Spain) using the Wechsler Intelligence Scale for Children-V (WISC-V) and Behavior Assessment System for Children-3 (BASC-3) questionnaires, respectively. A total of 401 children aged 6–12 years (2020–2024) were recruited. Among them, 102 completed the WISC-V and 101 the BASC-3, apart from providing a hair sample to determine six parabens by UHPLC-MS/MS. Associations between exposure to parabens and their effects on neurodevelopment were compared considering high and low exposure (median), in the general population and by sex. Logistic regressions were adjusted for sex, age, BMI and parental educational level. Lower scores on WISC-V indices, specifically on the Fluid Reasoning Index (FRI), Verbal Comprehension Index (VCI), and Full-Scale Intelligence Quotient (FSIQ) were observed among males with the highest exposure to ethylparaben (EthPB). Regarding the behavioral level (BASC-3), the stratification by sex shows a higher likelihood, aggressiveness (OR = 6.08; p = 0.022), conduct problems (OR = 10.10; p = 0.010), behavioral symptom index (OR = 13.76; p = 0.012), and disruptive behavior index (OR = 11.45; p = 0.006) in males exposed to EthPB. In conclusion, our findings suggest that exposure to different parabens may be associated with differences in certain cognitive and behavioral domains assessed by standardized and validated tools (WISC-V and BASC-3). Moreover, sex-stratified analyses modified the relationship between paraben exposure and behavioral domains, reinforcing the presence of sex-specific effects. The design of the study does not allow us to establish causality between exposure to these EDCs and a neurotoxic effect. © 2025 The Authors</t>
        </is>
      </c>
      <c r="G1588" t="inlineStr">
        <is>
          <t>Unimodal</t>
        </is>
      </c>
      <c r="H1588" t="inlineStr">
        <is>
          <t>See abstract</t>
        </is>
      </c>
      <c r="I1588" t="inlineStr">
        <is>
          <t>See abstract</t>
        </is>
      </c>
      <c r="J1588" t="inlineStr">
        <is>
          <t>See abstract (AI/ML)</t>
        </is>
      </c>
      <c r="K1588" t="inlineStr">
        <is>
          <t>See abstract</t>
        </is>
      </c>
      <c r="L1588" t="n">
        <v>401</v>
      </c>
      <c r="M1588" t="inlineStr">
        <is>
          <t>See abstract</t>
        </is>
      </c>
      <c r="N1588" t="inlineStr">
        <is>
          <t>N≈401; details in abstract</t>
        </is>
      </c>
      <c r="O1588" t="inlineStr">
        <is>
          <t>Extracted from abstract: N≈401</t>
        </is>
      </c>
      <c r="P1588" t="inlineStr">
        <is>
          <t>See abstract</t>
        </is>
      </c>
      <c r="Q1588" t="inlineStr">
        <is>
          <t>See abstract</t>
        </is>
      </c>
      <c r="R1588" t="inlineStr">
        <is>
          <t>Not reviewed (not included)</t>
        </is>
      </c>
      <c r="S1588" t="inlineStr">
        <is>
          <t>Not reviewed (not included)</t>
        </is>
      </c>
      <c r="T1588" t="inlineStr">
        <is>
          <t>Abstract screening only. Non-ADHD Focused</t>
        </is>
      </c>
      <c r="U1588" t="inlineStr">
        <is>
          <t>EXCLUDE</t>
        </is>
      </c>
      <c r="V1588" t="inlineStr">
        <is>
          <t>E2-Not ADHD focused: Neither title nor abstract mentions ADHD or attention-deficit/hyperactivity</t>
        </is>
      </c>
      <c r="W1588" t="inlineStr">
        <is>
          <t>Excluded: Not ADHD Focused</t>
        </is>
      </c>
      <c r="X1588" t="inlineStr">
        <is>
          <t>Not assessed from abstract</t>
        </is>
      </c>
      <c r="Y1588" t="inlineStr">
        <is>
          <t>Scopus</t>
        </is>
      </c>
      <c r="Z1588" t="inlineStr">
        <is>
          <t>Not determined from abstract</t>
        </is>
      </c>
      <c r="AB1588" t="inlineStr">
        <is>
          <t>Not assessed (not included)</t>
        </is>
      </c>
      <c r="AC1588" t="inlineStr">
        <is>
          <t>Not assessed (not included)</t>
        </is>
      </c>
      <c r="AD1588" t="inlineStr">
        <is>
          <t>González-Palacios P.; Ramírez V.; González-Domenech P.; Monteagudo C.; Baca M.A.; Rivas A.; Zafra-Gómez A.</t>
        </is>
      </c>
      <c r="AF1588" t="inlineStr">
        <is>
          <t>Hybrid OA (Elsevier)</t>
        </is>
      </c>
      <c r="AH1588" t="inlineStr">
        <is>
          <t>Not assessed</t>
        </is>
      </c>
      <c r="AI1588" t="inlineStr">
        <is>
          <t>Not reported</t>
        </is>
      </c>
      <c r="AJ1588" t="inlineStr">
        <is>
          <t>Not reported</t>
        </is>
      </c>
      <c r="AK1588" t="inlineStr">
        <is>
          <t>Not reported</t>
        </is>
      </c>
      <c r="AL1588" t="inlineStr">
        <is>
          <t>Not reported</t>
        </is>
      </c>
      <c r="AM1588" t="inlineStr">
        <is>
          <t>Not reported</t>
        </is>
      </c>
      <c r="AN1588" t="inlineStr">
        <is>
          <t>Not reported</t>
        </is>
      </c>
      <c r="AO1588" t="inlineStr">
        <is>
          <t>Not reviewed</t>
        </is>
      </c>
      <c r="AP1588" t="inlineStr">
        <is>
          <t>Not reported</t>
        </is>
      </c>
      <c r="AQ1588" t="inlineStr">
        <is>
          <t>Not reported</t>
        </is>
      </c>
      <c r="AR1588" t="inlineStr">
        <is>
          <t>Not reported</t>
        </is>
      </c>
      <c r="AS1588" t="inlineStr">
        <is>
          <t>See abstract</t>
        </is>
      </c>
      <c r="AT1588" t="inlineStr">
        <is>
          <t>Not reviewed</t>
        </is>
      </c>
      <c r="AU1588" t="inlineStr">
        <is>
          <t>Not reviewed</t>
        </is>
      </c>
      <c r="AV1588" t="inlineStr">
        <is>
          <t>Not reviewed</t>
        </is>
      </c>
      <c r="AW1588" t="inlineStr">
        <is>
          <t>Not reviewed</t>
        </is>
      </c>
      <c r="AX1588" t="inlineStr">
        <is>
          <t>Not reported</t>
        </is>
      </c>
      <c r="AY1588" t="inlineStr">
        <is>
          <t>Not reported</t>
        </is>
      </c>
      <c r="AZ1588" t="inlineStr">
        <is>
          <t>Not reported</t>
        </is>
      </c>
      <c r="BA1588" t="inlineStr">
        <is>
          <t>Not reported</t>
        </is>
      </c>
      <c r="BB1588" t="inlineStr">
        <is>
          <t>Not reported</t>
        </is>
      </c>
      <c r="BC1588" t="inlineStr">
        <is>
          <t>Not reported</t>
        </is>
      </c>
      <c r="BD1588" t="inlineStr">
        <is>
          <t>Not reported</t>
        </is>
      </c>
      <c r="BE1588" t="inlineStr">
        <is>
          <t>Not reported</t>
        </is>
      </c>
      <c r="BF1588" t="inlineStr">
        <is>
          <t>Not reported</t>
        </is>
      </c>
      <c r="BG1588" t="inlineStr">
        <is>
          <t>Not reviewed (not included)</t>
        </is>
      </c>
      <c r="BH1588" t="inlineStr">
        <is>
          <t>N/A</t>
        </is>
      </c>
      <c r="BI1588" t="inlineStr">
        <is>
          <t>Not reviewed</t>
        </is>
      </c>
      <c r="BJ1588" t="inlineStr">
        <is>
          <t>Not reviewed</t>
        </is>
      </c>
      <c r="BK1588" t="inlineStr">
        <is>
          <t>Not reviewed</t>
        </is>
      </c>
      <c r="BL1588" t="inlineStr">
        <is>
          <t>Not reviewed</t>
        </is>
      </c>
      <c r="BM1588" t="inlineStr">
        <is>
          <t>Not reviewed (not included)</t>
        </is>
      </c>
      <c r="BN1588" t="inlineStr">
        <is>
          <t>Non-ADHD Focused - E2-Not ADHD focused: Neither title nor abstract mentions ADHD or attention-deficit/hyperactivity</t>
        </is>
      </c>
      <c r="BO1588" t="inlineStr">
        <is>
          <t>Abstract-level screening only</t>
        </is>
      </c>
      <c r="BP1588" t="inlineStr">
        <is>
          <t>Not reported</t>
        </is>
      </c>
    </row>
    <row r="1589">
      <c r="A1589" t="inlineStr">
        <is>
          <t>Leveraging Variational Autoencoder with Hippopotamus Optimizer-Based Dimensionality Reduction Model for Attention Deficit Hyperactivity Disorder Diagnosis Data</t>
        </is>
      </c>
      <c r="B1589" t="n">
        <v>2025</v>
      </c>
      <c r="C1589" t="inlineStr">
        <is>
          <t>Not checked</t>
        </is>
      </c>
      <c r="D1589" t="inlineStr">
        <is>
          <t>Not checked</t>
        </is>
      </c>
      <c r="E1589" t="inlineStr">
        <is>
          <t>10.54216/JISIOT.160107</t>
        </is>
      </c>
      <c r="F1589" t="inlineStr">
        <is>
          <t>Adverse Drug Reactions (ADRs) are very hazardous to patients. Thus, the detection of ADR intends to automatically distinguish, which is an intensive study for public health monitoring functions. Detecting ADRs is the most significant information to determine the patient’s opinion on some drugs. As patients can experience projected and occasionally unpredicted negative results from taking some drugs, late detection of ADRs may place life-threatening dangers to patients; posing significant financial, social, and legal consequences to the regulatory agencies and manufacturing companies. The usage of medical data, like states and electronic health records (EHR), became normal in offering a richer understanding of health services and assisti ng ADR analysis. Developments in deep learning (DL) and machine learning (ML) have made several analytic models have the potential to apply higher-dimensional data to predict adverse effects. In this study, we present a Hippopotamus Optimizer-Based Feature Selection for Adverse Drug Reaction Detection Using a Variational Autoencoder (HOFS-ADRDVAE) model. The main intention of the HOFS-ADRDVAE model is to provide an automatic system for the detection of ADR using state-of-the-art techniques. Initially, the data normalization stage employs min-max normalization for converting input data into a beneficial format. In addition, the feature selection process has been executed by the hippopotamus optimization (HO) algorithm. Besides, the proposed HOFS-ADRDVAE model designs a variational autoencoder (VAE) technique for the classification procedure. At last, the Hunger Games search (HGS) algorithm-based hyperparameter selection process is executed to optimize the classification results of the VAE system. A wide-ranging experiment was implemented to point out the performance of the HOFS-ADRDVAE method. The experimental outcomes specified that the HOFS-ADRDVAE model emphasized improvement over another existing method. © 2025, American Scientifi</t>
        </is>
      </c>
      <c r="G1589" t="inlineStr">
        <is>
          <t>Unimodal</t>
        </is>
      </c>
      <c r="H1589" t="inlineStr">
        <is>
          <t>See abstract</t>
        </is>
      </c>
      <c r="I1589" t="inlineStr">
        <is>
          <t>See abstract</t>
        </is>
      </c>
      <c r="J1589" t="inlineStr">
        <is>
          <t>See abstract (AI/ML)</t>
        </is>
      </c>
      <c r="K1589" t="inlineStr">
        <is>
          <t>See abstract</t>
        </is>
      </c>
      <c r="M1589" t="inlineStr">
        <is>
          <t>See abstract</t>
        </is>
      </c>
      <c r="N1589" t="inlineStr">
        <is>
          <t>See abstract</t>
        </is>
      </c>
      <c r="O1589" t="inlineStr">
        <is>
          <t>Not verified from abstract</t>
        </is>
      </c>
      <c r="P1589" t="inlineStr">
        <is>
          <t>See abstract</t>
        </is>
      </c>
      <c r="Q1589" t="inlineStr">
        <is>
          <t>See abstract</t>
        </is>
      </c>
      <c r="R1589" t="inlineStr">
        <is>
          <t>Not reviewed (not included)</t>
        </is>
      </c>
      <c r="S1589" t="inlineStr">
        <is>
          <t>Not reviewed (not included)</t>
        </is>
      </c>
      <c r="T1589" t="inlineStr">
        <is>
          <t>Abstract screening only. Not Selected for Final 95 (Pending Full Text Review)</t>
        </is>
      </c>
      <c r="U1589" t="inlineStr">
        <is>
          <t>EXCLUDE</t>
        </is>
      </c>
      <c r="V158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89" t="inlineStr">
        <is>
          <t>Excluded: Other Criterion</t>
        </is>
      </c>
      <c r="X1589" t="inlineStr">
        <is>
          <t>Not assessed from abstract</t>
        </is>
      </c>
      <c r="Y1589" t="inlineStr">
        <is>
          <t>Scopus</t>
        </is>
      </c>
      <c r="Z1589" t="inlineStr">
        <is>
          <t>Not determined from abstract</t>
        </is>
      </c>
      <c r="AB1589" t="inlineStr">
        <is>
          <t>Not assessed (not included)</t>
        </is>
      </c>
      <c r="AC1589" t="inlineStr">
        <is>
          <t>Not assessed (not included)</t>
        </is>
      </c>
      <c r="AD1589" t="inlineStr">
        <is>
          <t>Deepaletchumi N.; Mala R.</t>
        </is>
      </c>
      <c r="AF1589" t="inlineStr">
        <is>
          <t>Unknown - Verify via DOI</t>
        </is>
      </c>
      <c r="AH1589" t="inlineStr">
        <is>
          <t>Not assessed</t>
        </is>
      </c>
      <c r="AI1589" t="inlineStr">
        <is>
          <t>Not reported</t>
        </is>
      </c>
      <c r="AJ1589" t="inlineStr">
        <is>
          <t>Not reported</t>
        </is>
      </c>
      <c r="AK1589" t="inlineStr">
        <is>
          <t>Not reported</t>
        </is>
      </c>
      <c r="AL1589" t="inlineStr">
        <is>
          <t>Not reported</t>
        </is>
      </c>
      <c r="AM1589" t="inlineStr">
        <is>
          <t>Not reported</t>
        </is>
      </c>
      <c r="AN1589" t="inlineStr">
        <is>
          <t>Not reported</t>
        </is>
      </c>
      <c r="AO1589" t="inlineStr">
        <is>
          <t>Not reviewed</t>
        </is>
      </c>
      <c r="AP1589" t="inlineStr">
        <is>
          <t>Not reported</t>
        </is>
      </c>
      <c r="AQ1589" t="inlineStr">
        <is>
          <t>Not reported</t>
        </is>
      </c>
      <c r="AR1589" t="inlineStr">
        <is>
          <t>Not reported</t>
        </is>
      </c>
      <c r="AS1589" t="inlineStr">
        <is>
          <t>See abstract</t>
        </is>
      </c>
      <c r="AT1589" t="inlineStr">
        <is>
          <t>Not reviewed</t>
        </is>
      </c>
      <c r="AU1589" t="inlineStr">
        <is>
          <t>Not reviewed</t>
        </is>
      </c>
      <c r="AV1589" t="inlineStr">
        <is>
          <t>Not reviewed</t>
        </is>
      </c>
      <c r="AW1589" t="inlineStr">
        <is>
          <t>Not reviewed</t>
        </is>
      </c>
      <c r="AX1589" t="inlineStr">
        <is>
          <t>Not reported</t>
        </is>
      </c>
      <c r="AY1589" t="inlineStr">
        <is>
          <t>Not reported</t>
        </is>
      </c>
      <c r="AZ1589" t="inlineStr">
        <is>
          <t>Not reported</t>
        </is>
      </c>
      <c r="BA1589" t="inlineStr">
        <is>
          <t>Not reported</t>
        </is>
      </c>
      <c r="BB1589" t="inlineStr">
        <is>
          <t>Not reported</t>
        </is>
      </c>
      <c r="BC1589" t="inlineStr">
        <is>
          <t>Not reported</t>
        </is>
      </c>
      <c r="BD1589" t="inlineStr">
        <is>
          <t>Not reported</t>
        </is>
      </c>
      <c r="BE1589" t="inlineStr">
        <is>
          <t>Not reported</t>
        </is>
      </c>
      <c r="BF1589" t="inlineStr">
        <is>
          <t>Not reported</t>
        </is>
      </c>
      <c r="BG1589" t="inlineStr">
        <is>
          <t>Not reviewed (not included)</t>
        </is>
      </c>
      <c r="BH1589" t="inlineStr">
        <is>
          <t>N/A</t>
        </is>
      </c>
      <c r="BI1589" t="inlineStr">
        <is>
          <t>Not reviewed</t>
        </is>
      </c>
      <c r="BJ1589" t="inlineStr">
        <is>
          <t>Not reviewed</t>
        </is>
      </c>
      <c r="BK1589" t="inlineStr">
        <is>
          <t>Not reviewed</t>
        </is>
      </c>
      <c r="BL1589" t="inlineStr">
        <is>
          <t>Not reviewed</t>
        </is>
      </c>
      <c r="BM1589" t="inlineStr">
        <is>
          <t>Not reviewed (not included)</t>
        </is>
      </c>
      <c r="BN1589" t="inlineStr">
        <is>
          <t>Not Selected for Final 95 (Pending Full Text Review) - Candidate paper not selected for final 95: Passed abstract screening but not included in final selec</t>
        </is>
      </c>
      <c r="BO1589" t="inlineStr">
        <is>
          <t>Abstract-level screening only</t>
        </is>
      </c>
      <c r="BP1589" t="inlineStr">
        <is>
          <t>Not reported</t>
        </is>
      </c>
    </row>
    <row r="1590">
      <c r="A1590" t="inlineStr">
        <is>
          <t>Evaluating dimensionality reduction of comorbidities for predictive modeling in individuals with neurofibromatosis type 1</t>
        </is>
      </c>
      <c r="B1590" t="n">
        <v>2025</v>
      </c>
      <c r="C1590" t="inlineStr">
        <is>
          <t>Not checked</t>
        </is>
      </c>
      <c r="D1590" t="inlineStr">
        <is>
          <t>Not checked</t>
        </is>
      </c>
      <c r="E1590" t="inlineStr">
        <is>
          <t>10.1093/JAMIAOPEN/OOAE157</t>
        </is>
      </c>
      <c r="F1590" t="inlineStr">
        <is>
          <t>Objective: Dimensionality reduction techniques aim to enhance the performance of machine learning (ML) models by reducing noise and mitigating overfitting. We sought to compare the effect of different dimensionality reduction methods for comorbidity features extracted from electronic health records (EHRs) on the performance of ML models for predicting the development of various sub-phenotypes in children with Neurofibromatosis type 1 (NF1). Materials and Methods: EHR-derived data from pediatric subjects with a confirmed clinical diagnosis of NF1 were used to create 10 unique comorbidities code-derived feature sets by incorporating dimensionality reduction techniques using raw International Classification of Diseases codes, Clinical Classifications Software Refined, and Phecode mapping schemes. We compared the performance of logistic regression, XGBoost, and random forest models utilizing each feature set. Results: XGBoost-based predictive models were most successful at predicting NF1 sub-phenotypes. Overall, features based on domain knowledge-informed mapping schema performed better than unsupervised feature reduction methods. High-level features exhibited the worst performance across models and outcomes, suggesting excessive information loss with over-aggregation of features. Discussion: Model performance is significantly impacted by dimensionality reduction techniques and varies by specific ML algorithm and outcome being predicted. Automated methods using existing knowledge and ontology databases can effectively aggregate features extracted from EHRs. Conclusion: Dimensionality reduction through feature aggregation can enhance the performance of ML models, particularly in high-dimensional datasets with small sample sizes, commonly found in EHRs health applications. However, if not carefully optimized, it can lead to information loss and data oversimplification, potentially adversely affecting model performance.  © 2025 The Author(s).</t>
        </is>
      </c>
      <c r="G1590" t="inlineStr">
        <is>
          <t>Unimodal</t>
        </is>
      </c>
      <c r="H1590" t="inlineStr">
        <is>
          <t>See abstract</t>
        </is>
      </c>
      <c r="I1590" t="inlineStr">
        <is>
          <t>See abstract</t>
        </is>
      </c>
      <c r="J1590" t="inlineStr">
        <is>
          <t>See abstract (AI/ML)</t>
        </is>
      </c>
      <c r="K1590" t="inlineStr">
        <is>
          <t>See abstract</t>
        </is>
      </c>
      <c r="M1590" t="inlineStr">
        <is>
          <t>See abstract</t>
        </is>
      </c>
      <c r="N1590" t="inlineStr">
        <is>
          <t>See abstract</t>
        </is>
      </c>
      <c r="O1590" t="inlineStr">
        <is>
          <t>Not verified from abstract</t>
        </is>
      </c>
      <c r="P1590" t="inlineStr">
        <is>
          <t>See abstract</t>
        </is>
      </c>
      <c r="Q1590" t="inlineStr">
        <is>
          <t>See abstract</t>
        </is>
      </c>
      <c r="R1590" t="inlineStr">
        <is>
          <t>Not reviewed (not included)</t>
        </is>
      </c>
      <c r="S1590" t="inlineStr">
        <is>
          <t>Not reviewed (not included)</t>
        </is>
      </c>
      <c r="T1590" t="inlineStr">
        <is>
          <t>Abstract screening only. Non-ADHD Focused</t>
        </is>
      </c>
      <c r="U1590" t="inlineStr">
        <is>
          <t>EXCLUDE</t>
        </is>
      </c>
      <c r="V1590" t="inlineStr">
        <is>
          <t>E2-Not ADHD focused: Neither title nor abstract mentions ADHD or attention-deficit/hyperactivity</t>
        </is>
      </c>
      <c r="W1590" t="inlineStr">
        <is>
          <t>Excluded: Not ADHD Focused</t>
        </is>
      </c>
      <c r="X1590" t="inlineStr">
        <is>
          <t>Not assessed from abstract</t>
        </is>
      </c>
      <c r="Y1590" t="inlineStr">
        <is>
          <t>Scopus</t>
        </is>
      </c>
      <c r="Z1590" t="inlineStr">
        <is>
          <t>Not determined from abstract</t>
        </is>
      </c>
      <c r="AB1590" t="inlineStr">
        <is>
          <t>Not assessed (not included)</t>
        </is>
      </c>
      <c r="AC1590" t="inlineStr">
        <is>
          <t>Not assessed (not included)</t>
        </is>
      </c>
      <c r="AD1590" t="inlineStr">
        <is>
          <t>Gupta A.; Hillis E.; Oh I.Y.; Morris S.M.; Abrams Z.; Foraker R.E.; Gutmann D.H.; Payne P.R.O.</t>
        </is>
      </c>
      <c r="AF1590" t="inlineStr">
        <is>
          <t>Unknown - Verify via DOI</t>
        </is>
      </c>
      <c r="AH1590" t="inlineStr">
        <is>
          <t>Not assessed</t>
        </is>
      </c>
      <c r="AI1590" t="inlineStr">
        <is>
          <t>Not reported</t>
        </is>
      </c>
      <c r="AJ1590" t="inlineStr">
        <is>
          <t>Not reported</t>
        </is>
      </c>
      <c r="AK1590" t="inlineStr">
        <is>
          <t>Not reported</t>
        </is>
      </c>
      <c r="AL1590" t="inlineStr">
        <is>
          <t>Not reported</t>
        </is>
      </c>
      <c r="AM1590" t="inlineStr">
        <is>
          <t>Not reported</t>
        </is>
      </c>
      <c r="AN1590" t="inlineStr">
        <is>
          <t>Not reported</t>
        </is>
      </c>
      <c r="AO1590" t="inlineStr">
        <is>
          <t>Not reviewed</t>
        </is>
      </c>
      <c r="AP1590" t="inlineStr">
        <is>
          <t>Not reported</t>
        </is>
      </c>
      <c r="AQ1590" t="inlineStr">
        <is>
          <t>Not reported</t>
        </is>
      </c>
      <c r="AR1590" t="inlineStr">
        <is>
          <t>Not reported</t>
        </is>
      </c>
      <c r="AS1590" t="inlineStr">
        <is>
          <t>See abstract</t>
        </is>
      </c>
      <c r="AT1590" t="inlineStr">
        <is>
          <t>Not reviewed</t>
        </is>
      </c>
      <c r="AU1590" t="inlineStr">
        <is>
          <t>Not reviewed</t>
        </is>
      </c>
      <c r="AV1590" t="inlineStr">
        <is>
          <t>Not reviewed</t>
        </is>
      </c>
      <c r="AW1590" t="inlineStr">
        <is>
          <t>Not reviewed</t>
        </is>
      </c>
      <c r="AX1590" t="inlineStr">
        <is>
          <t>Not reported</t>
        </is>
      </c>
      <c r="AY1590" t="inlineStr">
        <is>
          <t>Not reported</t>
        </is>
      </c>
      <c r="AZ1590" t="inlineStr">
        <is>
          <t>Not reported</t>
        </is>
      </c>
      <c r="BA1590" t="inlineStr">
        <is>
          <t>Not reported</t>
        </is>
      </c>
      <c r="BB1590" t="inlineStr">
        <is>
          <t>Not reported</t>
        </is>
      </c>
      <c r="BC1590" t="inlineStr">
        <is>
          <t>Not reported</t>
        </is>
      </c>
      <c r="BD1590" t="inlineStr">
        <is>
          <t>Not reported</t>
        </is>
      </c>
      <c r="BE1590" t="inlineStr">
        <is>
          <t>Not reported</t>
        </is>
      </c>
      <c r="BF1590" t="inlineStr">
        <is>
          <t>Not reported</t>
        </is>
      </c>
      <c r="BG1590" t="inlineStr">
        <is>
          <t>Not reviewed (not included)</t>
        </is>
      </c>
      <c r="BH1590" t="inlineStr">
        <is>
          <t>N/A</t>
        </is>
      </c>
      <c r="BI1590" t="inlineStr">
        <is>
          <t>Not reviewed</t>
        </is>
      </c>
      <c r="BJ1590" t="inlineStr">
        <is>
          <t>Not reviewed</t>
        </is>
      </c>
      <c r="BK1590" t="inlineStr">
        <is>
          <t>Not reviewed</t>
        </is>
      </c>
      <c r="BL1590" t="inlineStr">
        <is>
          <t>Not reviewed</t>
        </is>
      </c>
      <c r="BM1590" t="inlineStr">
        <is>
          <t>Not reviewed (not included)</t>
        </is>
      </c>
      <c r="BN1590" t="inlineStr">
        <is>
          <t>Non-ADHD Focused - E2-Not ADHD focused: Neither title nor abstract mentions ADHD or attention-deficit/hyperactivity</t>
        </is>
      </c>
      <c r="BO1590" t="inlineStr">
        <is>
          <t>Abstract-level screening only</t>
        </is>
      </c>
      <c r="BP1590" t="inlineStr">
        <is>
          <t>Not reported</t>
        </is>
      </c>
    </row>
    <row r="1591">
      <c r="A1591" t="inlineStr">
        <is>
          <t>Examining attention- deficit/ hyperactivity disorder in endurance and ultra-endurance runners</t>
        </is>
      </c>
      <c r="B1591" t="n">
        <v>2026</v>
      </c>
      <c r="C1591" t="inlineStr">
        <is>
          <t>Not checked</t>
        </is>
      </c>
      <c r="D1591" t="inlineStr">
        <is>
          <t>Not checked</t>
        </is>
      </c>
      <c r="E1591" t="inlineStr">
        <is>
          <t>10.1016/J.ACTPSY.2025.106144</t>
        </is>
      </c>
      <c r="F1591" t="inlineStr">
        <is>
          <t>Background: Attention-deficit hyperactivity disorder (ADHD) is a multifactorial and complex neurodevelopmental disorder. Prevalence of ADHD in the general adult population is around 3.1 %, with little data available in athlete population suggesting rates of between 7 %–8 %. No data are available for endurance and ultra-endurance runners. Methods: Cross-sectional survey study in endurance (≥21.1 km to 42.2 km) and ultra-endurance runners (≥42.2 km), using the Adult Attention Deficit/Hyperactivity Disorder Self-Report Scale (ASRS-5) for screening for ADHD and assessing associated risk factors and sex differences using statistical and machine learning (ML) techniques. Results: A total of 601 runners participated (female n = 222; male n = 379; mean age 42.8 ± 10.1 years). Overall, 9.7 % of runners returned screening results above the cut off score from the ASRS-5 for ADHD, particularly half-marathon runners (14.8 %; n.s.) compared to marathon (8.0 %) and ultramarathon runners (8.7 %). No significant sex differences (female 10.8 % versus men 9.0 %) or differences in performance levels (elite (0.0 %) versus non-elite (10.1 %) runners) were observed. Age was the only statistically significant associated factor (p = 0.03), particularly in younger runners (under the age of 40 years). Conclusion: This study provides novel essential screening data on ADHD among endurance and ultra-endurance runners. The screening rates for ADHD traits exceed those found in previous studies with elite athletes and the general population. Clinical evaluation, using standard clinical criteria to verify the responses for a definitive diagnosis of ADHD is recommended, as well as increasing awareness of ADHD, education, support services and targeted interventions. Sports organizations, health professionals, and policymakers should implement systematic screening and education programs to address these concerns. © 2025 The Authors</t>
        </is>
      </c>
      <c r="G1591" t="inlineStr">
        <is>
          <t>Unimodal</t>
        </is>
      </c>
      <c r="H1591" t="inlineStr">
        <is>
          <t>See abstract</t>
        </is>
      </c>
      <c r="I1591" t="inlineStr">
        <is>
          <t>See abstract</t>
        </is>
      </c>
      <c r="J1591" t="inlineStr">
        <is>
          <t>See abstract (AI/ML)</t>
        </is>
      </c>
      <c r="K1591" t="inlineStr">
        <is>
          <t>See abstract</t>
        </is>
      </c>
      <c r="L1591" t="n">
        <v>222</v>
      </c>
      <c r="M1591" t="inlineStr">
        <is>
          <t>See abstract</t>
        </is>
      </c>
      <c r="N1591" t="inlineStr">
        <is>
          <t>N≈222; details in abstract</t>
        </is>
      </c>
      <c r="O1591" t="inlineStr">
        <is>
          <t>Extracted from abstract: N≈222</t>
        </is>
      </c>
      <c r="P1591" t="inlineStr">
        <is>
          <t>See abstract</t>
        </is>
      </c>
      <c r="Q1591" t="inlineStr">
        <is>
          <t>See abstract</t>
        </is>
      </c>
      <c r="R1591" t="inlineStr">
        <is>
          <t>Not reviewed (not included)</t>
        </is>
      </c>
      <c r="S1591" t="inlineStr">
        <is>
          <t>Not reviewed (not included)</t>
        </is>
      </c>
      <c r="T1591" t="inlineStr">
        <is>
          <t>Abstract screening only. Out of Date Range</t>
        </is>
      </c>
      <c r="U1591" t="inlineStr">
        <is>
          <t>EXCLUDE</t>
        </is>
      </c>
      <c r="V1591" t="inlineStr">
        <is>
          <t>E4-Year: Published 2026, outside 2019-2025 window</t>
        </is>
      </c>
      <c r="W1591" t="inlineStr">
        <is>
          <t>Out of Date Range</t>
        </is>
      </c>
      <c r="X1591" t="inlineStr">
        <is>
          <t>Not assessed from abstract</t>
        </is>
      </c>
      <c r="Y1591" t="inlineStr">
        <is>
          <t>Scopus</t>
        </is>
      </c>
      <c r="Z1591" t="inlineStr">
        <is>
          <t>Not determined from abstract</t>
        </is>
      </c>
      <c r="AB1591" t="inlineStr">
        <is>
          <t>Not assessed (not included)</t>
        </is>
      </c>
      <c r="AC1591" t="inlineStr">
        <is>
          <t>Not assessed (not included)</t>
        </is>
      </c>
      <c r="AD1591" t="inlineStr">
        <is>
          <t>Scheer V.; Valero D.; Valero E.; Weiss K.; Rosemann T.; Knechtle B.</t>
        </is>
      </c>
      <c r="AF1591" t="inlineStr">
        <is>
          <t>Hybrid OA (Elsevier)</t>
        </is>
      </c>
      <c r="AH1591" t="inlineStr">
        <is>
          <t>Not assessed</t>
        </is>
      </c>
      <c r="AI1591" t="inlineStr">
        <is>
          <t>Not reported</t>
        </is>
      </c>
      <c r="AJ1591" t="inlineStr">
        <is>
          <t>Not reported</t>
        </is>
      </c>
      <c r="AK1591" t="inlineStr">
        <is>
          <t>Not reported</t>
        </is>
      </c>
      <c r="AL1591" t="inlineStr">
        <is>
          <t>Not reported</t>
        </is>
      </c>
      <c r="AM1591" t="inlineStr">
        <is>
          <t>Not reported</t>
        </is>
      </c>
      <c r="AN1591" t="inlineStr">
        <is>
          <t>Not reported</t>
        </is>
      </c>
      <c r="AO1591" t="inlineStr">
        <is>
          <t>Not reviewed</t>
        </is>
      </c>
      <c r="AP1591" t="inlineStr">
        <is>
          <t>Not reported</t>
        </is>
      </c>
      <c r="AQ1591" t="inlineStr">
        <is>
          <t>Not reported</t>
        </is>
      </c>
      <c r="AR1591" t="inlineStr">
        <is>
          <t>Not reported</t>
        </is>
      </c>
      <c r="AS1591" t="inlineStr">
        <is>
          <t>See abstract</t>
        </is>
      </c>
      <c r="AT1591" t="inlineStr">
        <is>
          <t>Not reviewed</t>
        </is>
      </c>
      <c r="AU1591" t="inlineStr">
        <is>
          <t>Not reviewed</t>
        </is>
      </c>
      <c r="AV1591" t="inlineStr">
        <is>
          <t>Not reviewed</t>
        </is>
      </c>
      <c r="AW1591" t="inlineStr">
        <is>
          <t>Not reviewed</t>
        </is>
      </c>
      <c r="AX1591" t="inlineStr">
        <is>
          <t>Not reported</t>
        </is>
      </c>
      <c r="AY1591" t="inlineStr">
        <is>
          <t>Not reported</t>
        </is>
      </c>
      <c r="AZ1591" t="inlineStr">
        <is>
          <t>Not reported</t>
        </is>
      </c>
      <c r="BA1591" t="inlineStr">
        <is>
          <t>Not reported</t>
        </is>
      </c>
      <c r="BB1591" t="inlineStr">
        <is>
          <t>Not reported</t>
        </is>
      </c>
      <c r="BC1591" t="inlineStr">
        <is>
          <t>Not reported</t>
        </is>
      </c>
      <c r="BD1591" t="inlineStr">
        <is>
          <t>Not reported</t>
        </is>
      </c>
      <c r="BE1591" t="inlineStr">
        <is>
          <t>Not reported</t>
        </is>
      </c>
      <c r="BF1591" t="inlineStr">
        <is>
          <t>Not reported</t>
        </is>
      </c>
      <c r="BG1591" t="inlineStr">
        <is>
          <t>Not reviewed (not included)</t>
        </is>
      </c>
      <c r="BH1591" t="inlineStr">
        <is>
          <t>N/A</t>
        </is>
      </c>
      <c r="BI1591" t="inlineStr">
        <is>
          <t>Not reviewed</t>
        </is>
      </c>
      <c r="BJ1591" t="inlineStr">
        <is>
          <t>Not reviewed</t>
        </is>
      </c>
      <c r="BK1591" t="inlineStr">
        <is>
          <t>Not reviewed</t>
        </is>
      </c>
      <c r="BL1591" t="inlineStr">
        <is>
          <t>Not reviewed</t>
        </is>
      </c>
      <c r="BM1591" t="inlineStr">
        <is>
          <t>Not reviewed (not included)</t>
        </is>
      </c>
      <c r="BN1591" t="inlineStr">
        <is>
          <t>Out of Date Range - E4-Year: Published 2026, outside 2019-2025 window</t>
        </is>
      </c>
      <c r="BO1591" t="inlineStr">
        <is>
          <t>Abstract-level screening only</t>
        </is>
      </c>
      <c r="BP1591" t="inlineStr">
        <is>
          <t>Not reported</t>
        </is>
      </c>
    </row>
    <row r="1592">
      <c r="A1592" t="inlineStr">
        <is>
          <t>Deep Learning Approaches to Evaluating ADHD Using EEG Data: RNN, GRU, and LSTM Models</t>
        </is>
      </c>
      <c r="B1592" t="n">
        <v>2026</v>
      </c>
      <c r="C1592" t="inlineStr">
        <is>
          <t>Not checked</t>
        </is>
      </c>
      <c r="D1592" t="inlineStr">
        <is>
          <t>Not checked</t>
        </is>
      </c>
      <c r="E1592" t="inlineStr">
        <is>
          <t>10.1007/S13369-025-10984-3</t>
        </is>
      </c>
      <c r="F1592" t="inlineStr">
        <is>
          <t>Attention deficit/hyperactivity disorder (ADHD) is a neurodevelopmental disorder that can negatively affect daily functioning. In this study, we investigated EEG–based ADHD classification using recurrent neural network (RNN), gated recurrent unit (GRU), and long short–term memory (LSTM) models to explore potential neural features associated with underlying cognitive mechanisms. We analyzed EEG data from 61 children with ADHD and 60 healthy controls (aged 7–12 years) during a visual attention task. EEG signals were recorded from 19 channels at a sampling rate of 128 Hz. Prior to applying machine learning algorithms, the data were pre–processed using a 50 Hz notch filter, a band–pass filter with cut–off frequencies of 4–40 Hz, and independent component analysis (ICA). Feature extraction focused on spectral power across four frequency bands (theta, alpha, beta, and gamma), as well as the frontal–parietal theta–alpha ratio, mean, standard deviation (SD), entropy, and root mean square (RMS). RNN, GRU, and LSTM models were then evaluated and compared. The results showed that the LSTM model outperformed the other architectures, achieving an accuracy of 64.53% in distinguishing individuals with ADHD from controls. Consistent with well–documented ADHD–related deficits in executive functions and attention modulation, features from the frontal and parietal regions were the most discriminative. Overall, this study demonstrates the potential of machine–learning–based approaches for EEG–driven ADHD detection. © King Fahd University of Petroleum &amp; Minerals 2026.</t>
        </is>
      </c>
      <c r="G1592" t="inlineStr">
        <is>
          <t>Unimodal</t>
        </is>
      </c>
      <c r="H1592" t="inlineStr">
        <is>
          <t>See abstract</t>
        </is>
      </c>
      <c r="I1592" t="inlineStr">
        <is>
          <t>See abstract</t>
        </is>
      </c>
      <c r="J1592" t="inlineStr">
        <is>
          <t>See abstract (AI/ML)</t>
        </is>
      </c>
      <c r="K1592" t="inlineStr">
        <is>
          <t>See abstract</t>
        </is>
      </c>
      <c r="L1592" t="n">
        <v>61</v>
      </c>
      <c r="M1592" t="inlineStr">
        <is>
          <t>See abstract</t>
        </is>
      </c>
      <c r="N1592" t="inlineStr">
        <is>
          <t>N≈61; details in abstract</t>
        </is>
      </c>
      <c r="O1592" t="inlineStr">
        <is>
          <t>Extracted from abstract: N≈61</t>
        </is>
      </c>
      <c r="P1592" t="inlineStr">
        <is>
          <t>See abstract</t>
        </is>
      </c>
      <c r="Q1592" t="inlineStr">
        <is>
          <t>See abstract</t>
        </is>
      </c>
      <c r="R1592" t="inlineStr">
        <is>
          <t>Not reviewed (not included)</t>
        </is>
      </c>
      <c r="S1592" t="inlineStr">
        <is>
          <t>Not reviewed (not included)</t>
        </is>
      </c>
      <c r="T1592" t="inlineStr">
        <is>
          <t>Abstract screening only. Out of Date Range</t>
        </is>
      </c>
      <c r="U1592" t="inlineStr">
        <is>
          <t>EXCLUDE</t>
        </is>
      </c>
      <c r="V1592" t="inlineStr">
        <is>
          <t>E4-Year: Published 2026, outside 2019-2025 window</t>
        </is>
      </c>
      <c r="W1592" t="inlineStr">
        <is>
          <t>Out of Date Range</t>
        </is>
      </c>
      <c r="X1592" t="inlineStr">
        <is>
          <t>EXCLUDE</t>
        </is>
      </c>
      <c r="Y1592" t="inlineStr">
        <is>
          <t>Scopus</t>
        </is>
      </c>
      <c r="Z1592" t="inlineStr">
        <is>
          <t>Not determined from abstract</t>
        </is>
      </c>
      <c r="AB1592" t="inlineStr">
        <is>
          <t>Not assessed (not included)</t>
        </is>
      </c>
      <c r="AC1592" t="inlineStr">
        <is>
          <t>Not assessed (not included)</t>
        </is>
      </c>
      <c r="AD1592" t="inlineStr">
        <is>
          <t>AlQahtani N.J.; Gherbi M.; Al-Shaikhi A.; Mohandes M.A.</t>
        </is>
      </c>
      <c r="AF1592" t="inlineStr">
        <is>
          <t>Hybrid OA (Springer)</t>
        </is>
      </c>
      <c r="AH1592" t="inlineStr">
        <is>
          <t>Not assessed</t>
        </is>
      </c>
      <c r="AI1592" t="inlineStr">
        <is>
          <t>Not reported</t>
        </is>
      </c>
      <c r="AJ1592" t="n">
        <v>60</v>
      </c>
      <c r="AK1592" t="inlineStr">
        <is>
          <t>Not reported</t>
        </is>
      </c>
      <c r="AL1592" t="inlineStr">
        <is>
          <t>Not reported</t>
        </is>
      </c>
      <c r="AM1592" t="inlineStr">
        <is>
          <t>Not reported</t>
        </is>
      </c>
      <c r="AN1592" t="inlineStr">
        <is>
          <t>Not reported</t>
        </is>
      </c>
      <c r="AO1592" t="inlineStr">
        <is>
          <t>Not reviewed</t>
        </is>
      </c>
      <c r="AP1592" t="inlineStr">
        <is>
          <t>Not reported</t>
        </is>
      </c>
      <c r="AQ1592" t="inlineStr">
        <is>
          <t>Not reported</t>
        </is>
      </c>
      <c r="AR1592" t="inlineStr">
        <is>
          <t>Not reported</t>
        </is>
      </c>
      <c r="AS1592" t="inlineStr">
        <is>
          <t>See abstract</t>
        </is>
      </c>
      <c r="AT1592" t="inlineStr">
        <is>
          <t>Not reviewed</t>
        </is>
      </c>
      <c r="AU1592" t="inlineStr">
        <is>
          <t>Not reviewed</t>
        </is>
      </c>
      <c r="AV1592" t="inlineStr">
        <is>
          <t>Not reviewed</t>
        </is>
      </c>
      <c r="AW1592" t="inlineStr">
        <is>
          <t>Not reviewed</t>
        </is>
      </c>
      <c r="AX1592" t="inlineStr">
        <is>
          <t>Not reported</t>
        </is>
      </c>
      <c r="AY1592" t="inlineStr">
        <is>
          <t>Not reported</t>
        </is>
      </c>
      <c r="AZ1592" t="inlineStr">
        <is>
          <t>Not reported</t>
        </is>
      </c>
      <c r="BA1592" t="inlineStr">
        <is>
          <t>Not reported</t>
        </is>
      </c>
      <c r="BB1592" t="inlineStr">
        <is>
          <t>Not reported</t>
        </is>
      </c>
      <c r="BC1592" t="inlineStr">
        <is>
          <t>Not reported</t>
        </is>
      </c>
      <c r="BD1592" t="inlineStr">
        <is>
          <t>Not reported</t>
        </is>
      </c>
      <c r="BE1592" t="inlineStr">
        <is>
          <t>Not reported</t>
        </is>
      </c>
      <c r="BF1592" t="inlineStr">
        <is>
          <t>Not reported</t>
        </is>
      </c>
      <c r="BG1592" t="inlineStr">
        <is>
          <t>Not reviewed (not included)</t>
        </is>
      </c>
      <c r="BH1592" t="inlineStr">
        <is>
          <t>N/A</t>
        </is>
      </c>
      <c r="BI1592" t="inlineStr">
        <is>
          <t>Not reviewed</t>
        </is>
      </c>
      <c r="BJ1592" t="inlineStr">
        <is>
          <t>Not reviewed</t>
        </is>
      </c>
      <c r="BK1592" t="inlineStr">
        <is>
          <t>Not reviewed</t>
        </is>
      </c>
      <c r="BL1592" t="inlineStr">
        <is>
          <t>Not reviewed</t>
        </is>
      </c>
      <c r="BM1592" t="inlineStr">
        <is>
          <t>Not reviewed (not included)</t>
        </is>
      </c>
      <c r="BN1592" t="inlineStr">
        <is>
          <t>Out of Date Range - E4-Year: Published 2026, outside 2019-2025 window</t>
        </is>
      </c>
      <c r="BO1592" t="inlineStr">
        <is>
          <t>Abstract-level screening only</t>
        </is>
      </c>
      <c r="BP1592" t="inlineStr">
        <is>
          <t>Not reported</t>
        </is>
      </c>
    </row>
    <row r="1593">
      <c r="A1593" t="inlineStr">
        <is>
          <t>Machine learning on a smartphone-based CPT for ADHD prediction</t>
        </is>
      </c>
      <c r="B1593" t="n">
        <v>2025</v>
      </c>
      <c r="C1593" t="inlineStr">
        <is>
          <t>Not checked</t>
        </is>
      </c>
      <c r="D1593" t="inlineStr">
        <is>
          <t>Not checked</t>
        </is>
      </c>
      <c r="E1593" t="inlineStr">
        <is>
          <t>10.3389/FPSYT.2025.1564351</t>
        </is>
      </c>
      <c r="F1593" t="inlineStr">
        <is>
          <t>Objectives: Continuous Performance Tests (CPTs) are widely utilized as objective measures in the assessment of Attention-Deficit/Hyperactivity Disorder (ADHD). The integration of sensor data in smartphones has become increasingly common as a way of monitoring several behavioural indicators of mental health. Machine learning has started being utilized in the field of ADHD to improve diagnosis. This investigation explores (i) the feasibility of using smartphone devices to administer a CPT for ADHD assessment and (ii) whether data from built-in sensors in smartphone devices is useful for predicting a diagnosis. Methodology: The study uses data from a control group of neurotypical individuals and an ADHD cohort of unmedicated patients. The dataset is divided into a training and test set, and a machine learning model is developed using the training set. The model is trained by dividing features into four groups, Demographic, CPT, Face, and Motion, which are then sequentially added and evaluated on their ability to predict ADHD. Results: A total of 952 neurotypical individuals and 292 unmedicated ADHD patients were part of the study. The best performing model combines all feature groups by a sensitivity of 0.808, specificity of blue and area under the precision-recall curve (PR-AUC) of 0.799, with a considerable performance increase due to the phone sensor features addition. Results did not differ significantly by age group (6–11 and 12–60 years old) and sex. Conclusion: The study provides a robust machine-learning model that is based on a large control group together with an ADHD cohort. The experiments demonstrated that ADHD can be assessed with high accuracy using CPTs on smartphones. Integrating face-tracking and motion sensor data with CPT features further enhanced performance, indicating that data from a smartphone device can surpass the accuracy of traditional computer-based ADHD assessments. Copyright © 2025 Casals, Larsson and Hansen.</t>
        </is>
      </c>
      <c r="G1593" t="inlineStr">
        <is>
          <t>Unimodal</t>
        </is>
      </c>
      <c r="H1593" t="inlineStr">
        <is>
          <t>See abstract</t>
        </is>
      </c>
      <c r="I1593" t="inlineStr">
        <is>
          <t>See abstract</t>
        </is>
      </c>
      <c r="J1593" t="inlineStr">
        <is>
          <t>See abstract (AI/ML)</t>
        </is>
      </c>
      <c r="K1593" t="inlineStr">
        <is>
          <t>See abstract</t>
        </is>
      </c>
      <c r="M1593" t="inlineStr">
        <is>
          <t>See abstract</t>
        </is>
      </c>
      <c r="N1593" t="inlineStr">
        <is>
          <t>See abstract</t>
        </is>
      </c>
      <c r="O1593" t="inlineStr">
        <is>
          <t>Not verified from abstract</t>
        </is>
      </c>
      <c r="P1593" t="inlineStr">
        <is>
          <t>See abstract</t>
        </is>
      </c>
      <c r="Q1593" t="inlineStr">
        <is>
          <t>See abstract</t>
        </is>
      </c>
      <c r="R1593" t="inlineStr">
        <is>
          <t>Not reviewed (not included)</t>
        </is>
      </c>
      <c r="S1593" t="inlineStr">
        <is>
          <t>Not reviewed (not included)</t>
        </is>
      </c>
      <c r="T1593" t="inlineStr">
        <is>
          <t>Abstract screening only. Not Selected for Final 95 (Pending Full Text Review)</t>
        </is>
      </c>
      <c r="U1593" t="inlineStr">
        <is>
          <t>EXCLUDE</t>
        </is>
      </c>
      <c r="V159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93" t="inlineStr">
        <is>
          <t>Excluded: Other Criterion</t>
        </is>
      </c>
      <c r="X1593" t="inlineStr">
        <is>
          <t>Not assessed from abstract</t>
        </is>
      </c>
      <c r="Y1593" t="inlineStr">
        <is>
          <t>Scopus</t>
        </is>
      </c>
      <c r="Z1593" t="inlineStr">
        <is>
          <t>Not determined from abstract</t>
        </is>
      </c>
      <c r="AB1593" t="inlineStr">
        <is>
          <t>Not assessed (not included)</t>
        </is>
      </c>
      <c r="AC1593" t="inlineStr">
        <is>
          <t>Not assessed (not included)</t>
        </is>
      </c>
      <c r="AD1593" t="inlineStr">
        <is>
          <t>Casals N.; Larsson S.; Hansen M.</t>
        </is>
      </c>
      <c r="AF1593" t="inlineStr">
        <is>
          <t>Gold OA (Frontiers)</t>
        </is>
      </c>
      <c r="AH1593" t="inlineStr">
        <is>
          <t>Not assessed</t>
        </is>
      </c>
      <c r="AI1593" t="inlineStr">
        <is>
          <t>Not reported</t>
        </is>
      </c>
      <c r="AJ1593" t="n">
        <v>952</v>
      </c>
      <c r="AK1593" t="inlineStr">
        <is>
          <t>Not reported</t>
        </is>
      </c>
      <c r="AL1593" t="inlineStr">
        <is>
          <t>Not reported</t>
        </is>
      </c>
      <c r="AM1593" t="inlineStr">
        <is>
          <t>Not reported</t>
        </is>
      </c>
      <c r="AN1593" t="inlineStr">
        <is>
          <t>Not reported</t>
        </is>
      </c>
      <c r="AO1593" t="inlineStr">
        <is>
          <t>Not reviewed</t>
        </is>
      </c>
      <c r="AP1593" t="inlineStr">
        <is>
          <t>Not reported</t>
        </is>
      </c>
      <c r="AQ1593" t="inlineStr">
        <is>
          <t>Not reported</t>
        </is>
      </c>
      <c r="AR1593" t="inlineStr">
        <is>
          <t>Not reported</t>
        </is>
      </c>
      <c r="AS1593" t="inlineStr">
        <is>
          <t>See abstract</t>
        </is>
      </c>
      <c r="AT1593" t="inlineStr">
        <is>
          <t>Not reviewed</t>
        </is>
      </c>
      <c r="AU1593" t="inlineStr">
        <is>
          <t>Not reviewed</t>
        </is>
      </c>
      <c r="AV1593" t="inlineStr">
        <is>
          <t>Not reviewed</t>
        </is>
      </c>
      <c r="AW1593" t="inlineStr">
        <is>
          <t>Not reviewed</t>
        </is>
      </c>
      <c r="AX1593" t="inlineStr">
        <is>
          <t>Not reported</t>
        </is>
      </c>
      <c r="AY1593" t="inlineStr">
        <is>
          <t>Not reported</t>
        </is>
      </c>
      <c r="AZ1593" t="inlineStr">
        <is>
          <t>Not reported</t>
        </is>
      </c>
      <c r="BA1593" t="inlineStr">
        <is>
          <t>Not reported</t>
        </is>
      </c>
      <c r="BB1593" t="inlineStr">
        <is>
          <t>Not reported</t>
        </is>
      </c>
      <c r="BC1593" t="inlineStr">
        <is>
          <t>Not reported</t>
        </is>
      </c>
      <c r="BD1593" t="inlineStr">
        <is>
          <t>Not reported</t>
        </is>
      </c>
      <c r="BE1593" t="inlineStr">
        <is>
          <t>Not reported</t>
        </is>
      </c>
      <c r="BF1593" t="inlineStr">
        <is>
          <t>Not reported</t>
        </is>
      </c>
      <c r="BG1593" t="inlineStr">
        <is>
          <t>Not reviewed (not included)</t>
        </is>
      </c>
      <c r="BH1593" t="inlineStr">
        <is>
          <t>N/A</t>
        </is>
      </c>
      <c r="BI1593" t="inlineStr">
        <is>
          <t>Not reviewed</t>
        </is>
      </c>
      <c r="BJ1593" t="inlineStr">
        <is>
          <t>Not reviewed</t>
        </is>
      </c>
      <c r="BK1593" t="inlineStr">
        <is>
          <t>Not reviewed</t>
        </is>
      </c>
      <c r="BL1593" t="inlineStr">
        <is>
          <t>Not reviewed</t>
        </is>
      </c>
      <c r="BM1593" t="inlineStr">
        <is>
          <t>Not reviewed (not included)</t>
        </is>
      </c>
      <c r="BN1593" t="inlineStr">
        <is>
          <t>Not Selected for Final 95 (Pending Full Text Review) - Candidate paper not selected for final 95: Passed abstract screening but not included in final selec</t>
        </is>
      </c>
      <c r="BO1593" t="inlineStr">
        <is>
          <t>Abstract-level screening only</t>
        </is>
      </c>
      <c r="BP1593" t="inlineStr">
        <is>
          <t>Not reported</t>
        </is>
      </c>
    </row>
    <row r="1594">
      <c r="A1594" t="inlineStr">
        <is>
          <t>Identification and Connectomic Profiling of Concussion Using Bayesian Machine Learning</t>
        </is>
      </c>
      <c r="B1594" t="n">
        <v>2024</v>
      </c>
      <c r="C1594" t="inlineStr">
        <is>
          <t>Not checked</t>
        </is>
      </c>
      <c r="D1594" t="inlineStr">
        <is>
          <t>Not checked</t>
        </is>
      </c>
      <c r="E1594" t="inlineStr">
        <is>
          <t>10.1089/NEU.2023.0509</t>
        </is>
      </c>
      <c r="F1594" t="inlineStr">
        <is>
          <t>Accurate early diagnosis of concussion is useful to prevent sequelae and improve neurocognitive outcomes. Early after head impact, concussion diagnosis may be doubtful in persons whose neurological, neuroradiological, and/or neurocognitive examinations are equivocal. Such individuals can benefit from novel accurate assessments that complement clinical diagnostics. We introduce a Bayesian machine learning classifier to identify concussion through cortico-cortical connectome mapping from magnetic resonance imaging in persons with quasi-normal cognition and without neuroradiological findings. Classifier features are generated from connectivity matrices specifying the mean fractional anisotropy of white matter connections linking brain structures. Each connection’s saliency to classification was quantified by training individual classifier instantiations using a single feature type. The classifier was tested on a discovery sample of 92 healthy controls (HCs; 26 females, age l – r: 39.8 – 15.5 years) and 471 adult mTBI patients (158 females, age l – r: 38.4 – 5.9 years). Results were replicated in an independent validation sample of 256 HCs (149 females, age l – r: 55.3 – 12.1 years) and 126 patients with concussion (46 females, age l – r: 39.0 – 17.7 years). Classifier accuracy exceeds 99% in both samples, suggesting robust generalizability to new samples. Notably, 13 bilateral cortico-cortical connection pairs predict diagnostic status with accuracy exceeding 99% in both discovery and validation samples. Many such connection pairs are between prefrontal cortex structures, fronto-limbic and fronto-subcortical structures, and occipito-temporal structures in the ventral (‘‘what’’) visual stream. This and related connectivity form a highly salient network of brain connections that is particularly vulnerable to concussion. Because these connections are important in mediating cognitive control, memory, and attention, our findings explain the high frequency of cognitive distu</t>
        </is>
      </c>
      <c r="G1594" t="inlineStr">
        <is>
          <t>Unimodal</t>
        </is>
      </c>
      <c r="H1594" t="inlineStr">
        <is>
          <t>See abstract</t>
        </is>
      </c>
      <c r="I1594" t="inlineStr">
        <is>
          <t>See abstract</t>
        </is>
      </c>
      <c r="J1594" t="inlineStr">
        <is>
          <t>See abstract (AI/ML)</t>
        </is>
      </c>
      <c r="K1594" t="inlineStr">
        <is>
          <t>See abstract</t>
        </is>
      </c>
      <c r="L1594" t="n">
        <v>471</v>
      </c>
      <c r="M1594" t="inlineStr">
        <is>
          <t>See abstract</t>
        </is>
      </c>
      <c r="N1594" t="inlineStr">
        <is>
          <t>N≈471; details in abstract</t>
        </is>
      </c>
      <c r="O1594" t="inlineStr">
        <is>
          <t>Extracted from abstract: N≈471</t>
        </is>
      </c>
      <c r="P1594" t="inlineStr">
        <is>
          <t>See abstract</t>
        </is>
      </c>
      <c r="Q1594" t="inlineStr">
        <is>
          <t>See abstract</t>
        </is>
      </c>
      <c r="R1594" t="inlineStr">
        <is>
          <t>Not reviewed (not included)</t>
        </is>
      </c>
      <c r="S1594" t="inlineStr">
        <is>
          <t>Not reviewed (not included)</t>
        </is>
      </c>
      <c r="T1594" t="inlineStr">
        <is>
          <t>Abstract screening only. Non-ADHD Focused</t>
        </is>
      </c>
      <c r="U1594" t="inlineStr">
        <is>
          <t>EXCLUDE</t>
        </is>
      </c>
      <c r="V1594" t="inlineStr">
        <is>
          <t>E2-Not ADHD focused: Neither title nor abstract mentions ADHD or attention-deficit/hyperactivity</t>
        </is>
      </c>
      <c r="W1594" t="inlineStr">
        <is>
          <t>Excluded: Not ADHD Focused</t>
        </is>
      </c>
      <c r="X1594" t="inlineStr">
        <is>
          <t>Not assessed from abstract</t>
        </is>
      </c>
      <c r="Y1594" t="inlineStr">
        <is>
          <t>Scopus</t>
        </is>
      </c>
      <c r="Z1594" t="inlineStr">
        <is>
          <t>Not determined from abstract</t>
        </is>
      </c>
      <c r="AB1594" t="inlineStr">
        <is>
          <t>Not assessed (not included)</t>
        </is>
      </c>
      <c r="AC1594" t="inlineStr">
        <is>
          <t>Not assessed (not included)</t>
        </is>
      </c>
      <c r="AD1594" t="inlineStr">
        <is>
          <t>Hacker B.J.; Imms P.E.; Dharani A.M.; Zhu J.; Chowdhury N.F.; Chaudhari N.N.; Irimia A.</t>
        </is>
      </c>
      <c r="AF1594" t="inlineStr">
        <is>
          <t>Unknown - Verify via DOI</t>
        </is>
      </c>
      <c r="AH1594" t="inlineStr">
        <is>
          <t>Not assessed</t>
        </is>
      </c>
      <c r="AI1594" t="inlineStr">
        <is>
          <t>Not reported</t>
        </is>
      </c>
      <c r="AJ1594" t="n">
        <v>92</v>
      </c>
      <c r="AK1594" t="inlineStr">
        <is>
          <t>Not reported</t>
        </is>
      </c>
      <c r="AL1594" t="inlineStr">
        <is>
          <t>Not reported</t>
        </is>
      </c>
      <c r="AM1594" t="inlineStr">
        <is>
          <t>Not reported</t>
        </is>
      </c>
      <c r="AN1594" t="inlineStr">
        <is>
          <t>Not reported</t>
        </is>
      </c>
      <c r="AO1594" t="inlineStr">
        <is>
          <t>Not reviewed</t>
        </is>
      </c>
      <c r="AP1594" t="inlineStr">
        <is>
          <t>Not reported</t>
        </is>
      </c>
      <c r="AQ1594" t="inlineStr">
        <is>
          <t>Not reported</t>
        </is>
      </c>
      <c r="AR1594" t="inlineStr">
        <is>
          <t>Not reported</t>
        </is>
      </c>
      <c r="AS1594" t="inlineStr">
        <is>
          <t>See abstract</t>
        </is>
      </c>
      <c r="AT1594" t="inlineStr">
        <is>
          <t>Not reviewed</t>
        </is>
      </c>
      <c r="AU1594" t="inlineStr">
        <is>
          <t>Not reviewed</t>
        </is>
      </c>
      <c r="AV1594" t="inlineStr">
        <is>
          <t>Not reviewed</t>
        </is>
      </c>
      <c r="AW1594" t="inlineStr">
        <is>
          <t>Not reviewed</t>
        </is>
      </c>
      <c r="AX1594" t="inlineStr">
        <is>
          <t>Not reported</t>
        </is>
      </c>
      <c r="AY1594" t="inlineStr">
        <is>
          <t>Not reported</t>
        </is>
      </c>
      <c r="AZ1594" t="inlineStr">
        <is>
          <t>Not reported</t>
        </is>
      </c>
      <c r="BA1594" t="inlineStr">
        <is>
          <t>Not reported</t>
        </is>
      </c>
      <c r="BB1594" t="inlineStr">
        <is>
          <t>Not reported</t>
        </is>
      </c>
      <c r="BC1594" t="inlineStr">
        <is>
          <t>Not reported</t>
        </is>
      </c>
      <c r="BD1594" t="inlineStr">
        <is>
          <t>Not reported</t>
        </is>
      </c>
      <c r="BE1594" t="inlineStr">
        <is>
          <t>Not reported</t>
        </is>
      </c>
      <c r="BF1594" t="inlineStr">
        <is>
          <t>Not reported</t>
        </is>
      </c>
      <c r="BG1594" t="inlineStr">
        <is>
          <t>Not reviewed (not included)</t>
        </is>
      </c>
      <c r="BH1594" t="inlineStr">
        <is>
          <t>N/A</t>
        </is>
      </c>
      <c r="BI1594" t="inlineStr">
        <is>
          <t>Not reviewed</t>
        </is>
      </c>
      <c r="BJ1594" t="inlineStr">
        <is>
          <t>Not reviewed</t>
        </is>
      </c>
      <c r="BK1594" t="inlineStr">
        <is>
          <t>Not reviewed</t>
        </is>
      </c>
      <c r="BL1594" t="inlineStr">
        <is>
          <t>Not reviewed</t>
        </is>
      </c>
      <c r="BM1594" t="inlineStr">
        <is>
          <t>Not reviewed (not included)</t>
        </is>
      </c>
      <c r="BN1594" t="inlineStr">
        <is>
          <t>Non-ADHD Focused - E2-Not ADHD focused: Neither title nor abstract mentions ADHD or attention-deficit/hyperactivity</t>
        </is>
      </c>
      <c r="BO1594" t="inlineStr">
        <is>
          <t>Abstract-level screening only</t>
        </is>
      </c>
      <c r="BP1594" t="inlineStr">
        <is>
          <t>Not reported</t>
        </is>
      </c>
    </row>
    <row r="1595">
      <c r="A1595" t="inlineStr">
        <is>
          <t>Convolutional neural network framework for EEG-based ADHD diagnosis in children</t>
        </is>
      </c>
      <c r="B1595" t="n">
        <v>2024</v>
      </c>
      <c r="C1595" t="inlineStr">
        <is>
          <t>Not checked</t>
        </is>
      </c>
      <c r="D1595" t="inlineStr">
        <is>
          <t>Not checked</t>
        </is>
      </c>
      <c r="E1595" t="inlineStr">
        <is>
          <t>10.1007/S13755-024-00305-7</t>
        </is>
      </c>
      <c r="F1595" t="inlineStr">
        <is>
          <t>Purpose: Attention-deficit hyperactivity disorder (ADHD) stands as a significant psychiatric and neuro-developmental disorder with global prevalence. The prevalence of ADHD among school children in India is estimated to range from 5% to 8%. However, certain studies have reported higher prevalence rates, reaching as high as 11%. Utilizing electroencephalography (EEG) signals for the early detection and classification of ADHD in children is crucial. Methods: In this study, we introduce a CNN architecture characterized by its simplicity, comprising solely two convolutional layers. Our approach involves pre-processing EEG signals through a band-pass filter and segmenting them into 5-s frames. Following this, the frames undergo normalization and canonical correlation analysis. Subsequently, the proposed CNN architecture is employed for training and testing purposes. Results: Our methodology yields remarkable results, with 100% accuracy, sensitivity, and specificity when utilizing the complete 19-channel EEG signals for diagnosing ADHD in children. However, employing the entire set of EEG channels presents challenges related to the computational complexity. Therefore, we investigate the feasibility of using only frontal brain EEG channels for ADHD detection, which yields an accuracy of 99.08%. Conclusions: The proposed method yields high accuracy and is easy to implement, hence, it has the potential for widespread practical deployment to diagnose ADHD. © The Author(s), under exclusive licence to Springer Nature Switzerland AG 2024.</t>
        </is>
      </c>
      <c r="G1595" t="inlineStr">
        <is>
          <t>Unimodal</t>
        </is>
      </c>
      <c r="H1595" t="inlineStr">
        <is>
          <t>See abstract</t>
        </is>
      </c>
      <c r="I1595" t="inlineStr">
        <is>
          <t>See abstract</t>
        </is>
      </c>
      <c r="J1595" t="inlineStr">
        <is>
          <t>See abstract (AI/ML)</t>
        </is>
      </c>
      <c r="K1595" t="inlineStr">
        <is>
          <t>See abstract</t>
        </is>
      </c>
      <c r="M1595" t="inlineStr">
        <is>
          <t>See abstract</t>
        </is>
      </c>
      <c r="N1595" t="inlineStr">
        <is>
          <t>See abstract</t>
        </is>
      </c>
      <c r="O1595" t="inlineStr">
        <is>
          <t>Not verified from abstract</t>
        </is>
      </c>
      <c r="P1595" t="inlineStr">
        <is>
          <t>See abstract</t>
        </is>
      </c>
      <c r="Q1595" t="inlineStr">
        <is>
          <t>See abstract</t>
        </is>
      </c>
      <c r="R1595" t="inlineStr">
        <is>
          <t>Not reviewed (not included)</t>
        </is>
      </c>
      <c r="S1595" t="inlineStr">
        <is>
          <t>Not reviewed (not included)</t>
        </is>
      </c>
      <c r="T1595" t="inlineStr">
        <is>
          <t>Abstract screening only. Not Selected for Final 95 (Pending Full Text Review)</t>
        </is>
      </c>
      <c r="U1595" t="inlineStr">
        <is>
          <t>EXCLUDE</t>
        </is>
      </c>
      <c r="V159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95" t="inlineStr">
        <is>
          <t>Excluded: Other Criterion</t>
        </is>
      </c>
      <c r="X1595" t="inlineStr">
        <is>
          <t>Not assessed from abstract</t>
        </is>
      </c>
      <c r="Y1595" t="inlineStr">
        <is>
          <t>Scopus</t>
        </is>
      </c>
      <c r="Z1595" t="inlineStr">
        <is>
          <t>Not determined from abstract</t>
        </is>
      </c>
      <c r="AB1595" t="inlineStr">
        <is>
          <t>Not assessed (not included)</t>
        </is>
      </c>
      <c r="AC1595" t="inlineStr">
        <is>
          <t>Not assessed (not included)</t>
        </is>
      </c>
      <c r="AD1595" t="inlineStr">
        <is>
          <t>Hassan U.; Singhal A.</t>
        </is>
      </c>
      <c r="AF1595" t="inlineStr">
        <is>
          <t>Hybrid OA (Springer)</t>
        </is>
      </c>
      <c r="AH1595" t="inlineStr">
        <is>
          <t>Not assessed</t>
        </is>
      </c>
      <c r="AI1595" t="inlineStr">
        <is>
          <t>Not reported</t>
        </is>
      </c>
      <c r="AJ1595" t="inlineStr">
        <is>
          <t>Not reported</t>
        </is>
      </c>
      <c r="AK1595" t="inlineStr">
        <is>
          <t>Not reported</t>
        </is>
      </c>
      <c r="AL1595" t="inlineStr">
        <is>
          <t>Not reported</t>
        </is>
      </c>
      <c r="AM1595" t="inlineStr">
        <is>
          <t>Not reported</t>
        </is>
      </c>
      <c r="AN1595" t="inlineStr">
        <is>
          <t>Not reported</t>
        </is>
      </c>
      <c r="AO1595" t="inlineStr">
        <is>
          <t>Not reviewed</t>
        </is>
      </c>
      <c r="AP1595" t="inlineStr">
        <is>
          <t>Not reported</t>
        </is>
      </c>
      <c r="AQ1595" t="inlineStr">
        <is>
          <t>Not reported</t>
        </is>
      </c>
      <c r="AR1595" t="inlineStr">
        <is>
          <t>Not reported</t>
        </is>
      </c>
      <c r="AS1595" t="inlineStr">
        <is>
          <t>See abstract</t>
        </is>
      </c>
      <c r="AT1595" t="inlineStr">
        <is>
          <t>Not reviewed</t>
        </is>
      </c>
      <c r="AU1595" t="inlineStr">
        <is>
          <t>Not reviewed</t>
        </is>
      </c>
      <c r="AV1595" t="inlineStr">
        <is>
          <t>Not reviewed</t>
        </is>
      </c>
      <c r="AW1595" t="inlineStr">
        <is>
          <t>Not reviewed</t>
        </is>
      </c>
      <c r="AX1595" t="inlineStr">
        <is>
          <t>Not reported</t>
        </is>
      </c>
      <c r="AY1595" t="inlineStr">
        <is>
          <t>Not reported</t>
        </is>
      </c>
      <c r="AZ1595" t="inlineStr">
        <is>
          <t>Not reported</t>
        </is>
      </c>
      <c r="BA1595" t="inlineStr">
        <is>
          <t>Not reported</t>
        </is>
      </c>
      <c r="BB1595" t="inlineStr">
        <is>
          <t>Not reported</t>
        </is>
      </c>
      <c r="BC1595" t="inlineStr">
        <is>
          <t>Not reported</t>
        </is>
      </c>
      <c r="BD1595" t="inlineStr">
        <is>
          <t>Not reported</t>
        </is>
      </c>
      <c r="BE1595" t="inlineStr">
        <is>
          <t>Not reported</t>
        </is>
      </c>
      <c r="BF1595" t="inlineStr">
        <is>
          <t>Not reported</t>
        </is>
      </c>
      <c r="BG1595" t="inlineStr">
        <is>
          <t>Not reviewed (not included)</t>
        </is>
      </c>
      <c r="BH1595" t="inlineStr">
        <is>
          <t>N/A</t>
        </is>
      </c>
      <c r="BI1595" t="inlineStr">
        <is>
          <t>Not reviewed</t>
        </is>
      </c>
      <c r="BJ1595" t="inlineStr">
        <is>
          <t>Not reviewed</t>
        </is>
      </c>
      <c r="BK1595" t="inlineStr">
        <is>
          <t>Not reviewed</t>
        </is>
      </c>
      <c r="BL1595" t="inlineStr">
        <is>
          <t>Not reviewed</t>
        </is>
      </c>
      <c r="BM1595" t="inlineStr">
        <is>
          <t>Not reviewed (not included)</t>
        </is>
      </c>
      <c r="BN1595" t="inlineStr">
        <is>
          <t>Not Selected for Final 95 (Pending Full Text Review) - Candidate paper not selected for final 95: Passed abstract screening but not included in final selec</t>
        </is>
      </c>
      <c r="BO1595" t="inlineStr">
        <is>
          <t>Abstract-level screening only</t>
        </is>
      </c>
      <c r="BP1595" t="inlineStr">
        <is>
          <t>44</t>
        </is>
      </c>
    </row>
    <row r="1596">
      <c r="A1596" t="inlineStr">
        <is>
          <t>An explainable machine learning-based approach to predicting treatment response for neurofeedback in ADHD</t>
        </is>
      </c>
      <c r="B1596" t="n">
        <v>2025</v>
      </c>
      <c r="C1596" t="inlineStr">
        <is>
          <t>Not checked</t>
        </is>
      </c>
      <c r="D1596" t="inlineStr">
        <is>
          <t>Not checked</t>
        </is>
      </c>
      <c r="E1596" t="inlineStr">
        <is>
          <t>10.1038/S41598-025-27246-9</t>
        </is>
      </c>
      <c r="F1596" t="inlineStr">
        <is>
          <t>Attention-deficit hyperactivity disorder (ADHD) is a common neurodevelopmental disorder with serious long-term effects if untreated, emphasizing the need for early treatment given its neurobiological heterogeneity. This study introduces a novel explainable machine learning framework to predict neurofeedback treatment response for personalized ADHD intervention, offering transparent and clinically actionable insights. Seventy-eight features, including demographic, behavioral, and personality questionnaire data from 72 ADHD patients (aged 6–68) from the two-decades brainclinics (TDBRAIN) database, were used. First, a preliminary statistical analysis selected 20 features, comprising NEO five-factor inventory (NEO-FFI) questions, behavioral, and demographic data (age, education, sleep) for further analysis. Then, four feature reduction methods, mutual information, ReliefF, minimal-redundancy-maximal-relevance, and sequential forward selection (SFS), were utilized to select the best features. Five classifiers, random forest (RF), support vector machine, logistic regression, artificial neural network, and adaptive boosting, were used to predict neurofeedback treatment response in individuals with ADHD. Subsequently, shapley additive explanations (SHAP) values via TreeExplainer were crucial for interpretability, providing global feature importance and local explanations on model predictions. The results revealed that a hierarchical feature selection approach involved initial statistical filtering, followed by the SFS method, significantly improved the RF model’s discrimination to 88.3 ± 6.8% accuracy with just seven optimal features, including NEO-FFI questions and education. Notably, five of the seven SFS features were among SHAP’s top 10 most significant, demonstrating the internal consistency of the model and highlighting the features most critical to the model’s prediction. Therefore, this transparent machine learning approach achieves competitively higher prediction p</t>
        </is>
      </c>
      <c r="G1596" t="inlineStr">
        <is>
          <t>Unimodal</t>
        </is>
      </c>
      <c r="H1596" t="inlineStr">
        <is>
          <t>See abstract</t>
        </is>
      </c>
      <c r="I1596" t="inlineStr">
        <is>
          <t>See abstract</t>
        </is>
      </c>
      <c r="J1596" t="inlineStr">
        <is>
          <t>See abstract (AI/ML)</t>
        </is>
      </c>
      <c r="K1596" t="inlineStr">
        <is>
          <t>See abstract</t>
        </is>
      </c>
      <c r="L1596" t="n">
        <v>72</v>
      </c>
      <c r="M1596" t="inlineStr">
        <is>
          <t>See abstract</t>
        </is>
      </c>
      <c r="N1596" t="inlineStr">
        <is>
          <t>N≈72; details in abstract</t>
        </is>
      </c>
      <c r="O1596" t="inlineStr">
        <is>
          <t>Extracted from abstract: N≈72</t>
        </is>
      </c>
      <c r="P1596" t="inlineStr">
        <is>
          <t>See abstract</t>
        </is>
      </c>
      <c r="Q1596" t="inlineStr">
        <is>
          <t>See abstract</t>
        </is>
      </c>
      <c r="R1596" t="inlineStr">
        <is>
          <t>Not reviewed (not included)</t>
        </is>
      </c>
      <c r="S1596" t="inlineStr">
        <is>
          <t>Not reviewed (not included)</t>
        </is>
      </c>
      <c r="T1596" t="inlineStr">
        <is>
          <t>Abstract screening only. Treatment-Only Study</t>
        </is>
      </c>
      <c r="U1596" t="inlineStr">
        <is>
          <t>EXCLUDE</t>
        </is>
      </c>
      <c r="V1596" t="inlineStr">
        <is>
          <t>E1-Treatment Only: Primary focus is treatment response/outcome, not ADHD diagnosis or classification</t>
        </is>
      </c>
      <c r="W1596" t="inlineStr">
        <is>
          <t>Excluded: Treatment Study Not Diagnostic</t>
        </is>
      </c>
      <c r="X1596" t="inlineStr">
        <is>
          <t>EXCLUDE</t>
        </is>
      </c>
      <c r="Y1596" t="inlineStr">
        <is>
          <t>Scopus</t>
        </is>
      </c>
      <c r="Z1596" t="inlineStr">
        <is>
          <t>Not determined from abstract</t>
        </is>
      </c>
      <c r="AB1596" t="inlineStr">
        <is>
          <t>Not assessed (not included)</t>
        </is>
      </c>
      <c r="AC1596" t="inlineStr">
        <is>
          <t>Not assessed (not included)</t>
        </is>
      </c>
      <c r="AD1596" t="inlineStr">
        <is>
          <t>Hoseini R.; Shalbaf A.</t>
        </is>
      </c>
      <c r="AF1596" t="inlineStr">
        <is>
          <t>Gold OA (Nature Sci Reports)</t>
        </is>
      </c>
      <c r="AH1596" t="inlineStr">
        <is>
          <t>Not assessed</t>
        </is>
      </c>
      <c r="AI1596" t="n">
        <v>72</v>
      </c>
      <c r="AJ1596" t="inlineStr">
        <is>
          <t>Not reported</t>
        </is>
      </c>
      <c r="AK1596" t="inlineStr">
        <is>
          <t>Not reported</t>
        </is>
      </c>
      <c r="AL1596" t="inlineStr">
        <is>
          <t>Not reported</t>
        </is>
      </c>
      <c r="AM1596" t="inlineStr">
        <is>
          <t>Not reported</t>
        </is>
      </c>
      <c r="AN1596" t="inlineStr">
        <is>
          <t>Not reported</t>
        </is>
      </c>
      <c r="AO1596" t="inlineStr">
        <is>
          <t>Not reviewed</t>
        </is>
      </c>
      <c r="AP1596" t="inlineStr">
        <is>
          <t>Not reported</t>
        </is>
      </c>
      <c r="AQ1596" t="inlineStr">
        <is>
          <t>Not reported</t>
        </is>
      </c>
      <c r="AR1596" t="inlineStr">
        <is>
          <t>Not reported</t>
        </is>
      </c>
      <c r="AS1596" t="inlineStr">
        <is>
          <t>See abstract</t>
        </is>
      </c>
      <c r="AT1596" t="inlineStr">
        <is>
          <t>Not reviewed</t>
        </is>
      </c>
      <c r="AU1596" t="inlineStr">
        <is>
          <t>Not reviewed</t>
        </is>
      </c>
      <c r="AV1596" t="inlineStr">
        <is>
          <t>Not reviewed</t>
        </is>
      </c>
      <c r="AW1596" t="inlineStr">
        <is>
          <t>Not reviewed</t>
        </is>
      </c>
      <c r="AX1596" t="inlineStr">
        <is>
          <t>Not reported</t>
        </is>
      </c>
      <c r="AY1596" t="inlineStr">
        <is>
          <t>Not reported</t>
        </is>
      </c>
      <c r="AZ1596" t="inlineStr">
        <is>
          <t>Not reported</t>
        </is>
      </c>
      <c r="BA1596" t="inlineStr">
        <is>
          <t>Not reported</t>
        </is>
      </c>
      <c r="BB1596" t="inlineStr">
        <is>
          <t>Not reported</t>
        </is>
      </c>
      <c r="BC1596" t="inlineStr">
        <is>
          <t>Not reported</t>
        </is>
      </c>
      <c r="BD1596" t="inlineStr">
        <is>
          <t>Not reported</t>
        </is>
      </c>
      <c r="BE1596" t="inlineStr">
        <is>
          <t>Not reported</t>
        </is>
      </c>
      <c r="BF1596" t="inlineStr">
        <is>
          <t>Not reported</t>
        </is>
      </c>
      <c r="BG1596" t="inlineStr">
        <is>
          <t>Not reviewed (not included)</t>
        </is>
      </c>
      <c r="BH1596" t="inlineStr">
        <is>
          <t>N/A</t>
        </is>
      </c>
      <c r="BI1596" t="inlineStr">
        <is>
          <t>Not reviewed</t>
        </is>
      </c>
      <c r="BJ1596" t="inlineStr">
        <is>
          <t>Not reviewed</t>
        </is>
      </c>
      <c r="BK1596" t="inlineStr">
        <is>
          <t>Not reviewed</t>
        </is>
      </c>
      <c r="BL1596" t="inlineStr">
        <is>
          <t>Not reviewed</t>
        </is>
      </c>
      <c r="BM1596" t="inlineStr">
        <is>
          <t>Not reviewed (not included)</t>
        </is>
      </c>
      <c r="BN1596" t="inlineStr">
        <is>
          <t>Treatment-Only Study - E1-Treatment Only: Primary focus is treatment response/outcome, not ADHD diagnosis or classification</t>
        </is>
      </c>
      <c r="BO1596" t="inlineStr">
        <is>
          <t>Abstract-level screening only</t>
        </is>
      </c>
      <c r="BP1596" t="inlineStr">
        <is>
          <t>43162</t>
        </is>
      </c>
    </row>
    <row r="1597">
      <c r="A1597" t="inlineStr">
        <is>
          <t>A Deep Learning–Derived Transdiagnostic Signature Indexing Hypoarousal and Impulse Control: Implications for Treatment Prediction in Psychiatric Disorders</t>
        </is>
      </c>
      <c r="B1597" t="n">
        <v>2025</v>
      </c>
      <c r="C1597" t="inlineStr">
        <is>
          <t>Not checked</t>
        </is>
      </c>
      <c r="D1597" t="inlineStr">
        <is>
          <t>Not checked</t>
        </is>
      </c>
      <c r="E1597" t="inlineStr">
        <is>
          <t>10.1016/J.BPSC.2024.07.027</t>
        </is>
      </c>
      <c r="F1597" t="inlineStr">
        <is>
          <t>Background: Psychiatric disorders are traditionally classified within diagnostic categories, but this approach has limitations. The Research Domain Criteria (RDoC) constitute a research classification system for psychiatric disorders based on dimensions within domains that cut across these psychiatric diagnoses. The overall aim of RDoC is to better understand mental illness in terms of dysfunction in fundamental neurobiological and behavioral systems, leading to better diagnosis, prevention, and treatment. Methods: A unique electroencephalographic feature, referred to as spindling excessive beta, has been studied in relation to impulse control and sleep as part of the arousal/regulatory system RDoC domain. Here, we studied electroencephalographic frontal beta activity as a potential transdiagnostic biomarker capable of diagnosing and predicting impulse control and sleep problems. Results: We showed in the first dataset (n = 3279) that the probability of having spindling excessive beta, classified by a deep learning algorithm, was associated with poor sleep maintenance and low daytime impulse control. Furthermore, in 2 additional, independent datasets (iSPOT-A [International Study to Predict Optimized Treatment in ADHD], n = 336; iSPOT-D [International Study to Predict Optimized Treatment in Depression], n = 1008), we revealed that conventional frontocentral beta power and/or spindling excessive beta probability, referred to as Brainmarker-III, is associated with a diagnosis of attention-deficit/hyperactivity disorder, with remission to methylphenidate in children with attention-deficit/hyperactivity disorder in a sex-specific manner, and with remission to antidepressant medication in adults with major depressive disorder in a drug-specific manner. Conclusion: Our results demonstrate the value of the RDoC approach in psychiatry research for the discovery of biomarkers with diagnostic and treatment prediction capacities. © 2024 Society of Biological Psychiatry</t>
        </is>
      </c>
      <c r="G1597" t="inlineStr">
        <is>
          <t>Unimodal</t>
        </is>
      </c>
      <c r="H1597" t="inlineStr">
        <is>
          <t>See abstract</t>
        </is>
      </c>
      <c r="I1597" t="inlineStr">
        <is>
          <t>See abstract</t>
        </is>
      </c>
      <c r="J1597" t="inlineStr">
        <is>
          <t>See abstract (AI/ML)</t>
        </is>
      </c>
      <c r="K1597" t="inlineStr">
        <is>
          <t>See abstract</t>
        </is>
      </c>
      <c r="L1597" t="n">
        <v>3279</v>
      </c>
      <c r="M1597" t="inlineStr">
        <is>
          <t>See abstract</t>
        </is>
      </c>
      <c r="N1597" t="inlineStr">
        <is>
          <t>N≈3279; details in abstract</t>
        </is>
      </c>
      <c r="O1597" t="inlineStr">
        <is>
          <t>Extracted from abstract: N≈3279</t>
        </is>
      </c>
      <c r="P1597" t="inlineStr">
        <is>
          <t>See abstract</t>
        </is>
      </c>
      <c r="Q1597" t="inlineStr">
        <is>
          <t>See abstract</t>
        </is>
      </c>
      <c r="R1597" t="inlineStr">
        <is>
          <t>Not reviewed (not included)</t>
        </is>
      </c>
      <c r="S1597" t="inlineStr">
        <is>
          <t>Not reviewed (not included)</t>
        </is>
      </c>
      <c r="T1597" t="inlineStr">
        <is>
          <t>Abstract screening only. Not Selected for Final 95 (Pending Full Text Review)</t>
        </is>
      </c>
      <c r="U1597" t="inlineStr">
        <is>
          <t>EXCLUDE</t>
        </is>
      </c>
      <c r="V159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597" t="inlineStr">
        <is>
          <t>Excluded: Other Criterion</t>
        </is>
      </c>
      <c r="X1597" t="inlineStr">
        <is>
          <t>Not assessed from abstract</t>
        </is>
      </c>
      <c r="Y1597" t="inlineStr">
        <is>
          <t>Scopus</t>
        </is>
      </c>
      <c r="Z1597" t="inlineStr">
        <is>
          <t>Not determined from abstract</t>
        </is>
      </c>
      <c r="AB1597" t="inlineStr">
        <is>
          <t>Not assessed (not included)</t>
        </is>
      </c>
      <c r="AC1597" t="inlineStr">
        <is>
          <t>Not assessed (not included)</t>
        </is>
      </c>
      <c r="AD1597" t="inlineStr">
        <is>
          <t>Meijs H.; Luykx J.J.; van der Vinne N.; Breteler R.; Gordon E.; Sack A.T.; van Dijk H.; Arns M.</t>
        </is>
      </c>
      <c r="AF1597" t="inlineStr">
        <is>
          <t>Hybrid OA (Elsevier)</t>
        </is>
      </c>
      <c r="AH1597" t="inlineStr">
        <is>
          <t>Not assessed</t>
        </is>
      </c>
      <c r="AI1597" t="inlineStr">
        <is>
          <t>Not reported</t>
        </is>
      </c>
      <c r="AJ1597" t="inlineStr">
        <is>
          <t>Not reported</t>
        </is>
      </c>
      <c r="AK1597" t="inlineStr">
        <is>
          <t>Not reported</t>
        </is>
      </c>
      <c r="AL1597" t="inlineStr">
        <is>
          <t>Not reported</t>
        </is>
      </c>
      <c r="AM1597" t="inlineStr">
        <is>
          <t>Not reported</t>
        </is>
      </c>
      <c r="AN1597" t="inlineStr">
        <is>
          <t>Not reported</t>
        </is>
      </c>
      <c r="AO1597" t="inlineStr">
        <is>
          <t>Not reviewed</t>
        </is>
      </c>
      <c r="AP1597" t="inlineStr">
        <is>
          <t>Not reported</t>
        </is>
      </c>
      <c r="AQ1597" t="inlineStr">
        <is>
          <t>Not reported</t>
        </is>
      </c>
      <c r="AR1597" t="inlineStr">
        <is>
          <t>Not reported</t>
        </is>
      </c>
      <c r="AS1597" t="inlineStr">
        <is>
          <t>See abstract</t>
        </is>
      </c>
      <c r="AT1597" t="inlineStr">
        <is>
          <t>Not reviewed</t>
        </is>
      </c>
      <c r="AU1597" t="inlineStr">
        <is>
          <t>Not reviewed</t>
        </is>
      </c>
      <c r="AV1597" t="inlineStr">
        <is>
          <t>Not reviewed</t>
        </is>
      </c>
      <c r="AW1597" t="inlineStr">
        <is>
          <t>Not reviewed</t>
        </is>
      </c>
      <c r="AX1597" t="inlineStr">
        <is>
          <t>Not reported</t>
        </is>
      </c>
      <c r="AY1597" t="inlineStr">
        <is>
          <t>Not reported</t>
        </is>
      </c>
      <c r="AZ1597" t="inlineStr">
        <is>
          <t>Not reported</t>
        </is>
      </c>
      <c r="BA1597" t="inlineStr">
        <is>
          <t>Not reported</t>
        </is>
      </c>
      <c r="BB1597" t="inlineStr">
        <is>
          <t>Not reported</t>
        </is>
      </c>
      <c r="BC1597" t="inlineStr">
        <is>
          <t>Not reported</t>
        </is>
      </c>
      <c r="BD1597" t="inlineStr">
        <is>
          <t>Not reported</t>
        </is>
      </c>
      <c r="BE1597" t="inlineStr">
        <is>
          <t>Not reported</t>
        </is>
      </c>
      <c r="BF1597" t="inlineStr">
        <is>
          <t>Not reported</t>
        </is>
      </c>
      <c r="BG1597" t="inlineStr">
        <is>
          <t>Not reviewed (not included)</t>
        </is>
      </c>
      <c r="BH1597" t="inlineStr">
        <is>
          <t>N/A</t>
        </is>
      </c>
      <c r="BI1597" t="inlineStr">
        <is>
          <t>Not reviewed</t>
        </is>
      </c>
      <c r="BJ1597" t="inlineStr">
        <is>
          <t>Not reviewed</t>
        </is>
      </c>
      <c r="BK1597" t="inlineStr">
        <is>
          <t>Not reviewed</t>
        </is>
      </c>
      <c r="BL1597" t="inlineStr">
        <is>
          <t>Not reviewed</t>
        </is>
      </c>
      <c r="BM1597" t="inlineStr">
        <is>
          <t>Not reviewed (not included)</t>
        </is>
      </c>
      <c r="BN1597" t="inlineStr">
        <is>
          <t>Not Selected for Final 95 (Pending Full Text Review) - Candidate paper not selected for final 95: Passed abstract screening but not included in final selec</t>
        </is>
      </c>
      <c r="BO1597" t="inlineStr">
        <is>
          <t>Abstract-level screening only</t>
        </is>
      </c>
      <c r="BP1597" t="inlineStr">
        <is>
          <t>Not reported</t>
        </is>
      </c>
    </row>
    <row r="1598">
      <c r="A1598" t="inlineStr">
        <is>
          <t>Predicting Autism Spectrum Disorder in Children Using Glowworm Optimization With Extreme Learning Machine Networks</t>
        </is>
      </c>
      <c r="B1598" t="n">
        <v>2026</v>
      </c>
      <c r="C1598" t="inlineStr">
        <is>
          <t>Not checked</t>
        </is>
      </c>
      <c r="D1598" t="inlineStr">
        <is>
          <t>Not checked</t>
        </is>
      </c>
      <c r="E1598" t="inlineStr">
        <is>
          <t>10.1002/BRB3.71225</t>
        </is>
      </c>
      <c r="F1598" t="inlineStr">
        <is>
          <t>Purpose: The earlier prediction of autism spectrum disorder (ASD) placed a serious attention on ensuring the appropriate intervention to improve the child's behavioral, cognitive, and social development. The previous detection process is commonly time-intensive, subjective, and highly dependent on the clinical professions, which leads to limited accessibility in rural areas. The difficulties are addressed by introducing effective ASD detection systems, which provide a scalable, objective, and fast solution, reducing the challenges in the healthcare environment. Method: This work integrates the Glowworm Optimization with Extreme Learning Machine Networks (GO-ELMN) model to enhance the efficiency of ASD prediction. During the analysis, ASD screening data for children are collected and processed frequently to obtain behavioral, demographic, and medical features. The extracted features are processed by an extraction learning technique, in which the network hyperparameters are optimized using the glowworm optimization algorithm. The optimized classifier recognizes children's behavior by addressing the issues of limited and imbalanced data. Findings: The efficiency of the system is evaluated using experimental results, in which the system ensures high accuracy and convergence speed. Conclusion: The ASD detection model provides an interpretable, fast, and reliable solution that is effectively utilized in the pediatric healthcare domain. © 2026 The Author(s). Brain and Behavior published by Wiley Periodicals LLC.</t>
        </is>
      </c>
      <c r="G1598" t="inlineStr">
        <is>
          <t>Unimodal</t>
        </is>
      </c>
      <c r="H1598" t="inlineStr">
        <is>
          <t>See abstract</t>
        </is>
      </c>
      <c r="I1598" t="inlineStr">
        <is>
          <t>See abstract</t>
        </is>
      </c>
      <c r="J1598" t="inlineStr">
        <is>
          <t>See abstract (AI/ML)</t>
        </is>
      </c>
      <c r="K1598" t="inlineStr">
        <is>
          <t>See abstract</t>
        </is>
      </c>
      <c r="M1598" t="inlineStr">
        <is>
          <t>See abstract</t>
        </is>
      </c>
      <c r="N1598" t="inlineStr">
        <is>
          <t>See abstract</t>
        </is>
      </c>
      <c r="O1598" t="inlineStr">
        <is>
          <t>Not verified from abstract</t>
        </is>
      </c>
      <c r="P1598" t="inlineStr">
        <is>
          <t>See abstract</t>
        </is>
      </c>
      <c r="Q1598" t="inlineStr">
        <is>
          <t>See abstract</t>
        </is>
      </c>
      <c r="R1598" t="inlineStr">
        <is>
          <t>Not reviewed (not included)</t>
        </is>
      </c>
      <c r="S1598" t="inlineStr">
        <is>
          <t>Not reviewed (not included)</t>
        </is>
      </c>
      <c r="T1598" t="inlineStr">
        <is>
          <t>Abstract screening only. Out of Date Range</t>
        </is>
      </c>
      <c r="U1598" t="inlineStr">
        <is>
          <t>EXCLUDE</t>
        </is>
      </c>
      <c r="V1598" t="inlineStr">
        <is>
          <t>E4-Year: Published 2026, outside 2019-2025 window</t>
        </is>
      </c>
      <c r="W1598" t="inlineStr">
        <is>
          <t>Out of Date Range</t>
        </is>
      </c>
      <c r="X1598" t="inlineStr">
        <is>
          <t>Not assessed from abstract</t>
        </is>
      </c>
      <c r="Y1598" t="inlineStr">
        <is>
          <t>Scopus</t>
        </is>
      </c>
      <c r="Z1598" t="inlineStr">
        <is>
          <t>Not determined from abstract</t>
        </is>
      </c>
      <c r="AB1598" t="inlineStr">
        <is>
          <t>Not assessed (not included)</t>
        </is>
      </c>
      <c r="AC1598" t="inlineStr">
        <is>
          <t>Not assessed (not included)</t>
        </is>
      </c>
      <c r="AD1598" t="inlineStr">
        <is>
          <t>Govindarajan V.; Dutta A.K.; Shaikh Z.A.; Yousef A.; Anjum M.; Shahab S.</t>
        </is>
      </c>
      <c r="AF1598" t="inlineStr">
        <is>
          <t>Hybrid OA (Wiley)</t>
        </is>
      </c>
      <c r="AH1598" t="inlineStr">
        <is>
          <t>Not assessed</t>
        </is>
      </c>
      <c r="AI1598" t="inlineStr">
        <is>
          <t>Not reported</t>
        </is>
      </c>
      <c r="AJ1598" t="inlineStr">
        <is>
          <t>Not reported</t>
        </is>
      </c>
      <c r="AK1598" t="inlineStr">
        <is>
          <t>Not reported</t>
        </is>
      </c>
      <c r="AL1598" t="inlineStr">
        <is>
          <t>Not reported</t>
        </is>
      </c>
      <c r="AM1598" t="inlineStr">
        <is>
          <t>Not reported</t>
        </is>
      </c>
      <c r="AN1598" t="inlineStr">
        <is>
          <t>Not reported</t>
        </is>
      </c>
      <c r="AO1598" t="inlineStr">
        <is>
          <t>Not reviewed</t>
        </is>
      </c>
      <c r="AP1598" t="inlineStr">
        <is>
          <t>Not reported</t>
        </is>
      </c>
      <c r="AQ1598" t="inlineStr">
        <is>
          <t>Not reported</t>
        </is>
      </c>
      <c r="AR1598" t="inlineStr">
        <is>
          <t>Not reported</t>
        </is>
      </c>
      <c r="AS1598" t="inlineStr">
        <is>
          <t>See abstract</t>
        </is>
      </c>
      <c r="AT1598" t="inlineStr">
        <is>
          <t>Not reviewed</t>
        </is>
      </c>
      <c r="AU1598" t="inlineStr">
        <is>
          <t>Not reviewed</t>
        </is>
      </c>
      <c r="AV1598" t="inlineStr">
        <is>
          <t>Not reviewed</t>
        </is>
      </c>
      <c r="AW1598" t="inlineStr">
        <is>
          <t>Not reviewed</t>
        </is>
      </c>
      <c r="AX1598" t="inlineStr">
        <is>
          <t>Not reported</t>
        </is>
      </c>
      <c r="AY1598" t="inlineStr">
        <is>
          <t>Not reported</t>
        </is>
      </c>
      <c r="AZ1598" t="inlineStr">
        <is>
          <t>Not reported</t>
        </is>
      </c>
      <c r="BA1598" t="inlineStr">
        <is>
          <t>Not reported</t>
        </is>
      </c>
      <c r="BB1598" t="inlineStr">
        <is>
          <t>Not reported</t>
        </is>
      </c>
      <c r="BC1598" t="inlineStr">
        <is>
          <t>Not reported</t>
        </is>
      </c>
      <c r="BD1598" t="inlineStr">
        <is>
          <t>Not reported</t>
        </is>
      </c>
      <c r="BE1598" t="inlineStr">
        <is>
          <t>Not reported</t>
        </is>
      </c>
      <c r="BF1598" t="inlineStr">
        <is>
          <t>Not reported</t>
        </is>
      </c>
      <c r="BG1598" t="inlineStr">
        <is>
          <t>Not reviewed (not included)</t>
        </is>
      </c>
      <c r="BH1598" t="inlineStr">
        <is>
          <t>N/A</t>
        </is>
      </c>
      <c r="BI1598" t="inlineStr">
        <is>
          <t>Not reviewed</t>
        </is>
      </c>
      <c r="BJ1598" t="inlineStr">
        <is>
          <t>Not reviewed</t>
        </is>
      </c>
      <c r="BK1598" t="inlineStr">
        <is>
          <t>Not reviewed</t>
        </is>
      </c>
      <c r="BL1598" t="inlineStr">
        <is>
          <t>Not reviewed</t>
        </is>
      </c>
      <c r="BM1598" t="inlineStr">
        <is>
          <t>Not reviewed (not included)</t>
        </is>
      </c>
      <c r="BN1598" t="inlineStr">
        <is>
          <t>Out of Date Range - E4-Year: Published 2026, outside 2019-2025 window</t>
        </is>
      </c>
      <c r="BO1598" t="inlineStr">
        <is>
          <t>Abstract-level screening only</t>
        </is>
      </c>
      <c r="BP1598" t="inlineStr">
        <is>
          <t>Not reported</t>
        </is>
      </c>
    </row>
    <row r="1599">
      <c r="A1599" t="inlineStr">
        <is>
          <t>The status of MRI databases across the world focused on psychiatric and neurological disorders</t>
        </is>
      </c>
      <c r="B1599" t="n">
        <v>2024</v>
      </c>
      <c r="C1599" t="inlineStr">
        <is>
          <t>Not checked</t>
        </is>
      </c>
      <c r="D1599" t="inlineStr">
        <is>
          <t>Not checked</t>
        </is>
      </c>
      <c r="E1599" t="inlineStr">
        <is>
          <t>10.1111/PCN.13717</t>
        </is>
      </c>
      <c r="F1599" t="inlineStr">
        <is>
          <t>Neuroimaging databases for neuro-psychiatric disorders enable researchers to implement data-driven research approaches by providing access to rich data that can be used to study disease, build and validate machine learning models, and even redefine disease spectra. The importance of sharing large, multi-center, multi-disorder databases has gradually been recognized in order to truly translate brain imaging knowledge into real-world clinical practice. Here, we review MRI databases that share data globally to serve multiple psychiatric or neurological disorders. We found 42 datasets consisting of 23,293 samples from patients with psychiatry and neurological disorders and healthy controls; 1245 samples from mood disorders (major depressive disorder and bipolar disorder), 2015 samples from developmental disorders (autism spectrum disorder, attention-deficit hyperactivity disorder), 675 samples from schizophrenia, 1194 samples from Parkinson's disease, 5865 samples from dementia (including Alzheimer's disease), We recognize that large, multi-center databases should include governance processes that allow data to be shared across national boundaries. Addressing technical and regulatory issues of existing databases can lead to better design and implementation and improve data access for the research community. The current trend toward the development of shareable MRI databases will contribute to a better understanding of the pathophysiology, diagnosis and assessment, and development of early interventions for neuropsychiatric disorders. © 2024 The Author(s). Psychiatry and Clinical Neurosciences published by John Wiley &amp; Sons Australia, Ltd on behalf of Japanese Society of Psychiatry and Neurology.</t>
        </is>
      </c>
      <c r="G1599" t="inlineStr">
        <is>
          <t>Unimodal</t>
        </is>
      </c>
      <c r="H1599" t="inlineStr">
        <is>
          <t>See abstract</t>
        </is>
      </c>
      <c r="I1599" t="inlineStr">
        <is>
          <t>See abstract</t>
        </is>
      </c>
      <c r="J1599" t="inlineStr">
        <is>
          <t>See abstract (AI/ML)</t>
        </is>
      </c>
      <c r="K1599" t="inlineStr">
        <is>
          <t>See abstract</t>
        </is>
      </c>
      <c r="M1599" t="inlineStr">
        <is>
          <t>See abstract</t>
        </is>
      </c>
      <c r="N1599" t="inlineStr">
        <is>
          <t>See abstract</t>
        </is>
      </c>
      <c r="O1599" t="inlineStr">
        <is>
          <t>Not verified from abstract</t>
        </is>
      </c>
      <c r="P1599" t="inlineStr">
        <is>
          <t>See abstract</t>
        </is>
      </c>
      <c r="Q1599" t="inlineStr">
        <is>
          <t>See abstract</t>
        </is>
      </c>
      <c r="R1599" t="inlineStr">
        <is>
          <t>Not reviewed (not included)</t>
        </is>
      </c>
      <c r="S1599" t="inlineStr">
        <is>
          <t>Not reviewed (not included)</t>
        </is>
      </c>
      <c r="T1599" t="inlineStr">
        <is>
          <t>Abstract screening only. Non-ADHD Focused</t>
        </is>
      </c>
      <c r="U1599" t="inlineStr">
        <is>
          <t>EXCLUDE</t>
        </is>
      </c>
      <c r="V1599" t="inlineStr">
        <is>
          <t>E2-Not ADHD focused: Neither title nor abstract mentions ADHD or attention-deficit/hyperactivity</t>
        </is>
      </c>
      <c r="W1599" t="inlineStr">
        <is>
          <t>Excluded: Not ADHD Focused</t>
        </is>
      </c>
      <c r="X1599" t="inlineStr">
        <is>
          <t>Not assessed from abstract</t>
        </is>
      </c>
      <c r="Y1599" t="inlineStr">
        <is>
          <t>Scopus</t>
        </is>
      </c>
      <c r="Z1599" t="inlineStr">
        <is>
          <t>Not determined from abstract</t>
        </is>
      </c>
      <c r="AB1599" t="inlineStr">
        <is>
          <t>Not assessed (not included)</t>
        </is>
      </c>
      <c r="AC1599" t="inlineStr">
        <is>
          <t>Not assessed (not included)</t>
        </is>
      </c>
      <c r="AD1599" t="inlineStr">
        <is>
          <t>Tanaka S.C.; Kasai K.; Okamoto Y.; Koike S.; Hayashi T.; Yamashita A.; Yamashita O.; Johnstone T.; Pestilli F.; Doya K.; Okada G.; Shinzato H.; Itai E.; Takahara Y.; Takamiya A.; Nakamura M.; Itahashi T.; Aoki R.; Koizumi Y.; Shimizu M.; Miyata J.; Son S.; Aki M.; Okada N.; Morita S.; Sawamoto N.; Abe M.; Oi Y.; Sajima K.; Kamagata K.; Hirose M.; Aoshima Y.; Hamatani S.; Nohara N.; Funaba M.; Noda T.; Inoue K.; Hirano J.; Mimura M.; Takahashi H.; Hattori N.; Sekiguchi A.; Kawato M.; Hanakawa T.</t>
        </is>
      </c>
      <c r="AF1599" t="inlineStr">
        <is>
          <t>Gold OA (PLOS)</t>
        </is>
      </c>
      <c r="AH1599" t="inlineStr">
        <is>
          <t>Not assessed</t>
        </is>
      </c>
      <c r="AI1599" t="inlineStr">
        <is>
          <t>Not reported</t>
        </is>
      </c>
      <c r="AJ1599" t="inlineStr">
        <is>
          <t>Not reported</t>
        </is>
      </c>
      <c r="AK1599" t="inlineStr">
        <is>
          <t>Not reported</t>
        </is>
      </c>
      <c r="AL1599" t="inlineStr">
        <is>
          <t>Not reported</t>
        </is>
      </c>
      <c r="AM1599" t="inlineStr">
        <is>
          <t>Not reported</t>
        </is>
      </c>
      <c r="AN1599" t="inlineStr">
        <is>
          <t>Not reported</t>
        </is>
      </c>
      <c r="AO1599" t="inlineStr">
        <is>
          <t>Not reviewed</t>
        </is>
      </c>
      <c r="AP1599" t="inlineStr">
        <is>
          <t>Not reported</t>
        </is>
      </c>
      <c r="AQ1599" t="inlineStr">
        <is>
          <t>Not reported</t>
        </is>
      </c>
      <c r="AR1599" t="inlineStr">
        <is>
          <t>Not reported</t>
        </is>
      </c>
      <c r="AS1599" t="inlineStr">
        <is>
          <t>See abstract</t>
        </is>
      </c>
      <c r="AT1599" t="inlineStr">
        <is>
          <t>Not reviewed</t>
        </is>
      </c>
      <c r="AU1599" t="inlineStr">
        <is>
          <t>Not reviewed</t>
        </is>
      </c>
      <c r="AV1599" t="inlineStr">
        <is>
          <t>Not reviewed</t>
        </is>
      </c>
      <c r="AW1599" t="inlineStr">
        <is>
          <t>Not reviewed</t>
        </is>
      </c>
      <c r="AX1599" t="inlineStr">
        <is>
          <t>Not reported</t>
        </is>
      </c>
      <c r="AY1599" t="inlineStr">
        <is>
          <t>Not reported</t>
        </is>
      </c>
      <c r="AZ1599" t="inlineStr">
        <is>
          <t>Not reported</t>
        </is>
      </c>
      <c r="BA1599" t="inlineStr">
        <is>
          <t>Not reported</t>
        </is>
      </c>
      <c r="BB1599" t="inlineStr">
        <is>
          <t>Not reported</t>
        </is>
      </c>
      <c r="BC1599" t="inlineStr">
        <is>
          <t>Not reported</t>
        </is>
      </c>
      <c r="BD1599" t="inlineStr">
        <is>
          <t>Not reported</t>
        </is>
      </c>
      <c r="BE1599" t="inlineStr">
        <is>
          <t>Not reported</t>
        </is>
      </c>
      <c r="BF1599" t="inlineStr">
        <is>
          <t>Not reported</t>
        </is>
      </c>
      <c r="BG1599" t="inlineStr">
        <is>
          <t>Not reviewed (not included)</t>
        </is>
      </c>
      <c r="BH1599" t="inlineStr">
        <is>
          <t>N/A</t>
        </is>
      </c>
      <c r="BI1599" t="inlineStr">
        <is>
          <t>Not reviewed</t>
        </is>
      </c>
      <c r="BJ1599" t="inlineStr">
        <is>
          <t>Not reviewed</t>
        </is>
      </c>
      <c r="BK1599" t="inlineStr">
        <is>
          <t>Not reviewed</t>
        </is>
      </c>
      <c r="BL1599" t="inlineStr">
        <is>
          <t>Not reviewed</t>
        </is>
      </c>
      <c r="BM1599" t="inlineStr">
        <is>
          <t>Not reviewed (not included)</t>
        </is>
      </c>
      <c r="BN1599" t="inlineStr">
        <is>
          <t>Non-ADHD Focused - E2-Not ADHD focused: Neither title nor abstract mentions ADHD or attention-deficit/hyperactivity</t>
        </is>
      </c>
      <c r="BO1599" t="inlineStr">
        <is>
          <t>Abstract-level screening only</t>
        </is>
      </c>
      <c r="BP1599" t="inlineStr">
        <is>
          <t>Not reported</t>
        </is>
      </c>
    </row>
    <row r="1600">
      <c r="A1600" t="inlineStr">
        <is>
          <t>Multivariable machine learning prediction of risky alcohol use in contemporary youth</t>
        </is>
      </c>
      <c r="B1600" t="n">
        <v>2025</v>
      </c>
      <c r="C1600" t="inlineStr">
        <is>
          <t>Not checked</t>
        </is>
      </c>
      <c r="D1600" t="inlineStr">
        <is>
          <t>Not checked</t>
        </is>
      </c>
      <c r="E1600" t="inlineStr">
        <is>
          <t>10.1111/ADD.70145</t>
        </is>
      </c>
      <c r="F1600" t="inlineStr">
        <is>
          <t>Background and aims: Risky alcohol use in young adulthood is a significant public health concern. Understanding the predictors of risky drinking during this period is essential for prevention. This study aimed to measure the predictive accuracy of ensemble machine learning and identify the most important predictors of risky alcohol use in early adulthood. Design and setting: Secondary analysis of the Longitudinal Study of Australian Children, an Australian national longitudinal cohort study. Participants: A total of 4983 children, aged 4–5 years in 2004 (Wave 1), followed up for eight waves (to age 18/19 in 2018). Measurements: Risky alcohol use was measured at age 18 and defined as more than 10 standard drinks per week, as per Australian National guidelines. Predictors from multiple domains—sociodemographic, adolescent substance use, adolescent mental health and behaviours, parental mental health and substance use, school factors, peer influences, parenting practices and parental stress—were included, measured from Wave 1 to 7. The SuperLearner package in R was used to test a series of models [regularised regression (LASSO, ridge and elastic net), random forest and kernel support vector machine (SVM)] using nested 10-fold cross-validation to identify the overall predictive ability of the model (measured by area under the curve; AUC) and the most important predictors of risky alcohol use across childhood and adolescence. Predictor importance was derived by normalising algorithm-specific scores per fold, weighting them by SuperLearner coefficients and aggregating across folds to rank predictors by mean weighted importance on a scale of 0 to 1 (higher scores indicating greater importance). Findings: The ensemble model showed good prediction on the test set, with an AUC of 0.792, a slight improvement over any single algorithm (AUC = 0.783 for the best performing individual algorithm). The most important predictors were weekly drinking at the previous wave (mean weighte</t>
        </is>
      </c>
      <c r="G1600" t="inlineStr">
        <is>
          <t>Unimodal</t>
        </is>
      </c>
      <c r="H1600" t="inlineStr">
        <is>
          <t>See abstract</t>
        </is>
      </c>
      <c r="I1600" t="inlineStr">
        <is>
          <t>See abstract</t>
        </is>
      </c>
      <c r="J1600" t="inlineStr">
        <is>
          <t>See abstract (AI/ML)</t>
        </is>
      </c>
      <c r="K1600" t="inlineStr">
        <is>
          <t>See abstract</t>
        </is>
      </c>
      <c r="L1600" t="n">
        <v>4983</v>
      </c>
      <c r="M1600" t="inlineStr">
        <is>
          <t>See abstract</t>
        </is>
      </c>
      <c r="N1600" t="inlineStr">
        <is>
          <t>N≈4983; details in abstract</t>
        </is>
      </c>
      <c r="O1600" t="inlineStr">
        <is>
          <t>Extracted from abstract: N≈4983</t>
        </is>
      </c>
      <c r="P1600" t="inlineStr">
        <is>
          <t>See abstract</t>
        </is>
      </c>
      <c r="Q1600" t="inlineStr">
        <is>
          <t>See abstract</t>
        </is>
      </c>
      <c r="R1600" t="inlineStr">
        <is>
          <t>Not reviewed (not included)</t>
        </is>
      </c>
      <c r="S1600" t="inlineStr">
        <is>
          <t>Not reviewed (not included)</t>
        </is>
      </c>
      <c r="T1600" t="inlineStr">
        <is>
          <t>Abstract screening only. Not Selected for Final 95 (Pending Full Text Review)</t>
        </is>
      </c>
      <c r="U1600" t="inlineStr">
        <is>
          <t>EXCLUDE</t>
        </is>
      </c>
      <c r="V16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00" t="inlineStr">
        <is>
          <t>Excluded: Other Criterion</t>
        </is>
      </c>
      <c r="X1600" t="inlineStr">
        <is>
          <t>Not assessed from abstract</t>
        </is>
      </c>
      <c r="Y1600" t="inlineStr">
        <is>
          <t>Scopus</t>
        </is>
      </c>
      <c r="Z1600" t="inlineStr">
        <is>
          <t>Not determined from abstract</t>
        </is>
      </c>
      <c r="AB1600" t="inlineStr">
        <is>
          <t>Not assessed (not included)</t>
        </is>
      </c>
      <c r="AC1600" t="inlineStr">
        <is>
          <t>Not assessed (not included)</t>
        </is>
      </c>
      <c r="AD1600" t="inlineStr">
        <is>
          <t>Grummitt L.; Visontay R.; Clare P.; Slade T.; Birrell L.</t>
        </is>
      </c>
      <c r="AF1600" t="inlineStr">
        <is>
          <t>Unknown - Verify via DOI</t>
        </is>
      </c>
      <c r="AH1600" t="inlineStr">
        <is>
          <t>Not assessed</t>
        </is>
      </c>
      <c r="AI1600" t="inlineStr">
        <is>
          <t>Not reported</t>
        </is>
      </c>
      <c r="AJ1600" t="inlineStr">
        <is>
          <t>Not reported</t>
        </is>
      </c>
      <c r="AK1600" t="inlineStr">
        <is>
          <t>Not reported</t>
        </is>
      </c>
      <c r="AL1600" t="inlineStr">
        <is>
          <t>Not reported</t>
        </is>
      </c>
      <c r="AM1600" t="inlineStr">
        <is>
          <t>Not reported</t>
        </is>
      </c>
      <c r="AN1600" t="inlineStr">
        <is>
          <t>Not reported</t>
        </is>
      </c>
      <c r="AO1600" t="inlineStr">
        <is>
          <t>Not reviewed</t>
        </is>
      </c>
      <c r="AP1600" t="inlineStr">
        <is>
          <t>Not reported</t>
        </is>
      </c>
      <c r="AQ1600" t="inlineStr">
        <is>
          <t>Not reported</t>
        </is>
      </c>
      <c r="AR1600" t="inlineStr">
        <is>
          <t>Not reported</t>
        </is>
      </c>
      <c r="AS1600" t="inlineStr">
        <is>
          <t>See abstract</t>
        </is>
      </c>
      <c r="AT1600" t="inlineStr">
        <is>
          <t>Not reviewed</t>
        </is>
      </c>
      <c r="AU1600" t="inlineStr">
        <is>
          <t>Not reviewed</t>
        </is>
      </c>
      <c r="AV1600" t="inlineStr">
        <is>
          <t>Not reviewed</t>
        </is>
      </c>
      <c r="AW1600" t="inlineStr">
        <is>
          <t>Not reviewed</t>
        </is>
      </c>
      <c r="AX1600" t="inlineStr">
        <is>
          <t>Not reported</t>
        </is>
      </c>
      <c r="AY1600" t="inlineStr">
        <is>
          <t>Not reported</t>
        </is>
      </c>
      <c r="AZ1600" t="inlineStr">
        <is>
          <t>Not reported</t>
        </is>
      </c>
      <c r="BA1600" t="inlineStr">
        <is>
          <t>Not reported</t>
        </is>
      </c>
      <c r="BB1600" t="inlineStr">
        <is>
          <t>Not reported</t>
        </is>
      </c>
      <c r="BC1600" t="inlineStr">
        <is>
          <t>Not reported</t>
        </is>
      </c>
      <c r="BD1600" t="inlineStr">
        <is>
          <t>Not reported</t>
        </is>
      </c>
      <c r="BE1600" t="inlineStr">
        <is>
          <t>Not reported</t>
        </is>
      </c>
      <c r="BF1600" t="inlineStr">
        <is>
          <t>Not reported</t>
        </is>
      </c>
      <c r="BG1600" t="inlineStr">
        <is>
          <t>Not reviewed (not included)</t>
        </is>
      </c>
      <c r="BH1600" t="inlineStr">
        <is>
          <t>N/A</t>
        </is>
      </c>
      <c r="BI1600" t="inlineStr">
        <is>
          <t>Not reviewed</t>
        </is>
      </c>
      <c r="BJ1600" t="inlineStr">
        <is>
          <t>Not reviewed</t>
        </is>
      </c>
      <c r="BK1600" t="inlineStr">
        <is>
          <t>Not reviewed</t>
        </is>
      </c>
      <c r="BL1600" t="inlineStr">
        <is>
          <t>Not reviewed</t>
        </is>
      </c>
      <c r="BM1600" t="inlineStr">
        <is>
          <t>Not reviewed (not included)</t>
        </is>
      </c>
      <c r="BN1600" t="inlineStr">
        <is>
          <t>Not Selected for Final 95 (Pending Full Text Review) - Candidate paper not selected for final 95: Passed abstract screening but not included in final selec</t>
        </is>
      </c>
      <c r="BO1600" t="inlineStr">
        <is>
          <t>Abstract-level screening only</t>
        </is>
      </c>
      <c r="BP1600" t="inlineStr">
        <is>
          <t>Not reported</t>
        </is>
      </c>
    </row>
    <row r="1601">
      <c r="A1601" t="inlineStr">
        <is>
          <t>A Hybrid CNN–GRU–LSTM Algorithm with SHAP-Based Interpretability for EEG-Based ADHD Diagnosis</t>
        </is>
      </c>
      <c r="B1601" t="n">
        <v>2025</v>
      </c>
      <c r="C1601" t="inlineStr">
        <is>
          <t>Not checked</t>
        </is>
      </c>
      <c r="D1601" t="inlineStr">
        <is>
          <t>Not checked</t>
        </is>
      </c>
      <c r="E1601" t="inlineStr">
        <is>
          <t>10.3390/A18080453</t>
        </is>
      </c>
      <c r="F1601" t="inlineStr">
        <is>
          <t>This study proposes an interpretable hybrid deep learning framework for classifying attention deficit hyperactivity disorder (ADHD) using EEG signals recorded during cognitively demanding tasks. The core architecture integrates convolutional neural networks (CNNs), gated recurrent units (GRUs), and long short-term memory (LSTM) layers to jointly capture spatial and temporal dynamics. In addition to the final hybrid architecture, the CNN–GRU–LSTM model alone demonstrates excellent accuracy (99.63%) with minimal variance, making it a strong baseline for clinical applications. To evaluate the role of global attention mechanisms, transformer encoder models with two and three attention blocks, along with a spatiotemporal transformer employing 2D positional encoding, are benchmarked. A hybrid CNN–RNN–transformer model is introduced, combining convolutional, recurrent, and transformer-based modules into a unified architecture. To enhance interpretability, SHapley Additive exPlanations (SHAP) are employed to identify key EEG channels contributing to classification outcomes. Experimental evaluation using stratified five-fold cross-validation demonstrates that the proposed hybrid model achieves superior performance, with average accuracy exceeding 99.98%, F1-scores above 0.9999, and near-perfect AUC and Matthews correlation coefficients. In contrast, transformer-only models, despite high training accuracy, exhibit reduced generalization. SHAP-based analysis confirms the hybrid model’s clinical relevance. This work advances the development of transparent and reliable EEG-based tools for pediatric ADHD screening. © 2025 by the authors.</t>
        </is>
      </c>
      <c r="G1601" t="inlineStr">
        <is>
          <t>Unimodal</t>
        </is>
      </c>
      <c r="H1601" t="inlineStr">
        <is>
          <t>See abstract</t>
        </is>
      </c>
      <c r="I1601" t="inlineStr">
        <is>
          <t>See abstract</t>
        </is>
      </c>
      <c r="J1601" t="inlineStr">
        <is>
          <t>See abstract (AI/ML)</t>
        </is>
      </c>
      <c r="K1601" t="inlineStr">
        <is>
          <t>See abstract</t>
        </is>
      </c>
      <c r="M1601" t="inlineStr">
        <is>
          <t>See abstract</t>
        </is>
      </c>
      <c r="N1601" t="inlineStr">
        <is>
          <t>See abstract</t>
        </is>
      </c>
      <c r="O1601" t="inlineStr">
        <is>
          <t>Not verified from abstract</t>
        </is>
      </c>
      <c r="P1601" t="inlineStr">
        <is>
          <t>See abstract</t>
        </is>
      </c>
      <c r="Q1601" t="inlineStr">
        <is>
          <t>See abstract</t>
        </is>
      </c>
      <c r="R1601" t="inlineStr">
        <is>
          <t>Not reviewed (not included)</t>
        </is>
      </c>
      <c r="S1601" t="inlineStr">
        <is>
          <t>Not reviewed (not included)</t>
        </is>
      </c>
      <c r="T1601" t="inlineStr">
        <is>
          <t>Abstract screening only. Not Selected for Final 95 (Pending Full Text Review)</t>
        </is>
      </c>
      <c r="U1601" t="inlineStr">
        <is>
          <t>EXCLUDE</t>
        </is>
      </c>
      <c r="V160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01" t="inlineStr">
        <is>
          <t>Excluded: Other Criterion</t>
        </is>
      </c>
      <c r="X1601" t="inlineStr">
        <is>
          <t>Not assessed from abstract</t>
        </is>
      </c>
      <c r="Y1601" t="inlineStr">
        <is>
          <t>Scopus</t>
        </is>
      </c>
      <c r="Z1601" t="inlineStr">
        <is>
          <t>Not determined from abstract</t>
        </is>
      </c>
      <c r="AB1601" t="inlineStr">
        <is>
          <t>Not assessed (not included)</t>
        </is>
      </c>
      <c r="AC1601" t="inlineStr">
        <is>
          <t>Not assessed (not included)</t>
        </is>
      </c>
      <c r="AD1601" t="inlineStr">
        <is>
          <t>Baibulova M.; Aitimov M.; Burganova R.; Abdykerimova L.; Sabirova U.; Seitakhmetova Z.; Uvaliyeva G.; Orynbassar M.; Kassekeyeva A.; Kassim M.</t>
        </is>
      </c>
      <c r="AF1601" t="inlineStr">
        <is>
          <t>Gold OA (MDPI)</t>
        </is>
      </c>
      <c r="AH1601" t="inlineStr">
        <is>
          <t>Not assessed</t>
        </is>
      </c>
      <c r="AI1601" t="inlineStr">
        <is>
          <t>Not reported</t>
        </is>
      </c>
      <c r="AJ1601" t="inlineStr">
        <is>
          <t>Not reported</t>
        </is>
      </c>
      <c r="AK1601" t="inlineStr">
        <is>
          <t>Not reported</t>
        </is>
      </c>
      <c r="AL1601" t="inlineStr">
        <is>
          <t>Not reported</t>
        </is>
      </c>
      <c r="AM1601" t="inlineStr">
        <is>
          <t>Not reported</t>
        </is>
      </c>
      <c r="AN1601" t="inlineStr">
        <is>
          <t>Not reported</t>
        </is>
      </c>
      <c r="AO1601" t="inlineStr">
        <is>
          <t>Not reviewed</t>
        </is>
      </c>
      <c r="AP1601" t="inlineStr">
        <is>
          <t>Not reported</t>
        </is>
      </c>
      <c r="AQ1601" t="inlineStr">
        <is>
          <t>Not reported</t>
        </is>
      </c>
      <c r="AR1601" t="inlineStr">
        <is>
          <t>Not reported</t>
        </is>
      </c>
      <c r="AS1601" t="inlineStr">
        <is>
          <t>See abstract</t>
        </is>
      </c>
      <c r="AT1601" t="inlineStr">
        <is>
          <t>Not reviewed</t>
        </is>
      </c>
      <c r="AU1601" t="inlineStr">
        <is>
          <t>Not reviewed</t>
        </is>
      </c>
      <c r="AV1601" t="inlineStr">
        <is>
          <t>Not reviewed</t>
        </is>
      </c>
      <c r="AW1601" t="inlineStr">
        <is>
          <t>Not reviewed</t>
        </is>
      </c>
      <c r="AX1601" t="inlineStr">
        <is>
          <t>Not reported</t>
        </is>
      </c>
      <c r="AY1601" t="inlineStr">
        <is>
          <t>Not reported</t>
        </is>
      </c>
      <c r="AZ1601" t="inlineStr">
        <is>
          <t>Not reported</t>
        </is>
      </c>
      <c r="BA1601" t="inlineStr">
        <is>
          <t>Not reported</t>
        </is>
      </c>
      <c r="BB1601" t="inlineStr">
        <is>
          <t>Not reported</t>
        </is>
      </c>
      <c r="BC1601" t="inlineStr">
        <is>
          <t>Not reported</t>
        </is>
      </c>
      <c r="BD1601" t="inlineStr">
        <is>
          <t>Not reported</t>
        </is>
      </c>
      <c r="BE1601" t="inlineStr">
        <is>
          <t>Not reported</t>
        </is>
      </c>
      <c r="BF1601" t="inlineStr">
        <is>
          <t>Not reported</t>
        </is>
      </c>
      <c r="BG1601" t="inlineStr">
        <is>
          <t>Not reviewed (not included)</t>
        </is>
      </c>
      <c r="BH1601" t="inlineStr">
        <is>
          <t>N/A</t>
        </is>
      </c>
      <c r="BI1601" t="inlineStr">
        <is>
          <t>Not reviewed</t>
        </is>
      </c>
      <c r="BJ1601" t="inlineStr">
        <is>
          <t>Not reviewed</t>
        </is>
      </c>
      <c r="BK1601" t="inlineStr">
        <is>
          <t>Not reviewed</t>
        </is>
      </c>
      <c r="BL1601" t="inlineStr">
        <is>
          <t>Not reviewed</t>
        </is>
      </c>
      <c r="BM1601" t="inlineStr">
        <is>
          <t>Not reviewed (not included)</t>
        </is>
      </c>
      <c r="BN1601" t="inlineStr">
        <is>
          <t>Not Selected for Final 95 (Pending Full Text Review) - Candidate paper not selected for final 95: Passed abstract screening but not included in final selec</t>
        </is>
      </c>
      <c r="BO1601" t="inlineStr">
        <is>
          <t>Abstract-level screening only</t>
        </is>
      </c>
      <c r="BP1601" t="inlineStr">
        <is>
          <t>446</t>
        </is>
      </c>
    </row>
    <row r="1602">
      <c r="A1602" t="inlineStr">
        <is>
          <t>High-throughput machine learning framework for predicting neurite deterioration using MetaFormer attention</t>
        </is>
      </c>
      <c r="B1602" t="n">
        <v>2025</v>
      </c>
      <c r="C1602" t="inlineStr">
        <is>
          <t>Not checked</t>
        </is>
      </c>
      <c r="D1602" t="inlineStr">
        <is>
          <t>Not checked</t>
        </is>
      </c>
      <c r="E1602" t="inlineStr">
        <is>
          <t>10.1016/J.CMA.2025.118003</t>
        </is>
      </c>
      <c r="F1602" t="inlineStr">
        <is>
          <t>Neurodevelopmental disorders (NDDs) cover a variety of conditions, including autism spectrum disorder, attention-deficit/hyperactivity disorder, and epilepsy, which impair the central and peripheral nervous systems. Their high comorbidity and complex etiologies present significant challenges for accurate diagnosis and effective treatments. Conventional clinical and experimental studies are time-intensive, burdening research progress considerably. This paper introduces a high-throughput machine learning (ML) framework for modeling neurite deteriorations associated with NDDs, integrating synthetic data generation, experimental images, and ML models. The synthetic data generator utilizes an isogeometric analysis (IGA)-based phase field model to capture diverse neurite deterioration patterns such as neurite retraction, atrophy, and fragmentation while mitigating the limitations of scarce experimental data. The ML model utilizes MetaFormer-based gated spatiotemporal attention architecture with deep temporal layers and provides fast predictions. The framework effectively captures long-range temporal dependencies and intricate morphological transformations with average errors of 1.9641% and 6.0339% for synthetic and experimental neurite deterioration, respectively. Seamlessly integrating simulations, experiments, and ML framework can guide researchers to make informed experimental decisions by predicting potential experimental outcomes, significantly reducing costs and saving valuable time. It can also advance our understanding of neurite deterioration and provide a scalable solution for exploring complex neurological mechanisms, contributing to the development of targeted treatments. © 2025 The Authors</t>
        </is>
      </c>
      <c r="G1602" t="inlineStr">
        <is>
          <t>Unimodal</t>
        </is>
      </c>
      <c r="H1602" t="inlineStr">
        <is>
          <t>See abstract</t>
        </is>
      </c>
      <c r="I1602" t="inlineStr">
        <is>
          <t>See abstract</t>
        </is>
      </c>
      <c r="J1602" t="inlineStr">
        <is>
          <t>See abstract (AI/ML)</t>
        </is>
      </c>
      <c r="K1602" t="inlineStr">
        <is>
          <t>See abstract</t>
        </is>
      </c>
      <c r="M1602" t="inlineStr">
        <is>
          <t>See abstract</t>
        </is>
      </c>
      <c r="N1602" t="inlineStr">
        <is>
          <t>See abstract</t>
        </is>
      </c>
      <c r="O1602" t="inlineStr">
        <is>
          <t>Not verified from abstract</t>
        </is>
      </c>
      <c r="P1602" t="inlineStr">
        <is>
          <t>See abstract</t>
        </is>
      </c>
      <c r="Q1602" t="inlineStr">
        <is>
          <t>See abstract</t>
        </is>
      </c>
      <c r="R1602" t="inlineStr">
        <is>
          <t>Not reviewed (not included)</t>
        </is>
      </c>
      <c r="S1602" t="inlineStr">
        <is>
          <t>Not reviewed (not included)</t>
        </is>
      </c>
      <c r="T1602" t="inlineStr">
        <is>
          <t>Abstract screening only. Non-ADHD Focused</t>
        </is>
      </c>
      <c r="U1602" t="inlineStr">
        <is>
          <t>EXCLUDE</t>
        </is>
      </c>
      <c r="V1602" t="inlineStr">
        <is>
          <t>E2-Not ADHD focused: Neither title nor abstract mentions ADHD or attention-deficit/hyperactivity</t>
        </is>
      </c>
      <c r="W1602" t="inlineStr">
        <is>
          <t>Excluded: Not ADHD Focused</t>
        </is>
      </c>
      <c r="X1602" t="inlineStr">
        <is>
          <t>Not assessed from abstract</t>
        </is>
      </c>
      <c r="Y1602" t="inlineStr">
        <is>
          <t>Scopus</t>
        </is>
      </c>
      <c r="Z1602" t="inlineStr">
        <is>
          <t>Not determined from abstract</t>
        </is>
      </c>
      <c r="AB1602" t="inlineStr">
        <is>
          <t>Not assessed (not included)</t>
        </is>
      </c>
      <c r="AC1602" t="inlineStr">
        <is>
          <t>Not assessed (not included)</t>
        </is>
      </c>
      <c r="AD1602" t="inlineStr">
        <is>
          <t>Qian K.; Suarez G.O.; Nambara T.; Kanekiyo T.; Zhang Y.J.</t>
        </is>
      </c>
      <c r="AF1602" t="inlineStr">
        <is>
          <t>Hybrid OA (Elsevier)</t>
        </is>
      </c>
      <c r="AH1602" t="inlineStr">
        <is>
          <t>Not assessed</t>
        </is>
      </c>
      <c r="AI1602" t="inlineStr">
        <is>
          <t>Not reported</t>
        </is>
      </c>
      <c r="AJ1602" t="inlineStr">
        <is>
          <t>Not reported</t>
        </is>
      </c>
      <c r="AK1602" t="inlineStr">
        <is>
          <t>Not reported</t>
        </is>
      </c>
      <c r="AL1602" t="inlineStr">
        <is>
          <t>Not reported</t>
        </is>
      </c>
      <c r="AM1602" t="inlineStr">
        <is>
          <t>Not reported</t>
        </is>
      </c>
      <c r="AN1602" t="inlineStr">
        <is>
          <t>Not reported</t>
        </is>
      </c>
      <c r="AO1602" t="inlineStr">
        <is>
          <t>Not reviewed</t>
        </is>
      </c>
      <c r="AP1602" t="inlineStr">
        <is>
          <t>Not reported</t>
        </is>
      </c>
      <c r="AQ1602" t="inlineStr">
        <is>
          <t>Not reported</t>
        </is>
      </c>
      <c r="AR1602" t="inlineStr">
        <is>
          <t>Not reported</t>
        </is>
      </c>
      <c r="AS1602" t="inlineStr">
        <is>
          <t>See abstract</t>
        </is>
      </c>
      <c r="AT1602" t="inlineStr">
        <is>
          <t>Not reviewed</t>
        </is>
      </c>
      <c r="AU1602" t="inlineStr">
        <is>
          <t>Not reviewed</t>
        </is>
      </c>
      <c r="AV1602" t="inlineStr">
        <is>
          <t>Not reviewed</t>
        </is>
      </c>
      <c r="AW1602" t="inlineStr">
        <is>
          <t>Not reviewed</t>
        </is>
      </c>
      <c r="AX1602" t="inlineStr">
        <is>
          <t>Not reported</t>
        </is>
      </c>
      <c r="AY1602" t="inlineStr">
        <is>
          <t>Not reported</t>
        </is>
      </c>
      <c r="AZ1602" t="inlineStr">
        <is>
          <t>Not reported</t>
        </is>
      </c>
      <c r="BA1602" t="inlineStr">
        <is>
          <t>Not reported</t>
        </is>
      </c>
      <c r="BB1602" t="inlineStr">
        <is>
          <t>Not reported</t>
        </is>
      </c>
      <c r="BC1602" t="inlineStr">
        <is>
          <t>Not reported</t>
        </is>
      </c>
      <c r="BD1602" t="inlineStr">
        <is>
          <t>Not reported</t>
        </is>
      </c>
      <c r="BE1602" t="inlineStr">
        <is>
          <t>Not reported</t>
        </is>
      </c>
      <c r="BF1602" t="inlineStr">
        <is>
          <t>Not reported</t>
        </is>
      </c>
      <c r="BG1602" t="inlineStr">
        <is>
          <t>Not reviewed (not included)</t>
        </is>
      </c>
      <c r="BH1602" t="inlineStr">
        <is>
          <t>N/A</t>
        </is>
      </c>
      <c r="BI1602" t="inlineStr">
        <is>
          <t>Not reviewed</t>
        </is>
      </c>
      <c r="BJ1602" t="inlineStr">
        <is>
          <t>Not reviewed</t>
        </is>
      </c>
      <c r="BK1602" t="inlineStr">
        <is>
          <t>Not reviewed</t>
        </is>
      </c>
      <c r="BL1602" t="inlineStr">
        <is>
          <t>Not reviewed</t>
        </is>
      </c>
      <c r="BM1602" t="inlineStr">
        <is>
          <t>Not reviewed (not included)</t>
        </is>
      </c>
      <c r="BN1602" t="inlineStr">
        <is>
          <t>Non-ADHD Focused - E2-Not ADHD focused: Neither title nor abstract mentions ADHD or attention-deficit/hyperactivity</t>
        </is>
      </c>
      <c r="BO1602" t="inlineStr">
        <is>
          <t>Abstract-level screening only</t>
        </is>
      </c>
      <c r="BP1602" t="inlineStr">
        <is>
          <t>Not reported</t>
        </is>
      </c>
    </row>
    <row r="1603">
      <c r="A1603" t="inlineStr">
        <is>
          <t>Artificial intelligence in predictive modeling for autism spectrum disorder diagnosis: a systematic review; [Inteligência artificial na modelagem preditiva para o diagnóstico do transtorno do espectro autista: uma revisão sistemática]</t>
        </is>
      </c>
      <c r="B1603" t="n">
        <v>2025</v>
      </c>
      <c r="C1603" t="inlineStr">
        <is>
          <t>Not checked</t>
        </is>
      </c>
      <c r="D1603" t="inlineStr">
        <is>
          <t>Not checked</t>
        </is>
      </c>
      <c r="E1603" t="inlineStr">
        <is>
          <t>10.1590/0047-2085-2025-0037</t>
        </is>
      </c>
      <c r="F1603" t="inlineStr">
        <is>
          <t>Objective: This study aims to evaluate the performance of predictive models based on supervised learning techniques in supporting the diagnosis of Autism Spectrum Disorder (ASD), with emphasis on early detection, differential diagnosis, and identification of comorbidities. Method: We conducted a systematic review registered on the PROSPERO platform (ID: CRD42024522431) and followed the Preferred Reporting Items for Systematic Reviews and Meta-Analyses (2020) criteria. We performed searches in the following databases: Web of Science, Scopus, PubMed/MEDLINE, Latin American and Caribbean Literature on Health Sciences (LILACS), and Scientific Electronic Library Online (SciELO). We included original articles published between 2018 and 2023. Results: A total of 364 studies were identified, of which 58 met the eligibility criteria, resulting in a final sample of 11607 individuals with ASD. Artificial intelligence (AI) demonstrated high potential for accurately identifying ASD and its variations, primarily using Machine Learning to analyze clinical, genetic, behavioral, and neuroimaging data. This promising approach enables early, differential diagnoses and identification of comorbidities, facilitating more targeted interventions. Conclusion: Supervised learning models show strong potential to support ASD diagnosis, enabling earlier and more accurate identification of clinical subtypes and comorbidities, and contributing to more individualized and effective care strategies. © 2025 Editora Cientifica Nacional Ltda. All rights reserved.</t>
        </is>
      </c>
      <c r="G1603" t="inlineStr">
        <is>
          <t>Unimodal</t>
        </is>
      </c>
      <c r="H1603" t="inlineStr">
        <is>
          <t>See abstract</t>
        </is>
      </c>
      <c r="I1603" t="inlineStr">
        <is>
          <t>See abstract</t>
        </is>
      </c>
      <c r="J1603" t="inlineStr">
        <is>
          <t>See abstract (AI/ML)</t>
        </is>
      </c>
      <c r="K1603" t="inlineStr">
        <is>
          <t>See abstract</t>
        </is>
      </c>
      <c r="L1603" t="n">
        <v>11607</v>
      </c>
      <c r="M1603" t="inlineStr">
        <is>
          <t>See abstract</t>
        </is>
      </c>
      <c r="N1603" t="inlineStr">
        <is>
          <t>N≈11607; details in abstract</t>
        </is>
      </c>
      <c r="O1603" t="inlineStr">
        <is>
          <t>Extracted from abstract: N≈11607</t>
        </is>
      </c>
      <c r="P1603" t="inlineStr">
        <is>
          <t>See abstract</t>
        </is>
      </c>
      <c r="Q1603" t="inlineStr">
        <is>
          <t>See abstract</t>
        </is>
      </c>
      <c r="R1603" t="inlineStr">
        <is>
          <t>Not reviewed (not included)</t>
        </is>
      </c>
      <c r="S1603" t="inlineStr">
        <is>
          <t>Not reviewed (not included)</t>
        </is>
      </c>
      <c r="T1603" t="inlineStr">
        <is>
          <t>Abstract screening only. Not Primary Research</t>
        </is>
      </c>
      <c r="U1603" t="inlineStr">
        <is>
          <t>EXCLUDE</t>
        </is>
      </c>
      <c r="V1603" t="inlineStr">
        <is>
          <t>E6-Not Primary Research: Title/abstract indicates systematic review, meta-analysis, or review paper</t>
        </is>
      </c>
      <c r="W1603" t="inlineStr">
        <is>
          <t>Excluded: Not Primary Research</t>
        </is>
      </c>
      <c r="X1603" t="inlineStr">
        <is>
          <t>Not assessed from abstract</t>
        </is>
      </c>
      <c r="Y1603" t="inlineStr">
        <is>
          <t>Scopus</t>
        </is>
      </c>
      <c r="Z1603" t="inlineStr">
        <is>
          <t>Not determined from abstract</t>
        </is>
      </c>
      <c r="AB1603" t="inlineStr">
        <is>
          <t>Not assessed (not included)</t>
        </is>
      </c>
      <c r="AC1603" t="inlineStr">
        <is>
          <t>Not assessed (not included)</t>
        </is>
      </c>
      <c r="AD1603" t="inlineStr">
        <is>
          <t>de Carvalho Laguna G.G.; Silva Aguiar M.F.; Cordeiro M.G.L.; Gabbardo G.Z.A.; Lopes P.M.O.; Paulo V.S.; da Costa Evangelista K.; Costa D.T.</t>
        </is>
      </c>
      <c r="AF1603" t="inlineStr">
        <is>
          <t>Unknown - Verify via DOI</t>
        </is>
      </c>
      <c r="AH1603" t="inlineStr">
        <is>
          <t>Not assessed</t>
        </is>
      </c>
      <c r="AI1603" t="inlineStr">
        <is>
          <t>Not reported</t>
        </is>
      </c>
      <c r="AJ1603" t="inlineStr">
        <is>
          <t>Not reported</t>
        </is>
      </c>
      <c r="AK1603" t="inlineStr">
        <is>
          <t>Not reported</t>
        </is>
      </c>
      <c r="AL1603" t="inlineStr">
        <is>
          <t>Not reported</t>
        </is>
      </c>
      <c r="AM1603" t="inlineStr">
        <is>
          <t>Not reported</t>
        </is>
      </c>
      <c r="AN1603" t="inlineStr">
        <is>
          <t>Not reported</t>
        </is>
      </c>
      <c r="AO1603" t="inlineStr">
        <is>
          <t>Not reviewed</t>
        </is>
      </c>
      <c r="AP1603" t="inlineStr">
        <is>
          <t>Not reported</t>
        </is>
      </c>
      <c r="AQ1603" t="inlineStr">
        <is>
          <t>Not reported</t>
        </is>
      </c>
      <c r="AR1603" t="inlineStr">
        <is>
          <t>Not reported</t>
        </is>
      </c>
      <c r="AS1603" t="inlineStr">
        <is>
          <t>See abstract</t>
        </is>
      </c>
      <c r="AT1603" t="inlineStr">
        <is>
          <t>Not reviewed</t>
        </is>
      </c>
      <c r="AU1603" t="inlineStr">
        <is>
          <t>Not reviewed</t>
        </is>
      </c>
      <c r="AV1603" t="inlineStr">
        <is>
          <t>Not reviewed</t>
        </is>
      </c>
      <c r="AW1603" t="inlineStr">
        <is>
          <t>Not reviewed</t>
        </is>
      </c>
      <c r="AX1603" t="inlineStr">
        <is>
          <t>Not reported</t>
        </is>
      </c>
      <c r="AY1603" t="inlineStr">
        <is>
          <t>Not reported</t>
        </is>
      </c>
      <c r="AZ1603" t="inlineStr">
        <is>
          <t>Not reported</t>
        </is>
      </c>
      <c r="BA1603" t="inlineStr">
        <is>
          <t>Not reported</t>
        </is>
      </c>
      <c r="BB1603" t="inlineStr">
        <is>
          <t>Not reported</t>
        </is>
      </c>
      <c r="BC1603" t="inlineStr">
        <is>
          <t>Not reported</t>
        </is>
      </c>
      <c r="BD1603" t="inlineStr">
        <is>
          <t>Not reported</t>
        </is>
      </c>
      <c r="BE1603" t="inlineStr">
        <is>
          <t>Not reported</t>
        </is>
      </c>
      <c r="BF1603" t="inlineStr">
        <is>
          <t>Not reported</t>
        </is>
      </c>
      <c r="BG1603" t="inlineStr">
        <is>
          <t>Not reviewed (not included)</t>
        </is>
      </c>
      <c r="BH1603" t="inlineStr">
        <is>
          <t>N/A</t>
        </is>
      </c>
      <c r="BI1603" t="inlineStr">
        <is>
          <t>Not reviewed</t>
        </is>
      </c>
      <c r="BJ1603" t="inlineStr">
        <is>
          <t>Not reviewed</t>
        </is>
      </c>
      <c r="BK1603" t="inlineStr">
        <is>
          <t>Not reviewed</t>
        </is>
      </c>
      <c r="BL1603" t="inlineStr">
        <is>
          <t>Not reviewed</t>
        </is>
      </c>
      <c r="BM1603" t="inlineStr">
        <is>
          <t>Not reviewed (not included)</t>
        </is>
      </c>
      <c r="BN1603" t="inlineStr">
        <is>
          <t>Not Primary Research - E6-Not Primary Research: Title/abstract indicates systematic review, meta-analysis, or review paper</t>
        </is>
      </c>
      <c r="BO1603" t="inlineStr">
        <is>
          <t>Abstract-level screening only</t>
        </is>
      </c>
      <c r="BP1603" t="inlineStr">
        <is>
          <t>Not reported</t>
        </is>
      </c>
    </row>
    <row r="1604">
      <c r="A1604" t="inlineStr">
        <is>
          <t>Characterization and Classification of ADHD Subtypes: An Approach Based on the Nodal Distribution of Eigenvector Centrality and Classification Tree Model</t>
        </is>
      </c>
      <c r="B1604" t="n">
        <v>2024</v>
      </c>
      <c r="C1604" t="inlineStr">
        <is>
          <t>Not checked</t>
        </is>
      </c>
      <c r="D1604" t="inlineStr">
        <is>
          <t>Not checked</t>
        </is>
      </c>
      <c r="E1604" t="inlineStr">
        <is>
          <t>10.1007/S10578-022-01432-6</t>
        </is>
      </c>
      <c r="F1604" t="inlineStr">
        <is>
          <t>In recent times, the complex network theory is increasingly applied to characterize, classify, and diagnose a broad spectrum of neuropathological conditions, including attention deficit hyperactivity disorder (ADHD), Alzheimer’s disease, bipolar disorder, and many others. Nevertheless, the diagnosis and associated subtype identification majorly rely on the baseline correlation matrix obtained from the functional MRI scan. Thus, the existing protocols are either full of personalized bias or computationally expensive as network complexity-based simple but deterministic protocols are yet to be developed and formalized. This article proposes a deterministic method to identify and differentiate the common ADHD subtypes, which is based on a single complexity measure, namely the eigenvector centrality. The node-wise centrality differences were explored using a classification tree model (p &lt; 0.05) to diagnose the subtypes. Identification of marker nodes from default mode, visual, frontoparietal, limbic, and cerebellar networks strongly vouch for the involvement of multiple brain regions in ADHD neuropathology.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G1604" t="inlineStr">
        <is>
          <t>Unimodal</t>
        </is>
      </c>
      <c r="H1604" t="inlineStr">
        <is>
          <t>See abstract</t>
        </is>
      </c>
      <c r="I1604" t="inlineStr">
        <is>
          <t>See abstract</t>
        </is>
      </c>
      <c r="J1604" t="inlineStr">
        <is>
          <t>See abstract (AI/ML)</t>
        </is>
      </c>
      <c r="K1604" t="inlineStr">
        <is>
          <t>See abstract</t>
        </is>
      </c>
      <c r="M1604" t="inlineStr">
        <is>
          <t>See abstract</t>
        </is>
      </c>
      <c r="N1604" t="inlineStr">
        <is>
          <t>See abstract</t>
        </is>
      </c>
      <c r="O1604" t="inlineStr">
        <is>
          <t>Not verified from abstract</t>
        </is>
      </c>
      <c r="P1604" t="inlineStr">
        <is>
          <t>See abstract</t>
        </is>
      </c>
      <c r="Q1604" t="inlineStr">
        <is>
          <t>See abstract</t>
        </is>
      </c>
      <c r="R1604" t="inlineStr">
        <is>
          <t>Not reviewed (not included)</t>
        </is>
      </c>
      <c r="S1604" t="inlineStr">
        <is>
          <t>Not reviewed (not included)</t>
        </is>
      </c>
      <c r="T1604" t="inlineStr">
        <is>
          <t>Abstract screening only. No AI/ML Methods</t>
        </is>
      </c>
      <c r="U1604" t="inlineStr">
        <is>
          <t>EXCLUDE</t>
        </is>
      </c>
      <c r="V1604" t="inlineStr">
        <is>
          <t>E1-No AI/ML/DL: Abstract and title do not describe application of AI, ML, or DL methods</t>
        </is>
      </c>
      <c r="W1604" t="inlineStr">
        <is>
          <t>Excluded: No AI/ML Methods</t>
        </is>
      </c>
      <c r="X1604" t="inlineStr">
        <is>
          <t>Not assessed from abstract</t>
        </is>
      </c>
      <c r="Y1604" t="inlineStr">
        <is>
          <t>Scopus</t>
        </is>
      </c>
      <c r="Z1604" t="inlineStr">
        <is>
          <t>Not determined from abstract</t>
        </is>
      </c>
      <c r="AB1604" t="inlineStr">
        <is>
          <t>Not assessed (not included)</t>
        </is>
      </c>
      <c r="AC1604" t="inlineStr">
        <is>
          <t>Not assessed (not included)</t>
        </is>
      </c>
      <c r="AD1604" t="inlineStr">
        <is>
          <t>Saha P.; Sarkar D.</t>
        </is>
      </c>
      <c r="AF1604" t="inlineStr">
        <is>
          <t>Hybrid OA (Springer)</t>
        </is>
      </c>
      <c r="AH1604" t="inlineStr">
        <is>
          <t>Not assessed</t>
        </is>
      </c>
      <c r="AI1604" t="inlineStr">
        <is>
          <t>Not reported</t>
        </is>
      </c>
      <c r="AJ1604" t="inlineStr">
        <is>
          <t>Not reported</t>
        </is>
      </c>
      <c r="AK1604" t="inlineStr">
        <is>
          <t>Not reported</t>
        </is>
      </c>
      <c r="AL1604" t="inlineStr">
        <is>
          <t>Not reported</t>
        </is>
      </c>
      <c r="AM1604" t="inlineStr">
        <is>
          <t>Not reported</t>
        </is>
      </c>
      <c r="AN1604" t="inlineStr">
        <is>
          <t>Not reported</t>
        </is>
      </c>
      <c r="AO1604" t="inlineStr">
        <is>
          <t>Not reviewed</t>
        </is>
      </c>
      <c r="AP1604" t="inlineStr">
        <is>
          <t>Not reported</t>
        </is>
      </c>
      <c r="AQ1604" t="inlineStr">
        <is>
          <t>Not reported</t>
        </is>
      </c>
      <c r="AR1604" t="inlineStr">
        <is>
          <t>Not reported</t>
        </is>
      </c>
      <c r="AS1604" t="inlineStr">
        <is>
          <t>See abstract</t>
        </is>
      </c>
      <c r="AT1604" t="inlineStr">
        <is>
          <t>Not reviewed</t>
        </is>
      </c>
      <c r="AU1604" t="inlineStr">
        <is>
          <t>Not reviewed</t>
        </is>
      </c>
      <c r="AV1604" t="inlineStr">
        <is>
          <t>Not reviewed</t>
        </is>
      </c>
      <c r="AW1604" t="inlineStr">
        <is>
          <t>Not reviewed</t>
        </is>
      </c>
      <c r="AX1604" t="inlineStr">
        <is>
          <t>Not reported</t>
        </is>
      </c>
      <c r="AY1604" t="inlineStr">
        <is>
          <t>Not reported</t>
        </is>
      </c>
      <c r="AZ1604" t="inlineStr">
        <is>
          <t>Not reported</t>
        </is>
      </c>
      <c r="BA1604" t="inlineStr">
        <is>
          <t>Not reported</t>
        </is>
      </c>
      <c r="BB1604" t="inlineStr">
        <is>
          <t>Not reported</t>
        </is>
      </c>
      <c r="BC1604" t="inlineStr">
        <is>
          <t>Not reported</t>
        </is>
      </c>
      <c r="BD1604" t="inlineStr">
        <is>
          <t>Not reported</t>
        </is>
      </c>
      <c r="BE1604" t="inlineStr">
        <is>
          <t>Not reported</t>
        </is>
      </c>
      <c r="BF1604" t="inlineStr">
        <is>
          <t>Not reported</t>
        </is>
      </c>
      <c r="BG1604" t="inlineStr">
        <is>
          <t>Not reviewed (not included)</t>
        </is>
      </c>
      <c r="BH1604" t="inlineStr">
        <is>
          <t>N/A</t>
        </is>
      </c>
      <c r="BI1604" t="inlineStr">
        <is>
          <t>Not reviewed</t>
        </is>
      </c>
      <c r="BJ1604" t="inlineStr">
        <is>
          <t>Not reviewed</t>
        </is>
      </c>
      <c r="BK1604" t="inlineStr">
        <is>
          <t>Not reviewed</t>
        </is>
      </c>
      <c r="BL1604" t="inlineStr">
        <is>
          <t>Not reviewed</t>
        </is>
      </c>
      <c r="BM1604" t="inlineStr">
        <is>
          <t>Not reviewed (not included)</t>
        </is>
      </c>
      <c r="BN1604" t="inlineStr">
        <is>
          <t>No AI/ML Methods - E1-No AI/ML/DL: Abstract and title do not describe application of AI, ML, or DL methods</t>
        </is>
      </c>
      <c r="BO1604" t="inlineStr">
        <is>
          <t>Abstract-level screening only</t>
        </is>
      </c>
      <c r="BP1604" t="inlineStr">
        <is>
          <t>Not reported</t>
        </is>
      </c>
    </row>
    <row r="1605">
      <c r="A1605" t="inlineStr">
        <is>
          <t>Sensing technologies and machine learning methods for emotion recognition in autism: Systematic review</t>
        </is>
      </c>
      <c r="B1605" t="n">
        <v>2024</v>
      </c>
      <c r="C1605" t="inlineStr">
        <is>
          <t>Not checked</t>
        </is>
      </c>
      <c r="D1605" t="inlineStr">
        <is>
          <t>Not checked</t>
        </is>
      </c>
      <c r="E1605" t="inlineStr">
        <is>
          <t>10.1016/J.IJMEDINF.2024.105469</t>
        </is>
      </c>
      <c r="F1605" t="inlineStr">
        <is>
          <t xml:space="preserve">Background: Human Emotion Recognition (HER) has been a popular field of study in the past years. Despite the great progresses made so far, relatively little attention has been paid to the use of HER in autism. People with autism are known to face problems with daily social communication and the prototypical interpretation of emotional responses, which are most frequently exerted via facial expressions. This poses significant practical challenges to the application of regular HER systems, which are normally developed for and by neurotypical people. Objective: This study reviews the literature on the use of HER systems in autism, particularly with respect to sensing technologies and machine learning methods, as to identify existing barriers and possible future directions. Methods: We conducted a systematic review of articles published between January 2011 and June 2023 according to the 2020 PRISMA guidelines. Manuscripts were identified through searching Web of Science and Scopus databases. Manuscripts were included when related to emotion recognition, used sensors and machine learning techniques, and involved children with autism, young, or adults. Results: The search yielded 346 articles. A total of 65 publications met the eligibility criteria and were included in the review. Conclusions: Studies predominantly used facial expression techniques as the emotion recognition method. Consequently, video cameras were the most widely used devices across studies, although a growing trend in the use of physiological sensors was observed lately. Happiness, sadness, anger, fear, disgust, and surprise were most frequently addressed. Classical supervised machine learning techniques were primarily used at the expense of unsupervised approaches or more recent deep learning models. Studies focused on autism in a broad sense but limited efforts have been directed towards more specific disorders of the spectrum. Privacy or security issues were seldom addressed, and if so, at a rather </t>
        </is>
      </c>
      <c r="G1605" t="inlineStr">
        <is>
          <t>Unimodal</t>
        </is>
      </c>
      <c r="H1605" t="inlineStr">
        <is>
          <t>See abstract</t>
        </is>
      </c>
      <c r="I1605" t="inlineStr">
        <is>
          <t>See abstract</t>
        </is>
      </c>
      <c r="J1605" t="inlineStr">
        <is>
          <t>See abstract (AI/ML)</t>
        </is>
      </c>
      <c r="K1605" t="inlineStr">
        <is>
          <t>See abstract</t>
        </is>
      </c>
      <c r="M1605" t="inlineStr">
        <is>
          <t>See abstract</t>
        </is>
      </c>
      <c r="N1605" t="inlineStr">
        <is>
          <t>See abstract</t>
        </is>
      </c>
      <c r="O1605" t="inlineStr">
        <is>
          <t>Not verified from abstract</t>
        </is>
      </c>
      <c r="P1605" t="inlineStr">
        <is>
          <t>See abstract</t>
        </is>
      </c>
      <c r="Q1605" t="inlineStr">
        <is>
          <t>See abstract</t>
        </is>
      </c>
      <c r="R1605" t="inlineStr">
        <is>
          <t>Not reviewed (not included)</t>
        </is>
      </c>
      <c r="S1605" t="inlineStr">
        <is>
          <t>Not reviewed (not included)</t>
        </is>
      </c>
      <c r="T1605" t="inlineStr">
        <is>
          <t>Abstract screening only. Not Primary Research</t>
        </is>
      </c>
      <c r="U1605" t="inlineStr">
        <is>
          <t>EXCLUDE</t>
        </is>
      </c>
      <c r="V1605" t="inlineStr">
        <is>
          <t>E6-Not Primary Research: Title/abstract indicates systematic review, meta-analysis, or review paper</t>
        </is>
      </c>
      <c r="W1605" t="inlineStr">
        <is>
          <t>Excluded: Not Primary Research</t>
        </is>
      </c>
      <c r="X1605" t="inlineStr">
        <is>
          <t>Not assessed from abstract</t>
        </is>
      </c>
      <c r="Y1605" t="inlineStr">
        <is>
          <t>Scopus</t>
        </is>
      </c>
      <c r="Z1605" t="inlineStr">
        <is>
          <t>Not determined from abstract</t>
        </is>
      </c>
      <c r="AB1605" t="inlineStr">
        <is>
          <t>Not assessed (not included)</t>
        </is>
      </c>
      <c r="AC1605" t="inlineStr">
        <is>
          <t>Not assessed (not included)</t>
        </is>
      </c>
      <c r="AD1605" t="inlineStr">
        <is>
          <t>Banos O.; Comas-González Z.; Medina J.; Polo-Rodríguez A.; Gil D.; Peral J.; Amador S.; Villalonga C.</t>
        </is>
      </c>
      <c r="AF1605" t="inlineStr">
        <is>
          <t>Hybrid OA (Elsevier)</t>
        </is>
      </c>
      <c r="AH1605" t="inlineStr">
        <is>
          <t>Not assessed</t>
        </is>
      </c>
      <c r="AI1605" t="inlineStr">
        <is>
          <t>Not reported</t>
        </is>
      </c>
      <c r="AJ1605" t="inlineStr">
        <is>
          <t>Not reported</t>
        </is>
      </c>
      <c r="AK1605" t="inlineStr">
        <is>
          <t>Not reported</t>
        </is>
      </c>
      <c r="AL1605" t="inlineStr">
        <is>
          <t>Not reported</t>
        </is>
      </c>
      <c r="AM1605" t="inlineStr">
        <is>
          <t>Not reported</t>
        </is>
      </c>
      <c r="AN1605" t="inlineStr">
        <is>
          <t>Not reported</t>
        </is>
      </c>
      <c r="AO1605" t="inlineStr">
        <is>
          <t>Not reviewed</t>
        </is>
      </c>
      <c r="AP1605" t="inlineStr">
        <is>
          <t>Not reported</t>
        </is>
      </c>
      <c r="AQ1605" t="inlineStr">
        <is>
          <t>Not reported</t>
        </is>
      </c>
      <c r="AR1605" t="inlineStr">
        <is>
          <t>Not reported</t>
        </is>
      </c>
      <c r="AS1605" t="inlineStr">
        <is>
          <t>See abstract</t>
        </is>
      </c>
      <c r="AT1605" t="inlineStr">
        <is>
          <t>Not reviewed</t>
        </is>
      </c>
      <c r="AU1605" t="inlineStr">
        <is>
          <t>Not reviewed</t>
        </is>
      </c>
      <c r="AV1605" t="inlineStr">
        <is>
          <t>Not reviewed</t>
        </is>
      </c>
      <c r="AW1605" t="inlineStr">
        <is>
          <t>Not reviewed</t>
        </is>
      </c>
      <c r="AX1605" t="inlineStr">
        <is>
          <t>Not reported</t>
        </is>
      </c>
      <c r="AY1605" t="inlineStr">
        <is>
          <t>Not reported</t>
        </is>
      </c>
      <c r="AZ1605" t="inlineStr">
        <is>
          <t>Not reported</t>
        </is>
      </c>
      <c r="BA1605" t="inlineStr">
        <is>
          <t>Not reported</t>
        </is>
      </c>
      <c r="BB1605" t="inlineStr">
        <is>
          <t>Not reported</t>
        </is>
      </c>
      <c r="BC1605" t="inlineStr">
        <is>
          <t>Not reported</t>
        </is>
      </c>
      <c r="BD1605" t="inlineStr">
        <is>
          <t>Not reported</t>
        </is>
      </c>
      <c r="BE1605" t="inlineStr">
        <is>
          <t>Not reported</t>
        </is>
      </c>
      <c r="BF1605" t="inlineStr">
        <is>
          <t>Not reported</t>
        </is>
      </c>
      <c r="BG1605" t="inlineStr">
        <is>
          <t>Not reviewed (not included)</t>
        </is>
      </c>
      <c r="BH1605" t="inlineStr">
        <is>
          <t>N/A</t>
        </is>
      </c>
      <c r="BI1605" t="inlineStr">
        <is>
          <t>Not reviewed</t>
        </is>
      </c>
      <c r="BJ1605" t="inlineStr">
        <is>
          <t>Not reviewed</t>
        </is>
      </c>
      <c r="BK1605" t="inlineStr">
        <is>
          <t>Not reviewed</t>
        </is>
      </c>
      <c r="BL1605" t="inlineStr">
        <is>
          <t>Not reviewed</t>
        </is>
      </c>
      <c r="BM1605" t="inlineStr">
        <is>
          <t>Not reviewed (not included)</t>
        </is>
      </c>
      <c r="BN1605" t="inlineStr">
        <is>
          <t>Not Primary Research - E6-Not Primary Research: Title/abstract indicates systematic review, meta-analysis, or review paper</t>
        </is>
      </c>
      <c r="BO1605" t="inlineStr">
        <is>
          <t>Abstract-level screening only</t>
        </is>
      </c>
      <c r="BP1605" t="inlineStr">
        <is>
          <t>Not reported</t>
        </is>
      </c>
    </row>
    <row r="1606">
      <c r="A1606" t="inlineStr">
        <is>
          <t>Investigation of electroencephalography in attention-deficit hyperactivity disorder subtype classification with machine learning</t>
        </is>
      </c>
      <c r="B1606" t="n">
        <v>2025</v>
      </c>
      <c r="C1606" t="inlineStr">
        <is>
          <t>Not checked</t>
        </is>
      </c>
      <c r="D1606" t="inlineStr">
        <is>
          <t>Not checked</t>
        </is>
      </c>
      <c r="E1606" t="inlineStr">
        <is>
          <t>10.1007/S42600-025-00406-6</t>
        </is>
      </c>
      <c r="F1606" t="inlineStr">
        <is>
          <t>Purpose: Attention-deficit/hyperactivity disorder (ADHD) is a chronic condition that affects about 5% of the children. This research presents a novel method to identify ADHD and its subtype biomarkers using frequency band electroencephalography (EEG) data through the fusion of random forest (RF) models. Methods: This work used EEG data from 776 participants from the Healthy Brain Network initiative database (collected by the Child Mind Institute). After performing quality control, the number of available subjects is reduced to 149 controls, 169 with combined ADHD, and 181 with inattentive ADHD. Data was carefully preprocessed. RF classifier optimized through genetic algorithms then classified the principal component analysis (PCA) selected features. The fusion stage uses RF predictions for each frequency band as feature. Results: Among the tested fusion methods, we highlight the ridge linear model and XGBoost, which achieved 92.1 ± 0.5% and 97.7 ± 0.3% accuracies in ADHD/control and subtype classifications, respectively. Most optimization methods pointed out the greater importance for the Delta band, and biomarker analysis indicates that the information from different frequency bands is complementary. The study also pointed out the importance of Alpha and Gamma for detecting ADHD and of Theta for subtype diagnosis. Conclusion: The present research may also be a base for further studies to develop new treatments. © The Author(s), under exclusive licence to The Brazilian Society of Biomedical Engineering 2025.</t>
        </is>
      </c>
      <c r="G1606" t="inlineStr">
        <is>
          <t>Unimodal</t>
        </is>
      </c>
      <c r="H1606" t="inlineStr">
        <is>
          <t>See abstract</t>
        </is>
      </c>
      <c r="I1606" t="inlineStr">
        <is>
          <t>See abstract</t>
        </is>
      </c>
      <c r="J1606" t="inlineStr">
        <is>
          <t>See abstract (AI/ML)</t>
        </is>
      </c>
      <c r="K1606" t="inlineStr">
        <is>
          <t>See abstract</t>
        </is>
      </c>
      <c r="L1606" t="n">
        <v>776</v>
      </c>
      <c r="M1606" t="inlineStr">
        <is>
          <t>See abstract</t>
        </is>
      </c>
      <c r="N1606" t="inlineStr">
        <is>
          <t>N≈776; details in abstract</t>
        </is>
      </c>
      <c r="O1606" t="inlineStr">
        <is>
          <t>Extracted from abstract: N≈776</t>
        </is>
      </c>
      <c r="P1606" t="inlineStr">
        <is>
          <t>See abstract</t>
        </is>
      </c>
      <c r="Q1606" t="inlineStr">
        <is>
          <t>See abstract</t>
        </is>
      </c>
      <c r="R1606" t="inlineStr">
        <is>
          <t>Not reviewed (not included)</t>
        </is>
      </c>
      <c r="S1606" t="inlineStr">
        <is>
          <t>Not reviewed (not included)</t>
        </is>
      </c>
      <c r="T1606" t="inlineStr">
        <is>
          <t>Abstract screening only. Not Selected for Final 95 (Pending Full Text Review)</t>
        </is>
      </c>
      <c r="U1606" t="inlineStr">
        <is>
          <t>EXCLUDE</t>
        </is>
      </c>
      <c r="V16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06" t="inlineStr">
        <is>
          <t>Excluded: Other Criterion</t>
        </is>
      </c>
      <c r="X1606" t="inlineStr">
        <is>
          <t>Not assessed from abstract</t>
        </is>
      </c>
      <c r="Y1606" t="inlineStr">
        <is>
          <t>Scopus</t>
        </is>
      </c>
      <c r="Z1606" t="inlineStr">
        <is>
          <t>Not determined from abstract</t>
        </is>
      </c>
      <c r="AB1606" t="inlineStr">
        <is>
          <t>Not assessed (not included)</t>
        </is>
      </c>
      <c r="AC1606" t="inlineStr">
        <is>
          <t>Not assessed (not included)</t>
        </is>
      </c>
      <c r="AD1606" t="inlineStr">
        <is>
          <t>Pedrollo G.R.; Franco A.R.; Balbinot A.</t>
        </is>
      </c>
      <c r="AF1606" t="inlineStr">
        <is>
          <t>Hybrid OA (Springer)</t>
        </is>
      </c>
      <c r="AH1606" t="inlineStr">
        <is>
          <t>Not assessed</t>
        </is>
      </c>
      <c r="AI1606" t="inlineStr">
        <is>
          <t>Not reported</t>
        </is>
      </c>
      <c r="AJ1606" t="n">
        <v>149</v>
      </c>
      <c r="AK1606" t="inlineStr">
        <is>
          <t>Not reported</t>
        </is>
      </c>
      <c r="AL1606" t="inlineStr">
        <is>
          <t>Not reported</t>
        </is>
      </c>
      <c r="AM1606" t="inlineStr">
        <is>
          <t>Not reported</t>
        </is>
      </c>
      <c r="AN1606" t="inlineStr">
        <is>
          <t>Not reported</t>
        </is>
      </c>
      <c r="AO1606" t="inlineStr">
        <is>
          <t>Not reviewed</t>
        </is>
      </c>
      <c r="AP1606" t="inlineStr">
        <is>
          <t>Not reported</t>
        </is>
      </c>
      <c r="AQ1606" t="inlineStr">
        <is>
          <t>Not reported</t>
        </is>
      </c>
      <c r="AR1606" t="inlineStr">
        <is>
          <t>Not reported</t>
        </is>
      </c>
      <c r="AS1606" t="inlineStr">
        <is>
          <t>See abstract</t>
        </is>
      </c>
      <c r="AT1606" t="inlineStr">
        <is>
          <t>Not reviewed</t>
        </is>
      </c>
      <c r="AU1606" t="inlineStr">
        <is>
          <t>Not reviewed</t>
        </is>
      </c>
      <c r="AV1606" t="inlineStr">
        <is>
          <t>Not reviewed</t>
        </is>
      </c>
      <c r="AW1606" t="inlineStr">
        <is>
          <t>Not reviewed</t>
        </is>
      </c>
      <c r="AX1606" t="inlineStr">
        <is>
          <t>Not reported</t>
        </is>
      </c>
      <c r="AY1606" t="inlineStr">
        <is>
          <t>Not reported</t>
        </is>
      </c>
      <c r="AZ1606" t="inlineStr">
        <is>
          <t>Not reported</t>
        </is>
      </c>
      <c r="BA1606" t="inlineStr">
        <is>
          <t>Not reported</t>
        </is>
      </c>
      <c r="BB1606" t="inlineStr">
        <is>
          <t>Not reported</t>
        </is>
      </c>
      <c r="BC1606" t="inlineStr">
        <is>
          <t>Not reported</t>
        </is>
      </c>
      <c r="BD1606" t="inlineStr">
        <is>
          <t>Not reported</t>
        </is>
      </c>
      <c r="BE1606" t="inlineStr">
        <is>
          <t>Not reported</t>
        </is>
      </c>
      <c r="BF1606" t="inlineStr">
        <is>
          <t>Not reported</t>
        </is>
      </c>
      <c r="BG1606" t="inlineStr">
        <is>
          <t>Not reviewed (not included)</t>
        </is>
      </c>
      <c r="BH1606" t="inlineStr">
        <is>
          <t>N/A</t>
        </is>
      </c>
      <c r="BI1606" t="inlineStr">
        <is>
          <t>Not reviewed</t>
        </is>
      </c>
      <c r="BJ1606" t="inlineStr">
        <is>
          <t>Not reviewed</t>
        </is>
      </c>
      <c r="BK1606" t="inlineStr">
        <is>
          <t>Not reviewed</t>
        </is>
      </c>
      <c r="BL1606" t="inlineStr">
        <is>
          <t>Not reviewed</t>
        </is>
      </c>
      <c r="BM1606" t="inlineStr">
        <is>
          <t>Not reviewed (not included)</t>
        </is>
      </c>
      <c r="BN1606" t="inlineStr">
        <is>
          <t>Not Selected for Final 95 (Pending Full Text Review) - Candidate paper not selected for final 95: Passed abstract screening but not included in final selec</t>
        </is>
      </c>
      <c r="BO1606" t="inlineStr">
        <is>
          <t>Abstract-level screening only</t>
        </is>
      </c>
      <c r="BP1606" t="inlineStr">
        <is>
          <t>26</t>
        </is>
      </c>
    </row>
    <row r="1607">
      <c r="A1607" t="inlineStr">
        <is>
          <t>Advancing rare neurological disorder diagnosis: Addressing challenges with systematic reviews and AI-driven MRI meta-trans learning framework for neurodegenerative disorders</t>
        </is>
      </c>
      <c r="B1607" t="n">
        <v>2025</v>
      </c>
      <c r="C1607" t="inlineStr">
        <is>
          <t>Not checked</t>
        </is>
      </c>
      <c r="D1607" t="inlineStr">
        <is>
          <t>Not checked</t>
        </is>
      </c>
      <c r="E1607" t="inlineStr">
        <is>
          <t>10.1016/J.ARR.2025.102831</t>
        </is>
      </c>
      <c r="F1607" t="inlineStr">
        <is>
          <t>Neurological Disorders (ND) affect a large portion of the global population, impacting the brain, spinal cord, and nerves. These disorders fall into categories such as NeuroDevelopmental (NDD), NeuroBiological (NBD), and NeuroDegenerative (NDe) disorders, which range from common to rare conditions. While Artificial Intelligence (AI) has advanced healthcare diagnostics, training Machine Learning (ML) and Deep Learning (DL) models for early detection of rare neurological disorders remains a challenge due to limited patient data. This data scarcity poses a significant public health issue. Meta_Trans Learning (MTAL), which integrates Meta-Learning (MtL) and Transfer Learning (TL), offers a promising solution by leveraging small datasets to extract expert patterns, generalize findings, and reduce AI bias in healthcare. This research systematically reviews studies from 2018 to 2024 to explore how ML and MTAL techniques are applied in diagnosing NDD, NBD, and NDe disorders. It also provides statistical and parametric analysis of ML and DL methods for neurological disorder diagnosis. Lastly, the study introduces a MRI-based NDe-MTAL framework to aid healthcare professionals in early detection of rare neuro disorders, aiming to enhance diagnostic accuracy and advance healthcare practices. © 2025 Elsevier B.V.</t>
        </is>
      </c>
      <c r="G1607" t="inlineStr">
        <is>
          <t>Unimodal</t>
        </is>
      </c>
      <c r="H1607" t="inlineStr">
        <is>
          <t>See abstract</t>
        </is>
      </c>
      <c r="I1607" t="inlineStr">
        <is>
          <t>See abstract</t>
        </is>
      </c>
      <c r="J1607" t="inlineStr">
        <is>
          <t>See abstract (AI/ML)</t>
        </is>
      </c>
      <c r="K1607" t="inlineStr">
        <is>
          <t>See abstract</t>
        </is>
      </c>
      <c r="M1607" t="inlineStr">
        <is>
          <t>See abstract</t>
        </is>
      </c>
      <c r="N1607" t="inlineStr">
        <is>
          <t>See abstract</t>
        </is>
      </c>
      <c r="O1607" t="inlineStr">
        <is>
          <t>Not verified from abstract</t>
        </is>
      </c>
      <c r="P1607" t="inlineStr">
        <is>
          <t>See abstract</t>
        </is>
      </c>
      <c r="Q1607" t="inlineStr">
        <is>
          <t>See abstract</t>
        </is>
      </c>
      <c r="R1607" t="inlineStr">
        <is>
          <t>Not reviewed (not included)</t>
        </is>
      </c>
      <c r="S1607" t="inlineStr">
        <is>
          <t>Not reviewed (not included)</t>
        </is>
      </c>
      <c r="T1607" t="inlineStr">
        <is>
          <t>Abstract screening only. Not Primary Research</t>
        </is>
      </c>
      <c r="U1607" t="inlineStr">
        <is>
          <t>EXCLUDE</t>
        </is>
      </c>
      <c r="V1607" t="inlineStr">
        <is>
          <t>E6-Not Primary Research: Title/abstract indicates systematic review, meta-analysis, or review paper</t>
        </is>
      </c>
      <c r="W1607" t="inlineStr">
        <is>
          <t>Excluded: Not Primary Research</t>
        </is>
      </c>
      <c r="X1607" t="inlineStr">
        <is>
          <t>Not assessed from abstract</t>
        </is>
      </c>
      <c r="Y1607" t="inlineStr">
        <is>
          <t>Scopus</t>
        </is>
      </c>
      <c r="Z1607" t="inlineStr">
        <is>
          <t>Not determined from abstract</t>
        </is>
      </c>
      <c r="AB1607" t="inlineStr">
        <is>
          <t>Not assessed (not included)</t>
        </is>
      </c>
      <c r="AC1607" t="inlineStr">
        <is>
          <t>Not assessed (not included)</t>
        </is>
      </c>
      <c r="AD1607" t="inlineStr">
        <is>
          <t>Gupta A.; Malhotra D.</t>
        </is>
      </c>
      <c r="AF1607" t="inlineStr">
        <is>
          <t>Hybrid OA (Elsevier)</t>
        </is>
      </c>
      <c r="AH1607" t="inlineStr">
        <is>
          <t>Not assessed</t>
        </is>
      </c>
      <c r="AI1607" t="inlineStr">
        <is>
          <t>Not reported</t>
        </is>
      </c>
      <c r="AJ1607" t="inlineStr">
        <is>
          <t>Not reported</t>
        </is>
      </c>
      <c r="AK1607" t="inlineStr">
        <is>
          <t>Not reported</t>
        </is>
      </c>
      <c r="AL1607" t="inlineStr">
        <is>
          <t>Not reported</t>
        </is>
      </c>
      <c r="AM1607" t="inlineStr">
        <is>
          <t>Not reported</t>
        </is>
      </c>
      <c r="AN1607" t="inlineStr">
        <is>
          <t>Not reported</t>
        </is>
      </c>
      <c r="AO1607" t="inlineStr">
        <is>
          <t>Not reviewed</t>
        </is>
      </c>
      <c r="AP1607" t="inlineStr">
        <is>
          <t>Not reported</t>
        </is>
      </c>
      <c r="AQ1607" t="inlineStr">
        <is>
          <t>Not reported</t>
        </is>
      </c>
      <c r="AR1607" t="inlineStr">
        <is>
          <t>Not reported</t>
        </is>
      </c>
      <c r="AS1607" t="inlineStr">
        <is>
          <t>See abstract</t>
        </is>
      </c>
      <c r="AT1607" t="inlineStr">
        <is>
          <t>Not reviewed</t>
        </is>
      </c>
      <c r="AU1607" t="inlineStr">
        <is>
          <t>Not reviewed</t>
        </is>
      </c>
      <c r="AV1607" t="inlineStr">
        <is>
          <t>Not reviewed</t>
        </is>
      </c>
      <c r="AW1607" t="inlineStr">
        <is>
          <t>Not reviewed</t>
        </is>
      </c>
      <c r="AX1607" t="inlineStr">
        <is>
          <t>Not reported</t>
        </is>
      </c>
      <c r="AY1607" t="inlineStr">
        <is>
          <t>Not reported</t>
        </is>
      </c>
      <c r="AZ1607" t="inlineStr">
        <is>
          <t>Not reported</t>
        </is>
      </c>
      <c r="BA1607" t="inlineStr">
        <is>
          <t>Not reported</t>
        </is>
      </c>
      <c r="BB1607" t="inlineStr">
        <is>
          <t>Not reported</t>
        </is>
      </c>
      <c r="BC1607" t="inlineStr">
        <is>
          <t>Not reported</t>
        </is>
      </c>
      <c r="BD1607" t="inlineStr">
        <is>
          <t>Not reported</t>
        </is>
      </c>
      <c r="BE1607" t="inlineStr">
        <is>
          <t>Not reported</t>
        </is>
      </c>
      <c r="BF1607" t="inlineStr">
        <is>
          <t>Not reported</t>
        </is>
      </c>
      <c r="BG1607" t="inlineStr">
        <is>
          <t>Not reviewed (not included)</t>
        </is>
      </c>
      <c r="BH1607" t="inlineStr">
        <is>
          <t>N/A</t>
        </is>
      </c>
      <c r="BI1607" t="inlineStr">
        <is>
          <t>Not reviewed</t>
        </is>
      </c>
      <c r="BJ1607" t="inlineStr">
        <is>
          <t>Not reviewed</t>
        </is>
      </c>
      <c r="BK1607" t="inlineStr">
        <is>
          <t>Not reviewed</t>
        </is>
      </c>
      <c r="BL1607" t="inlineStr">
        <is>
          <t>Not reviewed</t>
        </is>
      </c>
      <c r="BM1607" t="inlineStr">
        <is>
          <t>Not reviewed (not included)</t>
        </is>
      </c>
      <c r="BN1607" t="inlineStr">
        <is>
          <t>Not Primary Research - E6-Not Primary Research: Title/abstract indicates systematic review, meta-analysis, or review paper</t>
        </is>
      </c>
      <c r="BO1607" t="inlineStr">
        <is>
          <t>Abstract-level screening only</t>
        </is>
      </c>
      <c r="BP1607" t="inlineStr">
        <is>
          <t>Not reported</t>
        </is>
      </c>
    </row>
    <row r="1608">
      <c r="A1608" t="inlineStr">
        <is>
          <t>Graphene Metasurface-Based Biosensor for Direct Dopamine Detection Utilizing Surface Plasmon Resonance in the Terahertz Regime with Machine Learning Optimization via K-Nearest Neighbors Regression</t>
        </is>
      </c>
      <c r="B1608" t="n">
        <v>2026</v>
      </c>
      <c r="C1608" t="inlineStr">
        <is>
          <t>Not checked</t>
        </is>
      </c>
      <c r="D1608" t="inlineStr">
        <is>
          <t>Not checked</t>
        </is>
      </c>
      <c r="E1608" t="inlineStr">
        <is>
          <t>10.1007/S11468-024-02570-4</t>
        </is>
      </c>
      <c r="F1608" t="inlineStr">
        <is>
          <t>This study introduces an innovative terahertz-based biosensor designed for the direct detection of dopamine. By leveraging surface plasmon resonance (SPR) principles, extensive computational electromagnetic simulations are conducted to optimize the sensor design across the 0.1–0.6 THz frequency spectrum. The proposed biosensor exhibits exceptional sensitivity to dopamine concentrations ranging from 10 to 0.001 ppm, corresponding to refractive indices between 1.256 and 1.309 RIU. The sensor’s performance is characterized by impressive metrics, including a peak sensitivity of 500 GHzRIU−1, a figure of merit of 2.809 RIU⁻1, and a detection limit of 0. 867RIU.To further enhance the sensor’s predictive capabilities, we have implemented a K-nearest neighbors (KNN) regression model. This machine learning approach is employed to forecast absorption values based on various structural parameters. The model demonstrates remarkable accuracy, achieving R2 scores up to 1.0 across diverse test cases and K values. The proposed biosensor outperforms many existing sensors in terms of sensitivity and detection limit, showing significant potential for early diagnosis and monitoring of dopamine-related neurological conditions. By integrating advanced materials, innovative design, and machine learning techniques, the proposed approach represents a significant advancement in dopamine detection methodologies for clinical applications. The proposed biosensor demonstrates the potential to revolutionize the diagnosis and treatment of disorders such as Parkinson’s disease, schizophrenia, and attention deficit hyperactivity disorder (ADHD). © The Author(s), under exclusive licence to Springer Science+Business Media, LLC, part of Springer Nature 2024.</t>
        </is>
      </c>
      <c r="G1608" t="inlineStr">
        <is>
          <t>Unimodal</t>
        </is>
      </c>
      <c r="H1608" t="inlineStr">
        <is>
          <t>See abstract</t>
        </is>
      </c>
      <c r="I1608" t="inlineStr">
        <is>
          <t>See abstract</t>
        </is>
      </c>
      <c r="J1608" t="inlineStr">
        <is>
          <t>See abstract (AI/ML)</t>
        </is>
      </c>
      <c r="K1608" t="inlineStr">
        <is>
          <t>See abstract</t>
        </is>
      </c>
      <c r="M1608" t="inlineStr">
        <is>
          <t>See abstract</t>
        </is>
      </c>
      <c r="N1608" t="inlineStr">
        <is>
          <t>See abstract</t>
        </is>
      </c>
      <c r="O1608" t="inlineStr">
        <is>
          <t>Not verified from abstract</t>
        </is>
      </c>
      <c r="P1608" t="inlineStr">
        <is>
          <t>See abstract</t>
        </is>
      </c>
      <c r="Q1608" t="inlineStr">
        <is>
          <t>See abstract</t>
        </is>
      </c>
      <c r="R1608" t="inlineStr">
        <is>
          <t>Not reviewed (not included)</t>
        </is>
      </c>
      <c r="S1608" t="inlineStr">
        <is>
          <t>Not reviewed (not included)</t>
        </is>
      </c>
      <c r="T1608" t="inlineStr">
        <is>
          <t>Abstract screening only. Out of Date Range</t>
        </is>
      </c>
      <c r="U1608" t="inlineStr">
        <is>
          <t>EXCLUDE</t>
        </is>
      </c>
      <c r="V1608" t="inlineStr">
        <is>
          <t>E4-Year: Published 2026, outside 2019-2025 window</t>
        </is>
      </c>
      <c r="W1608" t="inlineStr">
        <is>
          <t>Out of Date Range</t>
        </is>
      </c>
      <c r="X1608" t="inlineStr">
        <is>
          <t>Not assessed from abstract</t>
        </is>
      </c>
      <c r="Y1608" t="inlineStr">
        <is>
          <t>Scopus</t>
        </is>
      </c>
      <c r="Z1608" t="inlineStr">
        <is>
          <t>Not determined from abstract</t>
        </is>
      </c>
      <c r="AB1608" t="inlineStr">
        <is>
          <t>Not assessed (not included)</t>
        </is>
      </c>
      <c r="AC1608" t="inlineStr">
        <is>
          <t>Not assessed (not included)</t>
        </is>
      </c>
      <c r="AD1608" t="inlineStr">
        <is>
          <t>Wekalao J.; Mandela N.</t>
        </is>
      </c>
      <c r="AF1608" t="inlineStr">
        <is>
          <t>Hybrid OA (Springer)</t>
        </is>
      </c>
      <c r="AH1608" t="inlineStr">
        <is>
          <t>Not assessed</t>
        </is>
      </c>
      <c r="AI1608" t="inlineStr">
        <is>
          <t>Not reported</t>
        </is>
      </c>
      <c r="AJ1608" t="inlineStr">
        <is>
          <t>Not reported</t>
        </is>
      </c>
      <c r="AK1608" t="inlineStr">
        <is>
          <t>Not reported</t>
        </is>
      </c>
      <c r="AL1608" t="inlineStr">
        <is>
          <t>Not reported</t>
        </is>
      </c>
      <c r="AM1608" t="inlineStr">
        <is>
          <t>Not reported</t>
        </is>
      </c>
      <c r="AN1608" t="inlineStr">
        <is>
          <t>Not reported</t>
        </is>
      </c>
      <c r="AO1608" t="inlineStr">
        <is>
          <t>Not reviewed</t>
        </is>
      </c>
      <c r="AP1608" t="inlineStr">
        <is>
          <t>Not reported</t>
        </is>
      </c>
      <c r="AQ1608" t="inlineStr">
        <is>
          <t>Not reported</t>
        </is>
      </c>
      <c r="AR1608" t="inlineStr">
        <is>
          <t>Not reported</t>
        </is>
      </c>
      <c r="AS1608" t="inlineStr">
        <is>
          <t>See abstract</t>
        </is>
      </c>
      <c r="AT1608" t="inlineStr">
        <is>
          <t>Not reviewed</t>
        </is>
      </c>
      <c r="AU1608" t="inlineStr">
        <is>
          <t>Not reviewed</t>
        </is>
      </c>
      <c r="AV1608" t="inlineStr">
        <is>
          <t>Not reviewed</t>
        </is>
      </c>
      <c r="AW1608" t="inlineStr">
        <is>
          <t>Not reviewed</t>
        </is>
      </c>
      <c r="AX1608" t="inlineStr">
        <is>
          <t>Not reported</t>
        </is>
      </c>
      <c r="AY1608" t="inlineStr">
        <is>
          <t>Not reported</t>
        </is>
      </c>
      <c r="AZ1608" t="inlineStr">
        <is>
          <t>Not reported</t>
        </is>
      </c>
      <c r="BA1608" t="inlineStr">
        <is>
          <t>Not reported</t>
        </is>
      </c>
      <c r="BB1608" t="inlineStr">
        <is>
          <t>Not reported</t>
        </is>
      </c>
      <c r="BC1608" t="inlineStr">
        <is>
          <t>Not reported</t>
        </is>
      </c>
      <c r="BD1608" t="inlineStr">
        <is>
          <t>Not reported</t>
        </is>
      </c>
      <c r="BE1608" t="inlineStr">
        <is>
          <t>Not reported</t>
        </is>
      </c>
      <c r="BF1608" t="inlineStr">
        <is>
          <t>Not reported</t>
        </is>
      </c>
      <c r="BG1608" t="inlineStr">
        <is>
          <t>Not reviewed (not included)</t>
        </is>
      </c>
      <c r="BH1608" t="inlineStr">
        <is>
          <t>N/A</t>
        </is>
      </c>
      <c r="BI1608" t="inlineStr">
        <is>
          <t>Not reviewed</t>
        </is>
      </c>
      <c r="BJ1608" t="inlineStr">
        <is>
          <t>Not reviewed</t>
        </is>
      </c>
      <c r="BK1608" t="inlineStr">
        <is>
          <t>Not reviewed</t>
        </is>
      </c>
      <c r="BL1608" t="inlineStr">
        <is>
          <t>Not reviewed</t>
        </is>
      </c>
      <c r="BM1608" t="inlineStr">
        <is>
          <t>Not reviewed (not included)</t>
        </is>
      </c>
      <c r="BN1608" t="inlineStr">
        <is>
          <t>Out of Date Range - E4-Year: Published 2026, outside 2019-2025 window</t>
        </is>
      </c>
      <c r="BO1608" t="inlineStr">
        <is>
          <t>Abstract-level screening only</t>
        </is>
      </c>
      <c r="BP1608" t="inlineStr">
        <is>
          <t>Not reported</t>
        </is>
      </c>
    </row>
    <row r="1609">
      <c r="A1609" t="inlineStr">
        <is>
          <t>Converging Representations of Attention-Deficit/Hyperactivity Disorder and Autism on Social Media: Linguistic and Topic Analysis of Trends in Reddit Data</t>
        </is>
      </c>
      <c r="B1609" t="n">
        <v>2025</v>
      </c>
      <c r="C1609" t="inlineStr">
        <is>
          <t>Not checked</t>
        </is>
      </c>
      <c r="D1609" t="inlineStr">
        <is>
          <t>Not checked</t>
        </is>
      </c>
      <c r="E1609" t="inlineStr">
        <is>
          <t>10.2196/70914</t>
        </is>
      </c>
      <c r="F160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t>
        </is>
      </c>
      <c r="G1609" t="inlineStr">
        <is>
          <t>Unimodal</t>
        </is>
      </c>
      <c r="H1609" t="inlineStr">
        <is>
          <t>See abstract</t>
        </is>
      </c>
      <c r="I1609" t="inlineStr">
        <is>
          <t>See abstract</t>
        </is>
      </c>
      <c r="J1609" t="inlineStr">
        <is>
          <t>See abstract (AI/ML)</t>
        </is>
      </c>
      <c r="K1609" t="inlineStr">
        <is>
          <t>See abstract</t>
        </is>
      </c>
      <c r="M1609" t="inlineStr">
        <is>
          <t>See abstract</t>
        </is>
      </c>
      <c r="N1609" t="inlineStr">
        <is>
          <t>See abstract</t>
        </is>
      </c>
      <c r="O1609" t="inlineStr">
        <is>
          <t>Not verified from abstract</t>
        </is>
      </c>
      <c r="P1609" t="inlineStr">
        <is>
          <t>See abstract</t>
        </is>
      </c>
      <c r="Q1609" t="inlineStr">
        <is>
          <t>See abstract</t>
        </is>
      </c>
      <c r="R1609" t="inlineStr">
        <is>
          <t>Not reviewed (not included)</t>
        </is>
      </c>
      <c r="S1609" t="inlineStr">
        <is>
          <t>Not reviewed (not included)</t>
        </is>
      </c>
      <c r="T1609" t="inlineStr">
        <is>
          <t>Abstract screening only. No AI/ML Methods</t>
        </is>
      </c>
      <c r="U1609" t="inlineStr">
        <is>
          <t>EXCLUDE</t>
        </is>
      </c>
      <c r="V1609" t="inlineStr">
        <is>
          <t>E1-No AI/ML/DL: Abstract and title do not describe application of AI, ML, or DL methods</t>
        </is>
      </c>
      <c r="W1609" t="inlineStr">
        <is>
          <t>Excluded: No AI/ML Methods</t>
        </is>
      </c>
      <c r="X1609" t="inlineStr">
        <is>
          <t>Not assessed from abstract</t>
        </is>
      </c>
      <c r="Y1609" t="inlineStr">
        <is>
          <t>Scopus</t>
        </is>
      </c>
      <c r="Z1609" t="inlineStr">
        <is>
          <t>Not determined from abstract</t>
        </is>
      </c>
      <c r="AB1609" t="inlineStr">
        <is>
          <t>Not assessed (not included)</t>
        </is>
      </c>
      <c r="AC1609" t="inlineStr">
        <is>
          <t>Not assessed (not included)</t>
        </is>
      </c>
      <c r="AD1609" t="inlineStr">
        <is>
          <t>Kang J.; Haslam N.; Conway M.</t>
        </is>
      </c>
      <c r="AF1609" t="inlineStr">
        <is>
          <t>Gold OA (JMIR)</t>
        </is>
      </c>
      <c r="AH1609" t="inlineStr">
        <is>
          <t>Not assessed</t>
        </is>
      </c>
      <c r="AI1609" t="inlineStr">
        <is>
          <t>Not reported</t>
        </is>
      </c>
      <c r="AJ1609" t="inlineStr">
        <is>
          <t>Not reported</t>
        </is>
      </c>
      <c r="AK1609" t="inlineStr">
        <is>
          <t>Not reported</t>
        </is>
      </c>
      <c r="AL1609" t="inlineStr">
        <is>
          <t>Not reported</t>
        </is>
      </c>
      <c r="AM1609" t="inlineStr">
        <is>
          <t>Not reported</t>
        </is>
      </c>
      <c r="AN1609" t="inlineStr">
        <is>
          <t>Not reported</t>
        </is>
      </c>
      <c r="AO1609" t="inlineStr">
        <is>
          <t>Not reviewed</t>
        </is>
      </c>
      <c r="AP1609" t="inlineStr">
        <is>
          <t>Not reported</t>
        </is>
      </c>
      <c r="AQ1609" t="inlineStr">
        <is>
          <t>Not reported</t>
        </is>
      </c>
      <c r="AR1609" t="inlineStr">
        <is>
          <t>Not reported</t>
        </is>
      </c>
      <c r="AS1609" t="inlineStr">
        <is>
          <t>See abstract</t>
        </is>
      </c>
      <c r="AT1609" t="inlineStr">
        <is>
          <t>Not reviewed</t>
        </is>
      </c>
      <c r="AU1609" t="inlineStr">
        <is>
          <t>Not reviewed</t>
        </is>
      </c>
      <c r="AV1609" t="inlineStr">
        <is>
          <t>Not reviewed</t>
        </is>
      </c>
      <c r="AW1609" t="inlineStr">
        <is>
          <t>Not reviewed</t>
        </is>
      </c>
      <c r="AX1609" t="inlineStr">
        <is>
          <t>Not reported</t>
        </is>
      </c>
      <c r="AY1609" t="inlineStr">
        <is>
          <t>Not reported</t>
        </is>
      </c>
      <c r="AZ1609" t="inlineStr">
        <is>
          <t>Not reported</t>
        </is>
      </c>
      <c r="BA1609" t="inlineStr">
        <is>
          <t>Not reported</t>
        </is>
      </c>
      <c r="BB1609" t="inlineStr">
        <is>
          <t>Not reported</t>
        </is>
      </c>
      <c r="BC1609" t="inlineStr">
        <is>
          <t>Not reported</t>
        </is>
      </c>
      <c r="BD1609" t="inlineStr">
        <is>
          <t>Not reported</t>
        </is>
      </c>
      <c r="BE1609" t="inlineStr">
        <is>
          <t>Not reported</t>
        </is>
      </c>
      <c r="BF1609" t="inlineStr">
        <is>
          <t>Not reported</t>
        </is>
      </c>
      <c r="BG1609" t="inlineStr">
        <is>
          <t>Not reviewed (not included)</t>
        </is>
      </c>
      <c r="BH1609" t="inlineStr">
        <is>
          <t>N/A</t>
        </is>
      </c>
      <c r="BI1609" t="inlineStr">
        <is>
          <t>Not reviewed</t>
        </is>
      </c>
      <c r="BJ1609" t="inlineStr">
        <is>
          <t>Not reviewed</t>
        </is>
      </c>
      <c r="BK1609" t="inlineStr">
        <is>
          <t>Not reviewed</t>
        </is>
      </c>
      <c r="BL1609" t="inlineStr">
        <is>
          <t>Not reviewed</t>
        </is>
      </c>
      <c r="BM1609" t="inlineStr">
        <is>
          <t>Not reviewed (not included)</t>
        </is>
      </c>
      <c r="BN1609" t="inlineStr">
        <is>
          <t>No AI/ML Methods - E1-No AI/ML/DL: Abstract and title do not describe application of AI, ML, or DL methods</t>
        </is>
      </c>
      <c r="BO1609" t="inlineStr">
        <is>
          <t>Abstract-level screening only</t>
        </is>
      </c>
      <c r="BP1609" t="inlineStr">
        <is>
          <t>Not reported</t>
        </is>
      </c>
    </row>
    <row r="1610">
      <c r="A1610" t="inlineStr">
        <is>
          <t>Prediction of methylphenidate treatment response for ADHD using conventional and radiomics T1 and DTI features: Secondary analysis of a randomized clinical trial</t>
        </is>
      </c>
      <c r="B1610" t="n">
        <v>2025</v>
      </c>
      <c r="C1610" t="inlineStr">
        <is>
          <t>Not checked</t>
        </is>
      </c>
      <c r="D1610" t="inlineStr">
        <is>
          <t>Not checked</t>
        </is>
      </c>
      <c r="E1610" t="inlineStr">
        <is>
          <t>10.1016/J.NICL.2024.103707</t>
        </is>
      </c>
      <c r="F1610" t="inlineStr">
        <is>
          <t>Background: Attention-Deficit/Hyperactivity Disorder (ADHD) is commonly treated with methylphenidate (MPH). Although highly effective, MPH treatment still has a relatively high non-response rate of around 30%, highlighting the need for a better understanding of treatment response. Radiomics of T1-weighted images and Diffusion Tensor Imaging (DTI) combined with machine learning approaches could offer a novel method for assessing MPH treatment response. Purpose: To evaluate the accuracy of both conventional and radiomics approaches in predicting treatment response based on baseline T1 and DTI data in stimulant-naive ADHD participants. Methods: We performed a secondary analysis of a randomized clinical trial (ePOD-MPH), involving 47 stimulant-naive ADHD participants (23 boys aged 11.4 ± 0.4 years, 24 men aged 28.1 ± 4.3 years) who underwent 16 weeks of treatment with MPH. Baseline T1-weighted and DTI MRI scans were acquired. Treatment response was assessed at 8 weeks (during treatment) and one week after cessation of 16-week treatment (post-treatment) using the Clinical Global Impressions − Improvement scale as our primary outcome. We compared prediction accuracy using a conventional model and a radiomics model. The conventional approach included the volume of bilateral caudate, putamen, pallidum, accumbens, and hippocampus, and for DTI the mean fractional anisotropy (FA) of the entire brain white matter, bilateral Anterior Thalamic Radiation (ATR), and the splenium of the corpus callosum, totaling 14 regional features. For the radiomics approach, 380 features (shape-based and first-order statistics) were extracted from these 14 regions. XGBoost models with nested cross-validation were used and constructed for the total cohort (n = 47), as well as children (n = 23) and adults (n = 24) separately. Exact binomial tests were employed to compare model performance. Results: For the conventional model, balanced accuracy (bAcc) in predicting treatment response during treatmen</t>
        </is>
      </c>
      <c r="G1610" t="inlineStr">
        <is>
          <t>Unimodal</t>
        </is>
      </c>
      <c r="H1610" t="inlineStr">
        <is>
          <t>See abstract</t>
        </is>
      </c>
      <c r="I1610" t="inlineStr">
        <is>
          <t>See abstract</t>
        </is>
      </c>
      <c r="J1610" t="inlineStr">
        <is>
          <t>See abstract (AI/ML)</t>
        </is>
      </c>
      <c r="K1610" t="inlineStr">
        <is>
          <t>See abstract</t>
        </is>
      </c>
      <c r="M1610" t="inlineStr">
        <is>
          <t>See abstract</t>
        </is>
      </c>
      <c r="N1610" t="inlineStr">
        <is>
          <t>See abstract</t>
        </is>
      </c>
      <c r="O1610" t="inlineStr">
        <is>
          <t>Not verified from abstract</t>
        </is>
      </c>
      <c r="P1610" t="inlineStr">
        <is>
          <t>See abstract</t>
        </is>
      </c>
      <c r="Q1610" t="inlineStr">
        <is>
          <t>See abstract</t>
        </is>
      </c>
      <c r="R1610" t="inlineStr">
        <is>
          <t>Not reviewed (not included)</t>
        </is>
      </c>
      <c r="S1610" t="inlineStr">
        <is>
          <t>Not reviewed (not included)</t>
        </is>
      </c>
      <c r="T1610" t="inlineStr">
        <is>
          <t>Abstract screening only. Treatment-Only Study</t>
        </is>
      </c>
      <c r="U1610" t="inlineStr">
        <is>
          <t>EXCLUDE</t>
        </is>
      </c>
      <c r="V1610" t="inlineStr">
        <is>
          <t>E1-Treatment Only: Primary focus is treatment response/outcome, not ADHD diagnosis or classification</t>
        </is>
      </c>
      <c r="W1610" t="inlineStr">
        <is>
          <t>Excluded: Treatment Study Not Diagnostic</t>
        </is>
      </c>
      <c r="X1610" t="inlineStr">
        <is>
          <t>Not assessed from abstract</t>
        </is>
      </c>
      <c r="Y1610" t="inlineStr">
        <is>
          <t>Scopus</t>
        </is>
      </c>
      <c r="Z1610" t="inlineStr">
        <is>
          <t>Not determined from abstract</t>
        </is>
      </c>
      <c r="AB1610" t="inlineStr">
        <is>
          <t>Not assessed (not included)</t>
        </is>
      </c>
      <c r="AC1610" t="inlineStr">
        <is>
          <t>Not assessed (not included)</t>
        </is>
      </c>
      <c r="AD1610" t="inlineStr">
        <is>
          <t>Chen M.; van der Pal Z.; Poirot M.G.; Schrantee A.; Bottelier M.; Kooij S.J.J.; Marquering H.A.; Reneman L.; Caan M.W.A.</t>
        </is>
      </c>
      <c r="AF1610" t="inlineStr">
        <is>
          <t>Hybrid OA (Elsevier)</t>
        </is>
      </c>
      <c r="AH1610" t="inlineStr">
        <is>
          <t>Not assessed</t>
        </is>
      </c>
      <c r="AI1610" t="inlineStr">
        <is>
          <t>Not reported</t>
        </is>
      </c>
      <c r="AJ1610" t="inlineStr">
        <is>
          <t>Not reported</t>
        </is>
      </c>
      <c r="AK1610" t="inlineStr">
        <is>
          <t>Not reported</t>
        </is>
      </c>
      <c r="AL1610" t="inlineStr">
        <is>
          <t>Not reported</t>
        </is>
      </c>
      <c r="AM1610" t="inlineStr">
        <is>
          <t>Not reported</t>
        </is>
      </c>
      <c r="AN1610" t="inlineStr">
        <is>
          <t>Not reported</t>
        </is>
      </c>
      <c r="AO1610" t="inlineStr">
        <is>
          <t>Not reviewed</t>
        </is>
      </c>
      <c r="AP1610" t="inlineStr">
        <is>
          <t>Not reported</t>
        </is>
      </c>
      <c r="AQ1610" t="inlineStr">
        <is>
          <t>Not reported</t>
        </is>
      </c>
      <c r="AR1610" t="inlineStr">
        <is>
          <t>Not reported</t>
        </is>
      </c>
      <c r="AS1610" t="inlineStr">
        <is>
          <t>See abstract</t>
        </is>
      </c>
      <c r="AT1610" t="inlineStr">
        <is>
          <t>Not reviewed</t>
        </is>
      </c>
      <c r="AU1610" t="inlineStr">
        <is>
          <t>Not reviewed</t>
        </is>
      </c>
      <c r="AV1610" t="inlineStr">
        <is>
          <t>Not reviewed</t>
        </is>
      </c>
      <c r="AW1610" t="inlineStr">
        <is>
          <t>Not reviewed</t>
        </is>
      </c>
      <c r="AX1610" t="inlineStr">
        <is>
          <t>Not reported</t>
        </is>
      </c>
      <c r="AY1610" t="inlineStr">
        <is>
          <t>Not reported</t>
        </is>
      </c>
      <c r="AZ1610" t="inlineStr">
        <is>
          <t>Not reported</t>
        </is>
      </c>
      <c r="BA1610" t="inlineStr">
        <is>
          <t>Not reported</t>
        </is>
      </c>
      <c r="BB1610" t="inlineStr">
        <is>
          <t>Not reported</t>
        </is>
      </c>
      <c r="BC1610" t="inlineStr">
        <is>
          <t>Not reported</t>
        </is>
      </c>
      <c r="BD1610" t="inlineStr">
        <is>
          <t>Not reported</t>
        </is>
      </c>
      <c r="BE1610" t="inlineStr">
        <is>
          <t>Not reported</t>
        </is>
      </c>
      <c r="BF1610" t="inlineStr">
        <is>
          <t>Not reported</t>
        </is>
      </c>
      <c r="BG1610" t="inlineStr">
        <is>
          <t>Not reviewed (not included)</t>
        </is>
      </c>
      <c r="BH1610" t="inlineStr">
        <is>
          <t>N/A</t>
        </is>
      </c>
      <c r="BI1610" t="inlineStr">
        <is>
          <t>Not reviewed</t>
        </is>
      </c>
      <c r="BJ1610" t="inlineStr">
        <is>
          <t>Not reviewed</t>
        </is>
      </c>
      <c r="BK1610" t="inlineStr">
        <is>
          <t>Not reviewed</t>
        </is>
      </c>
      <c r="BL1610" t="inlineStr">
        <is>
          <t>Not reviewed</t>
        </is>
      </c>
      <c r="BM1610" t="inlineStr">
        <is>
          <t>Not reviewed (not included)</t>
        </is>
      </c>
      <c r="BN1610" t="inlineStr">
        <is>
          <t>Treatment-Only Study - E1-Treatment Only: Primary focus is treatment response/outcome, not ADHD diagnosis or classification</t>
        </is>
      </c>
      <c r="BO1610" t="inlineStr">
        <is>
          <t>Abstract-level screening only</t>
        </is>
      </c>
      <c r="BP1610" t="inlineStr">
        <is>
          <t>Not reported</t>
        </is>
      </c>
    </row>
    <row r="1611">
      <c r="A1611" t="inlineStr">
        <is>
          <t>EEG-Based ADHD Classification Using Autoencoder Feature Extraction and ResNet with Double Augmented Attention Mechanism</t>
        </is>
      </c>
      <c r="B1611" t="n">
        <v>2025</v>
      </c>
      <c r="C1611" t="inlineStr">
        <is>
          <t>Not checked</t>
        </is>
      </c>
      <c r="D1611" t="inlineStr">
        <is>
          <t>Not checked</t>
        </is>
      </c>
      <c r="E1611" t="inlineStr">
        <is>
          <t>10.3390/BRAINSCI15010095</t>
        </is>
      </c>
      <c r="F1611" t="inlineStr">
        <is>
          <t>Background: Attention-Deficit/Hyperactivity Disorder (ADHD) represents a widely prevalent and heterogeneous neurodevelopmental condition in pediatric populations, often exhibiting a substantial propensity to persist into adulthood. ADHD is a multifaceted disorder that resists straightforward diagnostic tests. Clinicians must invest substantial time and effort to secure an accurate diagnosis and implement effective treatment. ADHD diagnosis is primarily based on psychiatric tests, as there is currently no clinically utilized objective diagnostic tool. Nonetheless, several studies in have documented endeavors to create objective instruments designed to assist in the diagnostic process of ADHD, aiming to enhance diagnostic accuracy and reduce subjectivity. Method: This research endeavor sought to establish an objective diagnostic modality for ADHD through the utilization of electroencephalography (EEG) signal analysis. With the use of innovative deep learning techniques, this research seeks to improve the diagnosis of ADHD using EEG data. To capture complex patterns in EEG data, this study proposes a double-augmented attention mechanism ResNet-based model. Using an autoencoder for feature extraction, the Reptile Search Algorithm for feature selection, and a modified ResNet architecture for model training comprise the technique. Results: AUC, F1-score, accuracy, precision, recall, and other standard classifiers like Random Forest and AdaBoost were utilized to compare the model’s performance. By a wide margin, the proposed ResNet model outperforms the traditional models with a 99.42% accuracy, 99.03% precision, 99.82% recall, and 99.42% F1-score. Conclusions: ROC AUC score of 0.99 for the model underscores its remarkable capability to differentiate between children with and without ADHD, thereby minimizing misclassification errors and improving diagnostic precision. © 2025 by the authors.</t>
        </is>
      </c>
      <c r="G1611" t="inlineStr">
        <is>
          <t>Unimodal</t>
        </is>
      </c>
      <c r="H1611" t="inlineStr">
        <is>
          <t>See abstract</t>
        </is>
      </c>
      <c r="I1611" t="inlineStr">
        <is>
          <t>See abstract</t>
        </is>
      </c>
      <c r="J1611" t="inlineStr">
        <is>
          <t>See abstract (AI/ML)</t>
        </is>
      </c>
      <c r="K1611" t="inlineStr">
        <is>
          <t>See abstract</t>
        </is>
      </c>
      <c r="M1611" t="inlineStr">
        <is>
          <t>See abstract</t>
        </is>
      </c>
      <c r="N1611" t="inlineStr">
        <is>
          <t>See abstract</t>
        </is>
      </c>
      <c r="O1611" t="inlineStr">
        <is>
          <t>Not verified from abstract</t>
        </is>
      </c>
      <c r="P1611" t="inlineStr">
        <is>
          <t>See abstract</t>
        </is>
      </c>
      <c r="Q1611" t="inlineStr">
        <is>
          <t>See abstract</t>
        </is>
      </c>
      <c r="R1611" t="inlineStr">
        <is>
          <t>Not reviewed (not included)</t>
        </is>
      </c>
      <c r="S1611" t="inlineStr">
        <is>
          <t>Not reviewed (not included)</t>
        </is>
      </c>
      <c r="T1611" t="inlineStr">
        <is>
          <t>Abstract screening only. Not Selected for Final 95 (Pending Full Text Review)</t>
        </is>
      </c>
      <c r="U1611" t="inlineStr">
        <is>
          <t>EXCLUDE</t>
        </is>
      </c>
      <c r="V16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1" t="inlineStr">
        <is>
          <t>Excluded: Other Criterion</t>
        </is>
      </c>
      <c r="X1611" t="inlineStr">
        <is>
          <t>Not assessed from abstract</t>
        </is>
      </c>
      <c r="Y1611" t="inlineStr">
        <is>
          <t>Scopus</t>
        </is>
      </c>
      <c r="Z1611" t="inlineStr">
        <is>
          <t>Not determined from abstract</t>
        </is>
      </c>
      <c r="AB1611" t="inlineStr">
        <is>
          <t>Not assessed (not included)</t>
        </is>
      </c>
      <c r="AC1611" t="inlineStr">
        <is>
          <t>Not assessed (not included)</t>
        </is>
      </c>
      <c r="AD1611" t="inlineStr">
        <is>
          <t>Bansal J.; Gangwar G.; Aljaidi M.; Alkoradees A.; Singh G.</t>
        </is>
      </c>
      <c r="AF1611" t="inlineStr">
        <is>
          <t>Gold OA (MDPI)</t>
        </is>
      </c>
      <c r="AH1611" t="inlineStr">
        <is>
          <t>Not assessed</t>
        </is>
      </c>
      <c r="AI1611" t="inlineStr">
        <is>
          <t>Not reported</t>
        </is>
      </c>
      <c r="AJ1611" t="inlineStr">
        <is>
          <t>Not reported</t>
        </is>
      </c>
      <c r="AK1611" t="inlineStr">
        <is>
          <t>Not reported</t>
        </is>
      </c>
      <c r="AL1611" t="inlineStr">
        <is>
          <t>Not reported</t>
        </is>
      </c>
      <c r="AM1611" t="inlineStr">
        <is>
          <t>Not reported</t>
        </is>
      </c>
      <c r="AN1611" t="inlineStr">
        <is>
          <t>Not reported</t>
        </is>
      </c>
      <c r="AO1611" t="inlineStr">
        <is>
          <t>Not reviewed</t>
        </is>
      </c>
      <c r="AP1611" t="inlineStr">
        <is>
          <t>Not reported</t>
        </is>
      </c>
      <c r="AQ1611" t="inlineStr">
        <is>
          <t>Not reported</t>
        </is>
      </c>
      <c r="AR1611" t="inlineStr">
        <is>
          <t>Not reported</t>
        </is>
      </c>
      <c r="AS1611" t="inlineStr">
        <is>
          <t>See abstract</t>
        </is>
      </c>
      <c r="AT1611" t="inlineStr">
        <is>
          <t>Not reviewed</t>
        </is>
      </c>
      <c r="AU1611" t="inlineStr">
        <is>
          <t>Not reviewed</t>
        </is>
      </c>
      <c r="AV1611" t="inlineStr">
        <is>
          <t>Not reviewed</t>
        </is>
      </c>
      <c r="AW1611" t="inlineStr">
        <is>
          <t>Not reviewed</t>
        </is>
      </c>
      <c r="AX1611" t="inlineStr">
        <is>
          <t>Not reported</t>
        </is>
      </c>
      <c r="AY1611" t="inlineStr">
        <is>
          <t>Not reported</t>
        </is>
      </c>
      <c r="AZ1611" t="inlineStr">
        <is>
          <t>Not reported</t>
        </is>
      </c>
      <c r="BA1611" t="inlineStr">
        <is>
          <t>Not reported</t>
        </is>
      </c>
      <c r="BB1611" t="inlineStr">
        <is>
          <t>Not reported</t>
        </is>
      </c>
      <c r="BC1611" t="inlineStr">
        <is>
          <t>Not reported</t>
        </is>
      </c>
      <c r="BD1611" t="inlineStr">
        <is>
          <t>Not reported</t>
        </is>
      </c>
      <c r="BE1611" t="inlineStr">
        <is>
          <t>Not reported</t>
        </is>
      </c>
      <c r="BF1611" t="inlineStr">
        <is>
          <t>Not reported</t>
        </is>
      </c>
      <c r="BG1611" t="inlineStr">
        <is>
          <t>Not reviewed (not included)</t>
        </is>
      </c>
      <c r="BH1611" t="inlineStr">
        <is>
          <t>N/A</t>
        </is>
      </c>
      <c r="BI1611" t="inlineStr">
        <is>
          <t>Not reviewed</t>
        </is>
      </c>
      <c r="BJ1611" t="inlineStr">
        <is>
          <t>Not reviewed</t>
        </is>
      </c>
      <c r="BK1611" t="inlineStr">
        <is>
          <t>Not reviewed</t>
        </is>
      </c>
      <c r="BL1611" t="inlineStr">
        <is>
          <t>Not reviewed</t>
        </is>
      </c>
      <c r="BM1611" t="inlineStr">
        <is>
          <t>Not reviewed (not included)</t>
        </is>
      </c>
      <c r="BN1611" t="inlineStr">
        <is>
          <t>Not Selected for Final 95 (Pending Full Text Review) - Candidate paper not selected for final 95: Passed abstract screening but not included in final selec</t>
        </is>
      </c>
      <c r="BO1611" t="inlineStr">
        <is>
          <t>Abstract-level screening only</t>
        </is>
      </c>
      <c r="BP1611" t="inlineStr">
        <is>
          <t>95</t>
        </is>
      </c>
    </row>
    <row r="1612">
      <c r="A1612" t="inlineStr">
        <is>
          <t>STARFormer: A novel spatio-temporal aggregation reorganization transformer of FMRI for brain disorder diagnosis</t>
        </is>
      </c>
      <c r="B1612" t="n">
        <v>2025</v>
      </c>
      <c r="C1612" t="inlineStr">
        <is>
          <t>Not checked</t>
        </is>
      </c>
      <c r="D1612" t="inlineStr">
        <is>
          <t>Not checked</t>
        </is>
      </c>
      <c r="E1612" t="inlineStr">
        <is>
          <t>10.1016/J.NEUNET.2025.107927</t>
        </is>
      </c>
      <c r="F1612" t="inlineStr">
        <is>
          <t>Many existing methods that use functional magnetic resonance imaging (fMRI) to classify brain disorders, such as autism spectrum disorder (ASD) and attention deficit hyperactivity disorder (ADHD), often overlook the integration of spatial and temporal dependencies of the blood oxygen level-dependent (BOLD) signals, which may lead to inaccurate or imprecise classification results. To solve this problem, we propose a spatio-temporal aggregation reorganization transformer (STARFormer) that effectively captures both spatial and temporal features of BOLD signals by incorporating three key modules. The region of interest (ROI) spatial structure analysis module uses eigenvector centrality (EC) to reorganize brain regions based on effective connectivity, highlighting critical spatial relationships relevant to the brain disorder. The temporal feature reorganization module systematically segments the time series into equal-dimensional window tokens and captures multiscale features through variable window and cross-window attention. The spatio-temporal feature fusion module employs a parallel transformer architecture with dedicated temporal and spatial branches to extract integrated features. The proposed STARFormer has been rigorously evaluated on two publicly available datasets for the classification of ASD and ADHD. The experimental results confirm that STARFormer achieves state-of-the-art performance across multiple evaluation metrics, providing a more accurate and reliable tool for the diagnosis of brain disorders and biomedical research. The official implementation codes are available at: https://github.com/NZWANG/STARFormer. © 2025 Elsevier Ltd</t>
        </is>
      </c>
      <c r="G1612" t="inlineStr">
        <is>
          <t>Unimodal</t>
        </is>
      </c>
      <c r="H1612" t="inlineStr">
        <is>
          <t>See abstract</t>
        </is>
      </c>
      <c r="I1612" t="inlineStr">
        <is>
          <t>See abstract</t>
        </is>
      </c>
      <c r="J1612" t="inlineStr">
        <is>
          <t>See abstract (AI/ML)</t>
        </is>
      </c>
      <c r="K1612" t="inlineStr">
        <is>
          <t>See abstract</t>
        </is>
      </c>
      <c r="M1612" t="inlineStr">
        <is>
          <t>See abstract</t>
        </is>
      </c>
      <c r="N1612" t="inlineStr">
        <is>
          <t>See abstract</t>
        </is>
      </c>
      <c r="O1612" t="inlineStr">
        <is>
          <t>Not verified from abstract</t>
        </is>
      </c>
      <c r="P1612" t="inlineStr">
        <is>
          <t>See abstract</t>
        </is>
      </c>
      <c r="Q1612" t="inlineStr">
        <is>
          <t>See abstract</t>
        </is>
      </c>
      <c r="R1612" t="inlineStr">
        <is>
          <t>Not reviewed (not included)</t>
        </is>
      </c>
      <c r="S1612" t="inlineStr">
        <is>
          <t>Not reviewed (not included)</t>
        </is>
      </c>
      <c r="T1612" t="inlineStr">
        <is>
          <t>Abstract screening only. Not Selected for Final 95 (Pending Full Text Review)</t>
        </is>
      </c>
      <c r="U1612" t="inlineStr">
        <is>
          <t>EXCLUDE</t>
        </is>
      </c>
      <c r="V16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2" t="inlineStr">
        <is>
          <t>Excluded: Other Criterion</t>
        </is>
      </c>
      <c r="X1612" t="inlineStr">
        <is>
          <t>Not assessed from abstract</t>
        </is>
      </c>
      <c r="Y1612" t="inlineStr">
        <is>
          <t>Scopus</t>
        </is>
      </c>
      <c r="Z1612" t="inlineStr">
        <is>
          <t>Not determined from abstract</t>
        </is>
      </c>
      <c r="AB1612" t="inlineStr">
        <is>
          <t>Not assessed (not included)</t>
        </is>
      </c>
      <c r="AC1612" t="inlineStr">
        <is>
          <t>Not assessed (not included)</t>
        </is>
      </c>
      <c r="AD1612" t="inlineStr">
        <is>
          <t>Dong W.; Li Y.; Zeng W.; Chen L.; Yan H.; Siok W.T.; Wang N.</t>
        </is>
      </c>
      <c r="AF1612" t="inlineStr">
        <is>
          <t>Hybrid OA (Elsevier)</t>
        </is>
      </c>
      <c r="AH1612" t="inlineStr">
        <is>
          <t>Not assessed</t>
        </is>
      </c>
      <c r="AI1612" t="inlineStr">
        <is>
          <t>Not reported</t>
        </is>
      </c>
      <c r="AJ1612" t="inlineStr">
        <is>
          <t>Not reported</t>
        </is>
      </c>
      <c r="AK1612" t="inlineStr">
        <is>
          <t>Not reported</t>
        </is>
      </c>
      <c r="AL1612" t="inlineStr">
        <is>
          <t>Not reported</t>
        </is>
      </c>
      <c r="AM1612" t="inlineStr">
        <is>
          <t>Not reported</t>
        </is>
      </c>
      <c r="AN1612" t="inlineStr">
        <is>
          <t>Not reported</t>
        </is>
      </c>
      <c r="AO1612" t="inlineStr">
        <is>
          <t>Not reviewed</t>
        </is>
      </c>
      <c r="AP1612" t="inlineStr">
        <is>
          <t>Not reported</t>
        </is>
      </c>
      <c r="AQ1612" t="inlineStr">
        <is>
          <t>Not reported</t>
        </is>
      </c>
      <c r="AR1612" t="inlineStr">
        <is>
          <t>Not reported</t>
        </is>
      </c>
      <c r="AS1612" t="inlineStr">
        <is>
          <t>See abstract</t>
        </is>
      </c>
      <c r="AT1612" t="inlineStr">
        <is>
          <t>Not reviewed</t>
        </is>
      </c>
      <c r="AU1612" t="inlineStr">
        <is>
          <t>Not reviewed</t>
        </is>
      </c>
      <c r="AV1612" t="inlineStr">
        <is>
          <t>Not reviewed</t>
        </is>
      </c>
      <c r="AW1612" t="inlineStr">
        <is>
          <t>Not reviewed</t>
        </is>
      </c>
      <c r="AX1612" t="inlineStr">
        <is>
          <t>Not reported</t>
        </is>
      </c>
      <c r="AY1612" t="inlineStr">
        <is>
          <t>Not reported</t>
        </is>
      </c>
      <c r="AZ1612" t="inlineStr">
        <is>
          <t>Not reported</t>
        </is>
      </c>
      <c r="BA1612" t="inlineStr">
        <is>
          <t>Not reported</t>
        </is>
      </c>
      <c r="BB1612" t="inlineStr">
        <is>
          <t>Not reported</t>
        </is>
      </c>
      <c r="BC1612" t="inlineStr">
        <is>
          <t>Not reported</t>
        </is>
      </c>
      <c r="BD1612" t="inlineStr">
        <is>
          <t>Not reported</t>
        </is>
      </c>
      <c r="BE1612" t="inlineStr">
        <is>
          <t>Not reported</t>
        </is>
      </c>
      <c r="BF1612" t="inlineStr">
        <is>
          <t>Not reported</t>
        </is>
      </c>
      <c r="BG1612" t="inlineStr">
        <is>
          <t>Not reviewed (not included)</t>
        </is>
      </c>
      <c r="BH1612" t="inlineStr">
        <is>
          <t>N/A</t>
        </is>
      </c>
      <c r="BI1612" t="inlineStr">
        <is>
          <t>Not reviewed</t>
        </is>
      </c>
      <c r="BJ1612" t="inlineStr">
        <is>
          <t>Not reviewed</t>
        </is>
      </c>
      <c r="BK1612" t="inlineStr">
        <is>
          <t>Not reviewed</t>
        </is>
      </c>
      <c r="BL1612" t="inlineStr">
        <is>
          <t>Not reviewed</t>
        </is>
      </c>
      <c r="BM1612" t="inlineStr">
        <is>
          <t>Not reviewed (not included)</t>
        </is>
      </c>
      <c r="BN1612" t="inlineStr">
        <is>
          <t>Not Selected for Final 95 (Pending Full Text Review) - Candidate paper not selected for final 95: Passed abstract screening but not included in final selec</t>
        </is>
      </c>
      <c r="BO1612" t="inlineStr">
        <is>
          <t>Abstract-level screening only</t>
        </is>
      </c>
      <c r="BP1612" t="inlineStr">
        <is>
          <t>Not reported</t>
        </is>
      </c>
    </row>
    <row r="1613">
      <c r="A1613" t="inlineStr">
        <is>
          <t>Novel Neural Activity Profiles Underlying Inhibitory Control Deficits of Clinical Relevance in Attention-Deficit/Hyperactivity Disorder: Insights From Electroencephalography Tensor Decomposition</t>
        </is>
      </c>
      <c r="B1613" t="n">
        <v>2025</v>
      </c>
      <c r="C1613" t="inlineStr">
        <is>
          <t>Not checked</t>
        </is>
      </c>
      <c r="D1613" t="inlineStr">
        <is>
          <t>Not checked</t>
        </is>
      </c>
      <c r="E1613" t="inlineStr">
        <is>
          <t>10.1016/J.BPSC.2025.05.001</t>
        </is>
      </c>
      <c r="F1613" t="inlineStr">
        <is>
          <t>Background: Attention-deficit/hyperactivity disorder (ADHD) is a multifaceted neurodevelopmental disorder that affects cognitive control processes. While neurophysiological data (e.g., electroencephalography [EEG] data) have provided valuable insights into its underlying mechanisms, fully understanding the altered cognitive functions in ADHD requires advanced analytical approaches capable of capturing the highly dimensional nature of neurophysiological data more effectively. Methods: We examined 59 individuals with ADHD and 63 neurotypical participants using a standard Go/NoGo task to assess response inhibition. We used EEG tensor decomposition to extract spectral, temporal, spatial, and trial-level features associated with inhibitory control deficits in ADHD. The trial-level features capture intraindividual variability, which is then used in a machine learning analysis to differentiate individuals with ADHD from neurotypical participants. We also applied a feature selection algorithm to identify the most important features for distinguishing the 2 groups in the classification process. Results: We observed typical response inhibition deficits in ADHD. Contrary to common assumptions, frontocentral theta band activity did not seem to be the most distinguishing EEG feature between ADHD and neurotypical individuals. Instead, the most important distinguishing features were tensor components reflecting posterior alpha band activity during attentional selection time windows and posterior theta band activity during response selection and control time windows. Conclusions: We identified novel neurophysiological facets of response inhibition in ADHD, enabling the classification of ADHD and neurotypical individuals. Our findings suggest that ADHD-related deficits emerge early during attentional selection and persist through response control stages. The findings underscore the need to refine conceptions about neural peculiarities in ADHD and adapt clinical interventions targeti</t>
        </is>
      </c>
      <c r="G1613" t="inlineStr">
        <is>
          <t>Unimodal</t>
        </is>
      </c>
      <c r="H1613" t="inlineStr">
        <is>
          <t>See abstract</t>
        </is>
      </c>
      <c r="I1613" t="inlineStr">
        <is>
          <t>See abstract</t>
        </is>
      </c>
      <c r="J1613" t="inlineStr">
        <is>
          <t>See abstract (AI/ML)</t>
        </is>
      </c>
      <c r="K1613" t="inlineStr">
        <is>
          <t>See abstract</t>
        </is>
      </c>
      <c r="M1613" t="inlineStr">
        <is>
          <t>See abstract</t>
        </is>
      </c>
      <c r="N1613" t="inlineStr">
        <is>
          <t>See abstract</t>
        </is>
      </c>
      <c r="O1613" t="inlineStr">
        <is>
          <t>Not verified from abstract</t>
        </is>
      </c>
      <c r="P1613" t="inlineStr">
        <is>
          <t>See abstract</t>
        </is>
      </c>
      <c r="Q1613" t="inlineStr">
        <is>
          <t>See abstract</t>
        </is>
      </c>
      <c r="R1613" t="inlineStr">
        <is>
          <t>Not reviewed (not included)</t>
        </is>
      </c>
      <c r="S1613" t="inlineStr">
        <is>
          <t>Not reviewed (not included)</t>
        </is>
      </c>
      <c r="T1613" t="inlineStr">
        <is>
          <t>Abstract screening only. Not Selected for Final 95 (Pending Full Text Review)</t>
        </is>
      </c>
      <c r="U1613" t="inlineStr">
        <is>
          <t>EXCLUDE</t>
        </is>
      </c>
      <c r="V16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3" t="inlineStr">
        <is>
          <t>Excluded: Other Criterion</t>
        </is>
      </c>
      <c r="X1613" t="inlineStr">
        <is>
          <t>Not assessed from abstract</t>
        </is>
      </c>
      <c r="Y1613" t="inlineStr">
        <is>
          <t>Scopus</t>
        </is>
      </c>
      <c r="Z1613" t="inlineStr">
        <is>
          <t>Not determined from abstract</t>
        </is>
      </c>
      <c r="AB1613" t="inlineStr">
        <is>
          <t>Not assessed (not included)</t>
        </is>
      </c>
      <c r="AC1613" t="inlineStr">
        <is>
          <t>Not assessed (not included)</t>
        </is>
      </c>
      <c r="AD1613" t="inlineStr">
        <is>
          <t>Gholamipourbarogh N.; Roessner V.; Bluschke A.; Beste C.</t>
        </is>
      </c>
      <c r="AF1613" t="inlineStr">
        <is>
          <t>Hybrid OA (Elsevier)</t>
        </is>
      </c>
      <c r="AH1613" t="inlineStr">
        <is>
          <t>Not assessed</t>
        </is>
      </c>
      <c r="AI1613" t="inlineStr">
        <is>
          <t>Not reported</t>
        </is>
      </c>
      <c r="AJ1613" t="n">
        <v>63</v>
      </c>
      <c r="AK1613" t="inlineStr">
        <is>
          <t>Not reported</t>
        </is>
      </c>
      <c r="AL1613" t="inlineStr">
        <is>
          <t>Not reported</t>
        </is>
      </c>
      <c r="AM1613" t="inlineStr">
        <is>
          <t>Not reported</t>
        </is>
      </c>
      <c r="AN1613" t="inlineStr">
        <is>
          <t>Not reported</t>
        </is>
      </c>
      <c r="AO1613" t="inlineStr">
        <is>
          <t>Not reviewed</t>
        </is>
      </c>
      <c r="AP1613" t="inlineStr">
        <is>
          <t>Not reported</t>
        </is>
      </c>
      <c r="AQ1613" t="inlineStr">
        <is>
          <t>Not reported</t>
        </is>
      </c>
      <c r="AR1613" t="inlineStr">
        <is>
          <t>Not reported</t>
        </is>
      </c>
      <c r="AS1613" t="inlineStr">
        <is>
          <t>See abstract</t>
        </is>
      </c>
      <c r="AT1613" t="inlineStr">
        <is>
          <t>Not reviewed</t>
        </is>
      </c>
      <c r="AU1613" t="inlineStr">
        <is>
          <t>Not reviewed</t>
        </is>
      </c>
      <c r="AV1613" t="inlineStr">
        <is>
          <t>Not reviewed</t>
        </is>
      </c>
      <c r="AW1613" t="inlineStr">
        <is>
          <t>Not reviewed</t>
        </is>
      </c>
      <c r="AX1613" t="inlineStr">
        <is>
          <t>Not reported</t>
        </is>
      </c>
      <c r="AY1613" t="inlineStr">
        <is>
          <t>Not reported</t>
        </is>
      </c>
      <c r="AZ1613" t="inlineStr">
        <is>
          <t>Not reported</t>
        </is>
      </c>
      <c r="BA1613" t="inlineStr">
        <is>
          <t>Not reported</t>
        </is>
      </c>
      <c r="BB1613" t="inlineStr">
        <is>
          <t>Not reported</t>
        </is>
      </c>
      <c r="BC1613" t="inlineStr">
        <is>
          <t>Not reported</t>
        </is>
      </c>
      <c r="BD1613" t="inlineStr">
        <is>
          <t>Not reported</t>
        </is>
      </c>
      <c r="BE1613" t="inlineStr">
        <is>
          <t>Not reported</t>
        </is>
      </c>
      <c r="BF1613" t="inlineStr">
        <is>
          <t>Not reported</t>
        </is>
      </c>
      <c r="BG1613" t="inlineStr">
        <is>
          <t>Not reviewed (not included)</t>
        </is>
      </c>
      <c r="BH1613" t="inlineStr">
        <is>
          <t>N/A</t>
        </is>
      </c>
      <c r="BI1613" t="inlineStr">
        <is>
          <t>Not reviewed</t>
        </is>
      </c>
      <c r="BJ1613" t="inlineStr">
        <is>
          <t>Not reviewed</t>
        </is>
      </c>
      <c r="BK1613" t="inlineStr">
        <is>
          <t>Not reviewed</t>
        </is>
      </c>
      <c r="BL1613" t="inlineStr">
        <is>
          <t>Not reviewed</t>
        </is>
      </c>
      <c r="BM1613" t="inlineStr">
        <is>
          <t>Not reviewed (not included)</t>
        </is>
      </c>
      <c r="BN1613" t="inlineStr">
        <is>
          <t>Not Selected for Final 95 (Pending Full Text Review) - Candidate paper not selected for final 95: Passed abstract screening but not included in final selec</t>
        </is>
      </c>
      <c r="BO1613" t="inlineStr">
        <is>
          <t>Abstract-level screening only</t>
        </is>
      </c>
      <c r="BP1613" t="inlineStr">
        <is>
          <t>Not reported</t>
        </is>
      </c>
    </row>
    <row r="1614">
      <c r="A1614" t="inlineStr">
        <is>
          <t>Cognitive profiles associated with faster thalamic atrophy in multiple sclerosis</t>
        </is>
      </c>
      <c r="B1614" t="n">
        <v>2025</v>
      </c>
      <c r="C1614" t="inlineStr">
        <is>
          <t>Not checked</t>
        </is>
      </c>
      <c r="D1614" t="inlineStr">
        <is>
          <t>Not checked</t>
        </is>
      </c>
      <c r="E1614" t="inlineStr">
        <is>
          <t>10.1016/J.MSARD.2025.106662</t>
        </is>
      </c>
      <c r="F1614" t="inlineStr">
        <is>
          <t>Background: Cognitive impairment (CI) in people with MS (pwMS) has complex pathophysiology. Neuropsychological testing (NPT) can be helpful, but interpretation may be challenging for clinicians. Thalamic atrophy (TA) has shown correlation for both neurodegeneration and CI. Objective: Leverage machine learning methods to link CI and longitudinal neuroimaging biomarkers. Methods: Retrospective review of adult pwMS with NPT and ≥2 brain MRIs. Quantitative MRI regional change rates were calculated using mixed effects models. Participants were divided into training and validation cohorts. K-means clustering was done based on first and second NPT principal components (PC1 and PC2). MRI change rates were compared between clusters. Results: 112 participants were included (mean age 48 years, 71 % female, 80 % relapsing remitting). Processing speed and memory were the major contributors to PC1. We identified two clusters based on PC1, one with significantly more TA in both training and validation cohorts (p = 0.035; p = 0.002) and similar rates of change in all other quantitative MRI measures. The most important contributors to PC1 included measures of processing speed (SDMT/WAIS Coding) and memory (List Learning/BVMT immediate and delayed recall). Conclusions: This clustering method identified a profile of NPT results strongly linked to and possibly driven by TA. These results confirm validity of previously established findings using more advanced analyses in addition to offering novel insights into NPT dimensionality reduction. © 2025</t>
        </is>
      </c>
      <c r="G1614" t="inlineStr">
        <is>
          <t>Unimodal</t>
        </is>
      </c>
      <c r="H1614" t="inlineStr">
        <is>
          <t>See abstract</t>
        </is>
      </c>
      <c r="I1614" t="inlineStr">
        <is>
          <t>See abstract</t>
        </is>
      </c>
      <c r="J1614" t="inlineStr">
        <is>
          <t>See abstract (AI/ML)</t>
        </is>
      </c>
      <c r="K1614" t="inlineStr">
        <is>
          <t>See abstract</t>
        </is>
      </c>
      <c r="L1614" t="n">
        <v>112</v>
      </c>
      <c r="M1614" t="inlineStr">
        <is>
          <t>See abstract</t>
        </is>
      </c>
      <c r="N1614" t="inlineStr">
        <is>
          <t>N≈112; details in abstract</t>
        </is>
      </c>
      <c r="O1614" t="inlineStr">
        <is>
          <t>Extracted from abstract: N≈112</t>
        </is>
      </c>
      <c r="P1614" t="inlineStr">
        <is>
          <t>See abstract</t>
        </is>
      </c>
      <c r="Q1614" t="inlineStr">
        <is>
          <t>See abstract</t>
        </is>
      </c>
      <c r="R1614" t="inlineStr">
        <is>
          <t>Not reviewed (not included)</t>
        </is>
      </c>
      <c r="S1614" t="inlineStr">
        <is>
          <t>Not reviewed (not included)</t>
        </is>
      </c>
      <c r="T1614" t="inlineStr">
        <is>
          <t>Abstract screening only. Non-ADHD Primary Condition</t>
        </is>
      </c>
      <c r="U1614" t="inlineStr">
        <is>
          <t>EXCLUDE</t>
        </is>
      </c>
      <c r="V1614" t="inlineStr">
        <is>
          <t>E2-Primary condition not ADHD: Title references multiple sclerosis</t>
        </is>
      </c>
      <c r="W1614" t="inlineStr">
        <is>
          <t>Excluded: Non-ADHD Primary Condition</t>
        </is>
      </c>
      <c r="X1614" t="inlineStr">
        <is>
          <t>Not assessed from abstract</t>
        </is>
      </c>
      <c r="Y1614" t="inlineStr">
        <is>
          <t>Scopus</t>
        </is>
      </c>
      <c r="Z1614" t="inlineStr">
        <is>
          <t>Not determined from abstract</t>
        </is>
      </c>
      <c r="AB1614" t="inlineStr">
        <is>
          <t>Not assessed (not included)</t>
        </is>
      </c>
      <c r="AC1614" t="inlineStr">
        <is>
          <t>Not assessed (not included)</t>
        </is>
      </c>
      <c r="AD1614" t="inlineStr">
        <is>
          <t>Amin M.; Scullin K.; Nakamura K.; Ontaneda D.; Galioto R.</t>
        </is>
      </c>
      <c r="AF1614" t="inlineStr">
        <is>
          <t>Hybrid OA (Elsevier)</t>
        </is>
      </c>
      <c r="AH1614" t="inlineStr">
        <is>
          <t>Not assessed</t>
        </is>
      </c>
      <c r="AI1614" t="inlineStr">
        <is>
          <t>Not reported</t>
        </is>
      </c>
      <c r="AJ1614" t="inlineStr">
        <is>
          <t>Not reported</t>
        </is>
      </c>
      <c r="AK1614" t="inlineStr">
        <is>
          <t>Not reported</t>
        </is>
      </c>
      <c r="AL1614" t="inlineStr">
        <is>
          <t>Not reported</t>
        </is>
      </c>
      <c r="AM1614" t="inlineStr">
        <is>
          <t>Not reported</t>
        </is>
      </c>
      <c r="AN1614" t="inlineStr">
        <is>
          <t>Not reported</t>
        </is>
      </c>
      <c r="AO1614" t="inlineStr">
        <is>
          <t>Not reviewed</t>
        </is>
      </c>
      <c r="AP1614" t="inlineStr">
        <is>
          <t>Not reported</t>
        </is>
      </c>
      <c r="AQ1614" t="inlineStr">
        <is>
          <t>Not reported</t>
        </is>
      </c>
      <c r="AR1614" t="inlineStr">
        <is>
          <t>Not reported</t>
        </is>
      </c>
      <c r="AS1614" t="inlineStr">
        <is>
          <t>See abstract</t>
        </is>
      </c>
      <c r="AT1614" t="inlineStr">
        <is>
          <t>Not reviewed</t>
        </is>
      </c>
      <c r="AU1614" t="inlineStr">
        <is>
          <t>Not reviewed</t>
        </is>
      </c>
      <c r="AV1614" t="inlineStr">
        <is>
          <t>Not reviewed</t>
        </is>
      </c>
      <c r="AW1614" t="inlineStr">
        <is>
          <t>Not reviewed</t>
        </is>
      </c>
      <c r="AX1614" t="inlineStr">
        <is>
          <t>Not reported</t>
        </is>
      </c>
      <c r="AY1614" t="inlineStr">
        <is>
          <t>Not reported</t>
        </is>
      </c>
      <c r="AZ1614" t="inlineStr">
        <is>
          <t>Not reported</t>
        </is>
      </c>
      <c r="BA1614" t="inlineStr">
        <is>
          <t>Not reported</t>
        </is>
      </c>
      <c r="BB1614" t="inlineStr">
        <is>
          <t>Not reported</t>
        </is>
      </c>
      <c r="BC1614" t="inlineStr">
        <is>
          <t>Not reported</t>
        </is>
      </c>
      <c r="BD1614" t="inlineStr">
        <is>
          <t>Not reported</t>
        </is>
      </c>
      <c r="BE1614" t="inlineStr">
        <is>
          <t>Not reported</t>
        </is>
      </c>
      <c r="BF1614" t="inlineStr">
        <is>
          <t>Not reported</t>
        </is>
      </c>
      <c r="BG1614" t="inlineStr">
        <is>
          <t>Not reviewed (not included)</t>
        </is>
      </c>
      <c r="BH1614" t="inlineStr">
        <is>
          <t>N/A</t>
        </is>
      </c>
      <c r="BI1614" t="inlineStr">
        <is>
          <t>Not reviewed</t>
        </is>
      </c>
      <c r="BJ1614" t="inlineStr">
        <is>
          <t>Not reviewed</t>
        </is>
      </c>
      <c r="BK1614" t="inlineStr">
        <is>
          <t>Not reviewed</t>
        </is>
      </c>
      <c r="BL1614" t="inlineStr">
        <is>
          <t>Not reviewed</t>
        </is>
      </c>
      <c r="BM1614" t="inlineStr">
        <is>
          <t>Not reviewed (not included)</t>
        </is>
      </c>
      <c r="BN1614" t="inlineStr">
        <is>
          <t>Non-ADHD Primary Condition - E2-Primary condition not ADHD: Title references multiple sclerosis</t>
        </is>
      </c>
      <c r="BO1614" t="inlineStr">
        <is>
          <t>Abstract-level screening only</t>
        </is>
      </c>
      <c r="BP1614" t="inlineStr">
        <is>
          <t>Not reported</t>
        </is>
      </c>
    </row>
    <row r="1615">
      <c r="A1615" t="inlineStr">
        <is>
          <t>Mental Health Issues and 24-Hour Movement Guidelines–Based Intervention Strategies for University Students With High-Risk Social Network Addiction: Cross-Sectional Study Using a Machine Learning Approach</t>
        </is>
      </c>
      <c r="B1615" t="n">
        <v>2025</v>
      </c>
      <c r="C1615" t="inlineStr">
        <is>
          <t>Not checked</t>
        </is>
      </c>
      <c r="D1615" t="inlineStr">
        <is>
          <t>Not checked</t>
        </is>
      </c>
      <c r="E1615" t="inlineStr">
        <is>
          <t>10.2196/72260</t>
        </is>
      </c>
      <c r="F1615"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t>
        </is>
      </c>
      <c r="G1615" t="inlineStr">
        <is>
          <t>Unimodal</t>
        </is>
      </c>
      <c r="H1615" t="inlineStr">
        <is>
          <t>See abstract</t>
        </is>
      </c>
      <c r="I1615" t="inlineStr">
        <is>
          <t>See abstract</t>
        </is>
      </c>
      <c r="J1615" t="inlineStr">
        <is>
          <t>See abstract (AI/ML)</t>
        </is>
      </c>
      <c r="K1615" t="inlineStr">
        <is>
          <t>See abstract</t>
        </is>
      </c>
      <c r="M1615" t="inlineStr">
        <is>
          <t>See abstract</t>
        </is>
      </c>
      <c r="N1615" t="inlineStr">
        <is>
          <t>See abstract</t>
        </is>
      </c>
      <c r="O1615" t="inlineStr">
        <is>
          <t>Not verified from abstract</t>
        </is>
      </c>
      <c r="P1615" t="inlineStr">
        <is>
          <t>See abstract</t>
        </is>
      </c>
      <c r="Q1615" t="inlineStr">
        <is>
          <t>See abstract</t>
        </is>
      </c>
      <c r="R1615" t="inlineStr">
        <is>
          <t>Not reviewed (not included)</t>
        </is>
      </c>
      <c r="S1615" t="inlineStr">
        <is>
          <t>Not reviewed (not included)</t>
        </is>
      </c>
      <c r="T1615" t="inlineStr">
        <is>
          <t>Abstract screening only. Not Selected for Final 95 (Pending Full Text Review)</t>
        </is>
      </c>
      <c r="U1615" t="inlineStr">
        <is>
          <t>EXCLUDE</t>
        </is>
      </c>
      <c r="V16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5" t="inlineStr">
        <is>
          <t>Excluded: Other Criterion</t>
        </is>
      </c>
      <c r="X1615" t="inlineStr">
        <is>
          <t>Not assessed from abstract</t>
        </is>
      </c>
      <c r="Y1615" t="inlineStr">
        <is>
          <t>Scopus</t>
        </is>
      </c>
      <c r="Z1615" t="inlineStr">
        <is>
          <t>Not determined from abstract</t>
        </is>
      </c>
      <c r="AB1615" t="inlineStr">
        <is>
          <t>Not assessed (not included)</t>
        </is>
      </c>
      <c r="AC1615" t="inlineStr">
        <is>
          <t>Not assessed (not included)</t>
        </is>
      </c>
      <c r="AD1615" t="inlineStr">
        <is>
          <t>Luo L.; Yuan J.; Xu C.; Xu H.; Tan H.; Shi Y.; Zhang H.; Xi H.</t>
        </is>
      </c>
      <c r="AF1615" t="inlineStr">
        <is>
          <t>Gold OA (JMIR)</t>
        </is>
      </c>
      <c r="AH1615" t="inlineStr">
        <is>
          <t>Not assessed</t>
        </is>
      </c>
      <c r="AI1615" t="inlineStr">
        <is>
          <t>Not reported</t>
        </is>
      </c>
      <c r="AJ1615" t="inlineStr">
        <is>
          <t>Not reported</t>
        </is>
      </c>
      <c r="AK1615" t="inlineStr">
        <is>
          <t>Not reported</t>
        </is>
      </c>
      <c r="AL1615" t="inlineStr">
        <is>
          <t>Not reported</t>
        </is>
      </c>
      <c r="AM1615" t="inlineStr">
        <is>
          <t>Not reported</t>
        </is>
      </c>
      <c r="AN1615" t="inlineStr">
        <is>
          <t>Not reported</t>
        </is>
      </c>
      <c r="AO1615" t="inlineStr">
        <is>
          <t>Not reviewed</t>
        </is>
      </c>
      <c r="AP1615" t="inlineStr">
        <is>
          <t>Not reported</t>
        </is>
      </c>
      <c r="AQ1615" t="inlineStr">
        <is>
          <t>Not reported</t>
        </is>
      </c>
      <c r="AR1615" t="inlineStr">
        <is>
          <t>Not reported</t>
        </is>
      </c>
      <c r="AS1615" t="inlineStr">
        <is>
          <t>See abstract</t>
        </is>
      </c>
      <c r="AT1615" t="inlineStr">
        <is>
          <t>Not reviewed</t>
        </is>
      </c>
      <c r="AU1615" t="inlineStr">
        <is>
          <t>Not reviewed</t>
        </is>
      </c>
      <c r="AV1615" t="inlineStr">
        <is>
          <t>Not reviewed</t>
        </is>
      </c>
      <c r="AW1615" t="inlineStr">
        <is>
          <t>Not reviewed</t>
        </is>
      </c>
      <c r="AX1615" t="inlineStr">
        <is>
          <t>Not reported</t>
        </is>
      </c>
      <c r="AY1615" t="inlineStr">
        <is>
          <t>Not reported</t>
        </is>
      </c>
      <c r="AZ1615" t="inlineStr">
        <is>
          <t>Not reported</t>
        </is>
      </c>
      <c r="BA1615" t="inlineStr">
        <is>
          <t>Not reported</t>
        </is>
      </c>
      <c r="BB1615" t="inlineStr">
        <is>
          <t>Not reported</t>
        </is>
      </c>
      <c r="BC1615" t="inlineStr">
        <is>
          <t>Not reported</t>
        </is>
      </c>
      <c r="BD1615" t="inlineStr">
        <is>
          <t>Not reported</t>
        </is>
      </c>
      <c r="BE1615" t="inlineStr">
        <is>
          <t>Not reported</t>
        </is>
      </c>
      <c r="BF1615" t="inlineStr">
        <is>
          <t>Not reported</t>
        </is>
      </c>
      <c r="BG1615" t="inlineStr">
        <is>
          <t>Not reviewed (not included)</t>
        </is>
      </c>
      <c r="BH1615" t="inlineStr">
        <is>
          <t>N/A</t>
        </is>
      </c>
      <c r="BI1615" t="inlineStr">
        <is>
          <t>Not reviewed</t>
        </is>
      </c>
      <c r="BJ1615" t="inlineStr">
        <is>
          <t>Not reviewed</t>
        </is>
      </c>
      <c r="BK1615" t="inlineStr">
        <is>
          <t>Not reviewed</t>
        </is>
      </c>
      <c r="BL1615" t="inlineStr">
        <is>
          <t>Not reviewed</t>
        </is>
      </c>
      <c r="BM1615" t="inlineStr">
        <is>
          <t>Not reviewed (not included)</t>
        </is>
      </c>
      <c r="BN1615" t="inlineStr">
        <is>
          <t>Not Selected for Final 95 (Pending Full Text Review) - Candidate paper not selected for final 95: Passed abstract screening but not included in final selec</t>
        </is>
      </c>
      <c r="BO1615" t="inlineStr">
        <is>
          <t>Abstract-level screening only</t>
        </is>
      </c>
      <c r="BP1615" t="inlineStr">
        <is>
          <t>Not reported</t>
        </is>
      </c>
    </row>
    <row r="1616">
      <c r="A1616" t="inlineStr">
        <is>
          <t>A snapshot on introspection of autism spectrum disorder</t>
        </is>
      </c>
      <c r="B1616" t="n">
        <v>2024</v>
      </c>
      <c r="C1616" t="inlineStr">
        <is>
          <t>Not checked</t>
        </is>
      </c>
      <c r="D1616" t="inlineStr">
        <is>
          <t>Not checked</t>
        </is>
      </c>
      <c r="E1616" t="inlineStr">
        <is>
          <t>10.1007/S11033-024-09514-5</t>
        </is>
      </c>
      <c r="F1616" t="inlineStr">
        <is>
          <t>Autism spectrum disorder is a neurodevelopmental condition marked by restricted interests and difficulty with social communication. ASD is characterized by heightened neuroinflammation and irregular neuronal connections. ASD is more frequent in male than female with male–female ratio of around 4:1. ASD affects 2.8% or 1 in 36 8-year-olds, based on the CDC’s Morbidity and Mortality Weekly Report. Various factors like Environmental, Genetic, Epigenetic and Developmental factors are linked with genesis of ASD. Repetitive behaviors, Impaired communication skills, difficulty with social interaction are some of the clinical features of ASD. Current Pharmacotherapy of ASD limits to management of symptoms only, not cure. The stem cell therapy has a promising potential to be a breakthrough in treating ASD. Various types of stem cells have been successfully tested in children with ASD. AI has a potential to emerge as a tool for early detection of ASD. Robotics can assist the children with ASD to overcome the challenges associated with ASD. © The Author(s), under exclusive licence to Springer Nature B.V. 2024.</t>
        </is>
      </c>
      <c r="G1616" t="inlineStr">
        <is>
          <t>Unimodal</t>
        </is>
      </c>
      <c r="H1616" t="inlineStr">
        <is>
          <t>See abstract</t>
        </is>
      </c>
      <c r="I1616" t="inlineStr">
        <is>
          <t>See abstract</t>
        </is>
      </c>
      <c r="J1616" t="inlineStr">
        <is>
          <t>See abstract (AI/ML)</t>
        </is>
      </c>
      <c r="K1616" t="inlineStr">
        <is>
          <t>See abstract</t>
        </is>
      </c>
      <c r="M1616" t="inlineStr">
        <is>
          <t>See abstract</t>
        </is>
      </c>
      <c r="N1616" t="inlineStr">
        <is>
          <t>See abstract</t>
        </is>
      </c>
      <c r="O1616" t="inlineStr">
        <is>
          <t>Not verified from abstract</t>
        </is>
      </c>
      <c r="P1616" t="inlineStr">
        <is>
          <t>See abstract</t>
        </is>
      </c>
      <c r="Q1616" t="inlineStr">
        <is>
          <t>See abstract</t>
        </is>
      </c>
      <c r="R1616" t="inlineStr">
        <is>
          <t>Not reviewed (not included)</t>
        </is>
      </c>
      <c r="S1616" t="inlineStr">
        <is>
          <t>Not reviewed (not included)</t>
        </is>
      </c>
      <c r="T1616" t="inlineStr">
        <is>
          <t>Abstract screening only. Non-ADHD Focused</t>
        </is>
      </c>
      <c r="U1616" t="inlineStr">
        <is>
          <t>EXCLUDE</t>
        </is>
      </c>
      <c r="V1616" t="inlineStr">
        <is>
          <t>E2-Not ADHD focused: Neither title nor abstract mentions ADHD or attention-deficit/hyperactivity</t>
        </is>
      </c>
      <c r="W1616" t="inlineStr">
        <is>
          <t>Excluded: Not ADHD Focused</t>
        </is>
      </c>
      <c r="X1616" t="inlineStr">
        <is>
          <t>Not assessed from abstract</t>
        </is>
      </c>
      <c r="Y1616" t="inlineStr">
        <is>
          <t>Scopus</t>
        </is>
      </c>
      <c r="Z1616" t="inlineStr">
        <is>
          <t>Not determined from abstract</t>
        </is>
      </c>
      <c r="AB1616" t="inlineStr">
        <is>
          <t>Not assessed (not included)</t>
        </is>
      </c>
      <c r="AC1616" t="inlineStr">
        <is>
          <t>Not assessed (not included)</t>
        </is>
      </c>
      <c r="AD1616" t="inlineStr">
        <is>
          <t>Kale G.; Addepalli V.; Joshi S.</t>
        </is>
      </c>
      <c r="AF1616" t="inlineStr">
        <is>
          <t>Hybrid OA (Springer)</t>
        </is>
      </c>
      <c r="AH1616" t="inlineStr">
        <is>
          <t>Not assessed</t>
        </is>
      </c>
      <c r="AI1616" t="inlineStr">
        <is>
          <t>Not reported</t>
        </is>
      </c>
      <c r="AJ1616" t="inlineStr">
        <is>
          <t>Not reported</t>
        </is>
      </c>
      <c r="AK1616" t="inlineStr">
        <is>
          <t>Not reported</t>
        </is>
      </c>
      <c r="AL1616" t="inlineStr">
        <is>
          <t>Not reported</t>
        </is>
      </c>
      <c r="AM1616" t="inlineStr">
        <is>
          <t>Not reported</t>
        </is>
      </c>
      <c r="AN1616" t="inlineStr">
        <is>
          <t>Not reported</t>
        </is>
      </c>
      <c r="AO1616" t="inlineStr">
        <is>
          <t>Not reviewed</t>
        </is>
      </c>
      <c r="AP1616" t="inlineStr">
        <is>
          <t>Not reported</t>
        </is>
      </c>
      <c r="AQ1616" t="inlineStr">
        <is>
          <t>Not reported</t>
        </is>
      </c>
      <c r="AR1616" t="inlineStr">
        <is>
          <t>Not reported</t>
        </is>
      </c>
      <c r="AS1616" t="inlineStr">
        <is>
          <t>See abstract</t>
        </is>
      </c>
      <c r="AT1616" t="inlineStr">
        <is>
          <t>Not reviewed</t>
        </is>
      </c>
      <c r="AU1616" t="inlineStr">
        <is>
          <t>Not reviewed</t>
        </is>
      </c>
      <c r="AV1616" t="inlineStr">
        <is>
          <t>Not reviewed</t>
        </is>
      </c>
      <c r="AW1616" t="inlineStr">
        <is>
          <t>Not reviewed</t>
        </is>
      </c>
      <c r="AX1616" t="inlineStr">
        <is>
          <t>Not reported</t>
        </is>
      </c>
      <c r="AY1616" t="inlineStr">
        <is>
          <t>Not reported</t>
        </is>
      </c>
      <c r="AZ1616" t="inlineStr">
        <is>
          <t>Not reported</t>
        </is>
      </c>
      <c r="BA1616" t="inlineStr">
        <is>
          <t>Not reported</t>
        </is>
      </c>
      <c r="BB1616" t="inlineStr">
        <is>
          <t>Not reported</t>
        </is>
      </c>
      <c r="BC1616" t="inlineStr">
        <is>
          <t>Not reported</t>
        </is>
      </c>
      <c r="BD1616" t="inlineStr">
        <is>
          <t>Not reported</t>
        </is>
      </c>
      <c r="BE1616" t="inlineStr">
        <is>
          <t>Not reported</t>
        </is>
      </c>
      <c r="BF1616" t="inlineStr">
        <is>
          <t>Not reported</t>
        </is>
      </c>
      <c r="BG1616" t="inlineStr">
        <is>
          <t>Not reviewed (not included)</t>
        </is>
      </c>
      <c r="BH1616" t="inlineStr">
        <is>
          <t>N/A</t>
        </is>
      </c>
      <c r="BI1616" t="inlineStr">
        <is>
          <t>Not reviewed</t>
        </is>
      </c>
      <c r="BJ1616" t="inlineStr">
        <is>
          <t>Not reviewed</t>
        </is>
      </c>
      <c r="BK1616" t="inlineStr">
        <is>
          <t>Not reviewed</t>
        </is>
      </c>
      <c r="BL1616" t="inlineStr">
        <is>
          <t>Not reviewed</t>
        </is>
      </c>
      <c r="BM1616" t="inlineStr">
        <is>
          <t>Not reviewed (not included)</t>
        </is>
      </c>
      <c r="BN1616" t="inlineStr">
        <is>
          <t>Non-ADHD Focused - E2-Not ADHD focused: Neither title nor abstract mentions ADHD or attention-deficit/hyperactivity</t>
        </is>
      </c>
      <c r="BO1616" t="inlineStr">
        <is>
          <t>Abstract-level screening only</t>
        </is>
      </c>
      <c r="BP1616" t="inlineStr">
        <is>
          <t>610</t>
        </is>
      </c>
    </row>
    <row r="1617">
      <c r="A1617" t="inlineStr">
        <is>
          <t>Game-Based Cognitive Aging Assessment: Toward a Digital Biomarker of Cognitive Health</t>
        </is>
      </c>
      <c r="B1617" t="n">
        <v>2025</v>
      </c>
      <c r="C1617" t="inlineStr">
        <is>
          <t>Not checked</t>
        </is>
      </c>
      <c r="D1617" t="inlineStr">
        <is>
          <t>Not checked</t>
        </is>
      </c>
      <c r="E1617" t="inlineStr">
        <is>
          <t>10.1159/000548350</t>
        </is>
      </c>
      <c r="F1617" t="inlineStr">
        <is>
          <t>Abstract Introduction: Cognitive performance declines with age and predicts important life outcomes, making it a promising – yet underutilized – biomarker of aging. In this study, we aimed to establish the feasibility and value of game-based digital biomarkers of cognitive aging using data from a home-based cognitive assessment game. Methods: Participants (N = 871; age 18–75) completed Tunnel Runner, a 20–25 min cognitive game measuring reaction speed, response inhibition, interference control, response-rule switching, and decision-making. To assess the game’s out-of-sample predictive accuracy, we trained machine learning models to predict participants’ chronological age based on 17 game-based cognitive metrics and evaluated their performance using nested cross-validation. Cognitive aging scores were calculated as out-of-sample prediction errors from the best-performing model, and then adjusted for age-dependence using generalized additive models. These aging scores were then considered alongside three other variables: depression, ADHD, and gamer identity. Results: The best-performing model, stacked ensemble from the automated machine learning framework AutoGluon, predicted out-of-sample chronological age with a mean absolute error of 6.97 years, a correlation of 0.626, and concordance of 0.698. No evidence of bias in predictive accuracy was found for gender or gaming identity. Prediction patterns and cognitive aging values met several expectations based on previous research: reduced cognitive aging in participants with self-reported ADHD, negative association between cognitive aging and gamer identity, and limited predictive differentiation under age 30. Findings regarding self-reported depression were inconclusive, though consistent with prior work. Conclusion: Game-based assessment can produce accessible digital biomarkers of cognitive aging that reflect meaningful individual differences. This approach enables scalable and low-burden cognitive aging assessment, w</t>
        </is>
      </c>
      <c r="G1617" t="inlineStr">
        <is>
          <t>Unimodal</t>
        </is>
      </c>
      <c r="H1617" t="inlineStr">
        <is>
          <t>See abstract</t>
        </is>
      </c>
      <c r="I1617" t="inlineStr">
        <is>
          <t>See abstract</t>
        </is>
      </c>
      <c r="J1617" t="inlineStr">
        <is>
          <t>See abstract (AI/ML)</t>
        </is>
      </c>
      <c r="K1617" t="inlineStr">
        <is>
          <t>See abstract</t>
        </is>
      </c>
      <c r="L1617" t="n">
        <v>871</v>
      </c>
      <c r="M1617" t="inlineStr">
        <is>
          <t>See abstract</t>
        </is>
      </c>
      <c r="N1617" t="inlineStr">
        <is>
          <t>N≈871; details in abstract</t>
        </is>
      </c>
      <c r="O1617" t="inlineStr">
        <is>
          <t>Extracted from abstract: N≈871</t>
        </is>
      </c>
      <c r="P1617" t="inlineStr">
        <is>
          <t>See abstract</t>
        </is>
      </c>
      <c r="Q1617" t="inlineStr">
        <is>
          <t>See abstract</t>
        </is>
      </c>
      <c r="R1617" t="inlineStr">
        <is>
          <t>Not reviewed (not included)</t>
        </is>
      </c>
      <c r="S1617" t="inlineStr">
        <is>
          <t>Not reviewed (not included)</t>
        </is>
      </c>
      <c r="T1617" t="inlineStr">
        <is>
          <t>Abstract screening only. Not Selected for Final 95 (Pending Full Text Review)</t>
        </is>
      </c>
      <c r="U1617" t="inlineStr">
        <is>
          <t>EXCLUDE</t>
        </is>
      </c>
      <c r="V16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7" t="inlineStr">
        <is>
          <t>Excluded: Other Criterion</t>
        </is>
      </c>
      <c r="X1617" t="inlineStr">
        <is>
          <t>Not assessed from abstract</t>
        </is>
      </c>
      <c r="Y1617" t="inlineStr">
        <is>
          <t>Scopus</t>
        </is>
      </c>
      <c r="Z1617" t="inlineStr">
        <is>
          <t>Not determined from abstract</t>
        </is>
      </c>
      <c r="AB1617" t="inlineStr">
        <is>
          <t>Not assessed (not included)</t>
        </is>
      </c>
      <c r="AC1617" t="inlineStr">
        <is>
          <t>Not assessed (not included)</t>
        </is>
      </c>
      <c r="AD1617" t="inlineStr">
        <is>
          <t>Markovitch B.; Markopoulos P.; Birk M.V.</t>
        </is>
      </c>
      <c r="AF1617" t="inlineStr">
        <is>
          <t>Unknown - Verify via DOI</t>
        </is>
      </c>
      <c r="AH1617" t="inlineStr">
        <is>
          <t>Not assessed</t>
        </is>
      </c>
      <c r="AI1617" t="inlineStr">
        <is>
          <t>Not reported</t>
        </is>
      </c>
      <c r="AJ1617" t="inlineStr">
        <is>
          <t>Not reported</t>
        </is>
      </c>
      <c r="AK1617" t="inlineStr">
        <is>
          <t>Not reported</t>
        </is>
      </c>
      <c r="AL1617" t="inlineStr">
        <is>
          <t>Not reported</t>
        </is>
      </c>
      <c r="AM1617" t="inlineStr">
        <is>
          <t>Not reported</t>
        </is>
      </c>
      <c r="AN1617" t="inlineStr">
        <is>
          <t>Not reported</t>
        </is>
      </c>
      <c r="AO1617" t="inlineStr">
        <is>
          <t>Not reviewed</t>
        </is>
      </c>
      <c r="AP1617" t="inlineStr">
        <is>
          <t>Not reported</t>
        </is>
      </c>
      <c r="AQ1617" t="inlineStr">
        <is>
          <t>Not reported</t>
        </is>
      </c>
      <c r="AR1617" t="inlineStr">
        <is>
          <t>Not reported</t>
        </is>
      </c>
      <c r="AS1617" t="inlineStr">
        <is>
          <t>See abstract</t>
        </is>
      </c>
      <c r="AT1617" t="inlineStr">
        <is>
          <t>Not reviewed</t>
        </is>
      </c>
      <c r="AU1617" t="inlineStr">
        <is>
          <t>Not reviewed</t>
        </is>
      </c>
      <c r="AV1617" t="inlineStr">
        <is>
          <t>Not reviewed</t>
        </is>
      </c>
      <c r="AW1617" t="inlineStr">
        <is>
          <t>Not reviewed</t>
        </is>
      </c>
      <c r="AX1617" t="inlineStr">
        <is>
          <t>Not reported</t>
        </is>
      </c>
      <c r="AY1617" t="inlineStr">
        <is>
          <t>Not reported</t>
        </is>
      </c>
      <c r="AZ1617" t="inlineStr">
        <is>
          <t>Not reported</t>
        </is>
      </c>
      <c r="BA1617" t="inlineStr">
        <is>
          <t>Not reported</t>
        </is>
      </c>
      <c r="BB1617" t="inlineStr">
        <is>
          <t>Not reported</t>
        </is>
      </c>
      <c r="BC1617" t="inlineStr">
        <is>
          <t>Not reported</t>
        </is>
      </c>
      <c r="BD1617" t="inlineStr">
        <is>
          <t>Not reported</t>
        </is>
      </c>
      <c r="BE1617" t="inlineStr">
        <is>
          <t>Not reported</t>
        </is>
      </c>
      <c r="BF1617" t="inlineStr">
        <is>
          <t>Not reported</t>
        </is>
      </c>
      <c r="BG1617" t="inlineStr">
        <is>
          <t>Not reviewed (not included)</t>
        </is>
      </c>
      <c r="BH1617" t="inlineStr">
        <is>
          <t>N/A</t>
        </is>
      </c>
      <c r="BI1617" t="inlineStr">
        <is>
          <t>Not reviewed</t>
        </is>
      </c>
      <c r="BJ1617" t="inlineStr">
        <is>
          <t>Not reviewed</t>
        </is>
      </c>
      <c r="BK1617" t="inlineStr">
        <is>
          <t>Not reviewed</t>
        </is>
      </c>
      <c r="BL1617" t="inlineStr">
        <is>
          <t>Not reviewed</t>
        </is>
      </c>
      <c r="BM1617" t="inlineStr">
        <is>
          <t>Not reviewed (not included)</t>
        </is>
      </c>
      <c r="BN1617" t="inlineStr">
        <is>
          <t>Not Selected for Final 95 (Pending Full Text Review) - Candidate paper not selected for final 95: Passed abstract screening but not included in final selec</t>
        </is>
      </c>
      <c r="BO1617" t="inlineStr">
        <is>
          <t>Abstract-level screening only</t>
        </is>
      </c>
      <c r="BP1617" t="inlineStr">
        <is>
          <t>Not reported</t>
        </is>
      </c>
    </row>
    <row r="1618">
      <c r="A1618" t="inlineStr">
        <is>
          <t>Data interoperability for a systems approach to developmental conditions</t>
        </is>
      </c>
      <c r="B1618" t="n">
        <v>2025</v>
      </c>
      <c r="C1618" t="inlineStr">
        <is>
          <t>Not checked</t>
        </is>
      </c>
      <c r="D1618" t="inlineStr">
        <is>
          <t>Not checked</t>
        </is>
      </c>
      <c r="E1618" t="inlineStr">
        <is>
          <t>10.1016/J.NEUBIOREV.2025.106245</t>
        </is>
      </c>
      <c r="F1618" t="inlineStr">
        <is>
          <t>The rising prevalence of developmental conditions such as autism, ADHD, and learning disorders underscores the urgent need for an integrated approach to account for the dynamic interaction between genetic, environmental, and societal factors. At present, the information on these factors is scattered and fragmented across a wide range of caregivers using different systems, structures and semantics. As a result, healthcare providers often face excessive administrative burdens to gather relevant information from disparate sources, and in many cases, must repeat diagnostic tests due to a lack of accessible prior records. This fragmentation also has a significant impact on patients and families, who may experience delays in care, repeated procedures, inconsistent treatment, and ultimately poorer health outcomes, which highlights the urgent need for an interoperable foundation. In this perspective, we emphasize the transformative potential of data interoperability as a prerequisite for adopting a complex systems approach to developmental conditions. We discuss key concepts, implementation barriers, and strategies for achieving interoperability, including standards like FHIR and SNOMED CT, while addressing security and regulatory concerns. Our research proposes crucial steps to realize interoperability that require collaborative efforts across healthcare providers, technology developers, policymakers, and researchers. Through practical case examples, we demonstrate how interoperability enhances cross-disciplinary collaboration, reduces duplicative data entry, and provides a more comprehensive view of patient health trajectories, particularly valuable for complex conditions requiring multiple specialists and long-term care. Furthermore, our research shows that interoperable systems lay the foundation for advanced analytics and artificial intelligence initiatives, enabling more accurate diagnoses, personalized treatment plans, and improved prediction of clinical outcomes for</t>
        </is>
      </c>
      <c r="G1618" t="inlineStr">
        <is>
          <t>Unimodal</t>
        </is>
      </c>
      <c r="H1618" t="inlineStr">
        <is>
          <t>See abstract</t>
        </is>
      </c>
      <c r="I1618" t="inlineStr">
        <is>
          <t>See abstract</t>
        </is>
      </c>
      <c r="J1618" t="inlineStr">
        <is>
          <t>See abstract (AI/ML)</t>
        </is>
      </c>
      <c r="K1618" t="inlineStr">
        <is>
          <t>See abstract</t>
        </is>
      </c>
      <c r="M1618" t="inlineStr">
        <is>
          <t>See abstract</t>
        </is>
      </c>
      <c r="N1618" t="inlineStr">
        <is>
          <t>See abstract</t>
        </is>
      </c>
      <c r="O1618" t="inlineStr">
        <is>
          <t>Not verified from abstract</t>
        </is>
      </c>
      <c r="P1618" t="inlineStr">
        <is>
          <t>See abstract</t>
        </is>
      </c>
      <c r="Q1618" t="inlineStr">
        <is>
          <t>See abstract</t>
        </is>
      </c>
      <c r="R1618" t="inlineStr">
        <is>
          <t>Not reviewed (not included)</t>
        </is>
      </c>
      <c r="S1618" t="inlineStr">
        <is>
          <t>Not reviewed (not included)</t>
        </is>
      </c>
      <c r="T1618" t="inlineStr">
        <is>
          <t>Abstract screening only. Not Selected for Final 95 (Pending Full Text Review)</t>
        </is>
      </c>
      <c r="U1618" t="inlineStr">
        <is>
          <t>EXCLUDE</t>
        </is>
      </c>
      <c r="V16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18" t="inlineStr">
        <is>
          <t>Excluded: Other Criterion</t>
        </is>
      </c>
      <c r="X1618" t="inlineStr">
        <is>
          <t>Not assessed from abstract</t>
        </is>
      </c>
      <c r="Y1618" t="inlineStr">
        <is>
          <t>Scopus</t>
        </is>
      </c>
      <c r="Z1618" t="inlineStr">
        <is>
          <t>Not determined from abstract</t>
        </is>
      </c>
      <c r="AB1618" t="inlineStr">
        <is>
          <t>Not assessed (not included)</t>
        </is>
      </c>
      <c r="AC1618" t="inlineStr">
        <is>
          <t>Not assessed (not included)</t>
        </is>
      </c>
      <c r="AD1618" t="inlineStr">
        <is>
          <t>Mollerus F.; Lynch C.; Bruining H.</t>
        </is>
      </c>
      <c r="AF1618" t="inlineStr">
        <is>
          <t>Hybrid OA (Elsevier)</t>
        </is>
      </c>
      <c r="AH1618" t="inlineStr">
        <is>
          <t>Not assessed</t>
        </is>
      </c>
      <c r="AI1618" t="inlineStr">
        <is>
          <t>Not reported</t>
        </is>
      </c>
      <c r="AJ1618" t="inlineStr">
        <is>
          <t>Not reported</t>
        </is>
      </c>
      <c r="AK1618" t="inlineStr">
        <is>
          <t>Not reported</t>
        </is>
      </c>
      <c r="AL1618" t="inlineStr">
        <is>
          <t>Not reported</t>
        </is>
      </c>
      <c r="AM1618" t="inlineStr">
        <is>
          <t>Not reported</t>
        </is>
      </c>
      <c r="AN1618" t="inlineStr">
        <is>
          <t>Not reported</t>
        </is>
      </c>
      <c r="AO1618" t="inlineStr">
        <is>
          <t>Not reviewed</t>
        </is>
      </c>
      <c r="AP1618" t="inlineStr">
        <is>
          <t>Not reported</t>
        </is>
      </c>
      <c r="AQ1618" t="inlineStr">
        <is>
          <t>Not reported</t>
        </is>
      </c>
      <c r="AR1618" t="inlineStr">
        <is>
          <t>Not reported</t>
        </is>
      </c>
      <c r="AS1618" t="inlineStr">
        <is>
          <t>See abstract</t>
        </is>
      </c>
      <c r="AT1618" t="inlineStr">
        <is>
          <t>Not reviewed</t>
        </is>
      </c>
      <c r="AU1618" t="inlineStr">
        <is>
          <t>Not reviewed</t>
        </is>
      </c>
      <c r="AV1618" t="inlineStr">
        <is>
          <t>Not reviewed</t>
        </is>
      </c>
      <c r="AW1618" t="inlineStr">
        <is>
          <t>Not reviewed</t>
        </is>
      </c>
      <c r="AX1618" t="inlineStr">
        <is>
          <t>Not reported</t>
        </is>
      </c>
      <c r="AY1618" t="inlineStr">
        <is>
          <t>Not reported</t>
        </is>
      </c>
      <c r="AZ1618" t="inlineStr">
        <is>
          <t>Not reported</t>
        </is>
      </c>
      <c r="BA1618" t="inlineStr">
        <is>
          <t>Not reported</t>
        </is>
      </c>
      <c r="BB1618" t="inlineStr">
        <is>
          <t>Not reported</t>
        </is>
      </c>
      <c r="BC1618" t="inlineStr">
        <is>
          <t>Not reported</t>
        </is>
      </c>
      <c r="BD1618" t="inlineStr">
        <is>
          <t>Not reported</t>
        </is>
      </c>
      <c r="BE1618" t="inlineStr">
        <is>
          <t>Not reported</t>
        </is>
      </c>
      <c r="BF1618" t="inlineStr">
        <is>
          <t>Not reported</t>
        </is>
      </c>
      <c r="BG1618" t="inlineStr">
        <is>
          <t>Not reviewed (not included)</t>
        </is>
      </c>
      <c r="BH1618" t="inlineStr">
        <is>
          <t>N/A</t>
        </is>
      </c>
      <c r="BI1618" t="inlineStr">
        <is>
          <t>Not reviewed</t>
        </is>
      </c>
      <c r="BJ1618" t="inlineStr">
        <is>
          <t>Not reviewed</t>
        </is>
      </c>
      <c r="BK1618" t="inlineStr">
        <is>
          <t>Not reviewed</t>
        </is>
      </c>
      <c r="BL1618" t="inlineStr">
        <is>
          <t>Not reviewed</t>
        </is>
      </c>
      <c r="BM1618" t="inlineStr">
        <is>
          <t>Not reviewed (not included)</t>
        </is>
      </c>
      <c r="BN1618" t="inlineStr">
        <is>
          <t>Not Selected for Final 95 (Pending Full Text Review) - Candidate paper not selected for final 95: Passed abstract screening but not included in final selec</t>
        </is>
      </c>
      <c r="BO1618" t="inlineStr">
        <is>
          <t>Abstract-level screening only</t>
        </is>
      </c>
      <c r="BP1618" t="inlineStr">
        <is>
          <t>Not reported</t>
        </is>
      </c>
    </row>
    <row r="1619">
      <c r="A1619" t="inlineStr">
        <is>
          <t>Digital communication and social cognition in adults with frontal lobe epilepsy: A scoping review</t>
        </is>
      </c>
      <c r="B1619" t="n">
        <v>2025</v>
      </c>
      <c r="C1619" t="inlineStr">
        <is>
          <t>Not checked</t>
        </is>
      </c>
      <c r="D1619" t="inlineStr">
        <is>
          <t>Not checked</t>
        </is>
      </c>
      <c r="E1619" t="inlineStr">
        <is>
          <t>10.1016/J.YEBEH.2025.110363</t>
        </is>
      </c>
      <c r="F1619" t="inlineStr">
        <is>
          <t>Background: Patients with Frontal Lobe Epilepsy (FLE) face problems with social cognition (SC) since their difficulties in humor appreciation, facial and eye gaze emotional recognition. The effects of frontal (and temporal) seizures on SC may be understood in terms of emotion recognition (ER), Theory of Mind (ΤοΜ), empathy, and social behavior deficits in relation to their relevant pathophysiology. The impact of FLE on SC as expressed in digital environments still represents a terra incognita, as well as the objective of this exploratory work. Objective: We aimed at exploring, elaborate and critically examine a) the ways deficits in SC impact digital communication (DC) in FLE; b) the way specific neuropsychological abnormalities that may disrupt DC in FLE; c) how to integrate neuropsychological assessment and rehabilitation to provide FLE patients strategies and enhance social outcomes in DC. We anticipate that a) since FLE as other types of frontal syndromes present with deficits in SC, frontal seizures will adversely affect DC; b) executive dysfunction, besides deficits in working memory (WM) and ToM, vigilance and attention, memory and thought in FLE may interfere with SC during online interactions; c) considering FLE's neurobehavioral and emotional breakdowns in DC, compensatory neurorehabilitation approaches along with psychological and stigma-related ones may be planned, respectively. Method: A scoping review approach was opted as the most appropriate one due to the exploratory nature of our research questions, which aim to map the existing literature, identify gaps, and understand the breadth of evidence available on this topic. Results: The effects of FLE (and TLE) on SC may be translated into deficits of ER, ToM, empathy, and social behavior in either physical or DC environments. Particularly in FLE, response maintenance/inhibition deficits link to aberrant emotional control and impulsivity, while during on-line interactions inferential reasoning may be sec</t>
        </is>
      </c>
      <c r="G1619" t="inlineStr">
        <is>
          <t>Unimodal</t>
        </is>
      </c>
      <c r="H1619" t="inlineStr">
        <is>
          <t>See abstract</t>
        </is>
      </c>
      <c r="I1619" t="inlineStr">
        <is>
          <t>See abstract</t>
        </is>
      </c>
      <c r="J1619" t="inlineStr">
        <is>
          <t>See abstract (AI/ML)</t>
        </is>
      </c>
      <c r="K1619" t="inlineStr">
        <is>
          <t>See abstract</t>
        </is>
      </c>
      <c r="M1619" t="inlineStr">
        <is>
          <t>See abstract</t>
        </is>
      </c>
      <c r="N1619" t="inlineStr">
        <is>
          <t>See abstract</t>
        </is>
      </c>
      <c r="O1619" t="inlineStr">
        <is>
          <t>Not verified from abstract</t>
        </is>
      </c>
      <c r="P1619" t="inlineStr">
        <is>
          <t>See abstract</t>
        </is>
      </c>
      <c r="Q1619" t="inlineStr">
        <is>
          <t>See abstract</t>
        </is>
      </c>
      <c r="R1619" t="inlineStr">
        <is>
          <t>Not reviewed (not included)</t>
        </is>
      </c>
      <c r="S1619" t="inlineStr">
        <is>
          <t>Not reviewed (not included)</t>
        </is>
      </c>
      <c r="T1619" t="inlineStr">
        <is>
          <t>Abstract screening only. Not Primary Research</t>
        </is>
      </c>
      <c r="U1619" t="inlineStr">
        <is>
          <t>EXCLUDE</t>
        </is>
      </c>
      <c r="V1619" t="inlineStr">
        <is>
          <t>E6-Not Primary Research: Title/abstract indicates systematic review, meta-analysis, or review paper</t>
        </is>
      </c>
      <c r="W1619" t="inlineStr">
        <is>
          <t>Excluded: Not Primary Research</t>
        </is>
      </c>
      <c r="X1619" t="inlineStr">
        <is>
          <t>Not assessed from abstract</t>
        </is>
      </c>
      <c r="Y1619" t="inlineStr">
        <is>
          <t>Scopus</t>
        </is>
      </c>
      <c r="Z1619" t="inlineStr">
        <is>
          <t>Not determined from abstract</t>
        </is>
      </c>
      <c r="AB1619" t="inlineStr">
        <is>
          <t>Not assessed (not included)</t>
        </is>
      </c>
      <c r="AC1619" t="inlineStr">
        <is>
          <t>Not assessed (not included)</t>
        </is>
      </c>
      <c r="AD1619" t="inlineStr">
        <is>
          <t>Patrikelis P.; Fasilis T.; Messinis L.; Kimiskidis V.</t>
        </is>
      </c>
      <c r="AF1619" t="inlineStr">
        <is>
          <t>Hybrid OA (Elsevier)</t>
        </is>
      </c>
      <c r="AH1619" t="inlineStr">
        <is>
          <t>Not assessed</t>
        </is>
      </c>
      <c r="AI1619" t="inlineStr">
        <is>
          <t>Not reported</t>
        </is>
      </c>
      <c r="AJ1619" t="inlineStr">
        <is>
          <t>Not reported</t>
        </is>
      </c>
      <c r="AK1619" t="inlineStr">
        <is>
          <t>Not reported</t>
        </is>
      </c>
      <c r="AL1619" t="inlineStr">
        <is>
          <t>Not reported</t>
        </is>
      </c>
      <c r="AM1619" t="inlineStr">
        <is>
          <t>Not reported</t>
        </is>
      </c>
      <c r="AN1619" t="inlineStr">
        <is>
          <t>Not reported</t>
        </is>
      </c>
      <c r="AO1619" t="inlineStr">
        <is>
          <t>Not reviewed</t>
        </is>
      </c>
      <c r="AP1619" t="inlineStr">
        <is>
          <t>Not reported</t>
        </is>
      </c>
      <c r="AQ1619" t="inlineStr">
        <is>
          <t>Not reported</t>
        </is>
      </c>
      <c r="AR1619" t="inlineStr">
        <is>
          <t>Not reported</t>
        </is>
      </c>
      <c r="AS1619" t="inlineStr">
        <is>
          <t>See abstract</t>
        </is>
      </c>
      <c r="AT1619" t="inlineStr">
        <is>
          <t>Not reviewed</t>
        </is>
      </c>
      <c r="AU1619" t="inlineStr">
        <is>
          <t>Not reviewed</t>
        </is>
      </c>
      <c r="AV1619" t="inlineStr">
        <is>
          <t>Not reviewed</t>
        </is>
      </c>
      <c r="AW1619" t="inlineStr">
        <is>
          <t>Not reviewed</t>
        </is>
      </c>
      <c r="AX1619" t="inlineStr">
        <is>
          <t>Not reported</t>
        </is>
      </c>
      <c r="AY1619" t="inlineStr">
        <is>
          <t>Not reported</t>
        </is>
      </c>
      <c r="AZ1619" t="inlineStr">
        <is>
          <t>Not reported</t>
        </is>
      </c>
      <c r="BA1619" t="inlineStr">
        <is>
          <t>Not reported</t>
        </is>
      </c>
      <c r="BB1619" t="inlineStr">
        <is>
          <t>Not reported</t>
        </is>
      </c>
      <c r="BC1619" t="inlineStr">
        <is>
          <t>Not reported</t>
        </is>
      </c>
      <c r="BD1619" t="inlineStr">
        <is>
          <t>Not reported</t>
        </is>
      </c>
      <c r="BE1619" t="inlineStr">
        <is>
          <t>Not reported</t>
        </is>
      </c>
      <c r="BF1619" t="inlineStr">
        <is>
          <t>Not reported</t>
        </is>
      </c>
      <c r="BG1619" t="inlineStr">
        <is>
          <t>Not reviewed (not included)</t>
        </is>
      </c>
      <c r="BH1619" t="inlineStr">
        <is>
          <t>N/A</t>
        </is>
      </c>
      <c r="BI1619" t="inlineStr">
        <is>
          <t>Not reviewed</t>
        </is>
      </c>
      <c r="BJ1619" t="inlineStr">
        <is>
          <t>Not reviewed</t>
        </is>
      </c>
      <c r="BK1619" t="inlineStr">
        <is>
          <t>Not reviewed</t>
        </is>
      </c>
      <c r="BL1619" t="inlineStr">
        <is>
          <t>Not reviewed</t>
        </is>
      </c>
      <c r="BM1619" t="inlineStr">
        <is>
          <t>Not reviewed (not included)</t>
        </is>
      </c>
      <c r="BN1619" t="inlineStr">
        <is>
          <t>Not Primary Research - E6-Not Primary Research: Title/abstract indicates systematic review, meta-analysis, or review paper</t>
        </is>
      </c>
      <c r="BO1619" t="inlineStr">
        <is>
          <t>Abstract-level screening only</t>
        </is>
      </c>
      <c r="BP1619" t="inlineStr">
        <is>
          <t>Not reported</t>
        </is>
      </c>
    </row>
    <row r="1620">
      <c r="A1620" t="inlineStr">
        <is>
          <t>Differentiating Functional Connectivity Patterns in ADHD and Autism Among the Young People: A Machine Learning Solution</t>
        </is>
      </c>
      <c r="B1620" t="n">
        <v>2025</v>
      </c>
      <c r="C1620" t="inlineStr">
        <is>
          <t>Not checked</t>
        </is>
      </c>
      <c r="D1620" t="inlineStr">
        <is>
          <t>Not checked</t>
        </is>
      </c>
      <c r="E1620" t="inlineStr">
        <is>
          <t>10.1177/10870547251315230</t>
        </is>
      </c>
      <c r="F1620" t="inlineStr">
        <is>
          <t>Objective: ADHD and autism are complex and frequently co-occurring neurodevelopmental conditions with shared etiological and pathophysiological elements. In this paper, we attempt to differentiate these conditions among the young people in terms of intrinsic patterns of brain connectivity revealed during resting state using machine learning approaches. We had two key objectives: (a) to determine the extent to which ADHD and autism could be effectively distinguished via machine learning from one another on this basis and (b) to identify the brain networks differentially implicated in the two conditions. Method: Data from two publicly available resting-state functional magnetic resonance imaging (fMRI) resources—Autism Brain Imaging Data Exchange (ABIDE) and the ADHD-200 Consortium—were analyzed. A total of 330 participants (65 females and 265 males; mean age = 11.6 years), comprising equal subgroups of 110 participants each for ADHD, autism, and healthy controls (HC), were selected from the data sets ensuring data quality and the exclusion of comorbidities. We identified region-to-region connectivity values, which were subsequently employed as inputs to the linear discriminant analysis algorithm. Results: Machine learning models provided strong differentiation between connectivity patterns in participants with ADHD and autism—with the highest accuracy of 85%. Predominantly frontoparietal network alterations in connectivity discriminate ADHD individuals from autism and neurotypical group. Networks contributing to discrimination of autistic individuals from neurotypical group were more heterogeneous. These included language, salience, and frontoparietal networks. Conclusion: These results contribute to our understanding of the distinct neural signatures underlying ADHD and autism in terms of intrinsic patterns of brain connectivity. The high level of discriminability between ADHD and autism, highlights the potential role of brain based metrics in supporting differentia</t>
        </is>
      </c>
      <c r="G1620" t="inlineStr">
        <is>
          <t>Unimodal</t>
        </is>
      </c>
      <c r="H1620" t="inlineStr">
        <is>
          <t>See abstract</t>
        </is>
      </c>
      <c r="I1620" t="inlineStr">
        <is>
          <t>See abstract</t>
        </is>
      </c>
      <c r="J1620" t="inlineStr">
        <is>
          <t>See abstract (AI/ML)</t>
        </is>
      </c>
      <c r="K1620" t="inlineStr">
        <is>
          <t>See abstract</t>
        </is>
      </c>
      <c r="L1620" t="n">
        <v>330</v>
      </c>
      <c r="M1620" t="inlineStr">
        <is>
          <t>See abstract</t>
        </is>
      </c>
      <c r="N1620" t="inlineStr">
        <is>
          <t>N≈330; details in abstract</t>
        </is>
      </c>
      <c r="O1620" t="inlineStr">
        <is>
          <t>Extracted from abstract: N≈330</t>
        </is>
      </c>
      <c r="P1620" t="inlineStr">
        <is>
          <t>See abstract</t>
        </is>
      </c>
      <c r="Q1620" t="inlineStr">
        <is>
          <t>See abstract</t>
        </is>
      </c>
      <c r="R1620" t="inlineStr">
        <is>
          <t>Not reviewed (not included)</t>
        </is>
      </c>
      <c r="S1620" t="inlineStr">
        <is>
          <t>Not reviewed (not included)</t>
        </is>
      </c>
      <c r="T1620" t="inlineStr">
        <is>
          <t>Abstract screening only. Not Selected for Final 95 (Pending Full Text Review)</t>
        </is>
      </c>
      <c r="U1620" t="inlineStr">
        <is>
          <t>EXCLUDE</t>
        </is>
      </c>
      <c r="V162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20" t="inlineStr">
        <is>
          <t>Excluded: Other Criterion</t>
        </is>
      </c>
      <c r="X1620" t="inlineStr">
        <is>
          <t>Not assessed from abstract</t>
        </is>
      </c>
      <c r="Y1620" t="inlineStr">
        <is>
          <t>Scopus</t>
        </is>
      </c>
      <c r="Z1620" t="inlineStr">
        <is>
          <t>Not determined from abstract</t>
        </is>
      </c>
      <c r="AB1620" t="inlineStr">
        <is>
          <t>Not assessed (not included)</t>
        </is>
      </c>
      <c r="AC1620" t="inlineStr">
        <is>
          <t>Not assessed (not included)</t>
        </is>
      </c>
      <c r="AD1620" t="inlineStr">
        <is>
          <t>Sütçübaşı B.; Ballı T.; Roeyers H.; Wiersema J.R.; Çamkerten S.; Öztürk O.C.; Metin B.; Sonuga-Barke E.</t>
        </is>
      </c>
      <c r="AF1620" t="inlineStr">
        <is>
          <t>Unknown - Verify via DOI</t>
        </is>
      </c>
      <c r="AH1620" t="inlineStr">
        <is>
          <t>Not assessed</t>
        </is>
      </c>
      <c r="AI1620" t="inlineStr">
        <is>
          <t>Not reported</t>
        </is>
      </c>
      <c r="AJ1620" t="inlineStr">
        <is>
          <t>Not reported</t>
        </is>
      </c>
      <c r="AK1620" t="inlineStr">
        <is>
          <t>Not reported</t>
        </is>
      </c>
      <c r="AL1620" t="inlineStr">
        <is>
          <t>Not reported</t>
        </is>
      </c>
      <c r="AM1620" t="inlineStr">
        <is>
          <t>Not reported</t>
        </is>
      </c>
      <c r="AN1620" t="inlineStr">
        <is>
          <t>Not reported</t>
        </is>
      </c>
      <c r="AO1620" t="inlineStr">
        <is>
          <t>Not reviewed</t>
        </is>
      </c>
      <c r="AP1620" t="inlineStr">
        <is>
          <t>Not reported</t>
        </is>
      </c>
      <c r="AQ1620" t="inlineStr">
        <is>
          <t>Not reported</t>
        </is>
      </c>
      <c r="AR1620" t="inlineStr">
        <is>
          <t>Not reported</t>
        </is>
      </c>
      <c r="AS1620" t="inlineStr">
        <is>
          <t>See abstract</t>
        </is>
      </c>
      <c r="AT1620" t="inlineStr">
        <is>
          <t>Not reviewed</t>
        </is>
      </c>
      <c r="AU1620" t="inlineStr">
        <is>
          <t>Not reviewed</t>
        </is>
      </c>
      <c r="AV1620" t="inlineStr">
        <is>
          <t>Not reviewed</t>
        </is>
      </c>
      <c r="AW1620" t="inlineStr">
        <is>
          <t>Not reviewed</t>
        </is>
      </c>
      <c r="AX1620" t="inlineStr">
        <is>
          <t>Not reported</t>
        </is>
      </c>
      <c r="AY1620" t="inlineStr">
        <is>
          <t>Not reported</t>
        </is>
      </c>
      <c r="AZ1620" t="inlineStr">
        <is>
          <t>Not reported</t>
        </is>
      </c>
      <c r="BA1620" t="inlineStr">
        <is>
          <t>Not reported</t>
        </is>
      </c>
      <c r="BB1620" t="inlineStr">
        <is>
          <t>Not reported</t>
        </is>
      </c>
      <c r="BC1620" t="inlineStr">
        <is>
          <t>Not reported</t>
        </is>
      </c>
      <c r="BD1620" t="inlineStr">
        <is>
          <t>Not reported</t>
        </is>
      </c>
      <c r="BE1620" t="inlineStr">
        <is>
          <t>Not reported</t>
        </is>
      </c>
      <c r="BF1620" t="inlineStr">
        <is>
          <t>Not reported</t>
        </is>
      </c>
      <c r="BG1620" t="inlineStr">
        <is>
          <t>Not reviewed (not included)</t>
        </is>
      </c>
      <c r="BH1620" t="inlineStr">
        <is>
          <t>N/A</t>
        </is>
      </c>
      <c r="BI1620" t="inlineStr">
        <is>
          <t>Not reviewed</t>
        </is>
      </c>
      <c r="BJ1620" t="inlineStr">
        <is>
          <t>Not reviewed</t>
        </is>
      </c>
      <c r="BK1620" t="inlineStr">
        <is>
          <t>Not reviewed</t>
        </is>
      </c>
      <c r="BL1620" t="inlineStr">
        <is>
          <t>Not reviewed</t>
        </is>
      </c>
      <c r="BM1620" t="inlineStr">
        <is>
          <t>Not reviewed (not included)</t>
        </is>
      </c>
      <c r="BN1620" t="inlineStr">
        <is>
          <t>Not Selected for Final 95 (Pending Full Text Review) - Candidate paper not selected for final 95: Passed abstract screening but not included in final selec</t>
        </is>
      </c>
      <c r="BO1620" t="inlineStr">
        <is>
          <t>Abstract-level screening only</t>
        </is>
      </c>
      <c r="BP1620" t="inlineStr">
        <is>
          <t>Not reported</t>
        </is>
      </c>
    </row>
    <row r="1621">
      <c r="A1621" t="inlineStr">
        <is>
          <t>AI-Enhanced Cognitive Wellness: Integrating NcBT and Human–Computer Interaction in Global Health Tourism</t>
        </is>
      </c>
      <c r="B1621" t="n">
        <v>2025</v>
      </c>
      <c r="C1621" t="inlineStr">
        <is>
          <t>Not checked</t>
        </is>
      </c>
      <c r="D1621" t="inlineStr">
        <is>
          <t>Not checked</t>
        </is>
      </c>
      <c r="E1621" t="inlineStr">
        <is>
          <t>10.1007/978-3-031-78471-2_38</t>
        </is>
      </c>
      <c r="F1621" t="inlineStr">
        <is>
          <t>This research paper systematically explores the integration of Artificial Intelligence (AI) within Neurocognitive Behavioral Therapy (NcBT) and its implications for global health tourism, particularly emphasizing Human–Computer Interaction (HCI). AI's role in enhancing NcBT includes personalizing treatment plans, providing real-time monitoring, and offering predictive analytics, thereby improving cognitive function and addressing maladaptive behaviors. The study highlights the advantages such as increased accessibility, cost-effectiveness, and high-quality care, while also addressing challenges like privacy concerns, cultural sensitivity, and regulatory hurdles. The literature review underscores AI's potential in personalizing NcBT interventions and its growing role in health tourism, driven by the demand for accessible and tailored solutions. The review identifies significant research findings, including AI's ability to predict cognitive decline, enhance cognitive screening, and provide scalable diagnostic tools. It emphasizes the diverse applications of AI—from VR technologies for cognitive assessment to AI-based serious games for monitoring attention levels in children with ADHD. Despite its potential, the paper calls for addressing ethical and regulatory considerations to ensure sustainable and equitable implementation of AI-enhanced NcBT. The conclusion suggests a promising future for AI in global neurocognitive wellness, provided that thorough scientific research and rigorous regulatory frameworks are established. The findings offer valuable insights for advancing AI-driven cognitive wellness interventions, highlighting the need for adaptive, ethical, and effective solutions in the ever-evolving landscape of global health tourism. © The Author(s), under exclusive license to Springer Nature Switzerland AG 2025.</t>
        </is>
      </c>
      <c r="G1621" t="inlineStr">
        <is>
          <t>Unimodal</t>
        </is>
      </c>
      <c r="H1621" t="inlineStr">
        <is>
          <t>See abstract</t>
        </is>
      </c>
      <c r="I1621" t="inlineStr">
        <is>
          <t>See abstract</t>
        </is>
      </c>
      <c r="J1621" t="inlineStr">
        <is>
          <t>See abstract (AI/ML)</t>
        </is>
      </c>
      <c r="K1621" t="inlineStr">
        <is>
          <t>See abstract</t>
        </is>
      </c>
      <c r="M1621" t="inlineStr">
        <is>
          <t>See abstract</t>
        </is>
      </c>
      <c r="N1621" t="inlineStr">
        <is>
          <t>See abstract</t>
        </is>
      </c>
      <c r="O1621" t="inlineStr">
        <is>
          <t>Not verified from abstract</t>
        </is>
      </c>
      <c r="P1621" t="inlineStr">
        <is>
          <t>See abstract</t>
        </is>
      </c>
      <c r="Q1621" t="inlineStr">
        <is>
          <t>See abstract</t>
        </is>
      </c>
      <c r="R1621" t="inlineStr">
        <is>
          <t>Not reviewed (not included)</t>
        </is>
      </c>
      <c r="S1621" t="inlineStr">
        <is>
          <t>Not reviewed (not included)</t>
        </is>
      </c>
      <c r="T1621" t="inlineStr">
        <is>
          <t>Abstract screening only. Not Selected for Final 95 (Pending Full Text Review)</t>
        </is>
      </c>
      <c r="U1621" t="inlineStr">
        <is>
          <t>EXCLUDE</t>
        </is>
      </c>
      <c r="V16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21" t="inlineStr">
        <is>
          <t>Excluded: Other Criterion</t>
        </is>
      </c>
      <c r="X1621" t="inlineStr">
        <is>
          <t>Not assessed from abstract</t>
        </is>
      </c>
      <c r="Y1621" t="inlineStr">
        <is>
          <t>Scopus</t>
        </is>
      </c>
      <c r="Z1621" t="inlineStr">
        <is>
          <t>Not determined from abstract</t>
        </is>
      </c>
      <c r="AB1621" t="inlineStr">
        <is>
          <t>Not assessed (not included)</t>
        </is>
      </c>
      <c r="AC1621" t="inlineStr">
        <is>
          <t>Not assessed (not included)</t>
        </is>
      </c>
      <c r="AD1621" t="inlineStr">
        <is>
          <t>Heliades G.; Gkintoni E.; Panas G.; Halkiopoulos C.; Boutsinas B.</t>
        </is>
      </c>
      <c r="AF1621" t="inlineStr">
        <is>
          <t>Hybrid OA (Springer)</t>
        </is>
      </c>
      <c r="AH1621" t="inlineStr">
        <is>
          <t>Not assessed</t>
        </is>
      </c>
      <c r="AI1621" t="inlineStr">
        <is>
          <t>Not reported</t>
        </is>
      </c>
      <c r="AJ1621" t="inlineStr">
        <is>
          <t>Not reported</t>
        </is>
      </c>
      <c r="AK1621" t="inlineStr">
        <is>
          <t>Not reported</t>
        </is>
      </c>
      <c r="AL1621" t="inlineStr">
        <is>
          <t>Not reported</t>
        </is>
      </c>
      <c r="AM1621" t="inlineStr">
        <is>
          <t>Not reported</t>
        </is>
      </c>
      <c r="AN1621" t="inlineStr">
        <is>
          <t>Not reported</t>
        </is>
      </c>
      <c r="AO1621" t="inlineStr">
        <is>
          <t>Not reviewed</t>
        </is>
      </c>
      <c r="AP1621" t="inlineStr">
        <is>
          <t>Not reported</t>
        </is>
      </c>
      <c r="AQ1621" t="inlineStr">
        <is>
          <t>Not reported</t>
        </is>
      </c>
      <c r="AR1621" t="inlineStr">
        <is>
          <t>Not reported</t>
        </is>
      </c>
      <c r="AS1621" t="inlineStr">
        <is>
          <t>See abstract</t>
        </is>
      </c>
      <c r="AT1621" t="inlineStr">
        <is>
          <t>Not reviewed</t>
        </is>
      </c>
      <c r="AU1621" t="inlineStr">
        <is>
          <t>Not reviewed</t>
        </is>
      </c>
      <c r="AV1621" t="inlineStr">
        <is>
          <t>Not reviewed</t>
        </is>
      </c>
      <c r="AW1621" t="inlineStr">
        <is>
          <t>Not reviewed</t>
        </is>
      </c>
      <c r="AX1621" t="inlineStr">
        <is>
          <t>Not reported</t>
        </is>
      </c>
      <c r="AY1621" t="inlineStr">
        <is>
          <t>Not reported</t>
        </is>
      </c>
      <c r="AZ1621" t="inlineStr">
        <is>
          <t>Not reported</t>
        </is>
      </c>
      <c r="BA1621" t="inlineStr">
        <is>
          <t>Not reported</t>
        </is>
      </c>
      <c r="BB1621" t="inlineStr">
        <is>
          <t>Not reported</t>
        </is>
      </c>
      <c r="BC1621" t="inlineStr">
        <is>
          <t>Not reported</t>
        </is>
      </c>
      <c r="BD1621" t="inlineStr">
        <is>
          <t>Not reported</t>
        </is>
      </c>
      <c r="BE1621" t="inlineStr">
        <is>
          <t>Not reported</t>
        </is>
      </c>
      <c r="BF1621" t="inlineStr">
        <is>
          <t>Not reported</t>
        </is>
      </c>
      <c r="BG1621" t="inlineStr">
        <is>
          <t>Not reviewed (not included)</t>
        </is>
      </c>
      <c r="BH1621" t="inlineStr">
        <is>
          <t>N/A</t>
        </is>
      </c>
      <c r="BI1621" t="inlineStr">
        <is>
          <t>Not reviewed</t>
        </is>
      </c>
      <c r="BJ1621" t="inlineStr">
        <is>
          <t>Not reviewed</t>
        </is>
      </c>
      <c r="BK1621" t="inlineStr">
        <is>
          <t>Not reviewed</t>
        </is>
      </c>
      <c r="BL1621" t="inlineStr">
        <is>
          <t>Not reviewed</t>
        </is>
      </c>
      <c r="BM1621" t="inlineStr">
        <is>
          <t>Not reviewed (not included)</t>
        </is>
      </c>
      <c r="BN1621" t="inlineStr">
        <is>
          <t>Not Selected for Final 95 (Pending Full Text Review) - Candidate paper not selected for final 95: Passed abstract screening but not included in final selec</t>
        </is>
      </c>
      <c r="BO1621" t="inlineStr">
        <is>
          <t>Abstract-level screening only</t>
        </is>
      </c>
      <c r="BP1621" t="inlineStr">
        <is>
          <t>Not reported</t>
        </is>
      </c>
    </row>
    <row r="1622">
      <c r="A1622" t="inlineStr">
        <is>
          <t>Efficient Deep Learning Approach for Diagnosis of Attention-Deficit/Hyperactivity Disorder in Children Based on EEG Signals</t>
        </is>
      </c>
      <c r="B1622" t="n">
        <v>2024</v>
      </c>
      <c r="C1622" t="inlineStr">
        <is>
          <t>Not checked</t>
        </is>
      </c>
      <c r="D1622" t="inlineStr">
        <is>
          <t>Not checked</t>
        </is>
      </c>
      <c r="E1622" t="inlineStr">
        <is>
          <t>10.1007/S12559-024-10302-3</t>
        </is>
      </c>
      <c r="F1622" t="inlineStr">
        <is>
          <t>Attention-deficit/hyperactivity disorder (ADHD) is a behavioral disorder in children that can persist into adulthood if not treated. Early diagnosis of this condition is crucial for effective treatment. The database includes 61 children with attention-deficit/hyperactivity disorder and 60 healthy children as a control group. To diagnose children with ADHD, features were first extracted from EEG signals. Next, a convolutional neural network model was trained, and a new residual network was introduced. The two proposed models were evaluated using tenfold cross-validation on the test data. The average accuracy and F1 score were 92.52% and 93.6%, respectively, for the convolutional model and 96.8% and 97.1% for the ResNet model on the epoch data, respectively. On the other hand, accuracy for subject-based prediction was 96.5% for the convolution model and 98.6% for the modified ResNet model. Accuracy, precision, recall, and F1 score for the proposed ResNet model are better than the convolution model proposed in previous studies and better than the proposed model in the literature. This work presents a paradigm shift in the cognitive-inspired domain by introducing a novel ResNet model for ADHD diagnosis. The model’s exceptional accuracy, exceeding conventional methods, showcases its potential as a biologically inspired tool. This opens avenues for exploring the neurological underpinnings of ADHD because the model can be used for the manifold learning of EEG signals. Analyzing the proposed network can lead to a deeper understanding of EEG, bridging the gap between artificial intelligence and cognitive neuroscience. The paper’s innovative approach has far-reaching implications, offering a concrete application of cognitive principles to improve mental health diagnostics in children. It is important to note that the data were augmented and the classification model is based on a single experiment containing a very small number of children but the results, and accuracy of clas</t>
        </is>
      </c>
      <c r="G1622" t="inlineStr">
        <is>
          <t>Unimodal</t>
        </is>
      </c>
      <c r="H1622" t="inlineStr">
        <is>
          <t>See abstract</t>
        </is>
      </c>
      <c r="I1622" t="inlineStr">
        <is>
          <t>See abstract</t>
        </is>
      </c>
      <c r="J1622" t="inlineStr">
        <is>
          <t>See abstract (AI/ML)</t>
        </is>
      </c>
      <c r="K1622" t="inlineStr">
        <is>
          <t>See abstract</t>
        </is>
      </c>
      <c r="L1622" t="n">
        <v>61</v>
      </c>
      <c r="M1622" t="inlineStr">
        <is>
          <t>See abstract</t>
        </is>
      </c>
      <c r="N1622" t="inlineStr">
        <is>
          <t>N≈61; details in abstract</t>
        </is>
      </c>
      <c r="O1622" t="inlineStr">
        <is>
          <t>Extracted from abstract: N≈61</t>
        </is>
      </c>
      <c r="P1622" t="inlineStr">
        <is>
          <t>See abstract</t>
        </is>
      </c>
      <c r="Q1622" t="inlineStr">
        <is>
          <t>See abstract</t>
        </is>
      </c>
      <c r="R1622" t="inlineStr">
        <is>
          <t>Not reviewed (not included)</t>
        </is>
      </c>
      <c r="S1622" t="inlineStr">
        <is>
          <t>Not reviewed (not included)</t>
        </is>
      </c>
      <c r="T1622" t="inlineStr">
        <is>
          <t>Abstract screening only. Small Sample Size</t>
        </is>
      </c>
      <c r="U1622" t="inlineStr">
        <is>
          <t>EXCLUDE</t>
        </is>
      </c>
      <c r="V1622" t="inlineStr">
        <is>
          <t>E5-Small Sample: Extracted sample size N=61 &lt; 100 minimum threshold. Citation: Confidence intervals and statistical power require minimum N≥100 for ML classification</t>
        </is>
      </c>
      <c r="W1622" t="inlineStr">
        <is>
          <t>Excluded: Insufficient Sample Size</t>
        </is>
      </c>
      <c r="X1622" t="inlineStr">
        <is>
          <t>EXCLUDE</t>
        </is>
      </c>
      <c r="Y1622" t="inlineStr">
        <is>
          <t>Scopus</t>
        </is>
      </c>
      <c r="Z1622" t="inlineStr">
        <is>
          <t>Not determined from abstract</t>
        </is>
      </c>
      <c r="AB1622" t="inlineStr">
        <is>
          <t>Not assessed (not included)</t>
        </is>
      </c>
      <c r="AC1622" t="inlineStr">
        <is>
          <t>Not assessed (not included)</t>
        </is>
      </c>
      <c r="AD1622" t="inlineStr">
        <is>
          <t>Jahani H.; Safaei A.A.</t>
        </is>
      </c>
      <c r="AF1622" t="inlineStr">
        <is>
          <t>Hybrid OA (Springer)</t>
        </is>
      </c>
      <c r="AH1622" t="inlineStr">
        <is>
          <t>Not assessed</t>
        </is>
      </c>
      <c r="AI1622" t="inlineStr">
        <is>
          <t>Not reported</t>
        </is>
      </c>
      <c r="AJ1622" t="n">
        <v>60</v>
      </c>
      <c r="AK1622" t="inlineStr">
        <is>
          <t>Not reported</t>
        </is>
      </c>
      <c r="AL1622" t="inlineStr">
        <is>
          <t>Not reported</t>
        </is>
      </c>
      <c r="AM1622" t="inlineStr">
        <is>
          <t>Not reported</t>
        </is>
      </c>
      <c r="AN1622" t="inlineStr">
        <is>
          <t>Not reported</t>
        </is>
      </c>
      <c r="AO1622" t="inlineStr">
        <is>
          <t>Not reviewed</t>
        </is>
      </c>
      <c r="AP1622" t="inlineStr">
        <is>
          <t>Not reported</t>
        </is>
      </c>
      <c r="AQ1622" t="inlineStr">
        <is>
          <t>Not reported</t>
        </is>
      </c>
      <c r="AR1622" t="inlineStr">
        <is>
          <t>Not reported</t>
        </is>
      </c>
      <c r="AS1622" t="inlineStr">
        <is>
          <t>See abstract</t>
        </is>
      </c>
      <c r="AT1622" t="inlineStr">
        <is>
          <t>Not reviewed</t>
        </is>
      </c>
      <c r="AU1622" t="inlineStr">
        <is>
          <t>Not reviewed</t>
        </is>
      </c>
      <c r="AV1622" t="inlineStr">
        <is>
          <t>Not reviewed</t>
        </is>
      </c>
      <c r="AW1622" t="inlineStr">
        <is>
          <t>Not reviewed</t>
        </is>
      </c>
      <c r="AX1622" t="inlineStr">
        <is>
          <t>Not reported</t>
        </is>
      </c>
      <c r="AY1622" t="inlineStr">
        <is>
          <t>Not reported</t>
        </is>
      </c>
      <c r="AZ1622" t="inlineStr">
        <is>
          <t>Not reported</t>
        </is>
      </c>
      <c r="BA1622" t="inlineStr">
        <is>
          <t>Not reported</t>
        </is>
      </c>
      <c r="BB1622" t="inlineStr">
        <is>
          <t>Not reported</t>
        </is>
      </c>
      <c r="BC1622" t="inlineStr">
        <is>
          <t>Not reported</t>
        </is>
      </c>
      <c r="BD1622" t="inlineStr">
        <is>
          <t>Not reported</t>
        </is>
      </c>
      <c r="BE1622" t="inlineStr">
        <is>
          <t>Not reported</t>
        </is>
      </c>
      <c r="BF1622" t="inlineStr">
        <is>
          <t>Not reported</t>
        </is>
      </c>
      <c r="BG1622" t="inlineStr">
        <is>
          <t>Not reviewed (not included)</t>
        </is>
      </c>
      <c r="BH1622" t="inlineStr">
        <is>
          <t>N/A</t>
        </is>
      </c>
      <c r="BI1622" t="inlineStr">
        <is>
          <t>Not reviewed</t>
        </is>
      </c>
      <c r="BJ1622" t="inlineStr">
        <is>
          <t>Not reviewed</t>
        </is>
      </c>
      <c r="BK1622" t="inlineStr">
        <is>
          <t>Not reviewed</t>
        </is>
      </c>
      <c r="BL1622" t="inlineStr">
        <is>
          <t>Not reviewed</t>
        </is>
      </c>
      <c r="BM1622" t="inlineStr">
        <is>
          <t>Not reviewed (not included)</t>
        </is>
      </c>
      <c r="BN1622" t="inlineStr">
        <is>
          <t xml:space="preserve">Small Sample Size - E5-Small Sample: Extracted sample size N=61 &lt; 100 minimum threshold. Citation: Confidence intervals </t>
        </is>
      </c>
      <c r="BO1622" t="inlineStr">
        <is>
          <t>Abstract-level screening only</t>
        </is>
      </c>
      <c r="BP1622" t="inlineStr">
        <is>
          <t>Not reported</t>
        </is>
      </c>
    </row>
    <row r="1623">
      <c r="A1623" t="inlineStr">
        <is>
          <t>Big Data Analytics for Uncovering Voxel Connectivity Patterns in Attention Deficit Hyperactivity Disorder</t>
        </is>
      </c>
      <c r="B1623" t="n">
        <v>2025</v>
      </c>
      <c r="C1623" t="inlineStr">
        <is>
          <t>Not checked</t>
        </is>
      </c>
      <c r="D1623" t="inlineStr">
        <is>
          <t>Not checked</t>
        </is>
      </c>
      <c r="E1623" t="inlineStr">
        <is>
          <t>10.2147/JMDH.S523137</t>
        </is>
      </c>
      <c r="F1623" t="inlineStr">
        <is>
          <t>Introduction: Attention Deficit Hyperactivity Disorder (ADHD) is a complex neurodevelopmental condition characterized by heterogeneous brain activity patterns. Identifying key brain regions associated with ADHD remains a challenge due to the high dimensionality and complexity of neuroimaging data. This study aims to apply advanced machine learning techniques to uncover critical features and improve classification performance in ADHD diagnosis. Methods: We analyzed 5937 brain voxels aggregated from neuroimaging records of patients diagnosed with ADHD. Feature selection was performed using Boruta, Random Forest in combination with DALEX explainability tools, and Neural Networks. Dimensionality reduction and clustering techniques including Principal Component Analysis (PCA), KMeans, and MCLUST were used to explore underlying voxel patterns. The performance of different activation functions—ReLU, Sigmoid, and Tanh—was evaluated within deep neural networks. Results: Several key brain regions, including the Fusiform Gyrus, Thalamus, and Superior Temporal Gyrus, were identified as significant predictors for ADHD. The integration of machine learning models demonstrated improved classification accuracy, with ReLU-based neural networks outperforming others in most evaluation metrics. Discussion: The study demonstrates the potential of a robust, integrated machine learning framework to analyze high-dimensional neuroimaging data and identify biologically relevant markers of ADHD. These findings contribute to the growing body of evidence supporting data-driven approaches in neuropsychiatric diagnosis and may inform future clinical decision-making and personalized interventions. © 2025 Caraka et al.</t>
        </is>
      </c>
      <c r="G1623" t="inlineStr">
        <is>
          <t>Unimodal</t>
        </is>
      </c>
      <c r="H1623" t="inlineStr">
        <is>
          <t>See abstract</t>
        </is>
      </c>
      <c r="I1623" t="inlineStr">
        <is>
          <t>See abstract</t>
        </is>
      </c>
      <c r="J1623" t="inlineStr">
        <is>
          <t>See abstract (AI/ML)</t>
        </is>
      </c>
      <c r="K1623" t="inlineStr">
        <is>
          <t>See abstract</t>
        </is>
      </c>
      <c r="M1623" t="inlineStr">
        <is>
          <t>See abstract</t>
        </is>
      </c>
      <c r="N1623" t="inlineStr">
        <is>
          <t>See abstract</t>
        </is>
      </c>
      <c r="O1623" t="inlineStr">
        <is>
          <t>Not verified from abstract</t>
        </is>
      </c>
      <c r="P1623" t="inlineStr">
        <is>
          <t>See abstract</t>
        </is>
      </c>
      <c r="Q1623" t="inlineStr">
        <is>
          <t>See abstract</t>
        </is>
      </c>
      <c r="R1623" t="inlineStr">
        <is>
          <t>Not reviewed (not included)</t>
        </is>
      </c>
      <c r="S1623" t="inlineStr">
        <is>
          <t>Not reviewed (not included)</t>
        </is>
      </c>
      <c r="T1623" t="inlineStr">
        <is>
          <t>Abstract screening only. Not Selected for Final 95 (Pending Full Text Review)</t>
        </is>
      </c>
      <c r="U1623" t="inlineStr">
        <is>
          <t>EXCLUDE</t>
        </is>
      </c>
      <c r="V16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23" t="inlineStr">
        <is>
          <t>Excluded: Other Criterion</t>
        </is>
      </c>
      <c r="X1623" t="inlineStr">
        <is>
          <t>Not assessed from abstract</t>
        </is>
      </c>
      <c r="Y1623" t="inlineStr">
        <is>
          <t>Scopus</t>
        </is>
      </c>
      <c r="Z1623" t="inlineStr">
        <is>
          <t>Not determined from abstract</t>
        </is>
      </c>
      <c r="AB1623" t="inlineStr">
        <is>
          <t>Not assessed (not included)</t>
        </is>
      </c>
      <c r="AC1623" t="inlineStr">
        <is>
          <t>Not assessed (not included)</t>
        </is>
      </c>
      <c r="AD1623" t="inlineStr">
        <is>
          <t>Caraka R.E.; Supardi K.; Gio P.U.; Isnaniawardhani V.; Chen R.C.; Djatmiko B.; Pardamean B.</t>
        </is>
      </c>
      <c r="AF1623" t="inlineStr">
        <is>
          <t>Unknown - Verify via DOI</t>
        </is>
      </c>
      <c r="AH1623" t="inlineStr">
        <is>
          <t>Not assessed</t>
        </is>
      </c>
      <c r="AI1623" t="inlineStr">
        <is>
          <t>Not reported</t>
        </is>
      </c>
      <c r="AJ1623" t="inlineStr">
        <is>
          <t>Not reported</t>
        </is>
      </c>
      <c r="AK1623" t="inlineStr">
        <is>
          <t>Not reported</t>
        </is>
      </c>
      <c r="AL1623" t="inlineStr">
        <is>
          <t>Not reported</t>
        </is>
      </c>
      <c r="AM1623" t="inlineStr">
        <is>
          <t>Not reported</t>
        </is>
      </c>
      <c r="AN1623" t="inlineStr">
        <is>
          <t>Not reported</t>
        </is>
      </c>
      <c r="AO1623" t="inlineStr">
        <is>
          <t>Not reviewed</t>
        </is>
      </c>
      <c r="AP1623" t="inlineStr">
        <is>
          <t>Not reported</t>
        </is>
      </c>
      <c r="AQ1623" t="inlineStr">
        <is>
          <t>Not reported</t>
        </is>
      </c>
      <c r="AR1623" t="inlineStr">
        <is>
          <t>Not reported</t>
        </is>
      </c>
      <c r="AS1623" t="inlineStr">
        <is>
          <t>See abstract</t>
        </is>
      </c>
      <c r="AT1623" t="inlineStr">
        <is>
          <t>Not reviewed</t>
        </is>
      </c>
      <c r="AU1623" t="inlineStr">
        <is>
          <t>Not reviewed</t>
        </is>
      </c>
      <c r="AV1623" t="inlineStr">
        <is>
          <t>Not reviewed</t>
        </is>
      </c>
      <c r="AW1623" t="inlineStr">
        <is>
          <t>Not reviewed</t>
        </is>
      </c>
      <c r="AX1623" t="inlineStr">
        <is>
          <t>Not reported</t>
        </is>
      </c>
      <c r="AY1623" t="inlineStr">
        <is>
          <t>Not reported</t>
        </is>
      </c>
      <c r="AZ1623" t="inlineStr">
        <is>
          <t>Not reported</t>
        </is>
      </c>
      <c r="BA1623" t="inlineStr">
        <is>
          <t>Not reported</t>
        </is>
      </c>
      <c r="BB1623" t="inlineStr">
        <is>
          <t>Not reported</t>
        </is>
      </c>
      <c r="BC1623" t="inlineStr">
        <is>
          <t>Not reported</t>
        </is>
      </c>
      <c r="BD1623" t="inlineStr">
        <is>
          <t>Not reported</t>
        </is>
      </c>
      <c r="BE1623" t="inlineStr">
        <is>
          <t>Not reported</t>
        </is>
      </c>
      <c r="BF1623" t="inlineStr">
        <is>
          <t>Not reported</t>
        </is>
      </c>
      <c r="BG1623" t="inlineStr">
        <is>
          <t>Not reviewed (not included)</t>
        </is>
      </c>
      <c r="BH1623" t="inlineStr">
        <is>
          <t>N/A</t>
        </is>
      </c>
      <c r="BI1623" t="inlineStr">
        <is>
          <t>Not reviewed</t>
        </is>
      </c>
      <c r="BJ1623" t="inlineStr">
        <is>
          <t>Not reviewed</t>
        </is>
      </c>
      <c r="BK1623" t="inlineStr">
        <is>
          <t>Not reviewed</t>
        </is>
      </c>
      <c r="BL1623" t="inlineStr">
        <is>
          <t>Not reviewed</t>
        </is>
      </c>
      <c r="BM1623" t="inlineStr">
        <is>
          <t>Not reviewed (not included)</t>
        </is>
      </c>
      <c r="BN1623" t="inlineStr">
        <is>
          <t>Not Selected for Final 95 (Pending Full Text Review) - Candidate paper not selected for final 95: Passed abstract screening but not included in final selec</t>
        </is>
      </c>
      <c r="BO1623" t="inlineStr">
        <is>
          <t>Abstract-level screening only</t>
        </is>
      </c>
      <c r="BP1623" t="inlineStr">
        <is>
          <t>Not reported</t>
        </is>
      </c>
    </row>
    <row r="1624">
      <c r="A1624" t="inlineStr">
        <is>
          <t>General trait and workplace fear of missing out (FoMO) and the neurodiverse mind: Exploring autism, ADHD, and internal representation profiles</t>
        </is>
      </c>
      <c r="B1624" t="n">
        <v>2026</v>
      </c>
      <c r="C1624" t="inlineStr">
        <is>
          <t>Not checked</t>
        </is>
      </c>
      <c r="D1624" t="inlineStr">
        <is>
          <t>Not checked</t>
        </is>
      </c>
      <c r="E1624" t="inlineStr">
        <is>
          <t>10.1016/J.PAID.2026.113749</t>
        </is>
      </c>
      <c r="F1624"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 © 2026 Elsevier Ltd.</t>
        </is>
      </c>
      <c r="G1624" t="inlineStr">
        <is>
          <t>Unimodal</t>
        </is>
      </c>
      <c r="H1624" t="inlineStr">
        <is>
          <t>See abstract</t>
        </is>
      </c>
      <c r="I1624" t="inlineStr">
        <is>
          <t>See abstract</t>
        </is>
      </c>
      <c r="J1624" t="inlineStr">
        <is>
          <t>See abstract (AI/ML)</t>
        </is>
      </c>
      <c r="K1624" t="inlineStr">
        <is>
          <t>See abstract</t>
        </is>
      </c>
      <c r="L1624" t="n">
        <v>302</v>
      </c>
      <c r="M1624" t="inlineStr">
        <is>
          <t>See abstract</t>
        </is>
      </c>
      <c r="N1624" t="inlineStr">
        <is>
          <t>N≈302; details in abstract</t>
        </is>
      </c>
      <c r="O1624" t="inlineStr">
        <is>
          <t>Extracted from abstract: N≈302</t>
        </is>
      </c>
      <c r="P1624" t="inlineStr">
        <is>
          <t>See abstract</t>
        </is>
      </c>
      <c r="Q1624" t="inlineStr">
        <is>
          <t>See abstract</t>
        </is>
      </c>
      <c r="R1624" t="inlineStr">
        <is>
          <t>Not reviewed (not included)</t>
        </is>
      </c>
      <c r="S1624" t="inlineStr">
        <is>
          <t>Not reviewed (not included)</t>
        </is>
      </c>
      <c r="T1624" t="inlineStr">
        <is>
          <t>Abstract screening only. Out of Date Range</t>
        </is>
      </c>
      <c r="U1624" t="inlineStr">
        <is>
          <t>EXCLUDE</t>
        </is>
      </c>
      <c r="V1624" t="inlineStr">
        <is>
          <t>E4-Year: Published 2026, outside 2019-2025 window</t>
        </is>
      </c>
      <c r="W1624" t="inlineStr">
        <is>
          <t>Out of Date Range</t>
        </is>
      </c>
      <c r="X1624" t="inlineStr">
        <is>
          <t>Not assessed from abstract</t>
        </is>
      </c>
      <c r="Y1624" t="inlineStr">
        <is>
          <t>Scopus</t>
        </is>
      </c>
      <c r="Z1624" t="inlineStr">
        <is>
          <t>Not determined from abstract</t>
        </is>
      </c>
      <c r="AB1624" t="inlineStr">
        <is>
          <t>Not assessed (not included)</t>
        </is>
      </c>
      <c r="AC1624" t="inlineStr">
        <is>
          <t>Not assessed (not included)</t>
        </is>
      </c>
      <c r="AD1624" t="inlineStr">
        <is>
          <t>McKee P.; Boulhadi K.; Nadelhoffer T.</t>
        </is>
      </c>
      <c r="AF1624" t="inlineStr">
        <is>
          <t>Hybrid OA (Elsevier)</t>
        </is>
      </c>
      <c r="AH1624" t="inlineStr">
        <is>
          <t>Not assessed</t>
        </is>
      </c>
      <c r="AI1624" t="inlineStr">
        <is>
          <t>Not reported</t>
        </is>
      </c>
      <c r="AJ1624" t="inlineStr">
        <is>
          <t>Not reported</t>
        </is>
      </c>
      <c r="AK1624" t="inlineStr">
        <is>
          <t>Not reported</t>
        </is>
      </c>
      <c r="AL1624" t="inlineStr">
        <is>
          <t>Not reported</t>
        </is>
      </c>
      <c r="AM1624" t="inlineStr">
        <is>
          <t>Not reported</t>
        </is>
      </c>
      <c r="AN1624" t="inlineStr">
        <is>
          <t>Not reported</t>
        </is>
      </c>
      <c r="AO1624" t="inlineStr">
        <is>
          <t>Not reviewed</t>
        </is>
      </c>
      <c r="AP1624" t="inlineStr">
        <is>
          <t>Not reported</t>
        </is>
      </c>
      <c r="AQ1624" t="inlineStr">
        <is>
          <t>Not reported</t>
        </is>
      </c>
      <c r="AR1624" t="inlineStr">
        <is>
          <t>Not reported</t>
        </is>
      </c>
      <c r="AS1624" t="inlineStr">
        <is>
          <t>See abstract</t>
        </is>
      </c>
      <c r="AT1624" t="inlineStr">
        <is>
          <t>Not reviewed</t>
        </is>
      </c>
      <c r="AU1624" t="inlineStr">
        <is>
          <t>Not reviewed</t>
        </is>
      </c>
      <c r="AV1624" t="inlineStr">
        <is>
          <t>Not reviewed</t>
        </is>
      </c>
      <c r="AW1624" t="inlineStr">
        <is>
          <t>Not reviewed</t>
        </is>
      </c>
      <c r="AX1624" t="inlineStr">
        <is>
          <t>Not reported</t>
        </is>
      </c>
      <c r="AY1624" t="inlineStr">
        <is>
          <t>Not reported</t>
        </is>
      </c>
      <c r="AZ1624" t="inlineStr">
        <is>
          <t>Not reported</t>
        </is>
      </c>
      <c r="BA1624" t="inlineStr">
        <is>
          <t>Not reported</t>
        </is>
      </c>
      <c r="BB1624" t="inlineStr">
        <is>
          <t>Not reported</t>
        </is>
      </c>
      <c r="BC1624" t="inlineStr">
        <is>
          <t>Not reported</t>
        </is>
      </c>
      <c r="BD1624" t="inlineStr">
        <is>
          <t>Not reported</t>
        </is>
      </c>
      <c r="BE1624" t="inlineStr">
        <is>
          <t>Not reported</t>
        </is>
      </c>
      <c r="BF1624" t="inlineStr">
        <is>
          <t>Not reported</t>
        </is>
      </c>
      <c r="BG1624" t="inlineStr">
        <is>
          <t>Not reviewed (not included)</t>
        </is>
      </c>
      <c r="BH1624" t="inlineStr">
        <is>
          <t>N/A</t>
        </is>
      </c>
      <c r="BI1624" t="inlineStr">
        <is>
          <t>Not reviewed</t>
        </is>
      </c>
      <c r="BJ1624" t="inlineStr">
        <is>
          <t>Not reviewed</t>
        </is>
      </c>
      <c r="BK1624" t="inlineStr">
        <is>
          <t>Not reviewed</t>
        </is>
      </c>
      <c r="BL1624" t="inlineStr">
        <is>
          <t>Not reviewed</t>
        </is>
      </c>
      <c r="BM1624" t="inlineStr">
        <is>
          <t>Not reviewed (not included)</t>
        </is>
      </c>
      <c r="BN1624" t="inlineStr">
        <is>
          <t>Out of Date Range - E4-Year: Published 2026, outside 2019-2025 window</t>
        </is>
      </c>
      <c r="BO1624" t="inlineStr">
        <is>
          <t>Abstract-level screening only</t>
        </is>
      </c>
      <c r="BP1624" t="inlineStr">
        <is>
          <t>Not reported</t>
        </is>
      </c>
    </row>
    <row r="1625">
      <c r="A1625" t="inlineStr">
        <is>
          <t>Neuro-Statistical Analysis for ADHD Detection</t>
        </is>
      </c>
      <c r="B1625" t="n">
        <v>2024</v>
      </c>
      <c r="C1625" t="inlineStr">
        <is>
          <t>Not checked</t>
        </is>
      </c>
      <c r="D1625" t="inlineStr">
        <is>
          <t>Not checked</t>
        </is>
      </c>
      <c r="E1625" t="inlineStr">
        <is>
          <t>10.1063/5.0234324</t>
        </is>
      </c>
      <c r="F1625" t="inlineStr">
        <is>
          <t>Attention-deficit/hyperactivity disorder (ADHD) is a complex neurodevelopmental disorder characterized by symptoms such as inattention, hyperactivity, and impulsivity. Early and accurate diagnosis of ADHD is crucial for effective intervention and management. This project presents a novel approach to detect ADHD in individuals using brain scan data and machine learning techniques. The study utilizes a brain scan-making machine, and the data is pre-processed and analysed using popular Python libraries, including NumPy and Pandas. To develop the predictive model, TensorFlow and TensorFlow Keras layers are employed for building and training the deep learning model. The proposed methodology aims to identify distinct brain activity patterns associated with ADHD, allowing for the reliable prediction of ADHD presence in individuals. The project emphasizes the potential of machine learning in neuroimaging research for ADHD detection, with practical implications for early diagnosis and personalized treatment strategies. © 2024 American Institute of Physics Inc.. All rights reserved.</t>
        </is>
      </c>
      <c r="G1625" t="inlineStr">
        <is>
          <t>Unimodal</t>
        </is>
      </c>
      <c r="H1625" t="inlineStr">
        <is>
          <t>See abstract</t>
        </is>
      </c>
      <c r="I1625" t="inlineStr">
        <is>
          <t>See abstract</t>
        </is>
      </c>
      <c r="J1625" t="inlineStr">
        <is>
          <t>See abstract (AI/ML)</t>
        </is>
      </c>
      <c r="K1625" t="inlineStr">
        <is>
          <t>See abstract</t>
        </is>
      </c>
      <c r="M1625" t="inlineStr">
        <is>
          <t>See abstract</t>
        </is>
      </c>
      <c r="N1625" t="inlineStr">
        <is>
          <t>See abstract</t>
        </is>
      </c>
      <c r="O1625" t="inlineStr">
        <is>
          <t>Not verified from abstract</t>
        </is>
      </c>
      <c r="P1625" t="inlineStr">
        <is>
          <t>See abstract</t>
        </is>
      </c>
      <c r="Q1625" t="inlineStr">
        <is>
          <t>See abstract</t>
        </is>
      </c>
      <c r="R1625" t="inlineStr">
        <is>
          <t>Not reviewed (not included)</t>
        </is>
      </c>
      <c r="S1625" t="inlineStr">
        <is>
          <t>Not reviewed (not included)</t>
        </is>
      </c>
      <c r="T1625" t="inlineStr">
        <is>
          <t>Abstract screening only. Not Selected for Final 95 (Pending Full Text Review)</t>
        </is>
      </c>
      <c r="U1625" t="inlineStr">
        <is>
          <t>EXCLUDE</t>
        </is>
      </c>
      <c r="V16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25" t="inlineStr">
        <is>
          <t>Excluded: Other Criterion</t>
        </is>
      </c>
      <c r="X1625" t="inlineStr">
        <is>
          <t>Not assessed from abstract</t>
        </is>
      </c>
      <c r="Y1625" t="inlineStr">
        <is>
          <t>Scopus</t>
        </is>
      </c>
      <c r="Z1625" t="inlineStr">
        <is>
          <t>Not determined from abstract</t>
        </is>
      </c>
      <c r="AB1625" t="inlineStr">
        <is>
          <t>Not assessed (not included)</t>
        </is>
      </c>
      <c r="AC1625" t="inlineStr">
        <is>
          <t>Not assessed (not included)</t>
        </is>
      </c>
      <c r="AD1625" t="inlineStr">
        <is>
          <t>Tiwary I.; Umamaheshwari S.; Jayashri P.</t>
        </is>
      </c>
      <c r="AF1625" t="inlineStr">
        <is>
          <t>Unknown - Verify via DOI</t>
        </is>
      </c>
      <c r="AH1625" t="inlineStr">
        <is>
          <t>Not assessed</t>
        </is>
      </c>
      <c r="AI1625" t="inlineStr">
        <is>
          <t>Not reported</t>
        </is>
      </c>
      <c r="AJ1625" t="inlineStr">
        <is>
          <t>Not reported</t>
        </is>
      </c>
      <c r="AK1625" t="inlineStr">
        <is>
          <t>Not reported</t>
        </is>
      </c>
      <c r="AL1625" t="inlineStr">
        <is>
          <t>Not reported</t>
        </is>
      </c>
      <c r="AM1625" t="inlineStr">
        <is>
          <t>Not reported</t>
        </is>
      </c>
      <c r="AN1625" t="inlineStr">
        <is>
          <t>Not reported</t>
        </is>
      </c>
      <c r="AO1625" t="inlineStr">
        <is>
          <t>Not reviewed</t>
        </is>
      </c>
      <c r="AP1625" t="inlineStr">
        <is>
          <t>Not reported</t>
        </is>
      </c>
      <c r="AQ1625" t="inlineStr">
        <is>
          <t>Not reported</t>
        </is>
      </c>
      <c r="AR1625" t="inlineStr">
        <is>
          <t>Not reported</t>
        </is>
      </c>
      <c r="AS1625" t="inlineStr">
        <is>
          <t>See abstract</t>
        </is>
      </c>
      <c r="AT1625" t="inlineStr">
        <is>
          <t>Not reviewed</t>
        </is>
      </c>
      <c r="AU1625" t="inlineStr">
        <is>
          <t>Not reviewed</t>
        </is>
      </c>
      <c r="AV1625" t="inlineStr">
        <is>
          <t>Not reviewed</t>
        </is>
      </c>
      <c r="AW1625" t="inlineStr">
        <is>
          <t>Not reviewed</t>
        </is>
      </c>
      <c r="AX1625" t="inlineStr">
        <is>
          <t>Not reported</t>
        </is>
      </c>
      <c r="AY1625" t="inlineStr">
        <is>
          <t>Not reported</t>
        </is>
      </c>
      <c r="AZ1625" t="inlineStr">
        <is>
          <t>Not reported</t>
        </is>
      </c>
      <c r="BA1625" t="inlineStr">
        <is>
          <t>Not reported</t>
        </is>
      </c>
      <c r="BB1625" t="inlineStr">
        <is>
          <t>Not reported</t>
        </is>
      </c>
      <c r="BC1625" t="inlineStr">
        <is>
          <t>Not reported</t>
        </is>
      </c>
      <c r="BD1625" t="inlineStr">
        <is>
          <t>Not reported</t>
        </is>
      </c>
      <c r="BE1625" t="inlineStr">
        <is>
          <t>Not reported</t>
        </is>
      </c>
      <c r="BF1625" t="inlineStr">
        <is>
          <t>Not reported</t>
        </is>
      </c>
      <c r="BG1625" t="inlineStr">
        <is>
          <t>Not reviewed (not included)</t>
        </is>
      </c>
      <c r="BH1625" t="inlineStr">
        <is>
          <t>N/A</t>
        </is>
      </c>
      <c r="BI1625" t="inlineStr">
        <is>
          <t>Not reviewed</t>
        </is>
      </c>
      <c r="BJ1625" t="inlineStr">
        <is>
          <t>Not reviewed</t>
        </is>
      </c>
      <c r="BK1625" t="inlineStr">
        <is>
          <t>Not reviewed</t>
        </is>
      </c>
      <c r="BL1625" t="inlineStr">
        <is>
          <t>Not reviewed</t>
        </is>
      </c>
      <c r="BM1625" t="inlineStr">
        <is>
          <t>Not reviewed (not included)</t>
        </is>
      </c>
      <c r="BN1625" t="inlineStr">
        <is>
          <t>Not Selected for Final 95 (Pending Full Text Review) - Candidate paper not selected for final 95: Passed abstract screening but not included in final selec</t>
        </is>
      </c>
      <c r="BO1625" t="inlineStr">
        <is>
          <t>Abstract-level screening only</t>
        </is>
      </c>
      <c r="BP1625" t="inlineStr">
        <is>
          <t>40001</t>
        </is>
      </c>
    </row>
    <row r="1626">
      <c r="A1626" t="inlineStr">
        <is>
          <t>Learning and memory processes in behavioural addiction: A systematic review</t>
        </is>
      </c>
      <c r="B1626" t="n">
        <v>2024</v>
      </c>
      <c r="C1626" t="inlineStr">
        <is>
          <t>Not checked</t>
        </is>
      </c>
      <c r="D1626" t="inlineStr">
        <is>
          <t>Not checked</t>
        </is>
      </c>
      <c r="E1626" t="inlineStr">
        <is>
          <t>10.1016/J.NEUBIOREV.2024.105747</t>
        </is>
      </c>
      <c r="F1626" t="inlineStr">
        <is>
          <t>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 © 2024 Elsevier Ltd</t>
        </is>
      </c>
      <c r="G1626" t="inlineStr">
        <is>
          <t>Unimodal</t>
        </is>
      </c>
      <c r="H1626" t="inlineStr">
        <is>
          <t>See abstract</t>
        </is>
      </c>
      <c r="I1626" t="inlineStr">
        <is>
          <t>See abstract</t>
        </is>
      </c>
      <c r="J1626" t="inlineStr">
        <is>
          <t>See abstract (AI/ML)</t>
        </is>
      </c>
      <c r="K1626" t="inlineStr">
        <is>
          <t>See abstract</t>
        </is>
      </c>
      <c r="M1626" t="inlineStr">
        <is>
          <t>See abstract</t>
        </is>
      </c>
      <c r="N1626" t="inlineStr">
        <is>
          <t>See abstract</t>
        </is>
      </c>
      <c r="O1626" t="inlineStr">
        <is>
          <t>Not verified from abstract</t>
        </is>
      </c>
      <c r="P1626" t="inlineStr">
        <is>
          <t>See abstract</t>
        </is>
      </c>
      <c r="Q1626" t="inlineStr">
        <is>
          <t>See abstract</t>
        </is>
      </c>
      <c r="R1626" t="inlineStr">
        <is>
          <t>Not reviewed (not included)</t>
        </is>
      </c>
      <c r="S1626" t="inlineStr">
        <is>
          <t>Not reviewed (not included)</t>
        </is>
      </c>
      <c r="T1626" t="inlineStr">
        <is>
          <t>Abstract screening only. Not Primary Research</t>
        </is>
      </c>
      <c r="U1626" t="inlineStr">
        <is>
          <t>EXCLUDE</t>
        </is>
      </c>
      <c r="V1626" t="inlineStr">
        <is>
          <t>E6-Not Primary Research: Title/abstract indicates systematic review, meta-analysis, or review paper</t>
        </is>
      </c>
      <c r="W1626" t="inlineStr">
        <is>
          <t>Excluded: Not Primary Research</t>
        </is>
      </c>
      <c r="X1626" t="inlineStr">
        <is>
          <t>Not assessed from abstract</t>
        </is>
      </c>
      <c r="Y1626" t="inlineStr">
        <is>
          <t>Scopus</t>
        </is>
      </c>
      <c r="Z1626" t="inlineStr">
        <is>
          <t>Not determined from abstract</t>
        </is>
      </c>
      <c r="AB1626" t="inlineStr">
        <is>
          <t>Not assessed (not included)</t>
        </is>
      </c>
      <c r="AC1626" t="inlineStr">
        <is>
          <t>Not assessed (not included)</t>
        </is>
      </c>
      <c r="AD1626" t="inlineStr">
        <is>
          <t>Ngetich R.; Villalba-García C.; Soborun Y.; Vékony T.; Czakó A.; Demetrovics Z.; Németh D.</t>
        </is>
      </c>
      <c r="AF1626" t="inlineStr">
        <is>
          <t>Hybrid OA (Elsevier)</t>
        </is>
      </c>
      <c r="AH1626" t="inlineStr">
        <is>
          <t>Not assessed</t>
        </is>
      </c>
      <c r="AI1626" t="inlineStr">
        <is>
          <t>Not reported</t>
        </is>
      </c>
      <c r="AJ1626" t="inlineStr">
        <is>
          <t>Not reported</t>
        </is>
      </c>
      <c r="AK1626" t="inlineStr">
        <is>
          <t>Not reported</t>
        </is>
      </c>
      <c r="AL1626" t="inlineStr">
        <is>
          <t>Not reported</t>
        </is>
      </c>
      <c r="AM1626" t="inlineStr">
        <is>
          <t>Not reported</t>
        </is>
      </c>
      <c r="AN1626" t="inlineStr">
        <is>
          <t>Not reported</t>
        </is>
      </c>
      <c r="AO1626" t="inlineStr">
        <is>
          <t>Not reviewed</t>
        </is>
      </c>
      <c r="AP1626" t="inlineStr">
        <is>
          <t>Not reported</t>
        </is>
      </c>
      <c r="AQ1626" t="inlineStr">
        <is>
          <t>Not reported</t>
        </is>
      </c>
      <c r="AR1626" t="inlineStr">
        <is>
          <t>Not reported</t>
        </is>
      </c>
      <c r="AS1626" t="inlineStr">
        <is>
          <t>See abstract</t>
        </is>
      </c>
      <c r="AT1626" t="inlineStr">
        <is>
          <t>Not reviewed</t>
        </is>
      </c>
      <c r="AU1626" t="inlineStr">
        <is>
          <t>Not reviewed</t>
        </is>
      </c>
      <c r="AV1626" t="inlineStr">
        <is>
          <t>Not reviewed</t>
        </is>
      </c>
      <c r="AW1626" t="inlineStr">
        <is>
          <t>Not reviewed</t>
        </is>
      </c>
      <c r="AX1626" t="inlineStr">
        <is>
          <t>Not reported</t>
        </is>
      </c>
      <c r="AY1626" t="inlineStr">
        <is>
          <t>Not reported</t>
        </is>
      </c>
      <c r="AZ1626" t="inlineStr">
        <is>
          <t>Not reported</t>
        </is>
      </c>
      <c r="BA1626" t="inlineStr">
        <is>
          <t>Not reported</t>
        </is>
      </c>
      <c r="BB1626" t="inlineStr">
        <is>
          <t>Not reported</t>
        </is>
      </c>
      <c r="BC1626" t="inlineStr">
        <is>
          <t>Not reported</t>
        </is>
      </c>
      <c r="BD1626" t="inlineStr">
        <is>
          <t>Not reported</t>
        </is>
      </c>
      <c r="BE1626" t="inlineStr">
        <is>
          <t>Not reported</t>
        </is>
      </c>
      <c r="BF1626" t="inlineStr">
        <is>
          <t>Not reported</t>
        </is>
      </c>
      <c r="BG1626" t="inlineStr">
        <is>
          <t>Not reviewed (not included)</t>
        </is>
      </c>
      <c r="BH1626" t="inlineStr">
        <is>
          <t>N/A</t>
        </is>
      </c>
      <c r="BI1626" t="inlineStr">
        <is>
          <t>Not reviewed</t>
        </is>
      </c>
      <c r="BJ1626" t="inlineStr">
        <is>
          <t>Not reviewed</t>
        </is>
      </c>
      <c r="BK1626" t="inlineStr">
        <is>
          <t>Not reviewed</t>
        </is>
      </c>
      <c r="BL1626" t="inlineStr">
        <is>
          <t>Not reviewed</t>
        </is>
      </c>
      <c r="BM1626" t="inlineStr">
        <is>
          <t>Not reviewed (not included)</t>
        </is>
      </c>
      <c r="BN1626" t="inlineStr">
        <is>
          <t>Not Primary Research - E6-Not Primary Research: Title/abstract indicates systematic review, meta-analysis, or review paper</t>
        </is>
      </c>
      <c r="BO1626" t="inlineStr">
        <is>
          <t>Abstract-level screening only</t>
        </is>
      </c>
      <c r="BP1626" t="inlineStr">
        <is>
          <t>Not reported</t>
        </is>
      </c>
    </row>
    <row r="1627">
      <c r="A1627" t="inlineStr">
        <is>
          <t>Empirically derived symptom profiles in adults with attention-Deficit/hyperactivity disorder: An unsupervised machine learning approach</t>
        </is>
      </c>
      <c r="B1627" t="n">
        <v>2026</v>
      </c>
      <c r="C1627" t="inlineStr">
        <is>
          <t>Not checked</t>
        </is>
      </c>
      <c r="D1627" t="inlineStr">
        <is>
          <t>Not checked</t>
        </is>
      </c>
      <c r="E1627" t="inlineStr">
        <is>
          <t>10.1080/23279095.2024.2343022</t>
        </is>
      </c>
      <c r="F1627" t="inlineStr">
        <is>
          <t>Background: Attention-deficit/hyperactivity disorder (ADHD) is associated with various cognitive, behavioral, and mood symptoms that complicate diagnosis and treatment. The heterogeneity of these symptoms may also vary depending on certain sociodemographic factors. It is therefore important to establish more homogenous symptom profiles in patients with ADHD and determine their association with the patient’s sociodemographic makeup. The current study used unsupervised machine learning to identify symptom profiles across various cognitive, behavioral, and mood symptoms in adults with ADHD. It was then examined whether symptom profiles differed based on relevant sociodemographic factors. Methods: Participants were 382 adult outpatients (62% female; 51% non-Hispanic White) referred for neuropsychological evaluation for ADHD. Results: Employing Gaussian Mixture Modeling, we identified two distinct symptom profiles in adults with ADHD: “ADHD-Plus Symptom Profile” and “ADHD-Predominate Symptom Profile.” These profiles were primarily differentiated by internalizing psychopathology (Cohen’s d = 1.94-2.05), rather than by subjective behavioral and cognitive symptoms of ADHD or neurocognitive test performance. In a subset of 126 adults without ADHD who were referred for the same evaluation, the unsupervised machine learning algorithm only identified one symptom profile. Group comparison analyses indicated that female patients were most likely to present with an ADHD-Plus Symptom Profile (χ2 = 5.43, p &lt;.001). Conclusion: The machine learning technique used in this study appears to be an effective way to elucidate symptom profiles emerging from comprehensive ADHD evaluations. These findings further underscore the importance of considering internalizing symptoms and patients’ sex when contextualizing adult ADHD diagnosis and treatment. © 2024 Taylor &amp; Francis Group, LLC.</t>
        </is>
      </c>
      <c r="G1627" t="inlineStr">
        <is>
          <t>Unimodal</t>
        </is>
      </c>
      <c r="H1627" t="inlineStr">
        <is>
          <t>See abstract</t>
        </is>
      </c>
      <c r="I1627" t="inlineStr">
        <is>
          <t>See abstract</t>
        </is>
      </c>
      <c r="J1627" t="inlineStr">
        <is>
          <t>See abstract (AI/ML)</t>
        </is>
      </c>
      <c r="K1627" t="inlineStr">
        <is>
          <t>See abstract</t>
        </is>
      </c>
      <c r="L1627" t="n">
        <v>382</v>
      </c>
      <c r="M1627" t="inlineStr">
        <is>
          <t>See abstract</t>
        </is>
      </c>
      <c r="N1627" t="inlineStr">
        <is>
          <t>N≈382; details in abstract</t>
        </is>
      </c>
      <c r="O1627" t="inlineStr">
        <is>
          <t>Extracted from abstract: N≈382</t>
        </is>
      </c>
      <c r="P1627" t="inlineStr">
        <is>
          <t>See abstract</t>
        </is>
      </c>
      <c r="Q1627" t="inlineStr">
        <is>
          <t>See abstract</t>
        </is>
      </c>
      <c r="R1627" t="inlineStr">
        <is>
          <t>Not reviewed (not included)</t>
        </is>
      </c>
      <c r="S1627" t="inlineStr">
        <is>
          <t>Not reviewed (not included)</t>
        </is>
      </c>
      <c r="T1627" t="inlineStr">
        <is>
          <t>Abstract screening only. Out of Date Range</t>
        </is>
      </c>
      <c r="U1627" t="inlineStr">
        <is>
          <t>EXCLUDE</t>
        </is>
      </c>
      <c r="V1627" t="inlineStr">
        <is>
          <t>E4-Year: Published 2026, outside 2019-2025 window</t>
        </is>
      </c>
      <c r="W1627" t="inlineStr">
        <is>
          <t>Out of Date Range</t>
        </is>
      </c>
      <c r="X1627" t="inlineStr">
        <is>
          <t>Not assessed from abstract</t>
        </is>
      </c>
      <c r="Y1627" t="inlineStr">
        <is>
          <t>Scopus</t>
        </is>
      </c>
      <c r="Z1627" t="inlineStr">
        <is>
          <t>Not determined from abstract</t>
        </is>
      </c>
      <c r="AB1627" t="inlineStr">
        <is>
          <t>Not assessed (not included)</t>
        </is>
      </c>
      <c r="AC1627" t="inlineStr">
        <is>
          <t>Not assessed (not included)</t>
        </is>
      </c>
      <c r="AD1627" t="inlineStr">
        <is>
          <t>Rodriguez V.J.; Finley J.-C.A.; Liu Q.; Alfonso D.; Basurto K.S.; Oh A.; Nili A.; Paltell K.C.; Hoots J.K.; Ovsiew G.P.; Resch Z.J.; Ulrich D.M.; Soble J.R.</t>
        </is>
      </c>
      <c r="AF1627" t="inlineStr">
        <is>
          <t>Unknown - Verify via DOI</t>
        </is>
      </c>
      <c r="AH1627" t="inlineStr">
        <is>
          <t>Not assessed</t>
        </is>
      </c>
      <c r="AI1627" t="inlineStr">
        <is>
          <t>Not reported</t>
        </is>
      </c>
      <c r="AJ1627" t="inlineStr">
        <is>
          <t>Not reported</t>
        </is>
      </c>
      <c r="AK1627" t="inlineStr">
        <is>
          <t>Not reported</t>
        </is>
      </c>
      <c r="AL1627" t="inlineStr">
        <is>
          <t>Not reported</t>
        </is>
      </c>
      <c r="AM1627" t="inlineStr">
        <is>
          <t>Not reported</t>
        </is>
      </c>
      <c r="AN1627" t="inlineStr">
        <is>
          <t>Not reported</t>
        </is>
      </c>
      <c r="AO1627" t="inlineStr">
        <is>
          <t>Not reviewed</t>
        </is>
      </c>
      <c r="AP1627" t="inlineStr">
        <is>
          <t>Not reported</t>
        </is>
      </c>
      <c r="AQ1627" t="inlineStr">
        <is>
          <t>Not reported</t>
        </is>
      </c>
      <c r="AR1627" t="inlineStr">
        <is>
          <t>Not reported</t>
        </is>
      </c>
      <c r="AS1627" t="inlineStr">
        <is>
          <t>See abstract</t>
        </is>
      </c>
      <c r="AT1627" t="inlineStr">
        <is>
          <t>Not reviewed</t>
        </is>
      </c>
      <c r="AU1627" t="inlineStr">
        <is>
          <t>Not reviewed</t>
        </is>
      </c>
      <c r="AV1627" t="inlineStr">
        <is>
          <t>Not reviewed</t>
        </is>
      </c>
      <c r="AW1627" t="inlineStr">
        <is>
          <t>Not reviewed</t>
        </is>
      </c>
      <c r="AX1627" t="inlineStr">
        <is>
          <t>Not reported</t>
        </is>
      </c>
      <c r="AY1627" t="inlineStr">
        <is>
          <t>Not reported</t>
        </is>
      </c>
      <c r="AZ1627" t="inlineStr">
        <is>
          <t>Not reported</t>
        </is>
      </c>
      <c r="BA1627" t="inlineStr">
        <is>
          <t>Not reported</t>
        </is>
      </c>
      <c r="BB1627" t="inlineStr">
        <is>
          <t>Not reported</t>
        </is>
      </c>
      <c r="BC1627" t="inlineStr">
        <is>
          <t>Not reported</t>
        </is>
      </c>
      <c r="BD1627" t="inlineStr">
        <is>
          <t>Not reported</t>
        </is>
      </c>
      <c r="BE1627" t="inlineStr">
        <is>
          <t>Not reported</t>
        </is>
      </c>
      <c r="BF1627" t="inlineStr">
        <is>
          <t>Not reported</t>
        </is>
      </c>
      <c r="BG1627" t="inlineStr">
        <is>
          <t>Not reviewed (not included)</t>
        </is>
      </c>
      <c r="BH1627" t="inlineStr">
        <is>
          <t>N/A</t>
        </is>
      </c>
      <c r="BI1627" t="inlineStr">
        <is>
          <t>Not reviewed</t>
        </is>
      </c>
      <c r="BJ1627" t="inlineStr">
        <is>
          <t>Not reviewed</t>
        </is>
      </c>
      <c r="BK1627" t="inlineStr">
        <is>
          <t>Not reviewed</t>
        </is>
      </c>
      <c r="BL1627" t="inlineStr">
        <is>
          <t>Not reviewed</t>
        </is>
      </c>
      <c r="BM1627" t="inlineStr">
        <is>
          <t>Not reviewed (not included)</t>
        </is>
      </c>
      <c r="BN1627" t="inlineStr">
        <is>
          <t>Out of Date Range - E4-Year: Published 2026, outside 2019-2025 window</t>
        </is>
      </c>
      <c r="BO1627" t="inlineStr">
        <is>
          <t>Abstract-level screening only</t>
        </is>
      </c>
      <c r="BP1627" t="inlineStr">
        <is>
          <t>Not reported</t>
        </is>
      </c>
    </row>
    <row r="1628">
      <c r="A1628" t="inlineStr">
        <is>
          <t>AdaCluCSL: an approach for autism spectrum disorder prediction using adaptive clustering smote and cost-sensitive learning</t>
        </is>
      </c>
      <c r="B1628" t="n">
        <v>2025</v>
      </c>
      <c r="C1628" t="inlineStr">
        <is>
          <t>Not checked</t>
        </is>
      </c>
      <c r="D1628" t="inlineStr">
        <is>
          <t>Not checked</t>
        </is>
      </c>
      <c r="E1628" t="inlineStr">
        <is>
          <t>10.1504/IJCBDD.2025.146187</t>
        </is>
      </c>
      <c r="F1628" t="inlineStr">
        <is>
          <t>Machine learning struggles to predict autism spectrum disorder (ASD) due to real-world datasets’ underlying class imbalance. Adaptive cluster SMOTE and cost-sensitive learning (AdaCluCSL) is a new approach that improves ASD prediction accuracy. Combining adaptive k-means clustering SMOTE with cost-sensitive learning achieves this. Because positive ASD samples are few, conventional classification methods sometimes have poor predictive accuracy. AdaCluCSL uses adaptive clustering to find complex clusters in the underrepresented class and address this disparity. It then creates synthetic samples using SMOTE with cluster-specific weights. Then, the enriched samples are used with the original cases to train a cost-sensitive classifier that allocates additional costs to minority class misclassifications. Experimental tests on benchmark ASD datasets show that AdaCluCSL improves ASD prediction accuracy. Precision and recall rates have improved significantly, outperforming traditional methods. The AdaCluCSL algorithm can advance ASD prediction. It solves uneven data distribution issues, making early diagnosis and intervention more reliable. Copyright © 2025 Inderscience Enterprises Ltd.</t>
        </is>
      </c>
      <c r="G1628" t="inlineStr">
        <is>
          <t>Unimodal</t>
        </is>
      </c>
      <c r="H1628" t="inlineStr">
        <is>
          <t>See abstract</t>
        </is>
      </c>
      <c r="I1628" t="inlineStr">
        <is>
          <t>See abstract</t>
        </is>
      </c>
      <c r="J1628" t="inlineStr">
        <is>
          <t>See abstract (AI/ML)</t>
        </is>
      </c>
      <c r="K1628" t="inlineStr">
        <is>
          <t>See abstract</t>
        </is>
      </c>
      <c r="M1628" t="inlineStr">
        <is>
          <t>See abstract</t>
        </is>
      </c>
      <c r="N1628" t="inlineStr">
        <is>
          <t>See abstract</t>
        </is>
      </c>
      <c r="O1628" t="inlineStr">
        <is>
          <t>Not verified from abstract</t>
        </is>
      </c>
      <c r="P1628" t="inlineStr">
        <is>
          <t>See abstract</t>
        </is>
      </c>
      <c r="Q1628" t="inlineStr">
        <is>
          <t>See abstract</t>
        </is>
      </c>
      <c r="R1628" t="inlineStr">
        <is>
          <t>Not reviewed (not included)</t>
        </is>
      </c>
      <c r="S1628" t="inlineStr">
        <is>
          <t>Not reviewed (not included)</t>
        </is>
      </c>
      <c r="T1628" t="inlineStr">
        <is>
          <t>Abstract screening only. Non-ADHD Focused</t>
        </is>
      </c>
      <c r="U1628" t="inlineStr">
        <is>
          <t>EXCLUDE</t>
        </is>
      </c>
      <c r="V1628" t="inlineStr">
        <is>
          <t>E2-Not ADHD focused: Neither title nor abstract mentions ADHD or attention-deficit/hyperactivity</t>
        </is>
      </c>
      <c r="W1628" t="inlineStr">
        <is>
          <t>Excluded: Not ADHD Focused</t>
        </is>
      </c>
      <c r="X1628" t="inlineStr">
        <is>
          <t>Not assessed from abstract</t>
        </is>
      </c>
      <c r="Y1628" t="inlineStr">
        <is>
          <t>Scopus</t>
        </is>
      </c>
      <c r="Z1628" t="inlineStr">
        <is>
          <t>Not determined from abstract</t>
        </is>
      </c>
      <c r="AB1628" t="inlineStr">
        <is>
          <t>Not assessed (not included)</t>
        </is>
      </c>
      <c r="AC1628" t="inlineStr">
        <is>
          <t>Not assessed (not included)</t>
        </is>
      </c>
      <c r="AD1628" t="inlineStr">
        <is>
          <t>Kavitha M.; Kasthuri M.</t>
        </is>
      </c>
      <c r="AF1628" t="inlineStr">
        <is>
          <t>Unknown - Verify via DOI</t>
        </is>
      </c>
      <c r="AH1628" t="inlineStr">
        <is>
          <t>Not assessed</t>
        </is>
      </c>
      <c r="AI1628" t="inlineStr">
        <is>
          <t>Not reported</t>
        </is>
      </c>
      <c r="AJ1628" t="inlineStr">
        <is>
          <t>Not reported</t>
        </is>
      </c>
      <c r="AK1628" t="inlineStr">
        <is>
          <t>Not reported</t>
        </is>
      </c>
      <c r="AL1628" t="inlineStr">
        <is>
          <t>Not reported</t>
        </is>
      </c>
      <c r="AM1628" t="inlineStr">
        <is>
          <t>Not reported</t>
        </is>
      </c>
      <c r="AN1628" t="inlineStr">
        <is>
          <t>Not reported</t>
        </is>
      </c>
      <c r="AO1628" t="inlineStr">
        <is>
          <t>Not reviewed</t>
        </is>
      </c>
      <c r="AP1628" t="inlineStr">
        <is>
          <t>Not reported</t>
        </is>
      </c>
      <c r="AQ1628" t="inlineStr">
        <is>
          <t>Not reported</t>
        </is>
      </c>
      <c r="AR1628" t="inlineStr">
        <is>
          <t>Not reported</t>
        </is>
      </c>
      <c r="AS1628" t="inlineStr">
        <is>
          <t>See abstract</t>
        </is>
      </c>
      <c r="AT1628" t="inlineStr">
        <is>
          <t>Not reviewed</t>
        </is>
      </c>
      <c r="AU1628" t="inlineStr">
        <is>
          <t>Not reviewed</t>
        </is>
      </c>
      <c r="AV1628" t="inlineStr">
        <is>
          <t>Not reviewed</t>
        </is>
      </c>
      <c r="AW1628" t="inlineStr">
        <is>
          <t>Not reviewed</t>
        </is>
      </c>
      <c r="AX1628" t="inlineStr">
        <is>
          <t>Not reported</t>
        </is>
      </c>
      <c r="AY1628" t="inlineStr">
        <is>
          <t>Not reported</t>
        </is>
      </c>
      <c r="AZ1628" t="inlineStr">
        <is>
          <t>Not reported</t>
        </is>
      </c>
      <c r="BA1628" t="inlineStr">
        <is>
          <t>Not reported</t>
        </is>
      </c>
      <c r="BB1628" t="inlineStr">
        <is>
          <t>Not reported</t>
        </is>
      </c>
      <c r="BC1628" t="inlineStr">
        <is>
          <t>Not reported</t>
        </is>
      </c>
      <c r="BD1628" t="inlineStr">
        <is>
          <t>Not reported</t>
        </is>
      </c>
      <c r="BE1628" t="inlineStr">
        <is>
          <t>Not reported</t>
        </is>
      </c>
      <c r="BF1628" t="inlineStr">
        <is>
          <t>Not reported</t>
        </is>
      </c>
      <c r="BG1628" t="inlineStr">
        <is>
          <t>Not reviewed (not included)</t>
        </is>
      </c>
      <c r="BH1628" t="inlineStr">
        <is>
          <t>N/A</t>
        </is>
      </c>
      <c r="BI1628" t="inlineStr">
        <is>
          <t>Not reviewed</t>
        </is>
      </c>
      <c r="BJ1628" t="inlineStr">
        <is>
          <t>Not reviewed</t>
        </is>
      </c>
      <c r="BK1628" t="inlineStr">
        <is>
          <t>Not reviewed</t>
        </is>
      </c>
      <c r="BL1628" t="inlineStr">
        <is>
          <t>Not reviewed</t>
        </is>
      </c>
      <c r="BM1628" t="inlineStr">
        <is>
          <t>Not reviewed (not included)</t>
        </is>
      </c>
      <c r="BN1628" t="inlineStr">
        <is>
          <t>Non-ADHD Focused - E2-Not ADHD focused: Neither title nor abstract mentions ADHD or attention-deficit/hyperactivity</t>
        </is>
      </c>
      <c r="BO1628" t="inlineStr">
        <is>
          <t>Abstract-level screening only</t>
        </is>
      </c>
      <c r="BP1628" t="inlineStr">
        <is>
          <t>Not reported</t>
        </is>
      </c>
    </row>
    <row r="1629">
      <c r="A1629" t="inlineStr">
        <is>
          <t>Explainable Artificial Intelligence for Predicting Attention Deficit Hyperactivity Disorder in Children and Adults</t>
        </is>
      </c>
      <c r="B1629" t="n">
        <v>2025</v>
      </c>
      <c r="C1629" t="inlineStr">
        <is>
          <t>Not checked</t>
        </is>
      </c>
      <c r="D1629" t="inlineStr">
        <is>
          <t>Not checked</t>
        </is>
      </c>
      <c r="E1629" t="inlineStr">
        <is>
          <t>10.3390/HEALTHCARE13020155</t>
        </is>
      </c>
      <c r="F1629" t="inlineStr">
        <is>
          <t>Attention Deficit Hyperactivity Disorder (ADHD) is a disorder that starts in childhood, sometimes persisting into adulthood. It puts a strain on their social, professional, family, and environmental lives, which can exacerbate disorders such as anxiety, depression, and bipolar disorder. Background/Objectives: This paper aims to predict ADHD in children and adults and explain the main factors impacting this disorder. Methods: We start by introducing the main symptoms and challenges ADHD poses for children and adults such as epilepsy and depression. Then, we present the results of existing research on three ADHD comorbidities: anxiety, depression, and bipolar disorder, and their possible continuity in adulthood with therapeutic implications. After that, we explain the impact of this disorder and its relationship with these comorbidities on the affected patient's health and environment and list proposed treatments. We propose a methodology for predicting this impairment in children and adults by using Machine Learning algorithms (ML), Explainable Artificial Intelligence (XAI), and two datasets, the National Survey for Children's Health (NSCH) (2022) for the children and the ADHD|Mental Health for the adults. Results: Logistic Regression (LR) was the most suitable algorithm for children, with an accuracy of 99%. As for adults, the XGBoost (XGB) was the most performant ML method, with an accuracy of 100%. Conclusions: Lack of sleep and excessive smiling/laughing are among the factors having an impact on ADHD for children, whereas anxiety and depression affect ADHD adults.</t>
        </is>
      </c>
      <c r="G1629" t="inlineStr">
        <is>
          <t>Unimodal</t>
        </is>
      </c>
      <c r="H1629" t="inlineStr">
        <is>
          <t>See abstract</t>
        </is>
      </c>
      <c r="I1629" t="inlineStr">
        <is>
          <t>See abstract</t>
        </is>
      </c>
      <c r="J1629" t="inlineStr">
        <is>
          <t>See abstract (AI/ML)</t>
        </is>
      </c>
      <c r="K1629" t="inlineStr">
        <is>
          <t>See abstract</t>
        </is>
      </c>
      <c r="M1629" t="inlineStr">
        <is>
          <t>See abstract</t>
        </is>
      </c>
      <c r="N1629" t="inlineStr">
        <is>
          <t>See abstract</t>
        </is>
      </c>
      <c r="O1629" t="inlineStr">
        <is>
          <t>Not verified from abstract</t>
        </is>
      </c>
      <c r="P1629" t="inlineStr">
        <is>
          <t>See abstract</t>
        </is>
      </c>
      <c r="Q1629" t="inlineStr">
        <is>
          <t>See abstract</t>
        </is>
      </c>
      <c r="R1629" t="inlineStr">
        <is>
          <t>Not reviewed (not included)</t>
        </is>
      </c>
      <c r="S1629" t="inlineStr">
        <is>
          <t>Not reviewed (not included)</t>
        </is>
      </c>
      <c r="T1629" t="inlineStr">
        <is>
          <t>Abstract screening only. Not Selected for Final 95 (Pending Full Text Review)</t>
        </is>
      </c>
      <c r="U1629" t="inlineStr">
        <is>
          <t>EXCLUDE</t>
        </is>
      </c>
      <c r="V162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29" t="inlineStr">
        <is>
          <t>Excluded: Other Criterion</t>
        </is>
      </c>
      <c r="X1629" t="inlineStr">
        <is>
          <t>Not assessed from abstract</t>
        </is>
      </c>
      <c r="Y1629">
        <f>HYPERLINK("https%3A%2F%2Fwww.webofscience.com%2Fwos%2Fwoscc%2Ffull-record%2FWOS:001403807600001","View Full Record in Web of Science")</f>
        <v/>
      </c>
      <c r="Z1629" t="inlineStr">
        <is>
          <t>Not determined from abstract</t>
        </is>
      </c>
      <c r="AB1629" t="inlineStr">
        <is>
          <t>Not assessed (not included)</t>
        </is>
      </c>
      <c r="AC1629" t="inlineStr">
        <is>
          <t>Not assessed (not included)</t>
        </is>
      </c>
      <c r="AD1629" t="inlineStr">
        <is>
          <t>Namasse, Z; Tabaa, M; Hidila, Z; Mouchawrab, S</t>
        </is>
      </c>
      <c r="AF1629" t="inlineStr">
        <is>
          <t>Gold OA (MDPI)</t>
        </is>
      </c>
      <c r="AH1629" t="inlineStr">
        <is>
          <t>Not assessed</t>
        </is>
      </c>
      <c r="AI1629" t="inlineStr">
        <is>
          <t>Not reported</t>
        </is>
      </c>
      <c r="AJ1629" t="inlineStr">
        <is>
          <t>Not reported</t>
        </is>
      </c>
      <c r="AK1629" t="inlineStr">
        <is>
          <t>Not reported</t>
        </is>
      </c>
      <c r="AL1629" t="inlineStr">
        <is>
          <t>Not reported</t>
        </is>
      </c>
      <c r="AM1629" t="inlineStr">
        <is>
          <t>Not reported</t>
        </is>
      </c>
      <c r="AN1629" t="inlineStr">
        <is>
          <t>Not reported</t>
        </is>
      </c>
      <c r="AO1629" t="inlineStr">
        <is>
          <t>Not reviewed</t>
        </is>
      </c>
      <c r="AP1629" t="inlineStr">
        <is>
          <t>Not reported</t>
        </is>
      </c>
      <c r="AQ1629" t="inlineStr">
        <is>
          <t>Not reported</t>
        </is>
      </c>
      <c r="AR1629" t="inlineStr">
        <is>
          <t>Not reported</t>
        </is>
      </c>
      <c r="AS1629" t="inlineStr">
        <is>
          <t>See abstract</t>
        </is>
      </c>
      <c r="AT1629" t="inlineStr">
        <is>
          <t>Not reviewed</t>
        </is>
      </c>
      <c r="AU1629" t="inlineStr">
        <is>
          <t>Not reviewed</t>
        </is>
      </c>
      <c r="AV1629" t="inlineStr">
        <is>
          <t>Not reviewed</t>
        </is>
      </c>
      <c r="AW1629" t="inlineStr">
        <is>
          <t>Not reviewed</t>
        </is>
      </c>
      <c r="AX1629" t="inlineStr">
        <is>
          <t>Not reported</t>
        </is>
      </c>
      <c r="AY1629" t="inlineStr">
        <is>
          <t>Not reported</t>
        </is>
      </c>
      <c r="AZ1629" t="inlineStr">
        <is>
          <t>Not reported</t>
        </is>
      </c>
      <c r="BA1629" t="inlineStr">
        <is>
          <t>Not reported</t>
        </is>
      </c>
      <c r="BB1629" t="inlineStr">
        <is>
          <t>Not reported</t>
        </is>
      </c>
      <c r="BC1629" t="inlineStr">
        <is>
          <t>Not reported</t>
        </is>
      </c>
      <c r="BD1629" t="inlineStr">
        <is>
          <t>Not reported</t>
        </is>
      </c>
      <c r="BE1629" t="inlineStr">
        <is>
          <t>Not reported</t>
        </is>
      </c>
      <c r="BF1629" t="inlineStr">
        <is>
          <t>Not reported</t>
        </is>
      </c>
      <c r="BG1629" t="inlineStr">
        <is>
          <t>Not reviewed (not included)</t>
        </is>
      </c>
      <c r="BH1629" t="inlineStr">
        <is>
          <t>N/A</t>
        </is>
      </c>
      <c r="BI1629" t="inlineStr">
        <is>
          <t>Not reviewed</t>
        </is>
      </c>
      <c r="BJ1629" t="inlineStr">
        <is>
          <t>Not reviewed</t>
        </is>
      </c>
      <c r="BK1629" t="inlineStr">
        <is>
          <t>Not reviewed</t>
        </is>
      </c>
      <c r="BL1629" t="inlineStr">
        <is>
          <t>Not reviewed</t>
        </is>
      </c>
      <c r="BM1629" t="inlineStr">
        <is>
          <t>Not reviewed (not included)</t>
        </is>
      </c>
      <c r="BN1629" t="inlineStr">
        <is>
          <t>Not Selected for Final 95 (Pending Full Text Review) - Candidate paper not selected for final 95: Passed abstract screening but not included in final selec</t>
        </is>
      </c>
      <c r="BO1629" t="inlineStr">
        <is>
          <t>Abstract-level screening only</t>
        </is>
      </c>
      <c r="BP1629" t="inlineStr">
        <is>
          <t>Not reported</t>
        </is>
      </c>
    </row>
    <row r="1630">
      <c r="A1630" t="inlineStr">
        <is>
          <t>Artificial intelligence in ADHD assessment: a comprehensive review of research progress from early screening to precise differential diagnosis</t>
        </is>
      </c>
      <c r="B1630" t="n">
        <v>2025</v>
      </c>
      <c r="C1630" t="inlineStr">
        <is>
          <t>Not checked</t>
        </is>
      </c>
      <c r="D1630" t="inlineStr">
        <is>
          <t>Not checked</t>
        </is>
      </c>
      <c r="E1630" t="inlineStr">
        <is>
          <t>10.3389/FRAI.2025.1624485</t>
        </is>
      </c>
      <c r="F1630" t="inlineStr">
        <is>
          <t>Attention deficit hyperactivity disorder (ADHD) diagnosis traditionally relies on subjective assessments, which lead to challenges like symptom overlap, heterogeneity, and misdiagnosis risk. Artificial intelligence (AI), especially machine learning (ML) and deep learning (DL), offers objective assessment opportunities by processing complex multimodal data (behavioral, neurophysiological, neuroimaging, genetic). This paper reviews AI's current applications in objective ADHD assessment, covering early screening, risk prediction, diagnostic assistance, classification, assistance in precise differential diagnosis, symptom quantification, and heterogeneous subtype identification. While AI models show significant potential in extracting objective biomarkers and improving assessment efficiency, the field faces challenges: insufficient standardized data, limited generalization, interpretability issues, potential biases, and lack of rigorous clinical validation. Future research must establish large-scale, standardized multimodal databases, develop robust, interpretable, and fair AI models, and conduct rigorous clinical translation validation to achieve responsible, precise, objective, and personalized ADHD assessment and management.</t>
        </is>
      </c>
      <c r="G1630" t="inlineStr">
        <is>
          <t>Unimodal</t>
        </is>
      </c>
      <c r="H1630" t="inlineStr">
        <is>
          <t>See abstract</t>
        </is>
      </c>
      <c r="I1630" t="inlineStr">
        <is>
          <t>See abstract</t>
        </is>
      </c>
      <c r="J1630" t="inlineStr">
        <is>
          <t>See abstract (AI/ML)</t>
        </is>
      </c>
      <c r="K1630" t="inlineStr">
        <is>
          <t>See abstract</t>
        </is>
      </c>
      <c r="M1630" t="inlineStr">
        <is>
          <t>See abstract</t>
        </is>
      </c>
      <c r="N1630" t="inlineStr">
        <is>
          <t>See abstract</t>
        </is>
      </c>
      <c r="O1630" t="inlineStr">
        <is>
          <t>Not verified from abstract</t>
        </is>
      </c>
      <c r="P1630" t="inlineStr">
        <is>
          <t>See abstract</t>
        </is>
      </c>
      <c r="Q1630" t="inlineStr">
        <is>
          <t>See abstract</t>
        </is>
      </c>
      <c r="R1630" t="inlineStr">
        <is>
          <t>Not reviewed (not included)</t>
        </is>
      </c>
      <c r="S1630" t="inlineStr">
        <is>
          <t>Not reviewed (not included)</t>
        </is>
      </c>
      <c r="T1630" t="inlineStr">
        <is>
          <t>Abstract screening only. Not Primary Research</t>
        </is>
      </c>
      <c r="U1630" t="inlineStr">
        <is>
          <t>EXCLUDE</t>
        </is>
      </c>
      <c r="V1630" t="inlineStr">
        <is>
          <t>E6-Not Primary Research: Title/abstract indicates systematic review, meta-analysis, or review paper</t>
        </is>
      </c>
      <c r="W1630" t="inlineStr">
        <is>
          <t>Excluded: Not Primary Research</t>
        </is>
      </c>
      <c r="X1630" t="inlineStr">
        <is>
          <t>Not assessed from abstract</t>
        </is>
      </c>
      <c r="Y1630">
        <f>HYPERLINK("https%3A%2F%2Fwww.webofscience.com%2Fwos%2Fwoscc%2Ffull-record%2FWOS:001571578700001","View Full Record in Web of Science")</f>
        <v/>
      </c>
      <c r="Z1630" t="inlineStr">
        <is>
          <t>Not determined from abstract</t>
        </is>
      </c>
      <c r="AB1630" t="inlineStr">
        <is>
          <t>Not assessed (not included)</t>
        </is>
      </c>
      <c r="AC1630" t="inlineStr">
        <is>
          <t>Not assessed (not included)</t>
        </is>
      </c>
      <c r="AD1630" t="inlineStr">
        <is>
          <t>Zhao, CJ; Xu, Y; Li, RX; Li, HW; Zhang, M</t>
        </is>
      </c>
      <c r="AF1630" t="inlineStr">
        <is>
          <t>Gold OA (Frontiers)</t>
        </is>
      </c>
      <c r="AH1630" t="inlineStr">
        <is>
          <t>Not assessed</t>
        </is>
      </c>
      <c r="AI1630" t="inlineStr">
        <is>
          <t>Not reported</t>
        </is>
      </c>
      <c r="AJ1630" t="inlineStr">
        <is>
          <t>Not reported</t>
        </is>
      </c>
      <c r="AK1630" t="inlineStr">
        <is>
          <t>Not reported</t>
        </is>
      </c>
      <c r="AL1630" t="inlineStr">
        <is>
          <t>Not reported</t>
        </is>
      </c>
      <c r="AM1630" t="inlineStr">
        <is>
          <t>Not reported</t>
        </is>
      </c>
      <c r="AN1630" t="inlineStr">
        <is>
          <t>Not reported</t>
        </is>
      </c>
      <c r="AO1630" t="inlineStr">
        <is>
          <t>Not reviewed</t>
        </is>
      </c>
      <c r="AP1630" t="inlineStr">
        <is>
          <t>Not reported</t>
        </is>
      </c>
      <c r="AQ1630" t="inlineStr">
        <is>
          <t>Not reported</t>
        </is>
      </c>
      <c r="AR1630" t="inlineStr">
        <is>
          <t>Not reported</t>
        </is>
      </c>
      <c r="AS1630" t="inlineStr">
        <is>
          <t>See abstract</t>
        </is>
      </c>
      <c r="AT1630" t="inlineStr">
        <is>
          <t>Not reviewed</t>
        </is>
      </c>
      <c r="AU1630" t="inlineStr">
        <is>
          <t>Not reviewed</t>
        </is>
      </c>
      <c r="AV1630" t="inlineStr">
        <is>
          <t>Not reviewed</t>
        </is>
      </c>
      <c r="AW1630" t="inlineStr">
        <is>
          <t>Not reviewed</t>
        </is>
      </c>
      <c r="AX1630" t="inlineStr">
        <is>
          <t>Not reported</t>
        </is>
      </c>
      <c r="AY1630" t="inlineStr">
        <is>
          <t>Not reported</t>
        </is>
      </c>
      <c r="AZ1630" t="inlineStr">
        <is>
          <t>Not reported</t>
        </is>
      </c>
      <c r="BA1630" t="inlineStr">
        <is>
          <t>Not reported</t>
        </is>
      </c>
      <c r="BB1630" t="inlineStr">
        <is>
          <t>Not reported</t>
        </is>
      </c>
      <c r="BC1630" t="inlineStr">
        <is>
          <t>Not reported</t>
        </is>
      </c>
      <c r="BD1630" t="inlineStr">
        <is>
          <t>Not reported</t>
        </is>
      </c>
      <c r="BE1630" t="inlineStr">
        <is>
          <t>Not reported</t>
        </is>
      </c>
      <c r="BF1630" t="inlineStr">
        <is>
          <t>Not reported</t>
        </is>
      </c>
      <c r="BG1630" t="inlineStr">
        <is>
          <t>Not reviewed (not included)</t>
        </is>
      </c>
      <c r="BH1630" t="inlineStr">
        <is>
          <t>N/A</t>
        </is>
      </c>
      <c r="BI1630" t="inlineStr">
        <is>
          <t>Not reviewed</t>
        </is>
      </c>
      <c r="BJ1630" t="inlineStr">
        <is>
          <t>Not reviewed</t>
        </is>
      </c>
      <c r="BK1630" t="inlineStr">
        <is>
          <t>Not reviewed</t>
        </is>
      </c>
      <c r="BL1630" t="inlineStr">
        <is>
          <t>Not reviewed</t>
        </is>
      </c>
      <c r="BM1630" t="inlineStr">
        <is>
          <t>Not reviewed (not included)</t>
        </is>
      </c>
      <c r="BN1630" t="inlineStr">
        <is>
          <t>Not Primary Research - E6-Not Primary Research: Title/abstract indicates systematic review, meta-analysis, or review paper</t>
        </is>
      </c>
      <c r="BO1630" t="inlineStr">
        <is>
          <t>Abstract-level screening only</t>
        </is>
      </c>
      <c r="BP1630" t="inlineStr">
        <is>
          <t>Not reported</t>
        </is>
      </c>
    </row>
    <row r="1631">
      <c r="A1631" t="inlineStr">
        <is>
          <t>Prediction of attention deficit hyperactivity disorder based on explainable artificial intelligence</t>
        </is>
      </c>
      <c r="B1631" t="n">
        <v>2025</v>
      </c>
      <c r="C1631" t="inlineStr">
        <is>
          <t>Not checked</t>
        </is>
      </c>
      <c r="D1631" t="inlineStr">
        <is>
          <t>Not checked</t>
        </is>
      </c>
      <c r="E1631" t="inlineStr">
        <is>
          <t>10.1080/21622965.2024.2336019</t>
        </is>
      </c>
      <c r="F1631" t="inlineStr">
        <is>
          <t>Accurate assessment of Attention Deficit Hyperactivity Disorder (ADHD) is crucial for the effective treatment of affected individuals. Traditionally, psychometric tests such as the WISC-IV have been utilized to gather evidence and identify patterns or factors contributing to ADHD diagnosis. However, in recent years, the use of machine learning (ML) models in conjunction with post-hoc eXplainable Artificial Intelligence (XAI) techniques has improved our ability to make precise predictions and provide transparent explanations. The objective of this study is twofold: firstly, to predict the likelihood of an individual receiving an ADHD diagnosis using ML algorithms, and secondly, to offer interpretable insights into the decision-making process of the ML model. The dataset under scrutiny comprises 694 cases collected over the past decade in Spain, including information on age, gender, and WISC-IV test scores. The outcome variable is the professional diagnosis. Diverse ML algorithms representing various learning styles were rigorously evaluated through a stratified 10-fold cross-validation, with performance assessed using key metrics, including accuracy, area under the receiver operating characteristic curve, sensitivity, and specificity. Models were compared using both the full set of initial features and a well-suited wrapper-type feature selection algorithm (Boruta). Following the identification of the most suitable model, Shapley additive values were computed to assign weights to each predictor based on their additive contribution to the outcome and to elucidate the predictions. Strikingly, a reduced set of 8 out of the initial 20 variables produced results comparable to using the full feature set. Among the ML models tested, the Random Forest algorithm outperformed others on most metrics (ACC = 0.90, AUC = 0.94, Sensitivity = 0.91, Specificity = 0.92). Notably, the principal predictors, ranked by importance, included GAI - CPI, WMI, CPI, PSI, VCI, WMI - PSI, PRI, an</t>
        </is>
      </c>
      <c r="G1631" t="inlineStr">
        <is>
          <t>Unimodal</t>
        </is>
      </c>
      <c r="H1631" t="inlineStr">
        <is>
          <t>See abstract</t>
        </is>
      </c>
      <c r="I1631" t="inlineStr">
        <is>
          <t>See abstract</t>
        </is>
      </c>
      <c r="J1631" t="inlineStr">
        <is>
          <t>See abstract (AI/ML)</t>
        </is>
      </c>
      <c r="K1631" t="inlineStr">
        <is>
          <t>See abstract</t>
        </is>
      </c>
      <c r="M1631" t="inlineStr">
        <is>
          <t>See abstract</t>
        </is>
      </c>
      <c r="N1631" t="inlineStr">
        <is>
          <t>See abstract</t>
        </is>
      </c>
      <c r="O1631" t="inlineStr">
        <is>
          <t>Not verified from abstract</t>
        </is>
      </c>
      <c r="P1631" t="inlineStr">
        <is>
          <t>See abstract</t>
        </is>
      </c>
      <c r="Q1631" t="inlineStr">
        <is>
          <t>See abstract</t>
        </is>
      </c>
      <c r="R1631" t="inlineStr">
        <is>
          <t>Not reviewed (not included)</t>
        </is>
      </c>
      <c r="S1631" t="inlineStr">
        <is>
          <t>Not reviewed (not included)</t>
        </is>
      </c>
      <c r="T1631" t="inlineStr">
        <is>
          <t>Abstract screening only. Not Selected for Final 95 (Pending Full Text Review)</t>
        </is>
      </c>
      <c r="U1631" t="inlineStr">
        <is>
          <t>EXCLUDE</t>
        </is>
      </c>
      <c r="V163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1" t="inlineStr">
        <is>
          <t>Excluded: Other Criterion</t>
        </is>
      </c>
      <c r="X1631" t="inlineStr">
        <is>
          <t>Not assessed from abstract</t>
        </is>
      </c>
      <c r="Y1631">
        <f>HYPERLINK("https%3A%2F%2Fwww.webofscience.com%2Fwos%2Fwoscc%2Ffull-record%2FWOS:001199973800001","View Full Record in Web of Science")</f>
        <v/>
      </c>
      <c r="Z1631" t="inlineStr">
        <is>
          <t>Not determined from abstract</t>
        </is>
      </c>
      <c r="AB1631" t="inlineStr">
        <is>
          <t>Not assessed (not included)</t>
        </is>
      </c>
      <c r="AC1631" t="inlineStr">
        <is>
          <t>Not assessed (not included)</t>
        </is>
      </c>
      <c r="AD1631" t="inlineStr">
        <is>
          <t>Navarro-Soria, I; Rico-Juan, JR; de Mier, RJR; Lavigne-Cervan, R</t>
        </is>
      </c>
      <c r="AF1631" t="inlineStr">
        <is>
          <t>Unknown - Verify via DOI</t>
        </is>
      </c>
      <c r="AH1631" t="inlineStr">
        <is>
          <t>Not assessed</t>
        </is>
      </c>
      <c r="AI1631" t="inlineStr">
        <is>
          <t>Not reported</t>
        </is>
      </c>
      <c r="AJ1631" t="inlineStr">
        <is>
          <t>Not reported</t>
        </is>
      </c>
      <c r="AK1631" t="inlineStr">
        <is>
          <t>Not reported</t>
        </is>
      </c>
      <c r="AL1631" t="inlineStr">
        <is>
          <t>Not reported</t>
        </is>
      </c>
      <c r="AM1631" t="inlineStr">
        <is>
          <t>Not reported</t>
        </is>
      </c>
      <c r="AN1631" t="inlineStr">
        <is>
          <t>Not reported</t>
        </is>
      </c>
      <c r="AO1631" t="inlineStr">
        <is>
          <t>Not reviewed</t>
        </is>
      </c>
      <c r="AP1631" t="inlineStr">
        <is>
          <t>Not reported</t>
        </is>
      </c>
      <c r="AQ1631" t="inlineStr">
        <is>
          <t>Not reported</t>
        </is>
      </c>
      <c r="AR1631" t="inlineStr">
        <is>
          <t>Not reported</t>
        </is>
      </c>
      <c r="AS1631" t="inlineStr">
        <is>
          <t>See abstract</t>
        </is>
      </c>
      <c r="AT1631" t="inlineStr">
        <is>
          <t>Not reviewed</t>
        </is>
      </c>
      <c r="AU1631" t="inlineStr">
        <is>
          <t>Not reviewed</t>
        </is>
      </c>
      <c r="AV1631" t="inlineStr">
        <is>
          <t>Not reviewed</t>
        </is>
      </c>
      <c r="AW1631" t="inlineStr">
        <is>
          <t>Not reviewed</t>
        </is>
      </c>
      <c r="AX1631" t="inlineStr">
        <is>
          <t>Not reported</t>
        </is>
      </c>
      <c r="AY1631" t="inlineStr">
        <is>
          <t>Not reported</t>
        </is>
      </c>
      <c r="AZ1631" t="inlineStr">
        <is>
          <t>Not reported</t>
        </is>
      </c>
      <c r="BA1631" t="inlineStr">
        <is>
          <t>Not reported</t>
        </is>
      </c>
      <c r="BB1631" t="inlineStr">
        <is>
          <t>Not reported</t>
        </is>
      </c>
      <c r="BC1631" t="inlineStr">
        <is>
          <t>Not reported</t>
        </is>
      </c>
      <c r="BD1631" t="inlineStr">
        <is>
          <t>Not reported</t>
        </is>
      </c>
      <c r="BE1631" t="inlineStr">
        <is>
          <t>Not reported</t>
        </is>
      </c>
      <c r="BF1631" t="inlineStr">
        <is>
          <t>Not reported</t>
        </is>
      </c>
      <c r="BG1631" t="inlineStr">
        <is>
          <t>Not reviewed (not included)</t>
        </is>
      </c>
      <c r="BH1631" t="inlineStr">
        <is>
          <t>N/A</t>
        </is>
      </c>
      <c r="BI1631" t="inlineStr">
        <is>
          <t>Not reviewed</t>
        </is>
      </c>
      <c r="BJ1631" t="inlineStr">
        <is>
          <t>Not reviewed</t>
        </is>
      </c>
      <c r="BK1631" t="inlineStr">
        <is>
          <t>Not reviewed</t>
        </is>
      </c>
      <c r="BL1631" t="inlineStr">
        <is>
          <t>Not reviewed</t>
        </is>
      </c>
      <c r="BM1631" t="inlineStr">
        <is>
          <t>Not reviewed (not included)</t>
        </is>
      </c>
      <c r="BN1631" t="inlineStr">
        <is>
          <t>Not Selected for Final 95 (Pending Full Text Review) - Candidate paper not selected for final 95: Passed abstract screening but not included in final selec</t>
        </is>
      </c>
      <c r="BO1631" t="inlineStr">
        <is>
          <t>Abstract-level screening only</t>
        </is>
      </c>
      <c r="BP1631" t="inlineStr">
        <is>
          <t>Not reported</t>
        </is>
      </c>
    </row>
    <row r="1632">
      <c r="A1632" t="inlineStr">
        <is>
          <t>Mental Health Diagnosis: A Case for Explainable Artificial Intelligence</t>
        </is>
      </c>
      <c r="B1632" t="n">
        <v>2022</v>
      </c>
      <c r="C1632" t="inlineStr">
        <is>
          <t>Not checked</t>
        </is>
      </c>
      <c r="D1632" t="inlineStr">
        <is>
          <t>Not checked</t>
        </is>
      </c>
      <c r="E1632" t="inlineStr">
        <is>
          <t>10.1142/S0218213022410032</t>
        </is>
      </c>
      <c r="F1632" t="inlineStr">
        <is>
          <t>Mental illnesses are becoming increasingly prevalent, in turn leading to an increased interest in exploring artificial intelligence (AI) solutions to facilitate and enhance healthcare processes ranging from diagnosis to monitoring and treatment. In contrast to application areas where black box systems may be acceptable, explainability in healthcare applications is essential, especially in the case of diagnosing complex and sensitive mental health issues. In this paper, we first summarize recent developments in AI research for mental health, followed by an overview of approaches to explainable AI and their potential benefits in healthcare settings. We then present a recent case study of applying explainable AI for ADHD diagnosis which is used as a basis to identify challenges in realizing explainable AI solutions for mental health diagnosis and potential future research directions to address these challenges.</t>
        </is>
      </c>
      <c r="G1632" t="inlineStr">
        <is>
          <t>Unimodal</t>
        </is>
      </c>
      <c r="H1632" t="inlineStr">
        <is>
          <t>See abstract</t>
        </is>
      </c>
      <c r="I1632" t="inlineStr">
        <is>
          <t>See abstract</t>
        </is>
      </c>
      <c r="J1632" t="inlineStr">
        <is>
          <t>See abstract (AI/ML)</t>
        </is>
      </c>
      <c r="K1632" t="inlineStr">
        <is>
          <t>See abstract</t>
        </is>
      </c>
      <c r="M1632" t="inlineStr">
        <is>
          <t>See abstract</t>
        </is>
      </c>
      <c r="N1632" t="inlineStr">
        <is>
          <t>See abstract</t>
        </is>
      </c>
      <c r="O1632" t="inlineStr">
        <is>
          <t>Not verified from abstract</t>
        </is>
      </c>
      <c r="P1632" t="inlineStr">
        <is>
          <t>See abstract</t>
        </is>
      </c>
      <c r="Q1632" t="inlineStr">
        <is>
          <t>See abstract</t>
        </is>
      </c>
      <c r="R1632" t="inlineStr">
        <is>
          <t>Not reviewed (not included)</t>
        </is>
      </c>
      <c r="S1632" t="inlineStr">
        <is>
          <t>Not reviewed (not included)</t>
        </is>
      </c>
      <c r="T1632" t="inlineStr">
        <is>
          <t>Abstract screening only. Not Selected for Final 95 (Pending Full Text Review)</t>
        </is>
      </c>
      <c r="U1632" t="inlineStr">
        <is>
          <t>EXCLUDE</t>
        </is>
      </c>
      <c r="V16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2" t="inlineStr">
        <is>
          <t>Excluded: Other Criterion</t>
        </is>
      </c>
      <c r="X1632" t="inlineStr">
        <is>
          <t>Not assessed from abstract</t>
        </is>
      </c>
      <c r="Y1632">
        <f>HYPERLINK("https%3A%2F%2Fwww.webofscience.com%2Fwos%2Fwoscc%2Ffull-record%2FWOS:000790423900008","View Full Record in Web of Science")</f>
        <v/>
      </c>
      <c r="Z1632" t="inlineStr">
        <is>
          <t>Not determined from abstract</t>
        </is>
      </c>
      <c r="AB1632" t="inlineStr">
        <is>
          <t>Not assessed (not included)</t>
        </is>
      </c>
      <c r="AC1632" t="inlineStr">
        <is>
          <t>Not assessed (not included)</t>
        </is>
      </c>
      <c r="AD1632" t="inlineStr">
        <is>
          <t>Antoniou, G; Papadakis, E; Baryannis, G</t>
        </is>
      </c>
      <c r="AF1632" t="inlineStr">
        <is>
          <t>Unknown - Verify via DOI</t>
        </is>
      </c>
      <c r="AH1632" t="inlineStr">
        <is>
          <t>Not assessed</t>
        </is>
      </c>
      <c r="AI1632" t="inlineStr">
        <is>
          <t>Not reported</t>
        </is>
      </c>
      <c r="AJ1632" t="inlineStr">
        <is>
          <t>Not reported</t>
        </is>
      </c>
      <c r="AK1632" t="inlineStr">
        <is>
          <t>Not reported</t>
        </is>
      </c>
      <c r="AL1632" t="inlineStr">
        <is>
          <t>Not reported</t>
        </is>
      </c>
      <c r="AM1632" t="inlineStr">
        <is>
          <t>Not reported</t>
        </is>
      </c>
      <c r="AN1632" t="inlineStr">
        <is>
          <t>Not reported</t>
        </is>
      </c>
      <c r="AO1632" t="inlineStr">
        <is>
          <t>Not reviewed</t>
        </is>
      </c>
      <c r="AP1632" t="inlineStr">
        <is>
          <t>Not reported</t>
        </is>
      </c>
      <c r="AQ1632" t="inlineStr">
        <is>
          <t>Not reported</t>
        </is>
      </c>
      <c r="AR1632" t="inlineStr">
        <is>
          <t>Not reported</t>
        </is>
      </c>
      <c r="AS1632" t="inlineStr">
        <is>
          <t>See abstract</t>
        </is>
      </c>
      <c r="AT1632" t="inlineStr">
        <is>
          <t>Not reviewed</t>
        </is>
      </c>
      <c r="AU1632" t="inlineStr">
        <is>
          <t>Not reviewed</t>
        </is>
      </c>
      <c r="AV1632" t="inlineStr">
        <is>
          <t>Not reviewed</t>
        </is>
      </c>
      <c r="AW1632" t="inlineStr">
        <is>
          <t>Not reviewed</t>
        </is>
      </c>
      <c r="AX1632" t="inlineStr">
        <is>
          <t>Not reported</t>
        </is>
      </c>
      <c r="AY1632" t="inlineStr">
        <is>
          <t>Not reported</t>
        </is>
      </c>
      <c r="AZ1632" t="inlineStr">
        <is>
          <t>Not reported</t>
        </is>
      </c>
      <c r="BA1632" t="inlineStr">
        <is>
          <t>Not reported</t>
        </is>
      </c>
      <c r="BB1632" t="inlineStr">
        <is>
          <t>Not reported</t>
        </is>
      </c>
      <c r="BC1632" t="inlineStr">
        <is>
          <t>Not reported</t>
        </is>
      </c>
      <c r="BD1632" t="inlineStr">
        <is>
          <t>Not reported</t>
        </is>
      </c>
      <c r="BE1632" t="inlineStr">
        <is>
          <t>Not reported</t>
        </is>
      </c>
      <c r="BF1632" t="inlineStr">
        <is>
          <t>Not reported</t>
        </is>
      </c>
      <c r="BG1632" t="inlineStr">
        <is>
          <t>Not reviewed (not included)</t>
        </is>
      </c>
      <c r="BH1632" t="inlineStr">
        <is>
          <t>N/A</t>
        </is>
      </c>
      <c r="BI1632" t="inlineStr">
        <is>
          <t>Not reviewed</t>
        </is>
      </c>
      <c r="BJ1632" t="inlineStr">
        <is>
          <t>Not reviewed</t>
        </is>
      </c>
      <c r="BK1632" t="inlineStr">
        <is>
          <t>Not reviewed</t>
        </is>
      </c>
      <c r="BL1632" t="inlineStr">
        <is>
          <t>Not reviewed</t>
        </is>
      </c>
      <c r="BM1632" t="inlineStr">
        <is>
          <t>Not reviewed (not included)</t>
        </is>
      </c>
      <c r="BN1632" t="inlineStr">
        <is>
          <t>Not Selected for Final 95 (Pending Full Text Review) - Candidate paper not selected for final 95: Passed abstract screening but not included in final selec</t>
        </is>
      </c>
      <c r="BO1632" t="inlineStr">
        <is>
          <t>Abstract-level screening only</t>
        </is>
      </c>
      <c r="BP1632" t="inlineStr">
        <is>
          <t>Not reported</t>
        </is>
      </c>
    </row>
    <row r="1633">
      <c r="A1633" t="inlineStr">
        <is>
          <t>Integrating explainable AI with clinical features to enhance ADHD diagnostic understanding</t>
        </is>
      </c>
      <c r="B1633" t="n">
        <v>2025</v>
      </c>
      <c r="C1633" t="inlineStr">
        <is>
          <t>Not checked</t>
        </is>
      </c>
      <c r="D1633" t="inlineStr">
        <is>
          <t>Not checked</t>
        </is>
      </c>
      <c r="E1633" t="inlineStr">
        <is>
          <t>10.3389/FPSYT.2025.1706216</t>
        </is>
      </c>
      <c r="F1633" t="inlineStr">
        <is>
          <t>Introduction Attention Deficit Hyperactivity Disorder (ADHD) in adults remains challenging to diagnose accurately, with over- and under-diagnosis common due to reliance on subjective clinical judgement. Although machine learning (ML) tools have shown promise in improving diagnostic accuracy, their limited transparency restricts clinical adoption. Existing research rarely integrates broad clinical, substance-use, and quality-of-life measures into a unified predictive framework, nor does it systematically compare explainable artificial intelligence (XAI) outputs with traditional statistical analyses.Methods We retrospectively analysed 786 anonymised adult assessments (January 2019-December 2024) from a UK specialist mental health service. The dataset included demographics; validated symptom scales (MDQ, GAD-7, PHQ-9, CAARS, DIVA); substance-use screens (AUDIT, DAST); and EQ-5D-3L quality-of-life indices. An XGBoost classifier was trained using a stratified split and evaluated on the held-out test set. Model interpretability was examined using SHapley Additive exPlanations (SHAP). SHAP attributions were triangulated with traditional exploratory analyses, including Pearson correlation matrices and Welch's t-tests, to validate feature relevance and identify interaction effects.Results The model achieved 77% accuracy and an AUC-ROC of 0.82. CAARS ADHD Raw scores and DIVA adulthood inattentiveness emerged as the strongest predictors of ADHD diagnosis. SHAP analysis revealed important interaction patterns, including depressive symptom severity (PHQ-9) amplifying the predictive contribution of ADHD symptom scales. Age and gender moderated key feature effects, suggesting demographic variability in symptom expression. Traditional EDA confirmed the statistical significance of these predictors while highlighting complementary linear associations, supporting the robustness of the SHAP-derived explanation profiles.Discussion Integrating multimodal clinical features with transparen</t>
        </is>
      </c>
      <c r="G1633" t="inlineStr">
        <is>
          <t>Unimodal</t>
        </is>
      </c>
      <c r="H1633" t="inlineStr">
        <is>
          <t>See abstract</t>
        </is>
      </c>
      <c r="I1633" t="inlineStr">
        <is>
          <t>See abstract</t>
        </is>
      </c>
      <c r="J1633" t="inlineStr">
        <is>
          <t>See abstract (AI/ML)</t>
        </is>
      </c>
      <c r="K1633" t="inlineStr">
        <is>
          <t>See abstract</t>
        </is>
      </c>
      <c r="M1633" t="inlineStr">
        <is>
          <t>See abstract</t>
        </is>
      </c>
      <c r="N1633" t="inlineStr">
        <is>
          <t>See abstract</t>
        </is>
      </c>
      <c r="O1633" t="inlineStr">
        <is>
          <t>Not verified from abstract</t>
        </is>
      </c>
      <c r="P1633" t="inlineStr">
        <is>
          <t>See abstract</t>
        </is>
      </c>
      <c r="Q1633" t="inlineStr">
        <is>
          <t>See abstract</t>
        </is>
      </c>
      <c r="R1633" t="inlineStr">
        <is>
          <t>Not reviewed (not included)</t>
        </is>
      </c>
      <c r="S1633" t="inlineStr">
        <is>
          <t>Not reviewed (not included)</t>
        </is>
      </c>
      <c r="T1633" t="inlineStr">
        <is>
          <t>Abstract screening only. Not Selected for Final 95 (Pending Full Text Review)</t>
        </is>
      </c>
      <c r="U1633" t="inlineStr">
        <is>
          <t>EXCLUDE</t>
        </is>
      </c>
      <c r="V16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3" t="inlineStr">
        <is>
          <t>Excluded: Other Criterion</t>
        </is>
      </c>
      <c r="X1633" t="inlineStr">
        <is>
          <t>Not assessed from abstract</t>
        </is>
      </c>
      <c r="Y1633">
        <f>HYPERLINK("https%3A%2F%2Fwww.webofscience.com%2Fwos%2Fwoscc%2Ffull-record%2FWOS:001634240400001","View Full Record in Web of Science")</f>
        <v/>
      </c>
      <c r="Z1633" t="inlineStr">
        <is>
          <t>Not determined from abstract</t>
        </is>
      </c>
      <c r="AB1633" t="inlineStr">
        <is>
          <t>Not assessed (not included)</t>
        </is>
      </c>
      <c r="AC1633" t="inlineStr">
        <is>
          <t>Not assessed (not included)</t>
        </is>
      </c>
      <c r="AD1633" t="inlineStr">
        <is>
          <t>Shakeel, HM; Antoniou, G; Adamou, M</t>
        </is>
      </c>
      <c r="AF1633" t="inlineStr">
        <is>
          <t>Gold OA (Frontiers)</t>
        </is>
      </c>
      <c r="AH1633" t="inlineStr">
        <is>
          <t>Not assessed</t>
        </is>
      </c>
      <c r="AI1633" t="inlineStr">
        <is>
          <t>Not reported</t>
        </is>
      </c>
      <c r="AJ1633" t="inlineStr">
        <is>
          <t>Not reported</t>
        </is>
      </c>
      <c r="AK1633" t="inlineStr">
        <is>
          <t>Not reported</t>
        </is>
      </c>
      <c r="AL1633" t="inlineStr">
        <is>
          <t>Not reported</t>
        </is>
      </c>
      <c r="AM1633" t="inlineStr">
        <is>
          <t>Not reported</t>
        </is>
      </c>
      <c r="AN1633" t="inlineStr">
        <is>
          <t>Not reported</t>
        </is>
      </c>
      <c r="AO1633" t="inlineStr">
        <is>
          <t>Not reviewed</t>
        </is>
      </c>
      <c r="AP1633" t="inlineStr">
        <is>
          <t>Not reported</t>
        </is>
      </c>
      <c r="AQ1633" t="inlineStr">
        <is>
          <t>Not reported</t>
        </is>
      </c>
      <c r="AR1633" t="inlineStr">
        <is>
          <t>Not reported</t>
        </is>
      </c>
      <c r="AS1633" t="inlineStr">
        <is>
          <t>See abstract</t>
        </is>
      </c>
      <c r="AT1633" t="inlineStr">
        <is>
          <t>Not reviewed</t>
        </is>
      </c>
      <c r="AU1633" t="inlineStr">
        <is>
          <t>Not reviewed</t>
        </is>
      </c>
      <c r="AV1633" t="inlineStr">
        <is>
          <t>Not reviewed</t>
        </is>
      </c>
      <c r="AW1633" t="inlineStr">
        <is>
          <t>Not reviewed</t>
        </is>
      </c>
      <c r="AX1633" t="inlineStr">
        <is>
          <t>Not reported</t>
        </is>
      </c>
      <c r="AY1633" t="inlineStr">
        <is>
          <t>Not reported</t>
        </is>
      </c>
      <c r="AZ1633" t="inlineStr">
        <is>
          <t>Not reported</t>
        </is>
      </c>
      <c r="BA1633" t="inlineStr">
        <is>
          <t>Not reported</t>
        </is>
      </c>
      <c r="BB1633" t="inlineStr">
        <is>
          <t>Not reported</t>
        </is>
      </c>
      <c r="BC1633" t="inlineStr">
        <is>
          <t>Not reported</t>
        </is>
      </c>
      <c r="BD1633" t="inlineStr">
        <is>
          <t>Not reported</t>
        </is>
      </c>
      <c r="BE1633" t="inlineStr">
        <is>
          <t>Not reported</t>
        </is>
      </c>
      <c r="BF1633" t="inlineStr">
        <is>
          <t>Not reported</t>
        </is>
      </c>
      <c r="BG1633" t="inlineStr">
        <is>
          <t>Not reviewed (not included)</t>
        </is>
      </c>
      <c r="BH1633" t="inlineStr">
        <is>
          <t>N/A</t>
        </is>
      </c>
      <c r="BI1633" t="inlineStr">
        <is>
          <t>Not reviewed</t>
        </is>
      </c>
      <c r="BJ1633" t="inlineStr">
        <is>
          <t>Not reviewed</t>
        </is>
      </c>
      <c r="BK1633" t="inlineStr">
        <is>
          <t>Not reviewed</t>
        </is>
      </c>
      <c r="BL1633" t="inlineStr">
        <is>
          <t>Not reviewed</t>
        </is>
      </c>
      <c r="BM1633" t="inlineStr">
        <is>
          <t>Not reviewed (not included)</t>
        </is>
      </c>
      <c r="BN1633" t="inlineStr">
        <is>
          <t>Not Selected for Final 95 (Pending Full Text Review) - Candidate paper not selected for final 95: Passed abstract screening but not included in final selec</t>
        </is>
      </c>
      <c r="BO1633" t="inlineStr">
        <is>
          <t>Abstract-level screening only</t>
        </is>
      </c>
      <c r="BP1633" t="inlineStr">
        <is>
          <t>Not reported</t>
        </is>
      </c>
    </row>
    <row r="1634">
      <c r="A1634" t="inlineStr">
        <is>
          <t>Application of Artificial Intelligence in the MRI Classification Task of Human Brain Neurological and Psychiatric Diseases: A Scoping Review</t>
        </is>
      </c>
      <c r="B1634" t="n">
        <v>2021</v>
      </c>
      <c r="C1634" t="inlineStr">
        <is>
          <t>Not checked</t>
        </is>
      </c>
      <c r="D1634" t="inlineStr">
        <is>
          <t>Not checked</t>
        </is>
      </c>
      <c r="E1634" t="inlineStr">
        <is>
          <t>10.3390/DIAGNOSTICS11081402</t>
        </is>
      </c>
      <c r="F1634" t="inlineStr">
        <is>
          <t>Artificial intelligence (AI) for medical imaging is a technology with great potential. An in-depth understanding of the principles and applications of magnetic resonance imaging (MRI), machine learning (ML), and deep learning (DL) is fundamental for developing AI-based algorithms that can meet the requirements of clinical diagnosis and have excellent quality and efficiency. Moreover, a more comprehensive understanding of applications and opportunities would help to implement AI-based methods in an ethical and sustainable manner. This review first summarizes recent research advances in ML and DL techniques for classifying human brain magnetic resonance images. Then, the application of ML and DL methods to six typical neurological and psychiatric diseases is summarized, including Alzheimer's disease (AD), Parkinson's disease (PD), major depressive disorder (MDD), schizophrenia (SCZ), attention-deficit/hyperactivity disorder (ADHD), and autism spectrum disorder (ASD). Finally, the limitations of the existing research are discussed, and possible future research directions are proposed.</t>
        </is>
      </c>
      <c r="G1634" t="inlineStr">
        <is>
          <t>Unimodal</t>
        </is>
      </c>
      <c r="H1634" t="inlineStr">
        <is>
          <t>See abstract</t>
        </is>
      </c>
      <c r="I1634" t="inlineStr">
        <is>
          <t>See abstract</t>
        </is>
      </c>
      <c r="J1634" t="inlineStr">
        <is>
          <t>See abstract (AI/ML)</t>
        </is>
      </c>
      <c r="K1634" t="inlineStr">
        <is>
          <t>See abstract</t>
        </is>
      </c>
      <c r="M1634" t="inlineStr">
        <is>
          <t>See abstract</t>
        </is>
      </c>
      <c r="N1634" t="inlineStr">
        <is>
          <t>See abstract</t>
        </is>
      </c>
      <c r="O1634" t="inlineStr">
        <is>
          <t>Not verified from abstract</t>
        </is>
      </c>
      <c r="P1634" t="inlineStr">
        <is>
          <t>See abstract</t>
        </is>
      </c>
      <c r="Q1634" t="inlineStr">
        <is>
          <t>See abstract</t>
        </is>
      </c>
      <c r="R1634" t="inlineStr">
        <is>
          <t>Not reviewed (not included)</t>
        </is>
      </c>
      <c r="S1634" t="inlineStr">
        <is>
          <t>Not reviewed (not included)</t>
        </is>
      </c>
      <c r="T1634" t="inlineStr">
        <is>
          <t>Abstract screening only. Not Primary Research</t>
        </is>
      </c>
      <c r="U1634" t="inlineStr">
        <is>
          <t>EXCLUDE</t>
        </is>
      </c>
      <c r="V1634" t="inlineStr">
        <is>
          <t>E6-Not Primary Research: Title/abstract indicates systematic review, meta-analysis, or review paper</t>
        </is>
      </c>
      <c r="W1634" t="inlineStr">
        <is>
          <t>Excluded: Not Primary Research</t>
        </is>
      </c>
      <c r="X1634" t="inlineStr">
        <is>
          <t>Not assessed from abstract</t>
        </is>
      </c>
      <c r="Y1634">
        <f>HYPERLINK("https%3A%2F%2Fwww.webofscience.com%2Fwos%2Fwoscc%2Ffull-record%2FWOS:000689921900001","View Full Record in Web of Science")</f>
        <v/>
      </c>
      <c r="Z1634" t="inlineStr">
        <is>
          <t>Not determined from abstract</t>
        </is>
      </c>
      <c r="AB1634" t="inlineStr">
        <is>
          <t>Not assessed (not included)</t>
        </is>
      </c>
      <c r="AC1634" t="inlineStr">
        <is>
          <t>Not assessed (not included)</t>
        </is>
      </c>
      <c r="AD1634" t="inlineStr">
        <is>
          <t>Zhang, Z; Li, GF; Xu, Y; Tang, XY</t>
        </is>
      </c>
      <c r="AF1634" t="inlineStr">
        <is>
          <t>Gold OA (MDPI)</t>
        </is>
      </c>
      <c r="AH1634" t="inlineStr">
        <is>
          <t>Not assessed</t>
        </is>
      </c>
      <c r="AI1634" t="inlineStr">
        <is>
          <t>Not reported</t>
        </is>
      </c>
      <c r="AJ1634" t="inlineStr">
        <is>
          <t>Not reported</t>
        </is>
      </c>
      <c r="AK1634" t="inlineStr">
        <is>
          <t>Not reported</t>
        </is>
      </c>
      <c r="AL1634" t="inlineStr">
        <is>
          <t>Not reported</t>
        </is>
      </c>
      <c r="AM1634" t="inlineStr">
        <is>
          <t>Not reported</t>
        </is>
      </c>
      <c r="AN1634" t="inlineStr">
        <is>
          <t>Not reported</t>
        </is>
      </c>
      <c r="AO1634" t="inlineStr">
        <is>
          <t>Not reviewed</t>
        </is>
      </c>
      <c r="AP1634" t="inlineStr">
        <is>
          <t>Not reported</t>
        </is>
      </c>
      <c r="AQ1634" t="inlineStr">
        <is>
          <t>Not reported</t>
        </is>
      </c>
      <c r="AR1634" t="inlineStr">
        <is>
          <t>Not reported</t>
        </is>
      </c>
      <c r="AS1634" t="inlineStr">
        <is>
          <t>See abstract</t>
        </is>
      </c>
      <c r="AT1634" t="inlineStr">
        <is>
          <t>Not reviewed</t>
        </is>
      </c>
      <c r="AU1634" t="inlineStr">
        <is>
          <t>Not reviewed</t>
        </is>
      </c>
      <c r="AV1634" t="inlineStr">
        <is>
          <t>Not reviewed</t>
        </is>
      </c>
      <c r="AW1634" t="inlineStr">
        <is>
          <t>Not reviewed</t>
        </is>
      </c>
      <c r="AX1634" t="inlineStr">
        <is>
          <t>Not reported</t>
        </is>
      </c>
      <c r="AY1634" t="inlineStr">
        <is>
          <t>Not reported</t>
        </is>
      </c>
      <c r="AZ1634" t="inlineStr">
        <is>
          <t>Not reported</t>
        </is>
      </c>
      <c r="BA1634" t="inlineStr">
        <is>
          <t>Not reported</t>
        </is>
      </c>
      <c r="BB1634" t="inlineStr">
        <is>
          <t>Not reported</t>
        </is>
      </c>
      <c r="BC1634" t="inlineStr">
        <is>
          <t>Not reported</t>
        </is>
      </c>
      <c r="BD1634" t="inlineStr">
        <is>
          <t>Not reported</t>
        </is>
      </c>
      <c r="BE1634" t="inlineStr">
        <is>
          <t>Not reported</t>
        </is>
      </c>
      <c r="BF1634" t="inlineStr">
        <is>
          <t>Not reported</t>
        </is>
      </c>
      <c r="BG1634" t="inlineStr">
        <is>
          <t>Not reviewed (not included)</t>
        </is>
      </c>
      <c r="BH1634" t="inlineStr">
        <is>
          <t>N/A</t>
        </is>
      </c>
      <c r="BI1634" t="inlineStr">
        <is>
          <t>Not reviewed</t>
        </is>
      </c>
      <c r="BJ1634" t="inlineStr">
        <is>
          <t>Not reviewed</t>
        </is>
      </c>
      <c r="BK1634" t="inlineStr">
        <is>
          <t>Not reviewed</t>
        </is>
      </c>
      <c r="BL1634" t="inlineStr">
        <is>
          <t>Not reviewed</t>
        </is>
      </c>
      <c r="BM1634" t="inlineStr">
        <is>
          <t>Not reviewed (not included)</t>
        </is>
      </c>
      <c r="BN1634" t="inlineStr">
        <is>
          <t>Not Primary Research - E6-Not Primary Research: Title/abstract indicates systematic review, meta-analysis, or review paper</t>
        </is>
      </c>
      <c r="BO1634" t="inlineStr">
        <is>
          <t>Abstract-level screening only</t>
        </is>
      </c>
      <c r="BP1634" t="inlineStr">
        <is>
          <t>Not reported</t>
        </is>
      </c>
    </row>
    <row r="1635">
      <c r="A1635" t="inlineStr">
        <is>
          <t>Machine learning models effectively distinguish attention-deficit/ hyperactivity disorder using event-related potentials</t>
        </is>
      </c>
      <c r="B1635" t="n">
        <v>2022</v>
      </c>
      <c r="C1635" t="inlineStr">
        <is>
          <t>Not checked</t>
        </is>
      </c>
      <c r="D1635" t="inlineStr">
        <is>
          <t>Not checked</t>
        </is>
      </c>
      <c r="E1635" t="inlineStr">
        <is>
          <t>10.1007/S11571-021-09746-2</t>
        </is>
      </c>
      <c r="F1635" t="inlineStr">
        <is>
          <t>Accurate diagnosis of Attention-Deficit/Hyperactivity Disorder (ADHD) is a significant challenge. Misdiagnosis has significant negative medical side effects. Due to the complex nature of this disorder, there is no computational expert system for diagnosis. Recently, automatic diagnosis of ADHD by machine learning analysis of brain signals has received an increased attention. This paper aimed to achieve an accurate model to discriminate between ADHD patients and healthy controls by pattern discovery. Event-Related Potentials (ERP) data were collected from ADHD patients and healthy controls. After pre-processing, ERP signals were decomposed and features were calculated for different frequency bands. The classification was carried out based on each feature using seven machine learning algorithms. Important features were then selected and combined. To find specific patterns for each model, the classification was repeated using the proposed patterns. Results indicated that the combination of complementary features can significantly improve the performance of the predictive models. The newly developed features, defined based on band power, were able to provide the best classification using the Generalized Linear Model, Logistic Regression, and Deep Learning with the average accuracy and Receiver operating characteristic curve &gt; %99.85 and &gt; 0.999, respectively. High and low frequencies (Beta, Delta) performed better than the mid, frequencies in the discrimination of ADHD from control. Altogether, this study developed a machine learning expert system that minimises misdiagnosis of ADHD and is beneficial for the evaluation of treatment efficacy. [GRAPHICS] .</t>
        </is>
      </c>
      <c r="G1635" t="inlineStr">
        <is>
          <t>Unimodal</t>
        </is>
      </c>
      <c r="H1635" t="inlineStr">
        <is>
          <t>See abstract</t>
        </is>
      </c>
      <c r="I1635" t="inlineStr">
        <is>
          <t>See abstract</t>
        </is>
      </c>
      <c r="J1635" t="inlineStr">
        <is>
          <t>See abstract (AI/ML)</t>
        </is>
      </c>
      <c r="K1635" t="inlineStr">
        <is>
          <t>See abstract</t>
        </is>
      </c>
      <c r="M1635" t="inlineStr">
        <is>
          <t>See abstract</t>
        </is>
      </c>
      <c r="N1635" t="inlineStr">
        <is>
          <t>See abstract</t>
        </is>
      </c>
      <c r="O1635" t="inlineStr">
        <is>
          <t>Not verified from abstract</t>
        </is>
      </c>
      <c r="P1635" t="inlineStr">
        <is>
          <t>See abstract</t>
        </is>
      </c>
      <c r="Q1635" t="inlineStr">
        <is>
          <t>See abstract</t>
        </is>
      </c>
      <c r="R1635" t="inlineStr">
        <is>
          <t>Not reviewed (not included)</t>
        </is>
      </c>
      <c r="S1635" t="inlineStr">
        <is>
          <t>Not reviewed (not included)</t>
        </is>
      </c>
      <c r="T1635" t="inlineStr">
        <is>
          <t>Abstract screening only. Not Selected for Final 95 (Pending Full Text Review)</t>
        </is>
      </c>
      <c r="U1635" t="inlineStr">
        <is>
          <t>EXCLUDE</t>
        </is>
      </c>
      <c r="V16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5" t="inlineStr">
        <is>
          <t>Excluded: Other Criterion</t>
        </is>
      </c>
      <c r="X1635" t="inlineStr">
        <is>
          <t>Not assessed from abstract</t>
        </is>
      </c>
      <c r="Y1635">
        <f>HYPERLINK("https%3A%2F%2Fwww.webofscience.com%2Fwos%2Fwoscc%2Ffull-record%2FWOS:000755393000001","View Full Record in Web of Science")</f>
        <v/>
      </c>
      <c r="Z1635" t="inlineStr">
        <is>
          <t>Not determined from abstract</t>
        </is>
      </c>
      <c r="AB1635" t="inlineStr">
        <is>
          <t>Not assessed (not included)</t>
        </is>
      </c>
      <c r="AC1635" t="inlineStr">
        <is>
          <t>Not assessed (not included)</t>
        </is>
      </c>
      <c r="AD1635" t="inlineStr">
        <is>
          <t>Ghasemi, E; Ebrahimi, M; Ebrahimie, E</t>
        </is>
      </c>
      <c r="AF1635" t="inlineStr">
        <is>
          <t>Hybrid OA (Springer)</t>
        </is>
      </c>
      <c r="AH1635" t="inlineStr">
        <is>
          <t>Not assessed</t>
        </is>
      </c>
      <c r="AI1635" t="inlineStr">
        <is>
          <t>Not reported</t>
        </is>
      </c>
      <c r="AJ1635" t="inlineStr">
        <is>
          <t>Not reported</t>
        </is>
      </c>
      <c r="AK1635" t="inlineStr">
        <is>
          <t>Not reported</t>
        </is>
      </c>
      <c r="AL1635" t="inlineStr">
        <is>
          <t>Not reported</t>
        </is>
      </c>
      <c r="AM1635" t="inlineStr">
        <is>
          <t>Not reported</t>
        </is>
      </c>
      <c r="AN1635" t="inlineStr">
        <is>
          <t>Not reported</t>
        </is>
      </c>
      <c r="AO1635" t="inlineStr">
        <is>
          <t>Not reviewed</t>
        </is>
      </c>
      <c r="AP1635" t="inlineStr">
        <is>
          <t>Not reported</t>
        </is>
      </c>
      <c r="AQ1635" t="inlineStr">
        <is>
          <t>Not reported</t>
        </is>
      </c>
      <c r="AR1635" t="inlineStr">
        <is>
          <t>Not reported</t>
        </is>
      </c>
      <c r="AS1635" t="inlineStr">
        <is>
          <t>See abstract</t>
        </is>
      </c>
      <c r="AT1635" t="inlineStr">
        <is>
          <t>Not reviewed</t>
        </is>
      </c>
      <c r="AU1635" t="inlineStr">
        <is>
          <t>Not reviewed</t>
        </is>
      </c>
      <c r="AV1635" t="inlineStr">
        <is>
          <t>Not reviewed</t>
        </is>
      </c>
      <c r="AW1635" t="inlineStr">
        <is>
          <t>Not reviewed</t>
        </is>
      </c>
      <c r="AX1635" t="inlineStr">
        <is>
          <t>Not reported</t>
        </is>
      </c>
      <c r="AY1635" t="inlineStr">
        <is>
          <t>Not reported</t>
        </is>
      </c>
      <c r="AZ1635" t="inlineStr">
        <is>
          <t>Not reported</t>
        </is>
      </c>
      <c r="BA1635" t="inlineStr">
        <is>
          <t>Not reported</t>
        </is>
      </c>
      <c r="BB1635" t="inlineStr">
        <is>
          <t>Not reported</t>
        </is>
      </c>
      <c r="BC1635" t="inlineStr">
        <is>
          <t>Not reported</t>
        </is>
      </c>
      <c r="BD1635" t="inlineStr">
        <is>
          <t>Not reported</t>
        </is>
      </c>
      <c r="BE1635" t="inlineStr">
        <is>
          <t>Not reported</t>
        </is>
      </c>
      <c r="BF1635" t="inlineStr">
        <is>
          <t>Not reported</t>
        </is>
      </c>
      <c r="BG1635" t="inlineStr">
        <is>
          <t>Not reviewed (not included)</t>
        </is>
      </c>
      <c r="BH1635" t="inlineStr">
        <is>
          <t>N/A</t>
        </is>
      </c>
      <c r="BI1635" t="inlineStr">
        <is>
          <t>Not reviewed</t>
        </is>
      </c>
      <c r="BJ1635" t="inlineStr">
        <is>
          <t>Not reviewed</t>
        </is>
      </c>
      <c r="BK1635" t="inlineStr">
        <is>
          <t>Not reviewed</t>
        </is>
      </c>
      <c r="BL1635" t="inlineStr">
        <is>
          <t>Not reviewed</t>
        </is>
      </c>
      <c r="BM1635" t="inlineStr">
        <is>
          <t>Not reviewed (not included)</t>
        </is>
      </c>
      <c r="BN1635" t="inlineStr">
        <is>
          <t>Not Selected for Final 95 (Pending Full Text Review) - Candidate paper not selected for final 95: Passed abstract screening but not included in final selec</t>
        </is>
      </c>
      <c r="BO1635" t="inlineStr">
        <is>
          <t>Abstract-level screening only</t>
        </is>
      </c>
      <c r="BP1635" t="inlineStr">
        <is>
          <t>Not reported</t>
        </is>
      </c>
    </row>
    <row r="1636">
      <c r="A1636" t="inlineStr">
        <is>
          <t>The Impact of Using ChatGPT on Improving Focus in Students with High Cognitive Functioning Attention Deficit Hyperactivity Disorder</t>
        </is>
      </c>
      <c r="B1636" t="n">
        <v>2025</v>
      </c>
      <c r="C1636" t="inlineStr">
        <is>
          <t>Not checked</t>
        </is>
      </c>
      <c r="D1636" t="inlineStr">
        <is>
          <t>Not checked</t>
        </is>
      </c>
      <c r="E1636" t="inlineStr">
        <is>
          <t>10.5812/ANS-154348</t>
        </is>
      </c>
      <c r="F1636" t="inlineStr">
        <is>
          <t>This article explores my personal experiences as a veterinary student diagnosed with attention deficit hyperactivity disorder(ADHD), focusing on how ChatGPT has figsignificantly helped me manage my symptoms and improve concentration,particularly during preparation for the IELTS exam. Despite my high cognitive abilities and early literacy, ADHD has posedchallenges in sustaining focus during intensive study periods. As a high-functioning individual with ADHD, incorporatingChatGPT into my study routine has been instrumental in enhancing both focus and productivity. This study underscores thepositive impact of ChatGPT as a digital tool for improving concentration and managing ADHD symptoms, demonstrating itspotential as an effective supplement to traditional interventions.</t>
        </is>
      </c>
      <c r="G1636" t="inlineStr">
        <is>
          <t>Unimodal</t>
        </is>
      </c>
      <c r="H1636" t="inlineStr">
        <is>
          <t>See abstract</t>
        </is>
      </c>
      <c r="I1636" t="inlineStr">
        <is>
          <t>See abstract</t>
        </is>
      </c>
      <c r="J1636" t="inlineStr">
        <is>
          <t>See abstract (AI/ML)</t>
        </is>
      </c>
      <c r="K1636" t="inlineStr">
        <is>
          <t>See abstract</t>
        </is>
      </c>
      <c r="M1636" t="inlineStr">
        <is>
          <t>See abstract</t>
        </is>
      </c>
      <c r="N1636" t="inlineStr">
        <is>
          <t>See abstract</t>
        </is>
      </c>
      <c r="O1636" t="inlineStr">
        <is>
          <t>Not verified from abstract</t>
        </is>
      </c>
      <c r="P1636" t="inlineStr">
        <is>
          <t>See abstract</t>
        </is>
      </c>
      <c r="Q1636" t="inlineStr">
        <is>
          <t>See abstract</t>
        </is>
      </c>
      <c r="R1636" t="inlineStr">
        <is>
          <t>Not reviewed (not included)</t>
        </is>
      </c>
      <c r="S1636" t="inlineStr">
        <is>
          <t>Not reviewed (not included)</t>
        </is>
      </c>
      <c r="T1636" t="inlineStr">
        <is>
          <t>Abstract screening only. No AI/ML Methods</t>
        </is>
      </c>
      <c r="U1636" t="inlineStr">
        <is>
          <t>EXCLUDE</t>
        </is>
      </c>
      <c r="V1636" t="inlineStr">
        <is>
          <t>E1-No AI/ML/DL: Abstract and title do not describe application of AI, ML, or DL methods</t>
        </is>
      </c>
      <c r="W1636" t="inlineStr">
        <is>
          <t>Excluded: No AI/ML Methods</t>
        </is>
      </c>
      <c r="X1636" t="inlineStr">
        <is>
          <t>Not assessed from abstract</t>
        </is>
      </c>
      <c r="Y1636">
        <f>HYPERLINK("https%3A%2F%2Fwww.webofscience.com%2Fwos%2Fwoscc%2Ffull-record%2FWOS:001379451800003","View Full Record in Web of Science")</f>
        <v/>
      </c>
      <c r="Z1636" t="inlineStr">
        <is>
          <t>Not determined from abstract</t>
        </is>
      </c>
      <c r="AB1636" t="inlineStr">
        <is>
          <t>Not assessed (not included)</t>
        </is>
      </c>
      <c r="AC1636" t="inlineStr">
        <is>
          <t>Not assessed (not included)</t>
        </is>
      </c>
      <c r="AD1636" t="inlineStr">
        <is>
          <t>Medghalchi, N; Rad, AH; Mousavi, MZ</t>
        </is>
      </c>
      <c r="AF1636" t="inlineStr">
        <is>
          <t>Unknown - Verify via DOI</t>
        </is>
      </c>
      <c r="AH1636" t="inlineStr">
        <is>
          <t>Not assessed</t>
        </is>
      </c>
      <c r="AI1636" t="inlineStr">
        <is>
          <t>Not reported</t>
        </is>
      </c>
      <c r="AJ1636" t="inlineStr">
        <is>
          <t>Not reported</t>
        </is>
      </c>
      <c r="AK1636" t="inlineStr">
        <is>
          <t>Not reported</t>
        </is>
      </c>
      <c r="AL1636" t="inlineStr">
        <is>
          <t>Not reported</t>
        </is>
      </c>
      <c r="AM1636" t="inlineStr">
        <is>
          <t>Not reported</t>
        </is>
      </c>
      <c r="AN1636" t="inlineStr">
        <is>
          <t>Not reported</t>
        </is>
      </c>
      <c r="AO1636" t="inlineStr">
        <is>
          <t>Not reviewed</t>
        </is>
      </c>
      <c r="AP1636" t="inlineStr">
        <is>
          <t>Not reported</t>
        </is>
      </c>
      <c r="AQ1636" t="inlineStr">
        <is>
          <t>Not reported</t>
        </is>
      </c>
      <c r="AR1636" t="inlineStr">
        <is>
          <t>Not reported</t>
        </is>
      </c>
      <c r="AS1636" t="inlineStr">
        <is>
          <t>See abstract</t>
        </is>
      </c>
      <c r="AT1636" t="inlineStr">
        <is>
          <t>Not reviewed</t>
        </is>
      </c>
      <c r="AU1636" t="inlineStr">
        <is>
          <t>Not reviewed</t>
        </is>
      </c>
      <c r="AV1636" t="inlineStr">
        <is>
          <t>Not reviewed</t>
        </is>
      </c>
      <c r="AW1636" t="inlineStr">
        <is>
          <t>Not reviewed</t>
        </is>
      </c>
      <c r="AX1636" t="inlineStr">
        <is>
          <t>Not reported</t>
        </is>
      </c>
      <c r="AY1636" t="inlineStr">
        <is>
          <t>Not reported</t>
        </is>
      </c>
      <c r="AZ1636" t="inlineStr">
        <is>
          <t>Not reported</t>
        </is>
      </c>
      <c r="BA1636" t="inlineStr">
        <is>
          <t>Not reported</t>
        </is>
      </c>
      <c r="BB1636" t="inlineStr">
        <is>
          <t>Not reported</t>
        </is>
      </c>
      <c r="BC1636" t="inlineStr">
        <is>
          <t>Not reported</t>
        </is>
      </c>
      <c r="BD1636" t="inlineStr">
        <is>
          <t>Not reported</t>
        </is>
      </c>
      <c r="BE1636" t="inlineStr">
        <is>
          <t>Not reported</t>
        </is>
      </c>
      <c r="BF1636" t="inlineStr">
        <is>
          <t>Not reported</t>
        </is>
      </c>
      <c r="BG1636" t="inlineStr">
        <is>
          <t>Not reviewed (not included)</t>
        </is>
      </c>
      <c r="BH1636" t="inlineStr">
        <is>
          <t>N/A</t>
        </is>
      </c>
      <c r="BI1636" t="inlineStr">
        <is>
          <t>Not reviewed</t>
        </is>
      </c>
      <c r="BJ1636" t="inlineStr">
        <is>
          <t>Not reviewed</t>
        </is>
      </c>
      <c r="BK1636" t="inlineStr">
        <is>
          <t>Not reviewed</t>
        </is>
      </c>
      <c r="BL1636" t="inlineStr">
        <is>
          <t>Not reviewed</t>
        </is>
      </c>
      <c r="BM1636" t="inlineStr">
        <is>
          <t>Not reviewed (not included)</t>
        </is>
      </c>
      <c r="BN1636" t="inlineStr">
        <is>
          <t>No AI/ML Methods - E1-No AI/ML/DL: Abstract and title do not describe application of AI, ML, or DL methods</t>
        </is>
      </c>
      <c r="BO1636" t="inlineStr">
        <is>
          <t>Abstract-level screening only</t>
        </is>
      </c>
      <c r="BP1636" t="inlineStr">
        <is>
          <t>Not reported</t>
        </is>
      </c>
    </row>
    <row r="1637">
      <c r="A1637" t="inlineStr">
        <is>
          <t>Interpretable machine learning approaches for children's ADHD detection using clinical assessment data: an online web application deployment</t>
        </is>
      </c>
      <c r="B1637" t="n">
        <v>2025</v>
      </c>
      <c r="C1637" t="inlineStr">
        <is>
          <t>Not checked</t>
        </is>
      </c>
      <c r="D1637" t="inlineStr">
        <is>
          <t>Not checked</t>
        </is>
      </c>
      <c r="E1637" t="inlineStr">
        <is>
          <t>10.1186/S12888-025-06573-1</t>
        </is>
      </c>
      <c r="F1637" t="inlineStr">
        <is>
          <t>BackgroundAttention-deficit/hyperactivity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data.MethodsThis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input.ResultsThe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decisions.ConclusionsOur findings highlight the potential of using machine learning and clinical assessment scales to support the diagnosis and subtype identification of ADHD in children, offering a practical solution for improving diagnostic a</t>
        </is>
      </c>
      <c r="G1637" t="inlineStr">
        <is>
          <t>Unimodal</t>
        </is>
      </c>
      <c r="H1637" t="inlineStr">
        <is>
          <t>See abstract</t>
        </is>
      </c>
      <c r="I1637" t="inlineStr">
        <is>
          <t>See abstract</t>
        </is>
      </c>
      <c r="J1637" t="inlineStr">
        <is>
          <t>See abstract (AI/ML)</t>
        </is>
      </c>
      <c r="K1637" t="inlineStr">
        <is>
          <t>See abstract</t>
        </is>
      </c>
      <c r="M1637" t="inlineStr">
        <is>
          <t>See abstract</t>
        </is>
      </c>
      <c r="N1637" t="inlineStr">
        <is>
          <t>See abstract</t>
        </is>
      </c>
      <c r="O1637" t="inlineStr">
        <is>
          <t>Not verified from abstract</t>
        </is>
      </c>
      <c r="P1637" t="inlineStr">
        <is>
          <t>See abstract</t>
        </is>
      </c>
      <c r="Q1637" t="inlineStr">
        <is>
          <t>See abstract</t>
        </is>
      </c>
      <c r="R1637" t="inlineStr">
        <is>
          <t>Not reviewed (not included)</t>
        </is>
      </c>
      <c r="S1637" t="inlineStr">
        <is>
          <t>Not reviewed (not included)</t>
        </is>
      </c>
      <c r="T1637" t="inlineStr">
        <is>
          <t>Abstract screening only. Not Selected for Final 95 (Pending Full Text Review)</t>
        </is>
      </c>
      <c r="U1637" t="inlineStr">
        <is>
          <t>EXCLUDE</t>
        </is>
      </c>
      <c r="V163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7" t="inlineStr">
        <is>
          <t>Excluded: Other Criterion</t>
        </is>
      </c>
      <c r="X1637" t="inlineStr">
        <is>
          <t>Not assessed from abstract</t>
        </is>
      </c>
      <c r="Y1637">
        <f>HYPERLINK("https%3A%2F%2Fwww.webofscience.com%2Fwos%2Fwoscc%2Ffull-record%2FWOS:001423567500005","View Full Record in Web of Science")</f>
        <v/>
      </c>
      <c r="Z1637" t="inlineStr">
        <is>
          <t>Not determined from abstract</t>
        </is>
      </c>
      <c r="AB1637" t="inlineStr">
        <is>
          <t>Not assessed (not included)</t>
        </is>
      </c>
      <c r="AC1637" t="inlineStr">
        <is>
          <t>Not assessed (not included)</t>
        </is>
      </c>
      <c r="AD1637" t="inlineStr">
        <is>
          <t>Qin, H; Zhang, LL; Wang, JH; Yan, WH; Wang, X; Qu, X; Peng, N; Wang, L</t>
        </is>
      </c>
      <c r="AF1637" t="inlineStr">
        <is>
          <t>Gold OA (BioMedCentral)</t>
        </is>
      </c>
      <c r="AH1637" t="inlineStr">
        <is>
          <t>Not assessed</t>
        </is>
      </c>
      <c r="AI1637" t="inlineStr">
        <is>
          <t>Not reported</t>
        </is>
      </c>
      <c r="AJ1637" t="inlineStr">
        <is>
          <t>Not reported</t>
        </is>
      </c>
      <c r="AK1637" t="inlineStr">
        <is>
          <t>Not reported</t>
        </is>
      </c>
      <c r="AL1637" t="inlineStr">
        <is>
          <t>Not reported</t>
        </is>
      </c>
      <c r="AM1637" t="inlineStr">
        <is>
          <t>Not reported</t>
        </is>
      </c>
      <c r="AN1637" t="inlineStr">
        <is>
          <t>Not reported</t>
        </is>
      </c>
      <c r="AO1637" t="inlineStr">
        <is>
          <t>Not reviewed</t>
        </is>
      </c>
      <c r="AP1637" t="inlineStr">
        <is>
          <t>Not reported</t>
        </is>
      </c>
      <c r="AQ1637" t="inlineStr">
        <is>
          <t>Not reported</t>
        </is>
      </c>
      <c r="AR1637" t="inlineStr">
        <is>
          <t>Not reported</t>
        </is>
      </c>
      <c r="AS1637" t="inlineStr">
        <is>
          <t>See abstract</t>
        </is>
      </c>
      <c r="AT1637" t="inlineStr">
        <is>
          <t>Not reviewed</t>
        </is>
      </c>
      <c r="AU1637" t="inlineStr">
        <is>
          <t>Not reviewed</t>
        </is>
      </c>
      <c r="AV1637" t="inlineStr">
        <is>
          <t>Not reviewed</t>
        </is>
      </c>
      <c r="AW1637" t="inlineStr">
        <is>
          <t>Not reviewed</t>
        </is>
      </c>
      <c r="AX1637" t="inlineStr">
        <is>
          <t>Not reported</t>
        </is>
      </c>
      <c r="AY1637" t="inlineStr">
        <is>
          <t>Not reported</t>
        </is>
      </c>
      <c r="AZ1637" t="inlineStr">
        <is>
          <t>Not reported</t>
        </is>
      </c>
      <c r="BA1637" t="inlineStr">
        <is>
          <t>Not reported</t>
        </is>
      </c>
      <c r="BB1637" t="inlineStr">
        <is>
          <t>Not reported</t>
        </is>
      </c>
      <c r="BC1637" t="inlineStr">
        <is>
          <t>Not reported</t>
        </is>
      </c>
      <c r="BD1637" t="inlineStr">
        <is>
          <t>Not reported</t>
        </is>
      </c>
      <c r="BE1637" t="inlineStr">
        <is>
          <t>Not reported</t>
        </is>
      </c>
      <c r="BF1637" t="inlineStr">
        <is>
          <t>Not reported</t>
        </is>
      </c>
      <c r="BG1637" t="inlineStr">
        <is>
          <t>Not reviewed (not included)</t>
        </is>
      </c>
      <c r="BH1637" t="inlineStr">
        <is>
          <t>N/A</t>
        </is>
      </c>
      <c r="BI1637" t="inlineStr">
        <is>
          <t>Not reviewed</t>
        </is>
      </c>
      <c r="BJ1637" t="inlineStr">
        <is>
          <t>Not reviewed</t>
        </is>
      </c>
      <c r="BK1637" t="inlineStr">
        <is>
          <t>Not reviewed</t>
        </is>
      </c>
      <c r="BL1637" t="inlineStr">
        <is>
          <t>Not reviewed</t>
        </is>
      </c>
      <c r="BM1637" t="inlineStr">
        <is>
          <t>Not reviewed (not included)</t>
        </is>
      </c>
      <c r="BN1637" t="inlineStr">
        <is>
          <t>Not Selected for Final 95 (Pending Full Text Review) - Candidate paper not selected for final 95: Passed abstract screening but not included in final selec</t>
        </is>
      </c>
      <c r="BO1637" t="inlineStr">
        <is>
          <t>Abstract-level screening only</t>
        </is>
      </c>
      <c r="BP1637" t="inlineStr">
        <is>
          <t>Not reported</t>
        </is>
      </c>
    </row>
    <row r="1638">
      <c r="A1638" t="inlineStr">
        <is>
          <t>Artificial intelligence in ADHD: a global perspective on research hotspots, trends and clinical applications</t>
        </is>
      </c>
      <c r="B1638" t="n">
        <v>2025</v>
      </c>
      <c r="C1638" t="inlineStr">
        <is>
          <t>Not checked</t>
        </is>
      </c>
      <c r="D1638" t="inlineStr">
        <is>
          <t>Not checked</t>
        </is>
      </c>
      <c r="E1638" t="inlineStr">
        <is>
          <t>10.3389/FNHUM.2025.1577585</t>
        </is>
      </c>
      <c r="F1638" t="inlineStr">
        <is>
          <t>Background Artificial Intelligence (AI), has garnered attention in research on attention deficit hyperactivity disorder (ADHD). In the future, AI may have clinical applications in ADHD, particularly in facilitating the objective diagnosis and classification of ADHD. This study aimed to comprehensively analyze the current status and research frontiers of AI applications in ADHD, identifying hotspots and trends to guide future research directions and promote clinical advancements in this field. Methods Articles in the field of AI applications in ADHD were from the Web of Science Core Collection (WoSCC) database. Analysis was conducted using CiteSpace 6.3.R.1. Additionally, high-impact articles were analyzed. Results A total of 342 articles from 50 countries and regions were included. The United States led with 103 articles, having the highest H-index of 21, followed by China with 69 articles, and England with 34 articles. The State University of New York System produced the most articles (11), and Frontiers in Psychiatry had the most articles (12). Burst keywords in 2022-2024 included diagnosis, network, attention deficit hyperactivity disorder and artificial intelligence. Conclusion AI technologies have become a prominent topic in ADHD research, with the United States, China, and England leading in articles and influence. The State University of New York System was the most influential institution, while Frontiers in Psychiatry stood out as the key journal. Utilizing networks and other AI technologies for diagnosing ADHD represents current hotspots and future trends, potentially offering objective indicators for ADHD.</t>
        </is>
      </c>
      <c r="G1638" t="inlineStr">
        <is>
          <t>Unimodal</t>
        </is>
      </c>
      <c r="H1638" t="inlineStr">
        <is>
          <t>See abstract</t>
        </is>
      </c>
      <c r="I1638" t="inlineStr">
        <is>
          <t>See abstract</t>
        </is>
      </c>
      <c r="J1638" t="inlineStr">
        <is>
          <t>See abstract (AI/ML)</t>
        </is>
      </c>
      <c r="K1638" t="inlineStr">
        <is>
          <t>See abstract</t>
        </is>
      </c>
      <c r="M1638" t="inlineStr">
        <is>
          <t>See abstract</t>
        </is>
      </c>
      <c r="N1638" t="inlineStr">
        <is>
          <t>See abstract</t>
        </is>
      </c>
      <c r="O1638" t="inlineStr">
        <is>
          <t>Not verified from abstract</t>
        </is>
      </c>
      <c r="P1638" t="inlineStr">
        <is>
          <t>See abstract</t>
        </is>
      </c>
      <c r="Q1638" t="inlineStr">
        <is>
          <t>See abstract</t>
        </is>
      </c>
      <c r="R1638" t="inlineStr">
        <is>
          <t>Not reviewed (not included)</t>
        </is>
      </c>
      <c r="S1638" t="inlineStr">
        <is>
          <t>Not reviewed (not included)</t>
        </is>
      </c>
      <c r="T1638" t="inlineStr">
        <is>
          <t>Abstract screening only. Not Selected for Final 95 (Pending Full Text Review)</t>
        </is>
      </c>
      <c r="U1638" t="inlineStr">
        <is>
          <t>EXCLUDE</t>
        </is>
      </c>
      <c r="V163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8" t="inlineStr">
        <is>
          <t>Excluded: Other Criterion</t>
        </is>
      </c>
      <c r="X1638" t="inlineStr">
        <is>
          <t>Not assessed from abstract</t>
        </is>
      </c>
      <c r="Y1638">
        <f>HYPERLINK("https%3A%2F%2Fwww.webofscience.com%2Fwos%2Fwoscc%2Ffull-record%2FWOS:001473650200001","View Full Record in Web of Science")</f>
        <v/>
      </c>
      <c r="Z1638" t="inlineStr">
        <is>
          <t>Not determined from abstract</t>
        </is>
      </c>
      <c r="AB1638" t="inlineStr">
        <is>
          <t>Not assessed (not included)</t>
        </is>
      </c>
      <c r="AC1638" t="inlineStr">
        <is>
          <t>Not assessed (not included)</t>
        </is>
      </c>
      <c r="AD1638" t="inlineStr">
        <is>
          <t>Wang, XF; Jia, QF; Liang, LY; Zhou, WW; Yang, WH; Mu, JF</t>
        </is>
      </c>
      <c r="AF1638" t="inlineStr">
        <is>
          <t>Gold OA (Frontiers)</t>
        </is>
      </c>
      <c r="AH1638" t="inlineStr">
        <is>
          <t>Not assessed</t>
        </is>
      </c>
      <c r="AI1638" t="inlineStr">
        <is>
          <t>Not reported</t>
        </is>
      </c>
      <c r="AJ1638" t="inlineStr">
        <is>
          <t>Not reported</t>
        </is>
      </c>
      <c r="AK1638" t="inlineStr">
        <is>
          <t>Not reported</t>
        </is>
      </c>
      <c r="AL1638" t="inlineStr">
        <is>
          <t>Not reported</t>
        </is>
      </c>
      <c r="AM1638" t="inlineStr">
        <is>
          <t>Not reported</t>
        </is>
      </c>
      <c r="AN1638" t="inlineStr">
        <is>
          <t>Not reported</t>
        </is>
      </c>
      <c r="AO1638" t="inlineStr">
        <is>
          <t>Not reviewed</t>
        </is>
      </c>
      <c r="AP1638" t="inlineStr">
        <is>
          <t>Not reported</t>
        </is>
      </c>
      <c r="AQ1638" t="inlineStr">
        <is>
          <t>Not reported</t>
        </is>
      </c>
      <c r="AR1638" t="inlineStr">
        <is>
          <t>Not reported</t>
        </is>
      </c>
      <c r="AS1638" t="inlineStr">
        <is>
          <t>See abstract</t>
        </is>
      </c>
      <c r="AT1638" t="inlineStr">
        <is>
          <t>Not reviewed</t>
        </is>
      </c>
      <c r="AU1638" t="inlineStr">
        <is>
          <t>Not reviewed</t>
        </is>
      </c>
      <c r="AV1638" t="inlineStr">
        <is>
          <t>Not reviewed</t>
        </is>
      </c>
      <c r="AW1638" t="inlineStr">
        <is>
          <t>Not reviewed</t>
        </is>
      </c>
      <c r="AX1638" t="inlineStr">
        <is>
          <t>Not reported</t>
        </is>
      </c>
      <c r="AY1638" t="inlineStr">
        <is>
          <t>Not reported</t>
        </is>
      </c>
      <c r="AZ1638" t="inlineStr">
        <is>
          <t>Not reported</t>
        </is>
      </c>
      <c r="BA1638" t="inlineStr">
        <is>
          <t>Not reported</t>
        </is>
      </c>
      <c r="BB1638" t="inlineStr">
        <is>
          <t>Not reported</t>
        </is>
      </c>
      <c r="BC1638" t="inlineStr">
        <is>
          <t>Not reported</t>
        </is>
      </c>
      <c r="BD1638" t="inlineStr">
        <is>
          <t>Not reported</t>
        </is>
      </c>
      <c r="BE1638" t="inlineStr">
        <is>
          <t>Not reported</t>
        </is>
      </c>
      <c r="BF1638" t="inlineStr">
        <is>
          <t>Not reported</t>
        </is>
      </c>
      <c r="BG1638" t="inlineStr">
        <is>
          <t>Not reviewed (not included)</t>
        </is>
      </c>
      <c r="BH1638" t="inlineStr">
        <is>
          <t>N/A</t>
        </is>
      </c>
      <c r="BI1638" t="inlineStr">
        <is>
          <t>Not reviewed</t>
        </is>
      </c>
      <c r="BJ1638" t="inlineStr">
        <is>
          <t>Not reviewed</t>
        </is>
      </c>
      <c r="BK1638" t="inlineStr">
        <is>
          <t>Not reviewed</t>
        </is>
      </c>
      <c r="BL1638" t="inlineStr">
        <is>
          <t>Not reviewed</t>
        </is>
      </c>
      <c r="BM1638" t="inlineStr">
        <is>
          <t>Not reviewed (not included)</t>
        </is>
      </c>
      <c r="BN1638" t="inlineStr">
        <is>
          <t>Not Selected for Final 95 (Pending Full Text Review) - Candidate paper not selected for final 95: Passed abstract screening but not included in final selec</t>
        </is>
      </c>
      <c r="BO1638" t="inlineStr">
        <is>
          <t>Abstract-level screening only</t>
        </is>
      </c>
      <c r="BP1638" t="inlineStr">
        <is>
          <t>Not reported</t>
        </is>
      </c>
    </row>
    <row r="1639">
      <c r="A1639" t="inlineStr">
        <is>
          <t>Electroencephalogram (EEG) Based Prediction of Attention Deficit Hyperactivity Disorder (ADHD) Using Machine Learning</t>
        </is>
      </c>
      <c r="B1639" t="n">
        <v>2025</v>
      </c>
      <c r="C1639" t="inlineStr">
        <is>
          <t>Not checked</t>
        </is>
      </c>
      <c r="D1639" t="inlineStr">
        <is>
          <t>Not checked</t>
        </is>
      </c>
      <c r="E1639" t="inlineStr">
        <is>
          <t>10.2147/NDT.S509094</t>
        </is>
      </c>
      <c r="F1639" t="inlineStr">
        <is>
          <t>Objective: Attention Deficit Hyperactivity Disorder (ADHD) is a neurodevelopmental condition with challenges in timely and accurate diagnosis. This study evaluates the effectiveness of combining electroencephalogram (EEG) data with machine learning techniques to enhance ADHD diagnostic accuracy. Methods: A total of 168 participants, comprising 107 ADHD and 61 neurotypical (NT) individuals, were assessed using the Kiddie Schedule for Affective Disorders and Schizophrenia Present and Lifetime Version Korean Version (K-SADS-PL-K). EEG data from 19 channels were analyzed across five frequency bands: delta (1-4 hz), theta (4-8 hz), alpha (8-12 hz), beta (12-30 hz), and gamma (30-51 hz). The Extreme Gradient Boosting (XGBoost) classifier was employed for classification, and Leave-One-Subject-Out (LOSO) cross-validation was used to ensure model robustness. Results: Data augmentation through 30-second segmentations generated 2434 EEG segments for ADHD and 1060 for NT. The XGBoost model achieved a test accuracy of 90.81% and an F1-score of 0.9347. Feature importance analysis using SHAP (SHapley Additive exPlanations) values identified middle beta frequency features, particularly from the O1 electrode site, as significant contributors to classification. Conclusion: EEG-based machine learning models, such as the XGBoost classifier, show potential as non-invasive tools for ADHD diagnosis, offering high accuracy and interpretability. The novelty of this approach lies in combining SHAP analysis with data augmentation techniques and LOSO cross-validation, ensuring both explainability and robust generalizability. Future research with larger datasets and diverse populations is recommended to validate findings and explore clinical applications.</t>
        </is>
      </c>
      <c r="G1639" t="inlineStr">
        <is>
          <t>Unimodal</t>
        </is>
      </c>
      <c r="H1639" t="inlineStr">
        <is>
          <t>See abstract</t>
        </is>
      </c>
      <c r="I1639" t="inlineStr">
        <is>
          <t>See abstract</t>
        </is>
      </c>
      <c r="J1639" t="inlineStr">
        <is>
          <t>See abstract (AI/ML)</t>
        </is>
      </c>
      <c r="K1639" t="inlineStr">
        <is>
          <t>See abstract</t>
        </is>
      </c>
      <c r="L1639" t="n">
        <v>168</v>
      </c>
      <c r="M1639" t="inlineStr">
        <is>
          <t>See abstract</t>
        </is>
      </c>
      <c r="N1639" t="inlineStr">
        <is>
          <t>N≈168; details in abstract</t>
        </is>
      </c>
      <c r="O1639" t="inlineStr">
        <is>
          <t>Extracted from abstract: N≈168</t>
        </is>
      </c>
      <c r="P1639" t="inlineStr">
        <is>
          <t>See abstract</t>
        </is>
      </c>
      <c r="Q1639" t="inlineStr">
        <is>
          <t>See abstract</t>
        </is>
      </c>
      <c r="R1639" t="inlineStr">
        <is>
          <t>Not reviewed (not included)</t>
        </is>
      </c>
      <c r="S1639" t="inlineStr">
        <is>
          <t>Not reviewed (not included)</t>
        </is>
      </c>
      <c r="T1639" t="inlineStr">
        <is>
          <t>Abstract screening only. Not Selected for Final 95 (Pending Full Text Review)</t>
        </is>
      </c>
      <c r="U1639" t="inlineStr">
        <is>
          <t>EXCLUDE</t>
        </is>
      </c>
      <c r="V16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39" t="inlineStr">
        <is>
          <t>Excluded: Other Criterion</t>
        </is>
      </c>
      <c r="X1639" t="inlineStr">
        <is>
          <t>Not assessed from abstract</t>
        </is>
      </c>
      <c r="Y1639">
        <f>HYPERLINK("https%3A%2F%2Fwww.webofscience.com%2Fwos%2Fwoscc%2Ffull-record%2FWOS:001424230500001","View Full Record in Web of Science")</f>
        <v/>
      </c>
      <c r="Z1639" t="inlineStr">
        <is>
          <t>Not determined from abstract</t>
        </is>
      </c>
      <c r="AB1639" t="inlineStr">
        <is>
          <t>Not assessed (not included)</t>
        </is>
      </c>
      <c r="AC1639" t="inlineStr">
        <is>
          <t>Not assessed (not included)</t>
        </is>
      </c>
      <c r="AD1639" t="inlineStr">
        <is>
          <t>Kim, JW; Kim, BN; Kim, JI; Yang, CM; Kwon, J</t>
        </is>
      </c>
      <c r="AF1639" t="inlineStr">
        <is>
          <t>Unknown - Verify via DOI</t>
        </is>
      </c>
      <c r="AH1639" t="inlineStr">
        <is>
          <t>Not assessed</t>
        </is>
      </c>
      <c r="AI1639" t="n">
        <v>107</v>
      </c>
      <c r="AJ1639" t="n">
        <v>61</v>
      </c>
      <c r="AK1639" t="inlineStr">
        <is>
          <t>Not reported</t>
        </is>
      </c>
      <c r="AL1639" t="inlineStr">
        <is>
          <t>Not reported</t>
        </is>
      </c>
      <c r="AM1639" t="inlineStr">
        <is>
          <t>Not reported</t>
        </is>
      </c>
      <c r="AN1639" t="inlineStr">
        <is>
          <t>Not reported</t>
        </is>
      </c>
      <c r="AO1639" t="inlineStr">
        <is>
          <t>Not reviewed</t>
        </is>
      </c>
      <c r="AP1639" t="inlineStr">
        <is>
          <t>Not reported</t>
        </is>
      </c>
      <c r="AQ1639" t="inlineStr">
        <is>
          <t>Not reported</t>
        </is>
      </c>
      <c r="AR1639" t="inlineStr">
        <is>
          <t>Not reported</t>
        </is>
      </c>
      <c r="AS1639" t="inlineStr">
        <is>
          <t>See abstract</t>
        </is>
      </c>
      <c r="AT1639" t="inlineStr">
        <is>
          <t>Not reviewed</t>
        </is>
      </c>
      <c r="AU1639" t="inlineStr">
        <is>
          <t>Not reviewed</t>
        </is>
      </c>
      <c r="AV1639" t="inlineStr">
        <is>
          <t>Not reviewed</t>
        </is>
      </c>
      <c r="AW1639" t="inlineStr">
        <is>
          <t>Not reviewed</t>
        </is>
      </c>
      <c r="AX1639" t="inlineStr">
        <is>
          <t>Not reported</t>
        </is>
      </c>
      <c r="AY1639" t="inlineStr">
        <is>
          <t>Not reported</t>
        </is>
      </c>
      <c r="AZ1639" t="inlineStr">
        <is>
          <t>Not reported</t>
        </is>
      </c>
      <c r="BA1639" t="inlineStr">
        <is>
          <t>Not reported</t>
        </is>
      </c>
      <c r="BB1639" t="inlineStr">
        <is>
          <t>Not reported</t>
        </is>
      </c>
      <c r="BC1639" t="inlineStr">
        <is>
          <t>Not reported</t>
        </is>
      </c>
      <c r="BD1639" t="inlineStr">
        <is>
          <t>Not reported</t>
        </is>
      </c>
      <c r="BE1639" t="inlineStr">
        <is>
          <t>Not reported</t>
        </is>
      </c>
      <c r="BF1639" t="inlineStr">
        <is>
          <t>Not reported</t>
        </is>
      </c>
      <c r="BG1639" t="inlineStr">
        <is>
          <t>Not reviewed (not included)</t>
        </is>
      </c>
      <c r="BH1639" t="inlineStr">
        <is>
          <t>N/A</t>
        </is>
      </c>
      <c r="BI1639" t="inlineStr">
        <is>
          <t>Not reviewed</t>
        </is>
      </c>
      <c r="BJ1639" t="inlineStr">
        <is>
          <t>Not reviewed</t>
        </is>
      </c>
      <c r="BK1639" t="inlineStr">
        <is>
          <t>Not reviewed</t>
        </is>
      </c>
      <c r="BL1639" t="inlineStr">
        <is>
          <t>Not reviewed</t>
        </is>
      </c>
      <c r="BM1639" t="inlineStr">
        <is>
          <t>Not reviewed (not included)</t>
        </is>
      </c>
      <c r="BN1639" t="inlineStr">
        <is>
          <t>Not Selected for Final 95 (Pending Full Text Review) - Candidate paper not selected for final 95: Passed abstract screening but not included in final selec</t>
        </is>
      </c>
      <c r="BO1639" t="inlineStr">
        <is>
          <t>Abstract-level screening only</t>
        </is>
      </c>
      <c r="BP1639" t="inlineStr">
        <is>
          <t>Not reported</t>
        </is>
      </c>
    </row>
    <row r="1640">
      <c r="A1640" t="inlineStr">
        <is>
          <t>Early prediction of ADHD symptoms from perinatal characteristics: A machine learning study</t>
        </is>
      </c>
      <c r="B1640" t="n">
        <v>2025</v>
      </c>
      <c r="C1640" t="inlineStr">
        <is>
          <t>Not checked</t>
        </is>
      </c>
      <c r="D1640" t="inlineStr">
        <is>
          <t>Not checked</t>
        </is>
      </c>
      <c r="E1640" t="inlineStr">
        <is>
          <t>10.1017/S0954579425100783</t>
        </is>
      </c>
      <c r="F1640" t="inlineStr">
        <is>
          <t>Early identification of risk for attention-deficit hyperactivity disorder (ADHD) symptoms can enable more timely interventions and improve long-term outcomes. While previous research has linked various maternal and perinatal factors to ADHD, few studies have examined these predictors collectively in a single comprehensive analysis. This study aimed to assess whether later ADHD symptoms can be predicted from information available at birth, specifically ethnicity, maternal metabolic markers, mental health, and socioeconomic status. It additionally aimed to identify the most influential predictors. Using data from the Born in Bradford (BiB) study, we applied multiple linear regression (LR) and machine learning techniques to predict ADHD symptoms as measured by the Hyperactivity/Inattention subscale of the Strengths and Difficulties Questionnaire (SDQ). A 10-fold cross-validated LR model explained 6.97% of the variance in SDQ scores. In the random forest model, infant male sex and maternal smoking during pregnancy emerged as the top predictors. These findings provide proof of principle for early identification of children at risk of ADHD. Future models may benefit from incorporating additional perinatal data to improve predictive accuracy.</t>
        </is>
      </c>
      <c r="G1640" t="inlineStr">
        <is>
          <t>Unimodal</t>
        </is>
      </c>
      <c r="H1640" t="inlineStr">
        <is>
          <t>See abstract</t>
        </is>
      </c>
      <c r="I1640" t="inlineStr">
        <is>
          <t>See abstract</t>
        </is>
      </c>
      <c r="J1640" t="inlineStr">
        <is>
          <t>See abstract (AI/ML)</t>
        </is>
      </c>
      <c r="K1640" t="inlineStr">
        <is>
          <t>See abstract</t>
        </is>
      </c>
      <c r="M1640" t="inlineStr">
        <is>
          <t>See abstract</t>
        </is>
      </c>
      <c r="N1640" t="inlineStr">
        <is>
          <t>See abstract</t>
        </is>
      </c>
      <c r="O1640" t="inlineStr">
        <is>
          <t>Not verified from abstract</t>
        </is>
      </c>
      <c r="P1640" t="inlineStr">
        <is>
          <t>See abstract</t>
        </is>
      </c>
      <c r="Q1640" t="inlineStr">
        <is>
          <t>See abstract</t>
        </is>
      </c>
      <c r="R1640" t="inlineStr">
        <is>
          <t>Not reviewed (not included)</t>
        </is>
      </c>
      <c r="S1640" t="inlineStr">
        <is>
          <t>Not reviewed (not included)</t>
        </is>
      </c>
      <c r="T1640" t="inlineStr">
        <is>
          <t>Abstract screening only. Not Selected for Final 95 (Pending Full Text Review)</t>
        </is>
      </c>
      <c r="U1640" t="inlineStr">
        <is>
          <t>EXCLUDE</t>
        </is>
      </c>
      <c r="V16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0" t="inlineStr">
        <is>
          <t>Excluded: Other Criterion</t>
        </is>
      </c>
      <c r="X1640" t="inlineStr">
        <is>
          <t>Not assessed from abstract</t>
        </is>
      </c>
      <c r="Y1640">
        <f>HYPERLINK("https%3A%2F%2Fwww.webofscience.com%2Fwos%2Fwoscc%2Ffull-record%2FWOS:001609853600001","View Full Record in Web of Science")</f>
        <v/>
      </c>
      <c r="Z1640" t="inlineStr">
        <is>
          <t>Not determined from abstract</t>
        </is>
      </c>
      <c r="AB1640" t="inlineStr">
        <is>
          <t>Not assessed (not included)</t>
        </is>
      </c>
      <c r="AC1640" t="inlineStr">
        <is>
          <t>Not assessed (not included)</t>
        </is>
      </c>
      <c r="AD1640" t="inlineStr">
        <is>
          <t>Ho, YL; Auyeung, B; Murray, A</t>
        </is>
      </c>
      <c r="AF1640" t="inlineStr">
        <is>
          <t>Hybrid OA (Springer)</t>
        </is>
      </c>
      <c r="AH1640" t="inlineStr">
        <is>
          <t>Not assessed</t>
        </is>
      </c>
      <c r="AI1640" t="inlineStr">
        <is>
          <t>Not reported</t>
        </is>
      </c>
      <c r="AJ1640" t="inlineStr">
        <is>
          <t>Not reported</t>
        </is>
      </c>
      <c r="AK1640" t="inlineStr">
        <is>
          <t>Not reported</t>
        </is>
      </c>
      <c r="AL1640" t="inlineStr">
        <is>
          <t>Not reported</t>
        </is>
      </c>
      <c r="AM1640" t="inlineStr">
        <is>
          <t>Not reported</t>
        </is>
      </c>
      <c r="AN1640" t="inlineStr">
        <is>
          <t>Not reported</t>
        </is>
      </c>
      <c r="AO1640" t="inlineStr">
        <is>
          <t>Not reviewed</t>
        </is>
      </c>
      <c r="AP1640" t="inlineStr">
        <is>
          <t>Not reported</t>
        </is>
      </c>
      <c r="AQ1640" t="inlineStr">
        <is>
          <t>Not reported</t>
        </is>
      </c>
      <c r="AR1640" t="inlineStr">
        <is>
          <t>Not reported</t>
        </is>
      </c>
      <c r="AS1640" t="inlineStr">
        <is>
          <t>See abstract</t>
        </is>
      </c>
      <c r="AT1640" t="inlineStr">
        <is>
          <t>Not reviewed</t>
        </is>
      </c>
      <c r="AU1640" t="inlineStr">
        <is>
          <t>Not reviewed</t>
        </is>
      </c>
      <c r="AV1640" t="inlineStr">
        <is>
          <t>Not reviewed</t>
        </is>
      </c>
      <c r="AW1640" t="inlineStr">
        <is>
          <t>Not reviewed</t>
        </is>
      </c>
      <c r="AX1640" t="inlineStr">
        <is>
          <t>Not reported</t>
        </is>
      </c>
      <c r="AY1640" t="inlineStr">
        <is>
          <t>Not reported</t>
        </is>
      </c>
      <c r="AZ1640" t="inlineStr">
        <is>
          <t>Not reported</t>
        </is>
      </c>
      <c r="BA1640" t="inlineStr">
        <is>
          <t>Not reported</t>
        </is>
      </c>
      <c r="BB1640" t="inlineStr">
        <is>
          <t>Not reported</t>
        </is>
      </c>
      <c r="BC1640" t="inlineStr">
        <is>
          <t>Not reported</t>
        </is>
      </c>
      <c r="BD1640" t="inlineStr">
        <is>
          <t>Not reported</t>
        </is>
      </c>
      <c r="BE1640" t="inlineStr">
        <is>
          <t>Not reported</t>
        </is>
      </c>
      <c r="BF1640" t="inlineStr">
        <is>
          <t>Not reported</t>
        </is>
      </c>
      <c r="BG1640" t="inlineStr">
        <is>
          <t>Not reviewed (not included)</t>
        </is>
      </c>
      <c r="BH1640" t="inlineStr">
        <is>
          <t>N/A</t>
        </is>
      </c>
      <c r="BI1640" t="inlineStr">
        <is>
          <t>Not reviewed</t>
        </is>
      </c>
      <c r="BJ1640" t="inlineStr">
        <is>
          <t>Not reviewed</t>
        </is>
      </c>
      <c r="BK1640" t="inlineStr">
        <is>
          <t>Not reviewed</t>
        </is>
      </c>
      <c r="BL1640" t="inlineStr">
        <is>
          <t>Not reviewed</t>
        </is>
      </c>
      <c r="BM1640" t="inlineStr">
        <is>
          <t>Not reviewed (not included)</t>
        </is>
      </c>
      <c r="BN1640" t="inlineStr">
        <is>
          <t>Not Selected for Final 95 (Pending Full Text Review) - Candidate paper not selected for final 95: Passed abstract screening but not included in final selec</t>
        </is>
      </c>
      <c r="BO1640" t="inlineStr">
        <is>
          <t>Abstract-level screening only</t>
        </is>
      </c>
      <c r="BP1640" t="inlineStr">
        <is>
          <t>Not reported</t>
        </is>
      </c>
    </row>
    <row r="1641">
      <c r="A1641" t="inlineStr">
        <is>
          <t>Predicting substance use disorder using long-term attention deficit hyperactivity disorder medication records in Truven</t>
        </is>
      </c>
      <c r="B1641" t="n">
        <v>2020</v>
      </c>
      <c r="C1641" t="inlineStr">
        <is>
          <t>Not checked</t>
        </is>
      </c>
      <c r="D1641" t="inlineStr">
        <is>
          <t>Not checked</t>
        </is>
      </c>
      <c r="E1641" t="inlineStr">
        <is>
          <t>10.1177/1460458219844075</t>
        </is>
      </c>
      <c r="F1641" t="inlineStr">
        <is>
          <t>About 20% of individuals with attention deficit hyperactivity disorder are first diagnosed during adolescence. While preclinical experiments suggest that adolescent-onset exposure to attention deficit hyperactivity disorder medication is an important factor in the development of substance use disorder phenotypes in adulthood, the long-term impact of attention deficit hyperactivity disorder medication initiated during adolescence has been largely unexplored in humans. Our analysis of 11,624 adolescent enrollees with attention deficit hyperactivity disorder in the Truven database indicates that temporal medication features, rather than stationary features, are the most important factors on the health consequences related to substance use disorder and attention deficit hyperactivity disorder medication initiation during adolescence.</t>
        </is>
      </c>
      <c r="G1641" t="inlineStr">
        <is>
          <t>Unimodal</t>
        </is>
      </c>
      <c r="H1641" t="inlineStr">
        <is>
          <t>See abstract</t>
        </is>
      </c>
      <c r="I1641" t="inlineStr">
        <is>
          <t>See abstract</t>
        </is>
      </c>
      <c r="J1641" t="inlineStr">
        <is>
          <t>See abstract (AI/ML)</t>
        </is>
      </c>
      <c r="K1641" t="inlineStr">
        <is>
          <t>See abstract</t>
        </is>
      </c>
      <c r="M1641" t="inlineStr">
        <is>
          <t>See abstract</t>
        </is>
      </c>
      <c r="N1641" t="inlineStr">
        <is>
          <t>See abstract</t>
        </is>
      </c>
      <c r="O1641" t="inlineStr">
        <is>
          <t>Not verified from abstract</t>
        </is>
      </c>
      <c r="P1641" t="inlineStr">
        <is>
          <t>See abstract</t>
        </is>
      </c>
      <c r="Q1641" t="inlineStr">
        <is>
          <t>See abstract</t>
        </is>
      </c>
      <c r="R1641" t="inlineStr">
        <is>
          <t>Not reviewed (not included)</t>
        </is>
      </c>
      <c r="S1641" t="inlineStr">
        <is>
          <t>Not reviewed (not included)</t>
        </is>
      </c>
      <c r="T1641" t="inlineStr">
        <is>
          <t>Abstract screening only. No AI/ML Methods</t>
        </is>
      </c>
      <c r="U1641" t="inlineStr">
        <is>
          <t>EXCLUDE</t>
        </is>
      </c>
      <c r="V1641" t="inlineStr">
        <is>
          <t>E1-No AI/ML/DL: Abstract and title do not describe application of AI, ML, or DL methods</t>
        </is>
      </c>
      <c r="W1641" t="inlineStr">
        <is>
          <t>Excluded: No AI/ML Methods</t>
        </is>
      </c>
      <c r="X1641" t="inlineStr">
        <is>
          <t>Not assessed from abstract</t>
        </is>
      </c>
      <c r="Y1641">
        <f>HYPERLINK("https%3A%2F%2Fwww.webofscience.com%2Fwos%2Fwoscc%2Ffull-record%2FWOS:000549435300006","View Full Record in Web of Science")</f>
        <v/>
      </c>
      <c r="Z1641" t="inlineStr">
        <is>
          <t>Not determined from abstract</t>
        </is>
      </c>
      <c r="AB1641" t="inlineStr">
        <is>
          <t>Not assessed (not included)</t>
        </is>
      </c>
      <c r="AC1641" t="inlineStr">
        <is>
          <t>Not assessed (not included)</t>
        </is>
      </c>
      <c r="AD1641" t="inlineStr">
        <is>
          <t>Fouladvand, S; Hankosky, ER; Bush, H; Chen, J; Dwoskin, LP; Freeman, PR; Henderson, DW; Kantak, K; Talbert, J; Tao, SQ; Zhang, GQ</t>
        </is>
      </c>
      <c r="AF1641" t="inlineStr">
        <is>
          <t>Unknown - Verify via DOI</t>
        </is>
      </c>
      <c r="AH1641" t="inlineStr">
        <is>
          <t>Not assessed</t>
        </is>
      </c>
      <c r="AI1641" t="inlineStr">
        <is>
          <t>Not reported</t>
        </is>
      </c>
      <c r="AJ1641" t="inlineStr">
        <is>
          <t>Not reported</t>
        </is>
      </c>
      <c r="AK1641" t="inlineStr">
        <is>
          <t>Not reported</t>
        </is>
      </c>
      <c r="AL1641" t="inlineStr">
        <is>
          <t>Not reported</t>
        </is>
      </c>
      <c r="AM1641" t="inlineStr">
        <is>
          <t>Not reported</t>
        </is>
      </c>
      <c r="AN1641" t="inlineStr">
        <is>
          <t>Not reported</t>
        </is>
      </c>
      <c r="AO1641" t="inlineStr">
        <is>
          <t>Not reviewed</t>
        </is>
      </c>
      <c r="AP1641" t="inlineStr">
        <is>
          <t>Not reported</t>
        </is>
      </c>
      <c r="AQ1641" t="inlineStr">
        <is>
          <t>Not reported</t>
        </is>
      </c>
      <c r="AR1641" t="inlineStr">
        <is>
          <t>Not reported</t>
        </is>
      </c>
      <c r="AS1641" t="inlineStr">
        <is>
          <t>See abstract</t>
        </is>
      </c>
      <c r="AT1641" t="inlineStr">
        <is>
          <t>Not reviewed</t>
        </is>
      </c>
      <c r="AU1641" t="inlineStr">
        <is>
          <t>Not reviewed</t>
        </is>
      </c>
      <c r="AV1641" t="inlineStr">
        <is>
          <t>Not reviewed</t>
        </is>
      </c>
      <c r="AW1641" t="inlineStr">
        <is>
          <t>Not reviewed</t>
        </is>
      </c>
      <c r="AX1641" t="inlineStr">
        <is>
          <t>Not reported</t>
        </is>
      </c>
      <c r="AY1641" t="inlineStr">
        <is>
          <t>Not reported</t>
        </is>
      </c>
      <c r="AZ1641" t="inlineStr">
        <is>
          <t>Not reported</t>
        </is>
      </c>
      <c r="BA1641" t="inlineStr">
        <is>
          <t>Not reported</t>
        </is>
      </c>
      <c r="BB1641" t="inlineStr">
        <is>
          <t>Not reported</t>
        </is>
      </c>
      <c r="BC1641" t="inlineStr">
        <is>
          <t>Not reported</t>
        </is>
      </c>
      <c r="BD1641" t="inlineStr">
        <is>
          <t>Not reported</t>
        </is>
      </c>
      <c r="BE1641" t="inlineStr">
        <is>
          <t>Not reported</t>
        </is>
      </c>
      <c r="BF1641" t="inlineStr">
        <is>
          <t>Not reported</t>
        </is>
      </c>
      <c r="BG1641" t="inlineStr">
        <is>
          <t>Not reviewed (not included)</t>
        </is>
      </c>
      <c r="BH1641" t="inlineStr">
        <is>
          <t>N/A</t>
        </is>
      </c>
      <c r="BI1641" t="inlineStr">
        <is>
          <t>Not reviewed</t>
        </is>
      </c>
      <c r="BJ1641" t="inlineStr">
        <is>
          <t>Not reviewed</t>
        </is>
      </c>
      <c r="BK1641" t="inlineStr">
        <is>
          <t>Not reviewed</t>
        </is>
      </c>
      <c r="BL1641" t="inlineStr">
        <is>
          <t>Not reviewed</t>
        </is>
      </c>
      <c r="BM1641" t="inlineStr">
        <is>
          <t>Not reviewed (not included)</t>
        </is>
      </c>
      <c r="BN1641" t="inlineStr">
        <is>
          <t>No AI/ML Methods - E1-No AI/ML/DL: Abstract and title do not describe application of AI, ML, or DL methods</t>
        </is>
      </c>
      <c r="BO1641" t="inlineStr">
        <is>
          <t>Abstract-level screening only</t>
        </is>
      </c>
      <c r="BP1641" t="inlineStr">
        <is>
          <t>Not reported</t>
        </is>
      </c>
    </row>
    <row r="1642">
      <c r="A1642" t="inlineStr">
        <is>
          <t>A Four-Step Method for the Development of an ADHD-VR Digital Game Diagnostic Tool Prototype for Children Using a DL Model</t>
        </is>
      </c>
      <c r="B1642" t="n">
        <v>2020</v>
      </c>
      <c r="C1642" t="inlineStr">
        <is>
          <t>Not checked</t>
        </is>
      </c>
      <c r="D1642" t="inlineStr">
        <is>
          <t>Not checked</t>
        </is>
      </c>
      <c r="E1642" t="inlineStr">
        <is>
          <t>10.3389/FPSYT.2020.00829</t>
        </is>
      </c>
      <c r="F1642" t="inlineStr">
        <is>
          <t>Attention-deficit/hyperactivity disorder (ADHD) is a common neurodevelopmental disorder among children resulting in disturbances in their daily functioning. Virtual reality (VR) and machine learning technologies, such as deep learning (DL) application, are promising diagnostic tools for ADHD in the near future because VR provides stimuli to replace real stimuli and recreate experiences with high realism. It also creates a playful virtual environment and reduces stress in children. The DL model is a subset of machine learning that can transform input and output data into diagnostic values using convolutional neural network systems. By using a sensitive and specific ADHD-VR diagnostic tool prototype for children with DL model, ADHD can be diagnosed more easily and accurately, especially in places with few mental health resources or where tele-consultation is possible. To date, several virtual reality-continuous performance test (VR-CPT) diagnostic tools have been developed for ADHD; however, they do not include a machine learning or deep learning application. A diagnostic tool development study needs a trustworthy and applicable study design and conduct to ensure the completeness and transparency of the report of the accuracy of the diagnostic tool. The proposed four-step method is a mixed-method research design that combines qualitative and quantitative approaches to reduce bias and collect essential information to ensure the trustworthiness and relevance of the study findings. Therefore, this study aimed to present a brief review of a ADHD-VR digital game diagnostic tool prototype with a DL model for children and the proposed four-step method for its development.</t>
        </is>
      </c>
      <c r="G1642" t="inlineStr">
        <is>
          <t>Unimodal</t>
        </is>
      </c>
      <c r="H1642" t="inlineStr">
        <is>
          <t>See abstract</t>
        </is>
      </c>
      <c r="I1642" t="inlineStr">
        <is>
          <t>See abstract</t>
        </is>
      </c>
      <c r="J1642" t="inlineStr">
        <is>
          <t>See abstract (AI/ML)</t>
        </is>
      </c>
      <c r="K1642" t="inlineStr">
        <is>
          <t>See abstract</t>
        </is>
      </c>
      <c r="M1642" t="inlineStr">
        <is>
          <t>See abstract</t>
        </is>
      </c>
      <c r="N1642" t="inlineStr">
        <is>
          <t>See abstract</t>
        </is>
      </c>
      <c r="O1642" t="inlineStr">
        <is>
          <t>Not verified from abstract</t>
        </is>
      </c>
      <c r="P1642" t="inlineStr">
        <is>
          <t>See abstract</t>
        </is>
      </c>
      <c r="Q1642" t="inlineStr">
        <is>
          <t>See abstract</t>
        </is>
      </c>
      <c r="R1642" t="inlineStr">
        <is>
          <t>Not reviewed (not included)</t>
        </is>
      </c>
      <c r="S1642" t="inlineStr">
        <is>
          <t>Not reviewed (not included)</t>
        </is>
      </c>
      <c r="T1642" t="inlineStr">
        <is>
          <t>Abstract screening only. Not Selected for Final 95 (Pending Full Text Review)</t>
        </is>
      </c>
      <c r="U1642" t="inlineStr">
        <is>
          <t>EXCLUDE</t>
        </is>
      </c>
      <c r="V16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2" t="inlineStr">
        <is>
          <t>Excluded: Other Criterion</t>
        </is>
      </c>
      <c r="X1642" t="inlineStr">
        <is>
          <t>Not assessed from abstract</t>
        </is>
      </c>
      <c r="Y1642">
        <f>HYPERLINK("https%3A%2F%2Fwww.webofscience.com%2Fwos%2Fwoscc%2Ffull-record%2FWOS:000567879100001","View Full Record in Web of Science")</f>
        <v/>
      </c>
      <c r="Z1642" t="inlineStr">
        <is>
          <t>Not determined from abstract</t>
        </is>
      </c>
      <c r="AB1642" t="inlineStr">
        <is>
          <t>Not assessed (not included)</t>
        </is>
      </c>
      <c r="AC1642" t="inlineStr">
        <is>
          <t>Not assessed (not included)</t>
        </is>
      </c>
      <c r="AD1642" t="inlineStr">
        <is>
          <t>Wiguna, T; Wigantara, NA; Ismail, RI; Kaligis, F; Minayati, K; Bahana, R; Dirgantoro, B</t>
        </is>
      </c>
      <c r="AF1642" t="inlineStr">
        <is>
          <t>Gold OA (Frontiers)</t>
        </is>
      </c>
      <c r="AH1642" t="inlineStr">
        <is>
          <t>Not assessed</t>
        </is>
      </c>
      <c r="AI1642" t="inlineStr">
        <is>
          <t>Not reported</t>
        </is>
      </c>
      <c r="AJ1642" t="inlineStr">
        <is>
          <t>Not reported</t>
        </is>
      </c>
      <c r="AK1642" t="inlineStr">
        <is>
          <t>Not reported</t>
        </is>
      </c>
      <c r="AL1642" t="inlineStr">
        <is>
          <t>Not reported</t>
        </is>
      </c>
      <c r="AM1642" t="inlineStr">
        <is>
          <t>Not reported</t>
        </is>
      </c>
      <c r="AN1642" t="inlineStr">
        <is>
          <t>Not reported</t>
        </is>
      </c>
      <c r="AO1642" t="inlineStr">
        <is>
          <t>Not reviewed</t>
        </is>
      </c>
      <c r="AP1642" t="inlineStr">
        <is>
          <t>Not reported</t>
        </is>
      </c>
      <c r="AQ1642" t="inlineStr">
        <is>
          <t>Not reported</t>
        </is>
      </c>
      <c r="AR1642" t="inlineStr">
        <is>
          <t>Not reported</t>
        </is>
      </c>
      <c r="AS1642" t="inlineStr">
        <is>
          <t>See abstract</t>
        </is>
      </c>
      <c r="AT1642" t="inlineStr">
        <is>
          <t>Not reviewed</t>
        </is>
      </c>
      <c r="AU1642" t="inlineStr">
        <is>
          <t>Not reviewed</t>
        </is>
      </c>
      <c r="AV1642" t="inlineStr">
        <is>
          <t>Not reviewed</t>
        </is>
      </c>
      <c r="AW1642" t="inlineStr">
        <is>
          <t>Not reviewed</t>
        </is>
      </c>
      <c r="AX1642" t="inlineStr">
        <is>
          <t>Not reported</t>
        </is>
      </c>
      <c r="AY1642" t="inlineStr">
        <is>
          <t>Not reported</t>
        </is>
      </c>
      <c r="AZ1642" t="inlineStr">
        <is>
          <t>Not reported</t>
        </is>
      </c>
      <c r="BA1642" t="inlineStr">
        <is>
          <t>Not reported</t>
        </is>
      </c>
      <c r="BB1642" t="inlineStr">
        <is>
          <t>Not reported</t>
        </is>
      </c>
      <c r="BC1642" t="inlineStr">
        <is>
          <t>Not reported</t>
        </is>
      </c>
      <c r="BD1642" t="inlineStr">
        <is>
          <t>Not reported</t>
        </is>
      </c>
      <c r="BE1642" t="inlineStr">
        <is>
          <t>Not reported</t>
        </is>
      </c>
      <c r="BF1642" t="inlineStr">
        <is>
          <t>Not reported</t>
        </is>
      </c>
      <c r="BG1642" t="inlineStr">
        <is>
          <t>Not reviewed (not included)</t>
        </is>
      </c>
      <c r="BH1642" t="inlineStr">
        <is>
          <t>N/A</t>
        </is>
      </c>
      <c r="BI1642" t="inlineStr">
        <is>
          <t>Not reviewed</t>
        </is>
      </c>
      <c r="BJ1642" t="inlineStr">
        <is>
          <t>Not reviewed</t>
        </is>
      </c>
      <c r="BK1642" t="inlineStr">
        <is>
          <t>Not reviewed</t>
        </is>
      </c>
      <c r="BL1642" t="inlineStr">
        <is>
          <t>Not reviewed</t>
        </is>
      </c>
      <c r="BM1642" t="inlineStr">
        <is>
          <t>Not reviewed (not included)</t>
        </is>
      </c>
      <c r="BN1642" t="inlineStr">
        <is>
          <t>Not Selected for Final 95 (Pending Full Text Review) - Candidate paper not selected for final 95: Passed abstract screening but not included in final selec</t>
        </is>
      </c>
      <c r="BO1642" t="inlineStr">
        <is>
          <t>Abstract-level screening only</t>
        </is>
      </c>
      <c r="BP1642" t="inlineStr">
        <is>
          <t>Not reported</t>
        </is>
      </c>
    </row>
    <row r="1643">
      <c r="A1643" t="inlineStr">
        <is>
          <t>Multimodality model investigating the impact of brain atlases, connectivity measures, and dimensionality reduction techniques on Attention Deficit Hyperactivity Disorder diagnosis using resting state functional connectivity</t>
        </is>
      </c>
      <c r="B1643" t="n">
        <v>2024</v>
      </c>
      <c r="C1643" t="inlineStr">
        <is>
          <t>Not checked</t>
        </is>
      </c>
      <c r="D1643" t="inlineStr">
        <is>
          <t>Not checked</t>
        </is>
      </c>
      <c r="E1643" t="inlineStr">
        <is>
          <t>10.1117/1.JMI.11.6.064502</t>
        </is>
      </c>
      <c r="F1643" t="inlineStr">
        <is>
          <t>Purpose: Various brain atlases are available to parcellate and analyze brain connections. Most traditional machine learning and deep learning studies analyzing Attention Deficit Hyperactivity Disorder (ADHD) have used either one or two brain atlases for their analysis. However, there is a lack of comprehensive research evaluating the impact of different brain atlases and associated factors such as connectivity measures and dimension reduction techniques on ADHD diagnosis. Approach: This paper proposes an efficient and robust multimodality model that investigates various brain atlases utilizing different parcellation strategies and scales. Thirty combinations of six brain atlases and five distinct machine learning classifiers with optimized hyperparameters are implemented to identify the most promising brain atlas for ADHD diagnosis. These outcomes are validated using the statistical Friedman test. To enhance comprehensiveness, the impact of three different connectivity measures, each representing unique facets of brain connectivity, is also analyzed. Considering the extensive complexity of brain interconnections, the effect of various dimension reduction techniques on classification performance and execution time is also analyzed. The final model is integrated with phenotypic data to create an efficient multimodal ADHD classification model. Results: Experimental results on the ADHD-200 dataset demonstrate a significant variation in classification performance introduced by each factor. The proposed model outperforms many state-of-the-art ADHD approaches and achieves an accuracy of 77.59%, an area under the curve (AUC) score of 77.25% and an F1-score of 75.43%. Conclusions: The proposed model offers clear guidance for researchers, helping to standardize atlas selection and associated factors and improve the consistency and accuracy of ADHD studies for more reliable clinical applications.</t>
        </is>
      </c>
      <c r="G1643" t="inlineStr">
        <is>
          <t>Unimodal</t>
        </is>
      </c>
      <c r="H1643" t="inlineStr">
        <is>
          <t>See abstract</t>
        </is>
      </c>
      <c r="I1643" t="inlineStr">
        <is>
          <t>See abstract</t>
        </is>
      </c>
      <c r="J1643" t="inlineStr">
        <is>
          <t>See abstract (AI/ML)</t>
        </is>
      </c>
      <c r="K1643" t="inlineStr">
        <is>
          <t>See abstract</t>
        </is>
      </c>
      <c r="M1643" t="inlineStr">
        <is>
          <t>See abstract</t>
        </is>
      </c>
      <c r="N1643" t="inlineStr">
        <is>
          <t>See abstract</t>
        </is>
      </c>
      <c r="O1643" t="inlineStr">
        <is>
          <t>Not verified from abstract</t>
        </is>
      </c>
      <c r="P1643" t="inlineStr">
        <is>
          <t>See abstract</t>
        </is>
      </c>
      <c r="Q1643" t="inlineStr">
        <is>
          <t>See abstract</t>
        </is>
      </c>
      <c r="R1643" t="inlineStr">
        <is>
          <t>Not reviewed (not included)</t>
        </is>
      </c>
      <c r="S1643" t="inlineStr">
        <is>
          <t>Not reviewed (not included)</t>
        </is>
      </c>
      <c r="T1643" t="inlineStr">
        <is>
          <t>Abstract screening only. Not Selected for Final 95 (Pending Full Text Review)</t>
        </is>
      </c>
      <c r="U1643" t="inlineStr">
        <is>
          <t>EXCLUDE</t>
        </is>
      </c>
      <c r="V16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3" t="inlineStr">
        <is>
          <t>Excluded: Other Criterion</t>
        </is>
      </c>
      <c r="X1643" t="inlineStr">
        <is>
          <t>Not assessed from abstract</t>
        </is>
      </c>
      <c r="Y1643">
        <f>HYPERLINK("https%3A%2F%2Fwww.webofscience.com%2Fwos%2Fwoscc%2Ffull-record%2FWOS:001388003300013","View Full Record in Web of Science")</f>
        <v/>
      </c>
      <c r="Z1643" t="inlineStr">
        <is>
          <t>Not determined from abstract</t>
        </is>
      </c>
      <c r="AB1643" t="inlineStr">
        <is>
          <t>Not assessed (not included)</t>
        </is>
      </c>
      <c r="AC1643" t="inlineStr">
        <is>
          <t>Not assessed (not included)</t>
        </is>
      </c>
      <c r="AD1643" t="inlineStr">
        <is>
          <t>Deepika; Sharma, M; Arora, S</t>
        </is>
      </c>
      <c r="AF1643" t="inlineStr">
        <is>
          <t>Unknown - Verify via DOI</t>
        </is>
      </c>
      <c r="AH1643" t="inlineStr">
        <is>
          <t>Not assessed</t>
        </is>
      </c>
      <c r="AI1643" t="inlineStr">
        <is>
          <t>Not reported</t>
        </is>
      </c>
      <c r="AJ1643" t="inlineStr">
        <is>
          <t>Not reported</t>
        </is>
      </c>
      <c r="AK1643" t="inlineStr">
        <is>
          <t>Not reported</t>
        </is>
      </c>
      <c r="AL1643" t="inlineStr">
        <is>
          <t>Not reported</t>
        </is>
      </c>
      <c r="AM1643" t="inlineStr">
        <is>
          <t>Not reported</t>
        </is>
      </c>
      <c r="AN1643" t="inlineStr">
        <is>
          <t>Not reported</t>
        </is>
      </c>
      <c r="AO1643" t="inlineStr">
        <is>
          <t>Not reviewed</t>
        </is>
      </c>
      <c r="AP1643" t="inlineStr">
        <is>
          <t>Not reported</t>
        </is>
      </c>
      <c r="AQ1643" t="inlineStr">
        <is>
          <t>Not reported</t>
        </is>
      </c>
      <c r="AR1643" t="inlineStr">
        <is>
          <t>Not reported</t>
        </is>
      </c>
      <c r="AS1643" t="inlineStr">
        <is>
          <t>See abstract</t>
        </is>
      </c>
      <c r="AT1643" t="inlineStr">
        <is>
          <t>Not reviewed</t>
        </is>
      </c>
      <c r="AU1643" t="inlineStr">
        <is>
          <t>Not reviewed</t>
        </is>
      </c>
      <c r="AV1643" t="inlineStr">
        <is>
          <t>Not reviewed</t>
        </is>
      </c>
      <c r="AW1643" t="inlineStr">
        <is>
          <t>Not reviewed</t>
        </is>
      </c>
      <c r="AX1643" t="inlineStr">
        <is>
          <t>Not reported</t>
        </is>
      </c>
      <c r="AY1643" t="inlineStr">
        <is>
          <t>Not reported</t>
        </is>
      </c>
      <c r="AZ1643" t="inlineStr">
        <is>
          <t>Not reported</t>
        </is>
      </c>
      <c r="BA1643" t="inlineStr">
        <is>
          <t>Not reported</t>
        </is>
      </c>
      <c r="BB1643" t="inlineStr">
        <is>
          <t>Not reported</t>
        </is>
      </c>
      <c r="BC1643" t="inlineStr">
        <is>
          <t>Not reported</t>
        </is>
      </c>
      <c r="BD1643" t="inlineStr">
        <is>
          <t>Not reported</t>
        </is>
      </c>
      <c r="BE1643" t="inlineStr">
        <is>
          <t>Not reported</t>
        </is>
      </c>
      <c r="BF1643" t="inlineStr">
        <is>
          <t>Not reported</t>
        </is>
      </c>
      <c r="BG1643" t="inlineStr">
        <is>
          <t>Not reviewed (not included)</t>
        </is>
      </c>
      <c r="BH1643" t="inlineStr">
        <is>
          <t>N/A</t>
        </is>
      </c>
      <c r="BI1643" t="inlineStr">
        <is>
          <t>Not reviewed</t>
        </is>
      </c>
      <c r="BJ1643" t="inlineStr">
        <is>
          <t>Not reviewed</t>
        </is>
      </c>
      <c r="BK1643" t="inlineStr">
        <is>
          <t>Not reviewed</t>
        </is>
      </c>
      <c r="BL1643" t="inlineStr">
        <is>
          <t>Not reviewed</t>
        </is>
      </c>
      <c r="BM1643" t="inlineStr">
        <is>
          <t>Not reviewed (not included)</t>
        </is>
      </c>
      <c r="BN1643" t="inlineStr">
        <is>
          <t>Not Selected for Final 95 (Pending Full Text Review) - Candidate paper not selected for final 95: Passed abstract screening but not included in final selec</t>
        </is>
      </c>
      <c r="BO1643" t="inlineStr">
        <is>
          <t>Abstract-level screening only</t>
        </is>
      </c>
      <c r="BP1643" t="inlineStr">
        <is>
          <t>Not reported</t>
        </is>
      </c>
    </row>
    <row r="1644">
      <c r="A1644" t="inlineStr">
        <is>
          <t>Machine Learning and MRI-based Diagnostic Models for ADHD: Are We There Yet?</t>
        </is>
      </c>
      <c r="B1644" t="n">
        <v>2023</v>
      </c>
      <c r="C1644" t="inlineStr">
        <is>
          <t>Not checked</t>
        </is>
      </c>
      <c r="D1644" t="inlineStr">
        <is>
          <t>Not checked</t>
        </is>
      </c>
      <c r="E1644" t="inlineStr">
        <is>
          <t>10.1177/10870547221146256</t>
        </is>
      </c>
      <c r="F1644" t="inlineStr">
        <is>
          <t>Objective: Machine learning (ML) has been applied to develop magnetic resonance imaging (MRI)-based diagnostic classifiers for attention-deficit/hyperactivity disorder (ADHD). This systematic review examines this literature to clarify its clinical significance and to assess the implications of the various analytic methods applied. Methods: A comprehensive literature search on MRI-based diagnostic classifiers for ADHD was performed and data regarding the utilized models and samples were gathered. Results: We found that, although most studies reported the classification accuracies, they varied in choice of MRI modalities, ML models, cross-validation and testing methods, and sample sizes. We found that the accuracies of cross-validation methods inflated the performance estimation compared with those of a held-out test, compromising the model generalizability. Test accuracies have increased with publication year but were not associated with training sample sizes. Improved test accuracy over time was likely due to the use of better ML methods along with strategies to deal with data imbalances. Conclusion: Ultimately, large multi-modal imaging datasets, and potentially the combination with other types of data, like cognitive data and/or genetics, will be essential to achieve the goal of developing clinically useful imaging classification tools for ADHD in the future.</t>
        </is>
      </c>
      <c r="G1644" t="inlineStr">
        <is>
          <t>Unimodal</t>
        </is>
      </c>
      <c r="H1644" t="inlineStr">
        <is>
          <t>See abstract</t>
        </is>
      </c>
      <c r="I1644" t="inlineStr">
        <is>
          <t>See abstract</t>
        </is>
      </c>
      <c r="J1644" t="inlineStr">
        <is>
          <t>See abstract (AI/ML)</t>
        </is>
      </c>
      <c r="K1644" t="inlineStr">
        <is>
          <t>See abstract</t>
        </is>
      </c>
      <c r="M1644" t="inlineStr">
        <is>
          <t>See abstract</t>
        </is>
      </c>
      <c r="N1644" t="inlineStr">
        <is>
          <t>See abstract</t>
        </is>
      </c>
      <c r="O1644" t="inlineStr">
        <is>
          <t>Not verified from abstract</t>
        </is>
      </c>
      <c r="P1644" t="inlineStr">
        <is>
          <t>See abstract</t>
        </is>
      </c>
      <c r="Q1644" t="inlineStr">
        <is>
          <t>See abstract</t>
        </is>
      </c>
      <c r="R1644" t="inlineStr">
        <is>
          <t>Not reviewed (not included)</t>
        </is>
      </c>
      <c r="S1644" t="inlineStr">
        <is>
          <t>Not reviewed (not included)</t>
        </is>
      </c>
      <c r="T1644" t="inlineStr">
        <is>
          <t>Abstract screening only. Not Primary Research</t>
        </is>
      </c>
      <c r="U1644" t="inlineStr">
        <is>
          <t>EXCLUDE</t>
        </is>
      </c>
      <c r="V1644" t="inlineStr">
        <is>
          <t>E6-Not Primary Research: Title/abstract indicates systematic review, meta-analysis, or review paper</t>
        </is>
      </c>
      <c r="W1644" t="inlineStr">
        <is>
          <t>Excluded: Not Primary Research</t>
        </is>
      </c>
      <c r="X1644" t="inlineStr">
        <is>
          <t>Not assessed from abstract</t>
        </is>
      </c>
      <c r="Y1644">
        <f>HYPERLINK("https%3A%2F%2Fwww.webofscience.com%2Fwos%2Fwoscc%2Ffull-record%2FWOS:000916539800001","View Full Record in Web of Science")</f>
        <v/>
      </c>
      <c r="Z1644" t="inlineStr">
        <is>
          <t>Not determined from abstract</t>
        </is>
      </c>
      <c r="AB1644" t="inlineStr">
        <is>
          <t>Not assessed (not included)</t>
        </is>
      </c>
      <c r="AC1644" t="inlineStr">
        <is>
          <t>Not assessed (not included)</t>
        </is>
      </c>
      <c r="AD1644" t="inlineStr">
        <is>
          <t>Zhang-James, Y; Razavi, AS; Hoogman, M; Franke, B; Faraone, SV</t>
        </is>
      </c>
      <c r="AF1644" t="inlineStr">
        <is>
          <t>Unknown - Verify via DOI</t>
        </is>
      </c>
      <c r="AH1644" t="inlineStr">
        <is>
          <t>Not assessed</t>
        </is>
      </c>
      <c r="AI1644" t="inlineStr">
        <is>
          <t>Not reported</t>
        </is>
      </c>
      <c r="AJ1644" t="inlineStr">
        <is>
          <t>Not reported</t>
        </is>
      </c>
      <c r="AK1644" t="inlineStr">
        <is>
          <t>Not reported</t>
        </is>
      </c>
      <c r="AL1644" t="inlineStr">
        <is>
          <t>Not reported</t>
        </is>
      </c>
      <c r="AM1644" t="inlineStr">
        <is>
          <t>Not reported</t>
        </is>
      </c>
      <c r="AN1644" t="inlineStr">
        <is>
          <t>Not reported</t>
        </is>
      </c>
      <c r="AO1644" t="inlineStr">
        <is>
          <t>Not reviewed</t>
        </is>
      </c>
      <c r="AP1644" t="inlineStr">
        <is>
          <t>Not reported</t>
        </is>
      </c>
      <c r="AQ1644" t="inlineStr">
        <is>
          <t>Not reported</t>
        </is>
      </c>
      <c r="AR1644" t="inlineStr">
        <is>
          <t>Not reported</t>
        </is>
      </c>
      <c r="AS1644" t="inlineStr">
        <is>
          <t>See abstract</t>
        </is>
      </c>
      <c r="AT1644" t="inlineStr">
        <is>
          <t>Not reviewed</t>
        </is>
      </c>
      <c r="AU1644" t="inlineStr">
        <is>
          <t>Not reviewed</t>
        </is>
      </c>
      <c r="AV1644" t="inlineStr">
        <is>
          <t>Not reviewed</t>
        </is>
      </c>
      <c r="AW1644" t="inlineStr">
        <is>
          <t>Not reviewed</t>
        </is>
      </c>
      <c r="AX1644" t="inlineStr">
        <is>
          <t>Not reported</t>
        </is>
      </c>
      <c r="AY1644" t="inlineStr">
        <is>
          <t>Not reported</t>
        </is>
      </c>
      <c r="AZ1644" t="inlineStr">
        <is>
          <t>Not reported</t>
        </is>
      </c>
      <c r="BA1644" t="inlineStr">
        <is>
          <t>Not reported</t>
        </is>
      </c>
      <c r="BB1644" t="inlineStr">
        <is>
          <t>Not reported</t>
        </is>
      </c>
      <c r="BC1644" t="inlineStr">
        <is>
          <t>Not reported</t>
        </is>
      </c>
      <c r="BD1644" t="inlineStr">
        <is>
          <t>Not reported</t>
        </is>
      </c>
      <c r="BE1644" t="inlineStr">
        <is>
          <t>Not reported</t>
        </is>
      </c>
      <c r="BF1644" t="inlineStr">
        <is>
          <t>Not reported</t>
        </is>
      </c>
      <c r="BG1644" t="inlineStr">
        <is>
          <t>Not reviewed (not included)</t>
        </is>
      </c>
      <c r="BH1644" t="inlineStr">
        <is>
          <t>N/A</t>
        </is>
      </c>
      <c r="BI1644" t="inlineStr">
        <is>
          <t>Not reviewed</t>
        </is>
      </c>
      <c r="BJ1644" t="inlineStr">
        <is>
          <t>Not reviewed</t>
        </is>
      </c>
      <c r="BK1644" t="inlineStr">
        <is>
          <t>Not reviewed</t>
        </is>
      </c>
      <c r="BL1644" t="inlineStr">
        <is>
          <t>Not reviewed</t>
        </is>
      </c>
      <c r="BM1644" t="inlineStr">
        <is>
          <t>Not reviewed (not included)</t>
        </is>
      </c>
      <c r="BN1644" t="inlineStr">
        <is>
          <t>Not Primary Research - E6-Not Primary Research: Title/abstract indicates systematic review, meta-analysis, or review paper</t>
        </is>
      </c>
      <c r="BO1644" t="inlineStr">
        <is>
          <t>Abstract-level screening only</t>
        </is>
      </c>
      <c r="BP1644" t="inlineStr">
        <is>
          <t>Not reported</t>
        </is>
      </c>
    </row>
    <row r="1645">
      <c r="A1645" t="inlineStr">
        <is>
          <t>Design of a Collaborative Knowledge Framework for Personalised Attention Deficit Hyperactivity Disorder (ADHD) Treatments</t>
        </is>
      </c>
      <c r="B1645" t="n">
        <v>2023</v>
      </c>
      <c r="C1645" t="inlineStr">
        <is>
          <t>Not checked</t>
        </is>
      </c>
      <c r="D1645" t="inlineStr">
        <is>
          <t>Not checked</t>
        </is>
      </c>
      <c r="E1645" t="inlineStr">
        <is>
          <t>10.3390/CHILDREN10081288</t>
        </is>
      </c>
      <c r="F1645" t="inlineStr">
        <is>
          <t>Attention deficit hyperactivity disorder (ADHD) is a neurodevelopmental disorder. From the data collected by the Ministry of Public Health, Thailand, it has been reported that more than one million Thai youths (6-12 years) have been diagnosed with ADHD (2012-2018) This disorder is more likely to occur in males (12%) than females (4.2%). If ADHD goes untreated, there might be problems for individuals in the long run. This research aims to design a collaborative knowledge framework for personalised ADHD treatment recommendations. The first objective is to design a framework and develop a screening tool for doctors, parents, and teachers for observing and recording behavioural symptoms in ADHD children. This screening tool is a combination of doctor-verified criteria and the ADHD standardised screening tool (Vanderbilt). The second objective is to introduce practical algorithms for classifying ADHD types and recommending appropriate individual behavioural therapies and activities. We applied and compared four well-known machine-learning methods for classifying ADHD types. The four algorithms include Decision Tree, Naive Bayes, neural network, and k-nearest neighbour. Based on this experiment, the Decision Tree algorithm yielded the highest average accuracy, which was 99.60%, with F1 scores equal to or greater than 97% for classifying each type of ADHD.</t>
        </is>
      </c>
      <c r="G1645" t="inlineStr">
        <is>
          <t>Unimodal</t>
        </is>
      </c>
      <c r="H1645" t="inlineStr">
        <is>
          <t>See abstract</t>
        </is>
      </c>
      <c r="I1645" t="inlineStr">
        <is>
          <t>See abstract</t>
        </is>
      </c>
      <c r="J1645" t="inlineStr">
        <is>
          <t>See abstract (AI/ML)</t>
        </is>
      </c>
      <c r="K1645" t="inlineStr">
        <is>
          <t>See abstract</t>
        </is>
      </c>
      <c r="M1645" t="inlineStr">
        <is>
          <t>See abstract</t>
        </is>
      </c>
      <c r="N1645" t="inlineStr">
        <is>
          <t>See abstract</t>
        </is>
      </c>
      <c r="O1645" t="inlineStr">
        <is>
          <t>Not verified from abstract</t>
        </is>
      </c>
      <c r="P1645" t="inlineStr">
        <is>
          <t>See abstract</t>
        </is>
      </c>
      <c r="Q1645" t="inlineStr">
        <is>
          <t>See abstract</t>
        </is>
      </c>
      <c r="R1645" t="inlineStr">
        <is>
          <t>Not reviewed (not included)</t>
        </is>
      </c>
      <c r="S1645" t="inlineStr">
        <is>
          <t>Not reviewed (not included)</t>
        </is>
      </c>
      <c r="T1645" t="inlineStr">
        <is>
          <t>Abstract screening only. Not Selected for Final 95 (Pending Full Text Review)</t>
        </is>
      </c>
      <c r="U1645" t="inlineStr">
        <is>
          <t>EXCLUDE</t>
        </is>
      </c>
      <c r="V16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5" t="inlineStr">
        <is>
          <t>Excluded: Other Criterion</t>
        </is>
      </c>
      <c r="X1645" t="inlineStr">
        <is>
          <t>Not assessed from abstract</t>
        </is>
      </c>
      <c r="Y1645">
        <f>HYPERLINK("https%3A%2F%2Fwww.webofscience.com%2Fwos%2Fwoscc%2Ffull-record%2FWOS:001056295600001","View Full Record in Web of Science")</f>
        <v/>
      </c>
      <c r="Z1645" t="inlineStr">
        <is>
          <t>Not determined from abstract</t>
        </is>
      </c>
      <c r="AB1645" t="inlineStr">
        <is>
          <t>Not assessed (not included)</t>
        </is>
      </c>
      <c r="AC1645" t="inlineStr">
        <is>
          <t>Not assessed (not included)</t>
        </is>
      </c>
      <c r="AD1645" t="inlineStr">
        <is>
          <t>Chatpreecha, P; Usanavasin, S</t>
        </is>
      </c>
      <c r="AF1645" t="inlineStr">
        <is>
          <t>Gold OA (MDPI)</t>
        </is>
      </c>
      <c r="AH1645" t="inlineStr">
        <is>
          <t>Not assessed</t>
        </is>
      </c>
      <c r="AI1645" t="inlineStr">
        <is>
          <t>Not reported</t>
        </is>
      </c>
      <c r="AJ1645" t="inlineStr">
        <is>
          <t>Not reported</t>
        </is>
      </c>
      <c r="AK1645" t="inlineStr">
        <is>
          <t>Not reported</t>
        </is>
      </c>
      <c r="AL1645" t="inlineStr">
        <is>
          <t>Not reported</t>
        </is>
      </c>
      <c r="AM1645" t="inlineStr">
        <is>
          <t>Not reported</t>
        </is>
      </c>
      <c r="AN1645" t="inlineStr">
        <is>
          <t>Not reported</t>
        </is>
      </c>
      <c r="AO1645" t="inlineStr">
        <is>
          <t>Not reviewed</t>
        </is>
      </c>
      <c r="AP1645" t="inlineStr">
        <is>
          <t>Not reported</t>
        </is>
      </c>
      <c r="AQ1645" t="inlineStr">
        <is>
          <t>Not reported</t>
        </is>
      </c>
      <c r="AR1645" t="inlineStr">
        <is>
          <t>Not reported</t>
        </is>
      </c>
      <c r="AS1645" t="inlineStr">
        <is>
          <t>See abstract</t>
        </is>
      </c>
      <c r="AT1645" t="inlineStr">
        <is>
          <t>Not reviewed</t>
        </is>
      </c>
      <c r="AU1645" t="inlineStr">
        <is>
          <t>Not reviewed</t>
        </is>
      </c>
      <c r="AV1645" t="inlineStr">
        <is>
          <t>Not reviewed</t>
        </is>
      </c>
      <c r="AW1645" t="inlineStr">
        <is>
          <t>Not reviewed</t>
        </is>
      </c>
      <c r="AX1645" t="inlineStr">
        <is>
          <t>Not reported</t>
        </is>
      </c>
      <c r="AY1645" t="inlineStr">
        <is>
          <t>Not reported</t>
        </is>
      </c>
      <c r="AZ1645" t="inlineStr">
        <is>
          <t>Not reported</t>
        </is>
      </c>
      <c r="BA1645" t="inlineStr">
        <is>
          <t>Not reported</t>
        </is>
      </c>
      <c r="BB1645" t="inlineStr">
        <is>
          <t>Not reported</t>
        </is>
      </c>
      <c r="BC1645" t="inlineStr">
        <is>
          <t>Not reported</t>
        </is>
      </c>
      <c r="BD1645" t="inlineStr">
        <is>
          <t>Not reported</t>
        </is>
      </c>
      <c r="BE1645" t="inlineStr">
        <is>
          <t>Not reported</t>
        </is>
      </c>
      <c r="BF1645" t="inlineStr">
        <is>
          <t>Not reported</t>
        </is>
      </c>
      <c r="BG1645" t="inlineStr">
        <is>
          <t>Not reviewed (not included)</t>
        </is>
      </c>
      <c r="BH1645" t="inlineStr">
        <is>
          <t>N/A</t>
        </is>
      </c>
      <c r="BI1645" t="inlineStr">
        <is>
          <t>Not reviewed</t>
        </is>
      </c>
      <c r="BJ1645" t="inlineStr">
        <is>
          <t>Not reviewed</t>
        </is>
      </c>
      <c r="BK1645" t="inlineStr">
        <is>
          <t>Not reviewed</t>
        </is>
      </c>
      <c r="BL1645" t="inlineStr">
        <is>
          <t>Not reviewed</t>
        </is>
      </c>
      <c r="BM1645" t="inlineStr">
        <is>
          <t>Not reviewed (not included)</t>
        </is>
      </c>
      <c r="BN1645" t="inlineStr">
        <is>
          <t>Not Selected for Final 95 (Pending Full Text Review) - Candidate paper not selected for final 95: Passed abstract screening but not included in final selec</t>
        </is>
      </c>
      <c r="BO1645" t="inlineStr">
        <is>
          <t>Abstract-level screening only</t>
        </is>
      </c>
      <c r="BP1645" t="inlineStr">
        <is>
          <t>Not reported</t>
        </is>
      </c>
    </row>
    <row r="1646">
      <c r="A1646" t="inlineStr">
        <is>
          <t>Machine learning in attention-deficit/hyperactivity disorder: new approaches toward understanding the neural mechanisms</t>
        </is>
      </c>
      <c r="B1646" t="n">
        <v>2023</v>
      </c>
      <c r="C1646" t="inlineStr">
        <is>
          <t>Not checked</t>
        </is>
      </c>
      <c r="D1646" t="inlineStr">
        <is>
          <t>Not checked</t>
        </is>
      </c>
      <c r="E1646" t="inlineStr">
        <is>
          <t>10.1038/S41398-023-02536-W</t>
        </is>
      </c>
      <c r="F1646" t="inlineStr">
        <is>
          <t>Attention-deficit/hyperactivity disorder (ADHD) is a highly prevalent and heterogeneous neurodevelopmental disorder in children and has a high chance of persisting in adulthood. The development of individualized, efficient, and reliable treatment strategies is limited by the lack of understanding of the underlying neural mechanisms. Diverging and inconsistent findings from existing studies suggest that ADHD may be simultaneously associated with multivariate factors across cognitive, genetic, and biological domains. Machine learning algorithms are more capable of detecting complex interactions between multiple variables than conventional statistical methods. Here we present a narrative review of the existing machine learning studies that have contributed to understanding mechanisms underlying ADHD with a focus on behavioral and neurocognitive problems, neurobiological measures including genetic data, structural magnetic resonance imaging (MRI), task-based and resting-state functional MRI (fMRI), electroencephalogram, and functional near-infrared spectroscopy, and prevention and treatment strategies. Implications of machine learning models in ADHD research are discussed. Although increasing evidence suggests that machine learning has potential in studying ADHD, extra precautions are still required when designing machine learning strategies considering the limitations of interpretability and generalization.</t>
        </is>
      </c>
      <c r="G1646" t="inlineStr">
        <is>
          <t>Unimodal</t>
        </is>
      </c>
      <c r="H1646" t="inlineStr">
        <is>
          <t>See abstract</t>
        </is>
      </c>
      <c r="I1646" t="inlineStr">
        <is>
          <t>See abstract</t>
        </is>
      </c>
      <c r="J1646" t="inlineStr">
        <is>
          <t>See abstract (AI/ML)</t>
        </is>
      </c>
      <c r="K1646" t="inlineStr">
        <is>
          <t>See abstract</t>
        </is>
      </c>
      <c r="M1646" t="inlineStr">
        <is>
          <t>See abstract</t>
        </is>
      </c>
      <c r="N1646" t="inlineStr">
        <is>
          <t>See abstract</t>
        </is>
      </c>
      <c r="O1646" t="inlineStr">
        <is>
          <t>Not verified from abstract</t>
        </is>
      </c>
      <c r="P1646" t="inlineStr">
        <is>
          <t>See abstract</t>
        </is>
      </c>
      <c r="Q1646" t="inlineStr">
        <is>
          <t>See abstract</t>
        </is>
      </c>
      <c r="R1646" t="inlineStr">
        <is>
          <t>Not reviewed (not included)</t>
        </is>
      </c>
      <c r="S1646" t="inlineStr">
        <is>
          <t>Not reviewed (not included)</t>
        </is>
      </c>
      <c r="T1646" t="inlineStr">
        <is>
          <t>Abstract screening only. Not Selected for Final 95 (Pending Full Text Review)</t>
        </is>
      </c>
      <c r="U1646" t="inlineStr">
        <is>
          <t>EXCLUDE</t>
        </is>
      </c>
      <c r="V16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6" t="inlineStr">
        <is>
          <t>Excluded: Other Criterion</t>
        </is>
      </c>
      <c r="X1646" t="inlineStr">
        <is>
          <t>Not assessed from abstract</t>
        </is>
      </c>
      <c r="Y1646">
        <f>HYPERLINK("https%3A%2F%2Fwww.webofscience.com%2Fwos%2Fwoscc%2Ffull-record%2FWOS:001021166100002","View Full Record in Web of Science")</f>
        <v/>
      </c>
      <c r="Z1646" t="inlineStr">
        <is>
          <t>Not determined from abstract</t>
        </is>
      </c>
      <c r="AB1646" t="inlineStr">
        <is>
          <t>Not assessed (not included)</t>
        </is>
      </c>
      <c r="AC1646" t="inlineStr">
        <is>
          <t>Not assessed (not included)</t>
        </is>
      </c>
      <c r="AD1646" t="inlineStr">
        <is>
          <t>Cao, M; Martin, E; Li, XB</t>
        </is>
      </c>
      <c r="AF1646" t="inlineStr">
        <is>
          <t>Unknown - Verify via DOI</t>
        </is>
      </c>
      <c r="AH1646" t="inlineStr">
        <is>
          <t>Not assessed</t>
        </is>
      </c>
      <c r="AI1646" t="inlineStr">
        <is>
          <t>Not reported</t>
        </is>
      </c>
      <c r="AJ1646" t="inlineStr">
        <is>
          <t>Not reported</t>
        </is>
      </c>
      <c r="AK1646" t="inlineStr">
        <is>
          <t>Not reported</t>
        </is>
      </c>
      <c r="AL1646" t="inlineStr">
        <is>
          <t>Not reported</t>
        </is>
      </c>
      <c r="AM1646" t="inlineStr">
        <is>
          <t>Not reported</t>
        </is>
      </c>
      <c r="AN1646" t="inlineStr">
        <is>
          <t>Not reported</t>
        </is>
      </c>
      <c r="AO1646" t="inlineStr">
        <is>
          <t>Not reviewed</t>
        </is>
      </c>
      <c r="AP1646" t="inlineStr">
        <is>
          <t>Not reported</t>
        </is>
      </c>
      <c r="AQ1646" t="inlineStr">
        <is>
          <t>Not reported</t>
        </is>
      </c>
      <c r="AR1646" t="inlineStr">
        <is>
          <t>Not reported</t>
        </is>
      </c>
      <c r="AS1646" t="inlineStr">
        <is>
          <t>See abstract</t>
        </is>
      </c>
      <c r="AT1646" t="inlineStr">
        <is>
          <t>Not reviewed</t>
        </is>
      </c>
      <c r="AU1646" t="inlineStr">
        <is>
          <t>Not reviewed</t>
        </is>
      </c>
      <c r="AV1646" t="inlineStr">
        <is>
          <t>Not reviewed</t>
        </is>
      </c>
      <c r="AW1646" t="inlineStr">
        <is>
          <t>Not reviewed</t>
        </is>
      </c>
      <c r="AX1646" t="inlineStr">
        <is>
          <t>Not reported</t>
        </is>
      </c>
      <c r="AY1646" t="inlineStr">
        <is>
          <t>Not reported</t>
        </is>
      </c>
      <c r="AZ1646" t="inlineStr">
        <is>
          <t>Not reported</t>
        </is>
      </c>
      <c r="BA1646" t="inlineStr">
        <is>
          <t>Not reported</t>
        </is>
      </c>
      <c r="BB1646" t="inlineStr">
        <is>
          <t>Not reported</t>
        </is>
      </c>
      <c r="BC1646" t="inlineStr">
        <is>
          <t>Not reported</t>
        </is>
      </c>
      <c r="BD1646" t="inlineStr">
        <is>
          <t>Not reported</t>
        </is>
      </c>
      <c r="BE1646" t="inlineStr">
        <is>
          <t>Not reported</t>
        </is>
      </c>
      <c r="BF1646" t="inlineStr">
        <is>
          <t>Not reported</t>
        </is>
      </c>
      <c r="BG1646" t="inlineStr">
        <is>
          <t>Not reviewed (not included)</t>
        </is>
      </c>
      <c r="BH1646" t="inlineStr">
        <is>
          <t>N/A</t>
        </is>
      </c>
      <c r="BI1646" t="inlineStr">
        <is>
          <t>Not reviewed</t>
        </is>
      </c>
      <c r="BJ1646" t="inlineStr">
        <is>
          <t>Not reviewed</t>
        </is>
      </c>
      <c r="BK1646" t="inlineStr">
        <is>
          <t>Not reviewed</t>
        </is>
      </c>
      <c r="BL1646" t="inlineStr">
        <is>
          <t>Not reviewed</t>
        </is>
      </c>
      <c r="BM1646" t="inlineStr">
        <is>
          <t>Not reviewed (not included)</t>
        </is>
      </c>
      <c r="BN1646" t="inlineStr">
        <is>
          <t>Not Selected for Final 95 (Pending Full Text Review) - Candidate paper not selected for final 95: Passed abstract screening but not included in final selec</t>
        </is>
      </c>
      <c r="BO1646" t="inlineStr">
        <is>
          <t>Abstract-level screening only</t>
        </is>
      </c>
      <c r="BP1646" t="inlineStr">
        <is>
          <t>Not reported</t>
        </is>
      </c>
    </row>
    <row r="1647">
      <c r="A1647" t="inlineStr">
        <is>
          <t>Investigation of Machine Learning Methods for Early Prediction of Neurodevelopmental Disorders in Children</t>
        </is>
      </c>
      <c r="B1647" t="n">
        <v>2022</v>
      </c>
      <c r="C1647" t="inlineStr">
        <is>
          <t>Not checked</t>
        </is>
      </c>
      <c r="D1647" t="inlineStr">
        <is>
          <t>Not checked</t>
        </is>
      </c>
      <c r="E1647" t="inlineStr">
        <is>
          <t>10.1155/2022/5766386</t>
        </is>
      </c>
      <c r="F1647" t="inlineStr">
        <is>
          <t>Several variables, for instance, inheritance and surroundings, influence the growth of neurodevelopmental disorders, e.g., autism spectrum disorder (ASD) and attention deficit hyperactivity disorder (ADHD) during the first 36 months of life. ADHD and ASD diagnosis mainly rely heavily on traditional clinical assessments from the last few decades. These traditional methods are based on massive data collection from multiple respondents' responses and the extent of various behavioral descriptors, which are then recognized by the researcher while forming a diagnostic criterion. However, opting for traditional diagnostic methods, there is a high possibility of being misdiagnosed, which may lead to the administration of unnecessary long-term pharmaceutical treatment. That may lead to reduction in functioning and an increase in the risk of developing additional social and clinical issues. Moreover, such diagnostic procedures are also time-consuming and costly. In this sense, rapid and advanced criteria are required to be accurate and cost-effective. Consequently, this study emphasizes the application of machine learning (ML) tools and deep learning (DL) techniques such as convolutional neural network (CNN) and Deep Learning APIs (Application Programming Interface), for the early diagnosis and treatment of ADHD and ASD symptoms. From this investigation, it can be concluded that diagnostic techniques based on ML reduce the intervention time and increase the accuracy with simultaneous understanding of the techniques and algorithms applied to different types of Image data. Numerous studies have been done on ASD and ADHD separately, but our investigation also focuses on cooccurrences of these disorders in one individual.</t>
        </is>
      </c>
      <c r="G1647" t="inlineStr">
        <is>
          <t>Unimodal</t>
        </is>
      </c>
      <c r="H1647" t="inlineStr">
        <is>
          <t>See abstract</t>
        </is>
      </c>
      <c r="I1647" t="inlineStr">
        <is>
          <t>See abstract</t>
        </is>
      </c>
      <c r="J1647" t="inlineStr">
        <is>
          <t>See abstract (AI/ML)</t>
        </is>
      </c>
      <c r="K1647" t="inlineStr">
        <is>
          <t>See abstract</t>
        </is>
      </c>
      <c r="M1647" t="inlineStr">
        <is>
          <t>See abstract</t>
        </is>
      </c>
      <c r="N1647" t="inlineStr">
        <is>
          <t>See abstract</t>
        </is>
      </c>
      <c r="O1647" t="inlineStr">
        <is>
          <t>Not verified from abstract</t>
        </is>
      </c>
      <c r="P1647" t="inlineStr">
        <is>
          <t>See abstract</t>
        </is>
      </c>
      <c r="Q1647" t="inlineStr">
        <is>
          <t>See abstract</t>
        </is>
      </c>
      <c r="R1647" t="inlineStr">
        <is>
          <t>Not reviewed (not included)</t>
        </is>
      </c>
      <c r="S1647" t="inlineStr">
        <is>
          <t>Not reviewed (not included)</t>
        </is>
      </c>
      <c r="T1647" t="inlineStr">
        <is>
          <t>Abstract screening only. Not Selected for Final 95 (Pending Full Text Review)</t>
        </is>
      </c>
      <c r="U1647" t="inlineStr">
        <is>
          <t>EXCLUDE</t>
        </is>
      </c>
      <c r="V164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7" t="inlineStr">
        <is>
          <t>Excluded: Other Criterion</t>
        </is>
      </c>
      <c r="X1647" t="inlineStr">
        <is>
          <t>Not assessed from abstract</t>
        </is>
      </c>
      <c r="Y1647">
        <f>HYPERLINK("https%3A%2F%2Fwww.webofscience.com%2Fwos%2Fwoscc%2Ffull-record%2FWOS:000852894000001","View Full Record in Web of Science")</f>
        <v/>
      </c>
      <c r="Z1647" t="inlineStr">
        <is>
          <t>Not determined from abstract</t>
        </is>
      </c>
      <c r="AB1647" t="inlineStr">
        <is>
          <t>Not assessed (not included)</t>
        </is>
      </c>
      <c r="AC1647" t="inlineStr">
        <is>
          <t>Not assessed (not included)</t>
        </is>
      </c>
      <c r="AD1647" t="inlineStr">
        <is>
          <t>Alam, S; Raja, P; Gulzar, Y</t>
        </is>
      </c>
      <c r="AF1647" t="inlineStr">
        <is>
          <t>Unknown - Verify via DOI</t>
        </is>
      </c>
      <c r="AH1647" t="inlineStr">
        <is>
          <t>Not assessed</t>
        </is>
      </c>
      <c r="AI1647" t="inlineStr">
        <is>
          <t>Not reported</t>
        </is>
      </c>
      <c r="AJ1647" t="inlineStr">
        <is>
          <t>Not reported</t>
        </is>
      </c>
      <c r="AK1647" t="inlineStr">
        <is>
          <t>Not reported</t>
        </is>
      </c>
      <c r="AL1647" t="inlineStr">
        <is>
          <t>Not reported</t>
        </is>
      </c>
      <c r="AM1647" t="inlineStr">
        <is>
          <t>Not reported</t>
        </is>
      </c>
      <c r="AN1647" t="inlineStr">
        <is>
          <t>Not reported</t>
        </is>
      </c>
      <c r="AO1647" t="inlineStr">
        <is>
          <t>Not reviewed</t>
        </is>
      </c>
      <c r="AP1647" t="inlineStr">
        <is>
          <t>Not reported</t>
        </is>
      </c>
      <c r="AQ1647" t="inlineStr">
        <is>
          <t>Not reported</t>
        </is>
      </c>
      <c r="AR1647" t="inlineStr">
        <is>
          <t>Not reported</t>
        </is>
      </c>
      <c r="AS1647" t="inlineStr">
        <is>
          <t>See abstract</t>
        </is>
      </c>
      <c r="AT1647" t="inlineStr">
        <is>
          <t>Not reviewed</t>
        </is>
      </c>
      <c r="AU1647" t="inlineStr">
        <is>
          <t>Not reviewed</t>
        </is>
      </c>
      <c r="AV1647" t="inlineStr">
        <is>
          <t>Not reviewed</t>
        </is>
      </c>
      <c r="AW1647" t="inlineStr">
        <is>
          <t>Not reviewed</t>
        </is>
      </c>
      <c r="AX1647" t="inlineStr">
        <is>
          <t>Not reported</t>
        </is>
      </c>
      <c r="AY1647" t="inlineStr">
        <is>
          <t>Not reported</t>
        </is>
      </c>
      <c r="AZ1647" t="inlineStr">
        <is>
          <t>Not reported</t>
        </is>
      </c>
      <c r="BA1647" t="inlineStr">
        <is>
          <t>Not reported</t>
        </is>
      </c>
      <c r="BB1647" t="inlineStr">
        <is>
          <t>Not reported</t>
        </is>
      </c>
      <c r="BC1647" t="inlineStr">
        <is>
          <t>Not reported</t>
        </is>
      </c>
      <c r="BD1647" t="inlineStr">
        <is>
          <t>Not reported</t>
        </is>
      </c>
      <c r="BE1647" t="inlineStr">
        <is>
          <t>Not reported</t>
        </is>
      </c>
      <c r="BF1647" t="inlineStr">
        <is>
          <t>Not reported</t>
        </is>
      </c>
      <c r="BG1647" t="inlineStr">
        <is>
          <t>Not reviewed (not included)</t>
        </is>
      </c>
      <c r="BH1647" t="inlineStr">
        <is>
          <t>N/A</t>
        </is>
      </c>
      <c r="BI1647" t="inlineStr">
        <is>
          <t>Not reviewed</t>
        </is>
      </c>
      <c r="BJ1647" t="inlineStr">
        <is>
          <t>Not reviewed</t>
        </is>
      </c>
      <c r="BK1647" t="inlineStr">
        <is>
          <t>Not reviewed</t>
        </is>
      </c>
      <c r="BL1647" t="inlineStr">
        <is>
          <t>Not reviewed</t>
        </is>
      </c>
      <c r="BM1647" t="inlineStr">
        <is>
          <t>Not reviewed (not included)</t>
        </is>
      </c>
      <c r="BN1647" t="inlineStr">
        <is>
          <t>Not Selected for Final 95 (Pending Full Text Review) - Candidate paper not selected for final 95: Passed abstract screening but not included in final selec</t>
        </is>
      </c>
      <c r="BO1647" t="inlineStr">
        <is>
          <t>Abstract-level screening only</t>
        </is>
      </c>
      <c r="BP1647" t="inlineStr">
        <is>
          <t>Not reported</t>
        </is>
      </c>
    </row>
    <row r="1648">
      <c r="A1648" t="inlineStr">
        <is>
          <t>Objective Measurement of Hyperactivity Using Mobile Sensing and Machine Learning: Pilot Study</t>
        </is>
      </c>
      <c r="B1648" t="n">
        <v>2022</v>
      </c>
      <c r="C1648" t="inlineStr">
        <is>
          <t>Not checked</t>
        </is>
      </c>
      <c r="D1648" t="inlineStr">
        <is>
          <t>Not checked</t>
        </is>
      </c>
      <c r="E1648" t="inlineStr">
        <is>
          <t>10.2196/35803</t>
        </is>
      </c>
      <c r="F1648" t="inlineStr">
        <is>
          <t>Background: Although hyperactivity is a core symptom of attention-deficit/hyperactivity disorder (ADHD), there are no objective measures that are widely used in clinical settings. Objective: We describe the development of a smartwatch app to measure hyperactivity in school-age children. The LemurDx prototype is a software system for smartwatches that uses wearable sensor technology and machine learning to measure hyperactivity. The goal is to differentiate children with ADHD combined presentation (a combination of inattentive and hyperactive/impulsive presentations) or predominantly hyperactive/impulsive presentation from children with typical levels of activity. Methods: In this pilot study, we recruited 30 children, aged 6 to 11 years, to wear a smartwatch with the LemurDx app for 2 days. Parents also provided activity labels for 30-minute intervals to help train the algorithm. Half of the participants had ADHD combined presentation or predominantly hyperactive/impulsive presentation (n=15), and half were in the healthy control group (n=15). Results: The results indicated high usability scores and an overall diagnostic accuracy of 0.89 (sensitivity=0.93; specificity=0.86) when the motion sensor output was paired with the activity labels. Conclusions: State-of-the-art sensors and machine learning may provide a promising avenue for the objective measurement of hyperactivity.</t>
        </is>
      </c>
      <c r="G1648" t="inlineStr">
        <is>
          <t>Unimodal</t>
        </is>
      </c>
      <c r="H1648" t="inlineStr">
        <is>
          <t>See abstract</t>
        </is>
      </c>
      <c r="I1648" t="inlineStr">
        <is>
          <t>See abstract</t>
        </is>
      </c>
      <c r="J1648" t="inlineStr">
        <is>
          <t>See abstract (AI/ML)</t>
        </is>
      </c>
      <c r="K1648" t="inlineStr">
        <is>
          <t>See abstract</t>
        </is>
      </c>
      <c r="M1648" t="inlineStr">
        <is>
          <t>See abstract</t>
        </is>
      </c>
      <c r="N1648" t="inlineStr">
        <is>
          <t>See abstract</t>
        </is>
      </c>
      <c r="O1648" t="inlineStr">
        <is>
          <t>Not verified from abstract</t>
        </is>
      </c>
      <c r="P1648" t="inlineStr">
        <is>
          <t>See abstract</t>
        </is>
      </c>
      <c r="Q1648" t="inlineStr">
        <is>
          <t>See abstract</t>
        </is>
      </c>
      <c r="R1648" t="inlineStr">
        <is>
          <t>Not reviewed (not included)</t>
        </is>
      </c>
      <c r="S1648" t="inlineStr">
        <is>
          <t>Not reviewed (not included)</t>
        </is>
      </c>
      <c r="T1648" t="inlineStr">
        <is>
          <t>Abstract screening only. Not Selected for Final 95 (Pending Full Text Review)</t>
        </is>
      </c>
      <c r="U1648" t="inlineStr">
        <is>
          <t>EXCLUDE</t>
        </is>
      </c>
      <c r="V16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48" t="inlineStr">
        <is>
          <t>Excluded: Other Criterion</t>
        </is>
      </c>
      <c r="X1648" t="inlineStr">
        <is>
          <t>Not assessed from abstract</t>
        </is>
      </c>
      <c r="Y1648">
        <f>HYPERLINK("https%3A%2F%2Fwww.webofscience.com%2Fwos%2Fwoscc%2Ffull-record%2FWOS:000854074400082","View Full Record in Web of Science")</f>
        <v/>
      </c>
      <c r="Z1648" t="inlineStr">
        <is>
          <t>Not determined from abstract</t>
        </is>
      </c>
      <c r="AB1648" t="inlineStr">
        <is>
          <t>Not assessed (not included)</t>
        </is>
      </c>
      <c r="AC1648" t="inlineStr">
        <is>
          <t>Not assessed (not included)</t>
        </is>
      </c>
      <c r="AD1648" t="inlineStr">
        <is>
          <t>Lindhiem, O; Goel, M; Shaaban, S; Mak, KJ; Chikersal, P; Feldman, J; Harris, JL</t>
        </is>
      </c>
      <c r="AF1648" t="inlineStr">
        <is>
          <t>Gold OA (JMIR)</t>
        </is>
      </c>
      <c r="AH1648" t="inlineStr">
        <is>
          <t>Not assessed</t>
        </is>
      </c>
      <c r="AI1648" t="inlineStr">
        <is>
          <t>Not reported</t>
        </is>
      </c>
      <c r="AJ1648" t="inlineStr">
        <is>
          <t>Not reported</t>
        </is>
      </c>
      <c r="AK1648" t="inlineStr">
        <is>
          <t>Not reported</t>
        </is>
      </c>
      <c r="AL1648" t="inlineStr">
        <is>
          <t>Not reported</t>
        </is>
      </c>
      <c r="AM1648" t="inlineStr">
        <is>
          <t>Not reported</t>
        </is>
      </c>
      <c r="AN1648" t="inlineStr">
        <is>
          <t>Not reported</t>
        </is>
      </c>
      <c r="AO1648" t="inlineStr">
        <is>
          <t>Not reviewed</t>
        </is>
      </c>
      <c r="AP1648" t="inlineStr">
        <is>
          <t>Not reported</t>
        </is>
      </c>
      <c r="AQ1648" t="inlineStr">
        <is>
          <t>Not reported</t>
        </is>
      </c>
      <c r="AR1648" t="inlineStr">
        <is>
          <t>Not reported</t>
        </is>
      </c>
      <c r="AS1648" t="inlineStr">
        <is>
          <t>See abstract</t>
        </is>
      </c>
      <c r="AT1648" t="inlineStr">
        <is>
          <t>Not reviewed</t>
        </is>
      </c>
      <c r="AU1648" t="inlineStr">
        <is>
          <t>Not reviewed</t>
        </is>
      </c>
      <c r="AV1648" t="inlineStr">
        <is>
          <t>Not reviewed</t>
        </is>
      </c>
      <c r="AW1648" t="inlineStr">
        <is>
          <t>Not reviewed</t>
        </is>
      </c>
      <c r="AX1648" t="inlineStr">
        <is>
          <t>Not reported</t>
        </is>
      </c>
      <c r="AY1648" t="inlineStr">
        <is>
          <t>Not reported</t>
        </is>
      </c>
      <c r="AZ1648" t="inlineStr">
        <is>
          <t>Not reported</t>
        </is>
      </c>
      <c r="BA1648" t="inlineStr">
        <is>
          <t>Not reported</t>
        </is>
      </c>
      <c r="BB1648" t="inlineStr">
        <is>
          <t>Not reported</t>
        </is>
      </c>
      <c r="BC1648" t="inlineStr">
        <is>
          <t>Not reported</t>
        </is>
      </c>
      <c r="BD1648" t="inlineStr">
        <is>
          <t>Not reported</t>
        </is>
      </c>
      <c r="BE1648" t="inlineStr">
        <is>
          <t>Not reported</t>
        </is>
      </c>
      <c r="BF1648" t="inlineStr">
        <is>
          <t>Not reported</t>
        </is>
      </c>
      <c r="BG1648" t="inlineStr">
        <is>
          <t>Not reviewed (not included)</t>
        </is>
      </c>
      <c r="BH1648" t="inlineStr">
        <is>
          <t>N/A</t>
        </is>
      </c>
      <c r="BI1648" t="inlineStr">
        <is>
          <t>Not reviewed</t>
        </is>
      </c>
      <c r="BJ1648" t="inlineStr">
        <is>
          <t>Not reviewed</t>
        </is>
      </c>
      <c r="BK1648" t="inlineStr">
        <is>
          <t>Not reviewed</t>
        </is>
      </c>
      <c r="BL1648" t="inlineStr">
        <is>
          <t>Not reviewed</t>
        </is>
      </c>
      <c r="BM1648" t="inlineStr">
        <is>
          <t>Not reviewed (not included)</t>
        </is>
      </c>
      <c r="BN1648" t="inlineStr">
        <is>
          <t>Not Selected for Final 95 (Pending Full Text Review) - Candidate paper not selected for final 95: Passed abstract screening but not included in final selec</t>
        </is>
      </c>
      <c r="BO1648" t="inlineStr">
        <is>
          <t>Abstract-level screening only</t>
        </is>
      </c>
      <c r="BP1648" t="inlineStr">
        <is>
          <t>Not reported</t>
        </is>
      </c>
    </row>
    <row r="1649">
      <c r="A1649" t="inlineStr">
        <is>
          <t>Envisioning the Future of Machine Learning in the Early Detection of Neurodevelopmental and Neurodegenerative Disorders via Speech and Language Biomarkers</t>
        </is>
      </c>
      <c r="B1649" t="n">
        <v>2025</v>
      </c>
      <c r="C1649" t="inlineStr">
        <is>
          <t>Not checked</t>
        </is>
      </c>
      <c r="D1649" t="inlineStr">
        <is>
          <t>Not checked</t>
        </is>
      </c>
      <c r="E1649" t="inlineStr">
        <is>
          <t>10.3390/ACOUSTICS7040072</t>
        </is>
      </c>
      <c r="F1649" t="inlineStr">
        <is>
          <t>Speech and language offer a rich, non-invasive window into brain health. Advances in machine learning (ML) have enabled increasingly accurate detection of neurodevelopmental and neurodegenerative disorders through these modalities. This paper envisions the future of ML in the early detection of neurodevelopmental disorders like autism spectrum disorder and attention-deficit/hyperactivity disorder, and neurodegenerative disorders, such as Parkinson's disease and Alzheimer's disease, through speech and language biomarkers. We explore the current landscape of ML techniques, including deep learning and multimodal approaches, and review their applications across various conditions, highlighting both successes and inherent limitations. Our core contribution lies in outlining future trends across several critical dimensions. These include the enhancement of data availability and quality, the evolution of models, the development of multilingual and cross-cultural models, the establishment of regulatory and clinical translation frameworks, and the creation of hybrid systems enabling human-artificial intelligence (AI) collaboration. Finally, we conclude with a vision for future directions, emphasizing the potential integration of ML-driven speech diagnostics into public health infrastructure, the development of patient-specific explainable AI, and its synergistic combination with genomics and brain imaging for holistic brain health assessment. Overcoming substantial hurdles in validation, generalization, and clinical adoption, the field is poised to shift toward ubiquitous, accessible, and highly personalized tools for early diagnosis.</t>
        </is>
      </c>
      <c r="G1649" t="inlineStr">
        <is>
          <t>Unimodal</t>
        </is>
      </c>
      <c r="H1649" t="inlineStr">
        <is>
          <t>See abstract</t>
        </is>
      </c>
      <c r="I1649" t="inlineStr">
        <is>
          <t>See abstract</t>
        </is>
      </c>
      <c r="J1649" t="inlineStr">
        <is>
          <t>See abstract (AI/ML)</t>
        </is>
      </c>
      <c r="K1649" t="inlineStr">
        <is>
          <t>See abstract</t>
        </is>
      </c>
      <c r="M1649" t="inlineStr">
        <is>
          <t>See abstract</t>
        </is>
      </c>
      <c r="N1649" t="inlineStr">
        <is>
          <t>See abstract</t>
        </is>
      </c>
      <c r="O1649" t="inlineStr">
        <is>
          <t>Not verified from abstract</t>
        </is>
      </c>
      <c r="P1649" t="inlineStr">
        <is>
          <t>See abstract</t>
        </is>
      </c>
      <c r="Q1649" t="inlineStr">
        <is>
          <t>See abstract</t>
        </is>
      </c>
      <c r="R1649" t="inlineStr">
        <is>
          <t>Not reviewed (not included)</t>
        </is>
      </c>
      <c r="S1649" t="inlineStr">
        <is>
          <t>Not reviewed (not included)</t>
        </is>
      </c>
      <c r="T1649" t="inlineStr">
        <is>
          <t>Abstract screening only. Non-ADHD Focused</t>
        </is>
      </c>
      <c r="U1649" t="inlineStr">
        <is>
          <t>EXCLUDE</t>
        </is>
      </c>
      <c r="V1649" t="inlineStr">
        <is>
          <t>E2-Not ADHD focused: Neither title nor abstract mentions ADHD or attention-deficit/hyperactivity</t>
        </is>
      </c>
      <c r="W1649" t="inlineStr">
        <is>
          <t>Excluded: Not ADHD Focused</t>
        </is>
      </c>
      <c r="X1649" t="inlineStr">
        <is>
          <t>Not assessed from abstract</t>
        </is>
      </c>
      <c r="Y1649">
        <f>HYPERLINK("https%3A%2F%2Fwww.webofscience.com%2Fwos%2Fwoscc%2Ffull-record%2FWOS:001648071200001","View Full Record in Web of Science")</f>
        <v/>
      </c>
      <c r="Z1649" t="inlineStr">
        <is>
          <t>Not determined from abstract</t>
        </is>
      </c>
      <c r="AB1649" t="inlineStr">
        <is>
          <t>Not assessed (not included)</t>
        </is>
      </c>
      <c r="AC1649" t="inlineStr">
        <is>
          <t>Not assessed (not included)</t>
        </is>
      </c>
      <c r="AD1649" t="inlineStr">
        <is>
          <t>Georgiou, GP</t>
        </is>
      </c>
      <c r="AF1649" t="inlineStr">
        <is>
          <t>Gold OA (MDPI)</t>
        </is>
      </c>
      <c r="AH1649" t="inlineStr">
        <is>
          <t>Not assessed</t>
        </is>
      </c>
      <c r="AI1649" t="inlineStr">
        <is>
          <t>Not reported</t>
        </is>
      </c>
      <c r="AJ1649" t="inlineStr">
        <is>
          <t>Not reported</t>
        </is>
      </c>
      <c r="AK1649" t="inlineStr">
        <is>
          <t>Not reported</t>
        </is>
      </c>
      <c r="AL1649" t="inlineStr">
        <is>
          <t>Not reported</t>
        </is>
      </c>
      <c r="AM1649" t="inlineStr">
        <is>
          <t>Not reported</t>
        </is>
      </c>
      <c r="AN1649" t="inlineStr">
        <is>
          <t>Not reported</t>
        </is>
      </c>
      <c r="AO1649" t="inlineStr">
        <is>
          <t>Not reviewed</t>
        </is>
      </c>
      <c r="AP1649" t="inlineStr">
        <is>
          <t>Not reported</t>
        </is>
      </c>
      <c r="AQ1649" t="inlineStr">
        <is>
          <t>Not reported</t>
        </is>
      </c>
      <c r="AR1649" t="inlineStr">
        <is>
          <t>Not reported</t>
        </is>
      </c>
      <c r="AS1649" t="inlineStr">
        <is>
          <t>See abstract</t>
        </is>
      </c>
      <c r="AT1649" t="inlineStr">
        <is>
          <t>Not reviewed</t>
        </is>
      </c>
      <c r="AU1649" t="inlineStr">
        <is>
          <t>Not reviewed</t>
        </is>
      </c>
      <c r="AV1649" t="inlineStr">
        <is>
          <t>Not reviewed</t>
        </is>
      </c>
      <c r="AW1649" t="inlineStr">
        <is>
          <t>Not reviewed</t>
        </is>
      </c>
      <c r="AX1649" t="inlineStr">
        <is>
          <t>Not reported</t>
        </is>
      </c>
      <c r="AY1649" t="inlineStr">
        <is>
          <t>Not reported</t>
        </is>
      </c>
      <c r="AZ1649" t="inlineStr">
        <is>
          <t>Not reported</t>
        </is>
      </c>
      <c r="BA1649" t="inlineStr">
        <is>
          <t>Not reported</t>
        </is>
      </c>
      <c r="BB1649" t="inlineStr">
        <is>
          <t>Not reported</t>
        </is>
      </c>
      <c r="BC1649" t="inlineStr">
        <is>
          <t>Not reported</t>
        </is>
      </c>
      <c r="BD1649" t="inlineStr">
        <is>
          <t>Not reported</t>
        </is>
      </c>
      <c r="BE1649" t="inlineStr">
        <is>
          <t>Not reported</t>
        </is>
      </c>
      <c r="BF1649" t="inlineStr">
        <is>
          <t>Not reported</t>
        </is>
      </c>
      <c r="BG1649" t="inlineStr">
        <is>
          <t>Not reviewed (not included)</t>
        </is>
      </c>
      <c r="BH1649" t="inlineStr">
        <is>
          <t>N/A</t>
        </is>
      </c>
      <c r="BI1649" t="inlineStr">
        <is>
          <t>Not reviewed</t>
        </is>
      </c>
      <c r="BJ1649" t="inlineStr">
        <is>
          <t>Not reviewed</t>
        </is>
      </c>
      <c r="BK1649" t="inlineStr">
        <is>
          <t>Not reviewed</t>
        </is>
      </c>
      <c r="BL1649" t="inlineStr">
        <is>
          <t>Not reviewed</t>
        </is>
      </c>
      <c r="BM1649" t="inlineStr">
        <is>
          <t>Not reviewed (not included)</t>
        </is>
      </c>
      <c r="BN1649" t="inlineStr">
        <is>
          <t>Non-ADHD Focused - E2-Not ADHD focused: Neither title nor abstract mentions ADHD or attention-deficit/hyperactivity</t>
        </is>
      </c>
      <c r="BO1649" t="inlineStr">
        <is>
          <t>Abstract-level screening only</t>
        </is>
      </c>
      <c r="BP1649" t="inlineStr">
        <is>
          <t>Not reported</t>
        </is>
      </c>
    </row>
    <row r="1650">
      <c r="A1650" t="inlineStr">
        <is>
          <t>Machine learning-guided feature selection and predictive model construction for attention-deficit/hyperactivity disorder</t>
        </is>
      </c>
      <c r="B1650" t="n">
        <v>2025</v>
      </c>
      <c r="C1650" t="inlineStr">
        <is>
          <t>Not checked</t>
        </is>
      </c>
      <c r="D1650" t="inlineStr">
        <is>
          <t>Not checked</t>
        </is>
      </c>
      <c r="E1650" t="inlineStr">
        <is>
          <t>10.3389/FPSYT.2025.1724359</t>
        </is>
      </c>
      <c r="F1650" t="inlineStr">
        <is>
          <t>Background Attention Deficit/Hyperactivity Disorder (ADHD) is a highly prevalent neurodevelopmental disorder, but its diagnosis remains constrained. This study aimed to identify potential candidate indicators and construct an interpretable machine learning model for the identification of ADHD. Methods A total of 8,598 children were enrolled and classified into three groups: ADHD (n=3,678), subthreshold ADHD (s-ADHD) (n=1,495), and healthy controls (HC) (n=3,425). Data collection covered 40 variables, including demographics, routine blood counts, serum biochemical parameters, body composition and systemic inflammation markers. Analysis of Variance (ANOVA) compared differences among the three groups, and key predictors were selected via Least Absolute Shrinkage and Selection Operator (LASSO) regression. Five machine learning models (Decision Tree, Random Forest, Multilayer Perceptron, Extreme Gradient Boosting, and Light Gradient Boosting Machine [LightGBM]) were developed for three clinically relevant binary classification tasks. SHapley Additive exPlanations (SHAP) values were applied to interpret the optimal model. Results ANOVA indicated significant differences (P &lt; 0.05) in most parameters among the three groups. However, post-hoc Least Significant Difference (LSD) tests showed that compared with HC, the ADHD group showed elevated inflammatory markers (NLR, PLR, SII), glucose, body mass index(BMI), and body fat percentage, but reduced albumin, total cholesterol, and lymphocyte counts. Similar alterations were observed in the s-ADHD group, showing a pattern consistent with that of the ADHD group. LASSO regression (lambda.1se=0.038) selected 11 core predictors, with age, RDW-SD, sex, calcium, glucose, and albumin among the most contributing variables. Among the models, LightGBM demonstrated the best performance when distinguishing ADHD from HC (AUC = 0.924 with 36 features vs. AUC = 0.885 with 11 features). However, the model failed to effectively distinguish betwe</t>
        </is>
      </c>
      <c r="G1650" t="inlineStr">
        <is>
          <t>Unimodal</t>
        </is>
      </c>
      <c r="H1650" t="inlineStr">
        <is>
          <t>See abstract</t>
        </is>
      </c>
      <c r="I1650" t="inlineStr">
        <is>
          <t>See abstract</t>
        </is>
      </c>
      <c r="J1650" t="inlineStr">
        <is>
          <t>See abstract (AI/ML)</t>
        </is>
      </c>
      <c r="K1650" t="inlineStr">
        <is>
          <t>See abstract</t>
        </is>
      </c>
      <c r="L1650" t="n">
        <v>598</v>
      </c>
      <c r="M1650" t="inlineStr">
        <is>
          <t>See abstract</t>
        </is>
      </c>
      <c r="N1650" t="inlineStr">
        <is>
          <t>N≈598; details in abstract</t>
        </is>
      </c>
      <c r="O1650" t="inlineStr">
        <is>
          <t>Extracted from abstract: N≈598</t>
        </is>
      </c>
      <c r="P1650" t="inlineStr">
        <is>
          <t>See abstract</t>
        </is>
      </c>
      <c r="Q1650" t="inlineStr">
        <is>
          <t>See abstract</t>
        </is>
      </c>
      <c r="R1650" t="inlineStr">
        <is>
          <t>Not reviewed (not included)</t>
        </is>
      </c>
      <c r="S1650" t="inlineStr">
        <is>
          <t>Not reviewed (not included)</t>
        </is>
      </c>
      <c r="T1650" t="inlineStr">
        <is>
          <t>Abstract screening only. Not Selected for Final 95 (Pending Full Text Review)</t>
        </is>
      </c>
      <c r="U1650" t="inlineStr">
        <is>
          <t>EXCLUDE</t>
        </is>
      </c>
      <c r="V165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50" t="inlineStr">
        <is>
          <t>Excluded: Other Criterion</t>
        </is>
      </c>
      <c r="X1650" t="inlineStr">
        <is>
          <t>Not assessed from abstract</t>
        </is>
      </c>
      <c r="Y1650">
        <f>HYPERLINK("https%3A%2F%2Fwww.webofscience.com%2Fwos%2Fwoscc%2Ffull-record%2FWOS:001651636200001","View Full Record in Web of Science")</f>
        <v/>
      </c>
      <c r="Z1650" t="inlineStr">
        <is>
          <t>Not determined from abstract</t>
        </is>
      </c>
      <c r="AB1650" t="inlineStr">
        <is>
          <t>Not assessed (not included)</t>
        </is>
      </c>
      <c r="AC1650" t="inlineStr">
        <is>
          <t>Not assessed (not included)</t>
        </is>
      </c>
      <c r="AD1650" t="inlineStr">
        <is>
          <t>Meng, HJ; Li, ST; Xing, XW; Fu, RY; Li, Y; Liu, QQ; Wang, X</t>
        </is>
      </c>
      <c r="AF1650" t="inlineStr">
        <is>
          <t>Gold OA (Frontiers)</t>
        </is>
      </c>
      <c r="AH1650" t="inlineStr">
        <is>
          <t>Not assessed</t>
        </is>
      </c>
      <c r="AI1650" t="inlineStr">
        <is>
          <t>Not reported</t>
        </is>
      </c>
      <c r="AJ1650" t="inlineStr">
        <is>
          <t>Not reported</t>
        </is>
      </c>
      <c r="AK1650" t="inlineStr">
        <is>
          <t>Not reported</t>
        </is>
      </c>
      <c r="AL1650" t="inlineStr">
        <is>
          <t>Not reported</t>
        </is>
      </c>
      <c r="AM1650" t="inlineStr">
        <is>
          <t>Not reported</t>
        </is>
      </c>
      <c r="AN1650" t="inlineStr">
        <is>
          <t>Not reported</t>
        </is>
      </c>
      <c r="AO1650" t="inlineStr">
        <is>
          <t>Not reviewed</t>
        </is>
      </c>
      <c r="AP1650" t="inlineStr">
        <is>
          <t>Not reported</t>
        </is>
      </c>
      <c r="AQ1650" t="inlineStr">
        <is>
          <t>Not reported</t>
        </is>
      </c>
      <c r="AR1650" t="inlineStr">
        <is>
          <t>Not reported</t>
        </is>
      </c>
      <c r="AS1650" t="inlineStr">
        <is>
          <t>See abstract</t>
        </is>
      </c>
      <c r="AT1650" t="inlineStr">
        <is>
          <t>Not reviewed</t>
        </is>
      </c>
      <c r="AU1650" t="inlineStr">
        <is>
          <t>Not reviewed</t>
        </is>
      </c>
      <c r="AV1650" t="inlineStr">
        <is>
          <t>Not reviewed</t>
        </is>
      </c>
      <c r="AW1650" t="inlineStr">
        <is>
          <t>Not reviewed</t>
        </is>
      </c>
      <c r="AX1650" t="inlineStr">
        <is>
          <t>Not reported</t>
        </is>
      </c>
      <c r="AY1650" t="inlineStr">
        <is>
          <t>Not reported</t>
        </is>
      </c>
      <c r="AZ1650" t="inlineStr">
        <is>
          <t>Not reported</t>
        </is>
      </c>
      <c r="BA1650" t="inlineStr">
        <is>
          <t>Not reported</t>
        </is>
      </c>
      <c r="BB1650" t="inlineStr">
        <is>
          <t>Not reported</t>
        </is>
      </c>
      <c r="BC1650" t="inlineStr">
        <is>
          <t>Not reported</t>
        </is>
      </c>
      <c r="BD1650" t="inlineStr">
        <is>
          <t>Not reported</t>
        </is>
      </c>
      <c r="BE1650" t="inlineStr">
        <is>
          <t>Not reported</t>
        </is>
      </c>
      <c r="BF1650" t="inlineStr">
        <is>
          <t>Not reported</t>
        </is>
      </c>
      <c r="BG1650" t="inlineStr">
        <is>
          <t>Not reviewed (not included)</t>
        </is>
      </c>
      <c r="BH1650" t="inlineStr">
        <is>
          <t>N/A</t>
        </is>
      </c>
      <c r="BI1650" t="inlineStr">
        <is>
          <t>Not reviewed</t>
        </is>
      </c>
      <c r="BJ1650" t="inlineStr">
        <is>
          <t>Not reviewed</t>
        </is>
      </c>
      <c r="BK1650" t="inlineStr">
        <is>
          <t>Not reviewed</t>
        </is>
      </c>
      <c r="BL1650" t="inlineStr">
        <is>
          <t>Not reviewed</t>
        </is>
      </c>
      <c r="BM1650" t="inlineStr">
        <is>
          <t>Not reviewed (not included)</t>
        </is>
      </c>
      <c r="BN1650" t="inlineStr">
        <is>
          <t>Not Selected for Final 95 (Pending Full Text Review) - Candidate paper not selected for final 95: Passed abstract screening but not included in final selec</t>
        </is>
      </c>
      <c r="BO1650" t="inlineStr">
        <is>
          <t>Abstract-level screening only</t>
        </is>
      </c>
      <c r="BP1650" t="inlineStr">
        <is>
          <t>Not reported</t>
        </is>
      </c>
    </row>
    <row r="1651">
      <c r="A1651" t="inlineStr">
        <is>
          <t>Unsupervised machine learning for identifying attention-deficit/hyperactivity disorder subtypes based on cognitive function and their implications for brain structure</t>
        </is>
      </c>
      <c r="B1651" t="n">
        <v>2024</v>
      </c>
      <c r="C1651" t="inlineStr">
        <is>
          <t>Not checked</t>
        </is>
      </c>
      <c r="D1651" t="inlineStr">
        <is>
          <t>Not checked</t>
        </is>
      </c>
      <c r="E1651" t="inlineStr">
        <is>
          <t>10.1017/S0033291724002368</t>
        </is>
      </c>
      <c r="F1651" t="inlineStr">
        <is>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group.Conclusions These results indicate the presence of anomalies in the lateral orbitofrontal cortex associated with language deficits in the ADHD-C type. Subtype specificity may explain previous inconsistencies in brain structural anomalies reported in ADHD.</t>
        </is>
      </c>
      <c r="G1651" t="inlineStr">
        <is>
          <t>Unimodal</t>
        </is>
      </c>
      <c r="H1651" t="inlineStr">
        <is>
          <t>See abstract</t>
        </is>
      </c>
      <c r="I1651" t="inlineStr">
        <is>
          <t>See abstract</t>
        </is>
      </c>
      <c r="J1651" t="inlineStr">
        <is>
          <t>See abstract (AI/ML)</t>
        </is>
      </c>
      <c r="K1651" t="inlineStr">
        <is>
          <t>See abstract</t>
        </is>
      </c>
      <c r="L1651" t="n">
        <v>212</v>
      </c>
      <c r="M1651" t="inlineStr">
        <is>
          <t>See abstract</t>
        </is>
      </c>
      <c r="N1651" t="inlineStr">
        <is>
          <t>N≈212; details in abstract</t>
        </is>
      </c>
      <c r="O1651" t="inlineStr">
        <is>
          <t>Extracted from abstract: N≈212</t>
        </is>
      </c>
      <c r="P1651" t="inlineStr">
        <is>
          <t>See abstract</t>
        </is>
      </c>
      <c r="Q1651" t="inlineStr">
        <is>
          <t>See abstract</t>
        </is>
      </c>
      <c r="R1651" t="inlineStr">
        <is>
          <t>Not reviewed (not included)</t>
        </is>
      </c>
      <c r="S1651" t="inlineStr">
        <is>
          <t>Not reviewed (not included)</t>
        </is>
      </c>
      <c r="T1651" t="inlineStr">
        <is>
          <t>Abstract screening only. Not Selected for Final 95 (Pending Full Text Review)</t>
        </is>
      </c>
      <c r="U1651" t="inlineStr">
        <is>
          <t>EXCLUDE</t>
        </is>
      </c>
      <c r="V16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51" t="inlineStr">
        <is>
          <t>Excluded: Other Criterion</t>
        </is>
      </c>
      <c r="X1651" t="inlineStr">
        <is>
          <t>Not assessed from abstract</t>
        </is>
      </c>
      <c r="Y1651">
        <f>HYPERLINK("https%3A%2F%2Fwww.webofscience.com%2Fwos%2Fwoscc%2Ffull-record%2FWOS:001319928200001","View Full Record in Web of Science")</f>
        <v/>
      </c>
      <c r="Z1651" t="inlineStr">
        <is>
          <t>Not determined from abstract</t>
        </is>
      </c>
      <c r="AB1651" t="inlineStr">
        <is>
          <t>Not assessed (not included)</t>
        </is>
      </c>
      <c r="AC1651" t="inlineStr">
        <is>
          <t>Not assessed (not included)</t>
        </is>
      </c>
      <c r="AD1651" t="inlineStr">
        <is>
          <t>Yamashita, M; Shou, QL; Mizuno, Y</t>
        </is>
      </c>
      <c r="AF1651" t="inlineStr">
        <is>
          <t>Hybrid OA (Cambridge)</t>
        </is>
      </c>
      <c r="AH1651" t="inlineStr">
        <is>
          <t>Not assessed</t>
        </is>
      </c>
      <c r="AI1651" t="inlineStr">
        <is>
          <t>Not reported</t>
        </is>
      </c>
      <c r="AJ1651" t="inlineStr">
        <is>
          <t>Not reported</t>
        </is>
      </c>
      <c r="AK1651" t="inlineStr">
        <is>
          <t>Not reported</t>
        </is>
      </c>
      <c r="AL1651" t="inlineStr">
        <is>
          <t>Not reported</t>
        </is>
      </c>
      <c r="AM1651" t="inlineStr">
        <is>
          <t>Not reported</t>
        </is>
      </c>
      <c r="AN1651" t="inlineStr">
        <is>
          <t>Not reported</t>
        </is>
      </c>
      <c r="AO1651" t="inlineStr">
        <is>
          <t>Not reviewed</t>
        </is>
      </c>
      <c r="AP1651" t="inlineStr">
        <is>
          <t>Not reported</t>
        </is>
      </c>
      <c r="AQ1651" t="inlineStr">
        <is>
          <t>Not reported</t>
        </is>
      </c>
      <c r="AR1651" t="inlineStr">
        <is>
          <t>Not reported</t>
        </is>
      </c>
      <c r="AS1651" t="inlineStr">
        <is>
          <t>See abstract</t>
        </is>
      </c>
      <c r="AT1651" t="inlineStr">
        <is>
          <t>Not reviewed</t>
        </is>
      </c>
      <c r="AU1651" t="inlineStr">
        <is>
          <t>Not reviewed</t>
        </is>
      </c>
      <c r="AV1651" t="inlineStr">
        <is>
          <t>Not reviewed</t>
        </is>
      </c>
      <c r="AW1651" t="inlineStr">
        <is>
          <t>Not reviewed</t>
        </is>
      </c>
      <c r="AX1651" t="inlineStr">
        <is>
          <t>Not reported</t>
        </is>
      </c>
      <c r="AY1651" t="inlineStr">
        <is>
          <t>Not reported</t>
        </is>
      </c>
      <c r="AZ1651" t="inlineStr">
        <is>
          <t>Not reported</t>
        </is>
      </c>
      <c r="BA1651" t="inlineStr">
        <is>
          <t>Not reported</t>
        </is>
      </c>
      <c r="BB1651" t="inlineStr">
        <is>
          <t>Not reported</t>
        </is>
      </c>
      <c r="BC1651" t="inlineStr">
        <is>
          <t>Not reported</t>
        </is>
      </c>
      <c r="BD1651" t="inlineStr">
        <is>
          <t>Not reported</t>
        </is>
      </c>
      <c r="BE1651" t="inlineStr">
        <is>
          <t>Not reported</t>
        </is>
      </c>
      <c r="BF1651" t="inlineStr">
        <is>
          <t>Not reported</t>
        </is>
      </c>
      <c r="BG1651" t="inlineStr">
        <is>
          <t>Not reviewed (not included)</t>
        </is>
      </c>
      <c r="BH1651" t="inlineStr">
        <is>
          <t>N/A</t>
        </is>
      </c>
      <c r="BI1651" t="inlineStr">
        <is>
          <t>Not reviewed</t>
        </is>
      </c>
      <c r="BJ1651" t="inlineStr">
        <is>
          <t>Not reviewed</t>
        </is>
      </c>
      <c r="BK1651" t="inlineStr">
        <is>
          <t>Not reviewed</t>
        </is>
      </c>
      <c r="BL1651" t="inlineStr">
        <is>
          <t>Not reviewed</t>
        </is>
      </c>
      <c r="BM1651" t="inlineStr">
        <is>
          <t>Not reviewed (not included)</t>
        </is>
      </c>
      <c r="BN1651" t="inlineStr">
        <is>
          <t>Not Selected for Final 95 (Pending Full Text Review) - Candidate paper not selected for final 95: Passed abstract screening but not included in final selec</t>
        </is>
      </c>
      <c r="BO1651" t="inlineStr">
        <is>
          <t>Abstract-level screening only</t>
        </is>
      </c>
      <c r="BP1651" t="inlineStr">
        <is>
          <t>Not reported</t>
        </is>
      </c>
    </row>
    <row r="1652">
      <c r="A1652" t="inlineStr">
        <is>
          <t>Early detection of adults ADHD using electronic health records: A machine learning study</t>
        </is>
      </c>
      <c r="B1652" t="n">
        <v>2026</v>
      </c>
      <c r="C1652" t="inlineStr">
        <is>
          <t>Not checked</t>
        </is>
      </c>
      <c r="D1652" t="inlineStr">
        <is>
          <t>Not checked</t>
        </is>
      </c>
      <c r="E1652" t="inlineStr">
        <is>
          <t>10.1192/J.EURPSY.2026.10171</t>
        </is>
      </c>
      <c r="F1652" t="inlineStr">
        <is>
          <t>Background Attention deficit hyperactivity disorder (ADHD) affects 5-7.2% of children and 2.5% of adults. Despite its prevalence, ADHD remains underdiagnosed and undertreated, leading to significant challenges for affected individuals. Early diagnosis and intervention can prevent adverse outcomes and improve quality of life.Methods We developed a predictive model to identify adults with ADHD using electronic health records. The dataset comprised 2,973 adult patients (aged 18 years and above) diagnosed with ADHD and a control group of 4,447 adults referred to psychologists with no ADHD diagnosis. A transformer-based architecture was implemented, utilizing only clinical codes and gender as input features. Fivefold cross-validation was adopted, and model performance was evaluated on held-out test data consisting of 800 patients, 400 of whom had an ADHD diagnosis.Results Our study demonstrated the ability to predict adult ADHD using clinical data, with a 6-month model achieving an area under the receiver operating characteristic curve (AUC) of 0.79 (95% confidence interval: 0.76-0.81), F1-score of 0.79, sensitivity of 0.80, and specificity of 0.77. Shapley Additive Explanations identified key contributing codes, including F158 and Y903, consistent with known associations between ADHD and substance use.Conclusions Our findings show that machine learning can effectively use clinical codes and demographic data from routine EHRs to support early, cost-efficient diagnosis of adult ADHD, paving the way for earlier intervention and improved outcomes.</t>
        </is>
      </c>
      <c r="G1652" t="inlineStr">
        <is>
          <t>Unimodal</t>
        </is>
      </c>
      <c r="H1652" t="inlineStr">
        <is>
          <t>See abstract</t>
        </is>
      </c>
      <c r="I1652" t="inlineStr">
        <is>
          <t>See abstract</t>
        </is>
      </c>
      <c r="J1652" t="inlineStr">
        <is>
          <t>See abstract (AI/ML)</t>
        </is>
      </c>
      <c r="K1652" t="inlineStr">
        <is>
          <t>See abstract</t>
        </is>
      </c>
      <c r="L1652" t="n">
        <v>973</v>
      </c>
      <c r="M1652" t="inlineStr">
        <is>
          <t>See abstract</t>
        </is>
      </c>
      <c r="N1652" t="inlineStr">
        <is>
          <t>N≈973; details in abstract</t>
        </is>
      </c>
      <c r="O1652" t="inlineStr">
        <is>
          <t>Extracted from abstract: N≈973</t>
        </is>
      </c>
      <c r="P1652" t="inlineStr">
        <is>
          <t>See abstract</t>
        </is>
      </c>
      <c r="Q1652" t="inlineStr">
        <is>
          <t>See abstract</t>
        </is>
      </c>
      <c r="R1652" t="inlineStr">
        <is>
          <t>Not reviewed (not included)</t>
        </is>
      </c>
      <c r="S1652" t="inlineStr">
        <is>
          <t>Not reviewed (not included)</t>
        </is>
      </c>
      <c r="T1652" t="inlineStr">
        <is>
          <t>Abstract screening only. Out of Date Range</t>
        </is>
      </c>
      <c r="U1652" t="inlineStr">
        <is>
          <t>EXCLUDE</t>
        </is>
      </c>
      <c r="V1652" t="inlineStr">
        <is>
          <t>E4-Year: Published 2026, outside 2019-2025 window</t>
        </is>
      </c>
      <c r="W1652" t="inlineStr">
        <is>
          <t>Out of Date Range</t>
        </is>
      </c>
      <c r="X1652" t="inlineStr">
        <is>
          <t>Not assessed from abstract</t>
        </is>
      </c>
      <c r="Y1652">
        <f>HYPERLINK("https%3A%2F%2Fwww.webofscience.com%2Fwos%2Fwoscc%2Ffull-record%2FWOS:001728143900001","View Full Record in Web of Science")</f>
        <v/>
      </c>
      <c r="Z1652" t="inlineStr">
        <is>
          <t>Not determined from abstract</t>
        </is>
      </c>
      <c r="AB1652" t="inlineStr">
        <is>
          <t>Not assessed (not included)</t>
        </is>
      </c>
      <c r="AC1652" t="inlineStr">
        <is>
          <t>Not assessed (not included)</t>
        </is>
      </c>
      <c r="AD1652" t="inlineStr">
        <is>
          <t>Hamed, O; Etminani, F; Jacobsson, P; Davidsson, T</t>
        </is>
      </c>
      <c r="AF1652" t="inlineStr">
        <is>
          <t>Hybrid OA (Cambridge)</t>
        </is>
      </c>
      <c r="AH1652" t="inlineStr">
        <is>
          <t>Not assessed</t>
        </is>
      </c>
      <c r="AI1652" t="inlineStr">
        <is>
          <t>Not reported</t>
        </is>
      </c>
      <c r="AJ1652" t="inlineStr">
        <is>
          <t>Not reported</t>
        </is>
      </c>
      <c r="AK1652" t="inlineStr">
        <is>
          <t>Not reported</t>
        </is>
      </c>
      <c r="AL1652" t="inlineStr">
        <is>
          <t>Not reported</t>
        </is>
      </c>
      <c r="AM1652" t="inlineStr">
        <is>
          <t>Not reported</t>
        </is>
      </c>
      <c r="AN1652" t="inlineStr">
        <is>
          <t>Not reported</t>
        </is>
      </c>
      <c r="AO1652" t="inlineStr">
        <is>
          <t>Not reviewed</t>
        </is>
      </c>
      <c r="AP1652" t="inlineStr">
        <is>
          <t>Not reported</t>
        </is>
      </c>
      <c r="AQ1652" t="inlineStr">
        <is>
          <t>Not reported</t>
        </is>
      </c>
      <c r="AR1652" t="inlineStr">
        <is>
          <t>Not reported</t>
        </is>
      </c>
      <c r="AS1652" t="inlineStr">
        <is>
          <t>See abstract</t>
        </is>
      </c>
      <c r="AT1652" t="inlineStr">
        <is>
          <t>Not reviewed</t>
        </is>
      </c>
      <c r="AU1652" t="inlineStr">
        <is>
          <t>Not reviewed</t>
        </is>
      </c>
      <c r="AV1652" t="inlineStr">
        <is>
          <t>Not reviewed</t>
        </is>
      </c>
      <c r="AW1652" t="inlineStr">
        <is>
          <t>Not reviewed</t>
        </is>
      </c>
      <c r="AX1652" t="inlineStr">
        <is>
          <t>Not reported</t>
        </is>
      </c>
      <c r="AY1652" t="inlineStr">
        <is>
          <t>Not reported</t>
        </is>
      </c>
      <c r="AZ1652" t="inlineStr">
        <is>
          <t>Not reported</t>
        </is>
      </c>
      <c r="BA1652" t="inlineStr">
        <is>
          <t>Not reported</t>
        </is>
      </c>
      <c r="BB1652" t="inlineStr">
        <is>
          <t>Not reported</t>
        </is>
      </c>
      <c r="BC1652" t="inlineStr">
        <is>
          <t>Not reported</t>
        </is>
      </c>
      <c r="BD1652" t="inlineStr">
        <is>
          <t>Not reported</t>
        </is>
      </c>
      <c r="BE1652" t="inlineStr">
        <is>
          <t>Not reported</t>
        </is>
      </c>
      <c r="BF1652" t="inlineStr">
        <is>
          <t>Not reported</t>
        </is>
      </c>
      <c r="BG1652" t="inlineStr">
        <is>
          <t>Not reviewed (not included)</t>
        </is>
      </c>
      <c r="BH1652" t="inlineStr">
        <is>
          <t>N/A</t>
        </is>
      </c>
      <c r="BI1652" t="inlineStr">
        <is>
          <t>Not reviewed</t>
        </is>
      </c>
      <c r="BJ1652" t="inlineStr">
        <is>
          <t>Not reviewed</t>
        </is>
      </c>
      <c r="BK1652" t="inlineStr">
        <is>
          <t>Not reviewed</t>
        </is>
      </c>
      <c r="BL1652" t="inlineStr">
        <is>
          <t>Not reviewed</t>
        </is>
      </c>
      <c r="BM1652" t="inlineStr">
        <is>
          <t>Not reviewed (not included)</t>
        </is>
      </c>
      <c r="BN1652" t="inlineStr">
        <is>
          <t>Out of Date Range - E4-Year: Published 2026, outside 2019-2025 window</t>
        </is>
      </c>
      <c r="BO1652" t="inlineStr">
        <is>
          <t>Abstract-level screening only</t>
        </is>
      </c>
      <c r="BP1652" t="inlineStr">
        <is>
          <t>Not reported</t>
        </is>
      </c>
    </row>
    <row r="1653">
      <c r="A1653" t="inlineStr">
        <is>
          <t>Validity of Diagnostic Support Model for Attention Deficit Hyperactivity Disorder: A Machine Learning Approach</t>
        </is>
      </c>
      <c r="B1653" t="n">
        <v>2023</v>
      </c>
      <c r="C1653" t="inlineStr">
        <is>
          <t>Not checked</t>
        </is>
      </c>
      <c r="D1653" t="inlineStr">
        <is>
          <t>Not checked</t>
        </is>
      </c>
      <c r="E1653" t="inlineStr">
        <is>
          <t>10.3390/JPM13111525</t>
        </is>
      </c>
      <c r="F1653" t="inlineStr">
        <is>
          <t>An accurate and early diagnosis of attention deficit hyperactivity disorder can improve health outcomes and prevent unnecessary medical expenses. This study developed a diagnostic support model using a machine learning approach to effectively screen individuals for attention deficit hyperactivity disorder. Three models were developed: a logistic regression model, a classification and regression tree (CART), and a neural network. The models were assessed by using a receiver operating characteristic analysis. In total, 74 participants were enrolled into the disorder group, while 21 participants were enrolled in the control group. The sensitivity and specificity of each model, indicating the rate of true positive and true negative results, respectively, were assessed. The CART model demonstrated a superior performance compared to the other two models, with region values of receiver operating characteristic analyses in the following order: CART (0.848) &gt; logistic regression model (0.826) &gt; neural network (0.67). The sensitivity and specificity of the CART model were 78.8% and 50%, respectively. This model can be applied to other neuroscience research fields, including the diagnoses of autism spectrum disorder, Tourette syndrome, and dementia. This will enhance the effect and practical value of our research.</t>
        </is>
      </c>
      <c r="G1653" t="inlineStr">
        <is>
          <t>Unimodal</t>
        </is>
      </c>
      <c r="H1653" t="inlineStr">
        <is>
          <t>See abstract</t>
        </is>
      </c>
      <c r="I1653" t="inlineStr">
        <is>
          <t>See abstract</t>
        </is>
      </c>
      <c r="J1653" t="inlineStr">
        <is>
          <t>See abstract (AI/ML)</t>
        </is>
      </c>
      <c r="K1653" t="inlineStr">
        <is>
          <t>See abstract</t>
        </is>
      </c>
      <c r="L1653" t="n">
        <v>74</v>
      </c>
      <c r="M1653" t="inlineStr">
        <is>
          <t>See abstract</t>
        </is>
      </c>
      <c r="N1653" t="inlineStr">
        <is>
          <t>N≈74; details in abstract</t>
        </is>
      </c>
      <c r="O1653" t="inlineStr">
        <is>
          <t>Extracted from abstract: N≈74</t>
        </is>
      </c>
      <c r="P1653" t="inlineStr">
        <is>
          <t>See abstract</t>
        </is>
      </c>
      <c r="Q1653" t="inlineStr">
        <is>
          <t>See abstract</t>
        </is>
      </c>
      <c r="R1653" t="inlineStr">
        <is>
          <t>Not reviewed (not included)</t>
        </is>
      </c>
      <c r="S1653" t="inlineStr">
        <is>
          <t>Not reviewed (not included)</t>
        </is>
      </c>
      <c r="T1653" t="inlineStr">
        <is>
          <t>Abstract screening only. Small Sample Size</t>
        </is>
      </c>
      <c r="U1653" t="inlineStr">
        <is>
          <t>EXCLUDE</t>
        </is>
      </c>
      <c r="V1653" t="inlineStr">
        <is>
          <t>E5-Small Sample: Extracted sample size N=74 &lt; 100 minimum threshold. Citation: Confidence intervals and statistical power require minimum N≥100 for ML classification</t>
        </is>
      </c>
      <c r="W1653" t="inlineStr">
        <is>
          <t>Excluded: Insufficient Sample Size</t>
        </is>
      </c>
      <c r="X1653" t="inlineStr">
        <is>
          <t>EXCLUDE</t>
        </is>
      </c>
      <c r="Y1653">
        <f>HYPERLINK("https%3A%2F%2Fwww.webofscience.com%2Fwos%2Fwoscc%2Ffull-record%2FWOS:001120240500001","View Full Record in Web of Science")</f>
        <v/>
      </c>
      <c r="Z1653" t="inlineStr">
        <is>
          <t>Not determined from abstract</t>
        </is>
      </c>
      <c r="AB1653" t="inlineStr">
        <is>
          <t>Not assessed (not included)</t>
        </is>
      </c>
      <c r="AC1653" t="inlineStr">
        <is>
          <t>Not assessed (not included)</t>
        </is>
      </c>
      <c r="AD1653" t="inlineStr">
        <is>
          <t>Chu, KC; Huang, HJ; Huang, YS</t>
        </is>
      </c>
      <c r="AF1653" t="inlineStr">
        <is>
          <t>Gold OA (MDPI)</t>
        </is>
      </c>
      <c r="AH1653" t="inlineStr">
        <is>
          <t>Not assessed</t>
        </is>
      </c>
      <c r="AI1653" t="inlineStr">
        <is>
          <t>Not reported</t>
        </is>
      </c>
      <c r="AJ1653" t="inlineStr">
        <is>
          <t>Not reported</t>
        </is>
      </c>
      <c r="AK1653" t="inlineStr">
        <is>
          <t>Not reported</t>
        </is>
      </c>
      <c r="AL1653" t="inlineStr">
        <is>
          <t>Not reported</t>
        </is>
      </c>
      <c r="AM1653" t="inlineStr">
        <is>
          <t>Not reported</t>
        </is>
      </c>
      <c r="AN1653" t="inlineStr">
        <is>
          <t>Not reported</t>
        </is>
      </c>
      <c r="AO1653" t="inlineStr">
        <is>
          <t>Not reviewed</t>
        </is>
      </c>
      <c r="AP1653" t="inlineStr">
        <is>
          <t>Not reported</t>
        </is>
      </c>
      <c r="AQ1653" t="inlineStr">
        <is>
          <t>Not reported</t>
        </is>
      </c>
      <c r="AR1653" t="inlineStr">
        <is>
          <t>Not reported</t>
        </is>
      </c>
      <c r="AS1653" t="inlineStr">
        <is>
          <t>See abstract</t>
        </is>
      </c>
      <c r="AT1653" t="inlineStr">
        <is>
          <t>Not reviewed</t>
        </is>
      </c>
      <c r="AU1653" t="inlineStr">
        <is>
          <t>Not reviewed</t>
        </is>
      </c>
      <c r="AV1653" t="inlineStr">
        <is>
          <t>Not reviewed</t>
        </is>
      </c>
      <c r="AW1653" t="inlineStr">
        <is>
          <t>Not reviewed</t>
        </is>
      </c>
      <c r="AX1653" t="inlineStr">
        <is>
          <t>Not reported</t>
        </is>
      </c>
      <c r="AY1653" t="inlineStr">
        <is>
          <t>Not reported</t>
        </is>
      </c>
      <c r="AZ1653" t="inlineStr">
        <is>
          <t>Not reported</t>
        </is>
      </c>
      <c r="BA1653" t="inlineStr">
        <is>
          <t>Not reported</t>
        </is>
      </c>
      <c r="BB1653" t="inlineStr">
        <is>
          <t>Not reported</t>
        </is>
      </c>
      <c r="BC1653" t="inlineStr">
        <is>
          <t>Not reported</t>
        </is>
      </c>
      <c r="BD1653" t="inlineStr">
        <is>
          <t>Not reported</t>
        </is>
      </c>
      <c r="BE1653" t="inlineStr">
        <is>
          <t>Not reported</t>
        </is>
      </c>
      <c r="BF1653" t="inlineStr">
        <is>
          <t>Not reported</t>
        </is>
      </c>
      <c r="BG1653" t="inlineStr">
        <is>
          <t>Not reviewed (not included)</t>
        </is>
      </c>
      <c r="BH1653" t="inlineStr">
        <is>
          <t>N/A</t>
        </is>
      </c>
      <c r="BI1653" t="inlineStr">
        <is>
          <t>Not reviewed</t>
        </is>
      </c>
      <c r="BJ1653" t="inlineStr">
        <is>
          <t>Not reviewed</t>
        </is>
      </c>
      <c r="BK1653" t="inlineStr">
        <is>
          <t>Not reviewed</t>
        </is>
      </c>
      <c r="BL1653" t="inlineStr">
        <is>
          <t>Not reviewed</t>
        </is>
      </c>
      <c r="BM1653" t="inlineStr">
        <is>
          <t>Not reviewed (not included)</t>
        </is>
      </c>
      <c r="BN1653" t="inlineStr">
        <is>
          <t xml:space="preserve">Small Sample Size - E5-Small Sample: Extracted sample size N=74 &lt; 100 minimum threshold. Citation: Confidence intervals </t>
        </is>
      </c>
      <c r="BO1653" t="inlineStr">
        <is>
          <t>Abstract-level screening only</t>
        </is>
      </c>
      <c r="BP1653" t="inlineStr">
        <is>
          <t>Not reported</t>
        </is>
      </c>
    </row>
    <row r="1654">
      <c r="A1654" t="inlineStr">
        <is>
          <t>Machine Learning Approach Applied to the Prevalence Analysis of ADHD Symptoms in Young Adults of Barranquilla, Colombia</t>
        </is>
      </c>
      <c r="B1654" t="n">
        <v>2020</v>
      </c>
      <c r="C1654" t="inlineStr">
        <is>
          <t>Not checked</t>
        </is>
      </c>
      <c r="D1654" t="inlineStr">
        <is>
          <t>Not checked</t>
        </is>
      </c>
      <c r="E1654" t="inlineStr">
        <is>
          <t>10.1007/978-3-030-47679-3_22</t>
        </is>
      </c>
      <c r="F1654" t="inlineStr">
        <is>
          <t>Disorder Attention Deficit/Hyperactivity Disorder, or ADHD, is recognized as one of the pathologies of high prevalence in children and adolescents from the global environment population; this disorder generates visible symptoms usually diminish with the passage of time in adulthood, however they remain concealed by demonstrations damnifican personal stability and human development apt. This article shows the results of the research aimed at determining the prevalence of symptoms of attention deficit hyperactivity disorder in Young Adults University of Barranquilla and its Metropolitan Area. The sample of 1600 young adults between 18 and 25 years, which has been estimated at 95% confidence level and a margin of error of 2.44%. The information was acquired through the application of exploratory instruments symptoms of attention deficit hyperactivity disorder. With the application of the algorithm different machine learning algorithms such as: Bagging, MultiBoostAB, DecisionStump, LogitBoost, FT, J48Graft, a high performance in the Bagging algorithm could be identified with the following results in quality metrics: Accuracy 91.67%, Precision 94.12%, Recall 88.89% and F-measure 91.43%.</t>
        </is>
      </c>
      <c r="G1654" t="inlineStr">
        <is>
          <t>Unimodal</t>
        </is>
      </c>
      <c r="H1654" t="inlineStr">
        <is>
          <t>See abstract</t>
        </is>
      </c>
      <c r="I1654" t="inlineStr">
        <is>
          <t>See abstract</t>
        </is>
      </c>
      <c r="J1654" t="inlineStr">
        <is>
          <t>See abstract (AI/ML)</t>
        </is>
      </c>
      <c r="K1654" t="inlineStr">
        <is>
          <t>See abstract</t>
        </is>
      </c>
      <c r="L1654" t="n">
        <v>1600</v>
      </c>
      <c r="M1654" t="inlineStr">
        <is>
          <t>See abstract</t>
        </is>
      </c>
      <c r="N1654" t="inlineStr">
        <is>
          <t>N≈1600; details in abstract</t>
        </is>
      </c>
      <c r="O1654" t="inlineStr">
        <is>
          <t>Extracted from abstract: N≈1600</t>
        </is>
      </c>
      <c r="P1654" t="inlineStr">
        <is>
          <t>See abstract</t>
        </is>
      </c>
      <c r="Q1654" t="inlineStr">
        <is>
          <t>See abstract</t>
        </is>
      </c>
      <c r="R1654" t="inlineStr">
        <is>
          <t>Not reviewed (not included)</t>
        </is>
      </c>
      <c r="S1654" t="inlineStr">
        <is>
          <t>Not reviewed (not included)</t>
        </is>
      </c>
      <c r="T1654" t="inlineStr">
        <is>
          <t>Abstract screening only. AI Not for Diagnosis</t>
        </is>
      </c>
      <c r="U1654" t="inlineStr">
        <is>
          <t>EXCLUDE</t>
        </is>
      </c>
      <c r="V1654" t="inlineStr">
        <is>
          <t>E1-Prevalence Not Diagnosis: Study predicts prevalence, not individual-level diagnosis</t>
        </is>
      </c>
      <c r="W1654" t="inlineStr">
        <is>
          <t>Excluded: AI Not for Diagnosis</t>
        </is>
      </c>
      <c r="X1654" t="inlineStr">
        <is>
          <t>Not assessed from abstract</t>
        </is>
      </c>
      <c r="Y1654">
        <f>HYPERLINK("https%3A%2F%2Fwww.webofscience.com%2Fwos%2Fwoscc%2Ffull-record%2FWOS:001437391700022","View Full Record in Web of Science")</f>
        <v/>
      </c>
      <c r="Z1654" t="inlineStr">
        <is>
          <t>Not determined from abstract</t>
        </is>
      </c>
      <c r="AB1654" t="inlineStr">
        <is>
          <t>Not assessed (not included)</t>
        </is>
      </c>
      <c r="AC1654" t="inlineStr">
        <is>
          <t>Not assessed (not included)</t>
        </is>
      </c>
      <c r="AD1654" t="inlineStr">
        <is>
          <t>Leon-Jacobus, A; Ariza-Colpas, PP; Barcelo-Martínez, E; Piñeres-Melo, MA; Morales-Ortega, RC; Ovallos-Gazabon, DA</t>
        </is>
      </c>
      <c r="AF1654" t="inlineStr">
        <is>
          <t>Hybrid OA (Springer)</t>
        </is>
      </c>
      <c r="AH1654" t="inlineStr">
        <is>
          <t>Not assessed</t>
        </is>
      </c>
      <c r="AI1654" t="inlineStr">
        <is>
          <t>Not reported</t>
        </is>
      </c>
      <c r="AJ1654" t="inlineStr">
        <is>
          <t>Not reported</t>
        </is>
      </c>
      <c r="AK1654" t="inlineStr">
        <is>
          <t>Not reported</t>
        </is>
      </c>
      <c r="AL1654" t="inlineStr">
        <is>
          <t>Not reported</t>
        </is>
      </c>
      <c r="AM1654" t="inlineStr">
        <is>
          <t>Not reported</t>
        </is>
      </c>
      <c r="AN1654" t="inlineStr">
        <is>
          <t>Not reported</t>
        </is>
      </c>
      <c r="AO1654" t="inlineStr">
        <is>
          <t>Not reviewed</t>
        </is>
      </c>
      <c r="AP1654" t="inlineStr">
        <is>
          <t>Not reported</t>
        </is>
      </c>
      <c r="AQ1654" t="inlineStr">
        <is>
          <t>Not reported</t>
        </is>
      </c>
      <c r="AR1654" t="inlineStr">
        <is>
          <t>Not reported</t>
        </is>
      </c>
      <c r="AS1654" t="inlineStr">
        <is>
          <t>See abstract</t>
        </is>
      </c>
      <c r="AT1654" t="inlineStr">
        <is>
          <t>Not reviewed</t>
        </is>
      </c>
      <c r="AU1654" t="inlineStr">
        <is>
          <t>Not reviewed</t>
        </is>
      </c>
      <c r="AV1654" t="inlineStr">
        <is>
          <t>Not reviewed</t>
        </is>
      </c>
      <c r="AW1654" t="inlineStr">
        <is>
          <t>Not reviewed</t>
        </is>
      </c>
      <c r="AX1654" t="inlineStr">
        <is>
          <t>Not reported</t>
        </is>
      </c>
      <c r="AY1654" t="inlineStr">
        <is>
          <t>Not reported</t>
        </is>
      </c>
      <c r="AZ1654" t="inlineStr">
        <is>
          <t>Not reported</t>
        </is>
      </c>
      <c r="BA1654" t="inlineStr">
        <is>
          <t>Not reported</t>
        </is>
      </c>
      <c r="BB1654" t="inlineStr">
        <is>
          <t>Not reported</t>
        </is>
      </c>
      <c r="BC1654" t="inlineStr">
        <is>
          <t>Not reported</t>
        </is>
      </c>
      <c r="BD1654" t="inlineStr">
        <is>
          <t>Not reported</t>
        </is>
      </c>
      <c r="BE1654" t="inlineStr">
        <is>
          <t>Not reported</t>
        </is>
      </c>
      <c r="BF1654" t="inlineStr">
        <is>
          <t>Not reported</t>
        </is>
      </c>
      <c r="BG1654" t="inlineStr">
        <is>
          <t>Not reviewed (not included)</t>
        </is>
      </c>
      <c r="BH1654" t="inlineStr">
        <is>
          <t>N/A</t>
        </is>
      </c>
      <c r="BI1654" t="inlineStr">
        <is>
          <t>Not reviewed</t>
        </is>
      </c>
      <c r="BJ1654" t="inlineStr">
        <is>
          <t>Not reviewed</t>
        </is>
      </c>
      <c r="BK1654" t="inlineStr">
        <is>
          <t>Not reviewed</t>
        </is>
      </c>
      <c r="BL1654" t="inlineStr">
        <is>
          <t>Not reviewed</t>
        </is>
      </c>
      <c r="BM1654" t="inlineStr">
        <is>
          <t>Not reviewed (not included)</t>
        </is>
      </c>
      <c r="BN1654" t="inlineStr">
        <is>
          <t>AI Not for Diagnosis - E1-Prevalence Not Diagnosis: Study predicts prevalence, not individual-level diagnosis</t>
        </is>
      </c>
      <c r="BO1654" t="inlineStr">
        <is>
          <t>Abstract-level screening only</t>
        </is>
      </c>
      <c r="BP1654" t="inlineStr">
        <is>
          <t>Not reported</t>
        </is>
      </c>
    </row>
    <row r="1655">
      <c r="A1655" t="inlineStr">
        <is>
          <t>HIGHLY ACCURATE HYBRID METHOD FOR ATTENTION DEFICIT HYPERACTIVITY DISORDER CLASSIFICATION BASED ON ANFIS-RFE-GWO</t>
        </is>
      </c>
      <c r="B1655" t="n">
        <v>2025</v>
      </c>
      <c r="C1655" t="inlineStr">
        <is>
          <t>Not checked</t>
        </is>
      </c>
      <c r="D1655" t="inlineStr">
        <is>
          <t>Not checked</t>
        </is>
      </c>
      <c r="E1655" t="inlineStr">
        <is>
          <t>10.7906/INDECS.23.6.3</t>
        </is>
      </c>
      <c r="F1655" t="inlineStr">
        <is>
          <t>Attention Deficit Hyperactivity Disorder (ADHD) is one of the most prevalent neurobehavioral disorders, characterised by persistent patterns of inattention, impulsivity, and restlessness. This disorder significantly affects the personal, social, and academic development of individuals, with millions of children and adolescents worldwide experiencing its symptoms. Despite its high prevalence, accurate diagnosis is still a significant challenge for medical professionals, as distinguishing affected individuals from healthy controls is often complex. Many machine learning and deep learning approaches have been proposed for its diagnosis; the accuracy of ADHD diagnosis is still insufficient and needs further improvement. This study proposes a highly accurate hybrid framework to address this gap. The proposed method integrates the Recursive Feature Elimination technique to select the relevant and most significant feature subset, an Adaptive Neuro-Fuzzy Inference System to perform classification while handling inherent data uncertainty, and Grey Wolf Optimisation for hyperparameter tuning. Cross-validation is further applied to ensure optimal feature subset selection and robust model performance. The proposed framework is evaluated using phenotypic data from the ADHD-200 dataset, which included 547 patients diagnosed with the disorder and 325 healthy controls. For performance benchmarking, the proposed model is compared with several conventional machine learning classifiers, including Random Forest Classifier, K-Nearest Neighbour, and Gradient Boosting Classifier etc. Experimental results demonstrate that the proposed model outperforms several state-of-the-art approaches, achieving a classification accuracy of 98,30%, sensitivity of 96,82%, and F1-score of 97,60%. These results highlight the model's potential as a reliable and effective diagnostic tool for clinical decision support, performing accurate detection and reducing misdiagnosis.</t>
        </is>
      </c>
      <c r="G1655" t="inlineStr">
        <is>
          <t>Unimodal</t>
        </is>
      </c>
      <c r="H1655" t="inlineStr">
        <is>
          <t>See abstract</t>
        </is>
      </c>
      <c r="I1655" t="inlineStr">
        <is>
          <t>See abstract</t>
        </is>
      </c>
      <c r="J1655" t="inlineStr">
        <is>
          <t>See abstract (AI/ML)</t>
        </is>
      </c>
      <c r="K1655" t="inlineStr">
        <is>
          <t>See abstract</t>
        </is>
      </c>
      <c r="L1655" t="n">
        <v>547</v>
      </c>
      <c r="M1655" t="inlineStr">
        <is>
          <t>See abstract</t>
        </is>
      </c>
      <c r="N1655" t="inlineStr">
        <is>
          <t>N≈547; details in abstract</t>
        </is>
      </c>
      <c r="O1655" t="inlineStr">
        <is>
          <t>Extracted from abstract: N≈547</t>
        </is>
      </c>
      <c r="P1655" t="inlineStr">
        <is>
          <t>See abstract</t>
        </is>
      </c>
      <c r="Q1655" t="inlineStr">
        <is>
          <t>See abstract</t>
        </is>
      </c>
      <c r="R1655" t="inlineStr">
        <is>
          <t>Not reviewed (not included)</t>
        </is>
      </c>
      <c r="S1655" t="inlineStr">
        <is>
          <t>Not reviewed (not included)</t>
        </is>
      </c>
      <c r="T1655" t="inlineStr">
        <is>
          <t>Abstract screening only. Not Selected for Final 95 (Pending Full Text Review)</t>
        </is>
      </c>
      <c r="U1655" t="inlineStr">
        <is>
          <t>EXCLUDE</t>
        </is>
      </c>
      <c r="V165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55" t="inlineStr">
        <is>
          <t>Excluded: Other Criterion</t>
        </is>
      </c>
      <c r="X1655" t="inlineStr">
        <is>
          <t>Not assessed from abstract</t>
        </is>
      </c>
      <c r="Y1655">
        <f>HYPERLINK("https%3A%2F%2Fwww.webofscience.com%2Fwos%2Fwoscc%2Ffull-record%2FWOS:001650736500003","View Full Record in Web of Science")</f>
        <v/>
      </c>
      <c r="Z1655" t="inlineStr">
        <is>
          <t>Not determined from abstract</t>
        </is>
      </c>
      <c r="AB1655" t="inlineStr">
        <is>
          <t>Not assessed (not included)</t>
        </is>
      </c>
      <c r="AC1655" t="inlineStr">
        <is>
          <t>Not assessed (not included)</t>
        </is>
      </c>
      <c r="AD1655" t="inlineStr">
        <is>
          <t>Deepika; Arora, S; Sharma, M</t>
        </is>
      </c>
      <c r="AF1655" t="inlineStr">
        <is>
          <t>Unknown - Verify via DOI</t>
        </is>
      </c>
      <c r="AH1655" t="inlineStr">
        <is>
          <t>Not assessed</t>
        </is>
      </c>
      <c r="AI1655" t="inlineStr">
        <is>
          <t>Not reported</t>
        </is>
      </c>
      <c r="AJ1655" t="n">
        <v>325</v>
      </c>
      <c r="AK1655" t="inlineStr">
        <is>
          <t>Not reported</t>
        </is>
      </c>
      <c r="AL1655" t="inlineStr">
        <is>
          <t>Not reported</t>
        </is>
      </c>
      <c r="AM1655" t="inlineStr">
        <is>
          <t>Not reported</t>
        </is>
      </c>
      <c r="AN1655" t="inlineStr">
        <is>
          <t>Not reported</t>
        </is>
      </c>
      <c r="AO1655" t="inlineStr">
        <is>
          <t>Not reviewed</t>
        </is>
      </c>
      <c r="AP1655" t="inlineStr">
        <is>
          <t>Not reported</t>
        </is>
      </c>
      <c r="AQ1655" t="inlineStr">
        <is>
          <t>Not reported</t>
        </is>
      </c>
      <c r="AR1655" t="inlineStr">
        <is>
          <t>Not reported</t>
        </is>
      </c>
      <c r="AS1655" t="inlineStr">
        <is>
          <t>See abstract</t>
        </is>
      </c>
      <c r="AT1655" t="inlineStr">
        <is>
          <t>Not reviewed</t>
        </is>
      </c>
      <c r="AU1655" t="inlineStr">
        <is>
          <t>Not reviewed</t>
        </is>
      </c>
      <c r="AV1655" t="inlineStr">
        <is>
          <t>Not reviewed</t>
        </is>
      </c>
      <c r="AW1655" t="inlineStr">
        <is>
          <t>Not reviewed</t>
        </is>
      </c>
      <c r="AX1655" t="inlineStr">
        <is>
          <t>Not reported</t>
        </is>
      </c>
      <c r="AY1655" t="inlineStr">
        <is>
          <t>Not reported</t>
        </is>
      </c>
      <c r="AZ1655" t="inlineStr">
        <is>
          <t>Not reported</t>
        </is>
      </c>
      <c r="BA1655" t="inlineStr">
        <is>
          <t>Not reported</t>
        </is>
      </c>
      <c r="BB1655" t="inlineStr">
        <is>
          <t>Not reported</t>
        </is>
      </c>
      <c r="BC1655" t="inlineStr">
        <is>
          <t>Not reported</t>
        </is>
      </c>
      <c r="BD1655" t="inlineStr">
        <is>
          <t>Not reported</t>
        </is>
      </c>
      <c r="BE1655" t="inlineStr">
        <is>
          <t>Not reported</t>
        </is>
      </c>
      <c r="BF1655" t="inlineStr">
        <is>
          <t>Not reported</t>
        </is>
      </c>
      <c r="BG1655" t="inlineStr">
        <is>
          <t>Not reviewed (not included)</t>
        </is>
      </c>
      <c r="BH1655" t="inlineStr">
        <is>
          <t>N/A</t>
        </is>
      </c>
      <c r="BI1655" t="inlineStr">
        <is>
          <t>Not reviewed</t>
        </is>
      </c>
      <c r="BJ1655" t="inlineStr">
        <is>
          <t>Not reviewed</t>
        </is>
      </c>
      <c r="BK1655" t="inlineStr">
        <is>
          <t>Not reviewed</t>
        </is>
      </c>
      <c r="BL1655" t="inlineStr">
        <is>
          <t>Not reviewed</t>
        </is>
      </c>
      <c r="BM1655" t="inlineStr">
        <is>
          <t>Not reviewed (not included)</t>
        </is>
      </c>
      <c r="BN1655" t="inlineStr">
        <is>
          <t>Not Selected for Final 95 (Pending Full Text Review) - Candidate paper not selected for final 95: Passed abstract screening but not included in final selec</t>
        </is>
      </c>
      <c r="BO1655" t="inlineStr">
        <is>
          <t>Abstract-level screening only</t>
        </is>
      </c>
      <c r="BP1655" t="inlineStr">
        <is>
          <t>Not reported</t>
        </is>
      </c>
    </row>
    <row r="1656">
      <c r="A1656" t="inlineStr">
        <is>
          <t>Attention deficit hyperactivity disorder assessment through objective measures: POV glasses and machine learning approach</t>
        </is>
      </c>
      <c r="B1656" t="n">
        <v>2026</v>
      </c>
      <c r="C1656" t="inlineStr">
        <is>
          <t>Not checked</t>
        </is>
      </c>
      <c r="D1656" t="inlineStr">
        <is>
          <t>Not checked</t>
        </is>
      </c>
      <c r="E1656" t="inlineStr">
        <is>
          <t>10.3389/FPSYT.2026.1785988</t>
        </is>
      </c>
      <c r="F1656" t="inlineStr">
        <is>
          <t xml:space="preserve">Introduction The diagnosis of Attention-Deficit/Hyperactivity Disorder (ADHD) largely relies on clinical interviews and parent/teacher-report rating scales, which are vulnerable to subjective bias. Therefore, there is an increasing need for objective measures to complement existing assessment approaches. The aim of this study was to objectively quantify children's body movement during a controlled, semi structured interaction, to examine differences between children with and without ADHD, and to evaluate the cross-sectional discriminative capacity of these movement-based features using machine learning methods.Methods This study employed a cross-sectional, observational case-control design including 37 children diagnosed with ADHD and 29 typically developing children aged 7-11 years. Psychiatric diagnoses were established using the DSM-5-based K-SADS PL interview. Video recordings were obtained during a standardized 5-minute instructional interaction using a researcher-worn point-of-view (POV) camera. Body movement measures of the head, upper limbs, and lower limbs were extracted from the video recordings using MediaPipe Pose. Movement data were statistically compared between groups, followed by classification analyses using machine learning algorithms.Results The global activity index was significantly higher in the ADHD group compared to the control group (p = 0.003). Regional analyses revealed significant group differences in shoulder, elbow, ankle, foot, and head movements. A significant positive correlation was found between the global activity index and parent-reported hyperactivity scores (r = 0.28, p = 0.025). In the machine learning analyses, the AdaBoost classifier demonstrated the highest performance, achieving an accuracy of 81.82% and a ROC-AUC value of 0.85.Discussion This study demonstrates that video-based movement analyses obtained during controlled, semi-structured interactions may capture motor activity patterns associated with ADHD. The findings </t>
        </is>
      </c>
      <c r="G1656" t="inlineStr">
        <is>
          <t>Unimodal</t>
        </is>
      </c>
      <c r="H1656" t="inlineStr">
        <is>
          <t>See abstract</t>
        </is>
      </c>
      <c r="I1656" t="inlineStr">
        <is>
          <t>See abstract</t>
        </is>
      </c>
      <c r="J1656" t="inlineStr">
        <is>
          <t>See abstract (AI/ML)</t>
        </is>
      </c>
      <c r="K1656" t="inlineStr">
        <is>
          <t>See abstract</t>
        </is>
      </c>
      <c r="M1656" t="inlineStr">
        <is>
          <t>See abstract</t>
        </is>
      </c>
      <c r="N1656" t="inlineStr">
        <is>
          <t>See abstract</t>
        </is>
      </c>
      <c r="O1656" t="inlineStr">
        <is>
          <t>Not verified from abstract</t>
        </is>
      </c>
      <c r="P1656" t="inlineStr">
        <is>
          <t>See abstract</t>
        </is>
      </c>
      <c r="Q1656" t="inlineStr">
        <is>
          <t>See abstract</t>
        </is>
      </c>
      <c r="R1656" t="inlineStr">
        <is>
          <t>Not reviewed (not included)</t>
        </is>
      </c>
      <c r="S1656" t="inlineStr">
        <is>
          <t>Not reviewed (not included)</t>
        </is>
      </c>
      <c r="T1656" t="inlineStr">
        <is>
          <t>Abstract screening only. Out of Date Range</t>
        </is>
      </c>
      <c r="U1656" t="inlineStr">
        <is>
          <t>EXCLUDE</t>
        </is>
      </c>
      <c r="V1656" t="inlineStr">
        <is>
          <t>E4-Year: Published 2026, outside 2019-2025 window</t>
        </is>
      </c>
      <c r="W1656" t="inlineStr">
        <is>
          <t>Out of Date Range</t>
        </is>
      </c>
      <c r="X1656" t="inlineStr">
        <is>
          <t>Not assessed from abstract</t>
        </is>
      </c>
      <c r="Y1656">
        <f>HYPERLINK("https%3A%2F%2Fwww.webofscience.com%2Fwos%2Fwoscc%2Ffull-record%2FWOS:001729609200001","View Full Record in Web of Science")</f>
        <v/>
      </c>
      <c r="Z1656" t="inlineStr">
        <is>
          <t>Not determined from abstract</t>
        </is>
      </c>
      <c r="AB1656" t="inlineStr">
        <is>
          <t>Not assessed (not included)</t>
        </is>
      </c>
      <c r="AC1656" t="inlineStr">
        <is>
          <t>Not assessed (not included)</t>
        </is>
      </c>
      <c r="AD1656" t="inlineStr">
        <is>
          <t>Kayis, H; Gedizlioglu, Ç; Mumcu, E; Selen, ATH; Tahillioglu, A; Dogan, N</t>
        </is>
      </c>
      <c r="AF1656" t="inlineStr">
        <is>
          <t>Gold OA (Frontiers)</t>
        </is>
      </c>
      <c r="AH1656" t="inlineStr">
        <is>
          <t>Not assessed</t>
        </is>
      </c>
      <c r="AI1656" t="inlineStr">
        <is>
          <t>Not reported</t>
        </is>
      </c>
      <c r="AJ1656" t="n">
        <v>29</v>
      </c>
      <c r="AK1656" t="inlineStr">
        <is>
          <t>Not reported</t>
        </is>
      </c>
      <c r="AL1656" t="inlineStr">
        <is>
          <t>Not reported</t>
        </is>
      </c>
      <c r="AM1656" t="inlineStr">
        <is>
          <t>Not reported</t>
        </is>
      </c>
      <c r="AN1656" t="inlineStr">
        <is>
          <t>Not reported</t>
        </is>
      </c>
      <c r="AO1656" t="inlineStr">
        <is>
          <t>Not reviewed</t>
        </is>
      </c>
      <c r="AP1656" t="inlineStr">
        <is>
          <t>Not reported</t>
        </is>
      </c>
      <c r="AQ1656" t="inlineStr">
        <is>
          <t>Not reported</t>
        </is>
      </c>
      <c r="AR1656" t="inlineStr">
        <is>
          <t>Not reported</t>
        </is>
      </c>
      <c r="AS1656" t="inlineStr">
        <is>
          <t>See abstract</t>
        </is>
      </c>
      <c r="AT1656" t="inlineStr">
        <is>
          <t>Not reviewed</t>
        </is>
      </c>
      <c r="AU1656" t="inlineStr">
        <is>
          <t>Not reviewed</t>
        </is>
      </c>
      <c r="AV1656" t="inlineStr">
        <is>
          <t>Not reviewed</t>
        </is>
      </c>
      <c r="AW1656" t="inlineStr">
        <is>
          <t>Not reviewed</t>
        </is>
      </c>
      <c r="AX1656" t="inlineStr">
        <is>
          <t>Not reported</t>
        </is>
      </c>
      <c r="AY1656" t="inlineStr">
        <is>
          <t>Not reported</t>
        </is>
      </c>
      <c r="AZ1656" t="inlineStr">
        <is>
          <t>Not reported</t>
        </is>
      </c>
      <c r="BA1656" t="inlineStr">
        <is>
          <t>Not reported</t>
        </is>
      </c>
      <c r="BB1656" t="inlineStr">
        <is>
          <t>Not reported</t>
        </is>
      </c>
      <c r="BC1656" t="inlineStr">
        <is>
          <t>Not reported</t>
        </is>
      </c>
      <c r="BD1656" t="inlineStr">
        <is>
          <t>Not reported</t>
        </is>
      </c>
      <c r="BE1656" t="inlineStr">
        <is>
          <t>Not reported</t>
        </is>
      </c>
      <c r="BF1656" t="inlineStr">
        <is>
          <t>Not reported</t>
        </is>
      </c>
      <c r="BG1656" t="inlineStr">
        <is>
          <t>Not reviewed (not included)</t>
        </is>
      </c>
      <c r="BH1656" t="inlineStr">
        <is>
          <t>N/A</t>
        </is>
      </c>
      <c r="BI1656" t="inlineStr">
        <is>
          <t>Not reviewed</t>
        </is>
      </c>
      <c r="BJ1656" t="inlineStr">
        <is>
          <t>Not reviewed</t>
        </is>
      </c>
      <c r="BK1656" t="inlineStr">
        <is>
          <t>Not reviewed</t>
        </is>
      </c>
      <c r="BL1656" t="inlineStr">
        <is>
          <t>Not reviewed</t>
        </is>
      </c>
      <c r="BM1656" t="inlineStr">
        <is>
          <t>Not reviewed (not included)</t>
        </is>
      </c>
      <c r="BN1656" t="inlineStr">
        <is>
          <t>Out of Date Range - E4-Year: Published 2026, outside 2019-2025 window</t>
        </is>
      </c>
      <c r="BO1656" t="inlineStr">
        <is>
          <t>Abstract-level screening only</t>
        </is>
      </c>
      <c r="BP1656" t="inlineStr">
        <is>
          <t>Not reported</t>
        </is>
      </c>
    </row>
    <row r="1657">
      <c r="A1657" t="inlineStr">
        <is>
          <t>Brain iron deficiency in children with attention deficit hyperactivity disorder using iterAtive magnetic suscePtibility sources sepARaTion (APART-QSM)</t>
        </is>
      </c>
      <c r="B1657" t="n">
        <v>2025</v>
      </c>
      <c r="C1657" t="inlineStr">
        <is>
          <t>Not checked</t>
        </is>
      </c>
      <c r="D1657" t="inlineStr">
        <is>
          <t>Not checked</t>
        </is>
      </c>
      <c r="E1657" t="inlineStr">
        <is>
          <t>10.21037/QIMS-2024-2800</t>
        </is>
      </c>
      <c r="F1657" t="inlineStr">
        <is>
          <t>Background: IterAtive magnetic suscePtibility sources sepARaTion (APART-QSM), a recently proposed susceptibility source separation method, can differentiate paramagnetic and diamagnetic susceptibility distributions related to iron and myelin, respectively. This study aimed to investigate whether paramagnetic susceptibility values of deep gray matter structures combined with machine learning algorithms could be used to identify individuals with attention-deficit/hyperactivity disorder (ADHD) and to further explore ADHD-related pathogenesis. Methods: Thirty-six ADHD and 35 age, sex-matched healthy controls (HCs) were recruited. The paramagnetic susceptibility mapping obtained by using APART-QSM method was normalized and the positive susceptibility values of deep gray matter structures, including the bilateral caudate nucleus, putamen, pallidum, and thalamus, were extracted. Random forest (RF) and support vector machine (SVM) were adopted to build machine learning models based on regional positive susceptibility values. The accuracy, sensitivity, specificity and the area under the curve (AUC) were used to evaluate the classification performance. Results: Lower positive susceptibility values of the left caudate nucleus and bilateral pallidum were found (Caudate_L: 0.0231 +/- 0.0045 vs. 0.0261 +/- 0.0051, Pallidum_L: 0.0431 +/- 0.0114 vs. 0.0503 +/- 0.0141, Pallidum_R: 0.0426 +/- 0.0119 vs. 0.0488 +/- 0.0120, P&lt;0.05, uncorrected). However, no significant correlations were found between decreased iron levels and attention performance. Both classifiers achieved good performance, particularly the RF model with an AUC of 0.756, sensitivity of 77.8%, specificity of 68.6% and accuracy of 73.2%. Conclusions: Our findings revealed iron deficiency of deep gray matter nuclei in children with ADHD, and machine learning models combined with APART-QSM could be used to distinguish ADHD from HCs, providing a potential biomarker for further understanding of ADHD pathophysiology and faci</t>
        </is>
      </c>
      <c r="G1657" t="inlineStr">
        <is>
          <t>Unimodal</t>
        </is>
      </c>
      <c r="H1657" t="inlineStr">
        <is>
          <t>See abstract</t>
        </is>
      </c>
      <c r="I1657" t="inlineStr">
        <is>
          <t>See abstract</t>
        </is>
      </c>
      <c r="J1657" t="inlineStr">
        <is>
          <t>See abstract (AI/ML)</t>
        </is>
      </c>
      <c r="K1657" t="inlineStr">
        <is>
          <t>See abstract</t>
        </is>
      </c>
      <c r="M1657" t="inlineStr">
        <is>
          <t>See abstract</t>
        </is>
      </c>
      <c r="N1657" t="inlineStr">
        <is>
          <t>See abstract</t>
        </is>
      </c>
      <c r="O1657" t="inlineStr">
        <is>
          <t>Not verified from abstract</t>
        </is>
      </c>
      <c r="P1657" t="inlineStr">
        <is>
          <t>See abstract</t>
        </is>
      </c>
      <c r="Q1657" t="inlineStr">
        <is>
          <t>See abstract</t>
        </is>
      </c>
      <c r="R1657" t="inlineStr">
        <is>
          <t>Not reviewed (not included)</t>
        </is>
      </c>
      <c r="S1657" t="inlineStr">
        <is>
          <t>Not reviewed (not included)</t>
        </is>
      </c>
      <c r="T1657" t="inlineStr">
        <is>
          <t>Abstract screening only. Not Selected for Final 95 (Pending Full Text Review)</t>
        </is>
      </c>
      <c r="U1657" t="inlineStr">
        <is>
          <t>EXCLUDE</t>
        </is>
      </c>
      <c r="V16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57" t="inlineStr">
        <is>
          <t>Excluded: Other Criterion</t>
        </is>
      </c>
      <c r="X1657" t="inlineStr">
        <is>
          <t>Not assessed from abstract</t>
        </is>
      </c>
      <c r="Y1657">
        <f>HYPERLINK("https%3A%2F%2Fwww.webofscience.com%2Fwos%2Fwoscc%2Ffull-record%2FWOS:001547700200004","View Full Record in Web of Science")</f>
        <v/>
      </c>
      <c r="Z1657" t="inlineStr">
        <is>
          <t>Not determined from abstract</t>
        </is>
      </c>
      <c r="AB1657" t="inlineStr">
        <is>
          <t>Not assessed (not included)</t>
        </is>
      </c>
      <c r="AC1657" t="inlineStr">
        <is>
          <t>Not assessed (not included)</t>
        </is>
      </c>
      <c r="AD1657" t="inlineStr">
        <is>
          <t>Li, YF; Wang, H; Cai, HS; Lan, SS; Dai, Y; Xu, BY; Su, S; Zhang, HY; Yang, ZY; Chen, YQ</t>
        </is>
      </c>
      <c r="AF1657" t="inlineStr">
        <is>
          <t>Unknown - Verify via DOI</t>
        </is>
      </c>
      <c r="AH1657" t="inlineStr">
        <is>
          <t>Not assessed</t>
        </is>
      </c>
      <c r="AI1657" t="inlineStr">
        <is>
          <t>Not reported</t>
        </is>
      </c>
      <c r="AJ1657" t="inlineStr">
        <is>
          <t>Not reported</t>
        </is>
      </c>
      <c r="AK1657" t="inlineStr">
        <is>
          <t>Not reported</t>
        </is>
      </c>
      <c r="AL1657" t="inlineStr">
        <is>
          <t>Not reported</t>
        </is>
      </c>
      <c r="AM1657" t="inlineStr">
        <is>
          <t>Not reported</t>
        </is>
      </c>
      <c r="AN1657" t="inlineStr">
        <is>
          <t>Not reported</t>
        </is>
      </c>
      <c r="AO1657" t="inlineStr">
        <is>
          <t>Not reviewed</t>
        </is>
      </c>
      <c r="AP1657" t="inlineStr">
        <is>
          <t>Not reported</t>
        </is>
      </c>
      <c r="AQ1657" t="inlineStr">
        <is>
          <t>Not reported</t>
        </is>
      </c>
      <c r="AR1657" t="inlineStr">
        <is>
          <t>Not reported</t>
        </is>
      </c>
      <c r="AS1657" t="inlineStr">
        <is>
          <t>See abstract</t>
        </is>
      </c>
      <c r="AT1657" t="inlineStr">
        <is>
          <t>Not reviewed</t>
        </is>
      </c>
      <c r="AU1657" t="inlineStr">
        <is>
          <t>Not reviewed</t>
        </is>
      </c>
      <c r="AV1657" t="inlineStr">
        <is>
          <t>Not reviewed</t>
        </is>
      </c>
      <c r="AW1657" t="inlineStr">
        <is>
          <t>Not reviewed</t>
        </is>
      </c>
      <c r="AX1657" t="inlineStr">
        <is>
          <t>Not reported</t>
        </is>
      </c>
      <c r="AY1657" t="inlineStr">
        <is>
          <t>Not reported</t>
        </is>
      </c>
      <c r="AZ1657" t="inlineStr">
        <is>
          <t>Not reported</t>
        </is>
      </c>
      <c r="BA1657" t="inlineStr">
        <is>
          <t>Not reported</t>
        </is>
      </c>
      <c r="BB1657" t="inlineStr">
        <is>
          <t>Not reported</t>
        </is>
      </c>
      <c r="BC1657" t="inlineStr">
        <is>
          <t>Not reported</t>
        </is>
      </c>
      <c r="BD1657" t="inlineStr">
        <is>
          <t>Not reported</t>
        </is>
      </c>
      <c r="BE1657" t="inlineStr">
        <is>
          <t>Not reported</t>
        </is>
      </c>
      <c r="BF1657" t="inlineStr">
        <is>
          <t>Not reported</t>
        </is>
      </c>
      <c r="BG1657" t="inlineStr">
        <is>
          <t>Not reviewed (not included)</t>
        </is>
      </c>
      <c r="BH1657" t="inlineStr">
        <is>
          <t>N/A</t>
        </is>
      </c>
      <c r="BI1657" t="inlineStr">
        <is>
          <t>Not reviewed</t>
        </is>
      </c>
      <c r="BJ1657" t="inlineStr">
        <is>
          <t>Not reviewed</t>
        </is>
      </c>
      <c r="BK1657" t="inlineStr">
        <is>
          <t>Not reviewed</t>
        </is>
      </c>
      <c r="BL1657" t="inlineStr">
        <is>
          <t>Not reviewed</t>
        </is>
      </c>
      <c r="BM1657" t="inlineStr">
        <is>
          <t>Not reviewed (not included)</t>
        </is>
      </c>
      <c r="BN1657" t="inlineStr">
        <is>
          <t>Not Selected for Final 95 (Pending Full Text Review) - Candidate paper not selected for final 95: Passed abstract screening but not included in final selec</t>
        </is>
      </c>
      <c r="BO1657" t="inlineStr">
        <is>
          <t>Abstract-level screening only</t>
        </is>
      </c>
      <c r="BP1657" t="inlineStr">
        <is>
          <t>Not reported</t>
        </is>
      </c>
    </row>
    <row r="1658">
      <c r="A1658" t="inlineStr">
        <is>
          <t>A systematic literature review of neuroimaging coupled with machine learning approaches for diagnosis of attention deficit hyperactivity disorder</t>
        </is>
      </c>
      <c r="B1658" t="n">
        <v>2024</v>
      </c>
      <c r="C1658" t="inlineStr">
        <is>
          <t>Not checked</t>
        </is>
      </c>
      <c r="D1658" t="inlineStr">
        <is>
          <t>Not checked</t>
        </is>
      </c>
      <c r="E1658" t="inlineStr">
        <is>
          <t>10.1186/S40537-024-00998-3</t>
        </is>
      </c>
      <c r="F1658" t="inlineStr">
        <is>
          <t>ProblemAttention deficit hyperactivity disorder (ADHD) is the most commonly found neurodevelopmental condition among children with an estimated 2.5% to 9% global prevalence. While ADHD has been regarded as a lifelong condition, its early diagnosis elevates the probability of recovery and normal life for children. Despite clinical diagnosis being the primary one, substantial developments in ADHD diagnosis have been made during the past decade.AimSeveral imaging-based technologies and approaches have been presented in the existing literature including magnetic resonance imaging (MRI) and functional MRI (fMRI). In addition, the deployment of machine learning and deep learning models has paved the way for automated diagnosis of ADHD which increases both accuracy and robustness of ADHD detection. A comprehensive and systematic literature review (SLR) of imaging technologies and machine learning approaches is highly desired to comprehend the current status of such approaches concerning their potential and challenges to outline future directions. Although a substantial body of literature exists on imaging-based ADHD diagnosis, comprehensive SRL on such approaches is scarce. This SLR aims to provide a comprehensive overview of imaging-based ADHD diagnosis with emphasis on machine learning approaches, reveals their pros and cons, and provides potential future research directions thereby contributing to the scientific community to accelerate further research for ADHD diagnosis.MethodsThis SRL focuses on analyzing recently published studies between 2010 and 2023. For this purpose, preferred reporting items for systematic review and meta-analyses (PRISMA) approach is performed in this study. Five eminent academic databases Web of Science, ACM, Springerlink, Elsevier, and PubMed are selected for article search. The SLR follows a systematic methodology comprising article search, selection based on inclusion and exclusion criteria, and rigorous assessment for categorization.Result</t>
        </is>
      </c>
      <c r="G1658" t="inlineStr">
        <is>
          <t>Unimodal</t>
        </is>
      </c>
      <c r="H1658" t="inlineStr">
        <is>
          <t>See abstract</t>
        </is>
      </c>
      <c r="I1658" t="inlineStr">
        <is>
          <t>See abstract</t>
        </is>
      </c>
      <c r="J1658" t="inlineStr">
        <is>
          <t>See abstract (AI/ML)</t>
        </is>
      </c>
      <c r="K1658" t="inlineStr">
        <is>
          <t>See abstract</t>
        </is>
      </c>
      <c r="M1658" t="inlineStr">
        <is>
          <t>See abstract</t>
        </is>
      </c>
      <c r="N1658" t="inlineStr">
        <is>
          <t>See abstract</t>
        </is>
      </c>
      <c r="O1658" t="inlineStr">
        <is>
          <t>Not verified from abstract</t>
        </is>
      </c>
      <c r="P1658" t="inlineStr">
        <is>
          <t>See abstract</t>
        </is>
      </c>
      <c r="Q1658" t="inlineStr">
        <is>
          <t>See abstract</t>
        </is>
      </c>
      <c r="R1658" t="inlineStr">
        <is>
          <t>Not reviewed (not included)</t>
        </is>
      </c>
      <c r="S1658" t="inlineStr">
        <is>
          <t>Not reviewed (not included)</t>
        </is>
      </c>
      <c r="T1658" t="inlineStr">
        <is>
          <t>Abstract screening only. Not Primary Research</t>
        </is>
      </c>
      <c r="U1658" t="inlineStr">
        <is>
          <t>EXCLUDE</t>
        </is>
      </c>
      <c r="V1658" t="inlineStr">
        <is>
          <t>E6-Not Primary Research: Title/abstract indicates systematic review, meta-analysis, or review paper</t>
        </is>
      </c>
      <c r="W1658" t="inlineStr">
        <is>
          <t>Excluded: Not Primary Research</t>
        </is>
      </c>
      <c r="X1658" t="inlineStr">
        <is>
          <t>Not assessed from abstract</t>
        </is>
      </c>
      <c r="Y1658">
        <f>HYPERLINK("https%3A%2F%2Fwww.webofscience.com%2Fwos%2Fwoscc%2Ffull-record%2FWOS:001326041400001","View Full Record in Web of Science")</f>
        <v/>
      </c>
      <c r="Z1658" t="inlineStr">
        <is>
          <t>Not determined from abstract</t>
        </is>
      </c>
      <c r="AB1658" t="inlineStr">
        <is>
          <t>Not assessed (not included)</t>
        </is>
      </c>
      <c r="AC1658" t="inlineStr">
        <is>
          <t>Not assessed (not included)</t>
        </is>
      </c>
      <c r="AD1658" t="inlineStr">
        <is>
          <t>Ashraf, I; Jung, SP; Hur, S; Park, Y</t>
        </is>
      </c>
      <c r="AF1658" t="inlineStr">
        <is>
          <t>Gold OA (BioMedCentral)</t>
        </is>
      </c>
      <c r="AH1658" t="inlineStr">
        <is>
          <t>Not assessed</t>
        </is>
      </c>
      <c r="AI1658" t="inlineStr">
        <is>
          <t>Not reported</t>
        </is>
      </c>
      <c r="AJ1658" t="inlineStr">
        <is>
          <t>Not reported</t>
        </is>
      </c>
      <c r="AK1658" t="inlineStr">
        <is>
          <t>Not reported</t>
        </is>
      </c>
      <c r="AL1658" t="inlineStr">
        <is>
          <t>Not reported</t>
        </is>
      </c>
      <c r="AM1658" t="inlineStr">
        <is>
          <t>Not reported</t>
        </is>
      </c>
      <c r="AN1658" t="inlineStr">
        <is>
          <t>Not reported</t>
        </is>
      </c>
      <c r="AO1658" t="inlineStr">
        <is>
          <t>Not reviewed</t>
        </is>
      </c>
      <c r="AP1658" t="inlineStr">
        <is>
          <t>Not reported</t>
        </is>
      </c>
      <c r="AQ1658" t="inlineStr">
        <is>
          <t>Not reported</t>
        </is>
      </c>
      <c r="AR1658" t="inlineStr">
        <is>
          <t>Not reported</t>
        </is>
      </c>
      <c r="AS1658" t="inlineStr">
        <is>
          <t>See abstract</t>
        </is>
      </c>
      <c r="AT1658" t="inlineStr">
        <is>
          <t>Not reviewed</t>
        </is>
      </c>
      <c r="AU1658" t="inlineStr">
        <is>
          <t>Not reviewed</t>
        </is>
      </c>
      <c r="AV1658" t="inlineStr">
        <is>
          <t>Not reviewed</t>
        </is>
      </c>
      <c r="AW1658" t="inlineStr">
        <is>
          <t>Not reviewed</t>
        </is>
      </c>
      <c r="AX1658" t="inlineStr">
        <is>
          <t>Not reported</t>
        </is>
      </c>
      <c r="AY1658" t="inlineStr">
        <is>
          <t>Not reported</t>
        </is>
      </c>
      <c r="AZ1658" t="inlineStr">
        <is>
          <t>Not reported</t>
        </is>
      </c>
      <c r="BA1658" t="inlineStr">
        <is>
          <t>Not reported</t>
        </is>
      </c>
      <c r="BB1658" t="inlineStr">
        <is>
          <t>Not reported</t>
        </is>
      </c>
      <c r="BC1658" t="inlineStr">
        <is>
          <t>Not reported</t>
        </is>
      </c>
      <c r="BD1658" t="inlineStr">
        <is>
          <t>Not reported</t>
        </is>
      </c>
      <c r="BE1658" t="inlineStr">
        <is>
          <t>Not reported</t>
        </is>
      </c>
      <c r="BF1658" t="inlineStr">
        <is>
          <t>Not reported</t>
        </is>
      </c>
      <c r="BG1658" t="inlineStr">
        <is>
          <t>Not reviewed (not included)</t>
        </is>
      </c>
      <c r="BH1658" t="inlineStr">
        <is>
          <t>N/A</t>
        </is>
      </c>
      <c r="BI1658" t="inlineStr">
        <is>
          <t>Not reviewed</t>
        </is>
      </c>
      <c r="BJ1658" t="inlineStr">
        <is>
          <t>Not reviewed</t>
        </is>
      </c>
      <c r="BK1658" t="inlineStr">
        <is>
          <t>Not reviewed</t>
        </is>
      </c>
      <c r="BL1658" t="inlineStr">
        <is>
          <t>Not reviewed</t>
        </is>
      </c>
      <c r="BM1658" t="inlineStr">
        <is>
          <t>Not reviewed (not included)</t>
        </is>
      </c>
      <c r="BN1658" t="inlineStr">
        <is>
          <t>Not Primary Research - E6-Not Primary Research: Title/abstract indicates systematic review, meta-analysis, or review paper</t>
        </is>
      </c>
      <c r="BO1658" t="inlineStr">
        <is>
          <t>Abstract-level screening only</t>
        </is>
      </c>
      <c r="BP1658" t="inlineStr">
        <is>
          <t>Not reported</t>
        </is>
      </c>
    </row>
    <row r="1659">
      <c r="A1659" t="inlineStr">
        <is>
          <t>Differentiating Boys with ADHD from Those with Typical Development Based on Whole-Brain Functional Connections Using a Machine Learning Approach</t>
        </is>
      </c>
      <c r="B1659" t="n">
        <v>2020</v>
      </c>
      <c r="C1659" t="inlineStr">
        <is>
          <t>Not checked</t>
        </is>
      </c>
      <c r="D1659" t="inlineStr">
        <is>
          <t>Not checked</t>
        </is>
      </c>
      <c r="E1659" t="inlineStr">
        <is>
          <t>10.2147/NDT.S239013</t>
        </is>
      </c>
      <c r="F1659" t="inlineStr">
        <is>
          <t>Purpose: In recent years, machine learning techniques have received increasing attention as a promising approach to differentiating patients from healthy subjects. Therefore, some resting-state functional magnetic resonance neuroimaging (R-fMRI) studies have used interregional functional connections as discriminative features. The aim of this study was to investigate ADHD-related spatially distributed discriminative features derived from whole-brain resting-state functional connectivity patterns using machine learning. Patients and Methods: We measured the interregional functional connections of the R-fMRI data from 40 ADHD patients and 28 matched typically developing controls. Machine learning was used to discriminate ADHD patients from controls. Classification performance was assessed by permutation tests. Results: The results from the model with the highest classification accuracy showed that 85.3% of participants were correctly identified using leave-one-out cross-validation (LOOV) with support vector machine (SVM). The majority of the most discriminative functional connections were located within or between the cerebellum, default mode network (DMN) and frontoparietal regions. Approximately half of the most discriminative connections were associated with the cerebellum. The cerebellum, right superior orbitofrontal cortex, left olfactory cortex, left gyms rectus, right superior temporal pole, right calcarine gyrus and bilateral inferior occipital cortex showed the highest discriminative power in classification. Regarding the brain-behaviour relationships, some functional connections between the cerebellum and DMN regions were significantly correlated with behavioural symptoms in ADHD (P &lt; 0.05). Conclusion: This study indicated that whole-brain resting-state functional connections might provide potential neuroimaging-based information for clinically assisting the diagnosis of ADHD.</t>
        </is>
      </c>
      <c r="G1659" t="inlineStr">
        <is>
          <t>Unimodal</t>
        </is>
      </c>
      <c r="H1659" t="inlineStr">
        <is>
          <t>See abstract</t>
        </is>
      </c>
      <c r="I1659" t="inlineStr">
        <is>
          <t>See abstract</t>
        </is>
      </c>
      <c r="J1659" t="inlineStr">
        <is>
          <t>See abstract (AI/ML)</t>
        </is>
      </c>
      <c r="K1659" t="inlineStr">
        <is>
          <t>See abstract</t>
        </is>
      </c>
      <c r="M1659" t="inlineStr">
        <is>
          <t>See abstract</t>
        </is>
      </c>
      <c r="N1659" t="inlineStr">
        <is>
          <t>See abstract</t>
        </is>
      </c>
      <c r="O1659" t="inlineStr">
        <is>
          <t>Not verified from abstract</t>
        </is>
      </c>
      <c r="P1659" t="inlineStr">
        <is>
          <t>See abstract</t>
        </is>
      </c>
      <c r="Q1659" t="inlineStr">
        <is>
          <t>See abstract</t>
        </is>
      </c>
      <c r="R1659" t="inlineStr">
        <is>
          <t>Not reviewed (not included)</t>
        </is>
      </c>
      <c r="S1659" t="inlineStr">
        <is>
          <t>Not reviewed (not included)</t>
        </is>
      </c>
      <c r="T1659" t="inlineStr">
        <is>
          <t>Abstract screening only. Not Selected for Final 95 (Pending Full Text Review)</t>
        </is>
      </c>
      <c r="U1659" t="inlineStr">
        <is>
          <t>EXCLUDE</t>
        </is>
      </c>
      <c r="V165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59" t="inlineStr">
        <is>
          <t>Excluded: Other Criterion</t>
        </is>
      </c>
      <c r="X1659" t="inlineStr">
        <is>
          <t>Not assessed from abstract</t>
        </is>
      </c>
      <c r="Y1659">
        <f>HYPERLINK("https%3A%2F%2Fwww.webofscience.com%2Fwos%2Fwoscc%2Ffull-record%2FWOS:000518766700001","View Full Record in Web of Science")</f>
        <v/>
      </c>
      <c r="Z1659" t="inlineStr">
        <is>
          <t>Not determined from abstract</t>
        </is>
      </c>
      <c r="AB1659" t="inlineStr">
        <is>
          <t>Not assessed (not included)</t>
        </is>
      </c>
      <c r="AC1659" t="inlineStr">
        <is>
          <t>Not assessed (not included)</t>
        </is>
      </c>
      <c r="AD1659" t="inlineStr">
        <is>
          <t>Sun, YK; Zhao, L; Lan, ZH; Jia, XZ; Xue, SW</t>
        </is>
      </c>
      <c r="AF1659" t="inlineStr">
        <is>
          <t>Unknown - Verify via DOI</t>
        </is>
      </c>
      <c r="AH1659" t="inlineStr">
        <is>
          <t>Not assessed</t>
        </is>
      </c>
      <c r="AI1659" t="n">
        <v>40</v>
      </c>
      <c r="AJ1659" t="inlineStr">
        <is>
          <t>Not reported</t>
        </is>
      </c>
      <c r="AK1659" t="inlineStr">
        <is>
          <t>Not reported</t>
        </is>
      </c>
      <c r="AL1659" t="inlineStr">
        <is>
          <t>Not reported</t>
        </is>
      </c>
      <c r="AM1659" t="inlineStr">
        <is>
          <t>Not reported</t>
        </is>
      </c>
      <c r="AN1659" t="inlineStr">
        <is>
          <t>Not reported</t>
        </is>
      </c>
      <c r="AO1659" t="inlineStr">
        <is>
          <t>Not reviewed</t>
        </is>
      </c>
      <c r="AP1659" t="inlineStr">
        <is>
          <t>Not reported</t>
        </is>
      </c>
      <c r="AQ1659" t="inlineStr">
        <is>
          <t>Not reported</t>
        </is>
      </c>
      <c r="AR1659" t="inlineStr">
        <is>
          <t>Not reported</t>
        </is>
      </c>
      <c r="AS1659" t="inlineStr">
        <is>
          <t>See abstract</t>
        </is>
      </c>
      <c r="AT1659" t="inlineStr">
        <is>
          <t>Not reviewed</t>
        </is>
      </c>
      <c r="AU1659" t="inlineStr">
        <is>
          <t>Not reviewed</t>
        </is>
      </c>
      <c r="AV1659" t="inlineStr">
        <is>
          <t>Not reviewed</t>
        </is>
      </c>
      <c r="AW1659" t="inlineStr">
        <is>
          <t>Not reviewed</t>
        </is>
      </c>
      <c r="AX1659" t="inlineStr">
        <is>
          <t>Not reported</t>
        </is>
      </c>
      <c r="AY1659" t="inlineStr">
        <is>
          <t>Not reported</t>
        </is>
      </c>
      <c r="AZ1659" t="inlineStr">
        <is>
          <t>Not reported</t>
        </is>
      </c>
      <c r="BA1659" t="inlineStr">
        <is>
          <t>Not reported</t>
        </is>
      </c>
      <c r="BB1659" t="inlineStr">
        <is>
          <t>Not reported</t>
        </is>
      </c>
      <c r="BC1659" t="inlineStr">
        <is>
          <t>Not reported</t>
        </is>
      </c>
      <c r="BD1659" t="inlineStr">
        <is>
          <t>Not reported</t>
        </is>
      </c>
      <c r="BE1659" t="inlineStr">
        <is>
          <t>Not reported</t>
        </is>
      </c>
      <c r="BF1659" t="inlineStr">
        <is>
          <t>Not reported</t>
        </is>
      </c>
      <c r="BG1659" t="inlineStr">
        <is>
          <t>Not reviewed (not included)</t>
        </is>
      </c>
      <c r="BH1659" t="inlineStr">
        <is>
          <t>N/A</t>
        </is>
      </c>
      <c r="BI1659" t="inlineStr">
        <is>
          <t>Not reviewed</t>
        </is>
      </c>
      <c r="BJ1659" t="inlineStr">
        <is>
          <t>Not reviewed</t>
        </is>
      </c>
      <c r="BK1659" t="inlineStr">
        <is>
          <t>Not reviewed</t>
        </is>
      </c>
      <c r="BL1659" t="inlineStr">
        <is>
          <t>Not reviewed</t>
        </is>
      </c>
      <c r="BM1659" t="inlineStr">
        <is>
          <t>Not reviewed (not included)</t>
        </is>
      </c>
      <c r="BN1659" t="inlineStr">
        <is>
          <t>Not Selected for Final 95 (Pending Full Text Review) - Candidate paper not selected for final 95: Passed abstract screening but not included in final selec</t>
        </is>
      </c>
      <c r="BO1659" t="inlineStr">
        <is>
          <t>Abstract-level screening only</t>
        </is>
      </c>
      <c r="BP1659" t="inlineStr">
        <is>
          <t>Not reported</t>
        </is>
      </c>
    </row>
    <row r="1660">
      <c r="A1660" t="inlineStr">
        <is>
          <t>Patterns of Response to Methylphenidate Administration in Children with ADHD: A Personalized Medicine Approach through Clustering Analysis</t>
        </is>
      </c>
      <c r="B1660" t="n">
        <v>2021</v>
      </c>
      <c r="C1660" t="inlineStr">
        <is>
          <t>Not checked</t>
        </is>
      </c>
      <c r="D1660" t="inlineStr">
        <is>
          <t>Not checked</t>
        </is>
      </c>
      <c r="E1660" t="inlineStr">
        <is>
          <t>10.3390/CHILDREN8111008</t>
        </is>
      </c>
      <c r="F1660" t="inlineStr">
        <is>
          <t>Individual responses to methylphenidate (MPH) can significantly differ in children with attention-deficit/hyperactivity disorder (ADHD) in terms of the extent of clinical amelioration, optimal dosage needed, possible side effects, and short- and long-term duration of the benefits. In the present repeated-measures observational study, we undertook a proof-of-concept study to determine whether clustering analysis could be useful to characterize different clusters of responses to MPH in children with ADHD. We recruited 33 children with ADHD who underwent a comprehensive clinical, cognitive, and neurophysiological assessment before and after one month of MPH treatment. Symptomatology changes were assessed by parents and clinicians. The neuropsychological measures used comprised pen-and-paper and computerized tasks. Functional near-infrared spectroscopy was used to measure cortical hemodynamic activation during an attentional task. We developed an unsupervised machine learning algorithm to characterize the possible clusters of responses to MPH in our multimodal data. A symptomatology improvement was observed for both clinical and neuropsychological measures. Our model identified distinct clusters of amelioration that were related to symptom severity and visual-attentional performances. The present findings provide preliminary evidence that clustering analysis can potentially be useful in identifying different responses to MPH in children with ADHD, highlighting the importance of a personalized medicine approach within the clinical framework.</t>
        </is>
      </c>
      <c r="G1660" t="inlineStr">
        <is>
          <t>Unimodal</t>
        </is>
      </c>
      <c r="H1660" t="inlineStr">
        <is>
          <t>See abstract</t>
        </is>
      </c>
      <c r="I1660" t="inlineStr">
        <is>
          <t>See abstract</t>
        </is>
      </c>
      <c r="J1660" t="inlineStr">
        <is>
          <t>See abstract (AI/ML)</t>
        </is>
      </c>
      <c r="K1660" t="inlineStr">
        <is>
          <t>See abstract</t>
        </is>
      </c>
      <c r="M1660" t="inlineStr">
        <is>
          <t>See abstract</t>
        </is>
      </c>
      <c r="N1660" t="inlineStr">
        <is>
          <t>See abstract</t>
        </is>
      </c>
      <c r="O1660" t="inlineStr">
        <is>
          <t>Not verified from abstract</t>
        </is>
      </c>
      <c r="P1660" t="inlineStr">
        <is>
          <t>See abstract</t>
        </is>
      </c>
      <c r="Q1660" t="inlineStr">
        <is>
          <t>See abstract</t>
        </is>
      </c>
      <c r="R1660" t="inlineStr">
        <is>
          <t>Not reviewed (not included)</t>
        </is>
      </c>
      <c r="S1660" t="inlineStr">
        <is>
          <t>Not reviewed (not included)</t>
        </is>
      </c>
      <c r="T1660" t="inlineStr">
        <is>
          <t>Abstract screening only. Not Selected for Final 95 (Pending Full Text Review)</t>
        </is>
      </c>
      <c r="U1660" t="inlineStr">
        <is>
          <t>EXCLUDE</t>
        </is>
      </c>
      <c r="V166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0" t="inlineStr">
        <is>
          <t>Excluded: Other Criterion</t>
        </is>
      </c>
      <c r="X1660" t="inlineStr">
        <is>
          <t>Not assessed from abstract</t>
        </is>
      </c>
      <c r="Y1660">
        <f>HYPERLINK("https%3A%2F%2Fwww.webofscience.com%2Fwos%2Fwoscc%2Ffull-record%2FWOS:000728128200001","View Full Record in Web of Science")</f>
        <v/>
      </c>
      <c r="Z1660" t="inlineStr">
        <is>
          <t>Not determined from abstract</t>
        </is>
      </c>
      <c r="AB1660" t="inlineStr">
        <is>
          <t>Not assessed (not included)</t>
        </is>
      </c>
      <c r="AC1660" t="inlineStr">
        <is>
          <t>Not assessed (not included)</t>
        </is>
      </c>
      <c r="AD1660" t="inlineStr">
        <is>
          <t>Grazioli, S; Rosi, E; Mauri, M; Crippa, A; Tizzoni, F; Tarabelloni, A; Villa, FM; Chiapasco, F; Reimers, M; Gatti, E; Bertella, S; Molteni, M; Nobile, M</t>
        </is>
      </c>
      <c r="AF1660" t="inlineStr">
        <is>
          <t>Gold OA (MDPI)</t>
        </is>
      </c>
      <c r="AH1660" t="inlineStr">
        <is>
          <t>Not assessed</t>
        </is>
      </c>
      <c r="AI1660" t="inlineStr">
        <is>
          <t>Not reported</t>
        </is>
      </c>
      <c r="AJ1660" t="inlineStr">
        <is>
          <t>Not reported</t>
        </is>
      </c>
      <c r="AK1660" t="inlineStr">
        <is>
          <t>Not reported</t>
        </is>
      </c>
      <c r="AL1660" t="inlineStr">
        <is>
          <t>Not reported</t>
        </is>
      </c>
      <c r="AM1660" t="inlineStr">
        <is>
          <t>Not reported</t>
        </is>
      </c>
      <c r="AN1660" t="inlineStr">
        <is>
          <t>Not reported</t>
        </is>
      </c>
      <c r="AO1660" t="inlineStr">
        <is>
          <t>Not reviewed</t>
        </is>
      </c>
      <c r="AP1660" t="inlineStr">
        <is>
          <t>Not reported</t>
        </is>
      </c>
      <c r="AQ1660" t="inlineStr">
        <is>
          <t>Not reported</t>
        </is>
      </c>
      <c r="AR1660" t="inlineStr">
        <is>
          <t>Not reported</t>
        </is>
      </c>
      <c r="AS1660" t="inlineStr">
        <is>
          <t>See abstract</t>
        </is>
      </c>
      <c r="AT1660" t="inlineStr">
        <is>
          <t>Not reviewed</t>
        </is>
      </c>
      <c r="AU1660" t="inlineStr">
        <is>
          <t>Not reviewed</t>
        </is>
      </c>
      <c r="AV1660" t="inlineStr">
        <is>
          <t>Not reviewed</t>
        </is>
      </c>
      <c r="AW1660" t="inlineStr">
        <is>
          <t>Not reviewed</t>
        </is>
      </c>
      <c r="AX1660" t="inlineStr">
        <is>
          <t>Not reported</t>
        </is>
      </c>
      <c r="AY1660" t="inlineStr">
        <is>
          <t>Not reported</t>
        </is>
      </c>
      <c r="AZ1660" t="inlineStr">
        <is>
          <t>Not reported</t>
        </is>
      </c>
      <c r="BA1660" t="inlineStr">
        <is>
          <t>Not reported</t>
        </is>
      </c>
      <c r="BB1660" t="inlineStr">
        <is>
          <t>Not reported</t>
        </is>
      </c>
      <c r="BC1660" t="inlineStr">
        <is>
          <t>Not reported</t>
        </is>
      </c>
      <c r="BD1660" t="inlineStr">
        <is>
          <t>Not reported</t>
        </is>
      </c>
      <c r="BE1660" t="inlineStr">
        <is>
          <t>Not reported</t>
        </is>
      </c>
      <c r="BF1660" t="inlineStr">
        <is>
          <t>Not reported</t>
        </is>
      </c>
      <c r="BG1660" t="inlineStr">
        <is>
          <t>Not reviewed (not included)</t>
        </is>
      </c>
      <c r="BH1660" t="inlineStr">
        <is>
          <t>N/A</t>
        </is>
      </c>
      <c r="BI1660" t="inlineStr">
        <is>
          <t>Not reviewed</t>
        </is>
      </c>
      <c r="BJ1660" t="inlineStr">
        <is>
          <t>Not reviewed</t>
        </is>
      </c>
      <c r="BK1660" t="inlineStr">
        <is>
          <t>Not reviewed</t>
        </is>
      </c>
      <c r="BL1660" t="inlineStr">
        <is>
          <t>Not reviewed</t>
        </is>
      </c>
      <c r="BM1660" t="inlineStr">
        <is>
          <t>Not reviewed (not included)</t>
        </is>
      </c>
      <c r="BN1660" t="inlineStr">
        <is>
          <t>Not Selected for Final 95 (Pending Full Text Review) - Candidate paper not selected for final 95: Passed abstract screening but not included in final selec</t>
        </is>
      </c>
      <c r="BO1660" t="inlineStr">
        <is>
          <t>Abstract-level screening only</t>
        </is>
      </c>
      <c r="BP1660" t="inlineStr">
        <is>
          <t>Not reported</t>
        </is>
      </c>
    </row>
    <row r="1661">
      <c r="A1661" t="inlineStr">
        <is>
          <t>Deep Learning Based on Event-Related EEG Differentiates Children with ADHD from Healthy Controls</t>
        </is>
      </c>
      <c r="B1661" t="n">
        <v>2019</v>
      </c>
      <c r="C1661" t="inlineStr">
        <is>
          <t>Not checked</t>
        </is>
      </c>
      <c r="D1661" t="inlineStr">
        <is>
          <t>Not checked</t>
        </is>
      </c>
      <c r="E1661" t="inlineStr">
        <is>
          <t>10.3390/JCM8071055</t>
        </is>
      </c>
      <c r="F1661" t="inlineStr">
        <is>
          <t>Attention Deficit Hyperactivity Disorder (ADHD) is one of the most prevalent neuropsychiatric disorders in childhood and adolescence and its diagnosis is based on clinical interviews, symptom questionnaires, and neuropsychological testing. Much research effort has been undertaken to evaluate the usefulness of neurophysiological (EEG) data to aid this diagnostic process. In the current study, we applied deep learning methods on event-related EEG data to examine whether it is possible to distinguish ADHD patients from healthy controls using purely neurophysiological measures. The same was done to distinguish between ADHD subtypes. The results show that the applied deep learning model (EEGNet) was able to distinguish between both ADHD subtypes and healthy controls with an accuracy of up to 83%. However, a significant fraction of individuals could not be classified correctly. It is shown that neurophysiological processes indicating attentional selection associated with superior parietal cortical areas were the most important for that. Using the applied deep learning method, it was not possible to distinguish ADHD subtypes from each other. This is the first study showing that deep learning methods applied to EEG data are able to dissociate between ADHD patients and healthy controls. The results show that the applied method reflects a promising means to support clinical diagnosis in ADHD. However, more work needs to be done to increase the reliability of the taken approach.</t>
        </is>
      </c>
      <c r="G1661" t="inlineStr">
        <is>
          <t>Unimodal</t>
        </is>
      </c>
      <c r="H1661" t="inlineStr">
        <is>
          <t>See abstract</t>
        </is>
      </c>
      <c r="I1661" t="inlineStr">
        <is>
          <t>See abstract</t>
        </is>
      </c>
      <c r="J1661" t="inlineStr">
        <is>
          <t>See abstract (AI/ML)</t>
        </is>
      </c>
      <c r="K1661" t="inlineStr">
        <is>
          <t>See abstract</t>
        </is>
      </c>
      <c r="M1661" t="inlineStr">
        <is>
          <t>See abstract</t>
        </is>
      </c>
      <c r="N1661" t="inlineStr">
        <is>
          <t>See abstract</t>
        </is>
      </c>
      <c r="O1661" t="inlineStr">
        <is>
          <t>Not verified from abstract</t>
        </is>
      </c>
      <c r="P1661" t="inlineStr">
        <is>
          <t>See abstract</t>
        </is>
      </c>
      <c r="Q1661" t="inlineStr">
        <is>
          <t>See abstract</t>
        </is>
      </c>
      <c r="R1661" t="inlineStr">
        <is>
          <t>Not reviewed (not included)</t>
        </is>
      </c>
      <c r="S1661" t="inlineStr">
        <is>
          <t>Not reviewed (not included)</t>
        </is>
      </c>
      <c r="T1661" t="inlineStr">
        <is>
          <t>Abstract screening only. Not Selected for Final 95 (Pending Full Text Review)</t>
        </is>
      </c>
      <c r="U1661" t="inlineStr">
        <is>
          <t>EXCLUDE</t>
        </is>
      </c>
      <c r="V166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1" t="inlineStr">
        <is>
          <t>Excluded: Other Criterion</t>
        </is>
      </c>
      <c r="X1661" t="inlineStr">
        <is>
          <t>Not assessed from abstract</t>
        </is>
      </c>
      <c r="Y1661">
        <f>HYPERLINK("https%3A%2F%2Fwww.webofscience.com%2Fwos%2Fwoscc%2Ffull-record%2FWOS:000479003300138","View Full Record in Web of Science")</f>
        <v/>
      </c>
      <c r="Z1661" t="inlineStr">
        <is>
          <t>Not determined from abstract</t>
        </is>
      </c>
      <c r="AB1661" t="inlineStr">
        <is>
          <t>Not assessed (not included)</t>
        </is>
      </c>
      <c r="AC1661" t="inlineStr">
        <is>
          <t>Not assessed (not included)</t>
        </is>
      </c>
      <c r="AD1661" t="inlineStr">
        <is>
          <t>Vahid, A; Bluschke, A; Roessner, V; Stober, S; Beste, C</t>
        </is>
      </c>
      <c r="AF1661" t="inlineStr">
        <is>
          <t>Gold OA (MDPI)</t>
        </is>
      </c>
      <c r="AH1661" t="inlineStr">
        <is>
          <t>Not assessed</t>
        </is>
      </c>
      <c r="AI1661" t="inlineStr">
        <is>
          <t>Not reported</t>
        </is>
      </c>
      <c r="AJ1661" t="inlineStr">
        <is>
          <t>Not reported</t>
        </is>
      </c>
      <c r="AK1661" t="inlineStr">
        <is>
          <t>Not reported</t>
        </is>
      </c>
      <c r="AL1661" t="inlineStr">
        <is>
          <t>Not reported</t>
        </is>
      </c>
      <c r="AM1661" t="inlineStr">
        <is>
          <t>Not reported</t>
        </is>
      </c>
      <c r="AN1661" t="inlineStr">
        <is>
          <t>Not reported</t>
        </is>
      </c>
      <c r="AO1661" t="inlineStr">
        <is>
          <t>Not reviewed</t>
        </is>
      </c>
      <c r="AP1661" t="inlineStr">
        <is>
          <t>Not reported</t>
        </is>
      </c>
      <c r="AQ1661" t="inlineStr">
        <is>
          <t>Not reported</t>
        </is>
      </c>
      <c r="AR1661" t="inlineStr">
        <is>
          <t>Not reported</t>
        </is>
      </c>
      <c r="AS1661" t="inlineStr">
        <is>
          <t>See abstract</t>
        </is>
      </c>
      <c r="AT1661" t="inlineStr">
        <is>
          <t>Not reviewed</t>
        </is>
      </c>
      <c r="AU1661" t="inlineStr">
        <is>
          <t>Not reviewed</t>
        </is>
      </c>
      <c r="AV1661" t="inlineStr">
        <is>
          <t>Not reviewed</t>
        </is>
      </c>
      <c r="AW1661" t="inlineStr">
        <is>
          <t>Not reviewed</t>
        </is>
      </c>
      <c r="AX1661" t="inlineStr">
        <is>
          <t>Not reported</t>
        </is>
      </c>
      <c r="AY1661" t="inlineStr">
        <is>
          <t>Not reported</t>
        </is>
      </c>
      <c r="AZ1661" t="inlineStr">
        <is>
          <t>Not reported</t>
        </is>
      </c>
      <c r="BA1661" t="inlineStr">
        <is>
          <t>Not reported</t>
        </is>
      </c>
      <c r="BB1661" t="inlineStr">
        <is>
          <t>Not reported</t>
        </is>
      </c>
      <c r="BC1661" t="inlineStr">
        <is>
          <t>Not reported</t>
        </is>
      </c>
      <c r="BD1661" t="inlineStr">
        <is>
          <t>Not reported</t>
        </is>
      </c>
      <c r="BE1661" t="inlineStr">
        <is>
          <t>Not reported</t>
        </is>
      </c>
      <c r="BF1661" t="inlineStr">
        <is>
          <t>Not reported</t>
        </is>
      </c>
      <c r="BG1661" t="inlineStr">
        <is>
          <t>Not reviewed (not included)</t>
        </is>
      </c>
      <c r="BH1661" t="inlineStr">
        <is>
          <t>N/A</t>
        </is>
      </c>
      <c r="BI1661" t="inlineStr">
        <is>
          <t>Not reviewed</t>
        </is>
      </c>
      <c r="BJ1661" t="inlineStr">
        <is>
          <t>Not reviewed</t>
        </is>
      </c>
      <c r="BK1661" t="inlineStr">
        <is>
          <t>Not reviewed</t>
        </is>
      </c>
      <c r="BL1661" t="inlineStr">
        <is>
          <t>Not reviewed</t>
        </is>
      </c>
      <c r="BM1661" t="inlineStr">
        <is>
          <t>Not reviewed (not included)</t>
        </is>
      </c>
      <c r="BN1661" t="inlineStr">
        <is>
          <t>Not Selected for Final 95 (Pending Full Text Review) - Candidate paper not selected for final 95: Passed abstract screening but not included in final selec</t>
        </is>
      </c>
      <c r="BO1661" t="inlineStr">
        <is>
          <t>Abstract-level screening only</t>
        </is>
      </c>
      <c r="BP1661" t="inlineStr">
        <is>
          <t>Not reported</t>
        </is>
      </c>
    </row>
    <row r="1662">
      <c r="A1662" t="inlineStr">
        <is>
          <t>Using electrooculography with visual stimulus tracking test in diagnosing of ADHD: findings from machine learning algorithms</t>
        </is>
      </c>
      <c r="B1662" t="n">
        <v>2022</v>
      </c>
      <c r="C1662" t="inlineStr">
        <is>
          <t>Not checked</t>
        </is>
      </c>
      <c r="D1662" t="inlineStr">
        <is>
          <t>Not checked</t>
        </is>
      </c>
      <c r="E1662" t="inlineStr">
        <is>
          <t>10.55730/1300-0144.5502</t>
        </is>
      </c>
      <c r="F1662" t="inlineStr">
        <is>
          <t>Background/aim: Attention deficit hyperactivity disorder (ADHD), one of the most common neurodevelopmental disorders in childhood, is diagnosed clinically by assessing the symptoms of inattention, hyperactivity, and impulsivity. Also, there are limited objective assessment tools to support the diagnosis. Thus, in this study, a new electrooculography (EOG) based on visual stimulus tracking to support the diagnosis of ADHD was proposed. Materials and methods: Reference stimulus one-to-one tracking numbers (RSOT) and colour game detection (CGD) were applied to 53 medication-free children with ADHD and 36 healthy controls (HCs). Also, the test was applied six months after the treatment to children with ADHD. Parameters obtained during the visual stimulus tracking test were analyzed and Higuchi fractal dimension (HFD) and Hjorth parameters were calculated for all EOG records. Results: The average test success rate was higher in HCs than in children with ADHD. Based on machine learning algorithms, the proposed system can distinguish drug-free ADHD patients from HCs with an 89.13% classification performance and also distinguish drug-free children from treated children with an 80.47% classification performance. Conclusion: The findings showed that the proposed system could be helpful to support the diagnosis of ADHD and the follow-up of the treatment.</t>
        </is>
      </c>
      <c r="G1662" t="inlineStr">
        <is>
          <t>Unimodal</t>
        </is>
      </c>
      <c r="H1662" t="inlineStr">
        <is>
          <t>See abstract</t>
        </is>
      </c>
      <c r="I1662" t="inlineStr">
        <is>
          <t>See abstract</t>
        </is>
      </c>
      <c r="J1662" t="inlineStr">
        <is>
          <t>See abstract (AI/ML)</t>
        </is>
      </c>
      <c r="K1662" t="inlineStr">
        <is>
          <t>See abstract</t>
        </is>
      </c>
      <c r="M1662" t="inlineStr">
        <is>
          <t>See abstract</t>
        </is>
      </c>
      <c r="N1662" t="inlineStr">
        <is>
          <t>See abstract</t>
        </is>
      </c>
      <c r="O1662" t="inlineStr">
        <is>
          <t>Not verified from abstract</t>
        </is>
      </c>
      <c r="P1662" t="inlineStr">
        <is>
          <t>See abstract</t>
        </is>
      </c>
      <c r="Q1662" t="inlineStr">
        <is>
          <t>See abstract</t>
        </is>
      </c>
      <c r="R1662" t="inlineStr">
        <is>
          <t>Not reviewed (not included)</t>
        </is>
      </c>
      <c r="S1662" t="inlineStr">
        <is>
          <t>Not reviewed (not included)</t>
        </is>
      </c>
      <c r="T1662" t="inlineStr">
        <is>
          <t>Abstract screening only. Not Selected for Final 95 (Pending Full Text Review)</t>
        </is>
      </c>
      <c r="U1662" t="inlineStr">
        <is>
          <t>EXCLUDE</t>
        </is>
      </c>
      <c r="V166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2" t="inlineStr">
        <is>
          <t>Excluded: Other Criterion</t>
        </is>
      </c>
      <c r="X1662" t="inlineStr">
        <is>
          <t>Not assessed from abstract</t>
        </is>
      </c>
      <c r="Y1662">
        <f>HYPERLINK("https%3A%2F%2Fwww.webofscience.com%2Fwos%2Fwoscc%2Ffull-record%2FWOS:000890907200022","View Full Record in Web of Science")</f>
        <v/>
      </c>
      <c r="Z1662" t="inlineStr">
        <is>
          <t>Not determined from abstract</t>
        </is>
      </c>
      <c r="AB1662" t="inlineStr">
        <is>
          <t>Not assessed (not included)</t>
        </is>
      </c>
      <c r="AC1662" t="inlineStr">
        <is>
          <t>Not assessed (not included)</t>
        </is>
      </c>
      <c r="AD1662" t="inlineStr">
        <is>
          <t>Latifoglu, F; Esas, MY; Ileri, R; Özmen, S; Demirci, E</t>
        </is>
      </c>
      <c r="AF1662" t="inlineStr">
        <is>
          <t>Unknown - Verify via DOI</t>
        </is>
      </c>
      <c r="AH1662" t="inlineStr">
        <is>
          <t>Not assessed</t>
        </is>
      </c>
      <c r="AI1662" t="inlineStr">
        <is>
          <t>Not reported</t>
        </is>
      </c>
      <c r="AJ1662" t="n">
        <v>36</v>
      </c>
      <c r="AK1662" t="inlineStr">
        <is>
          <t>Not reported</t>
        </is>
      </c>
      <c r="AL1662" t="inlineStr">
        <is>
          <t>Not reported</t>
        </is>
      </c>
      <c r="AM1662" t="inlineStr">
        <is>
          <t>Not reported</t>
        </is>
      </c>
      <c r="AN1662" t="inlineStr">
        <is>
          <t>Not reported</t>
        </is>
      </c>
      <c r="AO1662" t="inlineStr">
        <is>
          <t>Not reviewed</t>
        </is>
      </c>
      <c r="AP1662" t="inlineStr">
        <is>
          <t>Not reported</t>
        </is>
      </c>
      <c r="AQ1662" t="inlineStr">
        <is>
          <t>Not reported</t>
        </is>
      </c>
      <c r="AR1662" t="inlineStr">
        <is>
          <t>Not reported</t>
        </is>
      </c>
      <c r="AS1662" t="inlineStr">
        <is>
          <t>See abstract</t>
        </is>
      </c>
      <c r="AT1662" t="inlineStr">
        <is>
          <t>Not reviewed</t>
        </is>
      </c>
      <c r="AU1662" t="inlineStr">
        <is>
          <t>Not reviewed</t>
        </is>
      </c>
      <c r="AV1662" t="inlineStr">
        <is>
          <t>Not reviewed</t>
        </is>
      </c>
      <c r="AW1662" t="inlineStr">
        <is>
          <t>Not reviewed</t>
        </is>
      </c>
      <c r="AX1662" t="inlineStr">
        <is>
          <t>Not reported</t>
        </is>
      </c>
      <c r="AY1662" t="inlineStr">
        <is>
          <t>Not reported</t>
        </is>
      </c>
      <c r="AZ1662" t="inlineStr">
        <is>
          <t>Not reported</t>
        </is>
      </c>
      <c r="BA1662" t="inlineStr">
        <is>
          <t>Not reported</t>
        </is>
      </c>
      <c r="BB1662" t="inlineStr">
        <is>
          <t>Not reported</t>
        </is>
      </c>
      <c r="BC1662" t="inlineStr">
        <is>
          <t>Not reported</t>
        </is>
      </c>
      <c r="BD1662" t="inlineStr">
        <is>
          <t>Not reported</t>
        </is>
      </c>
      <c r="BE1662" t="inlineStr">
        <is>
          <t>Not reported</t>
        </is>
      </c>
      <c r="BF1662" t="inlineStr">
        <is>
          <t>Not reported</t>
        </is>
      </c>
      <c r="BG1662" t="inlineStr">
        <is>
          <t>Not reviewed (not included)</t>
        </is>
      </c>
      <c r="BH1662" t="inlineStr">
        <is>
          <t>N/A</t>
        </is>
      </c>
      <c r="BI1662" t="inlineStr">
        <is>
          <t>Not reviewed</t>
        </is>
      </c>
      <c r="BJ1662" t="inlineStr">
        <is>
          <t>Not reviewed</t>
        </is>
      </c>
      <c r="BK1662" t="inlineStr">
        <is>
          <t>Not reviewed</t>
        </is>
      </c>
      <c r="BL1662" t="inlineStr">
        <is>
          <t>Not reviewed</t>
        </is>
      </c>
      <c r="BM1662" t="inlineStr">
        <is>
          <t>Not reviewed (not included)</t>
        </is>
      </c>
      <c r="BN1662" t="inlineStr">
        <is>
          <t>Not Selected for Final 95 (Pending Full Text Review) - Candidate paper not selected for final 95: Passed abstract screening but not included in final selec</t>
        </is>
      </c>
      <c r="BO1662" t="inlineStr">
        <is>
          <t>Abstract-level screening only</t>
        </is>
      </c>
      <c r="BP1662" t="inlineStr">
        <is>
          <t>Not reported</t>
        </is>
      </c>
    </row>
    <row r="1663">
      <c r="A1663" t="inlineStr">
        <is>
          <t>Deep Learning and Neurology: A Systematic Review</t>
        </is>
      </c>
      <c r="B1663" t="n">
        <v>2019</v>
      </c>
      <c r="C1663" t="inlineStr">
        <is>
          <t>Not checked</t>
        </is>
      </c>
      <c r="D1663" t="inlineStr">
        <is>
          <t>Not checked</t>
        </is>
      </c>
      <c r="E1663" t="inlineStr">
        <is>
          <t>10.1007/S40120-019-00153-8</t>
        </is>
      </c>
      <c r="F1663" t="inlineStr">
        <is>
          <t>Deciphering the massive volume of complex electronic data that has been compiled by hospital systems over the past decades has the potential to revolutionize modern medicine, as well as present significant challenges. Deep learning is uniquely suited to address these challenges, and recent advances in techniques and hardware have poised the field of medical machine learning for transformational growth. The clinical neurosciences are particularly well positioned to benefit from these advances given the subtle presentation of symptoms typical of neurologic disease. Here we review the various domains in which deep learning algorithms have already provided impetus for change-areas such as medical image analysis for the improved diagnosis of Alzheimer's disease and the early detection of acute neurologic events; medical image segmentation for quantitative evaluation of neuroanatomy and vasculature; connectome mapping for the diagnosis of Alzheimer's, autism spectrum disorder, and attention deficit hyperactivity disorder; and mining of microscopic electroencephalogram signals and granular genetic signatures. We additionally note important challenges in the integration of deep learning tools in the clinical setting and discuss the barriers to tackling the challenges that currently exist.</t>
        </is>
      </c>
      <c r="G1663" t="inlineStr">
        <is>
          <t>Unimodal</t>
        </is>
      </c>
      <c r="H1663" t="inlineStr">
        <is>
          <t>See abstract</t>
        </is>
      </c>
      <c r="I1663" t="inlineStr">
        <is>
          <t>See abstract</t>
        </is>
      </c>
      <c r="J1663" t="inlineStr">
        <is>
          <t>See abstract (AI/ML)</t>
        </is>
      </c>
      <c r="K1663" t="inlineStr">
        <is>
          <t>See abstract</t>
        </is>
      </c>
      <c r="M1663" t="inlineStr">
        <is>
          <t>See abstract</t>
        </is>
      </c>
      <c r="N1663" t="inlineStr">
        <is>
          <t>See abstract</t>
        </is>
      </c>
      <c r="O1663" t="inlineStr">
        <is>
          <t>Not verified from abstract</t>
        </is>
      </c>
      <c r="P1663" t="inlineStr">
        <is>
          <t>See abstract</t>
        </is>
      </c>
      <c r="Q1663" t="inlineStr">
        <is>
          <t>See abstract</t>
        </is>
      </c>
      <c r="R1663" t="inlineStr">
        <is>
          <t>Not reviewed (not included)</t>
        </is>
      </c>
      <c r="S1663" t="inlineStr">
        <is>
          <t>Not reviewed (not included)</t>
        </is>
      </c>
      <c r="T1663" t="inlineStr">
        <is>
          <t>Abstract screening only. Not Primary Research</t>
        </is>
      </c>
      <c r="U1663" t="inlineStr">
        <is>
          <t>EXCLUDE</t>
        </is>
      </c>
      <c r="V1663" t="inlineStr">
        <is>
          <t>E6-Not Primary Research: Title/abstract indicates systematic review, meta-analysis, or review paper</t>
        </is>
      </c>
      <c r="W1663" t="inlineStr">
        <is>
          <t>Excluded: Not Primary Research</t>
        </is>
      </c>
      <c r="X1663" t="inlineStr">
        <is>
          <t>Not assessed from abstract</t>
        </is>
      </c>
      <c r="Y1663">
        <f>HYPERLINK("https%3A%2F%2Fwww.webofscience.com%2Fwos%2Fwoscc%2Ffull-record%2FWOS:000496695000013","View Full Record in Web of Science")</f>
        <v/>
      </c>
      <c r="Z1663" t="inlineStr">
        <is>
          <t>Not determined from abstract</t>
        </is>
      </c>
      <c r="AB1663" t="inlineStr">
        <is>
          <t>Not assessed (not included)</t>
        </is>
      </c>
      <c r="AC1663" t="inlineStr">
        <is>
          <t>Not assessed (not included)</t>
        </is>
      </c>
      <c r="AD1663" t="inlineStr">
        <is>
          <t>Valliani, AA; Ranti, D; Oermann, EK</t>
        </is>
      </c>
      <c r="AF1663" t="inlineStr">
        <is>
          <t>Hybrid OA (Springer)</t>
        </is>
      </c>
      <c r="AH1663" t="inlineStr">
        <is>
          <t>Not assessed</t>
        </is>
      </c>
      <c r="AI1663" t="inlineStr">
        <is>
          <t>Not reported</t>
        </is>
      </c>
      <c r="AJ1663" t="inlineStr">
        <is>
          <t>Not reported</t>
        </is>
      </c>
      <c r="AK1663" t="inlineStr">
        <is>
          <t>Not reported</t>
        </is>
      </c>
      <c r="AL1663" t="inlineStr">
        <is>
          <t>Not reported</t>
        </is>
      </c>
      <c r="AM1663" t="inlineStr">
        <is>
          <t>Not reported</t>
        </is>
      </c>
      <c r="AN1663" t="inlineStr">
        <is>
          <t>Not reported</t>
        </is>
      </c>
      <c r="AO1663" t="inlineStr">
        <is>
          <t>Not reviewed</t>
        </is>
      </c>
      <c r="AP1663" t="inlineStr">
        <is>
          <t>Not reported</t>
        </is>
      </c>
      <c r="AQ1663" t="inlineStr">
        <is>
          <t>Not reported</t>
        </is>
      </c>
      <c r="AR1663" t="inlineStr">
        <is>
          <t>Not reported</t>
        </is>
      </c>
      <c r="AS1663" t="inlineStr">
        <is>
          <t>See abstract</t>
        </is>
      </c>
      <c r="AT1663" t="inlineStr">
        <is>
          <t>Not reviewed</t>
        </is>
      </c>
      <c r="AU1663" t="inlineStr">
        <is>
          <t>Not reviewed</t>
        </is>
      </c>
      <c r="AV1663" t="inlineStr">
        <is>
          <t>Not reviewed</t>
        </is>
      </c>
      <c r="AW1663" t="inlineStr">
        <is>
          <t>Not reviewed</t>
        </is>
      </c>
      <c r="AX1663" t="inlineStr">
        <is>
          <t>Not reported</t>
        </is>
      </c>
      <c r="AY1663" t="inlineStr">
        <is>
          <t>Not reported</t>
        </is>
      </c>
      <c r="AZ1663" t="inlineStr">
        <is>
          <t>Not reported</t>
        </is>
      </c>
      <c r="BA1663" t="inlineStr">
        <is>
          <t>Not reported</t>
        </is>
      </c>
      <c r="BB1663" t="inlineStr">
        <is>
          <t>Not reported</t>
        </is>
      </c>
      <c r="BC1663" t="inlineStr">
        <is>
          <t>Not reported</t>
        </is>
      </c>
      <c r="BD1663" t="inlineStr">
        <is>
          <t>Not reported</t>
        </is>
      </c>
      <c r="BE1663" t="inlineStr">
        <is>
          <t>Not reported</t>
        </is>
      </c>
      <c r="BF1663" t="inlineStr">
        <is>
          <t>Not reported</t>
        </is>
      </c>
      <c r="BG1663" t="inlineStr">
        <is>
          <t>Not reviewed (not included)</t>
        </is>
      </c>
      <c r="BH1663" t="inlineStr">
        <is>
          <t>N/A</t>
        </is>
      </c>
      <c r="BI1663" t="inlineStr">
        <is>
          <t>Not reviewed</t>
        </is>
      </c>
      <c r="BJ1663" t="inlineStr">
        <is>
          <t>Not reviewed</t>
        </is>
      </c>
      <c r="BK1663" t="inlineStr">
        <is>
          <t>Not reviewed</t>
        </is>
      </c>
      <c r="BL1663" t="inlineStr">
        <is>
          <t>Not reviewed</t>
        </is>
      </c>
      <c r="BM1663" t="inlineStr">
        <is>
          <t>Not reviewed (not included)</t>
        </is>
      </c>
      <c r="BN1663" t="inlineStr">
        <is>
          <t>Not Primary Research - E6-Not Primary Research: Title/abstract indicates systematic review, meta-analysis, or review paper</t>
        </is>
      </c>
      <c r="BO1663" t="inlineStr">
        <is>
          <t>Abstract-level screening only</t>
        </is>
      </c>
      <c r="BP1663" t="inlineStr">
        <is>
          <t>Not reported</t>
        </is>
      </c>
    </row>
    <row r="1664">
      <c r="A1664" t="inlineStr">
        <is>
          <t>Application of data fusion for automated detection of children with developmental and mental disorders: A systematic review of the last decade</t>
        </is>
      </c>
      <c r="B1664" t="n">
        <v>2023</v>
      </c>
      <c r="C1664" t="inlineStr">
        <is>
          <t>Not checked</t>
        </is>
      </c>
      <c r="D1664" t="inlineStr">
        <is>
          <t>Not checked</t>
        </is>
      </c>
      <c r="E1664" t="inlineStr">
        <is>
          <t>10.1016/J.INFFUS.2023.101898</t>
        </is>
      </c>
      <c r="F1664" t="inlineStr">
        <is>
          <t>Mental health is a basic need for a sustainable and developing society. The prevalence and financial burden of mental illness have increased globally, and especially in response to community and worldwide pandemic events. Children suffering from such mental disorders find it difficult to cope with educational, occupational, personal, and societal developments, and treatments are not accessible to all. Advancements in technology have resulted in much research examining the use of artificial intelligence to detect or identify characteristics of mental illness. Therefore, this paper presents a systematic review of nine developmental and mental disorders (Autism spectrum disorder, Attention deficit hyperactivity disorder, Schizophrenia, Anxiety, Depression, Dyslexia, Post-traumatic stress disorder, Tourette syndrome, and Obsessive-compulsive disorder) prominent in children and adolescents. Our paper focuses on the automated detection of these developmental and mental disorders using physiological signals. This paper also presents a detailed discussion on signal analysis, feature engineering, and decision-making with their advantages, future directions and challenges on the papers published on mental disorders of children. We have presented the details of the dataset description, validation techniques, features extracted and decision-making models. The challenges and future directions present open research questions on signal or availability, uncertainty, explainability, and hardware implementation resources for signal analysis and machine or deep learning models. Finally, the main findings of this study are presented in the conclusion section.</t>
        </is>
      </c>
      <c r="G1664" t="inlineStr">
        <is>
          <t>Unimodal</t>
        </is>
      </c>
      <c r="H1664" t="inlineStr">
        <is>
          <t>See abstract</t>
        </is>
      </c>
      <c r="I1664" t="inlineStr">
        <is>
          <t>See abstract</t>
        </is>
      </c>
      <c r="J1664" t="inlineStr">
        <is>
          <t>See abstract (AI/ML)</t>
        </is>
      </c>
      <c r="K1664" t="inlineStr">
        <is>
          <t>See abstract</t>
        </is>
      </c>
      <c r="M1664" t="inlineStr">
        <is>
          <t>See abstract</t>
        </is>
      </c>
      <c r="N1664" t="inlineStr">
        <is>
          <t>See abstract</t>
        </is>
      </c>
      <c r="O1664" t="inlineStr">
        <is>
          <t>Not verified from abstract</t>
        </is>
      </c>
      <c r="P1664" t="inlineStr">
        <is>
          <t>See abstract</t>
        </is>
      </c>
      <c r="Q1664" t="inlineStr">
        <is>
          <t>See abstract</t>
        </is>
      </c>
      <c r="R1664" t="inlineStr">
        <is>
          <t>Not reviewed (not included)</t>
        </is>
      </c>
      <c r="S1664" t="inlineStr">
        <is>
          <t>Not reviewed (not included)</t>
        </is>
      </c>
      <c r="T1664" t="inlineStr">
        <is>
          <t>Abstract screening only. Not Primary Research</t>
        </is>
      </c>
      <c r="U1664" t="inlineStr">
        <is>
          <t>EXCLUDE</t>
        </is>
      </c>
      <c r="V1664" t="inlineStr">
        <is>
          <t>E6-Not Primary Research: Title/abstract indicates systematic review, meta-analysis, or review paper</t>
        </is>
      </c>
      <c r="W1664" t="inlineStr">
        <is>
          <t>Excluded: Not Primary Research</t>
        </is>
      </c>
      <c r="X1664" t="inlineStr">
        <is>
          <t>Not assessed from abstract</t>
        </is>
      </c>
      <c r="Y1664">
        <f>HYPERLINK("https%3A%2F%2Fwww.webofscience.com%2Fwos%2Fwoscc%2Ffull-record%2FWOS:001041164800001","View Full Record in Web of Science")</f>
        <v/>
      </c>
      <c r="Z1664" t="inlineStr">
        <is>
          <t>Not determined from abstract</t>
        </is>
      </c>
      <c r="AB1664" t="inlineStr">
        <is>
          <t>Not assessed (not included)</t>
        </is>
      </c>
      <c r="AC1664" t="inlineStr">
        <is>
          <t>Not assessed (not included)</t>
        </is>
      </c>
      <c r="AD1664" t="inlineStr">
        <is>
          <t>Khare, SK; March, S; Barua, PD; Gadre, VM; Acharya, UR</t>
        </is>
      </c>
      <c r="AF1664" t="inlineStr">
        <is>
          <t>Hybrid OA (Elsevier)</t>
        </is>
      </c>
      <c r="AH1664" t="inlineStr">
        <is>
          <t>Not assessed</t>
        </is>
      </c>
      <c r="AI1664" t="inlineStr">
        <is>
          <t>Not reported</t>
        </is>
      </c>
      <c r="AJ1664" t="inlineStr">
        <is>
          <t>Not reported</t>
        </is>
      </c>
      <c r="AK1664" t="inlineStr">
        <is>
          <t>Not reported</t>
        </is>
      </c>
      <c r="AL1664" t="inlineStr">
        <is>
          <t>Not reported</t>
        </is>
      </c>
      <c r="AM1664" t="inlineStr">
        <is>
          <t>Not reported</t>
        </is>
      </c>
      <c r="AN1664" t="inlineStr">
        <is>
          <t>Not reported</t>
        </is>
      </c>
      <c r="AO1664" t="inlineStr">
        <is>
          <t>Not reviewed</t>
        </is>
      </c>
      <c r="AP1664" t="inlineStr">
        <is>
          <t>Not reported</t>
        </is>
      </c>
      <c r="AQ1664" t="inlineStr">
        <is>
          <t>Not reported</t>
        </is>
      </c>
      <c r="AR1664" t="inlineStr">
        <is>
          <t>Not reported</t>
        </is>
      </c>
      <c r="AS1664" t="inlineStr">
        <is>
          <t>See abstract</t>
        </is>
      </c>
      <c r="AT1664" t="inlineStr">
        <is>
          <t>Not reviewed</t>
        </is>
      </c>
      <c r="AU1664" t="inlineStr">
        <is>
          <t>Not reviewed</t>
        </is>
      </c>
      <c r="AV1664" t="inlineStr">
        <is>
          <t>Not reviewed</t>
        </is>
      </c>
      <c r="AW1664" t="inlineStr">
        <is>
          <t>Not reviewed</t>
        </is>
      </c>
      <c r="AX1664" t="inlineStr">
        <is>
          <t>Not reported</t>
        </is>
      </c>
      <c r="AY1664" t="inlineStr">
        <is>
          <t>Not reported</t>
        </is>
      </c>
      <c r="AZ1664" t="inlineStr">
        <is>
          <t>Not reported</t>
        </is>
      </c>
      <c r="BA1664" t="inlineStr">
        <is>
          <t>Not reported</t>
        </is>
      </c>
      <c r="BB1664" t="inlineStr">
        <is>
          <t>Not reported</t>
        </is>
      </c>
      <c r="BC1664" t="inlineStr">
        <is>
          <t>Not reported</t>
        </is>
      </c>
      <c r="BD1664" t="inlineStr">
        <is>
          <t>Not reported</t>
        </is>
      </c>
      <c r="BE1664" t="inlineStr">
        <is>
          <t>Not reported</t>
        </is>
      </c>
      <c r="BF1664" t="inlineStr">
        <is>
          <t>Not reported</t>
        </is>
      </c>
      <c r="BG1664" t="inlineStr">
        <is>
          <t>Not reviewed (not included)</t>
        </is>
      </c>
      <c r="BH1664" t="inlineStr">
        <is>
          <t>N/A</t>
        </is>
      </c>
      <c r="BI1664" t="inlineStr">
        <is>
          <t>Not reviewed</t>
        </is>
      </c>
      <c r="BJ1664" t="inlineStr">
        <is>
          <t>Not reviewed</t>
        </is>
      </c>
      <c r="BK1664" t="inlineStr">
        <is>
          <t>Not reviewed</t>
        </is>
      </c>
      <c r="BL1664" t="inlineStr">
        <is>
          <t>Not reviewed</t>
        </is>
      </c>
      <c r="BM1664" t="inlineStr">
        <is>
          <t>Not reviewed (not included)</t>
        </is>
      </c>
      <c r="BN1664" t="inlineStr">
        <is>
          <t>Not Primary Research - E6-Not Primary Research: Title/abstract indicates systematic review, meta-analysis, or review paper</t>
        </is>
      </c>
      <c r="BO1664" t="inlineStr">
        <is>
          <t>Abstract-level screening only</t>
        </is>
      </c>
      <c r="BP1664" t="inlineStr">
        <is>
          <t>Not reported</t>
        </is>
      </c>
    </row>
    <row r="1665">
      <c r="A1665" t="inlineStr">
        <is>
          <t>Artificial intelligence in ADHD diagnosis: a comprehensive review of machine learning applications, clinical validation challenges, and implementation barriers in precision medicine</t>
        </is>
      </c>
      <c r="B1665" t="n">
        <v>2026</v>
      </c>
      <c r="C1665" t="inlineStr">
        <is>
          <t>Not checked</t>
        </is>
      </c>
      <c r="D1665" t="inlineStr">
        <is>
          <t>Not checked</t>
        </is>
      </c>
      <c r="E1665" t="inlineStr">
        <is>
          <t>10.1186/S43054-026-00530-7</t>
        </is>
      </c>
      <c r="F1665" t="inlineStr">
        <is>
          <t>Background Attention Deficit Hyperactivity Disorder (ADHD) affects approximately 7.2% of the global population, representing one of the most prevalent neurodevelopmental disorders. While current clinical diagnostic approaches, including validated instruments such as the SNAP-IV, Conners-4, and ADHD-RS, enable trained clinicians to reach reliable diagnoses in most cases, certain clinical scenarios remain challenging, including borderline presentations, complex comorbidity patterns, and settings with limited access to specialist clinicians. The absence of objective biomarkers meeting established clinical criteria has motivated exploration of computational approaches as potential augmentative diagnostic tools. Methods This comprehensive narrative review analyzes machine learning (ML) and deep learning (DL) applications across the ADHD clinical pathway, encompassing objective diagnosis, subtype differentiation, prediction of treatment response, digital therapeutic interventions, and long-term outcome prognostication. PubMed/MEDLINE, Scopus, Web of Science, IEEE Xplore, and Google Scholar were searched from inception through September 2025 across multiple modalities including electroencephalography (EEG), neuroimaging, wearable technology, virtual reality, eye-tracking, genomics, digital therapeutics, and multimodal integration approaches. Diagnostic performance, clinical validation, model interpretability, class imbalance considerations, and translational potential were evaluated while identifying critical gaps requiring additional research. Results EEG-based classification demonstrates the most consistent high performance, with recent studies achieving accuracies exceeding 99% using advanced CNN and transformer architectures; however, these results are typically obtained from small, single-site datasets and should be interpreted with caution. Wearable technology shows significant promise with 89% accuracy in large-scale validation (n = 450; AUC = 0.95), while virtual r</t>
        </is>
      </c>
      <c r="G1665" t="inlineStr">
        <is>
          <t>Unimodal</t>
        </is>
      </c>
      <c r="H1665" t="inlineStr">
        <is>
          <t>See abstract</t>
        </is>
      </c>
      <c r="I1665" t="inlineStr">
        <is>
          <t>See abstract</t>
        </is>
      </c>
      <c r="J1665" t="inlineStr">
        <is>
          <t>See abstract (AI/ML)</t>
        </is>
      </c>
      <c r="K1665" t="inlineStr">
        <is>
          <t>See abstract</t>
        </is>
      </c>
      <c r="L1665" t="n">
        <v>450</v>
      </c>
      <c r="M1665" t="inlineStr">
        <is>
          <t>See abstract</t>
        </is>
      </c>
      <c r="N1665" t="inlineStr">
        <is>
          <t>N≈450; details in abstract</t>
        </is>
      </c>
      <c r="O1665" t="inlineStr">
        <is>
          <t>Extracted from abstract: N≈450</t>
        </is>
      </c>
      <c r="P1665" t="inlineStr">
        <is>
          <t>See abstract</t>
        </is>
      </c>
      <c r="Q1665" t="inlineStr">
        <is>
          <t>See abstract</t>
        </is>
      </c>
      <c r="R1665" t="inlineStr">
        <is>
          <t>Not reviewed (not included)</t>
        </is>
      </c>
      <c r="S1665" t="inlineStr">
        <is>
          <t>Not reviewed (not included)</t>
        </is>
      </c>
      <c r="T1665" t="inlineStr">
        <is>
          <t>Abstract screening only. Out of Date Range</t>
        </is>
      </c>
      <c r="U1665" t="inlineStr">
        <is>
          <t>EXCLUDE</t>
        </is>
      </c>
      <c r="V1665" t="inlineStr">
        <is>
          <t>E4-Year: Published 2026, outside 2019-2025 window</t>
        </is>
      </c>
      <c r="W1665" t="inlineStr">
        <is>
          <t>Out of Date Range</t>
        </is>
      </c>
      <c r="X1665" t="inlineStr">
        <is>
          <t>Not assessed from abstract</t>
        </is>
      </c>
      <c r="Y1665">
        <f>HYPERLINK("https%3A%2F%2Fwww.webofscience.com%2Fwos%2Fwoscc%2Ffull-record%2FWOS:001730592400001","View Full Record in Web of Science")</f>
        <v/>
      </c>
      <c r="Z1665" t="inlineStr">
        <is>
          <t>Not determined from abstract</t>
        </is>
      </c>
      <c r="AB1665" t="inlineStr">
        <is>
          <t>Not assessed (not included)</t>
        </is>
      </c>
      <c r="AC1665" t="inlineStr">
        <is>
          <t>Not assessed (not included)</t>
        </is>
      </c>
      <c r="AD1665" t="inlineStr">
        <is>
          <t>Fallahpour, B; Dastjerdi, G; Akbarian, E; Emarati, A; Sadr, Z; Dastgheib, SA; Shahbazi, A; Bahrami, R; Golshan-Tafti, M; Shiri, A; Nematzadeh, F; Neamatzadeh, H</t>
        </is>
      </c>
      <c r="AF1665" t="inlineStr">
        <is>
          <t>Gold OA (BioMedCentral)</t>
        </is>
      </c>
      <c r="AH1665" t="inlineStr">
        <is>
          <t>Not assessed</t>
        </is>
      </c>
      <c r="AI1665" t="inlineStr">
        <is>
          <t>Not reported</t>
        </is>
      </c>
      <c r="AJ1665" t="inlineStr">
        <is>
          <t>Not reported</t>
        </is>
      </c>
      <c r="AK1665" t="inlineStr">
        <is>
          <t>Not reported</t>
        </is>
      </c>
      <c r="AL1665" t="inlineStr">
        <is>
          <t>Not reported</t>
        </is>
      </c>
      <c r="AM1665" t="inlineStr">
        <is>
          <t>Not reported</t>
        </is>
      </c>
      <c r="AN1665" t="inlineStr">
        <is>
          <t>Not reported</t>
        </is>
      </c>
      <c r="AO1665" t="inlineStr">
        <is>
          <t>Not reviewed</t>
        </is>
      </c>
      <c r="AP1665" t="inlineStr">
        <is>
          <t>Not reported</t>
        </is>
      </c>
      <c r="AQ1665" t="inlineStr">
        <is>
          <t>Not reported</t>
        </is>
      </c>
      <c r="AR1665" t="inlineStr">
        <is>
          <t>Not reported</t>
        </is>
      </c>
      <c r="AS1665" t="inlineStr">
        <is>
          <t>See abstract</t>
        </is>
      </c>
      <c r="AT1665" t="inlineStr">
        <is>
          <t>Not reviewed</t>
        </is>
      </c>
      <c r="AU1665" t="inlineStr">
        <is>
          <t>Not reviewed</t>
        </is>
      </c>
      <c r="AV1665" t="inlineStr">
        <is>
          <t>Not reviewed</t>
        </is>
      </c>
      <c r="AW1665" t="inlineStr">
        <is>
          <t>Not reviewed</t>
        </is>
      </c>
      <c r="AX1665" t="inlineStr">
        <is>
          <t>Not reported</t>
        </is>
      </c>
      <c r="AY1665" t="inlineStr">
        <is>
          <t>Not reported</t>
        </is>
      </c>
      <c r="AZ1665" t="inlineStr">
        <is>
          <t>Not reported</t>
        </is>
      </c>
      <c r="BA1665" t="inlineStr">
        <is>
          <t>Not reported</t>
        </is>
      </c>
      <c r="BB1665" t="inlineStr">
        <is>
          <t>Not reported</t>
        </is>
      </c>
      <c r="BC1665" t="inlineStr">
        <is>
          <t>Not reported</t>
        </is>
      </c>
      <c r="BD1665" t="inlineStr">
        <is>
          <t>Not reported</t>
        </is>
      </c>
      <c r="BE1665" t="inlineStr">
        <is>
          <t>Not reported</t>
        </is>
      </c>
      <c r="BF1665" t="inlineStr">
        <is>
          <t>Not reported</t>
        </is>
      </c>
      <c r="BG1665" t="inlineStr">
        <is>
          <t>Not reviewed (not included)</t>
        </is>
      </c>
      <c r="BH1665" t="inlineStr">
        <is>
          <t>N/A</t>
        </is>
      </c>
      <c r="BI1665" t="inlineStr">
        <is>
          <t>Not reviewed</t>
        </is>
      </c>
      <c r="BJ1665" t="inlineStr">
        <is>
          <t>Not reviewed</t>
        </is>
      </c>
      <c r="BK1665" t="inlineStr">
        <is>
          <t>Not reviewed</t>
        </is>
      </c>
      <c r="BL1665" t="inlineStr">
        <is>
          <t>Not reviewed</t>
        </is>
      </c>
      <c r="BM1665" t="inlineStr">
        <is>
          <t>Not reviewed (not included)</t>
        </is>
      </c>
      <c r="BN1665" t="inlineStr">
        <is>
          <t>Out of Date Range - E4-Year: Published 2026, outside 2019-2025 window</t>
        </is>
      </c>
      <c r="BO1665" t="inlineStr">
        <is>
          <t>Abstract-level screening only</t>
        </is>
      </c>
      <c r="BP1665" t="inlineStr">
        <is>
          <t>Not reported</t>
        </is>
      </c>
    </row>
    <row r="1666">
      <c r="A1666" t="inlineStr">
        <is>
          <t>Preliminary evidence for a lower brain age in children with attention-deficit/hyperactivity disorder</t>
        </is>
      </c>
      <c r="B1666" t="n">
        <v>2022</v>
      </c>
      <c r="C1666" t="inlineStr">
        <is>
          <t>Not checked</t>
        </is>
      </c>
      <c r="D1666" t="inlineStr">
        <is>
          <t>Not checked</t>
        </is>
      </c>
      <c r="E1666" t="inlineStr">
        <is>
          <t>10.3389/FPSYT.2022.1019546</t>
        </is>
      </c>
      <c r="F1666" t="inlineStr">
        <is>
          <t>Attention-deficit hyperactivity disorder (ADHD) is a debilitating disorder with apparent roots in abnormal brain development. Here, we quantified the level of individual brain maturation in children with ADHD using structural neuroimaging and a recently developed machine learning algorithm. More specifically, we compared the BrainAGE index between three groups matched for chronological age (mean +/- SD: 11.86 +/- 3.25 years): 89 children diagnosed with ADHD, 34 asymptomatic siblings of those children with ADHD, and 21 unrelated healthy control children. Brains of children with ADHD were estimated significantly younger (-0.85 years) than brains of healthy controls (Cohen's d = -0.33; p = 0.028, one-tailed), while there were no significant differences between unaffected siblings and healthy controls. In addition, more severe ADHD symptoms were significantly associated with younger appearing brains. Altogether, these results are in line with the proposed delay of individual brain maturation in children with ADHD. However, given the relatively small sample size (N = 144), the findings should be considered preliminary and need to be confirmed in future studies.</t>
        </is>
      </c>
      <c r="G1666" t="inlineStr">
        <is>
          <t>Unimodal</t>
        </is>
      </c>
      <c r="H1666" t="inlineStr">
        <is>
          <t>See abstract</t>
        </is>
      </c>
      <c r="I1666" t="inlineStr">
        <is>
          <t>See abstract</t>
        </is>
      </c>
      <c r="J1666" t="inlineStr">
        <is>
          <t>See abstract (AI/ML)</t>
        </is>
      </c>
      <c r="K1666" t="inlineStr">
        <is>
          <t>See abstract</t>
        </is>
      </c>
      <c r="L1666" t="n">
        <v>144</v>
      </c>
      <c r="M1666" t="inlineStr">
        <is>
          <t>See abstract</t>
        </is>
      </c>
      <c r="N1666" t="inlineStr">
        <is>
          <t>N≈144; details in abstract</t>
        </is>
      </c>
      <c r="O1666" t="inlineStr">
        <is>
          <t>Extracted from abstract: N≈144</t>
        </is>
      </c>
      <c r="P1666" t="inlineStr">
        <is>
          <t>See abstract</t>
        </is>
      </c>
      <c r="Q1666" t="inlineStr">
        <is>
          <t>See abstract</t>
        </is>
      </c>
      <c r="R1666" t="inlineStr">
        <is>
          <t>Not reviewed (not included)</t>
        </is>
      </c>
      <c r="S1666" t="inlineStr">
        <is>
          <t>Not reviewed (not included)</t>
        </is>
      </c>
      <c r="T1666" t="inlineStr">
        <is>
          <t>Abstract screening only. Not Selected for Final 95 (Pending Full Text Review)</t>
        </is>
      </c>
      <c r="U1666" t="inlineStr">
        <is>
          <t>EXCLUDE</t>
        </is>
      </c>
      <c r="V166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6" t="inlineStr">
        <is>
          <t>Excluded: Other Criterion</t>
        </is>
      </c>
      <c r="X1666" t="inlineStr">
        <is>
          <t>Not assessed from abstract</t>
        </is>
      </c>
      <c r="Y1666">
        <f>HYPERLINK("https%3A%2F%2Fwww.webofscience.com%2Fwos%2Fwoscc%2Ffull-record%2FWOS:000899089100001","View Full Record in Web of Science")</f>
        <v/>
      </c>
      <c r="Z1666" t="inlineStr">
        <is>
          <t>Not determined from abstract</t>
        </is>
      </c>
      <c r="AB1666" t="inlineStr">
        <is>
          <t>Not assessed (not included)</t>
        </is>
      </c>
      <c r="AC1666" t="inlineStr">
        <is>
          <t>Not assessed (not included)</t>
        </is>
      </c>
      <c r="AD1666" t="inlineStr">
        <is>
          <t>Kurth, F; Levitt, JG; Gaser, C; Alger, J; Loo, SK; Narr, KL; O'Neill, J; Luders, E</t>
        </is>
      </c>
      <c r="AF1666" t="inlineStr">
        <is>
          <t>Gold OA (Frontiers)</t>
        </is>
      </c>
      <c r="AH1666" t="inlineStr">
        <is>
          <t>Not assessed</t>
        </is>
      </c>
      <c r="AI1666" t="inlineStr">
        <is>
          <t>Not reported</t>
        </is>
      </c>
      <c r="AJ1666" t="inlineStr">
        <is>
          <t>Not reported</t>
        </is>
      </c>
      <c r="AK1666" t="inlineStr">
        <is>
          <t>Not reported</t>
        </is>
      </c>
      <c r="AL1666" t="inlineStr">
        <is>
          <t>Not reported</t>
        </is>
      </c>
      <c r="AM1666" t="inlineStr">
        <is>
          <t>Not reported</t>
        </is>
      </c>
      <c r="AN1666" t="inlineStr">
        <is>
          <t>Not reported</t>
        </is>
      </c>
      <c r="AO1666" t="inlineStr">
        <is>
          <t>Not reviewed</t>
        </is>
      </c>
      <c r="AP1666" t="inlineStr">
        <is>
          <t>Not reported</t>
        </is>
      </c>
      <c r="AQ1666" t="inlineStr">
        <is>
          <t>Not reported</t>
        </is>
      </c>
      <c r="AR1666" t="inlineStr">
        <is>
          <t>Not reported</t>
        </is>
      </c>
      <c r="AS1666" t="inlineStr">
        <is>
          <t>See abstract</t>
        </is>
      </c>
      <c r="AT1666" t="inlineStr">
        <is>
          <t>Not reviewed</t>
        </is>
      </c>
      <c r="AU1666" t="inlineStr">
        <is>
          <t>Not reviewed</t>
        </is>
      </c>
      <c r="AV1666" t="inlineStr">
        <is>
          <t>Not reviewed</t>
        </is>
      </c>
      <c r="AW1666" t="inlineStr">
        <is>
          <t>Not reviewed</t>
        </is>
      </c>
      <c r="AX1666" t="inlineStr">
        <is>
          <t>Not reported</t>
        </is>
      </c>
      <c r="AY1666" t="inlineStr">
        <is>
          <t>Not reported</t>
        </is>
      </c>
      <c r="AZ1666" t="inlineStr">
        <is>
          <t>Not reported</t>
        </is>
      </c>
      <c r="BA1666" t="inlineStr">
        <is>
          <t>Not reported</t>
        </is>
      </c>
      <c r="BB1666" t="inlineStr">
        <is>
          <t>Not reported</t>
        </is>
      </c>
      <c r="BC1666" t="inlineStr">
        <is>
          <t>Not reported</t>
        </is>
      </c>
      <c r="BD1666" t="inlineStr">
        <is>
          <t>Not reported</t>
        </is>
      </c>
      <c r="BE1666" t="inlineStr">
        <is>
          <t>Not reported</t>
        </is>
      </c>
      <c r="BF1666" t="inlineStr">
        <is>
          <t>Not reported</t>
        </is>
      </c>
      <c r="BG1666" t="inlineStr">
        <is>
          <t>Not reviewed (not included)</t>
        </is>
      </c>
      <c r="BH1666" t="inlineStr">
        <is>
          <t>N/A</t>
        </is>
      </c>
      <c r="BI1666" t="inlineStr">
        <is>
          <t>Not reviewed</t>
        </is>
      </c>
      <c r="BJ1666" t="inlineStr">
        <is>
          <t>Not reviewed</t>
        </is>
      </c>
      <c r="BK1666" t="inlineStr">
        <is>
          <t>Not reviewed</t>
        </is>
      </c>
      <c r="BL1666" t="inlineStr">
        <is>
          <t>Not reviewed</t>
        </is>
      </c>
      <c r="BM1666" t="inlineStr">
        <is>
          <t>Not reviewed (not included)</t>
        </is>
      </c>
      <c r="BN1666" t="inlineStr">
        <is>
          <t>Not Selected for Final 95 (Pending Full Text Review) - Candidate paper not selected for final 95: Passed abstract screening but not included in final selec</t>
        </is>
      </c>
      <c r="BO1666" t="inlineStr">
        <is>
          <t>Abstract-level screening only</t>
        </is>
      </c>
      <c r="BP1666" t="inlineStr">
        <is>
          <t>Not reported</t>
        </is>
      </c>
    </row>
    <row r="1667">
      <c r="A1667" t="inlineStr">
        <is>
          <t>Selectively predicting the onset of ADHD, oppositional defiant disorder, and conduct disorder in early adolescence with high accuracy</t>
        </is>
      </c>
      <c r="B1667" t="n">
        <v>2023</v>
      </c>
      <c r="C1667" t="inlineStr">
        <is>
          <t>Not checked</t>
        </is>
      </c>
      <c r="D1667" t="inlineStr">
        <is>
          <t>Not checked</t>
        </is>
      </c>
      <c r="E1667" t="inlineStr">
        <is>
          <t>10.3389/FPSYT.2023.1280326</t>
        </is>
      </c>
      <c r="F1667" t="inlineStr">
        <is>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similar to 86-97% accuracy, 0.919-0.996 AUROC, and similar to 82-97% precision and recall in testing in held-out, unseen data. In neural-only models, predictive performance dropped substantially but nonetheless achieved accuracy and AUROC of similar to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t>
        </is>
      </c>
      <c r="G1667" t="inlineStr">
        <is>
          <t>Unimodal</t>
        </is>
      </c>
      <c r="H1667" t="inlineStr">
        <is>
          <t>See abstract</t>
        </is>
      </c>
      <c r="I1667" t="inlineStr">
        <is>
          <t>See abstract</t>
        </is>
      </c>
      <c r="J1667" t="inlineStr">
        <is>
          <t>See abstract (AI/ML)</t>
        </is>
      </c>
      <c r="K1667" t="inlineStr">
        <is>
          <t>See abstract</t>
        </is>
      </c>
      <c r="M1667" t="inlineStr">
        <is>
          <t>See abstract</t>
        </is>
      </c>
      <c r="N1667" t="inlineStr">
        <is>
          <t>See abstract</t>
        </is>
      </c>
      <c r="O1667" t="inlineStr">
        <is>
          <t>Not verified from abstract</t>
        </is>
      </c>
      <c r="P1667" t="inlineStr">
        <is>
          <t>See abstract</t>
        </is>
      </c>
      <c r="Q1667" t="inlineStr">
        <is>
          <t>See abstract</t>
        </is>
      </c>
      <c r="R1667" t="inlineStr">
        <is>
          <t>Not reviewed (not included)</t>
        </is>
      </c>
      <c r="S1667" t="inlineStr">
        <is>
          <t>Not reviewed (not included)</t>
        </is>
      </c>
      <c r="T1667" t="inlineStr">
        <is>
          <t>Abstract screening only. Not Selected for Final 95 (Pending Full Text Review)</t>
        </is>
      </c>
      <c r="U1667" t="inlineStr">
        <is>
          <t>EXCLUDE</t>
        </is>
      </c>
      <c r="V166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7" t="inlineStr">
        <is>
          <t>Excluded: Other Criterion</t>
        </is>
      </c>
      <c r="X1667" t="inlineStr">
        <is>
          <t>Not assessed from abstract</t>
        </is>
      </c>
      <c r="Y1667">
        <f>HYPERLINK("https%3A%2F%2Fwww.webofscience.com%2Fwos%2Fwoscc%2Ffull-record%2FWOS:001130194100001","View Full Record in Web of Science")</f>
        <v/>
      </c>
      <c r="Z1667" t="inlineStr">
        <is>
          <t>Not determined from abstract</t>
        </is>
      </c>
      <c r="AB1667" t="inlineStr">
        <is>
          <t>Not assessed (not included)</t>
        </is>
      </c>
      <c r="AC1667" t="inlineStr">
        <is>
          <t>Not assessed (not included)</t>
        </is>
      </c>
      <c r="AD1667" t="inlineStr">
        <is>
          <t>de Lacy, N; Ramshaw, MJ</t>
        </is>
      </c>
      <c r="AF1667" t="inlineStr">
        <is>
          <t>Gold OA (Frontiers)</t>
        </is>
      </c>
      <c r="AH1667" t="inlineStr">
        <is>
          <t>Not assessed</t>
        </is>
      </c>
      <c r="AI1667" t="inlineStr">
        <is>
          <t>Not reported</t>
        </is>
      </c>
      <c r="AJ1667" t="inlineStr">
        <is>
          <t>Not reported</t>
        </is>
      </c>
      <c r="AK1667" t="inlineStr">
        <is>
          <t>Not reported</t>
        </is>
      </c>
      <c r="AL1667" t="inlineStr">
        <is>
          <t>Not reported</t>
        </is>
      </c>
      <c r="AM1667" t="inlineStr">
        <is>
          <t>Not reported</t>
        </is>
      </c>
      <c r="AN1667" t="inlineStr">
        <is>
          <t>Not reported</t>
        </is>
      </c>
      <c r="AO1667" t="inlineStr">
        <is>
          <t>Not reviewed</t>
        </is>
      </c>
      <c r="AP1667" t="inlineStr">
        <is>
          <t>Not reported</t>
        </is>
      </c>
      <c r="AQ1667" t="inlineStr">
        <is>
          <t>Not reported</t>
        </is>
      </c>
      <c r="AR1667" t="inlineStr">
        <is>
          <t>Not reported</t>
        </is>
      </c>
      <c r="AS1667" t="inlineStr">
        <is>
          <t>See abstract</t>
        </is>
      </c>
      <c r="AT1667" t="inlineStr">
        <is>
          <t>Not reviewed</t>
        </is>
      </c>
      <c r="AU1667" t="inlineStr">
        <is>
          <t>Not reviewed</t>
        </is>
      </c>
      <c r="AV1667" t="inlineStr">
        <is>
          <t>Not reviewed</t>
        </is>
      </c>
      <c r="AW1667" t="inlineStr">
        <is>
          <t>Not reviewed</t>
        </is>
      </c>
      <c r="AX1667" t="inlineStr">
        <is>
          <t>Not reported</t>
        </is>
      </c>
      <c r="AY1667" t="inlineStr">
        <is>
          <t>Not reported</t>
        </is>
      </c>
      <c r="AZ1667" t="inlineStr">
        <is>
          <t>Not reported</t>
        </is>
      </c>
      <c r="BA1667" t="inlineStr">
        <is>
          <t>Not reported</t>
        </is>
      </c>
      <c r="BB1667" t="inlineStr">
        <is>
          <t>Not reported</t>
        </is>
      </c>
      <c r="BC1667" t="inlineStr">
        <is>
          <t>Not reported</t>
        </is>
      </c>
      <c r="BD1667" t="inlineStr">
        <is>
          <t>Not reported</t>
        </is>
      </c>
      <c r="BE1667" t="inlineStr">
        <is>
          <t>Not reported</t>
        </is>
      </c>
      <c r="BF1667" t="inlineStr">
        <is>
          <t>Not reported</t>
        </is>
      </c>
      <c r="BG1667" t="inlineStr">
        <is>
          <t>Not reviewed (not included)</t>
        </is>
      </c>
      <c r="BH1667" t="inlineStr">
        <is>
          <t>N/A</t>
        </is>
      </c>
      <c r="BI1667" t="inlineStr">
        <is>
          <t>Not reviewed</t>
        </is>
      </c>
      <c r="BJ1667" t="inlineStr">
        <is>
          <t>Not reviewed</t>
        </is>
      </c>
      <c r="BK1667" t="inlineStr">
        <is>
          <t>Not reviewed</t>
        </is>
      </c>
      <c r="BL1667" t="inlineStr">
        <is>
          <t>Not reviewed</t>
        </is>
      </c>
      <c r="BM1667" t="inlineStr">
        <is>
          <t>Not reviewed (not included)</t>
        </is>
      </c>
      <c r="BN1667" t="inlineStr">
        <is>
          <t>Not Selected for Final 95 (Pending Full Text Review) - Candidate paper not selected for final 95: Passed abstract screening but not included in final selec</t>
        </is>
      </c>
      <c r="BO1667" t="inlineStr">
        <is>
          <t>Abstract-level screening only</t>
        </is>
      </c>
      <c r="BP1667" t="inlineStr">
        <is>
          <t>Not reported</t>
        </is>
      </c>
    </row>
    <row r="1668">
      <c r="A1668" t="inlineStr">
        <is>
          <t>Differentiating Pediatric Bipolar Disorder, Attention-Deficit/ Hyperactivity Disorder, and Other Psychopathologies Using Self-Reported Mood and Energy Data and Actigraphy Findings: Correlation and Machine Learning-Based Prediction of Mood Severity</t>
        </is>
      </c>
      <c r="B1668" t="n">
        <v>2025</v>
      </c>
      <c r="C1668" t="inlineStr">
        <is>
          <t>Not checked</t>
        </is>
      </c>
      <c r="D1668" t="inlineStr">
        <is>
          <t>Not checked</t>
        </is>
      </c>
      <c r="E1668" t="inlineStr">
        <is>
          <t>10.2196/78163</t>
        </is>
      </c>
      <c r="F1668" t="inlineStr">
        <is>
          <t>Background: Distinguishing pediatric bipolar disorder (BD) from attention-deficit/hyperactivity disorder (ADHD) is challenging due to overlapping fluctuations in mood, energy, and activity. Combining objective actigraphy with self-reported mood and energy data may aid differential diagnosis and risk monitoring. Objective: This study aimed to test same-day associations between actigraphy-derived activity extremes and self-reported mood and energy, and to evaluate whether these measures predict same-day and next-day severe mood in adolescents with BD, ADHD, and other diagnoses. Methods: We analyzed 209 inpatients (2148 patient-days) across 4 groups (ADHD without BD: n=54; BD with ADHD: n=42; BD without ADHD: n=34; other diagnoses: n=79). Actigraphy data (Philips Actiwatch 2) were summarized into daily maximum and minimum quartiles (Max1-Max4 and Min1-Min4). Mood and Energy Thermometer (-10 to +10) ratings were categorized as follows: OK (&lt;3), mild (3-4), moderate (5-6), and severe (&gt;6). Group differences used Kruskal-Wallis and Mann-Whitney U tests with Bonferroni correction (P&lt;.004). Associations used chi-square tests with Cramer V. Leak-safe machine learning (patient-wise GroupKFold) classified SevereDay (same day) and SevereTomorrow (next day) using actigraphy, sleep, energy, and demographic data. Results: BD without ADHD showed the tightest coupling of extreme activity with negative mood and energy (Cramer V of up to 0.24; P&lt;.004). ADHD without BD showed stronger links between activity and positive energy. Machine learning achieved a receiver operating characteristic area under the curve (ROC-AUC) of 0.85, an accuracy of 0.79, and an F1-score of 0.67 for SevereDay. SevereTomorrow performance was moderate (ROC-AUC=0.80; accuracy=0.79; F1-score=0.60). Energy variability and actigraphy averages/peaks were the top predictors. Conclusions: Integrating actigraphy, sleep, and daily energy ratings identifies severe mood days and provides early next-day risk signals in hos</t>
        </is>
      </c>
      <c r="G1668" t="inlineStr">
        <is>
          <t>Unimodal</t>
        </is>
      </c>
      <c r="H1668" t="inlineStr">
        <is>
          <t>See abstract</t>
        </is>
      </c>
      <c r="I1668" t="inlineStr">
        <is>
          <t>See abstract</t>
        </is>
      </c>
      <c r="J1668" t="inlineStr">
        <is>
          <t>See abstract (AI/ML)</t>
        </is>
      </c>
      <c r="K1668" t="inlineStr">
        <is>
          <t>See abstract</t>
        </is>
      </c>
      <c r="L1668" t="n">
        <v>54</v>
      </c>
      <c r="M1668" t="inlineStr">
        <is>
          <t>See abstract</t>
        </is>
      </c>
      <c r="N1668" t="inlineStr">
        <is>
          <t>N≈54; details in abstract</t>
        </is>
      </c>
      <c r="O1668" t="inlineStr">
        <is>
          <t>Extracted from abstract: N≈54</t>
        </is>
      </c>
      <c r="P1668" t="inlineStr">
        <is>
          <t>See abstract</t>
        </is>
      </c>
      <c r="Q1668" t="inlineStr">
        <is>
          <t>See abstract</t>
        </is>
      </c>
      <c r="R1668" t="inlineStr">
        <is>
          <t>Not reviewed (not included)</t>
        </is>
      </c>
      <c r="S1668" t="inlineStr">
        <is>
          <t>Not reviewed (not included)</t>
        </is>
      </c>
      <c r="T1668" t="inlineStr">
        <is>
          <t>Abstract screening only. Small Sample Size</t>
        </is>
      </c>
      <c r="U1668" t="inlineStr">
        <is>
          <t>EXCLUDE</t>
        </is>
      </c>
      <c r="V1668" t="inlineStr">
        <is>
          <t>E5-Small Sample: Extracted sample size N=54 &lt; 100 minimum threshold. Citation: Confidence intervals and statistical power require minimum N≥100 for ML classification</t>
        </is>
      </c>
      <c r="W1668" t="inlineStr">
        <is>
          <t>Excluded: Insufficient Sample Size</t>
        </is>
      </c>
      <c r="X1668" t="inlineStr">
        <is>
          <t>EXCLUDE</t>
        </is>
      </c>
      <c r="Y1668">
        <f>HYPERLINK("https%3A%2F%2Fwww.webofscience.com%2Fwos%2Fwoscc%2Ffull-record%2FWOS:001635888900001","View Full Record in Web of Science")</f>
        <v/>
      </c>
      <c r="Z1668" t="inlineStr">
        <is>
          <t>Not determined from abstract</t>
        </is>
      </c>
      <c r="AB1668" t="inlineStr">
        <is>
          <t>Not assessed (not included)</t>
        </is>
      </c>
      <c r="AC1668" t="inlineStr">
        <is>
          <t>Not assessed (not included)</t>
        </is>
      </c>
      <c r="AD1668" t="inlineStr">
        <is>
          <t>Diler, RS; Vahedifard, F; Birmaher, B; Iyengar, S; Wolfe, M; Lepore, BN; Chobany, M; Abdul-Waalee, H; Malgireddy, G; Hart, JA; Bertocci, MA</t>
        </is>
      </c>
      <c r="AF1668" t="inlineStr">
        <is>
          <t>Gold OA (JMIR)</t>
        </is>
      </c>
      <c r="AH1668" t="inlineStr">
        <is>
          <t>Not assessed</t>
        </is>
      </c>
      <c r="AI1668" t="inlineStr">
        <is>
          <t>Not reported</t>
        </is>
      </c>
      <c r="AJ1668" t="inlineStr">
        <is>
          <t>Not reported</t>
        </is>
      </c>
      <c r="AK1668" t="inlineStr">
        <is>
          <t>Not reported</t>
        </is>
      </c>
      <c r="AL1668" t="inlineStr">
        <is>
          <t>Not reported</t>
        </is>
      </c>
      <c r="AM1668" t="inlineStr">
        <is>
          <t>Not reported</t>
        </is>
      </c>
      <c r="AN1668" t="inlineStr">
        <is>
          <t>Not reported</t>
        </is>
      </c>
      <c r="AO1668" t="inlineStr">
        <is>
          <t>Not reviewed</t>
        </is>
      </c>
      <c r="AP1668" t="inlineStr">
        <is>
          <t>Not reported</t>
        </is>
      </c>
      <c r="AQ1668" t="inlineStr">
        <is>
          <t>Not reported</t>
        </is>
      </c>
      <c r="AR1668" t="inlineStr">
        <is>
          <t>Not reported</t>
        </is>
      </c>
      <c r="AS1668" t="inlineStr">
        <is>
          <t>See abstract</t>
        </is>
      </c>
      <c r="AT1668" t="inlineStr">
        <is>
          <t>Not reviewed</t>
        </is>
      </c>
      <c r="AU1668" t="inlineStr">
        <is>
          <t>Not reviewed</t>
        </is>
      </c>
      <c r="AV1668" t="inlineStr">
        <is>
          <t>Not reviewed</t>
        </is>
      </c>
      <c r="AW1668" t="inlineStr">
        <is>
          <t>Not reviewed</t>
        </is>
      </c>
      <c r="AX1668" t="inlineStr">
        <is>
          <t>Not reported</t>
        </is>
      </c>
      <c r="AY1668" t="inlineStr">
        <is>
          <t>Not reported</t>
        </is>
      </c>
      <c r="AZ1668" t="inlineStr">
        <is>
          <t>Not reported</t>
        </is>
      </c>
      <c r="BA1668" t="inlineStr">
        <is>
          <t>Not reported</t>
        </is>
      </c>
      <c r="BB1668" t="inlineStr">
        <is>
          <t>Not reported</t>
        </is>
      </c>
      <c r="BC1668" t="inlineStr">
        <is>
          <t>Not reported</t>
        </is>
      </c>
      <c r="BD1668" t="inlineStr">
        <is>
          <t>Not reported</t>
        </is>
      </c>
      <c r="BE1668" t="inlineStr">
        <is>
          <t>Not reported</t>
        </is>
      </c>
      <c r="BF1668" t="inlineStr">
        <is>
          <t>Not reported</t>
        </is>
      </c>
      <c r="BG1668" t="inlineStr">
        <is>
          <t>Not reviewed (not included)</t>
        </is>
      </c>
      <c r="BH1668" t="inlineStr">
        <is>
          <t>N/A</t>
        </is>
      </c>
      <c r="BI1668" t="inlineStr">
        <is>
          <t>Not reviewed</t>
        </is>
      </c>
      <c r="BJ1668" t="inlineStr">
        <is>
          <t>Not reviewed</t>
        </is>
      </c>
      <c r="BK1668" t="inlineStr">
        <is>
          <t>Not reviewed</t>
        </is>
      </c>
      <c r="BL1668" t="inlineStr">
        <is>
          <t>Not reviewed</t>
        </is>
      </c>
      <c r="BM1668" t="inlineStr">
        <is>
          <t>Not reviewed (not included)</t>
        </is>
      </c>
      <c r="BN1668" t="inlineStr">
        <is>
          <t xml:space="preserve">Small Sample Size - E5-Small Sample: Extracted sample size N=54 &lt; 100 minimum threshold. Citation: Confidence intervals </t>
        </is>
      </c>
      <c r="BO1668" t="inlineStr">
        <is>
          <t>Abstract-level screening only</t>
        </is>
      </c>
      <c r="BP1668" t="inlineStr">
        <is>
          <t>Not reported</t>
        </is>
      </c>
    </row>
    <row r="1669">
      <c r="A1669" t="inlineStr">
        <is>
          <t>Neuroimaging in Attention-Deficit/Hyperactivity Disorder: Recent Advances</t>
        </is>
      </c>
      <c r="B1669" t="n">
        <v>2022</v>
      </c>
      <c r="C1669" t="inlineStr">
        <is>
          <t>Not checked</t>
        </is>
      </c>
      <c r="D1669" t="inlineStr">
        <is>
          <t>Not checked</t>
        </is>
      </c>
      <c r="E1669" t="inlineStr">
        <is>
          <t>10.2214/AJR.21.26316</t>
        </is>
      </c>
      <c r="F1669" t="inlineStr">
        <is>
          <t>Attention-deficit/hyperactivity disorder (ADHD) is a common neurodevelopmental condition that leads to impaired attention and impulsive behaviors diagnosed in, but not limited to, children. ADHD can cause symptoms throughout life. This article summarizes the structural (conventional, volumetric, and diffusion tensor imaging) and functional (task-based functional MRI [fMRI], resting-state fMRI, PET, and MR spectroscopy) brain findings in patients with ADHD. Consensus is lacking regarding altered anatomic or functional imaging findings of the brain in children with ADHD, likely because of the heterogeneity of the disorder. Most anatomic studies report abnormalities in the frontal lobes, basal ganglia, and corpus callosum; decreased surface area in the left ventral frontal and right prefrontal cortex; thinner medial temporal lobes; and smaller caudate nuclei. Using fMRI, researchers have focused on the prefrontal and temporal regions, reflecting perception-action mapping alterations. Artificial intelligence models evaluating brain anatomy have highlighted changes in cortical thickness and the shape of the inferior frontal cortex, bilateral sensorimotor cortex, left temporal lobe, and insula. Early intervention and/or normal brain maturation can alter imaging patterns and convert functional imaging studies to a normal pattern. Although imaging findings provide insight into the neuropathophysiology of the disease, no definitive structural or functional pattern defines the disorder from a neuroradiologic perspective.</t>
        </is>
      </c>
      <c r="G1669" t="inlineStr">
        <is>
          <t>Unimodal</t>
        </is>
      </c>
      <c r="H1669" t="inlineStr">
        <is>
          <t>See abstract</t>
        </is>
      </c>
      <c r="I1669" t="inlineStr">
        <is>
          <t>See abstract</t>
        </is>
      </c>
      <c r="J1669" t="inlineStr">
        <is>
          <t>See abstract (AI/ML)</t>
        </is>
      </c>
      <c r="K1669" t="inlineStr">
        <is>
          <t>See abstract</t>
        </is>
      </c>
      <c r="M1669" t="inlineStr">
        <is>
          <t>See abstract</t>
        </is>
      </c>
      <c r="N1669" t="inlineStr">
        <is>
          <t>See abstract</t>
        </is>
      </c>
      <c r="O1669" t="inlineStr">
        <is>
          <t>Not verified from abstract</t>
        </is>
      </c>
      <c r="P1669" t="inlineStr">
        <is>
          <t>See abstract</t>
        </is>
      </c>
      <c r="Q1669" t="inlineStr">
        <is>
          <t>See abstract</t>
        </is>
      </c>
      <c r="R1669" t="inlineStr">
        <is>
          <t>Not reviewed (not included)</t>
        </is>
      </c>
      <c r="S1669" t="inlineStr">
        <is>
          <t>Not reviewed (not included)</t>
        </is>
      </c>
      <c r="T1669" t="inlineStr">
        <is>
          <t>Abstract screening only. Not Selected for Final 95 (Pending Full Text Review)</t>
        </is>
      </c>
      <c r="U1669" t="inlineStr">
        <is>
          <t>EXCLUDE</t>
        </is>
      </c>
      <c r="V166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69" t="inlineStr">
        <is>
          <t>Excluded: Other Criterion</t>
        </is>
      </c>
      <c r="X1669" t="inlineStr">
        <is>
          <t>Not assessed from abstract</t>
        </is>
      </c>
      <c r="Y1669">
        <f>HYPERLINK("https%3A%2F%2Fwww.webofscience.com%2Fwos%2Fwoscc%2Ffull-record%2FWOS:000773575700025","View Full Record in Web of Science")</f>
        <v/>
      </c>
      <c r="Z1669" t="inlineStr">
        <is>
          <t>Not determined from abstract</t>
        </is>
      </c>
      <c r="AB1669" t="inlineStr">
        <is>
          <t>Not assessed (not included)</t>
        </is>
      </c>
      <c r="AC1669" t="inlineStr">
        <is>
          <t>Not assessed (not included)</t>
        </is>
      </c>
      <c r="AD1669" t="inlineStr">
        <is>
          <t>Firouzabadi, FD; Ramezanpour, S; Firouzabadi, MD; Yousem, IJ; Puts, NAJ; Yousem, DM</t>
        </is>
      </c>
      <c r="AF1669" t="inlineStr">
        <is>
          <t>Unknown - Verify via DOI</t>
        </is>
      </c>
      <c r="AH1669" t="inlineStr">
        <is>
          <t>Not assessed</t>
        </is>
      </c>
      <c r="AI1669" t="inlineStr">
        <is>
          <t>Not reported</t>
        </is>
      </c>
      <c r="AJ1669" t="inlineStr">
        <is>
          <t>Not reported</t>
        </is>
      </c>
      <c r="AK1669" t="inlineStr">
        <is>
          <t>Not reported</t>
        </is>
      </c>
      <c r="AL1669" t="inlineStr">
        <is>
          <t>Not reported</t>
        </is>
      </c>
      <c r="AM1669" t="inlineStr">
        <is>
          <t>Not reported</t>
        </is>
      </c>
      <c r="AN1669" t="inlineStr">
        <is>
          <t>Not reported</t>
        </is>
      </c>
      <c r="AO1669" t="inlineStr">
        <is>
          <t>Not reviewed</t>
        </is>
      </c>
      <c r="AP1669" t="inlineStr">
        <is>
          <t>Not reported</t>
        </is>
      </c>
      <c r="AQ1669" t="inlineStr">
        <is>
          <t>Not reported</t>
        </is>
      </c>
      <c r="AR1669" t="inlineStr">
        <is>
          <t>Not reported</t>
        </is>
      </c>
      <c r="AS1669" t="inlineStr">
        <is>
          <t>See abstract</t>
        </is>
      </c>
      <c r="AT1669" t="inlineStr">
        <is>
          <t>Not reviewed</t>
        </is>
      </c>
      <c r="AU1669" t="inlineStr">
        <is>
          <t>Not reviewed</t>
        </is>
      </c>
      <c r="AV1669" t="inlineStr">
        <is>
          <t>Not reviewed</t>
        </is>
      </c>
      <c r="AW1669" t="inlineStr">
        <is>
          <t>Not reviewed</t>
        </is>
      </c>
      <c r="AX1669" t="inlineStr">
        <is>
          <t>Not reported</t>
        </is>
      </c>
      <c r="AY1669" t="inlineStr">
        <is>
          <t>Not reported</t>
        </is>
      </c>
      <c r="AZ1669" t="inlineStr">
        <is>
          <t>Not reported</t>
        </is>
      </c>
      <c r="BA1669" t="inlineStr">
        <is>
          <t>Not reported</t>
        </is>
      </c>
      <c r="BB1669" t="inlineStr">
        <is>
          <t>Not reported</t>
        </is>
      </c>
      <c r="BC1669" t="inlineStr">
        <is>
          <t>Not reported</t>
        </is>
      </c>
      <c r="BD1669" t="inlineStr">
        <is>
          <t>Not reported</t>
        </is>
      </c>
      <c r="BE1669" t="inlineStr">
        <is>
          <t>Not reported</t>
        </is>
      </c>
      <c r="BF1669" t="inlineStr">
        <is>
          <t>Not reported</t>
        </is>
      </c>
      <c r="BG1669" t="inlineStr">
        <is>
          <t>Not reviewed (not included)</t>
        </is>
      </c>
      <c r="BH1669" t="inlineStr">
        <is>
          <t>N/A</t>
        </is>
      </c>
      <c r="BI1669" t="inlineStr">
        <is>
          <t>Not reviewed</t>
        </is>
      </c>
      <c r="BJ1669" t="inlineStr">
        <is>
          <t>Not reviewed</t>
        </is>
      </c>
      <c r="BK1669" t="inlineStr">
        <is>
          <t>Not reviewed</t>
        </is>
      </c>
      <c r="BL1669" t="inlineStr">
        <is>
          <t>Not reviewed</t>
        </is>
      </c>
      <c r="BM1669" t="inlineStr">
        <is>
          <t>Not reviewed (not included)</t>
        </is>
      </c>
      <c r="BN1669" t="inlineStr">
        <is>
          <t>Not Selected for Final 95 (Pending Full Text Review) - Candidate paper not selected for final 95: Passed abstract screening but not included in final selec</t>
        </is>
      </c>
      <c r="BO1669" t="inlineStr">
        <is>
          <t>Abstract-level screening only</t>
        </is>
      </c>
      <c r="BP1669" t="inlineStr">
        <is>
          <t>Not reported</t>
        </is>
      </c>
    </row>
    <row r="1670">
      <c r="A1670" t="inlineStr">
        <is>
          <t>Transforming 3D MRI to 2D Feature Maps Using Pre-Trained Models for Diagnosis of Attention Deficit Hyperactivity Disorder</t>
        </is>
      </c>
      <c r="B1670" t="n">
        <v>2025</v>
      </c>
      <c r="C1670" t="inlineStr">
        <is>
          <t>Not checked</t>
        </is>
      </c>
      <c r="D1670" t="inlineStr">
        <is>
          <t>Not checked</t>
        </is>
      </c>
      <c r="E1670" t="inlineStr">
        <is>
          <t>10.3390/TOMOGRAPHY11050056</t>
        </is>
      </c>
      <c r="F1670" t="inlineStr">
        <is>
          <t xml:space="preserve">Background: According to the World Health Organization (WHO), approximately 5% of children and 2.5% of adults suffer from attention deficit hyperactivity disorder (ADHD). This disorder can have significant negative consequences on people's lives, particularly children. In recent years, methods based on artificial intelligence and neuroimaging techniques, such as MRI, have made significant progress, paving the way for development of more reliable diagnostic tools. In this proof of concept study, our aim was to investigate the potential utility of neuroimaging data and clinical information in combination with a deep learning-based analytical approach, more precisely, a novel feature extraction technique for the diagnosis of ADHD with high accuracy. Methods: Leveraging the ADHD200 dataset, which encompasses demographic information and anatomical MRI scans collected from a diverse ADHD population, our study focused on developing modern deep learning-based diagnostic models. The data preprocessing employed a pre-trained Visual Geometry Group16 (VGG16) network to extract two-dimensional (2D) feature maps from three-dimensional (3D) anatomical MRI data to reduce computational complexity and enhance diagnostic power. The inclusion of personal attributes, such as age, gender, intelligence quotient, and handedness, strengthens the diagnostic models. Four deep-learning architectures-convolutional neural network 2D (CNN2D), CNN1D, long short-term memory (LSTM), and gated recurrent units (GRU)-were employed for analysis of the MRI data, with and without the inclusion of clinical characteristics. Results: A 10-fold cross-validation test revealed that the LSTM model, which incorporated both MRI data and personal attributes, had the best diagnostic performance among all tested models in the diagnosis of ADHD with an accuracy of 0.86 and area under the receiver operating characteristic (ROC) curve (AUC) score of 0.90. Conclusions: Our findings demonstrate that the proposed approach </t>
        </is>
      </c>
      <c r="G1670" t="inlineStr">
        <is>
          <t>Unimodal</t>
        </is>
      </c>
      <c r="H1670" t="inlineStr">
        <is>
          <t>See abstract</t>
        </is>
      </c>
      <c r="I1670" t="inlineStr">
        <is>
          <t>See abstract</t>
        </is>
      </c>
      <c r="J1670" t="inlineStr">
        <is>
          <t>See abstract (AI/ML)</t>
        </is>
      </c>
      <c r="K1670" t="inlineStr">
        <is>
          <t>See abstract</t>
        </is>
      </c>
      <c r="M1670" t="inlineStr">
        <is>
          <t>See abstract</t>
        </is>
      </c>
      <c r="N1670" t="inlineStr">
        <is>
          <t>See abstract</t>
        </is>
      </c>
      <c r="O1670" t="inlineStr">
        <is>
          <t>Not verified from abstract</t>
        </is>
      </c>
      <c r="P1670" t="inlineStr">
        <is>
          <t>See abstract</t>
        </is>
      </c>
      <c r="Q1670" t="inlineStr">
        <is>
          <t>See abstract</t>
        </is>
      </c>
      <c r="R1670" t="inlineStr">
        <is>
          <t>Not reviewed (not included)</t>
        </is>
      </c>
      <c r="S1670" t="inlineStr">
        <is>
          <t>Not reviewed (not included)</t>
        </is>
      </c>
      <c r="T1670" t="inlineStr">
        <is>
          <t>Abstract screening only. Not Selected for Final 95 (Pending Full Text Review)</t>
        </is>
      </c>
      <c r="U1670" t="inlineStr">
        <is>
          <t>EXCLUDE</t>
        </is>
      </c>
      <c r="V16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0" t="inlineStr">
        <is>
          <t>Excluded: Other Criterion</t>
        </is>
      </c>
      <c r="X1670" t="inlineStr">
        <is>
          <t>Not assessed from abstract</t>
        </is>
      </c>
      <c r="Y1670">
        <f>HYPERLINK("https%3A%2F%2Fwww.webofscience.com%2Fwos%2Fwoscc%2Ffull-record%2FWOS:001495434800001","View Full Record in Web of Science")</f>
        <v/>
      </c>
      <c r="Z1670" t="inlineStr">
        <is>
          <t>Not determined from abstract</t>
        </is>
      </c>
      <c r="AB1670" t="inlineStr">
        <is>
          <t>Not assessed (not included)</t>
        </is>
      </c>
      <c r="AC1670" t="inlineStr">
        <is>
          <t>Not assessed (not included)</t>
        </is>
      </c>
      <c r="AD1670" t="inlineStr">
        <is>
          <t>Hosseini, E; Hosseini, SA; Servaes, S; Hall, B; Rosa-Neto, P; Moradi, AR; Kumar, A; Pedram, MM; Chawla, S</t>
        </is>
      </c>
      <c r="AF1670" t="inlineStr">
        <is>
          <t>Gold OA (MDPI)</t>
        </is>
      </c>
      <c r="AH1670" t="inlineStr">
        <is>
          <t>Not assessed</t>
        </is>
      </c>
      <c r="AI1670" t="inlineStr">
        <is>
          <t>Not reported</t>
        </is>
      </c>
      <c r="AJ1670" t="inlineStr">
        <is>
          <t>Not reported</t>
        </is>
      </c>
      <c r="AK1670" t="inlineStr">
        <is>
          <t>Not reported</t>
        </is>
      </c>
      <c r="AL1670" t="inlineStr">
        <is>
          <t>Not reported</t>
        </is>
      </c>
      <c r="AM1670" t="inlineStr">
        <is>
          <t>Not reported</t>
        </is>
      </c>
      <c r="AN1670" t="inlineStr">
        <is>
          <t>Not reported</t>
        </is>
      </c>
      <c r="AO1670" t="inlineStr">
        <is>
          <t>Not reviewed</t>
        </is>
      </c>
      <c r="AP1670" t="inlineStr">
        <is>
          <t>Not reported</t>
        </is>
      </c>
      <c r="AQ1670" t="inlineStr">
        <is>
          <t>Not reported</t>
        </is>
      </c>
      <c r="AR1670" t="inlineStr">
        <is>
          <t>Not reported</t>
        </is>
      </c>
      <c r="AS1670" t="inlineStr">
        <is>
          <t>See abstract</t>
        </is>
      </c>
      <c r="AT1670" t="inlineStr">
        <is>
          <t>Not reviewed</t>
        </is>
      </c>
      <c r="AU1670" t="inlineStr">
        <is>
          <t>Not reviewed</t>
        </is>
      </c>
      <c r="AV1670" t="inlineStr">
        <is>
          <t>Not reviewed</t>
        </is>
      </c>
      <c r="AW1670" t="inlineStr">
        <is>
          <t>Not reviewed</t>
        </is>
      </c>
      <c r="AX1670" t="inlineStr">
        <is>
          <t>Not reported</t>
        </is>
      </c>
      <c r="AY1670" t="inlineStr">
        <is>
          <t>Not reported</t>
        </is>
      </c>
      <c r="AZ1670" t="inlineStr">
        <is>
          <t>Not reported</t>
        </is>
      </c>
      <c r="BA1670" t="inlineStr">
        <is>
          <t>Not reported</t>
        </is>
      </c>
      <c r="BB1670" t="inlineStr">
        <is>
          <t>Not reported</t>
        </is>
      </c>
      <c r="BC1670" t="inlineStr">
        <is>
          <t>Not reported</t>
        </is>
      </c>
      <c r="BD1670" t="inlineStr">
        <is>
          <t>Not reported</t>
        </is>
      </c>
      <c r="BE1670" t="inlineStr">
        <is>
          <t>Not reported</t>
        </is>
      </c>
      <c r="BF1670" t="inlineStr">
        <is>
          <t>Not reported</t>
        </is>
      </c>
      <c r="BG1670" t="inlineStr">
        <is>
          <t>Not reviewed (not included)</t>
        </is>
      </c>
      <c r="BH1670" t="inlineStr">
        <is>
          <t>N/A</t>
        </is>
      </c>
      <c r="BI1670" t="inlineStr">
        <is>
          <t>Not reviewed</t>
        </is>
      </c>
      <c r="BJ1670" t="inlineStr">
        <is>
          <t>Not reviewed</t>
        </is>
      </c>
      <c r="BK1670" t="inlineStr">
        <is>
          <t>Not reviewed</t>
        </is>
      </c>
      <c r="BL1670" t="inlineStr">
        <is>
          <t>Not reviewed</t>
        </is>
      </c>
      <c r="BM1670" t="inlineStr">
        <is>
          <t>Not reviewed (not included)</t>
        </is>
      </c>
      <c r="BN1670" t="inlineStr">
        <is>
          <t>Not Selected for Final 95 (Pending Full Text Review) - Candidate paper not selected for final 95: Passed abstract screening but not included in final selec</t>
        </is>
      </c>
      <c r="BO1670" t="inlineStr">
        <is>
          <t>Abstract-level screening only</t>
        </is>
      </c>
      <c r="BP1670" t="inlineStr">
        <is>
          <t>Not reported</t>
        </is>
      </c>
    </row>
    <row r="1671">
      <c r="A1671" t="inlineStr">
        <is>
          <t>A Multimodal Dataset for Neurophysiological and AI Applications</t>
        </is>
      </c>
      <c r="B1671" t="n">
        <v>2026</v>
      </c>
      <c r="C1671" t="inlineStr">
        <is>
          <t>Not checked</t>
        </is>
      </c>
      <c r="D1671" t="inlineStr">
        <is>
          <t>Not checked</t>
        </is>
      </c>
      <c r="E1671" t="inlineStr">
        <is>
          <t>10.1038/S41597-026-06758-7</t>
        </is>
      </c>
      <c r="F1671" t="inlineStr">
        <is>
          <t>Attention Deficit Hyperactivity Disorder (ADHD) is a prevalent neurodevelopmental disorder characterized by inattention, hyperactivity, and impulsivity. Current diagnostic methods rely primarily on subjective clinical evaluations, which are prone to bias. Neurophysiological techniques such as electroencephalography (EEG), eye tracking, and electrodermal activity (EDA) offer promising objective alternatives; however, their adoption is limited by the scarcity of large, public, multimodal datasets. To address this gap, we introduce the BALLADEER ADHD Dataset, a comprehensive multimodal resource that integrates simultaneous EEG, eye-tracking, and physiological signals from children and adolescents with ADHD and neurotypical controls. Data were collected through carefully designed cognitive tasks aimed at eliciting neurophysiological responses related to attentional control, response inhibition, and cognitive flexibility-key domains affected in ADHD. The dataset facilitates the development of machine learning models for ADHD classification and biomarker discovery through cross-modal analyses of EEG, eye movements, and autonomic nervous system activity. By publicly releasing this dataset, we aim to enhance transparency, reproducibility, and innovation in computational neuroscience and ADHD research.</t>
        </is>
      </c>
      <c r="G1671" t="inlineStr">
        <is>
          <t>Unimodal</t>
        </is>
      </c>
      <c r="H1671" t="inlineStr">
        <is>
          <t>See abstract</t>
        </is>
      </c>
      <c r="I1671" t="inlineStr">
        <is>
          <t>See abstract</t>
        </is>
      </c>
      <c r="J1671" t="inlineStr">
        <is>
          <t>See abstract (AI/ML)</t>
        </is>
      </c>
      <c r="K1671" t="inlineStr">
        <is>
          <t>See abstract</t>
        </is>
      </c>
      <c r="M1671" t="inlineStr">
        <is>
          <t>See abstract</t>
        </is>
      </c>
      <c r="N1671" t="inlineStr">
        <is>
          <t>See abstract</t>
        </is>
      </c>
      <c r="O1671" t="inlineStr">
        <is>
          <t>Not verified from abstract</t>
        </is>
      </c>
      <c r="P1671" t="inlineStr">
        <is>
          <t>See abstract</t>
        </is>
      </c>
      <c r="Q1671" t="inlineStr">
        <is>
          <t>See abstract</t>
        </is>
      </c>
      <c r="R1671" t="inlineStr">
        <is>
          <t>Not reviewed (not included)</t>
        </is>
      </c>
      <c r="S1671" t="inlineStr">
        <is>
          <t>Not reviewed (not included)</t>
        </is>
      </c>
      <c r="T1671" t="inlineStr">
        <is>
          <t>Abstract screening only. Out of Date Range</t>
        </is>
      </c>
      <c r="U1671" t="inlineStr">
        <is>
          <t>EXCLUDE</t>
        </is>
      </c>
      <c r="V1671" t="inlineStr">
        <is>
          <t>E4-Year: Published 2026, outside 2019-2025 window</t>
        </is>
      </c>
      <c r="W1671" t="inlineStr">
        <is>
          <t>Out of Date Range</t>
        </is>
      </c>
      <c r="X1671" t="inlineStr">
        <is>
          <t>Not assessed from abstract</t>
        </is>
      </c>
      <c r="Y1671">
        <f>HYPERLINK("https%3A%2F%2Fwww.webofscience.com%2Fwos%2Fwoscc%2Ffull-record%2FWOS:001721552800007","View Full Record in Web of Science")</f>
        <v/>
      </c>
      <c r="Z1671" t="inlineStr">
        <is>
          <t>Not determined from abstract</t>
        </is>
      </c>
      <c r="AB1671" t="inlineStr">
        <is>
          <t>Not assessed (not included)</t>
        </is>
      </c>
      <c r="AC1671" t="inlineStr">
        <is>
          <t>Not assessed (not included)</t>
        </is>
      </c>
      <c r="AD1671" t="inlineStr">
        <is>
          <t>Trujillo, J; Ferrer-Cascales, R; Teruel, MA; Ruiz-Robledillo, N; Sanchis, J; García-Ponsoda, S; Panagiotidis-Arrizabalaga, A; Albaladejo-Blázquez, N; Martínez-Nicolás, A; García-Carrasco, J; Reina, A; Lavalle, A; Maté, A; Costa-López, B</t>
        </is>
      </c>
      <c r="AF1671" t="inlineStr">
        <is>
          <t>Unknown - Verify via DOI</t>
        </is>
      </c>
      <c r="AH1671" t="inlineStr">
        <is>
          <t>Not assessed</t>
        </is>
      </c>
      <c r="AI1671" t="inlineStr">
        <is>
          <t>Not reported</t>
        </is>
      </c>
      <c r="AJ1671" t="inlineStr">
        <is>
          <t>Not reported</t>
        </is>
      </c>
      <c r="AK1671" t="inlineStr">
        <is>
          <t>Not reported</t>
        </is>
      </c>
      <c r="AL1671" t="inlineStr">
        <is>
          <t>Not reported</t>
        </is>
      </c>
      <c r="AM1671" t="inlineStr">
        <is>
          <t>Not reported</t>
        </is>
      </c>
      <c r="AN1671" t="inlineStr">
        <is>
          <t>Not reported</t>
        </is>
      </c>
      <c r="AO1671" t="inlineStr">
        <is>
          <t>Not reviewed</t>
        </is>
      </c>
      <c r="AP1671" t="inlineStr">
        <is>
          <t>Not reported</t>
        </is>
      </c>
      <c r="AQ1671" t="inlineStr">
        <is>
          <t>Not reported</t>
        </is>
      </c>
      <c r="AR1671" t="inlineStr">
        <is>
          <t>Not reported</t>
        </is>
      </c>
      <c r="AS1671" t="inlineStr">
        <is>
          <t>See abstract</t>
        </is>
      </c>
      <c r="AT1671" t="inlineStr">
        <is>
          <t>Not reviewed</t>
        </is>
      </c>
      <c r="AU1671" t="inlineStr">
        <is>
          <t>Not reviewed</t>
        </is>
      </c>
      <c r="AV1671" t="inlineStr">
        <is>
          <t>Not reviewed</t>
        </is>
      </c>
      <c r="AW1671" t="inlineStr">
        <is>
          <t>Not reviewed</t>
        </is>
      </c>
      <c r="AX1671" t="inlineStr">
        <is>
          <t>Not reported</t>
        </is>
      </c>
      <c r="AY1671" t="inlineStr">
        <is>
          <t>Not reported</t>
        </is>
      </c>
      <c r="AZ1671" t="inlineStr">
        <is>
          <t>Not reported</t>
        </is>
      </c>
      <c r="BA1671" t="inlineStr">
        <is>
          <t>Not reported</t>
        </is>
      </c>
      <c r="BB1671" t="inlineStr">
        <is>
          <t>Not reported</t>
        </is>
      </c>
      <c r="BC1671" t="inlineStr">
        <is>
          <t>Not reported</t>
        </is>
      </c>
      <c r="BD1671" t="inlineStr">
        <is>
          <t>Not reported</t>
        </is>
      </c>
      <c r="BE1671" t="inlineStr">
        <is>
          <t>Not reported</t>
        </is>
      </c>
      <c r="BF1671" t="inlineStr">
        <is>
          <t>Not reported</t>
        </is>
      </c>
      <c r="BG1671" t="inlineStr">
        <is>
          <t>Not reviewed (not included)</t>
        </is>
      </c>
      <c r="BH1671" t="inlineStr">
        <is>
          <t>N/A</t>
        </is>
      </c>
      <c r="BI1671" t="inlineStr">
        <is>
          <t>Not reviewed</t>
        </is>
      </c>
      <c r="BJ1671" t="inlineStr">
        <is>
          <t>Not reviewed</t>
        </is>
      </c>
      <c r="BK1671" t="inlineStr">
        <is>
          <t>Not reviewed</t>
        </is>
      </c>
      <c r="BL1671" t="inlineStr">
        <is>
          <t>Not reviewed</t>
        </is>
      </c>
      <c r="BM1671" t="inlineStr">
        <is>
          <t>Not reviewed (not included)</t>
        </is>
      </c>
      <c r="BN1671" t="inlineStr">
        <is>
          <t>Out of Date Range - E4-Year: Published 2026, outside 2019-2025 window</t>
        </is>
      </c>
      <c r="BO1671" t="inlineStr">
        <is>
          <t>Abstract-level screening only</t>
        </is>
      </c>
      <c r="BP1671" t="inlineStr">
        <is>
          <t>Not reported</t>
        </is>
      </c>
    </row>
    <row r="1672">
      <c r="A1672" t="inlineStr">
        <is>
          <t>Analysis of School Performance of Children and Adolescents with Attention-Deficit/Hyperactivity Disorder: A Dimensionality Reduction Approach</t>
        </is>
      </c>
      <c r="B1672" t="n">
        <v>2021</v>
      </c>
      <c r="C1672" t="inlineStr">
        <is>
          <t>Not checked</t>
        </is>
      </c>
      <c r="D1672" t="inlineStr">
        <is>
          <t>Not checked</t>
        </is>
      </c>
      <c r="E1672" t="inlineStr">
        <is>
          <t>10.5220/0010240401550165</t>
        </is>
      </c>
      <c r="F1672" t="inlineStr">
        <is>
          <t>Attention-Deficit/Hyperactivity Disorder (ADHD) is defined by harmful inattention, disorganization, and/or hyperactivity and impulsivity. ADHD can negatively affect an individual's life, but it is not a definitive factor for poor school performance. This work aims to identify classification rules that best describe the school performance in arithmetic, writing, and reading of students with ADHD. For this, information obtained from the Genetic Algorithm, Random Forest and specialists in ADHD were used so that later the VTJ48 and JRip algorithms could be applied. It is usual in the health area to collect various information about the individual, resulting in the frequent need to reduce the base's dimensionality. The results found were promising, reaching up to 92% of F-Measure. The discovered rules point to environmental and emotional factors as drivers of school performance prognosis and reinforce that ADHD is not synonymous with academic failure.</t>
        </is>
      </c>
      <c r="G1672" t="inlineStr">
        <is>
          <t>Unimodal</t>
        </is>
      </c>
      <c r="H1672" t="inlineStr">
        <is>
          <t>See abstract</t>
        </is>
      </c>
      <c r="I1672" t="inlineStr">
        <is>
          <t>See abstract</t>
        </is>
      </c>
      <c r="J1672" t="inlineStr">
        <is>
          <t>See abstract (AI/ML)</t>
        </is>
      </c>
      <c r="K1672" t="inlineStr">
        <is>
          <t>See abstract</t>
        </is>
      </c>
      <c r="M1672" t="inlineStr">
        <is>
          <t>See abstract</t>
        </is>
      </c>
      <c r="N1672" t="inlineStr">
        <is>
          <t>See abstract</t>
        </is>
      </c>
      <c r="O1672" t="inlineStr">
        <is>
          <t>Not verified from abstract</t>
        </is>
      </c>
      <c r="P1672" t="inlineStr">
        <is>
          <t>See abstract</t>
        </is>
      </c>
      <c r="Q1672" t="inlineStr">
        <is>
          <t>See abstract</t>
        </is>
      </c>
      <c r="R1672" t="inlineStr">
        <is>
          <t>Not reviewed (not included)</t>
        </is>
      </c>
      <c r="S1672" t="inlineStr">
        <is>
          <t>Not reviewed (not included)</t>
        </is>
      </c>
      <c r="T1672" t="inlineStr">
        <is>
          <t>Abstract screening only. Not Selected for Final 95 (Pending Full Text Review)</t>
        </is>
      </c>
      <c r="U1672" t="inlineStr">
        <is>
          <t>EXCLUDE</t>
        </is>
      </c>
      <c r="V167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2" t="inlineStr">
        <is>
          <t>Excluded: Other Criterion</t>
        </is>
      </c>
      <c r="X1672" t="inlineStr">
        <is>
          <t>Not assessed from abstract</t>
        </is>
      </c>
      <c r="Y1672">
        <f>HYPERLINK("https%3A%2F%2Fwww.webofscience.com%2Fwos%2Fwoscc%2Ffull-record%2FWOS:000664063000015","View Full Record in Web of Science")</f>
        <v/>
      </c>
      <c r="Z1672" t="inlineStr">
        <is>
          <t>Not determined from abstract</t>
        </is>
      </c>
      <c r="AB1672" t="inlineStr">
        <is>
          <t>Not assessed (not included)</t>
        </is>
      </c>
      <c r="AC1672" t="inlineStr">
        <is>
          <t>Not assessed (not included)</t>
        </is>
      </c>
      <c r="AD1672" t="inlineStr">
        <is>
          <t>Jandre, C; Santos, B; Balbino, M; de Miranda, D; Zárate, L; Nobre, C</t>
        </is>
      </c>
      <c r="AF1672" t="inlineStr">
        <is>
          <t>Unknown - Verify via DOI</t>
        </is>
      </c>
      <c r="AH1672" t="inlineStr">
        <is>
          <t>Not assessed</t>
        </is>
      </c>
      <c r="AI1672" t="inlineStr">
        <is>
          <t>Not reported</t>
        </is>
      </c>
      <c r="AJ1672" t="inlineStr">
        <is>
          <t>Not reported</t>
        </is>
      </c>
      <c r="AK1672" t="inlineStr">
        <is>
          <t>Not reported</t>
        </is>
      </c>
      <c r="AL1672" t="inlineStr">
        <is>
          <t>Not reported</t>
        </is>
      </c>
      <c r="AM1672" t="inlineStr">
        <is>
          <t>Not reported</t>
        </is>
      </c>
      <c r="AN1672" t="inlineStr">
        <is>
          <t>Not reported</t>
        </is>
      </c>
      <c r="AO1672" t="inlineStr">
        <is>
          <t>Not reviewed</t>
        </is>
      </c>
      <c r="AP1672" t="inlineStr">
        <is>
          <t>Not reported</t>
        </is>
      </c>
      <c r="AQ1672" t="inlineStr">
        <is>
          <t>Not reported</t>
        </is>
      </c>
      <c r="AR1672" t="inlineStr">
        <is>
          <t>Not reported</t>
        </is>
      </c>
      <c r="AS1672" t="inlineStr">
        <is>
          <t>See abstract</t>
        </is>
      </c>
      <c r="AT1672" t="inlineStr">
        <is>
          <t>Not reviewed</t>
        </is>
      </c>
      <c r="AU1672" t="inlineStr">
        <is>
          <t>Not reviewed</t>
        </is>
      </c>
      <c r="AV1672" t="inlineStr">
        <is>
          <t>Not reviewed</t>
        </is>
      </c>
      <c r="AW1672" t="inlineStr">
        <is>
          <t>Not reviewed</t>
        </is>
      </c>
      <c r="AX1672" t="inlineStr">
        <is>
          <t>Not reported</t>
        </is>
      </c>
      <c r="AY1672" t="inlineStr">
        <is>
          <t>Not reported</t>
        </is>
      </c>
      <c r="AZ1672" t="inlineStr">
        <is>
          <t>Not reported</t>
        </is>
      </c>
      <c r="BA1672" t="inlineStr">
        <is>
          <t>Not reported</t>
        </is>
      </c>
      <c r="BB1672" t="inlineStr">
        <is>
          <t>Not reported</t>
        </is>
      </c>
      <c r="BC1672" t="inlineStr">
        <is>
          <t>Not reported</t>
        </is>
      </c>
      <c r="BD1672" t="inlineStr">
        <is>
          <t>Not reported</t>
        </is>
      </c>
      <c r="BE1672" t="inlineStr">
        <is>
          <t>Not reported</t>
        </is>
      </c>
      <c r="BF1672" t="inlineStr">
        <is>
          <t>Not reported</t>
        </is>
      </c>
      <c r="BG1672" t="inlineStr">
        <is>
          <t>Not reviewed (not included)</t>
        </is>
      </c>
      <c r="BH1672" t="inlineStr">
        <is>
          <t>N/A</t>
        </is>
      </c>
      <c r="BI1672" t="inlineStr">
        <is>
          <t>Not reviewed</t>
        </is>
      </c>
      <c r="BJ1672" t="inlineStr">
        <is>
          <t>Not reviewed</t>
        </is>
      </c>
      <c r="BK1672" t="inlineStr">
        <is>
          <t>Not reviewed</t>
        </is>
      </c>
      <c r="BL1672" t="inlineStr">
        <is>
          <t>Not reviewed</t>
        </is>
      </c>
      <c r="BM1672" t="inlineStr">
        <is>
          <t>Not reviewed (not included)</t>
        </is>
      </c>
      <c r="BN1672" t="inlineStr">
        <is>
          <t>Not Selected for Final 95 (Pending Full Text Review) - Candidate paper not selected for final 95: Passed abstract screening but not included in final selec</t>
        </is>
      </c>
      <c r="BO1672" t="inlineStr">
        <is>
          <t>Abstract-level screening only</t>
        </is>
      </c>
      <c r="BP1672" t="inlineStr">
        <is>
          <t>Not reported</t>
        </is>
      </c>
    </row>
    <row r="1673">
      <c r="A1673" t="inlineStr">
        <is>
          <t>ADHD detection based on human action recognition</t>
        </is>
      </c>
      <c r="B1673" t="n">
        <v>2024</v>
      </c>
      <c r="C1673" t="inlineStr">
        <is>
          <t>Not checked</t>
        </is>
      </c>
      <c r="D1673" t="inlineStr">
        <is>
          <t>Not checked</t>
        </is>
      </c>
      <c r="E1673" t="inlineStr">
        <is>
          <t>10.1016/J.NSA.2024.104093</t>
        </is>
      </c>
      <c r="F1673" t="inlineStr">
        <is>
          <t>Attention Deficit Hyperactivity Disorder (ADHD) is a highly prevalent human neurobehavioral and neurodevelopmental disorder worldwide. Recently, deep learning-based techniques have been exploited in ADHD detection and diagnosis due to their outstanding performance. However, the majority of these methods relying on fMRI and EEG data suffer from the limitation of requiring expensive equipment and incurring high operational costs. Therefore, inspired by the fact that the symptoms of ADHD may manifest in actions and daily behaviors (as stated in the Medical Statistical Manual of Mental Disorders, Fifth Edition (DSM-V)), we introduce a novel ADHD detection system based on human action recognition. We design a novel hyperactivity test for capturing ADHD features and record a real multimodal ADHD dataset (M-ADHD) for the first time. The proposed system detects ADHD symptoms based on acquired action characters from raw RGB videos from the M-ADHD. Our system outperforms conventional competitors in terms of accuracy and AUC on the real multimodal ADHD dataset. Our proposed method, based on simple, non-wearable sensors, has the advantages of being cost-efficient and easy to operate. It is widely applicable for remote ADHD screening and further applies to understanding, treating, and preventing brain disorders.</t>
        </is>
      </c>
      <c r="G1673" t="inlineStr">
        <is>
          <t>Unimodal</t>
        </is>
      </c>
      <c r="H1673" t="inlineStr">
        <is>
          <t>See abstract</t>
        </is>
      </c>
      <c r="I1673" t="inlineStr">
        <is>
          <t>See abstract</t>
        </is>
      </c>
      <c r="J1673" t="inlineStr">
        <is>
          <t>See abstract (AI/ML)</t>
        </is>
      </c>
      <c r="K1673" t="inlineStr">
        <is>
          <t>See abstract</t>
        </is>
      </c>
      <c r="M1673" t="inlineStr">
        <is>
          <t>See abstract</t>
        </is>
      </c>
      <c r="N1673" t="inlineStr">
        <is>
          <t>See abstract</t>
        </is>
      </c>
      <c r="O1673" t="inlineStr">
        <is>
          <t>Not verified from abstract</t>
        </is>
      </c>
      <c r="P1673" t="inlineStr">
        <is>
          <t>See abstract</t>
        </is>
      </c>
      <c r="Q1673" t="inlineStr">
        <is>
          <t>See abstract</t>
        </is>
      </c>
      <c r="R1673" t="inlineStr">
        <is>
          <t>Not reviewed (not included)</t>
        </is>
      </c>
      <c r="S1673" t="inlineStr">
        <is>
          <t>Not reviewed (not included)</t>
        </is>
      </c>
      <c r="T1673" t="inlineStr">
        <is>
          <t>Abstract screening only. Not Selected for Final 95 (Pending Full Text Review)</t>
        </is>
      </c>
      <c r="U1673" t="inlineStr">
        <is>
          <t>EXCLUDE</t>
        </is>
      </c>
      <c r="V167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3" t="inlineStr">
        <is>
          <t>Excluded: Other Criterion</t>
        </is>
      </c>
      <c r="X1673" t="inlineStr">
        <is>
          <t>Not assessed from abstract</t>
        </is>
      </c>
      <c r="Y1673">
        <f>HYPERLINK("https%3A%2F%2Fwww.webofscience.com%2Fwos%2Fwoscc%2Ffull-record%2FWOS:001533699400008","View Full Record in Web of Science")</f>
        <v/>
      </c>
      <c r="Z1673" t="inlineStr">
        <is>
          <t>Not determined from abstract</t>
        </is>
      </c>
      <c r="AB1673" t="inlineStr">
        <is>
          <t>Not assessed (not included)</t>
        </is>
      </c>
      <c r="AC1673" t="inlineStr">
        <is>
          <t>Not assessed (not included)</t>
        </is>
      </c>
      <c r="AD1673" t="inlineStr">
        <is>
          <t>Li, YC; Nair, R; Naqvi, SM</t>
        </is>
      </c>
      <c r="AF1673" t="inlineStr">
        <is>
          <t>Hybrid OA (Elsevier)</t>
        </is>
      </c>
      <c r="AH1673" t="inlineStr">
        <is>
          <t>Not assessed</t>
        </is>
      </c>
      <c r="AI1673" t="inlineStr">
        <is>
          <t>Not reported</t>
        </is>
      </c>
      <c r="AJ1673" t="inlineStr">
        <is>
          <t>Not reported</t>
        </is>
      </c>
      <c r="AK1673" t="inlineStr">
        <is>
          <t>Not reported</t>
        </is>
      </c>
      <c r="AL1673" t="inlineStr">
        <is>
          <t>Not reported</t>
        </is>
      </c>
      <c r="AM1673" t="inlineStr">
        <is>
          <t>Not reported</t>
        </is>
      </c>
      <c r="AN1673" t="inlineStr">
        <is>
          <t>Not reported</t>
        </is>
      </c>
      <c r="AO1673" t="inlineStr">
        <is>
          <t>Not reviewed</t>
        </is>
      </c>
      <c r="AP1673" t="inlineStr">
        <is>
          <t>Not reported</t>
        </is>
      </c>
      <c r="AQ1673" t="inlineStr">
        <is>
          <t>Not reported</t>
        </is>
      </c>
      <c r="AR1673" t="inlineStr">
        <is>
          <t>Not reported</t>
        </is>
      </c>
      <c r="AS1673" t="inlineStr">
        <is>
          <t>See abstract</t>
        </is>
      </c>
      <c r="AT1673" t="inlineStr">
        <is>
          <t>Not reviewed</t>
        </is>
      </c>
      <c r="AU1673" t="inlineStr">
        <is>
          <t>Not reviewed</t>
        </is>
      </c>
      <c r="AV1673" t="inlineStr">
        <is>
          <t>Not reviewed</t>
        </is>
      </c>
      <c r="AW1673" t="inlineStr">
        <is>
          <t>Not reviewed</t>
        </is>
      </c>
      <c r="AX1673" t="inlineStr">
        <is>
          <t>Not reported</t>
        </is>
      </c>
      <c r="AY1673" t="inlineStr">
        <is>
          <t>Not reported</t>
        </is>
      </c>
      <c r="AZ1673" t="inlineStr">
        <is>
          <t>Not reported</t>
        </is>
      </c>
      <c r="BA1673" t="inlineStr">
        <is>
          <t>Not reported</t>
        </is>
      </c>
      <c r="BB1673" t="inlineStr">
        <is>
          <t>Not reported</t>
        </is>
      </c>
      <c r="BC1673" t="inlineStr">
        <is>
          <t>Not reported</t>
        </is>
      </c>
      <c r="BD1673" t="inlineStr">
        <is>
          <t>Not reported</t>
        </is>
      </c>
      <c r="BE1673" t="inlineStr">
        <is>
          <t>Not reported</t>
        </is>
      </c>
      <c r="BF1673" t="inlineStr">
        <is>
          <t>Not reported</t>
        </is>
      </c>
      <c r="BG1673" t="inlineStr">
        <is>
          <t>Not reviewed (not included)</t>
        </is>
      </c>
      <c r="BH1673" t="inlineStr">
        <is>
          <t>N/A</t>
        </is>
      </c>
      <c r="BI1673" t="inlineStr">
        <is>
          <t>Not reviewed</t>
        </is>
      </c>
      <c r="BJ1673" t="inlineStr">
        <is>
          <t>Not reviewed</t>
        </is>
      </c>
      <c r="BK1673" t="inlineStr">
        <is>
          <t>Not reviewed</t>
        </is>
      </c>
      <c r="BL1673" t="inlineStr">
        <is>
          <t>Not reviewed</t>
        </is>
      </c>
      <c r="BM1673" t="inlineStr">
        <is>
          <t>Not reviewed (not included)</t>
        </is>
      </c>
      <c r="BN1673" t="inlineStr">
        <is>
          <t>Not Selected for Final 95 (Pending Full Text Review) - Candidate paper not selected for final 95: Passed abstract screening but not included in final selec</t>
        </is>
      </c>
      <c r="BO1673" t="inlineStr">
        <is>
          <t>Abstract-level screening only</t>
        </is>
      </c>
      <c r="BP1673" t="inlineStr">
        <is>
          <t>Not reported</t>
        </is>
      </c>
    </row>
    <row r="1674">
      <c r="A1674" t="inlineStr">
        <is>
          <t>Machine-learning-based diagnosis of drug-naive adult patients with attention-deficit hyperactivity disorder using mismatch negativity</t>
        </is>
      </c>
      <c r="B1674" t="n">
        <v>2021</v>
      </c>
      <c r="C1674" t="inlineStr">
        <is>
          <t>Not checked</t>
        </is>
      </c>
      <c r="D1674" t="inlineStr">
        <is>
          <t>Not checked</t>
        </is>
      </c>
      <c r="E1674" t="inlineStr">
        <is>
          <t>10.1038/S41398-021-01604-3</t>
        </is>
      </c>
      <c r="F1674" t="inlineStr">
        <is>
          <t>Relatively little is investigated regarding the neurophysiology of adult attention-deficit/hyperactivity disorder (ADHD). Mismatch negativity (MMN) is an event-related potential component representing pre-attentive auditory processing, which is closely associated with cognitive status. We investigated MMN features as biomarkers to classify drug-naive adult patients with ADHD and healthy controls (HCs). Sensor-level features (amplitude and latency) and source-level features (source activation) of MMN were investigated and compared between the electroencephalograms of 34 patients with ADHD and 45 HCs using a passive auditory oddball paradigm. Correlations between MMN features and ADHD symptoms were analyzed. Finally, we applied machine learning to differentiate the two groups using sensor- and source-level features of MMN. Adult patients with ADHD showed significantly lower MMN amplitudes at the frontocentral electrodes and reduced MMN source activation in the frontal, temporal, and limbic lobes, which were closely associated with MMN generators and ADHD pathophysiology. Source activities were significantly correlated with ADHD symptoms. The best classification performance for adult ADHD patients and HCs showed an 81.01% accuracy, 82.35% sensitivity, and 80.00% specificity based on MMN source activity features. Our results suggest that abnormal MMN reflects the adult ADHD patients' pathophysiological characteristics and might serve clinically as a neuromarker of adult ADHD.</t>
        </is>
      </c>
      <c r="G1674" t="inlineStr">
        <is>
          <t>Unimodal</t>
        </is>
      </c>
      <c r="H1674" t="inlineStr">
        <is>
          <t>See abstract</t>
        </is>
      </c>
      <c r="I1674" t="inlineStr">
        <is>
          <t>See abstract</t>
        </is>
      </c>
      <c r="J1674" t="inlineStr">
        <is>
          <t>See abstract (AI/ML)</t>
        </is>
      </c>
      <c r="K1674" t="inlineStr">
        <is>
          <t>See abstract</t>
        </is>
      </c>
      <c r="M1674" t="inlineStr">
        <is>
          <t>See abstract</t>
        </is>
      </c>
      <c r="N1674" t="inlineStr">
        <is>
          <t>See abstract</t>
        </is>
      </c>
      <c r="O1674" t="inlineStr">
        <is>
          <t>Not verified from abstract</t>
        </is>
      </c>
      <c r="P1674" t="inlineStr">
        <is>
          <t>See abstract</t>
        </is>
      </c>
      <c r="Q1674" t="inlineStr">
        <is>
          <t>See abstract</t>
        </is>
      </c>
      <c r="R1674" t="inlineStr">
        <is>
          <t>Not reviewed (not included)</t>
        </is>
      </c>
      <c r="S1674" t="inlineStr">
        <is>
          <t>Not reviewed (not included)</t>
        </is>
      </c>
      <c r="T1674" t="inlineStr">
        <is>
          <t>Abstract screening only. Not Selected for Final 95 (Pending Full Text Review)</t>
        </is>
      </c>
      <c r="U1674" t="inlineStr">
        <is>
          <t>EXCLUDE</t>
        </is>
      </c>
      <c r="V167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4" t="inlineStr">
        <is>
          <t>Excluded: Other Criterion</t>
        </is>
      </c>
      <c r="X1674" t="inlineStr">
        <is>
          <t>Not assessed from abstract</t>
        </is>
      </c>
      <c r="Y1674">
        <f>HYPERLINK("https%3A%2F%2Fwww.webofscience.com%2Fwos%2Fwoscc%2Ffull-record%2FWOS:000697071000002","View Full Record in Web of Science")</f>
        <v/>
      </c>
      <c r="Z1674" t="inlineStr">
        <is>
          <t>Not determined from abstract</t>
        </is>
      </c>
      <c r="AB1674" t="inlineStr">
        <is>
          <t>Not assessed (not included)</t>
        </is>
      </c>
      <c r="AC1674" t="inlineStr">
        <is>
          <t>Not assessed (not included)</t>
        </is>
      </c>
      <c r="AD1674" t="inlineStr">
        <is>
          <t>Kim, S; Baek, JH; Kwon, YJ; Lee, HY; Yoo, JH; Shim, SH; Kim, JS</t>
        </is>
      </c>
      <c r="AF1674" t="inlineStr">
        <is>
          <t>Unknown - Verify via DOI</t>
        </is>
      </c>
      <c r="AH1674" t="inlineStr">
        <is>
          <t>Not assessed</t>
        </is>
      </c>
      <c r="AI1674" t="inlineStr">
        <is>
          <t>Not reported</t>
        </is>
      </c>
      <c r="AJ1674" t="inlineStr">
        <is>
          <t>Not reported</t>
        </is>
      </c>
      <c r="AK1674" t="inlineStr">
        <is>
          <t>Not reported</t>
        </is>
      </c>
      <c r="AL1674" t="inlineStr">
        <is>
          <t>Not reported</t>
        </is>
      </c>
      <c r="AM1674" t="inlineStr">
        <is>
          <t>Not reported</t>
        </is>
      </c>
      <c r="AN1674" t="inlineStr">
        <is>
          <t>Not reported</t>
        </is>
      </c>
      <c r="AO1674" t="inlineStr">
        <is>
          <t>Not reviewed</t>
        </is>
      </c>
      <c r="AP1674" t="inlineStr">
        <is>
          <t>Not reported</t>
        </is>
      </c>
      <c r="AQ1674" t="inlineStr">
        <is>
          <t>Not reported</t>
        </is>
      </c>
      <c r="AR1674" t="inlineStr">
        <is>
          <t>Not reported</t>
        </is>
      </c>
      <c r="AS1674" t="inlineStr">
        <is>
          <t>See abstract</t>
        </is>
      </c>
      <c r="AT1674" t="inlineStr">
        <is>
          <t>Not reviewed</t>
        </is>
      </c>
      <c r="AU1674" t="inlineStr">
        <is>
          <t>Not reviewed</t>
        </is>
      </c>
      <c r="AV1674" t="inlineStr">
        <is>
          <t>Not reviewed</t>
        </is>
      </c>
      <c r="AW1674" t="inlineStr">
        <is>
          <t>Not reviewed</t>
        </is>
      </c>
      <c r="AX1674" t="inlineStr">
        <is>
          <t>Not reported</t>
        </is>
      </c>
      <c r="AY1674" t="inlineStr">
        <is>
          <t>Not reported</t>
        </is>
      </c>
      <c r="AZ1674" t="inlineStr">
        <is>
          <t>Not reported</t>
        </is>
      </c>
      <c r="BA1674" t="inlineStr">
        <is>
          <t>Not reported</t>
        </is>
      </c>
      <c r="BB1674" t="inlineStr">
        <is>
          <t>Not reported</t>
        </is>
      </c>
      <c r="BC1674" t="inlineStr">
        <is>
          <t>Not reported</t>
        </is>
      </c>
      <c r="BD1674" t="inlineStr">
        <is>
          <t>Not reported</t>
        </is>
      </c>
      <c r="BE1674" t="inlineStr">
        <is>
          <t>Not reported</t>
        </is>
      </c>
      <c r="BF1674" t="inlineStr">
        <is>
          <t>Not reported</t>
        </is>
      </c>
      <c r="BG1674" t="inlineStr">
        <is>
          <t>Not reviewed (not included)</t>
        </is>
      </c>
      <c r="BH1674" t="inlineStr">
        <is>
          <t>N/A</t>
        </is>
      </c>
      <c r="BI1674" t="inlineStr">
        <is>
          <t>Not reviewed</t>
        </is>
      </c>
      <c r="BJ1674" t="inlineStr">
        <is>
          <t>Not reviewed</t>
        </is>
      </c>
      <c r="BK1674" t="inlineStr">
        <is>
          <t>Not reviewed</t>
        </is>
      </c>
      <c r="BL1674" t="inlineStr">
        <is>
          <t>Not reviewed</t>
        </is>
      </c>
      <c r="BM1674" t="inlineStr">
        <is>
          <t>Not reviewed (not included)</t>
        </is>
      </c>
      <c r="BN1674" t="inlineStr">
        <is>
          <t>Not Selected for Final 95 (Pending Full Text Review) - Candidate paper not selected for final 95: Passed abstract screening but not included in final selec</t>
        </is>
      </c>
      <c r="BO1674" t="inlineStr">
        <is>
          <t>Abstract-level screening only</t>
        </is>
      </c>
      <c r="BP1674" t="inlineStr">
        <is>
          <t>Not reported</t>
        </is>
      </c>
    </row>
    <row r="1675">
      <c r="A1675" t="inlineStr">
        <is>
          <t>Towards interpretable machine learning models for diagnosis aid: A case study on attention deficit/hyperactivity disorder</t>
        </is>
      </c>
      <c r="B1675" t="n">
        <v>2019</v>
      </c>
      <c r="C1675" t="inlineStr">
        <is>
          <t>Not checked</t>
        </is>
      </c>
      <c r="D1675" t="inlineStr">
        <is>
          <t>Not checked</t>
        </is>
      </c>
      <c r="E1675" t="inlineStr">
        <is>
          <t>10.1371/JOURNAL.PONE.0215720</t>
        </is>
      </c>
      <c r="F1675" t="inlineStr">
        <is>
          <t>Attention Deficit/Hyperactivity Disorder (ADHD) is a neurodevelopmental disorder that has heavy consequences on a child's wellbeing, especially in the academic, psychological and relational planes. The current evaluation of the disorder is supported by clinical assessment and written tests. A definitive diagnosis is usually made based on the DSM-V criteria. There is a lot of ongoing research on ADHD, in order to determine the neurophysiological basis of the disorder and to reach a more objective diagnosis. The advent of Machine Learning (ML) opens up promising prospects for the development of systems able to predict a diagnosis from phenotypic and neuroimaging data. This was the reason why the ADHD-200 contest was launched a few years ago. Based on the publicly available ADHD-200 collection, participants were challenged to predict ADHD with the best possible predictive accuracy. In the present work, we propose instead a ML methodology which primarily places importance on the explanatory power of a model. Such an approach is intended to achieve a fair trade-off between the needs of performance and interpretability expected from medical diagnosis aid systems. We applied our methodology on a data sample extracted from the ADHD-200 collection, through the development of decision trees which are valued for their readability. Our analysis indicates the relevance of the limbic system for the diagnosis of the disorder. Moreover, while providing explanations that make sense, the resulting decision tree performs favorably given the recent results reported in the literature.</t>
        </is>
      </c>
      <c r="G1675" t="inlineStr">
        <is>
          <t>Unimodal</t>
        </is>
      </c>
      <c r="H1675" t="inlineStr">
        <is>
          <t>See abstract</t>
        </is>
      </c>
      <c r="I1675" t="inlineStr">
        <is>
          <t>See abstract</t>
        </is>
      </c>
      <c r="J1675" t="inlineStr">
        <is>
          <t>See abstract (AI/ML)</t>
        </is>
      </c>
      <c r="K1675" t="inlineStr">
        <is>
          <t>See abstract</t>
        </is>
      </c>
      <c r="M1675" t="inlineStr">
        <is>
          <t>See abstract</t>
        </is>
      </c>
      <c r="N1675" t="inlineStr">
        <is>
          <t>See abstract</t>
        </is>
      </c>
      <c r="O1675" t="inlineStr">
        <is>
          <t>Not verified from abstract</t>
        </is>
      </c>
      <c r="P1675" t="inlineStr">
        <is>
          <t>See abstract</t>
        </is>
      </c>
      <c r="Q1675" t="inlineStr">
        <is>
          <t>See abstract</t>
        </is>
      </c>
      <c r="R1675" t="inlineStr">
        <is>
          <t>Not reviewed (not included)</t>
        </is>
      </c>
      <c r="S1675" t="inlineStr">
        <is>
          <t>Not reviewed (not included)</t>
        </is>
      </c>
      <c r="T1675" t="inlineStr">
        <is>
          <t>Abstract screening only. Not Selected for Final 95 (Pending Full Text Review)</t>
        </is>
      </c>
      <c r="U1675" t="inlineStr">
        <is>
          <t>EXCLUDE</t>
        </is>
      </c>
      <c r="V167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5" t="inlineStr">
        <is>
          <t>Excluded: Other Criterion</t>
        </is>
      </c>
      <c r="X1675" t="inlineStr">
        <is>
          <t>Not assessed from abstract</t>
        </is>
      </c>
      <c r="Y1675">
        <f>HYPERLINK("https%3A%2F%2Fwww.webofscience.com%2Fwos%2Fwoscc%2Ffull-record%2FWOS:000465519100042","View Full Record in Web of Science")</f>
        <v/>
      </c>
      <c r="Z1675" t="inlineStr">
        <is>
          <t>Not determined from abstract</t>
        </is>
      </c>
      <c r="AB1675" t="inlineStr">
        <is>
          <t>Not assessed (not included)</t>
        </is>
      </c>
      <c r="AC1675" t="inlineStr">
        <is>
          <t>Not assessed (not included)</t>
        </is>
      </c>
      <c r="AD1675" t="inlineStr">
        <is>
          <t>Itani, S; Rossignol, M; Lecron, F; Fortemps, P</t>
        </is>
      </c>
      <c r="AF1675" t="inlineStr">
        <is>
          <t>Gold OA (PLOS)</t>
        </is>
      </c>
      <c r="AH1675" t="inlineStr">
        <is>
          <t>Not assessed</t>
        </is>
      </c>
      <c r="AI1675" t="inlineStr">
        <is>
          <t>Not reported</t>
        </is>
      </c>
      <c r="AJ1675" t="inlineStr">
        <is>
          <t>Not reported</t>
        </is>
      </c>
      <c r="AK1675" t="inlineStr">
        <is>
          <t>Not reported</t>
        </is>
      </c>
      <c r="AL1675" t="inlineStr">
        <is>
          <t>Not reported</t>
        </is>
      </c>
      <c r="AM1675" t="inlineStr">
        <is>
          <t>Not reported</t>
        </is>
      </c>
      <c r="AN1675" t="inlineStr">
        <is>
          <t>Not reported</t>
        </is>
      </c>
      <c r="AO1675" t="inlineStr">
        <is>
          <t>Not reviewed</t>
        </is>
      </c>
      <c r="AP1675" t="inlineStr">
        <is>
          <t>Not reported</t>
        </is>
      </c>
      <c r="AQ1675" t="inlineStr">
        <is>
          <t>Not reported</t>
        </is>
      </c>
      <c r="AR1675" t="inlineStr">
        <is>
          <t>Not reported</t>
        </is>
      </c>
      <c r="AS1675" t="inlineStr">
        <is>
          <t>See abstract</t>
        </is>
      </c>
      <c r="AT1675" t="inlineStr">
        <is>
          <t>Not reviewed</t>
        </is>
      </c>
      <c r="AU1675" t="inlineStr">
        <is>
          <t>Not reviewed</t>
        </is>
      </c>
      <c r="AV1675" t="inlineStr">
        <is>
          <t>Not reviewed</t>
        </is>
      </c>
      <c r="AW1675" t="inlineStr">
        <is>
          <t>Not reviewed</t>
        </is>
      </c>
      <c r="AX1675" t="inlineStr">
        <is>
          <t>Not reported</t>
        </is>
      </c>
      <c r="AY1675" t="inlineStr">
        <is>
          <t>Not reported</t>
        </is>
      </c>
      <c r="AZ1675" t="inlineStr">
        <is>
          <t>Not reported</t>
        </is>
      </c>
      <c r="BA1675" t="inlineStr">
        <is>
          <t>Not reported</t>
        </is>
      </c>
      <c r="BB1675" t="inlineStr">
        <is>
          <t>Not reported</t>
        </is>
      </c>
      <c r="BC1675" t="inlineStr">
        <is>
          <t>Not reported</t>
        </is>
      </c>
      <c r="BD1675" t="inlineStr">
        <is>
          <t>Not reported</t>
        </is>
      </c>
      <c r="BE1675" t="inlineStr">
        <is>
          <t>Not reported</t>
        </is>
      </c>
      <c r="BF1675" t="inlineStr">
        <is>
          <t>Not reported</t>
        </is>
      </c>
      <c r="BG1675" t="inlineStr">
        <is>
          <t>Not reviewed (not included)</t>
        </is>
      </c>
      <c r="BH1675" t="inlineStr">
        <is>
          <t>N/A</t>
        </is>
      </c>
      <c r="BI1675" t="inlineStr">
        <is>
          <t>Not reviewed</t>
        </is>
      </c>
      <c r="BJ1675" t="inlineStr">
        <is>
          <t>Not reviewed</t>
        </is>
      </c>
      <c r="BK1675" t="inlineStr">
        <is>
          <t>Not reviewed</t>
        </is>
      </c>
      <c r="BL1675" t="inlineStr">
        <is>
          <t>Not reviewed</t>
        </is>
      </c>
      <c r="BM1675" t="inlineStr">
        <is>
          <t>Not reviewed (not included)</t>
        </is>
      </c>
      <c r="BN1675" t="inlineStr">
        <is>
          <t>Not Selected for Final 95 (Pending Full Text Review) - Candidate paper not selected for final 95: Passed abstract screening but not included in final selec</t>
        </is>
      </c>
      <c r="BO1675" t="inlineStr">
        <is>
          <t>Abstract-level screening only</t>
        </is>
      </c>
      <c r="BP1675" t="inlineStr">
        <is>
          <t>Not reported</t>
        </is>
      </c>
    </row>
    <row r="1676">
      <c r="A1676" t="inlineStr">
        <is>
          <t>Predicting efficacy of viloxazine extended-release treatment in adults with ADHD using an early change in ADHD symptoms: Machine learning Post Hoc analysis of a phase 3 clinical trial</t>
        </is>
      </c>
      <c r="B1676" t="n">
        <v>2022</v>
      </c>
      <c r="C1676" t="inlineStr">
        <is>
          <t>Not checked</t>
        </is>
      </c>
      <c r="D1676" t="inlineStr">
        <is>
          <t>Not checked</t>
        </is>
      </c>
      <c r="E1676" t="inlineStr">
        <is>
          <t>10.1016/J.PSYCHRES.2022.114922</t>
        </is>
      </c>
      <c r="F1676" t="inlineStr">
        <is>
          <t>Early response to viloxazine extended-release (viloxazine ER, Qelbree (R)) treatment predicted efficacy outcome in pediatric subjects with attention-deficit/hyperactivity disorder (ADHD). This study sought to determine whether the machine learning lasso model used in the pediatric study would predict response to viloxazine ER in an adult population based on early improvements in ADHD symptoms. We used data from a double-blind, placebo -controlled, flexible-dose (200-600 mg) study of viloxazine ER (N = 354; 18 to 60 years old). Area under the Receiver Operating Characteristic Curve (ROC AUC) statistics were computed using the lasso model from pe-diatric data to predict responder status in adults. Response was defined as &gt;= 50% reduction from baseline in the Adult ADHD Investigator Symptoms Rating Scale (AISRS) Total score at Week 6. The adult study sample included 127 viloxazine ER-treated subjects with Week 6 data. Fifty-one subjects (40.2%) were categorized as responders. The ROC curves indicated that data collected up to Week 2 were sufficient to accurately predict treatment response at Week 6 with 68% positive predictive power, 80% sensitivity, and 74% specificity. This analysis demonstrated that the predictive model estimated from the child data generalizes to adults with ADHD, further supporting the consistency of viloxazine ER treatment across age groups.</t>
        </is>
      </c>
      <c r="G1676" t="inlineStr">
        <is>
          <t>Unimodal</t>
        </is>
      </c>
      <c r="H1676" t="inlineStr">
        <is>
          <t>See abstract</t>
        </is>
      </c>
      <c r="I1676" t="inlineStr">
        <is>
          <t>See abstract</t>
        </is>
      </c>
      <c r="J1676" t="inlineStr">
        <is>
          <t>See abstract (AI/ML)</t>
        </is>
      </c>
      <c r="K1676" t="inlineStr">
        <is>
          <t>See abstract</t>
        </is>
      </c>
      <c r="L1676" t="n">
        <v>354</v>
      </c>
      <c r="M1676" t="inlineStr">
        <is>
          <t>See abstract</t>
        </is>
      </c>
      <c r="N1676" t="inlineStr">
        <is>
          <t>N≈354; details in abstract</t>
        </is>
      </c>
      <c r="O1676" t="inlineStr">
        <is>
          <t>Extracted from abstract: N≈354</t>
        </is>
      </c>
      <c r="P1676" t="inlineStr">
        <is>
          <t>See abstract</t>
        </is>
      </c>
      <c r="Q1676" t="inlineStr">
        <is>
          <t>See abstract</t>
        </is>
      </c>
      <c r="R1676" t="inlineStr">
        <is>
          <t>Not reviewed (not included)</t>
        </is>
      </c>
      <c r="S1676" t="inlineStr">
        <is>
          <t>Not reviewed (not included)</t>
        </is>
      </c>
      <c r="T1676" t="inlineStr">
        <is>
          <t>Abstract screening only. Not Selected for Final 95 (Pending Full Text Review)</t>
        </is>
      </c>
      <c r="U1676" t="inlineStr">
        <is>
          <t>EXCLUDE</t>
        </is>
      </c>
      <c r="V16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6" t="inlineStr">
        <is>
          <t>Excluded: Other Criterion</t>
        </is>
      </c>
      <c r="X1676" t="inlineStr">
        <is>
          <t>Not assessed from abstract</t>
        </is>
      </c>
      <c r="Y1676">
        <f>HYPERLINK("https%3A%2F%2Fwww.webofscience.com%2Fwos%2Fwoscc%2Ffull-record%2FWOS:000892007700003","View Full Record in Web of Science")</f>
        <v/>
      </c>
      <c r="Z1676" t="inlineStr">
        <is>
          <t>Not determined from abstract</t>
        </is>
      </c>
      <c r="AB1676" t="inlineStr">
        <is>
          <t>Not assessed (not included)</t>
        </is>
      </c>
      <c r="AC1676" t="inlineStr">
        <is>
          <t>Not assessed (not included)</t>
        </is>
      </c>
      <c r="AD1676" t="inlineStr">
        <is>
          <t>Faraone, SV; Gomeni, R; Hull, JT; Chaturvedi, SA; Busse, GD; Melyan, Z; O'Neal, W; Rubin, J; Nasser, A</t>
        </is>
      </c>
      <c r="AF1676" t="inlineStr">
        <is>
          <t>Hybrid OA (Elsevier)</t>
        </is>
      </c>
      <c r="AH1676" t="inlineStr">
        <is>
          <t>Not assessed</t>
        </is>
      </c>
      <c r="AI1676" t="inlineStr">
        <is>
          <t>Not reported</t>
        </is>
      </c>
      <c r="AJ1676" t="inlineStr">
        <is>
          <t>Not reported</t>
        </is>
      </c>
      <c r="AK1676" t="inlineStr">
        <is>
          <t>Not reported</t>
        </is>
      </c>
      <c r="AL1676" t="inlineStr">
        <is>
          <t>Not reported</t>
        </is>
      </c>
      <c r="AM1676" t="inlineStr">
        <is>
          <t>Not reported</t>
        </is>
      </c>
      <c r="AN1676" t="inlineStr">
        <is>
          <t>Not reported</t>
        </is>
      </c>
      <c r="AO1676" t="inlineStr">
        <is>
          <t>Not reviewed</t>
        </is>
      </c>
      <c r="AP1676" t="inlineStr">
        <is>
          <t>Not reported</t>
        </is>
      </c>
      <c r="AQ1676" t="inlineStr">
        <is>
          <t>Not reported</t>
        </is>
      </c>
      <c r="AR1676" t="inlineStr">
        <is>
          <t>Not reported</t>
        </is>
      </c>
      <c r="AS1676" t="inlineStr">
        <is>
          <t>See abstract</t>
        </is>
      </c>
      <c r="AT1676" t="inlineStr">
        <is>
          <t>Not reviewed</t>
        </is>
      </c>
      <c r="AU1676" t="inlineStr">
        <is>
          <t>Not reviewed</t>
        </is>
      </c>
      <c r="AV1676" t="inlineStr">
        <is>
          <t>Not reviewed</t>
        </is>
      </c>
      <c r="AW1676" t="inlineStr">
        <is>
          <t>Not reviewed</t>
        </is>
      </c>
      <c r="AX1676" t="inlineStr">
        <is>
          <t>Not reported</t>
        </is>
      </c>
      <c r="AY1676" t="inlineStr">
        <is>
          <t>Not reported</t>
        </is>
      </c>
      <c r="AZ1676" t="inlineStr">
        <is>
          <t>Not reported</t>
        </is>
      </c>
      <c r="BA1676" t="inlineStr">
        <is>
          <t>Not reported</t>
        </is>
      </c>
      <c r="BB1676" t="inlineStr">
        <is>
          <t>Not reported</t>
        </is>
      </c>
      <c r="BC1676" t="inlineStr">
        <is>
          <t>Not reported</t>
        </is>
      </c>
      <c r="BD1676" t="inlineStr">
        <is>
          <t>Not reported</t>
        </is>
      </c>
      <c r="BE1676" t="inlineStr">
        <is>
          <t>Not reported</t>
        </is>
      </c>
      <c r="BF1676" t="inlineStr">
        <is>
          <t>Not reported</t>
        </is>
      </c>
      <c r="BG1676" t="inlineStr">
        <is>
          <t>Not reviewed (not included)</t>
        </is>
      </c>
      <c r="BH1676" t="inlineStr">
        <is>
          <t>N/A</t>
        </is>
      </c>
      <c r="BI1676" t="inlineStr">
        <is>
          <t>Not reviewed</t>
        </is>
      </c>
      <c r="BJ1676" t="inlineStr">
        <is>
          <t>Not reviewed</t>
        </is>
      </c>
      <c r="BK1676" t="inlineStr">
        <is>
          <t>Not reviewed</t>
        </is>
      </c>
      <c r="BL1676" t="inlineStr">
        <is>
          <t>Not reviewed</t>
        </is>
      </c>
      <c r="BM1676" t="inlineStr">
        <is>
          <t>Not reviewed (not included)</t>
        </is>
      </c>
      <c r="BN1676" t="inlineStr">
        <is>
          <t>Not Selected for Final 95 (Pending Full Text Review) - Candidate paper not selected for final 95: Passed abstract screening but not included in final selec</t>
        </is>
      </c>
      <c r="BO1676" t="inlineStr">
        <is>
          <t>Abstract-level screening only</t>
        </is>
      </c>
      <c r="BP1676" t="inlineStr">
        <is>
          <t>Not reported</t>
        </is>
      </c>
    </row>
    <row r="1677">
      <c r="A1677" t="inlineStr">
        <is>
          <t>RETRACTED: Deep Learning Enabled Diagnosis of Children's ADHD Based on the Big Data of Video Screen Long-Range EEG (Retracted Article)</t>
        </is>
      </c>
      <c r="B1677" t="n">
        <v>2022</v>
      </c>
      <c r="C1677" t="inlineStr">
        <is>
          <t>Not checked</t>
        </is>
      </c>
      <c r="D1677" t="inlineStr">
        <is>
          <t>Not checked</t>
        </is>
      </c>
      <c r="E1677" t="inlineStr">
        <is>
          <t>10.1155/2022/5222136</t>
        </is>
      </c>
      <c r="F1677" t="inlineStr">
        <is>
          <t>Attention-deficit hyperactivity disorder (ADHD) is a common neurodevelopmental disorder in children. At the same time, ADHD is prone to coexist with other mental disorders, so the diagnosis of ADHD in children is very important. Electroencephalogram (EEG) is the sum of the electrical activity of local neurons recorded from the extracranial scalp or intracranial. At present, there are two main methods of long-range EEG monitoring commonly used in clinical practice: one is ambulatory EEG monitoring, and the other is long-range video EEG monitoring. The purpose of this study is to summarize the brain electrical activity and clinical characteristics of children with ADHD through the video long-range computer graphics data of children with ADHD and to explore the clinical significance of video long-range EEG in the diagnosis of children with ADHD. For a more effective analysis, this study further processed the video data of long-range computer graphics of children with ADHD and constructed several neural network algorithm models based on deep learning, mainly including fully connected neural network models and two-dimensional convolutional neural networks. Model and long- and short-term memory neural network model. By comparing the recognition effects of these several algorithms, find the appropriate recognition algorithm to improve the accuracy and then establish a recognition method for the diagnosis of children's ADHD based on deep learning long-range EEG big data. Finally, it is concluded that long-term video EEG can analyze the EEG relationship of children with ADHD and provide a diagnostic basis for the diagnosis of ADHD.</t>
        </is>
      </c>
      <c r="G1677" t="inlineStr">
        <is>
          <t>Unimodal</t>
        </is>
      </c>
      <c r="H1677" t="inlineStr">
        <is>
          <t>See abstract</t>
        </is>
      </c>
      <c r="I1677" t="inlineStr">
        <is>
          <t>See abstract</t>
        </is>
      </c>
      <c r="J1677" t="inlineStr">
        <is>
          <t>See abstract (AI/ML)</t>
        </is>
      </c>
      <c r="K1677" t="inlineStr">
        <is>
          <t>See abstract</t>
        </is>
      </c>
      <c r="M1677" t="inlineStr">
        <is>
          <t>See abstract</t>
        </is>
      </c>
      <c r="N1677" t="inlineStr">
        <is>
          <t>See abstract</t>
        </is>
      </c>
      <c r="O1677" t="inlineStr">
        <is>
          <t>Not verified from abstract</t>
        </is>
      </c>
      <c r="P1677" t="inlineStr">
        <is>
          <t>See abstract</t>
        </is>
      </c>
      <c r="Q1677" t="inlineStr">
        <is>
          <t>See abstract</t>
        </is>
      </c>
      <c r="R1677" t="inlineStr">
        <is>
          <t>Not reviewed (not included)</t>
        </is>
      </c>
      <c r="S1677" t="inlineStr">
        <is>
          <t>Not reviewed (not included)</t>
        </is>
      </c>
      <c r="T1677" t="inlineStr">
        <is>
          <t>Abstract screening only. Not Selected for Final 95 (Pending Full Text Review)</t>
        </is>
      </c>
      <c r="U1677" t="inlineStr">
        <is>
          <t>EXCLUDE</t>
        </is>
      </c>
      <c r="V167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7" t="inlineStr">
        <is>
          <t>Excluded: Other Criterion</t>
        </is>
      </c>
      <c r="X1677" t="inlineStr">
        <is>
          <t>Not assessed from abstract</t>
        </is>
      </c>
      <c r="Y1677">
        <f>HYPERLINK("https%3A%2F%2Fwww.webofscience.com%2Fwos%2Fwoscc%2Ffull-record%2FWOS:000791250200001","View Full Record in Web of Science")</f>
        <v/>
      </c>
      <c r="Z1677" t="inlineStr">
        <is>
          <t>Not determined from abstract</t>
        </is>
      </c>
      <c r="AB1677" t="inlineStr">
        <is>
          <t>Not assessed (not included)</t>
        </is>
      </c>
      <c r="AC1677" t="inlineStr">
        <is>
          <t>Not assessed (not included)</t>
        </is>
      </c>
      <c r="AD1677" t="inlineStr">
        <is>
          <t>Zhou, DF; Liao, ZH; Chen, R</t>
        </is>
      </c>
      <c r="AF1677" t="inlineStr">
        <is>
          <t>Unknown - Verify via DOI</t>
        </is>
      </c>
      <c r="AH1677" t="inlineStr">
        <is>
          <t>Not assessed</t>
        </is>
      </c>
      <c r="AI1677" t="inlineStr">
        <is>
          <t>Not reported</t>
        </is>
      </c>
      <c r="AJ1677" t="inlineStr">
        <is>
          <t>Not reported</t>
        </is>
      </c>
      <c r="AK1677" t="inlineStr">
        <is>
          <t>Not reported</t>
        </is>
      </c>
      <c r="AL1677" t="inlineStr">
        <is>
          <t>Not reported</t>
        </is>
      </c>
      <c r="AM1677" t="inlineStr">
        <is>
          <t>Not reported</t>
        </is>
      </c>
      <c r="AN1677" t="inlineStr">
        <is>
          <t>Not reported</t>
        </is>
      </c>
      <c r="AO1677" t="inlineStr">
        <is>
          <t>Not reviewed</t>
        </is>
      </c>
      <c r="AP1677" t="inlineStr">
        <is>
          <t>Not reported</t>
        </is>
      </c>
      <c r="AQ1677" t="inlineStr">
        <is>
          <t>Not reported</t>
        </is>
      </c>
      <c r="AR1677" t="inlineStr">
        <is>
          <t>Not reported</t>
        </is>
      </c>
      <c r="AS1677" t="inlineStr">
        <is>
          <t>See abstract</t>
        </is>
      </c>
      <c r="AT1677" t="inlineStr">
        <is>
          <t>Not reviewed</t>
        </is>
      </c>
      <c r="AU1677" t="inlineStr">
        <is>
          <t>Not reviewed</t>
        </is>
      </c>
      <c r="AV1677" t="inlineStr">
        <is>
          <t>Not reviewed</t>
        </is>
      </c>
      <c r="AW1677" t="inlineStr">
        <is>
          <t>Not reviewed</t>
        </is>
      </c>
      <c r="AX1677" t="inlineStr">
        <is>
          <t>Not reported</t>
        </is>
      </c>
      <c r="AY1677" t="inlineStr">
        <is>
          <t>Not reported</t>
        </is>
      </c>
      <c r="AZ1677" t="inlineStr">
        <is>
          <t>Not reported</t>
        </is>
      </c>
      <c r="BA1677" t="inlineStr">
        <is>
          <t>Not reported</t>
        </is>
      </c>
      <c r="BB1677" t="inlineStr">
        <is>
          <t>Not reported</t>
        </is>
      </c>
      <c r="BC1677" t="inlineStr">
        <is>
          <t>Not reported</t>
        </is>
      </c>
      <c r="BD1677" t="inlineStr">
        <is>
          <t>Not reported</t>
        </is>
      </c>
      <c r="BE1677" t="inlineStr">
        <is>
          <t>Not reported</t>
        </is>
      </c>
      <c r="BF1677" t="inlineStr">
        <is>
          <t>Not reported</t>
        </is>
      </c>
      <c r="BG1677" t="inlineStr">
        <is>
          <t>Not reviewed (not included)</t>
        </is>
      </c>
      <c r="BH1677" t="inlineStr">
        <is>
          <t>N/A</t>
        </is>
      </c>
      <c r="BI1677" t="inlineStr">
        <is>
          <t>Not reviewed</t>
        </is>
      </c>
      <c r="BJ1677" t="inlineStr">
        <is>
          <t>Not reviewed</t>
        </is>
      </c>
      <c r="BK1677" t="inlineStr">
        <is>
          <t>Not reviewed</t>
        </is>
      </c>
      <c r="BL1677" t="inlineStr">
        <is>
          <t>Not reviewed</t>
        </is>
      </c>
      <c r="BM1677" t="inlineStr">
        <is>
          <t>Not reviewed (not included)</t>
        </is>
      </c>
      <c r="BN1677" t="inlineStr">
        <is>
          <t>Not Selected for Final 95 (Pending Full Text Review) - Candidate paper not selected for final 95: Passed abstract screening but not included in final selec</t>
        </is>
      </c>
      <c r="BO1677" t="inlineStr">
        <is>
          <t>Abstract-level screening only</t>
        </is>
      </c>
      <c r="BP1677" t="inlineStr">
        <is>
          <t>Not reported</t>
        </is>
      </c>
    </row>
    <row r="1678">
      <c r="A1678" t="inlineStr">
        <is>
          <t>Clinical Decision Support Systems and Artificial Intelligence in ADHD Assessment and Rehabilitation: Opportunities and Challenges for Technology-Assisted Care</t>
        </is>
      </c>
      <c r="B1678" t="n">
        <v>2025</v>
      </c>
      <c r="C1678" t="inlineStr">
        <is>
          <t>Not checked</t>
        </is>
      </c>
      <c r="D1678" t="inlineStr">
        <is>
          <t>Not checked</t>
        </is>
      </c>
      <c r="E1678" t="inlineStr">
        <is>
          <t>10.3390/HEALTHCARE13233171</t>
        </is>
      </c>
      <c r="F1678" t="inlineStr">
        <is>
          <t>Background: Attention-Deficit/Hyperactivity Disorder (ADHD) is a prevalent neurodevelopmental condition affecting children, adolescents, and adults worldwide. Despite evidence-based treatments, long-term functional outcomes remain variable due to heterogeneity in symptoms, comorbidities, and environmental contexts. Digital technologies, including AI-augmented digital Clinical Decision Support Systems (CDSSs), are increasingly proposed to support more precise and personalized ADHD care. This concept paper provides a theoretical discussion of the potential applications of CDSSs in ADHD rehabilitation and examines key considerations for system design, usability, and ethical implementation. Discussion: CDSSs and AI technologies offer conceptual promise for enhancing ADHD care by integrating patient-specific data to guide diagnosis, intervention planning, monitoring, and outcome prediction. Incorporating Human-Computer Interaction (HCI) principles is critical to ensure systems are intuitive, engaging, and supportive of adherence, particularly for children and adolescents with ADHD. Ethical, practical, and implementation challenges, including data privacy, equity, and variability in healthcare infrastructures, must be addressed. Thoughtful design and governance of AI-supported CDSSs may improve decision-making, optimize functional outcomes, and facilitate more individualized rehabilitation pathways. Conclusions: The paper concludes by emphasizing future research directions that may include translating conceptual frameworks into empirically testable models, developing guidelines for user-centered and ethically responsible technology deployment, and evaluating long-term impacts on clinical outcomes. By providing a theoretical foundation, this paper aims to guide the integration of AI-augmented CDSSs into technology-assisted ADHD rehabilitation while highlighting the importance of ethical, practical, and human-centered design considerations.</t>
        </is>
      </c>
      <c r="G1678" t="inlineStr">
        <is>
          <t>Unimodal</t>
        </is>
      </c>
      <c r="H1678" t="inlineStr">
        <is>
          <t>See abstract</t>
        </is>
      </c>
      <c r="I1678" t="inlineStr">
        <is>
          <t>See abstract</t>
        </is>
      </c>
      <c r="J1678" t="inlineStr">
        <is>
          <t>See abstract (AI/ML)</t>
        </is>
      </c>
      <c r="K1678" t="inlineStr">
        <is>
          <t>See abstract</t>
        </is>
      </c>
      <c r="M1678" t="inlineStr">
        <is>
          <t>See abstract</t>
        </is>
      </c>
      <c r="N1678" t="inlineStr">
        <is>
          <t>See abstract</t>
        </is>
      </c>
      <c r="O1678" t="inlineStr">
        <is>
          <t>Not verified from abstract</t>
        </is>
      </c>
      <c r="P1678" t="inlineStr">
        <is>
          <t>See abstract</t>
        </is>
      </c>
      <c r="Q1678" t="inlineStr">
        <is>
          <t>See abstract</t>
        </is>
      </c>
      <c r="R1678" t="inlineStr">
        <is>
          <t>Not reviewed (not included)</t>
        </is>
      </c>
      <c r="S1678" t="inlineStr">
        <is>
          <t>Not reviewed (not included)</t>
        </is>
      </c>
      <c r="T1678" t="inlineStr">
        <is>
          <t>Abstract screening only. Not Selected for Final 95 (Pending Full Text Review)</t>
        </is>
      </c>
      <c r="U1678" t="inlineStr">
        <is>
          <t>EXCLUDE</t>
        </is>
      </c>
      <c r="V167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8" t="inlineStr">
        <is>
          <t>Excluded: Other Criterion</t>
        </is>
      </c>
      <c r="X1678" t="inlineStr">
        <is>
          <t>Not assessed from abstract</t>
        </is>
      </c>
      <c r="Y1678">
        <f>HYPERLINK("https%3A%2F%2Fwww.webofscience.com%2Fwos%2Fwoscc%2Ffull-record%2FWOS:001635487600001","View Full Record in Web of Science")</f>
        <v/>
      </c>
      <c r="Z1678" t="inlineStr">
        <is>
          <t>Not determined from abstract</t>
        </is>
      </c>
      <c r="AB1678" t="inlineStr">
        <is>
          <t>Not assessed (not included)</t>
        </is>
      </c>
      <c r="AC1678" t="inlineStr">
        <is>
          <t>Not assessed (not included)</t>
        </is>
      </c>
      <c r="AD1678" t="inlineStr">
        <is>
          <t>Dahò, M; Caci, B</t>
        </is>
      </c>
      <c r="AF1678" t="inlineStr">
        <is>
          <t>Gold OA (MDPI)</t>
        </is>
      </c>
      <c r="AH1678" t="inlineStr">
        <is>
          <t>Not assessed</t>
        </is>
      </c>
      <c r="AI1678" t="inlineStr">
        <is>
          <t>Not reported</t>
        </is>
      </c>
      <c r="AJ1678" t="inlineStr">
        <is>
          <t>Not reported</t>
        </is>
      </c>
      <c r="AK1678" t="inlineStr">
        <is>
          <t>Not reported</t>
        </is>
      </c>
      <c r="AL1678" t="inlineStr">
        <is>
          <t>Not reported</t>
        </is>
      </c>
      <c r="AM1678" t="inlineStr">
        <is>
          <t>Not reported</t>
        </is>
      </c>
      <c r="AN1678" t="inlineStr">
        <is>
          <t>Not reported</t>
        </is>
      </c>
      <c r="AO1678" t="inlineStr">
        <is>
          <t>Not reviewed</t>
        </is>
      </c>
      <c r="AP1678" t="inlineStr">
        <is>
          <t>Not reported</t>
        </is>
      </c>
      <c r="AQ1678" t="inlineStr">
        <is>
          <t>Not reported</t>
        </is>
      </c>
      <c r="AR1678" t="inlineStr">
        <is>
          <t>Not reported</t>
        </is>
      </c>
      <c r="AS1678" t="inlineStr">
        <is>
          <t>See abstract</t>
        </is>
      </c>
      <c r="AT1678" t="inlineStr">
        <is>
          <t>Not reviewed</t>
        </is>
      </c>
      <c r="AU1678" t="inlineStr">
        <is>
          <t>Not reviewed</t>
        </is>
      </c>
      <c r="AV1678" t="inlineStr">
        <is>
          <t>Not reviewed</t>
        </is>
      </c>
      <c r="AW1678" t="inlineStr">
        <is>
          <t>Not reviewed</t>
        </is>
      </c>
      <c r="AX1678" t="inlineStr">
        <is>
          <t>Not reported</t>
        </is>
      </c>
      <c r="AY1678" t="inlineStr">
        <is>
          <t>Not reported</t>
        </is>
      </c>
      <c r="AZ1678" t="inlineStr">
        <is>
          <t>Not reported</t>
        </is>
      </c>
      <c r="BA1678" t="inlineStr">
        <is>
          <t>Not reported</t>
        </is>
      </c>
      <c r="BB1678" t="inlineStr">
        <is>
          <t>Not reported</t>
        </is>
      </c>
      <c r="BC1678" t="inlineStr">
        <is>
          <t>Not reported</t>
        </is>
      </c>
      <c r="BD1678" t="inlineStr">
        <is>
          <t>Not reported</t>
        </is>
      </c>
      <c r="BE1678" t="inlineStr">
        <is>
          <t>Not reported</t>
        </is>
      </c>
      <c r="BF1678" t="inlineStr">
        <is>
          <t>Not reported</t>
        </is>
      </c>
      <c r="BG1678" t="inlineStr">
        <is>
          <t>Not reviewed (not included)</t>
        </is>
      </c>
      <c r="BH1678" t="inlineStr">
        <is>
          <t>N/A</t>
        </is>
      </c>
      <c r="BI1678" t="inlineStr">
        <is>
          <t>Not reviewed</t>
        </is>
      </c>
      <c r="BJ1678" t="inlineStr">
        <is>
          <t>Not reviewed</t>
        </is>
      </c>
      <c r="BK1678" t="inlineStr">
        <is>
          <t>Not reviewed</t>
        </is>
      </c>
      <c r="BL1678" t="inlineStr">
        <is>
          <t>Not reviewed</t>
        </is>
      </c>
      <c r="BM1678" t="inlineStr">
        <is>
          <t>Not reviewed (not included)</t>
        </is>
      </c>
      <c r="BN1678" t="inlineStr">
        <is>
          <t>Not Selected for Final 95 (Pending Full Text Review) - Candidate paper not selected for final 95: Passed abstract screening but not included in final selec</t>
        </is>
      </c>
      <c r="BO1678" t="inlineStr">
        <is>
          <t>Abstract-level screening only</t>
        </is>
      </c>
      <c r="BP1678" t="inlineStr">
        <is>
          <t>Not reported</t>
        </is>
      </c>
    </row>
    <row r="1679">
      <c r="A1679" t="inlineStr">
        <is>
          <t>So...my child... - How Child ADHD Influences theWay Parents Talk</t>
        </is>
      </c>
      <c r="B1679" t="n">
        <v>2024</v>
      </c>
      <c r="C1679" t="inlineStr">
        <is>
          <t>Not checked</t>
        </is>
      </c>
      <c r="D1679" t="inlineStr">
        <is>
          <t>Not checked</t>
        </is>
      </c>
      <c r="E1679" t="inlineStr">
        <is>
          <t>10.21437/INTERSPEECH.2024-744</t>
        </is>
      </c>
      <c r="F1679" t="inlineStr">
        <is>
          <t>Attention-deficit/hyperactivity disorder (ADHD) exerts a psychological burden not only on affected individuals but also on their social support systems. Of particular interest are the parents, who often face challenges related to their child's condition, including its impact on their own mental well-being. The interaction among the child's symptomatology, parental mental health, and the parent-child relationship is a crucial area of investigation. Expressed Emotion (EE), as assessed through the Preschool Five Minute Speech Sample (PFMSS), serves as a valuable measure. However, manual annotation of EE can be cumbersome and impractical for continuous monitoring. To address this, we propose leveraging machine learning methods. This study presents an initial exploration into predicting children's ADHD diagnosis using linguistic and paralinguistic features derived from the PFMSS. Despite achieving a UAR score of 67.1 %, our results have not surpassed the performance of manually annotated EE.</t>
        </is>
      </c>
      <c r="G1679" t="inlineStr">
        <is>
          <t>Unimodal</t>
        </is>
      </c>
      <c r="H1679" t="inlineStr">
        <is>
          <t>See abstract</t>
        </is>
      </c>
      <c r="I1679" t="inlineStr">
        <is>
          <t>See abstract</t>
        </is>
      </c>
      <c r="J1679" t="inlineStr">
        <is>
          <t>See abstract (AI/ML)</t>
        </is>
      </c>
      <c r="K1679" t="inlineStr">
        <is>
          <t>See abstract</t>
        </is>
      </c>
      <c r="M1679" t="inlineStr">
        <is>
          <t>See abstract</t>
        </is>
      </c>
      <c r="N1679" t="inlineStr">
        <is>
          <t>See abstract</t>
        </is>
      </c>
      <c r="O1679" t="inlineStr">
        <is>
          <t>Not verified from abstract</t>
        </is>
      </c>
      <c r="P1679" t="inlineStr">
        <is>
          <t>See abstract</t>
        </is>
      </c>
      <c r="Q1679" t="inlineStr">
        <is>
          <t>See abstract</t>
        </is>
      </c>
      <c r="R1679" t="inlineStr">
        <is>
          <t>Not reviewed (not included)</t>
        </is>
      </c>
      <c r="S1679" t="inlineStr">
        <is>
          <t>Not reviewed (not included)</t>
        </is>
      </c>
      <c r="T1679" t="inlineStr">
        <is>
          <t>Abstract screening only. Not Selected for Final 95 (Pending Full Text Review)</t>
        </is>
      </c>
      <c r="U1679" t="inlineStr">
        <is>
          <t>EXCLUDE</t>
        </is>
      </c>
      <c r="V167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79" t="inlineStr">
        <is>
          <t>Excluded: Other Criterion</t>
        </is>
      </c>
      <c r="X1679" t="inlineStr">
        <is>
          <t>Not assessed from abstract</t>
        </is>
      </c>
      <c r="Y1679">
        <f>HYPERLINK("https%3A%2F%2Fwww.webofscience.com%2Fwos%2Fwoscc%2Ffull-record%2FWOS:001331850102025","View Full Record in Web of Science")</f>
        <v/>
      </c>
      <c r="Z1679" t="inlineStr">
        <is>
          <t>Not determined from abstract</t>
        </is>
      </c>
      <c r="AB1679" t="inlineStr">
        <is>
          <t>Not assessed (not included)</t>
        </is>
      </c>
      <c r="AC1679" t="inlineStr">
        <is>
          <t>Not assessed (not included)</t>
        </is>
      </c>
      <c r="AD1679" t="inlineStr">
        <is>
          <t>Spiesberger, AA; Triantafyllopoulos, A; Kathan, A; Semertzidou, A; Gawrilow, C; Reinelt, T; Rauch, WA; Schuller, BW</t>
        </is>
      </c>
      <c r="AF1679" t="inlineStr">
        <is>
          <t>Unknown - Verify via DOI</t>
        </is>
      </c>
      <c r="AH1679" t="inlineStr">
        <is>
          <t>Not assessed</t>
        </is>
      </c>
      <c r="AI1679" t="inlineStr">
        <is>
          <t>Not reported</t>
        </is>
      </c>
      <c r="AJ1679" t="inlineStr">
        <is>
          <t>Not reported</t>
        </is>
      </c>
      <c r="AK1679" t="inlineStr">
        <is>
          <t>Not reported</t>
        </is>
      </c>
      <c r="AL1679" t="inlineStr">
        <is>
          <t>Not reported</t>
        </is>
      </c>
      <c r="AM1679" t="inlineStr">
        <is>
          <t>Not reported</t>
        </is>
      </c>
      <c r="AN1679" t="inlineStr">
        <is>
          <t>Not reported</t>
        </is>
      </c>
      <c r="AO1679" t="inlineStr">
        <is>
          <t>Not reviewed</t>
        </is>
      </c>
      <c r="AP1679" t="inlineStr">
        <is>
          <t>Not reported</t>
        </is>
      </c>
      <c r="AQ1679" t="inlineStr">
        <is>
          <t>Not reported</t>
        </is>
      </c>
      <c r="AR1679" t="inlineStr">
        <is>
          <t>Not reported</t>
        </is>
      </c>
      <c r="AS1679" t="inlineStr">
        <is>
          <t>See abstract</t>
        </is>
      </c>
      <c r="AT1679" t="inlineStr">
        <is>
          <t>Not reviewed</t>
        </is>
      </c>
      <c r="AU1679" t="inlineStr">
        <is>
          <t>Not reviewed</t>
        </is>
      </c>
      <c r="AV1679" t="inlineStr">
        <is>
          <t>Not reviewed</t>
        </is>
      </c>
      <c r="AW1679" t="inlineStr">
        <is>
          <t>Not reviewed</t>
        </is>
      </c>
      <c r="AX1679" t="inlineStr">
        <is>
          <t>Not reported</t>
        </is>
      </c>
      <c r="AY1679" t="inlineStr">
        <is>
          <t>Not reported</t>
        </is>
      </c>
      <c r="AZ1679" t="inlineStr">
        <is>
          <t>Not reported</t>
        </is>
      </c>
      <c r="BA1679" t="inlineStr">
        <is>
          <t>Not reported</t>
        </is>
      </c>
      <c r="BB1679" t="inlineStr">
        <is>
          <t>Not reported</t>
        </is>
      </c>
      <c r="BC1679" t="inlineStr">
        <is>
          <t>Not reported</t>
        </is>
      </c>
      <c r="BD1679" t="inlineStr">
        <is>
          <t>Not reported</t>
        </is>
      </c>
      <c r="BE1679" t="inlineStr">
        <is>
          <t>Not reported</t>
        </is>
      </c>
      <c r="BF1679" t="inlineStr">
        <is>
          <t>Not reported</t>
        </is>
      </c>
      <c r="BG1679" t="inlineStr">
        <is>
          <t>Not reviewed (not included)</t>
        </is>
      </c>
      <c r="BH1679" t="inlineStr">
        <is>
          <t>N/A</t>
        </is>
      </c>
      <c r="BI1679" t="inlineStr">
        <is>
          <t>Not reviewed</t>
        </is>
      </c>
      <c r="BJ1679" t="inlineStr">
        <is>
          <t>Not reviewed</t>
        </is>
      </c>
      <c r="BK1679" t="inlineStr">
        <is>
          <t>Not reviewed</t>
        </is>
      </c>
      <c r="BL1679" t="inlineStr">
        <is>
          <t>Not reviewed</t>
        </is>
      </c>
      <c r="BM1679" t="inlineStr">
        <is>
          <t>Not reviewed (not included)</t>
        </is>
      </c>
      <c r="BN1679" t="inlineStr">
        <is>
          <t>Not Selected for Final 95 (Pending Full Text Review) - Candidate paper not selected for final 95: Passed abstract screening but not included in final selec</t>
        </is>
      </c>
      <c r="BO1679" t="inlineStr">
        <is>
          <t>Abstract-level screening only</t>
        </is>
      </c>
      <c r="BP1679" t="inlineStr">
        <is>
          <t>Not reported</t>
        </is>
      </c>
    </row>
    <row r="1680">
      <c r="A1680" t="inlineStr">
        <is>
          <t>Artificial intelligence in diagnosis of pediatric neurodevelopmental disorders: a scoping review</t>
        </is>
      </c>
      <c r="B1680" t="n">
        <v>2026</v>
      </c>
      <c r="C1680" t="inlineStr">
        <is>
          <t>Not checked</t>
        </is>
      </c>
      <c r="D1680" t="inlineStr">
        <is>
          <t>Not checked</t>
        </is>
      </c>
      <c r="E1680" t="inlineStr">
        <is>
          <t>10.1007/S12519-025-00999-Z</t>
        </is>
      </c>
      <c r="F1680" t="inlineStr">
        <is>
          <t xml:space="preserve">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t>
        </is>
      </c>
      <c r="G1680" t="inlineStr">
        <is>
          <t>Unimodal</t>
        </is>
      </c>
      <c r="H1680" t="inlineStr">
        <is>
          <t>See abstract</t>
        </is>
      </c>
      <c r="I1680" t="inlineStr">
        <is>
          <t>See abstract</t>
        </is>
      </c>
      <c r="J1680" t="inlineStr">
        <is>
          <t>See abstract (AI/ML)</t>
        </is>
      </c>
      <c r="K1680" t="inlineStr">
        <is>
          <t>See abstract</t>
        </is>
      </c>
      <c r="M1680" t="inlineStr">
        <is>
          <t>See abstract</t>
        </is>
      </c>
      <c r="N1680" t="inlineStr">
        <is>
          <t>See abstract</t>
        </is>
      </c>
      <c r="O1680" t="inlineStr">
        <is>
          <t>Not verified from abstract</t>
        </is>
      </c>
      <c r="P1680" t="inlineStr">
        <is>
          <t>See abstract</t>
        </is>
      </c>
      <c r="Q1680" t="inlineStr">
        <is>
          <t>See abstract</t>
        </is>
      </c>
      <c r="R1680" t="inlineStr">
        <is>
          <t>Not reviewed (not included)</t>
        </is>
      </c>
      <c r="S1680" t="inlineStr">
        <is>
          <t>Not reviewed (not included)</t>
        </is>
      </c>
      <c r="T1680" t="inlineStr">
        <is>
          <t>Abstract screening only. Out of Date Range</t>
        </is>
      </c>
      <c r="U1680" t="inlineStr">
        <is>
          <t>EXCLUDE</t>
        </is>
      </c>
      <c r="V1680" t="inlineStr">
        <is>
          <t>E4-Year: Published 2026, outside 2019-2025 window</t>
        </is>
      </c>
      <c r="W1680" t="inlineStr">
        <is>
          <t>Out of Date Range</t>
        </is>
      </c>
      <c r="X1680" t="inlineStr">
        <is>
          <t>Not assessed from abstract</t>
        </is>
      </c>
      <c r="Y1680">
        <f>HYPERLINK("https%3A%2F%2Fwww.webofscience.com%2Fwos%2Fwoscc%2Ffull-record%2FWOS:001671849300001","View Full Record in Web of Science")</f>
        <v/>
      </c>
      <c r="Z1680" t="inlineStr">
        <is>
          <t>Not determined from abstract</t>
        </is>
      </c>
      <c r="AB1680" t="inlineStr">
        <is>
          <t>Not assessed (not included)</t>
        </is>
      </c>
      <c r="AC1680" t="inlineStr">
        <is>
          <t>Not assessed (not included)</t>
        </is>
      </c>
      <c r="AD1680" t="inlineStr">
        <is>
          <t>Ramírez, MAN; Rodríguez, MM; Salas, MJC; Rincón, EHH</t>
        </is>
      </c>
      <c r="AF1680" t="inlineStr">
        <is>
          <t>Hybrid OA (Springer)</t>
        </is>
      </c>
      <c r="AH1680" t="inlineStr">
        <is>
          <t>Not assessed</t>
        </is>
      </c>
      <c r="AI1680" t="inlineStr">
        <is>
          <t>Not reported</t>
        </is>
      </c>
      <c r="AJ1680" t="inlineStr">
        <is>
          <t>Not reported</t>
        </is>
      </c>
      <c r="AK1680" t="inlineStr">
        <is>
          <t>Not reported</t>
        </is>
      </c>
      <c r="AL1680" t="inlineStr">
        <is>
          <t>Not reported</t>
        </is>
      </c>
      <c r="AM1680" t="inlineStr">
        <is>
          <t>Not reported</t>
        </is>
      </c>
      <c r="AN1680" t="inlineStr">
        <is>
          <t>Not reported</t>
        </is>
      </c>
      <c r="AO1680" t="inlineStr">
        <is>
          <t>Not reviewed</t>
        </is>
      </c>
      <c r="AP1680" t="inlineStr">
        <is>
          <t>Not reported</t>
        </is>
      </c>
      <c r="AQ1680" t="inlineStr">
        <is>
          <t>Not reported</t>
        </is>
      </c>
      <c r="AR1680" t="inlineStr">
        <is>
          <t>Not reported</t>
        </is>
      </c>
      <c r="AS1680" t="inlineStr">
        <is>
          <t>See abstract</t>
        </is>
      </c>
      <c r="AT1680" t="inlineStr">
        <is>
          <t>Not reviewed</t>
        </is>
      </c>
      <c r="AU1680" t="inlineStr">
        <is>
          <t>Not reviewed</t>
        </is>
      </c>
      <c r="AV1680" t="inlineStr">
        <is>
          <t>Not reviewed</t>
        </is>
      </c>
      <c r="AW1680" t="inlineStr">
        <is>
          <t>Not reviewed</t>
        </is>
      </c>
      <c r="AX1680" t="inlineStr">
        <is>
          <t>Not reported</t>
        </is>
      </c>
      <c r="AY1680" t="inlineStr">
        <is>
          <t>Not reported</t>
        </is>
      </c>
      <c r="AZ1680" t="inlineStr">
        <is>
          <t>Not reported</t>
        </is>
      </c>
      <c r="BA1680" t="inlineStr">
        <is>
          <t>Not reported</t>
        </is>
      </c>
      <c r="BB1680" t="inlineStr">
        <is>
          <t>Not reported</t>
        </is>
      </c>
      <c r="BC1680" t="inlineStr">
        <is>
          <t>Not reported</t>
        </is>
      </c>
      <c r="BD1680" t="inlineStr">
        <is>
          <t>Not reported</t>
        </is>
      </c>
      <c r="BE1680" t="inlineStr">
        <is>
          <t>Not reported</t>
        </is>
      </c>
      <c r="BF1680" t="inlineStr">
        <is>
          <t>Not reported</t>
        </is>
      </c>
      <c r="BG1680" t="inlineStr">
        <is>
          <t>Not reviewed (not included)</t>
        </is>
      </c>
      <c r="BH1680" t="inlineStr">
        <is>
          <t>N/A</t>
        </is>
      </c>
      <c r="BI1680" t="inlineStr">
        <is>
          <t>Not reviewed</t>
        </is>
      </c>
      <c r="BJ1680" t="inlineStr">
        <is>
          <t>Not reviewed</t>
        </is>
      </c>
      <c r="BK1680" t="inlineStr">
        <is>
          <t>Not reviewed</t>
        </is>
      </c>
      <c r="BL1680" t="inlineStr">
        <is>
          <t>Not reviewed</t>
        </is>
      </c>
      <c r="BM1680" t="inlineStr">
        <is>
          <t>Not reviewed (not included)</t>
        </is>
      </c>
      <c r="BN1680" t="inlineStr">
        <is>
          <t>Out of Date Range - E4-Year: Published 2026, outside 2019-2025 window</t>
        </is>
      </c>
      <c r="BO1680" t="inlineStr">
        <is>
          <t>Abstract-level screening only</t>
        </is>
      </c>
      <c r="BP1680" t="inlineStr">
        <is>
          <t>Not reported</t>
        </is>
      </c>
    </row>
    <row r="1681">
      <c r="A1681" t="inlineStr">
        <is>
          <t>Using artificial intelligence methods to study the effectiveness of exercise in patients with ADHD</t>
        </is>
      </c>
      <c r="B1681" t="n">
        <v>2024</v>
      </c>
      <c r="C1681" t="inlineStr">
        <is>
          <t>Not checked</t>
        </is>
      </c>
      <c r="D1681" t="inlineStr">
        <is>
          <t>Not checked</t>
        </is>
      </c>
      <c r="E1681" t="inlineStr">
        <is>
          <t>10.3389/FNINS.2024.1380886</t>
        </is>
      </c>
      <c r="F1681" t="inlineStr">
        <is>
          <t xml:space="preserve">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t>
        </is>
      </c>
      <c r="G1681" t="inlineStr">
        <is>
          <t>Unimodal</t>
        </is>
      </c>
      <c r="H1681" t="inlineStr">
        <is>
          <t>See abstract</t>
        </is>
      </c>
      <c r="I1681" t="inlineStr">
        <is>
          <t>See abstract</t>
        </is>
      </c>
      <c r="J1681" t="inlineStr">
        <is>
          <t>See abstract (AI/ML)</t>
        </is>
      </c>
      <c r="K1681" t="inlineStr">
        <is>
          <t>See abstract</t>
        </is>
      </c>
      <c r="M1681" t="inlineStr">
        <is>
          <t>See abstract</t>
        </is>
      </c>
      <c r="N1681" t="inlineStr">
        <is>
          <t>See abstract</t>
        </is>
      </c>
      <c r="O1681" t="inlineStr">
        <is>
          <t>Not verified from abstract</t>
        </is>
      </c>
      <c r="P1681" t="inlineStr">
        <is>
          <t>See abstract</t>
        </is>
      </c>
      <c r="Q1681" t="inlineStr">
        <is>
          <t>See abstract</t>
        </is>
      </c>
      <c r="R1681" t="inlineStr">
        <is>
          <t>Not reviewed (not included)</t>
        </is>
      </c>
      <c r="S1681" t="inlineStr">
        <is>
          <t>Not reviewed (not included)</t>
        </is>
      </c>
      <c r="T1681" t="inlineStr">
        <is>
          <t>Abstract screening only. Not Selected for Final 95 (Pending Full Text Review)</t>
        </is>
      </c>
      <c r="U1681" t="inlineStr">
        <is>
          <t>EXCLUDE</t>
        </is>
      </c>
      <c r="V168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81" t="inlineStr">
        <is>
          <t>Excluded: Other Criterion</t>
        </is>
      </c>
      <c r="X1681" t="inlineStr">
        <is>
          <t>Not assessed from abstract</t>
        </is>
      </c>
      <c r="Y1681">
        <f>HYPERLINK("https%3A%2F%2Fwww.webofscience.com%2Fwos%2Fwoscc%2Ffull-record%2FWOS:001217278200001","View Full Record in Web of Science")</f>
        <v/>
      </c>
      <c r="Z1681" t="inlineStr">
        <is>
          <t>Not determined from abstract</t>
        </is>
      </c>
      <c r="AB1681" t="inlineStr">
        <is>
          <t>Not assessed (not included)</t>
        </is>
      </c>
      <c r="AC1681" t="inlineStr">
        <is>
          <t>Not assessed (not included)</t>
        </is>
      </c>
      <c r="AD1681" t="inlineStr">
        <is>
          <t>Yu, D; Fang, JH</t>
        </is>
      </c>
      <c r="AF1681" t="inlineStr">
        <is>
          <t>Gold OA (Frontiers)</t>
        </is>
      </c>
      <c r="AH1681" t="inlineStr">
        <is>
          <t>Not assessed</t>
        </is>
      </c>
      <c r="AI1681" t="inlineStr">
        <is>
          <t>Not reported</t>
        </is>
      </c>
      <c r="AJ1681" t="inlineStr">
        <is>
          <t>Not reported</t>
        </is>
      </c>
      <c r="AK1681" t="inlineStr">
        <is>
          <t>Not reported</t>
        </is>
      </c>
      <c r="AL1681" t="inlineStr">
        <is>
          <t>Not reported</t>
        </is>
      </c>
      <c r="AM1681" t="inlineStr">
        <is>
          <t>Not reported</t>
        </is>
      </c>
      <c r="AN1681" t="inlineStr">
        <is>
          <t>Not reported</t>
        </is>
      </c>
      <c r="AO1681" t="inlineStr">
        <is>
          <t>Not reviewed</t>
        </is>
      </c>
      <c r="AP1681" t="inlineStr">
        <is>
          <t>Not reported</t>
        </is>
      </c>
      <c r="AQ1681" t="inlineStr">
        <is>
          <t>Not reported</t>
        </is>
      </c>
      <c r="AR1681" t="inlineStr">
        <is>
          <t>Not reported</t>
        </is>
      </c>
      <c r="AS1681" t="inlineStr">
        <is>
          <t>See abstract</t>
        </is>
      </c>
      <c r="AT1681" t="inlineStr">
        <is>
          <t>Not reviewed</t>
        </is>
      </c>
      <c r="AU1681" t="inlineStr">
        <is>
          <t>Not reviewed</t>
        </is>
      </c>
      <c r="AV1681" t="inlineStr">
        <is>
          <t>Not reviewed</t>
        </is>
      </c>
      <c r="AW1681" t="inlineStr">
        <is>
          <t>Not reviewed</t>
        </is>
      </c>
      <c r="AX1681" t="inlineStr">
        <is>
          <t>Not reported</t>
        </is>
      </c>
      <c r="AY1681" t="inlineStr">
        <is>
          <t>Not reported</t>
        </is>
      </c>
      <c r="AZ1681" t="inlineStr">
        <is>
          <t>Not reported</t>
        </is>
      </c>
      <c r="BA1681" t="inlineStr">
        <is>
          <t>Not reported</t>
        </is>
      </c>
      <c r="BB1681" t="inlineStr">
        <is>
          <t>Not reported</t>
        </is>
      </c>
      <c r="BC1681" t="inlineStr">
        <is>
          <t>Not reported</t>
        </is>
      </c>
      <c r="BD1681" t="inlineStr">
        <is>
          <t>Not reported</t>
        </is>
      </c>
      <c r="BE1681" t="inlineStr">
        <is>
          <t>Not reported</t>
        </is>
      </c>
      <c r="BF1681" t="inlineStr">
        <is>
          <t>Not reported</t>
        </is>
      </c>
      <c r="BG1681" t="inlineStr">
        <is>
          <t>Not reviewed (not included)</t>
        </is>
      </c>
      <c r="BH1681" t="inlineStr">
        <is>
          <t>N/A</t>
        </is>
      </c>
      <c r="BI1681" t="inlineStr">
        <is>
          <t>Not reviewed</t>
        </is>
      </c>
      <c r="BJ1681" t="inlineStr">
        <is>
          <t>Not reviewed</t>
        </is>
      </c>
      <c r="BK1681" t="inlineStr">
        <is>
          <t>Not reviewed</t>
        </is>
      </c>
      <c r="BL1681" t="inlineStr">
        <is>
          <t>Not reviewed</t>
        </is>
      </c>
      <c r="BM1681" t="inlineStr">
        <is>
          <t>Not reviewed (not included)</t>
        </is>
      </c>
      <c r="BN1681" t="inlineStr">
        <is>
          <t>Not Selected for Final 95 (Pending Full Text Review) - Candidate paper not selected for final 95: Passed abstract screening but not included in final selec</t>
        </is>
      </c>
      <c r="BO1681" t="inlineStr">
        <is>
          <t>Abstract-level screening only</t>
        </is>
      </c>
      <c r="BP1681" t="inlineStr">
        <is>
          <t>Not reported</t>
        </is>
      </c>
    </row>
    <row r="1682">
      <c r="A1682" t="inlineStr">
        <is>
          <t>Objective and automatic assessment approach for diagnosing attention-deficit/hyperactivity disorder based on skeleton detection and classification analysis in outpatient videos</t>
        </is>
      </c>
      <c r="B1682" t="n">
        <v>2024</v>
      </c>
      <c r="C1682" t="inlineStr">
        <is>
          <t>Not checked</t>
        </is>
      </c>
      <c r="D1682" t="inlineStr">
        <is>
          <t>Not checked</t>
        </is>
      </c>
      <c r="E1682" t="inlineStr">
        <is>
          <t>10.1186/S13034-024-00749-5</t>
        </is>
      </c>
      <c r="F1682" t="inlineStr">
        <is>
          <t>Background Attention-deficit/hyperactivity disorder (ADHD) is diagnosed in accordance with Diagnostic and Statistical Manual of Mental Disorders, Fifth Edition criteria by using subjective observations and information provided by parents and teachers. However, subjective analysis often leads to overdiagnosis or underdiagnosis. There are two types of motor abnormalities in patients with ADHD. First, hyperactivity with fidgeting and restlessness is the major diagnostic criterium for ADHD. Second, developmental coordination disorder characterized by deficits in the acquisition and execution of coordinated motor skills is not the major criterium for ADHD. In this study, a machine learning-based approach was proposed to evaluate and classify 96 patients into ADHD (48 patients, 26 males and 22 females, with mean age: 7y6m) and non-ADHD (48 patients, 26 males and 22 females, with mean age: 7y8m) objectively and automatically by quantifying their movements and evaluating the restlessness scales. Methods This approach is mainly based on movement quantization through analysis of variance in patients' skeletons detected in outpatient videos. The patients' skeleton sequence in the video was detected using OpenPose and then characterized using 11 values of feature descriptors. A classification analysis based on six machine learning classifiers was performed to evaluate and compare the discriminating power of different feature combinations. Results The results revealed that compared with the non-ADHD group, the ADHD group had significantly larger means in all cases of single feature descriptors. The single feature descriptor thigh angle, with the values of 157.89 +/- 32.81 and 15.37 +/- 6.62 in ADHD and non-ADHD groups (p &lt; 0.0001), achieved the best result (optimal cutoff, 42.39; accuracy, 91.03%; sensitivity, 90.25%; specificity, 91.86%; and AUC, 94.00%). Conclusions The proposed approach can be used to evaluate and classify patients into ADHD and non-ADHD objectively and autom</t>
        </is>
      </c>
      <c r="G1682" t="inlineStr">
        <is>
          <t>Unimodal</t>
        </is>
      </c>
      <c r="H1682" t="inlineStr">
        <is>
          <t>See abstract</t>
        </is>
      </c>
      <c r="I1682" t="inlineStr">
        <is>
          <t>See abstract</t>
        </is>
      </c>
      <c r="J1682" t="inlineStr">
        <is>
          <t>See abstract (AI/ML)</t>
        </is>
      </c>
      <c r="K1682" t="inlineStr">
        <is>
          <t>See abstract</t>
        </is>
      </c>
      <c r="L1682" t="n">
        <v>96</v>
      </c>
      <c r="M1682" t="inlineStr">
        <is>
          <t>See abstract</t>
        </is>
      </c>
      <c r="N1682" t="inlineStr">
        <is>
          <t>N≈96; details in abstract</t>
        </is>
      </c>
      <c r="O1682" t="inlineStr">
        <is>
          <t>Extracted from abstract: N≈96</t>
        </is>
      </c>
      <c r="P1682" t="inlineStr">
        <is>
          <t>See abstract</t>
        </is>
      </c>
      <c r="Q1682" t="inlineStr">
        <is>
          <t>See abstract</t>
        </is>
      </c>
      <c r="R1682" t="inlineStr">
        <is>
          <t>Not reviewed (not included)</t>
        </is>
      </c>
      <c r="S1682" t="inlineStr">
        <is>
          <t>Not reviewed (not included)</t>
        </is>
      </c>
      <c r="T1682" t="inlineStr">
        <is>
          <t>Abstract screening only. Small Sample Size</t>
        </is>
      </c>
      <c r="U1682" t="inlineStr">
        <is>
          <t>EXCLUDE</t>
        </is>
      </c>
      <c r="V1682" t="inlineStr">
        <is>
          <t>E5-Small Sample: Extracted sample size N=96 &lt; 100 minimum threshold. Citation: Confidence intervals and statistical power require minimum N≥100 for ML classification</t>
        </is>
      </c>
      <c r="W1682" t="inlineStr">
        <is>
          <t>Excluded: Insufficient Sample Size</t>
        </is>
      </c>
      <c r="X1682" t="inlineStr">
        <is>
          <t>EXCLUDE</t>
        </is>
      </c>
      <c r="Y1682">
        <f>HYPERLINK("https%3A%2F%2Fwww.webofscience.com%2Fwos%2Fwoscc%2Ffull-record%2FWOS:001233368500001","View Full Record in Web of Science")</f>
        <v/>
      </c>
      <c r="Z1682" t="inlineStr">
        <is>
          <t>Not determined from abstract</t>
        </is>
      </c>
      <c r="AB1682" t="inlineStr">
        <is>
          <t>Not assessed (not included)</t>
        </is>
      </c>
      <c r="AC1682" t="inlineStr">
        <is>
          <t>Not assessed (not included)</t>
        </is>
      </c>
      <c r="AD1682" t="inlineStr">
        <is>
          <t>Ouyang, CS; Yang, RC; Wu, RC; Chiang, CT; Chiu, YH; Lin, LC</t>
        </is>
      </c>
      <c r="AF1682" t="inlineStr">
        <is>
          <t>Gold OA (BioMedCentral)</t>
        </is>
      </c>
      <c r="AH1682" t="inlineStr">
        <is>
          <t>Not assessed</t>
        </is>
      </c>
      <c r="AI1682" t="inlineStr">
        <is>
          <t>Not reported</t>
        </is>
      </c>
      <c r="AJ1682" t="inlineStr">
        <is>
          <t>Not reported</t>
        </is>
      </c>
      <c r="AK1682" t="inlineStr">
        <is>
          <t>Not reported</t>
        </is>
      </c>
      <c r="AL1682" t="inlineStr">
        <is>
          <t>Not reported</t>
        </is>
      </c>
      <c r="AM1682" t="inlineStr">
        <is>
          <t>Not reported</t>
        </is>
      </c>
      <c r="AN1682" t="inlineStr">
        <is>
          <t>Not reported</t>
        </is>
      </c>
      <c r="AO1682" t="inlineStr">
        <is>
          <t>Not reviewed</t>
        </is>
      </c>
      <c r="AP1682" t="inlineStr">
        <is>
          <t>Not reported</t>
        </is>
      </c>
      <c r="AQ1682" t="inlineStr">
        <is>
          <t>Not reported</t>
        </is>
      </c>
      <c r="AR1682" t="inlineStr">
        <is>
          <t>Not reported</t>
        </is>
      </c>
      <c r="AS1682" t="inlineStr">
        <is>
          <t>See abstract</t>
        </is>
      </c>
      <c r="AT1682" t="inlineStr">
        <is>
          <t>Not reviewed</t>
        </is>
      </c>
      <c r="AU1682" t="inlineStr">
        <is>
          <t>Not reviewed</t>
        </is>
      </c>
      <c r="AV1682" t="inlineStr">
        <is>
          <t>Not reviewed</t>
        </is>
      </c>
      <c r="AW1682" t="inlineStr">
        <is>
          <t>Not reviewed</t>
        </is>
      </c>
      <c r="AX1682" t="inlineStr">
        <is>
          <t>Not reported</t>
        </is>
      </c>
      <c r="AY1682" t="inlineStr">
        <is>
          <t>Not reported</t>
        </is>
      </c>
      <c r="AZ1682" t="inlineStr">
        <is>
          <t>Not reported</t>
        </is>
      </c>
      <c r="BA1682" t="inlineStr">
        <is>
          <t>Not reported</t>
        </is>
      </c>
      <c r="BB1682" t="inlineStr">
        <is>
          <t>Not reported</t>
        </is>
      </c>
      <c r="BC1682" t="inlineStr">
        <is>
          <t>Not reported</t>
        </is>
      </c>
      <c r="BD1682" t="inlineStr">
        <is>
          <t>Not reported</t>
        </is>
      </c>
      <c r="BE1682" t="inlineStr">
        <is>
          <t>Not reported</t>
        </is>
      </c>
      <c r="BF1682" t="inlineStr">
        <is>
          <t>Not reported</t>
        </is>
      </c>
      <c r="BG1682" t="inlineStr">
        <is>
          <t>Not reviewed (not included)</t>
        </is>
      </c>
      <c r="BH1682" t="inlineStr">
        <is>
          <t>N/A</t>
        </is>
      </c>
      <c r="BI1682" t="inlineStr">
        <is>
          <t>Not reviewed</t>
        </is>
      </c>
      <c r="BJ1682" t="inlineStr">
        <is>
          <t>Not reviewed</t>
        </is>
      </c>
      <c r="BK1682" t="inlineStr">
        <is>
          <t>Not reviewed</t>
        </is>
      </c>
      <c r="BL1682" t="inlineStr">
        <is>
          <t>Not reviewed</t>
        </is>
      </c>
      <c r="BM1682" t="inlineStr">
        <is>
          <t>Not reviewed (not included)</t>
        </is>
      </c>
      <c r="BN1682" t="inlineStr">
        <is>
          <t xml:space="preserve">Small Sample Size - E5-Small Sample: Extracted sample size N=96 &lt; 100 minimum threshold. Citation: Confidence intervals </t>
        </is>
      </c>
      <c r="BO1682" t="inlineStr">
        <is>
          <t>Abstract-level screening only</t>
        </is>
      </c>
      <c r="BP1682" t="inlineStr">
        <is>
          <t>Not reported</t>
        </is>
      </c>
    </row>
    <row r="1683">
      <c r="A1683" t="inlineStr">
        <is>
          <t>Automatic Diagnosis of Attention Deficit Hyperactivity Disorder Using Machine Learning</t>
        </is>
      </c>
      <c r="B1683" t="n">
        <v>2021</v>
      </c>
      <c r="C1683" t="inlineStr">
        <is>
          <t>Not checked</t>
        </is>
      </c>
      <c r="D1683" t="inlineStr">
        <is>
          <t>Not checked</t>
        </is>
      </c>
      <c r="E1683" t="inlineStr">
        <is>
          <t>10.1080/08839514.2021.1933761</t>
        </is>
      </c>
      <c r="F1683" t="inlineStr">
        <is>
          <t>Attention Deficit Hyperactivity Disorder (ADHD) is a neurodevelopmental disorder that includes symptoms such as inattentiveness, hyperactivity and impulsiveness. It is considered as an important public health issue, and prevalence of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machine learning make it possible to attempt to diagnose ADHD based on the analysis of relevant data, and this could inform clinical practice. This paper reports on findings related to the mental health services of a specialist Trust within the UK's National Health Service (NHS). The analysis studied data of adult patients who underwent diagnosis over the past few years, and developed a diagnostic model for ADHD in adults. The results demonstrate that it is indeed possible to correctly diagnose ADHD patients with promising statistical accuracy.</t>
        </is>
      </c>
      <c r="G1683" t="inlineStr">
        <is>
          <t>Unimodal</t>
        </is>
      </c>
      <c r="H1683" t="inlineStr">
        <is>
          <t>See abstract</t>
        </is>
      </c>
      <c r="I1683" t="inlineStr">
        <is>
          <t>See abstract</t>
        </is>
      </c>
      <c r="J1683" t="inlineStr">
        <is>
          <t>See abstract (AI/ML)</t>
        </is>
      </c>
      <c r="K1683" t="inlineStr">
        <is>
          <t>See abstract</t>
        </is>
      </c>
      <c r="M1683" t="inlineStr">
        <is>
          <t>See abstract</t>
        </is>
      </c>
      <c r="N1683" t="inlineStr">
        <is>
          <t>See abstract</t>
        </is>
      </c>
      <c r="O1683" t="inlineStr">
        <is>
          <t>Not verified from abstract</t>
        </is>
      </c>
      <c r="P1683" t="inlineStr">
        <is>
          <t>See abstract</t>
        </is>
      </c>
      <c r="Q1683" t="inlineStr">
        <is>
          <t>See abstract</t>
        </is>
      </c>
      <c r="R1683" t="inlineStr">
        <is>
          <t>Not reviewed (not included)</t>
        </is>
      </c>
      <c r="S1683" t="inlineStr">
        <is>
          <t>Not reviewed (not included)</t>
        </is>
      </c>
      <c r="T1683" t="inlineStr">
        <is>
          <t>Abstract screening only. Not Selected for Final 95 (Pending Full Text Review)</t>
        </is>
      </c>
      <c r="U1683" t="inlineStr">
        <is>
          <t>EXCLUDE</t>
        </is>
      </c>
      <c r="V168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83" t="inlineStr">
        <is>
          <t>Excluded: Other Criterion</t>
        </is>
      </c>
      <c r="X1683" t="inlineStr">
        <is>
          <t>Not assessed from abstract</t>
        </is>
      </c>
      <c r="Y1683">
        <f>HYPERLINK("https%3A%2F%2Fwww.webofscience.com%2Fwos%2Fwoscc%2Ffull-record%2FWOS:000657237300001","View Full Record in Web of Science")</f>
        <v/>
      </c>
      <c r="Z1683" t="inlineStr">
        <is>
          <t>Not determined from abstract</t>
        </is>
      </c>
      <c r="AB1683" t="inlineStr">
        <is>
          <t>Not assessed (not included)</t>
        </is>
      </c>
      <c r="AC1683" t="inlineStr">
        <is>
          <t>Not assessed (not included)</t>
        </is>
      </c>
      <c r="AD1683" t="inlineStr">
        <is>
          <t>Chen, TH; Antoniou, G; Adamou, M; Tachmazidis, I; Su, P</t>
        </is>
      </c>
      <c r="AF1683" t="inlineStr">
        <is>
          <t>Unknown - Verify via DOI</t>
        </is>
      </c>
      <c r="AH1683" t="inlineStr">
        <is>
          <t>Not assessed</t>
        </is>
      </c>
      <c r="AI1683" t="inlineStr">
        <is>
          <t>Not reported</t>
        </is>
      </c>
      <c r="AJ1683" t="inlineStr">
        <is>
          <t>Not reported</t>
        </is>
      </c>
      <c r="AK1683" t="inlineStr">
        <is>
          <t>Not reported</t>
        </is>
      </c>
      <c r="AL1683" t="inlineStr">
        <is>
          <t>Not reported</t>
        </is>
      </c>
      <c r="AM1683" t="inlineStr">
        <is>
          <t>Not reported</t>
        </is>
      </c>
      <c r="AN1683" t="inlineStr">
        <is>
          <t>Not reported</t>
        </is>
      </c>
      <c r="AO1683" t="inlineStr">
        <is>
          <t>Not reviewed</t>
        </is>
      </c>
      <c r="AP1683" t="inlineStr">
        <is>
          <t>Not reported</t>
        </is>
      </c>
      <c r="AQ1683" t="inlineStr">
        <is>
          <t>Not reported</t>
        </is>
      </c>
      <c r="AR1683" t="inlineStr">
        <is>
          <t>Not reported</t>
        </is>
      </c>
      <c r="AS1683" t="inlineStr">
        <is>
          <t>See abstract</t>
        </is>
      </c>
      <c r="AT1683" t="inlineStr">
        <is>
          <t>Not reviewed</t>
        </is>
      </c>
      <c r="AU1683" t="inlineStr">
        <is>
          <t>Not reviewed</t>
        </is>
      </c>
      <c r="AV1683" t="inlineStr">
        <is>
          <t>Not reviewed</t>
        </is>
      </c>
      <c r="AW1683" t="inlineStr">
        <is>
          <t>Not reviewed</t>
        </is>
      </c>
      <c r="AX1683" t="inlineStr">
        <is>
          <t>Not reported</t>
        </is>
      </c>
      <c r="AY1683" t="inlineStr">
        <is>
          <t>Not reported</t>
        </is>
      </c>
      <c r="AZ1683" t="inlineStr">
        <is>
          <t>Not reported</t>
        </is>
      </c>
      <c r="BA1683" t="inlineStr">
        <is>
          <t>Not reported</t>
        </is>
      </c>
      <c r="BB1683" t="inlineStr">
        <is>
          <t>Not reported</t>
        </is>
      </c>
      <c r="BC1683" t="inlineStr">
        <is>
          <t>Not reported</t>
        </is>
      </c>
      <c r="BD1683" t="inlineStr">
        <is>
          <t>Not reported</t>
        </is>
      </c>
      <c r="BE1683" t="inlineStr">
        <is>
          <t>Not reported</t>
        </is>
      </c>
      <c r="BF1683" t="inlineStr">
        <is>
          <t>Not reported</t>
        </is>
      </c>
      <c r="BG1683" t="inlineStr">
        <is>
          <t>Not reviewed (not included)</t>
        </is>
      </c>
      <c r="BH1683" t="inlineStr">
        <is>
          <t>N/A</t>
        </is>
      </c>
      <c r="BI1683" t="inlineStr">
        <is>
          <t>Not reviewed</t>
        </is>
      </c>
      <c r="BJ1683" t="inlineStr">
        <is>
          <t>Not reviewed</t>
        </is>
      </c>
      <c r="BK1683" t="inlineStr">
        <is>
          <t>Not reviewed</t>
        </is>
      </c>
      <c r="BL1683" t="inlineStr">
        <is>
          <t>Not reviewed</t>
        </is>
      </c>
      <c r="BM1683" t="inlineStr">
        <is>
          <t>Not reviewed (not included)</t>
        </is>
      </c>
      <c r="BN1683" t="inlineStr">
        <is>
          <t>Not Selected for Final 95 (Pending Full Text Review) - Candidate paper not selected for final 95: Passed abstract screening but not included in final selec</t>
        </is>
      </c>
      <c r="BO1683" t="inlineStr">
        <is>
          <t>Abstract-level screening only</t>
        </is>
      </c>
      <c r="BP1683" t="inlineStr">
        <is>
          <t>Not reported</t>
        </is>
      </c>
    </row>
    <row r="1684">
      <c r="A1684" t="inlineStr">
        <is>
          <t>Explainable electroencephalography-based attention-deficit/hyperactivity disorder detection model with a combination of ternary pattern and twin wavelet transform</t>
        </is>
      </c>
      <c r="B1684" t="n">
        <v>2026</v>
      </c>
      <c r="C1684" t="inlineStr">
        <is>
          <t>Not checked</t>
        </is>
      </c>
      <c r="D1684" t="inlineStr">
        <is>
          <t>Not checked</t>
        </is>
      </c>
      <c r="E1684" t="inlineStr">
        <is>
          <t>10.5498/WJP.V16.I3.112962</t>
        </is>
      </c>
      <c r="F1684" t="inlineStr">
        <is>
          <t>BACKGROUND Attention-deficit/hyperactivity disorder (ADHD) is a common neurodevelopmental condition characterized by inattention, impulsivity, and hyperactivity. Traditional diagnosis relies on clinical evaluation, which is time-consuming and subjective. Electroencephalography (EEG) signals provide an objective alternative, and machine learning methods can improve their diagnostic utility. AIM To develop an explainable EEG-based model for ADHD detection by integrating a novel combination ternary pattern (CTP) feature extractor with twin wavelet transform (TWT) for multilevel signal analysis, and to evaluate its effectiveness in providing accurate, channel-wise, and fusion-based classification results for objective and rapid ADHD diagnosis. METHODS A new EEG dataset containing more than 7000 segments from 137 ADHD patients and 150 controls was studied. A novel feature engineering framework was developed, combining a new CTP extractor with statistical features. A multilevel feature extraction structure was designed using a newly proposed TWT for signal decomposition. Extracted features were reduced to the most informative 263 using neighborhood component analysis. Channel-wise classification was performed with k-nearest neighbors, followed by iterative majority voting across 20 EEG channels. RESULTS Single-channel analysis achieved up to 99.12% accuracy. By applying majority voting, overall classification accuracy increased to 99.97%, with similarly high sensitivity and specificity. CONCLUSION Our study introduces a large ADHD EEG dataset and a novel model integrating TWT and CTP. The model provides highly accurate, channel-wise, and fusion-based results, offering a promising objective tool for rapid ADHD diagnosis.</t>
        </is>
      </c>
      <c r="G1684" t="inlineStr">
        <is>
          <t>Unimodal</t>
        </is>
      </c>
      <c r="H1684" t="inlineStr">
        <is>
          <t>See abstract</t>
        </is>
      </c>
      <c r="I1684" t="inlineStr">
        <is>
          <t>See abstract</t>
        </is>
      </c>
      <c r="J1684" t="inlineStr">
        <is>
          <t>See abstract (AI/ML)</t>
        </is>
      </c>
      <c r="K1684" t="inlineStr">
        <is>
          <t>See abstract</t>
        </is>
      </c>
      <c r="L1684" t="n">
        <v>137</v>
      </c>
      <c r="M1684" t="inlineStr">
        <is>
          <t>See abstract</t>
        </is>
      </c>
      <c r="N1684" t="inlineStr">
        <is>
          <t>N≈137; details in abstract</t>
        </is>
      </c>
      <c r="O1684" t="inlineStr">
        <is>
          <t>Extracted from abstract: N≈137</t>
        </is>
      </c>
      <c r="P1684" t="inlineStr">
        <is>
          <t>See abstract</t>
        </is>
      </c>
      <c r="Q1684" t="inlineStr">
        <is>
          <t>See abstract</t>
        </is>
      </c>
      <c r="R1684" t="inlineStr">
        <is>
          <t>Not reviewed (not included)</t>
        </is>
      </c>
      <c r="S1684" t="inlineStr">
        <is>
          <t>Not reviewed (not included)</t>
        </is>
      </c>
      <c r="T1684" t="inlineStr">
        <is>
          <t>Abstract screening only. Out of Date Range</t>
        </is>
      </c>
      <c r="U1684" t="inlineStr">
        <is>
          <t>EXCLUDE</t>
        </is>
      </c>
      <c r="V1684" t="inlineStr">
        <is>
          <t>E4-Year: Published 2026, outside 2019-2025 window</t>
        </is>
      </c>
      <c r="W1684" t="inlineStr">
        <is>
          <t>Out of Date Range</t>
        </is>
      </c>
      <c r="X1684" t="inlineStr">
        <is>
          <t>Not assessed from abstract</t>
        </is>
      </c>
      <c r="Y1684">
        <f>HYPERLINK("https%3A%2F%2Fwww.webofscience.com%2Fwos%2Fwoscc%2Ffull-record%2FWOS:001718106500027","View Full Record in Web of Science")</f>
        <v/>
      </c>
      <c r="Z1684" t="inlineStr">
        <is>
          <t>Not determined from abstract</t>
        </is>
      </c>
      <c r="AB1684" t="inlineStr">
        <is>
          <t>Not assessed (not included)</t>
        </is>
      </c>
      <c r="AC1684" t="inlineStr">
        <is>
          <t>Not assessed (not included)</t>
        </is>
      </c>
      <c r="AD1684" t="inlineStr">
        <is>
          <t>Atas, Y; Kirik, S; Yildirim, K; Tasci, B; Barua, PD; Balgetir, F; Dogan, S; Tuncer, T; Tan, RS; Palmer, E; Devi, A; Acharya, UR</t>
        </is>
      </c>
      <c r="AF1684" t="inlineStr">
        <is>
          <t>Unknown - Verify via DOI</t>
        </is>
      </c>
      <c r="AH1684" t="inlineStr">
        <is>
          <t>Not assessed</t>
        </is>
      </c>
      <c r="AI1684" t="n">
        <v>137</v>
      </c>
      <c r="AJ1684" t="n">
        <v>150</v>
      </c>
      <c r="AK1684" t="inlineStr">
        <is>
          <t>Not reported</t>
        </is>
      </c>
      <c r="AL1684" t="inlineStr">
        <is>
          <t>Not reported</t>
        </is>
      </c>
      <c r="AM1684" t="inlineStr">
        <is>
          <t>Not reported</t>
        </is>
      </c>
      <c r="AN1684" t="inlineStr">
        <is>
          <t>Not reported</t>
        </is>
      </c>
      <c r="AO1684" t="inlineStr">
        <is>
          <t>Not reviewed</t>
        </is>
      </c>
      <c r="AP1684" t="inlineStr">
        <is>
          <t>Not reported</t>
        </is>
      </c>
      <c r="AQ1684" t="inlineStr">
        <is>
          <t>Not reported</t>
        </is>
      </c>
      <c r="AR1684" t="inlineStr">
        <is>
          <t>Not reported</t>
        </is>
      </c>
      <c r="AS1684" t="inlineStr">
        <is>
          <t>See abstract</t>
        </is>
      </c>
      <c r="AT1684" t="inlineStr">
        <is>
          <t>Not reviewed</t>
        </is>
      </c>
      <c r="AU1684" t="inlineStr">
        <is>
          <t>Not reviewed</t>
        </is>
      </c>
      <c r="AV1684" t="inlineStr">
        <is>
          <t>Not reviewed</t>
        </is>
      </c>
      <c r="AW1684" t="inlineStr">
        <is>
          <t>Not reviewed</t>
        </is>
      </c>
      <c r="AX1684" t="inlineStr">
        <is>
          <t>Not reported</t>
        </is>
      </c>
      <c r="AY1684" t="inlineStr">
        <is>
          <t>Not reported</t>
        </is>
      </c>
      <c r="AZ1684" t="inlineStr">
        <is>
          <t>Not reported</t>
        </is>
      </c>
      <c r="BA1684" t="inlineStr">
        <is>
          <t>Not reported</t>
        </is>
      </c>
      <c r="BB1684" t="inlineStr">
        <is>
          <t>Not reported</t>
        </is>
      </c>
      <c r="BC1684" t="inlineStr">
        <is>
          <t>Not reported</t>
        </is>
      </c>
      <c r="BD1684" t="inlineStr">
        <is>
          <t>Not reported</t>
        </is>
      </c>
      <c r="BE1684" t="inlineStr">
        <is>
          <t>Not reported</t>
        </is>
      </c>
      <c r="BF1684" t="inlineStr">
        <is>
          <t>Not reported</t>
        </is>
      </c>
      <c r="BG1684" t="inlineStr">
        <is>
          <t>Not reviewed (not included)</t>
        </is>
      </c>
      <c r="BH1684" t="inlineStr">
        <is>
          <t>N/A</t>
        </is>
      </c>
      <c r="BI1684" t="inlineStr">
        <is>
          <t>Not reviewed</t>
        </is>
      </c>
      <c r="BJ1684" t="inlineStr">
        <is>
          <t>Not reviewed</t>
        </is>
      </c>
      <c r="BK1684" t="inlineStr">
        <is>
          <t>Not reviewed</t>
        </is>
      </c>
      <c r="BL1684" t="inlineStr">
        <is>
          <t>Not reviewed</t>
        </is>
      </c>
      <c r="BM1684" t="inlineStr">
        <is>
          <t>Not reviewed (not included)</t>
        </is>
      </c>
      <c r="BN1684" t="inlineStr">
        <is>
          <t>Out of Date Range - E4-Year: Published 2026, outside 2019-2025 window</t>
        </is>
      </c>
      <c r="BO1684" t="inlineStr">
        <is>
          <t>Abstract-level screening only</t>
        </is>
      </c>
      <c r="BP1684" t="inlineStr">
        <is>
          <t>Not reported</t>
        </is>
      </c>
    </row>
    <row r="1685">
      <c r="A1685" t="inlineStr">
        <is>
          <t>Prediction of Long-term Prognosis of Children with Attention- Deficit/Hyperactivity Disorder in Conjunction with Deep Neural Network Regression</t>
        </is>
      </c>
      <c r="B1685" t="n">
        <v>2022</v>
      </c>
      <c r="C1685" t="inlineStr">
        <is>
          <t>Not checked</t>
        </is>
      </c>
      <c r="D1685" t="inlineStr">
        <is>
          <t>Not checked</t>
        </is>
      </c>
      <c r="E1685" t="inlineStr">
        <is>
          <t>10.5455/PBS.20220602052257</t>
        </is>
      </c>
      <c r="F1685" t="inlineStr">
        <is>
          <t>Objective:: Although attention-deficit/hyperactivity disorder (ADHD) symptoms decrease with the factors such as age, many individuals keep suffering from the disorder in adolescence and adulthood. In this paper, a deep learning algorithm was built to forecast the prognosis of ADHD, using the patient's clinical features, the measurement of their response to treatment, and the degree of improvement seen after six years of follow-up. Methods: The clinical findings such as socio-demographic data of 433 patients followed by the child and adolescent psychiatry department for an average of 6 years with diagnoses of ADHD, and ADHD sub-type, accompanying oppositional/conduct disorders, other psychiatric and organic disorders, the effectiveness of psychotherapy and medication on attention, academic status, and behavioral problems were used to help predict prognosis. A deep neural network (DNN) learning-based regressor was used to make a prediction model. Results: The results obtained from the DNN regression model achieved accurate predictions for all outputs. The mean error for all outputs was evaluated as 1.0864*10- mean-squared error (mse) and 0.0068 mean-absolute error (mae), respectively. The R-value was evaluated as 4 0.91316. It was proven that the model prediction power was adequate as tested with these metrics. Conclusion: This methodology improves the prediction of ADHD prognosis and provides a robust predictive model. Studies with larger samples may support the results.</t>
        </is>
      </c>
      <c r="G1685" t="inlineStr">
        <is>
          <t>Unimodal</t>
        </is>
      </c>
      <c r="H1685" t="inlineStr">
        <is>
          <t>See abstract</t>
        </is>
      </c>
      <c r="I1685" t="inlineStr">
        <is>
          <t>See abstract</t>
        </is>
      </c>
      <c r="J1685" t="inlineStr">
        <is>
          <t>See abstract (AI/ML)</t>
        </is>
      </c>
      <c r="K1685" t="inlineStr">
        <is>
          <t>See abstract</t>
        </is>
      </c>
      <c r="L1685" t="n">
        <v>433</v>
      </c>
      <c r="M1685" t="inlineStr">
        <is>
          <t>See abstract</t>
        </is>
      </c>
      <c r="N1685" t="inlineStr">
        <is>
          <t>N≈433; details in abstract</t>
        </is>
      </c>
      <c r="O1685" t="inlineStr">
        <is>
          <t>Extracted from abstract: N≈433</t>
        </is>
      </c>
      <c r="P1685" t="inlineStr">
        <is>
          <t>See abstract</t>
        </is>
      </c>
      <c r="Q1685" t="inlineStr">
        <is>
          <t>See abstract</t>
        </is>
      </c>
      <c r="R1685" t="inlineStr">
        <is>
          <t>Not reviewed (not included)</t>
        </is>
      </c>
      <c r="S1685" t="inlineStr">
        <is>
          <t>Not reviewed (not included)</t>
        </is>
      </c>
      <c r="T1685" t="inlineStr">
        <is>
          <t>Abstract screening only. Not Selected for Final 95 (Pending Full Text Review)</t>
        </is>
      </c>
      <c r="U1685" t="inlineStr">
        <is>
          <t>EXCLUDE</t>
        </is>
      </c>
      <c r="V168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85" t="inlineStr">
        <is>
          <t>Excluded: Other Criterion</t>
        </is>
      </c>
      <c r="X1685" t="inlineStr">
        <is>
          <t>Not assessed from abstract</t>
        </is>
      </c>
      <c r="Y1685">
        <f>HYPERLINK("https%3A%2F%2Fwww.webofscience.com%2Fwos%2Fwoscc%2Ffull-record%2FWOS:000906767600003","View Full Record in Web of Science")</f>
        <v/>
      </c>
      <c r="Z1685" t="inlineStr">
        <is>
          <t>Not determined from abstract</t>
        </is>
      </c>
      <c r="AB1685" t="inlineStr">
        <is>
          <t>Not assessed (not included)</t>
        </is>
      </c>
      <c r="AC1685" t="inlineStr">
        <is>
          <t>Not assessed (not included)</t>
        </is>
      </c>
      <c r="AD1685" t="inlineStr">
        <is>
          <t>Uyulan, C; Gokten, ES</t>
        </is>
      </c>
      <c r="AF1685" t="inlineStr">
        <is>
          <t>Unknown - Verify via DOI</t>
        </is>
      </c>
      <c r="AH1685" t="inlineStr">
        <is>
          <t>Not assessed</t>
        </is>
      </c>
      <c r="AI1685" t="inlineStr">
        <is>
          <t>Not reported</t>
        </is>
      </c>
      <c r="AJ1685" t="inlineStr">
        <is>
          <t>Not reported</t>
        </is>
      </c>
      <c r="AK1685" t="inlineStr">
        <is>
          <t>Not reported</t>
        </is>
      </c>
      <c r="AL1685" t="inlineStr">
        <is>
          <t>Not reported</t>
        </is>
      </c>
      <c r="AM1685" t="inlineStr">
        <is>
          <t>Not reported</t>
        </is>
      </c>
      <c r="AN1685" t="inlineStr">
        <is>
          <t>Not reported</t>
        </is>
      </c>
      <c r="AO1685" t="inlineStr">
        <is>
          <t>Not reviewed</t>
        </is>
      </c>
      <c r="AP1685" t="inlineStr">
        <is>
          <t>Not reported</t>
        </is>
      </c>
      <c r="AQ1685" t="inlineStr">
        <is>
          <t>Not reported</t>
        </is>
      </c>
      <c r="AR1685" t="inlineStr">
        <is>
          <t>Not reported</t>
        </is>
      </c>
      <c r="AS1685" t="inlineStr">
        <is>
          <t>See abstract</t>
        </is>
      </c>
      <c r="AT1685" t="inlineStr">
        <is>
          <t>Not reviewed</t>
        </is>
      </c>
      <c r="AU1685" t="inlineStr">
        <is>
          <t>Not reviewed</t>
        </is>
      </c>
      <c r="AV1685" t="inlineStr">
        <is>
          <t>Not reviewed</t>
        </is>
      </c>
      <c r="AW1685" t="inlineStr">
        <is>
          <t>Not reviewed</t>
        </is>
      </c>
      <c r="AX1685" t="inlineStr">
        <is>
          <t>Not reported</t>
        </is>
      </c>
      <c r="AY1685" t="inlineStr">
        <is>
          <t>Not reported</t>
        </is>
      </c>
      <c r="AZ1685" t="inlineStr">
        <is>
          <t>Not reported</t>
        </is>
      </c>
      <c r="BA1685" t="inlineStr">
        <is>
          <t>Not reported</t>
        </is>
      </c>
      <c r="BB1685" t="inlineStr">
        <is>
          <t>Not reported</t>
        </is>
      </c>
      <c r="BC1685" t="inlineStr">
        <is>
          <t>Not reported</t>
        </is>
      </c>
      <c r="BD1685" t="inlineStr">
        <is>
          <t>Not reported</t>
        </is>
      </c>
      <c r="BE1685" t="inlineStr">
        <is>
          <t>Not reported</t>
        </is>
      </c>
      <c r="BF1685" t="inlineStr">
        <is>
          <t>Not reported</t>
        </is>
      </c>
      <c r="BG1685" t="inlineStr">
        <is>
          <t>Not reviewed (not included)</t>
        </is>
      </c>
      <c r="BH1685" t="inlineStr">
        <is>
          <t>N/A</t>
        </is>
      </c>
      <c r="BI1685" t="inlineStr">
        <is>
          <t>Not reviewed</t>
        </is>
      </c>
      <c r="BJ1685" t="inlineStr">
        <is>
          <t>Not reviewed</t>
        </is>
      </c>
      <c r="BK1685" t="inlineStr">
        <is>
          <t>Not reviewed</t>
        </is>
      </c>
      <c r="BL1685" t="inlineStr">
        <is>
          <t>Not reviewed</t>
        </is>
      </c>
      <c r="BM1685" t="inlineStr">
        <is>
          <t>Not reviewed (not included)</t>
        </is>
      </c>
      <c r="BN1685" t="inlineStr">
        <is>
          <t>Not Selected for Final 95 (Pending Full Text Review) - Candidate paper not selected for final 95: Passed abstract screening but not included in final selec</t>
        </is>
      </c>
      <c r="BO1685" t="inlineStr">
        <is>
          <t>Abstract-level screening only</t>
        </is>
      </c>
      <c r="BP1685" t="inlineStr">
        <is>
          <t>Not reported</t>
        </is>
      </c>
    </row>
    <row r="1686">
      <c r="A1686" t="inlineStr">
        <is>
          <t>Classification Accuracy of Neuroimaging Biomarkers in Attention-Deficit/Hyperactivity Disorder: Effects of Sample Size and Circular Analysis</t>
        </is>
      </c>
      <c r="B1686" t="n">
        <v>2019</v>
      </c>
      <c r="C1686" t="inlineStr">
        <is>
          <t>Not checked</t>
        </is>
      </c>
      <c r="D1686" t="inlineStr">
        <is>
          <t>Not checked</t>
        </is>
      </c>
      <c r="E1686" t="inlineStr">
        <is>
          <t>10.1016/J.BPSC.2018.06.003</t>
        </is>
      </c>
      <c r="F1686" t="inlineStr">
        <is>
          <t>BACKGROUND: Motivated by an inconsistency between reports of high diagnosis-classification accuracies and known heterogeneity in attention-deficit/hyperactivity disorder (ADHD), this study assessed classification accuracy in studies of ADHD as a function of methodological factors that can bias results. We hypothesized that high classification results in ADHD diagnosis are inflated by methodological factors. METHODS: We reviewed 69 studies (of 95 studies identified) that used neuroimaging features to predict ADHD diagnosis. Based on reported methods, we assessed the prevalence of circular analysis, which inflates classification accuracy, and evaluated the relationship between sample size and accuracy to test if small-sample models tend to report higher classification accuracy, also an indicator of bias. RESULTS: Circular analysis was detected in 15.9% of ADHD classification studies, lack of independent test set was noted in 13%, and insufficient methodological detail to establish its presence was noted in another 11.6%. Accuracy of classification ranged from 60% to 80% in the 59.4% of reviewed studies that met criteria for independence of feature selection, model construction, and test datasets. Moreover, there was a negative relationship between accuracy and sample size, implying additional bias contributing to reported accuracies at lower sample sizes. CONCLUSIONS: High classification accuracies in neuroimaging studies of ADHD appear to be inflated by circular analysis and small sample size. Accuracies on independent datasets were consistent with known heterogeneity of the disorder. Steps to resolve these issues, and a shift toward accounting for sample heterogeneity and prediction of future outcomes, will be crucial in future classification studies in ADHD.</t>
        </is>
      </c>
      <c r="G1686" t="inlineStr">
        <is>
          <t>Unimodal</t>
        </is>
      </c>
      <c r="H1686" t="inlineStr">
        <is>
          <t>See abstract</t>
        </is>
      </c>
      <c r="I1686" t="inlineStr">
        <is>
          <t>See abstract</t>
        </is>
      </c>
      <c r="J1686" t="inlineStr">
        <is>
          <t>See abstract (AI/ML)</t>
        </is>
      </c>
      <c r="K1686" t="inlineStr">
        <is>
          <t>See abstract</t>
        </is>
      </c>
      <c r="M1686" t="inlineStr">
        <is>
          <t>See abstract</t>
        </is>
      </c>
      <c r="N1686" t="inlineStr">
        <is>
          <t>See abstract</t>
        </is>
      </c>
      <c r="O1686" t="inlineStr">
        <is>
          <t>Not verified from abstract</t>
        </is>
      </c>
      <c r="P1686" t="inlineStr">
        <is>
          <t>See abstract</t>
        </is>
      </c>
      <c r="Q1686" t="inlineStr">
        <is>
          <t>See abstract</t>
        </is>
      </c>
      <c r="R1686" t="inlineStr">
        <is>
          <t>Not reviewed (not included)</t>
        </is>
      </c>
      <c r="S1686" t="inlineStr">
        <is>
          <t>Not reviewed (not included)</t>
        </is>
      </c>
      <c r="T1686" t="inlineStr">
        <is>
          <t>Abstract screening only. No AI/ML Methods</t>
        </is>
      </c>
      <c r="U1686" t="inlineStr">
        <is>
          <t>EXCLUDE</t>
        </is>
      </c>
      <c r="V1686" t="inlineStr">
        <is>
          <t>E1-No AI/ML/DL: Abstract and title do not describe application of AI, ML, or DL methods</t>
        </is>
      </c>
      <c r="W1686" t="inlineStr">
        <is>
          <t>Excluded: No AI/ML Methods</t>
        </is>
      </c>
      <c r="X1686" t="inlineStr">
        <is>
          <t>Not assessed from abstract</t>
        </is>
      </c>
      <c r="Y1686">
        <f>HYPERLINK("https%3A%2F%2Fwww.webofscience.com%2Fwos%2Fwoscc%2Ffull-record%2FWOS:000494386400003","View Full Record in Web of Science")</f>
        <v/>
      </c>
      <c r="Z1686" t="inlineStr">
        <is>
          <t>Not determined from abstract</t>
        </is>
      </c>
      <c r="AB1686" t="inlineStr">
        <is>
          <t>Not assessed (not included)</t>
        </is>
      </c>
      <c r="AC1686" t="inlineStr">
        <is>
          <t>Not assessed (not included)</t>
        </is>
      </c>
      <c r="AD1686" t="inlineStr">
        <is>
          <t>Pulini, AA; Kerr, WT; Loo, SK; Lenartowicz, A</t>
        </is>
      </c>
      <c r="AF1686" t="inlineStr">
        <is>
          <t>Hybrid OA (Elsevier)</t>
        </is>
      </c>
      <c r="AH1686" t="inlineStr">
        <is>
          <t>Not assessed</t>
        </is>
      </c>
      <c r="AI1686" t="inlineStr">
        <is>
          <t>Not reported</t>
        </is>
      </c>
      <c r="AJ1686" t="inlineStr">
        <is>
          <t>Not reported</t>
        </is>
      </c>
      <c r="AK1686" t="inlineStr">
        <is>
          <t>Not reported</t>
        </is>
      </c>
      <c r="AL1686" t="inlineStr">
        <is>
          <t>Not reported</t>
        </is>
      </c>
      <c r="AM1686" t="inlineStr">
        <is>
          <t>Not reported</t>
        </is>
      </c>
      <c r="AN1686" t="inlineStr">
        <is>
          <t>Not reported</t>
        </is>
      </c>
      <c r="AO1686" t="inlineStr">
        <is>
          <t>Not reviewed</t>
        </is>
      </c>
      <c r="AP1686" t="inlineStr">
        <is>
          <t>Not reported</t>
        </is>
      </c>
      <c r="AQ1686" t="inlineStr">
        <is>
          <t>Not reported</t>
        </is>
      </c>
      <c r="AR1686" t="inlineStr">
        <is>
          <t>Not reported</t>
        </is>
      </c>
      <c r="AS1686" t="inlineStr">
        <is>
          <t>See abstract</t>
        </is>
      </c>
      <c r="AT1686" t="inlineStr">
        <is>
          <t>Not reviewed</t>
        </is>
      </c>
      <c r="AU1686" t="inlineStr">
        <is>
          <t>Not reviewed</t>
        </is>
      </c>
      <c r="AV1686" t="inlineStr">
        <is>
          <t>Not reviewed</t>
        </is>
      </c>
      <c r="AW1686" t="inlineStr">
        <is>
          <t>Not reviewed</t>
        </is>
      </c>
      <c r="AX1686" t="inlineStr">
        <is>
          <t>Not reported</t>
        </is>
      </c>
      <c r="AY1686" t="inlineStr">
        <is>
          <t>Not reported</t>
        </is>
      </c>
      <c r="AZ1686" t="inlineStr">
        <is>
          <t>Not reported</t>
        </is>
      </c>
      <c r="BA1686" t="inlineStr">
        <is>
          <t>Not reported</t>
        </is>
      </c>
      <c r="BB1686" t="inlineStr">
        <is>
          <t>Not reported</t>
        </is>
      </c>
      <c r="BC1686" t="inlineStr">
        <is>
          <t>Not reported</t>
        </is>
      </c>
      <c r="BD1686" t="inlineStr">
        <is>
          <t>Not reported</t>
        </is>
      </c>
      <c r="BE1686" t="inlineStr">
        <is>
          <t>Not reported</t>
        </is>
      </c>
      <c r="BF1686" t="inlineStr">
        <is>
          <t>Not reported</t>
        </is>
      </c>
      <c r="BG1686" t="inlineStr">
        <is>
          <t>Not reviewed (not included)</t>
        </is>
      </c>
      <c r="BH1686" t="inlineStr">
        <is>
          <t>N/A</t>
        </is>
      </c>
      <c r="BI1686" t="inlineStr">
        <is>
          <t>Not reviewed</t>
        </is>
      </c>
      <c r="BJ1686" t="inlineStr">
        <is>
          <t>Not reviewed</t>
        </is>
      </c>
      <c r="BK1686" t="inlineStr">
        <is>
          <t>Not reviewed</t>
        </is>
      </c>
      <c r="BL1686" t="inlineStr">
        <is>
          <t>Not reviewed</t>
        </is>
      </c>
      <c r="BM1686" t="inlineStr">
        <is>
          <t>Not reviewed (not included)</t>
        </is>
      </c>
      <c r="BN1686" t="inlineStr">
        <is>
          <t>No AI/ML Methods - E1-No AI/ML/DL: Abstract and title do not describe application of AI, ML, or DL methods</t>
        </is>
      </c>
      <c r="BO1686" t="inlineStr">
        <is>
          <t>Abstract-level screening only</t>
        </is>
      </c>
      <c r="BP1686" t="inlineStr">
        <is>
          <t>Not reported</t>
        </is>
      </c>
    </row>
    <row r="1687">
      <c r="A1687" t="inlineStr">
        <is>
          <t>Dynamic functional connectivity analysis with temporal convolutional network for attention deficit/hyperactivity disorder identification</t>
        </is>
      </c>
      <c r="B1687" t="n">
        <v>2023</v>
      </c>
      <c r="C1687" t="inlineStr">
        <is>
          <t>Not checked</t>
        </is>
      </c>
      <c r="D1687" t="inlineStr">
        <is>
          <t>Not checked</t>
        </is>
      </c>
      <c r="E1687" t="inlineStr">
        <is>
          <t>10.3389/FNINS.2023.1322967</t>
        </is>
      </c>
      <c r="F1687" t="inlineStr">
        <is>
          <t>IntroductionDynamic functional connectivity (dFC), which can capture the abnormality of brain activity over time in resting-state functional magnetic resonance imaging (rs-fMRI) data, has a natural advantage in revealing the abnormal mechanism of brain activity in patients with Attention Deficit/Hyperactivity Disorder (ADHD). Several deep learning methods have been proposed to learn dynamic changes from rs-fMRI for FC analysis, and achieved superior performance than those using static FC. However, most existing methods only consider dependencies of two adjacent timestamps, which is limited when the change is related to the course of many timestamps.MethodsIn this paper, we propose a novel Temporal Dependence neural Network (TDNet) for FC representation learning and temporal-dependence relationship tracking from rs-fMRI time series for automated ADHD identification. Specifically, we first partition rs-fMRI time series into a sequence of consecutive and non-overlapping segments. For each segment, we design an FC generation module to learn more discriminative representations to construct dynamic FCs. Then, we employ the Temporal Convolutional Network (TCN) to efficiently capture long-range temporal patterns with dilated convolutions, followed by three fully connected layers for disease prediction.ResultsAs the results, we found that considering the dynamic characteristics of rs-fMRI time series data is beneficial to obtain better diagnostic performance. In addition, dynamic FC networks generated in a data-driven manner are more informative than those constructed by Pearson correlation coefficients.DiscussionWe validate the effectiveness of the proposed approach through extensive experiments on the public ADHD-200 database, and the results demonstrate the superiority of the proposed model over state-of-the-art methods in ADHD identification.</t>
        </is>
      </c>
      <c r="G1687" t="inlineStr">
        <is>
          <t>Unimodal</t>
        </is>
      </c>
      <c r="H1687" t="inlineStr">
        <is>
          <t>See abstract</t>
        </is>
      </c>
      <c r="I1687" t="inlineStr">
        <is>
          <t>See abstract</t>
        </is>
      </c>
      <c r="J1687" t="inlineStr">
        <is>
          <t>See abstract (AI/ML)</t>
        </is>
      </c>
      <c r="K1687" t="inlineStr">
        <is>
          <t>See abstract</t>
        </is>
      </c>
      <c r="M1687" t="inlineStr">
        <is>
          <t>See abstract</t>
        </is>
      </c>
      <c r="N1687" t="inlineStr">
        <is>
          <t>See abstract</t>
        </is>
      </c>
      <c r="O1687" t="inlineStr">
        <is>
          <t>Not verified from abstract</t>
        </is>
      </c>
      <c r="P1687" t="inlineStr">
        <is>
          <t>See abstract</t>
        </is>
      </c>
      <c r="Q1687" t="inlineStr">
        <is>
          <t>See abstract</t>
        </is>
      </c>
      <c r="R1687" t="inlineStr">
        <is>
          <t>Not reviewed (not included)</t>
        </is>
      </c>
      <c r="S1687" t="inlineStr">
        <is>
          <t>Not reviewed (not included)</t>
        </is>
      </c>
      <c r="T1687" t="inlineStr">
        <is>
          <t>Abstract screening only. Not Selected for Final 95 (Pending Full Text Review)</t>
        </is>
      </c>
      <c r="U1687" t="inlineStr">
        <is>
          <t>EXCLUDE</t>
        </is>
      </c>
      <c r="V168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87" t="inlineStr">
        <is>
          <t>Excluded: Other Criterion</t>
        </is>
      </c>
      <c r="X1687" t="inlineStr">
        <is>
          <t>Not assessed from abstract</t>
        </is>
      </c>
      <c r="Y1687">
        <f>HYPERLINK("https%3A%2F%2Fwww.webofscience.com%2Fwos%2Fwoscc%2Ffull-record%2FWOS:001129251700001","View Full Record in Web of Science")</f>
        <v/>
      </c>
      <c r="Z1687" t="inlineStr">
        <is>
          <t>Not determined from abstract</t>
        </is>
      </c>
      <c r="AB1687" t="inlineStr">
        <is>
          <t>Not assessed (not included)</t>
        </is>
      </c>
      <c r="AC1687" t="inlineStr">
        <is>
          <t>Not assessed (not included)</t>
        </is>
      </c>
      <c r="AD1687" t="inlineStr">
        <is>
          <t>Wang, ML; Zhu, LY; Li, XZ; Pan, Y; Li, L</t>
        </is>
      </c>
      <c r="AF1687" t="inlineStr">
        <is>
          <t>Gold OA (Frontiers)</t>
        </is>
      </c>
      <c r="AH1687" t="inlineStr">
        <is>
          <t>Not assessed</t>
        </is>
      </c>
      <c r="AI1687" t="inlineStr">
        <is>
          <t>Not reported</t>
        </is>
      </c>
      <c r="AJ1687" t="inlineStr">
        <is>
          <t>Not reported</t>
        </is>
      </c>
      <c r="AK1687" t="inlineStr">
        <is>
          <t>Not reported</t>
        </is>
      </c>
      <c r="AL1687" t="inlineStr">
        <is>
          <t>Not reported</t>
        </is>
      </c>
      <c r="AM1687" t="inlineStr">
        <is>
          <t>Not reported</t>
        </is>
      </c>
      <c r="AN1687" t="inlineStr">
        <is>
          <t>Not reported</t>
        </is>
      </c>
      <c r="AO1687" t="inlineStr">
        <is>
          <t>Not reviewed</t>
        </is>
      </c>
      <c r="AP1687" t="inlineStr">
        <is>
          <t>Not reported</t>
        </is>
      </c>
      <c r="AQ1687" t="inlineStr">
        <is>
          <t>Not reported</t>
        </is>
      </c>
      <c r="AR1687" t="inlineStr">
        <is>
          <t>Not reported</t>
        </is>
      </c>
      <c r="AS1687" t="inlineStr">
        <is>
          <t>See abstract</t>
        </is>
      </c>
      <c r="AT1687" t="inlineStr">
        <is>
          <t>Not reviewed</t>
        </is>
      </c>
      <c r="AU1687" t="inlineStr">
        <is>
          <t>Not reviewed</t>
        </is>
      </c>
      <c r="AV1687" t="inlineStr">
        <is>
          <t>Not reviewed</t>
        </is>
      </c>
      <c r="AW1687" t="inlineStr">
        <is>
          <t>Not reviewed</t>
        </is>
      </c>
      <c r="AX1687" t="inlineStr">
        <is>
          <t>Not reported</t>
        </is>
      </c>
      <c r="AY1687" t="inlineStr">
        <is>
          <t>Not reported</t>
        </is>
      </c>
      <c r="AZ1687" t="inlineStr">
        <is>
          <t>Not reported</t>
        </is>
      </c>
      <c r="BA1687" t="inlineStr">
        <is>
          <t>Not reported</t>
        </is>
      </c>
      <c r="BB1687" t="inlineStr">
        <is>
          <t>Not reported</t>
        </is>
      </c>
      <c r="BC1687" t="inlineStr">
        <is>
          <t>Not reported</t>
        </is>
      </c>
      <c r="BD1687" t="inlineStr">
        <is>
          <t>Not reported</t>
        </is>
      </c>
      <c r="BE1687" t="inlineStr">
        <is>
          <t>Not reported</t>
        </is>
      </c>
      <c r="BF1687" t="inlineStr">
        <is>
          <t>Not reported</t>
        </is>
      </c>
      <c r="BG1687" t="inlineStr">
        <is>
          <t>Not reviewed (not included)</t>
        </is>
      </c>
      <c r="BH1687" t="inlineStr">
        <is>
          <t>N/A</t>
        </is>
      </c>
      <c r="BI1687" t="inlineStr">
        <is>
          <t>Not reviewed</t>
        </is>
      </c>
      <c r="BJ1687" t="inlineStr">
        <is>
          <t>Not reviewed</t>
        </is>
      </c>
      <c r="BK1687" t="inlineStr">
        <is>
          <t>Not reviewed</t>
        </is>
      </c>
      <c r="BL1687" t="inlineStr">
        <is>
          <t>Not reviewed</t>
        </is>
      </c>
      <c r="BM1687" t="inlineStr">
        <is>
          <t>Not reviewed (not included)</t>
        </is>
      </c>
      <c r="BN1687" t="inlineStr">
        <is>
          <t>Not Selected for Final 95 (Pending Full Text Review) - Candidate paper not selected for final 95: Passed abstract screening but not included in final selec</t>
        </is>
      </c>
      <c r="BO1687" t="inlineStr">
        <is>
          <t>Abstract-level screening only</t>
        </is>
      </c>
      <c r="BP1687" t="inlineStr">
        <is>
          <t>Not reported</t>
        </is>
      </c>
    </row>
    <row r="1688">
      <c r="A1688" t="inlineStr">
        <is>
          <t>Neuroimaging in attention-deficit/hyperactivity disorder</t>
        </is>
      </c>
      <c r="B1688" t="n">
        <v>2021</v>
      </c>
      <c r="C1688" t="inlineStr">
        <is>
          <t>Not checked</t>
        </is>
      </c>
      <c r="D1688" t="inlineStr">
        <is>
          <t>Not checked</t>
        </is>
      </c>
      <c r="E1688" t="inlineStr">
        <is>
          <t>10.1097/YCO.0000000000000669</t>
        </is>
      </c>
      <c r="F1688" t="inlineStr">
        <is>
          <t>Purpose of review Neuroimaging research on attention-deficit/hyperactivity disorder (ADHD) continues growing in extent and complexity, although it has yet to become clinically meaningful. We review recent MRI research on ADHD, to identify robust findings, current trends and challenges. Recent findings We identified 40 publications between January 2019 and September 2020 reporting or reviewing MRI research on ADHD. Four meta-analyses have presented conflicting results regarding across-study convergence of functional and resting-state functional (fMRI and R-fMRI) studies on ADHD. On the other hand, the Enhancing NeuroImaging Genetics Through Meta-Analysis international consortium has identified statistically robust albeit small differences in structural brain cortical and subcortical indices in children with ADHD versus typically developing controls. Other international consortia are harnessing open-science efforts and multimodal data (imaging, genetics, phenotypic) to shed light on the complex interplay of genetics, environment, and development in the pathophysiology of ADHD. We note growing research in 'prediction' science, which applies machine-learning analysis to identify biomarkers of disease based on big data. Neuroimaging in ADHD is still far from informing clinical practice. Current large-scale, multimodal, and open-science initiatives represent promising paths toward untangling the neurobiology of ADHD.</t>
        </is>
      </c>
      <c r="G1688" t="inlineStr">
        <is>
          <t>Unimodal</t>
        </is>
      </c>
      <c r="H1688" t="inlineStr">
        <is>
          <t>See abstract</t>
        </is>
      </c>
      <c r="I1688" t="inlineStr">
        <is>
          <t>See abstract</t>
        </is>
      </c>
      <c r="J1688" t="inlineStr">
        <is>
          <t>See abstract (AI/ML)</t>
        </is>
      </c>
      <c r="K1688" t="inlineStr">
        <is>
          <t>See abstract</t>
        </is>
      </c>
      <c r="M1688" t="inlineStr">
        <is>
          <t>See abstract</t>
        </is>
      </c>
      <c r="N1688" t="inlineStr">
        <is>
          <t>See abstract</t>
        </is>
      </c>
      <c r="O1688" t="inlineStr">
        <is>
          <t>Not verified from abstract</t>
        </is>
      </c>
      <c r="P1688" t="inlineStr">
        <is>
          <t>See abstract</t>
        </is>
      </c>
      <c r="Q1688" t="inlineStr">
        <is>
          <t>See abstract</t>
        </is>
      </c>
      <c r="R1688" t="inlineStr">
        <is>
          <t>Not reviewed (not included)</t>
        </is>
      </c>
      <c r="S1688" t="inlineStr">
        <is>
          <t>Not reviewed (not included)</t>
        </is>
      </c>
      <c r="T1688" t="inlineStr">
        <is>
          <t>Abstract screening only. No AI/ML Methods</t>
        </is>
      </c>
      <c r="U1688" t="inlineStr">
        <is>
          <t>EXCLUDE</t>
        </is>
      </c>
      <c r="V1688" t="inlineStr">
        <is>
          <t>E1-No AI/ML/DL: Abstract and title do not describe application of AI, ML, or DL methods</t>
        </is>
      </c>
      <c r="W1688" t="inlineStr">
        <is>
          <t>Excluded: No AI/ML Methods</t>
        </is>
      </c>
      <c r="X1688" t="inlineStr">
        <is>
          <t>Not assessed from abstract</t>
        </is>
      </c>
      <c r="Y1688">
        <f>HYPERLINK("https%3A%2F%2Fwww.webofscience.com%2Fwos%2Fwoscc%2Ffull-record%2FWOS:000662249600005","View Full Record in Web of Science")</f>
        <v/>
      </c>
      <c r="Z1688" t="inlineStr">
        <is>
          <t>Not determined from abstract</t>
        </is>
      </c>
      <c r="AB1688" t="inlineStr">
        <is>
          <t>Not assessed (not included)</t>
        </is>
      </c>
      <c r="AC1688" t="inlineStr">
        <is>
          <t>Not assessed (not included)</t>
        </is>
      </c>
      <c r="AD1688" t="inlineStr">
        <is>
          <t>Pereira-Sanchez, V; Castellanos, FX</t>
        </is>
      </c>
      <c r="AF1688" t="inlineStr">
        <is>
          <t>Unknown - Verify via DOI</t>
        </is>
      </c>
      <c r="AH1688" t="inlineStr">
        <is>
          <t>Not assessed</t>
        </is>
      </c>
      <c r="AI1688" t="inlineStr">
        <is>
          <t>Not reported</t>
        </is>
      </c>
      <c r="AJ1688" t="inlineStr">
        <is>
          <t>Not reported</t>
        </is>
      </c>
      <c r="AK1688" t="inlineStr">
        <is>
          <t>Not reported</t>
        </is>
      </c>
      <c r="AL1688" t="inlineStr">
        <is>
          <t>Not reported</t>
        </is>
      </c>
      <c r="AM1688" t="inlineStr">
        <is>
          <t>Not reported</t>
        </is>
      </c>
      <c r="AN1688" t="inlineStr">
        <is>
          <t>Not reported</t>
        </is>
      </c>
      <c r="AO1688" t="inlineStr">
        <is>
          <t>Not reviewed</t>
        </is>
      </c>
      <c r="AP1688" t="inlineStr">
        <is>
          <t>Not reported</t>
        </is>
      </c>
      <c r="AQ1688" t="inlineStr">
        <is>
          <t>Not reported</t>
        </is>
      </c>
      <c r="AR1688" t="inlineStr">
        <is>
          <t>Not reported</t>
        </is>
      </c>
      <c r="AS1688" t="inlineStr">
        <is>
          <t>See abstract</t>
        </is>
      </c>
      <c r="AT1688" t="inlineStr">
        <is>
          <t>Not reviewed</t>
        </is>
      </c>
      <c r="AU1688" t="inlineStr">
        <is>
          <t>Not reviewed</t>
        </is>
      </c>
      <c r="AV1688" t="inlineStr">
        <is>
          <t>Not reviewed</t>
        </is>
      </c>
      <c r="AW1688" t="inlineStr">
        <is>
          <t>Not reviewed</t>
        </is>
      </c>
      <c r="AX1688" t="inlineStr">
        <is>
          <t>Not reported</t>
        </is>
      </c>
      <c r="AY1688" t="inlineStr">
        <is>
          <t>Not reported</t>
        </is>
      </c>
      <c r="AZ1688" t="inlineStr">
        <is>
          <t>Not reported</t>
        </is>
      </c>
      <c r="BA1688" t="inlineStr">
        <is>
          <t>Not reported</t>
        </is>
      </c>
      <c r="BB1688" t="inlineStr">
        <is>
          <t>Not reported</t>
        </is>
      </c>
      <c r="BC1688" t="inlineStr">
        <is>
          <t>Not reported</t>
        </is>
      </c>
      <c r="BD1688" t="inlineStr">
        <is>
          <t>Not reported</t>
        </is>
      </c>
      <c r="BE1688" t="inlineStr">
        <is>
          <t>Not reported</t>
        </is>
      </c>
      <c r="BF1688" t="inlineStr">
        <is>
          <t>Not reported</t>
        </is>
      </c>
      <c r="BG1688" t="inlineStr">
        <is>
          <t>Not reviewed (not included)</t>
        </is>
      </c>
      <c r="BH1688" t="inlineStr">
        <is>
          <t>N/A</t>
        </is>
      </c>
      <c r="BI1688" t="inlineStr">
        <is>
          <t>Not reviewed</t>
        </is>
      </c>
      <c r="BJ1688" t="inlineStr">
        <is>
          <t>Not reviewed</t>
        </is>
      </c>
      <c r="BK1688" t="inlineStr">
        <is>
          <t>Not reviewed</t>
        </is>
      </c>
      <c r="BL1688" t="inlineStr">
        <is>
          <t>Not reviewed</t>
        </is>
      </c>
      <c r="BM1688" t="inlineStr">
        <is>
          <t>Not reviewed (not included)</t>
        </is>
      </c>
      <c r="BN1688" t="inlineStr">
        <is>
          <t>No AI/ML Methods - E1-No AI/ML/DL: Abstract and title do not describe application of AI, ML, or DL methods</t>
        </is>
      </c>
      <c r="BO1688" t="inlineStr">
        <is>
          <t>Abstract-level screening only</t>
        </is>
      </c>
      <c r="BP1688" t="inlineStr">
        <is>
          <t>Not reported</t>
        </is>
      </c>
    </row>
    <row r="1689">
      <c r="A1689" t="inlineStr">
        <is>
          <t>Supporting Disabilities Using Artificial Intelligence and the Internet of Things: Research Issues and Future Directions</t>
        </is>
      </c>
      <c r="B1689" t="n">
        <v>2025</v>
      </c>
      <c r="C1689" t="inlineStr">
        <is>
          <t>Not checked</t>
        </is>
      </c>
      <c r="D1689" t="inlineStr">
        <is>
          <t>Not checked</t>
        </is>
      </c>
      <c r="E1689" t="inlineStr">
        <is>
          <t>10.3390/DISABILITIES6010003</t>
        </is>
      </c>
      <c r="F1689" t="inlineStr">
        <is>
          <t>Adaptive technologies have become more sophisticated with Artificial Intelligence (AI) and the Internet of Things (IoT), providing world-changing solutions to help people living with disabilities live better lives. In this article, we discuss the potential of AI and IoT to address issues related to Down Syndrome (DS), Autism Spectrum Disorder (ASD), Mobility Impairment (MI), Hearing Impairment (HI), Attention-Deficit/Hyperactivity Disorder (ADHD), and Visual Impairment (VI). In addition, we propose an analytical framework for evaluating AI and IoT disability assistance prototypes. The framework consists of three different layers: Disability Monitoring, Disability Analysis, and Disability Assistance layers. In each layer, a set of dimensions are identified (e.g., technology, data, security, customization, and response time) and used as criteria to evaluate the research prototypes. Moreover, we evaluate 30 representative AI and IoT disability assistance research prototypes published from 2020 to 2024. The evaluation offers valuable insights into the new strategies, technologies, and approaches that will define AI and IoT disability support in the future. While these technologies have promise in enabling access, autonomy, and interfacing, there remain major open research issues such as data privacy, security, cost, scalability, and real-time response. Furthermore, we discuss future research directions to tackle these issues and allow the people with disabilities community to enhance their quality of life and be more independent.</t>
        </is>
      </c>
      <c r="G1689" t="inlineStr">
        <is>
          <t>Unimodal</t>
        </is>
      </c>
      <c r="H1689" t="inlineStr">
        <is>
          <t>See abstract</t>
        </is>
      </c>
      <c r="I1689" t="inlineStr">
        <is>
          <t>See abstract</t>
        </is>
      </c>
      <c r="J1689" t="inlineStr">
        <is>
          <t>See abstract (AI/ML)</t>
        </is>
      </c>
      <c r="K1689" t="inlineStr">
        <is>
          <t>See abstract</t>
        </is>
      </c>
      <c r="M1689" t="inlineStr">
        <is>
          <t>See abstract</t>
        </is>
      </c>
      <c r="N1689" t="inlineStr">
        <is>
          <t>See abstract</t>
        </is>
      </c>
      <c r="O1689" t="inlineStr">
        <is>
          <t>Not verified from abstract</t>
        </is>
      </c>
      <c r="P1689" t="inlineStr">
        <is>
          <t>See abstract</t>
        </is>
      </c>
      <c r="Q1689" t="inlineStr">
        <is>
          <t>See abstract</t>
        </is>
      </c>
      <c r="R1689" t="inlineStr">
        <is>
          <t>Not reviewed (not included)</t>
        </is>
      </c>
      <c r="S1689" t="inlineStr">
        <is>
          <t>Not reviewed (not included)</t>
        </is>
      </c>
      <c r="T1689" t="inlineStr">
        <is>
          <t>Abstract screening only. Not Selected for Final 95 (Pending Full Text Review)</t>
        </is>
      </c>
      <c r="U1689" t="inlineStr">
        <is>
          <t>EXCLUDE</t>
        </is>
      </c>
      <c r="V168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89" t="inlineStr">
        <is>
          <t>Excluded: Other Criterion</t>
        </is>
      </c>
      <c r="X1689" t="inlineStr">
        <is>
          <t>Not assessed from abstract</t>
        </is>
      </c>
      <c r="Y1689">
        <f>HYPERLINK("https%3A%2F%2Fwww.webofscience.com%2Fwos%2Fwoscc%2Ffull-record%2FWOS:001701427100001","View Full Record in Web of Science")</f>
        <v/>
      </c>
      <c r="Z1689" t="inlineStr">
        <is>
          <t>Not determined from abstract</t>
        </is>
      </c>
      <c r="AB1689" t="inlineStr">
        <is>
          <t>Not assessed (not included)</t>
        </is>
      </c>
      <c r="AC1689" t="inlineStr">
        <is>
          <t>Not assessed (not included)</t>
        </is>
      </c>
      <c r="AD1689" t="inlineStr">
        <is>
          <t>Noor, A; Almukhalfi, H; Atlam, E; Noor, TH</t>
        </is>
      </c>
      <c r="AF1689" t="inlineStr">
        <is>
          <t>Gold OA (MDPI)</t>
        </is>
      </c>
      <c r="AH1689" t="inlineStr">
        <is>
          <t>Not assessed</t>
        </is>
      </c>
      <c r="AI1689" t="inlineStr">
        <is>
          <t>Not reported</t>
        </is>
      </c>
      <c r="AJ1689" t="inlineStr">
        <is>
          <t>Not reported</t>
        </is>
      </c>
      <c r="AK1689" t="inlineStr">
        <is>
          <t>Not reported</t>
        </is>
      </c>
      <c r="AL1689" t="inlineStr">
        <is>
          <t>Not reported</t>
        </is>
      </c>
      <c r="AM1689" t="inlineStr">
        <is>
          <t>Not reported</t>
        </is>
      </c>
      <c r="AN1689" t="inlineStr">
        <is>
          <t>Not reported</t>
        </is>
      </c>
      <c r="AO1689" t="inlineStr">
        <is>
          <t>Not reviewed</t>
        </is>
      </c>
      <c r="AP1689" t="inlineStr">
        <is>
          <t>Not reported</t>
        </is>
      </c>
      <c r="AQ1689" t="inlineStr">
        <is>
          <t>Not reported</t>
        </is>
      </c>
      <c r="AR1689" t="inlineStr">
        <is>
          <t>Not reported</t>
        </is>
      </c>
      <c r="AS1689" t="inlineStr">
        <is>
          <t>See abstract</t>
        </is>
      </c>
      <c r="AT1689" t="inlineStr">
        <is>
          <t>Not reviewed</t>
        </is>
      </c>
      <c r="AU1689" t="inlineStr">
        <is>
          <t>Not reviewed</t>
        </is>
      </c>
      <c r="AV1689" t="inlineStr">
        <is>
          <t>Not reviewed</t>
        </is>
      </c>
      <c r="AW1689" t="inlineStr">
        <is>
          <t>Not reviewed</t>
        </is>
      </c>
      <c r="AX1689" t="inlineStr">
        <is>
          <t>Not reported</t>
        </is>
      </c>
      <c r="AY1689" t="inlineStr">
        <is>
          <t>Not reported</t>
        </is>
      </c>
      <c r="AZ1689" t="inlineStr">
        <is>
          <t>Not reported</t>
        </is>
      </c>
      <c r="BA1689" t="inlineStr">
        <is>
          <t>Not reported</t>
        </is>
      </c>
      <c r="BB1689" t="inlineStr">
        <is>
          <t>Not reported</t>
        </is>
      </c>
      <c r="BC1689" t="inlineStr">
        <is>
          <t>Not reported</t>
        </is>
      </c>
      <c r="BD1689" t="inlineStr">
        <is>
          <t>Not reported</t>
        </is>
      </c>
      <c r="BE1689" t="inlineStr">
        <is>
          <t>Not reported</t>
        </is>
      </c>
      <c r="BF1689" t="inlineStr">
        <is>
          <t>Not reported</t>
        </is>
      </c>
      <c r="BG1689" t="inlineStr">
        <is>
          <t>Not reviewed (not included)</t>
        </is>
      </c>
      <c r="BH1689" t="inlineStr">
        <is>
          <t>N/A</t>
        </is>
      </c>
      <c r="BI1689" t="inlineStr">
        <is>
          <t>Not reviewed</t>
        </is>
      </c>
      <c r="BJ1689" t="inlineStr">
        <is>
          <t>Not reviewed</t>
        </is>
      </c>
      <c r="BK1689" t="inlineStr">
        <is>
          <t>Not reviewed</t>
        </is>
      </c>
      <c r="BL1689" t="inlineStr">
        <is>
          <t>Not reviewed</t>
        </is>
      </c>
      <c r="BM1689" t="inlineStr">
        <is>
          <t>Not reviewed (not included)</t>
        </is>
      </c>
      <c r="BN1689" t="inlineStr">
        <is>
          <t>Not Selected for Final 95 (Pending Full Text Review) - Candidate paper not selected for final 95: Passed abstract screening but not included in final selec</t>
        </is>
      </c>
      <c r="BO1689" t="inlineStr">
        <is>
          <t>Abstract-level screening only</t>
        </is>
      </c>
      <c r="BP1689" t="inlineStr">
        <is>
          <t>Not reported</t>
        </is>
      </c>
    </row>
    <row r="1690">
      <c r="A1690" t="inlineStr">
        <is>
          <t>Placebo Response and Its Predictors in Attention Deficit Hyperactivity Disorder: A Meta-Analysis and Comparison of Meta-Regression and MetaForest</t>
        </is>
      </c>
      <c r="B1690" t="n">
        <v>2022</v>
      </c>
      <c r="C1690" t="inlineStr">
        <is>
          <t>Not checked</t>
        </is>
      </c>
      <c r="D1690" t="inlineStr">
        <is>
          <t>Not checked</t>
        </is>
      </c>
      <c r="E1690" t="inlineStr">
        <is>
          <t>10.1093/IJNP/PYAB054</t>
        </is>
      </c>
      <c r="F1690" t="inlineStr">
        <is>
          <t>Background: High placebo response in attention deficit hyperactivity disorder (ADHD) can reduce medication-placebo differences, jeopardizing the development of new medicines. This research aims to (1) determine placebo response in ADHD, (2) compare the accuracy of meta-regression and MetaForest in predicting placebo response, and (3) determine the covariates associated with placebo response. Methods: A systematic review with meta-analysis of randomized, placebo-controlled clinical trial investigating pharmacological interventions for ADHD was performed. Placebo response was defined as the change from baseline in ADHD symptom severity assessed according to the 18-item, clinician-rated, DSM-based rating scale. The effect of study design-, intervention-, and patient-related covariates in predicting placebo response was studied by means of meta-regression and MetaForest. Results: Ninety-four studies including 6614 patients randomized to placebo were analyzed. Overall, placebo response was -8.9 points, representing a 23.1% reduction in the severity of ADHD symptoms. Cross-validated accuracy metrics for meta-regression were R-2 = 0.0012 and root mean squared error = 3.3219 for meta-regression and 0.0382 and 3.2599 for MetaForest. Placebo response among ADHD patients increased by 63% between 2001 and 2020 and was larger in the United States than in other regions of the world. Conclusions: Strong placebo response was found in ADHD patients. Both meta-regression and MetaForest showed poor performance in predicting placebo response. ADHD symptom improvement with placebo has markedly increased over the last 2 decades and is greater in the United States than the rest of the world.</t>
        </is>
      </c>
      <c r="G1690" t="inlineStr">
        <is>
          <t>Unimodal</t>
        </is>
      </c>
      <c r="H1690" t="inlineStr">
        <is>
          <t>See abstract</t>
        </is>
      </c>
      <c r="I1690" t="inlineStr">
        <is>
          <t>See abstract</t>
        </is>
      </c>
      <c r="J1690" t="inlineStr">
        <is>
          <t>See abstract (AI/ML)</t>
        </is>
      </c>
      <c r="K1690" t="inlineStr">
        <is>
          <t>See abstract</t>
        </is>
      </c>
      <c r="L1690" t="n">
        <v>6614</v>
      </c>
      <c r="M1690" t="inlineStr">
        <is>
          <t>See abstract</t>
        </is>
      </c>
      <c r="N1690" t="inlineStr">
        <is>
          <t>N≈6614; details in abstract</t>
        </is>
      </c>
      <c r="O1690" t="inlineStr">
        <is>
          <t>Extracted from abstract: N≈6614</t>
        </is>
      </c>
      <c r="P1690" t="inlineStr">
        <is>
          <t>See abstract</t>
        </is>
      </c>
      <c r="Q1690" t="inlineStr">
        <is>
          <t>See abstract</t>
        </is>
      </c>
      <c r="R1690" t="inlineStr">
        <is>
          <t>Not reviewed (not included)</t>
        </is>
      </c>
      <c r="S1690" t="inlineStr">
        <is>
          <t>Not reviewed (not included)</t>
        </is>
      </c>
      <c r="T1690" t="inlineStr">
        <is>
          <t>Abstract screening only. Not Primary Research</t>
        </is>
      </c>
      <c r="U1690" t="inlineStr">
        <is>
          <t>EXCLUDE</t>
        </is>
      </c>
      <c r="V1690" t="inlineStr">
        <is>
          <t>E6-Not Primary Research: Title/abstract indicates systematic review, meta-analysis, or review paper</t>
        </is>
      </c>
      <c r="W1690" t="inlineStr">
        <is>
          <t>Excluded: Not Primary Research</t>
        </is>
      </c>
      <c r="X1690" t="inlineStr">
        <is>
          <t>Not assessed from abstract</t>
        </is>
      </c>
      <c r="Y1690">
        <f>HYPERLINK("https%3A%2F%2Fwww.webofscience.com%2Fwos%2Fwoscc%2Ffull-record%2FWOS:000744102900003","View Full Record in Web of Science")</f>
        <v/>
      </c>
      <c r="Z1690" t="inlineStr">
        <is>
          <t>Not determined from abstract</t>
        </is>
      </c>
      <c r="AB1690" t="inlineStr">
        <is>
          <t>Not assessed (not included)</t>
        </is>
      </c>
      <c r="AC1690" t="inlineStr">
        <is>
          <t>Not assessed (not included)</t>
        </is>
      </c>
      <c r="AD1690" t="inlineStr">
        <is>
          <t>Castells, X; Saez, M; Barcheni, M; Cunill, R; Serrano, D; López, B; van Lissa, CJ</t>
        </is>
      </c>
      <c r="AF1690" t="inlineStr">
        <is>
          <t>Unknown - Verify via DOI</t>
        </is>
      </c>
      <c r="AH1690" t="inlineStr">
        <is>
          <t>Not assessed</t>
        </is>
      </c>
      <c r="AI1690" t="inlineStr">
        <is>
          <t>Not reported</t>
        </is>
      </c>
      <c r="AJ1690" t="inlineStr">
        <is>
          <t>Not reported</t>
        </is>
      </c>
      <c r="AK1690" t="inlineStr">
        <is>
          <t>Not reported</t>
        </is>
      </c>
      <c r="AL1690" t="inlineStr">
        <is>
          <t>Not reported</t>
        </is>
      </c>
      <c r="AM1690" t="inlineStr">
        <is>
          <t>Not reported</t>
        </is>
      </c>
      <c r="AN1690" t="inlineStr">
        <is>
          <t>Not reported</t>
        </is>
      </c>
      <c r="AO1690" t="inlineStr">
        <is>
          <t>Not reviewed</t>
        </is>
      </c>
      <c r="AP1690" t="inlineStr">
        <is>
          <t>Not reported</t>
        </is>
      </c>
      <c r="AQ1690" t="inlineStr">
        <is>
          <t>Not reported</t>
        </is>
      </c>
      <c r="AR1690" t="inlineStr">
        <is>
          <t>Not reported</t>
        </is>
      </c>
      <c r="AS1690" t="inlineStr">
        <is>
          <t>See abstract</t>
        </is>
      </c>
      <c r="AT1690" t="inlineStr">
        <is>
          <t>Not reviewed</t>
        </is>
      </c>
      <c r="AU1690" t="inlineStr">
        <is>
          <t>Not reviewed</t>
        </is>
      </c>
      <c r="AV1690" t="inlineStr">
        <is>
          <t>Not reviewed</t>
        </is>
      </c>
      <c r="AW1690" t="inlineStr">
        <is>
          <t>Not reviewed</t>
        </is>
      </c>
      <c r="AX1690" t="inlineStr">
        <is>
          <t>Not reported</t>
        </is>
      </c>
      <c r="AY1690" t="inlineStr">
        <is>
          <t>Not reported</t>
        </is>
      </c>
      <c r="AZ1690" t="inlineStr">
        <is>
          <t>Not reported</t>
        </is>
      </c>
      <c r="BA1690" t="inlineStr">
        <is>
          <t>Not reported</t>
        </is>
      </c>
      <c r="BB1690" t="inlineStr">
        <is>
          <t>Not reported</t>
        </is>
      </c>
      <c r="BC1690" t="inlineStr">
        <is>
          <t>Not reported</t>
        </is>
      </c>
      <c r="BD1690" t="inlineStr">
        <is>
          <t>Not reported</t>
        </is>
      </c>
      <c r="BE1690" t="inlineStr">
        <is>
          <t>Not reported</t>
        </is>
      </c>
      <c r="BF1690" t="inlineStr">
        <is>
          <t>Not reported</t>
        </is>
      </c>
      <c r="BG1690" t="inlineStr">
        <is>
          <t>Not reviewed (not included)</t>
        </is>
      </c>
      <c r="BH1690" t="inlineStr">
        <is>
          <t>N/A</t>
        </is>
      </c>
      <c r="BI1690" t="inlineStr">
        <is>
          <t>Not reviewed</t>
        </is>
      </c>
      <c r="BJ1690" t="inlineStr">
        <is>
          <t>Not reviewed</t>
        </is>
      </c>
      <c r="BK1690" t="inlineStr">
        <is>
          <t>Not reviewed</t>
        </is>
      </c>
      <c r="BL1690" t="inlineStr">
        <is>
          <t>Not reviewed</t>
        </is>
      </c>
      <c r="BM1690" t="inlineStr">
        <is>
          <t>Not reviewed (not included)</t>
        </is>
      </c>
      <c r="BN1690" t="inlineStr">
        <is>
          <t>Not Primary Research - E6-Not Primary Research: Title/abstract indicates systematic review, meta-analysis, or review paper</t>
        </is>
      </c>
      <c r="BO1690" t="inlineStr">
        <is>
          <t>Abstract-level screening only</t>
        </is>
      </c>
      <c r="BP1690" t="inlineStr">
        <is>
          <t>Not reported</t>
        </is>
      </c>
    </row>
    <row r="1691">
      <c r="A1691" t="inlineStr">
        <is>
          <t>Role of Deep Learning in Neurodevelopmental Disorders: A Narrative Review</t>
        </is>
      </c>
      <c r="B1691" t="n">
        <v>2025</v>
      </c>
      <c r="C1691" t="inlineStr">
        <is>
          <t>Not checked</t>
        </is>
      </c>
      <c r="D1691" t="inlineStr">
        <is>
          <t>Not checked</t>
        </is>
      </c>
      <c r="E1691" t="inlineStr">
        <is>
          <t>10.7860/JCDR/2025/80493.22050</t>
        </is>
      </c>
      <c r="F1691" t="inlineStr">
        <is>
          <t>The application of Deep Learning (DL) techniques in paediatric neuroimaging marks a significant milestone in the field. Using various DL methods, this study aims to provide a review of how these techniques can improve the diagnostic process for different neurodevelopmental conditions, including Attention Deficit Hyperactivity Disorder (ADHD) and Autism Spectrum Disorder (ASD). The subsequent discussion addresses the prominent DL approaches applicable to paediatric neuroimaging and describes the key datasets that serve as the foundation of scientific research in this area. Additionally, the study highlights the limitations and shortcomings of these techniques, along with potential directions for future research and opportunities for further development. The adoption of these advanced methods has the potential to significantly improve patient outcomes, enhance diagnostic accuracy, and advance our understanding of early brain development.</t>
        </is>
      </c>
      <c r="G1691" t="inlineStr">
        <is>
          <t>Unimodal</t>
        </is>
      </c>
      <c r="H1691" t="inlineStr">
        <is>
          <t>See abstract</t>
        </is>
      </c>
      <c r="I1691" t="inlineStr">
        <is>
          <t>See abstract</t>
        </is>
      </c>
      <c r="J1691" t="inlineStr">
        <is>
          <t>See abstract (AI/ML)</t>
        </is>
      </c>
      <c r="K1691" t="inlineStr">
        <is>
          <t>See abstract</t>
        </is>
      </c>
      <c r="M1691" t="inlineStr">
        <is>
          <t>See abstract</t>
        </is>
      </c>
      <c r="N1691" t="inlineStr">
        <is>
          <t>See abstract</t>
        </is>
      </c>
      <c r="O1691" t="inlineStr">
        <is>
          <t>Not verified from abstract</t>
        </is>
      </c>
      <c r="P1691" t="inlineStr">
        <is>
          <t>See abstract</t>
        </is>
      </c>
      <c r="Q1691" t="inlineStr">
        <is>
          <t>See abstract</t>
        </is>
      </c>
      <c r="R1691" t="inlineStr">
        <is>
          <t>Not reviewed (not included)</t>
        </is>
      </c>
      <c r="S1691" t="inlineStr">
        <is>
          <t>Not reviewed (not included)</t>
        </is>
      </c>
      <c r="T1691" t="inlineStr">
        <is>
          <t>Abstract screening only. Not Primary Research</t>
        </is>
      </c>
      <c r="U1691" t="inlineStr">
        <is>
          <t>EXCLUDE</t>
        </is>
      </c>
      <c r="V1691" t="inlineStr">
        <is>
          <t>E6-Not Primary Research: Title/abstract indicates systematic review, meta-analysis, or review paper</t>
        </is>
      </c>
      <c r="W1691" t="inlineStr">
        <is>
          <t>Excluded: Not Primary Research</t>
        </is>
      </c>
      <c r="X1691" t="inlineStr">
        <is>
          <t>Not assessed from abstract</t>
        </is>
      </c>
      <c r="Y1691">
        <f>HYPERLINK("https%3A%2F%2Fwww.webofscience.com%2Fwos%2Fwoscc%2Ffull-record%2FWOS:001605470400010","View Full Record in Web of Science")</f>
        <v/>
      </c>
      <c r="Z1691" t="inlineStr">
        <is>
          <t>Not determined from abstract</t>
        </is>
      </c>
      <c r="AB1691" t="inlineStr">
        <is>
          <t>Not assessed (not included)</t>
        </is>
      </c>
      <c r="AC1691" t="inlineStr">
        <is>
          <t>Not assessed (not included)</t>
        </is>
      </c>
      <c r="AD1691" t="inlineStr">
        <is>
          <t>Chacko, NA; Veedu, NP; Panayan, A; Chodankar, SS</t>
        </is>
      </c>
      <c r="AF1691" t="inlineStr">
        <is>
          <t>Unknown - Verify via DOI</t>
        </is>
      </c>
      <c r="AH1691" t="inlineStr">
        <is>
          <t>Not assessed</t>
        </is>
      </c>
      <c r="AI1691" t="inlineStr">
        <is>
          <t>Not reported</t>
        </is>
      </c>
      <c r="AJ1691" t="inlineStr">
        <is>
          <t>Not reported</t>
        </is>
      </c>
      <c r="AK1691" t="inlineStr">
        <is>
          <t>Not reported</t>
        </is>
      </c>
      <c r="AL1691" t="inlineStr">
        <is>
          <t>Not reported</t>
        </is>
      </c>
      <c r="AM1691" t="inlineStr">
        <is>
          <t>Not reported</t>
        </is>
      </c>
      <c r="AN1691" t="inlineStr">
        <is>
          <t>Not reported</t>
        </is>
      </c>
      <c r="AO1691" t="inlineStr">
        <is>
          <t>Not reviewed</t>
        </is>
      </c>
      <c r="AP1691" t="inlineStr">
        <is>
          <t>Not reported</t>
        </is>
      </c>
      <c r="AQ1691" t="inlineStr">
        <is>
          <t>Not reported</t>
        </is>
      </c>
      <c r="AR1691" t="inlineStr">
        <is>
          <t>Not reported</t>
        </is>
      </c>
      <c r="AS1691" t="inlineStr">
        <is>
          <t>See abstract</t>
        </is>
      </c>
      <c r="AT1691" t="inlineStr">
        <is>
          <t>Not reviewed</t>
        </is>
      </c>
      <c r="AU1691" t="inlineStr">
        <is>
          <t>Not reviewed</t>
        </is>
      </c>
      <c r="AV1691" t="inlineStr">
        <is>
          <t>Not reviewed</t>
        </is>
      </c>
      <c r="AW1691" t="inlineStr">
        <is>
          <t>Not reviewed</t>
        </is>
      </c>
      <c r="AX1691" t="inlineStr">
        <is>
          <t>Not reported</t>
        </is>
      </c>
      <c r="AY1691" t="inlineStr">
        <is>
          <t>Not reported</t>
        </is>
      </c>
      <c r="AZ1691" t="inlineStr">
        <is>
          <t>Not reported</t>
        </is>
      </c>
      <c r="BA1691" t="inlineStr">
        <is>
          <t>Not reported</t>
        </is>
      </c>
      <c r="BB1691" t="inlineStr">
        <is>
          <t>Not reported</t>
        </is>
      </c>
      <c r="BC1691" t="inlineStr">
        <is>
          <t>Not reported</t>
        </is>
      </c>
      <c r="BD1691" t="inlineStr">
        <is>
          <t>Not reported</t>
        </is>
      </c>
      <c r="BE1691" t="inlineStr">
        <is>
          <t>Not reported</t>
        </is>
      </c>
      <c r="BF1691" t="inlineStr">
        <is>
          <t>Not reported</t>
        </is>
      </c>
      <c r="BG1691" t="inlineStr">
        <is>
          <t>Not reviewed (not included)</t>
        </is>
      </c>
      <c r="BH1691" t="inlineStr">
        <is>
          <t>N/A</t>
        </is>
      </c>
      <c r="BI1691" t="inlineStr">
        <is>
          <t>Not reviewed</t>
        </is>
      </c>
      <c r="BJ1691" t="inlineStr">
        <is>
          <t>Not reviewed</t>
        </is>
      </c>
      <c r="BK1691" t="inlineStr">
        <is>
          <t>Not reviewed</t>
        </is>
      </c>
      <c r="BL1691" t="inlineStr">
        <is>
          <t>Not reviewed</t>
        </is>
      </c>
      <c r="BM1691" t="inlineStr">
        <is>
          <t>Not reviewed (not included)</t>
        </is>
      </c>
      <c r="BN1691" t="inlineStr">
        <is>
          <t>Not Primary Research - E6-Not Primary Research: Title/abstract indicates systematic review, meta-analysis, or review paper</t>
        </is>
      </c>
      <c r="BO1691" t="inlineStr">
        <is>
          <t>Abstract-level screening only</t>
        </is>
      </c>
      <c r="BP1691" t="inlineStr">
        <is>
          <t>Not reported</t>
        </is>
      </c>
    </row>
    <row r="1692">
      <c r="A1692" t="inlineStr">
        <is>
          <t>Surface-based shared and distinct resting functional connectivity in attention-deficit hyperactivity disorder and autism spectrum disorder</t>
        </is>
      </c>
      <c r="B1692" t="n">
        <v>2019</v>
      </c>
      <c r="C1692" t="inlineStr">
        <is>
          <t>Not checked</t>
        </is>
      </c>
      <c r="D1692" t="inlineStr">
        <is>
          <t>Not checked</t>
        </is>
      </c>
      <c r="E1692" t="inlineStr">
        <is>
          <t>10.1192/BJP.2018.248</t>
        </is>
      </c>
      <c r="F1692" t="inlineStr">
        <is>
          <t>Background Both attention-deficit hyperactivity disorder (ADHD) and autism spectrum disorder (ASD) are neurodevelopmental disorders with a high prevalence. They are often comorbid and both exhibit abnormalities in sustained attention, yet common and distinct neural patterns of ASD and ADHD remain unidentified. Aims To investigate shared and distinct functional connectivity patterns in a relatively large sample of boys (7- to 15-year-olds) with ADHD, ASD and typical development matched by age, gender and IQ. Method We applied machine learning techniques to investigate patterns of surface-based brain resting-state connectivity in 86 boys with ASD, 83 boys with ADHD and 125 boys with typical development. Results We observed increased functional connectivity within the limbic and somatomotor networks in boys with ASD compared with boys with typical development. We also observed increased functional connectivity within the limbic, visual, default mode, somatomotor, dorsal attention, frontoparietal and ventral attention networks in boys with ADHD compared with boys with ASD. In addition, using a machine learning approach, we were able to discriminate typical development from ASD, typical development from ADHD and ASD from ADHD with accuracy rates of 76.3%, 84.1%, and 79.3%, respectively. Conclusions Our results may shed new light on the underlying mechanisms of ASD and ADHD and facilitate the development of new diagnostic methods for these disorders.</t>
        </is>
      </c>
      <c r="G1692" t="inlineStr">
        <is>
          <t>Unimodal</t>
        </is>
      </c>
      <c r="H1692" t="inlineStr">
        <is>
          <t>See abstract</t>
        </is>
      </c>
      <c r="I1692" t="inlineStr">
        <is>
          <t>See abstract</t>
        </is>
      </c>
      <c r="J1692" t="inlineStr">
        <is>
          <t>See abstract (AI/ML)</t>
        </is>
      </c>
      <c r="K1692" t="inlineStr">
        <is>
          <t>See abstract</t>
        </is>
      </c>
      <c r="M1692" t="inlineStr">
        <is>
          <t>See abstract</t>
        </is>
      </c>
      <c r="N1692" t="inlineStr">
        <is>
          <t>See abstract</t>
        </is>
      </c>
      <c r="O1692" t="inlineStr">
        <is>
          <t>Not verified from abstract</t>
        </is>
      </c>
      <c r="P1692" t="inlineStr">
        <is>
          <t>See abstract</t>
        </is>
      </c>
      <c r="Q1692" t="inlineStr">
        <is>
          <t>See abstract</t>
        </is>
      </c>
      <c r="R1692" t="inlineStr">
        <is>
          <t>Not reviewed (not included)</t>
        </is>
      </c>
      <c r="S1692" t="inlineStr">
        <is>
          <t>Not reviewed (not included)</t>
        </is>
      </c>
      <c r="T1692" t="inlineStr">
        <is>
          <t>Abstract screening only. Not Selected for Final 95 (Pending Full Text Review)</t>
        </is>
      </c>
      <c r="U1692" t="inlineStr">
        <is>
          <t>EXCLUDE</t>
        </is>
      </c>
      <c r="V169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92" t="inlineStr">
        <is>
          <t>Excluded: Other Criterion</t>
        </is>
      </c>
      <c r="X1692" t="inlineStr">
        <is>
          <t>Not assessed from abstract</t>
        </is>
      </c>
      <c r="Y1692">
        <f>HYPERLINK("https%3A%2F%2Fwww.webofscience.com%2Fwos%2Fwoscc%2Ffull-record%2FWOS:000471749700005","View Full Record in Web of Science")</f>
        <v/>
      </c>
      <c r="Z1692" t="inlineStr">
        <is>
          <t>Not determined from abstract</t>
        </is>
      </c>
      <c r="AB1692" t="inlineStr">
        <is>
          <t>Not assessed (not included)</t>
        </is>
      </c>
      <c r="AC1692" t="inlineStr">
        <is>
          <t>Not assessed (not included)</t>
        </is>
      </c>
      <c r="AD1692" t="inlineStr">
        <is>
          <t>Jung, MY; Tu, YH; Park, J; Jorgenson, K; Lang, C; Song, WW; Kong, J</t>
        </is>
      </c>
      <c r="AF1692" t="inlineStr">
        <is>
          <t>Unknown - Verify via DOI</t>
        </is>
      </c>
      <c r="AH1692" t="inlineStr">
        <is>
          <t>Not assessed</t>
        </is>
      </c>
      <c r="AI1692" t="inlineStr">
        <is>
          <t>Not reported</t>
        </is>
      </c>
      <c r="AJ1692" t="inlineStr">
        <is>
          <t>Not reported</t>
        </is>
      </c>
      <c r="AK1692" t="inlineStr">
        <is>
          <t>Not reported</t>
        </is>
      </c>
      <c r="AL1692" t="inlineStr">
        <is>
          <t>Not reported</t>
        </is>
      </c>
      <c r="AM1692" t="inlineStr">
        <is>
          <t>Not reported</t>
        </is>
      </c>
      <c r="AN1692" t="inlineStr">
        <is>
          <t>Not reported</t>
        </is>
      </c>
      <c r="AO1692" t="inlineStr">
        <is>
          <t>Not reviewed</t>
        </is>
      </c>
      <c r="AP1692" t="inlineStr">
        <is>
          <t>Not reported</t>
        </is>
      </c>
      <c r="AQ1692" t="inlineStr">
        <is>
          <t>Not reported</t>
        </is>
      </c>
      <c r="AR1692" t="inlineStr">
        <is>
          <t>Not reported</t>
        </is>
      </c>
      <c r="AS1692" t="inlineStr">
        <is>
          <t>See abstract</t>
        </is>
      </c>
      <c r="AT1692" t="inlineStr">
        <is>
          <t>Not reviewed</t>
        </is>
      </c>
      <c r="AU1692" t="inlineStr">
        <is>
          <t>Not reviewed</t>
        </is>
      </c>
      <c r="AV1692" t="inlineStr">
        <is>
          <t>Not reviewed</t>
        </is>
      </c>
      <c r="AW1692" t="inlineStr">
        <is>
          <t>Not reviewed</t>
        </is>
      </c>
      <c r="AX1692" t="inlineStr">
        <is>
          <t>Not reported</t>
        </is>
      </c>
      <c r="AY1692" t="inlineStr">
        <is>
          <t>Not reported</t>
        </is>
      </c>
      <c r="AZ1692" t="inlineStr">
        <is>
          <t>Not reported</t>
        </is>
      </c>
      <c r="BA1692" t="inlineStr">
        <is>
          <t>Not reported</t>
        </is>
      </c>
      <c r="BB1692" t="inlineStr">
        <is>
          <t>Not reported</t>
        </is>
      </c>
      <c r="BC1692" t="inlineStr">
        <is>
          <t>Not reported</t>
        </is>
      </c>
      <c r="BD1692" t="inlineStr">
        <is>
          <t>Not reported</t>
        </is>
      </c>
      <c r="BE1692" t="inlineStr">
        <is>
          <t>Not reported</t>
        </is>
      </c>
      <c r="BF1692" t="inlineStr">
        <is>
          <t>Not reported</t>
        </is>
      </c>
      <c r="BG1692" t="inlineStr">
        <is>
          <t>Not reviewed (not included)</t>
        </is>
      </c>
      <c r="BH1692" t="inlineStr">
        <is>
          <t>N/A</t>
        </is>
      </c>
      <c r="BI1692" t="inlineStr">
        <is>
          <t>Not reviewed</t>
        </is>
      </c>
      <c r="BJ1692" t="inlineStr">
        <is>
          <t>Not reviewed</t>
        </is>
      </c>
      <c r="BK1692" t="inlineStr">
        <is>
          <t>Not reviewed</t>
        </is>
      </c>
      <c r="BL1692" t="inlineStr">
        <is>
          <t>Not reviewed</t>
        </is>
      </c>
      <c r="BM1692" t="inlineStr">
        <is>
          <t>Not reviewed (not included)</t>
        </is>
      </c>
      <c r="BN1692" t="inlineStr">
        <is>
          <t>Not Selected for Final 95 (Pending Full Text Review) - Candidate paper not selected for final 95: Passed abstract screening but not included in final selec</t>
        </is>
      </c>
      <c r="BO1692" t="inlineStr">
        <is>
          <t>Abstract-level screening only</t>
        </is>
      </c>
      <c r="BP1692" t="inlineStr">
        <is>
          <t>Not reported</t>
        </is>
      </c>
    </row>
    <row r="1693">
      <c r="A1693" t="inlineStr">
        <is>
          <t>Annual Research Review: Translational machine learning for child and adolescent psychiatry</t>
        </is>
      </c>
      <c r="B1693" t="n">
        <v>2022</v>
      </c>
      <c r="C1693" t="inlineStr">
        <is>
          <t>Not checked</t>
        </is>
      </c>
      <c r="D1693" t="inlineStr">
        <is>
          <t>Not checked</t>
        </is>
      </c>
      <c r="E1693" t="inlineStr">
        <is>
          <t>10.1111/JCPP.13545</t>
        </is>
      </c>
      <c r="F1693" t="inlineStr">
        <is>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is>
      </c>
      <c r="G1693" t="inlineStr">
        <is>
          <t>Unimodal</t>
        </is>
      </c>
      <c r="H1693" t="inlineStr">
        <is>
          <t>See abstract</t>
        </is>
      </c>
      <c r="I1693" t="inlineStr">
        <is>
          <t>See abstract</t>
        </is>
      </c>
      <c r="J1693" t="inlineStr">
        <is>
          <t>See abstract (AI/ML)</t>
        </is>
      </c>
      <c r="K1693" t="inlineStr">
        <is>
          <t>See abstract</t>
        </is>
      </c>
      <c r="M1693" t="inlineStr">
        <is>
          <t>See abstract</t>
        </is>
      </c>
      <c r="N1693" t="inlineStr">
        <is>
          <t>See abstract</t>
        </is>
      </c>
      <c r="O1693" t="inlineStr">
        <is>
          <t>Not verified from abstract</t>
        </is>
      </c>
      <c r="P1693" t="inlineStr">
        <is>
          <t>See abstract</t>
        </is>
      </c>
      <c r="Q1693" t="inlineStr">
        <is>
          <t>See abstract</t>
        </is>
      </c>
      <c r="R1693" t="inlineStr">
        <is>
          <t>Not reviewed (not included)</t>
        </is>
      </c>
      <c r="S1693" t="inlineStr">
        <is>
          <t>Not reviewed (not included)</t>
        </is>
      </c>
      <c r="T1693" t="inlineStr">
        <is>
          <t>Abstract screening only. Non-ADHD Focused</t>
        </is>
      </c>
      <c r="U1693" t="inlineStr">
        <is>
          <t>EXCLUDE</t>
        </is>
      </c>
      <c r="V1693" t="inlineStr">
        <is>
          <t>E2-Not ADHD focused: Neither title nor abstract mentions ADHD or attention-deficit/hyperactivity</t>
        </is>
      </c>
      <c r="W1693" t="inlineStr">
        <is>
          <t>Excluded: Not ADHD Focused</t>
        </is>
      </c>
      <c r="X1693" t="inlineStr">
        <is>
          <t>Not assessed from abstract</t>
        </is>
      </c>
      <c r="Y1693">
        <f>HYPERLINK("https%3A%2F%2Fwww.webofscience.com%2Fwos%2Fwoscc%2Ffull-record%2FWOS:000743334500001","View Full Record in Web of Science")</f>
        <v/>
      </c>
      <c r="Z1693" t="inlineStr">
        <is>
          <t>Not determined from abstract</t>
        </is>
      </c>
      <c r="AB1693" t="inlineStr">
        <is>
          <t>Not assessed (not included)</t>
        </is>
      </c>
      <c r="AC1693" t="inlineStr">
        <is>
          <t>Not assessed (not included)</t>
        </is>
      </c>
      <c r="AD1693" t="inlineStr">
        <is>
          <t>Dwyer, D; Koutsouleris, N</t>
        </is>
      </c>
      <c r="AF1693" t="inlineStr">
        <is>
          <t>Unknown - Verify via DOI</t>
        </is>
      </c>
      <c r="AH1693" t="inlineStr">
        <is>
          <t>Not assessed</t>
        </is>
      </c>
      <c r="AI1693" t="inlineStr">
        <is>
          <t>Not reported</t>
        </is>
      </c>
      <c r="AJ1693" t="inlineStr">
        <is>
          <t>Not reported</t>
        </is>
      </c>
      <c r="AK1693" t="inlineStr">
        <is>
          <t>Not reported</t>
        </is>
      </c>
      <c r="AL1693" t="inlineStr">
        <is>
          <t>Not reported</t>
        </is>
      </c>
      <c r="AM1693" t="inlineStr">
        <is>
          <t>Not reported</t>
        </is>
      </c>
      <c r="AN1693" t="inlineStr">
        <is>
          <t>Not reported</t>
        </is>
      </c>
      <c r="AO1693" t="inlineStr">
        <is>
          <t>Not reviewed</t>
        </is>
      </c>
      <c r="AP1693" t="inlineStr">
        <is>
          <t>Not reported</t>
        </is>
      </c>
      <c r="AQ1693" t="inlineStr">
        <is>
          <t>Not reported</t>
        </is>
      </c>
      <c r="AR1693" t="inlineStr">
        <is>
          <t>Not reported</t>
        </is>
      </c>
      <c r="AS1693" t="inlineStr">
        <is>
          <t>See abstract</t>
        </is>
      </c>
      <c r="AT1693" t="inlineStr">
        <is>
          <t>Not reviewed</t>
        </is>
      </c>
      <c r="AU1693" t="inlineStr">
        <is>
          <t>Not reviewed</t>
        </is>
      </c>
      <c r="AV1693" t="inlineStr">
        <is>
          <t>Not reviewed</t>
        </is>
      </c>
      <c r="AW1693" t="inlineStr">
        <is>
          <t>Not reviewed</t>
        </is>
      </c>
      <c r="AX1693" t="inlineStr">
        <is>
          <t>Not reported</t>
        </is>
      </c>
      <c r="AY1693" t="inlineStr">
        <is>
          <t>Not reported</t>
        </is>
      </c>
      <c r="AZ1693" t="inlineStr">
        <is>
          <t>Not reported</t>
        </is>
      </c>
      <c r="BA1693" t="inlineStr">
        <is>
          <t>Not reported</t>
        </is>
      </c>
      <c r="BB1693" t="inlineStr">
        <is>
          <t>Not reported</t>
        </is>
      </c>
      <c r="BC1693" t="inlineStr">
        <is>
          <t>Not reported</t>
        </is>
      </c>
      <c r="BD1693" t="inlineStr">
        <is>
          <t>Not reported</t>
        </is>
      </c>
      <c r="BE1693" t="inlineStr">
        <is>
          <t>Not reported</t>
        </is>
      </c>
      <c r="BF1693" t="inlineStr">
        <is>
          <t>Not reported</t>
        </is>
      </c>
      <c r="BG1693" t="inlineStr">
        <is>
          <t>Not reviewed (not included)</t>
        </is>
      </c>
      <c r="BH1693" t="inlineStr">
        <is>
          <t>N/A</t>
        </is>
      </c>
      <c r="BI1693" t="inlineStr">
        <is>
          <t>Not reviewed</t>
        </is>
      </c>
      <c r="BJ1693" t="inlineStr">
        <is>
          <t>Not reviewed</t>
        </is>
      </c>
      <c r="BK1693" t="inlineStr">
        <is>
          <t>Not reviewed</t>
        </is>
      </c>
      <c r="BL1693" t="inlineStr">
        <is>
          <t>Not reviewed</t>
        </is>
      </c>
      <c r="BM1693" t="inlineStr">
        <is>
          <t>Not reviewed (not included)</t>
        </is>
      </c>
      <c r="BN1693" t="inlineStr">
        <is>
          <t>Non-ADHD Focused - E2-Not ADHD focused: Neither title nor abstract mentions ADHD or attention-deficit/hyperactivity</t>
        </is>
      </c>
      <c r="BO1693" t="inlineStr">
        <is>
          <t>Abstract-level screening only</t>
        </is>
      </c>
      <c r="BP1693" t="inlineStr">
        <is>
          <t>Not reported</t>
        </is>
      </c>
    </row>
    <row r="1694">
      <c r="A1694" t="inlineStr">
        <is>
          <t>Systematic bibliometric and visualized analysis of research hotspots and trends in attention-deficit hyperactivity disorder neuroimaging</t>
        </is>
      </c>
      <c r="B1694" t="n">
        <v>2023</v>
      </c>
      <c r="C1694" t="inlineStr">
        <is>
          <t>Not checked</t>
        </is>
      </c>
      <c r="D1694" t="inlineStr">
        <is>
          <t>Not checked</t>
        </is>
      </c>
      <c r="E1694" t="inlineStr">
        <is>
          <t>10.3389/FNINS.2023.1098526</t>
        </is>
      </c>
      <c r="F1694" t="inlineStr">
        <is>
          <t>IntroductionThis study focused on the research hotspots and development trends of the neuroimaging of attention deficit hyperactivity disorder (ADHD) in the past thirty years. MethodsThe Web of Science database was searched for articles about ADHD neuroimaging from January 1992 to September 2022. CiteSpace was used to analyze the co-occurrence of keywords in literature, partnerships between authors, institutions, and countries, the sudden occurrence of keywords, clustering of keywords over time, and analysis of references, cited authors, and cited journals. Results2,621 articles were included. More and more articles have been published every year in the last years. These articles mainly come from 435 institutions and 65 countries/regions led by the United States. King's College London had the highest number of publications. The study identified 634 authors, among which Buitelaar, J. K. published the largest number of articles and Castellanos, F. X. was co-cited most often. The most productive and cited journal was Biological psychiatry. In recent years, burst keywords were resting-state fMRI, machine learning, functional connectivity, and networks. And a timeline chart of the cluster of keywords showed that children had the longest time span. ConclusionsIncreased attention has been paid to ADHD neuroimaging. This work might assist researchers to identify new insight on potential collaborators and cooperative institutions, hot topics, and research directions.</t>
        </is>
      </c>
      <c r="G1694" t="inlineStr">
        <is>
          <t>Unimodal</t>
        </is>
      </c>
      <c r="H1694" t="inlineStr">
        <is>
          <t>See abstract</t>
        </is>
      </c>
      <c r="I1694" t="inlineStr">
        <is>
          <t>See abstract</t>
        </is>
      </c>
      <c r="J1694" t="inlineStr">
        <is>
          <t>See abstract (AI/ML)</t>
        </is>
      </c>
      <c r="K1694" t="inlineStr">
        <is>
          <t>See abstract</t>
        </is>
      </c>
      <c r="M1694" t="inlineStr">
        <is>
          <t>See abstract</t>
        </is>
      </c>
      <c r="N1694" t="inlineStr">
        <is>
          <t>See abstract</t>
        </is>
      </c>
      <c r="O1694" t="inlineStr">
        <is>
          <t>Not verified from abstract</t>
        </is>
      </c>
      <c r="P1694" t="inlineStr">
        <is>
          <t>See abstract</t>
        </is>
      </c>
      <c r="Q1694" t="inlineStr">
        <is>
          <t>See abstract</t>
        </is>
      </c>
      <c r="R1694" t="inlineStr">
        <is>
          <t>Not reviewed (not included)</t>
        </is>
      </c>
      <c r="S1694" t="inlineStr">
        <is>
          <t>Not reviewed (not included)</t>
        </is>
      </c>
      <c r="T1694" t="inlineStr">
        <is>
          <t>Abstract screening only. Not Selected for Final 95 (Pending Full Text Review)</t>
        </is>
      </c>
      <c r="U1694" t="inlineStr">
        <is>
          <t>EXCLUDE</t>
        </is>
      </c>
      <c r="V169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94" t="inlineStr">
        <is>
          <t>Excluded: Other Criterion</t>
        </is>
      </c>
      <c r="X1694" t="inlineStr">
        <is>
          <t>Not assessed from abstract</t>
        </is>
      </c>
      <c r="Y1694">
        <f>HYPERLINK("https%3A%2F%2Fwww.webofscience.com%2Fwos%2Fwoscc%2Ffull-record%2FWOS:000965300000001","View Full Record in Web of Science")</f>
        <v/>
      </c>
      <c r="Z1694" t="inlineStr">
        <is>
          <t>Not determined from abstract</t>
        </is>
      </c>
      <c r="AB1694" t="inlineStr">
        <is>
          <t>Not assessed (not included)</t>
        </is>
      </c>
      <c r="AC1694" t="inlineStr">
        <is>
          <t>Not assessed (not included)</t>
        </is>
      </c>
      <c r="AD1694" t="inlineStr">
        <is>
          <t>Deng, HY; Huang, ZM; Li, ZY; Cao, L; He, YZ; Sun, N; Zeng, Y; Wu, JS</t>
        </is>
      </c>
      <c r="AF1694" t="inlineStr">
        <is>
          <t>Gold OA (Frontiers)</t>
        </is>
      </c>
      <c r="AH1694" t="inlineStr">
        <is>
          <t>Not assessed</t>
        </is>
      </c>
      <c r="AI1694" t="inlineStr">
        <is>
          <t>Not reported</t>
        </is>
      </c>
      <c r="AJ1694" t="inlineStr">
        <is>
          <t>Not reported</t>
        </is>
      </c>
      <c r="AK1694" t="inlineStr">
        <is>
          <t>Not reported</t>
        </is>
      </c>
      <c r="AL1694" t="inlineStr">
        <is>
          <t>Not reported</t>
        </is>
      </c>
      <c r="AM1694" t="inlineStr">
        <is>
          <t>Not reported</t>
        </is>
      </c>
      <c r="AN1694" t="inlineStr">
        <is>
          <t>Not reported</t>
        </is>
      </c>
      <c r="AO1694" t="inlineStr">
        <is>
          <t>Not reviewed</t>
        </is>
      </c>
      <c r="AP1694" t="inlineStr">
        <is>
          <t>Not reported</t>
        </is>
      </c>
      <c r="AQ1694" t="inlineStr">
        <is>
          <t>Not reported</t>
        </is>
      </c>
      <c r="AR1694" t="inlineStr">
        <is>
          <t>Not reported</t>
        </is>
      </c>
      <c r="AS1694" t="inlineStr">
        <is>
          <t>See abstract</t>
        </is>
      </c>
      <c r="AT1694" t="inlineStr">
        <is>
          <t>Not reviewed</t>
        </is>
      </c>
      <c r="AU1694" t="inlineStr">
        <is>
          <t>Not reviewed</t>
        </is>
      </c>
      <c r="AV1694" t="inlineStr">
        <is>
          <t>Not reviewed</t>
        </is>
      </c>
      <c r="AW1694" t="inlineStr">
        <is>
          <t>Not reviewed</t>
        </is>
      </c>
      <c r="AX1694" t="inlineStr">
        <is>
          <t>Not reported</t>
        </is>
      </c>
      <c r="AY1694" t="inlineStr">
        <is>
          <t>Not reported</t>
        </is>
      </c>
      <c r="AZ1694" t="inlineStr">
        <is>
          <t>Not reported</t>
        </is>
      </c>
      <c r="BA1694" t="inlineStr">
        <is>
          <t>Not reported</t>
        </is>
      </c>
      <c r="BB1694" t="inlineStr">
        <is>
          <t>Not reported</t>
        </is>
      </c>
      <c r="BC1694" t="inlineStr">
        <is>
          <t>Not reported</t>
        </is>
      </c>
      <c r="BD1694" t="inlineStr">
        <is>
          <t>Not reported</t>
        </is>
      </c>
      <c r="BE1694" t="inlineStr">
        <is>
          <t>Not reported</t>
        </is>
      </c>
      <c r="BF1694" t="inlineStr">
        <is>
          <t>Not reported</t>
        </is>
      </c>
      <c r="BG1694" t="inlineStr">
        <is>
          <t>Not reviewed (not included)</t>
        </is>
      </c>
      <c r="BH1694" t="inlineStr">
        <is>
          <t>N/A</t>
        </is>
      </c>
      <c r="BI1694" t="inlineStr">
        <is>
          <t>Not reviewed</t>
        </is>
      </c>
      <c r="BJ1694" t="inlineStr">
        <is>
          <t>Not reviewed</t>
        </is>
      </c>
      <c r="BK1694" t="inlineStr">
        <is>
          <t>Not reviewed</t>
        </is>
      </c>
      <c r="BL1694" t="inlineStr">
        <is>
          <t>Not reviewed</t>
        </is>
      </c>
      <c r="BM1694" t="inlineStr">
        <is>
          <t>Not reviewed (not included)</t>
        </is>
      </c>
      <c r="BN1694" t="inlineStr">
        <is>
          <t>Not Selected for Final 95 (Pending Full Text Review) - Candidate paper not selected for final 95: Passed abstract screening but not included in final selec</t>
        </is>
      </c>
      <c r="BO1694" t="inlineStr">
        <is>
          <t>Abstract-level screening only</t>
        </is>
      </c>
      <c r="BP1694" t="inlineStr">
        <is>
          <t>Not reported</t>
        </is>
      </c>
    </row>
    <row r="1695">
      <c r="A1695" t="inlineStr">
        <is>
          <t>ChatGPT Helps Students Feign ADHD: An Analogue Study on AI-Assisted Coaching</t>
        </is>
      </c>
      <c r="B1695" t="n">
        <v>2025</v>
      </c>
      <c r="C1695" t="inlineStr">
        <is>
          <t>Not checked</t>
        </is>
      </c>
      <c r="D1695" t="inlineStr">
        <is>
          <t>Not checked</t>
        </is>
      </c>
      <c r="E1695" t="inlineStr">
        <is>
          <t>10.1007/S12207-025-09538-7</t>
        </is>
      </c>
      <c r="F1695" t="inlineStr">
        <is>
          <t>This preregistered study aimed to assess whether AI-generated coaching helps students to successfully feign attention-deficit/hyperactivity disorder (ADHD) in adulthood. First, based on questions generated by 22 students, we conducted an extensive ChatGPT query to develop a concise AI-generated information sheet designed to coach students in feigning ADHD during a clinical assessment. Second, we evaluated the effect of this coaching in an experimental analogue study in which 110 university students were randomly assigned to one of three groups: (1) a control group (n = 42), (2) an ADHD symptom-coached simulation group (n = 35), and (3) an AI-coached simulation group (n = 33). All participants underwent a clinical neuropsychological assessment that included measures of ADHD symptoms, functional impairments, selective attention, and working memory. Our preregistered data analysis revealed that the AI-coached simulation group consistently moderated their symptom overreporting and cognitive underperformance compared to the symptom-coached group in small to medium size, resulting in lower detection sensitivity. We conclude that publicly accessible AI tools, such as current versions of chatbots, can provide clear and effective strategies for feigning ADHD during clinical neuropsychological assessments, posing a significant threat to the validity assessments. We recommend that researchers and clinicians exercise caution when sharing assessment materials, example items, and scoring methodologies.</t>
        </is>
      </c>
      <c r="G1695" t="inlineStr">
        <is>
          <t>Unimodal</t>
        </is>
      </c>
      <c r="H1695" t="inlineStr">
        <is>
          <t>See abstract</t>
        </is>
      </c>
      <c r="I1695" t="inlineStr">
        <is>
          <t>See abstract</t>
        </is>
      </c>
      <c r="J1695" t="inlineStr">
        <is>
          <t>See abstract (AI/ML)</t>
        </is>
      </c>
      <c r="K1695" t="inlineStr">
        <is>
          <t>See abstract</t>
        </is>
      </c>
      <c r="M1695" t="inlineStr">
        <is>
          <t>See abstract</t>
        </is>
      </c>
      <c r="N1695" t="inlineStr">
        <is>
          <t>See abstract</t>
        </is>
      </c>
      <c r="O1695" t="inlineStr">
        <is>
          <t>Not verified from abstract</t>
        </is>
      </c>
      <c r="P1695" t="inlineStr">
        <is>
          <t>See abstract</t>
        </is>
      </c>
      <c r="Q1695" t="inlineStr">
        <is>
          <t>See abstract</t>
        </is>
      </c>
      <c r="R1695" t="inlineStr">
        <is>
          <t>Not reviewed (not included)</t>
        </is>
      </c>
      <c r="S1695" t="inlineStr">
        <is>
          <t>Not reviewed (not included)</t>
        </is>
      </c>
      <c r="T1695" t="inlineStr">
        <is>
          <t>Abstract screening only. No AI/ML Methods</t>
        </is>
      </c>
      <c r="U1695" t="inlineStr">
        <is>
          <t>EXCLUDE</t>
        </is>
      </c>
      <c r="V1695" t="inlineStr">
        <is>
          <t>E1-No AI/ML/DL: Abstract and title do not describe application of AI, ML, or DL methods</t>
        </is>
      </c>
      <c r="W1695" t="inlineStr">
        <is>
          <t>Excluded: No AI/ML Methods</t>
        </is>
      </c>
      <c r="X1695" t="inlineStr">
        <is>
          <t>Not assessed from abstract</t>
        </is>
      </c>
      <c r="Y1695">
        <f>HYPERLINK("https%3A%2F%2Fwww.webofscience.com%2Fwos%2Fwoscc%2Ffull-record%2FWOS:001450723100001","View Full Record in Web of Science")</f>
        <v/>
      </c>
      <c r="Z1695" t="inlineStr">
        <is>
          <t>Not determined from abstract</t>
        </is>
      </c>
      <c r="AB1695" t="inlineStr">
        <is>
          <t>Not assessed (not included)</t>
        </is>
      </c>
      <c r="AC1695" t="inlineStr">
        <is>
          <t>Not assessed (not included)</t>
        </is>
      </c>
      <c r="AD1695" t="inlineStr">
        <is>
          <t>Fuermaier, ABM; Niesten, IJM</t>
        </is>
      </c>
      <c r="AF1695" t="inlineStr">
        <is>
          <t>Hybrid OA (Springer)</t>
        </is>
      </c>
      <c r="AH1695" t="inlineStr">
        <is>
          <t>Not assessed</t>
        </is>
      </c>
      <c r="AI1695" t="inlineStr">
        <is>
          <t>Not reported</t>
        </is>
      </c>
      <c r="AJ1695" t="inlineStr">
        <is>
          <t>Not reported</t>
        </is>
      </c>
      <c r="AK1695" t="inlineStr">
        <is>
          <t>Not reported</t>
        </is>
      </c>
      <c r="AL1695" t="inlineStr">
        <is>
          <t>Not reported</t>
        </is>
      </c>
      <c r="AM1695" t="inlineStr">
        <is>
          <t>Not reported</t>
        </is>
      </c>
      <c r="AN1695" t="inlineStr">
        <is>
          <t>Not reported</t>
        </is>
      </c>
      <c r="AO1695" t="inlineStr">
        <is>
          <t>Not reviewed</t>
        </is>
      </c>
      <c r="AP1695" t="inlineStr">
        <is>
          <t>Not reported</t>
        </is>
      </c>
      <c r="AQ1695" t="inlineStr">
        <is>
          <t>Not reported</t>
        </is>
      </c>
      <c r="AR1695" t="inlineStr">
        <is>
          <t>Not reported</t>
        </is>
      </c>
      <c r="AS1695" t="inlineStr">
        <is>
          <t>See abstract</t>
        </is>
      </c>
      <c r="AT1695" t="inlineStr">
        <is>
          <t>Not reviewed</t>
        </is>
      </c>
      <c r="AU1695" t="inlineStr">
        <is>
          <t>Not reviewed</t>
        </is>
      </c>
      <c r="AV1695" t="inlineStr">
        <is>
          <t>Not reviewed</t>
        </is>
      </c>
      <c r="AW1695" t="inlineStr">
        <is>
          <t>Not reviewed</t>
        </is>
      </c>
      <c r="AX1695" t="inlineStr">
        <is>
          <t>Not reported</t>
        </is>
      </c>
      <c r="AY1695" t="inlineStr">
        <is>
          <t>Not reported</t>
        </is>
      </c>
      <c r="AZ1695" t="inlineStr">
        <is>
          <t>Not reported</t>
        </is>
      </c>
      <c r="BA1695" t="inlineStr">
        <is>
          <t>Not reported</t>
        </is>
      </c>
      <c r="BB1695" t="inlineStr">
        <is>
          <t>Not reported</t>
        </is>
      </c>
      <c r="BC1695" t="inlineStr">
        <is>
          <t>Not reported</t>
        </is>
      </c>
      <c r="BD1695" t="inlineStr">
        <is>
          <t>Not reported</t>
        </is>
      </c>
      <c r="BE1695" t="inlineStr">
        <is>
          <t>Not reported</t>
        </is>
      </c>
      <c r="BF1695" t="inlineStr">
        <is>
          <t>Not reported</t>
        </is>
      </c>
      <c r="BG1695" t="inlineStr">
        <is>
          <t>Not reviewed (not included)</t>
        </is>
      </c>
      <c r="BH1695" t="inlineStr">
        <is>
          <t>N/A</t>
        </is>
      </c>
      <c r="BI1695" t="inlineStr">
        <is>
          <t>Not reviewed</t>
        </is>
      </c>
      <c r="BJ1695" t="inlineStr">
        <is>
          <t>Not reviewed</t>
        </is>
      </c>
      <c r="BK1695" t="inlineStr">
        <is>
          <t>Not reviewed</t>
        </is>
      </c>
      <c r="BL1695" t="inlineStr">
        <is>
          <t>Not reviewed</t>
        </is>
      </c>
      <c r="BM1695" t="inlineStr">
        <is>
          <t>Not reviewed (not included)</t>
        </is>
      </c>
      <c r="BN1695" t="inlineStr">
        <is>
          <t>No AI/ML Methods - E1-No AI/ML/DL: Abstract and title do not describe application of AI, ML, or DL methods</t>
        </is>
      </c>
      <c r="BO1695" t="inlineStr">
        <is>
          <t>Abstract-level screening only</t>
        </is>
      </c>
      <c r="BP1695" t="inlineStr">
        <is>
          <t>Not reported</t>
        </is>
      </c>
    </row>
    <row r="1696">
      <c r="A1696" t="inlineStr">
        <is>
          <t>Disrupted structural connectivity-gray matter covariance coupling and associated cytoarchitectural and transcriptomic profiles in attention-deficit/hyperactivity disorder</t>
        </is>
      </c>
      <c r="B1696" t="n">
        <v>2025</v>
      </c>
      <c r="C1696" t="inlineStr">
        <is>
          <t>Not checked</t>
        </is>
      </c>
      <c r="D1696" t="inlineStr">
        <is>
          <t>Not checked</t>
        </is>
      </c>
      <c r="E1696" t="inlineStr">
        <is>
          <t>10.1016/J.NEUROIMAGE.2025.121402</t>
        </is>
      </c>
      <c r="F1696" t="inlineStr">
        <is>
          <t>Background: Attention-deficit/hyperactivity disorder (ADHD) has been associated with disrupted axonal connectivity (termed structural connectivity, SC) and altered interregional coupling of gray matter morphometry (termed gray matter covariance, GMC). However, the relationship between SC and GMC in ADHD remains understudied. Methods: We investigated this relationship by quantifying the coupling between SC and GMC using neuroimaging data from 109 children with ADHD (aged 10.8 +/- 2.3) and 105 typically developing controls (aged 11.2 +/- 2.4) comparable for age and sex. Publicly accessible cytoarchitectural and transcriptomic datasets were employed to characterize the cellular and molecular correlates of ADHD-related SC-GMC coupling differences, and a machine learning pipeline was used to investigate its potential in classifying children with ADHD. Results: Children with ADHD showed aberrant SC-GMC coupling patterns in the right putamen, left hippocampus, and ventral attention network compared to controls. Their abnormal SC-GMC coupling patterns were correlated with sensory-fugal gradient of cytohistological variation and spatially associated with gene expression enriched for neurodevelopment-related biological pathways, including neuron projection development. The classification model based on SC-GMC couplings achieved an area under the receiver operating characteristic curve (AUC) value of 0.67. Conclusions: Our findings provide novel insights into atypical couplings between brain gray and white matter structural connectomes in ADHD, their histological and transcriptional correlates, and prospects of using these data to expand clinical phenotyping.</t>
        </is>
      </c>
      <c r="G1696" t="inlineStr">
        <is>
          <t>Unimodal</t>
        </is>
      </c>
      <c r="H1696" t="inlineStr">
        <is>
          <t>See abstract</t>
        </is>
      </c>
      <c r="I1696" t="inlineStr">
        <is>
          <t>See abstract</t>
        </is>
      </c>
      <c r="J1696" t="inlineStr">
        <is>
          <t>See abstract (AI/ML)</t>
        </is>
      </c>
      <c r="K1696" t="inlineStr">
        <is>
          <t>See abstract</t>
        </is>
      </c>
      <c r="L1696" t="n">
        <v>109</v>
      </c>
      <c r="M1696" t="inlineStr">
        <is>
          <t>See abstract</t>
        </is>
      </c>
      <c r="N1696" t="inlineStr">
        <is>
          <t>N≈109; details in abstract</t>
        </is>
      </c>
      <c r="O1696" t="inlineStr">
        <is>
          <t>Extracted from abstract: N≈109</t>
        </is>
      </c>
      <c r="P1696" t="inlineStr">
        <is>
          <t>See abstract</t>
        </is>
      </c>
      <c r="Q1696" t="inlineStr">
        <is>
          <t>See abstract</t>
        </is>
      </c>
      <c r="R1696" t="inlineStr">
        <is>
          <t>Not reviewed (not included)</t>
        </is>
      </c>
      <c r="S1696" t="inlineStr">
        <is>
          <t>Not reviewed (not included)</t>
        </is>
      </c>
      <c r="T1696" t="inlineStr">
        <is>
          <t>Abstract screening only. Not Selected for Final 95 (Pending Full Text Review)</t>
        </is>
      </c>
      <c r="U1696" t="inlineStr">
        <is>
          <t>EXCLUDE</t>
        </is>
      </c>
      <c r="V16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96" t="inlineStr">
        <is>
          <t>Excluded: Other Criterion</t>
        </is>
      </c>
      <c r="X1696" t="inlineStr">
        <is>
          <t>Not assessed from abstract</t>
        </is>
      </c>
      <c r="Y1696">
        <f>HYPERLINK("https%3A%2F%2Fwww.webofscience.com%2Fwos%2Fwoscc%2Ffull-record%2FWOS:001545781000003","View Full Record in Web of Science")</f>
        <v/>
      </c>
      <c r="Z1696" t="inlineStr">
        <is>
          <t>Not determined from abstract</t>
        </is>
      </c>
      <c r="AB1696" t="inlineStr">
        <is>
          <t>Not assessed (not included)</t>
        </is>
      </c>
      <c r="AC1696" t="inlineStr">
        <is>
          <t>Not assessed (not included)</t>
        </is>
      </c>
      <c r="AD1696" t="inlineStr">
        <is>
          <t>Long, YJ; Pan, NF; Wang, S; Qin, K; Chen, QX; Vetter, CS; Singh, MK; Fornito, A; Chen, Y; Gong, QY</t>
        </is>
      </c>
      <c r="AF1696" t="inlineStr">
        <is>
          <t>Hybrid OA (Elsevier)</t>
        </is>
      </c>
      <c r="AH1696" t="inlineStr">
        <is>
          <t>Not assessed</t>
        </is>
      </c>
      <c r="AI1696" t="inlineStr">
        <is>
          <t>Not reported</t>
        </is>
      </c>
      <c r="AJ1696" t="n">
        <v>105</v>
      </c>
      <c r="AK1696" t="inlineStr">
        <is>
          <t>Not reported</t>
        </is>
      </c>
      <c r="AL1696" t="inlineStr">
        <is>
          <t>Not reported</t>
        </is>
      </c>
      <c r="AM1696" t="inlineStr">
        <is>
          <t>Not reported</t>
        </is>
      </c>
      <c r="AN1696" t="inlineStr">
        <is>
          <t>Not reported</t>
        </is>
      </c>
      <c r="AO1696" t="inlineStr">
        <is>
          <t>Not reviewed</t>
        </is>
      </c>
      <c r="AP1696" t="inlineStr">
        <is>
          <t>Not reported</t>
        </is>
      </c>
      <c r="AQ1696" t="inlineStr">
        <is>
          <t>Not reported</t>
        </is>
      </c>
      <c r="AR1696" t="inlineStr">
        <is>
          <t>Not reported</t>
        </is>
      </c>
      <c r="AS1696" t="inlineStr">
        <is>
          <t>See abstract</t>
        </is>
      </c>
      <c r="AT1696" t="inlineStr">
        <is>
          <t>Not reviewed</t>
        </is>
      </c>
      <c r="AU1696" t="inlineStr">
        <is>
          <t>Not reviewed</t>
        </is>
      </c>
      <c r="AV1696" t="inlineStr">
        <is>
          <t>Not reviewed</t>
        </is>
      </c>
      <c r="AW1696" t="inlineStr">
        <is>
          <t>Not reviewed</t>
        </is>
      </c>
      <c r="AX1696" t="inlineStr">
        <is>
          <t>Not reported</t>
        </is>
      </c>
      <c r="AY1696" t="inlineStr">
        <is>
          <t>Not reported</t>
        </is>
      </c>
      <c r="AZ1696" t="inlineStr">
        <is>
          <t>Not reported</t>
        </is>
      </c>
      <c r="BA1696" t="inlineStr">
        <is>
          <t>Not reported</t>
        </is>
      </c>
      <c r="BB1696" t="inlineStr">
        <is>
          <t>Not reported</t>
        </is>
      </c>
      <c r="BC1696" t="inlineStr">
        <is>
          <t>Not reported</t>
        </is>
      </c>
      <c r="BD1696" t="inlineStr">
        <is>
          <t>Not reported</t>
        </is>
      </c>
      <c r="BE1696" t="inlineStr">
        <is>
          <t>Not reported</t>
        </is>
      </c>
      <c r="BF1696" t="inlineStr">
        <is>
          <t>Not reported</t>
        </is>
      </c>
      <c r="BG1696" t="inlineStr">
        <is>
          <t>Not reviewed (not included)</t>
        </is>
      </c>
      <c r="BH1696" t="inlineStr">
        <is>
          <t>N/A</t>
        </is>
      </c>
      <c r="BI1696" t="inlineStr">
        <is>
          <t>Not reviewed</t>
        </is>
      </c>
      <c r="BJ1696" t="inlineStr">
        <is>
          <t>Not reviewed</t>
        </is>
      </c>
      <c r="BK1696" t="inlineStr">
        <is>
          <t>Not reviewed</t>
        </is>
      </c>
      <c r="BL1696" t="inlineStr">
        <is>
          <t>Not reviewed</t>
        </is>
      </c>
      <c r="BM1696" t="inlineStr">
        <is>
          <t>Not reviewed (not included)</t>
        </is>
      </c>
      <c r="BN1696" t="inlineStr">
        <is>
          <t>Not Selected for Final 95 (Pending Full Text Review) - Candidate paper not selected for final 95: Passed abstract screening but not included in final selec</t>
        </is>
      </c>
      <c r="BO1696" t="inlineStr">
        <is>
          <t>Abstract-level screening only</t>
        </is>
      </c>
      <c r="BP1696" t="inlineStr">
        <is>
          <t>Not reported</t>
        </is>
      </c>
    </row>
    <row r="1697">
      <c r="A1697" t="inlineStr">
        <is>
          <t>Wearable Motion Sensors in the Detection of ADHD: A Critical Review</t>
        </is>
      </c>
      <c r="B1697" t="n">
        <v>2024</v>
      </c>
      <c r="C1697" t="inlineStr">
        <is>
          <t>Not checked</t>
        </is>
      </c>
      <c r="D1697" t="inlineStr">
        <is>
          <t>Not checked</t>
        </is>
      </c>
      <c r="E1697" t="inlineStr">
        <is>
          <t>10.1007/978-3-031-59091-7_12</t>
        </is>
      </c>
      <c r="F1697" t="inlineStr">
        <is>
          <t>Attention deficit hyperactivity disorder (ADHD) is a neurodevelopmental disorder with inattention, hyperactivity, and impulsivity as core symptoms. Current diagnostic methods of ADHD consisting of interviews and self-ratings come with a risk of subjective bias and are dependent on the limited availability of healthcare professionals. However, recent technological advances have opened new opportunities to develop objective and scalable methods for precision diagnostics. The present critical review covers the current literature concerning one of the promising technologies, the use of motion sensors or accelometers for detecting ADHD, particularly evaluating the related clinical potential. Several studies in this field, especially recent studies with advanced computational methods, have demonstrated excellent accuracy in detecting individual participants with ADHD. Machine learning methods provide several benefits in the analysis of rich sensor data, but the existing studies still have critical limitations in explaining the underlying cognitive functions and demonstrating the capacity for differential diagnostics is still underway. Clinical utility of sensor-based diagnostic methods could be improved by conducting rigorous cross-validation against other methods in representative samples and employing multi-sensor solutions with sophisticated analysis methods to improve interpretation of the symptom manifestation. We conclude that motion sensors provide cost-effective and easy-to-use solutions with strong potential to increase the precision and availability of ADHD diagnostics. Nevertheless, these methods should be employed with caution, as only a fraction of ADHD symptoms relate to hyperactivity captured by motion sensors. At best, this technique could complement the existing assessment methods or be used along with other digital tools such as virtual reality.</t>
        </is>
      </c>
      <c r="G1697" t="inlineStr">
        <is>
          <t>Unimodal</t>
        </is>
      </c>
      <c r="H1697" t="inlineStr">
        <is>
          <t>See abstract</t>
        </is>
      </c>
      <c r="I1697" t="inlineStr">
        <is>
          <t>See abstract</t>
        </is>
      </c>
      <c r="J1697" t="inlineStr">
        <is>
          <t>See abstract (AI/ML)</t>
        </is>
      </c>
      <c r="K1697" t="inlineStr">
        <is>
          <t>See abstract</t>
        </is>
      </c>
      <c r="M1697" t="inlineStr">
        <is>
          <t>See abstract</t>
        </is>
      </c>
      <c r="N1697" t="inlineStr">
        <is>
          <t>See abstract</t>
        </is>
      </c>
      <c r="O1697" t="inlineStr">
        <is>
          <t>Not verified from abstract</t>
        </is>
      </c>
      <c r="P1697" t="inlineStr">
        <is>
          <t>See abstract</t>
        </is>
      </c>
      <c r="Q1697" t="inlineStr">
        <is>
          <t>See abstract</t>
        </is>
      </c>
      <c r="R1697" t="inlineStr">
        <is>
          <t>Not reviewed (not included)</t>
        </is>
      </c>
      <c r="S1697" t="inlineStr">
        <is>
          <t>Not reviewed (not included)</t>
        </is>
      </c>
      <c r="T1697" t="inlineStr">
        <is>
          <t>Abstract screening only. Not Selected for Final 95 (Pending Full Text Review)</t>
        </is>
      </c>
      <c r="U1697" t="inlineStr">
        <is>
          <t>EXCLUDE</t>
        </is>
      </c>
      <c r="V169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97" t="inlineStr">
        <is>
          <t>Excluded: Other Criterion</t>
        </is>
      </c>
      <c r="X1697" t="inlineStr">
        <is>
          <t>Not assessed from abstract</t>
        </is>
      </c>
      <c r="Y1697">
        <f>HYPERLINK("https%3A%2F%2Fwww.webofscience.com%2Fwos%2Fwoscc%2Ffull-record%2FWOS:001265181000012","View Full Record in Web of Science")</f>
        <v/>
      </c>
      <c r="Z1697" t="inlineStr">
        <is>
          <t>Not determined from abstract</t>
        </is>
      </c>
      <c r="AB1697" t="inlineStr">
        <is>
          <t>Not assessed (not included)</t>
        </is>
      </c>
      <c r="AC1697" t="inlineStr">
        <is>
          <t>Not assessed (not included)</t>
        </is>
      </c>
      <c r="AD1697" t="inlineStr">
        <is>
          <t>Basic, J; Uusimaa, J; Salmi, J</t>
        </is>
      </c>
      <c r="AF1697" t="inlineStr">
        <is>
          <t>Hybrid OA (Springer)</t>
        </is>
      </c>
      <c r="AH1697" t="inlineStr">
        <is>
          <t>Not assessed</t>
        </is>
      </c>
      <c r="AI1697" t="inlineStr">
        <is>
          <t>Not reported</t>
        </is>
      </c>
      <c r="AJ1697" t="inlineStr">
        <is>
          <t>Not reported</t>
        </is>
      </c>
      <c r="AK1697" t="inlineStr">
        <is>
          <t>Not reported</t>
        </is>
      </c>
      <c r="AL1697" t="inlineStr">
        <is>
          <t>Not reported</t>
        </is>
      </c>
      <c r="AM1697" t="inlineStr">
        <is>
          <t>Not reported</t>
        </is>
      </c>
      <c r="AN1697" t="inlineStr">
        <is>
          <t>Not reported</t>
        </is>
      </c>
      <c r="AO1697" t="inlineStr">
        <is>
          <t>Not reviewed</t>
        </is>
      </c>
      <c r="AP1697" t="inlineStr">
        <is>
          <t>Not reported</t>
        </is>
      </c>
      <c r="AQ1697" t="inlineStr">
        <is>
          <t>Not reported</t>
        </is>
      </c>
      <c r="AR1697" t="inlineStr">
        <is>
          <t>Not reported</t>
        </is>
      </c>
      <c r="AS1697" t="inlineStr">
        <is>
          <t>See abstract</t>
        </is>
      </c>
      <c r="AT1697" t="inlineStr">
        <is>
          <t>Not reviewed</t>
        </is>
      </c>
      <c r="AU1697" t="inlineStr">
        <is>
          <t>Not reviewed</t>
        </is>
      </c>
      <c r="AV1697" t="inlineStr">
        <is>
          <t>Not reviewed</t>
        </is>
      </c>
      <c r="AW1697" t="inlineStr">
        <is>
          <t>Not reviewed</t>
        </is>
      </c>
      <c r="AX1697" t="inlineStr">
        <is>
          <t>Not reported</t>
        </is>
      </c>
      <c r="AY1697" t="inlineStr">
        <is>
          <t>Not reported</t>
        </is>
      </c>
      <c r="AZ1697" t="inlineStr">
        <is>
          <t>Not reported</t>
        </is>
      </c>
      <c r="BA1697" t="inlineStr">
        <is>
          <t>Not reported</t>
        </is>
      </c>
      <c r="BB1697" t="inlineStr">
        <is>
          <t>Not reported</t>
        </is>
      </c>
      <c r="BC1697" t="inlineStr">
        <is>
          <t>Not reported</t>
        </is>
      </c>
      <c r="BD1697" t="inlineStr">
        <is>
          <t>Not reported</t>
        </is>
      </c>
      <c r="BE1697" t="inlineStr">
        <is>
          <t>Not reported</t>
        </is>
      </c>
      <c r="BF1697" t="inlineStr">
        <is>
          <t>Not reported</t>
        </is>
      </c>
      <c r="BG1697" t="inlineStr">
        <is>
          <t>Not reviewed (not included)</t>
        </is>
      </c>
      <c r="BH1697" t="inlineStr">
        <is>
          <t>N/A</t>
        </is>
      </c>
      <c r="BI1697" t="inlineStr">
        <is>
          <t>Not reviewed</t>
        </is>
      </c>
      <c r="BJ1697" t="inlineStr">
        <is>
          <t>Not reviewed</t>
        </is>
      </c>
      <c r="BK1697" t="inlineStr">
        <is>
          <t>Not reviewed</t>
        </is>
      </c>
      <c r="BL1697" t="inlineStr">
        <is>
          <t>Not reviewed</t>
        </is>
      </c>
      <c r="BM1697" t="inlineStr">
        <is>
          <t>Not reviewed (not included)</t>
        </is>
      </c>
      <c r="BN1697" t="inlineStr">
        <is>
          <t>Not Selected for Final 95 (Pending Full Text Review) - Candidate paper not selected for final 95: Passed abstract screening but not included in final selec</t>
        </is>
      </c>
      <c r="BO1697" t="inlineStr">
        <is>
          <t>Abstract-level screening only</t>
        </is>
      </c>
      <c r="BP1697" t="inlineStr">
        <is>
          <t>Not reported</t>
        </is>
      </c>
    </row>
    <row r="1698">
      <c r="A1698" t="inlineStr">
        <is>
          <t>Transdiagnostic symptom subtypes across autism spectrum disorders and attention deficit hyperactivity disorder: validated by measures of neurocognition and structural connectivity</t>
        </is>
      </c>
      <c r="B1698" t="n">
        <v>2022</v>
      </c>
      <c r="C1698" t="inlineStr">
        <is>
          <t>Not checked</t>
        </is>
      </c>
      <c r="D1698" t="inlineStr">
        <is>
          <t>Not checked</t>
        </is>
      </c>
      <c r="E1698" t="inlineStr">
        <is>
          <t>10.1186/S12888-022-03734-4</t>
        </is>
      </c>
      <c r="F1698"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t>
        </is>
      </c>
      <c r="G1698" t="inlineStr">
        <is>
          <t>Unimodal</t>
        </is>
      </c>
      <c r="H1698" t="inlineStr">
        <is>
          <t>See abstract</t>
        </is>
      </c>
      <c r="I1698" t="inlineStr">
        <is>
          <t>See abstract</t>
        </is>
      </c>
      <c r="J1698" t="inlineStr">
        <is>
          <t>See abstract (AI/ML)</t>
        </is>
      </c>
      <c r="K1698" t="inlineStr">
        <is>
          <t>See abstract</t>
        </is>
      </c>
      <c r="L1698" t="n">
        <v>164</v>
      </c>
      <c r="M1698" t="inlineStr">
        <is>
          <t>See abstract</t>
        </is>
      </c>
      <c r="N1698" t="inlineStr">
        <is>
          <t>N≈164; details in abstract</t>
        </is>
      </c>
      <c r="O1698" t="inlineStr">
        <is>
          <t>Extracted from abstract: N≈164</t>
        </is>
      </c>
      <c r="P1698" t="inlineStr">
        <is>
          <t>See abstract</t>
        </is>
      </c>
      <c r="Q1698" t="inlineStr">
        <is>
          <t>See abstract</t>
        </is>
      </c>
      <c r="R1698" t="inlineStr">
        <is>
          <t>Not reviewed (not included)</t>
        </is>
      </c>
      <c r="S1698" t="inlineStr">
        <is>
          <t>Not reviewed (not included)</t>
        </is>
      </c>
      <c r="T1698" t="inlineStr">
        <is>
          <t>Abstract screening only. Not Selected for Final 95 (Pending Full Text Review)</t>
        </is>
      </c>
      <c r="U1698" t="inlineStr">
        <is>
          <t>EXCLUDE</t>
        </is>
      </c>
      <c r="V169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698" t="inlineStr">
        <is>
          <t>Excluded: Other Criterion</t>
        </is>
      </c>
      <c r="X1698" t="inlineStr">
        <is>
          <t>Not assessed from abstract</t>
        </is>
      </c>
      <c r="Y1698">
        <f>HYPERLINK("https%3A%2F%2Fwww.webofscience.com%2Fwos%2Fwoscc%2Ffull-record%2FWOS:000753382300007","View Full Record in Web of Science")</f>
        <v/>
      </c>
      <c r="Z1698" t="inlineStr">
        <is>
          <t>Not determined from abstract</t>
        </is>
      </c>
      <c r="AB1698" t="inlineStr">
        <is>
          <t>Not assessed (not included)</t>
        </is>
      </c>
      <c r="AC1698" t="inlineStr">
        <is>
          <t>Not assessed (not included)</t>
        </is>
      </c>
      <c r="AD1698" t="inlineStr">
        <is>
          <t>Zhang, MX; Huang, Y; Jiao, J; Yuan, DF; Hu, X; Yang, PY; Zhang, R; Wen, LJ; Situ, MJ; Cai, J; Sun, XL; Guo, KF; Huang, X; Huang, Y</t>
        </is>
      </c>
      <c r="AF1698" t="inlineStr">
        <is>
          <t>Gold OA (BioMedCentral)</t>
        </is>
      </c>
      <c r="AH1698" t="inlineStr">
        <is>
          <t>Not assessed</t>
        </is>
      </c>
      <c r="AI1698" t="inlineStr">
        <is>
          <t>Not reported</t>
        </is>
      </c>
      <c r="AJ1698" t="n">
        <v>52</v>
      </c>
      <c r="AK1698" t="inlineStr">
        <is>
          <t>Not reported</t>
        </is>
      </c>
      <c r="AL1698" t="inlineStr">
        <is>
          <t>Not reported</t>
        </is>
      </c>
      <c r="AM1698" t="inlineStr">
        <is>
          <t>Not reported</t>
        </is>
      </c>
      <c r="AN1698" t="inlineStr">
        <is>
          <t>Not reported</t>
        </is>
      </c>
      <c r="AO1698" t="inlineStr">
        <is>
          <t>Not reviewed</t>
        </is>
      </c>
      <c r="AP1698" t="inlineStr">
        <is>
          <t>Not reported</t>
        </is>
      </c>
      <c r="AQ1698" t="inlineStr">
        <is>
          <t>Not reported</t>
        </is>
      </c>
      <c r="AR1698" t="inlineStr">
        <is>
          <t>Not reported</t>
        </is>
      </c>
      <c r="AS1698" t="inlineStr">
        <is>
          <t>See abstract</t>
        </is>
      </c>
      <c r="AT1698" t="inlineStr">
        <is>
          <t>Not reviewed</t>
        </is>
      </c>
      <c r="AU1698" t="inlineStr">
        <is>
          <t>Not reviewed</t>
        </is>
      </c>
      <c r="AV1698" t="inlineStr">
        <is>
          <t>Not reviewed</t>
        </is>
      </c>
      <c r="AW1698" t="inlineStr">
        <is>
          <t>Not reviewed</t>
        </is>
      </c>
      <c r="AX1698" t="inlineStr">
        <is>
          <t>Not reported</t>
        </is>
      </c>
      <c r="AY1698" t="inlineStr">
        <is>
          <t>Not reported</t>
        </is>
      </c>
      <c r="AZ1698" t="inlineStr">
        <is>
          <t>Not reported</t>
        </is>
      </c>
      <c r="BA1698" t="inlineStr">
        <is>
          <t>Not reported</t>
        </is>
      </c>
      <c r="BB1698" t="inlineStr">
        <is>
          <t>Not reported</t>
        </is>
      </c>
      <c r="BC1698" t="inlineStr">
        <is>
          <t>Not reported</t>
        </is>
      </c>
      <c r="BD1698" t="inlineStr">
        <is>
          <t>Not reported</t>
        </is>
      </c>
      <c r="BE1698" t="inlineStr">
        <is>
          <t>Not reported</t>
        </is>
      </c>
      <c r="BF1698" t="inlineStr">
        <is>
          <t>Not reported</t>
        </is>
      </c>
      <c r="BG1698" t="inlineStr">
        <is>
          <t>Not reviewed (not included)</t>
        </is>
      </c>
      <c r="BH1698" t="inlineStr">
        <is>
          <t>N/A</t>
        </is>
      </c>
      <c r="BI1698" t="inlineStr">
        <is>
          <t>Not reviewed</t>
        </is>
      </c>
      <c r="BJ1698" t="inlineStr">
        <is>
          <t>Not reviewed</t>
        </is>
      </c>
      <c r="BK1698" t="inlineStr">
        <is>
          <t>Not reviewed</t>
        </is>
      </c>
      <c r="BL1698" t="inlineStr">
        <is>
          <t>Not reviewed</t>
        </is>
      </c>
      <c r="BM1698" t="inlineStr">
        <is>
          <t>Not reviewed (not included)</t>
        </is>
      </c>
      <c r="BN1698" t="inlineStr">
        <is>
          <t>Not Selected for Final 95 (Pending Full Text Review) - Candidate paper not selected for final 95: Passed abstract screening but not included in final selec</t>
        </is>
      </c>
      <c r="BO1698" t="inlineStr">
        <is>
          <t>Abstract-level screening only</t>
        </is>
      </c>
      <c r="BP1698" t="inlineStr">
        <is>
          <t>Not reported</t>
        </is>
      </c>
    </row>
    <row r="1699">
      <c r="A1699" t="inlineStr">
        <is>
          <t>Leveraging point-of-view camera and MediaPipe for objective hyperactivity assessment in preschool ADHD</t>
        </is>
      </c>
      <c r="B1699" t="n">
        <v>2026</v>
      </c>
      <c r="C1699" t="inlineStr">
        <is>
          <t>Not checked</t>
        </is>
      </c>
      <c r="D1699" t="inlineStr">
        <is>
          <t>Not checked</t>
        </is>
      </c>
      <c r="E1699" t="inlineStr">
        <is>
          <t>10.3389/FPSYT.2026.1769322</t>
        </is>
      </c>
      <c r="F1699" t="inlineStr">
        <is>
          <t>Background Attention-Deficit/Hyperactivity Disorder (ADHD) often emerges in early childhood, with hyperactivity and impulsivity constituting the most prominent symptoms during the preschool period. Current assessment approaches rely largely on clinical interviews and behavior rating scales, which are susceptible to subjectivity and contextual bias. Objective, ecologically valid, and low-burden methods for quantifying hyperactivity in preschool settings remain limited.Methods This observational, cross-sectional study investigated whether movement-based features extracted from teacher-worn point-of-view (POV) video recordings could differentiate preschool children at risk for ADHD-related hyperactivity from non-hyperactive peers. Fifty-one preschool children (48-60 months) participated in a standardized, three-minute storytelling interaction conducted in a familiar classroom environment. Video recordings were processed using MediaPipe pose estimation to derive region-specific movement indices across multiple body segments. Group differences were examined using statistical analyses. In addition, supervised machine learning models were applied to evaluate classification performance based on movement features.Results Children in the hyperactivity-risk group exhibited significantly greater movement across several body regions, particularly distal upper- and lower-limb segments, compared to non-hyperactive peers. Machine learning analyses indicated promising classification performance, with the support vector machine achieving an accuracy of 84.31%, sensitivity of 80.0%, specificity of 87.10%, and an area under the receiver operating characteristic curve (AUC) of 0.83. Permutation-based feature importance analyses highlighted distal limb movements as the most informative features for classification.Conclusions These findings suggest that POV-based, vision-driven assessment provides a promising, objective, and ecologically valid approach for quantifying hyperactivity-relate</t>
        </is>
      </c>
      <c r="G1699" t="inlineStr">
        <is>
          <t>Unimodal</t>
        </is>
      </c>
      <c r="H1699" t="inlineStr">
        <is>
          <t>See abstract</t>
        </is>
      </c>
      <c r="I1699" t="inlineStr">
        <is>
          <t>See abstract</t>
        </is>
      </c>
      <c r="J1699" t="inlineStr">
        <is>
          <t>See abstract (AI/ML)</t>
        </is>
      </c>
      <c r="K1699" t="inlineStr">
        <is>
          <t>See abstract</t>
        </is>
      </c>
      <c r="M1699" t="inlineStr">
        <is>
          <t>See abstract</t>
        </is>
      </c>
      <c r="N1699" t="inlineStr">
        <is>
          <t>See abstract</t>
        </is>
      </c>
      <c r="O1699" t="inlineStr">
        <is>
          <t>Not verified from abstract</t>
        </is>
      </c>
      <c r="P1699" t="inlineStr">
        <is>
          <t>See abstract</t>
        </is>
      </c>
      <c r="Q1699" t="inlineStr">
        <is>
          <t>See abstract</t>
        </is>
      </c>
      <c r="R1699" t="inlineStr">
        <is>
          <t>Not reviewed (not included)</t>
        </is>
      </c>
      <c r="S1699" t="inlineStr">
        <is>
          <t>Not reviewed (not included)</t>
        </is>
      </c>
      <c r="T1699" t="inlineStr">
        <is>
          <t>Abstract screening only. Out of Date Range</t>
        </is>
      </c>
      <c r="U1699" t="inlineStr">
        <is>
          <t>EXCLUDE</t>
        </is>
      </c>
      <c r="V1699" t="inlineStr">
        <is>
          <t>E4-Year: Published 2026, outside 2019-2025 window</t>
        </is>
      </c>
      <c r="W1699" t="inlineStr">
        <is>
          <t>Out of Date Range</t>
        </is>
      </c>
      <c r="X1699" t="inlineStr">
        <is>
          <t>Not assessed from abstract</t>
        </is>
      </c>
      <c r="Y1699">
        <f>HYPERLINK("https%3A%2F%2Fwww.webofscience.com%2Fwos%2Fwoscc%2Ffull-record%2FWOS:001716873800001","View Full Record in Web of Science")</f>
        <v/>
      </c>
      <c r="Z1699" t="inlineStr">
        <is>
          <t>Not determined from abstract</t>
        </is>
      </c>
      <c r="AB1699" t="inlineStr">
        <is>
          <t>Not assessed (not included)</t>
        </is>
      </c>
      <c r="AC1699" t="inlineStr">
        <is>
          <t>Not assessed (not included)</t>
        </is>
      </c>
      <c r="AD1699" t="inlineStr">
        <is>
          <t>Kayis, H; Gedizlioglu, Ç</t>
        </is>
      </c>
      <c r="AF1699" t="inlineStr">
        <is>
          <t>Gold OA (Frontiers)</t>
        </is>
      </c>
      <c r="AH1699" t="inlineStr">
        <is>
          <t>Not assessed</t>
        </is>
      </c>
      <c r="AI1699" t="inlineStr">
        <is>
          <t>Not reported</t>
        </is>
      </c>
      <c r="AJ1699" t="inlineStr">
        <is>
          <t>Not reported</t>
        </is>
      </c>
      <c r="AK1699" t="inlineStr">
        <is>
          <t>Not reported</t>
        </is>
      </c>
      <c r="AL1699" t="inlineStr">
        <is>
          <t>Not reported</t>
        </is>
      </c>
      <c r="AM1699" t="inlineStr">
        <is>
          <t>Not reported</t>
        </is>
      </c>
      <c r="AN1699" t="inlineStr">
        <is>
          <t>Not reported</t>
        </is>
      </c>
      <c r="AO1699" t="inlineStr">
        <is>
          <t>Not reviewed</t>
        </is>
      </c>
      <c r="AP1699" t="inlineStr">
        <is>
          <t>Not reported</t>
        </is>
      </c>
      <c r="AQ1699" t="inlineStr">
        <is>
          <t>Not reported</t>
        </is>
      </c>
      <c r="AR1699" t="inlineStr">
        <is>
          <t>Not reported</t>
        </is>
      </c>
      <c r="AS1699" t="inlineStr">
        <is>
          <t>See abstract</t>
        </is>
      </c>
      <c r="AT1699" t="inlineStr">
        <is>
          <t>Not reviewed</t>
        </is>
      </c>
      <c r="AU1699" t="inlineStr">
        <is>
          <t>Not reviewed</t>
        </is>
      </c>
      <c r="AV1699" t="inlineStr">
        <is>
          <t>Not reviewed</t>
        </is>
      </c>
      <c r="AW1699" t="inlineStr">
        <is>
          <t>Not reviewed</t>
        </is>
      </c>
      <c r="AX1699" t="inlineStr">
        <is>
          <t>Not reported</t>
        </is>
      </c>
      <c r="AY1699" t="inlineStr">
        <is>
          <t>Not reported</t>
        </is>
      </c>
      <c r="AZ1699" t="inlineStr">
        <is>
          <t>Not reported</t>
        </is>
      </c>
      <c r="BA1699" t="inlineStr">
        <is>
          <t>Not reported</t>
        </is>
      </c>
      <c r="BB1699" t="inlineStr">
        <is>
          <t>Not reported</t>
        </is>
      </c>
      <c r="BC1699" t="inlineStr">
        <is>
          <t>Not reported</t>
        </is>
      </c>
      <c r="BD1699" t="inlineStr">
        <is>
          <t>Not reported</t>
        </is>
      </c>
      <c r="BE1699" t="inlineStr">
        <is>
          <t>Not reported</t>
        </is>
      </c>
      <c r="BF1699" t="inlineStr">
        <is>
          <t>Not reported</t>
        </is>
      </c>
      <c r="BG1699" t="inlineStr">
        <is>
          <t>Not reviewed (not included)</t>
        </is>
      </c>
      <c r="BH1699" t="inlineStr">
        <is>
          <t>N/A</t>
        </is>
      </c>
      <c r="BI1699" t="inlineStr">
        <is>
          <t>Not reviewed</t>
        </is>
      </c>
      <c r="BJ1699" t="inlineStr">
        <is>
          <t>Not reviewed</t>
        </is>
      </c>
      <c r="BK1699" t="inlineStr">
        <is>
          <t>Not reviewed</t>
        </is>
      </c>
      <c r="BL1699" t="inlineStr">
        <is>
          <t>Not reviewed</t>
        </is>
      </c>
      <c r="BM1699" t="inlineStr">
        <is>
          <t>Not reviewed (not included)</t>
        </is>
      </c>
      <c r="BN1699" t="inlineStr">
        <is>
          <t>Out of Date Range - E4-Year: Published 2026, outside 2019-2025 window</t>
        </is>
      </c>
      <c r="BO1699" t="inlineStr">
        <is>
          <t>Abstract-level screening only</t>
        </is>
      </c>
      <c r="BP1699" t="inlineStr">
        <is>
          <t>Not reported</t>
        </is>
      </c>
    </row>
    <row r="1700">
      <c r="A1700" t="inlineStr">
        <is>
          <t>Multimodal neuroimaging-based prediction of adult outcomes in childhood-onset ADHD using ensemble learning techniques</t>
        </is>
      </c>
      <c r="B1700" t="n">
        <v>2020</v>
      </c>
      <c r="C1700" t="inlineStr">
        <is>
          <t>Not checked</t>
        </is>
      </c>
      <c r="D1700" t="inlineStr">
        <is>
          <t>Not checked</t>
        </is>
      </c>
      <c r="E1700" t="inlineStr">
        <is>
          <t>10.1016/J.NICL.2020.102238</t>
        </is>
      </c>
      <c r="F1700" t="inlineStr">
        <is>
          <t>Attention-deficit/hyperactivity disorder (ADHD) is a highly prevalent and heterogeneous neurodevelopmental disorder, which is diagnosed using subjective symptom reports. Machine learning classifiers have been utilized to assist in the development of neuroimaging-based biomarkers for objective diagnosis of ADHD. However, existing basic model-based studies in ADHD report suboptimal classification performances and inconclusive results, mainly due to the limited flexibility for each type of basic classifier to appropriately handle multidimensional source features with varying properties. This study applied ensemble learning techniques (ELTs), a meta-algorithm that combine several basic machine learning models into one predictive model in order to decrease variance, bias, or improve predictions, in multimodal neuroimaging data collected from 72 young adults, including 36 probands (18 remitters and 18 persisters of childhood ADHD) and 36 group-matched controls. All currently available optimization strategies for ELTs (i.e., voting, bagging, boosting and stacking techniques) were tested in a pool of semifinal classification results generated by seven basic classifiers. The high-dimensional neuroimaging features for classification included regional cortical gray matter (GM) thickness and surface area, GM volume of subcortical structures, volume and fractional anisotropy of major white matter fiber tracts, pairwise regional connectivity and global/nodal topological properties of the functional brain network for cue-evoked attention process. As a result, the bagging-based ELT with the base model of support vector machine achieved the best results, with significant improvement of the area under the receiver of operating characteristic curve (0.89 for ADHD vs. controls and 0.9 for ADHD persisters vs. remitters). Features of nodal efficiency in right inferior frontal gyrus, right middle frontal (MFG)-inferior parietal (IPL) functional connectivity, and right amygdala volume sign</t>
        </is>
      </c>
      <c r="G1700" t="inlineStr">
        <is>
          <t>Unimodal</t>
        </is>
      </c>
      <c r="H1700" t="inlineStr">
        <is>
          <t>See abstract</t>
        </is>
      </c>
      <c r="I1700" t="inlineStr">
        <is>
          <t>See abstract</t>
        </is>
      </c>
      <c r="J1700" t="inlineStr">
        <is>
          <t>See abstract (AI/ML)</t>
        </is>
      </c>
      <c r="K1700" t="inlineStr">
        <is>
          <t>See abstract</t>
        </is>
      </c>
      <c r="M1700" t="inlineStr">
        <is>
          <t>See abstract</t>
        </is>
      </c>
      <c r="N1700" t="inlineStr">
        <is>
          <t>See abstract</t>
        </is>
      </c>
      <c r="O1700" t="inlineStr">
        <is>
          <t>Not verified from abstract</t>
        </is>
      </c>
      <c r="P1700" t="inlineStr">
        <is>
          <t>See abstract</t>
        </is>
      </c>
      <c r="Q1700" t="inlineStr">
        <is>
          <t>See abstract</t>
        </is>
      </c>
      <c r="R1700" t="inlineStr">
        <is>
          <t>Not reviewed (not included)</t>
        </is>
      </c>
      <c r="S1700" t="inlineStr">
        <is>
          <t>Not reviewed (not included)</t>
        </is>
      </c>
      <c r="T1700" t="inlineStr">
        <is>
          <t>Abstract screening only. Not Selected for Final 95 (Pending Full Text Review)</t>
        </is>
      </c>
      <c r="U1700" t="inlineStr">
        <is>
          <t>EXCLUDE</t>
        </is>
      </c>
      <c r="V170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0" t="inlineStr">
        <is>
          <t>Excluded: Other Criterion</t>
        </is>
      </c>
      <c r="X1700" t="inlineStr">
        <is>
          <t>Not assessed from abstract</t>
        </is>
      </c>
      <c r="Y1700">
        <f>HYPERLINK("https%3A%2F%2Fwww.webofscience.com%2Fwos%2Fwoscc%2Ffull-record%2FWOS:000533149400056","View Full Record in Web of Science")</f>
        <v/>
      </c>
      <c r="Z1700" t="inlineStr">
        <is>
          <t>Not determined from abstract</t>
        </is>
      </c>
      <c r="AB1700" t="inlineStr">
        <is>
          <t>Not assessed (not included)</t>
        </is>
      </c>
      <c r="AC1700" t="inlineStr">
        <is>
          <t>Not assessed (not included)</t>
        </is>
      </c>
      <c r="AD1700" t="inlineStr">
        <is>
          <t>Luo, YY; Alvarez, TL; Halperin, JM; Li, XB</t>
        </is>
      </c>
      <c r="AF1700" t="inlineStr">
        <is>
          <t>Hybrid OA (Elsevier)</t>
        </is>
      </c>
      <c r="AH1700" t="inlineStr">
        <is>
          <t>Not assessed</t>
        </is>
      </c>
      <c r="AI1700" t="inlineStr">
        <is>
          <t>Not reported</t>
        </is>
      </c>
      <c r="AJ1700" t="inlineStr">
        <is>
          <t>Not reported</t>
        </is>
      </c>
      <c r="AK1700" t="inlineStr">
        <is>
          <t>Not reported</t>
        </is>
      </c>
      <c r="AL1700" t="inlineStr">
        <is>
          <t>Not reported</t>
        </is>
      </c>
      <c r="AM1700" t="inlineStr">
        <is>
          <t>Not reported</t>
        </is>
      </c>
      <c r="AN1700" t="inlineStr">
        <is>
          <t>Not reported</t>
        </is>
      </c>
      <c r="AO1700" t="inlineStr">
        <is>
          <t>Not reviewed</t>
        </is>
      </c>
      <c r="AP1700" t="inlineStr">
        <is>
          <t>Not reported</t>
        </is>
      </c>
      <c r="AQ1700" t="inlineStr">
        <is>
          <t>Not reported</t>
        </is>
      </c>
      <c r="AR1700" t="inlineStr">
        <is>
          <t>Not reported</t>
        </is>
      </c>
      <c r="AS1700" t="inlineStr">
        <is>
          <t>See abstract</t>
        </is>
      </c>
      <c r="AT1700" t="inlineStr">
        <is>
          <t>Not reviewed</t>
        </is>
      </c>
      <c r="AU1700" t="inlineStr">
        <is>
          <t>Not reviewed</t>
        </is>
      </c>
      <c r="AV1700" t="inlineStr">
        <is>
          <t>Not reviewed</t>
        </is>
      </c>
      <c r="AW1700" t="inlineStr">
        <is>
          <t>Not reviewed</t>
        </is>
      </c>
      <c r="AX1700" t="inlineStr">
        <is>
          <t>Not reported</t>
        </is>
      </c>
      <c r="AY1700" t="inlineStr">
        <is>
          <t>Not reported</t>
        </is>
      </c>
      <c r="AZ1700" t="inlineStr">
        <is>
          <t>Not reported</t>
        </is>
      </c>
      <c r="BA1700" t="inlineStr">
        <is>
          <t>Not reported</t>
        </is>
      </c>
      <c r="BB1700" t="inlineStr">
        <is>
          <t>Not reported</t>
        </is>
      </c>
      <c r="BC1700" t="inlineStr">
        <is>
          <t>Not reported</t>
        </is>
      </c>
      <c r="BD1700" t="inlineStr">
        <is>
          <t>Not reported</t>
        </is>
      </c>
      <c r="BE1700" t="inlineStr">
        <is>
          <t>Not reported</t>
        </is>
      </c>
      <c r="BF1700" t="inlineStr">
        <is>
          <t>Not reported</t>
        </is>
      </c>
      <c r="BG1700" t="inlineStr">
        <is>
          <t>Not reviewed (not included)</t>
        </is>
      </c>
      <c r="BH1700" t="inlineStr">
        <is>
          <t>N/A</t>
        </is>
      </c>
      <c r="BI1700" t="inlineStr">
        <is>
          <t>Not reviewed</t>
        </is>
      </c>
      <c r="BJ1700" t="inlineStr">
        <is>
          <t>Not reviewed</t>
        </is>
      </c>
      <c r="BK1700" t="inlineStr">
        <is>
          <t>Not reviewed</t>
        </is>
      </c>
      <c r="BL1700" t="inlineStr">
        <is>
          <t>Not reviewed</t>
        </is>
      </c>
      <c r="BM1700" t="inlineStr">
        <is>
          <t>Not reviewed (not included)</t>
        </is>
      </c>
      <c r="BN1700" t="inlineStr">
        <is>
          <t>Not Selected for Final 95 (Pending Full Text Review) - Candidate paper not selected for final 95: Passed abstract screening but not included in final selec</t>
        </is>
      </c>
      <c r="BO1700" t="inlineStr">
        <is>
          <t>Abstract-level screening only</t>
        </is>
      </c>
      <c r="BP1700" t="inlineStr">
        <is>
          <t>Not reported</t>
        </is>
      </c>
    </row>
    <row r="1701">
      <c r="A1701" t="inlineStr">
        <is>
          <t>Artificial intelligence support for diagnosis of neurodevelopmental disorders during childhood: an umbrella review</t>
        </is>
      </c>
      <c r="B1701" t="n">
        <v>2026</v>
      </c>
      <c r="C1701" t="inlineStr">
        <is>
          <t>Not checked</t>
        </is>
      </c>
      <c r="D1701" t="inlineStr">
        <is>
          <t>Not checked</t>
        </is>
      </c>
      <c r="E1701" t="inlineStr">
        <is>
          <t>10.3389/FPSYT.2026.1697185</t>
        </is>
      </c>
      <c r="F1701" t="inlineStr">
        <is>
          <t>Introduction: The growing demand for earlier diagnosis of neurodevelopmental disorders has boosted critical assessment of artificial intelligence (AI) as a complementary tool for clinical decision-making. Methods: This umbrella review aimed to synthesize the available evidence from systematic reviews and meta-analyses on the use of AI to diagnose during childhood any neurodevelopmental disorder [autism spectrum disorder (ASD), attention-deficit/hyperactivity disorder (ADHD), intellectual disability, communication disorders, developmental coordination disorder, and specific learning disorders]. A systematic search was conducted on the Web of Science, PsycINFO, and PubMed, covering studies published from January 2015 to August 2025 and available in any language. Results: Of the 148 records identified, 64 studies were included based on the predefined inclusion and exclusion criteria. ASD (n = 31) and ADHD (n = 14) were the most frequently examined conditions in which AI was applied for diagnostic purposes. To a lesser extent, it was applied to specific learning disorders (n = 5) and other developmental disorders (intellectual disability and communication disorders, jointly addressed along with other diagnoses, n = 9). The most employed AI models were machine learning (support vector machines and artificial neural networks) and particularly deep learning (such as convolutional neural networks). These models were applied to diverse data modalities, such as neuroimaging (n = 59 studies), electrophysiological (n = 19), clinical/sociodemographic (n = 15), and motion/sensor-based data (n = 11). Overall, these AI models achieved diagnostic accuracy levels ranging from 66% (based on head/facial/eye movements) to 99% (based on neuroimaging, voice, motion, and sensors). However, the methodological quality of most studies was rated as critically low according to the AMSTAR-2 criteria (80%), while only 5% of studies achieved high quality levels (focused on ASD and ADHD). Conclusio</t>
        </is>
      </c>
      <c r="G1701" t="inlineStr">
        <is>
          <t>Unimodal</t>
        </is>
      </c>
      <c r="H1701" t="inlineStr">
        <is>
          <t>See abstract</t>
        </is>
      </c>
      <c r="I1701" t="inlineStr">
        <is>
          <t>See abstract</t>
        </is>
      </c>
      <c r="J1701" t="inlineStr">
        <is>
          <t>See abstract (AI/ML)</t>
        </is>
      </c>
      <c r="K1701" t="inlineStr">
        <is>
          <t>See abstract</t>
        </is>
      </c>
      <c r="L1701" t="n">
        <v>59</v>
      </c>
      <c r="M1701" t="inlineStr">
        <is>
          <t>See abstract</t>
        </is>
      </c>
      <c r="N1701" t="inlineStr">
        <is>
          <t>N≈59; details in abstract</t>
        </is>
      </c>
      <c r="O1701" t="inlineStr">
        <is>
          <t>Extracted from abstract: N≈59</t>
        </is>
      </c>
      <c r="P1701" t="inlineStr">
        <is>
          <t>See abstract</t>
        </is>
      </c>
      <c r="Q1701" t="inlineStr">
        <is>
          <t>See abstract</t>
        </is>
      </c>
      <c r="R1701" t="inlineStr">
        <is>
          <t>Not reviewed (not included)</t>
        </is>
      </c>
      <c r="S1701" t="inlineStr">
        <is>
          <t>Not reviewed (not included)</t>
        </is>
      </c>
      <c r="T1701" t="inlineStr">
        <is>
          <t>Abstract screening only. Out of Date Range</t>
        </is>
      </c>
      <c r="U1701" t="inlineStr">
        <is>
          <t>EXCLUDE</t>
        </is>
      </c>
      <c r="V1701" t="inlineStr">
        <is>
          <t>E4-Year: Published 2026, outside 2019-2025 window</t>
        </is>
      </c>
      <c r="W1701" t="inlineStr">
        <is>
          <t>Out of Date Range</t>
        </is>
      </c>
      <c r="X1701" t="inlineStr">
        <is>
          <t>EXCLUDE</t>
        </is>
      </c>
      <c r="Y1701">
        <f>HYPERLINK("https%3A%2F%2Fwww.webofscience.com%2Fwos%2Fwoscc%2Ffull-record%2FWOS:001730419000001","View Full Record in Web of Science")</f>
        <v/>
      </c>
      <c r="Z1701" t="inlineStr">
        <is>
          <t>Not determined from abstract</t>
        </is>
      </c>
      <c r="AB1701" t="inlineStr">
        <is>
          <t>Not assessed (not included)</t>
        </is>
      </c>
      <c r="AC1701" t="inlineStr">
        <is>
          <t>Not assessed (not included)</t>
        </is>
      </c>
      <c r="AD1701" t="inlineStr">
        <is>
          <t>Alberca-González, A; Fernández-Jiménez, E</t>
        </is>
      </c>
      <c r="AF1701" t="inlineStr">
        <is>
          <t>Gold OA (Frontiers)</t>
        </is>
      </c>
      <c r="AH1701" t="inlineStr">
        <is>
          <t>Not assessed</t>
        </is>
      </c>
      <c r="AI1701" t="inlineStr">
        <is>
          <t>Not reported</t>
        </is>
      </c>
      <c r="AJ1701" t="inlineStr">
        <is>
          <t>Not reported</t>
        </is>
      </c>
      <c r="AK1701" t="inlineStr">
        <is>
          <t>Not reported</t>
        </is>
      </c>
      <c r="AL1701" t="inlineStr">
        <is>
          <t>Not reported</t>
        </is>
      </c>
      <c r="AM1701" t="inlineStr">
        <is>
          <t>Not reported</t>
        </is>
      </c>
      <c r="AN1701" t="inlineStr">
        <is>
          <t>Not reported</t>
        </is>
      </c>
      <c r="AO1701" t="inlineStr">
        <is>
          <t>Not reviewed</t>
        </is>
      </c>
      <c r="AP1701" t="inlineStr">
        <is>
          <t>Not reported</t>
        </is>
      </c>
      <c r="AQ1701" t="inlineStr">
        <is>
          <t>Not reported</t>
        </is>
      </c>
      <c r="AR1701" t="inlineStr">
        <is>
          <t>Not reported</t>
        </is>
      </c>
      <c r="AS1701" t="inlineStr">
        <is>
          <t>See abstract</t>
        </is>
      </c>
      <c r="AT1701" t="inlineStr">
        <is>
          <t>Not reviewed</t>
        </is>
      </c>
      <c r="AU1701" t="inlineStr">
        <is>
          <t>Not reviewed</t>
        </is>
      </c>
      <c r="AV1701" t="inlineStr">
        <is>
          <t>Not reviewed</t>
        </is>
      </c>
      <c r="AW1701" t="inlineStr">
        <is>
          <t>Not reviewed</t>
        </is>
      </c>
      <c r="AX1701" t="inlineStr">
        <is>
          <t>Not reported</t>
        </is>
      </c>
      <c r="AY1701" t="inlineStr">
        <is>
          <t>Not reported</t>
        </is>
      </c>
      <c r="AZ1701" t="inlineStr">
        <is>
          <t>Not reported</t>
        </is>
      </c>
      <c r="BA1701" t="inlineStr">
        <is>
          <t>Not reported</t>
        </is>
      </c>
      <c r="BB1701" t="inlineStr">
        <is>
          <t>Not reported</t>
        </is>
      </c>
      <c r="BC1701" t="inlineStr">
        <is>
          <t>Not reported</t>
        </is>
      </c>
      <c r="BD1701" t="inlineStr">
        <is>
          <t>Not reported</t>
        </is>
      </c>
      <c r="BE1701" t="inlineStr">
        <is>
          <t>Not reported</t>
        </is>
      </c>
      <c r="BF1701" t="inlineStr">
        <is>
          <t>Not reported</t>
        </is>
      </c>
      <c r="BG1701" t="inlineStr">
        <is>
          <t>Not reviewed (not included)</t>
        </is>
      </c>
      <c r="BH1701" t="inlineStr">
        <is>
          <t>N/A</t>
        </is>
      </c>
      <c r="BI1701" t="inlineStr">
        <is>
          <t>Not reviewed</t>
        </is>
      </c>
      <c r="BJ1701" t="inlineStr">
        <is>
          <t>Not reviewed</t>
        </is>
      </c>
      <c r="BK1701" t="inlineStr">
        <is>
          <t>Not reviewed</t>
        </is>
      </c>
      <c r="BL1701" t="inlineStr">
        <is>
          <t>Not reviewed</t>
        </is>
      </c>
      <c r="BM1701" t="inlineStr">
        <is>
          <t>Not reviewed (not included)</t>
        </is>
      </c>
      <c r="BN1701" t="inlineStr">
        <is>
          <t>Out of Date Range - E4-Year: Published 2026, outside 2019-2025 window</t>
        </is>
      </c>
      <c r="BO1701" t="inlineStr">
        <is>
          <t>Abstract-level screening only</t>
        </is>
      </c>
      <c r="BP1701" t="inlineStr">
        <is>
          <t>Not reported</t>
        </is>
      </c>
    </row>
    <row r="1702">
      <c r="A1702" t="inlineStr">
        <is>
          <t>Artificial Intelligence Enabled Personalised Assistive Tools to Enhance Education of Children with Neurodevelopmental Disorders-A Review</t>
        </is>
      </c>
      <c r="B1702" t="n">
        <v>2022</v>
      </c>
      <c r="C1702" t="inlineStr">
        <is>
          <t>Not checked</t>
        </is>
      </c>
      <c r="D1702" t="inlineStr">
        <is>
          <t>Not checked</t>
        </is>
      </c>
      <c r="E1702" t="inlineStr">
        <is>
          <t>10.3390/IJERPH19031192</t>
        </is>
      </c>
      <c r="F1702" t="inlineStr">
        <is>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 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t>
        </is>
      </c>
      <c r="G1702" t="inlineStr">
        <is>
          <t>Unimodal</t>
        </is>
      </c>
      <c r="H1702" t="inlineStr">
        <is>
          <t>See abstract</t>
        </is>
      </c>
      <c r="I1702" t="inlineStr">
        <is>
          <t>See abstract</t>
        </is>
      </c>
      <c r="J1702" t="inlineStr">
        <is>
          <t>See abstract (AI/ML)</t>
        </is>
      </c>
      <c r="K1702" t="inlineStr">
        <is>
          <t>See abstract</t>
        </is>
      </c>
      <c r="M1702" t="inlineStr">
        <is>
          <t>See abstract</t>
        </is>
      </c>
      <c r="N1702" t="inlineStr">
        <is>
          <t>See abstract</t>
        </is>
      </c>
      <c r="O1702" t="inlineStr">
        <is>
          <t>Not verified from abstract</t>
        </is>
      </c>
      <c r="P1702" t="inlineStr">
        <is>
          <t>See abstract</t>
        </is>
      </c>
      <c r="Q1702" t="inlineStr">
        <is>
          <t>See abstract</t>
        </is>
      </c>
      <c r="R1702" t="inlineStr">
        <is>
          <t>Not reviewed (not included)</t>
        </is>
      </c>
      <c r="S1702" t="inlineStr">
        <is>
          <t>Not reviewed (not included)</t>
        </is>
      </c>
      <c r="T1702" t="inlineStr">
        <is>
          <t>Abstract screening only. Not Selected for Final 95 (Pending Full Text Review)</t>
        </is>
      </c>
      <c r="U1702" t="inlineStr">
        <is>
          <t>EXCLUDE</t>
        </is>
      </c>
      <c r="V170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2" t="inlineStr">
        <is>
          <t>Excluded: Other Criterion</t>
        </is>
      </c>
      <c r="X1702" t="inlineStr">
        <is>
          <t>Not assessed from abstract</t>
        </is>
      </c>
      <c r="Y1702">
        <f>HYPERLINK("https%3A%2F%2Fwww.webofscience.com%2Fwos%2Fwoscc%2Ffull-record%2FWOS:000754647400001","View Full Record in Web of Science")</f>
        <v/>
      </c>
      <c r="Z1702" t="inlineStr">
        <is>
          <t>Not determined from abstract</t>
        </is>
      </c>
      <c r="AB1702" t="inlineStr">
        <is>
          <t>Not assessed (not included)</t>
        </is>
      </c>
      <c r="AC1702" t="inlineStr">
        <is>
          <t>Not assessed (not included)</t>
        </is>
      </c>
      <c r="AD1702" t="inlineStr">
        <is>
          <t>Barua, PD; Vicnesh, J; Gururajan, R; Oh, SL; Palmer, E; Azizan, MM; Kadri, NA; Acharya, UR</t>
        </is>
      </c>
      <c r="AF1702" t="inlineStr">
        <is>
          <t>Gold OA (MDPI)</t>
        </is>
      </c>
      <c r="AH1702" t="inlineStr">
        <is>
          <t>Not assessed</t>
        </is>
      </c>
      <c r="AI1702" t="inlineStr">
        <is>
          <t>Not reported</t>
        </is>
      </c>
      <c r="AJ1702" t="inlineStr">
        <is>
          <t>Not reported</t>
        </is>
      </c>
      <c r="AK1702" t="inlineStr">
        <is>
          <t>Not reported</t>
        </is>
      </c>
      <c r="AL1702" t="inlineStr">
        <is>
          <t>Not reported</t>
        </is>
      </c>
      <c r="AM1702" t="inlineStr">
        <is>
          <t>Not reported</t>
        </is>
      </c>
      <c r="AN1702" t="inlineStr">
        <is>
          <t>Not reported</t>
        </is>
      </c>
      <c r="AO1702" t="inlineStr">
        <is>
          <t>Not reviewed</t>
        </is>
      </c>
      <c r="AP1702" t="inlineStr">
        <is>
          <t>Not reported</t>
        </is>
      </c>
      <c r="AQ1702" t="inlineStr">
        <is>
          <t>Not reported</t>
        </is>
      </c>
      <c r="AR1702" t="inlineStr">
        <is>
          <t>Not reported</t>
        </is>
      </c>
      <c r="AS1702" t="inlineStr">
        <is>
          <t>See abstract</t>
        </is>
      </c>
      <c r="AT1702" t="inlineStr">
        <is>
          <t>Not reviewed</t>
        </is>
      </c>
      <c r="AU1702" t="inlineStr">
        <is>
          <t>Not reviewed</t>
        </is>
      </c>
      <c r="AV1702" t="inlineStr">
        <is>
          <t>Not reviewed</t>
        </is>
      </c>
      <c r="AW1702" t="inlineStr">
        <is>
          <t>Not reviewed</t>
        </is>
      </c>
      <c r="AX1702" t="inlineStr">
        <is>
          <t>Not reported</t>
        </is>
      </c>
      <c r="AY1702" t="inlineStr">
        <is>
          <t>Not reported</t>
        </is>
      </c>
      <c r="AZ1702" t="inlineStr">
        <is>
          <t>Not reported</t>
        </is>
      </c>
      <c r="BA1702" t="inlineStr">
        <is>
          <t>Not reported</t>
        </is>
      </c>
      <c r="BB1702" t="inlineStr">
        <is>
          <t>Not reported</t>
        </is>
      </c>
      <c r="BC1702" t="inlineStr">
        <is>
          <t>Not reported</t>
        </is>
      </c>
      <c r="BD1702" t="inlineStr">
        <is>
          <t>Not reported</t>
        </is>
      </c>
      <c r="BE1702" t="inlineStr">
        <is>
          <t>Not reported</t>
        </is>
      </c>
      <c r="BF1702" t="inlineStr">
        <is>
          <t>Not reported</t>
        </is>
      </c>
      <c r="BG1702" t="inlineStr">
        <is>
          <t>Not reviewed (not included)</t>
        </is>
      </c>
      <c r="BH1702" t="inlineStr">
        <is>
          <t>N/A</t>
        </is>
      </c>
      <c r="BI1702" t="inlineStr">
        <is>
          <t>Not reviewed</t>
        </is>
      </c>
      <c r="BJ1702" t="inlineStr">
        <is>
          <t>Not reviewed</t>
        </is>
      </c>
      <c r="BK1702" t="inlineStr">
        <is>
          <t>Not reviewed</t>
        </is>
      </c>
      <c r="BL1702" t="inlineStr">
        <is>
          <t>Not reviewed</t>
        </is>
      </c>
      <c r="BM1702" t="inlineStr">
        <is>
          <t>Not reviewed (not included)</t>
        </is>
      </c>
      <c r="BN1702" t="inlineStr">
        <is>
          <t>Not Selected for Final 95 (Pending Full Text Review) - Candidate paper not selected for final 95: Passed abstract screening but not included in final selec</t>
        </is>
      </c>
      <c r="BO1702" t="inlineStr">
        <is>
          <t>Abstract-level screening only</t>
        </is>
      </c>
      <c r="BP1702" t="inlineStr">
        <is>
          <t>Not reported</t>
        </is>
      </c>
    </row>
    <row r="1703">
      <c r="A1703" t="inlineStr">
        <is>
          <t>A novel approach to identify the brain regions that best classify ADHD by means of EEG and deep learning</t>
        </is>
      </c>
      <c r="B1703" t="n">
        <v>2024</v>
      </c>
      <c r="C1703" t="inlineStr">
        <is>
          <t>Not checked</t>
        </is>
      </c>
      <c r="D1703" t="inlineStr">
        <is>
          <t>Not checked</t>
        </is>
      </c>
      <c r="E1703" t="inlineStr">
        <is>
          <t>10.1016/J.HELIYON.2024.E26028</t>
        </is>
      </c>
      <c r="F1703" t="inlineStr">
        <is>
          <t xml:space="preserve">Objective: Attention -Deficit Hyperactivity Disorder (ADHD) is one of the most widespread neurodevelopmental disorders diagnosed in childhood. ADHD is diagnosed by following the guidelines of Diagnostic and Statistical Manual of Mental Disorders, Fifth Edition (DSM-5). According to DSM-5, ADHD has not yet identified a specific cause, and thus researchers continue to investigate this field. Therefore, the primary objective of this work is to present a study to find the subset of channels or brain regions that best classify ADHD vs Typically Developing children by means of Electroencephalograms (EEG). Methods: To achieve this goal, we present a novel approach to identify the brain regions that best classify ADHD using EEG and Deep Learning (DL). First, we perform a filtering and artefact removal process on the EEG signal. Then we generate different subsets of EEG channels depending on their location on the scalp (hemispheres, lobes, sets of lobes and single channels) and using backward and forward stepwise feature selection methods. Finally, we feed the DL neural network with each set, and compute the f1 -score. Results and conclusions: Based on the obtained results, the Frontal Lobe (FL) (0.8081 f1 -score) and the Left Hemisphere (LH) (0.8056 f1 -score) provide more significant information detecting individuals with ADHD, than using the entire set of EEG Channels (0.8067 f1 -score). However, when combining the Temporal, Parietal and Occipital Lobes (TL, PL, OL), better results (0.8097 f1 -score) were obtained compared with using only the FL and LH subsets. The best performance was obtained using Feature Selection Methods. In the case of the Backward Stepwise Feature Selection method, a combination of 14 EEG channels yielded a 0.8281 f1 -score. Similarly, using the Forward Stepwise Feature Selection method, a combination of 11 EEG channels yielded a 0.8271 f1 -score. These findings hold significant value for physicians in the quest to better understand the underlying </t>
        </is>
      </c>
      <c r="G1703" t="inlineStr">
        <is>
          <t>Unimodal</t>
        </is>
      </c>
      <c r="H1703" t="inlineStr">
        <is>
          <t>See abstract</t>
        </is>
      </c>
      <c r="I1703" t="inlineStr">
        <is>
          <t>See abstract</t>
        </is>
      </c>
      <c r="J1703" t="inlineStr">
        <is>
          <t>See abstract (AI/ML)</t>
        </is>
      </c>
      <c r="K1703" t="inlineStr">
        <is>
          <t>See abstract</t>
        </is>
      </c>
      <c r="M1703" t="inlineStr">
        <is>
          <t>See abstract</t>
        </is>
      </c>
      <c r="N1703" t="inlineStr">
        <is>
          <t>See abstract</t>
        </is>
      </c>
      <c r="O1703" t="inlineStr">
        <is>
          <t>Not verified from abstract</t>
        </is>
      </c>
      <c r="P1703" t="inlineStr">
        <is>
          <t>See abstract</t>
        </is>
      </c>
      <c r="Q1703" t="inlineStr">
        <is>
          <t>See abstract</t>
        </is>
      </c>
      <c r="R1703" t="inlineStr">
        <is>
          <t>Not reviewed (not included)</t>
        </is>
      </c>
      <c r="S1703" t="inlineStr">
        <is>
          <t>Not reviewed (not included)</t>
        </is>
      </c>
      <c r="T1703" t="inlineStr">
        <is>
          <t>Abstract screening only. Not Selected for Final 95 (Pending Full Text Review)</t>
        </is>
      </c>
      <c r="U1703" t="inlineStr">
        <is>
          <t>EXCLUDE</t>
        </is>
      </c>
      <c r="V17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3" t="inlineStr">
        <is>
          <t>Excluded: Other Criterion</t>
        </is>
      </c>
      <c r="X1703" t="inlineStr">
        <is>
          <t>Not assessed from abstract</t>
        </is>
      </c>
      <c r="Y1703">
        <f>HYPERLINK("https%3A%2F%2Fwww.webofscience.com%2Fwos%2Fwoscc%2Ffull-record%2FWOS:001185791100001","View Full Record in Web of Science")</f>
        <v/>
      </c>
      <c r="Z1703" t="inlineStr">
        <is>
          <t>Not determined from abstract</t>
        </is>
      </c>
      <c r="AB1703" t="inlineStr">
        <is>
          <t>Not assessed (not included)</t>
        </is>
      </c>
      <c r="AC1703" t="inlineStr">
        <is>
          <t>Not assessed (not included)</t>
        </is>
      </c>
      <c r="AD1703" t="inlineStr">
        <is>
          <t>Sanchis, J; García-Ponsoda, S; Teruel, MA; Trujillo, J; Song, IY</t>
        </is>
      </c>
      <c r="AF1703" t="inlineStr">
        <is>
          <t>Hybrid OA (Elsevier)</t>
        </is>
      </c>
      <c r="AH1703" t="inlineStr">
        <is>
          <t>Not assessed</t>
        </is>
      </c>
      <c r="AI1703" t="inlineStr">
        <is>
          <t>Not reported</t>
        </is>
      </c>
      <c r="AJ1703" t="inlineStr">
        <is>
          <t>Not reported</t>
        </is>
      </c>
      <c r="AK1703" t="inlineStr">
        <is>
          <t>Not reported</t>
        </is>
      </c>
      <c r="AL1703" t="inlineStr">
        <is>
          <t>Not reported</t>
        </is>
      </c>
      <c r="AM1703" t="inlineStr">
        <is>
          <t>Not reported</t>
        </is>
      </c>
      <c r="AN1703" t="inlineStr">
        <is>
          <t>Not reported</t>
        </is>
      </c>
      <c r="AO1703" t="inlineStr">
        <is>
          <t>Not reviewed</t>
        </is>
      </c>
      <c r="AP1703" t="inlineStr">
        <is>
          <t>Not reported</t>
        </is>
      </c>
      <c r="AQ1703" t="inlineStr">
        <is>
          <t>Not reported</t>
        </is>
      </c>
      <c r="AR1703" t="inlineStr">
        <is>
          <t>Not reported</t>
        </is>
      </c>
      <c r="AS1703" t="inlineStr">
        <is>
          <t>See abstract</t>
        </is>
      </c>
      <c r="AT1703" t="inlineStr">
        <is>
          <t>Not reviewed</t>
        </is>
      </c>
      <c r="AU1703" t="inlineStr">
        <is>
          <t>Not reviewed</t>
        </is>
      </c>
      <c r="AV1703" t="inlineStr">
        <is>
          <t>Not reviewed</t>
        </is>
      </c>
      <c r="AW1703" t="inlineStr">
        <is>
          <t>Not reviewed</t>
        </is>
      </c>
      <c r="AX1703" t="inlineStr">
        <is>
          <t>Not reported</t>
        </is>
      </c>
      <c r="AY1703" t="inlineStr">
        <is>
          <t>Not reported</t>
        </is>
      </c>
      <c r="AZ1703" t="inlineStr">
        <is>
          <t>Not reported</t>
        </is>
      </c>
      <c r="BA1703" t="inlineStr">
        <is>
          <t>Not reported</t>
        </is>
      </c>
      <c r="BB1703" t="inlineStr">
        <is>
          <t>Not reported</t>
        </is>
      </c>
      <c r="BC1703" t="inlineStr">
        <is>
          <t>Not reported</t>
        </is>
      </c>
      <c r="BD1703" t="inlineStr">
        <is>
          <t>Not reported</t>
        </is>
      </c>
      <c r="BE1703" t="inlineStr">
        <is>
          <t>Not reported</t>
        </is>
      </c>
      <c r="BF1703" t="inlineStr">
        <is>
          <t>Not reported</t>
        </is>
      </c>
      <c r="BG1703" t="inlineStr">
        <is>
          <t>Not reviewed (not included)</t>
        </is>
      </c>
      <c r="BH1703" t="inlineStr">
        <is>
          <t>N/A</t>
        </is>
      </c>
      <c r="BI1703" t="inlineStr">
        <is>
          <t>Not reviewed</t>
        </is>
      </c>
      <c r="BJ1703" t="inlineStr">
        <is>
          <t>Not reviewed</t>
        </is>
      </c>
      <c r="BK1703" t="inlineStr">
        <is>
          <t>Not reviewed</t>
        </is>
      </c>
      <c r="BL1703" t="inlineStr">
        <is>
          <t>Not reviewed</t>
        </is>
      </c>
      <c r="BM1703" t="inlineStr">
        <is>
          <t>Not reviewed (not included)</t>
        </is>
      </c>
      <c r="BN1703" t="inlineStr">
        <is>
          <t>Not Selected for Final 95 (Pending Full Text Review) - Candidate paper not selected for final 95: Passed abstract screening but not included in final selec</t>
        </is>
      </c>
      <c r="BO1703" t="inlineStr">
        <is>
          <t>Abstract-level screening only</t>
        </is>
      </c>
      <c r="BP1703" t="inlineStr">
        <is>
          <t>Not reported</t>
        </is>
      </c>
    </row>
    <row r="1704">
      <c r="A1704" t="inlineStr">
        <is>
          <t>Classifying Children with ADHD Based on Prefrontal Functional Near-infrared Spectroscopy Using Machine Learning</t>
        </is>
      </c>
      <c r="B1704" t="n">
        <v>2023</v>
      </c>
      <c r="C1704" t="inlineStr">
        <is>
          <t>Not checked</t>
        </is>
      </c>
      <c r="D1704" t="inlineStr">
        <is>
          <t>Not checked</t>
        </is>
      </c>
      <c r="E1704" t="inlineStr">
        <is>
          <t>10.9758/CPN.22.1025</t>
        </is>
      </c>
      <c r="F1704" t="inlineStr">
        <is>
          <t>Objective: Attention deficit hyperactivity disorder (ADHD) is a common neurodevelopmental disorder in children and adults characterized by cognitive and emotional self-control deficiencies. Previous functional near-infrared spectroscopy (fNIRS) studies found significant group differences between ADHD children and healthy controls during cognitive flexibility tasks in several brain regions. This study aims to apply a machine learning approach to identify medication-naive ADHD patients and healthy control (HC) groups using task-based fNIRS data.Methods: fNIRS signals from 33 ADHD children and 39 HC during the Stroop task were analyzed. In addition, regularized linear discriminant analysis (RLDA) was used to identify ADHD individuals from healthy controls, and classification performance was evaluated.Results: We found that participants can be correctly classified in RLDA leave-one-out cross validation, with a sensitivity of 0.67, specificity of 0.93, and accuracy of 0.82.Conclusion: RLDA using only fNIRS data can effectively discriminate children with ADHD from HC. This study suggests the potential utility of the fNIRS signal as a diagnostic biomarker for ADHD children.</t>
        </is>
      </c>
      <c r="G1704" t="inlineStr">
        <is>
          <t>Unimodal</t>
        </is>
      </c>
      <c r="H1704" t="inlineStr">
        <is>
          <t>See abstract</t>
        </is>
      </c>
      <c r="I1704" t="inlineStr">
        <is>
          <t>See abstract</t>
        </is>
      </c>
      <c r="J1704" t="inlineStr">
        <is>
          <t>See abstract (AI/ML)</t>
        </is>
      </c>
      <c r="K1704" t="inlineStr">
        <is>
          <t>See abstract</t>
        </is>
      </c>
      <c r="M1704" t="inlineStr">
        <is>
          <t>See abstract</t>
        </is>
      </c>
      <c r="N1704" t="inlineStr">
        <is>
          <t>See abstract</t>
        </is>
      </c>
      <c r="O1704" t="inlineStr">
        <is>
          <t>Not verified from abstract</t>
        </is>
      </c>
      <c r="P1704" t="inlineStr">
        <is>
          <t>See abstract</t>
        </is>
      </c>
      <c r="Q1704" t="inlineStr">
        <is>
          <t>See abstract</t>
        </is>
      </c>
      <c r="R1704" t="inlineStr">
        <is>
          <t>Not reviewed (not included)</t>
        </is>
      </c>
      <c r="S1704" t="inlineStr">
        <is>
          <t>Not reviewed (not included)</t>
        </is>
      </c>
      <c r="T1704" t="inlineStr">
        <is>
          <t>Abstract screening only. Not Selected for Final 95 (Pending Full Text Review)</t>
        </is>
      </c>
      <c r="U1704" t="inlineStr">
        <is>
          <t>EXCLUDE</t>
        </is>
      </c>
      <c r="V170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4" t="inlineStr">
        <is>
          <t>Excluded: Other Criterion</t>
        </is>
      </c>
      <c r="X1704" t="inlineStr">
        <is>
          <t>Not assessed from abstract</t>
        </is>
      </c>
      <c r="Y1704">
        <f>HYPERLINK("https%3A%2F%2Fwww.webofscience.com%2Fwos%2Fwoscc%2Ffull-record%2FWOS:001091375800001","View Full Record in Web of Science")</f>
        <v/>
      </c>
      <c r="Z1704" t="inlineStr">
        <is>
          <t>Not determined from abstract</t>
        </is>
      </c>
      <c r="AB1704" t="inlineStr">
        <is>
          <t>Not assessed (not included)</t>
        </is>
      </c>
      <c r="AC1704" t="inlineStr">
        <is>
          <t>Not assessed (not included)</t>
        </is>
      </c>
      <c r="AD1704" t="inlineStr">
        <is>
          <t>Yang, CM; Shin, J; Kim, JI; Bin Lim, Y; Park, SH; Kim, BN</t>
        </is>
      </c>
      <c r="AF1704" t="inlineStr">
        <is>
          <t>Unknown - Verify via DOI</t>
        </is>
      </c>
      <c r="AH1704" t="inlineStr">
        <is>
          <t>Not assessed</t>
        </is>
      </c>
      <c r="AI1704" t="n">
        <v>33</v>
      </c>
      <c r="AJ1704" t="inlineStr">
        <is>
          <t>Not reported</t>
        </is>
      </c>
      <c r="AK1704" t="inlineStr">
        <is>
          <t>Not reported</t>
        </is>
      </c>
      <c r="AL1704" t="inlineStr">
        <is>
          <t>Not reported</t>
        </is>
      </c>
      <c r="AM1704" t="inlineStr">
        <is>
          <t>Not reported</t>
        </is>
      </c>
      <c r="AN1704" t="inlineStr">
        <is>
          <t>Not reported</t>
        </is>
      </c>
      <c r="AO1704" t="inlineStr">
        <is>
          <t>Not reviewed</t>
        </is>
      </c>
      <c r="AP1704" t="inlineStr">
        <is>
          <t>Not reported</t>
        </is>
      </c>
      <c r="AQ1704" t="inlineStr">
        <is>
          <t>Not reported</t>
        </is>
      </c>
      <c r="AR1704" t="inlineStr">
        <is>
          <t>Not reported</t>
        </is>
      </c>
      <c r="AS1704" t="inlineStr">
        <is>
          <t>See abstract</t>
        </is>
      </c>
      <c r="AT1704" t="inlineStr">
        <is>
          <t>Not reviewed</t>
        </is>
      </c>
      <c r="AU1704" t="inlineStr">
        <is>
          <t>Not reviewed</t>
        </is>
      </c>
      <c r="AV1704" t="inlineStr">
        <is>
          <t>Not reviewed</t>
        </is>
      </c>
      <c r="AW1704" t="inlineStr">
        <is>
          <t>Not reviewed</t>
        </is>
      </c>
      <c r="AX1704" t="inlineStr">
        <is>
          <t>Not reported</t>
        </is>
      </c>
      <c r="AY1704" t="inlineStr">
        <is>
          <t>Not reported</t>
        </is>
      </c>
      <c r="AZ1704" t="inlineStr">
        <is>
          <t>Not reported</t>
        </is>
      </c>
      <c r="BA1704" t="inlineStr">
        <is>
          <t>Not reported</t>
        </is>
      </c>
      <c r="BB1704" t="inlineStr">
        <is>
          <t>Not reported</t>
        </is>
      </c>
      <c r="BC1704" t="inlineStr">
        <is>
          <t>Not reported</t>
        </is>
      </c>
      <c r="BD1704" t="inlineStr">
        <is>
          <t>Not reported</t>
        </is>
      </c>
      <c r="BE1704" t="inlineStr">
        <is>
          <t>Not reported</t>
        </is>
      </c>
      <c r="BF1704" t="inlineStr">
        <is>
          <t>Not reported</t>
        </is>
      </c>
      <c r="BG1704" t="inlineStr">
        <is>
          <t>Not reviewed (not included)</t>
        </is>
      </c>
      <c r="BH1704" t="inlineStr">
        <is>
          <t>N/A</t>
        </is>
      </c>
      <c r="BI1704" t="inlineStr">
        <is>
          <t>Not reviewed</t>
        </is>
      </c>
      <c r="BJ1704" t="inlineStr">
        <is>
          <t>Not reviewed</t>
        </is>
      </c>
      <c r="BK1704" t="inlineStr">
        <is>
          <t>Not reviewed</t>
        </is>
      </c>
      <c r="BL1704" t="inlineStr">
        <is>
          <t>Not reviewed</t>
        </is>
      </c>
      <c r="BM1704" t="inlineStr">
        <is>
          <t>Not reviewed (not included)</t>
        </is>
      </c>
      <c r="BN1704" t="inlineStr">
        <is>
          <t>Not Selected for Final 95 (Pending Full Text Review) - Candidate paper not selected for final 95: Passed abstract screening but not included in final selec</t>
        </is>
      </c>
      <c r="BO1704" t="inlineStr">
        <is>
          <t>Abstract-level screening only</t>
        </is>
      </c>
      <c r="BP1704" t="inlineStr">
        <is>
          <t>Not reported</t>
        </is>
      </c>
    </row>
    <row r="1705">
      <c r="A1705" t="inlineStr">
        <is>
          <t>Non-Invasive Pre-Diagnosis Implementation of Psychiatric Mental Disorders from EEG Bio-Signal Data Using Ensemble Deep Learning: A Comparative Analysis</t>
        </is>
      </c>
      <c r="B1705" t="n">
        <v>2025</v>
      </c>
      <c r="C1705" t="inlineStr">
        <is>
          <t>Not checked</t>
        </is>
      </c>
      <c r="D1705" t="inlineStr">
        <is>
          <t>Not checked</t>
        </is>
      </c>
      <c r="E1705" t="inlineStr">
        <is>
          <t>10.18280/TS.420335</t>
        </is>
      </c>
      <c r="F1705" t="inlineStr">
        <is>
          <t>Studies about detection of psychiatric diseases area have gained higher importance among science, engineering and medical areas. There have been a lot of different and unique types of mental problems/diseases and some of them could be seen very common among people worldwide. There were some ways to analyze and interpretate the mental disorders such as from neuroimages, EEGs and other outputs of radiological types of imaging systems. This research aims analyzing and pre-diagnosis of Alzheimer's disease (AD) and Attention Deficit Hyperactivity Disorder (ADHD) from an open source and publicly available EEG dataset by performing specific ensemble deep learning models to create an automated medical image analysis Computer Aided Diagnosis (CAD) system in detail. In medical area, fundamentally, the current diagnostic methods were time-consuming, subjective and needed detailed knowledge. To address and overcome these limitations, improving the diagnostic procedure in a fast way, we proposed a developed version of pre-diagnosis with using the development of a deep neural network system capable of accurately and efficiently analyzing biological signal data. Moreover, three different deep learning models of ResNet50, VGG19 and InceptionV3 were applied to the three separate mental disease groups and for this phase EEG signals were converted to the spectrogram images and used in detail. The models were extensively trained on the pre-processed image dataset and evaluated using multiple accuracy metrics. To improve diagnostic accuracy and efficiency, the trained models were combined using an ensemble approach and incorporated into an intuitive MATLAB software version. The most remarkable accomplishment of this study was the InceptionV3 model, which attained an impressive 99.47% for AD and ADHD discrimination via bio-medical signal processing. These findings highlight the significant potential for making the models sufficient to pre-diagnose during the clinical progress for neurolo</t>
        </is>
      </c>
      <c r="G1705" t="inlineStr">
        <is>
          <t>Unimodal</t>
        </is>
      </c>
      <c r="H1705" t="inlineStr">
        <is>
          <t>See abstract</t>
        </is>
      </c>
      <c r="I1705" t="inlineStr">
        <is>
          <t>See abstract</t>
        </is>
      </c>
      <c r="J1705" t="inlineStr">
        <is>
          <t>See abstract (AI/ML)</t>
        </is>
      </c>
      <c r="K1705" t="inlineStr">
        <is>
          <t>See abstract</t>
        </is>
      </c>
      <c r="M1705" t="inlineStr">
        <is>
          <t>See abstract</t>
        </is>
      </c>
      <c r="N1705" t="inlineStr">
        <is>
          <t>See abstract</t>
        </is>
      </c>
      <c r="O1705" t="inlineStr">
        <is>
          <t>Not verified from abstract</t>
        </is>
      </c>
      <c r="P1705" t="inlineStr">
        <is>
          <t>See abstract</t>
        </is>
      </c>
      <c r="Q1705" t="inlineStr">
        <is>
          <t>See abstract</t>
        </is>
      </c>
      <c r="R1705" t="inlineStr">
        <is>
          <t>Not reviewed (not included)</t>
        </is>
      </c>
      <c r="S1705" t="inlineStr">
        <is>
          <t>Not reviewed (not included)</t>
        </is>
      </c>
      <c r="T1705" t="inlineStr">
        <is>
          <t>Abstract screening only. Not Selected for Final 95 (Pending Full Text Review)</t>
        </is>
      </c>
      <c r="U1705" t="inlineStr">
        <is>
          <t>EXCLUDE</t>
        </is>
      </c>
      <c r="V170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5" t="inlineStr">
        <is>
          <t>Excluded: Other Criterion</t>
        </is>
      </c>
      <c r="X1705" t="inlineStr">
        <is>
          <t>Not assessed from abstract</t>
        </is>
      </c>
      <c r="Y1705">
        <f>HYPERLINK("https%3A%2F%2Fwww.webofscience.com%2Fwos%2Fwoscc%2Ffull-record%2FWOS:001530463200035","View Full Record in Web of Science")</f>
        <v/>
      </c>
      <c r="Z1705" t="inlineStr">
        <is>
          <t>Not determined from abstract</t>
        </is>
      </c>
      <c r="AB1705" t="inlineStr">
        <is>
          <t>Not assessed (not included)</t>
        </is>
      </c>
      <c r="AC1705" t="inlineStr">
        <is>
          <t>Not assessed (not included)</t>
        </is>
      </c>
      <c r="AD1705" t="inlineStr">
        <is>
          <t>Ural, AB</t>
        </is>
      </c>
      <c r="AF1705" t="inlineStr">
        <is>
          <t>Unknown - Verify via DOI</t>
        </is>
      </c>
      <c r="AH1705" t="inlineStr">
        <is>
          <t>Not assessed</t>
        </is>
      </c>
      <c r="AI1705" t="inlineStr">
        <is>
          <t>Not reported</t>
        </is>
      </c>
      <c r="AJ1705" t="inlineStr">
        <is>
          <t>Not reported</t>
        </is>
      </c>
      <c r="AK1705" t="inlineStr">
        <is>
          <t>Not reported</t>
        </is>
      </c>
      <c r="AL1705" t="inlineStr">
        <is>
          <t>Not reported</t>
        </is>
      </c>
      <c r="AM1705" t="inlineStr">
        <is>
          <t>Not reported</t>
        </is>
      </c>
      <c r="AN1705" t="inlineStr">
        <is>
          <t>Not reported</t>
        </is>
      </c>
      <c r="AO1705" t="inlineStr">
        <is>
          <t>Not reviewed</t>
        </is>
      </c>
      <c r="AP1705" t="inlineStr">
        <is>
          <t>Not reported</t>
        </is>
      </c>
      <c r="AQ1705" t="inlineStr">
        <is>
          <t>Not reported</t>
        </is>
      </c>
      <c r="AR1705" t="inlineStr">
        <is>
          <t>Not reported</t>
        </is>
      </c>
      <c r="AS1705" t="inlineStr">
        <is>
          <t>See abstract</t>
        </is>
      </c>
      <c r="AT1705" t="inlineStr">
        <is>
          <t>Not reviewed</t>
        </is>
      </c>
      <c r="AU1705" t="inlineStr">
        <is>
          <t>Not reviewed</t>
        </is>
      </c>
      <c r="AV1705" t="inlineStr">
        <is>
          <t>Not reviewed</t>
        </is>
      </c>
      <c r="AW1705" t="inlineStr">
        <is>
          <t>Not reviewed</t>
        </is>
      </c>
      <c r="AX1705" t="inlineStr">
        <is>
          <t>Not reported</t>
        </is>
      </c>
      <c r="AY1705" t="inlineStr">
        <is>
          <t>Not reported</t>
        </is>
      </c>
      <c r="AZ1705" t="inlineStr">
        <is>
          <t>Not reported</t>
        </is>
      </c>
      <c r="BA1705" t="inlineStr">
        <is>
          <t>Not reported</t>
        </is>
      </c>
      <c r="BB1705" t="inlineStr">
        <is>
          <t>Not reported</t>
        </is>
      </c>
      <c r="BC1705" t="inlineStr">
        <is>
          <t>Not reported</t>
        </is>
      </c>
      <c r="BD1705" t="inlineStr">
        <is>
          <t>Not reported</t>
        </is>
      </c>
      <c r="BE1705" t="inlineStr">
        <is>
          <t>Not reported</t>
        </is>
      </c>
      <c r="BF1705" t="inlineStr">
        <is>
          <t>Not reported</t>
        </is>
      </c>
      <c r="BG1705" t="inlineStr">
        <is>
          <t>Not reviewed (not included)</t>
        </is>
      </c>
      <c r="BH1705" t="inlineStr">
        <is>
          <t>N/A</t>
        </is>
      </c>
      <c r="BI1705" t="inlineStr">
        <is>
          <t>Not reviewed</t>
        </is>
      </c>
      <c r="BJ1705" t="inlineStr">
        <is>
          <t>Not reviewed</t>
        </is>
      </c>
      <c r="BK1705" t="inlineStr">
        <is>
          <t>Not reviewed</t>
        </is>
      </c>
      <c r="BL1705" t="inlineStr">
        <is>
          <t>Not reviewed</t>
        </is>
      </c>
      <c r="BM1705" t="inlineStr">
        <is>
          <t>Not reviewed (not included)</t>
        </is>
      </c>
      <c r="BN1705" t="inlineStr">
        <is>
          <t>Not Selected for Final 95 (Pending Full Text Review) - Candidate paper not selected for final 95: Passed abstract screening but not included in final selec</t>
        </is>
      </c>
      <c r="BO1705" t="inlineStr">
        <is>
          <t>Abstract-level screening only</t>
        </is>
      </c>
      <c r="BP1705" t="inlineStr">
        <is>
          <t>Not reported</t>
        </is>
      </c>
    </row>
    <row r="1706">
      <c r="A1706" t="inlineStr">
        <is>
          <t>Structural and diffusion-weighted brain imaging predictors of attention-deficit/hyperactivity disorder and its symptomology in very young (4-to 7-year-old) children</t>
        </is>
      </c>
      <c r="B1706" t="n">
        <v>2022</v>
      </c>
      <c r="C1706" t="inlineStr">
        <is>
          <t>Not checked</t>
        </is>
      </c>
      <c r="D1706" t="inlineStr">
        <is>
          <t>Not checked</t>
        </is>
      </c>
      <c r="E1706" t="inlineStr">
        <is>
          <t>10.1111/EJN.15842</t>
        </is>
      </c>
      <c r="F1706" t="inlineStr">
        <is>
          <t>The current study aimed to identify the key neurobiology of attention-deficit/hyperactivity disorder (ADHD), as it relates to ADHD diagnostic category and symptoms of hyperactive/impulsive behaviour and inattention. To do so, we adapted a predictive modelling approach to identify the key structural and diffusion-weighted brain imaging measures and their relative standing with respect to teacher ratings of executive function (EF) (measured by the Metacognition Index of the Behavior Rating Inventory of Executive Function [BRIEF]) and negativity and emotion regulation (ER) (measured by the Emotion Regulation Checklist [ERC]), in a critical young age range (ages 4 to 7, mean age 5.52 years, 82.2% Hispanic/Latino), where initial contact with educators and clinicians typically take place. Teacher ratings of EF and ER were predictive of both ADHD diagnostic category and symptoms of hyperactive/impulsive behaviour and inattention. Among the neural measures evaluated, the current study identified the critical importance of the largely understudied diffusion-weighted imaging measures for the underlying neurobiology of ADHD and its associated symptomology. Specifically, our analyses implicated the inferior frontal gyrus as a critical predictor of ADHD diagnostic category and its associated symptomology, above and beyond teacher ratings of EF and ER. Collectively, the current set of findings have implications for theories of ADHD, the relative utility of neurobiological measures with respect to teacher ratings of EF and ER, and the developmental trajectory of its underlying neurobiology.</t>
        </is>
      </c>
      <c r="G1706" t="inlineStr">
        <is>
          <t>Unimodal</t>
        </is>
      </c>
      <c r="H1706" t="inlineStr">
        <is>
          <t>See abstract</t>
        </is>
      </c>
      <c r="I1706" t="inlineStr">
        <is>
          <t>See abstract</t>
        </is>
      </c>
      <c r="J1706" t="inlineStr">
        <is>
          <t>See abstract (AI/ML)</t>
        </is>
      </c>
      <c r="K1706" t="inlineStr">
        <is>
          <t>See abstract</t>
        </is>
      </c>
      <c r="M1706" t="inlineStr">
        <is>
          <t>See abstract</t>
        </is>
      </c>
      <c r="N1706" t="inlineStr">
        <is>
          <t>See abstract</t>
        </is>
      </c>
      <c r="O1706" t="inlineStr">
        <is>
          <t>Not verified from abstract</t>
        </is>
      </c>
      <c r="P1706" t="inlineStr">
        <is>
          <t>See abstract</t>
        </is>
      </c>
      <c r="Q1706" t="inlineStr">
        <is>
          <t>See abstract</t>
        </is>
      </c>
      <c r="R1706" t="inlineStr">
        <is>
          <t>Not reviewed (not included)</t>
        </is>
      </c>
      <c r="S1706" t="inlineStr">
        <is>
          <t>Not reviewed (not included)</t>
        </is>
      </c>
      <c r="T1706" t="inlineStr">
        <is>
          <t>Abstract screening only. No AI/ML Methods</t>
        </is>
      </c>
      <c r="U1706" t="inlineStr">
        <is>
          <t>EXCLUDE</t>
        </is>
      </c>
      <c r="V1706" t="inlineStr">
        <is>
          <t>E1-No AI/ML/DL: Abstract and title do not describe application of AI, ML, or DL methods</t>
        </is>
      </c>
      <c r="W1706" t="inlineStr">
        <is>
          <t>Excluded: No AI/ML Methods</t>
        </is>
      </c>
      <c r="X1706" t="inlineStr">
        <is>
          <t>Not assessed from abstract</t>
        </is>
      </c>
      <c r="Y1706">
        <f>HYPERLINK("https%3A%2F%2Fwww.webofscience.com%2Fwos%2Fwoscc%2Ffull-record%2FWOS:000876891000001","View Full Record in Web of Science")</f>
        <v/>
      </c>
      <c r="Z1706" t="inlineStr">
        <is>
          <t>Not determined from abstract</t>
        </is>
      </c>
      <c r="AB1706" t="inlineStr">
        <is>
          <t>Not assessed (not included)</t>
        </is>
      </c>
      <c r="AC1706" t="inlineStr">
        <is>
          <t>Not assessed (not included)</t>
        </is>
      </c>
      <c r="AD1706" t="inlineStr">
        <is>
          <t>Öztekin, I; Garic, D; Bayat, M; Hernandez, ML; Finlayson, MA; Graziano, PA; Dick, AS</t>
        </is>
      </c>
      <c r="AF1706" t="inlineStr">
        <is>
          <t>Unknown - Verify via DOI</t>
        </is>
      </c>
      <c r="AH1706" t="inlineStr">
        <is>
          <t>Not assessed</t>
        </is>
      </c>
      <c r="AI1706" t="inlineStr">
        <is>
          <t>Not reported</t>
        </is>
      </c>
      <c r="AJ1706" t="inlineStr">
        <is>
          <t>Not reported</t>
        </is>
      </c>
      <c r="AK1706" t="inlineStr">
        <is>
          <t>Not reported</t>
        </is>
      </c>
      <c r="AL1706" t="inlineStr">
        <is>
          <t>Not reported</t>
        </is>
      </c>
      <c r="AM1706" t="inlineStr">
        <is>
          <t>Not reported</t>
        </is>
      </c>
      <c r="AN1706" t="inlineStr">
        <is>
          <t>Not reported</t>
        </is>
      </c>
      <c r="AO1706" t="inlineStr">
        <is>
          <t>Not reviewed</t>
        </is>
      </c>
      <c r="AP1706" t="inlineStr">
        <is>
          <t>Not reported</t>
        </is>
      </c>
      <c r="AQ1706" t="inlineStr">
        <is>
          <t>Not reported</t>
        </is>
      </c>
      <c r="AR1706" t="inlineStr">
        <is>
          <t>Not reported</t>
        </is>
      </c>
      <c r="AS1706" t="inlineStr">
        <is>
          <t>See abstract</t>
        </is>
      </c>
      <c r="AT1706" t="inlineStr">
        <is>
          <t>Not reviewed</t>
        </is>
      </c>
      <c r="AU1706" t="inlineStr">
        <is>
          <t>Not reviewed</t>
        </is>
      </c>
      <c r="AV1706" t="inlineStr">
        <is>
          <t>Not reviewed</t>
        </is>
      </c>
      <c r="AW1706" t="inlineStr">
        <is>
          <t>Not reviewed</t>
        </is>
      </c>
      <c r="AX1706" t="inlineStr">
        <is>
          <t>Not reported</t>
        </is>
      </c>
      <c r="AY1706" t="inlineStr">
        <is>
          <t>Not reported</t>
        </is>
      </c>
      <c r="AZ1706" t="inlineStr">
        <is>
          <t>Not reported</t>
        </is>
      </c>
      <c r="BA1706" t="inlineStr">
        <is>
          <t>Not reported</t>
        </is>
      </c>
      <c r="BB1706" t="inlineStr">
        <is>
          <t>Not reported</t>
        </is>
      </c>
      <c r="BC1706" t="inlineStr">
        <is>
          <t>Not reported</t>
        </is>
      </c>
      <c r="BD1706" t="inlineStr">
        <is>
          <t>Not reported</t>
        </is>
      </c>
      <c r="BE1706" t="inlineStr">
        <is>
          <t>Not reported</t>
        </is>
      </c>
      <c r="BF1706" t="inlineStr">
        <is>
          <t>Not reported</t>
        </is>
      </c>
      <c r="BG1706" t="inlineStr">
        <is>
          <t>Not reviewed (not included)</t>
        </is>
      </c>
      <c r="BH1706" t="inlineStr">
        <is>
          <t>N/A</t>
        </is>
      </c>
      <c r="BI1706" t="inlineStr">
        <is>
          <t>Not reviewed</t>
        </is>
      </c>
      <c r="BJ1706" t="inlineStr">
        <is>
          <t>Not reviewed</t>
        </is>
      </c>
      <c r="BK1706" t="inlineStr">
        <is>
          <t>Not reviewed</t>
        </is>
      </c>
      <c r="BL1706" t="inlineStr">
        <is>
          <t>Not reviewed</t>
        </is>
      </c>
      <c r="BM1706" t="inlineStr">
        <is>
          <t>Not reviewed (not included)</t>
        </is>
      </c>
      <c r="BN1706" t="inlineStr">
        <is>
          <t>No AI/ML Methods - E1-No AI/ML/DL: Abstract and title do not describe application of AI, ML, or DL methods</t>
        </is>
      </c>
      <c r="BO1706" t="inlineStr">
        <is>
          <t>Abstract-level screening only</t>
        </is>
      </c>
      <c r="BP1706" t="inlineStr">
        <is>
          <t>Not reported</t>
        </is>
      </c>
    </row>
    <row r="1707">
      <c r="A1707" t="inlineStr">
        <is>
          <t>Four decades of ADHD: a systematic AI-assisted analysis of conceptual shifts across six DSM editions</t>
        </is>
      </c>
      <c r="B1707" t="n">
        <v>2026</v>
      </c>
      <c r="C1707" t="inlineStr">
        <is>
          <t>Not checked</t>
        </is>
      </c>
      <c r="D1707" t="inlineStr">
        <is>
          <t>Not checked</t>
        </is>
      </c>
      <c r="E1707" t="inlineStr">
        <is>
          <t>10.3389/FPSYT.2026.1792051</t>
        </is>
      </c>
      <c r="F1707" t="inlineStr">
        <is>
          <t>Background Considering the central role of the Diagnostic and Statistical Manual of Mental Disorders (DSM) in psychiatric classification, multiple studies have examined how it describes Attention-Deficit/Hyperactivity Disorder (ADHD) - one of the most common psychiatric diagnoses. However, despite analyzing the same DSM texts, these studies yielded conflicting conclusions, likely influenced by the subjectivity of qualitative research and the challenge of systematically tracking subtle changes in large textual corpora. This study addresses these limitations by providing the first systematic, Artificial Intelligence (AI)-assisted analysis of all ADHD-related texts across six DSM editions (DSM-III to DSM-5-TR).Methods The analysis employed two AI models (GPT-4o and Claude 3.5 Sonnet) and followed five structured steps: (A) preliminary human review, (B) AI-assisted comparative analysis, (C) refinement through AI self-prompting to detect subtle linguistic changes, such as tone and diagnostic uncertainties, (D) thematic synthesis by each model, and (E) cross-model validation. Strict adherence to DSM texts ensured all findings were grounded in verifiable textual evidence.Results The analysis identified six overarching trends (1): a shift from a behavioral disorder to a neurodevelopmental framework (2), expansion to a lifespan condition across genders, (3) a broadening concept of impairment, (4) increasing diagnostic flexibility, (5) an expanding scope of comorbidities and differential diagnoses, and (6) growing acknowledgment of cultural and contextual influences.Conclusions The six overarching shifts alongside the detailed systematic analysis results (Supplementary Materials) provide a transparent and replicable reference point for how ADHD has been described and classified in the DSM over four decades. Additionally, the innovative methodology can improve reliability of future research into complex psychiatric discourse.</t>
        </is>
      </c>
      <c r="G1707" t="inlineStr">
        <is>
          <t>Unimodal</t>
        </is>
      </c>
      <c r="H1707" t="inlineStr">
        <is>
          <t>See abstract</t>
        </is>
      </c>
      <c r="I1707" t="inlineStr">
        <is>
          <t>See abstract</t>
        </is>
      </c>
      <c r="J1707" t="inlineStr">
        <is>
          <t>See abstract (AI/ML)</t>
        </is>
      </c>
      <c r="K1707" t="inlineStr">
        <is>
          <t>See abstract</t>
        </is>
      </c>
      <c r="M1707" t="inlineStr">
        <is>
          <t>See abstract</t>
        </is>
      </c>
      <c r="N1707" t="inlineStr">
        <is>
          <t>See abstract</t>
        </is>
      </c>
      <c r="O1707" t="inlineStr">
        <is>
          <t>Not verified from abstract</t>
        </is>
      </c>
      <c r="P1707" t="inlineStr">
        <is>
          <t>See abstract</t>
        </is>
      </c>
      <c r="Q1707" t="inlineStr">
        <is>
          <t>See abstract</t>
        </is>
      </c>
      <c r="R1707" t="inlineStr">
        <is>
          <t>Not reviewed (not included)</t>
        </is>
      </c>
      <c r="S1707" t="inlineStr">
        <is>
          <t>Not reviewed (not included)</t>
        </is>
      </c>
      <c r="T1707" t="inlineStr">
        <is>
          <t>Abstract screening only. Out of Date Range</t>
        </is>
      </c>
      <c r="U1707" t="inlineStr">
        <is>
          <t>EXCLUDE</t>
        </is>
      </c>
      <c r="V1707" t="inlineStr">
        <is>
          <t>E4-Year: Published 2026, outside 2019-2025 window</t>
        </is>
      </c>
      <c r="W1707" t="inlineStr">
        <is>
          <t>Out of Date Range</t>
        </is>
      </c>
      <c r="X1707" t="inlineStr">
        <is>
          <t>Not assessed from abstract</t>
        </is>
      </c>
      <c r="Y1707">
        <f>HYPERLINK("https%3A%2F%2Fwww.webofscience.com%2Fwos%2Fwoscc%2Ffull-record%2FWOS:001720277000001","View Full Record in Web of Science")</f>
        <v/>
      </c>
      <c r="Z1707" t="inlineStr">
        <is>
          <t>Not determined from abstract</t>
        </is>
      </c>
      <c r="AB1707" t="inlineStr">
        <is>
          <t>Not assessed (not included)</t>
        </is>
      </c>
      <c r="AC1707" t="inlineStr">
        <is>
          <t>Not assessed (not included)</t>
        </is>
      </c>
      <c r="AD1707" t="inlineStr">
        <is>
          <t>Ophir, Y; Shir-Raz, Y; Tikochinski, R</t>
        </is>
      </c>
      <c r="AF1707" t="inlineStr">
        <is>
          <t>Gold OA (Frontiers)</t>
        </is>
      </c>
      <c r="AH1707" t="inlineStr">
        <is>
          <t>Not assessed</t>
        </is>
      </c>
      <c r="AI1707" t="inlineStr">
        <is>
          <t>Not reported</t>
        </is>
      </c>
      <c r="AJ1707" t="inlineStr">
        <is>
          <t>Not reported</t>
        </is>
      </c>
      <c r="AK1707" t="inlineStr">
        <is>
          <t>Not reported</t>
        </is>
      </c>
      <c r="AL1707" t="inlineStr">
        <is>
          <t>Not reported</t>
        </is>
      </c>
      <c r="AM1707" t="inlineStr">
        <is>
          <t>Not reported</t>
        </is>
      </c>
      <c r="AN1707" t="inlineStr">
        <is>
          <t>Not reported</t>
        </is>
      </c>
      <c r="AO1707" t="inlineStr">
        <is>
          <t>Not reviewed</t>
        </is>
      </c>
      <c r="AP1707" t="inlineStr">
        <is>
          <t>Not reported</t>
        </is>
      </c>
      <c r="AQ1707" t="inlineStr">
        <is>
          <t>Not reported</t>
        </is>
      </c>
      <c r="AR1707" t="inlineStr">
        <is>
          <t>Not reported</t>
        </is>
      </c>
      <c r="AS1707" t="inlineStr">
        <is>
          <t>See abstract</t>
        </is>
      </c>
      <c r="AT1707" t="inlineStr">
        <is>
          <t>Not reviewed</t>
        </is>
      </c>
      <c r="AU1707" t="inlineStr">
        <is>
          <t>Not reviewed</t>
        </is>
      </c>
      <c r="AV1707" t="inlineStr">
        <is>
          <t>Not reviewed</t>
        </is>
      </c>
      <c r="AW1707" t="inlineStr">
        <is>
          <t>Not reviewed</t>
        </is>
      </c>
      <c r="AX1707" t="inlineStr">
        <is>
          <t>Not reported</t>
        </is>
      </c>
      <c r="AY1707" t="inlineStr">
        <is>
          <t>Not reported</t>
        </is>
      </c>
      <c r="AZ1707" t="inlineStr">
        <is>
          <t>Not reported</t>
        </is>
      </c>
      <c r="BA1707" t="inlineStr">
        <is>
          <t>Not reported</t>
        </is>
      </c>
      <c r="BB1707" t="inlineStr">
        <is>
          <t>Not reported</t>
        </is>
      </c>
      <c r="BC1707" t="inlineStr">
        <is>
          <t>Not reported</t>
        </is>
      </c>
      <c r="BD1707" t="inlineStr">
        <is>
          <t>Not reported</t>
        </is>
      </c>
      <c r="BE1707" t="inlineStr">
        <is>
          <t>Not reported</t>
        </is>
      </c>
      <c r="BF1707" t="inlineStr">
        <is>
          <t>Not reported</t>
        </is>
      </c>
      <c r="BG1707" t="inlineStr">
        <is>
          <t>Not reviewed (not included)</t>
        </is>
      </c>
      <c r="BH1707" t="inlineStr">
        <is>
          <t>N/A</t>
        </is>
      </c>
      <c r="BI1707" t="inlineStr">
        <is>
          <t>Not reviewed</t>
        </is>
      </c>
      <c r="BJ1707" t="inlineStr">
        <is>
          <t>Not reviewed</t>
        </is>
      </c>
      <c r="BK1707" t="inlineStr">
        <is>
          <t>Not reviewed</t>
        </is>
      </c>
      <c r="BL1707" t="inlineStr">
        <is>
          <t>Not reviewed</t>
        </is>
      </c>
      <c r="BM1707" t="inlineStr">
        <is>
          <t>Not reviewed (not included)</t>
        </is>
      </c>
      <c r="BN1707" t="inlineStr">
        <is>
          <t>Out of Date Range - E4-Year: Published 2026, outside 2019-2025 window</t>
        </is>
      </c>
      <c r="BO1707" t="inlineStr">
        <is>
          <t>Abstract-level screening only</t>
        </is>
      </c>
      <c r="BP1707" t="inlineStr">
        <is>
          <t>Not reported</t>
        </is>
      </c>
    </row>
    <row r="1708">
      <c r="A1708" t="inlineStr">
        <is>
          <t>Genomic analysis of the natural history of attention-deficit/hyperactivity disorder using Neanderthal and ancient Homo sapiens samples</t>
        </is>
      </c>
      <c r="B1708" t="n">
        <v>2020</v>
      </c>
      <c r="C1708" t="inlineStr">
        <is>
          <t>Not checked</t>
        </is>
      </c>
      <c r="D1708" t="inlineStr">
        <is>
          <t>Not checked</t>
        </is>
      </c>
      <c r="E1708" t="inlineStr">
        <is>
          <t>10.1038/S41598-020-65322-4</t>
        </is>
      </c>
      <c r="F1708" t="inlineStr">
        <is>
          <t>Attention-deficit/hyperactivity disorder (ADHD) is an impairing neurodevelopmental condition highly prevalent in current populations. Several hypotheses have been proposed to explain this paradox, mainly in the context of the Paleolithic versus Neolithic cultural shift but especially within the framework of the mismatch theory. This theory elaborates on how a particular trait once favoured in an ancient environment might become maladaptive upon environmental changes. However, given the lack of genomic data available for ADHD, these theories have not been empirically tested. We took advantage of the largest GWAS meta-analysis available for this disorder consisting of over 20,000 individuals diagnosed with ADHD and 35,000 controls, to assess the evolution of ADHD-associated alleles in European populations using archaic, ancient and modern human samples. We also included Approximate Bayesian computation coupled with deep learning analyses and singleton density scores to detect human adaptation. Our analyses indicate that ADHD-associated alleles are enriched in loss of function intolerant genes, supporting the role of selective pressures in this early-onset phenotype. Furthermore, we observed that the frequency of variants associated with ADHD has steadily decreased since Paleolithic times, particularly in Paleolithic European populations compared to samples from the Neolithic Fertile Crescent. We demonstrate this trend cannot be explained by African admixture nor Neanderthal introgression, since introgressed Neanderthal alleles are enriched in ADHD risk variants. All analyses performed support the presence of long-standing selective pressures acting against ADHD-associated alleles until recent times. Overall, our results are compatible with the mismatch theory for ADHD but suggest a much older time frame for the evolution of ADHD-associated alleles compared to previous hypotheses.</t>
        </is>
      </c>
      <c r="G1708" t="inlineStr">
        <is>
          <t>Unimodal</t>
        </is>
      </c>
      <c r="H1708" t="inlineStr">
        <is>
          <t>See abstract</t>
        </is>
      </c>
      <c r="I1708" t="inlineStr">
        <is>
          <t>See abstract</t>
        </is>
      </c>
      <c r="J1708" t="inlineStr">
        <is>
          <t>See abstract (AI/ML)</t>
        </is>
      </c>
      <c r="K1708" t="inlineStr">
        <is>
          <t>See abstract</t>
        </is>
      </c>
      <c r="M1708" t="inlineStr">
        <is>
          <t>See abstract</t>
        </is>
      </c>
      <c r="N1708" t="inlineStr">
        <is>
          <t>See abstract</t>
        </is>
      </c>
      <c r="O1708" t="inlineStr">
        <is>
          <t>Not verified from abstract</t>
        </is>
      </c>
      <c r="P1708" t="inlineStr">
        <is>
          <t>See abstract</t>
        </is>
      </c>
      <c r="Q1708" t="inlineStr">
        <is>
          <t>See abstract</t>
        </is>
      </c>
      <c r="R1708" t="inlineStr">
        <is>
          <t>Not reviewed (not included)</t>
        </is>
      </c>
      <c r="S1708" t="inlineStr">
        <is>
          <t>Not reviewed (not included)</t>
        </is>
      </c>
      <c r="T1708" t="inlineStr">
        <is>
          <t>Abstract screening only. Not Selected for Final 95 (Pending Full Text Review)</t>
        </is>
      </c>
      <c r="U1708" t="inlineStr">
        <is>
          <t>EXCLUDE</t>
        </is>
      </c>
      <c r="V170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8" t="inlineStr">
        <is>
          <t>Excluded: Other Criterion</t>
        </is>
      </c>
      <c r="X1708" t="inlineStr">
        <is>
          <t>Not assessed from abstract</t>
        </is>
      </c>
      <c r="Y1708">
        <f>HYPERLINK("https%3A%2F%2Fwww.webofscience.com%2Fwos%2Fwoscc%2Ffull-record%2FWOS:000560772000031","View Full Record in Web of Science")</f>
        <v/>
      </c>
      <c r="Z1708" t="inlineStr">
        <is>
          <t>Not determined from abstract</t>
        </is>
      </c>
      <c r="AB1708" t="inlineStr">
        <is>
          <t>Not assessed (not included)</t>
        </is>
      </c>
      <c r="AC1708" t="inlineStr">
        <is>
          <t>Not assessed (not included)</t>
        </is>
      </c>
      <c r="AD1708" t="inlineStr">
        <is>
          <t>Esteller-Cucala, P; Maceda, I; Borglum, AD; Demontis, D; Faraone, SV; Cormand, B; Lao, O</t>
        </is>
      </c>
      <c r="AF1708" t="inlineStr">
        <is>
          <t>Gold OA (Nature Sci Reports)</t>
        </is>
      </c>
      <c r="AH1708" t="inlineStr">
        <is>
          <t>Not assessed</t>
        </is>
      </c>
      <c r="AI1708" t="inlineStr">
        <is>
          <t>Not reported</t>
        </is>
      </c>
      <c r="AJ1708" t="inlineStr">
        <is>
          <t>Not reported</t>
        </is>
      </c>
      <c r="AK1708" t="inlineStr">
        <is>
          <t>Not reported</t>
        </is>
      </c>
      <c r="AL1708" t="inlineStr">
        <is>
          <t>Not reported</t>
        </is>
      </c>
      <c r="AM1708" t="inlineStr">
        <is>
          <t>Not reported</t>
        </is>
      </c>
      <c r="AN1708" t="inlineStr">
        <is>
          <t>Not reported</t>
        </is>
      </c>
      <c r="AO1708" t="inlineStr">
        <is>
          <t>Not reviewed</t>
        </is>
      </c>
      <c r="AP1708" t="inlineStr">
        <is>
          <t>Not reported</t>
        </is>
      </c>
      <c r="AQ1708" t="inlineStr">
        <is>
          <t>Not reported</t>
        </is>
      </c>
      <c r="AR1708" t="inlineStr">
        <is>
          <t>Not reported</t>
        </is>
      </c>
      <c r="AS1708" t="inlineStr">
        <is>
          <t>See abstract</t>
        </is>
      </c>
      <c r="AT1708" t="inlineStr">
        <is>
          <t>Not reviewed</t>
        </is>
      </c>
      <c r="AU1708" t="inlineStr">
        <is>
          <t>Not reviewed</t>
        </is>
      </c>
      <c r="AV1708" t="inlineStr">
        <is>
          <t>Not reviewed</t>
        </is>
      </c>
      <c r="AW1708" t="inlineStr">
        <is>
          <t>Not reviewed</t>
        </is>
      </c>
      <c r="AX1708" t="inlineStr">
        <is>
          <t>Not reported</t>
        </is>
      </c>
      <c r="AY1708" t="inlineStr">
        <is>
          <t>Not reported</t>
        </is>
      </c>
      <c r="AZ1708" t="inlineStr">
        <is>
          <t>Not reported</t>
        </is>
      </c>
      <c r="BA1708" t="inlineStr">
        <is>
          <t>Not reported</t>
        </is>
      </c>
      <c r="BB1708" t="inlineStr">
        <is>
          <t>Not reported</t>
        </is>
      </c>
      <c r="BC1708" t="inlineStr">
        <is>
          <t>Not reported</t>
        </is>
      </c>
      <c r="BD1708" t="inlineStr">
        <is>
          <t>Not reported</t>
        </is>
      </c>
      <c r="BE1708" t="inlineStr">
        <is>
          <t>Not reported</t>
        </is>
      </c>
      <c r="BF1708" t="inlineStr">
        <is>
          <t>Not reported</t>
        </is>
      </c>
      <c r="BG1708" t="inlineStr">
        <is>
          <t>Not reviewed (not included)</t>
        </is>
      </c>
      <c r="BH1708" t="inlineStr">
        <is>
          <t>N/A</t>
        </is>
      </c>
      <c r="BI1708" t="inlineStr">
        <is>
          <t>Not reviewed</t>
        </is>
      </c>
      <c r="BJ1708" t="inlineStr">
        <is>
          <t>Not reviewed</t>
        </is>
      </c>
      <c r="BK1708" t="inlineStr">
        <is>
          <t>Not reviewed</t>
        </is>
      </c>
      <c r="BL1708" t="inlineStr">
        <is>
          <t>Not reviewed</t>
        </is>
      </c>
      <c r="BM1708" t="inlineStr">
        <is>
          <t>Not reviewed (not included)</t>
        </is>
      </c>
      <c r="BN1708" t="inlineStr">
        <is>
          <t>Not Selected for Final 95 (Pending Full Text Review) - Candidate paper not selected for final 95: Passed abstract screening but not included in final selec</t>
        </is>
      </c>
      <c r="BO1708" t="inlineStr">
        <is>
          <t>Abstract-level screening only</t>
        </is>
      </c>
      <c r="BP1708" t="inlineStr">
        <is>
          <t>Not reported</t>
        </is>
      </c>
    </row>
    <row r="1709">
      <c r="A1709" t="inlineStr">
        <is>
          <t>A hybrid AI approach for supporting clinical diagnosis of attention deficit hyperactivity disorder (ADHD) in adults</t>
        </is>
      </c>
      <c r="B1709" t="n">
        <v>2021</v>
      </c>
      <c r="C1709" t="inlineStr">
        <is>
          <t>Not checked</t>
        </is>
      </c>
      <c r="D1709" t="inlineStr">
        <is>
          <t>Not checked</t>
        </is>
      </c>
      <c r="E1709" t="inlineStr">
        <is>
          <t>10.1007/S13755-020-00123-7</t>
        </is>
      </c>
      <c r="F1709" t="inlineStr">
        <is>
          <t>Attention deficit hyperactivity disorder (ADHD) is a neurodevelopmental disorder that includes symptoms such as inattentiveness, hyperactivity and impulsiveness. It is considered as an important public health issue and prevalence of, as well as demand for diagnosis, has increased as awareness of the disease grew over the past years. Supply of specialist medical experts has not kept pace with the increasing demand for assessment, both due to financial pressures on health systems and the difficulty to train new experts, resulting in growing waiting lists. Patients are not being treated quickly enough causing problems in other areas of health systems (e.g. increased GP visits, increased risk of self-harm and accidents) and more broadly (e.g. time off work, relationship problems). Advances in AI make it possible to support the clinical diagnosis of ADHD based on the analysis of relevant data. This paper reports on findings related to the mental health services of a specialist Trust within the UK's National Health Service (NHS). The analysis studied data of adult patients who underwent diagnosis over the past few years, and developed a hybrid approach, consisting of two different models: a machine learning model obtained by training on data of past cases; and a knowledge model capturing the expertise of medical experts through knowledge engineering. The resulting algorithm has an accuracy of 95% on data currently available, and is currently being tested in a clinical environment.</t>
        </is>
      </c>
      <c r="G1709" t="inlineStr">
        <is>
          <t>Unimodal</t>
        </is>
      </c>
      <c r="H1709" t="inlineStr">
        <is>
          <t>See abstract</t>
        </is>
      </c>
      <c r="I1709" t="inlineStr">
        <is>
          <t>See abstract</t>
        </is>
      </c>
      <c r="J1709" t="inlineStr">
        <is>
          <t>See abstract (AI/ML)</t>
        </is>
      </c>
      <c r="K1709" t="inlineStr">
        <is>
          <t>See abstract</t>
        </is>
      </c>
      <c r="M1709" t="inlineStr">
        <is>
          <t>See abstract</t>
        </is>
      </c>
      <c r="N1709" t="inlineStr">
        <is>
          <t>See abstract</t>
        </is>
      </c>
      <c r="O1709" t="inlineStr">
        <is>
          <t>Not verified from abstract</t>
        </is>
      </c>
      <c r="P1709" t="inlineStr">
        <is>
          <t>See abstract</t>
        </is>
      </c>
      <c r="Q1709" t="inlineStr">
        <is>
          <t>See abstract</t>
        </is>
      </c>
      <c r="R1709" t="inlineStr">
        <is>
          <t>Not reviewed (not included)</t>
        </is>
      </c>
      <c r="S1709" t="inlineStr">
        <is>
          <t>Not reviewed (not included)</t>
        </is>
      </c>
      <c r="T1709" t="inlineStr">
        <is>
          <t>Abstract screening only. Not Selected for Final 95 (Pending Full Text Review)</t>
        </is>
      </c>
      <c r="U1709" t="inlineStr">
        <is>
          <t>EXCLUDE</t>
        </is>
      </c>
      <c r="V170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09" t="inlineStr">
        <is>
          <t>Excluded: Other Criterion</t>
        </is>
      </c>
      <c r="X1709" t="inlineStr">
        <is>
          <t>Not assessed from abstract</t>
        </is>
      </c>
      <c r="Y1709">
        <f>HYPERLINK("https%3A%2F%2Fwww.webofscience.com%2Fwos%2Fwoscc%2Ffull-record%2FWOS:000591226700001","View Full Record in Web of Science")</f>
        <v/>
      </c>
      <c r="Z1709" t="inlineStr">
        <is>
          <t>Not determined from abstract</t>
        </is>
      </c>
      <c r="AB1709" t="inlineStr">
        <is>
          <t>Not assessed (not included)</t>
        </is>
      </c>
      <c r="AC1709" t="inlineStr">
        <is>
          <t>Not assessed (not included)</t>
        </is>
      </c>
      <c r="AD1709" t="inlineStr">
        <is>
          <t>Tachmazidis, I; Chen, TH; Adamou, M; Antoniou, G</t>
        </is>
      </c>
      <c r="AF1709" t="inlineStr">
        <is>
          <t>Hybrid OA (Springer)</t>
        </is>
      </c>
      <c r="AH1709" t="inlineStr">
        <is>
          <t>Not assessed</t>
        </is>
      </c>
      <c r="AI1709" t="inlineStr">
        <is>
          <t>Not reported</t>
        </is>
      </c>
      <c r="AJ1709" t="inlineStr">
        <is>
          <t>Not reported</t>
        </is>
      </c>
      <c r="AK1709" t="inlineStr">
        <is>
          <t>Not reported</t>
        </is>
      </c>
      <c r="AL1709" t="inlineStr">
        <is>
          <t>Not reported</t>
        </is>
      </c>
      <c r="AM1709" t="inlineStr">
        <is>
          <t>Not reported</t>
        </is>
      </c>
      <c r="AN1709" t="inlineStr">
        <is>
          <t>Not reported</t>
        </is>
      </c>
      <c r="AO1709" t="inlineStr">
        <is>
          <t>Not reviewed</t>
        </is>
      </c>
      <c r="AP1709" t="inlineStr">
        <is>
          <t>Not reported</t>
        </is>
      </c>
      <c r="AQ1709" t="inlineStr">
        <is>
          <t>Not reported</t>
        </is>
      </c>
      <c r="AR1709" t="inlineStr">
        <is>
          <t>Not reported</t>
        </is>
      </c>
      <c r="AS1709" t="inlineStr">
        <is>
          <t>See abstract</t>
        </is>
      </c>
      <c r="AT1709" t="inlineStr">
        <is>
          <t>Not reviewed</t>
        </is>
      </c>
      <c r="AU1709" t="inlineStr">
        <is>
          <t>Not reviewed</t>
        </is>
      </c>
      <c r="AV1709" t="inlineStr">
        <is>
          <t>Not reviewed</t>
        </is>
      </c>
      <c r="AW1709" t="inlineStr">
        <is>
          <t>Not reviewed</t>
        </is>
      </c>
      <c r="AX1709" t="inlineStr">
        <is>
          <t>Not reported</t>
        </is>
      </c>
      <c r="AY1709" t="inlineStr">
        <is>
          <t>Not reported</t>
        </is>
      </c>
      <c r="AZ1709" t="inlineStr">
        <is>
          <t>Not reported</t>
        </is>
      </c>
      <c r="BA1709" t="inlineStr">
        <is>
          <t>Not reported</t>
        </is>
      </c>
      <c r="BB1709" t="inlineStr">
        <is>
          <t>Not reported</t>
        </is>
      </c>
      <c r="BC1709" t="inlineStr">
        <is>
          <t>Not reported</t>
        </is>
      </c>
      <c r="BD1709" t="inlineStr">
        <is>
          <t>Not reported</t>
        </is>
      </c>
      <c r="BE1709" t="inlineStr">
        <is>
          <t>Not reported</t>
        </is>
      </c>
      <c r="BF1709" t="inlineStr">
        <is>
          <t>Not reported</t>
        </is>
      </c>
      <c r="BG1709" t="inlineStr">
        <is>
          <t>Not reviewed (not included)</t>
        </is>
      </c>
      <c r="BH1709" t="inlineStr">
        <is>
          <t>N/A</t>
        </is>
      </c>
      <c r="BI1709" t="inlineStr">
        <is>
          <t>Not reviewed</t>
        </is>
      </c>
      <c r="BJ1709" t="inlineStr">
        <is>
          <t>Not reviewed</t>
        </is>
      </c>
      <c r="BK1709" t="inlineStr">
        <is>
          <t>Not reviewed</t>
        </is>
      </c>
      <c r="BL1709" t="inlineStr">
        <is>
          <t>Not reviewed</t>
        </is>
      </c>
      <c r="BM1709" t="inlineStr">
        <is>
          <t>Not reviewed (not included)</t>
        </is>
      </c>
      <c r="BN1709" t="inlineStr">
        <is>
          <t>Not Selected for Final 95 (Pending Full Text Review) - Candidate paper not selected for final 95: Passed abstract screening but not included in final selec</t>
        </is>
      </c>
      <c r="BO1709" t="inlineStr">
        <is>
          <t>Abstract-level screening only</t>
        </is>
      </c>
      <c r="BP1709" t="inlineStr">
        <is>
          <t>Not reported</t>
        </is>
      </c>
    </row>
    <row r="1710">
      <c r="A1710" t="inlineStr">
        <is>
          <t>EEG Microstates in the Study of Attention-Deficit Hyperactivity Disorder: A Review of Preliminary Evidence</t>
        </is>
      </c>
      <c r="B1710" t="n">
        <v>2025</v>
      </c>
      <c r="C1710" t="inlineStr">
        <is>
          <t>Not checked</t>
        </is>
      </c>
      <c r="D1710" t="inlineStr">
        <is>
          <t>Not checked</t>
        </is>
      </c>
      <c r="E1710" t="inlineStr">
        <is>
          <t>10.1111/PSYP.14762</t>
        </is>
      </c>
      <c r="F1710" t="inlineStr">
        <is>
          <t>Attention-deficit hyperactivity disorder (ADHD) is a neurobiological condition that affects both children and adults. Microstate (MS) analyses, a data-driven approach that identifies stable patterns in EEG signals, offer valuable insights into the neurophysiological characteristics of ADHD. This review summarizes findings from 13 studies that applied MS analyses to resting-state and task-based brain activity in individuals with ADHD. Relevant research articles were retrieved from electronic databases, including PubMed, Google Scholar, Web of Science, PsychInfo, and Scopus. The reviewed studies applied MS analyses to explore brain activity differences in ADHD populations. Resting-state studies consistently reported alterations in MS organization, with increased duration (MS-D) and changes in temporal dynamics (MS-C), potentially reflecting executive dysfunctions and delayed maturation of the default mode network. Additionally, MS B demonstrated promise in distinguishing between ADHD subtypes based on differences in visual network function. Task-based and event-related potential (ERP) studies, using paradigms like the continuous performance task (CPT) or Go-NoGo Task, identified MS abnormalities (i.e., N2, P2, P3, CNV) linked to inhibition and attentional resource allocation. Preliminary evidence suggests that MS analyses hold potential for distinguishing individuals with ADHD from control groups. The integration of machine learning techniques holds promise for improving diagnostic accuracy and identifying ADHD subtypes, while MS analyses may also help monitor the effects of stimulant medications like methylphenidate by tracking neurophysiological changes. However, this review highlights the need for more standardized methodologies to enhance the generalizability and replicability of findings. These efforts will ultimately contribute to a deeper understanding of the neurobiological mechanisms that underlie ADHD.</t>
        </is>
      </c>
      <c r="G1710" t="inlineStr">
        <is>
          <t>Unimodal</t>
        </is>
      </c>
      <c r="H1710" t="inlineStr">
        <is>
          <t>See abstract</t>
        </is>
      </c>
      <c r="I1710" t="inlineStr">
        <is>
          <t>See abstract</t>
        </is>
      </c>
      <c r="J1710" t="inlineStr">
        <is>
          <t>See abstract (AI/ML)</t>
        </is>
      </c>
      <c r="K1710" t="inlineStr">
        <is>
          <t>See abstract</t>
        </is>
      </c>
      <c r="M1710" t="inlineStr">
        <is>
          <t>See abstract</t>
        </is>
      </c>
      <c r="N1710" t="inlineStr">
        <is>
          <t>See abstract</t>
        </is>
      </c>
      <c r="O1710" t="inlineStr">
        <is>
          <t>Not verified from abstract</t>
        </is>
      </c>
      <c r="P1710" t="inlineStr">
        <is>
          <t>See abstract</t>
        </is>
      </c>
      <c r="Q1710" t="inlineStr">
        <is>
          <t>See abstract</t>
        </is>
      </c>
      <c r="R1710" t="inlineStr">
        <is>
          <t>Not reviewed (not included)</t>
        </is>
      </c>
      <c r="S1710" t="inlineStr">
        <is>
          <t>Not reviewed (not included)</t>
        </is>
      </c>
      <c r="T1710" t="inlineStr">
        <is>
          <t>Abstract screening only. Not Primary Research</t>
        </is>
      </c>
      <c r="U1710" t="inlineStr">
        <is>
          <t>EXCLUDE</t>
        </is>
      </c>
      <c r="V1710" t="inlineStr">
        <is>
          <t>E6-Not Primary Research: Title/abstract indicates systematic review, meta-analysis, or review paper</t>
        </is>
      </c>
      <c r="W1710" t="inlineStr">
        <is>
          <t>Excluded: Not Primary Research</t>
        </is>
      </c>
      <c r="X1710" t="inlineStr">
        <is>
          <t>Not assessed from abstract</t>
        </is>
      </c>
      <c r="Y1710">
        <f>HYPERLINK("https%3A%2F%2Fwww.webofscience.com%2Fwos%2Fwoscc%2Ffull-record%2FWOS:001391547700001","View Full Record in Web of Science")</f>
        <v/>
      </c>
      <c r="Z1710" t="inlineStr">
        <is>
          <t>Not determined from abstract</t>
        </is>
      </c>
      <c r="AB1710" t="inlineStr">
        <is>
          <t>Not assessed (not included)</t>
        </is>
      </c>
      <c r="AC1710" t="inlineStr">
        <is>
          <t>Not assessed (not included)</t>
        </is>
      </c>
      <c r="AD1710" t="inlineStr">
        <is>
          <t>Berchio, C; Kumar, SS; Narzisi, A; Fabbri-Destro, M</t>
        </is>
      </c>
      <c r="AF1710" t="inlineStr">
        <is>
          <t>Unknown - Verify via DOI</t>
        </is>
      </c>
      <c r="AH1710" t="inlineStr">
        <is>
          <t>Not assessed</t>
        </is>
      </c>
      <c r="AI1710" t="inlineStr">
        <is>
          <t>Not reported</t>
        </is>
      </c>
      <c r="AJ1710" t="inlineStr">
        <is>
          <t>Not reported</t>
        </is>
      </c>
      <c r="AK1710" t="inlineStr">
        <is>
          <t>Not reported</t>
        </is>
      </c>
      <c r="AL1710" t="inlineStr">
        <is>
          <t>Not reported</t>
        </is>
      </c>
      <c r="AM1710" t="inlineStr">
        <is>
          <t>Not reported</t>
        </is>
      </c>
      <c r="AN1710" t="inlineStr">
        <is>
          <t>Not reported</t>
        </is>
      </c>
      <c r="AO1710" t="inlineStr">
        <is>
          <t>Not reviewed</t>
        </is>
      </c>
      <c r="AP1710" t="inlineStr">
        <is>
          <t>Not reported</t>
        </is>
      </c>
      <c r="AQ1710" t="inlineStr">
        <is>
          <t>Not reported</t>
        </is>
      </c>
      <c r="AR1710" t="inlineStr">
        <is>
          <t>Not reported</t>
        </is>
      </c>
      <c r="AS1710" t="inlineStr">
        <is>
          <t>See abstract</t>
        </is>
      </c>
      <c r="AT1710" t="inlineStr">
        <is>
          <t>Not reviewed</t>
        </is>
      </c>
      <c r="AU1710" t="inlineStr">
        <is>
          <t>Not reviewed</t>
        </is>
      </c>
      <c r="AV1710" t="inlineStr">
        <is>
          <t>Not reviewed</t>
        </is>
      </c>
      <c r="AW1710" t="inlineStr">
        <is>
          <t>Not reviewed</t>
        </is>
      </c>
      <c r="AX1710" t="inlineStr">
        <is>
          <t>Not reported</t>
        </is>
      </c>
      <c r="AY1710" t="inlineStr">
        <is>
          <t>Not reported</t>
        </is>
      </c>
      <c r="AZ1710" t="inlineStr">
        <is>
          <t>Not reported</t>
        </is>
      </c>
      <c r="BA1710" t="inlineStr">
        <is>
          <t>Not reported</t>
        </is>
      </c>
      <c r="BB1710" t="inlineStr">
        <is>
          <t>Not reported</t>
        </is>
      </c>
      <c r="BC1710" t="inlineStr">
        <is>
          <t>Not reported</t>
        </is>
      </c>
      <c r="BD1710" t="inlineStr">
        <is>
          <t>Not reported</t>
        </is>
      </c>
      <c r="BE1710" t="inlineStr">
        <is>
          <t>Not reported</t>
        </is>
      </c>
      <c r="BF1710" t="inlineStr">
        <is>
          <t>Not reported</t>
        </is>
      </c>
      <c r="BG1710" t="inlineStr">
        <is>
          <t>Not reviewed (not included)</t>
        </is>
      </c>
      <c r="BH1710" t="inlineStr">
        <is>
          <t>N/A</t>
        </is>
      </c>
      <c r="BI1710" t="inlineStr">
        <is>
          <t>Not reviewed</t>
        </is>
      </c>
      <c r="BJ1710" t="inlineStr">
        <is>
          <t>Not reviewed</t>
        </is>
      </c>
      <c r="BK1710" t="inlineStr">
        <is>
          <t>Not reviewed</t>
        </is>
      </c>
      <c r="BL1710" t="inlineStr">
        <is>
          <t>Not reviewed</t>
        </is>
      </c>
      <c r="BM1710" t="inlineStr">
        <is>
          <t>Not reviewed (not included)</t>
        </is>
      </c>
      <c r="BN1710" t="inlineStr">
        <is>
          <t>Not Primary Research - E6-Not Primary Research: Title/abstract indicates systematic review, meta-analysis, or review paper</t>
        </is>
      </c>
      <c r="BO1710" t="inlineStr">
        <is>
          <t>Abstract-level screening only</t>
        </is>
      </c>
      <c r="BP1710" t="inlineStr">
        <is>
          <t>Not reported</t>
        </is>
      </c>
    </row>
    <row r="1711">
      <c r="A1711" t="inlineStr">
        <is>
          <t>Precision neurodiversity: personalized brain network architecture as a window into cognitive variability</t>
        </is>
      </c>
      <c r="B1711" t="n">
        <v>2025</v>
      </c>
      <c r="C1711" t="inlineStr">
        <is>
          <t>Not checked</t>
        </is>
      </c>
      <c r="D1711" t="inlineStr">
        <is>
          <t>Not checked</t>
        </is>
      </c>
      <c r="E1711" t="inlineStr">
        <is>
          <t>10.3389/FNHUM.2025.1669431</t>
        </is>
      </c>
      <c r="F1711" t="inlineStr">
        <is>
          <t>Precision neurodiversity marks a shift in neuroscience from pathological models to personalized frameworks that view neurological differences as adaptive variations. This review synthesizes current knowledge on the Personalized Brain Network architecture and its relationship with cognitive variability in both typical and neurodiverse populations. The study examines advancements in connectome-based prediction modeling, normative modeling, dynamic fingerprinting, and machine learning methods that characterize individual-specific neural networks. Recent findings indicate that the Personalized Brain Network profile reliably predicts cognitive, behavioral, and sensory phenomena. Additionally, deep generative models demonstrate high fidelity in synthesizing connective cells. Recent studies have identified distinct neurobiological subgroups in conditions such as attention-deficit hyperactivity disorder (ADHD) and autism spectrum disorder that were previously undetectable by conventional diagnostic criteria. However, research has revealed significant network-level differences among these subgroups. Researchers have identified age-resistant biomarkers in specific brain regions, and genetic mutations significantly influence the connectivity patterns of individuals. Clinical applications span a range of neurodevelopmental conditions, including autism, ADHD, dyslexia, and talent. Network variability predicts executive functioning, social perception, and sensory processing abilities. However, successful translation requires overcoming challenges related to statistical power, reproducibility, ethical implementation and community participation. The convergence of advanced neuroimaging, artificial intelligence, and personalized medicine offers unprecedented opportunities for tailored interventions, while celebrating neurological diversity as a source of human strength.</t>
        </is>
      </c>
      <c r="G1711" t="inlineStr">
        <is>
          <t>Unimodal</t>
        </is>
      </c>
      <c r="H1711" t="inlineStr">
        <is>
          <t>See abstract</t>
        </is>
      </c>
      <c r="I1711" t="inlineStr">
        <is>
          <t>See abstract</t>
        </is>
      </c>
      <c r="J1711" t="inlineStr">
        <is>
          <t>See abstract (AI/ML)</t>
        </is>
      </c>
      <c r="K1711" t="inlineStr">
        <is>
          <t>See abstract</t>
        </is>
      </c>
      <c r="M1711" t="inlineStr">
        <is>
          <t>See abstract</t>
        </is>
      </c>
      <c r="N1711" t="inlineStr">
        <is>
          <t>See abstract</t>
        </is>
      </c>
      <c r="O1711" t="inlineStr">
        <is>
          <t>Not verified from abstract</t>
        </is>
      </c>
      <c r="P1711" t="inlineStr">
        <is>
          <t>See abstract</t>
        </is>
      </c>
      <c r="Q1711" t="inlineStr">
        <is>
          <t>See abstract</t>
        </is>
      </c>
      <c r="R1711" t="inlineStr">
        <is>
          <t>Not reviewed (not included)</t>
        </is>
      </c>
      <c r="S1711" t="inlineStr">
        <is>
          <t>Not reviewed (not included)</t>
        </is>
      </c>
      <c r="T1711" t="inlineStr">
        <is>
          <t>Abstract screening only. Not Selected for Final 95 (Pending Full Text Review)</t>
        </is>
      </c>
      <c r="U1711" t="inlineStr">
        <is>
          <t>EXCLUDE</t>
        </is>
      </c>
      <c r="V171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1" t="inlineStr">
        <is>
          <t>Excluded: Other Criterion</t>
        </is>
      </c>
      <c r="X1711" t="inlineStr">
        <is>
          <t>Not assessed from abstract</t>
        </is>
      </c>
      <c r="Y1711">
        <f>HYPERLINK("https%3A%2F%2Fwww.webofscience.com%2Fwos%2Fwoscc%2Ffull-record%2FWOS:001623044400001","View Full Record in Web of Science")</f>
        <v/>
      </c>
      <c r="Z1711" t="inlineStr">
        <is>
          <t>Not determined from abstract</t>
        </is>
      </c>
      <c r="AB1711" t="inlineStr">
        <is>
          <t>Not assessed (not included)</t>
        </is>
      </c>
      <c r="AC1711" t="inlineStr">
        <is>
          <t>Not assessed (not included)</t>
        </is>
      </c>
      <c r="AD1711" t="inlineStr">
        <is>
          <t>Mohammad, SI; Azzam, ER; Vasudevan, A; Ismail, SM; Ayaz, H; Prasad, KDV</t>
        </is>
      </c>
      <c r="AF1711" t="inlineStr">
        <is>
          <t>Gold OA (Frontiers)</t>
        </is>
      </c>
      <c r="AH1711" t="inlineStr">
        <is>
          <t>Not assessed</t>
        </is>
      </c>
      <c r="AI1711" t="inlineStr">
        <is>
          <t>Not reported</t>
        </is>
      </c>
      <c r="AJ1711" t="inlineStr">
        <is>
          <t>Not reported</t>
        </is>
      </c>
      <c r="AK1711" t="inlineStr">
        <is>
          <t>Not reported</t>
        </is>
      </c>
      <c r="AL1711" t="inlineStr">
        <is>
          <t>Not reported</t>
        </is>
      </c>
      <c r="AM1711" t="inlineStr">
        <is>
          <t>Not reported</t>
        </is>
      </c>
      <c r="AN1711" t="inlineStr">
        <is>
          <t>Not reported</t>
        </is>
      </c>
      <c r="AO1711" t="inlineStr">
        <is>
          <t>Not reviewed</t>
        </is>
      </c>
      <c r="AP1711" t="inlineStr">
        <is>
          <t>Not reported</t>
        </is>
      </c>
      <c r="AQ1711" t="inlineStr">
        <is>
          <t>Not reported</t>
        </is>
      </c>
      <c r="AR1711" t="inlineStr">
        <is>
          <t>Not reported</t>
        </is>
      </c>
      <c r="AS1711" t="inlineStr">
        <is>
          <t>See abstract</t>
        </is>
      </c>
      <c r="AT1711" t="inlineStr">
        <is>
          <t>Not reviewed</t>
        </is>
      </c>
      <c r="AU1711" t="inlineStr">
        <is>
          <t>Not reviewed</t>
        </is>
      </c>
      <c r="AV1711" t="inlineStr">
        <is>
          <t>Not reviewed</t>
        </is>
      </c>
      <c r="AW1711" t="inlineStr">
        <is>
          <t>Not reviewed</t>
        </is>
      </c>
      <c r="AX1711" t="inlineStr">
        <is>
          <t>Not reported</t>
        </is>
      </c>
      <c r="AY1711" t="inlineStr">
        <is>
          <t>Not reported</t>
        </is>
      </c>
      <c r="AZ1711" t="inlineStr">
        <is>
          <t>Not reported</t>
        </is>
      </c>
      <c r="BA1711" t="inlineStr">
        <is>
          <t>Not reported</t>
        </is>
      </c>
      <c r="BB1711" t="inlineStr">
        <is>
          <t>Not reported</t>
        </is>
      </c>
      <c r="BC1711" t="inlineStr">
        <is>
          <t>Not reported</t>
        </is>
      </c>
      <c r="BD1711" t="inlineStr">
        <is>
          <t>Not reported</t>
        </is>
      </c>
      <c r="BE1711" t="inlineStr">
        <is>
          <t>Not reported</t>
        </is>
      </c>
      <c r="BF1711" t="inlineStr">
        <is>
          <t>Not reported</t>
        </is>
      </c>
      <c r="BG1711" t="inlineStr">
        <is>
          <t>Not reviewed (not included)</t>
        </is>
      </c>
      <c r="BH1711" t="inlineStr">
        <is>
          <t>N/A</t>
        </is>
      </c>
      <c r="BI1711" t="inlineStr">
        <is>
          <t>Not reviewed</t>
        </is>
      </c>
      <c r="BJ1711" t="inlineStr">
        <is>
          <t>Not reviewed</t>
        </is>
      </c>
      <c r="BK1711" t="inlineStr">
        <is>
          <t>Not reviewed</t>
        </is>
      </c>
      <c r="BL1711" t="inlineStr">
        <is>
          <t>Not reviewed</t>
        </is>
      </c>
      <c r="BM1711" t="inlineStr">
        <is>
          <t>Not reviewed (not included)</t>
        </is>
      </c>
      <c r="BN1711" t="inlineStr">
        <is>
          <t>Not Selected for Final 95 (Pending Full Text Review) - Candidate paper not selected for final 95: Passed abstract screening but not included in final selec</t>
        </is>
      </c>
      <c r="BO1711" t="inlineStr">
        <is>
          <t>Abstract-level screening only</t>
        </is>
      </c>
      <c r="BP1711" t="inlineStr">
        <is>
          <t>Not reported</t>
        </is>
      </c>
    </row>
    <row r="1712">
      <c r="A1712" t="inlineStr">
        <is>
          <t>The Use of fMRI Regional Analysis to Automatically Detect ADHD Through a 3D CNN-Based Approach</t>
        </is>
      </c>
      <c r="B1712" t="n">
        <v>2025</v>
      </c>
      <c r="C1712" t="inlineStr">
        <is>
          <t>Not checked</t>
        </is>
      </c>
      <c r="D1712" t="inlineStr">
        <is>
          <t>Not checked</t>
        </is>
      </c>
      <c r="E1712" t="inlineStr">
        <is>
          <t>10.1007/S10278-024-01189-5</t>
        </is>
      </c>
      <c r="F1712" t="inlineStr">
        <is>
          <t>Attention deficit hyperactivity disorder (ADHD) is a neurodevelopmental disorder characterized by a reduced attention span, hyperactivity, and impulsive behaviors, which typically manifest during childhood. This study employs functional magnetic resonance imaging (fMRI) to use spontaneous brain activity for classifying individuals with ADHD, focusing on a 3D convolutional neural network (CNN) architecture to facilitate the design of decision support systems. We developed a novel deep learning model based on 3D CNNs using the ADHD-200 database, which comprises datasets from NeuroImage (NI), New York University (NYU), and Peking University (PU). We used fractional amplitude of low-frequency fluctuations (fALFF) and regional homogeneity (ReHo) data in three dimensions and performed a fivefold cross-validation to address the dataset imbalance. We aimed to verify the efficacy of our proposed 3D CNN by contrasting it with a fully connected neural network (FCNN) architecture. The 3D CNN achieved accuracy rates of 76.19% (NI), 69.92% (NYU), and 70.77% (PU) for fALFF data. The FCNN model yielded lower accuracy rates across all datasets. For generalizability, we trained on NI and NYU datasets and tested on PU. The 3D CNN achieved 69.48% accuracy on fALFF outperforming the FCNN. Our results demonstrate that using 3D CNNs for classifying fALFF data is an effective approach for diagnosing ADHD. Also, FCNN confirmed the efficiency of the designed model.</t>
        </is>
      </c>
      <c r="G1712" t="inlineStr">
        <is>
          <t>Unimodal</t>
        </is>
      </c>
      <c r="H1712" t="inlineStr">
        <is>
          <t>See abstract</t>
        </is>
      </c>
      <c r="I1712" t="inlineStr">
        <is>
          <t>See abstract</t>
        </is>
      </c>
      <c r="J1712" t="inlineStr">
        <is>
          <t>See abstract (AI/ML)</t>
        </is>
      </c>
      <c r="K1712" t="inlineStr">
        <is>
          <t>See abstract</t>
        </is>
      </c>
      <c r="M1712" t="inlineStr">
        <is>
          <t>See abstract</t>
        </is>
      </c>
      <c r="N1712" t="inlineStr">
        <is>
          <t>See abstract</t>
        </is>
      </c>
      <c r="O1712" t="inlineStr">
        <is>
          <t>Not verified from abstract</t>
        </is>
      </c>
      <c r="P1712" t="inlineStr">
        <is>
          <t>See abstract</t>
        </is>
      </c>
      <c r="Q1712" t="inlineStr">
        <is>
          <t>See abstract</t>
        </is>
      </c>
      <c r="R1712" t="inlineStr">
        <is>
          <t>Not reviewed (not included)</t>
        </is>
      </c>
      <c r="S1712" t="inlineStr">
        <is>
          <t>Not reviewed (not included)</t>
        </is>
      </c>
      <c r="T1712" t="inlineStr">
        <is>
          <t>Abstract screening only. Not Selected for Final 95 (Pending Full Text Review)</t>
        </is>
      </c>
      <c r="U1712" t="inlineStr">
        <is>
          <t>EXCLUDE</t>
        </is>
      </c>
      <c r="V17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2" t="inlineStr">
        <is>
          <t>Excluded: Other Criterion</t>
        </is>
      </c>
      <c r="X1712" t="inlineStr">
        <is>
          <t>Not assessed from abstract</t>
        </is>
      </c>
      <c r="Y1712">
        <f>HYPERLINK("https%3A%2F%2Fwww.webofscience.com%2Fwos%2Fwoscc%2Ffull-record%2FWOS:001272269500002","View Full Record in Web of Science")</f>
        <v/>
      </c>
      <c r="Z1712" t="inlineStr">
        <is>
          <t>Not determined from abstract</t>
        </is>
      </c>
      <c r="AB1712" t="inlineStr">
        <is>
          <t>Not assessed (not included)</t>
        </is>
      </c>
      <c r="AC1712" t="inlineStr">
        <is>
          <t>Not assessed (not included)</t>
        </is>
      </c>
      <c r="AD1712" t="inlineStr">
        <is>
          <t>Gülhan, PG; Özmen, G</t>
        </is>
      </c>
      <c r="AF1712" t="inlineStr">
        <is>
          <t>Hybrid OA (Springer)</t>
        </is>
      </c>
      <c r="AH1712" t="inlineStr">
        <is>
          <t>Not assessed</t>
        </is>
      </c>
      <c r="AI1712" t="inlineStr">
        <is>
          <t>Not reported</t>
        </is>
      </c>
      <c r="AJ1712" t="inlineStr">
        <is>
          <t>Not reported</t>
        </is>
      </c>
      <c r="AK1712" t="inlineStr">
        <is>
          <t>Not reported</t>
        </is>
      </c>
      <c r="AL1712" t="inlineStr">
        <is>
          <t>Not reported</t>
        </is>
      </c>
      <c r="AM1712" t="inlineStr">
        <is>
          <t>Not reported</t>
        </is>
      </c>
      <c r="AN1712" t="inlineStr">
        <is>
          <t>Not reported</t>
        </is>
      </c>
      <c r="AO1712" t="inlineStr">
        <is>
          <t>Not reviewed</t>
        </is>
      </c>
      <c r="AP1712" t="inlineStr">
        <is>
          <t>Not reported</t>
        </is>
      </c>
      <c r="AQ1712" t="inlineStr">
        <is>
          <t>Not reported</t>
        </is>
      </c>
      <c r="AR1712" t="inlineStr">
        <is>
          <t>Not reported</t>
        </is>
      </c>
      <c r="AS1712" t="inlineStr">
        <is>
          <t>See abstract</t>
        </is>
      </c>
      <c r="AT1712" t="inlineStr">
        <is>
          <t>Not reviewed</t>
        </is>
      </c>
      <c r="AU1712" t="inlineStr">
        <is>
          <t>Not reviewed</t>
        </is>
      </c>
      <c r="AV1712" t="inlineStr">
        <is>
          <t>Not reviewed</t>
        </is>
      </c>
      <c r="AW1712" t="inlineStr">
        <is>
          <t>Not reviewed</t>
        </is>
      </c>
      <c r="AX1712" t="inlineStr">
        <is>
          <t>Not reported</t>
        </is>
      </c>
      <c r="AY1712" t="inlineStr">
        <is>
          <t>Not reported</t>
        </is>
      </c>
      <c r="AZ1712" t="inlineStr">
        <is>
          <t>Not reported</t>
        </is>
      </c>
      <c r="BA1712" t="inlineStr">
        <is>
          <t>Not reported</t>
        </is>
      </c>
      <c r="BB1712" t="inlineStr">
        <is>
          <t>Not reported</t>
        </is>
      </c>
      <c r="BC1712" t="inlineStr">
        <is>
          <t>Not reported</t>
        </is>
      </c>
      <c r="BD1712" t="inlineStr">
        <is>
          <t>Not reported</t>
        </is>
      </c>
      <c r="BE1712" t="inlineStr">
        <is>
          <t>Not reported</t>
        </is>
      </c>
      <c r="BF1712" t="inlineStr">
        <is>
          <t>Not reported</t>
        </is>
      </c>
      <c r="BG1712" t="inlineStr">
        <is>
          <t>Not reviewed (not included)</t>
        </is>
      </c>
      <c r="BH1712" t="inlineStr">
        <is>
          <t>N/A</t>
        </is>
      </c>
      <c r="BI1712" t="inlineStr">
        <is>
          <t>Not reviewed</t>
        </is>
      </c>
      <c r="BJ1712" t="inlineStr">
        <is>
          <t>Not reviewed</t>
        </is>
      </c>
      <c r="BK1712" t="inlineStr">
        <is>
          <t>Not reviewed</t>
        </is>
      </c>
      <c r="BL1712" t="inlineStr">
        <is>
          <t>Not reviewed</t>
        </is>
      </c>
      <c r="BM1712" t="inlineStr">
        <is>
          <t>Not reviewed (not included)</t>
        </is>
      </c>
      <c r="BN1712" t="inlineStr">
        <is>
          <t>Not Selected for Final 95 (Pending Full Text Review) - Candidate paper not selected for final 95: Passed abstract screening but not included in final selec</t>
        </is>
      </c>
      <c r="BO1712" t="inlineStr">
        <is>
          <t>Abstract-level screening only</t>
        </is>
      </c>
      <c r="BP1712" t="inlineStr">
        <is>
          <t>Not reported</t>
        </is>
      </c>
    </row>
    <row r="1713">
      <c r="A1713" t="inlineStr">
        <is>
          <t>PANDAS: Paediatric Attention-Deficit/Hyperactivity Disorder Application Software</t>
        </is>
      </c>
      <c r="B1713" t="n">
        <v>2019</v>
      </c>
      <c r="C1713" t="inlineStr">
        <is>
          <t>Not checked</t>
        </is>
      </c>
      <c r="D1713" t="inlineStr">
        <is>
          <t>Not checked</t>
        </is>
      </c>
      <c r="E1713" t="inlineStr">
        <is>
          <t>10.3390/APP9081645</t>
        </is>
      </c>
      <c r="F1713" t="inlineStr">
        <is>
          <t>Attention-deficit/hyperactivity disorder (ADHD) is a common neuropsychiatric disorder that impairs social, academic and occupational functioning in children, adolescents and adults. In South Africa, youth prevalence of ADHD is estimated as 10%. It is therefore necessary to further investigate methods that objectively diagnose, treat and manage the disorder. The aim of the study was to develop a novel method that could be used as an aid to provide screening for ADHD. The study comprised of a beta-testing phase that included 30 children (19 non-ADHD and 11 ADHD) between the ages of 5 and 16 years old. The strategy was to use a tablet-based game that gathered real-time user data during game-play. This data was then used to train a linear binary support vector machine (SVM). The objective of the SVM was to differentiate between an ADHD individual versus a non-ADHD individual. A feature set was extracted from the gathered data and sequential forward selection (SFS) was performed to select the most significant features. The test set accuracy of 85.7% and leave-one-out cross-validation (LOOCV) accuracy of 83.5% were achieved. Overall, the classification accuracy of the trained SVM was 86.5%. Finally, the sensitivity of the model was 75% and this was seen as a moderate result. Since the sample size was fairly small, the results of the classifier were only seen as suggestive rather than conclusive. Therefore, the performance of the classifier was indicative that a quantitative tool could indeed be developed to perform screening for ADHD.</t>
        </is>
      </c>
      <c r="G1713" t="inlineStr">
        <is>
          <t>Unimodal</t>
        </is>
      </c>
      <c r="H1713" t="inlineStr">
        <is>
          <t>See abstract</t>
        </is>
      </c>
      <c r="I1713" t="inlineStr">
        <is>
          <t>See abstract</t>
        </is>
      </c>
      <c r="J1713" t="inlineStr">
        <is>
          <t>See abstract (AI/ML)</t>
        </is>
      </c>
      <c r="K1713" t="inlineStr">
        <is>
          <t>See abstract</t>
        </is>
      </c>
      <c r="M1713" t="inlineStr">
        <is>
          <t>See abstract</t>
        </is>
      </c>
      <c r="N1713" t="inlineStr">
        <is>
          <t>See abstract</t>
        </is>
      </c>
      <c r="O1713" t="inlineStr">
        <is>
          <t>Not verified from abstract</t>
        </is>
      </c>
      <c r="P1713" t="inlineStr">
        <is>
          <t>See abstract</t>
        </is>
      </c>
      <c r="Q1713" t="inlineStr">
        <is>
          <t>See abstract</t>
        </is>
      </c>
      <c r="R1713" t="inlineStr">
        <is>
          <t>Not reviewed (not included)</t>
        </is>
      </c>
      <c r="S1713" t="inlineStr">
        <is>
          <t>Not reviewed (not included)</t>
        </is>
      </c>
      <c r="T1713" t="inlineStr">
        <is>
          <t>Abstract screening only. Not Selected for Final 95 (Pending Full Text Review)</t>
        </is>
      </c>
      <c r="U1713" t="inlineStr">
        <is>
          <t>EXCLUDE</t>
        </is>
      </c>
      <c r="V171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3" t="inlineStr">
        <is>
          <t>Excluded: Other Criterion</t>
        </is>
      </c>
      <c r="X1713" t="inlineStr">
        <is>
          <t>Not assessed from abstract</t>
        </is>
      </c>
      <c r="Y1713">
        <f>HYPERLINK("https%3A%2F%2Fwww.webofscience.com%2Fwos%2Fwoscc%2Ffull-record%2FWOS:000467316400130","View Full Record in Web of Science")</f>
        <v/>
      </c>
      <c r="Z1713" t="inlineStr">
        <is>
          <t>Not determined from abstract</t>
        </is>
      </c>
      <c r="AB1713" t="inlineStr">
        <is>
          <t>Not assessed (not included)</t>
        </is>
      </c>
      <c r="AC1713" t="inlineStr">
        <is>
          <t>Not assessed (not included)</t>
        </is>
      </c>
      <c r="AD1713" t="inlineStr">
        <is>
          <t>Mwamba, HM; Fourie, PR; van den Heever, D</t>
        </is>
      </c>
      <c r="AF1713" t="inlineStr">
        <is>
          <t>Gold OA (MDPI)</t>
        </is>
      </c>
      <c r="AH1713" t="inlineStr">
        <is>
          <t>Not assessed</t>
        </is>
      </c>
      <c r="AI1713" t="inlineStr">
        <is>
          <t>Not reported</t>
        </is>
      </c>
      <c r="AJ1713" t="n">
        <v>19</v>
      </c>
      <c r="AK1713" t="inlineStr">
        <is>
          <t>Not reported</t>
        </is>
      </c>
      <c r="AL1713" t="inlineStr">
        <is>
          <t>Not reported</t>
        </is>
      </c>
      <c r="AM1713" t="inlineStr">
        <is>
          <t>Not reported</t>
        </is>
      </c>
      <c r="AN1713" t="inlineStr">
        <is>
          <t>Not reported</t>
        </is>
      </c>
      <c r="AO1713" t="inlineStr">
        <is>
          <t>Not reviewed</t>
        </is>
      </c>
      <c r="AP1713" t="inlineStr">
        <is>
          <t>Not reported</t>
        </is>
      </c>
      <c r="AQ1713" t="inlineStr">
        <is>
          <t>Not reported</t>
        </is>
      </c>
      <c r="AR1713" t="inlineStr">
        <is>
          <t>Not reported</t>
        </is>
      </c>
      <c r="AS1713" t="inlineStr">
        <is>
          <t>See abstract</t>
        </is>
      </c>
      <c r="AT1713" t="inlineStr">
        <is>
          <t>Not reviewed</t>
        </is>
      </c>
      <c r="AU1713" t="inlineStr">
        <is>
          <t>Not reviewed</t>
        </is>
      </c>
      <c r="AV1713" t="inlineStr">
        <is>
          <t>Not reviewed</t>
        </is>
      </c>
      <c r="AW1713" t="inlineStr">
        <is>
          <t>Not reviewed</t>
        </is>
      </c>
      <c r="AX1713" t="inlineStr">
        <is>
          <t>Not reported</t>
        </is>
      </c>
      <c r="AY1713" t="inlineStr">
        <is>
          <t>Not reported</t>
        </is>
      </c>
      <c r="AZ1713" t="inlineStr">
        <is>
          <t>Not reported</t>
        </is>
      </c>
      <c r="BA1713" t="inlineStr">
        <is>
          <t>Not reported</t>
        </is>
      </c>
      <c r="BB1713" t="inlineStr">
        <is>
          <t>Not reported</t>
        </is>
      </c>
      <c r="BC1713" t="inlineStr">
        <is>
          <t>Not reported</t>
        </is>
      </c>
      <c r="BD1713" t="inlineStr">
        <is>
          <t>Not reported</t>
        </is>
      </c>
      <c r="BE1713" t="inlineStr">
        <is>
          <t>Not reported</t>
        </is>
      </c>
      <c r="BF1713" t="inlineStr">
        <is>
          <t>Not reported</t>
        </is>
      </c>
      <c r="BG1713" t="inlineStr">
        <is>
          <t>Not reviewed (not included)</t>
        </is>
      </c>
      <c r="BH1713" t="inlineStr">
        <is>
          <t>N/A</t>
        </is>
      </c>
      <c r="BI1713" t="inlineStr">
        <is>
          <t>Not reviewed</t>
        </is>
      </c>
      <c r="BJ1713" t="inlineStr">
        <is>
          <t>Not reviewed</t>
        </is>
      </c>
      <c r="BK1713" t="inlineStr">
        <is>
          <t>Not reviewed</t>
        </is>
      </c>
      <c r="BL1713" t="inlineStr">
        <is>
          <t>Not reviewed</t>
        </is>
      </c>
      <c r="BM1713" t="inlineStr">
        <is>
          <t>Not reviewed (not included)</t>
        </is>
      </c>
      <c r="BN1713" t="inlineStr">
        <is>
          <t>Not Selected for Final 95 (Pending Full Text Review) - Candidate paper not selected for final 95: Passed abstract screening but not included in final selec</t>
        </is>
      </c>
      <c r="BO1713" t="inlineStr">
        <is>
          <t>Abstract-level screening only</t>
        </is>
      </c>
      <c r="BP1713" t="inlineStr">
        <is>
          <t>Not reported</t>
        </is>
      </c>
    </row>
    <row r="1714">
      <c r="A1714" t="inlineStr">
        <is>
          <t>Artificial Intelligence (AI) in Neurofeedback Therapy Using Electroencephalography (EEG), Heart Rate Variability (HRV), and Galvanic Skin Response (GSR): A Review</t>
        </is>
      </c>
      <c r="B1714" t="n">
        <v>2025</v>
      </c>
      <c r="C1714" t="inlineStr">
        <is>
          <t>Not checked</t>
        </is>
      </c>
      <c r="D1714" t="inlineStr">
        <is>
          <t>Not checked</t>
        </is>
      </c>
      <c r="E1714" t="inlineStr">
        <is>
          <t>10.1109/ACCESS.2025.3582805</t>
        </is>
      </c>
      <c r="F1714" t="inlineStr">
        <is>
          <t xml:space="preserve">Attention problems, such as attention deficit hyperactivity disorder (ADHD), have a significant impact on quality of life and academic achievement. Using Electroencephalogram (EEG), Heart Rate Variability (HRV), and Galvanic Skin Response (GSR), this literature review analyzes the use of Artificial Intelligence (AI) in Neurofeedback Therapy (NFT). The proposed framework, detailed and illustrated in AI-powered NFT applications, emphasizes AI's pivotal role in preprocessing data, feature extraction, and AI model analysis, enabling dynamic adjustment of therapy protocols based on real-time physiological responses and facilitating remote therapy via Cloud AI. Although artificial intelligence has begun to be integrated into NFTs, its use is still in its early stages and presents a few challenges. The lack of representative datasets for training AI models, the complexities of processing biometric data (EEG, HRV, GSR), and the high infrastructure costs required for implementation are the key barriers to widespread adoption. Additionally, the general adoption of this technology is restricted by concerns regarding patient security and data privacy. The paper emphasizes the role of artificial intelligence in preprocessing data, feature extraction, and AI model analysis by integrating current research findings. The authors propose a novel approach to enhance the efficacy of neurofeedback therapy by integrating artificial intelligence with EEG, HRV, and GSR data, even though most of the content is derived from previous research. The researchers achieved substantial results by employing CNN, SVM, and LSTM to identify EEG, HRV, and GSR signals. However, challenges such as overfitting, data noise, and ethical concerns persist. The objective of this review is to offer a fair evaluation of the current state of artificial intelligence in NFT, identify gaps in the literature, and propose future research directions. These directions include the development of robust AI algorithms, the </t>
        </is>
      </c>
      <c r="G1714" t="inlineStr">
        <is>
          <t>Unimodal</t>
        </is>
      </c>
      <c r="H1714" t="inlineStr">
        <is>
          <t>See abstract</t>
        </is>
      </c>
      <c r="I1714" t="inlineStr">
        <is>
          <t>See abstract</t>
        </is>
      </c>
      <c r="J1714" t="inlineStr">
        <is>
          <t>See abstract (AI/ML)</t>
        </is>
      </c>
      <c r="K1714" t="inlineStr">
        <is>
          <t>See abstract</t>
        </is>
      </c>
      <c r="M1714" t="inlineStr">
        <is>
          <t>See abstract</t>
        </is>
      </c>
      <c r="N1714" t="inlineStr">
        <is>
          <t>See abstract</t>
        </is>
      </c>
      <c r="O1714" t="inlineStr">
        <is>
          <t>Not verified from abstract</t>
        </is>
      </c>
      <c r="P1714" t="inlineStr">
        <is>
          <t>See abstract</t>
        </is>
      </c>
      <c r="Q1714" t="inlineStr">
        <is>
          <t>See abstract</t>
        </is>
      </c>
      <c r="R1714" t="inlineStr">
        <is>
          <t>Not reviewed (not included)</t>
        </is>
      </c>
      <c r="S1714" t="inlineStr">
        <is>
          <t>Not reviewed (not included)</t>
        </is>
      </c>
      <c r="T1714" t="inlineStr">
        <is>
          <t>Abstract screening only. Not Selected for Final 95 (Pending Full Text Review)</t>
        </is>
      </c>
      <c r="U1714" t="inlineStr">
        <is>
          <t>EXCLUDE</t>
        </is>
      </c>
      <c r="V17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4" t="inlineStr">
        <is>
          <t>Excluded: Other Criterion</t>
        </is>
      </c>
      <c r="X1714" t="inlineStr">
        <is>
          <t>Not assessed from abstract</t>
        </is>
      </c>
      <c r="Y1714">
        <f>HYPERLINK("https%3A%2F%2Fwww.webofscience.com%2Fwos%2Fwoscc%2Ffull-record%2FWOS:001542429700029","View Full Record in Web of Science")</f>
        <v/>
      </c>
      <c r="Z1714" t="inlineStr">
        <is>
          <t>Not determined from abstract</t>
        </is>
      </c>
      <c r="AB1714" t="inlineStr">
        <is>
          <t>Not assessed (not included)</t>
        </is>
      </c>
      <c r="AC1714" t="inlineStr">
        <is>
          <t>Not assessed (not included)</t>
        </is>
      </c>
      <c r="AD1714" t="inlineStr">
        <is>
          <t>Zakaria, TM; Langi, AZR; Nazaruddin, MS; Anshori, I</t>
        </is>
      </c>
      <c r="AF1714" t="inlineStr">
        <is>
          <t>Hybrid OA (IEEE)</t>
        </is>
      </c>
      <c r="AH1714" t="inlineStr">
        <is>
          <t>Not assessed</t>
        </is>
      </c>
      <c r="AI1714" t="inlineStr">
        <is>
          <t>Not reported</t>
        </is>
      </c>
      <c r="AJ1714" t="inlineStr">
        <is>
          <t>Not reported</t>
        </is>
      </c>
      <c r="AK1714" t="inlineStr">
        <is>
          <t>Not reported</t>
        </is>
      </c>
      <c r="AL1714" t="inlineStr">
        <is>
          <t>Not reported</t>
        </is>
      </c>
      <c r="AM1714" t="inlineStr">
        <is>
          <t>Not reported</t>
        </is>
      </c>
      <c r="AN1714" t="inlineStr">
        <is>
          <t>Not reported</t>
        </is>
      </c>
      <c r="AO1714" t="inlineStr">
        <is>
          <t>Not reviewed</t>
        </is>
      </c>
      <c r="AP1714" t="inlineStr">
        <is>
          <t>Not reported</t>
        </is>
      </c>
      <c r="AQ1714" t="inlineStr">
        <is>
          <t>Not reported</t>
        </is>
      </c>
      <c r="AR1714" t="inlineStr">
        <is>
          <t>Not reported</t>
        </is>
      </c>
      <c r="AS1714" t="inlineStr">
        <is>
          <t>See abstract</t>
        </is>
      </c>
      <c r="AT1714" t="inlineStr">
        <is>
          <t>Not reviewed</t>
        </is>
      </c>
      <c r="AU1714" t="inlineStr">
        <is>
          <t>Not reviewed</t>
        </is>
      </c>
      <c r="AV1714" t="inlineStr">
        <is>
          <t>Not reviewed</t>
        </is>
      </c>
      <c r="AW1714" t="inlineStr">
        <is>
          <t>Not reviewed</t>
        </is>
      </c>
      <c r="AX1714" t="inlineStr">
        <is>
          <t>Not reported</t>
        </is>
      </c>
      <c r="AY1714" t="inlineStr">
        <is>
          <t>Not reported</t>
        </is>
      </c>
      <c r="AZ1714" t="inlineStr">
        <is>
          <t>Not reported</t>
        </is>
      </c>
      <c r="BA1714" t="inlineStr">
        <is>
          <t>Not reported</t>
        </is>
      </c>
      <c r="BB1714" t="inlineStr">
        <is>
          <t>Not reported</t>
        </is>
      </c>
      <c r="BC1714" t="inlineStr">
        <is>
          <t>Not reported</t>
        </is>
      </c>
      <c r="BD1714" t="inlineStr">
        <is>
          <t>Not reported</t>
        </is>
      </c>
      <c r="BE1714" t="inlineStr">
        <is>
          <t>Not reported</t>
        </is>
      </c>
      <c r="BF1714" t="inlineStr">
        <is>
          <t>Not reported</t>
        </is>
      </c>
      <c r="BG1714" t="inlineStr">
        <is>
          <t>Not reviewed (not included)</t>
        </is>
      </c>
      <c r="BH1714" t="inlineStr">
        <is>
          <t>N/A</t>
        </is>
      </c>
      <c r="BI1714" t="inlineStr">
        <is>
          <t>Not reviewed</t>
        </is>
      </c>
      <c r="BJ1714" t="inlineStr">
        <is>
          <t>Not reviewed</t>
        </is>
      </c>
      <c r="BK1714" t="inlineStr">
        <is>
          <t>Not reviewed</t>
        </is>
      </c>
      <c r="BL1714" t="inlineStr">
        <is>
          <t>Not reviewed</t>
        </is>
      </c>
      <c r="BM1714" t="inlineStr">
        <is>
          <t>Not reviewed (not included)</t>
        </is>
      </c>
      <c r="BN1714" t="inlineStr">
        <is>
          <t>Not Selected for Final 95 (Pending Full Text Review) - Candidate paper not selected for final 95: Passed abstract screening but not included in final selec</t>
        </is>
      </c>
      <c r="BO1714" t="inlineStr">
        <is>
          <t>Abstract-level screening only</t>
        </is>
      </c>
      <c r="BP1714" t="inlineStr">
        <is>
          <t>Not reported</t>
        </is>
      </c>
    </row>
    <row r="1715">
      <c r="A1715" t="inlineStr">
        <is>
          <t>Mouse movement measures enhance the stop-signal task in adult ADHD assessment</t>
        </is>
      </c>
      <c r="B1715" t="n">
        <v>2019</v>
      </c>
      <c r="C1715" t="inlineStr">
        <is>
          <t>Not checked</t>
        </is>
      </c>
      <c r="D1715" t="inlineStr">
        <is>
          <t>Not checked</t>
        </is>
      </c>
      <c r="E1715" t="inlineStr">
        <is>
          <t>10.1371/JOURNAL.PONE.0225437</t>
        </is>
      </c>
      <c r="F1715" t="inlineStr">
        <is>
          <t>The accurate detection of attention-deficit/hyperactivity disorder (ADHD) symptoms, such as inattentiveness and behavioral disinhibition, is crucial for delivering timely assistance and treatment. ADHD is commonly diagnosed and studied with specialized questionnaires and behavioral tests such as the stop-signal task. However, in cases of late-onset or mild forms of ADHD, behavioral measures often fail to gauge the deficiencies well-highlighted by questionnaires. To improve the sensitivity of behavioral tests, we propose a novel version of the stop-signal task (SST), which integrates mouse cursor tracking. In two studies, we investigated whether introducing mouse movement measures to the stop-signal task improves associations with questionnaire-based measures, as compared to the traditional (keypress-based) version of SST. We also scrutinized the influence of different parameters of stop-signal tasks, such as the method of stop-signal delay setting or definition of response inhibition failure, on these associations. Our results show that a) SSRT has weak association with impulsivity, while mouse movement measures have strong and significant association with impulsivity; b) machine learning models trained on the mouse movement data from known participants using nested cross-validation procedure can accurately predict impulsivity ratings of unknown participants; c) mouse movement features such as maximum acceleration and maximum velocity are among the most important predictors for impulsivity; d) using preset stop-signal delays prompts behavior that is more indicative of impulsivity.</t>
        </is>
      </c>
      <c r="G1715" t="inlineStr">
        <is>
          <t>Unimodal</t>
        </is>
      </c>
      <c r="H1715" t="inlineStr">
        <is>
          <t>See abstract</t>
        </is>
      </c>
      <c r="I1715" t="inlineStr">
        <is>
          <t>See abstract</t>
        </is>
      </c>
      <c r="J1715" t="inlineStr">
        <is>
          <t>See abstract (AI/ML)</t>
        </is>
      </c>
      <c r="K1715" t="inlineStr">
        <is>
          <t>See abstract</t>
        </is>
      </c>
      <c r="M1715" t="inlineStr">
        <is>
          <t>See abstract</t>
        </is>
      </c>
      <c r="N1715" t="inlineStr">
        <is>
          <t>See abstract</t>
        </is>
      </c>
      <c r="O1715" t="inlineStr">
        <is>
          <t>Not verified from abstract</t>
        </is>
      </c>
      <c r="P1715" t="inlineStr">
        <is>
          <t>See abstract</t>
        </is>
      </c>
      <c r="Q1715" t="inlineStr">
        <is>
          <t>See abstract</t>
        </is>
      </c>
      <c r="R1715" t="inlineStr">
        <is>
          <t>Not reviewed (not included)</t>
        </is>
      </c>
      <c r="S1715" t="inlineStr">
        <is>
          <t>Not reviewed (not included)</t>
        </is>
      </c>
      <c r="T1715" t="inlineStr">
        <is>
          <t>Abstract screening only. Not Selected for Final 95 (Pending Full Text Review)</t>
        </is>
      </c>
      <c r="U1715" t="inlineStr">
        <is>
          <t>EXCLUDE</t>
        </is>
      </c>
      <c r="V17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5" t="inlineStr">
        <is>
          <t>Excluded: Other Criterion</t>
        </is>
      </c>
      <c r="X1715" t="inlineStr">
        <is>
          <t>Not assessed from abstract</t>
        </is>
      </c>
      <c r="Y1715">
        <f>HYPERLINK("https%3A%2F%2Fwww.webofscience.com%2Fwos%2Fwoscc%2Ffull-record%2FWOS:000533892300018","View Full Record in Web of Science")</f>
        <v/>
      </c>
      <c r="Z1715" t="inlineStr">
        <is>
          <t>Not determined from abstract</t>
        </is>
      </c>
      <c r="AB1715" t="inlineStr">
        <is>
          <t>Not assessed (not included)</t>
        </is>
      </c>
      <c r="AC1715" t="inlineStr">
        <is>
          <t>Not assessed (not included)</t>
        </is>
      </c>
      <c r="AD1715" t="inlineStr">
        <is>
          <t>Leontyev, A; Yamauchi, T</t>
        </is>
      </c>
      <c r="AF1715" t="inlineStr">
        <is>
          <t>Gold OA (PLOS)</t>
        </is>
      </c>
      <c r="AH1715" t="inlineStr">
        <is>
          <t>Not assessed</t>
        </is>
      </c>
      <c r="AI1715" t="inlineStr">
        <is>
          <t>Not reported</t>
        </is>
      </c>
      <c r="AJ1715" t="inlineStr">
        <is>
          <t>Not reported</t>
        </is>
      </c>
      <c r="AK1715" t="inlineStr">
        <is>
          <t>Not reported</t>
        </is>
      </c>
      <c r="AL1715" t="inlineStr">
        <is>
          <t>Not reported</t>
        </is>
      </c>
      <c r="AM1715" t="inlineStr">
        <is>
          <t>Not reported</t>
        </is>
      </c>
      <c r="AN1715" t="inlineStr">
        <is>
          <t>Not reported</t>
        </is>
      </c>
      <c r="AO1715" t="inlineStr">
        <is>
          <t>Not reviewed</t>
        </is>
      </c>
      <c r="AP1715" t="inlineStr">
        <is>
          <t>Not reported</t>
        </is>
      </c>
      <c r="AQ1715" t="inlineStr">
        <is>
          <t>Not reported</t>
        </is>
      </c>
      <c r="AR1715" t="inlineStr">
        <is>
          <t>Not reported</t>
        </is>
      </c>
      <c r="AS1715" t="inlineStr">
        <is>
          <t>See abstract</t>
        </is>
      </c>
      <c r="AT1715" t="inlineStr">
        <is>
          <t>Not reviewed</t>
        </is>
      </c>
      <c r="AU1715" t="inlineStr">
        <is>
          <t>Not reviewed</t>
        </is>
      </c>
      <c r="AV1715" t="inlineStr">
        <is>
          <t>Not reviewed</t>
        </is>
      </c>
      <c r="AW1715" t="inlineStr">
        <is>
          <t>Not reviewed</t>
        </is>
      </c>
      <c r="AX1715" t="inlineStr">
        <is>
          <t>Not reported</t>
        </is>
      </c>
      <c r="AY1715" t="inlineStr">
        <is>
          <t>Not reported</t>
        </is>
      </c>
      <c r="AZ1715" t="inlineStr">
        <is>
          <t>Not reported</t>
        </is>
      </c>
      <c r="BA1715" t="inlineStr">
        <is>
          <t>Not reported</t>
        </is>
      </c>
      <c r="BB1715" t="inlineStr">
        <is>
          <t>Not reported</t>
        </is>
      </c>
      <c r="BC1715" t="inlineStr">
        <is>
          <t>Not reported</t>
        </is>
      </c>
      <c r="BD1715" t="inlineStr">
        <is>
          <t>Not reported</t>
        </is>
      </c>
      <c r="BE1715" t="inlineStr">
        <is>
          <t>Not reported</t>
        </is>
      </c>
      <c r="BF1715" t="inlineStr">
        <is>
          <t>Not reported</t>
        </is>
      </c>
      <c r="BG1715" t="inlineStr">
        <is>
          <t>Not reviewed (not included)</t>
        </is>
      </c>
      <c r="BH1715" t="inlineStr">
        <is>
          <t>N/A</t>
        </is>
      </c>
      <c r="BI1715" t="inlineStr">
        <is>
          <t>Not reviewed</t>
        </is>
      </c>
      <c r="BJ1715" t="inlineStr">
        <is>
          <t>Not reviewed</t>
        </is>
      </c>
      <c r="BK1715" t="inlineStr">
        <is>
          <t>Not reviewed</t>
        </is>
      </c>
      <c r="BL1715" t="inlineStr">
        <is>
          <t>Not reviewed</t>
        </is>
      </c>
      <c r="BM1715" t="inlineStr">
        <is>
          <t>Not reviewed (not included)</t>
        </is>
      </c>
      <c r="BN1715" t="inlineStr">
        <is>
          <t>Not Selected for Final 95 (Pending Full Text Review) - Candidate paper not selected for final 95: Passed abstract screening but not included in final selec</t>
        </is>
      </c>
      <c r="BO1715" t="inlineStr">
        <is>
          <t>Abstract-level screening only</t>
        </is>
      </c>
      <c r="BP1715" t="inlineStr">
        <is>
          <t>Not reported</t>
        </is>
      </c>
    </row>
    <row r="1716">
      <c r="A1716" t="inlineStr">
        <is>
          <t>Clinical Validation of Eye Vergence as an Objective Marker for Diagnosis of ADHD in Children</t>
        </is>
      </c>
      <c r="B1716" t="n">
        <v>2019</v>
      </c>
      <c r="C1716" t="inlineStr">
        <is>
          <t>Not checked</t>
        </is>
      </c>
      <c r="D1716" t="inlineStr">
        <is>
          <t>Not checked</t>
        </is>
      </c>
      <c r="E1716" t="inlineStr">
        <is>
          <t>10.1177/1087054717749931</t>
        </is>
      </c>
      <c r="F1716" t="inlineStr">
        <is>
          <t>Objective: ADHD youth show poor oculomotor control. Recent research shows that attention-related eye vergence is weak in ADHD children. Method: To validate vergence as a marker to classify ADHD, we assessed the modulation in the angle of vergence of children (n = 43) previously diagnosed with ADHD while performing an attention task and compared the results with age-matched clinical controls (n = 19) and healthy peers (n = 30). Results: We observed strong vergence responses in healthy participants and weak vergence in the clinical controls. ADHD children showed no significant vergence responses. Machine-learning models classified ADHD patients (n = 21) from healthy controls (n = 21) with an accuracy of 96.3% (false positive [FP]: 5.12%; false negative [FN]: 0%; area under the curve [AUC]: 0.99) and ADHD children (n = 11) from clinical controls (n = 14) with an accuracy of 85.7% (FP: 4.5%; FN: 19.2%, AUC: 0.90). Conclusion: In combination with an attention task, vergence responses can be used as an objective marker to detect ADHD in children.</t>
        </is>
      </c>
      <c r="G1716" t="inlineStr">
        <is>
          <t>Unimodal</t>
        </is>
      </c>
      <c r="H1716" t="inlineStr">
        <is>
          <t>See abstract</t>
        </is>
      </c>
      <c r="I1716" t="inlineStr">
        <is>
          <t>See abstract</t>
        </is>
      </c>
      <c r="J1716" t="inlineStr">
        <is>
          <t>See abstract (AI/ML)</t>
        </is>
      </c>
      <c r="K1716" t="inlineStr">
        <is>
          <t>See abstract</t>
        </is>
      </c>
      <c r="M1716" t="inlineStr">
        <is>
          <t>See abstract</t>
        </is>
      </c>
      <c r="N1716" t="inlineStr">
        <is>
          <t>See abstract</t>
        </is>
      </c>
      <c r="O1716" t="inlineStr">
        <is>
          <t>Not verified from abstract</t>
        </is>
      </c>
      <c r="P1716" t="inlineStr">
        <is>
          <t>See abstract</t>
        </is>
      </c>
      <c r="Q1716" t="inlineStr">
        <is>
          <t>See abstract</t>
        </is>
      </c>
      <c r="R1716" t="inlineStr">
        <is>
          <t>Not reviewed (not included)</t>
        </is>
      </c>
      <c r="S1716" t="inlineStr">
        <is>
          <t>Not reviewed (not included)</t>
        </is>
      </c>
      <c r="T1716" t="inlineStr">
        <is>
          <t>Abstract screening only. No AI/ML Methods</t>
        </is>
      </c>
      <c r="U1716" t="inlineStr">
        <is>
          <t>EXCLUDE</t>
        </is>
      </c>
      <c r="V1716" t="inlineStr">
        <is>
          <t>E1-No AI/ML/DL: Abstract and title do not describe application of AI, ML, or DL methods</t>
        </is>
      </c>
      <c r="W1716" t="inlineStr">
        <is>
          <t>Excluded: No AI/ML Methods</t>
        </is>
      </c>
      <c r="X1716" t="inlineStr">
        <is>
          <t>Not assessed from abstract</t>
        </is>
      </c>
      <c r="Y1716">
        <f>HYPERLINK("https%3A%2F%2Fwww.webofscience.com%2Fwos%2Fwoscc%2Ffull-record%2FWOS:000461761100007","View Full Record in Web of Science")</f>
        <v/>
      </c>
      <c r="Z1716" t="inlineStr">
        <is>
          <t>Not determined from abstract</t>
        </is>
      </c>
      <c r="AB1716" t="inlineStr">
        <is>
          <t>Not assessed (not included)</t>
        </is>
      </c>
      <c r="AC1716" t="inlineStr">
        <is>
          <t>Not assessed (not included)</t>
        </is>
      </c>
      <c r="AD1716" t="inlineStr">
        <is>
          <t>Casal, PV; Esposito, FL; Martínez, IM; Capdevila, A; Puig, MS; de la Osa, N; Ezpeleta, L; Lluna, API; Faraone, SV; Ramos-Quiroga, JA; Supèr, H; Cañete, J</t>
        </is>
      </c>
      <c r="AF1716" t="inlineStr">
        <is>
          <t>Unknown - Verify via DOI</t>
        </is>
      </c>
      <c r="AH1716" t="inlineStr">
        <is>
          <t>Not assessed</t>
        </is>
      </c>
      <c r="AI1716" t="inlineStr">
        <is>
          <t>Not reported</t>
        </is>
      </c>
      <c r="AJ1716" t="inlineStr">
        <is>
          <t>Not reported</t>
        </is>
      </c>
      <c r="AK1716" t="inlineStr">
        <is>
          <t>Not reported</t>
        </is>
      </c>
      <c r="AL1716" t="inlineStr">
        <is>
          <t>Not reported</t>
        </is>
      </c>
      <c r="AM1716" t="inlineStr">
        <is>
          <t>Not reported</t>
        </is>
      </c>
      <c r="AN1716" t="inlineStr">
        <is>
          <t>Not reported</t>
        </is>
      </c>
      <c r="AO1716" t="inlineStr">
        <is>
          <t>Not reviewed</t>
        </is>
      </c>
      <c r="AP1716" t="inlineStr">
        <is>
          <t>Not reported</t>
        </is>
      </c>
      <c r="AQ1716" t="inlineStr">
        <is>
          <t>Not reported</t>
        </is>
      </c>
      <c r="AR1716" t="inlineStr">
        <is>
          <t>Not reported</t>
        </is>
      </c>
      <c r="AS1716" t="inlineStr">
        <is>
          <t>See abstract</t>
        </is>
      </c>
      <c r="AT1716" t="inlineStr">
        <is>
          <t>Not reviewed</t>
        </is>
      </c>
      <c r="AU1716" t="inlineStr">
        <is>
          <t>Not reviewed</t>
        </is>
      </c>
      <c r="AV1716" t="inlineStr">
        <is>
          <t>Not reviewed</t>
        </is>
      </c>
      <c r="AW1716" t="inlineStr">
        <is>
          <t>Not reviewed</t>
        </is>
      </c>
      <c r="AX1716" t="inlineStr">
        <is>
          <t>Not reported</t>
        </is>
      </c>
      <c r="AY1716" t="inlineStr">
        <is>
          <t>Not reported</t>
        </is>
      </c>
      <c r="AZ1716" t="inlineStr">
        <is>
          <t>Not reported</t>
        </is>
      </c>
      <c r="BA1716" t="inlineStr">
        <is>
          <t>Not reported</t>
        </is>
      </c>
      <c r="BB1716" t="inlineStr">
        <is>
          <t>Not reported</t>
        </is>
      </c>
      <c r="BC1716" t="inlineStr">
        <is>
          <t>Not reported</t>
        </is>
      </c>
      <c r="BD1716" t="inlineStr">
        <is>
          <t>Not reported</t>
        </is>
      </c>
      <c r="BE1716" t="inlineStr">
        <is>
          <t>Not reported</t>
        </is>
      </c>
      <c r="BF1716" t="inlineStr">
        <is>
          <t>Not reported</t>
        </is>
      </c>
      <c r="BG1716" t="inlineStr">
        <is>
          <t>Not reviewed (not included)</t>
        </is>
      </c>
      <c r="BH1716" t="inlineStr">
        <is>
          <t>N/A</t>
        </is>
      </c>
      <c r="BI1716" t="inlineStr">
        <is>
          <t>Not reviewed</t>
        </is>
      </c>
      <c r="BJ1716" t="inlineStr">
        <is>
          <t>Not reviewed</t>
        </is>
      </c>
      <c r="BK1716" t="inlineStr">
        <is>
          <t>Not reviewed</t>
        </is>
      </c>
      <c r="BL1716" t="inlineStr">
        <is>
          <t>Not reviewed</t>
        </is>
      </c>
      <c r="BM1716" t="inlineStr">
        <is>
          <t>Not reviewed (not included)</t>
        </is>
      </c>
      <c r="BN1716" t="inlineStr">
        <is>
          <t>No AI/ML Methods - E1-No AI/ML/DL: Abstract and title do not describe application of AI, ML, or DL methods</t>
        </is>
      </c>
      <c r="BO1716" t="inlineStr">
        <is>
          <t>Abstract-level screening only</t>
        </is>
      </c>
      <c r="BP1716" t="inlineStr">
        <is>
          <t>Not reported</t>
        </is>
      </c>
    </row>
    <row r="1717">
      <c r="A1717" t="inlineStr">
        <is>
          <t>MicroRNAs serve as prediction and treatment-response biomarkers of attention-deficit/hyperactivity disorder and promote the differentiation of neuronal cells by repressing the apoptosis pathway</t>
        </is>
      </c>
      <c r="B1717" t="n">
        <v>2022</v>
      </c>
      <c r="C1717" t="inlineStr">
        <is>
          <t>Not checked</t>
        </is>
      </c>
      <c r="D1717" t="inlineStr">
        <is>
          <t>Not checked</t>
        </is>
      </c>
      <c r="E1717" t="inlineStr">
        <is>
          <t>10.1038/S41398-022-01832-1</t>
        </is>
      </c>
      <c r="F1717" t="inlineStr">
        <is>
          <t>Attention-deficit/hyperactivity disorder (ADHD) is a highly heritable neurodevelopmental disorder. This study aimed to examine whether miRNA expression abundance in total white blood cells (WBCs) facilitated the identification of ADHD and reflected its response to treatment. Furthermore, whether miRNA markers facilitated the growth of the human cortical neuronal (HCN-2) cells was also investigated. Total WBC samples were collected from 145 patients and 83 controls, followed by RNA extraction and qPCR assays. Subsequently, WBC samples were also collected at the endpoint from ADHD patients who had undergone 12 months of methylphenidate treatment. The determined Delta Ct values of 12 miRNAs were applied to develop an ADHD prediction model and to estimate the correlation with treatment response. The prediction model applying the Delta Ct values of 12 examined miRNAs (using machine learning algorithm) demonstrated good validity in discriminating ADHD patients from controls (sensitivity: 96%; specificity: 94.2%). Among the 92 ADHD patients completing the 12-month follow-up, miR-140-3p, miR-27a-3p, miR-486-5p, and miR-151-5p showed differential trends of Delta Ct values between treatment responders and non-responders. In addition, the in vitro cell model revealed that miR-140-3p and miR-126-5p promoted the differentiation of HCN-2 cells by enhancing the length of neurons and the number of junctions. Microarray and flow cytometry assays confirmed that this promotion was achieved by repressing apoptosis and/or necrosis. The findings of this study suggest that the expression levels of miRNAs have the potential to serve as both diagnostic and therapeutic biomarkers for ADHD. The possible biological mechanisms of these biomarker miRNAs in ADHD pathophysiology were also clarified.</t>
        </is>
      </c>
      <c r="G1717" t="inlineStr">
        <is>
          <t>Unimodal</t>
        </is>
      </c>
      <c r="H1717" t="inlineStr">
        <is>
          <t>See abstract</t>
        </is>
      </c>
      <c r="I1717" t="inlineStr">
        <is>
          <t>See abstract</t>
        </is>
      </c>
      <c r="J1717" t="inlineStr">
        <is>
          <t>See abstract (AI/ML)</t>
        </is>
      </c>
      <c r="K1717" t="inlineStr">
        <is>
          <t>See abstract</t>
        </is>
      </c>
      <c r="L1717" t="n">
        <v>145</v>
      </c>
      <c r="M1717" t="inlineStr">
        <is>
          <t>See abstract</t>
        </is>
      </c>
      <c r="N1717" t="inlineStr">
        <is>
          <t>N≈145; details in abstract</t>
        </is>
      </c>
      <c r="O1717" t="inlineStr">
        <is>
          <t>Extracted from abstract: N≈145</t>
        </is>
      </c>
      <c r="P1717" t="inlineStr">
        <is>
          <t>See abstract</t>
        </is>
      </c>
      <c r="Q1717" t="inlineStr">
        <is>
          <t>See abstract</t>
        </is>
      </c>
      <c r="R1717" t="inlineStr">
        <is>
          <t>Not reviewed (not included)</t>
        </is>
      </c>
      <c r="S1717" t="inlineStr">
        <is>
          <t>Not reviewed (not included)</t>
        </is>
      </c>
      <c r="T1717" t="inlineStr">
        <is>
          <t>Abstract screening only. Not Selected for Final 95 (Pending Full Text Review)</t>
        </is>
      </c>
      <c r="U1717" t="inlineStr">
        <is>
          <t>EXCLUDE</t>
        </is>
      </c>
      <c r="V171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17" t="inlineStr">
        <is>
          <t>Excluded: Other Criterion</t>
        </is>
      </c>
      <c r="X1717" t="inlineStr">
        <is>
          <t>Not assessed from abstract</t>
        </is>
      </c>
      <c r="Y1717">
        <f>HYPERLINK("https%3A%2F%2Fwww.webofscience.com%2Fwos%2Fwoscc%2Ffull-record%2FWOS:000757929400001","View Full Record in Web of Science")</f>
        <v/>
      </c>
      <c r="Z1717" t="inlineStr">
        <is>
          <t>Not determined from abstract</t>
        </is>
      </c>
      <c r="AB1717" t="inlineStr">
        <is>
          <t>Not assessed (not included)</t>
        </is>
      </c>
      <c r="AC1717" t="inlineStr">
        <is>
          <t>Not assessed (not included)</t>
        </is>
      </c>
      <c r="AD1717" t="inlineStr">
        <is>
          <t>Wang, LJ; Kuo, HC; Lee, SY; Huang, LH; Lin, YY; Lin, PH; Li, SC</t>
        </is>
      </c>
      <c r="AF1717" t="inlineStr">
        <is>
          <t>Unknown - Verify via DOI</t>
        </is>
      </c>
      <c r="AH1717" t="inlineStr">
        <is>
          <t>Not assessed</t>
        </is>
      </c>
      <c r="AI1717" t="n">
        <v>92</v>
      </c>
      <c r="AJ1717" t="n">
        <v>83</v>
      </c>
      <c r="AK1717" t="inlineStr">
        <is>
          <t>Not reported</t>
        </is>
      </c>
      <c r="AL1717" t="inlineStr">
        <is>
          <t>Not reported</t>
        </is>
      </c>
      <c r="AM1717" t="inlineStr">
        <is>
          <t>Not reported</t>
        </is>
      </c>
      <c r="AN1717" t="inlineStr">
        <is>
          <t>Not reported</t>
        </is>
      </c>
      <c r="AO1717" t="inlineStr">
        <is>
          <t>Not reviewed</t>
        </is>
      </c>
      <c r="AP1717" t="inlineStr">
        <is>
          <t>Not reported</t>
        </is>
      </c>
      <c r="AQ1717" t="inlineStr">
        <is>
          <t>Not reported</t>
        </is>
      </c>
      <c r="AR1717" t="inlineStr">
        <is>
          <t>Not reported</t>
        </is>
      </c>
      <c r="AS1717" t="inlineStr">
        <is>
          <t>See abstract</t>
        </is>
      </c>
      <c r="AT1717" t="inlineStr">
        <is>
          <t>Not reviewed</t>
        </is>
      </c>
      <c r="AU1717" t="inlineStr">
        <is>
          <t>Not reviewed</t>
        </is>
      </c>
      <c r="AV1717" t="inlineStr">
        <is>
          <t>Not reviewed</t>
        </is>
      </c>
      <c r="AW1717" t="inlineStr">
        <is>
          <t>Not reviewed</t>
        </is>
      </c>
      <c r="AX1717" t="inlineStr">
        <is>
          <t>Not reported</t>
        </is>
      </c>
      <c r="AY1717" t="inlineStr">
        <is>
          <t>Not reported</t>
        </is>
      </c>
      <c r="AZ1717" t="inlineStr">
        <is>
          <t>Not reported</t>
        </is>
      </c>
      <c r="BA1717" t="inlineStr">
        <is>
          <t>Not reported</t>
        </is>
      </c>
      <c r="BB1717" t="inlineStr">
        <is>
          <t>Not reported</t>
        </is>
      </c>
      <c r="BC1717" t="inlineStr">
        <is>
          <t>Not reported</t>
        </is>
      </c>
      <c r="BD1717" t="inlineStr">
        <is>
          <t>Not reported</t>
        </is>
      </c>
      <c r="BE1717" t="inlineStr">
        <is>
          <t>Not reported</t>
        </is>
      </c>
      <c r="BF1717" t="inlineStr">
        <is>
          <t>Not reported</t>
        </is>
      </c>
      <c r="BG1717" t="inlineStr">
        <is>
          <t>Not reviewed (not included)</t>
        </is>
      </c>
      <c r="BH1717" t="inlineStr">
        <is>
          <t>N/A</t>
        </is>
      </c>
      <c r="BI1717" t="inlineStr">
        <is>
          <t>Not reviewed</t>
        </is>
      </c>
      <c r="BJ1717" t="inlineStr">
        <is>
          <t>Not reviewed</t>
        </is>
      </c>
      <c r="BK1717" t="inlineStr">
        <is>
          <t>Not reviewed</t>
        </is>
      </c>
      <c r="BL1717" t="inlineStr">
        <is>
          <t>Not reviewed</t>
        </is>
      </c>
      <c r="BM1717" t="inlineStr">
        <is>
          <t>Not reviewed (not included)</t>
        </is>
      </c>
      <c r="BN1717" t="inlineStr">
        <is>
          <t>Not Selected for Final 95 (Pending Full Text Review) - Candidate paper not selected for final 95: Passed abstract screening but not included in final selec</t>
        </is>
      </c>
      <c r="BO1717" t="inlineStr">
        <is>
          <t>Abstract-level screening only</t>
        </is>
      </c>
      <c r="BP1717" t="inlineStr">
        <is>
          <t>Not reported</t>
        </is>
      </c>
    </row>
    <row r="1718">
      <c r="A1718" t="inlineStr">
        <is>
          <t>Applying artificial intelligence in neurodevelopmental disorders management and research</t>
        </is>
      </c>
      <c r="B1718" t="n">
        <v>2026</v>
      </c>
      <c r="C1718" t="inlineStr">
        <is>
          <t>Not checked</t>
        </is>
      </c>
      <c r="D1718" t="inlineStr">
        <is>
          <t>Not checked</t>
        </is>
      </c>
      <c r="E1718" t="inlineStr">
        <is>
          <t>10.1186/S40001-025-03740-8</t>
        </is>
      </c>
      <c r="F1718" t="inlineStr">
        <is>
          <t>Artificial intelligence (AI) is increasingly being used in the diagnosis, treatment, and monitoring of neurodevelopmental disorders, enabling earlier detection, personalised interventions, and continuous support. Traditional machine-learning models such as logistic regression, random forests, and support vector machines remain valuable for their interpretability and their ability to integrate multimodal clinical data. Deep-learning (DL) approaches, including convolutional neural networks and transformer-based architectures, improve the analysis of neuroimaging and behavioural datasets and strengthen diagnostic and prognostic performance. Important challenges remain, including limited transparency in DL systems, ongoing concerns about data privacy and algorithmic bias, and a lack of large and diverse paediatric datasets that restricts generalisability. Interpretability tools such as SHAP and LIME offer partial solutions but still lack standardised evaluation. At the same time, AI-driven robotic platforms are enhancing therapeutic engagement and supporting skill acquisition in children with neurodevelopmental conditions. This review highlights that AI tools have strong potential to act as clinical adjuncts rather than replacements, providing earlier detection, personalised management, and scalable care models. Realising this potential will require rigorous validation, ethical safeguards, and thoughtful integration into human-led care pathways.</t>
        </is>
      </c>
      <c r="G1718" t="inlineStr">
        <is>
          <t>Unimodal</t>
        </is>
      </c>
      <c r="H1718" t="inlineStr">
        <is>
          <t>See abstract</t>
        </is>
      </c>
      <c r="I1718" t="inlineStr">
        <is>
          <t>See abstract</t>
        </is>
      </c>
      <c r="J1718" t="inlineStr">
        <is>
          <t>See abstract (AI/ML)</t>
        </is>
      </c>
      <c r="K1718" t="inlineStr">
        <is>
          <t>See abstract</t>
        </is>
      </c>
      <c r="M1718" t="inlineStr">
        <is>
          <t>See abstract</t>
        </is>
      </c>
      <c r="N1718" t="inlineStr">
        <is>
          <t>See abstract</t>
        </is>
      </c>
      <c r="O1718" t="inlineStr">
        <is>
          <t>Not verified from abstract</t>
        </is>
      </c>
      <c r="P1718" t="inlineStr">
        <is>
          <t>See abstract</t>
        </is>
      </c>
      <c r="Q1718" t="inlineStr">
        <is>
          <t>See abstract</t>
        </is>
      </c>
      <c r="R1718" t="inlineStr">
        <is>
          <t>Not reviewed (not included)</t>
        </is>
      </c>
      <c r="S1718" t="inlineStr">
        <is>
          <t>Not reviewed (not included)</t>
        </is>
      </c>
      <c r="T1718" t="inlineStr">
        <is>
          <t>Abstract screening only. Out of Date Range</t>
        </is>
      </c>
      <c r="U1718" t="inlineStr">
        <is>
          <t>EXCLUDE</t>
        </is>
      </c>
      <c r="V1718" t="inlineStr">
        <is>
          <t>E4-Year: Published 2026, outside 2019-2025 window</t>
        </is>
      </c>
      <c r="W1718" t="inlineStr">
        <is>
          <t>Out of Date Range</t>
        </is>
      </c>
      <c r="X1718" t="inlineStr">
        <is>
          <t>Not assessed from abstract</t>
        </is>
      </c>
      <c r="Y1718">
        <f>HYPERLINK("https%3A%2F%2Fwww.webofscience.com%2Fwos%2Fwoscc%2Ffull-record%2FWOS:001680924500002","View Full Record in Web of Science")</f>
        <v/>
      </c>
      <c r="Z1718" t="inlineStr">
        <is>
          <t>Not determined from abstract</t>
        </is>
      </c>
      <c r="AB1718" t="inlineStr">
        <is>
          <t>Not assessed (not included)</t>
        </is>
      </c>
      <c r="AC1718" t="inlineStr">
        <is>
          <t>Not assessed (not included)</t>
        </is>
      </c>
      <c r="AD1718" t="inlineStr">
        <is>
          <t>Mohamed, S; Ben-Jaafar, A; Frimpong, M; Roy, S; Sanker, V; Nkrumah-Boateng, PA; Imran, S; Mumeen, AA; Mohamed, S; Wireko, AA</t>
        </is>
      </c>
      <c r="AF1718" t="inlineStr">
        <is>
          <t>Gold OA (BioMedCentral)</t>
        </is>
      </c>
      <c r="AH1718" t="inlineStr">
        <is>
          <t>Not assessed</t>
        </is>
      </c>
      <c r="AI1718" t="inlineStr">
        <is>
          <t>Not reported</t>
        </is>
      </c>
      <c r="AJ1718" t="inlineStr">
        <is>
          <t>Not reported</t>
        </is>
      </c>
      <c r="AK1718" t="inlineStr">
        <is>
          <t>Not reported</t>
        </is>
      </c>
      <c r="AL1718" t="inlineStr">
        <is>
          <t>Not reported</t>
        </is>
      </c>
      <c r="AM1718" t="inlineStr">
        <is>
          <t>Not reported</t>
        </is>
      </c>
      <c r="AN1718" t="inlineStr">
        <is>
          <t>Not reported</t>
        </is>
      </c>
      <c r="AO1718" t="inlineStr">
        <is>
          <t>Not reviewed</t>
        </is>
      </c>
      <c r="AP1718" t="inlineStr">
        <is>
          <t>Not reported</t>
        </is>
      </c>
      <c r="AQ1718" t="inlineStr">
        <is>
          <t>Not reported</t>
        </is>
      </c>
      <c r="AR1718" t="inlineStr">
        <is>
          <t>Not reported</t>
        </is>
      </c>
      <c r="AS1718" t="inlineStr">
        <is>
          <t>See abstract</t>
        </is>
      </c>
      <c r="AT1718" t="inlineStr">
        <is>
          <t>Not reviewed</t>
        </is>
      </c>
      <c r="AU1718" t="inlineStr">
        <is>
          <t>Not reviewed</t>
        </is>
      </c>
      <c r="AV1718" t="inlineStr">
        <is>
          <t>Not reviewed</t>
        </is>
      </c>
      <c r="AW1718" t="inlineStr">
        <is>
          <t>Not reviewed</t>
        </is>
      </c>
      <c r="AX1718" t="inlineStr">
        <is>
          <t>Not reported</t>
        </is>
      </c>
      <c r="AY1718" t="inlineStr">
        <is>
          <t>Not reported</t>
        </is>
      </c>
      <c r="AZ1718" t="inlineStr">
        <is>
          <t>Not reported</t>
        </is>
      </c>
      <c r="BA1718" t="inlineStr">
        <is>
          <t>Not reported</t>
        </is>
      </c>
      <c r="BB1718" t="inlineStr">
        <is>
          <t>Not reported</t>
        </is>
      </c>
      <c r="BC1718" t="inlineStr">
        <is>
          <t>Not reported</t>
        </is>
      </c>
      <c r="BD1718" t="inlineStr">
        <is>
          <t>Not reported</t>
        </is>
      </c>
      <c r="BE1718" t="inlineStr">
        <is>
          <t>Not reported</t>
        </is>
      </c>
      <c r="BF1718" t="inlineStr">
        <is>
          <t>Not reported</t>
        </is>
      </c>
      <c r="BG1718" t="inlineStr">
        <is>
          <t>Not reviewed (not included)</t>
        </is>
      </c>
      <c r="BH1718" t="inlineStr">
        <is>
          <t>N/A</t>
        </is>
      </c>
      <c r="BI1718" t="inlineStr">
        <is>
          <t>Not reviewed</t>
        </is>
      </c>
      <c r="BJ1718" t="inlineStr">
        <is>
          <t>Not reviewed</t>
        </is>
      </c>
      <c r="BK1718" t="inlineStr">
        <is>
          <t>Not reviewed</t>
        </is>
      </c>
      <c r="BL1718" t="inlineStr">
        <is>
          <t>Not reviewed</t>
        </is>
      </c>
      <c r="BM1718" t="inlineStr">
        <is>
          <t>Not reviewed (not included)</t>
        </is>
      </c>
      <c r="BN1718" t="inlineStr">
        <is>
          <t>Out of Date Range - E4-Year: Published 2026, outside 2019-2025 window</t>
        </is>
      </c>
      <c r="BO1718" t="inlineStr">
        <is>
          <t>Abstract-level screening only</t>
        </is>
      </c>
      <c r="BP1718" t="inlineStr">
        <is>
          <t>Not reported</t>
        </is>
      </c>
    </row>
    <row r="1719">
      <c r="A1719" t="inlineStr">
        <is>
          <t>Automatic diagnosis of schizophrenia and attention deficit hyperactivity disorder in rs-fMRI modality using convolutional autoencoder model and interval type-2 fuzzy regression</t>
        </is>
      </c>
      <c r="B1719" t="n">
        <v>2023</v>
      </c>
      <c r="C1719" t="inlineStr">
        <is>
          <t>Not checked</t>
        </is>
      </c>
      <c r="D1719" t="inlineStr">
        <is>
          <t>Not checked</t>
        </is>
      </c>
      <c r="E1719" t="inlineStr">
        <is>
          <t>10.1007/S11571-022-09897-W</t>
        </is>
      </c>
      <c r="F1719" t="inlineStr">
        <is>
          <t>Nowadays, many people worldwide suffer from brain disorders, and their health is in danger. So far, numerous methods have been proposed for the diagnosis of Schizophrenia (SZ) and attention deficit hyperactivity disorder (ADHD), among which functional magnetic resonance imaging (fMRI) modalities are known as a popular method among physicians. This paper presents an SZ and ADHD intelligent detection method of resting-state fMRI (rs-fMRI) modality using a new deep learning method. The University of California Los Angeles dataset, which contains the rs-fMRI modalities of SZ and ADHD patients, has been used for experiments. The FMRIB software library toolbox first performed preprocessing on rs-fMRI data. Then, a convolutional Autoencoder model with the proposed number of layers is used to extract features from rs-fMRI data. In the classification step, a new fuzzy method called interval type-2 fuzzy regression (IT2FR) is introduced and then optimized by genetic algorithm, particle swarm optimization, and gray wolf optimization (GWO) techniques. Also, the results of IT2FR methods are compared with multilayer perceptron, k-nearest neighbors, support vector machine, random forest, and decision tree, and adaptive neuro-fuzzy inference system methods. The experiment results show that the IT2FR method with the GWO optimization algorithm has achieved satisfactory results compared to other classifier methods. Finally, the proposed classification technique was able to provide 72.71% accuracy.</t>
        </is>
      </c>
      <c r="G1719" t="inlineStr">
        <is>
          <t>Unimodal</t>
        </is>
      </c>
      <c r="H1719" t="inlineStr">
        <is>
          <t>See abstract</t>
        </is>
      </c>
      <c r="I1719" t="inlineStr">
        <is>
          <t>See abstract</t>
        </is>
      </c>
      <c r="J1719" t="inlineStr">
        <is>
          <t>See abstract (AI/ML)</t>
        </is>
      </c>
      <c r="K1719" t="inlineStr">
        <is>
          <t>See abstract</t>
        </is>
      </c>
      <c r="M1719" t="inlineStr">
        <is>
          <t>See abstract</t>
        </is>
      </c>
      <c r="N1719" t="inlineStr">
        <is>
          <t>See abstract</t>
        </is>
      </c>
      <c r="O1719" t="inlineStr">
        <is>
          <t>Not verified from abstract</t>
        </is>
      </c>
      <c r="P1719" t="inlineStr">
        <is>
          <t>See abstract</t>
        </is>
      </c>
      <c r="Q1719" t="inlineStr">
        <is>
          <t>See abstract</t>
        </is>
      </c>
      <c r="R1719" t="inlineStr">
        <is>
          <t>Not reviewed (not included)</t>
        </is>
      </c>
      <c r="S1719" t="inlineStr">
        <is>
          <t>Not reviewed (not included)</t>
        </is>
      </c>
      <c r="T1719" t="inlineStr">
        <is>
          <t>Abstract screening only. Non-ADHD Primary Condition</t>
        </is>
      </c>
      <c r="U1719" t="inlineStr">
        <is>
          <t>EXCLUDE</t>
        </is>
      </c>
      <c r="V1719" t="inlineStr">
        <is>
          <t>E2-Primary condition not ADHD: Title references schizophrenia</t>
        </is>
      </c>
      <c r="W1719" t="inlineStr">
        <is>
          <t>Excluded: Non-ADHD Primary Condition</t>
        </is>
      </c>
      <c r="X1719" t="inlineStr">
        <is>
          <t>Not assessed from abstract</t>
        </is>
      </c>
      <c r="Y1719">
        <f>HYPERLINK("https%3A%2F%2Fwww.webofscience.com%2Fwos%2Fwoscc%2Ffull-record%2FWOS:000884127700001","View Full Record in Web of Science")</f>
        <v/>
      </c>
      <c r="Z1719" t="inlineStr">
        <is>
          <t>Not determined from abstract</t>
        </is>
      </c>
      <c r="AB1719" t="inlineStr">
        <is>
          <t>Not assessed (not included)</t>
        </is>
      </c>
      <c r="AC1719" t="inlineStr">
        <is>
          <t>Not assessed (not included)</t>
        </is>
      </c>
      <c r="AD1719" t="inlineStr">
        <is>
          <t>Shoeibi, A; Ghassemi, N; Khodatars, M; Moridian, P; Khosravi, A; Zare, A; Gorriz, JM; Chale-Chale, AH; Khadem, A; Acharya, UR</t>
        </is>
      </c>
      <c r="AF1719" t="inlineStr">
        <is>
          <t>Hybrid OA (Springer)</t>
        </is>
      </c>
      <c r="AH1719" t="inlineStr">
        <is>
          <t>Not assessed</t>
        </is>
      </c>
      <c r="AI1719" t="inlineStr">
        <is>
          <t>Not reported</t>
        </is>
      </c>
      <c r="AJ1719" t="inlineStr">
        <is>
          <t>Not reported</t>
        </is>
      </c>
      <c r="AK1719" t="inlineStr">
        <is>
          <t>Not reported</t>
        </is>
      </c>
      <c r="AL1719" t="inlineStr">
        <is>
          <t>Not reported</t>
        </is>
      </c>
      <c r="AM1719" t="inlineStr">
        <is>
          <t>Not reported</t>
        </is>
      </c>
      <c r="AN1719" t="inlineStr">
        <is>
          <t>Not reported</t>
        </is>
      </c>
      <c r="AO1719" t="inlineStr">
        <is>
          <t>Not reviewed</t>
        </is>
      </c>
      <c r="AP1719" t="inlineStr">
        <is>
          <t>Not reported</t>
        </is>
      </c>
      <c r="AQ1719" t="inlineStr">
        <is>
          <t>Not reported</t>
        </is>
      </c>
      <c r="AR1719" t="inlineStr">
        <is>
          <t>Not reported</t>
        </is>
      </c>
      <c r="AS1719" t="inlineStr">
        <is>
          <t>See abstract</t>
        </is>
      </c>
      <c r="AT1719" t="inlineStr">
        <is>
          <t>Not reviewed</t>
        </is>
      </c>
      <c r="AU1719" t="inlineStr">
        <is>
          <t>Not reviewed</t>
        </is>
      </c>
      <c r="AV1719" t="inlineStr">
        <is>
          <t>Not reviewed</t>
        </is>
      </c>
      <c r="AW1719" t="inlineStr">
        <is>
          <t>Not reviewed</t>
        </is>
      </c>
      <c r="AX1719" t="inlineStr">
        <is>
          <t>Not reported</t>
        </is>
      </c>
      <c r="AY1719" t="inlineStr">
        <is>
          <t>Not reported</t>
        </is>
      </c>
      <c r="AZ1719" t="inlineStr">
        <is>
          <t>Not reported</t>
        </is>
      </c>
      <c r="BA1719" t="inlineStr">
        <is>
          <t>Not reported</t>
        </is>
      </c>
      <c r="BB1719" t="inlineStr">
        <is>
          <t>Not reported</t>
        </is>
      </c>
      <c r="BC1719" t="inlineStr">
        <is>
          <t>Not reported</t>
        </is>
      </c>
      <c r="BD1719" t="inlineStr">
        <is>
          <t>Not reported</t>
        </is>
      </c>
      <c r="BE1719" t="inlineStr">
        <is>
          <t>Not reported</t>
        </is>
      </c>
      <c r="BF1719" t="inlineStr">
        <is>
          <t>Not reported</t>
        </is>
      </c>
      <c r="BG1719" t="inlineStr">
        <is>
          <t>Not reviewed (not included)</t>
        </is>
      </c>
      <c r="BH1719" t="inlineStr">
        <is>
          <t>N/A</t>
        </is>
      </c>
      <c r="BI1719" t="inlineStr">
        <is>
          <t>Not reviewed</t>
        </is>
      </c>
      <c r="BJ1719" t="inlineStr">
        <is>
          <t>Not reviewed</t>
        </is>
      </c>
      <c r="BK1719" t="inlineStr">
        <is>
          <t>Not reviewed</t>
        </is>
      </c>
      <c r="BL1719" t="inlineStr">
        <is>
          <t>Not reviewed</t>
        </is>
      </c>
      <c r="BM1719" t="inlineStr">
        <is>
          <t>Not reviewed (not included)</t>
        </is>
      </c>
      <c r="BN1719" t="inlineStr">
        <is>
          <t>Non-ADHD Primary Condition - E2-Primary condition not ADHD: Title references schizophrenia</t>
        </is>
      </c>
      <c r="BO1719" t="inlineStr">
        <is>
          <t>Abstract-level screening only</t>
        </is>
      </c>
      <c r="BP1719" t="inlineStr">
        <is>
          <t>Not reported</t>
        </is>
      </c>
    </row>
    <row r="1720">
      <c r="A1720" t="inlineStr">
        <is>
          <t>Machine learning-enabled detection of attention-deficit/hyperactivity disorder with multimodal physiological data: a case-control study</t>
        </is>
      </c>
      <c r="B1720" t="n">
        <v>2024</v>
      </c>
      <c r="C1720" t="inlineStr">
        <is>
          <t>Not checked</t>
        </is>
      </c>
      <c r="D1720" t="inlineStr">
        <is>
          <t>Not checked</t>
        </is>
      </c>
      <c r="E1720" t="inlineStr">
        <is>
          <t>10.1186/S12888-024-05987-7</t>
        </is>
      </c>
      <c r="F1720" t="inlineStr">
        <is>
          <t>BackgroundAttention-Deficit/Hyperactivity Disorder (ADHD) is a multifaceted neurodevelopmental psychiatric condition that typically emerges during childhood but often persists into adulthood, significantly impacting individuals' functioning, relationships, productivity, and overall quality of life. However, the current diagnostic process exhibits limitations that can significantly affect its overall effectiveness. Notably, its face-to-face and time-consuming nature, coupled with the reliance on subjective recall of historical information and clinician subjectivity, stand out as key challenges. To address these limitations, objective measures such as neuropsychological evaluations, imaging techniques and physiological monitoring of the Autonomic Nervous System functioning, have been explored.MethodsThe main aim of this study was to investigate whether physiological data (i.e., Electrodermal Activity, Heart Rate Variability, and Skin Temperature) can serve as meaningful indicators of ADHD, evaluating its utility in distinguishing adult ADHD patients. This observational, case-control study included a total of 76 adult participants (32 ADHD patients and 44 healthy controls) who underwent a series of Stroop tests, while their physiological data was passively collected using a multi-sensor wearable device. Univariate feature analysis was employed to identify the tests that triggered significant signal responses, while the Informative k-Nearest Neighbors (KNN) algorithm was used to filter out less informative data points. Finally, a machine-learning decision pipeline incorporating various classification algorithms, including Logistic Regression, KNN, Random Forests, and Support Vector Machines (SVM), was utilized for ADHD patient detection.ResultsResults indicate that the SVM-based model yielded the optimal performance, achieving 81.6% accuracy, maintaining a balance between the experimental and control groups, with sensitivity and specificity of 81.4% and 81.9%, respectiv</t>
        </is>
      </c>
      <c r="G1720" t="inlineStr">
        <is>
          <t>Unimodal</t>
        </is>
      </c>
      <c r="H1720" t="inlineStr">
        <is>
          <t>See abstract</t>
        </is>
      </c>
      <c r="I1720" t="inlineStr">
        <is>
          <t>See abstract</t>
        </is>
      </c>
      <c r="J1720" t="inlineStr">
        <is>
          <t>See abstract (AI/ML)</t>
        </is>
      </c>
      <c r="K1720" t="inlineStr">
        <is>
          <t>See abstract</t>
        </is>
      </c>
      <c r="L1720" t="n">
        <v>76</v>
      </c>
      <c r="M1720" t="inlineStr">
        <is>
          <t>See abstract</t>
        </is>
      </c>
      <c r="N1720" t="inlineStr">
        <is>
          <t>N≈76; details in abstract</t>
        </is>
      </c>
      <c r="O1720" t="inlineStr">
        <is>
          <t>Extracted from abstract: N≈76</t>
        </is>
      </c>
      <c r="P1720" t="inlineStr">
        <is>
          <t>See abstract</t>
        </is>
      </c>
      <c r="Q1720" t="inlineStr">
        <is>
          <t>See abstract</t>
        </is>
      </c>
      <c r="R1720" t="inlineStr">
        <is>
          <t>Not reviewed (not included)</t>
        </is>
      </c>
      <c r="S1720" t="inlineStr">
        <is>
          <t>Not reviewed (not included)</t>
        </is>
      </c>
      <c r="T1720" t="inlineStr">
        <is>
          <t>Abstract screening only. Small Sample Size</t>
        </is>
      </c>
      <c r="U1720" t="inlineStr">
        <is>
          <t>EXCLUDE</t>
        </is>
      </c>
      <c r="V1720" t="inlineStr">
        <is>
          <t>E5-Small Sample: Extracted sample size N=76 &lt; 100 minimum threshold. Citation: Confidence intervals and statistical power require minimum N≥100 for ML classification</t>
        </is>
      </c>
      <c r="W1720" t="inlineStr">
        <is>
          <t>Excluded: Insufficient Sample Size</t>
        </is>
      </c>
      <c r="X1720" t="inlineStr">
        <is>
          <t>EXCLUDE</t>
        </is>
      </c>
      <c r="Y1720">
        <f>HYPERLINK("https%3A%2F%2Fwww.webofscience.com%2Fwos%2Fwoscc%2Ffull-record%2FWOS:001283956400001","View Full Record in Web of Science")</f>
        <v/>
      </c>
      <c r="Z1720" t="inlineStr">
        <is>
          <t>Not determined from abstract</t>
        </is>
      </c>
      <c r="AB1720" t="inlineStr">
        <is>
          <t>Not assessed (not included)</t>
        </is>
      </c>
      <c r="AC1720" t="inlineStr">
        <is>
          <t>Not assessed (not included)</t>
        </is>
      </c>
      <c r="AD1720" t="inlineStr">
        <is>
          <t>Andrikopoulos, D; Vassiliou, G; Fatouros, P; Tsirmpas, C; Pehlivanidis, A; Papageorgiou, C</t>
        </is>
      </c>
      <c r="AF1720" t="inlineStr">
        <is>
          <t>Gold OA (BioMedCentral)</t>
        </is>
      </c>
      <c r="AH1720" t="inlineStr">
        <is>
          <t>Not assessed</t>
        </is>
      </c>
      <c r="AI1720" t="n">
        <v>32</v>
      </c>
      <c r="AJ1720" t="n">
        <v>44</v>
      </c>
      <c r="AK1720" t="inlineStr">
        <is>
          <t>Not reported</t>
        </is>
      </c>
      <c r="AL1720" t="inlineStr">
        <is>
          <t>Not reported</t>
        </is>
      </c>
      <c r="AM1720" t="inlineStr">
        <is>
          <t>Not reported</t>
        </is>
      </c>
      <c r="AN1720" t="inlineStr">
        <is>
          <t>Not reported</t>
        </is>
      </c>
      <c r="AO1720" t="inlineStr">
        <is>
          <t>Not reviewed</t>
        </is>
      </c>
      <c r="AP1720" t="inlineStr">
        <is>
          <t>Not reported</t>
        </is>
      </c>
      <c r="AQ1720" t="inlineStr">
        <is>
          <t>Not reported</t>
        </is>
      </c>
      <c r="AR1720" t="inlineStr">
        <is>
          <t>Not reported</t>
        </is>
      </c>
      <c r="AS1720" t="inlineStr">
        <is>
          <t>See abstract</t>
        </is>
      </c>
      <c r="AT1720" t="inlineStr">
        <is>
          <t>Not reviewed</t>
        </is>
      </c>
      <c r="AU1720" t="inlineStr">
        <is>
          <t>Not reviewed</t>
        </is>
      </c>
      <c r="AV1720" t="inlineStr">
        <is>
          <t>Not reviewed</t>
        </is>
      </c>
      <c r="AW1720" t="inlineStr">
        <is>
          <t>Not reviewed</t>
        </is>
      </c>
      <c r="AX1720" t="inlineStr">
        <is>
          <t>Not reported</t>
        </is>
      </c>
      <c r="AY1720" t="inlineStr">
        <is>
          <t>Not reported</t>
        </is>
      </c>
      <c r="AZ1720" t="inlineStr">
        <is>
          <t>Not reported</t>
        </is>
      </c>
      <c r="BA1720" t="inlineStr">
        <is>
          <t>Not reported</t>
        </is>
      </c>
      <c r="BB1720" t="inlineStr">
        <is>
          <t>Not reported</t>
        </is>
      </c>
      <c r="BC1720" t="inlineStr">
        <is>
          <t>Not reported</t>
        </is>
      </c>
      <c r="BD1720" t="inlineStr">
        <is>
          <t>Not reported</t>
        </is>
      </c>
      <c r="BE1720" t="inlineStr">
        <is>
          <t>Not reported</t>
        </is>
      </c>
      <c r="BF1720" t="inlineStr">
        <is>
          <t>Not reported</t>
        </is>
      </c>
      <c r="BG1720" t="inlineStr">
        <is>
          <t>Not reviewed (not included)</t>
        </is>
      </c>
      <c r="BH1720" t="inlineStr">
        <is>
          <t>N/A</t>
        </is>
      </c>
      <c r="BI1720" t="inlineStr">
        <is>
          <t>Not reviewed</t>
        </is>
      </c>
      <c r="BJ1720" t="inlineStr">
        <is>
          <t>Not reviewed</t>
        </is>
      </c>
      <c r="BK1720" t="inlineStr">
        <is>
          <t>Not reviewed</t>
        </is>
      </c>
      <c r="BL1720" t="inlineStr">
        <is>
          <t>Not reviewed</t>
        </is>
      </c>
      <c r="BM1720" t="inlineStr">
        <is>
          <t>Not reviewed (not included)</t>
        </is>
      </c>
      <c r="BN1720" t="inlineStr">
        <is>
          <t xml:space="preserve">Small Sample Size - E5-Small Sample: Extracted sample size N=76 &lt; 100 minimum threshold. Citation: Confidence intervals </t>
        </is>
      </c>
      <c r="BO1720" t="inlineStr">
        <is>
          <t>Abstract-level screening only</t>
        </is>
      </c>
      <c r="BP1720" t="inlineStr">
        <is>
          <t>Not reported</t>
        </is>
      </c>
    </row>
    <row r="1721">
      <c r="A1721" t="inlineStr">
        <is>
          <t>Attention Dynamics: Estimating Attention Levels of ADHD using Swin Transformer</t>
        </is>
      </c>
      <c r="B1721" t="n">
        <v>2025</v>
      </c>
      <c r="C1721" t="inlineStr">
        <is>
          <t>Not checked</t>
        </is>
      </c>
      <c r="D1721" t="inlineStr">
        <is>
          <t>Not checked</t>
        </is>
      </c>
      <c r="E1721" t="inlineStr">
        <is>
          <t>10.1007/978-3-031-78195-7_18</t>
        </is>
      </c>
      <c r="F1721" t="inlineStr">
        <is>
          <t>Children diagnosed with Attention-Deficit/Hyperactivity Disorder (ADHD) face many difficulties in maintaining their concentration (in terms of attention levels) and controlling their behaviors. Previous studies have mainly focused on identifying brain regions involved in cognitive processes or classifying ADHD and control subjects. However, the classification of attention levels of ADHD subjects has not yet been explored. Here, a robust Swin Transformer (Swin-T) model is proposed to classify the attention levels of ADHD subjects. The experimental cognitive task 'Surround suppression' includes two events: Stim ON and Stim OFF related to the high and low attention levels of a subject. In the proposed framework, ADHD-specific channels are initially identified from input Electroencephalography (EEG). Next, the significant, non-noisy connectivity features are extracted from those channels through the Singular Value Decomposition (SVD) method. Finally, the non-noisy features are passed to the robust Swin-T model for attention-level classification. The proposed model achieves 97.28% classification accuracy with 12 subjects. The robustness of the proposed model leads to potential benefits in EEG-based research and clinical settings, enhancing the reliability of ADHD assessments.</t>
        </is>
      </c>
      <c r="G1721" t="inlineStr">
        <is>
          <t>Unimodal</t>
        </is>
      </c>
      <c r="H1721" t="inlineStr">
        <is>
          <t>See abstract</t>
        </is>
      </c>
      <c r="I1721" t="inlineStr">
        <is>
          <t>See abstract</t>
        </is>
      </c>
      <c r="J1721" t="inlineStr">
        <is>
          <t>See abstract (AI/ML)</t>
        </is>
      </c>
      <c r="K1721" t="inlineStr">
        <is>
          <t>See abstract</t>
        </is>
      </c>
      <c r="M1721" t="inlineStr">
        <is>
          <t>See abstract</t>
        </is>
      </c>
      <c r="N1721" t="inlineStr">
        <is>
          <t>See abstract</t>
        </is>
      </c>
      <c r="O1721" t="inlineStr">
        <is>
          <t>Not verified from abstract</t>
        </is>
      </c>
      <c r="P1721" t="inlineStr">
        <is>
          <t>See abstract</t>
        </is>
      </c>
      <c r="Q1721" t="inlineStr">
        <is>
          <t>See abstract</t>
        </is>
      </c>
      <c r="R1721" t="inlineStr">
        <is>
          <t>Not reviewed (not included)</t>
        </is>
      </c>
      <c r="S1721" t="inlineStr">
        <is>
          <t>Not reviewed (not included)</t>
        </is>
      </c>
      <c r="T1721" t="inlineStr">
        <is>
          <t>Abstract screening only. Not Selected for Final 95 (Pending Full Text Review)</t>
        </is>
      </c>
      <c r="U1721" t="inlineStr">
        <is>
          <t>EXCLUDE</t>
        </is>
      </c>
      <c r="V172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21" t="inlineStr">
        <is>
          <t>Excluded: Other Criterion</t>
        </is>
      </c>
      <c r="X1721" t="inlineStr">
        <is>
          <t>Not assessed from abstract</t>
        </is>
      </c>
      <c r="Y1721">
        <f>HYPERLINK("https%3A%2F%2Fwww.webofscience.com%2Fwos%2Fwoscc%2Ffull-record%2FWOS:001565037200018","View Full Record in Web of Science")</f>
        <v/>
      </c>
      <c r="Z1721" t="inlineStr">
        <is>
          <t>Not determined from abstract</t>
        </is>
      </c>
      <c r="AB1721" t="inlineStr">
        <is>
          <t>Not assessed (not included)</t>
        </is>
      </c>
      <c r="AC1721" t="inlineStr">
        <is>
          <t>Not assessed (not included)</t>
        </is>
      </c>
      <c r="AD1721" t="inlineStr">
        <is>
          <t>Chakladar, DD; Shankar, A; Liwicki, F; Barma, S; Saini, R</t>
        </is>
      </c>
      <c r="AF1721" t="inlineStr">
        <is>
          <t>Hybrid OA (Springer)</t>
        </is>
      </c>
      <c r="AH1721" t="inlineStr">
        <is>
          <t>Not assessed</t>
        </is>
      </c>
      <c r="AI1721" t="inlineStr">
        <is>
          <t>Not reported</t>
        </is>
      </c>
      <c r="AJ1721" t="inlineStr">
        <is>
          <t>Not reported</t>
        </is>
      </c>
      <c r="AK1721" t="inlineStr">
        <is>
          <t>Not reported</t>
        </is>
      </c>
      <c r="AL1721" t="inlineStr">
        <is>
          <t>Not reported</t>
        </is>
      </c>
      <c r="AM1721" t="inlineStr">
        <is>
          <t>Not reported</t>
        </is>
      </c>
      <c r="AN1721" t="inlineStr">
        <is>
          <t>Not reported</t>
        </is>
      </c>
      <c r="AO1721" t="inlineStr">
        <is>
          <t>Not reviewed</t>
        </is>
      </c>
      <c r="AP1721" t="inlineStr">
        <is>
          <t>Not reported</t>
        </is>
      </c>
      <c r="AQ1721" t="inlineStr">
        <is>
          <t>Not reported</t>
        </is>
      </c>
      <c r="AR1721" t="inlineStr">
        <is>
          <t>Not reported</t>
        </is>
      </c>
      <c r="AS1721" t="inlineStr">
        <is>
          <t>See abstract</t>
        </is>
      </c>
      <c r="AT1721" t="inlineStr">
        <is>
          <t>Not reviewed</t>
        </is>
      </c>
      <c r="AU1721" t="inlineStr">
        <is>
          <t>Not reviewed</t>
        </is>
      </c>
      <c r="AV1721" t="inlineStr">
        <is>
          <t>Not reviewed</t>
        </is>
      </c>
      <c r="AW1721" t="inlineStr">
        <is>
          <t>Not reviewed</t>
        </is>
      </c>
      <c r="AX1721" t="inlineStr">
        <is>
          <t>Not reported</t>
        </is>
      </c>
      <c r="AY1721" t="inlineStr">
        <is>
          <t>Not reported</t>
        </is>
      </c>
      <c r="AZ1721" t="inlineStr">
        <is>
          <t>Not reported</t>
        </is>
      </c>
      <c r="BA1721" t="inlineStr">
        <is>
          <t>Not reported</t>
        </is>
      </c>
      <c r="BB1721" t="inlineStr">
        <is>
          <t>Not reported</t>
        </is>
      </c>
      <c r="BC1721" t="inlineStr">
        <is>
          <t>Not reported</t>
        </is>
      </c>
      <c r="BD1721" t="inlineStr">
        <is>
          <t>Not reported</t>
        </is>
      </c>
      <c r="BE1721" t="inlineStr">
        <is>
          <t>Not reported</t>
        </is>
      </c>
      <c r="BF1721" t="inlineStr">
        <is>
          <t>Not reported</t>
        </is>
      </c>
      <c r="BG1721" t="inlineStr">
        <is>
          <t>Not reviewed (not included)</t>
        </is>
      </c>
      <c r="BH1721" t="inlineStr">
        <is>
          <t>N/A</t>
        </is>
      </c>
      <c r="BI1721" t="inlineStr">
        <is>
          <t>Not reviewed</t>
        </is>
      </c>
      <c r="BJ1721" t="inlineStr">
        <is>
          <t>Not reviewed</t>
        </is>
      </c>
      <c r="BK1721" t="inlineStr">
        <is>
          <t>Not reviewed</t>
        </is>
      </c>
      <c r="BL1721" t="inlineStr">
        <is>
          <t>Not reviewed</t>
        </is>
      </c>
      <c r="BM1721" t="inlineStr">
        <is>
          <t>Not reviewed (not included)</t>
        </is>
      </c>
      <c r="BN1721" t="inlineStr">
        <is>
          <t>Not Selected for Final 95 (Pending Full Text Review) - Candidate paper not selected for final 95: Passed abstract screening but not included in final selec</t>
        </is>
      </c>
      <c r="BO1721" t="inlineStr">
        <is>
          <t>Abstract-level screening only</t>
        </is>
      </c>
      <c r="BP1721" t="inlineStr">
        <is>
          <t>Not reported</t>
        </is>
      </c>
    </row>
    <row r="1722">
      <c r="A1722" t="inlineStr">
        <is>
          <t>The Adverse Effects and Nonmedical Use of Methylphenidate Before and After the Outbreak of COVID-19: Machine Learning Analysis</t>
        </is>
      </c>
      <c r="B1722" t="n">
        <v>2023</v>
      </c>
      <c r="C1722" t="inlineStr">
        <is>
          <t>Not checked</t>
        </is>
      </c>
      <c r="D1722" t="inlineStr">
        <is>
          <t>Not checked</t>
        </is>
      </c>
      <c r="E1722" t="inlineStr">
        <is>
          <t>10.2196/45146</t>
        </is>
      </c>
      <c r="F1722" t="inlineStr">
        <is>
          <t xml:space="preserve">Background: Methylphenidate is an effective first-line treatment for attention-deficit/hyperactivity disorder (ADHD). However, many adverse effects of methylphenidate have been recorded from randomized clinical trials and patient-reported outcomes, but it is difficult to determine abuse from them. In the context of COVID-19, it is important to determine how drug use evaluation, as well as misuse of drugs, have been affected by the pandemic. As people share their reasons for using medication, patient sentiments, and the effects of medicine on social networking services (SNSs), the application of machine learning and SNS data can be a method to overcome the limitations. Proper machine learning models could be evaluated to validate the effects of the COVID-19 pandemic on drug use. Objective: To analyze the effect of the COVID-19 pandemic on the use of methylphenidate, this study analyzed the adverse effects and nonmedical use of methylphenidate and evaluated the change in frequency of nonmedical use based on SNS data before and after the outbreak of COVID-19. Moreover, the performance of 4 machine learning models for classifying methylphenidate use based on SNS data was compared. Methods: In this cross-sectional study, SNS data on methylphenidate from Twitter, Facebook, and Instagram from January 2019 to December 2020 were collected. The frequency of adverse effects, nonmedical use, and drug use before and after the COVID-19 pandemic were compared and analyzed. Interrupted time series analysis about the frequency and trends of nonmedical use of methylphenidate was conducted for 24 months from January 2019 to December 2020. Using the labeled training data set and features, the following 4 machine learning models were built using the data, and their performance was evaluated using F-(1) scores: naive Bayes classifier, random forest, support vector machine, and long short-term memory. Results: This study collected 146,352 data points and detected that 4.3% (6340/146,352) </t>
        </is>
      </c>
      <c r="G1722" t="inlineStr">
        <is>
          <t>Unimodal</t>
        </is>
      </c>
      <c r="H1722" t="inlineStr">
        <is>
          <t>See abstract</t>
        </is>
      </c>
      <c r="I1722" t="inlineStr">
        <is>
          <t>See abstract</t>
        </is>
      </c>
      <c r="J1722" t="inlineStr">
        <is>
          <t>See abstract (AI/ML)</t>
        </is>
      </c>
      <c r="K1722" t="inlineStr">
        <is>
          <t>See abstract</t>
        </is>
      </c>
      <c r="M1722" t="inlineStr">
        <is>
          <t>See abstract</t>
        </is>
      </c>
      <c r="N1722" t="inlineStr">
        <is>
          <t>See abstract</t>
        </is>
      </c>
      <c r="O1722" t="inlineStr">
        <is>
          <t>Not verified from abstract</t>
        </is>
      </c>
      <c r="P1722" t="inlineStr">
        <is>
          <t>See abstract</t>
        </is>
      </c>
      <c r="Q1722" t="inlineStr">
        <is>
          <t>See abstract</t>
        </is>
      </c>
      <c r="R1722" t="inlineStr">
        <is>
          <t>Not reviewed (not included)</t>
        </is>
      </c>
      <c r="S1722" t="inlineStr">
        <is>
          <t>Not reviewed (not included)</t>
        </is>
      </c>
      <c r="T1722" t="inlineStr">
        <is>
          <t>Abstract screening only. Not Selected for Final 95 (Pending Full Text Review)</t>
        </is>
      </c>
      <c r="U1722" t="inlineStr">
        <is>
          <t>EXCLUDE</t>
        </is>
      </c>
      <c r="V172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22" t="inlineStr">
        <is>
          <t>Excluded: Other Criterion</t>
        </is>
      </c>
      <c r="X1722" t="inlineStr">
        <is>
          <t>Not assessed from abstract</t>
        </is>
      </c>
      <c r="Y1722">
        <f>HYPERLINK("https%3A%2F%2Fwww.webofscience.com%2Fwos%2Fwoscc%2Ffull-record%2FWOS:001064942900003","View Full Record in Web of Science")</f>
        <v/>
      </c>
      <c r="Z1722" t="inlineStr">
        <is>
          <t>Not determined from abstract</t>
        </is>
      </c>
      <c r="AB1722" t="inlineStr">
        <is>
          <t>Not assessed (not included)</t>
        </is>
      </c>
      <c r="AC1722" t="inlineStr">
        <is>
          <t>Not assessed (not included)</t>
        </is>
      </c>
      <c r="AD1722" t="inlineStr">
        <is>
          <t>Shin, H; Yuniar, CT; Oh, S; Purja, S; Park, S; Lee, H; Kim, E</t>
        </is>
      </c>
      <c r="AF1722" t="inlineStr">
        <is>
          <t>Gold OA (JMIR)</t>
        </is>
      </c>
      <c r="AH1722" t="inlineStr">
        <is>
          <t>Not assessed</t>
        </is>
      </c>
      <c r="AI1722" t="inlineStr">
        <is>
          <t>Not reported</t>
        </is>
      </c>
      <c r="AJ1722" t="inlineStr">
        <is>
          <t>Not reported</t>
        </is>
      </c>
      <c r="AK1722" t="inlineStr">
        <is>
          <t>Not reported</t>
        </is>
      </c>
      <c r="AL1722" t="inlineStr">
        <is>
          <t>Not reported</t>
        </is>
      </c>
      <c r="AM1722" t="inlineStr">
        <is>
          <t>Not reported</t>
        </is>
      </c>
      <c r="AN1722" t="inlineStr">
        <is>
          <t>Not reported</t>
        </is>
      </c>
      <c r="AO1722" t="inlineStr">
        <is>
          <t>Not reviewed</t>
        </is>
      </c>
      <c r="AP1722" t="inlineStr">
        <is>
          <t>Not reported</t>
        </is>
      </c>
      <c r="AQ1722" t="inlineStr">
        <is>
          <t>Not reported</t>
        </is>
      </c>
      <c r="AR1722" t="inlineStr">
        <is>
          <t>Not reported</t>
        </is>
      </c>
      <c r="AS1722" t="inlineStr">
        <is>
          <t>See abstract</t>
        </is>
      </c>
      <c r="AT1722" t="inlineStr">
        <is>
          <t>Not reviewed</t>
        </is>
      </c>
      <c r="AU1722" t="inlineStr">
        <is>
          <t>Not reviewed</t>
        </is>
      </c>
      <c r="AV1722" t="inlineStr">
        <is>
          <t>Not reviewed</t>
        </is>
      </c>
      <c r="AW1722" t="inlineStr">
        <is>
          <t>Not reviewed</t>
        </is>
      </c>
      <c r="AX1722" t="inlineStr">
        <is>
          <t>Not reported</t>
        </is>
      </c>
      <c r="AY1722" t="inlineStr">
        <is>
          <t>Not reported</t>
        </is>
      </c>
      <c r="AZ1722" t="inlineStr">
        <is>
          <t>Not reported</t>
        </is>
      </c>
      <c r="BA1722" t="inlineStr">
        <is>
          <t>Not reported</t>
        </is>
      </c>
      <c r="BB1722" t="inlineStr">
        <is>
          <t>Not reported</t>
        </is>
      </c>
      <c r="BC1722" t="inlineStr">
        <is>
          <t>Not reported</t>
        </is>
      </c>
      <c r="BD1722" t="inlineStr">
        <is>
          <t>Not reported</t>
        </is>
      </c>
      <c r="BE1722" t="inlineStr">
        <is>
          <t>Not reported</t>
        </is>
      </c>
      <c r="BF1722" t="inlineStr">
        <is>
          <t>Not reported</t>
        </is>
      </c>
      <c r="BG1722" t="inlineStr">
        <is>
          <t>Not reviewed (not included)</t>
        </is>
      </c>
      <c r="BH1722" t="inlineStr">
        <is>
          <t>N/A</t>
        </is>
      </c>
      <c r="BI1722" t="inlineStr">
        <is>
          <t>Not reviewed</t>
        </is>
      </c>
      <c r="BJ1722" t="inlineStr">
        <is>
          <t>Not reviewed</t>
        </is>
      </c>
      <c r="BK1722" t="inlineStr">
        <is>
          <t>Not reviewed</t>
        </is>
      </c>
      <c r="BL1722" t="inlineStr">
        <is>
          <t>Not reviewed</t>
        </is>
      </c>
      <c r="BM1722" t="inlineStr">
        <is>
          <t>Not reviewed (not included)</t>
        </is>
      </c>
      <c r="BN1722" t="inlineStr">
        <is>
          <t>Not Selected for Final 95 (Pending Full Text Review) - Candidate paper not selected for final 95: Passed abstract screening but not included in final selec</t>
        </is>
      </c>
      <c r="BO1722" t="inlineStr">
        <is>
          <t>Abstract-level screening only</t>
        </is>
      </c>
      <c r="BP1722" t="inlineStr">
        <is>
          <t>Not reported</t>
        </is>
      </c>
    </row>
    <row r="1723">
      <c r="A1723" t="inlineStr">
        <is>
          <t>Generalizable prediction of childhood ADHD symptoms from neurocognitive testing and youth characteristics</t>
        </is>
      </c>
      <c r="B1723" t="n">
        <v>2023</v>
      </c>
      <c r="C1723" t="inlineStr">
        <is>
          <t>Not checked</t>
        </is>
      </c>
      <c r="D1723" t="inlineStr">
        <is>
          <t>Not checked</t>
        </is>
      </c>
      <c r="E1723" t="inlineStr">
        <is>
          <t>10.1038/S41398-023-02502-6</t>
        </is>
      </c>
      <c r="F1723"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G1723" t="inlineStr">
        <is>
          <t>Unimodal</t>
        </is>
      </c>
      <c r="H1723" t="inlineStr">
        <is>
          <t>See abstract</t>
        </is>
      </c>
      <c r="I1723" t="inlineStr">
        <is>
          <t>See abstract</t>
        </is>
      </c>
      <c r="J1723" t="inlineStr">
        <is>
          <t>See abstract (AI/ML)</t>
        </is>
      </c>
      <c r="K1723" t="inlineStr">
        <is>
          <t>See abstract</t>
        </is>
      </c>
      <c r="M1723" t="inlineStr">
        <is>
          <t>See abstract</t>
        </is>
      </c>
      <c r="N1723" t="inlineStr">
        <is>
          <t>See abstract</t>
        </is>
      </c>
      <c r="O1723" t="inlineStr">
        <is>
          <t>Not verified from abstract</t>
        </is>
      </c>
      <c r="P1723" t="inlineStr">
        <is>
          <t>See abstract</t>
        </is>
      </c>
      <c r="Q1723" t="inlineStr">
        <is>
          <t>See abstract</t>
        </is>
      </c>
      <c r="R1723" t="inlineStr">
        <is>
          <t>Not reviewed (not included)</t>
        </is>
      </c>
      <c r="S1723" t="inlineStr">
        <is>
          <t>Not reviewed (not included)</t>
        </is>
      </c>
      <c r="T1723" t="inlineStr">
        <is>
          <t>Abstract screening only. Not Selected for Final 95 (Pending Full Text Review)</t>
        </is>
      </c>
      <c r="U1723" t="inlineStr">
        <is>
          <t>EXCLUDE</t>
        </is>
      </c>
      <c r="V172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23" t="inlineStr">
        <is>
          <t>Excluded: Other Criterion</t>
        </is>
      </c>
      <c r="X1723" t="inlineStr">
        <is>
          <t>Not assessed from abstract</t>
        </is>
      </c>
      <c r="Y1723">
        <f>HYPERLINK("https%3A%2F%2Fwww.webofscience.com%2Fwos%2Fwoscc%2Ffull-record%2FWOS:001017705300002","View Full Record in Web of Science")</f>
        <v/>
      </c>
      <c r="Z1723" t="inlineStr">
        <is>
          <t>Not determined from abstract</t>
        </is>
      </c>
      <c r="AB1723" t="inlineStr">
        <is>
          <t>Not assessed (not included)</t>
        </is>
      </c>
      <c r="AC1723" t="inlineStr">
        <is>
          <t>Not assessed (not included)</t>
        </is>
      </c>
      <c r="AD1723" t="inlineStr">
        <is>
          <t>Weigard, A; McCurry, KL; Shapiro, Z; Martz, ME; Angstadt, M; Heitzeg, MM; Dinov, ID; Sripada, C</t>
        </is>
      </c>
      <c r="AF1723" t="inlineStr">
        <is>
          <t>Unknown - Verify via DOI</t>
        </is>
      </c>
      <c r="AH1723" t="inlineStr">
        <is>
          <t>Not assessed</t>
        </is>
      </c>
      <c r="AI1723" t="inlineStr">
        <is>
          <t>Not reported</t>
        </is>
      </c>
      <c r="AJ1723" t="inlineStr">
        <is>
          <t>Not reported</t>
        </is>
      </c>
      <c r="AK1723" t="inlineStr">
        <is>
          <t>Not reported</t>
        </is>
      </c>
      <c r="AL1723" t="inlineStr">
        <is>
          <t>Not reported</t>
        </is>
      </c>
      <c r="AM1723" t="inlineStr">
        <is>
          <t>Not reported</t>
        </is>
      </c>
      <c r="AN1723" t="inlineStr">
        <is>
          <t>Not reported</t>
        </is>
      </c>
      <c r="AO1723" t="inlineStr">
        <is>
          <t>Not reviewed</t>
        </is>
      </c>
      <c r="AP1723" t="inlineStr">
        <is>
          <t>Not reported</t>
        </is>
      </c>
      <c r="AQ1723" t="inlineStr">
        <is>
          <t>Not reported</t>
        </is>
      </c>
      <c r="AR1723" t="inlineStr">
        <is>
          <t>Not reported</t>
        </is>
      </c>
      <c r="AS1723" t="inlineStr">
        <is>
          <t>See abstract</t>
        </is>
      </c>
      <c r="AT1723" t="inlineStr">
        <is>
          <t>Not reviewed</t>
        </is>
      </c>
      <c r="AU1723" t="inlineStr">
        <is>
          <t>Not reviewed</t>
        </is>
      </c>
      <c r="AV1723" t="inlineStr">
        <is>
          <t>Not reviewed</t>
        </is>
      </c>
      <c r="AW1723" t="inlineStr">
        <is>
          <t>Not reviewed</t>
        </is>
      </c>
      <c r="AX1723" t="inlineStr">
        <is>
          <t>Not reported</t>
        </is>
      </c>
      <c r="AY1723" t="inlineStr">
        <is>
          <t>Not reported</t>
        </is>
      </c>
      <c r="AZ1723" t="inlineStr">
        <is>
          <t>Not reported</t>
        </is>
      </c>
      <c r="BA1723" t="inlineStr">
        <is>
          <t>Not reported</t>
        </is>
      </c>
      <c r="BB1723" t="inlineStr">
        <is>
          <t>Not reported</t>
        </is>
      </c>
      <c r="BC1723" t="inlineStr">
        <is>
          <t>Not reported</t>
        </is>
      </c>
      <c r="BD1723" t="inlineStr">
        <is>
          <t>Not reported</t>
        </is>
      </c>
      <c r="BE1723" t="inlineStr">
        <is>
          <t>Not reported</t>
        </is>
      </c>
      <c r="BF1723" t="inlineStr">
        <is>
          <t>Not reported</t>
        </is>
      </c>
      <c r="BG1723" t="inlineStr">
        <is>
          <t>Not reviewed (not included)</t>
        </is>
      </c>
      <c r="BH1723" t="inlineStr">
        <is>
          <t>N/A</t>
        </is>
      </c>
      <c r="BI1723" t="inlineStr">
        <is>
          <t>Not reviewed</t>
        </is>
      </c>
      <c r="BJ1723" t="inlineStr">
        <is>
          <t>Not reviewed</t>
        </is>
      </c>
      <c r="BK1723" t="inlineStr">
        <is>
          <t>Not reviewed</t>
        </is>
      </c>
      <c r="BL1723" t="inlineStr">
        <is>
          <t>Not reviewed</t>
        </is>
      </c>
      <c r="BM1723" t="inlineStr">
        <is>
          <t>Not reviewed (not included)</t>
        </is>
      </c>
      <c r="BN1723" t="inlineStr">
        <is>
          <t>Not Selected for Final 95 (Pending Full Text Review) - Candidate paper not selected for final 95: Passed abstract screening but not included in final selec</t>
        </is>
      </c>
      <c r="BO1723" t="inlineStr">
        <is>
          <t>Abstract-level screening only</t>
        </is>
      </c>
      <c r="BP1723" t="inlineStr">
        <is>
          <t>Not reported</t>
        </is>
      </c>
    </row>
    <row r="1724">
      <c r="A1724" t="inlineStr">
        <is>
          <t>Poor response to methylphenidate is associated with a smaller dorsal attentive network in adult Attention-Deficit/Hyperactivity Disorder (ADHD)</t>
        </is>
      </c>
      <c r="B1724" t="n">
        <v>2023</v>
      </c>
      <c r="C1724" t="inlineStr">
        <is>
          <t>Not checked</t>
        </is>
      </c>
      <c r="D1724" t="inlineStr">
        <is>
          <t>Not checked</t>
        </is>
      </c>
      <c r="E1724" t="inlineStr">
        <is>
          <t>10.1038/S41398-023-02598-W</t>
        </is>
      </c>
      <c r="F1724" t="inlineStr">
        <is>
          <t>Stimulants, such as methylphenidate (MPH), are effective in treating attention-deficit/hyperactivity disorder (ADHD), but there is individual variability in response, especially in adults. To improve outcomes, we need to understand the factors associated with adult treatment response. This longitudinal study investigated whether pre-treatment anatomy of the fronto-striatal and fronto-parietal attentional networks was associated with MPH treatment response. 60 adults with ADHD underwent diffusion brain imaging before starting MPH treatment, and response was measured at two months. We tested the association between brain anatomy and treatment response by using regression-based approaches; and compared the identified anatomical characteristics with those of 20 matched neurotypical controls in secondary analyses. Finally, we explored whether combining anatomical with clinical and neuropsychological data through machine learning provided a more comprehensive profile of factors associated with treatment response. At a group level, a smaller left dorsal superior longitudinal fasciculus (SLF I), a tract responsible for the voluntary control of attention, was associated with a significantly lower probability of being responders to two-month MPH-treatment. The association between the volume of the left SLF I and treatment response was driven by improvement on both inattentive and hyperactive/impulsive symptoms. Only non-responders significantly differed from controls in this tract metric. Finally, our machine learning approach identified clinico-neuropsychological factors associated with treatment response, such as higher cognitive performance and symptom severity at baseline. These novel findings add to our understanding of the pathophysiological mechanisms underlying response to MPH, pointing to the dorsal attentive network as playing a key role.</t>
        </is>
      </c>
      <c r="G1724" t="inlineStr">
        <is>
          <t>Unimodal</t>
        </is>
      </c>
      <c r="H1724" t="inlineStr">
        <is>
          <t>See abstract</t>
        </is>
      </c>
      <c r="I1724" t="inlineStr">
        <is>
          <t>See abstract</t>
        </is>
      </c>
      <c r="J1724" t="inlineStr">
        <is>
          <t>See abstract (AI/ML)</t>
        </is>
      </c>
      <c r="K1724" t="inlineStr">
        <is>
          <t>See abstract</t>
        </is>
      </c>
      <c r="L1724" t="n">
        <v>60</v>
      </c>
      <c r="M1724" t="inlineStr">
        <is>
          <t>See abstract</t>
        </is>
      </c>
      <c r="N1724" t="inlineStr">
        <is>
          <t>N≈60; details in abstract</t>
        </is>
      </c>
      <c r="O1724" t="inlineStr">
        <is>
          <t>Extracted from abstract: N≈60</t>
        </is>
      </c>
      <c r="P1724" t="inlineStr">
        <is>
          <t>See abstract</t>
        </is>
      </c>
      <c r="Q1724" t="inlineStr">
        <is>
          <t>See abstract</t>
        </is>
      </c>
      <c r="R1724" t="inlineStr">
        <is>
          <t>Not reviewed (not included)</t>
        </is>
      </c>
      <c r="S1724" t="inlineStr">
        <is>
          <t>Not reviewed (not included)</t>
        </is>
      </c>
      <c r="T1724" t="inlineStr">
        <is>
          <t>Abstract screening only. Small Sample Size</t>
        </is>
      </c>
      <c r="U1724" t="inlineStr">
        <is>
          <t>EXCLUDE</t>
        </is>
      </c>
      <c r="V1724" t="inlineStr">
        <is>
          <t>E5-Small Sample: Extracted sample size N=60 &lt; 100 minimum threshold. Citation: Confidence intervals and statistical power require minimum N≥100 for ML classification</t>
        </is>
      </c>
      <c r="W1724" t="inlineStr">
        <is>
          <t>Excluded: Insufficient Sample Size</t>
        </is>
      </c>
      <c r="X1724" t="inlineStr">
        <is>
          <t>EXCLUDE</t>
        </is>
      </c>
      <c r="Y1724">
        <f>HYPERLINK("https%3A%2F%2Fwww.webofscience.com%2Fwos%2Fwoscc%2Ffull-record%2FWOS:001075511300001","View Full Record in Web of Science")</f>
        <v/>
      </c>
      <c r="Z1724" t="inlineStr">
        <is>
          <t>Not determined from abstract</t>
        </is>
      </c>
      <c r="AB1724" t="inlineStr">
        <is>
          <t>Not assessed (not included)</t>
        </is>
      </c>
      <c r="AC1724" t="inlineStr">
        <is>
          <t>Not assessed (not included)</t>
        </is>
      </c>
      <c r="AD1724" t="inlineStr">
        <is>
          <t>Parlatini, V; Radua, J; Font, AS; Wichers, R; Maltezos, S; Sanefuji, M; Dell'Acqua, F; Catani, M; de Schotten, MT; Murphy, D</t>
        </is>
      </c>
      <c r="AF1724" t="inlineStr">
        <is>
          <t>Unknown - Verify via DOI</t>
        </is>
      </c>
      <c r="AH1724" t="inlineStr">
        <is>
          <t>Not assessed</t>
        </is>
      </c>
      <c r="AI1724" t="inlineStr">
        <is>
          <t>Not reported</t>
        </is>
      </c>
      <c r="AJ1724" t="inlineStr">
        <is>
          <t>Not reported</t>
        </is>
      </c>
      <c r="AK1724" t="inlineStr">
        <is>
          <t>Not reported</t>
        </is>
      </c>
      <c r="AL1724" t="inlineStr">
        <is>
          <t>Not reported</t>
        </is>
      </c>
      <c r="AM1724" t="inlineStr">
        <is>
          <t>Not reported</t>
        </is>
      </c>
      <c r="AN1724" t="inlineStr">
        <is>
          <t>Not reported</t>
        </is>
      </c>
      <c r="AO1724" t="inlineStr">
        <is>
          <t>Not reviewed</t>
        </is>
      </c>
      <c r="AP1724" t="inlineStr">
        <is>
          <t>Not reported</t>
        </is>
      </c>
      <c r="AQ1724" t="inlineStr">
        <is>
          <t>Not reported</t>
        </is>
      </c>
      <c r="AR1724" t="inlineStr">
        <is>
          <t>Not reported</t>
        </is>
      </c>
      <c r="AS1724" t="inlineStr">
        <is>
          <t>See abstract</t>
        </is>
      </c>
      <c r="AT1724" t="inlineStr">
        <is>
          <t>Not reviewed</t>
        </is>
      </c>
      <c r="AU1724" t="inlineStr">
        <is>
          <t>Not reviewed</t>
        </is>
      </c>
      <c r="AV1724" t="inlineStr">
        <is>
          <t>Not reviewed</t>
        </is>
      </c>
      <c r="AW1724" t="inlineStr">
        <is>
          <t>Not reviewed</t>
        </is>
      </c>
      <c r="AX1724" t="inlineStr">
        <is>
          <t>Not reported</t>
        </is>
      </c>
      <c r="AY1724" t="inlineStr">
        <is>
          <t>Not reported</t>
        </is>
      </c>
      <c r="AZ1724" t="inlineStr">
        <is>
          <t>Not reported</t>
        </is>
      </c>
      <c r="BA1724" t="inlineStr">
        <is>
          <t>Not reported</t>
        </is>
      </c>
      <c r="BB1724" t="inlineStr">
        <is>
          <t>Not reported</t>
        </is>
      </c>
      <c r="BC1724" t="inlineStr">
        <is>
          <t>Not reported</t>
        </is>
      </c>
      <c r="BD1724" t="inlineStr">
        <is>
          <t>Not reported</t>
        </is>
      </c>
      <c r="BE1724" t="inlineStr">
        <is>
          <t>Not reported</t>
        </is>
      </c>
      <c r="BF1724" t="inlineStr">
        <is>
          <t>Not reported</t>
        </is>
      </c>
      <c r="BG1724" t="inlineStr">
        <is>
          <t>Not reviewed (not included)</t>
        </is>
      </c>
      <c r="BH1724" t="inlineStr">
        <is>
          <t>N/A</t>
        </is>
      </c>
      <c r="BI1724" t="inlineStr">
        <is>
          <t>Not reviewed</t>
        </is>
      </c>
      <c r="BJ1724" t="inlineStr">
        <is>
          <t>Not reviewed</t>
        </is>
      </c>
      <c r="BK1724" t="inlineStr">
        <is>
          <t>Not reviewed</t>
        </is>
      </c>
      <c r="BL1724" t="inlineStr">
        <is>
          <t>Not reviewed</t>
        </is>
      </c>
      <c r="BM1724" t="inlineStr">
        <is>
          <t>Not reviewed (not included)</t>
        </is>
      </c>
      <c r="BN1724" t="inlineStr">
        <is>
          <t xml:space="preserve">Small Sample Size - E5-Small Sample: Extracted sample size N=60 &lt; 100 minimum threshold. Citation: Confidence intervals </t>
        </is>
      </c>
      <c r="BO1724" t="inlineStr">
        <is>
          <t>Abstract-level screening only</t>
        </is>
      </c>
      <c r="BP1724" t="inlineStr">
        <is>
          <t>Not reported</t>
        </is>
      </c>
    </row>
    <row r="1725">
      <c r="A1725" t="inlineStr">
        <is>
          <t>Digital Attention-Related Augmented-Reality Game: Significant Correlation between Student Game Performance and Validated Clinical Measures of Attention-Deficit/Hyperactivity Disorder (ADHD)</t>
        </is>
      </c>
      <c r="B1725" t="n">
        <v>2019</v>
      </c>
      <c r="C1725" t="inlineStr">
        <is>
          <t>Not checked</t>
        </is>
      </c>
      <c r="D1725" t="inlineStr">
        <is>
          <t>Not checked</t>
        </is>
      </c>
      <c r="E1725" t="inlineStr">
        <is>
          <t>10.3390/CHILDREN6060072</t>
        </is>
      </c>
      <c r="F1725" t="inlineStr">
        <is>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 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t>
        </is>
      </c>
      <c r="G1725" t="inlineStr">
        <is>
          <t>Unimodal</t>
        </is>
      </c>
      <c r="H1725" t="inlineStr">
        <is>
          <t>See abstract</t>
        </is>
      </c>
      <c r="I1725" t="inlineStr">
        <is>
          <t>See abstract</t>
        </is>
      </c>
      <c r="J1725" t="inlineStr">
        <is>
          <t>See abstract (AI/ML)</t>
        </is>
      </c>
      <c r="K1725" t="inlineStr">
        <is>
          <t>See abstract</t>
        </is>
      </c>
      <c r="M1725" t="inlineStr">
        <is>
          <t>See abstract</t>
        </is>
      </c>
      <c r="N1725" t="inlineStr">
        <is>
          <t>See abstract</t>
        </is>
      </c>
      <c r="O1725" t="inlineStr">
        <is>
          <t>Not verified from abstract</t>
        </is>
      </c>
      <c r="P1725" t="inlineStr">
        <is>
          <t>See abstract</t>
        </is>
      </c>
      <c r="Q1725" t="inlineStr">
        <is>
          <t>See abstract</t>
        </is>
      </c>
      <c r="R1725" t="inlineStr">
        <is>
          <t>Not reviewed (not included)</t>
        </is>
      </c>
      <c r="S1725" t="inlineStr">
        <is>
          <t>Not reviewed (not included)</t>
        </is>
      </c>
      <c r="T1725" t="inlineStr">
        <is>
          <t>Abstract screening only. Not Selected for Final 95 (Pending Full Text Review)</t>
        </is>
      </c>
      <c r="U1725" t="inlineStr">
        <is>
          <t>EXCLUDE</t>
        </is>
      </c>
      <c r="V172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25" t="inlineStr">
        <is>
          <t>Excluded: Other Criterion</t>
        </is>
      </c>
      <c r="X1725" t="inlineStr">
        <is>
          <t>Not assessed from abstract</t>
        </is>
      </c>
      <c r="Y1725">
        <f>HYPERLINK("https%3A%2F%2Fwww.webofscience.com%2Fwos%2Fwoscc%2Ffull-record%2FWOS:000474930600001","View Full Record in Web of Science")</f>
        <v/>
      </c>
      <c r="Z1725" t="inlineStr">
        <is>
          <t>Not determined from abstract</t>
        </is>
      </c>
      <c r="AB1725" t="inlineStr">
        <is>
          <t>Not assessed (not included)</t>
        </is>
      </c>
      <c r="AC1725" t="inlineStr">
        <is>
          <t>Not assessed (not included)</t>
        </is>
      </c>
      <c r="AD1725" t="inlineStr">
        <is>
          <t>Keshav, NU; Vogt-Lowell, K; Vahabzadeh, A; Sahin, NT</t>
        </is>
      </c>
      <c r="AF1725" t="inlineStr">
        <is>
          <t>Gold OA (MDPI)</t>
        </is>
      </c>
      <c r="AH1725" t="inlineStr">
        <is>
          <t>Not assessed</t>
        </is>
      </c>
      <c r="AI1725" t="inlineStr">
        <is>
          <t>Not reported</t>
        </is>
      </c>
      <c r="AJ1725" t="inlineStr">
        <is>
          <t>Not reported</t>
        </is>
      </c>
      <c r="AK1725" t="inlineStr">
        <is>
          <t>Not reported</t>
        </is>
      </c>
      <c r="AL1725" t="inlineStr">
        <is>
          <t>Not reported</t>
        </is>
      </c>
      <c r="AM1725" t="inlineStr">
        <is>
          <t>Not reported</t>
        </is>
      </c>
      <c r="AN1725" t="inlineStr">
        <is>
          <t>Not reported</t>
        </is>
      </c>
      <c r="AO1725" t="inlineStr">
        <is>
          <t>Not reviewed</t>
        </is>
      </c>
      <c r="AP1725" t="inlineStr">
        <is>
          <t>Not reported</t>
        </is>
      </c>
      <c r="AQ1725" t="inlineStr">
        <is>
          <t>Not reported</t>
        </is>
      </c>
      <c r="AR1725" t="inlineStr">
        <is>
          <t>Not reported</t>
        </is>
      </c>
      <c r="AS1725" t="inlineStr">
        <is>
          <t>See abstract</t>
        </is>
      </c>
      <c r="AT1725" t="inlineStr">
        <is>
          <t>Not reviewed</t>
        </is>
      </c>
      <c r="AU1725" t="inlineStr">
        <is>
          <t>Not reviewed</t>
        </is>
      </c>
      <c r="AV1725" t="inlineStr">
        <is>
          <t>Not reviewed</t>
        </is>
      </c>
      <c r="AW1725" t="inlineStr">
        <is>
          <t>Not reviewed</t>
        </is>
      </c>
      <c r="AX1725" t="inlineStr">
        <is>
          <t>Not reported</t>
        </is>
      </c>
      <c r="AY1725" t="inlineStr">
        <is>
          <t>Not reported</t>
        </is>
      </c>
      <c r="AZ1725" t="inlineStr">
        <is>
          <t>Not reported</t>
        </is>
      </c>
      <c r="BA1725" t="inlineStr">
        <is>
          <t>Not reported</t>
        </is>
      </c>
      <c r="BB1725" t="inlineStr">
        <is>
          <t>Not reported</t>
        </is>
      </c>
      <c r="BC1725" t="inlineStr">
        <is>
          <t>Not reported</t>
        </is>
      </c>
      <c r="BD1725" t="inlineStr">
        <is>
          <t>Not reported</t>
        </is>
      </c>
      <c r="BE1725" t="inlineStr">
        <is>
          <t>Not reported</t>
        </is>
      </c>
      <c r="BF1725" t="inlineStr">
        <is>
          <t>Not reported</t>
        </is>
      </c>
      <c r="BG1725" t="inlineStr">
        <is>
          <t>Not reviewed (not included)</t>
        </is>
      </c>
      <c r="BH1725" t="inlineStr">
        <is>
          <t>N/A</t>
        </is>
      </c>
      <c r="BI1725" t="inlineStr">
        <is>
          <t>Not reviewed</t>
        </is>
      </c>
      <c r="BJ1725" t="inlineStr">
        <is>
          <t>Not reviewed</t>
        </is>
      </c>
      <c r="BK1725" t="inlineStr">
        <is>
          <t>Not reviewed</t>
        </is>
      </c>
      <c r="BL1725" t="inlineStr">
        <is>
          <t>Not reviewed</t>
        </is>
      </c>
      <c r="BM1725" t="inlineStr">
        <is>
          <t>Not reviewed (not included)</t>
        </is>
      </c>
      <c r="BN1725" t="inlineStr">
        <is>
          <t>Not Selected for Final 95 (Pending Full Text Review) - Candidate paper not selected for final 95: Passed abstract screening but not included in final selec</t>
        </is>
      </c>
      <c r="BO1725" t="inlineStr">
        <is>
          <t>Abstract-level screening only</t>
        </is>
      </c>
      <c r="BP1725" t="inlineStr">
        <is>
          <t>Not reported</t>
        </is>
      </c>
    </row>
    <row r="1726">
      <c r="A1726" t="inlineStr">
        <is>
          <t>Linking ADHD and Behavioral Assessment Through Identification of Shared Diagnostic Task-Based Functional Connections</t>
        </is>
      </c>
      <c r="B1726" t="n">
        <v>2020</v>
      </c>
      <c r="C1726" t="inlineStr">
        <is>
          <t>Not checked</t>
        </is>
      </c>
      <c r="D1726" t="inlineStr">
        <is>
          <t>Not checked</t>
        </is>
      </c>
      <c r="E1726" t="inlineStr">
        <is>
          <t>10.3389/FPHYS.2020.583005</t>
        </is>
      </c>
      <c r="F1726" t="inlineStr">
        <is>
          <t>A mixed literature implicates atypical connectivity involving attentional, reward and task inhibition networks in ADHD. The neural mechanisms underlying the utility of behavioral tasks in ADHD diagnosis are likewise underexplored. We hypothesized that a machine-learning classifier may use task-based functional connectivity to compute a joint probability function that identifies connectivity signatures that accurately predict ADHD diagnosis and performance on a clinically-relevant behavioral task, providing an explicit neural mechanism linking behavioral phenotype to diagnosis. We analyzed archival MRI and behavioral data of 80 participants (64 male) who had completed the go/no-go task from the longitudinal follow-up of the Multimodal Treatment Study of ADHD (MTA 168) (mean age = 24 years). Cross-mutual information within a functionally-defined mask measured functional connectivity for each task run. Multilayer feedforward classifier models identified the subset of functional connections that predicted clinical diagnosis (ADHD vs. Control) and split-half performance on the Iowa Gambling Task (IGT). A sample of random models trained on functional connectivity profiles predicted validation set clinical diagnosis and IGT performance with 0.91 accuracy and d ' &gt; 2.9, indicating very high sensitivity and specificity. We identified the most diagnostic functional connections between visual and ventral attentional networks and the anterior default mode network. Our results show that task-based functional connectivity is a biomarker of ADHD. Our analytic framework provides a template approach that explicitly ties behavioral assessment measures to both clinical diagnosis, and functional connectivity. This may differentiate otherwise similar diagnoses, and promote more efficacious intervention strategies.</t>
        </is>
      </c>
      <c r="G1726" t="inlineStr">
        <is>
          <t>Unimodal</t>
        </is>
      </c>
      <c r="H1726" t="inlineStr">
        <is>
          <t>See abstract</t>
        </is>
      </c>
      <c r="I1726" t="inlineStr">
        <is>
          <t>See abstract</t>
        </is>
      </c>
      <c r="J1726" t="inlineStr">
        <is>
          <t>See abstract (AI/ML)</t>
        </is>
      </c>
      <c r="K1726" t="inlineStr">
        <is>
          <t>See abstract</t>
        </is>
      </c>
      <c r="L1726" t="n">
        <v>80</v>
      </c>
      <c r="M1726" t="inlineStr">
        <is>
          <t>See abstract</t>
        </is>
      </c>
      <c r="N1726" t="inlineStr">
        <is>
          <t>N≈80; details in abstract</t>
        </is>
      </c>
      <c r="O1726" t="inlineStr">
        <is>
          <t>Extracted from abstract: N≈80</t>
        </is>
      </c>
      <c r="P1726" t="inlineStr">
        <is>
          <t>See abstract</t>
        </is>
      </c>
      <c r="Q1726" t="inlineStr">
        <is>
          <t>See abstract</t>
        </is>
      </c>
      <c r="R1726" t="inlineStr">
        <is>
          <t>Not reviewed (not included)</t>
        </is>
      </c>
      <c r="S1726" t="inlineStr">
        <is>
          <t>Not reviewed (not included)</t>
        </is>
      </c>
      <c r="T1726" t="inlineStr">
        <is>
          <t>Abstract screening only. No AI/ML Methods</t>
        </is>
      </c>
      <c r="U1726" t="inlineStr">
        <is>
          <t>EXCLUDE</t>
        </is>
      </c>
      <c r="V1726" t="inlineStr">
        <is>
          <t>E1-No AI/ML/DL: Abstract and title do not describe application of AI, ML, or DL methods</t>
        </is>
      </c>
      <c r="W1726" t="inlineStr">
        <is>
          <t>Excluded: No AI/ML Methods</t>
        </is>
      </c>
      <c r="X1726" t="inlineStr">
        <is>
          <t>EXCLUDE</t>
        </is>
      </c>
      <c r="Y1726">
        <f>HYPERLINK("https%3A%2F%2Fwww.webofscience.com%2Fwos%2Fwoscc%2Ffull-record%2FWOS:000603630100001","View Full Record in Web of Science")</f>
        <v/>
      </c>
      <c r="Z1726" t="inlineStr">
        <is>
          <t>Not determined from abstract</t>
        </is>
      </c>
      <c r="AB1726" t="inlineStr">
        <is>
          <t>Not assessed (not included)</t>
        </is>
      </c>
      <c r="AC1726" t="inlineStr">
        <is>
          <t>Not assessed (not included)</t>
        </is>
      </c>
      <c r="AD1726" t="inlineStr">
        <is>
          <t>McNorgan, C; Judson, C; Handzlik, D; Holden, JG</t>
        </is>
      </c>
      <c r="AF1726" t="inlineStr">
        <is>
          <t>Gold OA (Frontiers)</t>
        </is>
      </c>
      <c r="AH1726" t="inlineStr">
        <is>
          <t>Not assessed</t>
        </is>
      </c>
      <c r="AI1726" t="inlineStr">
        <is>
          <t>Not reported</t>
        </is>
      </c>
      <c r="AJ1726" t="inlineStr">
        <is>
          <t>Not reported</t>
        </is>
      </c>
      <c r="AK1726" t="inlineStr">
        <is>
          <t>Not reported</t>
        </is>
      </c>
      <c r="AL1726" t="inlineStr">
        <is>
          <t>Not reported</t>
        </is>
      </c>
      <c r="AM1726" t="inlineStr">
        <is>
          <t>Not reported</t>
        </is>
      </c>
      <c r="AN1726" t="inlineStr">
        <is>
          <t>Not reported</t>
        </is>
      </c>
      <c r="AO1726" t="inlineStr">
        <is>
          <t>Not reviewed</t>
        </is>
      </c>
      <c r="AP1726" t="inlineStr">
        <is>
          <t>Not reported</t>
        </is>
      </c>
      <c r="AQ1726" t="inlineStr">
        <is>
          <t>Not reported</t>
        </is>
      </c>
      <c r="AR1726" t="inlineStr">
        <is>
          <t>Not reported</t>
        </is>
      </c>
      <c r="AS1726" t="inlineStr">
        <is>
          <t>See abstract</t>
        </is>
      </c>
      <c r="AT1726" t="inlineStr">
        <is>
          <t>Not reviewed</t>
        </is>
      </c>
      <c r="AU1726" t="inlineStr">
        <is>
          <t>Not reviewed</t>
        </is>
      </c>
      <c r="AV1726" t="inlineStr">
        <is>
          <t>Not reviewed</t>
        </is>
      </c>
      <c r="AW1726" t="inlineStr">
        <is>
          <t>Not reviewed</t>
        </is>
      </c>
      <c r="AX1726" t="inlineStr">
        <is>
          <t>Not reported</t>
        </is>
      </c>
      <c r="AY1726" t="inlineStr">
        <is>
          <t>Not reported</t>
        </is>
      </c>
      <c r="AZ1726" t="inlineStr">
        <is>
          <t>Not reported</t>
        </is>
      </c>
      <c r="BA1726" t="inlineStr">
        <is>
          <t>Not reported</t>
        </is>
      </c>
      <c r="BB1726" t="inlineStr">
        <is>
          <t>Not reported</t>
        </is>
      </c>
      <c r="BC1726" t="inlineStr">
        <is>
          <t>Not reported</t>
        </is>
      </c>
      <c r="BD1726" t="inlineStr">
        <is>
          <t>Not reported</t>
        </is>
      </c>
      <c r="BE1726" t="inlineStr">
        <is>
          <t>Not reported</t>
        </is>
      </c>
      <c r="BF1726" t="inlineStr">
        <is>
          <t>Not reported</t>
        </is>
      </c>
      <c r="BG1726" t="inlineStr">
        <is>
          <t>Not reviewed (not included)</t>
        </is>
      </c>
      <c r="BH1726" t="inlineStr">
        <is>
          <t>N/A</t>
        </is>
      </c>
      <c r="BI1726" t="inlineStr">
        <is>
          <t>Not reviewed</t>
        </is>
      </c>
      <c r="BJ1726" t="inlineStr">
        <is>
          <t>Not reviewed</t>
        </is>
      </c>
      <c r="BK1726" t="inlineStr">
        <is>
          <t>Not reviewed</t>
        </is>
      </c>
      <c r="BL1726" t="inlineStr">
        <is>
          <t>Not reviewed</t>
        </is>
      </c>
      <c r="BM1726" t="inlineStr">
        <is>
          <t>Not reviewed (not included)</t>
        </is>
      </c>
      <c r="BN1726" t="inlineStr">
        <is>
          <t>No AI/ML Methods - E1-No AI/ML/DL: Abstract and title do not describe application of AI, ML, or DL methods</t>
        </is>
      </c>
      <c r="BO1726" t="inlineStr">
        <is>
          <t>Abstract-level screening only</t>
        </is>
      </c>
      <c r="BP1726" t="inlineStr">
        <is>
          <t>Not reported</t>
        </is>
      </c>
    </row>
    <row r="1727">
      <c r="A1727" t="inlineStr">
        <is>
          <t>Wearables in ADHD: Monitoring and Intervention-Where Are We Now?</t>
        </is>
      </c>
      <c r="B1727" t="n">
        <v>2025</v>
      </c>
      <c r="C1727" t="inlineStr">
        <is>
          <t>Not checked</t>
        </is>
      </c>
      <c r="D1727" t="inlineStr">
        <is>
          <t>Not checked</t>
        </is>
      </c>
      <c r="E1727" t="inlineStr">
        <is>
          <t>10.3390/DIAGNOSTICS15182359</t>
        </is>
      </c>
      <c r="F1727" t="inlineStr">
        <is>
          <t xml:space="preserve">Introduction: Wearable devices capable of continuously sampling movement, autonomic arousal and neuro-electrical activity are emerging as promising complements to traditional assessment and treatment of Attention-Deficit/Hyperactivity Disorder (ADHD). By moving data collection from the clinic to everyday settings, these technologies offer an unprecedented window onto the moment-to-moment fluctuations that characterise the condition. Methods: Drawing on a comprehensive literature search spanning 2013 to February 2025 across biomedical and engineering databases, we reviewed empirical studies that used commercial or research-grade wearables for ADHD-related diagnosis, monitoring or intervention. Titles and abstracts were screened against predefined inclusion criteria, with full-text appraisal and narrative synthesis of the eligible evidence. A narrative synthesis was conducted, with inclusion criteria targeting empirical studies of wearable devices applied to ADHD for monitoring, mixed monitoring-plus-intervention, or intervention-only applications. No quantitative pooling was undertaken due to heterogeneity of designs, endpoints, and analytic methods. Results: The reviewed body of work demonstrates that accelerometers, heart-rate and electrodermal sensors, and lightweight EEG headsets can enrich clinical assessment by capturing ecologically valid markers of hyperactivity, arousal and attentional lapses. Continuous monitoring studies suggest that wearable-derived metrics align with symptom trajectories and medication effects, while early intervention trials explore haptic prompts, attention-supporting apps and non-invasive neuromodulation delivered through head-worn devices. Across age groups, participants generally tolerate these tools well and value the objective feedback they provide. Nevertheless, the literature is limited by heterogeneous study designs, modest sample sizes and short follow-up periods, making direct comparison and clinical translation challenging. </t>
        </is>
      </c>
      <c r="G1727" t="inlineStr">
        <is>
          <t>Unimodal</t>
        </is>
      </c>
      <c r="H1727" t="inlineStr">
        <is>
          <t>See abstract</t>
        </is>
      </c>
      <c r="I1727" t="inlineStr">
        <is>
          <t>See abstract</t>
        </is>
      </c>
      <c r="J1727" t="inlineStr">
        <is>
          <t>See abstract (AI/ML)</t>
        </is>
      </c>
      <c r="K1727" t="inlineStr">
        <is>
          <t>See abstract</t>
        </is>
      </c>
      <c r="M1727" t="inlineStr">
        <is>
          <t>See abstract</t>
        </is>
      </c>
      <c r="N1727" t="inlineStr">
        <is>
          <t>See abstract</t>
        </is>
      </c>
      <c r="O1727" t="inlineStr">
        <is>
          <t>Not verified from abstract</t>
        </is>
      </c>
      <c r="P1727" t="inlineStr">
        <is>
          <t>See abstract</t>
        </is>
      </c>
      <c r="Q1727" t="inlineStr">
        <is>
          <t>See abstract</t>
        </is>
      </c>
      <c r="R1727" t="inlineStr">
        <is>
          <t>Not reviewed (not included)</t>
        </is>
      </c>
      <c r="S1727" t="inlineStr">
        <is>
          <t>Not reviewed (not included)</t>
        </is>
      </c>
      <c r="T1727" t="inlineStr">
        <is>
          <t>Abstract screening only. No AI/ML Methods</t>
        </is>
      </c>
      <c r="U1727" t="inlineStr">
        <is>
          <t>EXCLUDE</t>
        </is>
      </c>
      <c r="V1727" t="inlineStr">
        <is>
          <t>E1-No AI/ML/DL: Abstract and title do not describe application of AI, ML, or DL methods</t>
        </is>
      </c>
      <c r="W1727" t="inlineStr">
        <is>
          <t>Excluded: No AI/ML Methods</t>
        </is>
      </c>
      <c r="X1727" t="inlineStr">
        <is>
          <t>Not assessed from abstract</t>
        </is>
      </c>
      <c r="Y1727">
        <f>HYPERLINK("https%3A%2F%2Fwww.webofscience.com%2Fwos%2Fwoscc%2Ffull-record%2FWOS:001581232000001","View Full Record in Web of Science")</f>
        <v/>
      </c>
      <c r="Z1727" t="inlineStr">
        <is>
          <t>Not determined from abstract</t>
        </is>
      </c>
      <c r="AB1727" t="inlineStr">
        <is>
          <t>Not assessed (not included)</t>
        </is>
      </c>
      <c r="AC1727" t="inlineStr">
        <is>
          <t>Not assessed (not included)</t>
        </is>
      </c>
      <c r="AD1727" t="inlineStr">
        <is>
          <t>Olinic, MS; Stretea, R; Chereches, C</t>
        </is>
      </c>
      <c r="AF1727" t="inlineStr">
        <is>
          <t>Gold OA (MDPI)</t>
        </is>
      </c>
      <c r="AH1727" t="inlineStr">
        <is>
          <t>Not assessed</t>
        </is>
      </c>
      <c r="AI1727" t="inlineStr">
        <is>
          <t>Not reported</t>
        </is>
      </c>
      <c r="AJ1727" t="inlineStr">
        <is>
          <t>Not reported</t>
        </is>
      </c>
      <c r="AK1727" t="inlineStr">
        <is>
          <t>Not reported</t>
        </is>
      </c>
      <c r="AL1727" t="inlineStr">
        <is>
          <t>Not reported</t>
        </is>
      </c>
      <c r="AM1727" t="inlineStr">
        <is>
          <t>Not reported</t>
        </is>
      </c>
      <c r="AN1727" t="inlineStr">
        <is>
          <t>Not reported</t>
        </is>
      </c>
      <c r="AO1727" t="inlineStr">
        <is>
          <t>Not reviewed</t>
        </is>
      </c>
      <c r="AP1727" t="inlineStr">
        <is>
          <t>Not reported</t>
        </is>
      </c>
      <c r="AQ1727" t="inlineStr">
        <is>
          <t>Not reported</t>
        </is>
      </c>
      <c r="AR1727" t="inlineStr">
        <is>
          <t>Not reported</t>
        </is>
      </c>
      <c r="AS1727" t="inlineStr">
        <is>
          <t>See abstract</t>
        </is>
      </c>
      <c r="AT1727" t="inlineStr">
        <is>
          <t>Not reviewed</t>
        </is>
      </c>
      <c r="AU1727" t="inlineStr">
        <is>
          <t>Not reviewed</t>
        </is>
      </c>
      <c r="AV1727" t="inlineStr">
        <is>
          <t>Not reviewed</t>
        </is>
      </c>
      <c r="AW1727" t="inlineStr">
        <is>
          <t>Not reviewed</t>
        </is>
      </c>
      <c r="AX1727" t="inlineStr">
        <is>
          <t>Not reported</t>
        </is>
      </c>
      <c r="AY1727" t="inlineStr">
        <is>
          <t>Not reported</t>
        </is>
      </c>
      <c r="AZ1727" t="inlineStr">
        <is>
          <t>Not reported</t>
        </is>
      </c>
      <c r="BA1727" t="inlineStr">
        <is>
          <t>Not reported</t>
        </is>
      </c>
      <c r="BB1727" t="inlineStr">
        <is>
          <t>Not reported</t>
        </is>
      </c>
      <c r="BC1727" t="inlineStr">
        <is>
          <t>Not reported</t>
        </is>
      </c>
      <c r="BD1727" t="inlineStr">
        <is>
          <t>Not reported</t>
        </is>
      </c>
      <c r="BE1727" t="inlineStr">
        <is>
          <t>Not reported</t>
        </is>
      </c>
      <c r="BF1727" t="inlineStr">
        <is>
          <t>Not reported</t>
        </is>
      </c>
      <c r="BG1727" t="inlineStr">
        <is>
          <t>Not reviewed (not included)</t>
        </is>
      </c>
      <c r="BH1727" t="inlineStr">
        <is>
          <t>N/A</t>
        </is>
      </c>
      <c r="BI1727" t="inlineStr">
        <is>
          <t>Not reviewed</t>
        </is>
      </c>
      <c r="BJ1727" t="inlineStr">
        <is>
          <t>Not reviewed</t>
        </is>
      </c>
      <c r="BK1727" t="inlineStr">
        <is>
          <t>Not reviewed</t>
        </is>
      </c>
      <c r="BL1727" t="inlineStr">
        <is>
          <t>Not reviewed</t>
        </is>
      </c>
      <c r="BM1727" t="inlineStr">
        <is>
          <t>Not reviewed (not included)</t>
        </is>
      </c>
      <c r="BN1727" t="inlineStr">
        <is>
          <t>No AI/ML Methods - E1-No AI/ML/DL: Abstract and title do not describe application of AI, ML, or DL methods</t>
        </is>
      </c>
      <c r="BO1727" t="inlineStr">
        <is>
          <t>Abstract-level screening only</t>
        </is>
      </c>
      <c r="BP1727" t="inlineStr">
        <is>
          <t>Not reported</t>
        </is>
      </c>
    </row>
    <row r="1728">
      <c r="A1728" t="inlineStr">
        <is>
          <t>Acceptability of artificial intelligence in inclusive education: a TAM2-based study among preservice teachers</t>
        </is>
      </c>
      <c r="B1728" t="n">
        <v>2025</v>
      </c>
      <c r="C1728" t="inlineStr">
        <is>
          <t>Not checked</t>
        </is>
      </c>
      <c r="D1728" t="inlineStr">
        <is>
          <t>Not checked</t>
        </is>
      </c>
      <c r="E1728" t="inlineStr">
        <is>
          <t>10.3389/FRAI.2025.1616327</t>
        </is>
      </c>
      <c r="F1728" t="inlineStr">
        <is>
          <t>Introduction The integration of artificial intelligence (AI) into education is generating growing interest, particularly due to its potential to support inclusive pedagogical practices. This is especially relevant for addressing the needs of students with attention deficit hyperactivity disorder (ADHD). The success of such integration largely depends on the acceptability of AI tools by educators, especially those still in initial training. This study aims to identify the factors influencing the acceptability of AI among pre-service teachers in the specific context of teaching students with ADHD.Methods Grounded in the Technology Acceptance Model 2 (TAM 2), the study adopts a mixed-methods approach. Quantitative data were collected via structured questionnaires, and qualitative insights were obtained through semi-structured interviews with pre-service teachers in Morocco.Results Findings reveal that perceived usefulness is the most influential predictor of AI acceptability, followed by perceived ease of use, voluntariness, and subjective norms. Participants emphasized the potential of AI to enhance pedagogical efficiency and support differentiated instruction. Institutional support and interface simplicity also emerged as key enablers.Discussion/Conclusion These results highlight the need to incorporate digital literacy into teacher training programs and to develop AI tools specifically adapted to students with special educational needs. They also call for the establishment of a robust ethical and regulatory framework to ensure the responsible, equitable, and secure use of AI in education.</t>
        </is>
      </c>
      <c r="G1728" t="inlineStr">
        <is>
          <t>Unimodal</t>
        </is>
      </c>
      <c r="H1728" t="inlineStr">
        <is>
          <t>See abstract</t>
        </is>
      </c>
      <c r="I1728" t="inlineStr">
        <is>
          <t>See abstract</t>
        </is>
      </c>
      <c r="J1728" t="inlineStr">
        <is>
          <t>See abstract (AI/ML)</t>
        </is>
      </c>
      <c r="K1728" t="inlineStr">
        <is>
          <t>See abstract</t>
        </is>
      </c>
      <c r="M1728" t="inlineStr">
        <is>
          <t>See abstract</t>
        </is>
      </c>
      <c r="N1728" t="inlineStr">
        <is>
          <t>See abstract</t>
        </is>
      </c>
      <c r="O1728" t="inlineStr">
        <is>
          <t>Not verified from abstract</t>
        </is>
      </c>
      <c r="P1728" t="inlineStr">
        <is>
          <t>See abstract</t>
        </is>
      </c>
      <c r="Q1728" t="inlineStr">
        <is>
          <t>See abstract</t>
        </is>
      </c>
      <c r="R1728" t="inlineStr">
        <is>
          <t>Not reviewed (not included)</t>
        </is>
      </c>
      <c r="S1728" t="inlineStr">
        <is>
          <t>Not reviewed (not included)</t>
        </is>
      </c>
      <c r="T1728" t="inlineStr">
        <is>
          <t>Abstract screening only. Not Selected for Final 95 (Pending Full Text Review)</t>
        </is>
      </c>
      <c r="U1728" t="inlineStr">
        <is>
          <t>EXCLUDE</t>
        </is>
      </c>
      <c r="V172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28" t="inlineStr">
        <is>
          <t>Excluded: Other Criterion</t>
        </is>
      </c>
      <c r="X1728" t="inlineStr">
        <is>
          <t>Not assessed from abstract</t>
        </is>
      </c>
      <c r="Y1728">
        <f>HYPERLINK("https%3A%2F%2Fwww.webofscience.com%2Fwos%2Fwoscc%2Ffull-record%2FWOS:001564324800001","View Full Record in Web of Science")</f>
        <v/>
      </c>
      <c r="Z1728" t="inlineStr">
        <is>
          <t>Not determined from abstract</t>
        </is>
      </c>
      <c r="AB1728" t="inlineStr">
        <is>
          <t>Not assessed (not included)</t>
        </is>
      </c>
      <c r="AC1728" t="inlineStr">
        <is>
          <t>Not assessed (not included)</t>
        </is>
      </c>
      <c r="AD1728" t="inlineStr">
        <is>
          <t>Amouri, H; Haroud, S; Ouchaouka, L; Saqri, N</t>
        </is>
      </c>
      <c r="AF1728" t="inlineStr">
        <is>
          <t>Gold OA (Frontiers)</t>
        </is>
      </c>
      <c r="AH1728" t="inlineStr">
        <is>
          <t>Not assessed</t>
        </is>
      </c>
      <c r="AI1728" t="inlineStr">
        <is>
          <t>Not reported</t>
        </is>
      </c>
      <c r="AJ1728" t="inlineStr">
        <is>
          <t>Not reported</t>
        </is>
      </c>
      <c r="AK1728" t="inlineStr">
        <is>
          <t>Not reported</t>
        </is>
      </c>
      <c r="AL1728" t="inlineStr">
        <is>
          <t>Not reported</t>
        </is>
      </c>
      <c r="AM1728" t="inlineStr">
        <is>
          <t>Not reported</t>
        </is>
      </c>
      <c r="AN1728" t="inlineStr">
        <is>
          <t>Not reported</t>
        </is>
      </c>
      <c r="AO1728" t="inlineStr">
        <is>
          <t>Not reviewed</t>
        </is>
      </c>
      <c r="AP1728" t="inlineStr">
        <is>
          <t>Not reported</t>
        </is>
      </c>
      <c r="AQ1728" t="inlineStr">
        <is>
          <t>Not reported</t>
        </is>
      </c>
      <c r="AR1728" t="inlineStr">
        <is>
          <t>Not reported</t>
        </is>
      </c>
      <c r="AS1728" t="inlineStr">
        <is>
          <t>See abstract</t>
        </is>
      </c>
      <c r="AT1728" t="inlineStr">
        <is>
          <t>Not reviewed</t>
        </is>
      </c>
      <c r="AU1728" t="inlineStr">
        <is>
          <t>Not reviewed</t>
        </is>
      </c>
      <c r="AV1728" t="inlineStr">
        <is>
          <t>Not reviewed</t>
        </is>
      </c>
      <c r="AW1728" t="inlineStr">
        <is>
          <t>Not reviewed</t>
        </is>
      </c>
      <c r="AX1728" t="inlineStr">
        <is>
          <t>Not reported</t>
        </is>
      </c>
      <c r="AY1728" t="inlineStr">
        <is>
          <t>Not reported</t>
        </is>
      </c>
      <c r="AZ1728" t="inlineStr">
        <is>
          <t>Not reported</t>
        </is>
      </c>
      <c r="BA1728" t="inlineStr">
        <is>
          <t>Not reported</t>
        </is>
      </c>
      <c r="BB1728" t="inlineStr">
        <is>
          <t>Not reported</t>
        </is>
      </c>
      <c r="BC1728" t="inlineStr">
        <is>
          <t>Not reported</t>
        </is>
      </c>
      <c r="BD1728" t="inlineStr">
        <is>
          <t>Not reported</t>
        </is>
      </c>
      <c r="BE1728" t="inlineStr">
        <is>
          <t>Not reported</t>
        </is>
      </c>
      <c r="BF1728" t="inlineStr">
        <is>
          <t>Not reported</t>
        </is>
      </c>
      <c r="BG1728" t="inlineStr">
        <is>
          <t>Not reviewed (not included)</t>
        </is>
      </c>
      <c r="BH1728" t="inlineStr">
        <is>
          <t>N/A</t>
        </is>
      </c>
      <c r="BI1728" t="inlineStr">
        <is>
          <t>Not reviewed</t>
        </is>
      </c>
      <c r="BJ1728" t="inlineStr">
        <is>
          <t>Not reviewed</t>
        </is>
      </c>
      <c r="BK1728" t="inlineStr">
        <is>
          <t>Not reviewed</t>
        </is>
      </c>
      <c r="BL1728" t="inlineStr">
        <is>
          <t>Not reviewed</t>
        </is>
      </c>
      <c r="BM1728" t="inlineStr">
        <is>
          <t>Not reviewed (not included)</t>
        </is>
      </c>
      <c r="BN1728" t="inlineStr">
        <is>
          <t>Not Selected for Final 95 (Pending Full Text Review) - Candidate paper not selected for final 95: Passed abstract screening but not included in final selec</t>
        </is>
      </c>
      <c r="BO1728" t="inlineStr">
        <is>
          <t>Abstract-level screening only</t>
        </is>
      </c>
      <c r="BP1728" t="inlineStr">
        <is>
          <t>Not reported</t>
        </is>
      </c>
    </row>
    <row r="1729">
      <c r="A1729" t="inlineStr">
        <is>
          <t>A Robust Machine Learning Based Framework for the Automated Detection of ADHD Using Pupillometric Biomarkers and Time Series Analysis</t>
        </is>
      </c>
      <c r="B1729" t="n">
        <v>2021</v>
      </c>
      <c r="C1729" t="inlineStr">
        <is>
          <t>Not checked</t>
        </is>
      </c>
      <c r="D1729" t="inlineStr">
        <is>
          <t>Not checked</t>
        </is>
      </c>
      <c r="E1729" t="inlineStr">
        <is>
          <t>10.1038/S41598-021-95673-5</t>
        </is>
      </c>
      <c r="F1729" t="inlineStr">
        <is>
          <t>Accurate and efficient detection of attention-deficit/hyperactivity disorder (ADHD) is critical to ensure proper treatment for affected individuals. Current clinical examinations, however, are inefficient and prone to misdiagnosis, as they rely on qualitative observations of perceived behavior. We propose a robust machine learning based framework that analyzes pupil-size dynamics as an objective biomarker for the automated detection of ADHD. Our framework integrates a comprehensive pupillometric feature engineering and visualization pipeline with state-of-the-art binary classification algorithms and univariate feature selection. The support vector machine classifier achieved an average 85.6% area under the receiver operating characteristic (AUROC), 77.3% sensitivity, and 75.3% specificity using ten-fold nested cross-validation (CV) on a declassified dataset of 50 patients. 218 of the 783 engineered features, including fourier transform metrics, absolute energy, consecutive quantile changes, approximate entropy, aggregated linear trends, as well as pupil-size dilation velocity, were found to be statistically significant differentiators (p &lt; 0.05), and provide novel behavioral insights into associations between pupil-size dynamics and the presence of ADHD. Despite a limited sample size, the strong AUROC values highlight the robustness of the binary classifiers in detecting ADHD-as such, with additional data, sensitivity and specificity metrics can be substantially augmented. This study is the first to apply machine learning based methods for the detection of ADHD using solely pupillometrics, and highlights its strength as a potential discriminative biomarker, paving the path for the development of novel diagnostic applications to aid in the detection of ADHD using oculometric paradigms and machine learning.</t>
        </is>
      </c>
      <c r="G1729" t="inlineStr">
        <is>
          <t>Unimodal</t>
        </is>
      </c>
      <c r="H1729" t="inlineStr">
        <is>
          <t>See abstract</t>
        </is>
      </c>
      <c r="I1729" t="inlineStr">
        <is>
          <t>See abstract</t>
        </is>
      </c>
      <c r="J1729" t="inlineStr">
        <is>
          <t>See abstract (AI/ML)</t>
        </is>
      </c>
      <c r="K1729" t="inlineStr">
        <is>
          <t>See abstract</t>
        </is>
      </c>
      <c r="L1729" t="n">
        <v>50</v>
      </c>
      <c r="M1729" t="inlineStr">
        <is>
          <t>See abstract</t>
        </is>
      </c>
      <c r="N1729" t="inlineStr">
        <is>
          <t>N≈50; details in abstract</t>
        </is>
      </c>
      <c r="O1729" t="inlineStr">
        <is>
          <t>Extracted from abstract: N≈50</t>
        </is>
      </c>
      <c r="P1729" t="inlineStr">
        <is>
          <t>See abstract</t>
        </is>
      </c>
      <c r="Q1729" t="inlineStr">
        <is>
          <t>See abstract</t>
        </is>
      </c>
      <c r="R1729" t="inlineStr">
        <is>
          <t>Not reviewed (not included)</t>
        </is>
      </c>
      <c r="S1729" t="inlineStr">
        <is>
          <t>Not reviewed (not included)</t>
        </is>
      </c>
      <c r="T1729" t="inlineStr">
        <is>
          <t>Abstract screening only. Small Sample Size</t>
        </is>
      </c>
      <c r="U1729" t="inlineStr">
        <is>
          <t>EXCLUDE</t>
        </is>
      </c>
      <c r="V1729" t="inlineStr">
        <is>
          <t>E5-Small Sample: Extracted sample size N=50 &lt; 100 minimum threshold. Citation: Confidence intervals and statistical power require minimum N≥100 for ML classification</t>
        </is>
      </c>
      <c r="W1729" t="inlineStr">
        <is>
          <t>Excluded: Insufficient Sample Size</t>
        </is>
      </c>
      <c r="X1729" t="inlineStr">
        <is>
          <t>EXCLUDE</t>
        </is>
      </c>
      <c r="Y1729">
        <f>HYPERLINK("https%3A%2F%2Fwww.webofscience.com%2Fwos%2Fwoscc%2Ffull-record%2FWOS:000686909600107","View Full Record in Web of Science")</f>
        <v/>
      </c>
      <c r="Z1729" t="inlineStr">
        <is>
          <t>Not determined from abstract</t>
        </is>
      </c>
      <c r="AB1729" t="inlineStr">
        <is>
          <t>Not assessed (not included)</t>
        </is>
      </c>
      <c r="AC1729" t="inlineStr">
        <is>
          <t>Not assessed (not included)</t>
        </is>
      </c>
      <c r="AD1729" t="inlineStr">
        <is>
          <t>Das, W; Khanna, S</t>
        </is>
      </c>
      <c r="AF1729" t="inlineStr">
        <is>
          <t>Gold OA (Nature Sci Reports)</t>
        </is>
      </c>
      <c r="AH1729" t="inlineStr">
        <is>
          <t>Not assessed</t>
        </is>
      </c>
      <c r="AI1729" t="inlineStr">
        <is>
          <t>Not reported</t>
        </is>
      </c>
      <c r="AJ1729" t="inlineStr">
        <is>
          <t>Not reported</t>
        </is>
      </c>
      <c r="AK1729" t="inlineStr">
        <is>
          <t>Not reported</t>
        </is>
      </c>
      <c r="AL1729" t="inlineStr">
        <is>
          <t>Not reported</t>
        </is>
      </c>
      <c r="AM1729" t="inlineStr">
        <is>
          <t>Not reported</t>
        </is>
      </c>
      <c r="AN1729" t="inlineStr">
        <is>
          <t>Not reported</t>
        </is>
      </c>
      <c r="AO1729" t="inlineStr">
        <is>
          <t>Not reviewed</t>
        </is>
      </c>
      <c r="AP1729" t="inlineStr">
        <is>
          <t>Not reported</t>
        </is>
      </c>
      <c r="AQ1729" t="inlineStr">
        <is>
          <t>Not reported</t>
        </is>
      </c>
      <c r="AR1729" t="inlineStr">
        <is>
          <t>Not reported</t>
        </is>
      </c>
      <c r="AS1729" t="inlineStr">
        <is>
          <t>See abstract</t>
        </is>
      </c>
      <c r="AT1729" t="inlineStr">
        <is>
          <t>Not reviewed</t>
        </is>
      </c>
      <c r="AU1729" t="inlineStr">
        <is>
          <t>Not reviewed</t>
        </is>
      </c>
      <c r="AV1729" t="inlineStr">
        <is>
          <t>Not reviewed</t>
        </is>
      </c>
      <c r="AW1729" t="inlineStr">
        <is>
          <t>Not reviewed</t>
        </is>
      </c>
      <c r="AX1729" t="inlineStr">
        <is>
          <t>Not reported</t>
        </is>
      </c>
      <c r="AY1729" t="inlineStr">
        <is>
          <t>Not reported</t>
        </is>
      </c>
      <c r="AZ1729" t="inlineStr">
        <is>
          <t>Not reported</t>
        </is>
      </c>
      <c r="BA1729" t="inlineStr">
        <is>
          <t>Not reported</t>
        </is>
      </c>
      <c r="BB1729" t="inlineStr">
        <is>
          <t>Not reported</t>
        </is>
      </c>
      <c r="BC1729" t="inlineStr">
        <is>
          <t>Not reported</t>
        </is>
      </c>
      <c r="BD1729" t="inlineStr">
        <is>
          <t>Not reported</t>
        </is>
      </c>
      <c r="BE1729" t="inlineStr">
        <is>
          <t>Not reported</t>
        </is>
      </c>
      <c r="BF1729" t="inlineStr">
        <is>
          <t>Not reported</t>
        </is>
      </c>
      <c r="BG1729" t="inlineStr">
        <is>
          <t>Not reviewed (not included)</t>
        </is>
      </c>
      <c r="BH1729" t="inlineStr">
        <is>
          <t>N/A</t>
        </is>
      </c>
      <c r="BI1729" t="inlineStr">
        <is>
          <t>Not reviewed</t>
        </is>
      </c>
      <c r="BJ1729" t="inlineStr">
        <is>
          <t>Not reviewed</t>
        </is>
      </c>
      <c r="BK1729" t="inlineStr">
        <is>
          <t>Not reviewed</t>
        </is>
      </c>
      <c r="BL1729" t="inlineStr">
        <is>
          <t>Not reviewed</t>
        </is>
      </c>
      <c r="BM1729" t="inlineStr">
        <is>
          <t>Not reviewed (not included)</t>
        </is>
      </c>
      <c r="BN1729" t="inlineStr">
        <is>
          <t xml:space="preserve">Small Sample Size - E5-Small Sample: Extracted sample size N=50 &lt; 100 minimum threshold. Citation: Confidence intervals </t>
        </is>
      </c>
      <c r="BO1729" t="inlineStr">
        <is>
          <t>Abstract-level screening only</t>
        </is>
      </c>
      <c r="BP1729" t="inlineStr">
        <is>
          <t>Not reported</t>
        </is>
      </c>
    </row>
    <row r="1730">
      <c r="A1730" t="inlineStr">
        <is>
          <t>Mapping neural effects of mindfulness-based cognitive therapy in ADHD using EEG microstates and machine learning models</t>
        </is>
      </c>
      <c r="B1730" t="n">
        <v>2025</v>
      </c>
      <c r="C1730" t="inlineStr">
        <is>
          <t>Not checked</t>
        </is>
      </c>
      <c r="D1730" t="inlineStr">
        <is>
          <t>Not checked</t>
        </is>
      </c>
      <c r="E1730" t="inlineStr">
        <is>
          <t>10.3389/FPSYT.2025.1670602</t>
        </is>
      </c>
      <c r="F1730" t="inlineStr">
        <is>
          <t>Introduction Mindfulness-based cognitive therapy (MBCT) is one of the promising treatments with no known side effects for neuropsychiatric conditions such as Attention-deficit/hyperactivity disorder (ADHD). However, the mechanism of action underlying MBCT is not clearly understood. Here, we applied resting-state EEG microstate analysis and machine learning modeling to characterize brain network dynamics in adults with ADHD exposed to MBCT.Methods Sixty-one participants were randomized to a 12-week MBCT intervention or waitlist control (WL), with clinical assessments and EEG recordings collected pre-to-post trial. We analyzed the microstate dynamics of EEG data in different frequency bands, comparing four microstate classes (A-D), and the cross-correlation of microstate dynamics with clinical measures. Furthermore, machine learning computational techniques were applied to predict which patients can benefit more from the MBCT intervention based on their brain dynamics pre-treatment.Results Microstate analyses revealed significant MBCT-related alterations in temporal dynamics, including increased coverage and duration of microstates A and B, as well as changes in individual explained variance in microstate A (theta band) and microstate D (alpha band). Coverage and explained variance for microstate B also showed significant changes across the full spectrum. These changes were strongly correlated with improvements in ADHD symptomatology, mindfulness skills, quality of life, and executive function across seven clinical domains. Critically, machine learning models predicted individual treatment responses with 83% accuracy using microstate dynamics.Discussion These findings demonstrate that MBCT systematically reshapes resting-state neural microstates in ADHD, including microstate classes A, B, and D, and suggest that computational EEG biomarkers may inform precision approaches to mindfulness-based interventions.</t>
        </is>
      </c>
      <c r="G1730" t="inlineStr">
        <is>
          <t>Unimodal</t>
        </is>
      </c>
      <c r="H1730" t="inlineStr">
        <is>
          <t>See abstract</t>
        </is>
      </c>
      <c r="I1730" t="inlineStr">
        <is>
          <t>See abstract</t>
        </is>
      </c>
      <c r="J1730" t="inlineStr">
        <is>
          <t>See abstract (AI/ML)</t>
        </is>
      </c>
      <c r="K1730" t="inlineStr">
        <is>
          <t>See abstract</t>
        </is>
      </c>
      <c r="M1730" t="inlineStr">
        <is>
          <t>See abstract</t>
        </is>
      </c>
      <c r="N1730" t="inlineStr">
        <is>
          <t>See abstract</t>
        </is>
      </c>
      <c r="O1730" t="inlineStr">
        <is>
          <t>Not verified from abstract</t>
        </is>
      </c>
      <c r="P1730" t="inlineStr">
        <is>
          <t>See abstract</t>
        </is>
      </c>
      <c r="Q1730" t="inlineStr">
        <is>
          <t>See abstract</t>
        </is>
      </c>
      <c r="R1730" t="inlineStr">
        <is>
          <t>Not reviewed (not included)</t>
        </is>
      </c>
      <c r="S1730" t="inlineStr">
        <is>
          <t>Not reviewed (not included)</t>
        </is>
      </c>
      <c r="T1730" t="inlineStr">
        <is>
          <t>Abstract screening only. Not Selected for Final 95 (Pending Full Text Review)</t>
        </is>
      </c>
      <c r="U1730" t="inlineStr">
        <is>
          <t>EXCLUDE</t>
        </is>
      </c>
      <c r="V173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0" t="inlineStr">
        <is>
          <t>Excluded: Other Criterion</t>
        </is>
      </c>
      <c r="X1730" t="inlineStr">
        <is>
          <t>Not assessed from abstract</t>
        </is>
      </c>
      <c r="Y1730">
        <f>HYPERLINK("https%3A%2F%2Fwww.webofscience.com%2Fwos%2Fwoscc%2Ffull-record%2FWOS:001616386400001","View Full Record in Web of Science")</f>
        <v/>
      </c>
      <c r="Z1730" t="inlineStr">
        <is>
          <t>Not determined from abstract</t>
        </is>
      </c>
      <c r="AB1730" t="inlineStr">
        <is>
          <t>Not assessed (not included)</t>
        </is>
      </c>
      <c r="AC1730" t="inlineStr">
        <is>
          <t>Not assessed (not included)</t>
        </is>
      </c>
      <c r="AD1730" t="inlineStr">
        <is>
          <t>Zargar, RM; Hepark, S; Schoenberg, PLA</t>
        </is>
      </c>
      <c r="AF1730" t="inlineStr">
        <is>
          <t>Gold OA (Frontiers)</t>
        </is>
      </c>
      <c r="AH1730" t="inlineStr">
        <is>
          <t>Not assessed</t>
        </is>
      </c>
      <c r="AI1730" t="inlineStr">
        <is>
          <t>Not reported</t>
        </is>
      </c>
      <c r="AJ1730" t="inlineStr">
        <is>
          <t>Not reported</t>
        </is>
      </c>
      <c r="AK1730" t="inlineStr">
        <is>
          <t>Not reported</t>
        </is>
      </c>
      <c r="AL1730" t="inlineStr">
        <is>
          <t>Not reported</t>
        </is>
      </c>
      <c r="AM1730" t="inlineStr">
        <is>
          <t>Not reported</t>
        </is>
      </c>
      <c r="AN1730" t="inlineStr">
        <is>
          <t>Not reported</t>
        </is>
      </c>
      <c r="AO1730" t="inlineStr">
        <is>
          <t>Not reviewed</t>
        </is>
      </c>
      <c r="AP1730" t="inlineStr">
        <is>
          <t>Not reported</t>
        </is>
      </c>
      <c r="AQ1730" t="inlineStr">
        <is>
          <t>Not reported</t>
        </is>
      </c>
      <c r="AR1730" t="inlineStr">
        <is>
          <t>Not reported</t>
        </is>
      </c>
      <c r="AS1730" t="inlineStr">
        <is>
          <t>See abstract</t>
        </is>
      </c>
      <c r="AT1730" t="inlineStr">
        <is>
          <t>Not reviewed</t>
        </is>
      </c>
      <c r="AU1730" t="inlineStr">
        <is>
          <t>Not reviewed</t>
        </is>
      </c>
      <c r="AV1730" t="inlineStr">
        <is>
          <t>Not reviewed</t>
        </is>
      </c>
      <c r="AW1730" t="inlineStr">
        <is>
          <t>Not reviewed</t>
        </is>
      </c>
      <c r="AX1730" t="inlineStr">
        <is>
          <t>Not reported</t>
        </is>
      </c>
      <c r="AY1730" t="inlineStr">
        <is>
          <t>Not reported</t>
        </is>
      </c>
      <c r="AZ1730" t="inlineStr">
        <is>
          <t>Not reported</t>
        </is>
      </c>
      <c r="BA1730" t="inlineStr">
        <is>
          <t>Not reported</t>
        </is>
      </c>
      <c r="BB1730" t="inlineStr">
        <is>
          <t>Not reported</t>
        </is>
      </c>
      <c r="BC1730" t="inlineStr">
        <is>
          <t>Not reported</t>
        </is>
      </c>
      <c r="BD1730" t="inlineStr">
        <is>
          <t>Not reported</t>
        </is>
      </c>
      <c r="BE1730" t="inlineStr">
        <is>
          <t>Not reported</t>
        </is>
      </c>
      <c r="BF1730" t="inlineStr">
        <is>
          <t>Not reported</t>
        </is>
      </c>
      <c r="BG1730" t="inlineStr">
        <is>
          <t>Not reviewed (not included)</t>
        </is>
      </c>
      <c r="BH1730" t="inlineStr">
        <is>
          <t>N/A</t>
        </is>
      </c>
      <c r="BI1730" t="inlineStr">
        <is>
          <t>Not reviewed</t>
        </is>
      </c>
      <c r="BJ1730" t="inlineStr">
        <is>
          <t>Not reviewed</t>
        </is>
      </c>
      <c r="BK1730" t="inlineStr">
        <is>
          <t>Not reviewed</t>
        </is>
      </c>
      <c r="BL1730" t="inlineStr">
        <is>
          <t>Not reviewed</t>
        </is>
      </c>
      <c r="BM1730" t="inlineStr">
        <is>
          <t>Not reviewed (not included)</t>
        </is>
      </c>
      <c r="BN1730" t="inlineStr">
        <is>
          <t>Not Selected for Final 95 (Pending Full Text Review) - Candidate paper not selected for final 95: Passed abstract screening but not included in final selec</t>
        </is>
      </c>
      <c r="BO1730" t="inlineStr">
        <is>
          <t>Abstract-level screening only</t>
        </is>
      </c>
      <c r="BP1730" t="inlineStr">
        <is>
          <t>Not reported</t>
        </is>
      </c>
    </row>
    <row r="1731">
      <c r="A1731" t="inlineStr">
        <is>
          <t>Segregation, integration and balance in resting-state brain functional networks associated with bipolar disorder symptoms</t>
        </is>
      </c>
      <c r="B1731" t="n">
        <v>2023</v>
      </c>
      <c r="C1731" t="inlineStr">
        <is>
          <t>Not checked</t>
        </is>
      </c>
      <c r="D1731" t="inlineStr">
        <is>
          <t>Not checked</t>
        </is>
      </c>
      <c r="E1731" t="inlineStr">
        <is>
          <t>10.1002/HBM.26087</t>
        </is>
      </c>
      <c r="F1731" t="inlineStr">
        <is>
          <t>Bipolar disorder (BD) is a serious mental disorder involving widespread abnormal interactions between brain regions, and it is believed to be associated with imbalanced functions in the brain. However, how this brain imbalance underlies distinct BD symptoms remains poorly understood. Here, we used a nested-spectral partition (NSP) method to study the segregation, integration, and balance in resting-state brain functional networks in BD patients and healthy controls (HCs). We first confirmed that there was a high deviation in the brain functional network toward more segregation in BD patients than in HCs and that the limbic system had the largest alteration. Second, we demonstrated a network balance of segregation and integration that corresponded to lower anxiety in BD patients but was not related to other symptoms. Subsequently, based on a machine-learning approach, we identified different system-level mechanisms underlying distinct BD symptoms and found that the features related to the brain network balance could predict BD symptoms better than graph theory analyses. Finally, we studied attention-deficit/hyperactivity disorder (ADHD) symptoms in BD patients and identified specific patterns that distinctly predicted ADHD and BD scores, as well as their shared common domains. Our findings supported an association of brain imbalance with anxiety symptom in BD patients and provided a potential network signature for diagnosing BD. These results contribute to further understanding the neuropathology of BD and to screening ADHD in BD patients.</t>
        </is>
      </c>
      <c r="G1731" t="inlineStr">
        <is>
          <t>Unimodal</t>
        </is>
      </c>
      <c r="H1731" t="inlineStr">
        <is>
          <t>See abstract</t>
        </is>
      </c>
      <c r="I1731" t="inlineStr">
        <is>
          <t>See abstract</t>
        </is>
      </c>
      <c r="J1731" t="inlineStr">
        <is>
          <t>See abstract (AI/ML)</t>
        </is>
      </c>
      <c r="K1731" t="inlineStr">
        <is>
          <t>See abstract</t>
        </is>
      </c>
      <c r="M1731" t="inlineStr">
        <is>
          <t>See abstract</t>
        </is>
      </c>
      <c r="N1731" t="inlineStr">
        <is>
          <t>See abstract</t>
        </is>
      </c>
      <c r="O1731" t="inlineStr">
        <is>
          <t>Not verified from abstract</t>
        </is>
      </c>
      <c r="P1731" t="inlineStr">
        <is>
          <t>See abstract</t>
        </is>
      </c>
      <c r="Q1731" t="inlineStr">
        <is>
          <t>See abstract</t>
        </is>
      </c>
      <c r="R1731" t="inlineStr">
        <is>
          <t>Not reviewed (not included)</t>
        </is>
      </c>
      <c r="S1731" t="inlineStr">
        <is>
          <t>Not reviewed (not included)</t>
        </is>
      </c>
      <c r="T1731" t="inlineStr">
        <is>
          <t>Abstract screening only. No AI/ML Methods</t>
        </is>
      </c>
      <c r="U1731" t="inlineStr">
        <is>
          <t>EXCLUDE</t>
        </is>
      </c>
      <c r="V1731" t="inlineStr">
        <is>
          <t>E1-No AI/ML/DL: Abstract and title do not describe application of AI, ML, or DL methods</t>
        </is>
      </c>
      <c r="W1731" t="inlineStr">
        <is>
          <t>Excluded: No AI/ML Methods</t>
        </is>
      </c>
      <c r="X1731" t="inlineStr">
        <is>
          <t>Not assessed from abstract</t>
        </is>
      </c>
      <c r="Y1731">
        <f>HYPERLINK("https%3A%2F%2Fwww.webofscience.com%2Fwos%2Fwoscc%2Ffull-record%2FWOS:000859143900001","View Full Record in Web of Science")</f>
        <v/>
      </c>
      <c r="Z1731" t="inlineStr">
        <is>
          <t>Not determined from abstract</t>
        </is>
      </c>
      <c r="AB1731" t="inlineStr">
        <is>
          <t>Not assessed (not included)</t>
        </is>
      </c>
      <c r="AC1731" t="inlineStr">
        <is>
          <t>Not assessed (not included)</t>
        </is>
      </c>
      <c r="AD1731" t="inlineStr">
        <is>
          <t>Chang, Z; Wang, XR; Wu, Y; Lin, P; Wang, R</t>
        </is>
      </c>
      <c r="AF1731" t="inlineStr">
        <is>
          <t>Hybrid OA (Wiley)</t>
        </is>
      </c>
      <c r="AH1731" t="inlineStr">
        <is>
          <t>Not assessed</t>
        </is>
      </c>
      <c r="AI1731" t="inlineStr">
        <is>
          <t>Not reported</t>
        </is>
      </c>
      <c r="AJ1731" t="inlineStr">
        <is>
          <t>Not reported</t>
        </is>
      </c>
      <c r="AK1731" t="inlineStr">
        <is>
          <t>Not reported</t>
        </is>
      </c>
      <c r="AL1731" t="inlineStr">
        <is>
          <t>Not reported</t>
        </is>
      </c>
      <c r="AM1731" t="inlineStr">
        <is>
          <t>Not reported</t>
        </is>
      </c>
      <c r="AN1731" t="inlineStr">
        <is>
          <t>Not reported</t>
        </is>
      </c>
      <c r="AO1731" t="inlineStr">
        <is>
          <t>Not reviewed</t>
        </is>
      </c>
      <c r="AP1731" t="inlineStr">
        <is>
          <t>Not reported</t>
        </is>
      </c>
      <c r="AQ1731" t="inlineStr">
        <is>
          <t>Not reported</t>
        </is>
      </c>
      <c r="AR1731" t="inlineStr">
        <is>
          <t>Not reported</t>
        </is>
      </c>
      <c r="AS1731" t="inlineStr">
        <is>
          <t>See abstract</t>
        </is>
      </c>
      <c r="AT1731" t="inlineStr">
        <is>
          <t>Not reviewed</t>
        </is>
      </c>
      <c r="AU1731" t="inlineStr">
        <is>
          <t>Not reviewed</t>
        </is>
      </c>
      <c r="AV1731" t="inlineStr">
        <is>
          <t>Not reviewed</t>
        </is>
      </c>
      <c r="AW1731" t="inlineStr">
        <is>
          <t>Not reviewed</t>
        </is>
      </c>
      <c r="AX1731" t="inlineStr">
        <is>
          <t>Not reported</t>
        </is>
      </c>
      <c r="AY1731" t="inlineStr">
        <is>
          <t>Not reported</t>
        </is>
      </c>
      <c r="AZ1731" t="inlineStr">
        <is>
          <t>Not reported</t>
        </is>
      </c>
      <c r="BA1731" t="inlineStr">
        <is>
          <t>Not reported</t>
        </is>
      </c>
      <c r="BB1731" t="inlineStr">
        <is>
          <t>Not reported</t>
        </is>
      </c>
      <c r="BC1731" t="inlineStr">
        <is>
          <t>Not reported</t>
        </is>
      </c>
      <c r="BD1731" t="inlineStr">
        <is>
          <t>Not reported</t>
        </is>
      </c>
      <c r="BE1731" t="inlineStr">
        <is>
          <t>Not reported</t>
        </is>
      </c>
      <c r="BF1731" t="inlineStr">
        <is>
          <t>Not reported</t>
        </is>
      </c>
      <c r="BG1731" t="inlineStr">
        <is>
          <t>Not reviewed (not included)</t>
        </is>
      </c>
      <c r="BH1731" t="inlineStr">
        <is>
          <t>N/A</t>
        </is>
      </c>
      <c r="BI1731" t="inlineStr">
        <is>
          <t>Not reviewed</t>
        </is>
      </c>
      <c r="BJ1731" t="inlineStr">
        <is>
          <t>Not reviewed</t>
        </is>
      </c>
      <c r="BK1731" t="inlineStr">
        <is>
          <t>Not reviewed</t>
        </is>
      </c>
      <c r="BL1731" t="inlineStr">
        <is>
          <t>Not reviewed</t>
        </is>
      </c>
      <c r="BM1731" t="inlineStr">
        <is>
          <t>Not reviewed (not included)</t>
        </is>
      </c>
      <c r="BN1731" t="inlineStr">
        <is>
          <t>No AI/ML Methods - E1-No AI/ML/DL: Abstract and title do not describe application of AI, ML, or DL methods</t>
        </is>
      </c>
      <c r="BO1731" t="inlineStr">
        <is>
          <t>Abstract-level screening only</t>
        </is>
      </c>
      <c r="BP1731" t="inlineStr">
        <is>
          <t>Not reported</t>
        </is>
      </c>
    </row>
    <row r="1732">
      <c r="A1732" t="inlineStr">
        <is>
          <t>Computational Analysis of Movement Patterns of Dogs with ADHD-Like Behavior</t>
        </is>
      </c>
      <c r="B1732" t="n">
        <v>2019</v>
      </c>
      <c r="C1732" t="inlineStr">
        <is>
          <t>Not checked</t>
        </is>
      </c>
      <c r="D1732" t="inlineStr">
        <is>
          <t>Not checked</t>
        </is>
      </c>
      <c r="E1732" t="inlineStr">
        <is>
          <t>10.3390/ANI9121140</t>
        </is>
      </c>
      <c r="F1732" t="inlineStr">
        <is>
          <t>Simple Summary ADHD-like (attention deficit hyperactivity disorder) behavior in dogs may be expressed as impulsivity, inattentiveness, or aggression, compromising both dog and owner quality of life. Its treatment in a clinical setting requires behavioral modification and sometimes a medical treatment is added. There is a lack of objective tools for assessment and diagnosis of the problem, and behavioral experts mostly rely on owner reports. To address this gap, in this paper we use a self-developed computational tool which automatically analyzes movement of a dog from video footage collected during behavioral consultation. Based on a computational analysis of behavioral consultations of 12 dogs medically treated due to ADHD-like behavior and of a control group of 12 dogs with no reported behavioral problems, we identify three dimensions of characteristic movement patterns of dogs with ADHD-like behaviors, which are detectable during consultation. These include (i) high speed of movement, (ii) large coverage of room space, and (iii) frequent re-orientation in room space. These patterns can form the basis for computational methods for objective assessment of dogs with ADHD-like behavior that could help for diagnosis and clinical treatment of the disorder. Abstract Computational approaches were called for to address the challenges of more objective behavior assessment which would be less reliant on owner reports. This study aims to use computational analysis for investigating a hypothesis that dogs with ADHD-like (attention deficit hyperactivity disorder) behavior exhibit characteristic movement patterns directly observable during veterinary consultation. Behavioral consultations of 12 dogs medically treated due to ADHD-like behavior were recorded, as well as of a control group of 12 dogs with no reported behavioral problems. Computational analysis with a self-developed tool based on computer vision and machine learning was performed, analyzing 12 movement parameters t</t>
        </is>
      </c>
      <c r="G1732" t="inlineStr">
        <is>
          <t>Unimodal</t>
        </is>
      </c>
      <c r="H1732" t="inlineStr">
        <is>
          <t>See abstract</t>
        </is>
      </c>
      <c r="I1732" t="inlineStr">
        <is>
          <t>See abstract</t>
        </is>
      </c>
      <c r="J1732" t="inlineStr">
        <is>
          <t>See abstract (AI/ML)</t>
        </is>
      </c>
      <c r="K1732" t="inlineStr">
        <is>
          <t>See abstract</t>
        </is>
      </c>
      <c r="M1732" t="inlineStr">
        <is>
          <t>See abstract</t>
        </is>
      </c>
      <c r="N1732" t="inlineStr">
        <is>
          <t>See abstract</t>
        </is>
      </c>
      <c r="O1732" t="inlineStr">
        <is>
          <t>Not verified from abstract</t>
        </is>
      </c>
      <c r="P1732" t="inlineStr">
        <is>
          <t>See abstract</t>
        </is>
      </c>
      <c r="Q1732" t="inlineStr">
        <is>
          <t>See abstract</t>
        </is>
      </c>
      <c r="R1732" t="inlineStr">
        <is>
          <t>Not reviewed (not included)</t>
        </is>
      </c>
      <c r="S1732" t="inlineStr">
        <is>
          <t>Not reviewed (not included)</t>
        </is>
      </c>
      <c r="T1732" t="inlineStr">
        <is>
          <t>Abstract screening only. Not Selected for Final 95 (Pending Full Text Review)</t>
        </is>
      </c>
      <c r="U1732" t="inlineStr">
        <is>
          <t>EXCLUDE</t>
        </is>
      </c>
      <c r="V17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2" t="inlineStr">
        <is>
          <t>Excluded: Other Criterion</t>
        </is>
      </c>
      <c r="X1732" t="inlineStr">
        <is>
          <t>Not assessed from abstract</t>
        </is>
      </c>
      <c r="Y1732">
        <f>HYPERLINK("https%3A%2F%2Fwww.webofscience.com%2Fwos%2Fwoscc%2Ffull-record%2FWOS:000506636400138","View Full Record in Web of Science")</f>
        <v/>
      </c>
      <c r="Z1732" t="inlineStr">
        <is>
          <t>Not determined from abstract</t>
        </is>
      </c>
      <c r="AB1732" t="inlineStr">
        <is>
          <t>Not assessed (not included)</t>
        </is>
      </c>
      <c r="AC1732" t="inlineStr">
        <is>
          <t>Not assessed (not included)</t>
        </is>
      </c>
      <c r="AD1732" t="inlineStr">
        <is>
          <t>Bleuer-Elsner, S; Zamansky, A; Fux, A; Kaplun, D; Romanov, S; Sinitca, A; Masson, S; van der Linden, D</t>
        </is>
      </c>
      <c r="AF1732" t="inlineStr">
        <is>
          <t>Gold OA (MDPI)</t>
        </is>
      </c>
      <c r="AH1732" t="inlineStr">
        <is>
          <t>Not assessed</t>
        </is>
      </c>
      <c r="AI1732" t="inlineStr">
        <is>
          <t>Not reported</t>
        </is>
      </c>
      <c r="AJ1732" t="inlineStr">
        <is>
          <t>Not reported</t>
        </is>
      </c>
      <c r="AK1732" t="inlineStr">
        <is>
          <t>Not reported</t>
        </is>
      </c>
      <c r="AL1732" t="inlineStr">
        <is>
          <t>Not reported</t>
        </is>
      </c>
      <c r="AM1732" t="inlineStr">
        <is>
          <t>Not reported</t>
        </is>
      </c>
      <c r="AN1732" t="inlineStr">
        <is>
          <t>Not reported</t>
        </is>
      </c>
      <c r="AO1732" t="inlineStr">
        <is>
          <t>Not reviewed</t>
        </is>
      </c>
      <c r="AP1732" t="inlineStr">
        <is>
          <t>Not reported</t>
        </is>
      </c>
      <c r="AQ1732" t="inlineStr">
        <is>
          <t>Not reported</t>
        </is>
      </c>
      <c r="AR1732" t="inlineStr">
        <is>
          <t>Not reported</t>
        </is>
      </c>
      <c r="AS1732" t="inlineStr">
        <is>
          <t>See abstract</t>
        </is>
      </c>
      <c r="AT1732" t="inlineStr">
        <is>
          <t>Not reviewed</t>
        </is>
      </c>
      <c r="AU1732" t="inlineStr">
        <is>
          <t>Not reviewed</t>
        </is>
      </c>
      <c r="AV1732" t="inlineStr">
        <is>
          <t>Not reviewed</t>
        </is>
      </c>
      <c r="AW1732" t="inlineStr">
        <is>
          <t>Not reviewed</t>
        </is>
      </c>
      <c r="AX1732" t="inlineStr">
        <is>
          <t>Not reported</t>
        </is>
      </c>
      <c r="AY1732" t="inlineStr">
        <is>
          <t>Not reported</t>
        </is>
      </c>
      <c r="AZ1732" t="inlineStr">
        <is>
          <t>Not reported</t>
        </is>
      </c>
      <c r="BA1732" t="inlineStr">
        <is>
          <t>Not reported</t>
        </is>
      </c>
      <c r="BB1732" t="inlineStr">
        <is>
          <t>Not reported</t>
        </is>
      </c>
      <c r="BC1732" t="inlineStr">
        <is>
          <t>Not reported</t>
        </is>
      </c>
      <c r="BD1732" t="inlineStr">
        <is>
          <t>Not reported</t>
        </is>
      </c>
      <c r="BE1732" t="inlineStr">
        <is>
          <t>Not reported</t>
        </is>
      </c>
      <c r="BF1732" t="inlineStr">
        <is>
          <t>Not reported</t>
        </is>
      </c>
      <c r="BG1732" t="inlineStr">
        <is>
          <t>Not reviewed (not included)</t>
        </is>
      </c>
      <c r="BH1732" t="inlineStr">
        <is>
          <t>N/A</t>
        </is>
      </c>
      <c r="BI1732" t="inlineStr">
        <is>
          <t>Not reviewed</t>
        </is>
      </c>
      <c r="BJ1732" t="inlineStr">
        <is>
          <t>Not reviewed</t>
        </is>
      </c>
      <c r="BK1732" t="inlineStr">
        <is>
          <t>Not reviewed</t>
        </is>
      </c>
      <c r="BL1732" t="inlineStr">
        <is>
          <t>Not reviewed</t>
        </is>
      </c>
      <c r="BM1732" t="inlineStr">
        <is>
          <t>Not reviewed (not included)</t>
        </is>
      </c>
      <c r="BN1732" t="inlineStr">
        <is>
          <t>Not Selected for Final 95 (Pending Full Text Review) - Candidate paper not selected for final 95: Passed abstract screening but not included in final selec</t>
        </is>
      </c>
      <c r="BO1732" t="inlineStr">
        <is>
          <t>Abstract-level screening only</t>
        </is>
      </c>
      <c r="BP1732" t="inlineStr">
        <is>
          <t>Not reported</t>
        </is>
      </c>
    </row>
    <row r="1733">
      <c r="A1733" t="inlineStr">
        <is>
          <t>Advancements in pediatric obstructive sleep apnea: cognitive implications and the role of AI in precision medicine</t>
        </is>
      </c>
      <c r="B1733" t="n">
        <v>2025</v>
      </c>
      <c r="C1733" t="inlineStr">
        <is>
          <t>Not checked</t>
        </is>
      </c>
      <c r="D1733" t="inlineStr">
        <is>
          <t>Not checked</t>
        </is>
      </c>
      <c r="E1733" t="inlineStr">
        <is>
          <t>10.3389/FMED.2025.1704504</t>
        </is>
      </c>
      <c r="F1733" t="inlineStr">
        <is>
          <t>Background: Obstructive sleep apnea (OSA) in children is linked to cognitive impairment, which is further aggravated by fragmented sleep, intermittent hypoxia, and comorbid attention deficit hyperactivity disorder (ADHD), often resulting in poor academic performance, behavioral problems, and delayed neurodevelopment. Methods: A bibliometric and scientometric analysis was conducted using Web of Science Core Collection (WoSCC) and Scopus databases (1983-2025). After exclusion of non-article records and duplicates, 1,610 studies were included. CiteSpace, VOSviewer, and the R-based Bibliometrix package were employed to analyze publication trends, authorship, institutional collaborations, co-citations, and keyword evolution. Results: Since 2010, scholarly attention to pediatric obstructive sleep apnea and its cognitive implications has grown rapidly, with research output increasing at an annual rate of 11.96%. The United States, China, and several European countries stand out as major contributors, both in terms of publications and international collaboration. Prominent academic centers-such as Harvard University, the University of Michigan, and the University of Chicago-serve as key institutional hubs. Among the most influential contributors to the field are David Gozal and Leila Kheirandish-Gozal, while leading journals include Sleep Medicine and the Journal of Clinical Sleep Medicine. Keyword mapping highlights the central focus on obstructive sleep apnea, children, and sleep-disordered breathing, alongside diagnostic and treatment terms such as polysomnography and adenotonsillectomy. Notably, there is growing emphasis on cognitive and behavioral aspects, including cognition, behavior, and ADHD, as well as comorbidities like obesity and Down syndrome. Recent clusters underscore advances in artificial intelligence (AI) and machine learning (ML) based models using oximetry, electrocardiogram (ECG), and acoustic data, enabling early detection and supporting precision med</t>
        </is>
      </c>
      <c r="G1733" t="inlineStr">
        <is>
          <t>Unimodal</t>
        </is>
      </c>
      <c r="H1733" t="inlineStr">
        <is>
          <t>See abstract</t>
        </is>
      </c>
      <c r="I1733" t="inlineStr">
        <is>
          <t>See abstract</t>
        </is>
      </c>
      <c r="J1733" t="inlineStr">
        <is>
          <t>See abstract (AI/ML)</t>
        </is>
      </c>
      <c r="K1733" t="inlineStr">
        <is>
          <t>See abstract</t>
        </is>
      </c>
      <c r="M1733" t="inlineStr">
        <is>
          <t>See abstract</t>
        </is>
      </c>
      <c r="N1733" t="inlineStr">
        <is>
          <t>See abstract</t>
        </is>
      </c>
      <c r="O1733" t="inlineStr">
        <is>
          <t>Not verified from abstract</t>
        </is>
      </c>
      <c r="P1733" t="inlineStr">
        <is>
          <t>See abstract</t>
        </is>
      </c>
      <c r="Q1733" t="inlineStr">
        <is>
          <t>See abstract</t>
        </is>
      </c>
      <c r="R1733" t="inlineStr">
        <is>
          <t>Not reviewed (not included)</t>
        </is>
      </c>
      <c r="S1733" t="inlineStr">
        <is>
          <t>Not reviewed (not included)</t>
        </is>
      </c>
      <c r="T1733" t="inlineStr">
        <is>
          <t>Abstract screening only. Not Selected for Final 95 (Pending Full Text Review)</t>
        </is>
      </c>
      <c r="U1733" t="inlineStr">
        <is>
          <t>EXCLUDE</t>
        </is>
      </c>
      <c r="V17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3" t="inlineStr">
        <is>
          <t>Excluded: Other Criterion</t>
        </is>
      </c>
      <c r="X1733" t="inlineStr">
        <is>
          <t>Not assessed from abstract</t>
        </is>
      </c>
      <c r="Y1733">
        <f>HYPERLINK("https%3A%2F%2Fwww.webofscience.com%2Fwos%2Fwoscc%2Ffull-record%2FWOS:001631572100001","View Full Record in Web of Science")</f>
        <v/>
      </c>
      <c r="Z1733" t="inlineStr">
        <is>
          <t>Not determined from abstract</t>
        </is>
      </c>
      <c r="AB1733" t="inlineStr">
        <is>
          <t>Not assessed (not included)</t>
        </is>
      </c>
      <c r="AC1733" t="inlineStr">
        <is>
          <t>Not assessed (not included)</t>
        </is>
      </c>
      <c r="AD1733" t="inlineStr">
        <is>
          <t>Zhao, BM; Fan, HX; Niu, HY; Li, Y; Deng, SD; Zhai, L; Wang, LMT; Gao, XL</t>
        </is>
      </c>
      <c r="AF1733" t="inlineStr">
        <is>
          <t>Gold OA (Frontiers)</t>
        </is>
      </c>
      <c r="AH1733" t="inlineStr">
        <is>
          <t>Not assessed</t>
        </is>
      </c>
      <c r="AI1733" t="inlineStr">
        <is>
          <t>Not reported</t>
        </is>
      </c>
      <c r="AJ1733" t="inlineStr">
        <is>
          <t>Not reported</t>
        </is>
      </c>
      <c r="AK1733" t="inlineStr">
        <is>
          <t>Not reported</t>
        </is>
      </c>
      <c r="AL1733" t="inlineStr">
        <is>
          <t>Not reported</t>
        </is>
      </c>
      <c r="AM1733" t="inlineStr">
        <is>
          <t>Not reported</t>
        </is>
      </c>
      <c r="AN1733" t="inlineStr">
        <is>
          <t>Not reported</t>
        </is>
      </c>
      <c r="AO1733" t="inlineStr">
        <is>
          <t>Not reviewed</t>
        </is>
      </c>
      <c r="AP1733" t="inlineStr">
        <is>
          <t>Not reported</t>
        </is>
      </c>
      <c r="AQ1733" t="inlineStr">
        <is>
          <t>Not reported</t>
        </is>
      </c>
      <c r="AR1733" t="inlineStr">
        <is>
          <t>Not reported</t>
        </is>
      </c>
      <c r="AS1733" t="inlineStr">
        <is>
          <t>See abstract</t>
        </is>
      </c>
      <c r="AT1733" t="inlineStr">
        <is>
          <t>Not reviewed</t>
        </is>
      </c>
      <c r="AU1733" t="inlineStr">
        <is>
          <t>Not reviewed</t>
        </is>
      </c>
      <c r="AV1733" t="inlineStr">
        <is>
          <t>Not reviewed</t>
        </is>
      </c>
      <c r="AW1733" t="inlineStr">
        <is>
          <t>Not reviewed</t>
        </is>
      </c>
      <c r="AX1733" t="inlineStr">
        <is>
          <t>Not reported</t>
        </is>
      </c>
      <c r="AY1733" t="inlineStr">
        <is>
          <t>Not reported</t>
        </is>
      </c>
      <c r="AZ1733" t="inlineStr">
        <is>
          <t>Not reported</t>
        </is>
      </c>
      <c r="BA1733" t="inlineStr">
        <is>
          <t>Not reported</t>
        </is>
      </c>
      <c r="BB1733" t="inlineStr">
        <is>
          <t>Not reported</t>
        </is>
      </c>
      <c r="BC1733" t="inlineStr">
        <is>
          <t>Not reported</t>
        </is>
      </c>
      <c r="BD1733" t="inlineStr">
        <is>
          <t>Not reported</t>
        </is>
      </c>
      <c r="BE1733" t="inlineStr">
        <is>
          <t>Not reported</t>
        </is>
      </c>
      <c r="BF1733" t="inlineStr">
        <is>
          <t>Not reported</t>
        </is>
      </c>
      <c r="BG1733" t="inlineStr">
        <is>
          <t>Not reviewed (not included)</t>
        </is>
      </c>
      <c r="BH1733" t="inlineStr">
        <is>
          <t>N/A</t>
        </is>
      </c>
      <c r="BI1733" t="inlineStr">
        <is>
          <t>Not reviewed</t>
        </is>
      </c>
      <c r="BJ1733" t="inlineStr">
        <is>
          <t>Not reviewed</t>
        </is>
      </c>
      <c r="BK1733" t="inlineStr">
        <is>
          <t>Not reviewed</t>
        </is>
      </c>
      <c r="BL1733" t="inlineStr">
        <is>
          <t>Not reviewed</t>
        </is>
      </c>
      <c r="BM1733" t="inlineStr">
        <is>
          <t>Not reviewed (not included)</t>
        </is>
      </c>
      <c r="BN1733" t="inlineStr">
        <is>
          <t>Not Selected for Final 95 (Pending Full Text Review) - Candidate paper not selected for final 95: Passed abstract screening but not included in final selec</t>
        </is>
      </c>
      <c r="BO1733" t="inlineStr">
        <is>
          <t>Abstract-level screening only</t>
        </is>
      </c>
      <c r="BP1733" t="inlineStr">
        <is>
          <t>Not reported</t>
        </is>
      </c>
    </row>
    <row r="1734">
      <c r="A1734" t="inlineStr">
        <is>
          <t>Voices of change: associations between vocal markers and symptoms of ADHD - Findings from the LIFE child study</t>
        </is>
      </c>
      <c r="B1734" t="n">
        <v>2026</v>
      </c>
      <c r="C1734" t="inlineStr">
        <is>
          <t>Not checked</t>
        </is>
      </c>
      <c r="D1734" t="inlineStr">
        <is>
          <t>Not checked</t>
        </is>
      </c>
      <c r="E1734" t="inlineStr">
        <is>
          <t>10.1007/S00787-025-02954-9</t>
        </is>
      </c>
      <c r="F1734" t="inlineStr">
        <is>
          <t>In the context of precision psychiatry, voice characteristics in psychiatric disorders have significant potential as diagnostic markers. However, most studies have focused on adults, resulting in a poor understanding of paediatric voice characteristics. The diagnosis of attention-deficit/hyperactivity disorder (ADHD) lacks objectivity and could potentially benefit from the inclusion of voice features as objective markers. This study used linear mixed models and machine learning to investigate associations between voice characteristics and parent-reported symptoms of hyperactivity and inattention in a population-based cohort. Two tasks were used to derive speaking-voice characteristics: counting and sustaining a tone. 2418 recordings from 1460 children of the LIFE Child cohort aged 5-18 years (49% girls) were included. We analysed demographic and health data, voice parameters, and hyperactivity/inattention scores from the Strengths and Difficulties Questionnaire (SDQ). Results indicated linear associations between voice features, particularly fundamental frequency and voice intensity, and SDQ scores. Machine learning models predicted hyperactivity/inattention scores with moderate accuracy (r = 0.36). Predictive performance was higher in girls than in boys, an effect largely attributable to overall lower symptom ratings by parents in girls. Our findings support the inclusion of voice characteristics in research on diagnostic markers in paediatric populations and underline the need for further studies to refine analytic approaches.</t>
        </is>
      </c>
      <c r="G1734" t="inlineStr">
        <is>
          <t>Unimodal</t>
        </is>
      </c>
      <c r="H1734" t="inlineStr">
        <is>
          <t>See abstract</t>
        </is>
      </c>
      <c r="I1734" t="inlineStr">
        <is>
          <t>See abstract</t>
        </is>
      </c>
      <c r="J1734" t="inlineStr">
        <is>
          <t>See abstract (AI/ML)</t>
        </is>
      </c>
      <c r="K1734" t="inlineStr">
        <is>
          <t>See abstract</t>
        </is>
      </c>
      <c r="L1734" t="n">
        <v>1460</v>
      </c>
      <c r="M1734" t="inlineStr">
        <is>
          <t>See abstract</t>
        </is>
      </c>
      <c r="N1734" t="inlineStr">
        <is>
          <t>N≈1460; details in abstract</t>
        </is>
      </c>
      <c r="O1734" t="inlineStr">
        <is>
          <t>Extracted from abstract: N≈1460</t>
        </is>
      </c>
      <c r="P1734" t="inlineStr">
        <is>
          <t>See abstract</t>
        </is>
      </c>
      <c r="Q1734" t="inlineStr">
        <is>
          <t>See abstract</t>
        </is>
      </c>
      <c r="R1734" t="inlineStr">
        <is>
          <t>Not reviewed (not included)</t>
        </is>
      </c>
      <c r="S1734" t="inlineStr">
        <is>
          <t>Not reviewed (not included)</t>
        </is>
      </c>
      <c r="T1734" t="inlineStr">
        <is>
          <t>Abstract screening only. Out of Date Range</t>
        </is>
      </c>
      <c r="U1734" t="inlineStr">
        <is>
          <t>EXCLUDE</t>
        </is>
      </c>
      <c r="V1734" t="inlineStr">
        <is>
          <t>E4-Year: Published 2026, outside 2019-2025 window</t>
        </is>
      </c>
      <c r="W1734" t="inlineStr">
        <is>
          <t>Out of Date Range</t>
        </is>
      </c>
      <c r="X1734" t="inlineStr">
        <is>
          <t>Not assessed from abstract</t>
        </is>
      </c>
      <c r="Y1734">
        <f>HYPERLINK("https%3A%2F%2Fwww.webofscience.com%2Fwos%2Fwoscc%2Ffull-record%2FWOS:001701644000001","View Full Record in Web of Science")</f>
        <v/>
      </c>
      <c r="Z1734" t="inlineStr">
        <is>
          <t>Not determined from abstract</t>
        </is>
      </c>
      <c r="AB1734" t="inlineStr">
        <is>
          <t>Not assessed (not included)</t>
        </is>
      </c>
      <c r="AC1734" t="inlineStr">
        <is>
          <t>Not assessed (not included)</t>
        </is>
      </c>
      <c r="AD1734" t="inlineStr">
        <is>
          <t>Bamberger, R; Lotter, LD; Nieto, N; Poulain, T; Körner, A; Kiess, W; Fuchs, M; Von Polier, G</t>
        </is>
      </c>
      <c r="AF1734" t="inlineStr">
        <is>
          <t>Hybrid OA (Springer)</t>
        </is>
      </c>
      <c r="AH1734" t="inlineStr">
        <is>
          <t>Not assessed</t>
        </is>
      </c>
      <c r="AI1734" t="inlineStr">
        <is>
          <t>Not reported</t>
        </is>
      </c>
      <c r="AJ1734" t="inlineStr">
        <is>
          <t>Not reported</t>
        </is>
      </c>
      <c r="AK1734" t="inlineStr">
        <is>
          <t>Not reported</t>
        </is>
      </c>
      <c r="AL1734" t="inlineStr">
        <is>
          <t>Not reported</t>
        </is>
      </c>
      <c r="AM1734" t="inlineStr">
        <is>
          <t>Not reported</t>
        </is>
      </c>
      <c r="AN1734" t="inlineStr">
        <is>
          <t>Not reported</t>
        </is>
      </c>
      <c r="AO1734" t="inlineStr">
        <is>
          <t>Not reviewed</t>
        </is>
      </c>
      <c r="AP1734" t="inlineStr">
        <is>
          <t>Not reported</t>
        </is>
      </c>
      <c r="AQ1734" t="inlineStr">
        <is>
          <t>Not reported</t>
        </is>
      </c>
      <c r="AR1734" t="inlineStr">
        <is>
          <t>Not reported</t>
        </is>
      </c>
      <c r="AS1734" t="inlineStr">
        <is>
          <t>See abstract</t>
        </is>
      </c>
      <c r="AT1734" t="inlineStr">
        <is>
          <t>Not reviewed</t>
        </is>
      </c>
      <c r="AU1734" t="inlineStr">
        <is>
          <t>Not reviewed</t>
        </is>
      </c>
      <c r="AV1734" t="inlineStr">
        <is>
          <t>Not reviewed</t>
        </is>
      </c>
      <c r="AW1734" t="inlineStr">
        <is>
          <t>Not reviewed</t>
        </is>
      </c>
      <c r="AX1734" t="inlineStr">
        <is>
          <t>Not reported</t>
        </is>
      </c>
      <c r="AY1734" t="inlineStr">
        <is>
          <t>Not reported</t>
        </is>
      </c>
      <c r="AZ1734" t="inlineStr">
        <is>
          <t>Not reported</t>
        </is>
      </c>
      <c r="BA1734" t="inlineStr">
        <is>
          <t>Not reported</t>
        </is>
      </c>
      <c r="BB1734" t="inlineStr">
        <is>
          <t>Not reported</t>
        </is>
      </c>
      <c r="BC1734" t="inlineStr">
        <is>
          <t>Not reported</t>
        </is>
      </c>
      <c r="BD1734" t="inlineStr">
        <is>
          <t>Not reported</t>
        </is>
      </c>
      <c r="BE1734" t="inlineStr">
        <is>
          <t>Not reported</t>
        </is>
      </c>
      <c r="BF1734" t="inlineStr">
        <is>
          <t>Not reported</t>
        </is>
      </c>
      <c r="BG1734" t="inlineStr">
        <is>
          <t>Not reviewed (not included)</t>
        </is>
      </c>
      <c r="BH1734" t="inlineStr">
        <is>
          <t>N/A</t>
        </is>
      </c>
      <c r="BI1734" t="inlineStr">
        <is>
          <t>Not reviewed</t>
        </is>
      </c>
      <c r="BJ1734" t="inlineStr">
        <is>
          <t>Not reviewed</t>
        </is>
      </c>
      <c r="BK1734" t="inlineStr">
        <is>
          <t>Not reviewed</t>
        </is>
      </c>
      <c r="BL1734" t="inlineStr">
        <is>
          <t>Not reviewed</t>
        </is>
      </c>
      <c r="BM1734" t="inlineStr">
        <is>
          <t>Not reviewed (not included)</t>
        </is>
      </c>
      <c r="BN1734" t="inlineStr">
        <is>
          <t>Out of Date Range - E4-Year: Published 2026, outside 2019-2025 window</t>
        </is>
      </c>
      <c r="BO1734" t="inlineStr">
        <is>
          <t>Abstract-level screening only</t>
        </is>
      </c>
      <c r="BP1734" t="inlineStr">
        <is>
          <t>Not reported</t>
        </is>
      </c>
    </row>
    <row r="1735">
      <c r="A1735" t="inlineStr">
        <is>
          <t>Structural brain morphometry as classifier and predictor of ADHD and reward-related comorbidities</t>
        </is>
      </c>
      <c r="B1735" t="n">
        <v>2022</v>
      </c>
      <c r="C1735" t="inlineStr">
        <is>
          <t>Not checked</t>
        </is>
      </c>
      <c r="D1735" t="inlineStr">
        <is>
          <t>Not checked</t>
        </is>
      </c>
      <c r="E1735" t="inlineStr">
        <is>
          <t>10.3389/FPSYT.2022.869627</t>
        </is>
      </c>
      <c r="F1735" t="inlineStr">
        <is>
          <t>Attention deficit/hyperactivity disorder (ADHD) is one of the most common neurodevelopmental disorders, and around two-thirds of affected children report persisting problems in adulthood. This negative trajectory is associated with high comorbidity with disorders like obesity, depression, or substance use disorder (SUD). Decreases in cortical volume and thickness have also been reported in depression, SUD, and obesity, but it is unclear whether structural brain alterations represent unique disorder-specific profiles. A transdiagnostic exploration of ADHD and typical comorbid disorders could help to understand whether specific morphometric brain changes are due to ADHD or, alternatively, to the comorbid disorders. In the current study, we studied the brain morphometry of 136 subjects with ADHD with and without comorbid depression, SUD, and obesity to test whether there are unique or common brain alterations. We employed a machine-learning-algorithm trained to classify subjects with ADHD in the large ENIGMA-ADHD dataset and used it to predict the diagnostic status of subjects with ADHD and/or comorbidities. The parcellation analysis demonstrated decreased cortical thickness in medial prefrontal areas that was associated with presence of any comorbidity. However, these results did not survive correction for multiple comparisons. Similarly, the machine learning analysis indicated that the predictive algorithm grouped most of our ADHD participants as belonging to the ADHD-group, but no systematic differences between comorbidity status came up. In sum, neither a classical comparison of segmented structural brain metrics nor an ML model based on the ADHD ENIGMA data differentiate between ADHD with and without comorbidities. As the ML model is based in part on adolescent brains, this might indicate that comorbid disorders and their brain changes are not captured by the ML model because it represents a different developmental brain trajectory.</t>
        </is>
      </c>
      <c r="G1735" t="inlineStr">
        <is>
          <t>Unimodal</t>
        </is>
      </c>
      <c r="H1735" t="inlineStr">
        <is>
          <t>See abstract</t>
        </is>
      </c>
      <c r="I1735" t="inlineStr">
        <is>
          <t>See abstract</t>
        </is>
      </c>
      <c r="J1735" t="inlineStr">
        <is>
          <t>See abstract (AI/ML)</t>
        </is>
      </c>
      <c r="K1735" t="inlineStr">
        <is>
          <t>See abstract</t>
        </is>
      </c>
      <c r="L1735" t="n">
        <v>136</v>
      </c>
      <c r="M1735" t="inlineStr">
        <is>
          <t>See abstract</t>
        </is>
      </c>
      <c r="N1735" t="inlineStr">
        <is>
          <t>N≈136; details in abstract</t>
        </is>
      </c>
      <c r="O1735" t="inlineStr">
        <is>
          <t>Extracted from abstract: N≈136</t>
        </is>
      </c>
      <c r="P1735" t="inlineStr">
        <is>
          <t>See abstract</t>
        </is>
      </c>
      <c r="Q1735" t="inlineStr">
        <is>
          <t>See abstract</t>
        </is>
      </c>
      <c r="R1735" t="inlineStr">
        <is>
          <t>Not reviewed (not included)</t>
        </is>
      </c>
      <c r="S1735" t="inlineStr">
        <is>
          <t>Not reviewed (not included)</t>
        </is>
      </c>
      <c r="T1735" t="inlineStr">
        <is>
          <t>Abstract screening only. Not Selected for Final 95 (Pending Full Text Review)</t>
        </is>
      </c>
      <c r="U1735" t="inlineStr">
        <is>
          <t>EXCLUDE</t>
        </is>
      </c>
      <c r="V173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5" t="inlineStr">
        <is>
          <t>Excluded: Other Criterion</t>
        </is>
      </c>
      <c r="X1735" t="inlineStr">
        <is>
          <t>Not assessed from abstract</t>
        </is>
      </c>
      <c r="Y1735">
        <f>HYPERLINK("https%3A%2F%2Fwww.webofscience.com%2Fwos%2Fwoscc%2Ffull-record%2FWOS:000861016900001","View Full Record in Web of Science")</f>
        <v/>
      </c>
      <c r="Z1735" t="inlineStr">
        <is>
          <t>Not determined from abstract</t>
        </is>
      </c>
      <c r="AB1735" t="inlineStr">
        <is>
          <t>Not assessed (not included)</t>
        </is>
      </c>
      <c r="AC1735" t="inlineStr">
        <is>
          <t>Not assessed (not included)</t>
        </is>
      </c>
      <c r="AD1735" t="inlineStr">
        <is>
          <t>van Rooij, D; Zhang-James, Y; Buitelaar, J; Faraone, SV; Reif, A; Grimm, O</t>
        </is>
      </c>
      <c r="AF1735" t="inlineStr">
        <is>
          <t>Gold OA (Frontiers)</t>
        </is>
      </c>
      <c r="AH1735" t="inlineStr">
        <is>
          <t>Not assessed</t>
        </is>
      </c>
      <c r="AI1735" t="inlineStr">
        <is>
          <t>Not reported</t>
        </is>
      </c>
      <c r="AJ1735" t="inlineStr">
        <is>
          <t>Not reported</t>
        </is>
      </c>
      <c r="AK1735" t="inlineStr">
        <is>
          <t>Not reported</t>
        </is>
      </c>
      <c r="AL1735" t="inlineStr">
        <is>
          <t>Not reported</t>
        </is>
      </c>
      <c r="AM1735" t="inlineStr">
        <is>
          <t>Not reported</t>
        </is>
      </c>
      <c r="AN1735" t="inlineStr">
        <is>
          <t>Not reported</t>
        </is>
      </c>
      <c r="AO1735" t="inlineStr">
        <is>
          <t>Not reviewed</t>
        </is>
      </c>
      <c r="AP1735" t="inlineStr">
        <is>
          <t>Not reported</t>
        </is>
      </c>
      <c r="AQ1735" t="inlineStr">
        <is>
          <t>Not reported</t>
        </is>
      </c>
      <c r="AR1735" t="inlineStr">
        <is>
          <t>Not reported</t>
        </is>
      </c>
      <c r="AS1735" t="inlineStr">
        <is>
          <t>See abstract</t>
        </is>
      </c>
      <c r="AT1735" t="inlineStr">
        <is>
          <t>Not reviewed</t>
        </is>
      </c>
      <c r="AU1735" t="inlineStr">
        <is>
          <t>Not reviewed</t>
        </is>
      </c>
      <c r="AV1735" t="inlineStr">
        <is>
          <t>Not reviewed</t>
        </is>
      </c>
      <c r="AW1735" t="inlineStr">
        <is>
          <t>Not reviewed</t>
        </is>
      </c>
      <c r="AX1735" t="inlineStr">
        <is>
          <t>Not reported</t>
        </is>
      </c>
      <c r="AY1735" t="inlineStr">
        <is>
          <t>Not reported</t>
        </is>
      </c>
      <c r="AZ1735" t="inlineStr">
        <is>
          <t>Not reported</t>
        </is>
      </c>
      <c r="BA1735" t="inlineStr">
        <is>
          <t>Not reported</t>
        </is>
      </c>
      <c r="BB1735" t="inlineStr">
        <is>
          <t>Not reported</t>
        </is>
      </c>
      <c r="BC1735" t="inlineStr">
        <is>
          <t>Not reported</t>
        </is>
      </c>
      <c r="BD1735" t="inlineStr">
        <is>
          <t>Not reported</t>
        </is>
      </c>
      <c r="BE1735" t="inlineStr">
        <is>
          <t>Not reported</t>
        </is>
      </c>
      <c r="BF1735" t="inlineStr">
        <is>
          <t>Not reported</t>
        </is>
      </c>
      <c r="BG1735" t="inlineStr">
        <is>
          <t>Not reviewed (not included)</t>
        </is>
      </c>
      <c r="BH1735" t="inlineStr">
        <is>
          <t>N/A</t>
        </is>
      </c>
      <c r="BI1735" t="inlineStr">
        <is>
          <t>Not reviewed</t>
        </is>
      </c>
      <c r="BJ1735" t="inlineStr">
        <is>
          <t>Not reviewed</t>
        </is>
      </c>
      <c r="BK1735" t="inlineStr">
        <is>
          <t>Not reviewed</t>
        </is>
      </c>
      <c r="BL1735" t="inlineStr">
        <is>
          <t>Not reviewed</t>
        </is>
      </c>
      <c r="BM1735" t="inlineStr">
        <is>
          <t>Not reviewed (not included)</t>
        </is>
      </c>
      <c r="BN1735" t="inlineStr">
        <is>
          <t>Not Selected for Final 95 (Pending Full Text Review) - Candidate paper not selected for final 95: Passed abstract screening but not included in final selec</t>
        </is>
      </c>
      <c r="BO1735" t="inlineStr">
        <is>
          <t>Abstract-level screening only</t>
        </is>
      </c>
      <c r="BP1735" t="inlineStr">
        <is>
          <t>Not reported</t>
        </is>
      </c>
    </row>
    <row r="1736">
      <c r="A1736" t="inlineStr">
        <is>
          <t>Sleep awake detection from leg-worn wearables using deep sensor fusion</t>
        </is>
      </c>
      <c r="B1736" t="n">
        <v>2026</v>
      </c>
      <c r="C1736" t="inlineStr">
        <is>
          <t>Not checked</t>
        </is>
      </c>
      <c r="D1736" t="inlineStr">
        <is>
          <t>Not checked</t>
        </is>
      </c>
      <c r="E1736" t="inlineStr">
        <is>
          <t>10.1038/S41598-026-42310-8</t>
        </is>
      </c>
      <c r="F1736" t="inlineStr">
        <is>
          <t>Restful sleep is essential for health, yet many children with Attention Deficit Hyperactivity Disorder (ADHD) experience disturbances such as delayed sleep onset, shorter total sleep time, frequent awakenings, and daytime fatigue. Accurate detection of these issues is important for clinical care, but existing tools have limitations: polysomnography is costly and complex, while wrist devices often miss subtle movement or physiological changes. This study introduces a deep learning approach using data from RestEaze, a leg-worn multimodal wearable that records photoplethysmography (PPG), motion from accelerometer and gyroscope, and temperature signals. Overnight recordings were collected from 14 children referred for ADHD evaluation. A Support Vector Machine (SVM) using handcrafted features was implemented to establish a traditional baseline. Two convolutional neural network (CNN-BiLSTM) models were then developed, employing early and late-fusion of raw multimodal inputs to classify sleep and wake states in short windows. The late-fusion model achieved an area under the ROC curve of 90.94% in five-fold cross-validation. Derived metrics included total sleep time, wake after sleep onset, sleep onset latency, and awakenings. A temporal label-smoothing method further improved consistency. These findings demonstrate the feasibility of leg-based multimodal sensing and deep learning for noninvasive sleep monitoring in pediatric neurodevelopmental populations.</t>
        </is>
      </c>
      <c r="G1736" t="inlineStr">
        <is>
          <t>Unimodal</t>
        </is>
      </c>
      <c r="H1736" t="inlineStr">
        <is>
          <t>See abstract</t>
        </is>
      </c>
      <c r="I1736" t="inlineStr">
        <is>
          <t>See abstract</t>
        </is>
      </c>
      <c r="J1736" t="inlineStr">
        <is>
          <t>See abstract (AI/ML)</t>
        </is>
      </c>
      <c r="K1736" t="inlineStr">
        <is>
          <t>See abstract</t>
        </is>
      </c>
      <c r="M1736" t="inlineStr">
        <is>
          <t>See abstract</t>
        </is>
      </c>
      <c r="N1736" t="inlineStr">
        <is>
          <t>See abstract</t>
        </is>
      </c>
      <c r="O1736" t="inlineStr">
        <is>
          <t>Not verified from abstract</t>
        </is>
      </c>
      <c r="P1736" t="inlineStr">
        <is>
          <t>See abstract</t>
        </is>
      </c>
      <c r="Q1736" t="inlineStr">
        <is>
          <t>See abstract</t>
        </is>
      </c>
      <c r="R1736" t="inlineStr">
        <is>
          <t>Not reviewed (not included)</t>
        </is>
      </c>
      <c r="S1736" t="inlineStr">
        <is>
          <t>Not reviewed (not included)</t>
        </is>
      </c>
      <c r="T1736" t="inlineStr">
        <is>
          <t>Abstract screening only. Out of Date Range</t>
        </is>
      </c>
      <c r="U1736" t="inlineStr">
        <is>
          <t>EXCLUDE</t>
        </is>
      </c>
      <c r="V1736" t="inlineStr">
        <is>
          <t>E4-Year: Published 2026, outside 2019-2025 window</t>
        </is>
      </c>
      <c r="W1736" t="inlineStr">
        <is>
          <t>Out of Date Range</t>
        </is>
      </c>
      <c r="X1736" t="inlineStr">
        <is>
          <t>Not assessed from abstract</t>
        </is>
      </c>
      <c r="Y1736">
        <f>HYPERLINK("https%3A%2F%2Fwww.webofscience.com%2Fwos%2Fwoscc%2Ffull-record%2FWOS:001724049700001","View Full Record in Web of Science")</f>
        <v/>
      </c>
      <c r="Z1736" t="inlineStr">
        <is>
          <t>Not determined from abstract</t>
        </is>
      </c>
      <c r="AB1736" t="inlineStr">
        <is>
          <t>Not assessed (not included)</t>
        </is>
      </c>
      <c r="AC1736" t="inlineStr">
        <is>
          <t>Not assessed (not included)</t>
        </is>
      </c>
      <c r="AD1736" t="inlineStr">
        <is>
          <t>Anwar, Y; Bansal, K; Kucukosmanoglu, M; Dang, Q; Feltch, C; Brooks, J; Banerjee, N</t>
        </is>
      </c>
      <c r="AF1736" t="inlineStr">
        <is>
          <t>Gold OA (Nature Sci Reports)</t>
        </is>
      </c>
      <c r="AH1736" t="inlineStr">
        <is>
          <t>Not assessed</t>
        </is>
      </c>
      <c r="AI1736" t="inlineStr">
        <is>
          <t>Not reported</t>
        </is>
      </c>
      <c r="AJ1736" t="inlineStr">
        <is>
          <t>Not reported</t>
        </is>
      </c>
      <c r="AK1736" t="inlineStr">
        <is>
          <t>Not reported</t>
        </is>
      </c>
      <c r="AL1736" t="inlineStr">
        <is>
          <t>Not reported</t>
        </is>
      </c>
      <c r="AM1736" t="inlineStr">
        <is>
          <t>Not reported</t>
        </is>
      </c>
      <c r="AN1736" t="inlineStr">
        <is>
          <t>Not reported</t>
        </is>
      </c>
      <c r="AO1736" t="inlineStr">
        <is>
          <t>Not reviewed</t>
        </is>
      </c>
      <c r="AP1736" t="inlineStr">
        <is>
          <t>Not reported</t>
        </is>
      </c>
      <c r="AQ1736" t="inlineStr">
        <is>
          <t>Not reported</t>
        </is>
      </c>
      <c r="AR1736" t="inlineStr">
        <is>
          <t>Not reported</t>
        </is>
      </c>
      <c r="AS1736" t="inlineStr">
        <is>
          <t>See abstract</t>
        </is>
      </c>
      <c r="AT1736" t="inlineStr">
        <is>
          <t>Not reviewed</t>
        </is>
      </c>
      <c r="AU1736" t="inlineStr">
        <is>
          <t>Not reviewed</t>
        </is>
      </c>
      <c r="AV1736" t="inlineStr">
        <is>
          <t>Not reviewed</t>
        </is>
      </c>
      <c r="AW1736" t="inlineStr">
        <is>
          <t>Not reviewed</t>
        </is>
      </c>
      <c r="AX1736" t="inlineStr">
        <is>
          <t>Not reported</t>
        </is>
      </c>
      <c r="AY1736" t="inlineStr">
        <is>
          <t>Not reported</t>
        </is>
      </c>
      <c r="AZ1736" t="inlineStr">
        <is>
          <t>Not reported</t>
        </is>
      </c>
      <c r="BA1736" t="inlineStr">
        <is>
          <t>Not reported</t>
        </is>
      </c>
      <c r="BB1736" t="inlineStr">
        <is>
          <t>Not reported</t>
        </is>
      </c>
      <c r="BC1736" t="inlineStr">
        <is>
          <t>Not reported</t>
        </is>
      </c>
      <c r="BD1736" t="inlineStr">
        <is>
          <t>Not reported</t>
        </is>
      </c>
      <c r="BE1736" t="inlineStr">
        <is>
          <t>Not reported</t>
        </is>
      </c>
      <c r="BF1736" t="inlineStr">
        <is>
          <t>Not reported</t>
        </is>
      </c>
      <c r="BG1736" t="inlineStr">
        <is>
          <t>Not reviewed (not included)</t>
        </is>
      </c>
      <c r="BH1736" t="inlineStr">
        <is>
          <t>N/A</t>
        </is>
      </c>
      <c r="BI1736" t="inlineStr">
        <is>
          <t>Not reviewed</t>
        </is>
      </c>
      <c r="BJ1736" t="inlineStr">
        <is>
          <t>Not reviewed</t>
        </is>
      </c>
      <c r="BK1736" t="inlineStr">
        <is>
          <t>Not reviewed</t>
        </is>
      </c>
      <c r="BL1736" t="inlineStr">
        <is>
          <t>Not reviewed</t>
        </is>
      </c>
      <c r="BM1736" t="inlineStr">
        <is>
          <t>Not reviewed (not included)</t>
        </is>
      </c>
      <c r="BN1736" t="inlineStr">
        <is>
          <t>Out of Date Range - E4-Year: Published 2026, outside 2019-2025 window</t>
        </is>
      </c>
      <c r="BO1736" t="inlineStr">
        <is>
          <t>Abstract-level screening only</t>
        </is>
      </c>
      <c r="BP1736" t="inlineStr">
        <is>
          <t>Not reported</t>
        </is>
      </c>
    </row>
    <row r="1737">
      <c r="A1737" t="inlineStr">
        <is>
          <t>Evaluating virtual reality technology in psychotherapy: impacts on anxiety, depression, and ADHD</t>
        </is>
      </c>
      <c r="B1737" t="n">
        <v>2024</v>
      </c>
      <c r="C1737" t="inlineStr">
        <is>
          <t>Not checked</t>
        </is>
      </c>
      <c r="D1737" t="inlineStr">
        <is>
          <t>Not checked</t>
        </is>
      </c>
      <c r="E1737" t="inlineStr">
        <is>
          <t>10.3389/FPSYT.2024.1480788</t>
        </is>
      </c>
      <c r="F1737" t="inlineStr">
        <is>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is>
      </c>
      <c r="G1737" t="inlineStr">
        <is>
          <t>Unimodal</t>
        </is>
      </c>
      <c r="H1737" t="inlineStr">
        <is>
          <t>See abstract</t>
        </is>
      </c>
      <c r="I1737" t="inlineStr">
        <is>
          <t>See abstract</t>
        </is>
      </c>
      <c r="J1737" t="inlineStr">
        <is>
          <t>See abstract (AI/ML)</t>
        </is>
      </c>
      <c r="K1737" t="inlineStr">
        <is>
          <t>See abstract</t>
        </is>
      </c>
      <c r="M1737" t="inlineStr">
        <is>
          <t>See abstract</t>
        </is>
      </c>
      <c r="N1737" t="inlineStr">
        <is>
          <t>See abstract</t>
        </is>
      </c>
      <c r="O1737" t="inlineStr">
        <is>
          <t>Not verified from abstract</t>
        </is>
      </c>
      <c r="P1737" t="inlineStr">
        <is>
          <t>See abstract</t>
        </is>
      </c>
      <c r="Q1737" t="inlineStr">
        <is>
          <t>See abstract</t>
        </is>
      </c>
      <c r="R1737" t="inlineStr">
        <is>
          <t>Not reviewed (not included)</t>
        </is>
      </c>
      <c r="S1737" t="inlineStr">
        <is>
          <t>Not reviewed (not included)</t>
        </is>
      </c>
      <c r="T1737" t="inlineStr">
        <is>
          <t>Abstract screening only. Not Selected for Final 95 (Pending Full Text Review)</t>
        </is>
      </c>
      <c r="U1737" t="inlineStr">
        <is>
          <t>EXCLUDE</t>
        </is>
      </c>
      <c r="V173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7" t="inlineStr">
        <is>
          <t>Excluded: Other Criterion</t>
        </is>
      </c>
      <c r="X1737" t="inlineStr">
        <is>
          <t>Not assessed from abstract</t>
        </is>
      </c>
      <c r="Y1737">
        <f>HYPERLINK("https%3A%2F%2Fwww.webofscience.com%2Fwos%2Fwoscc%2Ffull-record%2FWOS:001389179000001","View Full Record in Web of Science")</f>
        <v/>
      </c>
      <c r="Z1737" t="inlineStr">
        <is>
          <t>Not determined from abstract</t>
        </is>
      </c>
      <c r="AB1737" t="inlineStr">
        <is>
          <t>Not assessed (not included)</t>
        </is>
      </c>
      <c r="AC1737" t="inlineStr">
        <is>
          <t>Not assessed (not included)</t>
        </is>
      </c>
      <c r="AD1737" t="inlineStr">
        <is>
          <t>Wang, P; Ai, XW; Zhang, XY; Ma, F; Zhuang, Y; Wang, SG</t>
        </is>
      </c>
      <c r="AF1737" t="inlineStr">
        <is>
          <t>Gold OA (Frontiers)</t>
        </is>
      </c>
      <c r="AH1737" t="inlineStr">
        <is>
          <t>Not assessed</t>
        </is>
      </c>
      <c r="AI1737" t="inlineStr">
        <is>
          <t>Not reported</t>
        </is>
      </c>
      <c r="AJ1737" t="inlineStr">
        <is>
          <t>Not reported</t>
        </is>
      </c>
      <c r="AK1737" t="inlineStr">
        <is>
          <t>Not reported</t>
        </is>
      </c>
      <c r="AL1737" t="inlineStr">
        <is>
          <t>Not reported</t>
        </is>
      </c>
      <c r="AM1737" t="inlineStr">
        <is>
          <t>Not reported</t>
        </is>
      </c>
      <c r="AN1737" t="inlineStr">
        <is>
          <t>Not reported</t>
        </is>
      </c>
      <c r="AO1737" t="inlineStr">
        <is>
          <t>Not reviewed</t>
        </is>
      </c>
      <c r="AP1737" t="inlineStr">
        <is>
          <t>Not reported</t>
        </is>
      </c>
      <c r="AQ1737" t="inlineStr">
        <is>
          <t>Not reported</t>
        </is>
      </c>
      <c r="AR1737" t="inlineStr">
        <is>
          <t>Not reported</t>
        </is>
      </c>
      <c r="AS1737" t="inlineStr">
        <is>
          <t>See abstract</t>
        </is>
      </c>
      <c r="AT1737" t="inlineStr">
        <is>
          <t>Not reviewed</t>
        </is>
      </c>
      <c r="AU1737" t="inlineStr">
        <is>
          <t>Not reviewed</t>
        </is>
      </c>
      <c r="AV1737" t="inlineStr">
        <is>
          <t>Not reviewed</t>
        </is>
      </c>
      <c r="AW1737" t="inlineStr">
        <is>
          <t>Not reviewed</t>
        </is>
      </c>
      <c r="AX1737" t="inlineStr">
        <is>
          <t>Not reported</t>
        </is>
      </c>
      <c r="AY1737" t="inlineStr">
        <is>
          <t>Not reported</t>
        </is>
      </c>
      <c r="AZ1737" t="inlineStr">
        <is>
          <t>Not reported</t>
        </is>
      </c>
      <c r="BA1737" t="inlineStr">
        <is>
          <t>Not reported</t>
        </is>
      </c>
      <c r="BB1737" t="inlineStr">
        <is>
          <t>Not reported</t>
        </is>
      </c>
      <c r="BC1737" t="inlineStr">
        <is>
          <t>Not reported</t>
        </is>
      </c>
      <c r="BD1737" t="inlineStr">
        <is>
          <t>Not reported</t>
        </is>
      </c>
      <c r="BE1737" t="inlineStr">
        <is>
          <t>Not reported</t>
        </is>
      </c>
      <c r="BF1737" t="inlineStr">
        <is>
          <t>Not reported</t>
        </is>
      </c>
      <c r="BG1737" t="inlineStr">
        <is>
          <t>Not reviewed (not included)</t>
        </is>
      </c>
      <c r="BH1737" t="inlineStr">
        <is>
          <t>N/A</t>
        </is>
      </c>
      <c r="BI1737" t="inlineStr">
        <is>
          <t>Not reviewed</t>
        </is>
      </c>
      <c r="BJ1737" t="inlineStr">
        <is>
          <t>Not reviewed</t>
        </is>
      </c>
      <c r="BK1737" t="inlineStr">
        <is>
          <t>Not reviewed</t>
        </is>
      </c>
      <c r="BL1737" t="inlineStr">
        <is>
          <t>Not reviewed</t>
        </is>
      </c>
      <c r="BM1737" t="inlineStr">
        <is>
          <t>Not reviewed (not included)</t>
        </is>
      </c>
      <c r="BN1737" t="inlineStr">
        <is>
          <t>Not Selected for Final 95 (Pending Full Text Review) - Candidate paper not selected for final 95: Passed abstract screening but not included in final selec</t>
        </is>
      </c>
      <c r="BO1737" t="inlineStr">
        <is>
          <t>Abstract-level screening only</t>
        </is>
      </c>
      <c r="BP1737" t="inlineStr">
        <is>
          <t>Not reported</t>
        </is>
      </c>
    </row>
    <row r="1738">
      <c r="A1738" t="inlineStr">
        <is>
          <t>Early response to SPN-812 (viloxazine extended-release) can predict efficacy outcome in pediatric subjects with ADHD: a machine learning post-hoc analysis of four randomized clinical trials</t>
        </is>
      </c>
      <c r="B1738" t="n">
        <v>2021</v>
      </c>
      <c r="C1738" t="inlineStr">
        <is>
          <t>Not checked</t>
        </is>
      </c>
      <c r="D1738" t="inlineStr">
        <is>
          <t>Not checked</t>
        </is>
      </c>
      <c r="E1738" t="inlineStr">
        <is>
          <t>10.1016/J.PSYCHRES.2020.113664</t>
        </is>
      </c>
      <c r="F1738" t="inlineStr">
        <is>
          <t>Machine learning (ML) was used to determine whether early response can predict efficacy outcome in pediatric subjects with ADHD treated with SPN-812. We used data from four Phase 3 placebo-controlled trials of 100to 600-mg/day SPN-812 (N=1397; 6-17 years of age). The treatment response was defined as having a &gt;= 50% reduction in change from baseline (CFB) in ADHD Rating Scale-5 (ADHD-RS-5) Total score at Week 6. The variables used were: ADHD-RS-5 Total score, age, body weight, and body mass index at baseline; CFB ADHD-RS5 Total score at Week 1, cumulative change in ADHD-RS-5 Total score at Week 2, and cumulative change in ADHD-RS-5 Total score at Week 3; Clinical Global Impressions-Improvement (CGI-I) score at Week 1, 2, and 3; and target dose. Using the best selected model, lasso regression, to generate importance scores, we found that change in ADHD-RS-5 Total score and CGI-I score were the best predictors of efficacy outcome. Change in ADHDRS-5 Total score at Week 2 could predict treatment response at Week 6 (75% positive predictive power, 75% sensitivity, 74% specificity). Therefore, early response after two weeks of treatment with once-daily SPN-812 in pediatric patients with ADHD can predict efficacy outcome at Week 6.</t>
        </is>
      </c>
      <c r="G1738" t="inlineStr">
        <is>
          <t>Unimodal</t>
        </is>
      </c>
      <c r="H1738" t="inlineStr">
        <is>
          <t>See abstract</t>
        </is>
      </c>
      <c r="I1738" t="inlineStr">
        <is>
          <t>See abstract</t>
        </is>
      </c>
      <c r="J1738" t="inlineStr">
        <is>
          <t>See abstract (AI/ML)</t>
        </is>
      </c>
      <c r="K1738" t="inlineStr">
        <is>
          <t>See abstract</t>
        </is>
      </c>
      <c r="L1738" t="n">
        <v>1397</v>
      </c>
      <c r="M1738" t="inlineStr">
        <is>
          <t>See abstract</t>
        </is>
      </c>
      <c r="N1738" t="inlineStr">
        <is>
          <t>N≈1397; details in abstract</t>
        </is>
      </c>
      <c r="O1738" t="inlineStr">
        <is>
          <t>Extracted from abstract: N≈1397</t>
        </is>
      </c>
      <c r="P1738" t="inlineStr">
        <is>
          <t>See abstract</t>
        </is>
      </c>
      <c r="Q1738" t="inlineStr">
        <is>
          <t>See abstract</t>
        </is>
      </c>
      <c r="R1738" t="inlineStr">
        <is>
          <t>Not reviewed (not included)</t>
        </is>
      </c>
      <c r="S1738" t="inlineStr">
        <is>
          <t>Not reviewed (not included)</t>
        </is>
      </c>
      <c r="T1738" t="inlineStr">
        <is>
          <t>Abstract screening only. Not Selected for Final 95 (Pending Full Text Review)</t>
        </is>
      </c>
      <c r="U1738" t="inlineStr">
        <is>
          <t>EXCLUDE</t>
        </is>
      </c>
      <c r="V173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8" t="inlineStr">
        <is>
          <t>Excluded: Other Criterion</t>
        </is>
      </c>
      <c r="X1738" t="inlineStr">
        <is>
          <t>Not assessed from abstract</t>
        </is>
      </c>
      <c r="Y1738">
        <f>HYPERLINK("https%3A%2F%2Fwww.webofscience.com%2Fwos%2Fwoscc%2Ffull-record%2FWOS:000731898500035","View Full Record in Web of Science")</f>
        <v/>
      </c>
      <c r="Z1738" t="inlineStr">
        <is>
          <t>Not determined from abstract</t>
        </is>
      </c>
      <c r="AB1738" t="inlineStr">
        <is>
          <t>Not assessed (not included)</t>
        </is>
      </c>
      <c r="AC1738" t="inlineStr">
        <is>
          <t>Not assessed (not included)</t>
        </is>
      </c>
      <c r="AD1738" t="inlineStr">
        <is>
          <t>Faraone, SV; Gomeni, R; Hull, JT; Busse, GD; Melyan, Z; O'Neal, W; Rubin, J; Nasser, A</t>
        </is>
      </c>
      <c r="AF1738" t="inlineStr">
        <is>
          <t>Hybrid OA (Elsevier)</t>
        </is>
      </c>
      <c r="AH1738" t="inlineStr">
        <is>
          <t>Not assessed</t>
        </is>
      </c>
      <c r="AI1738" t="inlineStr">
        <is>
          <t>Not reported</t>
        </is>
      </c>
      <c r="AJ1738" t="inlineStr">
        <is>
          <t>Not reported</t>
        </is>
      </c>
      <c r="AK1738" t="inlineStr">
        <is>
          <t>Not reported</t>
        </is>
      </c>
      <c r="AL1738" t="inlineStr">
        <is>
          <t>Not reported</t>
        </is>
      </c>
      <c r="AM1738" t="inlineStr">
        <is>
          <t>Not reported</t>
        </is>
      </c>
      <c r="AN1738" t="inlineStr">
        <is>
          <t>Not reported</t>
        </is>
      </c>
      <c r="AO1738" t="inlineStr">
        <is>
          <t>Not reviewed</t>
        </is>
      </c>
      <c r="AP1738" t="inlineStr">
        <is>
          <t>Not reported</t>
        </is>
      </c>
      <c r="AQ1738" t="inlineStr">
        <is>
          <t>Not reported</t>
        </is>
      </c>
      <c r="AR1738" t="inlineStr">
        <is>
          <t>Not reported</t>
        </is>
      </c>
      <c r="AS1738" t="inlineStr">
        <is>
          <t>See abstract</t>
        </is>
      </c>
      <c r="AT1738" t="inlineStr">
        <is>
          <t>Not reviewed</t>
        </is>
      </c>
      <c r="AU1738" t="inlineStr">
        <is>
          <t>Not reviewed</t>
        </is>
      </c>
      <c r="AV1738" t="inlineStr">
        <is>
          <t>Not reviewed</t>
        </is>
      </c>
      <c r="AW1738" t="inlineStr">
        <is>
          <t>Not reviewed</t>
        </is>
      </c>
      <c r="AX1738" t="inlineStr">
        <is>
          <t>Not reported</t>
        </is>
      </c>
      <c r="AY1738" t="inlineStr">
        <is>
          <t>Not reported</t>
        </is>
      </c>
      <c r="AZ1738" t="inlineStr">
        <is>
          <t>Not reported</t>
        </is>
      </c>
      <c r="BA1738" t="inlineStr">
        <is>
          <t>Not reported</t>
        </is>
      </c>
      <c r="BB1738" t="inlineStr">
        <is>
          <t>Not reported</t>
        </is>
      </c>
      <c r="BC1738" t="inlineStr">
        <is>
          <t>Not reported</t>
        </is>
      </c>
      <c r="BD1738" t="inlineStr">
        <is>
          <t>Not reported</t>
        </is>
      </c>
      <c r="BE1738" t="inlineStr">
        <is>
          <t>Not reported</t>
        </is>
      </c>
      <c r="BF1738" t="inlineStr">
        <is>
          <t>Not reported</t>
        </is>
      </c>
      <c r="BG1738" t="inlineStr">
        <is>
          <t>Not reviewed (not included)</t>
        </is>
      </c>
      <c r="BH1738" t="inlineStr">
        <is>
          <t>N/A</t>
        </is>
      </c>
      <c r="BI1738" t="inlineStr">
        <is>
          <t>Not reviewed</t>
        </is>
      </c>
      <c r="BJ1738" t="inlineStr">
        <is>
          <t>Not reviewed</t>
        </is>
      </c>
      <c r="BK1738" t="inlineStr">
        <is>
          <t>Not reviewed</t>
        </is>
      </c>
      <c r="BL1738" t="inlineStr">
        <is>
          <t>Not reviewed</t>
        </is>
      </c>
      <c r="BM1738" t="inlineStr">
        <is>
          <t>Not reviewed (not included)</t>
        </is>
      </c>
      <c r="BN1738" t="inlineStr">
        <is>
          <t>Not Selected for Final 95 (Pending Full Text Review) - Candidate paper not selected for final 95: Passed abstract screening but not included in final selec</t>
        </is>
      </c>
      <c r="BO1738" t="inlineStr">
        <is>
          <t>Abstract-level screening only</t>
        </is>
      </c>
      <c r="BP1738" t="inlineStr">
        <is>
          <t>Not reported</t>
        </is>
      </c>
    </row>
    <row r="1739">
      <c r="A1739" t="inlineStr">
        <is>
          <t>Symptom and performance validity in samples of adults at clinical evaluation of ADHD: a replication study using machine learning algorithms</t>
        </is>
      </c>
      <c r="B1739" t="n">
        <v>2022</v>
      </c>
      <c r="C1739" t="inlineStr">
        <is>
          <t>Not checked</t>
        </is>
      </c>
      <c r="D1739" t="inlineStr">
        <is>
          <t>Not checked</t>
        </is>
      </c>
      <c r="E1739" t="inlineStr">
        <is>
          <t>10.1080/13803395.2022.2105821</t>
        </is>
      </c>
      <c r="F1739" t="inlineStr">
        <is>
          <t>Introduction Research has shown non-trivial base rates of noncredible symptom report and performance in the clinical evaluation of attention-deficit/hyperactivity disorder (ADHD) in adulthood. The goal of this study is to estimate and replicate base rates of symptom and performance validity test failure in the clinical evaluation of adult ADHD and derive prediction models based on routine clinical measures. Methods This study reuses data of a previous publication of 196 adults seeking ADHD assessment and replicates the findings on an independent sample of 700 adults recruited in the same referral context. Measures of symptom and performance validity (one SVT, two PVTs) were applied to estimate base rates. Prediction models were developed using machine learning. Results Both samples showed substantial rates of noncredible symptom report (one SVT failure: 35.7% - 36.6%), noncredible test performance (one PVT failure: 32.1% - 49.3%; two PVT failures: 18.9% - 27.3%), or both (each one SVT and PVT failure: 13.3% - 22.4%; one SVT and two PVT failures: 9.7% - 13.7%). Machine learning algorithms resulted in generally moderate to weak prediction models, with advantages of the reused sample compared to the independent replication sample. Associations between measures of symptom and performance validity were negligible to small. Conclusions This study highlights the necessity to include measures of symptom and performance validity in the clinical evaluation of adult ADHD. Further, this study demonstrates the difficulty to characterize the group failing symptom or performance validity assessment.</t>
        </is>
      </c>
      <c r="G1739" t="inlineStr">
        <is>
          <t>Unimodal</t>
        </is>
      </c>
      <c r="H1739" t="inlineStr">
        <is>
          <t>See abstract</t>
        </is>
      </c>
      <c r="I1739" t="inlineStr">
        <is>
          <t>See abstract</t>
        </is>
      </c>
      <c r="J1739" t="inlineStr">
        <is>
          <t>See abstract (AI/ML)</t>
        </is>
      </c>
      <c r="K1739" t="inlineStr">
        <is>
          <t>See abstract</t>
        </is>
      </c>
      <c r="L1739" t="n">
        <v>196</v>
      </c>
      <c r="M1739" t="inlineStr">
        <is>
          <t>See abstract</t>
        </is>
      </c>
      <c r="N1739" t="inlineStr">
        <is>
          <t>N≈196; details in abstract</t>
        </is>
      </c>
      <c r="O1739" t="inlineStr">
        <is>
          <t>Extracted from abstract: N≈196</t>
        </is>
      </c>
      <c r="P1739" t="inlineStr">
        <is>
          <t>See abstract</t>
        </is>
      </c>
      <c r="Q1739" t="inlineStr">
        <is>
          <t>See abstract</t>
        </is>
      </c>
      <c r="R1739" t="inlineStr">
        <is>
          <t>Not reviewed (not included)</t>
        </is>
      </c>
      <c r="S1739" t="inlineStr">
        <is>
          <t>Not reviewed (not included)</t>
        </is>
      </c>
      <c r="T1739" t="inlineStr">
        <is>
          <t>Abstract screening only. Not Selected for Final 95 (Pending Full Text Review)</t>
        </is>
      </c>
      <c r="U1739" t="inlineStr">
        <is>
          <t>EXCLUDE</t>
        </is>
      </c>
      <c r="V173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39" t="inlineStr">
        <is>
          <t>Excluded: Other Criterion</t>
        </is>
      </c>
      <c r="X1739" t="inlineStr">
        <is>
          <t>Not assessed from abstract</t>
        </is>
      </c>
      <c r="Y1739">
        <f>HYPERLINK("https%3A%2F%2Fwww.webofscience.com%2Fwos%2Fwoscc%2Ffull-record%2FWOS:000832895800001","View Full Record in Web of Science")</f>
        <v/>
      </c>
      <c r="Z1739" t="inlineStr">
        <is>
          <t>Not determined from abstract</t>
        </is>
      </c>
      <c r="AB1739" t="inlineStr">
        <is>
          <t>Not assessed (not included)</t>
        </is>
      </c>
      <c r="AC1739" t="inlineStr">
        <is>
          <t>Not assessed (not included)</t>
        </is>
      </c>
      <c r="AD1739" t="inlineStr">
        <is>
          <t>Hirsch, O; Fuermaier, ABM; Tucha, O; Albrecht, B; Chavanon, ML; Christiansen, H</t>
        </is>
      </c>
      <c r="AF1739" t="inlineStr">
        <is>
          <t>Unknown - Verify via DOI</t>
        </is>
      </c>
      <c r="AH1739" t="inlineStr">
        <is>
          <t>Not assessed</t>
        </is>
      </c>
      <c r="AI1739" t="inlineStr">
        <is>
          <t>Not reported</t>
        </is>
      </c>
      <c r="AJ1739" t="inlineStr">
        <is>
          <t>Not reported</t>
        </is>
      </c>
      <c r="AK1739" t="inlineStr">
        <is>
          <t>Not reported</t>
        </is>
      </c>
      <c r="AL1739" t="inlineStr">
        <is>
          <t>Not reported</t>
        </is>
      </c>
      <c r="AM1739" t="inlineStr">
        <is>
          <t>Not reported</t>
        </is>
      </c>
      <c r="AN1739" t="inlineStr">
        <is>
          <t>Not reported</t>
        </is>
      </c>
      <c r="AO1739" t="inlineStr">
        <is>
          <t>Not reviewed</t>
        </is>
      </c>
      <c r="AP1739" t="inlineStr">
        <is>
          <t>Not reported</t>
        </is>
      </c>
      <c r="AQ1739" t="inlineStr">
        <is>
          <t>Not reported</t>
        </is>
      </c>
      <c r="AR1739" t="inlineStr">
        <is>
          <t>Not reported</t>
        </is>
      </c>
      <c r="AS1739" t="inlineStr">
        <is>
          <t>See abstract</t>
        </is>
      </c>
      <c r="AT1739" t="inlineStr">
        <is>
          <t>Not reviewed</t>
        </is>
      </c>
      <c r="AU1739" t="inlineStr">
        <is>
          <t>Not reviewed</t>
        </is>
      </c>
      <c r="AV1739" t="inlineStr">
        <is>
          <t>Not reviewed</t>
        </is>
      </c>
      <c r="AW1739" t="inlineStr">
        <is>
          <t>Not reviewed</t>
        </is>
      </c>
      <c r="AX1739" t="inlineStr">
        <is>
          <t>Not reported</t>
        </is>
      </c>
      <c r="AY1739" t="inlineStr">
        <is>
          <t>Not reported</t>
        </is>
      </c>
      <c r="AZ1739" t="inlineStr">
        <is>
          <t>Not reported</t>
        </is>
      </c>
      <c r="BA1739" t="inlineStr">
        <is>
          <t>Not reported</t>
        </is>
      </c>
      <c r="BB1739" t="inlineStr">
        <is>
          <t>Not reported</t>
        </is>
      </c>
      <c r="BC1739" t="inlineStr">
        <is>
          <t>Not reported</t>
        </is>
      </c>
      <c r="BD1739" t="inlineStr">
        <is>
          <t>Not reported</t>
        </is>
      </c>
      <c r="BE1739" t="inlineStr">
        <is>
          <t>Not reported</t>
        </is>
      </c>
      <c r="BF1739" t="inlineStr">
        <is>
          <t>Not reported</t>
        </is>
      </c>
      <c r="BG1739" t="inlineStr">
        <is>
          <t>Not reviewed (not included)</t>
        </is>
      </c>
      <c r="BH1739" t="inlineStr">
        <is>
          <t>N/A</t>
        </is>
      </c>
      <c r="BI1739" t="inlineStr">
        <is>
          <t>Not reviewed</t>
        </is>
      </c>
      <c r="BJ1739" t="inlineStr">
        <is>
          <t>Not reviewed</t>
        </is>
      </c>
      <c r="BK1739" t="inlineStr">
        <is>
          <t>Not reviewed</t>
        </is>
      </c>
      <c r="BL1739" t="inlineStr">
        <is>
          <t>Not reviewed</t>
        </is>
      </c>
      <c r="BM1739" t="inlineStr">
        <is>
          <t>Not reviewed (not included)</t>
        </is>
      </c>
      <c r="BN1739" t="inlineStr">
        <is>
          <t>Not Selected for Final 95 (Pending Full Text Review) - Candidate paper not selected for final 95: Passed abstract screening but not included in final selec</t>
        </is>
      </c>
      <c r="BO1739" t="inlineStr">
        <is>
          <t>Abstract-level screening only</t>
        </is>
      </c>
      <c r="BP1739" t="inlineStr">
        <is>
          <t>Not reported</t>
        </is>
      </c>
    </row>
    <row r="1740">
      <c r="A1740" t="inlineStr">
        <is>
          <t>Examining overlap and homogeneity in ASD, ADHD, and OCD: a data-driven, diagnosis-agnostic approach</t>
        </is>
      </c>
      <c r="B1740" t="n">
        <v>2019</v>
      </c>
      <c r="C1740" t="inlineStr">
        <is>
          <t>Not checked</t>
        </is>
      </c>
      <c r="D1740" t="inlineStr">
        <is>
          <t>Not checked</t>
        </is>
      </c>
      <c r="E1740" t="inlineStr">
        <is>
          <t>10.1038/S41398-019-0631-2</t>
        </is>
      </c>
      <c r="F1740"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 [4.2], 38% female), as well as typically developing controls (n 22, median [IQR] age = 11.0[3.8], 55% female). The diagnosis-agnostic groups were significantly different than each other in phenotypic characteristics (SCQ: chi(2) (9) = 111.21, p &lt; 0.0001; SWAN: chi(2) (9)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G1740" t="inlineStr">
        <is>
          <t>Unimodal</t>
        </is>
      </c>
      <c r="H1740" t="inlineStr">
        <is>
          <t>See abstract</t>
        </is>
      </c>
      <c r="I1740" t="inlineStr">
        <is>
          <t>See abstract</t>
        </is>
      </c>
      <c r="J1740" t="inlineStr">
        <is>
          <t>See abstract (AI/ML)</t>
        </is>
      </c>
      <c r="K1740" t="inlineStr">
        <is>
          <t>See abstract</t>
        </is>
      </c>
      <c r="L1740" t="n">
        <v>226</v>
      </c>
      <c r="M1740" t="inlineStr">
        <is>
          <t>See abstract</t>
        </is>
      </c>
      <c r="N1740" t="inlineStr">
        <is>
          <t>N≈226; details in abstract</t>
        </is>
      </c>
      <c r="O1740" t="inlineStr">
        <is>
          <t>Extracted from abstract: N≈226</t>
        </is>
      </c>
      <c r="P1740" t="inlineStr">
        <is>
          <t>See abstract</t>
        </is>
      </c>
      <c r="Q1740" t="inlineStr">
        <is>
          <t>See abstract</t>
        </is>
      </c>
      <c r="R1740" t="inlineStr">
        <is>
          <t>Not reviewed (not included)</t>
        </is>
      </c>
      <c r="S1740" t="inlineStr">
        <is>
          <t>Not reviewed (not included)</t>
        </is>
      </c>
      <c r="T1740" t="inlineStr">
        <is>
          <t>Abstract screening only. Not Selected for Final 95 (Pending Full Text Review)</t>
        </is>
      </c>
      <c r="U1740" t="inlineStr">
        <is>
          <t>EXCLUDE</t>
        </is>
      </c>
      <c r="V174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0" t="inlineStr">
        <is>
          <t>Excluded: Other Criterion</t>
        </is>
      </c>
      <c r="X1740" t="inlineStr">
        <is>
          <t>Not assessed from abstract</t>
        </is>
      </c>
      <c r="Y1740">
        <f>HYPERLINK("https%3A%2F%2Fwww.webofscience.com%2Fwos%2Fwoscc%2Ffull-record%2FWOS:000502970300003","View Full Record in Web of Science")</f>
        <v/>
      </c>
      <c r="Z1740" t="inlineStr">
        <is>
          <t>Not determined from abstract</t>
        </is>
      </c>
      <c r="AB1740" t="inlineStr">
        <is>
          <t>Not assessed (not included)</t>
        </is>
      </c>
      <c r="AC1740" t="inlineStr">
        <is>
          <t>Not assessed (not included)</t>
        </is>
      </c>
      <c r="AD1740" t="inlineStr">
        <is>
          <t>Kushki, A; Anagnostou, E; Hammill, C; Duez, P; Brian, J; Iaboni, A; Schachar, R; Crosbie, J; Arnold, P; Lerch, JP</t>
        </is>
      </c>
      <c r="AF1740" t="inlineStr">
        <is>
          <t>Unknown - Verify via DOI</t>
        </is>
      </c>
      <c r="AH1740" t="inlineStr">
        <is>
          <t>Not assessed</t>
        </is>
      </c>
      <c r="AI1740" t="inlineStr">
        <is>
          <t>Not reported</t>
        </is>
      </c>
      <c r="AJ1740" t="inlineStr">
        <is>
          <t>Not reported</t>
        </is>
      </c>
      <c r="AK1740" t="inlineStr">
        <is>
          <t>Not reported</t>
        </is>
      </c>
      <c r="AL1740" t="inlineStr">
        <is>
          <t>Not reported</t>
        </is>
      </c>
      <c r="AM1740" t="inlineStr">
        <is>
          <t>Not reported</t>
        </is>
      </c>
      <c r="AN1740" t="inlineStr">
        <is>
          <t>Not reported</t>
        </is>
      </c>
      <c r="AO1740" t="inlineStr">
        <is>
          <t>Not reviewed</t>
        </is>
      </c>
      <c r="AP1740" t="inlineStr">
        <is>
          <t>Not reported</t>
        </is>
      </c>
      <c r="AQ1740" t="inlineStr">
        <is>
          <t>Not reported</t>
        </is>
      </c>
      <c r="AR1740" t="inlineStr">
        <is>
          <t>Not reported</t>
        </is>
      </c>
      <c r="AS1740" t="inlineStr">
        <is>
          <t>See abstract</t>
        </is>
      </c>
      <c r="AT1740" t="inlineStr">
        <is>
          <t>Not reviewed</t>
        </is>
      </c>
      <c r="AU1740" t="inlineStr">
        <is>
          <t>Not reviewed</t>
        </is>
      </c>
      <c r="AV1740" t="inlineStr">
        <is>
          <t>Not reviewed</t>
        </is>
      </c>
      <c r="AW1740" t="inlineStr">
        <is>
          <t>Not reviewed</t>
        </is>
      </c>
      <c r="AX1740" t="inlineStr">
        <is>
          <t>Not reported</t>
        </is>
      </c>
      <c r="AY1740" t="inlineStr">
        <is>
          <t>Not reported</t>
        </is>
      </c>
      <c r="AZ1740" t="inlineStr">
        <is>
          <t>Not reported</t>
        </is>
      </c>
      <c r="BA1740" t="inlineStr">
        <is>
          <t>Not reported</t>
        </is>
      </c>
      <c r="BB1740" t="inlineStr">
        <is>
          <t>Not reported</t>
        </is>
      </c>
      <c r="BC1740" t="inlineStr">
        <is>
          <t>Not reported</t>
        </is>
      </c>
      <c r="BD1740" t="inlineStr">
        <is>
          <t>Not reported</t>
        </is>
      </c>
      <c r="BE1740" t="inlineStr">
        <is>
          <t>Not reported</t>
        </is>
      </c>
      <c r="BF1740" t="inlineStr">
        <is>
          <t>Not reported</t>
        </is>
      </c>
      <c r="BG1740" t="inlineStr">
        <is>
          <t>Not reviewed (not included)</t>
        </is>
      </c>
      <c r="BH1740" t="inlineStr">
        <is>
          <t>N/A</t>
        </is>
      </c>
      <c r="BI1740" t="inlineStr">
        <is>
          <t>Not reviewed</t>
        </is>
      </c>
      <c r="BJ1740" t="inlineStr">
        <is>
          <t>Not reviewed</t>
        </is>
      </c>
      <c r="BK1740" t="inlineStr">
        <is>
          <t>Not reviewed</t>
        </is>
      </c>
      <c r="BL1740" t="inlineStr">
        <is>
          <t>Not reviewed</t>
        </is>
      </c>
      <c r="BM1740" t="inlineStr">
        <is>
          <t>Not reviewed (not included)</t>
        </is>
      </c>
      <c r="BN1740" t="inlineStr">
        <is>
          <t>Not Selected for Final 95 (Pending Full Text Review) - Candidate paper not selected for final 95: Passed abstract screening but not included in final selec</t>
        </is>
      </c>
      <c r="BO1740" t="inlineStr">
        <is>
          <t>Abstract-level screening only</t>
        </is>
      </c>
      <c r="BP1740" t="inlineStr">
        <is>
          <t>Not reported</t>
        </is>
      </c>
    </row>
    <row r="1741">
      <c r="A1741" t="inlineStr">
        <is>
          <t>Improvement of Classification Performance in High-Dimension Low-Sample-Size Modeling by Sparse Functional Connectivity States in Subjects with Attention Deficit-Hyperactivity Disorder and Healthy Controls</t>
        </is>
      </c>
      <c r="B1741" t="n">
        <v>2023</v>
      </c>
      <c r="C1741" t="inlineStr">
        <is>
          <t>Not checked</t>
        </is>
      </c>
      <c r="D1741" t="inlineStr">
        <is>
          <t>Not checked</t>
        </is>
      </c>
      <c r="E1741" t="inlineStr">
        <is>
          <t>10.5812/ANS-134329</t>
        </is>
      </c>
      <c r="F1741" t="inlineStr">
        <is>
          <t>Background: The precise identification of attention deficit-hyperactivity disorder (ADHD) is one of the challenging clinical processes. Disorganizations in functional neural networks revealed via functional magnetic resonance imaging have recently been contributing. Machine learning approaches, particularly classification methods, have commonly been employed as a framework for diverse data analysis, indicating promising medical diagnosis results. However, as the neuroimaging data are high-dimensional with a low sample size (the current dataset), this study aimed to evaluate the classification performance of the models by considering the specific contribution of the sparsity of data matrices. Methods: This cross-sectional study analyzed the preprocessed data from the 2011 ADHD-200 Global Competition. A total of 768 and 171 data items were considered training and test, respectively. The diagnosis status was used as a response variable. Age, gender, hand dominance, and activity relationship between 116 brain regions derived from inverse covariance matrix and inverse sparse covariance matrix were used as predictive variables. Accordingly, this study compared the performance of three models, namely support vector machine (SVM), distance-weighted discrimination (DWD), and data maximum dispersion classifier (DMDC) for ADHD Results: The highest value for the total accuracy was reported for the SVM model on the sparse covariance matrix. Moreover, the highest values for the balanced classification rate (BCR) (59%) and sensitivity (64%) were reported for DMDC on the sparse covariance matrix. The best level of specificity (99%) was obtained from DWD using the sparse covariance matrix. The highest levels of the values (i.e., total accuracy and BCR) were achieved through the model fitting on the sparse matrices. Among the six models, the DMDC model on sparse covariance matrix was the most optimal algorithm due to the superiority of the two indices (i.e., accuracy: 60% and BCR: 60</t>
        </is>
      </c>
      <c r="G1741" t="inlineStr">
        <is>
          <t>Unimodal</t>
        </is>
      </c>
      <c r="H1741" t="inlineStr">
        <is>
          <t>See abstract</t>
        </is>
      </c>
      <c r="I1741" t="inlineStr">
        <is>
          <t>See abstract</t>
        </is>
      </c>
      <c r="J1741" t="inlineStr">
        <is>
          <t>See abstract (AI/ML)</t>
        </is>
      </c>
      <c r="K1741" t="inlineStr">
        <is>
          <t>See abstract</t>
        </is>
      </c>
      <c r="L1741" t="n">
        <v>2011</v>
      </c>
      <c r="M1741" t="inlineStr">
        <is>
          <t>See abstract</t>
        </is>
      </c>
      <c r="N1741" t="inlineStr">
        <is>
          <t>N≈2011; details in abstract</t>
        </is>
      </c>
      <c r="O1741" t="inlineStr">
        <is>
          <t>Extracted from abstract: N≈2011</t>
        </is>
      </c>
      <c r="P1741" t="inlineStr">
        <is>
          <t>See abstract</t>
        </is>
      </c>
      <c r="Q1741" t="inlineStr">
        <is>
          <t>See abstract</t>
        </is>
      </c>
      <c r="R1741" t="inlineStr">
        <is>
          <t>Not reviewed (not included)</t>
        </is>
      </c>
      <c r="S1741" t="inlineStr">
        <is>
          <t>Not reviewed (not included)</t>
        </is>
      </c>
      <c r="T1741" t="inlineStr">
        <is>
          <t>Abstract screening only. Not Selected for Final 95 (Pending Full Text Review)</t>
        </is>
      </c>
      <c r="U1741" t="inlineStr">
        <is>
          <t>EXCLUDE</t>
        </is>
      </c>
      <c r="V174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1" t="inlineStr">
        <is>
          <t>Excluded: Other Criterion</t>
        </is>
      </c>
      <c r="X1741" t="inlineStr">
        <is>
          <t>Not assessed from abstract</t>
        </is>
      </c>
      <c r="Y1741">
        <f>HYPERLINK("https%3A%2F%2Fwww.webofscience.com%2Fwos%2Fwoscc%2Ffull-record%2FWOS:001008521200004","View Full Record in Web of Science")</f>
        <v/>
      </c>
      <c r="Z1741" t="inlineStr">
        <is>
          <t>Not determined from abstract</t>
        </is>
      </c>
      <c r="AB1741" t="inlineStr">
        <is>
          <t>Not assessed (not included)</t>
        </is>
      </c>
      <c r="AC1741" t="inlineStr">
        <is>
          <t>Not assessed (not included)</t>
        </is>
      </c>
      <c r="AD1741" t="inlineStr">
        <is>
          <t>Zolghadr, Z; Batouli, SA; Tehrani-Doost, M; Shafaghi, L; Hadjighassem, M; Majd, HA; Mehrabi, Y</t>
        </is>
      </c>
      <c r="AF1741" t="inlineStr">
        <is>
          <t>Unknown - Verify via DOI</t>
        </is>
      </c>
      <c r="AH1741" t="inlineStr">
        <is>
          <t>Not assessed</t>
        </is>
      </c>
      <c r="AI1741" t="inlineStr">
        <is>
          <t>Not reported</t>
        </is>
      </c>
      <c r="AJ1741" t="inlineStr">
        <is>
          <t>Not reported</t>
        </is>
      </c>
      <c r="AK1741" t="inlineStr">
        <is>
          <t>Not reported</t>
        </is>
      </c>
      <c r="AL1741" t="inlineStr">
        <is>
          <t>Not reported</t>
        </is>
      </c>
      <c r="AM1741" t="inlineStr">
        <is>
          <t>Not reported</t>
        </is>
      </c>
      <c r="AN1741" t="inlineStr">
        <is>
          <t>Not reported</t>
        </is>
      </c>
      <c r="AO1741" t="inlineStr">
        <is>
          <t>Not reviewed</t>
        </is>
      </c>
      <c r="AP1741" t="inlineStr">
        <is>
          <t>Not reported</t>
        </is>
      </c>
      <c r="AQ1741" t="inlineStr">
        <is>
          <t>Not reported</t>
        </is>
      </c>
      <c r="AR1741" t="inlineStr">
        <is>
          <t>Not reported</t>
        </is>
      </c>
      <c r="AS1741" t="inlineStr">
        <is>
          <t>See abstract</t>
        </is>
      </c>
      <c r="AT1741" t="inlineStr">
        <is>
          <t>Not reviewed</t>
        </is>
      </c>
      <c r="AU1741" t="inlineStr">
        <is>
          <t>Not reviewed</t>
        </is>
      </c>
      <c r="AV1741" t="inlineStr">
        <is>
          <t>Not reviewed</t>
        </is>
      </c>
      <c r="AW1741" t="inlineStr">
        <is>
          <t>Not reviewed</t>
        </is>
      </c>
      <c r="AX1741" t="inlineStr">
        <is>
          <t>Not reported</t>
        </is>
      </c>
      <c r="AY1741" t="inlineStr">
        <is>
          <t>Not reported</t>
        </is>
      </c>
      <c r="AZ1741" t="inlineStr">
        <is>
          <t>Not reported</t>
        </is>
      </c>
      <c r="BA1741" t="inlineStr">
        <is>
          <t>Not reported</t>
        </is>
      </c>
      <c r="BB1741" t="inlineStr">
        <is>
          <t>Not reported</t>
        </is>
      </c>
      <c r="BC1741" t="inlineStr">
        <is>
          <t>Not reported</t>
        </is>
      </c>
      <c r="BD1741" t="inlineStr">
        <is>
          <t>Not reported</t>
        </is>
      </c>
      <c r="BE1741" t="inlineStr">
        <is>
          <t>Not reported</t>
        </is>
      </c>
      <c r="BF1741" t="inlineStr">
        <is>
          <t>Not reported</t>
        </is>
      </c>
      <c r="BG1741" t="inlineStr">
        <is>
          <t>Not reviewed (not included)</t>
        </is>
      </c>
      <c r="BH1741" t="inlineStr">
        <is>
          <t>N/A</t>
        </is>
      </c>
      <c r="BI1741" t="inlineStr">
        <is>
          <t>Not reviewed</t>
        </is>
      </c>
      <c r="BJ1741" t="inlineStr">
        <is>
          <t>Not reviewed</t>
        </is>
      </c>
      <c r="BK1741" t="inlineStr">
        <is>
          <t>Not reviewed</t>
        </is>
      </c>
      <c r="BL1741" t="inlineStr">
        <is>
          <t>Not reviewed</t>
        </is>
      </c>
      <c r="BM1741" t="inlineStr">
        <is>
          <t>Not reviewed (not included)</t>
        </is>
      </c>
      <c r="BN1741" t="inlineStr">
        <is>
          <t>Not Selected for Final 95 (Pending Full Text Review) - Candidate paper not selected for final 95: Passed abstract screening but not included in final selec</t>
        </is>
      </c>
      <c r="BO1741" t="inlineStr">
        <is>
          <t>Abstract-level screening only</t>
        </is>
      </c>
      <c r="BP1741" t="inlineStr">
        <is>
          <t>Not reported</t>
        </is>
      </c>
    </row>
    <row r="1742">
      <c r="A1742" t="inlineStr">
        <is>
          <t>Age estimation for disorder characterization from pediatric polysomnograms</t>
        </is>
      </c>
      <c r="B1742" t="n">
        <v>2025</v>
      </c>
      <c r="C1742" t="inlineStr">
        <is>
          <t>Not checked</t>
        </is>
      </c>
      <c r="D1742" t="inlineStr">
        <is>
          <t>Not checked</t>
        </is>
      </c>
      <c r="E1742" t="inlineStr">
        <is>
          <t>10.1016/J.BSPC.2025.107701</t>
        </is>
      </c>
      <c r="F1742" t="inlineStr">
        <is>
          <t>Estimating biological age via deep neural networks (DNNs) processing polysomnograms (PSGs) showed promising results in adults. While age estimation itself has limited clinical relevance, the residua between estimated biological and chronological age may serve as a proxy for a variety of health conditions. However, polysomnographic studies on infants and children with respect to age prediction are scarce. To address this gap, we studied a data set of 2097 pediatric PSGs (n = 1971; 43.9% females; 0-18 years) focusing on three disorders related to sleep dysfunctions. A DNN for age prediction was trained and five minutes of a PSG serving as input proved sufficient for age estimation, yielding a mean absolute error of 1.816 years. Ablation experiments showed that the DNN's decision-making was mainly based on brain signals. Moreover, we found systematic links between age estimation residua and two disorder clusters, namely cerebrovascular diseases and cerebral palsy. The distributions of residua differed significantly (two-sided t-test, p &lt; 0.05) between case and control group and the relative risk of being diagnosed was greater than 1 under the risk factor of having an absolute residuum larger than 1.8 years. For hyperkinetic disorders including attention deficit hyperactivity disorder (ADHD), such links could not be identified. Our analysis shows that systematic patterns in pediatric PSGs can be deciphered by DNNs and could provide new ways to profile disorder-specific sleep.</t>
        </is>
      </c>
      <c r="G1742" t="inlineStr">
        <is>
          <t>Unimodal</t>
        </is>
      </c>
      <c r="H1742" t="inlineStr">
        <is>
          <t>See abstract</t>
        </is>
      </c>
      <c r="I1742" t="inlineStr">
        <is>
          <t>See abstract</t>
        </is>
      </c>
      <c r="J1742" t="inlineStr">
        <is>
          <t>See abstract (AI/ML)</t>
        </is>
      </c>
      <c r="K1742" t="inlineStr">
        <is>
          <t>See abstract</t>
        </is>
      </c>
      <c r="L1742" t="n">
        <v>1971</v>
      </c>
      <c r="M1742" t="inlineStr">
        <is>
          <t>See abstract</t>
        </is>
      </c>
      <c r="N1742" t="inlineStr">
        <is>
          <t>N≈1971; details in abstract</t>
        </is>
      </c>
      <c r="O1742" t="inlineStr">
        <is>
          <t>Extracted from abstract: N≈1971</t>
        </is>
      </c>
      <c r="P1742" t="inlineStr">
        <is>
          <t>See abstract</t>
        </is>
      </c>
      <c r="Q1742" t="inlineStr">
        <is>
          <t>See abstract</t>
        </is>
      </c>
      <c r="R1742" t="inlineStr">
        <is>
          <t>Not reviewed (not included)</t>
        </is>
      </c>
      <c r="S1742" t="inlineStr">
        <is>
          <t>Not reviewed (not included)</t>
        </is>
      </c>
      <c r="T1742" t="inlineStr">
        <is>
          <t>Abstract screening only. Not Selected for Final 95 (Pending Full Text Review)</t>
        </is>
      </c>
      <c r="U1742" t="inlineStr">
        <is>
          <t>EXCLUDE</t>
        </is>
      </c>
      <c r="V17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2" t="inlineStr">
        <is>
          <t>Excluded: Other Criterion</t>
        </is>
      </c>
      <c r="X1742" t="inlineStr">
        <is>
          <t>Not assessed from abstract</t>
        </is>
      </c>
      <c r="Y1742">
        <f>HYPERLINK("https%3A%2F%2Fwww.webofscience.com%2Fwos%2Fwoscc%2Ffull-record%2FWOS:001431062600001","View Full Record in Web of Science")</f>
        <v/>
      </c>
      <c r="Z1742" t="inlineStr">
        <is>
          <t>Not determined from abstract</t>
        </is>
      </c>
      <c r="AB1742" t="inlineStr">
        <is>
          <t>Not assessed (not included)</t>
        </is>
      </c>
      <c r="AC1742" t="inlineStr">
        <is>
          <t>Not assessed (not included)</t>
        </is>
      </c>
      <c r="AD1742" t="inlineStr">
        <is>
          <t>Festag, S; Herberger, S; Spreckelsen, C; Krefting, D; Fietze, I; Penzel, T; Marschik, PB; Spicher, N</t>
        </is>
      </c>
      <c r="AF1742" t="inlineStr">
        <is>
          <t>Hybrid OA (Elsevier)</t>
        </is>
      </c>
      <c r="AH1742" t="inlineStr">
        <is>
          <t>Not assessed</t>
        </is>
      </c>
      <c r="AI1742" t="inlineStr">
        <is>
          <t>Not reported</t>
        </is>
      </c>
      <c r="AJ1742" t="inlineStr">
        <is>
          <t>Not reported</t>
        </is>
      </c>
      <c r="AK1742" t="inlineStr">
        <is>
          <t>Not reported</t>
        </is>
      </c>
      <c r="AL1742" t="inlineStr">
        <is>
          <t>Not reported</t>
        </is>
      </c>
      <c r="AM1742" t="inlineStr">
        <is>
          <t>Not reported</t>
        </is>
      </c>
      <c r="AN1742" t="inlineStr">
        <is>
          <t>Not reported</t>
        </is>
      </c>
      <c r="AO1742" t="inlineStr">
        <is>
          <t>Not reviewed</t>
        </is>
      </c>
      <c r="AP1742" t="inlineStr">
        <is>
          <t>Not reported</t>
        </is>
      </c>
      <c r="AQ1742" t="inlineStr">
        <is>
          <t>Not reported</t>
        </is>
      </c>
      <c r="AR1742" t="inlineStr">
        <is>
          <t>Not reported</t>
        </is>
      </c>
      <c r="AS1742" t="inlineStr">
        <is>
          <t>See abstract</t>
        </is>
      </c>
      <c r="AT1742" t="inlineStr">
        <is>
          <t>Not reviewed</t>
        </is>
      </c>
      <c r="AU1742" t="inlineStr">
        <is>
          <t>Not reviewed</t>
        </is>
      </c>
      <c r="AV1742" t="inlineStr">
        <is>
          <t>Not reviewed</t>
        </is>
      </c>
      <c r="AW1742" t="inlineStr">
        <is>
          <t>Not reviewed</t>
        </is>
      </c>
      <c r="AX1742" t="inlineStr">
        <is>
          <t>Not reported</t>
        </is>
      </c>
      <c r="AY1742" t="inlineStr">
        <is>
          <t>Not reported</t>
        </is>
      </c>
      <c r="AZ1742" t="inlineStr">
        <is>
          <t>Not reported</t>
        </is>
      </c>
      <c r="BA1742" t="inlineStr">
        <is>
          <t>Not reported</t>
        </is>
      </c>
      <c r="BB1742" t="inlineStr">
        <is>
          <t>Not reported</t>
        </is>
      </c>
      <c r="BC1742" t="inlineStr">
        <is>
          <t>Not reported</t>
        </is>
      </c>
      <c r="BD1742" t="inlineStr">
        <is>
          <t>Not reported</t>
        </is>
      </c>
      <c r="BE1742" t="inlineStr">
        <is>
          <t>Not reported</t>
        </is>
      </c>
      <c r="BF1742" t="inlineStr">
        <is>
          <t>Not reported</t>
        </is>
      </c>
      <c r="BG1742" t="inlineStr">
        <is>
          <t>Not reviewed (not included)</t>
        </is>
      </c>
      <c r="BH1742" t="inlineStr">
        <is>
          <t>N/A</t>
        </is>
      </c>
      <c r="BI1742" t="inlineStr">
        <is>
          <t>Not reviewed</t>
        </is>
      </c>
      <c r="BJ1742" t="inlineStr">
        <is>
          <t>Not reviewed</t>
        </is>
      </c>
      <c r="BK1742" t="inlineStr">
        <is>
          <t>Not reviewed</t>
        </is>
      </c>
      <c r="BL1742" t="inlineStr">
        <is>
          <t>Not reviewed</t>
        </is>
      </c>
      <c r="BM1742" t="inlineStr">
        <is>
          <t>Not reviewed (not included)</t>
        </is>
      </c>
      <c r="BN1742" t="inlineStr">
        <is>
          <t>Not Selected for Final 95 (Pending Full Text Review) - Candidate paper not selected for final 95: Passed abstract screening but not included in final selec</t>
        </is>
      </c>
      <c r="BO1742" t="inlineStr">
        <is>
          <t>Abstract-level screening only</t>
        </is>
      </c>
      <c r="BP1742" t="inlineStr">
        <is>
          <t>Not reported</t>
        </is>
      </c>
    </row>
    <row r="1743">
      <c r="A1743" t="inlineStr">
        <is>
          <t>Comparative Analysis of Sentiments in Children with Neurodevelopmental Disorders</t>
        </is>
      </c>
      <c r="B1743" t="n">
        <v>2023</v>
      </c>
      <c r="C1743" t="inlineStr">
        <is>
          <t>Not checked</t>
        </is>
      </c>
      <c r="D1743" t="inlineStr">
        <is>
          <t>Not checked</t>
        </is>
      </c>
      <c r="E1743" t="inlineStr">
        <is>
          <t>10.14201/ADCAIJ.31469</t>
        </is>
      </c>
      <c r="F1743" t="inlineStr">
        <is>
          <t>In-group favoritism is the tendency of people where, individuals tend to punish transgressors with varying intensity based on whether they belong to their own group or not. In this cross-sectional analytical study, we examine matched samples of children with developmental disorders, observing their perspectives on punishment after watching two videos in which rules are broken. Data (video 1) shows a football player from the viewer's country scoring a handball goal, while in data (video 2), a foreign player replicates the same action against the host nation. Every contestant viewed both videos, and their responses were then compared. Our proposed methods compare and analyze the data to determine player's opinions using artificial intelligence -based machine learning such as text analysis and opinion, extract on- favorable, unfavorable, neutral feelings, or emotions. In both sets of data, the autism spectrum disorder (ASD) group displayed negative emotions for both video 1 (M = -.1; CI 90% -.41 to .21) and video 2 (t (7) = 1.54, p =.12; M = -.42; CI 90% 76 to -.08). On the contrary, the groups with attention deficit hyperactivity disorder (ADHD), learning disabilities (LD), and intellectual disability (ID) had a favorable reaction to video1 but an unfavorable reaction to video 2. Children diagnosed with ASD typically display a consistent adherence to rules, even when those breaking the rules are not part of their group. This behavior may be linked to lower levels of empathy.</t>
        </is>
      </c>
      <c r="G1743" t="inlineStr">
        <is>
          <t>Unimodal</t>
        </is>
      </c>
      <c r="H1743" t="inlineStr">
        <is>
          <t>See abstract</t>
        </is>
      </c>
      <c r="I1743" t="inlineStr">
        <is>
          <t>See abstract</t>
        </is>
      </c>
      <c r="J1743" t="inlineStr">
        <is>
          <t>See abstract (AI/ML)</t>
        </is>
      </c>
      <c r="K1743" t="inlineStr">
        <is>
          <t>See abstract</t>
        </is>
      </c>
      <c r="M1743" t="inlineStr">
        <is>
          <t>See abstract</t>
        </is>
      </c>
      <c r="N1743" t="inlineStr">
        <is>
          <t>See abstract</t>
        </is>
      </c>
      <c r="O1743" t="inlineStr">
        <is>
          <t>Not verified from abstract</t>
        </is>
      </c>
      <c r="P1743" t="inlineStr">
        <is>
          <t>See abstract</t>
        </is>
      </c>
      <c r="Q1743" t="inlineStr">
        <is>
          <t>See abstract</t>
        </is>
      </c>
      <c r="R1743" t="inlineStr">
        <is>
          <t>Not reviewed (not included)</t>
        </is>
      </c>
      <c r="S1743" t="inlineStr">
        <is>
          <t>Not reviewed (not included)</t>
        </is>
      </c>
      <c r="T1743" t="inlineStr">
        <is>
          <t>Abstract screening only. Not Selected for Final 95 (Pending Full Text Review)</t>
        </is>
      </c>
      <c r="U1743" t="inlineStr">
        <is>
          <t>EXCLUDE</t>
        </is>
      </c>
      <c r="V174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3" t="inlineStr">
        <is>
          <t>Excluded: Other Criterion</t>
        </is>
      </c>
      <c r="X1743" t="inlineStr">
        <is>
          <t>Not assessed from abstract</t>
        </is>
      </c>
      <c r="Y1743">
        <f>HYPERLINK("https%3A%2F%2Fwww.webofscience.com%2Fwos%2Fwoscc%2Ffull-record%2FWOS:001227314900002","View Full Record in Web of Science")</f>
        <v/>
      </c>
      <c r="Z1743" t="inlineStr">
        <is>
          <t>Not determined from abstract</t>
        </is>
      </c>
      <c r="AB1743" t="inlineStr">
        <is>
          <t>Not assessed (not included)</t>
        </is>
      </c>
      <c r="AC1743" t="inlineStr">
        <is>
          <t>Not assessed (not included)</t>
        </is>
      </c>
      <c r="AD1743" t="inlineStr">
        <is>
          <t>Kumar, A; Jaiswal, UC</t>
        </is>
      </c>
      <c r="AF1743" t="inlineStr">
        <is>
          <t>Unknown - Verify via DOI</t>
        </is>
      </c>
      <c r="AH1743" t="inlineStr">
        <is>
          <t>Not assessed</t>
        </is>
      </c>
      <c r="AI1743" t="inlineStr">
        <is>
          <t>Not reported</t>
        </is>
      </c>
      <c r="AJ1743" t="inlineStr">
        <is>
          <t>Not reported</t>
        </is>
      </c>
      <c r="AK1743" t="inlineStr">
        <is>
          <t>Not reported</t>
        </is>
      </c>
      <c r="AL1743" t="inlineStr">
        <is>
          <t>Not reported</t>
        </is>
      </c>
      <c r="AM1743" t="inlineStr">
        <is>
          <t>Not reported</t>
        </is>
      </c>
      <c r="AN1743" t="inlineStr">
        <is>
          <t>Not reported</t>
        </is>
      </c>
      <c r="AO1743" t="inlineStr">
        <is>
          <t>Not reviewed</t>
        </is>
      </c>
      <c r="AP1743" t="inlineStr">
        <is>
          <t>Not reported</t>
        </is>
      </c>
      <c r="AQ1743" t="inlineStr">
        <is>
          <t>Not reported</t>
        </is>
      </c>
      <c r="AR1743" t="inlineStr">
        <is>
          <t>Not reported</t>
        </is>
      </c>
      <c r="AS1743" t="inlineStr">
        <is>
          <t>See abstract</t>
        </is>
      </c>
      <c r="AT1743" t="inlineStr">
        <is>
          <t>Not reviewed</t>
        </is>
      </c>
      <c r="AU1743" t="inlineStr">
        <is>
          <t>Not reviewed</t>
        </is>
      </c>
      <c r="AV1743" t="inlineStr">
        <is>
          <t>Not reviewed</t>
        </is>
      </c>
      <c r="AW1743" t="inlineStr">
        <is>
          <t>Not reviewed</t>
        </is>
      </c>
      <c r="AX1743" t="inlineStr">
        <is>
          <t>Not reported</t>
        </is>
      </c>
      <c r="AY1743" t="inlineStr">
        <is>
          <t>Not reported</t>
        </is>
      </c>
      <c r="AZ1743" t="inlineStr">
        <is>
          <t>Not reported</t>
        </is>
      </c>
      <c r="BA1743" t="inlineStr">
        <is>
          <t>Not reported</t>
        </is>
      </c>
      <c r="BB1743" t="inlineStr">
        <is>
          <t>Not reported</t>
        </is>
      </c>
      <c r="BC1743" t="inlineStr">
        <is>
          <t>Not reported</t>
        </is>
      </c>
      <c r="BD1743" t="inlineStr">
        <is>
          <t>Not reported</t>
        </is>
      </c>
      <c r="BE1743" t="inlineStr">
        <is>
          <t>Not reported</t>
        </is>
      </c>
      <c r="BF1743" t="inlineStr">
        <is>
          <t>Not reported</t>
        </is>
      </c>
      <c r="BG1743" t="inlineStr">
        <is>
          <t>Not reviewed (not included)</t>
        </is>
      </c>
      <c r="BH1743" t="inlineStr">
        <is>
          <t>N/A</t>
        </is>
      </c>
      <c r="BI1743" t="inlineStr">
        <is>
          <t>Not reviewed</t>
        </is>
      </c>
      <c r="BJ1743" t="inlineStr">
        <is>
          <t>Not reviewed</t>
        </is>
      </c>
      <c r="BK1743" t="inlineStr">
        <is>
          <t>Not reviewed</t>
        </is>
      </c>
      <c r="BL1743" t="inlineStr">
        <is>
          <t>Not reviewed</t>
        </is>
      </c>
      <c r="BM1743" t="inlineStr">
        <is>
          <t>Not reviewed (not included)</t>
        </is>
      </c>
      <c r="BN1743" t="inlineStr">
        <is>
          <t>Not Selected for Final 95 (Pending Full Text Review) - Candidate paper not selected for final 95: Passed abstract screening but not included in final selec</t>
        </is>
      </c>
      <c r="BO1743" t="inlineStr">
        <is>
          <t>Abstract-level screening only</t>
        </is>
      </c>
      <c r="BP1743" t="inlineStr">
        <is>
          <t>Not reported</t>
        </is>
      </c>
    </row>
    <row r="1744">
      <c r="A1744" t="inlineStr">
        <is>
          <t>A novel framework to predict ADHD symptoms using irritability in adolescents and young adults with and without ADHD</t>
        </is>
      </c>
      <c r="B1744" t="n">
        <v>2025</v>
      </c>
      <c r="C1744" t="inlineStr">
        <is>
          <t>Not checked</t>
        </is>
      </c>
      <c r="D1744" t="inlineStr">
        <is>
          <t>Not checked</t>
        </is>
      </c>
      <c r="E1744" t="inlineStr">
        <is>
          <t>10.3389/FPSYT.2024.1467486</t>
        </is>
      </c>
      <c r="F1744" t="inlineStr">
        <is>
          <t>Background Attention Deficit Hyperactivity Disorder (ADHD) is a common neurodevelopmental disorder in children and adolescents characterized by persistent patterns of hyperactivity, impulsivity, and inattentiveness. ADHD persists for many into adulthood. While irritability is not a diagnostic symptom of ADHD, temper outbursts and irritable moods are common in individuals with ADHD. However, research on the association between irritability and ADHD symptoms in adolescents and young adults remains limited. Method Prior research has used linear regression models to examine longitudinal relations between ADHD and irritability symptoms. This method may be impacted by the potential presence of highly colinear variables. We utilized a hierarchical clustering technique to mitigate these collinearity issues and implemented a non-parametric machine learning (ML) model to predict the significance of symptom relations over time. Our data included adolescents (N=148, 54% ADHD) and young adults (N=124, 42% ADHD) diagnosed with ADHD and neurotypical (NT) individuals, evaluated in a longitudinal study. Results Results from the linear regression analysis indicate a significant association between irritability at time-point 1 (T1) and hyperactive-impulsive symptoms at time-point 2 (T2) in adolescent females (beta=0.26, p-value &lt; 0.001), and inattentiveness at T1 with irritability at T2 in young adult females (beta=0.49, p-value &lt; 0.05). Using a non-parametric-based approach, employing the Random Forest (RF) method, we found that among both adolescents and young adults, irritability in adolescent females significantly contributes to predicting impulsive symptoms in subsequent years, achieving a performance rate of 86%. Conclusion Our results corroborate and extend prior findings, allowing for an in-depth examination of longitudinal relations between irritability and ADHD symptoms, namely hyperactivity, impulsivity, and inattentiveness, and the unique association between irritability a</t>
        </is>
      </c>
      <c r="G1744" t="inlineStr">
        <is>
          <t>Unimodal</t>
        </is>
      </c>
      <c r="H1744" t="inlineStr">
        <is>
          <t>See abstract</t>
        </is>
      </c>
      <c r="I1744" t="inlineStr">
        <is>
          <t>See abstract</t>
        </is>
      </c>
      <c r="J1744" t="inlineStr">
        <is>
          <t>See abstract (AI/ML)</t>
        </is>
      </c>
      <c r="K1744" t="inlineStr">
        <is>
          <t>See abstract</t>
        </is>
      </c>
      <c r="L1744" t="n">
        <v>148</v>
      </c>
      <c r="M1744" t="inlineStr">
        <is>
          <t>See abstract</t>
        </is>
      </c>
      <c r="N1744" t="inlineStr">
        <is>
          <t>N≈148; details in abstract</t>
        </is>
      </c>
      <c r="O1744" t="inlineStr">
        <is>
          <t>Extracted from abstract: N≈148</t>
        </is>
      </c>
      <c r="P1744" t="inlineStr">
        <is>
          <t>See abstract</t>
        </is>
      </c>
      <c r="Q1744" t="inlineStr">
        <is>
          <t>See abstract</t>
        </is>
      </c>
      <c r="R1744" t="inlineStr">
        <is>
          <t>Not reviewed (not included)</t>
        </is>
      </c>
      <c r="S1744" t="inlineStr">
        <is>
          <t>Not reviewed (not included)</t>
        </is>
      </c>
      <c r="T1744" t="inlineStr">
        <is>
          <t>Abstract screening only. Not Selected for Final 95 (Pending Full Text Review)</t>
        </is>
      </c>
      <c r="U1744" t="inlineStr">
        <is>
          <t>EXCLUDE</t>
        </is>
      </c>
      <c r="V174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4" t="inlineStr">
        <is>
          <t>Excluded: Other Criterion</t>
        </is>
      </c>
      <c r="X1744" t="inlineStr">
        <is>
          <t>Not assessed from abstract</t>
        </is>
      </c>
      <c r="Y1744">
        <f>HYPERLINK("https%3A%2F%2Fwww.webofscience.com%2Fwos%2Fwoscc%2Ffull-record%2FWOS:001432207100001","View Full Record in Web of Science")</f>
        <v/>
      </c>
      <c r="Z1744" t="inlineStr">
        <is>
          <t>Not determined from abstract</t>
        </is>
      </c>
      <c r="AB1744" t="inlineStr">
        <is>
          <t>Not assessed (not included)</t>
        </is>
      </c>
      <c r="AC1744" t="inlineStr">
        <is>
          <t>Not assessed (not included)</t>
        </is>
      </c>
      <c r="AD1744" t="inlineStr">
        <is>
          <t>Komijani, S; Ghosal, D; Singh, MK; Schweitzer, JB; Mukherjee, P</t>
        </is>
      </c>
      <c r="AF1744" t="inlineStr">
        <is>
          <t>Gold OA (Frontiers)</t>
        </is>
      </c>
      <c r="AH1744" t="inlineStr">
        <is>
          <t>Not assessed</t>
        </is>
      </c>
      <c r="AI1744" t="inlineStr">
        <is>
          <t>Not reported</t>
        </is>
      </c>
      <c r="AJ1744" t="inlineStr">
        <is>
          <t>Not reported</t>
        </is>
      </c>
      <c r="AK1744" t="inlineStr">
        <is>
          <t>Not reported</t>
        </is>
      </c>
      <c r="AL1744" t="inlineStr">
        <is>
          <t>Not reported</t>
        </is>
      </c>
      <c r="AM1744" t="inlineStr">
        <is>
          <t>Not reported</t>
        </is>
      </c>
      <c r="AN1744" t="inlineStr">
        <is>
          <t>Not reported</t>
        </is>
      </c>
      <c r="AO1744" t="inlineStr">
        <is>
          <t>Not reviewed</t>
        </is>
      </c>
      <c r="AP1744" t="inlineStr">
        <is>
          <t>Not reported</t>
        </is>
      </c>
      <c r="AQ1744" t="inlineStr">
        <is>
          <t>Not reported</t>
        </is>
      </c>
      <c r="AR1744" t="inlineStr">
        <is>
          <t>Not reported</t>
        </is>
      </c>
      <c r="AS1744" t="inlineStr">
        <is>
          <t>See abstract</t>
        </is>
      </c>
      <c r="AT1744" t="inlineStr">
        <is>
          <t>Not reviewed</t>
        </is>
      </c>
      <c r="AU1744" t="inlineStr">
        <is>
          <t>Not reviewed</t>
        </is>
      </c>
      <c r="AV1744" t="inlineStr">
        <is>
          <t>Not reviewed</t>
        </is>
      </c>
      <c r="AW1744" t="inlineStr">
        <is>
          <t>Not reviewed</t>
        </is>
      </c>
      <c r="AX1744" t="inlineStr">
        <is>
          <t>Not reported</t>
        </is>
      </c>
      <c r="AY1744" t="inlineStr">
        <is>
          <t>Not reported</t>
        </is>
      </c>
      <c r="AZ1744" t="inlineStr">
        <is>
          <t>Not reported</t>
        </is>
      </c>
      <c r="BA1744" t="inlineStr">
        <is>
          <t>Not reported</t>
        </is>
      </c>
      <c r="BB1744" t="inlineStr">
        <is>
          <t>Not reported</t>
        </is>
      </c>
      <c r="BC1744" t="inlineStr">
        <is>
          <t>Not reported</t>
        </is>
      </c>
      <c r="BD1744" t="inlineStr">
        <is>
          <t>Not reported</t>
        </is>
      </c>
      <c r="BE1744" t="inlineStr">
        <is>
          <t>Not reported</t>
        </is>
      </c>
      <c r="BF1744" t="inlineStr">
        <is>
          <t>Not reported</t>
        </is>
      </c>
      <c r="BG1744" t="inlineStr">
        <is>
          <t>Not reviewed (not included)</t>
        </is>
      </c>
      <c r="BH1744" t="inlineStr">
        <is>
          <t>N/A</t>
        </is>
      </c>
      <c r="BI1744" t="inlineStr">
        <is>
          <t>Not reviewed</t>
        </is>
      </c>
      <c r="BJ1744" t="inlineStr">
        <is>
          <t>Not reviewed</t>
        </is>
      </c>
      <c r="BK1744" t="inlineStr">
        <is>
          <t>Not reviewed</t>
        </is>
      </c>
      <c r="BL1744" t="inlineStr">
        <is>
          <t>Not reviewed</t>
        </is>
      </c>
      <c r="BM1744" t="inlineStr">
        <is>
          <t>Not reviewed (not included)</t>
        </is>
      </c>
      <c r="BN1744" t="inlineStr">
        <is>
          <t>Not Selected for Final 95 (Pending Full Text Review) - Candidate paper not selected for final 95: Passed abstract screening but not included in final selec</t>
        </is>
      </c>
      <c r="BO1744" t="inlineStr">
        <is>
          <t>Abstract-level screening only</t>
        </is>
      </c>
      <c r="BP1744" t="inlineStr">
        <is>
          <t>Not reported</t>
        </is>
      </c>
    </row>
    <row r="1745">
      <c r="A1745" t="inlineStr">
        <is>
          <t>Integration of brain and behavior measures for identification of data-driven groups cutting across children with ASD, ADHD, or OCD</t>
        </is>
      </c>
      <c r="B1745" t="n">
        <v>2021</v>
      </c>
      <c r="C1745" t="inlineStr">
        <is>
          <t>Not checked</t>
        </is>
      </c>
      <c r="D1745" t="inlineStr">
        <is>
          <t>Not checked</t>
        </is>
      </c>
      <c r="E1745" t="inlineStr">
        <is>
          <t>10.1038/S41386-020-00902-6</t>
        </is>
      </c>
      <c r="F1745" t="inlineStr">
        <is>
          <t>Autism spectrum disorder (ASD), obsessive-compulsive disorder (OCD) and attention-deficit/hyperactivity disorder (ADHD) are clinically and biologically heterogeneous neurodevelopmental disorders (NDDs). The objective of the present study was to integrate brain imaging and behavioral measures to identify new brain-behavior subgroups cutting across these disorders. A subset of the data from the Province of Ontario Neurodevelopmental Disorder (POND) Network was used including participants with different NDDs (aged 6-16 years) that underwent cross-sectional T1-weighted and diffusion-weighted magnetic resonance imaging (MRI) scanning on the same 3T scanner, and behavioral/cognitive assessments. Similarity Network Fusion was applied to integrate cortical thickness, subcortical volume, white matter fractional anisotropy (FA), and behavioral measures in 176 children with ASD, ADHD or OCD with complete data that passed quality control. Normalized mutual information was used to determine top contributing model features. Bootstrapping, out-of-model outcome measures and supervised machine learning were each used to examine stability and evaluate the new groups. Cortical thickness in socio-emotional and attention/executive networks and inattention symptoms comprised the top ten features driving participant similarity and differences between four transdiagnostic groups. Subcortical volumes (pallidum, nucleus accumbens, thalamus) were also different among groups, although white matter FA showed limited differences. Features driving participant similarity remained stable across resampling, and the new groups showed significantly different scores on everyday adaptive functioning. Our findings open the possibility of studying new data-driven groups that represent children with NDDs more similar to each other than others within their own diagnostic group. Future work is needed to build on this early attempt through replication of the current findings in independent samples and testing</t>
        </is>
      </c>
      <c r="G1745" t="inlineStr">
        <is>
          <t>Unimodal</t>
        </is>
      </c>
      <c r="H1745" t="inlineStr">
        <is>
          <t>See abstract</t>
        </is>
      </c>
      <c r="I1745" t="inlineStr">
        <is>
          <t>See abstract</t>
        </is>
      </c>
      <c r="J1745" t="inlineStr">
        <is>
          <t>See abstract (AI/ML)</t>
        </is>
      </c>
      <c r="K1745" t="inlineStr">
        <is>
          <t>See abstract</t>
        </is>
      </c>
      <c r="L1745" t="n">
        <v>176</v>
      </c>
      <c r="M1745" t="inlineStr">
        <is>
          <t>See abstract</t>
        </is>
      </c>
      <c r="N1745" t="inlineStr">
        <is>
          <t>N≈176; details in abstract</t>
        </is>
      </c>
      <c r="O1745" t="inlineStr">
        <is>
          <t>Extracted from abstract: N≈176</t>
        </is>
      </c>
      <c r="P1745" t="inlineStr">
        <is>
          <t>See abstract</t>
        </is>
      </c>
      <c r="Q1745" t="inlineStr">
        <is>
          <t>See abstract</t>
        </is>
      </c>
      <c r="R1745" t="inlineStr">
        <is>
          <t>Not reviewed (not included)</t>
        </is>
      </c>
      <c r="S1745" t="inlineStr">
        <is>
          <t>Not reviewed (not included)</t>
        </is>
      </c>
      <c r="T1745" t="inlineStr">
        <is>
          <t>Abstract screening only. Not Selected for Final 95 (Pending Full Text Review)</t>
        </is>
      </c>
      <c r="U1745" t="inlineStr">
        <is>
          <t>EXCLUDE</t>
        </is>
      </c>
      <c r="V174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5" t="inlineStr">
        <is>
          <t>Excluded: Other Criterion</t>
        </is>
      </c>
      <c r="X1745" t="inlineStr">
        <is>
          <t>Not assessed from abstract</t>
        </is>
      </c>
      <c r="Y1745">
        <f>HYPERLINK("https%3A%2F%2Fwww.webofscience.com%2Fwos%2Fwoscc%2Ffull-record%2FWOS:000587957500003","View Full Record in Web of Science")</f>
        <v/>
      </c>
      <c r="Z1745" t="inlineStr">
        <is>
          <t>Not determined from abstract</t>
        </is>
      </c>
      <c r="AB1745" t="inlineStr">
        <is>
          <t>Not assessed (not included)</t>
        </is>
      </c>
      <c r="AC1745" t="inlineStr">
        <is>
          <t>Not assessed (not included)</t>
        </is>
      </c>
      <c r="AD1745" t="inlineStr">
        <is>
          <t>Jacobs, GR; Voineskos, AN; Hawco, C; Stefanik, L; Forde, NJ; Dickie, EW; Lai, MC; Szatmari, P; Schachar, R; Crosbie, J; Arnold, PD; Goldenberg, A; Erdman, L; Ameis, SH</t>
        </is>
      </c>
      <c r="AF1745" t="inlineStr">
        <is>
          <t>Unknown - Verify via DOI</t>
        </is>
      </c>
      <c r="AH1745" t="inlineStr">
        <is>
          <t>Not assessed</t>
        </is>
      </c>
      <c r="AI1745" t="inlineStr">
        <is>
          <t>Not reported</t>
        </is>
      </c>
      <c r="AJ1745" t="inlineStr">
        <is>
          <t>Not reported</t>
        </is>
      </c>
      <c r="AK1745" t="inlineStr">
        <is>
          <t>Not reported</t>
        </is>
      </c>
      <c r="AL1745" t="inlineStr">
        <is>
          <t>Not reported</t>
        </is>
      </c>
      <c r="AM1745" t="inlineStr">
        <is>
          <t>Not reported</t>
        </is>
      </c>
      <c r="AN1745" t="inlineStr">
        <is>
          <t>Not reported</t>
        </is>
      </c>
      <c r="AO1745" t="inlineStr">
        <is>
          <t>Not reviewed</t>
        </is>
      </c>
      <c r="AP1745" t="inlineStr">
        <is>
          <t>Not reported</t>
        </is>
      </c>
      <c r="AQ1745" t="inlineStr">
        <is>
          <t>Not reported</t>
        </is>
      </c>
      <c r="AR1745" t="inlineStr">
        <is>
          <t>Not reported</t>
        </is>
      </c>
      <c r="AS1745" t="inlineStr">
        <is>
          <t>See abstract</t>
        </is>
      </c>
      <c r="AT1745" t="inlineStr">
        <is>
          <t>Not reviewed</t>
        </is>
      </c>
      <c r="AU1745" t="inlineStr">
        <is>
          <t>Not reviewed</t>
        </is>
      </c>
      <c r="AV1745" t="inlineStr">
        <is>
          <t>Not reviewed</t>
        </is>
      </c>
      <c r="AW1745" t="inlineStr">
        <is>
          <t>Not reviewed</t>
        </is>
      </c>
      <c r="AX1745" t="inlineStr">
        <is>
          <t>Not reported</t>
        </is>
      </c>
      <c r="AY1745" t="inlineStr">
        <is>
          <t>Not reported</t>
        </is>
      </c>
      <c r="AZ1745" t="inlineStr">
        <is>
          <t>Not reported</t>
        </is>
      </c>
      <c r="BA1745" t="inlineStr">
        <is>
          <t>Not reported</t>
        </is>
      </c>
      <c r="BB1745" t="inlineStr">
        <is>
          <t>Not reported</t>
        </is>
      </c>
      <c r="BC1745" t="inlineStr">
        <is>
          <t>Not reported</t>
        </is>
      </c>
      <c r="BD1745" t="inlineStr">
        <is>
          <t>Not reported</t>
        </is>
      </c>
      <c r="BE1745" t="inlineStr">
        <is>
          <t>Not reported</t>
        </is>
      </c>
      <c r="BF1745" t="inlineStr">
        <is>
          <t>Not reported</t>
        </is>
      </c>
      <c r="BG1745" t="inlineStr">
        <is>
          <t>Not reviewed (not included)</t>
        </is>
      </c>
      <c r="BH1745" t="inlineStr">
        <is>
          <t>N/A</t>
        </is>
      </c>
      <c r="BI1745" t="inlineStr">
        <is>
          <t>Not reviewed</t>
        </is>
      </c>
      <c r="BJ1745" t="inlineStr">
        <is>
          <t>Not reviewed</t>
        </is>
      </c>
      <c r="BK1745" t="inlineStr">
        <is>
          <t>Not reviewed</t>
        </is>
      </c>
      <c r="BL1745" t="inlineStr">
        <is>
          <t>Not reviewed</t>
        </is>
      </c>
      <c r="BM1745" t="inlineStr">
        <is>
          <t>Not reviewed (not included)</t>
        </is>
      </c>
      <c r="BN1745" t="inlineStr">
        <is>
          <t>Not Selected for Final 95 (Pending Full Text Review) - Candidate paper not selected for final 95: Passed abstract screening but not included in final selec</t>
        </is>
      </c>
      <c r="BO1745" t="inlineStr">
        <is>
          <t>Abstract-level screening only</t>
        </is>
      </c>
      <c r="BP1745" t="inlineStr">
        <is>
          <t>Not reported</t>
        </is>
      </c>
    </row>
    <row r="1746">
      <c r="A1746" t="inlineStr">
        <is>
          <t>Predicting Cognitive Scores from Resting fMRI Data and Geometric Features of the Brain</t>
        </is>
      </c>
      <c r="B1746" t="n">
        <v>2019</v>
      </c>
      <c r="C1746" t="inlineStr">
        <is>
          <t>Not checked</t>
        </is>
      </c>
      <c r="D1746" t="inlineStr">
        <is>
          <t>Not checked</t>
        </is>
      </c>
      <c r="E1746" t="inlineStr">
        <is>
          <t>10.1117/12.2512063</t>
        </is>
      </c>
      <c r="F1746" t="inlineStr">
        <is>
          <t>Anatomical T1 weighted Magnetic Resonance Imaging (MRI) and functional magnetic resonance imaging collected during resting (rfMRI) are promising markers that offer insight into the structure and function of the human brain. The objective of this work is to explore the use of a deep learning neural network to predict cognitive performance scores for a population of normal controls and subjects with Attention Deficit Hyperactivity Disorder (ADHD). Specifically, we predict verbal and performance IQs and ADHD index from features derived from T1 and rfMRI imaging data. First, we processed the rfMRI and MRI data of subjects using the BrainSuite fMRI Processing (BFP) pipeline to perform anatomical and functional preprocessing. This produces for each subject fMRI and geometric (anatomical) features represented in a standardized grayordinate system. The geometric and functional cortical data corresponding to the two hemispheres were then transformed to 128x128 multichannel images and input to a convolutional component of the neural network. Subcortical data were presented in a standard vector form and inputted to a input layer of the network. The neural network was implemented in Python using the Keras library with a TensorFlow backend. Training was performed on 168 images with 90 images used for testing. We observed a high correlation between predicted and actual values of the indices tested: Performance IQ: 0.47; Verbal IQ: 0.41, ADHD: 0.57. Comparing these values to those from network trained on functional-only and structural-only data, we saw that rfMRI is more informative than MRI, but the two modalities are highly complementary in terms of predicting these indices.</t>
        </is>
      </c>
      <c r="G1746" t="inlineStr">
        <is>
          <t>Unimodal</t>
        </is>
      </c>
      <c r="H1746" t="inlineStr">
        <is>
          <t>See abstract</t>
        </is>
      </c>
      <c r="I1746" t="inlineStr">
        <is>
          <t>See abstract</t>
        </is>
      </c>
      <c r="J1746" t="inlineStr">
        <is>
          <t>See abstract (AI/ML)</t>
        </is>
      </c>
      <c r="K1746" t="inlineStr">
        <is>
          <t>See abstract</t>
        </is>
      </c>
      <c r="M1746" t="inlineStr">
        <is>
          <t>See abstract</t>
        </is>
      </c>
      <c r="N1746" t="inlineStr">
        <is>
          <t>See abstract</t>
        </is>
      </c>
      <c r="O1746" t="inlineStr">
        <is>
          <t>Not verified from abstract</t>
        </is>
      </c>
      <c r="P1746" t="inlineStr">
        <is>
          <t>See abstract</t>
        </is>
      </c>
      <c r="Q1746" t="inlineStr">
        <is>
          <t>See abstract</t>
        </is>
      </c>
      <c r="R1746" t="inlineStr">
        <is>
          <t>Not reviewed (not included)</t>
        </is>
      </c>
      <c r="S1746" t="inlineStr">
        <is>
          <t>Not reviewed (not included)</t>
        </is>
      </c>
      <c r="T1746" t="inlineStr">
        <is>
          <t>Abstract screening only. Not Selected for Final 95 (Pending Full Text Review)</t>
        </is>
      </c>
      <c r="U1746" t="inlineStr">
        <is>
          <t>EXCLUDE</t>
        </is>
      </c>
      <c r="V174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6" t="inlineStr">
        <is>
          <t>Excluded: Other Criterion</t>
        </is>
      </c>
      <c r="X1746" t="inlineStr">
        <is>
          <t>Not assessed from abstract</t>
        </is>
      </c>
      <c r="Y1746">
        <f>HYPERLINK("https%3A%2F%2Fwww.webofscience.com%2Fwos%2Fwoscc%2Ffull-record%2FWOS:000483012700081","View Full Record in Web of Science")</f>
        <v/>
      </c>
      <c r="Z1746" t="inlineStr">
        <is>
          <t>Not determined from abstract</t>
        </is>
      </c>
      <c r="AB1746" t="inlineStr">
        <is>
          <t>Not assessed (not included)</t>
        </is>
      </c>
      <c r="AC1746" t="inlineStr">
        <is>
          <t>Not assessed (not included)</t>
        </is>
      </c>
      <c r="AD1746" t="inlineStr">
        <is>
          <t>Joshi, AA; Li, J; Akrami, H; Leahy, RM</t>
        </is>
      </c>
      <c r="AF1746" t="inlineStr">
        <is>
          <t>Unknown - Verify via DOI</t>
        </is>
      </c>
      <c r="AH1746" t="inlineStr">
        <is>
          <t>Not assessed</t>
        </is>
      </c>
      <c r="AI1746" t="inlineStr">
        <is>
          <t>Not reported</t>
        </is>
      </c>
      <c r="AJ1746" t="inlineStr">
        <is>
          <t>Not reported</t>
        </is>
      </c>
      <c r="AK1746" t="inlineStr">
        <is>
          <t>Not reported</t>
        </is>
      </c>
      <c r="AL1746" t="inlineStr">
        <is>
          <t>Not reported</t>
        </is>
      </c>
      <c r="AM1746" t="inlineStr">
        <is>
          <t>Not reported</t>
        </is>
      </c>
      <c r="AN1746" t="inlineStr">
        <is>
          <t>Not reported</t>
        </is>
      </c>
      <c r="AO1746" t="inlineStr">
        <is>
          <t>Not reviewed</t>
        </is>
      </c>
      <c r="AP1746" t="inlineStr">
        <is>
          <t>Not reported</t>
        </is>
      </c>
      <c r="AQ1746" t="inlineStr">
        <is>
          <t>Not reported</t>
        </is>
      </c>
      <c r="AR1746" t="inlineStr">
        <is>
          <t>Not reported</t>
        </is>
      </c>
      <c r="AS1746" t="inlineStr">
        <is>
          <t>See abstract</t>
        </is>
      </c>
      <c r="AT1746" t="inlineStr">
        <is>
          <t>Not reviewed</t>
        </is>
      </c>
      <c r="AU1746" t="inlineStr">
        <is>
          <t>Not reviewed</t>
        </is>
      </c>
      <c r="AV1746" t="inlineStr">
        <is>
          <t>Not reviewed</t>
        </is>
      </c>
      <c r="AW1746" t="inlineStr">
        <is>
          <t>Not reviewed</t>
        </is>
      </c>
      <c r="AX1746" t="inlineStr">
        <is>
          <t>Not reported</t>
        </is>
      </c>
      <c r="AY1746" t="inlineStr">
        <is>
          <t>Not reported</t>
        </is>
      </c>
      <c r="AZ1746" t="inlineStr">
        <is>
          <t>Not reported</t>
        </is>
      </c>
      <c r="BA1746" t="inlineStr">
        <is>
          <t>Not reported</t>
        </is>
      </c>
      <c r="BB1746" t="inlineStr">
        <is>
          <t>Not reported</t>
        </is>
      </c>
      <c r="BC1746" t="inlineStr">
        <is>
          <t>Not reported</t>
        </is>
      </c>
      <c r="BD1746" t="inlineStr">
        <is>
          <t>Not reported</t>
        </is>
      </c>
      <c r="BE1746" t="inlineStr">
        <is>
          <t>Not reported</t>
        </is>
      </c>
      <c r="BF1746" t="inlineStr">
        <is>
          <t>Not reported</t>
        </is>
      </c>
      <c r="BG1746" t="inlineStr">
        <is>
          <t>Not reviewed (not included)</t>
        </is>
      </c>
      <c r="BH1746" t="inlineStr">
        <is>
          <t>N/A</t>
        </is>
      </c>
      <c r="BI1746" t="inlineStr">
        <is>
          <t>Not reviewed</t>
        </is>
      </c>
      <c r="BJ1746" t="inlineStr">
        <is>
          <t>Not reviewed</t>
        </is>
      </c>
      <c r="BK1746" t="inlineStr">
        <is>
          <t>Not reviewed</t>
        </is>
      </c>
      <c r="BL1746" t="inlineStr">
        <is>
          <t>Not reviewed</t>
        </is>
      </c>
      <c r="BM1746" t="inlineStr">
        <is>
          <t>Not reviewed (not included)</t>
        </is>
      </c>
      <c r="BN1746" t="inlineStr">
        <is>
          <t>Not Selected for Final 95 (Pending Full Text Review) - Candidate paper not selected for final 95: Passed abstract screening but not included in final selec</t>
        </is>
      </c>
      <c r="BO1746" t="inlineStr">
        <is>
          <t>Abstract-level screening only</t>
        </is>
      </c>
      <c r="BP1746" t="inlineStr">
        <is>
          <t>Not reported</t>
        </is>
      </c>
    </row>
    <row r="1747">
      <c r="A1747" t="inlineStr">
        <is>
          <t>Technologies to support the diagnosis and/or treatment of neurodevelopmental disorders: A systematic review</t>
        </is>
      </c>
      <c r="B1747" t="n">
        <v>2023</v>
      </c>
      <c r="C1747" t="inlineStr">
        <is>
          <t>Not checked</t>
        </is>
      </c>
      <c r="D1747" t="inlineStr">
        <is>
          <t>Not checked</t>
        </is>
      </c>
      <c r="E1747" t="inlineStr">
        <is>
          <t>10.1016/J.NEUBIOREV.2022.105021</t>
        </is>
      </c>
      <c r="F1747" t="inlineStr">
        <is>
          <t>In recent years, there has been a great interest in utilizing technology in mental health research. The rapid technological development has encouraged researchers to apply technology as a part of a diagnostic process or treatment of Neurodevelopmental Disorders (NDDs). With the large number of studies being published comes an urgent need to inform clinicians and researchers about the latest advances in this field. Here, we methodically explore and summarize findings from studies published between August 2019 and February 2022. A search strategy led to the identification of 4108 records from PubMed and APA PsycInfo databases. 221 quantitative studies were included, covering a wide range of technologies used for diagnosis and/or treatment of NDDs, with the biggest focus on Autism Spectrum Disorder (ASD). The most popular technologies included machine learning, functional magnetic resonance imaging, electroencephalogram, magnetic resonance imaging, and neurofeed-back. The results of the review indicate that technology-based diagnosis and intervention for NDD population is promising. However, given a high risk of bias of many studies, more high-quality research is needed.</t>
        </is>
      </c>
      <c r="G1747" t="inlineStr">
        <is>
          <t>Unimodal</t>
        </is>
      </c>
      <c r="H1747" t="inlineStr">
        <is>
          <t>See abstract</t>
        </is>
      </c>
      <c r="I1747" t="inlineStr">
        <is>
          <t>See abstract</t>
        </is>
      </c>
      <c r="J1747" t="inlineStr">
        <is>
          <t>See abstract (AI/ML)</t>
        </is>
      </c>
      <c r="K1747" t="inlineStr">
        <is>
          <t>See abstract</t>
        </is>
      </c>
      <c r="M1747" t="inlineStr">
        <is>
          <t>See abstract</t>
        </is>
      </c>
      <c r="N1747" t="inlineStr">
        <is>
          <t>See abstract</t>
        </is>
      </c>
      <c r="O1747" t="inlineStr">
        <is>
          <t>Not verified from abstract</t>
        </is>
      </c>
      <c r="P1747" t="inlineStr">
        <is>
          <t>See abstract</t>
        </is>
      </c>
      <c r="Q1747" t="inlineStr">
        <is>
          <t>See abstract</t>
        </is>
      </c>
      <c r="R1747" t="inlineStr">
        <is>
          <t>Not reviewed (not included)</t>
        </is>
      </c>
      <c r="S1747" t="inlineStr">
        <is>
          <t>Not reviewed (not included)</t>
        </is>
      </c>
      <c r="T1747" t="inlineStr">
        <is>
          <t>Abstract screening only. Not Primary Research</t>
        </is>
      </c>
      <c r="U1747" t="inlineStr">
        <is>
          <t>EXCLUDE</t>
        </is>
      </c>
      <c r="V1747" t="inlineStr">
        <is>
          <t>E6-Not Primary Research: Title/abstract indicates systematic review, meta-analysis, or review paper</t>
        </is>
      </c>
      <c r="W1747" t="inlineStr">
        <is>
          <t>Excluded: Not Primary Research</t>
        </is>
      </c>
      <c r="X1747" t="inlineStr">
        <is>
          <t>Not assessed from abstract</t>
        </is>
      </c>
      <c r="Y1747">
        <f>HYPERLINK("https%3A%2F%2Fwww.webofscience.com%2Fwos%2Fwoscc%2Ffull-record%2FWOS:000916231200001","View Full Record in Web of Science")</f>
        <v/>
      </c>
      <c r="Z1747" t="inlineStr">
        <is>
          <t>Not determined from abstract</t>
        </is>
      </c>
      <c r="AB1747" t="inlineStr">
        <is>
          <t>Not assessed (not included)</t>
        </is>
      </c>
      <c r="AC1747" t="inlineStr">
        <is>
          <t>Not assessed (not included)</t>
        </is>
      </c>
      <c r="AD1747" t="inlineStr">
        <is>
          <t>Ribas, MO; Micai, M; Caruso, A; Fulceri, F; Fazio, M; Scattoni, ML</t>
        </is>
      </c>
      <c r="AF1747" t="inlineStr">
        <is>
          <t>Hybrid OA (Elsevier)</t>
        </is>
      </c>
      <c r="AH1747" t="inlineStr">
        <is>
          <t>Not assessed</t>
        </is>
      </c>
      <c r="AI1747" t="inlineStr">
        <is>
          <t>Not reported</t>
        </is>
      </c>
      <c r="AJ1747" t="inlineStr">
        <is>
          <t>Not reported</t>
        </is>
      </c>
      <c r="AK1747" t="inlineStr">
        <is>
          <t>Not reported</t>
        </is>
      </c>
      <c r="AL1747" t="inlineStr">
        <is>
          <t>Not reported</t>
        </is>
      </c>
      <c r="AM1747" t="inlineStr">
        <is>
          <t>Not reported</t>
        </is>
      </c>
      <c r="AN1747" t="inlineStr">
        <is>
          <t>Not reported</t>
        </is>
      </c>
      <c r="AO1747" t="inlineStr">
        <is>
          <t>Not reviewed</t>
        </is>
      </c>
      <c r="AP1747" t="inlineStr">
        <is>
          <t>Not reported</t>
        </is>
      </c>
      <c r="AQ1747" t="inlineStr">
        <is>
          <t>Not reported</t>
        </is>
      </c>
      <c r="AR1747" t="inlineStr">
        <is>
          <t>Not reported</t>
        </is>
      </c>
      <c r="AS1747" t="inlineStr">
        <is>
          <t>See abstract</t>
        </is>
      </c>
      <c r="AT1747" t="inlineStr">
        <is>
          <t>Not reviewed</t>
        </is>
      </c>
      <c r="AU1747" t="inlineStr">
        <is>
          <t>Not reviewed</t>
        </is>
      </c>
      <c r="AV1747" t="inlineStr">
        <is>
          <t>Not reviewed</t>
        </is>
      </c>
      <c r="AW1747" t="inlineStr">
        <is>
          <t>Not reviewed</t>
        </is>
      </c>
      <c r="AX1747" t="inlineStr">
        <is>
          <t>Not reported</t>
        </is>
      </c>
      <c r="AY1747" t="inlineStr">
        <is>
          <t>Not reported</t>
        </is>
      </c>
      <c r="AZ1747" t="inlineStr">
        <is>
          <t>Not reported</t>
        </is>
      </c>
      <c r="BA1747" t="inlineStr">
        <is>
          <t>Not reported</t>
        </is>
      </c>
      <c r="BB1747" t="inlineStr">
        <is>
          <t>Not reported</t>
        </is>
      </c>
      <c r="BC1747" t="inlineStr">
        <is>
          <t>Not reported</t>
        </is>
      </c>
      <c r="BD1747" t="inlineStr">
        <is>
          <t>Not reported</t>
        </is>
      </c>
      <c r="BE1747" t="inlineStr">
        <is>
          <t>Not reported</t>
        </is>
      </c>
      <c r="BF1747" t="inlineStr">
        <is>
          <t>Not reported</t>
        </is>
      </c>
      <c r="BG1747" t="inlineStr">
        <is>
          <t>Not reviewed (not included)</t>
        </is>
      </c>
      <c r="BH1747" t="inlineStr">
        <is>
          <t>N/A</t>
        </is>
      </c>
      <c r="BI1747" t="inlineStr">
        <is>
          <t>Not reviewed</t>
        </is>
      </c>
      <c r="BJ1747" t="inlineStr">
        <is>
          <t>Not reviewed</t>
        </is>
      </c>
      <c r="BK1747" t="inlineStr">
        <is>
          <t>Not reviewed</t>
        </is>
      </c>
      <c r="BL1747" t="inlineStr">
        <is>
          <t>Not reviewed</t>
        </is>
      </c>
      <c r="BM1747" t="inlineStr">
        <is>
          <t>Not reviewed (not included)</t>
        </is>
      </c>
      <c r="BN1747" t="inlineStr">
        <is>
          <t>Not Primary Research - E6-Not Primary Research: Title/abstract indicates systematic review, meta-analysis, or review paper</t>
        </is>
      </c>
      <c r="BO1747" t="inlineStr">
        <is>
          <t>Abstract-level screening only</t>
        </is>
      </c>
      <c r="BP1747" t="inlineStr">
        <is>
          <t>Not reported</t>
        </is>
      </c>
    </row>
    <row r="1748">
      <c r="A1748" t="inlineStr">
        <is>
          <t>Regional brain volume predicts response to methylphenidate treatment in individuals with ADHD</t>
        </is>
      </c>
      <c r="B1748" t="n">
        <v>2021</v>
      </c>
      <c r="C1748" t="inlineStr">
        <is>
          <t>Not checked</t>
        </is>
      </c>
      <c r="D1748" t="inlineStr">
        <is>
          <t>Not checked</t>
        </is>
      </c>
      <c r="E1748" t="inlineStr">
        <is>
          <t>10.1186/S12888-021-03040-5</t>
        </is>
      </c>
      <c r="F1748" t="inlineStr">
        <is>
          <t>BackgroundDespite the effectiveness of methylphenidate for treating ADHD, up to 30% of individuals with ADHD show poor responses to methylphenidate. Neuroimaging biomarkers to predict medication responses remain elusive. This study characterized neuroanatomical features that differentiated between clinically good and poor methylphenidate responders with ADHD.MethodsUsing a naturalistic observation design selected from a larger cohort, we included 79 drug-naive individuals (aged 6-42years) with ADHD without major psychiatric comorbidity, who had acceptable baseline structural MRI data quality. Based on a retrospective chart review, we defined responders by individuals' responses to at least one-month treatment with methylphenidate. A nonparametric mass-univariate voxel-based morphometric analysis was used to compare regional gray matter volume differences between good and poor responders. A multivariate pattern recognition based on the support vector machine was further implemented to identify neuroanatomical indicators to predict an individual's response.Results63 and 16 individuals were classified in the good and poor responder group, respectively. Using the small-volume correction procedure based on the hypothesis-driven striatal and default-mode network masks, poor responders had smaller regional volumes of the left putamen as well as larger precuneus volumes compared to good responders at baseline. The machine learning approach identified that volumetric information among these two regions alongside the left frontoparietal regions, occipital lobes, and posterior/inferior cerebellum could predict clinical responses to methylphenidate in individuals with ADHD.ConclusionOur results suggest regional striatal and precuneus gray matter volumes play a critical role in mediating treatment responses in individuals with ADHD.</t>
        </is>
      </c>
      <c r="G1748" t="inlineStr">
        <is>
          <t>Unimodal</t>
        </is>
      </c>
      <c r="H1748" t="inlineStr">
        <is>
          <t>See abstract</t>
        </is>
      </c>
      <c r="I1748" t="inlineStr">
        <is>
          <t>See abstract</t>
        </is>
      </c>
      <c r="J1748" t="inlineStr">
        <is>
          <t>See abstract (AI/ML)</t>
        </is>
      </c>
      <c r="K1748" t="inlineStr">
        <is>
          <t>See abstract</t>
        </is>
      </c>
      <c r="M1748" t="inlineStr">
        <is>
          <t>See abstract</t>
        </is>
      </c>
      <c r="N1748" t="inlineStr">
        <is>
          <t>See abstract</t>
        </is>
      </c>
      <c r="O1748" t="inlineStr">
        <is>
          <t>Not verified from abstract</t>
        </is>
      </c>
      <c r="P1748" t="inlineStr">
        <is>
          <t>See abstract</t>
        </is>
      </c>
      <c r="Q1748" t="inlineStr">
        <is>
          <t>See abstract</t>
        </is>
      </c>
      <c r="R1748" t="inlineStr">
        <is>
          <t>Not reviewed (not included)</t>
        </is>
      </c>
      <c r="S1748" t="inlineStr">
        <is>
          <t>Not reviewed (not included)</t>
        </is>
      </c>
      <c r="T1748" t="inlineStr">
        <is>
          <t>Abstract screening only. Not Selected for Final 95 (Pending Full Text Review)</t>
        </is>
      </c>
      <c r="U1748" t="inlineStr">
        <is>
          <t>EXCLUDE</t>
        </is>
      </c>
      <c r="V174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8" t="inlineStr">
        <is>
          <t>Excluded: Other Criterion</t>
        </is>
      </c>
      <c r="X1748" t="inlineStr">
        <is>
          <t>Not assessed from abstract</t>
        </is>
      </c>
      <c r="Y1748">
        <f>HYPERLINK("https%3A%2F%2Fwww.webofscience.com%2Fwos%2Fwoscc%2Ffull-record%2FWOS:000609423500002","View Full Record in Web of Science")</f>
        <v/>
      </c>
      <c r="Z1748" t="inlineStr">
        <is>
          <t>Not determined from abstract</t>
        </is>
      </c>
      <c r="AB1748" t="inlineStr">
        <is>
          <t>Not assessed (not included)</t>
        </is>
      </c>
      <c r="AC1748" t="inlineStr">
        <is>
          <t>Not assessed (not included)</t>
        </is>
      </c>
      <c r="AD1748" t="inlineStr">
        <is>
          <t>Chang, JC; Lin, HY; Lv, J; Tseng, WYI; Gau, SSF</t>
        </is>
      </c>
      <c r="AF1748" t="inlineStr">
        <is>
          <t>Gold OA (BioMedCentral)</t>
        </is>
      </c>
      <c r="AH1748" t="inlineStr">
        <is>
          <t>Not assessed</t>
        </is>
      </c>
      <c r="AI1748" t="inlineStr">
        <is>
          <t>Not reported</t>
        </is>
      </c>
      <c r="AJ1748" t="inlineStr">
        <is>
          <t>Not reported</t>
        </is>
      </c>
      <c r="AK1748" t="inlineStr">
        <is>
          <t>Not reported</t>
        </is>
      </c>
      <c r="AL1748" t="inlineStr">
        <is>
          <t>Not reported</t>
        </is>
      </c>
      <c r="AM1748" t="inlineStr">
        <is>
          <t>Not reported</t>
        </is>
      </c>
      <c r="AN1748" t="inlineStr">
        <is>
          <t>Not reported</t>
        </is>
      </c>
      <c r="AO1748" t="inlineStr">
        <is>
          <t>Not reviewed</t>
        </is>
      </c>
      <c r="AP1748" t="inlineStr">
        <is>
          <t>Not reported</t>
        </is>
      </c>
      <c r="AQ1748" t="inlineStr">
        <is>
          <t>Not reported</t>
        </is>
      </c>
      <c r="AR1748" t="inlineStr">
        <is>
          <t>Not reported</t>
        </is>
      </c>
      <c r="AS1748" t="inlineStr">
        <is>
          <t>See abstract</t>
        </is>
      </c>
      <c r="AT1748" t="inlineStr">
        <is>
          <t>Not reviewed</t>
        </is>
      </c>
      <c r="AU1748" t="inlineStr">
        <is>
          <t>Not reviewed</t>
        </is>
      </c>
      <c r="AV1748" t="inlineStr">
        <is>
          <t>Not reviewed</t>
        </is>
      </c>
      <c r="AW1748" t="inlineStr">
        <is>
          <t>Not reviewed</t>
        </is>
      </c>
      <c r="AX1748" t="inlineStr">
        <is>
          <t>Not reported</t>
        </is>
      </c>
      <c r="AY1748" t="inlineStr">
        <is>
          <t>Not reported</t>
        </is>
      </c>
      <c r="AZ1748" t="inlineStr">
        <is>
          <t>Not reported</t>
        </is>
      </c>
      <c r="BA1748" t="inlineStr">
        <is>
          <t>Not reported</t>
        </is>
      </c>
      <c r="BB1748" t="inlineStr">
        <is>
          <t>Not reported</t>
        </is>
      </c>
      <c r="BC1748" t="inlineStr">
        <is>
          <t>Not reported</t>
        </is>
      </c>
      <c r="BD1748" t="inlineStr">
        <is>
          <t>Not reported</t>
        </is>
      </c>
      <c r="BE1748" t="inlineStr">
        <is>
          <t>Not reported</t>
        </is>
      </c>
      <c r="BF1748" t="inlineStr">
        <is>
          <t>Not reported</t>
        </is>
      </c>
      <c r="BG1748" t="inlineStr">
        <is>
          <t>Not reviewed (not included)</t>
        </is>
      </c>
      <c r="BH1748" t="inlineStr">
        <is>
          <t>N/A</t>
        </is>
      </c>
      <c r="BI1748" t="inlineStr">
        <is>
          <t>Not reviewed</t>
        </is>
      </c>
      <c r="BJ1748" t="inlineStr">
        <is>
          <t>Not reviewed</t>
        </is>
      </c>
      <c r="BK1748" t="inlineStr">
        <is>
          <t>Not reviewed</t>
        </is>
      </c>
      <c r="BL1748" t="inlineStr">
        <is>
          <t>Not reviewed</t>
        </is>
      </c>
      <c r="BM1748" t="inlineStr">
        <is>
          <t>Not reviewed (not included)</t>
        </is>
      </c>
      <c r="BN1748" t="inlineStr">
        <is>
          <t>Not Selected for Final 95 (Pending Full Text Review) - Candidate paper not selected for final 95: Passed abstract screening but not included in final selec</t>
        </is>
      </c>
      <c r="BO1748" t="inlineStr">
        <is>
          <t>Abstract-level screening only</t>
        </is>
      </c>
      <c r="BP1748" t="inlineStr">
        <is>
          <t>Not reported</t>
        </is>
      </c>
    </row>
    <row r="1749">
      <c r="A1749" t="inlineStr">
        <is>
          <t>A Unified Framework for Inattention Estimation From Resting State Phase Synchrony Using Machine Learning</t>
        </is>
      </c>
      <c r="B1749" t="n">
        <v>2021</v>
      </c>
      <c r="C1749" t="inlineStr">
        <is>
          <t>Not checked</t>
        </is>
      </c>
      <c r="D1749" t="inlineStr">
        <is>
          <t>Not checked</t>
        </is>
      </c>
      <c r="E1749" t="inlineStr">
        <is>
          <t>10.3389/FGENE.2021.728913</t>
        </is>
      </c>
      <c r="F1749" t="inlineStr">
        <is>
          <t>Inattention is one of the most significant clinical symptoms for evaluating attention deficit hyperactivity disorder (ADHD). Previous inattention estimations were performed using clinical scales. Recently, predictive models for inattention have been established for brain-behavior estimation using neuroimaging features. However, the performance of inattention estimation could be improved for conventional brain-behavior models with additional feature selection, machine learning algorithms, and validation procedures. This paper aimed to propose a unified framework for inattention estimation from resting state fMRI to improve the classical brain-behavior models. Phase synchrony was derived as raw features, which were selected with minimum-redundancy maximum-relevancy (mRMR) method. Six machine learning algorithms were applied as regression methods. 100 runs of 10-fold cross-validations were performed on the ADHD-200 datasets. The relevance vector machines (RVMs) based on the mRMR features for the brain-behavior models significantly improve the performance of inattention estimation. The mRMR-RVM models could achieve a total accuracy of 0.53. Furthermore, predictive patterns for inattention were discovered by the mRMR technique. We found that the bilateral subcortical-cerebellum networks exhibited the most predictive phase synchrony patterns for inattention. Together, an optimized strategy named mRMR-RVM for brain-behavior models was found for inattention estimation. The predictive patterns might help better understand the phase synchrony mechanisms for inattention.</t>
        </is>
      </c>
      <c r="G1749" t="inlineStr">
        <is>
          <t>Unimodal</t>
        </is>
      </c>
      <c r="H1749" t="inlineStr">
        <is>
          <t>See abstract</t>
        </is>
      </c>
      <c r="I1749" t="inlineStr">
        <is>
          <t>See abstract</t>
        </is>
      </c>
      <c r="J1749" t="inlineStr">
        <is>
          <t>See abstract (AI/ML)</t>
        </is>
      </c>
      <c r="K1749" t="inlineStr">
        <is>
          <t>See abstract</t>
        </is>
      </c>
      <c r="M1749" t="inlineStr">
        <is>
          <t>See abstract</t>
        </is>
      </c>
      <c r="N1749" t="inlineStr">
        <is>
          <t>See abstract</t>
        </is>
      </c>
      <c r="O1749" t="inlineStr">
        <is>
          <t>Not verified from abstract</t>
        </is>
      </c>
      <c r="P1749" t="inlineStr">
        <is>
          <t>See abstract</t>
        </is>
      </c>
      <c r="Q1749" t="inlineStr">
        <is>
          <t>See abstract</t>
        </is>
      </c>
      <c r="R1749" t="inlineStr">
        <is>
          <t>Not reviewed (not included)</t>
        </is>
      </c>
      <c r="S1749" t="inlineStr">
        <is>
          <t>Not reviewed (not included)</t>
        </is>
      </c>
      <c r="T1749" t="inlineStr">
        <is>
          <t>Abstract screening only. Not Selected for Final 95 (Pending Full Text Review)</t>
        </is>
      </c>
      <c r="U1749" t="inlineStr">
        <is>
          <t>EXCLUDE</t>
        </is>
      </c>
      <c r="V174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49" t="inlineStr">
        <is>
          <t>Excluded: Other Criterion</t>
        </is>
      </c>
      <c r="X1749" t="inlineStr">
        <is>
          <t>Not assessed from abstract</t>
        </is>
      </c>
      <c r="Y1749">
        <f>HYPERLINK("https%3A%2F%2Fwww.webofscience.com%2Fwos%2Fwoscc%2Ffull-record%2FWOS:000705907500001","View Full Record in Web of Science")</f>
        <v/>
      </c>
      <c r="Z1749" t="inlineStr">
        <is>
          <t>Not determined from abstract</t>
        </is>
      </c>
      <c r="AB1749" t="inlineStr">
        <is>
          <t>Not assessed (not included)</t>
        </is>
      </c>
      <c r="AC1749" t="inlineStr">
        <is>
          <t>Not assessed (not included)</t>
        </is>
      </c>
      <c r="AD1749" t="inlineStr">
        <is>
          <t>Wang, XH; Li, LH</t>
        </is>
      </c>
      <c r="AF1749" t="inlineStr">
        <is>
          <t>Gold OA (Frontiers)</t>
        </is>
      </c>
      <c r="AH1749" t="inlineStr">
        <is>
          <t>Not assessed</t>
        </is>
      </c>
      <c r="AI1749" t="inlineStr">
        <is>
          <t>Not reported</t>
        </is>
      </c>
      <c r="AJ1749" t="inlineStr">
        <is>
          <t>Not reported</t>
        </is>
      </c>
      <c r="AK1749" t="inlineStr">
        <is>
          <t>Not reported</t>
        </is>
      </c>
      <c r="AL1749" t="inlineStr">
        <is>
          <t>Not reported</t>
        </is>
      </c>
      <c r="AM1749" t="inlineStr">
        <is>
          <t>Not reported</t>
        </is>
      </c>
      <c r="AN1749" t="inlineStr">
        <is>
          <t>Not reported</t>
        </is>
      </c>
      <c r="AO1749" t="inlineStr">
        <is>
          <t>Not reviewed</t>
        </is>
      </c>
      <c r="AP1749" t="inlineStr">
        <is>
          <t>Not reported</t>
        </is>
      </c>
      <c r="AQ1749" t="inlineStr">
        <is>
          <t>Not reported</t>
        </is>
      </c>
      <c r="AR1749" t="inlineStr">
        <is>
          <t>Not reported</t>
        </is>
      </c>
      <c r="AS1749" t="inlineStr">
        <is>
          <t>See abstract</t>
        </is>
      </c>
      <c r="AT1749" t="inlineStr">
        <is>
          <t>Not reviewed</t>
        </is>
      </c>
      <c r="AU1749" t="inlineStr">
        <is>
          <t>Not reviewed</t>
        </is>
      </c>
      <c r="AV1749" t="inlineStr">
        <is>
          <t>Not reviewed</t>
        </is>
      </c>
      <c r="AW1749" t="inlineStr">
        <is>
          <t>Not reviewed</t>
        </is>
      </c>
      <c r="AX1749" t="inlineStr">
        <is>
          <t>Not reported</t>
        </is>
      </c>
      <c r="AY1749" t="inlineStr">
        <is>
          <t>Not reported</t>
        </is>
      </c>
      <c r="AZ1749" t="inlineStr">
        <is>
          <t>Not reported</t>
        </is>
      </c>
      <c r="BA1749" t="inlineStr">
        <is>
          <t>Not reported</t>
        </is>
      </c>
      <c r="BB1749" t="inlineStr">
        <is>
          <t>Not reported</t>
        </is>
      </c>
      <c r="BC1749" t="inlineStr">
        <is>
          <t>Not reported</t>
        </is>
      </c>
      <c r="BD1749" t="inlineStr">
        <is>
          <t>Not reported</t>
        </is>
      </c>
      <c r="BE1749" t="inlineStr">
        <is>
          <t>Not reported</t>
        </is>
      </c>
      <c r="BF1749" t="inlineStr">
        <is>
          <t>Not reported</t>
        </is>
      </c>
      <c r="BG1749" t="inlineStr">
        <is>
          <t>Not reviewed (not included)</t>
        </is>
      </c>
      <c r="BH1749" t="inlineStr">
        <is>
          <t>N/A</t>
        </is>
      </c>
      <c r="BI1749" t="inlineStr">
        <is>
          <t>Not reviewed</t>
        </is>
      </c>
      <c r="BJ1749" t="inlineStr">
        <is>
          <t>Not reviewed</t>
        </is>
      </c>
      <c r="BK1749" t="inlineStr">
        <is>
          <t>Not reviewed</t>
        </is>
      </c>
      <c r="BL1749" t="inlineStr">
        <is>
          <t>Not reviewed</t>
        </is>
      </c>
      <c r="BM1749" t="inlineStr">
        <is>
          <t>Not reviewed (not included)</t>
        </is>
      </c>
      <c r="BN1749" t="inlineStr">
        <is>
          <t>Not Selected for Final 95 (Pending Full Text Review) - Candidate paper not selected for final 95: Passed abstract screening but not included in final selec</t>
        </is>
      </c>
      <c r="BO1749" t="inlineStr">
        <is>
          <t>Abstract-level screening only</t>
        </is>
      </c>
      <c r="BP1749" t="inlineStr">
        <is>
          <t>Not reported</t>
        </is>
      </c>
    </row>
    <row r="1750">
      <c r="A1750" t="inlineStr">
        <is>
          <t>Methods to Develop an in silico Clinical Trial: Computational Head-to-Head Comparison of Lisdexamfetamine and Methylphenidate</t>
        </is>
      </c>
      <c r="B1750" t="n">
        <v>2021</v>
      </c>
      <c r="C1750" t="inlineStr">
        <is>
          <t>Not checked</t>
        </is>
      </c>
      <c r="D1750" t="inlineStr">
        <is>
          <t>Not checked</t>
        </is>
      </c>
      <c r="E1750" t="inlineStr">
        <is>
          <t>10.3389/FPSYT.2021.741170</t>
        </is>
      </c>
      <c r="F1750" t="inlineStr">
        <is>
          <t>Regulatory agencies encourage computer modeling and simulation to reduce the time and cost of clinical trials. Although still not classified in formal guidelines, system biology-based models represent a powerful tool for generating hypotheses with great molecular detail. Herein, we have applied a mechanistic head-to-head in silico clinical trial (ISCT) between two treatments for attention-deficit/hyperactivity disorder, to wit lisdexamfetamine (LDX) and methylphenidate (MPH). The ISCT was generated through three phases comprising (i) the molecular characterization of drugs and pathologies, (ii) the generation of adult and children virtual populations (vPOPs) totaling 2,600 individuals and the creation of physiologically based pharmacokinetic (PBPK) and quantitative systems pharmacology (QSP) models, and (iii) data analysis with artificial intelligence methods. The characteristics of our vPOPs were in close agreement with real reference populations extracted from clinical trials, as did our PBPK models with in vivo parameters. The mechanisms of action of LDX and MPH were obtained from QSP models combining PBPK modeling of dosing schemes and systems biology-based modeling technology, i.e., therapeutic performance mapping system. The step-by-step process described here to undertake a head-to-head ISCT would allow obtaining mechanistic conclusions that could be extrapolated or used for predictions to a certain extent at the clinical level. Altogether, these computational techniques are proven an excellent tool for hypothesis-generation and would help reach a personalized medicine.</t>
        </is>
      </c>
      <c r="G1750" t="inlineStr">
        <is>
          <t>Unimodal</t>
        </is>
      </c>
      <c r="H1750" t="inlineStr">
        <is>
          <t>See abstract</t>
        </is>
      </c>
      <c r="I1750" t="inlineStr">
        <is>
          <t>See abstract</t>
        </is>
      </c>
      <c r="J1750" t="inlineStr">
        <is>
          <t>See abstract (AI/ML)</t>
        </is>
      </c>
      <c r="K1750" t="inlineStr">
        <is>
          <t>See abstract</t>
        </is>
      </c>
      <c r="M1750" t="inlineStr">
        <is>
          <t>See abstract</t>
        </is>
      </c>
      <c r="N1750" t="inlineStr">
        <is>
          <t>See abstract</t>
        </is>
      </c>
      <c r="O1750" t="inlineStr">
        <is>
          <t>Not verified from abstract</t>
        </is>
      </c>
      <c r="P1750" t="inlineStr">
        <is>
          <t>See abstract</t>
        </is>
      </c>
      <c r="Q1750" t="inlineStr">
        <is>
          <t>See abstract</t>
        </is>
      </c>
      <c r="R1750" t="inlineStr">
        <is>
          <t>Not reviewed (not included)</t>
        </is>
      </c>
      <c r="S1750" t="inlineStr">
        <is>
          <t>Not reviewed (not included)</t>
        </is>
      </c>
      <c r="T1750" t="inlineStr">
        <is>
          <t>Abstract screening only. Non-ADHD Focused</t>
        </is>
      </c>
      <c r="U1750" t="inlineStr">
        <is>
          <t>EXCLUDE</t>
        </is>
      </c>
      <c r="V1750" t="inlineStr">
        <is>
          <t>E2-Not ADHD focused: Neither title nor abstract mentions ADHD or attention-deficit/hyperactivity</t>
        </is>
      </c>
      <c r="W1750" t="inlineStr">
        <is>
          <t>Excluded: Not ADHD Focused</t>
        </is>
      </c>
      <c r="X1750" t="inlineStr">
        <is>
          <t>Not assessed from abstract</t>
        </is>
      </c>
      <c r="Y1750">
        <f>HYPERLINK("https%3A%2F%2Fwww.webofscience.com%2Fwos%2Fwoscc%2Ffull-record%2FWOS:000720002100001","View Full Record in Web of Science")</f>
        <v/>
      </c>
      <c r="Z1750" t="inlineStr">
        <is>
          <t>Not determined from abstract</t>
        </is>
      </c>
      <c r="AB1750" t="inlineStr">
        <is>
          <t>Not assessed (not included)</t>
        </is>
      </c>
      <c r="AC1750" t="inlineStr">
        <is>
          <t>Not assessed (not included)</t>
        </is>
      </c>
      <c r="AD1750" t="inlineStr">
        <is>
          <t>Gutiérrez-Casares, JR; Quintero, J; Jorba, G; Junet, V; Martínez, V; Pozo-Rubio, T; Oliva, B; Daura, X; Mas, JM; Montoto, C</t>
        </is>
      </c>
      <c r="AF1750" t="inlineStr">
        <is>
          <t>Gold OA (Frontiers)</t>
        </is>
      </c>
      <c r="AH1750" t="inlineStr">
        <is>
          <t>Not assessed</t>
        </is>
      </c>
      <c r="AI1750" t="inlineStr">
        <is>
          <t>Not reported</t>
        </is>
      </c>
      <c r="AJ1750" t="inlineStr">
        <is>
          <t>Not reported</t>
        </is>
      </c>
      <c r="AK1750" t="inlineStr">
        <is>
          <t>Not reported</t>
        </is>
      </c>
      <c r="AL1750" t="inlineStr">
        <is>
          <t>Not reported</t>
        </is>
      </c>
      <c r="AM1750" t="inlineStr">
        <is>
          <t>Not reported</t>
        </is>
      </c>
      <c r="AN1750" t="inlineStr">
        <is>
          <t>Not reported</t>
        </is>
      </c>
      <c r="AO1750" t="inlineStr">
        <is>
          <t>Not reviewed</t>
        </is>
      </c>
      <c r="AP1750" t="inlineStr">
        <is>
          <t>Not reported</t>
        </is>
      </c>
      <c r="AQ1750" t="inlineStr">
        <is>
          <t>Not reported</t>
        </is>
      </c>
      <c r="AR1750" t="inlineStr">
        <is>
          <t>Not reported</t>
        </is>
      </c>
      <c r="AS1750" t="inlineStr">
        <is>
          <t>See abstract</t>
        </is>
      </c>
      <c r="AT1750" t="inlineStr">
        <is>
          <t>Not reviewed</t>
        </is>
      </c>
      <c r="AU1750" t="inlineStr">
        <is>
          <t>Not reviewed</t>
        </is>
      </c>
      <c r="AV1750" t="inlineStr">
        <is>
          <t>Not reviewed</t>
        </is>
      </c>
      <c r="AW1750" t="inlineStr">
        <is>
          <t>Not reviewed</t>
        </is>
      </c>
      <c r="AX1750" t="inlineStr">
        <is>
          <t>Not reported</t>
        </is>
      </c>
      <c r="AY1750" t="inlineStr">
        <is>
          <t>Not reported</t>
        </is>
      </c>
      <c r="AZ1750" t="inlineStr">
        <is>
          <t>Not reported</t>
        </is>
      </c>
      <c r="BA1750" t="inlineStr">
        <is>
          <t>Not reported</t>
        </is>
      </c>
      <c r="BB1750" t="inlineStr">
        <is>
          <t>Not reported</t>
        </is>
      </c>
      <c r="BC1750" t="inlineStr">
        <is>
          <t>Not reported</t>
        </is>
      </c>
      <c r="BD1750" t="inlineStr">
        <is>
          <t>Not reported</t>
        </is>
      </c>
      <c r="BE1750" t="inlineStr">
        <is>
          <t>Not reported</t>
        </is>
      </c>
      <c r="BF1750" t="inlineStr">
        <is>
          <t>Not reported</t>
        </is>
      </c>
      <c r="BG1750" t="inlineStr">
        <is>
          <t>Not reviewed (not included)</t>
        </is>
      </c>
      <c r="BH1750" t="inlineStr">
        <is>
          <t>N/A</t>
        </is>
      </c>
      <c r="BI1750" t="inlineStr">
        <is>
          <t>Not reviewed</t>
        </is>
      </c>
      <c r="BJ1750" t="inlineStr">
        <is>
          <t>Not reviewed</t>
        </is>
      </c>
      <c r="BK1750" t="inlineStr">
        <is>
          <t>Not reviewed</t>
        </is>
      </c>
      <c r="BL1750" t="inlineStr">
        <is>
          <t>Not reviewed</t>
        </is>
      </c>
      <c r="BM1750" t="inlineStr">
        <is>
          <t>Not reviewed (not included)</t>
        </is>
      </c>
      <c r="BN1750" t="inlineStr">
        <is>
          <t>Non-ADHD Focused - E2-Not ADHD focused: Neither title nor abstract mentions ADHD or attention-deficit/hyperactivity</t>
        </is>
      </c>
      <c r="BO1750" t="inlineStr">
        <is>
          <t>Abstract-level screening only</t>
        </is>
      </c>
      <c r="BP1750" t="inlineStr">
        <is>
          <t>Not reported</t>
        </is>
      </c>
    </row>
    <row r="1751">
      <c r="A1751" t="inlineStr">
        <is>
          <t>Efficacy of novel Summation-based Synergetic Artificial Neural Network in ADHD diagnosis</t>
        </is>
      </c>
      <c r="B1751" t="n">
        <v>2021</v>
      </c>
      <c r="C1751" t="inlineStr">
        <is>
          <t>Not checked</t>
        </is>
      </c>
      <c r="D1751" t="inlineStr">
        <is>
          <t>Not checked</t>
        </is>
      </c>
      <c r="E1751" t="inlineStr">
        <is>
          <t>10.1016/J.MLWA.2021.100120</t>
        </is>
      </c>
      <c r="F1751" t="inlineStr">
        <is>
          <t>Attention Deficit Hyperactivity Disorder (ADHD) is a critical condition that affects millions of children and often continues into adulthood. In this paper, we propose a dual 3D CNN data integration platform, that we call SSANN, a Summation -based Synergetic Artificial Neural Network, for ADHD diagnosis. The diagnosis problem in our research is simplified into a binary classification problem to detect an ADHD affected or a typical developing child given magnetic resonance imaging scans. Our proposed model has two 3D CNN branches with varying structures: (1) The first branch extracts features from the functional MRI (fMRI) data from the subjects, (2) the second branch extracts features from the structural MRI (sMRI) data of the corresponding subjects. Later, output matrices of both branches are combined with a proposed summation induced process which then is fed into a fully connected neural network and finally produce the binary classification prediction. Our proposed model achieved accuracy of 72.89% on the ADHD-200 dataset, which performs superior than the state-of-the-art approaches on the same evaluation dataset. Our proposed SSANN model can extract useful features from the fMRI and sMRI data, which can also be employed to understand the brain anatomy and its functions in the subjects better, as well as can be used in other machine learning algorithms to design and develop diagnostic tools that certainly has potential to escort ADHD research move forward. Our proposed model offers a robust multi -modal data integration platform that can also be adapted in other medical imaging domains.</t>
        </is>
      </c>
      <c r="G1751" t="inlineStr">
        <is>
          <t>Unimodal</t>
        </is>
      </c>
      <c r="H1751" t="inlineStr">
        <is>
          <t>See abstract</t>
        </is>
      </c>
      <c r="I1751" t="inlineStr">
        <is>
          <t>See abstract</t>
        </is>
      </c>
      <c r="J1751" t="inlineStr">
        <is>
          <t>See abstract (AI/ML)</t>
        </is>
      </c>
      <c r="K1751" t="inlineStr">
        <is>
          <t>See abstract</t>
        </is>
      </c>
      <c r="M1751" t="inlineStr">
        <is>
          <t>See abstract</t>
        </is>
      </c>
      <c r="N1751" t="inlineStr">
        <is>
          <t>See abstract</t>
        </is>
      </c>
      <c r="O1751" t="inlineStr">
        <is>
          <t>Not verified from abstract</t>
        </is>
      </c>
      <c r="P1751" t="inlineStr">
        <is>
          <t>See abstract</t>
        </is>
      </c>
      <c r="Q1751" t="inlineStr">
        <is>
          <t>See abstract</t>
        </is>
      </c>
      <c r="R1751" t="inlineStr">
        <is>
          <t>Not reviewed (not included)</t>
        </is>
      </c>
      <c r="S1751" t="inlineStr">
        <is>
          <t>Not reviewed (not included)</t>
        </is>
      </c>
      <c r="T1751" t="inlineStr">
        <is>
          <t>Abstract screening only. Not Selected for Final 95 (Pending Full Text Review)</t>
        </is>
      </c>
      <c r="U1751" t="inlineStr">
        <is>
          <t>EXCLUDE</t>
        </is>
      </c>
      <c r="V175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51" t="inlineStr">
        <is>
          <t>Excluded: Other Criterion</t>
        </is>
      </c>
      <c r="X1751" t="inlineStr">
        <is>
          <t>Not assessed from abstract</t>
        </is>
      </c>
      <c r="Y1751">
        <f>HYPERLINK("https%3A%2F%2Fwww.webofscience.com%2Fwos%2Fwoscc%2Ffull-record%2FWOS:001222874600002","View Full Record in Web of Science")</f>
        <v/>
      </c>
      <c r="Z1751" t="inlineStr">
        <is>
          <t>Not determined from abstract</t>
        </is>
      </c>
      <c r="AB1751" t="inlineStr">
        <is>
          <t>Not assessed (not included)</t>
        </is>
      </c>
      <c r="AC1751" t="inlineStr">
        <is>
          <t>Not assessed (not included)</t>
        </is>
      </c>
      <c r="AD1751" t="inlineStr">
        <is>
          <t>Peng, J; Debnath, M; Biswas, AK</t>
        </is>
      </c>
      <c r="AF1751" t="inlineStr">
        <is>
          <t>Hybrid OA (Elsevier)</t>
        </is>
      </c>
      <c r="AH1751" t="inlineStr">
        <is>
          <t>Not assessed</t>
        </is>
      </c>
      <c r="AI1751" t="inlineStr">
        <is>
          <t>Not reported</t>
        </is>
      </c>
      <c r="AJ1751" t="inlineStr">
        <is>
          <t>Not reported</t>
        </is>
      </c>
      <c r="AK1751" t="inlineStr">
        <is>
          <t>Not reported</t>
        </is>
      </c>
      <c r="AL1751" t="inlineStr">
        <is>
          <t>Not reported</t>
        </is>
      </c>
      <c r="AM1751" t="inlineStr">
        <is>
          <t>Not reported</t>
        </is>
      </c>
      <c r="AN1751" t="inlineStr">
        <is>
          <t>Not reported</t>
        </is>
      </c>
      <c r="AO1751" t="inlineStr">
        <is>
          <t>Not reviewed</t>
        </is>
      </c>
      <c r="AP1751" t="inlineStr">
        <is>
          <t>Not reported</t>
        </is>
      </c>
      <c r="AQ1751" t="inlineStr">
        <is>
          <t>Not reported</t>
        </is>
      </c>
      <c r="AR1751" t="inlineStr">
        <is>
          <t>Not reported</t>
        </is>
      </c>
      <c r="AS1751" t="inlineStr">
        <is>
          <t>See abstract</t>
        </is>
      </c>
      <c r="AT1751" t="inlineStr">
        <is>
          <t>Not reviewed</t>
        </is>
      </c>
      <c r="AU1751" t="inlineStr">
        <is>
          <t>Not reviewed</t>
        </is>
      </c>
      <c r="AV1751" t="inlineStr">
        <is>
          <t>Not reviewed</t>
        </is>
      </c>
      <c r="AW1751" t="inlineStr">
        <is>
          <t>Not reviewed</t>
        </is>
      </c>
      <c r="AX1751" t="inlineStr">
        <is>
          <t>Not reported</t>
        </is>
      </c>
      <c r="AY1751" t="inlineStr">
        <is>
          <t>Not reported</t>
        </is>
      </c>
      <c r="AZ1751" t="inlineStr">
        <is>
          <t>Not reported</t>
        </is>
      </c>
      <c r="BA1751" t="inlineStr">
        <is>
          <t>Not reported</t>
        </is>
      </c>
      <c r="BB1751" t="inlineStr">
        <is>
          <t>Not reported</t>
        </is>
      </c>
      <c r="BC1751" t="inlineStr">
        <is>
          <t>Not reported</t>
        </is>
      </c>
      <c r="BD1751" t="inlineStr">
        <is>
          <t>Not reported</t>
        </is>
      </c>
      <c r="BE1751" t="inlineStr">
        <is>
          <t>Not reported</t>
        </is>
      </c>
      <c r="BF1751" t="inlineStr">
        <is>
          <t>Not reported</t>
        </is>
      </c>
      <c r="BG1751" t="inlineStr">
        <is>
          <t>Not reviewed (not included)</t>
        </is>
      </c>
      <c r="BH1751" t="inlineStr">
        <is>
          <t>N/A</t>
        </is>
      </c>
      <c r="BI1751" t="inlineStr">
        <is>
          <t>Not reviewed</t>
        </is>
      </c>
      <c r="BJ1751" t="inlineStr">
        <is>
          <t>Not reviewed</t>
        </is>
      </c>
      <c r="BK1751" t="inlineStr">
        <is>
          <t>Not reviewed</t>
        </is>
      </c>
      <c r="BL1751" t="inlineStr">
        <is>
          <t>Not reviewed</t>
        </is>
      </c>
      <c r="BM1751" t="inlineStr">
        <is>
          <t>Not reviewed (not included)</t>
        </is>
      </c>
      <c r="BN1751" t="inlineStr">
        <is>
          <t>Not Selected for Final 95 (Pending Full Text Review) - Candidate paper not selected for final 95: Passed abstract screening but not included in final selec</t>
        </is>
      </c>
      <c r="BO1751" t="inlineStr">
        <is>
          <t>Abstract-level screening only</t>
        </is>
      </c>
      <c r="BP1751" t="inlineStr">
        <is>
          <t>Not reported</t>
        </is>
      </c>
    </row>
    <row r="1752">
      <c r="A1752" t="inlineStr">
        <is>
          <t>Analysing Digital Engagement Patterns: A Machine Learning Investigation into Social Anxiety Among Adolescents with ADHD</t>
        </is>
      </c>
      <c r="B1752" t="n">
        <v>2024</v>
      </c>
      <c r="C1752" t="inlineStr">
        <is>
          <t>Not checked</t>
        </is>
      </c>
      <c r="D1752" t="inlineStr">
        <is>
          <t>Not checked</t>
        </is>
      </c>
      <c r="E1752" t="inlineStr">
        <is>
          <t>10.3390/JCM13237461</t>
        </is>
      </c>
      <c r="F1752" t="inlineStr">
        <is>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is>
      </c>
      <c r="G1752" t="inlineStr">
        <is>
          <t>Unimodal</t>
        </is>
      </c>
      <c r="H1752" t="inlineStr">
        <is>
          <t>See abstract</t>
        </is>
      </c>
      <c r="I1752" t="inlineStr">
        <is>
          <t>See abstract</t>
        </is>
      </c>
      <c r="J1752" t="inlineStr">
        <is>
          <t>See abstract (AI/ML)</t>
        </is>
      </c>
      <c r="K1752" t="inlineStr">
        <is>
          <t>See abstract</t>
        </is>
      </c>
      <c r="L1752" t="n">
        <v>97</v>
      </c>
      <c r="M1752" t="inlineStr">
        <is>
          <t>See abstract</t>
        </is>
      </c>
      <c r="N1752" t="inlineStr">
        <is>
          <t>N≈97; details in abstract</t>
        </is>
      </c>
      <c r="O1752" t="inlineStr">
        <is>
          <t>Extracted from abstract: N≈97</t>
        </is>
      </c>
      <c r="P1752" t="inlineStr">
        <is>
          <t>See abstract</t>
        </is>
      </c>
      <c r="Q1752" t="inlineStr">
        <is>
          <t>See abstract</t>
        </is>
      </c>
      <c r="R1752" t="inlineStr">
        <is>
          <t>Not reviewed (not included)</t>
        </is>
      </c>
      <c r="S1752" t="inlineStr">
        <is>
          <t>Not reviewed (not included)</t>
        </is>
      </c>
      <c r="T1752" t="inlineStr">
        <is>
          <t>Abstract screening only. Small Sample Size</t>
        </is>
      </c>
      <c r="U1752" t="inlineStr">
        <is>
          <t>EXCLUDE</t>
        </is>
      </c>
      <c r="V1752" t="inlineStr">
        <is>
          <t>E5-Small Sample: Extracted sample size N=97 &lt; 100 minimum threshold. Citation: Confidence intervals and statistical power require minimum N≥100 for ML classification</t>
        </is>
      </c>
      <c r="W1752" t="inlineStr">
        <is>
          <t>Excluded: Insufficient Sample Size</t>
        </is>
      </c>
      <c r="X1752" t="inlineStr">
        <is>
          <t>EXCLUDE</t>
        </is>
      </c>
      <c r="Y1752">
        <f>HYPERLINK("https%3A%2F%2Fwww.webofscience.com%2Fwos%2Fwoscc%2Ffull-record%2FWOS:001376530700001","View Full Record in Web of Science")</f>
        <v/>
      </c>
      <c r="Z1752" t="inlineStr">
        <is>
          <t>Not determined from abstract</t>
        </is>
      </c>
      <c r="AB1752" t="inlineStr">
        <is>
          <t>Not assessed (not included)</t>
        </is>
      </c>
      <c r="AC1752" t="inlineStr">
        <is>
          <t>Not assessed (not included)</t>
        </is>
      </c>
      <c r="AD1752" t="inlineStr">
        <is>
          <t>Sipos, R; Vaidean, T; Rapciuc, AM; Poetar, CR; Predescu, E</t>
        </is>
      </c>
      <c r="AF1752" t="inlineStr">
        <is>
          <t>Gold OA (MDPI)</t>
        </is>
      </c>
      <c r="AH1752" t="inlineStr">
        <is>
          <t>Not assessed</t>
        </is>
      </c>
      <c r="AI1752" t="inlineStr">
        <is>
          <t>Not reported</t>
        </is>
      </c>
      <c r="AJ1752" t="inlineStr">
        <is>
          <t>Not reported</t>
        </is>
      </c>
      <c r="AK1752" t="inlineStr">
        <is>
          <t>Not reported</t>
        </is>
      </c>
      <c r="AL1752" t="inlineStr">
        <is>
          <t>Not reported</t>
        </is>
      </c>
      <c r="AM1752" t="inlineStr">
        <is>
          <t>Not reported</t>
        </is>
      </c>
      <c r="AN1752" t="inlineStr">
        <is>
          <t>Not reported</t>
        </is>
      </c>
      <c r="AO1752" t="inlineStr">
        <is>
          <t>Not reviewed</t>
        </is>
      </c>
      <c r="AP1752" t="inlineStr">
        <is>
          <t>Not reported</t>
        </is>
      </c>
      <c r="AQ1752" t="inlineStr">
        <is>
          <t>Not reported</t>
        </is>
      </c>
      <c r="AR1752" t="inlineStr">
        <is>
          <t>Not reported</t>
        </is>
      </c>
      <c r="AS1752" t="inlineStr">
        <is>
          <t>See abstract</t>
        </is>
      </c>
      <c r="AT1752" t="inlineStr">
        <is>
          <t>Not reviewed</t>
        </is>
      </c>
      <c r="AU1752" t="inlineStr">
        <is>
          <t>Not reviewed</t>
        </is>
      </c>
      <c r="AV1752" t="inlineStr">
        <is>
          <t>Not reviewed</t>
        </is>
      </c>
      <c r="AW1752" t="inlineStr">
        <is>
          <t>Not reviewed</t>
        </is>
      </c>
      <c r="AX1752" t="inlineStr">
        <is>
          <t>Not reported</t>
        </is>
      </c>
      <c r="AY1752" t="inlineStr">
        <is>
          <t>Not reported</t>
        </is>
      </c>
      <c r="AZ1752" t="inlineStr">
        <is>
          <t>Not reported</t>
        </is>
      </c>
      <c r="BA1752" t="inlineStr">
        <is>
          <t>Not reported</t>
        </is>
      </c>
      <c r="BB1752" t="inlineStr">
        <is>
          <t>Not reported</t>
        </is>
      </c>
      <c r="BC1752" t="inlineStr">
        <is>
          <t>Not reported</t>
        </is>
      </c>
      <c r="BD1752" t="inlineStr">
        <is>
          <t>Not reported</t>
        </is>
      </c>
      <c r="BE1752" t="inlineStr">
        <is>
          <t>Not reported</t>
        </is>
      </c>
      <c r="BF1752" t="inlineStr">
        <is>
          <t>Not reported</t>
        </is>
      </c>
      <c r="BG1752" t="inlineStr">
        <is>
          <t>Not reviewed (not included)</t>
        </is>
      </c>
      <c r="BH1752" t="inlineStr">
        <is>
          <t>N/A</t>
        </is>
      </c>
      <c r="BI1752" t="inlineStr">
        <is>
          <t>Not reviewed</t>
        </is>
      </c>
      <c r="BJ1752" t="inlineStr">
        <is>
          <t>Not reviewed</t>
        </is>
      </c>
      <c r="BK1752" t="inlineStr">
        <is>
          <t>Not reviewed</t>
        </is>
      </c>
      <c r="BL1752" t="inlineStr">
        <is>
          <t>Not reviewed</t>
        </is>
      </c>
      <c r="BM1752" t="inlineStr">
        <is>
          <t>Not reviewed (not included)</t>
        </is>
      </c>
      <c r="BN1752" t="inlineStr">
        <is>
          <t xml:space="preserve">Small Sample Size - E5-Small Sample: Extracted sample size N=97 &lt; 100 minimum threshold. Citation: Confidence intervals </t>
        </is>
      </c>
      <c r="BO1752" t="inlineStr">
        <is>
          <t>Abstract-level screening only</t>
        </is>
      </c>
      <c r="BP1752" t="inlineStr">
        <is>
          <t>Not reported</t>
        </is>
      </c>
    </row>
    <row r="1753">
      <c r="A1753" t="inlineStr">
        <is>
          <t>Individual differences in effects of stressful life events on childhood ADHD: genetic, neural, and familial contributions</t>
        </is>
      </c>
      <c r="B1753" t="n">
        <v>2025</v>
      </c>
      <c r="C1753" t="inlineStr">
        <is>
          <t>Not checked</t>
        </is>
      </c>
      <c r="D1753" t="inlineStr">
        <is>
          <t>Not checked</t>
        </is>
      </c>
      <c r="E1753" t="inlineStr">
        <is>
          <t>10.1111/JCPP.70074</t>
        </is>
      </c>
      <c r="F1753" t="inlineStr">
        <is>
          <t>Background This study elucidates the intricate relationship between stressful life events and the development of ADHD symptoms in children, acknowledging the considerable variability in individual responses. By examining these differences, we aim to uncover the unique combinations of factors contributing to varying levels of vulnerability and resilience among children.Methods Utilizing longitudinal data from the Adolescent Brain Cognitive Development study (baseline: N = 6,303, age = 9.9), we applied Generalized Random Forest (GRF) to model the nonlinear relationships among genetic predispositions, brain features, and environmental factors.Results Significant individual variability was observed in children's ADHD symptoms post-stress, particularly at the 1-year and 2-year follow-ups. At the 1-year follow-up, increased vulnerability was indicated by heightened parental mental health problems and a lower polygenic risk score for smoking. By the 2-year follow-up, escalated parental mental health disorders, higher ADHD polygenic risk scores (PRS), and altered structural connectivity in the cognitive control network were significant contributors to individual differences.Conclusions These findings underscore the importance of integrating environmental, genetic, and neural variables to identify children vulnerable or resilient to developing ADHD symptoms following early-life stress. This study demonstrates how multimodal data combined with nonparametric machine learning can advance precision psychology and psychiatry, aiding targeted support for affected children.</t>
        </is>
      </c>
      <c r="G1753" t="inlineStr">
        <is>
          <t>Unimodal</t>
        </is>
      </c>
      <c r="H1753" t="inlineStr">
        <is>
          <t>See abstract</t>
        </is>
      </c>
      <c r="I1753" t="inlineStr">
        <is>
          <t>See abstract</t>
        </is>
      </c>
      <c r="J1753" t="inlineStr">
        <is>
          <t>See abstract (AI/ML)</t>
        </is>
      </c>
      <c r="K1753" t="inlineStr">
        <is>
          <t>See abstract</t>
        </is>
      </c>
      <c r="M1753" t="inlineStr">
        <is>
          <t>See abstract</t>
        </is>
      </c>
      <c r="N1753" t="inlineStr">
        <is>
          <t>See abstract</t>
        </is>
      </c>
      <c r="O1753" t="inlineStr">
        <is>
          <t>Not verified from abstract</t>
        </is>
      </c>
      <c r="P1753" t="inlineStr">
        <is>
          <t>See abstract</t>
        </is>
      </c>
      <c r="Q1753" t="inlineStr">
        <is>
          <t>See abstract</t>
        </is>
      </c>
      <c r="R1753" t="inlineStr">
        <is>
          <t>Not reviewed (not included)</t>
        </is>
      </c>
      <c r="S1753" t="inlineStr">
        <is>
          <t>Not reviewed (not included)</t>
        </is>
      </c>
      <c r="T1753" t="inlineStr">
        <is>
          <t>Abstract screening only. Not Selected for Final 95 (Pending Full Text Review)</t>
        </is>
      </c>
      <c r="U1753" t="inlineStr">
        <is>
          <t>EXCLUDE</t>
        </is>
      </c>
      <c r="V175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53" t="inlineStr">
        <is>
          <t>Excluded: Other Criterion</t>
        </is>
      </c>
      <c r="X1753" t="inlineStr">
        <is>
          <t>Not assessed from abstract</t>
        </is>
      </c>
      <c r="Y1753">
        <f>HYPERLINK("https%3A%2F%2Fwww.webofscience.com%2Fwos%2Fwoscc%2Ffull-record%2FWOS:001610145800001","View Full Record in Web of Science")</f>
        <v/>
      </c>
      <c r="Z1753" t="inlineStr">
        <is>
          <t>Not determined from abstract</t>
        </is>
      </c>
      <c r="AB1753" t="inlineStr">
        <is>
          <t>Not assessed (not included)</t>
        </is>
      </c>
      <c r="AC1753" t="inlineStr">
        <is>
          <t>Not assessed (not included)</t>
        </is>
      </c>
      <c r="AD1753" t="inlineStr">
        <is>
          <t>Choi, SY; Lee, J; Park, J; Lee, E; Kim, BG; Kim, G; Joo, YY; Cha, J</t>
        </is>
      </c>
      <c r="AF1753" t="inlineStr">
        <is>
          <t>Unknown - Verify via DOI</t>
        </is>
      </c>
      <c r="AH1753" t="inlineStr">
        <is>
          <t>Not assessed</t>
        </is>
      </c>
      <c r="AI1753" t="inlineStr">
        <is>
          <t>Not reported</t>
        </is>
      </c>
      <c r="AJ1753" t="inlineStr">
        <is>
          <t>Not reported</t>
        </is>
      </c>
      <c r="AK1753" t="inlineStr">
        <is>
          <t>Not reported</t>
        </is>
      </c>
      <c r="AL1753" t="inlineStr">
        <is>
          <t>Not reported</t>
        </is>
      </c>
      <c r="AM1753" t="inlineStr">
        <is>
          <t>Not reported</t>
        </is>
      </c>
      <c r="AN1753" t="inlineStr">
        <is>
          <t>Not reported</t>
        </is>
      </c>
      <c r="AO1753" t="inlineStr">
        <is>
          <t>Not reviewed</t>
        </is>
      </c>
      <c r="AP1753" t="inlineStr">
        <is>
          <t>Not reported</t>
        </is>
      </c>
      <c r="AQ1753" t="inlineStr">
        <is>
          <t>Not reported</t>
        </is>
      </c>
      <c r="AR1753" t="inlineStr">
        <is>
          <t>Not reported</t>
        </is>
      </c>
      <c r="AS1753" t="inlineStr">
        <is>
          <t>See abstract</t>
        </is>
      </c>
      <c r="AT1753" t="inlineStr">
        <is>
          <t>Not reviewed</t>
        </is>
      </c>
      <c r="AU1753" t="inlineStr">
        <is>
          <t>Not reviewed</t>
        </is>
      </c>
      <c r="AV1753" t="inlineStr">
        <is>
          <t>Not reviewed</t>
        </is>
      </c>
      <c r="AW1753" t="inlineStr">
        <is>
          <t>Not reviewed</t>
        </is>
      </c>
      <c r="AX1753" t="inlineStr">
        <is>
          <t>Not reported</t>
        </is>
      </c>
      <c r="AY1753" t="inlineStr">
        <is>
          <t>Not reported</t>
        </is>
      </c>
      <c r="AZ1753" t="inlineStr">
        <is>
          <t>Not reported</t>
        </is>
      </c>
      <c r="BA1753" t="inlineStr">
        <is>
          <t>Not reported</t>
        </is>
      </c>
      <c r="BB1753" t="inlineStr">
        <is>
          <t>Not reported</t>
        </is>
      </c>
      <c r="BC1753" t="inlineStr">
        <is>
          <t>Not reported</t>
        </is>
      </c>
      <c r="BD1753" t="inlineStr">
        <is>
          <t>Not reported</t>
        </is>
      </c>
      <c r="BE1753" t="inlineStr">
        <is>
          <t>Not reported</t>
        </is>
      </c>
      <c r="BF1753" t="inlineStr">
        <is>
          <t>Not reported</t>
        </is>
      </c>
      <c r="BG1753" t="inlineStr">
        <is>
          <t>Not reviewed (not included)</t>
        </is>
      </c>
      <c r="BH1753" t="inlineStr">
        <is>
          <t>N/A</t>
        </is>
      </c>
      <c r="BI1753" t="inlineStr">
        <is>
          <t>Not reviewed</t>
        </is>
      </c>
      <c r="BJ1753" t="inlineStr">
        <is>
          <t>Not reviewed</t>
        </is>
      </c>
      <c r="BK1753" t="inlineStr">
        <is>
          <t>Not reviewed</t>
        </is>
      </c>
      <c r="BL1753" t="inlineStr">
        <is>
          <t>Not reviewed</t>
        </is>
      </c>
      <c r="BM1753" t="inlineStr">
        <is>
          <t>Not reviewed (not included)</t>
        </is>
      </c>
      <c r="BN1753" t="inlineStr">
        <is>
          <t>Not Selected for Final 95 (Pending Full Text Review) - Candidate paper not selected for final 95: Passed abstract screening but not included in final selec</t>
        </is>
      </c>
      <c r="BO1753" t="inlineStr">
        <is>
          <t>Abstract-level screening only</t>
        </is>
      </c>
      <c r="BP1753" t="inlineStr">
        <is>
          <t>Not reported</t>
        </is>
      </c>
    </row>
    <row r="1754">
      <c r="A1754" t="inlineStr">
        <is>
          <t>Reproducible grey matter patterns index a multivariate, global alteration of brain structure in schizophrenia and bipolar disorder</t>
        </is>
      </c>
      <c r="B1754" t="n">
        <v>2019</v>
      </c>
      <c r="C1754" t="inlineStr">
        <is>
          <t>Not checked</t>
        </is>
      </c>
      <c r="D1754" t="inlineStr">
        <is>
          <t>Not checked</t>
        </is>
      </c>
      <c r="E1754" t="inlineStr">
        <is>
          <t>10.1038/S41398-018-0225-4</t>
        </is>
      </c>
      <c r="F1754" t="inlineStr">
        <is>
          <t>Schizophrenia is a severe mental disorder characterized by numerous subtle changes in brain structure and function. Machine learning allows exploring the utility of combining structural and functional brain magnetic resonance imaging (MRI) measures for diagnostic application, but this approach has been hampered by sample size limitations and lack of differential diagnostic data. Here, we performed a multi-site machine learning analysis to explore brain structural patterns of T1 MRI data in 2668 individuals with schizophrenia, bipolar disorder or attention-deficit/hyperactivity disorder, and healthy controls. We found reproducible changes of structural parameters in schizophrenia that yielded a classification accuracy of up to 76% and provided discrimination from ADHD, through it lacked specificity against bipolar disorder. The observed changes largely indexed distributed grey matter alterations that could be represented through a combination of several global brain-structural parameters. This multi-site machine learning study identified a brain-structural signature that could reproducibly differentiate schizophrenia patients from controls, but lacked specificity against bipolar disorder. While this currently limits the clinical utility of the identified signature, the present study highlights that the underlying alterations index substantial global grey matter changes in psychotic disorders, reflecting the biological similarity of these conditions, and provide a roadmap for future exploration of brain structural alterations in psychiatric patients.</t>
        </is>
      </c>
      <c r="G1754" t="inlineStr">
        <is>
          <t>Unimodal</t>
        </is>
      </c>
      <c r="H1754" t="inlineStr">
        <is>
          <t>See abstract</t>
        </is>
      </c>
      <c r="I1754" t="inlineStr">
        <is>
          <t>See abstract</t>
        </is>
      </c>
      <c r="J1754" t="inlineStr">
        <is>
          <t>See abstract (AI/ML)</t>
        </is>
      </c>
      <c r="K1754" t="inlineStr">
        <is>
          <t>See abstract</t>
        </is>
      </c>
      <c r="M1754" t="inlineStr">
        <is>
          <t>See abstract</t>
        </is>
      </c>
      <c r="N1754" t="inlineStr">
        <is>
          <t>See abstract</t>
        </is>
      </c>
      <c r="O1754" t="inlineStr">
        <is>
          <t>Not verified from abstract</t>
        </is>
      </c>
      <c r="P1754" t="inlineStr">
        <is>
          <t>See abstract</t>
        </is>
      </c>
      <c r="Q1754" t="inlineStr">
        <is>
          <t>See abstract</t>
        </is>
      </c>
      <c r="R1754" t="inlineStr">
        <is>
          <t>Not reviewed (not included)</t>
        </is>
      </c>
      <c r="S1754" t="inlineStr">
        <is>
          <t>Not reviewed (not included)</t>
        </is>
      </c>
      <c r="T1754" t="inlineStr">
        <is>
          <t>Abstract screening only. Non-ADHD Primary Condition</t>
        </is>
      </c>
      <c r="U1754" t="inlineStr">
        <is>
          <t>EXCLUDE</t>
        </is>
      </c>
      <c r="V1754" t="inlineStr">
        <is>
          <t>E2-Primary condition not ADHD: Title references schizophrenia</t>
        </is>
      </c>
      <c r="W1754" t="inlineStr">
        <is>
          <t>Excluded: Non-ADHD Primary Condition</t>
        </is>
      </c>
      <c r="X1754" t="inlineStr">
        <is>
          <t>Not assessed from abstract</t>
        </is>
      </c>
      <c r="Y1754">
        <f>HYPERLINK("https%3A%2F%2Fwww.webofscience.com%2Fwos%2Fwoscc%2Ffull-record%2FWOS:000473154200001","View Full Record in Web of Science")</f>
        <v/>
      </c>
      <c r="Z1754" t="inlineStr">
        <is>
          <t>Not determined from abstract</t>
        </is>
      </c>
      <c r="AB1754" t="inlineStr">
        <is>
          <t>Not assessed (not included)</t>
        </is>
      </c>
      <c r="AC1754" t="inlineStr">
        <is>
          <t>Not assessed (not included)</t>
        </is>
      </c>
      <c r="AD1754" t="inlineStr">
        <is>
          <t>Schwarz, E; Doan, NT; Pergola, G; Westlye, LT; Kaufmann, T; Wolfers, T; Brecheisen, R; Quarto, T; Ing, AJ; Di Carlo, P; Gurholt, TP; Harms, RL; Noirhomme, Q; Moberget, T; Agartz, I; Andreassen, OA; Bellani, M; Bertolino, A; Blasi, G; Brambilla, P; Buitelaar, JK; Cervenka, S; Flyckt, L; Frangou, S; Franke, B; Hall, J; Heslenfeld, DJ; Kirsch, P; McIntosh, AM; Nöthen, MM; Papassotiropoulos, A; de Quervain, DJF; Rietschel, M; Schumann, G; Tost, H; Witt, SH; Zink, M; Meyer-Lindenberg, A; Bettella, F; Brandt, CL; Clarke, TK; Coynel, D; Degenhardt, F; Djurovic, S; Eisenacher, S; Fastenrath, M; Fatouros-Bergman, H; Forstner, AJ; Frank, J; Gambi, F; Gelao, B; Geschwind, L; Di Giannantonio, M; Di Giorgio, A; Hartman, CA; Heilmann-Heimbach, S; Herms, S; Hoekstra, PJ; Hoffmann, P; Hoogman, M; Jönsson, EG; Loos, E; Maggioni, E; Oosterlaan, J; Papalino, M; Rampino, A; Romaniuk, L; Selvaggi, P; Sepede, G; Sonderby, IE; Spalek, K; Sussmann, JE; Thompson, PM; Vasquez, AA; Vogler, C; Whalley, H; Farde, L; Flyckt, L; Engberg, G; Erhardt, S; Fatouros-Bergman, H; Cervenka, S; Schwieler, L; Agartz, ; Collste, K; Victorsson, P; Malmqvist, A; Hedberg, M; Orhan, F</t>
        </is>
      </c>
      <c r="AF1754" t="inlineStr">
        <is>
          <t>Unknown - Verify via DOI</t>
        </is>
      </c>
      <c r="AH1754" t="inlineStr">
        <is>
          <t>Not assessed</t>
        </is>
      </c>
      <c r="AI1754" t="inlineStr">
        <is>
          <t>Not reported</t>
        </is>
      </c>
      <c r="AJ1754" t="inlineStr">
        <is>
          <t>Not reported</t>
        </is>
      </c>
      <c r="AK1754" t="inlineStr">
        <is>
          <t>Not reported</t>
        </is>
      </c>
      <c r="AL1754" t="inlineStr">
        <is>
          <t>Not reported</t>
        </is>
      </c>
      <c r="AM1754" t="inlineStr">
        <is>
          <t>Not reported</t>
        </is>
      </c>
      <c r="AN1754" t="inlineStr">
        <is>
          <t>Not reported</t>
        </is>
      </c>
      <c r="AO1754" t="inlineStr">
        <is>
          <t>Not reviewed</t>
        </is>
      </c>
      <c r="AP1754" t="inlineStr">
        <is>
          <t>Not reported</t>
        </is>
      </c>
      <c r="AQ1754" t="inlineStr">
        <is>
          <t>Not reported</t>
        </is>
      </c>
      <c r="AR1754" t="inlineStr">
        <is>
          <t>Not reported</t>
        </is>
      </c>
      <c r="AS1754" t="inlineStr">
        <is>
          <t>See abstract</t>
        </is>
      </c>
      <c r="AT1754" t="inlineStr">
        <is>
          <t>Not reviewed</t>
        </is>
      </c>
      <c r="AU1754" t="inlineStr">
        <is>
          <t>Not reviewed</t>
        </is>
      </c>
      <c r="AV1754" t="inlineStr">
        <is>
          <t>Not reviewed</t>
        </is>
      </c>
      <c r="AW1754" t="inlineStr">
        <is>
          <t>Not reviewed</t>
        </is>
      </c>
      <c r="AX1754" t="inlineStr">
        <is>
          <t>Not reported</t>
        </is>
      </c>
      <c r="AY1754" t="inlineStr">
        <is>
          <t>Not reported</t>
        </is>
      </c>
      <c r="AZ1754" t="inlineStr">
        <is>
          <t>Not reported</t>
        </is>
      </c>
      <c r="BA1754" t="inlineStr">
        <is>
          <t>Not reported</t>
        </is>
      </c>
      <c r="BB1754" t="inlineStr">
        <is>
          <t>Not reported</t>
        </is>
      </c>
      <c r="BC1754" t="inlineStr">
        <is>
          <t>Not reported</t>
        </is>
      </c>
      <c r="BD1754" t="inlineStr">
        <is>
          <t>Not reported</t>
        </is>
      </c>
      <c r="BE1754" t="inlineStr">
        <is>
          <t>Not reported</t>
        </is>
      </c>
      <c r="BF1754" t="inlineStr">
        <is>
          <t>Not reported</t>
        </is>
      </c>
      <c r="BG1754" t="inlineStr">
        <is>
          <t>Not reviewed (not included)</t>
        </is>
      </c>
      <c r="BH1754" t="inlineStr">
        <is>
          <t>N/A</t>
        </is>
      </c>
      <c r="BI1754" t="inlineStr">
        <is>
          <t>Not reviewed</t>
        </is>
      </c>
      <c r="BJ1754" t="inlineStr">
        <is>
          <t>Not reviewed</t>
        </is>
      </c>
      <c r="BK1754" t="inlineStr">
        <is>
          <t>Not reviewed</t>
        </is>
      </c>
      <c r="BL1754" t="inlineStr">
        <is>
          <t>Not reviewed</t>
        </is>
      </c>
      <c r="BM1754" t="inlineStr">
        <is>
          <t>Not reviewed (not included)</t>
        </is>
      </c>
      <c r="BN1754" t="inlineStr">
        <is>
          <t>Non-ADHD Primary Condition - E2-Primary condition not ADHD: Title references schizophrenia</t>
        </is>
      </c>
      <c r="BO1754" t="inlineStr">
        <is>
          <t>Abstract-level screening only</t>
        </is>
      </c>
      <c r="BP1754" t="inlineStr">
        <is>
          <t>Not reported</t>
        </is>
      </c>
    </row>
    <row r="1755">
      <c r="A1755" t="inlineStr">
        <is>
          <t>Multimodal alterations of directed connectivity profiles in patients with attention-deficit/hyperactivity disorders</t>
        </is>
      </c>
      <c r="B1755" t="n">
        <v>2019</v>
      </c>
      <c r="C1755" t="inlineStr">
        <is>
          <t>Not checked</t>
        </is>
      </c>
      <c r="D1755" t="inlineStr">
        <is>
          <t>Not checked</t>
        </is>
      </c>
      <c r="E1755" t="inlineStr">
        <is>
          <t>10.1038/S41598-019-56398-8</t>
        </is>
      </c>
      <c r="F1755" t="inlineStr">
        <is>
          <t>Functional and effective connectivity measures for tracking brain region interactions that have been investigated using both electroencephalography (EEG) and magnetoencephalography (MEG) bringing up new insights into clinical research. However, the differences between these connectivity methods, especially at the source level, have not yet been systematically studied. The dynamic characterization of coherent sources and temporal partial directed coherence, as measures of functional and effective connectivity, were applied to multimodal resting EEG and MEG data obtained from 11 young patients (mean age 13.2 +/- 1.5 years) with attention-deficit/hyperactivity disorder (ADHD) and age-matched healthy subjects. Additionally, machine-learning algorithms were applied to the extracted connectivity features to identify biomarkers differentiating the two groups. An altered thalamo-cortical connectivity profile was attested in patients with ADHD who showed solely information outflow from cortical regions in comparison to healthy controls who exhibited bidirectional interregional connectivity in alpha, beta, and gamma frequency bands. We achieved an accuracy of 98% by combining features from all five studied frequency bands. Our findings suggest that both types of connectivity as extracted from EEG or MEG are sensitive methods to investigate neuronal network features in neuropsychiatric disorders. The connectivity features investigated here can be further tested as biomarkers of ADHD.</t>
        </is>
      </c>
      <c r="G1755" t="inlineStr">
        <is>
          <t>Unimodal</t>
        </is>
      </c>
      <c r="H1755" t="inlineStr">
        <is>
          <t>See abstract</t>
        </is>
      </c>
      <c r="I1755" t="inlineStr">
        <is>
          <t>See abstract</t>
        </is>
      </c>
      <c r="J1755" t="inlineStr">
        <is>
          <t>See abstract (AI/ML)</t>
        </is>
      </c>
      <c r="K1755" t="inlineStr">
        <is>
          <t>See abstract</t>
        </is>
      </c>
      <c r="M1755" t="inlineStr">
        <is>
          <t>See abstract</t>
        </is>
      </c>
      <c r="N1755" t="inlineStr">
        <is>
          <t>See abstract</t>
        </is>
      </c>
      <c r="O1755" t="inlineStr">
        <is>
          <t>Not verified from abstract</t>
        </is>
      </c>
      <c r="P1755" t="inlineStr">
        <is>
          <t>See abstract</t>
        </is>
      </c>
      <c r="Q1755" t="inlineStr">
        <is>
          <t>See abstract</t>
        </is>
      </c>
      <c r="R1755" t="inlineStr">
        <is>
          <t>Not reviewed (not included)</t>
        </is>
      </c>
      <c r="S1755" t="inlineStr">
        <is>
          <t>Not reviewed (not included)</t>
        </is>
      </c>
      <c r="T1755" t="inlineStr">
        <is>
          <t>Abstract screening only. No AI/ML Methods</t>
        </is>
      </c>
      <c r="U1755" t="inlineStr">
        <is>
          <t>EXCLUDE</t>
        </is>
      </c>
      <c r="V1755" t="inlineStr">
        <is>
          <t>E1-No AI/ML/DL: Abstract and title do not describe application of AI, ML, or DL methods</t>
        </is>
      </c>
      <c r="W1755" t="inlineStr">
        <is>
          <t>Excluded: No AI/ML Methods</t>
        </is>
      </c>
      <c r="X1755" t="inlineStr">
        <is>
          <t>Not assessed from abstract</t>
        </is>
      </c>
      <c r="Y1755">
        <f>HYPERLINK("https%3A%2F%2Fwww.webofscience.com%2Fwos%2Fwoscc%2Ffull-record%2FWOS:000509317100001","View Full Record in Web of Science")</f>
        <v/>
      </c>
      <c r="Z1755" t="inlineStr">
        <is>
          <t>Not determined from abstract</t>
        </is>
      </c>
      <c r="AB1755" t="inlineStr">
        <is>
          <t>Not assessed (not included)</t>
        </is>
      </c>
      <c r="AC1755" t="inlineStr">
        <is>
          <t>Not assessed (not included)</t>
        </is>
      </c>
      <c r="AD1755" t="inlineStr">
        <is>
          <t>Muthuraman, M; Moliadze, V; Boecher, L; Siemann, J; Freitag, CM; Groppa, S; Siniatchkin, M</t>
        </is>
      </c>
      <c r="AF1755" t="inlineStr">
        <is>
          <t>Gold OA (Nature Sci Reports)</t>
        </is>
      </c>
      <c r="AH1755" t="inlineStr">
        <is>
          <t>Not assessed</t>
        </is>
      </c>
      <c r="AI1755" t="inlineStr">
        <is>
          <t>Not reported</t>
        </is>
      </c>
      <c r="AJ1755" t="inlineStr">
        <is>
          <t>Not reported</t>
        </is>
      </c>
      <c r="AK1755" t="inlineStr">
        <is>
          <t>Not reported</t>
        </is>
      </c>
      <c r="AL1755" t="inlineStr">
        <is>
          <t>Not reported</t>
        </is>
      </c>
      <c r="AM1755" t="inlineStr">
        <is>
          <t>Not reported</t>
        </is>
      </c>
      <c r="AN1755" t="inlineStr">
        <is>
          <t>Not reported</t>
        </is>
      </c>
      <c r="AO1755" t="inlineStr">
        <is>
          <t>Not reviewed</t>
        </is>
      </c>
      <c r="AP1755" t="inlineStr">
        <is>
          <t>Not reported</t>
        </is>
      </c>
      <c r="AQ1755" t="inlineStr">
        <is>
          <t>Not reported</t>
        </is>
      </c>
      <c r="AR1755" t="inlineStr">
        <is>
          <t>Not reported</t>
        </is>
      </c>
      <c r="AS1755" t="inlineStr">
        <is>
          <t>See abstract</t>
        </is>
      </c>
      <c r="AT1755" t="inlineStr">
        <is>
          <t>Not reviewed</t>
        </is>
      </c>
      <c r="AU1755" t="inlineStr">
        <is>
          <t>Not reviewed</t>
        </is>
      </c>
      <c r="AV1755" t="inlineStr">
        <is>
          <t>Not reviewed</t>
        </is>
      </c>
      <c r="AW1755" t="inlineStr">
        <is>
          <t>Not reviewed</t>
        </is>
      </c>
      <c r="AX1755" t="inlineStr">
        <is>
          <t>Not reported</t>
        </is>
      </c>
      <c r="AY1755" t="inlineStr">
        <is>
          <t>Not reported</t>
        </is>
      </c>
      <c r="AZ1755" t="inlineStr">
        <is>
          <t>Not reported</t>
        </is>
      </c>
      <c r="BA1755" t="inlineStr">
        <is>
          <t>Not reported</t>
        </is>
      </c>
      <c r="BB1755" t="inlineStr">
        <is>
          <t>Not reported</t>
        </is>
      </c>
      <c r="BC1755" t="inlineStr">
        <is>
          <t>Not reported</t>
        </is>
      </c>
      <c r="BD1755" t="inlineStr">
        <is>
          <t>Not reported</t>
        </is>
      </c>
      <c r="BE1755" t="inlineStr">
        <is>
          <t>Not reported</t>
        </is>
      </c>
      <c r="BF1755" t="inlineStr">
        <is>
          <t>Not reported</t>
        </is>
      </c>
      <c r="BG1755" t="inlineStr">
        <is>
          <t>Not reviewed (not included)</t>
        </is>
      </c>
      <c r="BH1755" t="inlineStr">
        <is>
          <t>N/A</t>
        </is>
      </c>
      <c r="BI1755" t="inlineStr">
        <is>
          <t>Not reviewed</t>
        </is>
      </c>
      <c r="BJ1755" t="inlineStr">
        <is>
          <t>Not reviewed</t>
        </is>
      </c>
      <c r="BK1755" t="inlineStr">
        <is>
          <t>Not reviewed</t>
        </is>
      </c>
      <c r="BL1755" t="inlineStr">
        <is>
          <t>Not reviewed</t>
        </is>
      </c>
      <c r="BM1755" t="inlineStr">
        <is>
          <t>Not reviewed (not included)</t>
        </is>
      </c>
      <c r="BN1755" t="inlineStr">
        <is>
          <t>No AI/ML Methods - E1-No AI/ML/DL: Abstract and title do not describe application of AI, ML, or DL methods</t>
        </is>
      </c>
      <c r="BO1755" t="inlineStr">
        <is>
          <t>Abstract-level screening only</t>
        </is>
      </c>
      <c r="BP1755" t="inlineStr">
        <is>
          <t>Not reported</t>
        </is>
      </c>
    </row>
    <row r="1756">
      <c r="A1756" t="inlineStr">
        <is>
          <t>Towards a brain-based predictome of mental illness</t>
        </is>
      </c>
      <c r="B1756" t="n">
        <v>2020</v>
      </c>
      <c r="C1756" t="inlineStr">
        <is>
          <t>Not checked</t>
        </is>
      </c>
      <c r="D1756" t="inlineStr">
        <is>
          <t>Not checked</t>
        </is>
      </c>
      <c r="E1756" t="inlineStr">
        <is>
          <t>10.1002/HBM.25013</t>
        </is>
      </c>
      <c r="F1756" t="inlineStr">
        <is>
          <t>Neuroimaging-based approaches have been extensively applied to study mental illness in recent years and have deepened our understanding of both cognitively healthy and disordered brain structure and function. Recent advancements in machine learning techniques have shown promising outcomes for individualized prediction and characterization of patients with psychiatric disorders. Studies have utilized features from a variety of neuroimaging modalities, including structural, functional, and diffusion magnetic resonance imaging data, as well as jointly estimated features from multiple modalities, to assess patients with heterogeneous mental disorders, such as schizophrenia and autism. We use the term predictome to describe the use of multivariate brain network features from one or more neuroimaging modalities to predict mental illness. In the predictome, multiple brain network-based features (either from the same modality or multiple modalities) are incorporated into a predictive model to jointly estimate features that are unique to a disorder and predict subjects accordingly. To date, more than 650 studies have been published on subject-level prediction focusing on psychiatric disorders. We have surveyed about 250 studies including schizophrenia, major depression, bipolar disorder, autism spectrum disorder, attention-deficit hyperactivity disorder, obsessive-compulsive disorder, social anxiety disorder, posttraumatic stress disorder, and substance dependence. In this review, we present a comprehensive review of recent neuroimaging-based predictomic approaches, current trends, and common shortcomings and share our vision for future directions.</t>
        </is>
      </c>
      <c r="G1756" t="inlineStr">
        <is>
          <t>Unimodal</t>
        </is>
      </c>
      <c r="H1756" t="inlineStr">
        <is>
          <t>See abstract</t>
        </is>
      </c>
      <c r="I1756" t="inlineStr">
        <is>
          <t>See abstract</t>
        </is>
      </c>
      <c r="J1756" t="inlineStr">
        <is>
          <t>See abstract (AI/ML)</t>
        </is>
      </c>
      <c r="K1756" t="inlineStr">
        <is>
          <t>See abstract</t>
        </is>
      </c>
      <c r="M1756" t="inlineStr">
        <is>
          <t>See abstract</t>
        </is>
      </c>
      <c r="N1756" t="inlineStr">
        <is>
          <t>See abstract</t>
        </is>
      </c>
      <c r="O1756" t="inlineStr">
        <is>
          <t>Not verified from abstract</t>
        </is>
      </c>
      <c r="P1756" t="inlineStr">
        <is>
          <t>See abstract</t>
        </is>
      </c>
      <c r="Q1756" t="inlineStr">
        <is>
          <t>See abstract</t>
        </is>
      </c>
      <c r="R1756" t="inlineStr">
        <is>
          <t>Not reviewed (not included)</t>
        </is>
      </c>
      <c r="S1756" t="inlineStr">
        <is>
          <t>Not reviewed (not included)</t>
        </is>
      </c>
      <c r="T1756" t="inlineStr">
        <is>
          <t>Abstract screening only. Non-ADHD Focused</t>
        </is>
      </c>
      <c r="U1756" t="inlineStr">
        <is>
          <t>EXCLUDE</t>
        </is>
      </c>
      <c r="V1756" t="inlineStr">
        <is>
          <t>E2-Not ADHD focused: Neither title nor abstract mentions ADHD or attention-deficit/hyperactivity</t>
        </is>
      </c>
      <c r="W1756" t="inlineStr">
        <is>
          <t>Excluded: Not ADHD Focused</t>
        </is>
      </c>
      <c r="X1756" t="inlineStr">
        <is>
          <t>Not assessed from abstract</t>
        </is>
      </c>
      <c r="Y1756">
        <f>HYPERLINK("https%3A%2F%2Fwww.webofscience.com%2Fwos%2Fwoscc%2Ffull-record%2FWOS:000530397100001","View Full Record in Web of Science")</f>
        <v/>
      </c>
      <c r="Z1756" t="inlineStr">
        <is>
          <t>Not determined from abstract</t>
        </is>
      </c>
      <c r="AB1756" t="inlineStr">
        <is>
          <t>Not assessed (not included)</t>
        </is>
      </c>
      <c r="AC1756" t="inlineStr">
        <is>
          <t>Not assessed (not included)</t>
        </is>
      </c>
      <c r="AD1756" t="inlineStr">
        <is>
          <t>Rashid, B; Calhoun, V</t>
        </is>
      </c>
      <c r="AF1756" t="inlineStr">
        <is>
          <t>Hybrid OA (Wiley)</t>
        </is>
      </c>
      <c r="AH1756" t="inlineStr">
        <is>
          <t>Not assessed</t>
        </is>
      </c>
      <c r="AI1756" t="inlineStr">
        <is>
          <t>Not reported</t>
        </is>
      </c>
      <c r="AJ1756" t="inlineStr">
        <is>
          <t>Not reported</t>
        </is>
      </c>
      <c r="AK1756" t="inlineStr">
        <is>
          <t>Not reported</t>
        </is>
      </c>
      <c r="AL1756" t="inlineStr">
        <is>
          <t>Not reported</t>
        </is>
      </c>
      <c r="AM1756" t="inlineStr">
        <is>
          <t>Not reported</t>
        </is>
      </c>
      <c r="AN1756" t="inlineStr">
        <is>
          <t>Not reported</t>
        </is>
      </c>
      <c r="AO1756" t="inlineStr">
        <is>
          <t>Not reviewed</t>
        </is>
      </c>
      <c r="AP1756" t="inlineStr">
        <is>
          <t>Not reported</t>
        </is>
      </c>
      <c r="AQ1756" t="inlineStr">
        <is>
          <t>Not reported</t>
        </is>
      </c>
      <c r="AR1756" t="inlineStr">
        <is>
          <t>Not reported</t>
        </is>
      </c>
      <c r="AS1756" t="inlineStr">
        <is>
          <t>See abstract</t>
        </is>
      </c>
      <c r="AT1756" t="inlineStr">
        <is>
          <t>Not reviewed</t>
        </is>
      </c>
      <c r="AU1756" t="inlineStr">
        <is>
          <t>Not reviewed</t>
        </is>
      </c>
      <c r="AV1756" t="inlineStr">
        <is>
          <t>Not reviewed</t>
        </is>
      </c>
      <c r="AW1756" t="inlineStr">
        <is>
          <t>Not reviewed</t>
        </is>
      </c>
      <c r="AX1756" t="inlineStr">
        <is>
          <t>Not reported</t>
        </is>
      </c>
      <c r="AY1756" t="inlineStr">
        <is>
          <t>Not reported</t>
        </is>
      </c>
      <c r="AZ1756" t="inlineStr">
        <is>
          <t>Not reported</t>
        </is>
      </c>
      <c r="BA1756" t="inlineStr">
        <is>
          <t>Not reported</t>
        </is>
      </c>
      <c r="BB1756" t="inlineStr">
        <is>
          <t>Not reported</t>
        </is>
      </c>
      <c r="BC1756" t="inlineStr">
        <is>
          <t>Not reported</t>
        </is>
      </c>
      <c r="BD1756" t="inlineStr">
        <is>
          <t>Not reported</t>
        </is>
      </c>
      <c r="BE1756" t="inlineStr">
        <is>
          <t>Not reported</t>
        </is>
      </c>
      <c r="BF1756" t="inlineStr">
        <is>
          <t>Not reported</t>
        </is>
      </c>
      <c r="BG1756" t="inlineStr">
        <is>
          <t>Not reviewed (not included)</t>
        </is>
      </c>
      <c r="BH1756" t="inlineStr">
        <is>
          <t>N/A</t>
        </is>
      </c>
      <c r="BI1756" t="inlineStr">
        <is>
          <t>Not reviewed</t>
        </is>
      </c>
      <c r="BJ1756" t="inlineStr">
        <is>
          <t>Not reviewed</t>
        </is>
      </c>
      <c r="BK1756" t="inlineStr">
        <is>
          <t>Not reviewed</t>
        </is>
      </c>
      <c r="BL1756" t="inlineStr">
        <is>
          <t>Not reviewed</t>
        </is>
      </c>
      <c r="BM1756" t="inlineStr">
        <is>
          <t>Not reviewed (not included)</t>
        </is>
      </c>
      <c r="BN1756" t="inlineStr">
        <is>
          <t>Non-ADHD Focused - E2-Not ADHD focused: Neither title nor abstract mentions ADHD or attention-deficit/hyperactivity</t>
        </is>
      </c>
      <c r="BO1756" t="inlineStr">
        <is>
          <t>Abstract-level screening only</t>
        </is>
      </c>
      <c r="BP1756" t="inlineStr">
        <is>
          <t>Not reported</t>
        </is>
      </c>
    </row>
    <row r="1757">
      <c r="A1757" t="inlineStr">
        <is>
          <t>Using Longitudinal Twitter Data for Digital Epidemiology of Childhood Health Outcomes: An Annotated Data Set and Deep Neural Network Classifiers</t>
        </is>
      </c>
      <c r="B1757" t="n">
        <v>2024</v>
      </c>
      <c r="C1757" t="inlineStr">
        <is>
          <t>Not checked</t>
        </is>
      </c>
      <c r="D1757" t="inlineStr">
        <is>
          <t>Not checked</t>
        </is>
      </c>
      <c r="E1757" t="inlineStr">
        <is>
          <t>10.2196/50652</t>
        </is>
      </c>
      <c r="F1757" t="inlineStr">
        <is>
          <t>We manually annotated 9734 tweets that were posted by users who reported their pregnancy on Twitter, and used them to train, evaluate, and deploy deep neural network classifiers (F1-score=0.93) to detect tweets that report having a child with attention-deficit/hyperactivity disorder (678 users), autism spectrum disorders (1744 users), delayed speech (902 users), or asthma (1255 users), demonstrating the potential of Twitter as a complementary resource for assessing associations between pregnancy exposures and childhood health outcomes on a large scale.</t>
        </is>
      </c>
      <c r="G1757" t="inlineStr">
        <is>
          <t>Unimodal</t>
        </is>
      </c>
      <c r="H1757" t="inlineStr">
        <is>
          <t>See abstract</t>
        </is>
      </c>
      <c r="I1757" t="inlineStr">
        <is>
          <t>See abstract</t>
        </is>
      </c>
      <c r="J1757" t="inlineStr">
        <is>
          <t>See abstract (AI/ML)</t>
        </is>
      </c>
      <c r="K1757" t="inlineStr">
        <is>
          <t>See abstract</t>
        </is>
      </c>
      <c r="M1757" t="inlineStr">
        <is>
          <t>See abstract</t>
        </is>
      </c>
      <c r="N1757" t="inlineStr">
        <is>
          <t>See abstract</t>
        </is>
      </c>
      <c r="O1757" t="inlineStr">
        <is>
          <t>Not verified from abstract</t>
        </is>
      </c>
      <c r="P1757" t="inlineStr">
        <is>
          <t>See abstract</t>
        </is>
      </c>
      <c r="Q1757" t="inlineStr">
        <is>
          <t>See abstract</t>
        </is>
      </c>
      <c r="R1757" t="inlineStr">
        <is>
          <t>Not reviewed (not included)</t>
        </is>
      </c>
      <c r="S1757" t="inlineStr">
        <is>
          <t>Not reviewed (not included)</t>
        </is>
      </c>
      <c r="T1757" t="inlineStr">
        <is>
          <t>Abstract screening only. Non-ADHD Focused</t>
        </is>
      </c>
      <c r="U1757" t="inlineStr">
        <is>
          <t>EXCLUDE</t>
        </is>
      </c>
      <c r="V1757" t="inlineStr">
        <is>
          <t>E2-Not ADHD focused: Neither title nor abstract mentions ADHD or attention-deficit/hyperactivity</t>
        </is>
      </c>
      <c r="W1757" t="inlineStr">
        <is>
          <t>Excluded: Not ADHD Focused</t>
        </is>
      </c>
      <c r="X1757" t="inlineStr">
        <is>
          <t>Not assessed from abstract</t>
        </is>
      </c>
      <c r="Y1757">
        <f>HYPERLINK("https%3A%2F%2Fwww.webofscience.com%2Fwos%2Fwoscc%2Ffull-record%2FWOS:001198655700002","View Full Record in Web of Science")</f>
        <v/>
      </c>
      <c r="Z1757" t="inlineStr">
        <is>
          <t>Not determined from abstract</t>
        </is>
      </c>
      <c r="AB1757" t="inlineStr">
        <is>
          <t>Not assessed (not included)</t>
        </is>
      </c>
      <c r="AC1757" t="inlineStr">
        <is>
          <t>Not assessed (not included)</t>
        </is>
      </c>
      <c r="AD1757" t="inlineStr">
        <is>
          <t>Klein, AZ; Gómez, JAG; Levine, LD; Gonzalez-Hernandez, G</t>
        </is>
      </c>
      <c r="AF1757" t="inlineStr">
        <is>
          <t>Gold OA (JMIR)</t>
        </is>
      </c>
      <c r="AH1757" t="inlineStr">
        <is>
          <t>Not assessed</t>
        </is>
      </c>
      <c r="AI1757" t="inlineStr">
        <is>
          <t>Not reported</t>
        </is>
      </c>
      <c r="AJ1757" t="inlineStr">
        <is>
          <t>Not reported</t>
        </is>
      </c>
      <c r="AK1757" t="inlineStr">
        <is>
          <t>Not reported</t>
        </is>
      </c>
      <c r="AL1757" t="inlineStr">
        <is>
          <t>Not reported</t>
        </is>
      </c>
      <c r="AM1757" t="inlineStr">
        <is>
          <t>Not reported</t>
        </is>
      </c>
      <c r="AN1757" t="inlineStr">
        <is>
          <t>Not reported</t>
        </is>
      </c>
      <c r="AO1757" t="inlineStr">
        <is>
          <t>Not reviewed</t>
        </is>
      </c>
      <c r="AP1757" t="inlineStr">
        <is>
          <t>Not reported</t>
        </is>
      </c>
      <c r="AQ1757" t="inlineStr">
        <is>
          <t>Not reported</t>
        </is>
      </c>
      <c r="AR1757" t="inlineStr">
        <is>
          <t>Not reported</t>
        </is>
      </c>
      <c r="AS1757" t="inlineStr">
        <is>
          <t>See abstract</t>
        </is>
      </c>
      <c r="AT1757" t="inlineStr">
        <is>
          <t>Not reviewed</t>
        </is>
      </c>
      <c r="AU1757" t="inlineStr">
        <is>
          <t>Not reviewed</t>
        </is>
      </c>
      <c r="AV1757" t="inlineStr">
        <is>
          <t>Not reviewed</t>
        </is>
      </c>
      <c r="AW1757" t="inlineStr">
        <is>
          <t>Not reviewed</t>
        </is>
      </c>
      <c r="AX1757" t="inlineStr">
        <is>
          <t>Not reported</t>
        </is>
      </c>
      <c r="AY1757" t="inlineStr">
        <is>
          <t>Not reported</t>
        </is>
      </c>
      <c r="AZ1757" t="inlineStr">
        <is>
          <t>Not reported</t>
        </is>
      </c>
      <c r="BA1757" t="inlineStr">
        <is>
          <t>Not reported</t>
        </is>
      </c>
      <c r="BB1757" t="inlineStr">
        <is>
          <t>Not reported</t>
        </is>
      </c>
      <c r="BC1757" t="inlineStr">
        <is>
          <t>Not reported</t>
        </is>
      </c>
      <c r="BD1757" t="inlineStr">
        <is>
          <t>Not reported</t>
        </is>
      </c>
      <c r="BE1757" t="inlineStr">
        <is>
          <t>Not reported</t>
        </is>
      </c>
      <c r="BF1757" t="inlineStr">
        <is>
          <t>Not reported</t>
        </is>
      </c>
      <c r="BG1757" t="inlineStr">
        <is>
          <t>Not reviewed (not included)</t>
        </is>
      </c>
      <c r="BH1757" t="inlineStr">
        <is>
          <t>N/A</t>
        </is>
      </c>
      <c r="BI1757" t="inlineStr">
        <is>
          <t>Not reviewed</t>
        </is>
      </c>
      <c r="BJ1757" t="inlineStr">
        <is>
          <t>Not reviewed</t>
        </is>
      </c>
      <c r="BK1757" t="inlineStr">
        <is>
          <t>Not reviewed</t>
        </is>
      </c>
      <c r="BL1757" t="inlineStr">
        <is>
          <t>Not reviewed</t>
        </is>
      </c>
      <c r="BM1757" t="inlineStr">
        <is>
          <t>Not reviewed (not included)</t>
        </is>
      </c>
      <c r="BN1757" t="inlineStr">
        <is>
          <t>Non-ADHD Focused - E2-Not ADHD focused: Neither title nor abstract mentions ADHD or attention-deficit/hyperactivity</t>
        </is>
      </c>
      <c r="BO1757" t="inlineStr">
        <is>
          <t>Abstract-level screening only</t>
        </is>
      </c>
      <c r="BP1757" t="inlineStr">
        <is>
          <t>Not reported</t>
        </is>
      </c>
    </row>
    <row r="1758">
      <c r="A1758" t="inlineStr">
        <is>
          <t>OBF-Psychiatric, a motor activity dataset of patients diagnosed with major depression, schizophrenia, and ADHD</t>
        </is>
      </c>
      <c r="B1758" t="n">
        <v>2025</v>
      </c>
      <c r="C1758" t="inlineStr">
        <is>
          <t>Not checked</t>
        </is>
      </c>
      <c r="D1758" t="inlineStr">
        <is>
          <t>Not checked</t>
        </is>
      </c>
      <c r="E1758" t="inlineStr">
        <is>
          <t>10.1038/S41597-025-04384-3</t>
        </is>
      </c>
      <c r="F1758" t="inlineStr">
        <is>
          <t>Mental health is vital to human well-being, and prevention strategies to address mental illness have a significant impact on the burden of disease and quality of life. With the recent developments in body-worn sensors, it is now possible to continuously collect data that can be used to gain insights into mental health states. This has the potential to optimize psychiatric assessment, thereby improving patient experiences and quality of life. However, access to high-quality medical data for research purposes is limited, especially regarding diagnosed psychiatric patients. To this extent, we present the OBF-Psychiatric dataset which comprises motor activity recordings of patients with bipolar and unipolar major depression, schizophrenia, and ADHD (attention deficit hyperactivity disorder). The dataset also contains data from a clinical sample diagnosed with various mood and anxiety disorders, as well as a healthy control group, making it suitable for building machine learning models and other analytical tools. It contains recordings from 162 individuals totalling 1565 days worth of motor activity data with a mean of 9.6 days per individual.</t>
        </is>
      </c>
      <c r="G1758" t="inlineStr">
        <is>
          <t>Unimodal</t>
        </is>
      </c>
      <c r="H1758" t="inlineStr">
        <is>
          <t>See abstract</t>
        </is>
      </c>
      <c r="I1758" t="inlineStr">
        <is>
          <t>See abstract</t>
        </is>
      </c>
      <c r="J1758" t="inlineStr">
        <is>
          <t>See abstract (AI/ML)</t>
        </is>
      </c>
      <c r="K1758" t="inlineStr">
        <is>
          <t>See abstract</t>
        </is>
      </c>
      <c r="M1758" t="inlineStr">
        <is>
          <t>See abstract</t>
        </is>
      </c>
      <c r="N1758" t="inlineStr">
        <is>
          <t>See abstract</t>
        </is>
      </c>
      <c r="O1758" t="inlineStr">
        <is>
          <t>Not verified from abstract</t>
        </is>
      </c>
      <c r="P1758" t="inlineStr">
        <is>
          <t>See abstract</t>
        </is>
      </c>
      <c r="Q1758" t="inlineStr">
        <is>
          <t>See abstract</t>
        </is>
      </c>
      <c r="R1758" t="inlineStr">
        <is>
          <t>Not reviewed (not included)</t>
        </is>
      </c>
      <c r="S1758" t="inlineStr">
        <is>
          <t>Not reviewed (not included)</t>
        </is>
      </c>
      <c r="T1758" t="inlineStr">
        <is>
          <t>Abstract screening only. Non-ADHD Primary Condition</t>
        </is>
      </c>
      <c r="U1758" t="inlineStr">
        <is>
          <t>EXCLUDE</t>
        </is>
      </c>
      <c r="V1758" t="inlineStr">
        <is>
          <t>E2-Primary condition not ADHD: Title references schizophrenia</t>
        </is>
      </c>
      <c r="W1758" t="inlineStr">
        <is>
          <t>Excluded: Non-ADHD Primary Condition</t>
        </is>
      </c>
      <c r="X1758" t="inlineStr">
        <is>
          <t>Not assessed from abstract</t>
        </is>
      </c>
      <c r="Y1758">
        <f>HYPERLINK("https%3A%2F%2Fwww.webofscience.com%2Fwos%2Fwoscc%2Ffull-record%2FWOS:001392413500001","View Full Record in Web of Science")</f>
        <v/>
      </c>
      <c r="Z1758" t="inlineStr">
        <is>
          <t>Not determined from abstract</t>
        </is>
      </c>
      <c r="AB1758" t="inlineStr">
        <is>
          <t>Not assessed (not included)</t>
        </is>
      </c>
      <c r="AC1758" t="inlineStr">
        <is>
          <t>Not assessed (not included)</t>
        </is>
      </c>
      <c r="AD1758" t="inlineStr">
        <is>
          <t>Garcia-Ceja, E; Stautland, A; Riegler, MA; Halvorsen, P; Hinojosa, S; Ochoa-Ruiz, G; Berle, JO; Forland, W; Mjeldheim, K; Oedegaard, KJ; Jakobsen, P</t>
        </is>
      </c>
      <c r="AF1758" t="inlineStr">
        <is>
          <t>Unknown - Verify via DOI</t>
        </is>
      </c>
      <c r="AH1758" t="inlineStr">
        <is>
          <t>Not assessed</t>
        </is>
      </c>
      <c r="AI1758" t="inlineStr">
        <is>
          <t>Not reported</t>
        </is>
      </c>
      <c r="AJ1758" t="inlineStr">
        <is>
          <t>Not reported</t>
        </is>
      </c>
      <c r="AK1758" t="inlineStr">
        <is>
          <t>Not reported</t>
        </is>
      </c>
      <c r="AL1758" t="inlineStr">
        <is>
          <t>Not reported</t>
        </is>
      </c>
      <c r="AM1758" t="inlineStr">
        <is>
          <t>Not reported</t>
        </is>
      </c>
      <c r="AN1758" t="inlineStr">
        <is>
          <t>Not reported</t>
        </is>
      </c>
      <c r="AO1758" t="inlineStr">
        <is>
          <t>Not reviewed</t>
        </is>
      </c>
      <c r="AP1758" t="inlineStr">
        <is>
          <t>Not reported</t>
        </is>
      </c>
      <c r="AQ1758" t="inlineStr">
        <is>
          <t>Not reported</t>
        </is>
      </c>
      <c r="AR1758" t="inlineStr">
        <is>
          <t>Not reported</t>
        </is>
      </c>
      <c r="AS1758" t="inlineStr">
        <is>
          <t>See abstract</t>
        </is>
      </c>
      <c r="AT1758" t="inlineStr">
        <is>
          <t>Not reviewed</t>
        </is>
      </c>
      <c r="AU1758" t="inlineStr">
        <is>
          <t>Not reviewed</t>
        </is>
      </c>
      <c r="AV1758" t="inlineStr">
        <is>
          <t>Not reviewed</t>
        </is>
      </c>
      <c r="AW1758" t="inlineStr">
        <is>
          <t>Not reviewed</t>
        </is>
      </c>
      <c r="AX1758" t="inlineStr">
        <is>
          <t>Not reported</t>
        </is>
      </c>
      <c r="AY1758" t="inlineStr">
        <is>
          <t>Not reported</t>
        </is>
      </c>
      <c r="AZ1758" t="inlineStr">
        <is>
          <t>Not reported</t>
        </is>
      </c>
      <c r="BA1758" t="inlineStr">
        <is>
          <t>Not reported</t>
        </is>
      </c>
      <c r="BB1758" t="inlineStr">
        <is>
          <t>Not reported</t>
        </is>
      </c>
      <c r="BC1758" t="inlineStr">
        <is>
          <t>Not reported</t>
        </is>
      </c>
      <c r="BD1758" t="inlineStr">
        <is>
          <t>Not reported</t>
        </is>
      </c>
      <c r="BE1758" t="inlineStr">
        <is>
          <t>Not reported</t>
        </is>
      </c>
      <c r="BF1758" t="inlineStr">
        <is>
          <t>Not reported</t>
        </is>
      </c>
      <c r="BG1758" t="inlineStr">
        <is>
          <t>Not reviewed (not included)</t>
        </is>
      </c>
      <c r="BH1758" t="inlineStr">
        <is>
          <t>N/A</t>
        </is>
      </c>
      <c r="BI1758" t="inlineStr">
        <is>
          <t>Not reviewed</t>
        </is>
      </c>
      <c r="BJ1758" t="inlineStr">
        <is>
          <t>Not reviewed</t>
        </is>
      </c>
      <c r="BK1758" t="inlineStr">
        <is>
          <t>Not reviewed</t>
        </is>
      </c>
      <c r="BL1758" t="inlineStr">
        <is>
          <t>Not reviewed</t>
        </is>
      </c>
      <c r="BM1758" t="inlineStr">
        <is>
          <t>Not reviewed (not included)</t>
        </is>
      </c>
      <c r="BN1758" t="inlineStr">
        <is>
          <t>Non-ADHD Primary Condition - E2-Primary condition not ADHD: Title references schizophrenia</t>
        </is>
      </c>
      <c r="BO1758" t="inlineStr">
        <is>
          <t>Abstract-level screening only</t>
        </is>
      </c>
      <c r="BP1758" t="inlineStr">
        <is>
          <t>Not reported</t>
        </is>
      </c>
    </row>
    <row r="1759">
      <c r="A1759" t="inlineStr">
        <is>
          <t>Application and research progress of machine learning in the diagnosis and treatment of neurodevelopmental disorders in children</t>
        </is>
      </c>
      <c r="B1759" t="n">
        <v>2022</v>
      </c>
      <c r="C1759" t="inlineStr">
        <is>
          <t>Not checked</t>
        </is>
      </c>
      <c r="D1759" t="inlineStr">
        <is>
          <t>Not checked</t>
        </is>
      </c>
      <c r="E1759" t="inlineStr">
        <is>
          <t>10.3389/FPSYT.2022.960672</t>
        </is>
      </c>
      <c r="F1759" t="inlineStr">
        <is>
          <t>The prevalence of neurodevelopment disorders (NDDs) among children has been on the rise. This has affected the health and social life of children. This condition has also imposed a huge economic burden on families and health care systems. Currently, it is difficult to perform early diagnosis of NDDs, which results in delayed intervention. For this reason, patients with NDDs have a prognosis. In recent years, machine learning (ML) technology, which integrates artificial intelligence technology and medicine, has been applied in the early detection and prediction of diseases based on data mining. This paper reviews the progress made in the application of ML in the diagnosis and treatment of NDDs in children based on supervised and unsupervised learning tools. The data reviewed here provide new perspectives on early diagnosis and treatment of NDDs.</t>
        </is>
      </c>
      <c r="G1759" t="inlineStr">
        <is>
          <t>Unimodal</t>
        </is>
      </c>
      <c r="H1759" t="inlineStr">
        <is>
          <t>See abstract</t>
        </is>
      </c>
      <c r="I1759" t="inlineStr">
        <is>
          <t>See abstract</t>
        </is>
      </c>
      <c r="J1759" t="inlineStr">
        <is>
          <t>See abstract (AI/ML)</t>
        </is>
      </c>
      <c r="K1759" t="inlineStr">
        <is>
          <t>See abstract</t>
        </is>
      </c>
      <c r="M1759" t="inlineStr">
        <is>
          <t>See abstract</t>
        </is>
      </c>
      <c r="N1759" t="inlineStr">
        <is>
          <t>See abstract</t>
        </is>
      </c>
      <c r="O1759" t="inlineStr">
        <is>
          <t>Not verified from abstract</t>
        </is>
      </c>
      <c r="P1759" t="inlineStr">
        <is>
          <t>See abstract</t>
        </is>
      </c>
      <c r="Q1759" t="inlineStr">
        <is>
          <t>See abstract</t>
        </is>
      </c>
      <c r="R1759" t="inlineStr">
        <is>
          <t>Not reviewed (not included)</t>
        </is>
      </c>
      <c r="S1759" t="inlineStr">
        <is>
          <t>Not reviewed (not included)</t>
        </is>
      </c>
      <c r="T1759" t="inlineStr">
        <is>
          <t>Abstract screening only. Non-ADHD Focused</t>
        </is>
      </c>
      <c r="U1759" t="inlineStr">
        <is>
          <t>EXCLUDE</t>
        </is>
      </c>
      <c r="V1759" t="inlineStr">
        <is>
          <t>E2-Not ADHD focused: Neither title nor abstract mentions ADHD or attention-deficit/hyperactivity</t>
        </is>
      </c>
      <c r="W1759" t="inlineStr">
        <is>
          <t>Excluded: Not ADHD Focused</t>
        </is>
      </c>
      <c r="X1759" t="inlineStr">
        <is>
          <t>Not assessed from abstract</t>
        </is>
      </c>
      <c r="Y1759">
        <f>HYPERLINK("https%3A%2F%2Fwww.webofscience.com%2Fwos%2Fwoscc%2Ffull-record%2FWOS:000850729000001","View Full Record in Web of Science")</f>
        <v/>
      </c>
      <c r="Z1759" t="inlineStr">
        <is>
          <t>Not determined from abstract</t>
        </is>
      </c>
      <c r="AB1759" t="inlineStr">
        <is>
          <t>Not assessed (not included)</t>
        </is>
      </c>
      <c r="AC1759" t="inlineStr">
        <is>
          <t>Not assessed (not included)</t>
        </is>
      </c>
      <c r="AD1759" t="inlineStr">
        <is>
          <t>Song, C; Jiang, ZQ; Liu, D; Wu, LL</t>
        </is>
      </c>
      <c r="AF1759" t="inlineStr">
        <is>
          <t>Gold OA (Frontiers)</t>
        </is>
      </c>
      <c r="AH1759" t="inlineStr">
        <is>
          <t>Not assessed</t>
        </is>
      </c>
      <c r="AI1759" t="inlineStr">
        <is>
          <t>Not reported</t>
        </is>
      </c>
      <c r="AJ1759" t="inlineStr">
        <is>
          <t>Not reported</t>
        </is>
      </c>
      <c r="AK1759" t="inlineStr">
        <is>
          <t>Not reported</t>
        </is>
      </c>
      <c r="AL1759" t="inlineStr">
        <is>
          <t>Not reported</t>
        </is>
      </c>
      <c r="AM1759" t="inlineStr">
        <is>
          <t>Not reported</t>
        </is>
      </c>
      <c r="AN1759" t="inlineStr">
        <is>
          <t>Not reported</t>
        </is>
      </c>
      <c r="AO1759" t="inlineStr">
        <is>
          <t>Not reviewed</t>
        </is>
      </c>
      <c r="AP1759" t="inlineStr">
        <is>
          <t>Not reported</t>
        </is>
      </c>
      <c r="AQ1759" t="inlineStr">
        <is>
          <t>Not reported</t>
        </is>
      </c>
      <c r="AR1759" t="inlineStr">
        <is>
          <t>Not reported</t>
        </is>
      </c>
      <c r="AS1759" t="inlineStr">
        <is>
          <t>See abstract</t>
        </is>
      </c>
      <c r="AT1759" t="inlineStr">
        <is>
          <t>Not reviewed</t>
        </is>
      </c>
      <c r="AU1759" t="inlineStr">
        <is>
          <t>Not reviewed</t>
        </is>
      </c>
      <c r="AV1759" t="inlineStr">
        <is>
          <t>Not reviewed</t>
        </is>
      </c>
      <c r="AW1759" t="inlineStr">
        <is>
          <t>Not reviewed</t>
        </is>
      </c>
      <c r="AX1759" t="inlineStr">
        <is>
          <t>Not reported</t>
        </is>
      </c>
      <c r="AY1759" t="inlineStr">
        <is>
          <t>Not reported</t>
        </is>
      </c>
      <c r="AZ1759" t="inlineStr">
        <is>
          <t>Not reported</t>
        </is>
      </c>
      <c r="BA1759" t="inlineStr">
        <is>
          <t>Not reported</t>
        </is>
      </c>
      <c r="BB1759" t="inlineStr">
        <is>
          <t>Not reported</t>
        </is>
      </c>
      <c r="BC1759" t="inlineStr">
        <is>
          <t>Not reported</t>
        </is>
      </c>
      <c r="BD1759" t="inlineStr">
        <is>
          <t>Not reported</t>
        </is>
      </c>
      <c r="BE1759" t="inlineStr">
        <is>
          <t>Not reported</t>
        </is>
      </c>
      <c r="BF1759" t="inlineStr">
        <is>
          <t>Not reported</t>
        </is>
      </c>
      <c r="BG1759" t="inlineStr">
        <is>
          <t>Not reviewed (not included)</t>
        </is>
      </c>
      <c r="BH1759" t="inlineStr">
        <is>
          <t>N/A</t>
        </is>
      </c>
      <c r="BI1759" t="inlineStr">
        <is>
          <t>Not reviewed</t>
        </is>
      </c>
      <c r="BJ1759" t="inlineStr">
        <is>
          <t>Not reviewed</t>
        </is>
      </c>
      <c r="BK1759" t="inlineStr">
        <is>
          <t>Not reviewed</t>
        </is>
      </c>
      <c r="BL1759" t="inlineStr">
        <is>
          <t>Not reviewed</t>
        </is>
      </c>
      <c r="BM1759" t="inlineStr">
        <is>
          <t>Not reviewed (not included)</t>
        </is>
      </c>
      <c r="BN1759" t="inlineStr">
        <is>
          <t>Non-ADHD Focused - E2-Not ADHD focused: Neither title nor abstract mentions ADHD or attention-deficit/hyperactivity</t>
        </is>
      </c>
      <c r="BO1759" t="inlineStr">
        <is>
          <t>Abstract-level screening only</t>
        </is>
      </c>
      <c r="BP1759" t="inlineStr">
        <is>
          <t>Not reported</t>
        </is>
      </c>
    </row>
    <row r="1760">
      <c r="A1760" t="inlineStr">
        <is>
          <t>A Unified Framework for Detection of ADHD Using EEG Signals and Coherent Models</t>
        </is>
      </c>
      <c r="B1760" t="n">
        <v>2026</v>
      </c>
      <c r="C1760" t="inlineStr">
        <is>
          <t>Not checked</t>
        </is>
      </c>
      <c r="D1760" t="inlineStr">
        <is>
          <t>Not checked</t>
        </is>
      </c>
      <c r="E1760" t="inlineStr">
        <is>
          <t>10.3390/MATH14050871</t>
        </is>
      </c>
      <c r="F1760" t="inlineStr">
        <is>
          <t>A behavioral and neuropsychological disorder that develops in young children during their early school years is called attention-deficit hyperactivity disorder (ADHD). When young children are diagnosed with ADHD, they have a tendency not to concentrate on academic and extracurricular activities. Moreover, children affected with ADHD suffer from mood swings, so it becomes quite difficult for them to establish good connections with teachers and friends. In the field of clinical research, deploying Electroencephalography (EEG) signals, a rapid and accurate diagnosis of ADHD is essential so that an effective treatment can be given to the children affected with ADHD. In this work, a unified framework is proposed for the detection of ADHD using EEG signals and some coherent models. The framework initially employs the concept of normalization of EEG signals, followed by the usage of dimensionality reduction techniques such as Local Linear Embedding (LLE), Sammon Mapping (SM) and Locally Linear Coordination (LLC). The dimensionally reduced EEG values are further clustered using four techniques such as spectral clustering, K-means clustering, Fuzzy C-means (FCM) clustering, Hierarchical Density-Based Spatial Clustering of Applications with Noise (HDBSCAN), and finally, silhouette coefficient analysis is used to analyze the clustering effectiveness. The features are then extracted from the clustered values using an Improved Wavelet Transform (IWT) and then the features are selected with four efficient techniques such as the chi-squared test, Mutual Information (MI), Mahalanobis analysis and Binary Horse Herd Optimization (BHHO) techniques. Finally, the selected values are fed into classifiers for classification with the help of ten traditional machine learning classifiers. The work is tested on a publicly available ADHD dataset and the analysis shows that the best results are obtained when the LLC dimensionality reduction is utilized with FCM clustering and IWT feature extrac</t>
        </is>
      </c>
      <c r="G1760" t="inlineStr">
        <is>
          <t>Unimodal</t>
        </is>
      </c>
      <c r="H1760" t="inlineStr">
        <is>
          <t>See abstract</t>
        </is>
      </c>
      <c r="I1760" t="inlineStr">
        <is>
          <t>See abstract</t>
        </is>
      </c>
      <c r="J1760" t="inlineStr">
        <is>
          <t>See abstract (AI/ML)</t>
        </is>
      </c>
      <c r="K1760" t="inlineStr">
        <is>
          <t>See abstract</t>
        </is>
      </c>
      <c r="M1760" t="inlineStr">
        <is>
          <t>See abstract</t>
        </is>
      </c>
      <c r="N1760" t="inlineStr">
        <is>
          <t>See abstract</t>
        </is>
      </c>
      <c r="O1760" t="inlineStr">
        <is>
          <t>Not verified from abstract</t>
        </is>
      </c>
      <c r="P1760" t="inlineStr">
        <is>
          <t>See abstract</t>
        </is>
      </c>
      <c r="Q1760" t="inlineStr">
        <is>
          <t>See abstract</t>
        </is>
      </c>
      <c r="R1760" t="inlineStr">
        <is>
          <t>Not reviewed (not included)</t>
        </is>
      </c>
      <c r="S1760" t="inlineStr">
        <is>
          <t>Not reviewed (not included)</t>
        </is>
      </c>
      <c r="T1760" t="inlineStr">
        <is>
          <t>Abstract screening only. Out of Date Range</t>
        </is>
      </c>
      <c r="U1760" t="inlineStr">
        <is>
          <t>EXCLUDE</t>
        </is>
      </c>
      <c r="V1760" t="inlineStr">
        <is>
          <t>E4-Year: Published 2026, outside 2019-2025 window</t>
        </is>
      </c>
      <c r="W1760" t="inlineStr">
        <is>
          <t>Out of Date Range</t>
        </is>
      </c>
      <c r="X1760" t="inlineStr">
        <is>
          <t>Not assessed from abstract</t>
        </is>
      </c>
      <c r="Y1760">
        <f>HYPERLINK("https%3A%2F%2Fwww.webofscience.com%2Fwos%2Fwoscc%2Ffull-record%2FWOS:001713759300001","View Full Record in Web of Science")</f>
        <v/>
      </c>
      <c r="Z1760" t="inlineStr">
        <is>
          <t>Not determined from abstract</t>
        </is>
      </c>
      <c r="AB1760" t="inlineStr">
        <is>
          <t>Not assessed (not included)</t>
        </is>
      </c>
      <c r="AC1760" t="inlineStr">
        <is>
          <t>Not assessed (not included)</t>
        </is>
      </c>
      <c r="AD1760" t="inlineStr">
        <is>
          <t>Prabhakar, SK; Won, DO</t>
        </is>
      </c>
      <c r="AF1760" t="inlineStr">
        <is>
          <t>Gold OA (MDPI)</t>
        </is>
      </c>
      <c r="AH1760" t="inlineStr">
        <is>
          <t>Not assessed</t>
        </is>
      </c>
      <c r="AI1760" t="inlineStr">
        <is>
          <t>Not reported</t>
        </is>
      </c>
      <c r="AJ1760" t="inlineStr">
        <is>
          <t>Not reported</t>
        </is>
      </c>
      <c r="AK1760" t="inlineStr">
        <is>
          <t>Not reported</t>
        </is>
      </c>
      <c r="AL1760" t="inlineStr">
        <is>
          <t>Not reported</t>
        </is>
      </c>
      <c r="AM1760" t="inlineStr">
        <is>
          <t>Not reported</t>
        </is>
      </c>
      <c r="AN1760" t="inlineStr">
        <is>
          <t>Not reported</t>
        </is>
      </c>
      <c r="AO1760" t="inlineStr">
        <is>
          <t>Not reviewed</t>
        </is>
      </c>
      <c r="AP1760" t="inlineStr">
        <is>
          <t>Not reported</t>
        </is>
      </c>
      <c r="AQ1760" t="inlineStr">
        <is>
          <t>Not reported</t>
        </is>
      </c>
      <c r="AR1760" t="inlineStr">
        <is>
          <t>Not reported</t>
        </is>
      </c>
      <c r="AS1760" t="inlineStr">
        <is>
          <t>See abstract</t>
        </is>
      </c>
      <c r="AT1760" t="inlineStr">
        <is>
          <t>Not reviewed</t>
        </is>
      </c>
      <c r="AU1760" t="inlineStr">
        <is>
          <t>Not reviewed</t>
        </is>
      </c>
      <c r="AV1760" t="inlineStr">
        <is>
          <t>Not reviewed</t>
        </is>
      </c>
      <c r="AW1760" t="inlineStr">
        <is>
          <t>Not reviewed</t>
        </is>
      </c>
      <c r="AX1760" t="inlineStr">
        <is>
          <t>Not reported</t>
        </is>
      </c>
      <c r="AY1760" t="inlineStr">
        <is>
          <t>Not reported</t>
        </is>
      </c>
      <c r="AZ1760" t="inlineStr">
        <is>
          <t>Not reported</t>
        </is>
      </c>
      <c r="BA1760" t="inlineStr">
        <is>
          <t>Not reported</t>
        </is>
      </c>
      <c r="BB1760" t="inlineStr">
        <is>
          <t>Not reported</t>
        </is>
      </c>
      <c r="BC1760" t="inlineStr">
        <is>
          <t>Not reported</t>
        </is>
      </c>
      <c r="BD1760" t="inlineStr">
        <is>
          <t>Not reported</t>
        </is>
      </c>
      <c r="BE1760" t="inlineStr">
        <is>
          <t>Not reported</t>
        </is>
      </c>
      <c r="BF1760" t="inlineStr">
        <is>
          <t>Not reported</t>
        </is>
      </c>
      <c r="BG1760" t="inlineStr">
        <is>
          <t>Not reviewed (not included)</t>
        </is>
      </c>
      <c r="BH1760" t="inlineStr">
        <is>
          <t>N/A</t>
        </is>
      </c>
      <c r="BI1760" t="inlineStr">
        <is>
          <t>Not reviewed</t>
        </is>
      </c>
      <c r="BJ1760" t="inlineStr">
        <is>
          <t>Not reviewed</t>
        </is>
      </c>
      <c r="BK1760" t="inlineStr">
        <is>
          <t>Not reviewed</t>
        </is>
      </c>
      <c r="BL1760" t="inlineStr">
        <is>
          <t>Not reviewed</t>
        </is>
      </c>
      <c r="BM1760" t="inlineStr">
        <is>
          <t>Not reviewed (not included)</t>
        </is>
      </c>
      <c r="BN1760" t="inlineStr">
        <is>
          <t>Out of Date Range - E4-Year: Published 2026, outside 2019-2025 window</t>
        </is>
      </c>
      <c r="BO1760" t="inlineStr">
        <is>
          <t>Abstract-level screening only</t>
        </is>
      </c>
      <c r="BP1760" t="inlineStr">
        <is>
          <t>Not reported</t>
        </is>
      </c>
    </row>
    <row r="1761">
      <c r="A1761" t="inlineStr">
        <is>
          <t>Neurodevelopmental heterogeneity and computational approaches for understanding autism</t>
        </is>
      </c>
      <c r="B1761" t="n">
        <v>2019</v>
      </c>
      <c r="C1761" t="inlineStr">
        <is>
          <t>Not checked</t>
        </is>
      </c>
      <c r="D1761" t="inlineStr">
        <is>
          <t>Not checked</t>
        </is>
      </c>
      <c r="E1761" t="inlineStr">
        <is>
          <t>10.1038/S41398-019-0390-0</t>
        </is>
      </c>
      <c r="F1761" t="inlineStr">
        <is>
          <t>In recent years, the emerging field of computational psychiatry has impelled the use of machine learning models as a means to further understand the pathogenesis of multiple clinical disorders. In this paper, we discuss how autism spectrum disorder (ASD) was and continues to be diagnosed in the context of its complex neurodevelopmental heterogeneity. We review machine learning approaches to streamline ASD's diagnostic methods, to discern similarities and differences from comorbid diagnoses, and to follow developmentally variable outcomes. Both supervised machine learning models for classification outcome and unsupervised approaches to identify new dimensions and subgroups are discussed. We provide an illustrative example of how computational analytic methods and a longitudinal design can improve our inferential ability to detect early dysfunctional behaviors that may or may not reach threshold levels for formal diagnoses. Specifically, an unsupervised machine learning approach of anomaly detection is used to illustrate how community samples may be utilized to investigate early autism risk, multidimensional features, and outcome variables. Because ASD symptoms and challenges are not static within individuals across development, computational approaches present a promising method to elucidate subgroups of etiological contributions to phenotype, alternative developmental courses, interactions with biomedical comorbidities, and to predict potential responses to therapeutic interventions.</t>
        </is>
      </c>
      <c r="G1761" t="inlineStr">
        <is>
          <t>Unimodal</t>
        </is>
      </c>
      <c r="H1761" t="inlineStr">
        <is>
          <t>See abstract</t>
        </is>
      </c>
      <c r="I1761" t="inlineStr">
        <is>
          <t>See abstract</t>
        </is>
      </c>
      <c r="J1761" t="inlineStr">
        <is>
          <t>See abstract (AI/ML)</t>
        </is>
      </c>
      <c r="K1761" t="inlineStr">
        <is>
          <t>See abstract</t>
        </is>
      </c>
      <c r="M1761" t="inlineStr">
        <is>
          <t>See abstract</t>
        </is>
      </c>
      <c r="N1761" t="inlineStr">
        <is>
          <t>See abstract</t>
        </is>
      </c>
      <c r="O1761" t="inlineStr">
        <is>
          <t>Not verified from abstract</t>
        </is>
      </c>
      <c r="P1761" t="inlineStr">
        <is>
          <t>See abstract</t>
        </is>
      </c>
      <c r="Q1761" t="inlineStr">
        <is>
          <t>See abstract</t>
        </is>
      </c>
      <c r="R1761" t="inlineStr">
        <is>
          <t>Not reviewed (not included)</t>
        </is>
      </c>
      <c r="S1761" t="inlineStr">
        <is>
          <t>Not reviewed (not included)</t>
        </is>
      </c>
      <c r="T1761" t="inlineStr">
        <is>
          <t>Abstract screening only. Non-ADHD Focused</t>
        </is>
      </c>
      <c r="U1761" t="inlineStr">
        <is>
          <t>EXCLUDE</t>
        </is>
      </c>
      <c r="V1761" t="inlineStr">
        <is>
          <t>E2-Not ADHD focused: Neither title nor abstract mentions ADHD or attention-deficit/hyperactivity</t>
        </is>
      </c>
      <c r="W1761" t="inlineStr">
        <is>
          <t>Excluded: Not ADHD Focused</t>
        </is>
      </c>
      <c r="X1761" t="inlineStr">
        <is>
          <t>Not assessed from abstract</t>
        </is>
      </c>
      <c r="Y1761">
        <f>HYPERLINK("https%3A%2F%2Fwww.webofscience.com%2Fwos%2Fwoscc%2Ffull-record%2FWOS:000459834400004","View Full Record in Web of Science")</f>
        <v/>
      </c>
      <c r="Z1761" t="inlineStr">
        <is>
          <t>Not determined from abstract</t>
        </is>
      </c>
      <c r="AB1761" t="inlineStr">
        <is>
          <t>Not assessed (not included)</t>
        </is>
      </c>
      <c r="AC1761" t="inlineStr">
        <is>
          <t>Not assessed (not included)</t>
        </is>
      </c>
      <c r="AD1761" t="inlineStr">
        <is>
          <t>Jacob, S; Wolff, JJ; Steinbach, MS; Doyle, CB; Kumar, V; Elison, JT</t>
        </is>
      </c>
      <c r="AF1761" t="inlineStr">
        <is>
          <t>Unknown - Verify via DOI</t>
        </is>
      </c>
      <c r="AH1761" t="inlineStr">
        <is>
          <t>Not assessed</t>
        </is>
      </c>
      <c r="AI1761" t="inlineStr">
        <is>
          <t>Not reported</t>
        </is>
      </c>
      <c r="AJ1761" t="inlineStr">
        <is>
          <t>Not reported</t>
        </is>
      </c>
      <c r="AK1761" t="inlineStr">
        <is>
          <t>Not reported</t>
        </is>
      </c>
      <c r="AL1761" t="inlineStr">
        <is>
          <t>Not reported</t>
        </is>
      </c>
      <c r="AM1761" t="inlineStr">
        <is>
          <t>Not reported</t>
        </is>
      </c>
      <c r="AN1761" t="inlineStr">
        <is>
          <t>Not reported</t>
        </is>
      </c>
      <c r="AO1761" t="inlineStr">
        <is>
          <t>Not reviewed</t>
        </is>
      </c>
      <c r="AP1761" t="inlineStr">
        <is>
          <t>Not reported</t>
        </is>
      </c>
      <c r="AQ1761" t="inlineStr">
        <is>
          <t>Not reported</t>
        </is>
      </c>
      <c r="AR1761" t="inlineStr">
        <is>
          <t>Not reported</t>
        </is>
      </c>
      <c r="AS1761" t="inlineStr">
        <is>
          <t>See abstract</t>
        </is>
      </c>
      <c r="AT1761" t="inlineStr">
        <is>
          <t>Not reviewed</t>
        </is>
      </c>
      <c r="AU1761" t="inlineStr">
        <is>
          <t>Not reviewed</t>
        </is>
      </c>
      <c r="AV1761" t="inlineStr">
        <is>
          <t>Not reviewed</t>
        </is>
      </c>
      <c r="AW1761" t="inlineStr">
        <is>
          <t>Not reviewed</t>
        </is>
      </c>
      <c r="AX1761" t="inlineStr">
        <is>
          <t>Not reported</t>
        </is>
      </c>
      <c r="AY1761" t="inlineStr">
        <is>
          <t>Not reported</t>
        </is>
      </c>
      <c r="AZ1761" t="inlineStr">
        <is>
          <t>Not reported</t>
        </is>
      </c>
      <c r="BA1761" t="inlineStr">
        <is>
          <t>Not reported</t>
        </is>
      </c>
      <c r="BB1761" t="inlineStr">
        <is>
          <t>Not reported</t>
        </is>
      </c>
      <c r="BC1761" t="inlineStr">
        <is>
          <t>Not reported</t>
        </is>
      </c>
      <c r="BD1761" t="inlineStr">
        <is>
          <t>Not reported</t>
        </is>
      </c>
      <c r="BE1761" t="inlineStr">
        <is>
          <t>Not reported</t>
        </is>
      </c>
      <c r="BF1761" t="inlineStr">
        <is>
          <t>Not reported</t>
        </is>
      </c>
      <c r="BG1761" t="inlineStr">
        <is>
          <t>Not reviewed (not included)</t>
        </is>
      </c>
      <c r="BH1761" t="inlineStr">
        <is>
          <t>N/A</t>
        </is>
      </c>
      <c r="BI1761" t="inlineStr">
        <is>
          <t>Not reviewed</t>
        </is>
      </c>
      <c r="BJ1761" t="inlineStr">
        <is>
          <t>Not reviewed</t>
        </is>
      </c>
      <c r="BK1761" t="inlineStr">
        <is>
          <t>Not reviewed</t>
        </is>
      </c>
      <c r="BL1761" t="inlineStr">
        <is>
          <t>Not reviewed</t>
        </is>
      </c>
      <c r="BM1761" t="inlineStr">
        <is>
          <t>Not reviewed (not included)</t>
        </is>
      </c>
      <c r="BN1761" t="inlineStr">
        <is>
          <t>Non-ADHD Focused - E2-Not ADHD focused: Neither title nor abstract mentions ADHD or attention-deficit/hyperactivity</t>
        </is>
      </c>
      <c r="BO1761" t="inlineStr">
        <is>
          <t>Abstract-level screening only</t>
        </is>
      </c>
      <c r="BP1761" t="inlineStr">
        <is>
          <t>Not reported</t>
        </is>
      </c>
    </row>
    <row r="1762">
      <c r="A1762" t="inlineStr">
        <is>
          <t>Challenges of implementing computer-aided diagnostic models for neuroimages in a clinical setting</t>
        </is>
      </c>
      <c r="B1762" t="n">
        <v>2023</v>
      </c>
      <c r="C1762" t="inlineStr">
        <is>
          <t>Not checked</t>
        </is>
      </c>
      <c r="D1762" t="inlineStr">
        <is>
          <t>Not checked</t>
        </is>
      </c>
      <c r="E1762" t="inlineStr">
        <is>
          <t>10.1038/S41746-023-00868-X</t>
        </is>
      </c>
      <c r="F1762" t="inlineStr">
        <is>
          <t>Advances in artificial intelligence have cultivated a strong interest in developing and validating the clinical utilities of computer-aided diagnostic models. Machine learning for diagnostic neuroimaging has often been applied to detect psychological and neurological disorders, typically on small-scale datasets or data collected in a research setting. With the collection and collation of an ever-growing number of public datasets that researchers can freely access, much work has been done in adapting machine learning models to classify these neuroimages by diseases such as Alzheimer's, ADHD, autism, bipolar disorder, and so on. These studies often come with the promise of being implemented clinically, but despite intense interest in this topic in the laboratory, limited progress has been made in clinical implementation. In this review, we analyze challenges specific to the clinical implementation of diagnostic AI models for neuroimaging data, looking at the differences between laboratory and clinical settings, the inherent limitations of diagnostic AI, and the different incentives and skill sets between research institutions, technology companies, and hospitals. These complexities need to be recognized in the translation of diagnostic AI for neuroimaging from the laboratory to the clinic.</t>
        </is>
      </c>
      <c r="G1762" t="inlineStr">
        <is>
          <t>Unimodal</t>
        </is>
      </c>
      <c r="H1762" t="inlineStr">
        <is>
          <t>See abstract</t>
        </is>
      </c>
      <c r="I1762" t="inlineStr">
        <is>
          <t>See abstract</t>
        </is>
      </c>
      <c r="J1762" t="inlineStr">
        <is>
          <t>See abstract (AI/ML)</t>
        </is>
      </c>
      <c r="K1762" t="inlineStr">
        <is>
          <t>See abstract</t>
        </is>
      </c>
      <c r="M1762" t="inlineStr">
        <is>
          <t>See abstract</t>
        </is>
      </c>
      <c r="N1762" t="inlineStr">
        <is>
          <t>See abstract</t>
        </is>
      </c>
      <c r="O1762" t="inlineStr">
        <is>
          <t>Not verified from abstract</t>
        </is>
      </c>
      <c r="P1762" t="inlineStr">
        <is>
          <t>See abstract</t>
        </is>
      </c>
      <c r="Q1762" t="inlineStr">
        <is>
          <t>See abstract</t>
        </is>
      </c>
      <c r="R1762" t="inlineStr">
        <is>
          <t>Not reviewed (not included)</t>
        </is>
      </c>
      <c r="S1762" t="inlineStr">
        <is>
          <t>Not reviewed (not included)</t>
        </is>
      </c>
      <c r="T1762" t="inlineStr">
        <is>
          <t>Abstract screening only. Not Selected for Final 95 (Pending Full Text Review)</t>
        </is>
      </c>
      <c r="U1762" t="inlineStr">
        <is>
          <t>EXCLUDE</t>
        </is>
      </c>
      <c r="V176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62" t="inlineStr">
        <is>
          <t>Excluded: Other Criterion</t>
        </is>
      </c>
      <c r="X1762" t="inlineStr">
        <is>
          <t>Not assessed from abstract</t>
        </is>
      </c>
      <c r="Y1762">
        <f>HYPERLINK("https%3A%2F%2Fwww.webofscience.com%2Fwos%2Fwoscc%2Ffull-record%2FWOS:001027822900001","View Full Record in Web of Science")</f>
        <v/>
      </c>
      <c r="Z1762" t="inlineStr">
        <is>
          <t>Not determined from abstract</t>
        </is>
      </c>
      <c r="AB1762" t="inlineStr">
        <is>
          <t>Not assessed (not included)</t>
        </is>
      </c>
      <c r="AC1762" t="inlineStr">
        <is>
          <t>Not assessed (not included)</t>
        </is>
      </c>
      <c r="AD1762" t="inlineStr">
        <is>
          <t>Leming, MJ; Bron, EE; Bruffaerts, R; Ou, YM; Iglesias, JE; Gollub, RL; Im, H</t>
        </is>
      </c>
      <c r="AF1762" t="inlineStr">
        <is>
          <t>Unknown - Verify via DOI</t>
        </is>
      </c>
      <c r="AH1762" t="inlineStr">
        <is>
          <t>Not assessed</t>
        </is>
      </c>
      <c r="AI1762" t="inlineStr">
        <is>
          <t>Not reported</t>
        </is>
      </c>
      <c r="AJ1762" t="inlineStr">
        <is>
          <t>Not reported</t>
        </is>
      </c>
      <c r="AK1762" t="inlineStr">
        <is>
          <t>Not reported</t>
        </is>
      </c>
      <c r="AL1762" t="inlineStr">
        <is>
          <t>Not reported</t>
        </is>
      </c>
      <c r="AM1762" t="inlineStr">
        <is>
          <t>Not reported</t>
        </is>
      </c>
      <c r="AN1762" t="inlineStr">
        <is>
          <t>Not reported</t>
        </is>
      </c>
      <c r="AO1762" t="inlineStr">
        <is>
          <t>Not reviewed</t>
        </is>
      </c>
      <c r="AP1762" t="inlineStr">
        <is>
          <t>Not reported</t>
        </is>
      </c>
      <c r="AQ1762" t="inlineStr">
        <is>
          <t>Not reported</t>
        </is>
      </c>
      <c r="AR1762" t="inlineStr">
        <is>
          <t>Not reported</t>
        </is>
      </c>
      <c r="AS1762" t="inlineStr">
        <is>
          <t>See abstract</t>
        </is>
      </c>
      <c r="AT1762" t="inlineStr">
        <is>
          <t>Not reviewed</t>
        </is>
      </c>
      <c r="AU1762" t="inlineStr">
        <is>
          <t>Not reviewed</t>
        </is>
      </c>
      <c r="AV1762" t="inlineStr">
        <is>
          <t>Not reviewed</t>
        </is>
      </c>
      <c r="AW1762" t="inlineStr">
        <is>
          <t>Not reviewed</t>
        </is>
      </c>
      <c r="AX1762" t="inlineStr">
        <is>
          <t>Not reported</t>
        </is>
      </c>
      <c r="AY1762" t="inlineStr">
        <is>
          <t>Not reported</t>
        </is>
      </c>
      <c r="AZ1762" t="inlineStr">
        <is>
          <t>Not reported</t>
        </is>
      </c>
      <c r="BA1762" t="inlineStr">
        <is>
          <t>Not reported</t>
        </is>
      </c>
      <c r="BB1762" t="inlineStr">
        <is>
          <t>Not reported</t>
        </is>
      </c>
      <c r="BC1762" t="inlineStr">
        <is>
          <t>Not reported</t>
        </is>
      </c>
      <c r="BD1762" t="inlineStr">
        <is>
          <t>Not reported</t>
        </is>
      </c>
      <c r="BE1762" t="inlineStr">
        <is>
          <t>Not reported</t>
        </is>
      </c>
      <c r="BF1762" t="inlineStr">
        <is>
          <t>Not reported</t>
        </is>
      </c>
      <c r="BG1762" t="inlineStr">
        <is>
          <t>Not reviewed (not included)</t>
        </is>
      </c>
      <c r="BH1762" t="inlineStr">
        <is>
          <t>N/A</t>
        </is>
      </c>
      <c r="BI1762" t="inlineStr">
        <is>
          <t>Not reviewed</t>
        </is>
      </c>
      <c r="BJ1762" t="inlineStr">
        <is>
          <t>Not reviewed</t>
        </is>
      </c>
      <c r="BK1762" t="inlineStr">
        <is>
          <t>Not reviewed</t>
        </is>
      </c>
      <c r="BL1762" t="inlineStr">
        <is>
          <t>Not reviewed</t>
        </is>
      </c>
      <c r="BM1762" t="inlineStr">
        <is>
          <t>Not reviewed (not included)</t>
        </is>
      </c>
      <c r="BN1762" t="inlineStr">
        <is>
          <t>Not Selected for Final 95 (Pending Full Text Review) - Candidate paper not selected for final 95: Passed abstract screening but not included in final selec</t>
        </is>
      </c>
      <c r="BO1762" t="inlineStr">
        <is>
          <t>Abstract-level screening only</t>
        </is>
      </c>
      <c r="BP1762" t="inlineStr">
        <is>
          <t>Not reported</t>
        </is>
      </c>
    </row>
    <row r="1763">
      <c r="A1763" t="inlineStr">
        <is>
          <t>Medications for attention deficit hyperactivity disorder associated with increased risk of developing glaucoma</t>
        </is>
      </c>
      <c r="B1763" t="n">
        <v>2024</v>
      </c>
      <c r="C1763" t="inlineStr">
        <is>
          <t>Not checked</t>
        </is>
      </c>
      <c r="D1763" t="inlineStr">
        <is>
          <t>Not checked</t>
        </is>
      </c>
      <c r="E1763" t="inlineStr">
        <is>
          <t>10.1038/S41433-024-03100-6</t>
        </is>
      </c>
      <c r="F1763" t="inlineStr">
        <is>
          <t>BackgroundAttention deficit hyperactivity disorder (ADHD) therapies including atomoxetine, methylphenidate, and amphetamines are some of the most prescribed medications in North America. Due to their sympathomimetic action, these drugs are contraindicated in patients with a history of angle closure glaucoma (ACG). This study aims to determine the risk of ACG and open angle glaucoma (OAG) among users of these treatments.MethodsThis is a retrospective cohort study with a case control analysis using the PharMetrics Plus Database (IQVIA, USA). We created a cohort of new users of atomoxetine, methylphenidate, and amphetamines and they were followed to the first diagnosis of (1) ACG or OAG; or (2) end of follow up. For each case, four age-matched controls were selected. A conditional logistic regression model was used to adjust for confounders and to calculate adjusted incidence-rate-ratios (aIRRs).ResultsA total of 240,257 new users of the ADHD medications were identified. The mean age was 45.0 +/- 19.4 years and 55% of the cohort was female. Regular users of atomoxetine and amphetamines had a higher aIRR for developing ACG compared with non-users (aIRR = 2.55 95% CI [1.20-5.43] and 2.27 95% CI [1.42-3.63], respectively); while users of methylphenidate had a higher aIRR for developing OAG (aIRR = 1.23 95% CI [1.05-1.59]).ConclusionsUse of amphetamines and atomoxetine had a higher risk for ACG, while use of methylphenidate was associated with a higher risk for OAG. Given the prevalence of ADHD medication use (medically and recreationally), our current data on their associated risk of glaucoma have profound public health implications.</t>
        </is>
      </c>
      <c r="G1763" t="inlineStr">
        <is>
          <t>Unimodal</t>
        </is>
      </c>
      <c r="H1763" t="inlineStr">
        <is>
          <t>See abstract</t>
        </is>
      </c>
      <c r="I1763" t="inlineStr">
        <is>
          <t>See abstract</t>
        </is>
      </c>
      <c r="J1763" t="inlineStr">
        <is>
          <t>See abstract (AI/ML)</t>
        </is>
      </c>
      <c r="K1763" t="inlineStr">
        <is>
          <t>See abstract</t>
        </is>
      </c>
      <c r="M1763" t="inlineStr">
        <is>
          <t>See abstract</t>
        </is>
      </c>
      <c r="N1763" t="inlineStr">
        <is>
          <t>See abstract</t>
        </is>
      </c>
      <c r="O1763" t="inlineStr">
        <is>
          <t>Not verified from abstract</t>
        </is>
      </c>
      <c r="P1763" t="inlineStr">
        <is>
          <t>See abstract</t>
        </is>
      </c>
      <c r="Q1763" t="inlineStr">
        <is>
          <t>See abstract</t>
        </is>
      </c>
      <c r="R1763" t="inlineStr">
        <is>
          <t>Not reviewed (not included)</t>
        </is>
      </c>
      <c r="S1763" t="inlineStr">
        <is>
          <t>Not reviewed (not included)</t>
        </is>
      </c>
      <c r="T1763" t="inlineStr">
        <is>
          <t>Abstract screening only. Not Selected for Final 95 (Pending Full Text Review)</t>
        </is>
      </c>
      <c r="U1763" t="inlineStr">
        <is>
          <t>EXCLUDE</t>
        </is>
      </c>
      <c r="V17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63" t="inlineStr">
        <is>
          <t>Excluded: Other Criterion</t>
        </is>
      </c>
      <c r="X1763" t="inlineStr">
        <is>
          <t>Not assessed from abstract</t>
        </is>
      </c>
      <c r="Y1763">
        <f>HYPERLINK("https%3A%2F%2Fwww.webofscience.com%2Fwos%2Fwoscc%2Ffull-record%2FWOS:001214880400004","View Full Record in Web of Science")</f>
        <v/>
      </c>
      <c r="Z1763" t="inlineStr">
        <is>
          <t>Not determined from abstract</t>
        </is>
      </c>
      <c r="AB1763" t="inlineStr">
        <is>
          <t>Not assessed (not included)</t>
        </is>
      </c>
      <c r="AC1763" t="inlineStr">
        <is>
          <t>Not assessed (not included)</t>
        </is>
      </c>
      <c r="AD1763" t="inlineStr">
        <is>
          <t>Darwich, R; Etminan, M; He, BN; Eadie, BD</t>
        </is>
      </c>
      <c r="AF1763" t="inlineStr">
        <is>
          <t>Unknown - Verify via DOI</t>
        </is>
      </c>
      <c r="AH1763" t="inlineStr">
        <is>
          <t>Not assessed</t>
        </is>
      </c>
      <c r="AI1763" t="inlineStr">
        <is>
          <t>Not reported</t>
        </is>
      </c>
      <c r="AJ1763" t="inlineStr">
        <is>
          <t>Not reported</t>
        </is>
      </c>
      <c r="AK1763" t="inlineStr">
        <is>
          <t>Not reported</t>
        </is>
      </c>
      <c r="AL1763" t="inlineStr">
        <is>
          <t>Not reported</t>
        </is>
      </c>
      <c r="AM1763" t="inlineStr">
        <is>
          <t>Not reported</t>
        </is>
      </c>
      <c r="AN1763" t="inlineStr">
        <is>
          <t>Not reported</t>
        </is>
      </c>
      <c r="AO1763" t="inlineStr">
        <is>
          <t>Not reviewed</t>
        </is>
      </c>
      <c r="AP1763" t="inlineStr">
        <is>
          <t>Not reported</t>
        </is>
      </c>
      <c r="AQ1763" t="inlineStr">
        <is>
          <t>Not reported</t>
        </is>
      </c>
      <c r="AR1763" t="inlineStr">
        <is>
          <t>Not reported</t>
        </is>
      </c>
      <c r="AS1763" t="inlineStr">
        <is>
          <t>See abstract</t>
        </is>
      </c>
      <c r="AT1763" t="inlineStr">
        <is>
          <t>Not reviewed</t>
        </is>
      </c>
      <c r="AU1763" t="inlineStr">
        <is>
          <t>Not reviewed</t>
        </is>
      </c>
      <c r="AV1763" t="inlineStr">
        <is>
          <t>Not reviewed</t>
        </is>
      </c>
      <c r="AW1763" t="inlineStr">
        <is>
          <t>Not reviewed</t>
        </is>
      </c>
      <c r="AX1763" t="inlineStr">
        <is>
          <t>Not reported</t>
        </is>
      </c>
      <c r="AY1763" t="inlineStr">
        <is>
          <t>Not reported</t>
        </is>
      </c>
      <c r="AZ1763" t="inlineStr">
        <is>
          <t>Not reported</t>
        </is>
      </c>
      <c r="BA1763" t="inlineStr">
        <is>
          <t>Not reported</t>
        </is>
      </c>
      <c r="BB1763" t="inlineStr">
        <is>
          <t>Not reported</t>
        </is>
      </c>
      <c r="BC1763" t="inlineStr">
        <is>
          <t>Not reported</t>
        </is>
      </c>
      <c r="BD1763" t="inlineStr">
        <is>
          <t>Not reported</t>
        </is>
      </c>
      <c r="BE1763" t="inlineStr">
        <is>
          <t>Not reported</t>
        </is>
      </c>
      <c r="BF1763" t="inlineStr">
        <is>
          <t>Not reported</t>
        </is>
      </c>
      <c r="BG1763" t="inlineStr">
        <is>
          <t>Not reviewed (not included)</t>
        </is>
      </c>
      <c r="BH1763" t="inlineStr">
        <is>
          <t>N/A</t>
        </is>
      </c>
      <c r="BI1763" t="inlineStr">
        <is>
          <t>Not reviewed</t>
        </is>
      </c>
      <c r="BJ1763" t="inlineStr">
        <is>
          <t>Not reviewed</t>
        </is>
      </c>
      <c r="BK1763" t="inlineStr">
        <is>
          <t>Not reviewed</t>
        </is>
      </c>
      <c r="BL1763" t="inlineStr">
        <is>
          <t>Not reviewed</t>
        </is>
      </c>
      <c r="BM1763" t="inlineStr">
        <is>
          <t>Not reviewed (not included)</t>
        </is>
      </c>
      <c r="BN1763" t="inlineStr">
        <is>
          <t>Not Selected for Final 95 (Pending Full Text Review) - Candidate paper not selected for final 95: Passed abstract screening but not included in final selec</t>
        </is>
      </c>
      <c r="BO1763" t="inlineStr">
        <is>
          <t>Abstract-level screening only</t>
        </is>
      </c>
      <c r="BP1763" t="inlineStr">
        <is>
          <t>Not reported</t>
        </is>
      </c>
    </row>
    <row r="1764">
      <c r="A1764" t="inlineStr">
        <is>
          <t>Visibility graph analysis for brain: scoping review</t>
        </is>
      </c>
      <c r="B1764" t="n">
        <v>2023</v>
      </c>
      <c r="C1764" t="inlineStr">
        <is>
          <t>Not checked</t>
        </is>
      </c>
      <c r="D1764" t="inlineStr">
        <is>
          <t>Not checked</t>
        </is>
      </c>
      <c r="E1764" t="inlineStr">
        <is>
          <t>10.3389/FNINS.2023.1268485</t>
        </is>
      </c>
      <c r="F1764" t="inlineStr">
        <is>
          <t>In the past two decades, network-based analysis has garnered considerable attention for analyzing time series data across various fields. Time series data can be transformed into graphs or networks using different methods, with the visibility graph (VG) being a widely utilized approach. The VG holds extensive applications in comprehending, identifying, and predicting specific characteristics of time series data. Its practicality extends to domains such as medicine, economics, meteorology, tourism, and others. This research presents a scoping review of scholarly articles published in reputable English-language journals and conferences, focusing on VG-based analysis methods related to brain disorders. The aim is to provide a foundation for further and future research endeavors, beginning with an introduction to the VG and its various types. To achieve this, a systematic search and refinement of relevant articles were conducted in two prominent scientific databases: Google Scholar and Scopus. A total of 51 eligible articles were selected for a comprehensive analysis of the topic. These articles categorized based on publication year, type of VG used, rationale for utilization, machine learning algorithms employed, frequently occurring keywords, top authors and universities, evaluation metrics, applied network properties, and brain disorders examined, such as Epilepsy, Alzheimer's disease, Autism, Alcoholism, Sleep disorders, Fatigue, Depression, and other related conditions. Moreover, there are recommendations for future advancements in research, which involve utilizing cutting-edge techniques like graph machine learning and deep learning. Additionally, the exploration of understudied medical conditions such as attention deficit hyperactivity disorder and Parkinson's disease is also suggested.</t>
        </is>
      </c>
      <c r="G1764" t="inlineStr">
        <is>
          <t>Unimodal</t>
        </is>
      </c>
      <c r="H1764" t="inlineStr">
        <is>
          <t>See abstract</t>
        </is>
      </c>
      <c r="I1764" t="inlineStr">
        <is>
          <t>See abstract</t>
        </is>
      </c>
      <c r="J1764" t="inlineStr">
        <is>
          <t>See abstract (AI/ML)</t>
        </is>
      </c>
      <c r="K1764" t="inlineStr">
        <is>
          <t>See abstract</t>
        </is>
      </c>
      <c r="M1764" t="inlineStr">
        <is>
          <t>See abstract</t>
        </is>
      </c>
      <c r="N1764" t="inlineStr">
        <is>
          <t>See abstract</t>
        </is>
      </c>
      <c r="O1764" t="inlineStr">
        <is>
          <t>Not verified from abstract</t>
        </is>
      </c>
      <c r="P1764" t="inlineStr">
        <is>
          <t>See abstract</t>
        </is>
      </c>
      <c r="Q1764" t="inlineStr">
        <is>
          <t>See abstract</t>
        </is>
      </c>
      <c r="R1764" t="inlineStr">
        <is>
          <t>Not reviewed (not included)</t>
        </is>
      </c>
      <c r="S1764" t="inlineStr">
        <is>
          <t>Not reviewed (not included)</t>
        </is>
      </c>
      <c r="T1764" t="inlineStr">
        <is>
          <t>Abstract screening only. Not Primary Research</t>
        </is>
      </c>
      <c r="U1764" t="inlineStr">
        <is>
          <t>EXCLUDE</t>
        </is>
      </c>
      <c r="V1764" t="inlineStr">
        <is>
          <t>E6-Not Primary Research: Title/abstract indicates systematic review, meta-analysis, or review paper</t>
        </is>
      </c>
      <c r="W1764" t="inlineStr">
        <is>
          <t>Excluded: Not Primary Research</t>
        </is>
      </c>
      <c r="X1764" t="inlineStr">
        <is>
          <t>Not assessed from abstract</t>
        </is>
      </c>
      <c r="Y1764">
        <f>HYPERLINK("https%3A%2F%2Fwww.webofscience.com%2Fwos%2Fwoscc%2Ffull-record%2FWOS:001085696900001","View Full Record in Web of Science")</f>
        <v/>
      </c>
      <c r="Z1764" t="inlineStr">
        <is>
          <t>Not determined from abstract</t>
        </is>
      </c>
      <c r="AB1764" t="inlineStr">
        <is>
          <t>Not assessed (not included)</t>
        </is>
      </c>
      <c r="AC1764" t="inlineStr">
        <is>
          <t>Not assessed (not included)</t>
        </is>
      </c>
      <c r="AD1764" t="inlineStr">
        <is>
          <t>Sulaimany, S; Safahi, Z</t>
        </is>
      </c>
      <c r="AF1764" t="inlineStr">
        <is>
          <t>Gold OA (Frontiers)</t>
        </is>
      </c>
      <c r="AH1764" t="inlineStr">
        <is>
          <t>Not assessed</t>
        </is>
      </c>
      <c r="AI1764" t="inlineStr">
        <is>
          <t>Not reported</t>
        </is>
      </c>
      <c r="AJ1764" t="inlineStr">
        <is>
          <t>Not reported</t>
        </is>
      </c>
      <c r="AK1764" t="inlineStr">
        <is>
          <t>Not reported</t>
        </is>
      </c>
      <c r="AL1764" t="inlineStr">
        <is>
          <t>Not reported</t>
        </is>
      </c>
      <c r="AM1764" t="inlineStr">
        <is>
          <t>Not reported</t>
        </is>
      </c>
      <c r="AN1764" t="inlineStr">
        <is>
          <t>Not reported</t>
        </is>
      </c>
      <c r="AO1764" t="inlineStr">
        <is>
          <t>Not reviewed</t>
        </is>
      </c>
      <c r="AP1764" t="inlineStr">
        <is>
          <t>Not reported</t>
        </is>
      </c>
      <c r="AQ1764" t="inlineStr">
        <is>
          <t>Not reported</t>
        </is>
      </c>
      <c r="AR1764" t="inlineStr">
        <is>
          <t>Not reported</t>
        </is>
      </c>
      <c r="AS1764" t="inlineStr">
        <is>
          <t>See abstract</t>
        </is>
      </c>
      <c r="AT1764" t="inlineStr">
        <is>
          <t>Not reviewed</t>
        </is>
      </c>
      <c r="AU1764" t="inlineStr">
        <is>
          <t>Not reviewed</t>
        </is>
      </c>
      <c r="AV1764" t="inlineStr">
        <is>
          <t>Not reviewed</t>
        </is>
      </c>
      <c r="AW1764" t="inlineStr">
        <is>
          <t>Not reviewed</t>
        </is>
      </c>
      <c r="AX1764" t="inlineStr">
        <is>
          <t>Not reported</t>
        </is>
      </c>
      <c r="AY1764" t="inlineStr">
        <is>
          <t>Not reported</t>
        </is>
      </c>
      <c r="AZ1764" t="inlineStr">
        <is>
          <t>Not reported</t>
        </is>
      </c>
      <c r="BA1764" t="inlineStr">
        <is>
          <t>Not reported</t>
        </is>
      </c>
      <c r="BB1764" t="inlineStr">
        <is>
          <t>Not reported</t>
        </is>
      </c>
      <c r="BC1764" t="inlineStr">
        <is>
          <t>Not reported</t>
        </is>
      </c>
      <c r="BD1764" t="inlineStr">
        <is>
          <t>Not reported</t>
        </is>
      </c>
      <c r="BE1764" t="inlineStr">
        <is>
          <t>Not reported</t>
        </is>
      </c>
      <c r="BF1764" t="inlineStr">
        <is>
          <t>Not reported</t>
        </is>
      </c>
      <c r="BG1764" t="inlineStr">
        <is>
          <t>Not reviewed (not included)</t>
        </is>
      </c>
      <c r="BH1764" t="inlineStr">
        <is>
          <t>N/A</t>
        </is>
      </c>
      <c r="BI1764" t="inlineStr">
        <is>
          <t>Not reviewed</t>
        </is>
      </c>
      <c r="BJ1764" t="inlineStr">
        <is>
          <t>Not reviewed</t>
        </is>
      </c>
      <c r="BK1764" t="inlineStr">
        <is>
          <t>Not reviewed</t>
        </is>
      </c>
      <c r="BL1764" t="inlineStr">
        <is>
          <t>Not reviewed</t>
        </is>
      </c>
      <c r="BM1764" t="inlineStr">
        <is>
          <t>Not reviewed (not included)</t>
        </is>
      </c>
      <c r="BN1764" t="inlineStr">
        <is>
          <t>Not Primary Research - E6-Not Primary Research: Title/abstract indicates systematic review, meta-analysis, or review paper</t>
        </is>
      </c>
      <c r="BO1764" t="inlineStr">
        <is>
          <t>Abstract-level screening only</t>
        </is>
      </c>
      <c r="BP1764" t="inlineStr">
        <is>
          <t>Not reported</t>
        </is>
      </c>
    </row>
    <row r="1765">
      <c r="A1765" t="inlineStr">
        <is>
          <t>Characteristics of Attention-Deficit/Hyperactivity Disorder Subtypes in Children Classified Using Quantitative Electroencephalography</t>
        </is>
      </c>
      <c r="B1765" t="n">
        <v>2022</v>
      </c>
      <c r="C1765" t="inlineStr">
        <is>
          <t>Not checked</t>
        </is>
      </c>
      <c r="D1765" t="inlineStr">
        <is>
          <t>Not checked</t>
        </is>
      </c>
      <c r="E1765" t="inlineStr">
        <is>
          <t>10.2147/NDT.S386774</t>
        </is>
      </c>
      <c r="F1765" t="inlineStr">
        <is>
          <t>Purpose: This study used quantitative electroencephalography (QEEG) to investigate the characteristics of attention-deficit/hyper-activity disorder (ADHD) subtypes in children. Patients and Methods: There were 69 subjects (42 with ADHD and 27 neurotypical (NT)) in this study. A semi-structured interview was conducted with each participant for psychiatric diagnostic evaluation. We measured the absolute and relative power in 19 channels and analyzed QEEG using the following frequency ranges: delta (1-4 Hz), theta (4-8 Hz), alpha 1 (8-10 Hz), alpha 2 (10-12 Hz), beta 1 (12-15 Hz), beta 2 (15-20 Hz), beta 3 (20-30 Hz), and gamma (30-45 Hz). Group analyses and EEG noise preprocessing were conducted using iSyncBrain, a cloud-based, artificial intelligence EEG analysis platform. Analysis of covariance adjusted for IQ, age, and sex was used. Results: QEEG analysis revealed three ADHD subtypes, characterized by (A) elevated relative fast alpha and beta power, (B) elevated absolute slow frequency (delta and theta power), or (C) elevated absolute and relative beta power. A significant difference was found in the Korean ADHD Rating Scale (K-ARS) among the four groups (df=3, F=8.004, p&lt;0.001); group C had the highest score (25.31 +/- 11.16), followed by group A (21.67 +/- 13.18). The score of group B (12.64 +/- 7.84) was similar to that of the NT group (11.07 +/- 6.12) and did not reach the cut-off point of the K-ARS. In the Wender-Utah Rating Scale (WURS), group B score (55.82 +/- 23.17) was significantly higher than the NT group score (42.81 +/- 13.26). Conclusion: These results indicate that children with ADHD do not constitute a neurophysiologically homogenous group. Children with QEEG subtype B (elevated slow frequency) may be difficult to distinguish from normal children using the K-ARS, which is the most common screening tool for ADHD. Moreover, parents of children with this subtype may be less sensitive to observing ADHD symptoms.</t>
        </is>
      </c>
      <c r="G1765" t="inlineStr">
        <is>
          <t>Unimodal</t>
        </is>
      </c>
      <c r="H1765" t="inlineStr">
        <is>
          <t>See abstract</t>
        </is>
      </c>
      <c r="I1765" t="inlineStr">
        <is>
          <t>See abstract</t>
        </is>
      </c>
      <c r="J1765" t="inlineStr">
        <is>
          <t>See abstract (AI/ML)</t>
        </is>
      </c>
      <c r="K1765" t="inlineStr">
        <is>
          <t>See abstract</t>
        </is>
      </c>
      <c r="L1765" t="n">
        <v>69</v>
      </c>
      <c r="M1765" t="inlineStr">
        <is>
          <t>See abstract</t>
        </is>
      </c>
      <c r="N1765" t="inlineStr">
        <is>
          <t>N≈69; details in abstract</t>
        </is>
      </c>
      <c r="O1765" t="inlineStr">
        <is>
          <t>Extracted from abstract: N≈69</t>
        </is>
      </c>
      <c r="P1765" t="inlineStr">
        <is>
          <t>See abstract</t>
        </is>
      </c>
      <c r="Q1765" t="inlineStr">
        <is>
          <t>See abstract</t>
        </is>
      </c>
      <c r="R1765" t="inlineStr">
        <is>
          <t>Not reviewed (not included)</t>
        </is>
      </c>
      <c r="S1765" t="inlineStr">
        <is>
          <t>Not reviewed (not included)</t>
        </is>
      </c>
      <c r="T1765" t="inlineStr">
        <is>
          <t>Abstract screening only. Small Sample Size</t>
        </is>
      </c>
      <c r="U1765" t="inlineStr">
        <is>
          <t>EXCLUDE</t>
        </is>
      </c>
      <c r="V1765" t="inlineStr">
        <is>
          <t>E5-Small Sample: Extracted sample size N=69 &lt; 100 minimum threshold. Citation: Confidence intervals and statistical power require minimum N≥100 for ML classification</t>
        </is>
      </c>
      <c r="W1765" t="inlineStr">
        <is>
          <t>Excluded: Insufficient Sample Size</t>
        </is>
      </c>
      <c r="X1765" t="inlineStr">
        <is>
          <t>EXCLUDE</t>
        </is>
      </c>
      <c r="Y1765">
        <f>HYPERLINK("https%3A%2F%2Fwww.webofscience.com%2Fwos%2Fwoscc%2Ffull-record%2FWOS:000889618900001","View Full Record in Web of Science")</f>
        <v/>
      </c>
      <c r="Z1765" t="inlineStr">
        <is>
          <t>Not determined from abstract</t>
        </is>
      </c>
      <c r="AB1765" t="inlineStr">
        <is>
          <t>Not assessed (not included)</t>
        </is>
      </c>
      <c r="AC1765" t="inlineStr">
        <is>
          <t>Not assessed (not included)</t>
        </is>
      </c>
      <c r="AD1765" t="inlineStr">
        <is>
          <t>Ji, Y; Choi, TY; Lee, J; Yoon, S; Won, GH; Jeong, H; Kang, SW; Kim, JW</t>
        </is>
      </c>
      <c r="AF1765" t="inlineStr">
        <is>
          <t>Unknown - Verify via DOI</t>
        </is>
      </c>
      <c r="AH1765" t="inlineStr">
        <is>
          <t>Not assessed</t>
        </is>
      </c>
      <c r="AI1765" t="n">
        <v>42</v>
      </c>
      <c r="AJ1765" t="n">
        <v>27</v>
      </c>
      <c r="AK1765" t="inlineStr">
        <is>
          <t>Not reported</t>
        </is>
      </c>
      <c r="AL1765" t="inlineStr">
        <is>
          <t>Not reported</t>
        </is>
      </c>
      <c r="AM1765" t="inlineStr">
        <is>
          <t>Not reported</t>
        </is>
      </c>
      <c r="AN1765" t="inlineStr">
        <is>
          <t>Not reported</t>
        </is>
      </c>
      <c r="AO1765" t="inlineStr">
        <is>
          <t>Not reviewed</t>
        </is>
      </c>
      <c r="AP1765" t="inlineStr">
        <is>
          <t>Not reported</t>
        </is>
      </c>
      <c r="AQ1765" t="inlineStr">
        <is>
          <t>Not reported</t>
        </is>
      </c>
      <c r="AR1765" t="inlineStr">
        <is>
          <t>Not reported</t>
        </is>
      </c>
      <c r="AS1765" t="inlineStr">
        <is>
          <t>See abstract</t>
        </is>
      </c>
      <c r="AT1765" t="inlineStr">
        <is>
          <t>Not reviewed</t>
        </is>
      </c>
      <c r="AU1765" t="inlineStr">
        <is>
          <t>Not reviewed</t>
        </is>
      </c>
      <c r="AV1765" t="inlineStr">
        <is>
          <t>Not reviewed</t>
        </is>
      </c>
      <c r="AW1765" t="inlineStr">
        <is>
          <t>Not reviewed</t>
        </is>
      </c>
      <c r="AX1765" t="inlineStr">
        <is>
          <t>Not reported</t>
        </is>
      </c>
      <c r="AY1765" t="inlineStr">
        <is>
          <t>Not reported</t>
        </is>
      </c>
      <c r="AZ1765" t="inlineStr">
        <is>
          <t>Not reported</t>
        </is>
      </c>
      <c r="BA1765" t="inlineStr">
        <is>
          <t>Not reported</t>
        </is>
      </c>
      <c r="BB1765" t="inlineStr">
        <is>
          <t>Not reported</t>
        </is>
      </c>
      <c r="BC1765" t="inlineStr">
        <is>
          <t>Not reported</t>
        </is>
      </c>
      <c r="BD1765" t="inlineStr">
        <is>
          <t>Not reported</t>
        </is>
      </c>
      <c r="BE1765" t="inlineStr">
        <is>
          <t>Not reported</t>
        </is>
      </c>
      <c r="BF1765" t="inlineStr">
        <is>
          <t>Not reported</t>
        </is>
      </c>
      <c r="BG1765" t="inlineStr">
        <is>
          <t>Not reviewed (not included)</t>
        </is>
      </c>
      <c r="BH1765" t="inlineStr">
        <is>
          <t>N/A</t>
        </is>
      </c>
      <c r="BI1765" t="inlineStr">
        <is>
          <t>Not reviewed</t>
        </is>
      </c>
      <c r="BJ1765" t="inlineStr">
        <is>
          <t>Not reviewed</t>
        </is>
      </c>
      <c r="BK1765" t="inlineStr">
        <is>
          <t>Not reviewed</t>
        </is>
      </c>
      <c r="BL1765" t="inlineStr">
        <is>
          <t>Not reviewed</t>
        </is>
      </c>
      <c r="BM1765" t="inlineStr">
        <is>
          <t>Not reviewed (not included)</t>
        </is>
      </c>
      <c r="BN1765" t="inlineStr">
        <is>
          <t xml:space="preserve">Small Sample Size - E5-Small Sample: Extracted sample size N=69 &lt; 100 minimum threshold. Citation: Confidence intervals </t>
        </is>
      </c>
      <c r="BO1765" t="inlineStr">
        <is>
          <t>Abstract-level screening only</t>
        </is>
      </c>
      <c r="BP1765" t="inlineStr">
        <is>
          <t>Not reported</t>
        </is>
      </c>
    </row>
    <row r="1766">
      <c r="A1766" t="inlineStr">
        <is>
          <t>Voxelwise Multivariate Analysis of Brain-Psychosocial Associations in Adolescents Reveals 6 Latent Dimensions of Cognition and Psychopathology</t>
        </is>
      </c>
      <c r="B1766" t="n">
        <v>2024</v>
      </c>
      <c r="C1766" t="inlineStr">
        <is>
          <t>Not checked</t>
        </is>
      </c>
      <c r="D1766" t="inlineStr">
        <is>
          <t>Not checked</t>
        </is>
      </c>
      <c r="E1766" t="inlineStr">
        <is>
          <t>10.1016/J.BPSC.2024.03.006</t>
        </is>
      </c>
      <c r="F1766" t="inlineStr">
        <is>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t>
        </is>
      </c>
      <c r="G1766" t="inlineStr">
        <is>
          <t>Unimodal</t>
        </is>
      </c>
      <c r="H1766" t="inlineStr">
        <is>
          <t>See abstract</t>
        </is>
      </c>
      <c r="I1766" t="inlineStr">
        <is>
          <t>See abstract</t>
        </is>
      </c>
      <c r="J1766" t="inlineStr">
        <is>
          <t>See abstract (AI/ML)</t>
        </is>
      </c>
      <c r="K1766" t="inlineStr">
        <is>
          <t>See abstract</t>
        </is>
      </c>
      <c r="M1766" t="inlineStr">
        <is>
          <t>See abstract</t>
        </is>
      </c>
      <c r="N1766" t="inlineStr">
        <is>
          <t>See abstract</t>
        </is>
      </c>
      <c r="O1766" t="inlineStr">
        <is>
          <t>Not verified from abstract</t>
        </is>
      </c>
      <c r="P1766" t="inlineStr">
        <is>
          <t>See abstract</t>
        </is>
      </c>
      <c r="Q1766" t="inlineStr">
        <is>
          <t>See abstract</t>
        </is>
      </c>
      <c r="R1766" t="inlineStr">
        <is>
          <t>Not reviewed (not included)</t>
        </is>
      </c>
      <c r="S1766" t="inlineStr">
        <is>
          <t>Not reviewed (not included)</t>
        </is>
      </c>
      <c r="T1766" t="inlineStr">
        <is>
          <t>Abstract screening only. Non-ADHD Focused</t>
        </is>
      </c>
      <c r="U1766" t="inlineStr">
        <is>
          <t>EXCLUDE</t>
        </is>
      </c>
      <c r="V1766" t="inlineStr">
        <is>
          <t>E2-Not ADHD focused: Neither title nor abstract mentions ADHD or attention-deficit/hyperactivity</t>
        </is>
      </c>
      <c r="W1766" t="inlineStr">
        <is>
          <t>Excluded: Not ADHD Focused</t>
        </is>
      </c>
      <c r="X1766" t="inlineStr">
        <is>
          <t>Not assessed from abstract</t>
        </is>
      </c>
      <c r="Y1766">
        <f>HYPERLINK("https%3A%2F%2Fwww.webofscience.com%2Fwos%2Fwoscc%2Ffull-record%2FWOS:001311592100001","View Full Record in Web of Science")</f>
        <v/>
      </c>
      <c r="Z1766" t="inlineStr">
        <is>
          <t>Not determined from abstract</t>
        </is>
      </c>
      <c r="AB1766" t="inlineStr">
        <is>
          <t>Not assessed (not included)</t>
        </is>
      </c>
      <c r="AC1766" t="inlineStr">
        <is>
          <t>Not assessed (not included)</t>
        </is>
      </c>
      <c r="AD1766" t="inlineStr">
        <is>
          <t>Adams, RA; Zor, C; Mihalik, A; Tsirlis, K; Brudfors, M; Chapman, J; Ashburner, J; Paulus, MP; Mourao-Miranda, J</t>
        </is>
      </c>
      <c r="AF1766" t="inlineStr">
        <is>
          <t>Hybrid OA (Elsevier)</t>
        </is>
      </c>
      <c r="AH1766" t="inlineStr">
        <is>
          <t>Not assessed</t>
        </is>
      </c>
      <c r="AI1766" t="inlineStr">
        <is>
          <t>Not reported</t>
        </is>
      </c>
      <c r="AJ1766" t="inlineStr">
        <is>
          <t>Not reported</t>
        </is>
      </c>
      <c r="AK1766" t="inlineStr">
        <is>
          <t>Not reported</t>
        </is>
      </c>
      <c r="AL1766" t="inlineStr">
        <is>
          <t>Not reported</t>
        </is>
      </c>
      <c r="AM1766" t="inlineStr">
        <is>
          <t>Not reported</t>
        </is>
      </c>
      <c r="AN1766" t="inlineStr">
        <is>
          <t>Not reported</t>
        </is>
      </c>
      <c r="AO1766" t="inlineStr">
        <is>
          <t>Not reviewed</t>
        </is>
      </c>
      <c r="AP1766" t="inlineStr">
        <is>
          <t>Not reported</t>
        </is>
      </c>
      <c r="AQ1766" t="inlineStr">
        <is>
          <t>Not reported</t>
        </is>
      </c>
      <c r="AR1766" t="inlineStr">
        <is>
          <t>Not reported</t>
        </is>
      </c>
      <c r="AS1766" t="inlineStr">
        <is>
          <t>See abstract</t>
        </is>
      </c>
      <c r="AT1766" t="inlineStr">
        <is>
          <t>Not reviewed</t>
        </is>
      </c>
      <c r="AU1766" t="inlineStr">
        <is>
          <t>Not reviewed</t>
        </is>
      </c>
      <c r="AV1766" t="inlineStr">
        <is>
          <t>Not reviewed</t>
        </is>
      </c>
      <c r="AW1766" t="inlineStr">
        <is>
          <t>Not reviewed</t>
        </is>
      </c>
      <c r="AX1766" t="inlineStr">
        <is>
          <t>Not reported</t>
        </is>
      </c>
      <c r="AY1766" t="inlineStr">
        <is>
          <t>Not reported</t>
        </is>
      </c>
      <c r="AZ1766" t="inlineStr">
        <is>
          <t>Not reported</t>
        </is>
      </c>
      <c r="BA1766" t="inlineStr">
        <is>
          <t>Not reported</t>
        </is>
      </c>
      <c r="BB1766" t="inlineStr">
        <is>
          <t>Not reported</t>
        </is>
      </c>
      <c r="BC1766" t="inlineStr">
        <is>
          <t>Not reported</t>
        </is>
      </c>
      <c r="BD1766" t="inlineStr">
        <is>
          <t>Not reported</t>
        </is>
      </c>
      <c r="BE1766" t="inlineStr">
        <is>
          <t>Not reported</t>
        </is>
      </c>
      <c r="BF1766" t="inlineStr">
        <is>
          <t>Not reported</t>
        </is>
      </c>
      <c r="BG1766" t="inlineStr">
        <is>
          <t>Not reviewed (not included)</t>
        </is>
      </c>
      <c r="BH1766" t="inlineStr">
        <is>
          <t>N/A</t>
        </is>
      </c>
      <c r="BI1766" t="inlineStr">
        <is>
          <t>Not reviewed</t>
        </is>
      </c>
      <c r="BJ1766" t="inlineStr">
        <is>
          <t>Not reviewed</t>
        </is>
      </c>
      <c r="BK1766" t="inlineStr">
        <is>
          <t>Not reviewed</t>
        </is>
      </c>
      <c r="BL1766" t="inlineStr">
        <is>
          <t>Not reviewed</t>
        </is>
      </c>
      <c r="BM1766" t="inlineStr">
        <is>
          <t>Not reviewed (not included)</t>
        </is>
      </c>
      <c r="BN1766" t="inlineStr">
        <is>
          <t>Non-ADHD Focused - E2-Not ADHD focused: Neither title nor abstract mentions ADHD or attention-deficit/hyperactivity</t>
        </is>
      </c>
      <c r="BO1766" t="inlineStr">
        <is>
          <t>Abstract-level screening only</t>
        </is>
      </c>
      <c r="BP1766" t="inlineStr">
        <is>
          <t>Not reported</t>
        </is>
      </c>
    </row>
    <row r="1767">
      <c r="A1767" t="inlineStr">
        <is>
          <t>A Prior Causality-Guided Multi-View Diffusion Network for Brain Disorder Classification</t>
        </is>
      </c>
      <c r="B1767" t="n">
        <v>2025</v>
      </c>
      <c r="C1767" t="inlineStr">
        <is>
          <t>Not checked</t>
        </is>
      </c>
      <c r="D1767" t="inlineStr">
        <is>
          <t>Not checked</t>
        </is>
      </c>
      <c r="E1767" t="inlineStr">
        <is>
          <t>10.1049/CIT2.70046</t>
        </is>
      </c>
      <c r="F1767" t="inlineStr">
        <is>
          <t>Functional brain networks have been used to diagnose brain disorders such as autism spectrum disorder (ASD) and attention-deficit/hyperactivity disorder (ADHD). However, existing methods not only fail to fully consider various levels of interaction information between brain regions, but also limit the transmission of information among unconnected regions, resulting in the node information loss and bias. To address these issues, we propose a causality-guided multi-view diffusion (CG-MVD) network, which can more comprehensively capture node information that is difficult to observe when aggregating direct neighbours alone. Specifically, our approach designs multi-view brain graphs and multi-hop causality graphs to represent multi-level node interactions and guide the diffusion of interaction information. Building on this, a multi-view diffusion graph attention module is put forward to learn node multi-dimensional embedding features by broadening the interaction range and extending the receptive field. Additionally, we propose a bilinear adaptive fusion module to generate and fuse connectivity-based features, addressing the challenge of high-dimensional node-level features and integrating richer feature information to enhance classification. Experimental results on the ADHD-200 and ABIDE-I datasets demonstrate the effectiveness of the CG-MVD network, achieving average accuracies of 79.47% and 80.90%, respectively, and surpassing state-of-the-art methods.</t>
        </is>
      </c>
      <c r="G1767" t="inlineStr">
        <is>
          <t>Unimodal</t>
        </is>
      </c>
      <c r="H1767" t="inlineStr">
        <is>
          <t>See abstract</t>
        </is>
      </c>
      <c r="I1767" t="inlineStr">
        <is>
          <t>See abstract</t>
        </is>
      </c>
      <c r="J1767" t="inlineStr">
        <is>
          <t>See abstract (AI/ML)</t>
        </is>
      </c>
      <c r="K1767" t="inlineStr">
        <is>
          <t>See abstract</t>
        </is>
      </c>
      <c r="M1767" t="inlineStr">
        <is>
          <t>See abstract</t>
        </is>
      </c>
      <c r="N1767" t="inlineStr">
        <is>
          <t>See abstract</t>
        </is>
      </c>
      <c r="O1767" t="inlineStr">
        <is>
          <t>Not verified from abstract</t>
        </is>
      </c>
      <c r="P1767" t="inlineStr">
        <is>
          <t>See abstract</t>
        </is>
      </c>
      <c r="Q1767" t="inlineStr">
        <is>
          <t>See abstract</t>
        </is>
      </c>
      <c r="R1767" t="inlineStr">
        <is>
          <t>Not reviewed (not included)</t>
        </is>
      </c>
      <c r="S1767" t="inlineStr">
        <is>
          <t>Not reviewed (not included)</t>
        </is>
      </c>
      <c r="T1767" t="inlineStr">
        <is>
          <t>Abstract screening only. No AI/ML Methods</t>
        </is>
      </c>
      <c r="U1767" t="inlineStr">
        <is>
          <t>EXCLUDE</t>
        </is>
      </c>
      <c r="V1767" t="inlineStr">
        <is>
          <t>E1-No AI/ML/DL: Abstract and title do not describe application of AI, ML, or DL methods</t>
        </is>
      </c>
      <c r="W1767" t="inlineStr">
        <is>
          <t>Excluded: No AI/ML Methods</t>
        </is>
      </c>
      <c r="X1767" t="inlineStr">
        <is>
          <t>Not assessed from abstract</t>
        </is>
      </c>
      <c r="Y1767">
        <f>HYPERLINK("https%3A%2F%2Fwww.webofscience.com%2Fwos%2Fwoscc%2Ffull-record%2FWOS:001552876400001","View Full Record in Web of Science")</f>
        <v/>
      </c>
      <c r="Z1767" t="inlineStr">
        <is>
          <t>Not determined from abstract</t>
        </is>
      </c>
      <c r="AB1767" t="inlineStr">
        <is>
          <t>Not assessed (not included)</t>
        </is>
      </c>
      <c r="AC1767" t="inlineStr">
        <is>
          <t>Not assessed (not included)</t>
        </is>
      </c>
      <c r="AD1767" t="inlineStr">
        <is>
          <t>Wu, XB; Niu, Y; Li, X; Xiang, J; Li, YD</t>
        </is>
      </c>
      <c r="AF1767" t="inlineStr">
        <is>
          <t>Unknown - Verify via DOI</t>
        </is>
      </c>
      <c r="AH1767" t="inlineStr">
        <is>
          <t>Not assessed</t>
        </is>
      </c>
      <c r="AI1767" t="inlineStr">
        <is>
          <t>Not reported</t>
        </is>
      </c>
      <c r="AJ1767" t="inlineStr">
        <is>
          <t>Not reported</t>
        </is>
      </c>
      <c r="AK1767" t="inlineStr">
        <is>
          <t>Not reported</t>
        </is>
      </c>
      <c r="AL1767" t="inlineStr">
        <is>
          <t>Not reported</t>
        </is>
      </c>
      <c r="AM1767" t="inlineStr">
        <is>
          <t>Not reported</t>
        </is>
      </c>
      <c r="AN1767" t="inlineStr">
        <is>
          <t>Not reported</t>
        </is>
      </c>
      <c r="AO1767" t="inlineStr">
        <is>
          <t>Not reviewed</t>
        </is>
      </c>
      <c r="AP1767" t="inlineStr">
        <is>
          <t>Not reported</t>
        </is>
      </c>
      <c r="AQ1767" t="inlineStr">
        <is>
          <t>Not reported</t>
        </is>
      </c>
      <c r="AR1767" t="inlineStr">
        <is>
          <t>Not reported</t>
        </is>
      </c>
      <c r="AS1767" t="inlineStr">
        <is>
          <t>See abstract</t>
        </is>
      </c>
      <c r="AT1767" t="inlineStr">
        <is>
          <t>Not reviewed</t>
        </is>
      </c>
      <c r="AU1767" t="inlineStr">
        <is>
          <t>Not reviewed</t>
        </is>
      </c>
      <c r="AV1767" t="inlineStr">
        <is>
          <t>Not reviewed</t>
        </is>
      </c>
      <c r="AW1767" t="inlineStr">
        <is>
          <t>Not reviewed</t>
        </is>
      </c>
      <c r="AX1767" t="inlineStr">
        <is>
          <t>Not reported</t>
        </is>
      </c>
      <c r="AY1767" t="inlineStr">
        <is>
          <t>Not reported</t>
        </is>
      </c>
      <c r="AZ1767" t="inlineStr">
        <is>
          <t>Not reported</t>
        </is>
      </c>
      <c r="BA1767" t="inlineStr">
        <is>
          <t>Not reported</t>
        </is>
      </c>
      <c r="BB1767" t="inlineStr">
        <is>
          <t>Not reported</t>
        </is>
      </c>
      <c r="BC1767" t="inlineStr">
        <is>
          <t>Not reported</t>
        </is>
      </c>
      <c r="BD1767" t="inlineStr">
        <is>
          <t>Not reported</t>
        </is>
      </c>
      <c r="BE1767" t="inlineStr">
        <is>
          <t>Not reported</t>
        </is>
      </c>
      <c r="BF1767" t="inlineStr">
        <is>
          <t>Not reported</t>
        </is>
      </c>
      <c r="BG1767" t="inlineStr">
        <is>
          <t>Not reviewed (not included)</t>
        </is>
      </c>
      <c r="BH1767" t="inlineStr">
        <is>
          <t>N/A</t>
        </is>
      </c>
      <c r="BI1767" t="inlineStr">
        <is>
          <t>Not reviewed</t>
        </is>
      </c>
      <c r="BJ1767" t="inlineStr">
        <is>
          <t>Not reviewed</t>
        </is>
      </c>
      <c r="BK1767" t="inlineStr">
        <is>
          <t>Not reviewed</t>
        </is>
      </c>
      <c r="BL1767" t="inlineStr">
        <is>
          <t>Not reviewed</t>
        </is>
      </c>
      <c r="BM1767" t="inlineStr">
        <is>
          <t>Not reviewed (not included)</t>
        </is>
      </c>
      <c r="BN1767" t="inlineStr">
        <is>
          <t>No AI/ML Methods - E1-No AI/ML/DL: Abstract and title do not describe application of AI, ML, or DL methods</t>
        </is>
      </c>
      <c r="BO1767" t="inlineStr">
        <is>
          <t>Abstract-level screening only</t>
        </is>
      </c>
      <c r="BP1767" t="inlineStr">
        <is>
          <t>Not reported</t>
        </is>
      </c>
    </row>
    <row r="1768">
      <c r="A1768" t="inlineStr">
        <is>
          <t>AI Tools Like ChatGPT for People with Neurodevelopmental Disorders</t>
        </is>
      </c>
      <c r="B1768" t="n">
        <v>2023</v>
      </c>
      <c r="C1768" t="inlineStr">
        <is>
          <t>Not checked</t>
        </is>
      </c>
      <c r="D1768" t="inlineStr">
        <is>
          <t>Not checked</t>
        </is>
      </c>
      <c r="E1768" t="inlineStr">
        <is>
          <t>10.3991/IJOE.V19I16.43399</t>
        </is>
      </c>
      <c r="F1768" t="inlineStr">
        <is>
          <t>Artificial intelligence (AI) has become increasingly integrated into various aspects of everyday life, including the emergence of the AI tool ChatGPT. This study aims to explore the poten- tial benefits of AI tools, such as ChatGPT for individuals with neurodevelopmental disorders. Through a comprehensive literature review, this paper examines the impact and efficacy of AI tools in enhancing personalized learning, assessment, and diagnosis. It highlights the poten- 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t>
        </is>
      </c>
      <c r="G1768" t="inlineStr">
        <is>
          <t>Unimodal</t>
        </is>
      </c>
      <c r="H1768" t="inlineStr">
        <is>
          <t>See abstract</t>
        </is>
      </c>
      <c r="I1768" t="inlineStr">
        <is>
          <t>See abstract</t>
        </is>
      </c>
      <c r="J1768" t="inlineStr">
        <is>
          <t>See abstract (AI/ML)</t>
        </is>
      </c>
      <c r="K1768" t="inlineStr">
        <is>
          <t>See abstract</t>
        </is>
      </c>
      <c r="M1768" t="inlineStr">
        <is>
          <t>See abstract</t>
        </is>
      </c>
      <c r="N1768" t="inlineStr">
        <is>
          <t>See abstract</t>
        </is>
      </c>
      <c r="O1768" t="inlineStr">
        <is>
          <t>Not verified from abstract</t>
        </is>
      </c>
      <c r="P1768" t="inlineStr">
        <is>
          <t>See abstract</t>
        </is>
      </c>
      <c r="Q1768" t="inlineStr">
        <is>
          <t>See abstract</t>
        </is>
      </c>
      <c r="R1768" t="inlineStr">
        <is>
          <t>Not reviewed (not included)</t>
        </is>
      </c>
      <c r="S1768" t="inlineStr">
        <is>
          <t>Not reviewed (not included)</t>
        </is>
      </c>
      <c r="T1768" t="inlineStr">
        <is>
          <t>Abstract screening only. Non-ADHD Focused</t>
        </is>
      </c>
      <c r="U1768" t="inlineStr">
        <is>
          <t>EXCLUDE</t>
        </is>
      </c>
      <c r="V1768" t="inlineStr">
        <is>
          <t>E2-Not ADHD focused: Neither title nor abstract mentions ADHD or attention-deficit/hyperactivity</t>
        </is>
      </c>
      <c r="W1768" t="inlineStr">
        <is>
          <t>Excluded: Not ADHD Focused</t>
        </is>
      </c>
      <c r="X1768" t="inlineStr">
        <is>
          <t>Not assessed from abstract</t>
        </is>
      </c>
      <c r="Y1768">
        <f>HYPERLINK("https%3A%2F%2Fwww.webofscience.com%2Fwos%2Fwoscc%2Ffull-record%2FWOS:001106550800002","View Full Record in Web of Science")</f>
        <v/>
      </c>
      <c r="Z1768" t="inlineStr">
        <is>
          <t>Not determined from abstract</t>
        </is>
      </c>
      <c r="AB1768" t="inlineStr">
        <is>
          <t>Not assessed (not included)</t>
        </is>
      </c>
      <c r="AC1768" t="inlineStr">
        <is>
          <t>Not assessed (not included)</t>
        </is>
      </c>
      <c r="AD1768" t="inlineStr">
        <is>
          <t>Moraiti, I; Drigas, A</t>
        </is>
      </c>
      <c r="AF1768" t="inlineStr">
        <is>
          <t>Unknown - Verify via DOI</t>
        </is>
      </c>
      <c r="AH1768" t="inlineStr">
        <is>
          <t>Not assessed</t>
        </is>
      </c>
      <c r="AI1768" t="inlineStr">
        <is>
          <t>Not reported</t>
        </is>
      </c>
      <c r="AJ1768" t="inlineStr">
        <is>
          <t>Not reported</t>
        </is>
      </c>
      <c r="AK1768" t="inlineStr">
        <is>
          <t>Not reported</t>
        </is>
      </c>
      <c r="AL1768" t="inlineStr">
        <is>
          <t>Not reported</t>
        </is>
      </c>
      <c r="AM1768" t="inlineStr">
        <is>
          <t>Not reported</t>
        </is>
      </c>
      <c r="AN1768" t="inlineStr">
        <is>
          <t>Not reported</t>
        </is>
      </c>
      <c r="AO1768" t="inlineStr">
        <is>
          <t>Not reviewed</t>
        </is>
      </c>
      <c r="AP1768" t="inlineStr">
        <is>
          <t>Not reported</t>
        </is>
      </c>
      <c r="AQ1768" t="inlineStr">
        <is>
          <t>Not reported</t>
        </is>
      </c>
      <c r="AR1768" t="inlineStr">
        <is>
          <t>Not reported</t>
        </is>
      </c>
      <c r="AS1768" t="inlineStr">
        <is>
          <t>See abstract</t>
        </is>
      </c>
      <c r="AT1768" t="inlineStr">
        <is>
          <t>Not reviewed</t>
        </is>
      </c>
      <c r="AU1768" t="inlineStr">
        <is>
          <t>Not reviewed</t>
        </is>
      </c>
      <c r="AV1768" t="inlineStr">
        <is>
          <t>Not reviewed</t>
        </is>
      </c>
      <c r="AW1768" t="inlineStr">
        <is>
          <t>Not reviewed</t>
        </is>
      </c>
      <c r="AX1768" t="inlineStr">
        <is>
          <t>Not reported</t>
        </is>
      </c>
      <c r="AY1768" t="inlineStr">
        <is>
          <t>Not reported</t>
        </is>
      </c>
      <c r="AZ1768" t="inlineStr">
        <is>
          <t>Not reported</t>
        </is>
      </c>
      <c r="BA1768" t="inlineStr">
        <is>
          <t>Not reported</t>
        </is>
      </c>
      <c r="BB1768" t="inlineStr">
        <is>
          <t>Not reported</t>
        </is>
      </c>
      <c r="BC1768" t="inlineStr">
        <is>
          <t>Not reported</t>
        </is>
      </c>
      <c r="BD1768" t="inlineStr">
        <is>
          <t>Not reported</t>
        </is>
      </c>
      <c r="BE1768" t="inlineStr">
        <is>
          <t>Not reported</t>
        </is>
      </c>
      <c r="BF1768" t="inlineStr">
        <is>
          <t>Not reported</t>
        </is>
      </c>
      <c r="BG1768" t="inlineStr">
        <is>
          <t>Not reviewed (not included)</t>
        </is>
      </c>
      <c r="BH1768" t="inlineStr">
        <is>
          <t>N/A</t>
        </is>
      </c>
      <c r="BI1768" t="inlineStr">
        <is>
          <t>Not reviewed</t>
        </is>
      </c>
      <c r="BJ1768" t="inlineStr">
        <is>
          <t>Not reviewed</t>
        </is>
      </c>
      <c r="BK1768" t="inlineStr">
        <is>
          <t>Not reviewed</t>
        </is>
      </c>
      <c r="BL1768" t="inlineStr">
        <is>
          <t>Not reviewed</t>
        </is>
      </c>
      <c r="BM1768" t="inlineStr">
        <is>
          <t>Not reviewed (not included)</t>
        </is>
      </c>
      <c r="BN1768" t="inlineStr">
        <is>
          <t>Non-ADHD Focused - E2-Not ADHD focused: Neither title nor abstract mentions ADHD or attention-deficit/hyperactivity</t>
        </is>
      </c>
      <c r="BO1768" t="inlineStr">
        <is>
          <t>Abstract-level screening only</t>
        </is>
      </c>
      <c r="BP1768" t="inlineStr">
        <is>
          <t>Not reported</t>
        </is>
      </c>
    </row>
    <row r="1769">
      <c r="A1769" t="inlineStr">
        <is>
          <t>Remapping the cognitive and neural profiles of children who struggle at school</t>
        </is>
      </c>
      <c r="B1769" t="n">
        <v>2019</v>
      </c>
      <c r="C1769" t="inlineStr">
        <is>
          <t>Not checked</t>
        </is>
      </c>
      <c r="D1769" t="inlineStr">
        <is>
          <t>Not checked</t>
        </is>
      </c>
      <c r="E1769" t="inlineStr">
        <is>
          <t>10.1111/DESC.12747</t>
        </is>
      </c>
      <c r="F1769" t="inlineStr">
        <is>
          <t>Our understanding of learning difficulties largely comes from children with specific diagnoses or individuals selected from community/clinical samples according to strict inclusion criteria. Applying strict exclusionary criteria overemphasizes within group homogeneity and between group differences, and fails to capture comorbidity. Here, we identify cognitive profiles in a large heterogeneous sample of struggling learners, using unsupervised machine learning in the form of an artificial neural network. Children were referred to the Centre for Attention Learning and Memory (CALM) by health and education professionals, irrespective of diagnosis or comorbidity, for problems in attention, memory, language, or poor school progress (n = 530). Children completed a battery of cognitive and learning assessments, underwent a structural MRI scan, and their parents completed behavior questionnaires. Within the network we could identify four groups of children: (a) children with broad cognitive difficulties, and severe reading, spelling and maths problems; (b) children with age-typical cognitive abilities and learning profiles; (c) children with working memory problems; and (d) children with phonological difficulties. Despite their contrasting cognitive profiles, the learning profiles for the latter two groups did not differ: both were around 1 SD below age-expected levels on all learning measures. Importantly a child's cognitive profile was not predicted by diagnosis or referral reason. We also constructed whole-brain structural connectomes for children from these four groupings (n = 184), alongside an additional group of typically developing children (n = 36), and identified distinct patterns of brain organization for each group. This study represents a novel move toward identifying data-driven neurocognitive dimensions underlying learning-related difficulties in a representative sample of poor learners.</t>
        </is>
      </c>
      <c r="G1769" t="inlineStr">
        <is>
          <t>Unimodal</t>
        </is>
      </c>
      <c r="H1769" t="inlineStr">
        <is>
          <t>See abstract</t>
        </is>
      </c>
      <c r="I1769" t="inlineStr">
        <is>
          <t>See abstract</t>
        </is>
      </c>
      <c r="J1769" t="inlineStr">
        <is>
          <t>See abstract (AI/ML)</t>
        </is>
      </c>
      <c r="K1769" t="inlineStr">
        <is>
          <t>See abstract</t>
        </is>
      </c>
      <c r="L1769" t="n">
        <v>530</v>
      </c>
      <c r="M1769" t="inlineStr">
        <is>
          <t>See abstract</t>
        </is>
      </c>
      <c r="N1769" t="inlineStr">
        <is>
          <t>N≈530; details in abstract</t>
        </is>
      </c>
      <c r="O1769" t="inlineStr">
        <is>
          <t>Extracted from abstract: N≈530</t>
        </is>
      </c>
      <c r="P1769" t="inlineStr">
        <is>
          <t>See abstract</t>
        </is>
      </c>
      <c r="Q1769" t="inlineStr">
        <is>
          <t>See abstract</t>
        </is>
      </c>
      <c r="R1769" t="inlineStr">
        <is>
          <t>Not reviewed (not included)</t>
        </is>
      </c>
      <c r="S1769" t="inlineStr">
        <is>
          <t>Not reviewed (not included)</t>
        </is>
      </c>
      <c r="T1769" t="inlineStr">
        <is>
          <t>Abstract screening only. Non-ADHD Focused</t>
        </is>
      </c>
      <c r="U1769" t="inlineStr">
        <is>
          <t>EXCLUDE</t>
        </is>
      </c>
      <c r="V1769" t="inlineStr">
        <is>
          <t>E2-Not ADHD focused: Neither title nor abstract mentions ADHD or attention-deficit/hyperactivity</t>
        </is>
      </c>
      <c r="W1769" t="inlineStr">
        <is>
          <t>Excluded: Not ADHD Focused</t>
        </is>
      </c>
      <c r="X1769" t="inlineStr">
        <is>
          <t>Not assessed from abstract</t>
        </is>
      </c>
      <c r="Y1769">
        <f>HYPERLINK("https%3A%2F%2Fwww.webofscience.com%2Fwos%2Fwoscc%2Ffull-record%2FWOS:000453368400005","View Full Record in Web of Science")</f>
        <v/>
      </c>
      <c r="Z1769" t="inlineStr">
        <is>
          <t>Not determined from abstract</t>
        </is>
      </c>
      <c r="AB1769" t="inlineStr">
        <is>
          <t>Not assessed (not included)</t>
        </is>
      </c>
      <c r="AC1769" t="inlineStr">
        <is>
          <t>Not assessed (not included)</t>
        </is>
      </c>
      <c r="AD1769" t="inlineStr">
        <is>
          <t>Astle, DE; Bathelt, J; Holmes, J</t>
        </is>
      </c>
      <c r="AF1769" t="inlineStr">
        <is>
          <t>Unknown - Verify via DOI</t>
        </is>
      </c>
      <c r="AH1769" t="inlineStr">
        <is>
          <t>Not assessed</t>
        </is>
      </c>
      <c r="AI1769" t="inlineStr">
        <is>
          <t>Not reported</t>
        </is>
      </c>
      <c r="AJ1769" t="inlineStr">
        <is>
          <t>Not reported</t>
        </is>
      </c>
      <c r="AK1769" t="inlineStr">
        <is>
          <t>Not reported</t>
        </is>
      </c>
      <c r="AL1769" t="inlineStr">
        <is>
          <t>Not reported</t>
        </is>
      </c>
      <c r="AM1769" t="inlineStr">
        <is>
          <t>Not reported</t>
        </is>
      </c>
      <c r="AN1769" t="inlineStr">
        <is>
          <t>Not reported</t>
        </is>
      </c>
      <c r="AO1769" t="inlineStr">
        <is>
          <t>Not reviewed</t>
        </is>
      </c>
      <c r="AP1769" t="inlineStr">
        <is>
          <t>Not reported</t>
        </is>
      </c>
      <c r="AQ1769" t="inlineStr">
        <is>
          <t>Not reported</t>
        </is>
      </c>
      <c r="AR1769" t="inlineStr">
        <is>
          <t>Not reported</t>
        </is>
      </c>
      <c r="AS1769" t="inlineStr">
        <is>
          <t>See abstract</t>
        </is>
      </c>
      <c r="AT1769" t="inlineStr">
        <is>
          <t>Not reviewed</t>
        </is>
      </c>
      <c r="AU1769" t="inlineStr">
        <is>
          <t>Not reviewed</t>
        </is>
      </c>
      <c r="AV1769" t="inlineStr">
        <is>
          <t>Not reviewed</t>
        </is>
      </c>
      <c r="AW1769" t="inlineStr">
        <is>
          <t>Not reviewed</t>
        </is>
      </c>
      <c r="AX1769" t="inlineStr">
        <is>
          <t>Not reported</t>
        </is>
      </c>
      <c r="AY1769" t="inlineStr">
        <is>
          <t>Not reported</t>
        </is>
      </c>
      <c r="AZ1769" t="inlineStr">
        <is>
          <t>Not reported</t>
        </is>
      </c>
      <c r="BA1769" t="inlineStr">
        <is>
          <t>Not reported</t>
        </is>
      </c>
      <c r="BB1769" t="inlineStr">
        <is>
          <t>Not reported</t>
        </is>
      </c>
      <c r="BC1769" t="inlineStr">
        <is>
          <t>Not reported</t>
        </is>
      </c>
      <c r="BD1769" t="inlineStr">
        <is>
          <t>Not reported</t>
        </is>
      </c>
      <c r="BE1769" t="inlineStr">
        <is>
          <t>Not reported</t>
        </is>
      </c>
      <c r="BF1769" t="inlineStr">
        <is>
          <t>Not reported</t>
        </is>
      </c>
      <c r="BG1769" t="inlineStr">
        <is>
          <t>Not reviewed (not included)</t>
        </is>
      </c>
      <c r="BH1769" t="inlineStr">
        <is>
          <t>N/A</t>
        </is>
      </c>
      <c r="BI1769" t="inlineStr">
        <is>
          <t>Not reviewed</t>
        </is>
      </c>
      <c r="BJ1769" t="inlineStr">
        <is>
          <t>Not reviewed</t>
        </is>
      </c>
      <c r="BK1769" t="inlineStr">
        <is>
          <t>Not reviewed</t>
        </is>
      </c>
      <c r="BL1769" t="inlineStr">
        <is>
          <t>Not reviewed</t>
        </is>
      </c>
      <c r="BM1769" t="inlineStr">
        <is>
          <t>Not reviewed (not included)</t>
        </is>
      </c>
      <c r="BN1769" t="inlineStr">
        <is>
          <t>Non-ADHD Focused - E2-Not ADHD focused: Neither title nor abstract mentions ADHD or attention-deficit/hyperactivity</t>
        </is>
      </c>
      <c r="BO1769" t="inlineStr">
        <is>
          <t>Abstract-level screening only</t>
        </is>
      </c>
      <c r="BP1769" t="inlineStr">
        <is>
          <t>Not reported</t>
        </is>
      </c>
    </row>
    <row r="1770">
      <c r="A1770" t="inlineStr">
        <is>
          <t>Individualized identification of sexual dysfunction of psychiatric patients with machine-learning</t>
        </is>
      </c>
      <c r="B1770" t="n">
        <v>2022</v>
      </c>
      <c r="C1770" t="inlineStr">
        <is>
          <t>Not checked</t>
        </is>
      </c>
      <c r="D1770" t="inlineStr">
        <is>
          <t>Not checked</t>
        </is>
      </c>
      <c r="E1770" t="inlineStr">
        <is>
          <t>10.1038/S41598-022-13642-Y</t>
        </is>
      </c>
      <c r="F1770" t="inlineStr">
        <is>
          <t>Sexual dysfunction (SD) is prevalent in patients with mental health disorders and can significantly impair their quality of life. Early recognition of SD in a clinical setting may help patients and clinicians to optimize treatment options of SD and/or other primary diagnoses taking SD risk into account and may facilitate treatment compliance. SD identification is often overlooked in clinical practice; we seek to explore whether patients with a high risk of SD can be identified at the individual level by assessing known risk factors via a machine learning (ML) model. We assessed 135 subjects referred to a tertiary mental health clinic in a Western Canadian city using health records data, including age, sex, physician's diagnoses, drug treatment, and the Arizona Sexual Experiences Scale (ASEX). A ML model was fitted to the data, with SD status derived from the ASEX as target outcomes and all other variables as predicting variables. Our ML model was able to identify individual SD cases-achieving a balanced accuracy of 0.736, with a sensitivity of 0.750 and a specificity of 0.721-and identified major depressive disorder and female sex as risk factors, and attention deficit hyperactivity disorder as a potential protective factor. This study highlights the utility of SD screening in a psychiatric clinical setting, demonstrating a proof-of-concept ML approach for SD screening in psychiatric patients, which has marked potential to improve their quality of life.</t>
        </is>
      </c>
      <c r="G1770" t="inlineStr">
        <is>
          <t>Unimodal</t>
        </is>
      </c>
      <c r="H1770" t="inlineStr">
        <is>
          <t>See abstract</t>
        </is>
      </c>
      <c r="I1770" t="inlineStr">
        <is>
          <t>See abstract</t>
        </is>
      </c>
      <c r="J1770" t="inlineStr">
        <is>
          <t>See abstract (AI/ML)</t>
        </is>
      </c>
      <c r="K1770" t="inlineStr">
        <is>
          <t>See abstract</t>
        </is>
      </c>
      <c r="L1770" t="n">
        <v>135</v>
      </c>
      <c r="M1770" t="inlineStr">
        <is>
          <t>See abstract</t>
        </is>
      </c>
      <c r="N1770" t="inlineStr">
        <is>
          <t>N≈135; details in abstract</t>
        </is>
      </c>
      <c r="O1770" t="inlineStr">
        <is>
          <t>Extracted from abstract: N≈135</t>
        </is>
      </c>
      <c r="P1770" t="inlineStr">
        <is>
          <t>See abstract</t>
        </is>
      </c>
      <c r="Q1770" t="inlineStr">
        <is>
          <t>See abstract</t>
        </is>
      </c>
      <c r="R1770" t="inlineStr">
        <is>
          <t>Not reviewed (not included)</t>
        </is>
      </c>
      <c r="S1770" t="inlineStr">
        <is>
          <t>Not reviewed (not included)</t>
        </is>
      </c>
      <c r="T1770" t="inlineStr">
        <is>
          <t>Abstract screening only. Not Selected for Final 95 (Pending Full Text Review)</t>
        </is>
      </c>
      <c r="U1770" t="inlineStr">
        <is>
          <t>EXCLUDE</t>
        </is>
      </c>
      <c r="V177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70" t="inlineStr">
        <is>
          <t>Excluded: Other Criterion</t>
        </is>
      </c>
      <c r="X1770" t="inlineStr">
        <is>
          <t>Not assessed from abstract</t>
        </is>
      </c>
      <c r="Y1770">
        <f>HYPERLINK("https%3A%2F%2Fwww.webofscience.com%2Fwos%2Fwoscc%2Ffull-record%2FWOS:000809441100046","View Full Record in Web of Science")</f>
        <v/>
      </c>
      <c r="Z1770" t="inlineStr">
        <is>
          <t>Not determined from abstract</t>
        </is>
      </c>
      <c r="AB1770" t="inlineStr">
        <is>
          <t>Not assessed (not included)</t>
        </is>
      </c>
      <c r="AC1770" t="inlineStr">
        <is>
          <t>Not assessed (not included)</t>
        </is>
      </c>
      <c r="AD1770" t="inlineStr">
        <is>
          <t>Liu, YS; Hankey, JR; Chokka, S; Chokka, PR; Cao, B</t>
        </is>
      </c>
      <c r="AF1770" t="inlineStr">
        <is>
          <t>Gold OA (Nature Sci Reports)</t>
        </is>
      </c>
      <c r="AH1770" t="inlineStr">
        <is>
          <t>Not assessed</t>
        </is>
      </c>
      <c r="AI1770" t="inlineStr">
        <is>
          <t>Not reported</t>
        </is>
      </c>
      <c r="AJ1770" t="inlineStr">
        <is>
          <t>Not reported</t>
        </is>
      </c>
      <c r="AK1770" t="inlineStr">
        <is>
          <t>Not reported</t>
        </is>
      </c>
      <c r="AL1770" t="inlineStr">
        <is>
          <t>Not reported</t>
        </is>
      </c>
      <c r="AM1770" t="inlineStr">
        <is>
          <t>Not reported</t>
        </is>
      </c>
      <c r="AN1770" t="inlineStr">
        <is>
          <t>Not reported</t>
        </is>
      </c>
      <c r="AO1770" t="inlineStr">
        <is>
          <t>Not reviewed</t>
        </is>
      </c>
      <c r="AP1770" t="inlineStr">
        <is>
          <t>Not reported</t>
        </is>
      </c>
      <c r="AQ1770" t="inlineStr">
        <is>
          <t>Not reported</t>
        </is>
      </c>
      <c r="AR1770" t="inlineStr">
        <is>
          <t>Not reported</t>
        </is>
      </c>
      <c r="AS1770" t="inlineStr">
        <is>
          <t>See abstract</t>
        </is>
      </c>
      <c r="AT1770" t="inlineStr">
        <is>
          <t>Not reviewed</t>
        </is>
      </c>
      <c r="AU1770" t="inlineStr">
        <is>
          <t>Not reviewed</t>
        </is>
      </c>
      <c r="AV1770" t="inlineStr">
        <is>
          <t>Not reviewed</t>
        </is>
      </c>
      <c r="AW1770" t="inlineStr">
        <is>
          <t>Not reviewed</t>
        </is>
      </c>
      <c r="AX1770" t="inlineStr">
        <is>
          <t>Not reported</t>
        </is>
      </c>
      <c r="AY1770" t="inlineStr">
        <is>
          <t>Not reported</t>
        </is>
      </c>
      <c r="AZ1770" t="inlineStr">
        <is>
          <t>Not reported</t>
        </is>
      </c>
      <c r="BA1770" t="inlineStr">
        <is>
          <t>Not reported</t>
        </is>
      </c>
      <c r="BB1770" t="inlineStr">
        <is>
          <t>Not reported</t>
        </is>
      </c>
      <c r="BC1770" t="inlineStr">
        <is>
          <t>Not reported</t>
        </is>
      </c>
      <c r="BD1770" t="inlineStr">
        <is>
          <t>Not reported</t>
        </is>
      </c>
      <c r="BE1770" t="inlineStr">
        <is>
          <t>Not reported</t>
        </is>
      </c>
      <c r="BF1770" t="inlineStr">
        <is>
          <t>Not reported</t>
        </is>
      </c>
      <c r="BG1770" t="inlineStr">
        <is>
          <t>Not reviewed (not included)</t>
        </is>
      </c>
      <c r="BH1770" t="inlineStr">
        <is>
          <t>N/A</t>
        </is>
      </c>
      <c r="BI1770" t="inlineStr">
        <is>
          <t>Not reviewed</t>
        </is>
      </c>
      <c r="BJ1770" t="inlineStr">
        <is>
          <t>Not reviewed</t>
        </is>
      </c>
      <c r="BK1770" t="inlineStr">
        <is>
          <t>Not reviewed</t>
        </is>
      </c>
      <c r="BL1770" t="inlineStr">
        <is>
          <t>Not reviewed</t>
        </is>
      </c>
      <c r="BM1770" t="inlineStr">
        <is>
          <t>Not reviewed (not included)</t>
        </is>
      </c>
      <c r="BN1770" t="inlineStr">
        <is>
          <t>Not Selected for Final 95 (Pending Full Text Review) - Candidate paper not selected for final 95: Passed abstract screening but not included in final selec</t>
        </is>
      </c>
      <c r="BO1770" t="inlineStr">
        <is>
          <t>Abstract-level screening only</t>
        </is>
      </c>
      <c r="BP1770" t="inlineStr">
        <is>
          <t>Not reported</t>
        </is>
      </c>
    </row>
    <row r="1771">
      <c r="A1771" t="inlineStr">
        <is>
          <t>Multiclass Classification of Neurological and Psychiatric Conditions Using Synthetic Neuroinformatics Biomarkers and EEG Band Simulation</t>
        </is>
      </c>
      <c r="B1771" t="n">
        <v>2025</v>
      </c>
      <c r="C1771" t="inlineStr">
        <is>
          <t>Not checked</t>
        </is>
      </c>
      <c r="D1771" t="inlineStr">
        <is>
          <t>Not checked</t>
        </is>
      </c>
      <c r="E1771" t="inlineStr">
        <is>
          <t>10.61467/2007.1558.2025.V16I4.1228</t>
        </is>
      </c>
      <c r="F1771" t="inlineStr">
        <is>
          <t>This study presents a machine learning framework for the multiclass classification of neurological and psychiatric conditions based on synthetic neuroinformatics biomarkers and EEG spectral band simulations. A synthetic training dataset was generated by modelling temporal cognitive-motor features, including visual delay (tau nu), motor gain (beta), expectancy weight (K), predictive memory capacity, and canonical EEG spectral powers (Delta, Theta, Alpha, Beta, Gamma). To evaluate model performance on data derived from real signals, a second dataset was created using features extracted from 50 EEG recordings available in the PhysioNet EEG Motor Movement/Imagery Database. These features provided a hybrid evaluation environment combining the controlled conditions of synthetic data with the complexity of real EEG measurements. The classification task was addressed using an XGBoost model, optimised through an exhaustive grid search procedure exploring 24 hyperparameter combinations, each evaluated via five-fold cross-validation (120 individual fits). The best-performing configuration employed a learning rate of 0.1, a maximum tree depth of 3, 200 boosting iterations and a subsampling ratio of 0.8. When tested on an independent dataset, the model achieved an accuracy of 97.8% and an F1-score of 0.978, demonstrating excellent predictive performance across all clinical classes. The resulting confusion matrix confirmed high classification accuracy for neurotypical controls, attention-deficit/hyperactivity disorder (ADHD), autism spectrum disorder (ASD), dementia, depression, generalised anxiety disorder (GAD), Parkinson's disease, psychosis and Tourette's syndrome, with only minor misclassifications observed among phenotypically similar conditions. These results highlight the potential of combining synthetic feature modelling with machine learning for differential diagnosis and clinical decision support in neuropsychiatric research.</t>
        </is>
      </c>
      <c r="G1771" t="inlineStr">
        <is>
          <t>Unimodal</t>
        </is>
      </c>
      <c r="H1771" t="inlineStr">
        <is>
          <t>See abstract</t>
        </is>
      </c>
      <c r="I1771" t="inlineStr">
        <is>
          <t>See abstract</t>
        </is>
      </c>
      <c r="J1771" t="inlineStr">
        <is>
          <t>See abstract (AI/ML)</t>
        </is>
      </c>
      <c r="K1771" t="inlineStr">
        <is>
          <t>See abstract</t>
        </is>
      </c>
      <c r="M1771" t="inlineStr">
        <is>
          <t>See abstract</t>
        </is>
      </c>
      <c r="N1771" t="inlineStr">
        <is>
          <t>See abstract</t>
        </is>
      </c>
      <c r="O1771" t="inlineStr">
        <is>
          <t>Not verified from abstract</t>
        </is>
      </c>
      <c r="P1771" t="inlineStr">
        <is>
          <t>See abstract</t>
        </is>
      </c>
      <c r="Q1771" t="inlineStr">
        <is>
          <t>See abstract</t>
        </is>
      </c>
      <c r="R1771" t="inlineStr">
        <is>
          <t>Not reviewed (not included)</t>
        </is>
      </c>
      <c r="S1771" t="inlineStr">
        <is>
          <t>Not reviewed (not included)</t>
        </is>
      </c>
      <c r="T1771" t="inlineStr">
        <is>
          <t>Abstract screening only. Not Selected for Final 95 (Pending Full Text Review)</t>
        </is>
      </c>
      <c r="U1771" t="inlineStr">
        <is>
          <t>EXCLUDE</t>
        </is>
      </c>
      <c r="V177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71" t="inlineStr">
        <is>
          <t>Excluded: Other Criterion</t>
        </is>
      </c>
      <c r="X1771" t="inlineStr">
        <is>
          <t>Not assessed from abstract</t>
        </is>
      </c>
      <c r="Y1771">
        <f>HYPERLINK("https%3A%2F%2Fwww.webofscience.com%2Fwos%2Fwoscc%2Ffull-record%2FWOS:001614865500008","View Full Record in Web of Science")</f>
        <v/>
      </c>
      <c r="Z1771" t="inlineStr">
        <is>
          <t>Not determined from abstract</t>
        </is>
      </c>
      <c r="AB1771" t="inlineStr">
        <is>
          <t>Not assessed (not included)</t>
        </is>
      </c>
      <c r="AC1771" t="inlineStr">
        <is>
          <t>Not assessed (not included)</t>
        </is>
      </c>
      <c r="AD1771" t="inlineStr">
        <is>
          <t>Ruiz-Vanoye, JA; Diaz-Parra, O; Trejo-Macotela, FR; Simancas-Acevedo, E; Xicoténcatl-Pérez, JM; Vera-Jiménez, MA; Liceaga-Ortiz-De-La-Peña, JM</t>
        </is>
      </c>
      <c r="AF1771" t="inlineStr">
        <is>
          <t>Unknown - Verify via DOI</t>
        </is>
      </c>
      <c r="AH1771" t="inlineStr">
        <is>
          <t>Not assessed</t>
        </is>
      </c>
      <c r="AI1771" t="inlineStr">
        <is>
          <t>Not reported</t>
        </is>
      </c>
      <c r="AJ1771" t="inlineStr">
        <is>
          <t>Not reported</t>
        </is>
      </c>
      <c r="AK1771" t="inlineStr">
        <is>
          <t>Not reported</t>
        </is>
      </c>
      <c r="AL1771" t="inlineStr">
        <is>
          <t>Not reported</t>
        </is>
      </c>
      <c r="AM1771" t="inlineStr">
        <is>
          <t>Not reported</t>
        </is>
      </c>
      <c r="AN1771" t="inlineStr">
        <is>
          <t>Not reported</t>
        </is>
      </c>
      <c r="AO1771" t="inlineStr">
        <is>
          <t>Not reviewed</t>
        </is>
      </c>
      <c r="AP1771" t="inlineStr">
        <is>
          <t>Not reported</t>
        </is>
      </c>
      <c r="AQ1771" t="inlineStr">
        <is>
          <t>Not reported</t>
        </is>
      </c>
      <c r="AR1771" t="inlineStr">
        <is>
          <t>Not reported</t>
        </is>
      </c>
      <c r="AS1771" t="inlineStr">
        <is>
          <t>See abstract</t>
        </is>
      </c>
      <c r="AT1771" t="inlineStr">
        <is>
          <t>Not reviewed</t>
        </is>
      </c>
      <c r="AU1771" t="inlineStr">
        <is>
          <t>Not reviewed</t>
        </is>
      </c>
      <c r="AV1771" t="inlineStr">
        <is>
          <t>Not reviewed</t>
        </is>
      </c>
      <c r="AW1771" t="inlineStr">
        <is>
          <t>Not reviewed</t>
        </is>
      </c>
      <c r="AX1771" t="inlineStr">
        <is>
          <t>Not reported</t>
        </is>
      </c>
      <c r="AY1771" t="inlineStr">
        <is>
          <t>Not reported</t>
        </is>
      </c>
      <c r="AZ1771" t="inlineStr">
        <is>
          <t>Not reported</t>
        </is>
      </c>
      <c r="BA1771" t="inlineStr">
        <is>
          <t>Not reported</t>
        </is>
      </c>
      <c r="BB1771" t="inlineStr">
        <is>
          <t>Not reported</t>
        </is>
      </c>
      <c r="BC1771" t="inlineStr">
        <is>
          <t>Not reported</t>
        </is>
      </c>
      <c r="BD1771" t="inlineStr">
        <is>
          <t>Not reported</t>
        </is>
      </c>
      <c r="BE1771" t="inlineStr">
        <is>
          <t>Not reported</t>
        </is>
      </c>
      <c r="BF1771" t="inlineStr">
        <is>
          <t>Not reported</t>
        </is>
      </c>
      <c r="BG1771" t="inlineStr">
        <is>
          <t>Not reviewed (not included)</t>
        </is>
      </c>
      <c r="BH1771" t="inlineStr">
        <is>
          <t>N/A</t>
        </is>
      </c>
      <c r="BI1771" t="inlineStr">
        <is>
          <t>Not reviewed</t>
        </is>
      </c>
      <c r="BJ1771" t="inlineStr">
        <is>
          <t>Not reviewed</t>
        </is>
      </c>
      <c r="BK1771" t="inlineStr">
        <is>
          <t>Not reviewed</t>
        </is>
      </c>
      <c r="BL1771" t="inlineStr">
        <is>
          <t>Not reviewed</t>
        </is>
      </c>
      <c r="BM1771" t="inlineStr">
        <is>
          <t>Not reviewed (not included)</t>
        </is>
      </c>
      <c r="BN1771" t="inlineStr">
        <is>
          <t>Not Selected for Final 95 (Pending Full Text Review) - Candidate paper not selected for final 95: Passed abstract screening but not included in final selec</t>
        </is>
      </c>
      <c r="BO1771" t="inlineStr">
        <is>
          <t>Abstract-level screening only</t>
        </is>
      </c>
      <c r="BP1771" t="inlineStr">
        <is>
          <t>Not reported</t>
        </is>
      </c>
    </row>
    <row r="1772">
      <c r="A1772" t="inlineStr">
        <is>
          <t>Genetic mosaicism, intrafamilial phenotypic heterogeneity, and molecular defects of a novel missense SLC6A1 mutation associated with epilepsy and ADHD</t>
        </is>
      </c>
      <c r="B1772" t="n">
        <v>2021</v>
      </c>
      <c r="C1772" t="inlineStr">
        <is>
          <t>Not checked</t>
        </is>
      </c>
      <c r="D1772" t="inlineStr">
        <is>
          <t>Not checked</t>
        </is>
      </c>
      <c r="E1772" t="inlineStr">
        <is>
          <t>10.1016/J.EXPNEUROL.2021.113723</t>
        </is>
      </c>
      <c r="F1772" t="inlineStr">
        <is>
          <t>Background: Mutations in SLC6A1, encoding gamma-aminobutyric acid (GABA) transporter 1 (GAT-1), have been recently associated with a spectrum of neurodevelopmental disorders ranging from variable epilepsy syndromes, intellectual disability (ID), autism and others. To date, most identified mutations are de novo. We here report a pedigree of two siblings associated with myoclonic astatic epilepsy, attention deficit hyperactivity disorder (ADHD), and ID. Methods: Next-generation sequencing identified a missense mutation in the SLC6A1 gene (c.373G &gt; A(p. Val125Met)) in the sisters but not in their shared mother who is also asymptomatic, suggesting gonadal mosaicism. We have thoroughly characterized the clinical phenotypes: EEG recordings identified features for absence seizures and prominent bursts of occipital intermittent rhythmic delta activity (OIRDA). The molecular pathophysiology underlying the clinical phenotypes was assessed using a multidisciplinary approach including machine learning, confocal microscopy, and high-throughput H-3 radio-labeled GABA uptake assays in mouse astrocytes and neurons. Results: The GAT-1(Val125Met) mutation destabilizes the global protein conformation and reduces transporter protein expression at total and cell surface. The mutant transporter protein was localized intracellularly inside the endoplasmic reticulum (ER) in both HEK293T cells and astrocytes which may directly contribute to seizures in patients. Radioactive H-3-labeled GABA uptake assay indicated the mutation reduced the function of the mutant GAT-1(Val125Met) to similar to 30% of the wildtype. Conclusions: The seizure phenotypes, ADHD, and impaired cognition are likely caused by a partial loss-of-function of GAT-1 due to protein destabilization resulting from the mutation. Reduced GAT-1 function in astrocytes and neurons may consequently alter brain network activities such as increased seizures and reduced attention.</t>
        </is>
      </c>
      <c r="G1772" t="inlineStr">
        <is>
          <t>Unimodal</t>
        </is>
      </c>
      <c r="H1772" t="inlineStr">
        <is>
          <t>See abstract</t>
        </is>
      </c>
      <c r="I1772" t="inlineStr">
        <is>
          <t>See abstract</t>
        </is>
      </c>
      <c r="J1772" t="inlineStr">
        <is>
          <t>See abstract (AI/ML)</t>
        </is>
      </c>
      <c r="K1772" t="inlineStr">
        <is>
          <t>See abstract</t>
        </is>
      </c>
      <c r="M1772" t="inlineStr">
        <is>
          <t>See abstract</t>
        </is>
      </c>
      <c r="N1772" t="inlineStr">
        <is>
          <t>See abstract</t>
        </is>
      </c>
      <c r="O1772" t="inlineStr">
        <is>
          <t>Not verified from abstract</t>
        </is>
      </c>
      <c r="P1772" t="inlineStr">
        <is>
          <t>See abstract</t>
        </is>
      </c>
      <c r="Q1772" t="inlineStr">
        <is>
          <t>See abstract</t>
        </is>
      </c>
      <c r="R1772" t="inlineStr">
        <is>
          <t>Not reviewed (not included)</t>
        </is>
      </c>
      <c r="S1772" t="inlineStr">
        <is>
          <t>Not reviewed (not included)</t>
        </is>
      </c>
      <c r="T1772" t="inlineStr">
        <is>
          <t>Abstract screening only. Non-ADHD Primary Condition</t>
        </is>
      </c>
      <c r="U1772" t="inlineStr">
        <is>
          <t>EXCLUDE</t>
        </is>
      </c>
      <c r="V1772" t="inlineStr">
        <is>
          <t>E2-Primary condition not ADHD: Title references epilepsy</t>
        </is>
      </c>
      <c r="W1772" t="inlineStr">
        <is>
          <t>Excluded: Non-ADHD Primary Condition</t>
        </is>
      </c>
      <c r="X1772" t="inlineStr">
        <is>
          <t>Not assessed from abstract</t>
        </is>
      </c>
      <c r="Y1772">
        <f>HYPERLINK("https%3A%2F%2Fwww.webofscience.com%2Fwos%2Fwoscc%2Ffull-record%2FWOS:000663728600009","View Full Record in Web of Science")</f>
        <v/>
      </c>
      <c r="Z1772" t="inlineStr">
        <is>
          <t>Not determined from abstract</t>
        </is>
      </c>
      <c r="AB1772" t="inlineStr">
        <is>
          <t>Not assessed (not included)</t>
        </is>
      </c>
      <c r="AC1772" t="inlineStr">
        <is>
          <t>Not assessed (not included)</t>
        </is>
      </c>
      <c r="AD1772" t="inlineStr">
        <is>
          <t>Poliquin, S; Hughes, I; Shen, WZ; Mermer, F; Wang, JX; Mack, T; Xu, D; Kang, JQ</t>
        </is>
      </c>
      <c r="AF1772" t="inlineStr">
        <is>
          <t>Hybrid OA (Elsevier)</t>
        </is>
      </c>
      <c r="AH1772" t="inlineStr">
        <is>
          <t>Not assessed</t>
        </is>
      </c>
      <c r="AI1772" t="inlineStr">
        <is>
          <t>Not reported</t>
        </is>
      </c>
      <c r="AJ1772" t="inlineStr">
        <is>
          <t>Not reported</t>
        </is>
      </c>
      <c r="AK1772" t="inlineStr">
        <is>
          <t>Not reported</t>
        </is>
      </c>
      <c r="AL1772" t="inlineStr">
        <is>
          <t>Not reported</t>
        </is>
      </c>
      <c r="AM1772" t="inlineStr">
        <is>
          <t>Not reported</t>
        </is>
      </c>
      <c r="AN1772" t="inlineStr">
        <is>
          <t>Not reported</t>
        </is>
      </c>
      <c r="AO1772" t="inlineStr">
        <is>
          <t>Not reviewed</t>
        </is>
      </c>
      <c r="AP1772" t="inlineStr">
        <is>
          <t>Not reported</t>
        </is>
      </c>
      <c r="AQ1772" t="inlineStr">
        <is>
          <t>Not reported</t>
        </is>
      </c>
      <c r="AR1772" t="inlineStr">
        <is>
          <t>Not reported</t>
        </is>
      </c>
      <c r="AS1772" t="inlineStr">
        <is>
          <t>See abstract</t>
        </is>
      </c>
      <c r="AT1772" t="inlineStr">
        <is>
          <t>Not reviewed</t>
        </is>
      </c>
      <c r="AU1772" t="inlineStr">
        <is>
          <t>Not reviewed</t>
        </is>
      </c>
      <c r="AV1772" t="inlineStr">
        <is>
          <t>Not reviewed</t>
        </is>
      </c>
      <c r="AW1772" t="inlineStr">
        <is>
          <t>Not reviewed</t>
        </is>
      </c>
      <c r="AX1772" t="inlineStr">
        <is>
          <t>Not reported</t>
        </is>
      </c>
      <c r="AY1772" t="inlineStr">
        <is>
          <t>Not reported</t>
        </is>
      </c>
      <c r="AZ1772" t="inlineStr">
        <is>
          <t>Not reported</t>
        </is>
      </c>
      <c r="BA1772" t="inlineStr">
        <is>
          <t>Not reported</t>
        </is>
      </c>
      <c r="BB1772" t="inlineStr">
        <is>
          <t>Not reported</t>
        </is>
      </c>
      <c r="BC1772" t="inlineStr">
        <is>
          <t>Not reported</t>
        </is>
      </c>
      <c r="BD1772" t="inlineStr">
        <is>
          <t>Not reported</t>
        </is>
      </c>
      <c r="BE1772" t="inlineStr">
        <is>
          <t>Not reported</t>
        </is>
      </c>
      <c r="BF1772" t="inlineStr">
        <is>
          <t>Not reported</t>
        </is>
      </c>
      <c r="BG1772" t="inlineStr">
        <is>
          <t>Not reviewed (not included)</t>
        </is>
      </c>
      <c r="BH1772" t="inlineStr">
        <is>
          <t>N/A</t>
        </is>
      </c>
      <c r="BI1772" t="inlineStr">
        <is>
          <t>Not reviewed</t>
        </is>
      </c>
      <c r="BJ1772" t="inlineStr">
        <is>
          <t>Not reviewed</t>
        </is>
      </c>
      <c r="BK1772" t="inlineStr">
        <is>
          <t>Not reviewed</t>
        </is>
      </c>
      <c r="BL1772" t="inlineStr">
        <is>
          <t>Not reviewed</t>
        </is>
      </c>
      <c r="BM1772" t="inlineStr">
        <is>
          <t>Not reviewed (not included)</t>
        </is>
      </c>
      <c r="BN1772" t="inlineStr">
        <is>
          <t>Non-ADHD Primary Condition - E2-Primary condition not ADHD: Title references epilepsy</t>
        </is>
      </c>
      <c r="BO1772" t="inlineStr">
        <is>
          <t>Abstract-level screening only</t>
        </is>
      </c>
      <c r="BP1772" t="inlineStr">
        <is>
          <t>Not reported</t>
        </is>
      </c>
    </row>
    <row r="1773">
      <c r="A1773" t="inlineStr">
        <is>
          <t>Trends in the Prevalence of Chronic Medication Use Among Children in Israel Between 2010 and 2019: Protocol for a Retrospective Cohort Study</t>
        </is>
      </c>
      <c r="B1773" t="n">
        <v>2022</v>
      </c>
      <c r="C1773" t="inlineStr">
        <is>
          <t>Not checked</t>
        </is>
      </c>
      <c r="D1773" t="inlineStr">
        <is>
          <t>Not checked</t>
        </is>
      </c>
      <c r="E1773" t="inlineStr">
        <is>
          <t>10.2196/36756</t>
        </is>
      </c>
      <c r="F1773" t="inlineStr">
        <is>
          <t>Background: Prescription of psychostimulants has significantly increased in most countries worldwide for both preschool and school-aged children. Understanding the trends of chronic medication use among children in different age groups and from different sociodemographic backgrounds is essential. It is essential to distinguish between selected therapy areas to help decision-makers evaluate not only the relevant expected medication costs but also the specific services related to these areas. Objective: This study will analyze differences in trends regarding medications considered psychobehavioral treatments and medications considered nonpsychobehavioral treatments and will identify risk factors and predictors for chronic medication use among children. Methods: This is a retrospective study. Data will be extracted from the Clalit Health Services data warehouse. For each year between 2010 and 2019, there are approximately 1,500,000 children aged 0-18 years. All medication classes will be identified using the Anatomical Therapeutic Chemical code. A time-trend analysis will be performed to investigate if there is a significant difference between the trends of children's psychobehavioral and nonpsychobehavioral medication prescriptions. A logistic regression combined with machine learning models will be developed to identify variables that may increase the risk for specific chronic medication types and identify children likely to get such treatment. Results: The project was funded in 2019. Data analysis is currently underway, and the results are expected to be submitted for publication in 2022. Understanding trends regarding medications considered psychobehavioral treatments and medications considered nonpsychobehavioral treatments will support the identification of risk factors and predictors for chronic medication use among children. Conclusions: Analyzing the response of the patient (and their parents or caregivers) population over time will hopefully help improve poli</t>
        </is>
      </c>
      <c r="G1773" t="inlineStr">
        <is>
          <t>Unimodal</t>
        </is>
      </c>
      <c r="H1773" t="inlineStr">
        <is>
          <t>See abstract</t>
        </is>
      </c>
      <c r="I1773" t="inlineStr">
        <is>
          <t>See abstract</t>
        </is>
      </c>
      <c r="J1773" t="inlineStr">
        <is>
          <t>See abstract (AI/ML)</t>
        </is>
      </c>
      <c r="K1773" t="inlineStr">
        <is>
          <t>See abstract</t>
        </is>
      </c>
      <c r="M1773" t="inlineStr">
        <is>
          <t>See abstract</t>
        </is>
      </c>
      <c r="N1773" t="inlineStr">
        <is>
          <t>See abstract</t>
        </is>
      </c>
      <c r="O1773" t="inlineStr">
        <is>
          <t>Not verified from abstract</t>
        </is>
      </c>
      <c r="P1773" t="inlineStr">
        <is>
          <t>See abstract</t>
        </is>
      </c>
      <c r="Q1773" t="inlineStr">
        <is>
          <t>See abstract</t>
        </is>
      </c>
      <c r="R1773" t="inlineStr">
        <is>
          <t>Not reviewed (not included)</t>
        </is>
      </c>
      <c r="S1773" t="inlineStr">
        <is>
          <t>Not reviewed (not included)</t>
        </is>
      </c>
      <c r="T1773" t="inlineStr">
        <is>
          <t>Abstract screening only. Non-ADHD Focused</t>
        </is>
      </c>
      <c r="U1773" t="inlineStr">
        <is>
          <t>EXCLUDE</t>
        </is>
      </c>
      <c r="V1773" t="inlineStr">
        <is>
          <t>E2-Not ADHD focused: Neither title nor abstract mentions ADHD or attention-deficit/hyperactivity</t>
        </is>
      </c>
      <c r="W1773" t="inlineStr">
        <is>
          <t>Excluded: Not ADHD Focused</t>
        </is>
      </c>
      <c r="X1773" t="inlineStr">
        <is>
          <t>Not assessed from abstract</t>
        </is>
      </c>
      <c r="Y1773">
        <f>HYPERLINK("https%3A%2F%2Fwww.webofscience.com%2Fwos%2Fwoscc%2Ffull-record%2FWOS:000863913700009","View Full Record in Web of Science")</f>
        <v/>
      </c>
      <c r="Z1773" t="inlineStr">
        <is>
          <t>Not determined from abstract</t>
        </is>
      </c>
      <c r="AB1773" t="inlineStr">
        <is>
          <t>Not assessed (not included)</t>
        </is>
      </c>
      <c r="AC1773" t="inlineStr">
        <is>
          <t>Not assessed (not included)</t>
        </is>
      </c>
      <c r="AD1773" t="inlineStr">
        <is>
          <t>Sadaka, Y; Horwitz, D; Wolff, L; Sela, T; Meyerovitch, J; Peleg, A; Bachmat, E; Benis, A</t>
        </is>
      </c>
      <c r="AF1773" t="inlineStr">
        <is>
          <t>Gold OA (JMIR)</t>
        </is>
      </c>
      <c r="AH1773" t="inlineStr">
        <is>
          <t>Not assessed</t>
        </is>
      </c>
      <c r="AI1773" t="inlineStr">
        <is>
          <t>Not reported</t>
        </is>
      </c>
      <c r="AJ1773" t="inlineStr">
        <is>
          <t>Not reported</t>
        </is>
      </c>
      <c r="AK1773" t="inlineStr">
        <is>
          <t>Not reported</t>
        </is>
      </c>
      <c r="AL1773" t="inlineStr">
        <is>
          <t>Not reported</t>
        </is>
      </c>
      <c r="AM1773" t="inlineStr">
        <is>
          <t>Not reported</t>
        </is>
      </c>
      <c r="AN1773" t="inlineStr">
        <is>
          <t>Not reported</t>
        </is>
      </c>
      <c r="AO1773" t="inlineStr">
        <is>
          <t>Not reviewed</t>
        </is>
      </c>
      <c r="AP1773" t="inlineStr">
        <is>
          <t>Not reported</t>
        </is>
      </c>
      <c r="AQ1773" t="inlineStr">
        <is>
          <t>Not reported</t>
        </is>
      </c>
      <c r="AR1773" t="inlineStr">
        <is>
          <t>Not reported</t>
        </is>
      </c>
      <c r="AS1773" t="inlineStr">
        <is>
          <t>See abstract</t>
        </is>
      </c>
      <c r="AT1773" t="inlineStr">
        <is>
          <t>Not reviewed</t>
        </is>
      </c>
      <c r="AU1773" t="inlineStr">
        <is>
          <t>Not reviewed</t>
        </is>
      </c>
      <c r="AV1773" t="inlineStr">
        <is>
          <t>Not reviewed</t>
        </is>
      </c>
      <c r="AW1773" t="inlineStr">
        <is>
          <t>Not reviewed</t>
        </is>
      </c>
      <c r="AX1773" t="inlineStr">
        <is>
          <t>Not reported</t>
        </is>
      </c>
      <c r="AY1773" t="inlineStr">
        <is>
          <t>Not reported</t>
        </is>
      </c>
      <c r="AZ1773" t="inlineStr">
        <is>
          <t>Not reported</t>
        </is>
      </c>
      <c r="BA1773" t="inlineStr">
        <is>
          <t>Not reported</t>
        </is>
      </c>
      <c r="BB1773" t="inlineStr">
        <is>
          <t>Not reported</t>
        </is>
      </c>
      <c r="BC1773" t="inlineStr">
        <is>
          <t>Not reported</t>
        </is>
      </c>
      <c r="BD1773" t="inlineStr">
        <is>
          <t>Not reported</t>
        </is>
      </c>
      <c r="BE1773" t="inlineStr">
        <is>
          <t>Not reported</t>
        </is>
      </c>
      <c r="BF1773" t="inlineStr">
        <is>
          <t>Not reported</t>
        </is>
      </c>
      <c r="BG1773" t="inlineStr">
        <is>
          <t>Not reviewed (not included)</t>
        </is>
      </c>
      <c r="BH1773" t="inlineStr">
        <is>
          <t>N/A</t>
        </is>
      </c>
      <c r="BI1773" t="inlineStr">
        <is>
          <t>Not reviewed</t>
        </is>
      </c>
      <c r="BJ1773" t="inlineStr">
        <is>
          <t>Not reviewed</t>
        </is>
      </c>
      <c r="BK1773" t="inlineStr">
        <is>
          <t>Not reviewed</t>
        </is>
      </c>
      <c r="BL1773" t="inlineStr">
        <is>
          <t>Not reviewed</t>
        </is>
      </c>
      <c r="BM1773" t="inlineStr">
        <is>
          <t>Not reviewed (not included)</t>
        </is>
      </c>
      <c r="BN1773" t="inlineStr">
        <is>
          <t>Non-ADHD Focused - E2-Not ADHD focused: Neither title nor abstract mentions ADHD or attention-deficit/hyperactivity</t>
        </is>
      </c>
      <c r="BO1773" t="inlineStr">
        <is>
          <t>Abstract-level screening only</t>
        </is>
      </c>
      <c r="BP1773" t="inlineStr">
        <is>
          <t>Not reported</t>
        </is>
      </c>
    </row>
    <row r="1774">
      <c r="A1774" t="inlineStr">
        <is>
          <t>Using machine learning to identify features associated with different types of self-injurious behaviors in autistic youth</t>
        </is>
      </c>
      <c r="B1774" t="n">
        <v>2025</v>
      </c>
      <c r="C1774" t="inlineStr">
        <is>
          <t>Not checked</t>
        </is>
      </c>
      <c r="D1774" t="inlineStr">
        <is>
          <t>Not checked</t>
        </is>
      </c>
      <c r="E1774" t="inlineStr">
        <is>
          <t>10.1017/S0033291725000637</t>
        </is>
      </c>
      <c r="F1774" t="inlineStr">
        <is>
          <t>Background Self-injurious behaviors (SIB) are common in autistic people. SIB is mainly studied as a broad category, rather than by specific SIB types. We aimed to determine associations of distinct SIB types with common psychiatric, emotional, medical, and socio-demographic factors. Methods Participants included 323 autistic youth (similar to 50% non-/minimally-speaking) with high-confidence autism diagnoses ages 4-21 years. Data were collected by the Autism Inpatient Collection during admission to a specialized psychiatric inpatient unit (www.sfari.org/resource/autism-inpatient-collection/). Caregivers completed questionnaires about their child, including SIB type and severity. The youth completed assessments with clinicians. Elastic net regressions identified associations between SIB types and factors. Results No single factor relates to all SIB types. SIB types have unique sets of associations. Consistent with previous work, more repetitive motor movements and lower adaptive skills are associated with most types of SIB; female sex is associated with hair/skin pulling and self-rubbing/scratching. More attention-deficit/hyperactivity disorder symptoms are associated with self-rubbing/scratching, skin picking, hair/skin pulling, and inserts finger/object. Inserts finger/object has the most medical condition associations. Self-hitting against surface/object has the most emotion dysregulation associations. Conclusions Specific SIB types have unique sets of associations. Future work can develop clinical likelihood scores for specific SIB types in inpatient settings, which can be tested with large community samples. Current approaches for SIB focus on the behavior functions, but there is an opportunity to further develop interventions by considering the specific SIB type in assessment and treatment. Identifying factors associated with specific SIB types may aid with screening, prevention, and treatment of these often-impairing behaviors.</t>
        </is>
      </c>
      <c r="G1774" t="inlineStr">
        <is>
          <t>Unimodal</t>
        </is>
      </c>
      <c r="H1774" t="inlineStr">
        <is>
          <t>See abstract</t>
        </is>
      </c>
      <c r="I1774" t="inlineStr">
        <is>
          <t>See abstract</t>
        </is>
      </c>
      <c r="J1774" t="inlineStr">
        <is>
          <t>See abstract (AI/ML)</t>
        </is>
      </c>
      <c r="K1774" t="inlineStr">
        <is>
          <t>See abstract</t>
        </is>
      </c>
      <c r="M1774" t="inlineStr">
        <is>
          <t>See abstract</t>
        </is>
      </c>
      <c r="N1774" t="inlineStr">
        <is>
          <t>See abstract</t>
        </is>
      </c>
      <c r="O1774" t="inlineStr">
        <is>
          <t>Not verified from abstract</t>
        </is>
      </c>
      <c r="P1774" t="inlineStr">
        <is>
          <t>See abstract</t>
        </is>
      </c>
      <c r="Q1774" t="inlineStr">
        <is>
          <t>See abstract</t>
        </is>
      </c>
      <c r="R1774" t="inlineStr">
        <is>
          <t>Not reviewed (not included)</t>
        </is>
      </c>
      <c r="S1774" t="inlineStr">
        <is>
          <t>Not reviewed (not included)</t>
        </is>
      </c>
      <c r="T1774" t="inlineStr">
        <is>
          <t>Abstract screening only. Non-ADHD Focused</t>
        </is>
      </c>
      <c r="U1774" t="inlineStr">
        <is>
          <t>EXCLUDE</t>
        </is>
      </c>
      <c r="V1774" t="inlineStr">
        <is>
          <t>E2-Not ADHD focused: Neither title nor abstract mentions ADHD or attention-deficit/hyperactivity</t>
        </is>
      </c>
      <c r="W1774" t="inlineStr">
        <is>
          <t>Excluded: Not ADHD Focused</t>
        </is>
      </c>
      <c r="X1774" t="inlineStr">
        <is>
          <t>Not assessed from abstract</t>
        </is>
      </c>
      <c r="Y1774">
        <f>HYPERLINK("https%3A%2F%2Fwww.webofscience.com%2Fwos%2Fwoscc%2Ffull-record%2FWOS:001456335600001","View Full Record in Web of Science")</f>
        <v/>
      </c>
      <c r="Z1774" t="inlineStr">
        <is>
          <t>Not determined from abstract</t>
        </is>
      </c>
      <c r="AB1774" t="inlineStr">
        <is>
          <t>Not assessed (not included)</t>
        </is>
      </c>
      <c r="AC1774" t="inlineStr">
        <is>
          <t>Not assessed (not included)</t>
        </is>
      </c>
      <c r="AD1774" t="inlineStr">
        <is>
          <t>Antezana, L; Conner, CM; Eldeeb, S; Turecki, S; Siegel, M; Karim, HT; Mazefsky, CA</t>
        </is>
      </c>
      <c r="AF1774" t="inlineStr">
        <is>
          <t>Hybrid OA (Cambridge)</t>
        </is>
      </c>
      <c r="AH1774" t="inlineStr">
        <is>
          <t>Not assessed</t>
        </is>
      </c>
      <c r="AI1774" t="inlineStr">
        <is>
          <t>Not reported</t>
        </is>
      </c>
      <c r="AJ1774" t="inlineStr">
        <is>
          <t>Not reported</t>
        </is>
      </c>
      <c r="AK1774" t="inlineStr">
        <is>
          <t>Not reported</t>
        </is>
      </c>
      <c r="AL1774" t="inlineStr">
        <is>
          <t>Not reported</t>
        </is>
      </c>
      <c r="AM1774" t="inlineStr">
        <is>
          <t>Not reported</t>
        </is>
      </c>
      <c r="AN1774" t="inlineStr">
        <is>
          <t>Not reported</t>
        </is>
      </c>
      <c r="AO1774" t="inlineStr">
        <is>
          <t>Not reviewed</t>
        </is>
      </c>
      <c r="AP1774" t="inlineStr">
        <is>
          <t>Not reported</t>
        </is>
      </c>
      <c r="AQ1774" t="inlineStr">
        <is>
          <t>Not reported</t>
        </is>
      </c>
      <c r="AR1774" t="inlineStr">
        <is>
          <t>Not reported</t>
        </is>
      </c>
      <c r="AS1774" t="inlineStr">
        <is>
          <t>See abstract</t>
        </is>
      </c>
      <c r="AT1774" t="inlineStr">
        <is>
          <t>Not reviewed</t>
        </is>
      </c>
      <c r="AU1774" t="inlineStr">
        <is>
          <t>Not reviewed</t>
        </is>
      </c>
      <c r="AV1774" t="inlineStr">
        <is>
          <t>Not reviewed</t>
        </is>
      </c>
      <c r="AW1774" t="inlineStr">
        <is>
          <t>Not reviewed</t>
        </is>
      </c>
      <c r="AX1774" t="inlineStr">
        <is>
          <t>Not reported</t>
        </is>
      </c>
      <c r="AY1774" t="inlineStr">
        <is>
          <t>Not reported</t>
        </is>
      </c>
      <c r="AZ1774" t="inlineStr">
        <is>
          <t>Not reported</t>
        </is>
      </c>
      <c r="BA1774" t="inlineStr">
        <is>
          <t>Not reported</t>
        </is>
      </c>
      <c r="BB1774" t="inlineStr">
        <is>
          <t>Not reported</t>
        </is>
      </c>
      <c r="BC1774" t="inlineStr">
        <is>
          <t>Not reported</t>
        </is>
      </c>
      <c r="BD1774" t="inlineStr">
        <is>
          <t>Not reported</t>
        </is>
      </c>
      <c r="BE1774" t="inlineStr">
        <is>
          <t>Not reported</t>
        </is>
      </c>
      <c r="BF1774" t="inlineStr">
        <is>
          <t>Not reported</t>
        </is>
      </c>
      <c r="BG1774" t="inlineStr">
        <is>
          <t>Not reviewed (not included)</t>
        </is>
      </c>
      <c r="BH1774" t="inlineStr">
        <is>
          <t>N/A</t>
        </is>
      </c>
      <c r="BI1774" t="inlineStr">
        <is>
          <t>Not reviewed</t>
        </is>
      </c>
      <c r="BJ1774" t="inlineStr">
        <is>
          <t>Not reviewed</t>
        </is>
      </c>
      <c r="BK1774" t="inlineStr">
        <is>
          <t>Not reviewed</t>
        </is>
      </c>
      <c r="BL1774" t="inlineStr">
        <is>
          <t>Not reviewed</t>
        </is>
      </c>
      <c r="BM1774" t="inlineStr">
        <is>
          <t>Not reviewed (not included)</t>
        </is>
      </c>
      <c r="BN1774" t="inlineStr">
        <is>
          <t>Non-ADHD Focused - E2-Not ADHD focused: Neither title nor abstract mentions ADHD or attention-deficit/hyperactivity</t>
        </is>
      </c>
      <c r="BO1774" t="inlineStr">
        <is>
          <t>Abstract-level screening only</t>
        </is>
      </c>
      <c r="BP1774" t="inlineStr">
        <is>
          <t>Not reported</t>
        </is>
      </c>
    </row>
    <row r="1775">
      <c r="A1775" t="inlineStr">
        <is>
          <t>Neurodevelopmental disorders in children: the role of MRI in early detection and intervention planning</t>
        </is>
      </c>
      <c r="B1775" t="n">
        <v>2026</v>
      </c>
      <c r="C1775" t="inlineStr">
        <is>
          <t>Not checked</t>
        </is>
      </c>
      <c r="D1775" t="inlineStr">
        <is>
          <t>Not checked</t>
        </is>
      </c>
      <c r="E1775" t="inlineStr">
        <is>
          <t>10.3389/FNINS.2026.1758568</t>
        </is>
      </c>
      <c r="F1775" t="inlineStr">
        <is>
          <t>A group of diseases caused by disruptions in early brain maturation is collectively known as neurodevelopmental disorders (NDDs). These are characterized by persistent deficits in cognition, behavior, social or motor functioning. The heightened neuroplasticity could be modulated by appropriate intervention during early childhood. Therefore, early detection of NDDs is critical to improve long term developmental outcomes. However, conventional and behavioral studies are insufficient to detect the subtle early alterations, causing diagnostic delays. So, for NDDs, magnetic resonance imaging (MRI) serves as a critical tool for elucidating neurochemical, microstructural, and functional abnormalities. It has the potential to detect the alterations associated with different NDDs including autism spectrum disorder, attention deficit/hyperactivity disorder, genetic/metabolic syndromes, cerebral palsy, and developmental delay. Multiple modalities of MRI such as diffusion imaging, quantitative MRI, resting state functional MRI, and spectroscopy are applied for these disorders. Collectively, these MRI modalities, machine learning and integrative genomic approaches offer promising biomarkers for early detection and risk stratification of NDDs. This review highlights the current evidence on the bases of pediatric MRI approaches, early predictive biomarkers, disease specific findings, and translational applications.</t>
        </is>
      </c>
      <c r="G1775" t="inlineStr">
        <is>
          <t>Unimodal</t>
        </is>
      </c>
      <c r="H1775" t="inlineStr">
        <is>
          <t>See abstract</t>
        </is>
      </c>
      <c r="I1775" t="inlineStr">
        <is>
          <t>See abstract</t>
        </is>
      </c>
      <c r="J1775" t="inlineStr">
        <is>
          <t>See abstract (AI/ML)</t>
        </is>
      </c>
      <c r="K1775" t="inlineStr">
        <is>
          <t>See abstract</t>
        </is>
      </c>
      <c r="M1775" t="inlineStr">
        <is>
          <t>See abstract</t>
        </is>
      </c>
      <c r="N1775" t="inlineStr">
        <is>
          <t>See abstract</t>
        </is>
      </c>
      <c r="O1775" t="inlineStr">
        <is>
          <t>Not verified from abstract</t>
        </is>
      </c>
      <c r="P1775" t="inlineStr">
        <is>
          <t>See abstract</t>
        </is>
      </c>
      <c r="Q1775" t="inlineStr">
        <is>
          <t>See abstract</t>
        </is>
      </c>
      <c r="R1775" t="inlineStr">
        <is>
          <t>Not reviewed (not included)</t>
        </is>
      </c>
      <c r="S1775" t="inlineStr">
        <is>
          <t>Not reviewed (not included)</t>
        </is>
      </c>
      <c r="T1775" t="inlineStr">
        <is>
          <t>Abstract screening only. Out of Date Range</t>
        </is>
      </c>
      <c r="U1775" t="inlineStr">
        <is>
          <t>EXCLUDE</t>
        </is>
      </c>
      <c r="V1775" t="inlineStr">
        <is>
          <t>E4-Year: Published 2026, outside 2019-2025 window</t>
        </is>
      </c>
      <c r="W1775" t="inlineStr">
        <is>
          <t>Out of Date Range</t>
        </is>
      </c>
      <c r="X1775" t="inlineStr">
        <is>
          <t>Not assessed from abstract</t>
        </is>
      </c>
      <c r="Y1775">
        <f>HYPERLINK("https%3A%2F%2Fwww.webofscience.com%2Fwos%2Fwoscc%2Ffull-record%2FWOS:001722297000001","View Full Record in Web of Science")</f>
        <v/>
      </c>
      <c r="Z1775" t="inlineStr">
        <is>
          <t>Not determined from abstract</t>
        </is>
      </c>
      <c r="AB1775" t="inlineStr">
        <is>
          <t>Not assessed (not included)</t>
        </is>
      </c>
      <c r="AC1775" t="inlineStr">
        <is>
          <t>Not assessed (not included)</t>
        </is>
      </c>
      <c r="AD1775" t="inlineStr">
        <is>
          <t>Hua, C; Wang, XL; Sheng, H</t>
        </is>
      </c>
      <c r="AF1775" t="inlineStr">
        <is>
          <t>Gold OA (Frontiers)</t>
        </is>
      </c>
      <c r="AH1775" t="inlineStr">
        <is>
          <t>Not assessed</t>
        </is>
      </c>
      <c r="AI1775" t="inlineStr">
        <is>
          <t>Not reported</t>
        </is>
      </c>
      <c r="AJ1775" t="inlineStr">
        <is>
          <t>Not reported</t>
        </is>
      </c>
      <c r="AK1775" t="inlineStr">
        <is>
          <t>Not reported</t>
        </is>
      </c>
      <c r="AL1775" t="inlineStr">
        <is>
          <t>Not reported</t>
        </is>
      </c>
      <c r="AM1775" t="inlineStr">
        <is>
          <t>Not reported</t>
        </is>
      </c>
      <c r="AN1775" t="inlineStr">
        <is>
          <t>Not reported</t>
        </is>
      </c>
      <c r="AO1775" t="inlineStr">
        <is>
          <t>Not reviewed</t>
        </is>
      </c>
      <c r="AP1775" t="inlineStr">
        <is>
          <t>Not reported</t>
        </is>
      </c>
      <c r="AQ1775" t="inlineStr">
        <is>
          <t>Not reported</t>
        </is>
      </c>
      <c r="AR1775" t="inlineStr">
        <is>
          <t>Not reported</t>
        </is>
      </c>
      <c r="AS1775" t="inlineStr">
        <is>
          <t>See abstract</t>
        </is>
      </c>
      <c r="AT1775" t="inlineStr">
        <is>
          <t>Not reviewed</t>
        </is>
      </c>
      <c r="AU1775" t="inlineStr">
        <is>
          <t>Not reviewed</t>
        </is>
      </c>
      <c r="AV1775" t="inlineStr">
        <is>
          <t>Not reviewed</t>
        </is>
      </c>
      <c r="AW1775" t="inlineStr">
        <is>
          <t>Not reviewed</t>
        </is>
      </c>
      <c r="AX1775" t="inlineStr">
        <is>
          <t>Not reported</t>
        </is>
      </c>
      <c r="AY1775" t="inlineStr">
        <is>
          <t>Not reported</t>
        </is>
      </c>
      <c r="AZ1775" t="inlineStr">
        <is>
          <t>Not reported</t>
        </is>
      </c>
      <c r="BA1775" t="inlineStr">
        <is>
          <t>Not reported</t>
        </is>
      </c>
      <c r="BB1775" t="inlineStr">
        <is>
          <t>Not reported</t>
        </is>
      </c>
      <c r="BC1775" t="inlineStr">
        <is>
          <t>Not reported</t>
        </is>
      </c>
      <c r="BD1775" t="inlineStr">
        <is>
          <t>Not reported</t>
        </is>
      </c>
      <c r="BE1775" t="inlineStr">
        <is>
          <t>Not reported</t>
        </is>
      </c>
      <c r="BF1775" t="inlineStr">
        <is>
          <t>Not reported</t>
        </is>
      </c>
      <c r="BG1775" t="inlineStr">
        <is>
          <t>Not reviewed (not included)</t>
        </is>
      </c>
      <c r="BH1775" t="inlineStr">
        <is>
          <t>N/A</t>
        </is>
      </c>
      <c r="BI1775" t="inlineStr">
        <is>
          <t>Not reviewed</t>
        </is>
      </c>
      <c r="BJ1775" t="inlineStr">
        <is>
          <t>Not reviewed</t>
        </is>
      </c>
      <c r="BK1775" t="inlineStr">
        <is>
          <t>Not reviewed</t>
        </is>
      </c>
      <c r="BL1775" t="inlineStr">
        <is>
          <t>Not reviewed</t>
        </is>
      </c>
      <c r="BM1775" t="inlineStr">
        <is>
          <t>Not reviewed (not included)</t>
        </is>
      </c>
      <c r="BN1775" t="inlineStr">
        <is>
          <t>Out of Date Range - E4-Year: Published 2026, outside 2019-2025 window</t>
        </is>
      </c>
      <c r="BO1775" t="inlineStr">
        <is>
          <t>Abstract-level screening only</t>
        </is>
      </c>
      <c r="BP1775" t="inlineStr">
        <is>
          <t>Not reported</t>
        </is>
      </c>
    </row>
    <row r="1776">
      <c r="A1776" t="inlineStr">
        <is>
          <t>Differences in Performance of ASD and ADHD Subjects Facing Cognitive Loads in an Innovative Reasoning Experiment</t>
        </is>
      </c>
      <c r="B1776" t="n">
        <v>2021</v>
      </c>
      <c r="C1776" t="inlineStr">
        <is>
          <t>Not checked</t>
        </is>
      </c>
      <c r="D1776" t="inlineStr">
        <is>
          <t>Not checked</t>
        </is>
      </c>
      <c r="E1776" t="inlineStr">
        <is>
          <t>10.3390/BRAINSCI11111531</t>
        </is>
      </c>
      <c r="F1776" t="inlineStr">
        <is>
          <t>We aim to investigate whether EEG dynamics differ in adults with ASD (Autism Spectrum Disorders) and ADHD (attention-deficit/hyperactivity disorder) compared with healthy subjects during the performance of an innovative cognitive task, Aristotle's valid and invalid syllogisms, and how these differences correlate with brain regions and behavioral data for each subject. We recorded EEGs from 14 scalp electrodes (channels) in 21 adults with ADHD, 21 with ASD, and 21 healthy, normal subjects. The subjects were exposed in a set of innovative cognitive tasks (inducing varying cognitive loads), Aristotle's two types of syllogism mentioned above. A set of 39 questions were given to participants related to valid-invalid syllogisms as well as a separate set of questionnaires, in order to collect a number of demographic and behavioral data, with the aim of detecting shared information with values of a feature extracted from EEG, the multiscale entropy (MSE), in the 14 channels ('brain regions'). MSE, a nonlinear information-theoretic measure of complexity, was computed to extract a feature that quantifies the complexity of the EEG. Behavior-Partial Least Squares Correlation, PLSC, is the method to detect the correlation between two sets of data, brain, and behavioral measures. -PLSC, a variant of PLSC, was applied to build a functional connectivity of the brain regions involved in the reasoning tasks. Graph-theoretic measures were used to quantify the complexity of the functional networks. Based on the results of the analysis described in this work, a mixed 14 x 2 x 3 ANOVA showed significant main effects of group factor and brain region* syllogism factor, as well as a significant brain region* group interaction. There are significant differences between the means of MSE (complexity) values at the 14 channels of the members of the 'pathological' groups of participants, i.e., between ASD and ADHD, while the difference in means of MSE between both ASD and ADHD and that of the co</t>
        </is>
      </c>
      <c r="G1776" t="inlineStr">
        <is>
          <t>Unimodal</t>
        </is>
      </c>
      <c r="H1776" t="inlineStr">
        <is>
          <t>See abstract</t>
        </is>
      </c>
      <c r="I1776" t="inlineStr">
        <is>
          <t>See abstract</t>
        </is>
      </c>
      <c r="J1776" t="inlineStr">
        <is>
          <t>See abstract (AI/ML)</t>
        </is>
      </c>
      <c r="K1776" t="inlineStr">
        <is>
          <t>See abstract</t>
        </is>
      </c>
      <c r="M1776" t="inlineStr">
        <is>
          <t>See abstract</t>
        </is>
      </c>
      <c r="N1776" t="inlineStr">
        <is>
          <t>See abstract</t>
        </is>
      </c>
      <c r="O1776" t="inlineStr">
        <is>
          <t>Not verified from abstract</t>
        </is>
      </c>
      <c r="P1776" t="inlineStr">
        <is>
          <t>See abstract</t>
        </is>
      </c>
      <c r="Q1776" t="inlineStr">
        <is>
          <t>See abstract</t>
        </is>
      </c>
      <c r="R1776" t="inlineStr">
        <is>
          <t>Not reviewed (not included)</t>
        </is>
      </c>
      <c r="S1776" t="inlineStr">
        <is>
          <t>Not reviewed (not included)</t>
        </is>
      </c>
      <c r="T1776" t="inlineStr">
        <is>
          <t>Abstract screening only. Not Selected for Final 95 (Pending Full Text Review)</t>
        </is>
      </c>
      <c r="U1776" t="inlineStr">
        <is>
          <t>EXCLUDE</t>
        </is>
      </c>
      <c r="V177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76" t="inlineStr">
        <is>
          <t>Excluded: Other Criterion</t>
        </is>
      </c>
      <c r="X1776" t="inlineStr">
        <is>
          <t>Not assessed from abstract</t>
        </is>
      </c>
      <c r="Y1776">
        <f>HYPERLINK("https%3A%2F%2Fwww.webofscience.com%2Fwos%2Fwoscc%2Ffull-record%2FWOS:000727384300001","View Full Record in Web of Science")</f>
        <v/>
      </c>
      <c r="Z1776" t="inlineStr">
        <is>
          <t>Not determined from abstract</t>
        </is>
      </c>
      <c r="AB1776" t="inlineStr">
        <is>
          <t>Not assessed (not included)</t>
        </is>
      </c>
      <c r="AC1776" t="inlineStr">
        <is>
          <t>Not assessed (not included)</t>
        </is>
      </c>
      <c r="AD1776" t="inlineStr">
        <is>
          <t>Papaioannou, A; Kalantzi, E; Papageorgiou, CC; Korombili, K; Bokou, A; Pehlivanidis, A; Papageorgiou, CC; Papaioannou, G</t>
        </is>
      </c>
      <c r="AF1776" t="inlineStr">
        <is>
          <t>Gold OA (MDPI)</t>
        </is>
      </c>
      <c r="AH1776" t="inlineStr">
        <is>
          <t>Not assessed</t>
        </is>
      </c>
      <c r="AI1776" t="inlineStr">
        <is>
          <t>Not reported</t>
        </is>
      </c>
      <c r="AJ1776" t="n">
        <v>21</v>
      </c>
      <c r="AK1776" t="inlineStr">
        <is>
          <t>Not reported</t>
        </is>
      </c>
      <c r="AL1776" t="inlineStr">
        <is>
          <t>Not reported</t>
        </is>
      </c>
      <c r="AM1776" t="inlineStr">
        <is>
          <t>Not reported</t>
        </is>
      </c>
      <c r="AN1776" t="inlineStr">
        <is>
          <t>Not reported</t>
        </is>
      </c>
      <c r="AO1776" t="inlineStr">
        <is>
          <t>Not reviewed</t>
        </is>
      </c>
      <c r="AP1776" t="inlineStr">
        <is>
          <t>Not reported</t>
        </is>
      </c>
      <c r="AQ1776" t="inlineStr">
        <is>
          <t>Not reported</t>
        </is>
      </c>
      <c r="AR1776" t="inlineStr">
        <is>
          <t>Not reported</t>
        </is>
      </c>
      <c r="AS1776" t="inlineStr">
        <is>
          <t>See abstract</t>
        </is>
      </c>
      <c r="AT1776" t="inlineStr">
        <is>
          <t>Not reviewed</t>
        </is>
      </c>
      <c r="AU1776" t="inlineStr">
        <is>
          <t>Not reviewed</t>
        </is>
      </c>
      <c r="AV1776" t="inlineStr">
        <is>
          <t>Not reviewed</t>
        </is>
      </c>
      <c r="AW1776" t="inlineStr">
        <is>
          <t>Not reviewed</t>
        </is>
      </c>
      <c r="AX1776" t="inlineStr">
        <is>
          <t>Not reported</t>
        </is>
      </c>
      <c r="AY1776" t="inlineStr">
        <is>
          <t>Not reported</t>
        </is>
      </c>
      <c r="AZ1776" t="inlineStr">
        <is>
          <t>Not reported</t>
        </is>
      </c>
      <c r="BA1776" t="inlineStr">
        <is>
          <t>Not reported</t>
        </is>
      </c>
      <c r="BB1776" t="inlineStr">
        <is>
          <t>Not reported</t>
        </is>
      </c>
      <c r="BC1776" t="inlineStr">
        <is>
          <t>Not reported</t>
        </is>
      </c>
      <c r="BD1776" t="inlineStr">
        <is>
          <t>Not reported</t>
        </is>
      </c>
      <c r="BE1776" t="inlineStr">
        <is>
          <t>Not reported</t>
        </is>
      </c>
      <c r="BF1776" t="inlineStr">
        <is>
          <t>Not reported</t>
        </is>
      </c>
      <c r="BG1776" t="inlineStr">
        <is>
          <t>Not reviewed (not included)</t>
        </is>
      </c>
      <c r="BH1776" t="inlineStr">
        <is>
          <t>N/A</t>
        </is>
      </c>
      <c r="BI1776" t="inlineStr">
        <is>
          <t>Not reviewed</t>
        </is>
      </c>
      <c r="BJ1776" t="inlineStr">
        <is>
          <t>Not reviewed</t>
        </is>
      </c>
      <c r="BK1776" t="inlineStr">
        <is>
          <t>Not reviewed</t>
        </is>
      </c>
      <c r="BL1776" t="inlineStr">
        <is>
          <t>Not reviewed</t>
        </is>
      </c>
      <c r="BM1776" t="inlineStr">
        <is>
          <t>Not reviewed (not included)</t>
        </is>
      </c>
      <c r="BN1776" t="inlineStr">
        <is>
          <t>Not Selected for Final 95 (Pending Full Text Review) - Candidate paper not selected for final 95: Passed abstract screening but not included in final selec</t>
        </is>
      </c>
      <c r="BO1776" t="inlineStr">
        <is>
          <t>Abstract-level screening only</t>
        </is>
      </c>
      <c r="BP1776" t="inlineStr">
        <is>
          <t>Not reported</t>
        </is>
      </c>
    </row>
    <row r="1777">
      <c r="A1777" t="inlineStr">
        <is>
          <t>Use of Mobile and Wearable Artificial Intelligence in Child and Adolescent Psychiatry: Scoping Review</t>
        </is>
      </c>
      <c r="B1777" t="n">
        <v>2022</v>
      </c>
      <c r="C1777" t="inlineStr">
        <is>
          <t>Not checked</t>
        </is>
      </c>
      <c r="D1777" t="inlineStr">
        <is>
          <t>Not checked</t>
        </is>
      </c>
      <c r="E1777" t="inlineStr">
        <is>
          <t>10.2196/33560</t>
        </is>
      </c>
      <c r="F1777" t="inlineStr">
        <is>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t>
        </is>
      </c>
      <c r="G1777" t="inlineStr">
        <is>
          <t>Unimodal</t>
        </is>
      </c>
      <c r="H1777" t="inlineStr">
        <is>
          <t>See abstract</t>
        </is>
      </c>
      <c r="I1777" t="inlineStr">
        <is>
          <t>See abstract</t>
        </is>
      </c>
      <c r="J1777" t="inlineStr">
        <is>
          <t>See abstract (AI/ML)</t>
        </is>
      </c>
      <c r="K1777" t="inlineStr">
        <is>
          <t>See abstract</t>
        </is>
      </c>
      <c r="M1777" t="inlineStr">
        <is>
          <t>See abstract</t>
        </is>
      </c>
      <c r="N1777" t="inlineStr">
        <is>
          <t>See abstract</t>
        </is>
      </c>
      <c r="O1777" t="inlineStr">
        <is>
          <t>Not verified from abstract</t>
        </is>
      </c>
      <c r="P1777" t="inlineStr">
        <is>
          <t>See abstract</t>
        </is>
      </c>
      <c r="Q1777" t="inlineStr">
        <is>
          <t>See abstract</t>
        </is>
      </c>
      <c r="R1777" t="inlineStr">
        <is>
          <t>Not reviewed (not included)</t>
        </is>
      </c>
      <c r="S1777" t="inlineStr">
        <is>
          <t>Not reviewed (not included)</t>
        </is>
      </c>
      <c r="T1777" t="inlineStr">
        <is>
          <t>Abstract screening only. Not Primary Research</t>
        </is>
      </c>
      <c r="U1777" t="inlineStr">
        <is>
          <t>EXCLUDE</t>
        </is>
      </c>
      <c r="V1777" t="inlineStr">
        <is>
          <t>E6-Not Primary Research: Title/abstract indicates systematic review, meta-analysis, or review paper</t>
        </is>
      </c>
      <c r="W1777" t="inlineStr">
        <is>
          <t>Excluded: Not Primary Research</t>
        </is>
      </c>
      <c r="X1777" t="inlineStr">
        <is>
          <t>Not assessed from abstract</t>
        </is>
      </c>
      <c r="Y1777">
        <f>HYPERLINK("https%3A%2F%2Fwww.webofscience.com%2Fwos%2Fwoscc%2Ffull-record%2FWOS:000784001500033","View Full Record in Web of Science")</f>
        <v/>
      </c>
      <c r="Z1777" t="inlineStr">
        <is>
          <t>Not determined from abstract</t>
        </is>
      </c>
      <c r="AB1777" t="inlineStr">
        <is>
          <t>Not assessed (not included)</t>
        </is>
      </c>
      <c r="AC1777" t="inlineStr">
        <is>
          <t>Not assessed (not included)</t>
        </is>
      </c>
      <c r="AD1777" t="inlineStr">
        <is>
          <t>Welch, V; Wy, TJ; Ligezka, A; Hassett, LC; Croarkin, PE; Athreya, AP; Romanowicz, M</t>
        </is>
      </c>
      <c r="AF1777" t="inlineStr">
        <is>
          <t>Gold OA (JMIR)</t>
        </is>
      </c>
      <c r="AH1777" t="inlineStr">
        <is>
          <t>Not assessed</t>
        </is>
      </c>
      <c r="AI1777" t="inlineStr">
        <is>
          <t>Not reported</t>
        </is>
      </c>
      <c r="AJ1777" t="inlineStr">
        <is>
          <t>Not reported</t>
        </is>
      </c>
      <c r="AK1777" t="inlineStr">
        <is>
          <t>Not reported</t>
        </is>
      </c>
      <c r="AL1777" t="inlineStr">
        <is>
          <t>Not reported</t>
        </is>
      </c>
      <c r="AM1777" t="inlineStr">
        <is>
          <t>Not reported</t>
        </is>
      </c>
      <c r="AN1777" t="inlineStr">
        <is>
          <t>Not reported</t>
        </is>
      </c>
      <c r="AO1777" t="inlineStr">
        <is>
          <t>Not reviewed</t>
        </is>
      </c>
      <c r="AP1777" t="inlineStr">
        <is>
          <t>Not reported</t>
        </is>
      </c>
      <c r="AQ1777" t="inlineStr">
        <is>
          <t>Not reported</t>
        </is>
      </c>
      <c r="AR1777" t="inlineStr">
        <is>
          <t>Not reported</t>
        </is>
      </c>
      <c r="AS1777" t="inlineStr">
        <is>
          <t>See abstract</t>
        </is>
      </c>
      <c r="AT1777" t="inlineStr">
        <is>
          <t>Not reviewed</t>
        </is>
      </c>
      <c r="AU1777" t="inlineStr">
        <is>
          <t>Not reviewed</t>
        </is>
      </c>
      <c r="AV1777" t="inlineStr">
        <is>
          <t>Not reviewed</t>
        </is>
      </c>
      <c r="AW1777" t="inlineStr">
        <is>
          <t>Not reviewed</t>
        </is>
      </c>
      <c r="AX1777" t="inlineStr">
        <is>
          <t>Not reported</t>
        </is>
      </c>
      <c r="AY1777" t="inlineStr">
        <is>
          <t>Not reported</t>
        </is>
      </c>
      <c r="AZ1777" t="inlineStr">
        <is>
          <t>Not reported</t>
        </is>
      </c>
      <c r="BA1777" t="inlineStr">
        <is>
          <t>Not reported</t>
        </is>
      </c>
      <c r="BB1777" t="inlineStr">
        <is>
          <t>Not reported</t>
        </is>
      </c>
      <c r="BC1777" t="inlineStr">
        <is>
          <t>Not reported</t>
        </is>
      </c>
      <c r="BD1777" t="inlineStr">
        <is>
          <t>Not reported</t>
        </is>
      </c>
      <c r="BE1777" t="inlineStr">
        <is>
          <t>Not reported</t>
        </is>
      </c>
      <c r="BF1777" t="inlineStr">
        <is>
          <t>Not reported</t>
        </is>
      </c>
      <c r="BG1777" t="inlineStr">
        <is>
          <t>Not reviewed (not included)</t>
        </is>
      </c>
      <c r="BH1777" t="inlineStr">
        <is>
          <t>N/A</t>
        </is>
      </c>
      <c r="BI1777" t="inlineStr">
        <is>
          <t>Not reviewed</t>
        </is>
      </c>
      <c r="BJ1777" t="inlineStr">
        <is>
          <t>Not reviewed</t>
        </is>
      </c>
      <c r="BK1777" t="inlineStr">
        <is>
          <t>Not reviewed</t>
        </is>
      </c>
      <c r="BL1777" t="inlineStr">
        <is>
          <t>Not reviewed</t>
        </is>
      </c>
      <c r="BM1777" t="inlineStr">
        <is>
          <t>Not reviewed (not included)</t>
        </is>
      </c>
      <c r="BN1777" t="inlineStr">
        <is>
          <t>Not Primary Research - E6-Not Primary Research: Title/abstract indicates systematic review, meta-analysis, or review paper</t>
        </is>
      </c>
      <c r="BO1777" t="inlineStr">
        <is>
          <t>Abstract-level screening only</t>
        </is>
      </c>
      <c r="BP1777" t="inlineStr">
        <is>
          <t>Not reported</t>
        </is>
      </c>
    </row>
    <row r="1778">
      <c r="A1778" t="inlineStr">
        <is>
          <t>Classifying developmental delays with EEG: A comparative study of machine learning and deep learning approaches</t>
        </is>
      </c>
      <c r="B1778" t="n">
        <v>2025</v>
      </c>
      <c r="C1778" t="inlineStr">
        <is>
          <t>Not checked</t>
        </is>
      </c>
      <c r="D1778" t="inlineStr">
        <is>
          <t>Not checked</t>
        </is>
      </c>
      <c r="E1778" t="inlineStr">
        <is>
          <t>10.1016/J.BBE.2025.04.001</t>
        </is>
      </c>
      <c r="F1778" t="inlineStr">
        <is>
          <t>Early detection of developmental delays is crucial for improving children's cognitive, social, and emotional outcomes through timely interventions. This study explores the potential of machine learning (ML) and deep learning (DL) to classify Electroencephalography (EEG) data from an oddball task, distinguishing between children with and without developmental delays. Participants underwent language assessments and EEG recordings, with subsequent analysis using Event-Related Potentials (ERPs), Event-Related Spectral Perturbations (ERSPs), and functional connectivity to characterize group differences. Three methodologies were employed in this research to classify EEG data. Firstly, statistical features are extracted from the EEG data and various ML algorithms are applied for classification, with feature selection techniques utilized to identify the most relevant features and enhance classification accuracy. Secondly, brain dynamics is utilized to incorporate ERP, ERSP, and functional connectivity measures as features for developmental delay detection. Similar to the first approach, feature selection techniques are again employed to enhance classification accuracy. Lastly, DL approaches are explored by implementing multiple convolutional neural networks (CNNs), including a 2D CNN (EEGNet), various hybrid CNN architectures integrating LSTM, GRU, and attention mechanisms, and a novel 1D CNN with a standardized convolutional layer (SCL) for improved stability and training performance. The effectiveness of each approach in accurately classifying EEG data for developmental delay detection is independently analyzed. The results demonstrate that the proposed 1D convolutional neural network outperforms both EEGNet and the employed ML classifiers. This model achieves an impressive accuracy of 96.4% and an F1 score of 96.6%, underscoring its potential as a valuable tool for early and accurate developmental delay detection using EEG data.</t>
        </is>
      </c>
      <c r="G1778" t="inlineStr">
        <is>
          <t>Unimodal</t>
        </is>
      </c>
      <c r="H1778" t="inlineStr">
        <is>
          <t>See abstract</t>
        </is>
      </c>
      <c r="I1778" t="inlineStr">
        <is>
          <t>See abstract</t>
        </is>
      </c>
      <c r="J1778" t="inlineStr">
        <is>
          <t>See abstract (AI/ML)</t>
        </is>
      </c>
      <c r="K1778" t="inlineStr">
        <is>
          <t>See abstract</t>
        </is>
      </c>
      <c r="M1778" t="inlineStr">
        <is>
          <t>See abstract</t>
        </is>
      </c>
      <c r="N1778" t="inlineStr">
        <is>
          <t>See abstract</t>
        </is>
      </c>
      <c r="O1778" t="inlineStr">
        <is>
          <t>Not verified from abstract</t>
        </is>
      </c>
      <c r="P1778" t="inlineStr">
        <is>
          <t>See abstract</t>
        </is>
      </c>
      <c r="Q1778" t="inlineStr">
        <is>
          <t>See abstract</t>
        </is>
      </c>
      <c r="R1778" t="inlineStr">
        <is>
          <t>Not reviewed (not included)</t>
        </is>
      </c>
      <c r="S1778" t="inlineStr">
        <is>
          <t>Not reviewed (not included)</t>
        </is>
      </c>
      <c r="T1778" t="inlineStr">
        <is>
          <t>Abstract screening only. Non-ADHD Focused</t>
        </is>
      </c>
      <c r="U1778" t="inlineStr">
        <is>
          <t>EXCLUDE</t>
        </is>
      </c>
      <c r="V1778" t="inlineStr">
        <is>
          <t>E2-Not ADHD focused: Neither title nor abstract mentions ADHD or attention-deficit/hyperactivity</t>
        </is>
      </c>
      <c r="W1778" t="inlineStr">
        <is>
          <t>Excluded: Not ADHD Focused</t>
        </is>
      </c>
      <c r="X1778" t="inlineStr">
        <is>
          <t>Not assessed from abstract</t>
        </is>
      </c>
      <c r="Y1778">
        <f>HYPERLINK("https%3A%2F%2Fwww.webofscience.com%2Fwos%2Fwoscc%2Ffull-record%2FWOS:001468730900001","View Full Record in Web of Science")</f>
        <v/>
      </c>
      <c r="Z1778" t="inlineStr">
        <is>
          <t>Not determined from abstract</t>
        </is>
      </c>
      <c r="AB1778" t="inlineStr">
        <is>
          <t>Not assessed (not included)</t>
        </is>
      </c>
      <c r="AC1778" t="inlineStr">
        <is>
          <t>Not assessed (not included)</t>
        </is>
      </c>
      <c r="AD1778" t="inlineStr">
        <is>
          <t>Usman, M; Lin, WY; Lin, YY; Hsieh, ST; Chen, YT; Lo, YC; Lin, CL</t>
        </is>
      </c>
      <c r="AF1778" t="inlineStr">
        <is>
          <t>Hybrid OA (Elsevier)</t>
        </is>
      </c>
      <c r="AH1778" t="inlineStr">
        <is>
          <t>Not assessed</t>
        </is>
      </c>
      <c r="AI1778" t="inlineStr">
        <is>
          <t>Not reported</t>
        </is>
      </c>
      <c r="AJ1778" t="inlineStr">
        <is>
          <t>Not reported</t>
        </is>
      </c>
      <c r="AK1778" t="inlineStr">
        <is>
          <t>Not reported</t>
        </is>
      </c>
      <c r="AL1778" t="inlineStr">
        <is>
          <t>Not reported</t>
        </is>
      </c>
      <c r="AM1778" t="inlineStr">
        <is>
          <t>Not reported</t>
        </is>
      </c>
      <c r="AN1778" t="inlineStr">
        <is>
          <t>Not reported</t>
        </is>
      </c>
      <c r="AO1778" t="inlineStr">
        <is>
          <t>Not reviewed</t>
        </is>
      </c>
      <c r="AP1778" t="inlineStr">
        <is>
          <t>Not reported</t>
        </is>
      </c>
      <c r="AQ1778" t="inlineStr">
        <is>
          <t>Not reported</t>
        </is>
      </c>
      <c r="AR1778" t="inlineStr">
        <is>
          <t>Not reported</t>
        </is>
      </c>
      <c r="AS1778" t="inlineStr">
        <is>
          <t>See abstract</t>
        </is>
      </c>
      <c r="AT1778" t="inlineStr">
        <is>
          <t>Not reviewed</t>
        </is>
      </c>
      <c r="AU1778" t="inlineStr">
        <is>
          <t>Not reviewed</t>
        </is>
      </c>
      <c r="AV1778" t="inlineStr">
        <is>
          <t>Not reviewed</t>
        </is>
      </c>
      <c r="AW1778" t="inlineStr">
        <is>
          <t>Not reviewed</t>
        </is>
      </c>
      <c r="AX1778" t="inlineStr">
        <is>
          <t>Not reported</t>
        </is>
      </c>
      <c r="AY1778" t="inlineStr">
        <is>
          <t>Not reported</t>
        </is>
      </c>
      <c r="AZ1778" t="inlineStr">
        <is>
          <t>Not reported</t>
        </is>
      </c>
      <c r="BA1778" t="inlineStr">
        <is>
          <t>Not reported</t>
        </is>
      </c>
      <c r="BB1778" t="inlineStr">
        <is>
          <t>Not reported</t>
        </is>
      </c>
      <c r="BC1778" t="inlineStr">
        <is>
          <t>Not reported</t>
        </is>
      </c>
      <c r="BD1778" t="inlineStr">
        <is>
          <t>Not reported</t>
        </is>
      </c>
      <c r="BE1778" t="inlineStr">
        <is>
          <t>Not reported</t>
        </is>
      </c>
      <c r="BF1778" t="inlineStr">
        <is>
          <t>Not reported</t>
        </is>
      </c>
      <c r="BG1778" t="inlineStr">
        <is>
          <t>Not reviewed (not included)</t>
        </is>
      </c>
      <c r="BH1778" t="inlineStr">
        <is>
          <t>N/A</t>
        </is>
      </c>
      <c r="BI1778" t="inlineStr">
        <is>
          <t>Not reviewed</t>
        </is>
      </c>
      <c r="BJ1778" t="inlineStr">
        <is>
          <t>Not reviewed</t>
        </is>
      </c>
      <c r="BK1778" t="inlineStr">
        <is>
          <t>Not reviewed</t>
        </is>
      </c>
      <c r="BL1778" t="inlineStr">
        <is>
          <t>Not reviewed</t>
        </is>
      </c>
      <c r="BM1778" t="inlineStr">
        <is>
          <t>Not reviewed (not included)</t>
        </is>
      </c>
      <c r="BN1778" t="inlineStr">
        <is>
          <t>Non-ADHD Focused - E2-Not ADHD focused: Neither title nor abstract mentions ADHD or attention-deficit/hyperactivity</t>
        </is>
      </c>
      <c r="BO1778" t="inlineStr">
        <is>
          <t>Abstract-level screening only</t>
        </is>
      </c>
      <c r="BP1778" t="inlineStr">
        <is>
          <t>Not reported</t>
        </is>
      </c>
    </row>
    <row r="1779">
      <c r="A1779" t="inlineStr">
        <is>
          <t>Functional connectivity during frustration: a preliminary study of predictive modeling of irritability in youth</t>
        </is>
      </c>
      <c r="B1779" t="n">
        <v>2021</v>
      </c>
      <c r="C1779" t="inlineStr">
        <is>
          <t>Not checked</t>
        </is>
      </c>
      <c r="D1779" t="inlineStr">
        <is>
          <t>Not checked</t>
        </is>
      </c>
      <c r="E1779" t="inlineStr">
        <is>
          <t>10.1038/S41386-020-00954-8</t>
        </is>
      </c>
      <c r="F1779" t="inlineStr">
        <is>
          <t>Irritability cuts across many pediatric disorders and is a common presenting complaint in child psychiatry; however, its neural mechanisms remain unclear. One core pathophysiological deficit of irritability is aberrant responses to frustrative nonreward. Here, we conducted a preliminary fMRI study to examine the ability of functional connectivity during frustrative nonreward to predict irritability in a transdiagnostic sample. This study included 69 youths (mean age = 14.55 years) with varying levels of irritability across diagnostic groups: disruptive mood dysregulation disorder (n = 20), attention-deficit/hyperactivity disorder (n = 14), anxiety disorder (n = 12), and controls (n = 23). During fMRI, participants completed a frustrating cognitive flexibility task. Frustration was evoked by manipulating task difficulty such that, on trials requiring cognitive flexibility, frustration blocks had a 50% error rate and some rigged feedback, while nonfrustration blocks had a 10% error rate. Frustration and nonfrustration blocks were randomly interspersed. Child and parent reports of the affective reactivity index were used as dimensional measures of irritability. Connectome-based predictive modeling, a machine learning approach, with tenfold cross-validation was conducted to identify networks predicting irritability. Connectivity during frustration (but not nonfrustration) blocks predicted child-reported irritability (rho = 0.24, root mean square error = 2.02, p = 0.03, permutation testing, 1000 iterations, one-tailed). Results were adjusted for age, sex, medications, motion, ADHD, and anxiety symptoms. The predictive networks of irritability were primarily within motor-sensory networks; among motor-sensory, subcortical, and salience networks; and between these networks and frontoparietal and medial frontal networks. This study provides preliminary evidence that individual differences in irritability may be associated with functional connectivity during frustration, a ph</t>
        </is>
      </c>
      <c r="G1779" t="inlineStr">
        <is>
          <t>Unimodal</t>
        </is>
      </c>
      <c r="H1779" t="inlineStr">
        <is>
          <t>See abstract</t>
        </is>
      </c>
      <c r="I1779" t="inlineStr">
        <is>
          <t>See abstract</t>
        </is>
      </c>
      <c r="J1779" t="inlineStr">
        <is>
          <t>See abstract (AI/ML)</t>
        </is>
      </c>
      <c r="K1779" t="inlineStr">
        <is>
          <t>See abstract</t>
        </is>
      </c>
      <c r="M1779" t="inlineStr">
        <is>
          <t>See abstract</t>
        </is>
      </c>
      <c r="N1779" t="inlineStr">
        <is>
          <t>See abstract</t>
        </is>
      </c>
      <c r="O1779" t="inlineStr">
        <is>
          <t>Not verified from abstract</t>
        </is>
      </c>
      <c r="P1779" t="inlineStr">
        <is>
          <t>See abstract</t>
        </is>
      </c>
      <c r="Q1779" t="inlineStr">
        <is>
          <t>See abstract</t>
        </is>
      </c>
      <c r="R1779" t="inlineStr">
        <is>
          <t>Not reviewed (not included)</t>
        </is>
      </c>
      <c r="S1779" t="inlineStr">
        <is>
          <t>Not reviewed (not included)</t>
        </is>
      </c>
      <c r="T1779" t="inlineStr">
        <is>
          <t>Abstract screening only. Not Selected for Final 95 (Pending Full Text Review)</t>
        </is>
      </c>
      <c r="U1779" t="inlineStr">
        <is>
          <t>EXCLUDE</t>
        </is>
      </c>
      <c r="V1779"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79" t="inlineStr">
        <is>
          <t>Excluded: Other Criterion</t>
        </is>
      </c>
      <c r="X1779" t="inlineStr">
        <is>
          <t>Not assessed from abstract</t>
        </is>
      </c>
      <c r="Y1779">
        <f>HYPERLINK("https%3A%2F%2Fwww.webofscience.com%2Fwos%2Fwoscc%2Ffull-record%2FWOS:000609364800002","View Full Record in Web of Science")</f>
        <v/>
      </c>
      <c r="Z1779" t="inlineStr">
        <is>
          <t>Not determined from abstract</t>
        </is>
      </c>
      <c r="AB1779" t="inlineStr">
        <is>
          <t>Not assessed (not included)</t>
        </is>
      </c>
      <c r="AC1779" t="inlineStr">
        <is>
          <t>Not assessed (not included)</t>
        </is>
      </c>
      <c r="AD1779" t="inlineStr">
        <is>
          <t>Scheinost, D; Dadashkarimi, J; Finn, ES; Wambach, CG; MacGillivray, C; Roule, AL; Niendam, TA; Pine, DS; Brotman, MA; Leibenluft, E; Tseng, WL</t>
        </is>
      </c>
      <c r="AF1779" t="inlineStr">
        <is>
          <t>Unknown - Verify via DOI</t>
        </is>
      </c>
      <c r="AH1779" t="inlineStr">
        <is>
          <t>Not assessed</t>
        </is>
      </c>
      <c r="AI1779" t="inlineStr">
        <is>
          <t>Not reported</t>
        </is>
      </c>
      <c r="AJ1779" t="inlineStr">
        <is>
          <t>Not reported</t>
        </is>
      </c>
      <c r="AK1779" t="inlineStr">
        <is>
          <t>Not reported</t>
        </is>
      </c>
      <c r="AL1779" t="inlineStr">
        <is>
          <t>Not reported</t>
        </is>
      </c>
      <c r="AM1779" t="inlineStr">
        <is>
          <t>Not reported</t>
        </is>
      </c>
      <c r="AN1779" t="inlineStr">
        <is>
          <t>Not reported</t>
        </is>
      </c>
      <c r="AO1779" t="inlineStr">
        <is>
          <t>Not reviewed</t>
        </is>
      </c>
      <c r="AP1779" t="inlineStr">
        <is>
          <t>Not reported</t>
        </is>
      </c>
      <c r="AQ1779" t="inlineStr">
        <is>
          <t>Not reported</t>
        </is>
      </c>
      <c r="AR1779" t="inlineStr">
        <is>
          <t>Not reported</t>
        </is>
      </c>
      <c r="AS1779" t="inlineStr">
        <is>
          <t>See abstract</t>
        </is>
      </c>
      <c r="AT1779" t="inlineStr">
        <is>
          <t>Not reviewed</t>
        </is>
      </c>
      <c r="AU1779" t="inlineStr">
        <is>
          <t>Not reviewed</t>
        </is>
      </c>
      <c r="AV1779" t="inlineStr">
        <is>
          <t>Not reviewed</t>
        </is>
      </c>
      <c r="AW1779" t="inlineStr">
        <is>
          <t>Not reviewed</t>
        </is>
      </c>
      <c r="AX1779" t="inlineStr">
        <is>
          <t>Not reported</t>
        </is>
      </c>
      <c r="AY1779" t="inlineStr">
        <is>
          <t>Not reported</t>
        </is>
      </c>
      <c r="AZ1779" t="inlineStr">
        <is>
          <t>Not reported</t>
        </is>
      </c>
      <c r="BA1779" t="inlineStr">
        <is>
          <t>Not reported</t>
        </is>
      </c>
      <c r="BB1779" t="inlineStr">
        <is>
          <t>Not reported</t>
        </is>
      </c>
      <c r="BC1779" t="inlineStr">
        <is>
          <t>Not reported</t>
        </is>
      </c>
      <c r="BD1779" t="inlineStr">
        <is>
          <t>Not reported</t>
        </is>
      </c>
      <c r="BE1779" t="inlineStr">
        <is>
          <t>Not reported</t>
        </is>
      </c>
      <c r="BF1779" t="inlineStr">
        <is>
          <t>Not reported</t>
        </is>
      </c>
      <c r="BG1779" t="inlineStr">
        <is>
          <t>Not reviewed (not included)</t>
        </is>
      </c>
      <c r="BH1779" t="inlineStr">
        <is>
          <t>N/A</t>
        </is>
      </c>
      <c r="BI1779" t="inlineStr">
        <is>
          <t>Not reviewed</t>
        </is>
      </c>
      <c r="BJ1779" t="inlineStr">
        <is>
          <t>Not reviewed</t>
        </is>
      </c>
      <c r="BK1779" t="inlineStr">
        <is>
          <t>Not reviewed</t>
        </is>
      </c>
      <c r="BL1779" t="inlineStr">
        <is>
          <t>Not reviewed</t>
        </is>
      </c>
      <c r="BM1779" t="inlineStr">
        <is>
          <t>Not reviewed (not included)</t>
        </is>
      </c>
      <c r="BN1779" t="inlineStr">
        <is>
          <t>Not Selected for Final 95 (Pending Full Text Review) - Candidate paper not selected for final 95: Passed abstract screening but not included in final selec</t>
        </is>
      </c>
      <c r="BO1779" t="inlineStr">
        <is>
          <t>Abstract-level screening only</t>
        </is>
      </c>
      <c r="BP1779" t="inlineStr">
        <is>
          <t>Not reported</t>
        </is>
      </c>
    </row>
    <row r="1780">
      <c r="A1780" t="inlineStr">
        <is>
          <t>Objective Video-Based Assessment of ADHD-Like Canine Behavior Using Machine Learning</t>
        </is>
      </c>
      <c r="B1780" t="n">
        <v>2021</v>
      </c>
      <c r="C1780" t="inlineStr">
        <is>
          <t>Not checked</t>
        </is>
      </c>
      <c r="D1780" t="inlineStr">
        <is>
          <t>Not checked</t>
        </is>
      </c>
      <c r="E1780" t="inlineStr">
        <is>
          <t>10.3390/ANI11102806</t>
        </is>
      </c>
      <c r="F1780" t="inlineStr">
        <is>
          <t>Simple Summary: This paper applies machine learning techniques to propose an objective video-based method for assessing the degree of canine ADHD-like behavior in veterinary consultation room. The method is evaluated using clinical data of dog patients in a veterinary clinic, as well as in a focus group of experts. Canine ADHD-like behavior is a behavioral problem that often compromises dogs' well-being, as well as the quality of life of their owners; early diagnosis and clinical intervention are often critical for successful treatment, which usually involves medication and/or behavioral modification. Diagnosis mainly relies on owner reports and some assessment scales, which are subject to subjectivity. This study is the first to propose an objective method for automated assessment of ADHD-like behavior based on video taken in a consultation room. We trained a machine learning classifier to differentiate between dogs clinically treated in the context of ADHD-like behavior and health control group with 81% accuracy; we then used its output to score the degree of exhibited ADHD-like behavior. In a preliminary evaluation in clinical context, in 8 out of 11 patients receiving medical treatment to treat excessive ADHD-like behavior, H-score was reduced. We further discuss the potential applications of the provided artifacts in clinical settings, based on feedback on H-score received from a focus group of four behavior experts.</t>
        </is>
      </c>
      <c r="G1780" t="inlineStr">
        <is>
          <t>Unimodal</t>
        </is>
      </c>
      <c r="H1780" t="inlineStr">
        <is>
          <t>See abstract</t>
        </is>
      </c>
      <c r="I1780" t="inlineStr">
        <is>
          <t>See abstract</t>
        </is>
      </c>
      <c r="J1780" t="inlineStr">
        <is>
          <t>See abstract (AI/ML)</t>
        </is>
      </c>
      <c r="K1780" t="inlineStr">
        <is>
          <t>See abstract</t>
        </is>
      </c>
      <c r="M1780" t="inlineStr">
        <is>
          <t>See abstract</t>
        </is>
      </c>
      <c r="N1780" t="inlineStr">
        <is>
          <t>See abstract</t>
        </is>
      </c>
      <c r="O1780" t="inlineStr">
        <is>
          <t>Not verified from abstract</t>
        </is>
      </c>
      <c r="P1780" t="inlineStr">
        <is>
          <t>See abstract</t>
        </is>
      </c>
      <c r="Q1780" t="inlineStr">
        <is>
          <t>See abstract</t>
        </is>
      </c>
      <c r="R1780" t="inlineStr">
        <is>
          <t>Not reviewed (not included)</t>
        </is>
      </c>
      <c r="S1780" t="inlineStr">
        <is>
          <t>Not reviewed (not included)</t>
        </is>
      </c>
      <c r="T1780" t="inlineStr">
        <is>
          <t>Abstract screening only. Not Selected for Final 95 (Pending Full Text Review)</t>
        </is>
      </c>
      <c r="U1780" t="inlineStr">
        <is>
          <t>EXCLUDE</t>
        </is>
      </c>
      <c r="V178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80" t="inlineStr">
        <is>
          <t>Excluded: Other Criterion</t>
        </is>
      </c>
      <c r="X1780" t="inlineStr">
        <is>
          <t>Not assessed from abstract</t>
        </is>
      </c>
      <c r="Y1780">
        <f>HYPERLINK("https%3A%2F%2Fwww.webofscience.com%2Fwos%2Fwoscc%2Ffull-record%2FWOS:000712753100001","View Full Record in Web of Science")</f>
        <v/>
      </c>
      <c r="Z1780" t="inlineStr">
        <is>
          <t>Not determined from abstract</t>
        </is>
      </c>
      <c r="AB1780" t="inlineStr">
        <is>
          <t>Not assessed (not included)</t>
        </is>
      </c>
      <c r="AC1780" t="inlineStr">
        <is>
          <t>Not assessed (not included)</t>
        </is>
      </c>
      <c r="AD1780" t="inlineStr">
        <is>
          <t>Fux, A; Zamansky, A; Bleuer-Elsner, S; van der Linden, D; Sinitca, A; Romanov, S; Kaplun, D</t>
        </is>
      </c>
      <c r="AF1780" t="inlineStr">
        <is>
          <t>Gold OA (MDPI)</t>
        </is>
      </c>
      <c r="AH1780" t="inlineStr">
        <is>
          <t>Not assessed</t>
        </is>
      </c>
      <c r="AI1780" t="inlineStr">
        <is>
          <t>Not reported</t>
        </is>
      </c>
      <c r="AJ1780" t="inlineStr">
        <is>
          <t>Not reported</t>
        </is>
      </c>
      <c r="AK1780" t="inlineStr">
        <is>
          <t>Not reported</t>
        </is>
      </c>
      <c r="AL1780" t="inlineStr">
        <is>
          <t>Not reported</t>
        </is>
      </c>
      <c r="AM1780" t="inlineStr">
        <is>
          <t>Not reported</t>
        </is>
      </c>
      <c r="AN1780" t="inlineStr">
        <is>
          <t>Not reported</t>
        </is>
      </c>
      <c r="AO1780" t="inlineStr">
        <is>
          <t>Not reviewed</t>
        </is>
      </c>
      <c r="AP1780" t="inlineStr">
        <is>
          <t>Not reported</t>
        </is>
      </c>
      <c r="AQ1780" t="inlineStr">
        <is>
          <t>Not reported</t>
        </is>
      </c>
      <c r="AR1780" t="inlineStr">
        <is>
          <t>Not reported</t>
        </is>
      </c>
      <c r="AS1780" t="inlineStr">
        <is>
          <t>See abstract</t>
        </is>
      </c>
      <c r="AT1780" t="inlineStr">
        <is>
          <t>Not reviewed</t>
        </is>
      </c>
      <c r="AU1780" t="inlineStr">
        <is>
          <t>Not reviewed</t>
        </is>
      </c>
      <c r="AV1780" t="inlineStr">
        <is>
          <t>Not reviewed</t>
        </is>
      </c>
      <c r="AW1780" t="inlineStr">
        <is>
          <t>Not reviewed</t>
        </is>
      </c>
      <c r="AX1780" t="inlineStr">
        <is>
          <t>Not reported</t>
        </is>
      </c>
      <c r="AY1780" t="inlineStr">
        <is>
          <t>Not reported</t>
        </is>
      </c>
      <c r="AZ1780" t="inlineStr">
        <is>
          <t>Not reported</t>
        </is>
      </c>
      <c r="BA1780" t="inlineStr">
        <is>
          <t>Not reported</t>
        </is>
      </c>
      <c r="BB1780" t="inlineStr">
        <is>
          <t>Not reported</t>
        </is>
      </c>
      <c r="BC1780" t="inlineStr">
        <is>
          <t>Not reported</t>
        </is>
      </c>
      <c r="BD1780" t="inlineStr">
        <is>
          <t>Not reported</t>
        </is>
      </c>
      <c r="BE1780" t="inlineStr">
        <is>
          <t>Not reported</t>
        </is>
      </c>
      <c r="BF1780" t="inlineStr">
        <is>
          <t>Not reported</t>
        </is>
      </c>
      <c r="BG1780" t="inlineStr">
        <is>
          <t>Not reviewed (not included)</t>
        </is>
      </c>
      <c r="BH1780" t="inlineStr">
        <is>
          <t>N/A</t>
        </is>
      </c>
      <c r="BI1780" t="inlineStr">
        <is>
          <t>Not reviewed</t>
        </is>
      </c>
      <c r="BJ1780" t="inlineStr">
        <is>
          <t>Not reviewed</t>
        </is>
      </c>
      <c r="BK1780" t="inlineStr">
        <is>
          <t>Not reviewed</t>
        </is>
      </c>
      <c r="BL1780" t="inlineStr">
        <is>
          <t>Not reviewed</t>
        </is>
      </c>
      <c r="BM1780" t="inlineStr">
        <is>
          <t>Not reviewed (not included)</t>
        </is>
      </c>
      <c r="BN1780" t="inlineStr">
        <is>
          <t>Not Selected for Final 95 (Pending Full Text Review) - Candidate paper not selected for final 95: Passed abstract screening but not included in final selec</t>
        </is>
      </c>
      <c r="BO1780" t="inlineStr">
        <is>
          <t>Abstract-level screening only</t>
        </is>
      </c>
      <c r="BP1780" t="inlineStr">
        <is>
          <t>Not reported</t>
        </is>
      </c>
    </row>
    <row r="1781">
      <c r="A1781" t="inlineStr">
        <is>
          <t>KBG syndrome: videoconferencing and use of artificial intelligence driven facial phenotyping in 25 new patients</t>
        </is>
      </c>
      <c r="B1781" t="n">
        <v>2022</v>
      </c>
      <c r="C1781" t="inlineStr">
        <is>
          <t>Not checked</t>
        </is>
      </c>
      <c r="D1781" t="inlineStr">
        <is>
          <t>Not checked</t>
        </is>
      </c>
      <c r="E1781" t="inlineStr">
        <is>
          <t>10.1038/S41431-022-01171-1</t>
        </is>
      </c>
      <c r="F1781" t="inlineStr">
        <is>
          <t>Genetic variants in Ankyrin Repeat Domain 11 (ANKRD11) and deletions in 16q24.3 are known to cause KBG syndrome, a rare syndrome associated with craniofacial, intellectual, and neurobehavioral anomalies. We report 25 unpublished individuals from 22 families with molecularly confirmed diagnoses. Twelve individuals have de novo variants, three have inherited variants, and one is inherited from a parent with low-level mosaicism. The mode of inheritance was unknown for nine individuals. Twenty are truncating variants, and the remaining five are missense (three of which are found in one family). We present a protocol emphasizing the use of videoconference and artificial intelligence (AI) in collecting and analyzing data for this rare syndrome. A single clinician interviewed 25 individuals throughout eight countries. Participants' medical records were reviewed, and data was uploaded to the Human Disease Gene website using Human Phenotype Ontology (HPO) terms. Photos of the participants were analyzed by the GestaltMatcher and DeepGestalt, Face2Gene platform (FDNA Inc, USA) algorithms. Within our cohort, common traits included short stature, macrodontia, anteverted nares, wide nasal bridge, wide nasal base, thick eyebrows, synophrys and hypertelorism. Behavioral issues and global developmental delays were widely present. Neurologic abnormalities including seizures and/or EEG abnormalities were common (44%), suggesting that early detection and seizure prophylaxis could be an important point of intervention. Almost a quarter (24%) were diagnosed with attention deficit hyperactivity disorder and 28% were diagnosed with autism spectrum disorder. Based on the data, we provide a set of recommendations regarding diagnostic and treatment approaches for KBG syndrome.</t>
        </is>
      </c>
      <c r="G1781" t="inlineStr">
        <is>
          <t>Unimodal</t>
        </is>
      </c>
      <c r="H1781" t="inlineStr">
        <is>
          <t>See abstract</t>
        </is>
      </c>
      <c r="I1781" t="inlineStr">
        <is>
          <t>See abstract</t>
        </is>
      </c>
      <c r="J1781" t="inlineStr">
        <is>
          <t>See abstract (AI/ML)</t>
        </is>
      </c>
      <c r="K1781" t="inlineStr">
        <is>
          <t>See abstract</t>
        </is>
      </c>
      <c r="M1781" t="inlineStr">
        <is>
          <t>See abstract</t>
        </is>
      </c>
      <c r="N1781" t="inlineStr">
        <is>
          <t>See abstract</t>
        </is>
      </c>
      <c r="O1781" t="inlineStr">
        <is>
          <t>Not verified from abstract</t>
        </is>
      </c>
      <c r="P1781" t="inlineStr">
        <is>
          <t>See abstract</t>
        </is>
      </c>
      <c r="Q1781" t="inlineStr">
        <is>
          <t>See abstract</t>
        </is>
      </c>
      <c r="R1781" t="inlineStr">
        <is>
          <t>Not reviewed (not included)</t>
        </is>
      </c>
      <c r="S1781" t="inlineStr">
        <is>
          <t>Not reviewed (not included)</t>
        </is>
      </c>
      <c r="T1781" t="inlineStr">
        <is>
          <t>Abstract screening only. AI Not for Diagnosis</t>
        </is>
      </c>
      <c r="U1781" t="inlineStr">
        <is>
          <t>EXCLUDE</t>
        </is>
      </c>
      <c r="V1781" t="inlineStr">
        <is>
          <t>E1-Phenotyping Not Diagnosis: Study focuses on phenotyping, not diagnostic classification</t>
        </is>
      </c>
      <c r="W1781" t="inlineStr">
        <is>
          <t>Excluded: AI Not for Diagnosis</t>
        </is>
      </c>
      <c r="X1781" t="inlineStr">
        <is>
          <t>Not assessed from abstract</t>
        </is>
      </c>
      <c r="Y1781">
        <f>HYPERLINK("https%3A%2F%2Fwww.webofscience.com%2Fwos%2Fwoscc%2Ffull-record%2FWOS:000840591000001","View Full Record in Web of Science")</f>
        <v/>
      </c>
      <c r="Z1781" t="inlineStr">
        <is>
          <t>Not determined from abstract</t>
        </is>
      </c>
      <c r="AB1781" t="inlineStr">
        <is>
          <t>Not assessed (not included)</t>
        </is>
      </c>
      <c r="AC1781" t="inlineStr">
        <is>
          <t>Not assessed (not included)</t>
        </is>
      </c>
      <c r="AD1781" t="inlineStr">
        <is>
          <t>Guo, L; Park, J; Yi, E; Marchi, E; Hsieh, ZC; Kibalnyk, Y; Moreno-Sáez, Y; Biskup, S; Puk, O; Beger, C; Li, Q; Wang, K; Voronova, A; Krawitz, PM; Lyon, GJ</t>
        </is>
      </c>
      <c r="AF1781" t="inlineStr">
        <is>
          <t>Unknown - Verify via DOI</t>
        </is>
      </c>
      <c r="AH1781" t="inlineStr">
        <is>
          <t>Not assessed</t>
        </is>
      </c>
      <c r="AI1781" t="inlineStr">
        <is>
          <t>Not reported</t>
        </is>
      </c>
      <c r="AJ1781" t="inlineStr">
        <is>
          <t>Not reported</t>
        </is>
      </c>
      <c r="AK1781" t="inlineStr">
        <is>
          <t>Not reported</t>
        </is>
      </c>
      <c r="AL1781" t="inlineStr">
        <is>
          <t>Not reported</t>
        </is>
      </c>
      <c r="AM1781" t="inlineStr">
        <is>
          <t>Not reported</t>
        </is>
      </c>
      <c r="AN1781" t="inlineStr">
        <is>
          <t>Not reported</t>
        </is>
      </c>
      <c r="AO1781" t="inlineStr">
        <is>
          <t>Not reviewed</t>
        </is>
      </c>
      <c r="AP1781" t="inlineStr">
        <is>
          <t>Not reported</t>
        </is>
      </c>
      <c r="AQ1781" t="inlineStr">
        <is>
          <t>Not reported</t>
        </is>
      </c>
      <c r="AR1781" t="inlineStr">
        <is>
          <t>Not reported</t>
        </is>
      </c>
      <c r="AS1781" t="inlineStr">
        <is>
          <t>See abstract</t>
        </is>
      </c>
      <c r="AT1781" t="inlineStr">
        <is>
          <t>Not reviewed</t>
        </is>
      </c>
      <c r="AU1781" t="inlineStr">
        <is>
          <t>Not reviewed</t>
        </is>
      </c>
      <c r="AV1781" t="inlineStr">
        <is>
          <t>Not reviewed</t>
        </is>
      </c>
      <c r="AW1781" t="inlineStr">
        <is>
          <t>Not reviewed</t>
        </is>
      </c>
      <c r="AX1781" t="inlineStr">
        <is>
          <t>Not reported</t>
        </is>
      </c>
      <c r="AY1781" t="inlineStr">
        <is>
          <t>Not reported</t>
        </is>
      </c>
      <c r="AZ1781" t="inlineStr">
        <is>
          <t>Not reported</t>
        </is>
      </c>
      <c r="BA1781" t="inlineStr">
        <is>
          <t>Not reported</t>
        </is>
      </c>
      <c r="BB1781" t="inlineStr">
        <is>
          <t>Not reported</t>
        </is>
      </c>
      <c r="BC1781" t="inlineStr">
        <is>
          <t>Not reported</t>
        </is>
      </c>
      <c r="BD1781" t="inlineStr">
        <is>
          <t>Not reported</t>
        </is>
      </c>
      <c r="BE1781" t="inlineStr">
        <is>
          <t>Not reported</t>
        </is>
      </c>
      <c r="BF1781" t="inlineStr">
        <is>
          <t>Not reported</t>
        </is>
      </c>
      <c r="BG1781" t="inlineStr">
        <is>
          <t>Not reviewed (not included)</t>
        </is>
      </c>
      <c r="BH1781" t="inlineStr">
        <is>
          <t>N/A</t>
        </is>
      </c>
      <c r="BI1781" t="inlineStr">
        <is>
          <t>Not reviewed</t>
        </is>
      </c>
      <c r="BJ1781" t="inlineStr">
        <is>
          <t>Not reviewed</t>
        </is>
      </c>
      <c r="BK1781" t="inlineStr">
        <is>
          <t>Not reviewed</t>
        </is>
      </c>
      <c r="BL1781" t="inlineStr">
        <is>
          <t>Not reviewed</t>
        </is>
      </c>
      <c r="BM1781" t="inlineStr">
        <is>
          <t>Not reviewed (not included)</t>
        </is>
      </c>
      <c r="BN1781" t="inlineStr">
        <is>
          <t>AI Not for Diagnosis - E1-Phenotyping Not Diagnosis: Study focuses on phenotyping, not diagnostic classification</t>
        </is>
      </c>
      <c r="BO1781" t="inlineStr">
        <is>
          <t>Abstract-level screening only</t>
        </is>
      </c>
      <c r="BP1781" t="inlineStr">
        <is>
          <t>Not reported</t>
        </is>
      </c>
    </row>
    <row r="1782">
      <c r="A1782" t="inlineStr">
        <is>
          <t>Sampling inequalities affect generalization of neuroimaging-based diagnostic classifiers in psychiatry</t>
        </is>
      </c>
      <c r="B1782" t="n">
        <v>2023</v>
      </c>
      <c r="C1782" t="inlineStr">
        <is>
          <t>Not checked</t>
        </is>
      </c>
      <c r="D1782" t="inlineStr">
        <is>
          <t>Not checked</t>
        </is>
      </c>
      <c r="E1782" t="inlineStr">
        <is>
          <t>10.1186/S12916-023-02941-4</t>
        </is>
      </c>
      <c r="F1782" t="inlineStr">
        <is>
          <t>BackgroundThe development of machine learning models for aiding in the diagnosis of mental disorder is recognized as a significant breakthrough in the field of psychiatry. However, clinical practice of such models remains a challenge, with poor generalizability being a major limitation.MethodsHere, we conducted a pre-registered meta-research assessment on neuroimaging-based models in the psychiatric literature, quantitatively examining global and regional sampling issues over recent decades, from a view that has been relatively underexplored. A total of 476 studies (n = 118,137) were included in the current assessment. Based on these findings, we built a comprehensive 5-star rating system to quantitatively evaluate the quality of existing machine learning models for psychiatric diagnoses.ResultsA global sampling inequality in these models was revealed quantitatively (sampling Gini coefficient (G) = 0.81, p &lt; .01), varying across different countries (regions) (e.g., China, G = 0.47; the USA, G = 0.58; Germany, G = 0.78; the UK, G = 0.87). Furthermore, the severity of this sampling inequality was significantly predicted by national economic levels (&amp; beta; = - 2.75, p &lt; .001, R-adj(2) = 0.40; r = - .84, 95% CI: - .41 to - .97), and was plausibly predictable for model performance, with higher sampling inequality for reporting higher classification accuracy. Further analyses showed that lack of independent testing (84.24% of models, 95% CI: 81.0-87.5%), improper cross-validation (51.68% of models, 95% CI: 47.2-56.2%), and poor technical transparency (87.8% of models, 95% CI: 84.9-90.8%)/availability (80.88% of models, 95% CI: 77.3-84.4%) are prevailing in current diagnostic classifiers despite improvements over time. Relating to these observations, model performances were found decreased in studies with independent cross-country sampling validations (all p &lt; .001, BF10 &gt; 15). In light of this, we proposed a purpose-built quantitative assessment checklist, which demonstr</t>
        </is>
      </c>
      <c r="G1782" t="inlineStr">
        <is>
          <t>Unimodal</t>
        </is>
      </c>
      <c r="H1782" t="inlineStr">
        <is>
          <t>See abstract</t>
        </is>
      </c>
      <c r="I1782" t="inlineStr">
        <is>
          <t>See abstract</t>
        </is>
      </c>
      <c r="J1782" t="inlineStr">
        <is>
          <t>See abstract (AI/ML)</t>
        </is>
      </c>
      <c r="K1782" t="inlineStr">
        <is>
          <t>See abstract</t>
        </is>
      </c>
      <c r="L1782" t="n">
        <v>118</v>
      </c>
      <c r="M1782" t="inlineStr">
        <is>
          <t>See abstract</t>
        </is>
      </c>
      <c r="N1782" t="inlineStr">
        <is>
          <t>N≈118; details in abstract</t>
        </is>
      </c>
      <c r="O1782" t="inlineStr">
        <is>
          <t>Extracted from abstract: N≈118</t>
        </is>
      </c>
      <c r="P1782" t="inlineStr">
        <is>
          <t>See abstract</t>
        </is>
      </c>
      <c r="Q1782" t="inlineStr">
        <is>
          <t>See abstract</t>
        </is>
      </c>
      <c r="R1782" t="inlineStr">
        <is>
          <t>Not reviewed (not included)</t>
        </is>
      </c>
      <c r="S1782" t="inlineStr">
        <is>
          <t>Not reviewed (not included)</t>
        </is>
      </c>
      <c r="T1782" t="inlineStr">
        <is>
          <t>Abstract screening only. Non-ADHD Focused</t>
        </is>
      </c>
      <c r="U1782" t="inlineStr">
        <is>
          <t>EXCLUDE</t>
        </is>
      </c>
      <c r="V1782" t="inlineStr">
        <is>
          <t>E2-Not ADHD focused: Neither title nor abstract mentions ADHD or attention-deficit/hyperactivity</t>
        </is>
      </c>
      <c r="W1782" t="inlineStr">
        <is>
          <t>Excluded: Not ADHD Focused</t>
        </is>
      </c>
      <c r="X1782" t="inlineStr">
        <is>
          <t>Not assessed from abstract</t>
        </is>
      </c>
      <c r="Y1782">
        <f>HYPERLINK("https%3A%2F%2Fwww.webofscience.com%2Fwos%2Fwoscc%2Ffull-record%2FWOS:001022895400003","View Full Record in Web of Science")</f>
        <v/>
      </c>
      <c r="Z1782" t="inlineStr">
        <is>
          <t>Not determined from abstract</t>
        </is>
      </c>
      <c r="AB1782" t="inlineStr">
        <is>
          <t>Not assessed (not included)</t>
        </is>
      </c>
      <c r="AC1782" t="inlineStr">
        <is>
          <t>Not assessed (not included)</t>
        </is>
      </c>
      <c r="AD1782" t="inlineStr">
        <is>
          <t>Chen, ZY; Hu, BW; Liu, XR; Becker, B; Eickhoff, SB; Miao, K; Gu, XM; Tang, YC; Dai, X; Li, C; Leonov, A; Xiao, ZB; Feng, ZZ; Chen, J; Chuan-Peng, H</t>
        </is>
      </c>
      <c r="AF1782" t="inlineStr">
        <is>
          <t>Gold OA (BioMedCentral)</t>
        </is>
      </c>
      <c r="AH1782" t="inlineStr">
        <is>
          <t>Not assessed</t>
        </is>
      </c>
      <c r="AI1782" t="inlineStr">
        <is>
          <t>Not reported</t>
        </is>
      </c>
      <c r="AJ1782" t="inlineStr">
        <is>
          <t>Not reported</t>
        </is>
      </c>
      <c r="AK1782" t="inlineStr">
        <is>
          <t>Not reported</t>
        </is>
      </c>
      <c r="AL1782" t="inlineStr">
        <is>
          <t>Not reported</t>
        </is>
      </c>
      <c r="AM1782" t="inlineStr">
        <is>
          <t>Not reported</t>
        </is>
      </c>
      <c r="AN1782" t="inlineStr">
        <is>
          <t>Not reported</t>
        </is>
      </c>
      <c r="AO1782" t="inlineStr">
        <is>
          <t>Not reviewed</t>
        </is>
      </c>
      <c r="AP1782" t="inlineStr">
        <is>
          <t>Not reported</t>
        </is>
      </c>
      <c r="AQ1782" t="inlineStr">
        <is>
          <t>Not reported</t>
        </is>
      </c>
      <c r="AR1782" t="inlineStr">
        <is>
          <t>Not reported</t>
        </is>
      </c>
      <c r="AS1782" t="inlineStr">
        <is>
          <t>See abstract</t>
        </is>
      </c>
      <c r="AT1782" t="inlineStr">
        <is>
          <t>Not reviewed</t>
        </is>
      </c>
      <c r="AU1782" t="inlineStr">
        <is>
          <t>Not reviewed</t>
        </is>
      </c>
      <c r="AV1782" t="inlineStr">
        <is>
          <t>Not reviewed</t>
        </is>
      </c>
      <c r="AW1782" t="inlineStr">
        <is>
          <t>Not reviewed</t>
        </is>
      </c>
      <c r="AX1782" t="inlineStr">
        <is>
          <t>Not reported</t>
        </is>
      </c>
      <c r="AY1782" t="inlineStr">
        <is>
          <t>Not reported</t>
        </is>
      </c>
      <c r="AZ1782" t="inlineStr">
        <is>
          <t>Not reported</t>
        </is>
      </c>
      <c r="BA1782" t="inlineStr">
        <is>
          <t>Not reported</t>
        </is>
      </c>
      <c r="BB1782" t="inlineStr">
        <is>
          <t>Not reported</t>
        </is>
      </c>
      <c r="BC1782" t="inlineStr">
        <is>
          <t>Not reported</t>
        </is>
      </c>
      <c r="BD1782" t="inlineStr">
        <is>
          <t>Not reported</t>
        </is>
      </c>
      <c r="BE1782" t="inlineStr">
        <is>
          <t>Not reported</t>
        </is>
      </c>
      <c r="BF1782" t="inlineStr">
        <is>
          <t>Not reported</t>
        </is>
      </c>
      <c r="BG1782" t="inlineStr">
        <is>
          <t>Not reviewed (not included)</t>
        </is>
      </c>
      <c r="BH1782" t="inlineStr">
        <is>
          <t>N/A</t>
        </is>
      </c>
      <c r="BI1782" t="inlineStr">
        <is>
          <t>Not reviewed</t>
        </is>
      </c>
      <c r="BJ1782" t="inlineStr">
        <is>
          <t>Not reviewed</t>
        </is>
      </c>
      <c r="BK1782" t="inlineStr">
        <is>
          <t>Not reviewed</t>
        </is>
      </c>
      <c r="BL1782" t="inlineStr">
        <is>
          <t>Not reviewed</t>
        </is>
      </c>
      <c r="BM1782" t="inlineStr">
        <is>
          <t>Not reviewed (not included)</t>
        </is>
      </c>
      <c r="BN1782" t="inlineStr">
        <is>
          <t>Non-ADHD Focused - E2-Not ADHD focused: Neither title nor abstract mentions ADHD or attention-deficit/hyperactivity</t>
        </is>
      </c>
      <c r="BO1782" t="inlineStr">
        <is>
          <t>Abstract-level screening only</t>
        </is>
      </c>
      <c r="BP1782" t="inlineStr">
        <is>
          <t>Not reported</t>
        </is>
      </c>
    </row>
    <row r="1783">
      <c r="A1783" t="inlineStr">
        <is>
          <t>Structural Brain Biomarker on Driving Safety in Healthy Older Adults: An MRI-Based Review</t>
        </is>
      </c>
      <c r="B1783" t="n">
        <v>2025</v>
      </c>
      <c r="C1783" t="inlineStr">
        <is>
          <t>Not checked</t>
        </is>
      </c>
      <c r="D1783" t="inlineStr">
        <is>
          <t>Not checked</t>
        </is>
      </c>
      <c r="E1783" t="inlineStr">
        <is>
          <t>10.1007/S13177-025-00601-W</t>
        </is>
      </c>
      <c r="F1783" t="inlineStr">
        <is>
          <t>This review synthesizes current evidence on the relationship between structural brain changes and driving safety in cognitively healthy older adults. Using magnetic resonance imaging (MRI) structural biomarkers-such as white matter hyperintensities (WMH), brain atrophy (BA), and regional gray matter volumes (rGMVs)-recent studies have demonstrated that even mild or asymptomatic alterations are associated with impaired driving behavior and increased crash risk. Emerging machine learning models that incorporate rGMVs have achieved high accuracy and specificity in identifying high-risk drivers, though sensitivity and precision remain limited when relying solely on structural MRI data. Japan's Brain Dock system, an MRI-based brain healthcare screening program developed uniquely in Japan, provides a valuable infrastructure for large-scale neuroimaging-based risk assessment. Importantly, structural MRI biomarkers can be influenced by lifestyle improvements, such as quitting smoking and reducing alcohol consumption, as well as by the treatment of lifestyle-related diseases, including diabetes and hypertension. Overall, this review highlights the potential of neuroimaging-informed approaches to identify at-risk drivers and to support targeted preventive strategies, thereby contributing to both brain healthcare program and traffic safety in aging societies.</t>
        </is>
      </c>
      <c r="G1783" t="inlineStr">
        <is>
          <t>Unimodal</t>
        </is>
      </c>
      <c r="H1783" t="inlineStr">
        <is>
          <t>See abstract</t>
        </is>
      </c>
      <c r="I1783" t="inlineStr">
        <is>
          <t>See abstract</t>
        </is>
      </c>
      <c r="J1783" t="inlineStr">
        <is>
          <t>See abstract (AI/ML)</t>
        </is>
      </c>
      <c r="K1783" t="inlineStr">
        <is>
          <t>See abstract</t>
        </is>
      </c>
      <c r="M1783" t="inlineStr">
        <is>
          <t>See abstract</t>
        </is>
      </c>
      <c r="N1783" t="inlineStr">
        <is>
          <t>See abstract</t>
        </is>
      </c>
      <c r="O1783" t="inlineStr">
        <is>
          <t>Not verified from abstract</t>
        </is>
      </c>
      <c r="P1783" t="inlineStr">
        <is>
          <t>See abstract</t>
        </is>
      </c>
      <c r="Q1783" t="inlineStr">
        <is>
          <t>See abstract</t>
        </is>
      </c>
      <c r="R1783" t="inlineStr">
        <is>
          <t>Not reviewed (not included)</t>
        </is>
      </c>
      <c r="S1783" t="inlineStr">
        <is>
          <t>Not reviewed (not included)</t>
        </is>
      </c>
      <c r="T1783" t="inlineStr">
        <is>
          <t>Abstract screening only. Non-ADHD Focused</t>
        </is>
      </c>
      <c r="U1783" t="inlineStr">
        <is>
          <t>EXCLUDE</t>
        </is>
      </c>
      <c r="V1783" t="inlineStr">
        <is>
          <t>E2-Not ADHD focused: Neither title nor abstract mentions ADHD or attention-deficit/hyperactivity</t>
        </is>
      </c>
      <c r="W1783" t="inlineStr">
        <is>
          <t>Excluded: Not ADHD Focused</t>
        </is>
      </c>
      <c r="X1783" t="inlineStr">
        <is>
          <t>Not assessed from abstract</t>
        </is>
      </c>
      <c r="Y1783">
        <f>HYPERLINK("https%3A%2F%2Fwww.webofscience.com%2Fwos%2Fwoscc%2Ffull-record%2FWOS:001644199300001","View Full Record in Web of Science")</f>
        <v/>
      </c>
      <c r="Z1783" t="inlineStr">
        <is>
          <t>Not determined from abstract</t>
        </is>
      </c>
      <c r="AB1783" t="inlineStr">
        <is>
          <t>Not assessed (not included)</t>
        </is>
      </c>
      <c r="AC1783" t="inlineStr">
        <is>
          <t>Not assessed (not included)</t>
        </is>
      </c>
      <c r="AD1783" t="inlineStr">
        <is>
          <t>Park, K; Putra, HA</t>
        </is>
      </c>
      <c r="AF1783" t="inlineStr">
        <is>
          <t>Hybrid OA (Springer)</t>
        </is>
      </c>
      <c r="AH1783" t="inlineStr">
        <is>
          <t>Not assessed</t>
        </is>
      </c>
      <c r="AI1783" t="inlineStr">
        <is>
          <t>Not reported</t>
        </is>
      </c>
      <c r="AJ1783" t="inlineStr">
        <is>
          <t>Not reported</t>
        </is>
      </c>
      <c r="AK1783" t="inlineStr">
        <is>
          <t>Not reported</t>
        </is>
      </c>
      <c r="AL1783" t="inlineStr">
        <is>
          <t>Not reported</t>
        </is>
      </c>
      <c r="AM1783" t="inlineStr">
        <is>
          <t>Not reported</t>
        </is>
      </c>
      <c r="AN1783" t="inlineStr">
        <is>
          <t>Not reported</t>
        </is>
      </c>
      <c r="AO1783" t="inlineStr">
        <is>
          <t>Not reviewed</t>
        </is>
      </c>
      <c r="AP1783" t="inlineStr">
        <is>
          <t>Not reported</t>
        </is>
      </c>
      <c r="AQ1783" t="inlineStr">
        <is>
          <t>Not reported</t>
        </is>
      </c>
      <c r="AR1783" t="inlineStr">
        <is>
          <t>Not reported</t>
        </is>
      </c>
      <c r="AS1783" t="inlineStr">
        <is>
          <t>See abstract</t>
        </is>
      </c>
      <c r="AT1783" t="inlineStr">
        <is>
          <t>Not reviewed</t>
        </is>
      </c>
      <c r="AU1783" t="inlineStr">
        <is>
          <t>Not reviewed</t>
        </is>
      </c>
      <c r="AV1783" t="inlineStr">
        <is>
          <t>Not reviewed</t>
        </is>
      </c>
      <c r="AW1783" t="inlineStr">
        <is>
          <t>Not reviewed</t>
        </is>
      </c>
      <c r="AX1783" t="inlineStr">
        <is>
          <t>Not reported</t>
        </is>
      </c>
      <c r="AY1783" t="inlineStr">
        <is>
          <t>Not reported</t>
        </is>
      </c>
      <c r="AZ1783" t="inlineStr">
        <is>
          <t>Not reported</t>
        </is>
      </c>
      <c r="BA1783" t="inlineStr">
        <is>
          <t>Not reported</t>
        </is>
      </c>
      <c r="BB1783" t="inlineStr">
        <is>
          <t>Not reported</t>
        </is>
      </c>
      <c r="BC1783" t="inlineStr">
        <is>
          <t>Not reported</t>
        </is>
      </c>
      <c r="BD1783" t="inlineStr">
        <is>
          <t>Not reported</t>
        </is>
      </c>
      <c r="BE1783" t="inlineStr">
        <is>
          <t>Not reported</t>
        </is>
      </c>
      <c r="BF1783" t="inlineStr">
        <is>
          <t>Not reported</t>
        </is>
      </c>
      <c r="BG1783" t="inlineStr">
        <is>
          <t>Not reviewed (not included)</t>
        </is>
      </c>
      <c r="BH1783" t="inlineStr">
        <is>
          <t>N/A</t>
        </is>
      </c>
      <c r="BI1783" t="inlineStr">
        <is>
          <t>Not reviewed</t>
        </is>
      </c>
      <c r="BJ1783" t="inlineStr">
        <is>
          <t>Not reviewed</t>
        </is>
      </c>
      <c r="BK1783" t="inlineStr">
        <is>
          <t>Not reviewed</t>
        </is>
      </c>
      <c r="BL1783" t="inlineStr">
        <is>
          <t>Not reviewed</t>
        </is>
      </c>
      <c r="BM1783" t="inlineStr">
        <is>
          <t>Not reviewed (not included)</t>
        </is>
      </c>
      <c r="BN1783" t="inlineStr">
        <is>
          <t>Non-ADHD Focused - E2-Not ADHD focused: Neither title nor abstract mentions ADHD or attention-deficit/hyperactivity</t>
        </is>
      </c>
      <c r="BO1783" t="inlineStr">
        <is>
          <t>Abstract-level screening only</t>
        </is>
      </c>
      <c r="BP1783" t="inlineStr">
        <is>
          <t>Not reported</t>
        </is>
      </c>
    </row>
    <row r="1784">
      <c r="A1784" t="inlineStr">
        <is>
          <t>DDEvENet: Evidence-based ensemble learning for uncertainty-aware brain parcellation using diffusion MRI</t>
        </is>
      </c>
      <c r="B1784" t="n">
        <v>2025</v>
      </c>
      <c r="C1784" t="inlineStr">
        <is>
          <t>Not checked</t>
        </is>
      </c>
      <c r="D1784" t="inlineStr">
        <is>
          <t>Not checked</t>
        </is>
      </c>
      <c r="E1784" t="inlineStr">
        <is>
          <t>10.1016/J.COMPMEDIMAG.2024.102489</t>
        </is>
      </c>
      <c r="F1784" t="inlineStr">
        <is>
          <t>In this study, we developed an Evidential Ensemble Neural Network based on Deep learning and Diffusion MRI, namely DDEvENet, for anatomical brain parcellation. The key innovation of DDEvENet is the design of an evidential deep learning framework to quantify predictive uncertainty at each voxel during a single inference. To do so, we design an evidence-based ensemble learning framework for uncertainty-aware parcellation to leverage the multiple dMRI parameters derived from diffusion MRI. Using DDEvENet, we obtained accurate parcellation and uncertainty estimates across different datasets from healthy and clinical populations and with different imaging acquisitions. The overall network includes five parallel subnetworks, where each is dedicated to learning the FreeSurfer parcellation fora certain diffusion MRI parameter. An evidence- based ensemble methodology is then proposed to fuse the individual outputs. We perform experimental evaluations on large-scale datasets from multiple imaging sources, including high-quality diffusion MRI data from healthy adults and clinically diffusion MRI data from participants with various brain diseases (schizophrenia, bipolar disorder, attention-deficit/hyperactivity disorder, Parkinson's disease, cerebral small vessel disease, and neurosurgical patients with brain tumors). Compared to several state-of-the-art methods, our experimental results demonstrate highly improved parcellation accuracy across the multiple testing datasets despite the differences in dMRI acquisition protocols and health conditions. Furthermore, thanks to the uncertainty estimation, our DDEvENet approach demonstrates a good ability to detect abnormal brain regions inpatients with lesions that are consistent with expert-drawn results, enhancing the interpretability and reliability of the segmentation results.</t>
        </is>
      </c>
      <c r="G1784" t="inlineStr">
        <is>
          <t>Unimodal</t>
        </is>
      </c>
      <c r="H1784" t="inlineStr">
        <is>
          <t>See abstract</t>
        </is>
      </c>
      <c r="I1784" t="inlineStr">
        <is>
          <t>See abstract</t>
        </is>
      </c>
      <c r="J1784" t="inlineStr">
        <is>
          <t>See abstract (AI/ML)</t>
        </is>
      </c>
      <c r="K1784" t="inlineStr">
        <is>
          <t>See abstract</t>
        </is>
      </c>
      <c r="M1784" t="inlineStr">
        <is>
          <t>See abstract</t>
        </is>
      </c>
      <c r="N1784" t="inlineStr">
        <is>
          <t>See abstract</t>
        </is>
      </c>
      <c r="O1784" t="inlineStr">
        <is>
          <t>Not verified from abstract</t>
        </is>
      </c>
      <c r="P1784" t="inlineStr">
        <is>
          <t>See abstract</t>
        </is>
      </c>
      <c r="Q1784" t="inlineStr">
        <is>
          <t>See abstract</t>
        </is>
      </c>
      <c r="R1784" t="inlineStr">
        <is>
          <t>Not reviewed (not included)</t>
        </is>
      </c>
      <c r="S1784" t="inlineStr">
        <is>
          <t>Not reviewed (not included)</t>
        </is>
      </c>
      <c r="T1784" t="inlineStr">
        <is>
          <t>Abstract screening only. Non-ADHD Focused</t>
        </is>
      </c>
      <c r="U1784" t="inlineStr">
        <is>
          <t>EXCLUDE</t>
        </is>
      </c>
      <c r="V1784" t="inlineStr">
        <is>
          <t>E2-Not ADHD focused: Neither title nor abstract mentions ADHD or attention-deficit/hyperactivity</t>
        </is>
      </c>
      <c r="W1784" t="inlineStr">
        <is>
          <t>Excluded: Not ADHD Focused</t>
        </is>
      </c>
      <c r="X1784" t="inlineStr">
        <is>
          <t>Not assessed from abstract</t>
        </is>
      </c>
      <c r="Y1784">
        <f>HYPERLINK("https%3A%2F%2Fwww.webofscience.com%2Fwos%2Fwoscc%2Ffull-record%2FWOS:001412675400001","View Full Record in Web of Science")</f>
        <v/>
      </c>
      <c r="Z1784" t="inlineStr">
        <is>
          <t>Not determined from abstract</t>
        </is>
      </c>
      <c r="AB1784" t="inlineStr">
        <is>
          <t>Not assessed (not included)</t>
        </is>
      </c>
      <c r="AC1784" t="inlineStr">
        <is>
          <t>Not assessed (not included)</t>
        </is>
      </c>
      <c r="AD1784" t="inlineStr">
        <is>
          <t>Li, CJ; Yang, D; Yao, S; Wang, SY; Wu, Y; Zhang, L; Li, QN; Cho, KIK; Seitz-Holland, J; Ning, LP; Legarreta, JH; Rathi, Y; Westin, CF; O'Donnell, LJ; Sochen, NA; Pasternak, O; Zhang, F</t>
        </is>
      </c>
      <c r="AF1784" t="inlineStr">
        <is>
          <t>Hybrid OA (Elsevier)</t>
        </is>
      </c>
      <c r="AH1784" t="inlineStr">
        <is>
          <t>Not assessed</t>
        </is>
      </c>
      <c r="AI1784" t="inlineStr">
        <is>
          <t>Not reported</t>
        </is>
      </c>
      <c r="AJ1784" t="inlineStr">
        <is>
          <t>Not reported</t>
        </is>
      </c>
      <c r="AK1784" t="inlineStr">
        <is>
          <t>Not reported</t>
        </is>
      </c>
      <c r="AL1784" t="inlineStr">
        <is>
          <t>Not reported</t>
        </is>
      </c>
      <c r="AM1784" t="inlineStr">
        <is>
          <t>Not reported</t>
        </is>
      </c>
      <c r="AN1784" t="inlineStr">
        <is>
          <t>Not reported</t>
        </is>
      </c>
      <c r="AO1784" t="inlineStr">
        <is>
          <t>Not reviewed</t>
        </is>
      </c>
      <c r="AP1784" t="inlineStr">
        <is>
          <t>Not reported</t>
        </is>
      </c>
      <c r="AQ1784" t="inlineStr">
        <is>
          <t>Not reported</t>
        </is>
      </c>
      <c r="AR1784" t="inlineStr">
        <is>
          <t>Not reported</t>
        </is>
      </c>
      <c r="AS1784" t="inlineStr">
        <is>
          <t>See abstract</t>
        </is>
      </c>
      <c r="AT1784" t="inlineStr">
        <is>
          <t>Not reviewed</t>
        </is>
      </c>
      <c r="AU1784" t="inlineStr">
        <is>
          <t>Not reviewed</t>
        </is>
      </c>
      <c r="AV1784" t="inlineStr">
        <is>
          <t>Not reviewed</t>
        </is>
      </c>
      <c r="AW1784" t="inlineStr">
        <is>
          <t>Not reviewed</t>
        </is>
      </c>
      <c r="AX1784" t="inlineStr">
        <is>
          <t>Not reported</t>
        </is>
      </c>
      <c r="AY1784" t="inlineStr">
        <is>
          <t>Not reported</t>
        </is>
      </c>
      <c r="AZ1784" t="inlineStr">
        <is>
          <t>Not reported</t>
        </is>
      </c>
      <c r="BA1784" t="inlineStr">
        <is>
          <t>Not reported</t>
        </is>
      </c>
      <c r="BB1784" t="inlineStr">
        <is>
          <t>Not reported</t>
        </is>
      </c>
      <c r="BC1784" t="inlineStr">
        <is>
          <t>Not reported</t>
        </is>
      </c>
      <c r="BD1784" t="inlineStr">
        <is>
          <t>Not reported</t>
        </is>
      </c>
      <c r="BE1784" t="inlineStr">
        <is>
          <t>Not reported</t>
        </is>
      </c>
      <c r="BF1784" t="inlineStr">
        <is>
          <t>Not reported</t>
        </is>
      </c>
      <c r="BG1784" t="inlineStr">
        <is>
          <t>Not reviewed (not included)</t>
        </is>
      </c>
      <c r="BH1784" t="inlineStr">
        <is>
          <t>N/A</t>
        </is>
      </c>
      <c r="BI1784" t="inlineStr">
        <is>
          <t>Not reviewed</t>
        </is>
      </c>
      <c r="BJ1784" t="inlineStr">
        <is>
          <t>Not reviewed</t>
        </is>
      </c>
      <c r="BK1784" t="inlineStr">
        <is>
          <t>Not reviewed</t>
        </is>
      </c>
      <c r="BL1784" t="inlineStr">
        <is>
          <t>Not reviewed</t>
        </is>
      </c>
      <c r="BM1784" t="inlineStr">
        <is>
          <t>Not reviewed (not included)</t>
        </is>
      </c>
      <c r="BN1784" t="inlineStr">
        <is>
          <t>Non-ADHD Focused - E2-Not ADHD focused: Neither title nor abstract mentions ADHD or attention-deficit/hyperactivity</t>
        </is>
      </c>
      <c r="BO1784" t="inlineStr">
        <is>
          <t>Abstract-level screening only</t>
        </is>
      </c>
      <c r="BP1784" t="inlineStr">
        <is>
          <t>Not reported</t>
        </is>
      </c>
    </row>
    <row r="1785">
      <c r="A1785" t="inlineStr">
        <is>
          <t>Bibliometric Analysis of Quantitative Electroencephalogram Research in Neuropsychiatric Disorders From 2000 to 2021</t>
        </is>
      </c>
      <c r="B1785" t="n">
        <v>2022</v>
      </c>
      <c r="C1785" t="inlineStr">
        <is>
          <t>Not checked</t>
        </is>
      </c>
      <c r="D1785" t="inlineStr">
        <is>
          <t>Not checked</t>
        </is>
      </c>
      <c r="E1785" t="inlineStr">
        <is>
          <t>10.3389/FPSYT.2022.830819</t>
        </is>
      </c>
      <c r="F1785" t="inlineStr">
        <is>
          <t>Background: With the development of quantitative electroencephalography (QEEG), an increasing number of studies have been published on the clinical use of QEEG in the past two decades, particularly in the diagnosis, treatment, and prognosis of neuropsychiatric disorders. However, to date, the current status and developing trends of this research field have not been systematically analyzed from a macroscopic perspective. The present study aimed to identify the hot spots, knowledge base, and frontiers of QEEG research in neuropsychiatric disorders from 2000 to 2021 through bibliometric analysis. Methods: QEEG-related publications in the neuropsychiatric field from 2000 to 2021 were retrieved from the Web of Science Core Collection (WOSCC). CiteSpace and VOSviewer software programs, and the online literature analysis platform () were employed to perform bibliographic and visualized analysis. Results: A total of 1,904 publications between 2000 and 2021 were retrieved. The number of QEEG-related publications in neuropsychiatric disorders increased steadily from 2000 to 2021, and research in psychiatric disorders requires more attention in comparison to research in neurological disorders. During the last two decades, QEEG has been mainly applied in neurodegenerative diseases, cerebrovascular diseases, and mental disorders to reveal the pathological mechanisms, assist clinical diagnosis, and promote the selection of effective treatments. The recent hot topics focused on QEEG utilization in neurodegenerative disorders like Alzheimer's and Parkinson's disease, traumatic brain injury and related cerebrovascular diseases, epilepsy and seizure, attention-deficit hyperactivity disorder, and other mental disorders like major depressive disorder and schizophrenia. In addition, studies to cross-validate QEEG biomarkers, develop new biomarkers (e.g., functional connectivity and complexity), and extract compound biomarkers by machine learning were the emerging trends. Conclusion: The</t>
        </is>
      </c>
      <c r="G1785" t="inlineStr">
        <is>
          <t>Unimodal</t>
        </is>
      </c>
      <c r="H1785" t="inlineStr">
        <is>
          <t>See abstract</t>
        </is>
      </c>
      <c r="I1785" t="inlineStr">
        <is>
          <t>See abstract</t>
        </is>
      </c>
      <c r="J1785" t="inlineStr">
        <is>
          <t>See abstract (AI/ML)</t>
        </is>
      </c>
      <c r="K1785" t="inlineStr">
        <is>
          <t>See abstract</t>
        </is>
      </c>
      <c r="M1785" t="inlineStr">
        <is>
          <t>See abstract</t>
        </is>
      </c>
      <c r="N1785" t="inlineStr">
        <is>
          <t>See abstract</t>
        </is>
      </c>
      <c r="O1785" t="inlineStr">
        <is>
          <t>Not verified from abstract</t>
        </is>
      </c>
      <c r="P1785" t="inlineStr">
        <is>
          <t>See abstract</t>
        </is>
      </c>
      <c r="Q1785" t="inlineStr">
        <is>
          <t>See abstract</t>
        </is>
      </c>
      <c r="R1785" t="inlineStr">
        <is>
          <t>Not reviewed (not included)</t>
        </is>
      </c>
      <c r="S1785" t="inlineStr">
        <is>
          <t>Not reviewed (not included)</t>
        </is>
      </c>
      <c r="T1785" t="inlineStr">
        <is>
          <t>Abstract screening only. Non-ADHD Focused</t>
        </is>
      </c>
      <c r="U1785" t="inlineStr">
        <is>
          <t>EXCLUDE</t>
        </is>
      </c>
      <c r="V1785" t="inlineStr">
        <is>
          <t>E2-Not ADHD focused: Neither title nor abstract mentions ADHD or attention-deficit/hyperactivity</t>
        </is>
      </c>
      <c r="W1785" t="inlineStr">
        <is>
          <t>Excluded: Not ADHD Focused</t>
        </is>
      </c>
      <c r="X1785" t="inlineStr">
        <is>
          <t>Not assessed from abstract</t>
        </is>
      </c>
      <c r="Y1785">
        <f>HYPERLINK("https%3A%2F%2Fwww.webofscience.com%2Fwos%2Fwoscc%2Ffull-record%2FWOS:000806850600001","View Full Record in Web of Science")</f>
        <v/>
      </c>
      <c r="Z1785" t="inlineStr">
        <is>
          <t>Not determined from abstract</t>
        </is>
      </c>
      <c r="AB1785" t="inlineStr">
        <is>
          <t>Not assessed (not included)</t>
        </is>
      </c>
      <c r="AC1785" t="inlineStr">
        <is>
          <t>Not assessed (not included)</t>
        </is>
      </c>
      <c r="AD1785" t="inlineStr">
        <is>
          <t>Yao, S; Zhu, JY; Li, SY; Zhang, RB; Zhao, JB; Yang, XL; Wang, Y</t>
        </is>
      </c>
      <c r="AF1785" t="inlineStr">
        <is>
          <t>Gold OA (Frontiers)</t>
        </is>
      </c>
      <c r="AH1785" t="inlineStr">
        <is>
          <t>Not assessed</t>
        </is>
      </c>
      <c r="AI1785" t="inlineStr">
        <is>
          <t>Not reported</t>
        </is>
      </c>
      <c r="AJ1785" t="inlineStr">
        <is>
          <t>Not reported</t>
        </is>
      </c>
      <c r="AK1785" t="inlineStr">
        <is>
          <t>Not reported</t>
        </is>
      </c>
      <c r="AL1785" t="inlineStr">
        <is>
          <t>Not reported</t>
        </is>
      </c>
      <c r="AM1785" t="inlineStr">
        <is>
          <t>Not reported</t>
        </is>
      </c>
      <c r="AN1785" t="inlineStr">
        <is>
          <t>Not reported</t>
        </is>
      </c>
      <c r="AO1785" t="inlineStr">
        <is>
          <t>Not reviewed</t>
        </is>
      </c>
      <c r="AP1785" t="inlineStr">
        <is>
          <t>Not reported</t>
        </is>
      </c>
      <c r="AQ1785" t="inlineStr">
        <is>
          <t>Not reported</t>
        </is>
      </c>
      <c r="AR1785" t="inlineStr">
        <is>
          <t>Not reported</t>
        </is>
      </c>
      <c r="AS1785" t="inlineStr">
        <is>
          <t>See abstract</t>
        </is>
      </c>
      <c r="AT1785" t="inlineStr">
        <is>
          <t>Not reviewed</t>
        </is>
      </c>
      <c r="AU1785" t="inlineStr">
        <is>
          <t>Not reviewed</t>
        </is>
      </c>
      <c r="AV1785" t="inlineStr">
        <is>
          <t>Not reviewed</t>
        </is>
      </c>
      <c r="AW1785" t="inlineStr">
        <is>
          <t>Not reviewed</t>
        </is>
      </c>
      <c r="AX1785" t="inlineStr">
        <is>
          <t>Not reported</t>
        </is>
      </c>
      <c r="AY1785" t="inlineStr">
        <is>
          <t>Not reported</t>
        </is>
      </c>
      <c r="AZ1785" t="inlineStr">
        <is>
          <t>Not reported</t>
        </is>
      </c>
      <c r="BA1785" t="inlineStr">
        <is>
          <t>Not reported</t>
        </is>
      </c>
      <c r="BB1785" t="inlineStr">
        <is>
          <t>Not reported</t>
        </is>
      </c>
      <c r="BC1785" t="inlineStr">
        <is>
          <t>Not reported</t>
        </is>
      </c>
      <c r="BD1785" t="inlineStr">
        <is>
          <t>Not reported</t>
        </is>
      </c>
      <c r="BE1785" t="inlineStr">
        <is>
          <t>Not reported</t>
        </is>
      </c>
      <c r="BF1785" t="inlineStr">
        <is>
          <t>Not reported</t>
        </is>
      </c>
      <c r="BG1785" t="inlineStr">
        <is>
          <t>Not reviewed (not included)</t>
        </is>
      </c>
      <c r="BH1785" t="inlineStr">
        <is>
          <t>N/A</t>
        </is>
      </c>
      <c r="BI1785" t="inlineStr">
        <is>
          <t>Not reviewed</t>
        </is>
      </c>
      <c r="BJ1785" t="inlineStr">
        <is>
          <t>Not reviewed</t>
        </is>
      </c>
      <c r="BK1785" t="inlineStr">
        <is>
          <t>Not reviewed</t>
        </is>
      </c>
      <c r="BL1785" t="inlineStr">
        <is>
          <t>Not reviewed</t>
        </is>
      </c>
      <c r="BM1785" t="inlineStr">
        <is>
          <t>Not reviewed (not included)</t>
        </is>
      </c>
      <c r="BN1785" t="inlineStr">
        <is>
          <t>Non-ADHD Focused - E2-Not ADHD focused: Neither title nor abstract mentions ADHD or attention-deficit/hyperactivity</t>
        </is>
      </c>
      <c r="BO1785" t="inlineStr">
        <is>
          <t>Abstract-level screening only</t>
        </is>
      </c>
      <c r="BP1785" t="inlineStr">
        <is>
          <t>Not reported</t>
        </is>
      </c>
    </row>
    <row r="1786">
      <c r="A1786" t="inlineStr">
        <is>
          <t>Machine Learning Techniques Reveal Aberrated Multidimensional EEG Characteristics in Patients with Depression</t>
        </is>
      </c>
      <c r="B1786" t="n">
        <v>2023</v>
      </c>
      <c r="C1786" t="inlineStr">
        <is>
          <t>Not checked</t>
        </is>
      </c>
      <c r="D1786" t="inlineStr">
        <is>
          <t>Not checked</t>
        </is>
      </c>
      <c r="E1786" t="inlineStr">
        <is>
          <t>10.3390/BRAINSCI13030384</t>
        </is>
      </c>
      <c r="F1786" t="inlineStr">
        <is>
          <t>Depression has become one of the most common mental illnesses, causing serious physical and mental harm. However, there remain unclear and uniform physiological indicators to support the diagnosis of clinical depression. This study aimed to use machine learning techniques to investigate the abnormal multidimensional EEG features in patients with depression. Resting-state EEG signals were recorded from 41 patients with depression and 34 healthy controls. Multiple dimensional characteristics were extracted, including power spectral density (PSD), fuzzy entropy (FE), and phase lag index (PLI). These three different dimensional characteristics with statistical differences between two groups were ranked by three machine learning algorithms. Then, the ranked characteristics were placed into the classifiers according to the importance of features to obtain the optimal feature subset with the highest classification accuracy. The results showed that the optimal feature subset contained 86 features with the highest classification accuracy of 98.54% +/- 0.21%. According to the statistics of the optimal feature subset, PLI had the largest number of features among the three categories, and the number of beta features was bigger than other rhythms. Moreover, compared to the healthy controls, the PLI values in the depression group increased in theta and beta rhythms, but decreased in alpha1 and alpha2 rhythms. The PSD of theta and beta rhythms were significantly greater in depression group than that in healthy controls, and the FE of beta rhythm showed the same trend. These findings indicate that the distribution of abnormal multidimensional features is potentially useful for the diagnosis of depression and understanding of neural mechanisms.</t>
        </is>
      </c>
      <c r="G1786" t="inlineStr">
        <is>
          <t>Unimodal</t>
        </is>
      </c>
      <c r="H1786" t="inlineStr">
        <is>
          <t>See abstract</t>
        </is>
      </c>
      <c r="I1786" t="inlineStr">
        <is>
          <t>See abstract</t>
        </is>
      </c>
      <c r="J1786" t="inlineStr">
        <is>
          <t>See abstract (AI/ML)</t>
        </is>
      </c>
      <c r="K1786" t="inlineStr">
        <is>
          <t>See abstract</t>
        </is>
      </c>
      <c r="M1786" t="inlineStr">
        <is>
          <t>See abstract</t>
        </is>
      </c>
      <c r="N1786" t="inlineStr">
        <is>
          <t>See abstract</t>
        </is>
      </c>
      <c r="O1786" t="inlineStr">
        <is>
          <t>Not verified from abstract</t>
        </is>
      </c>
      <c r="P1786" t="inlineStr">
        <is>
          <t>See abstract</t>
        </is>
      </c>
      <c r="Q1786" t="inlineStr">
        <is>
          <t>See abstract</t>
        </is>
      </c>
      <c r="R1786" t="inlineStr">
        <is>
          <t>Not reviewed (not included)</t>
        </is>
      </c>
      <c r="S1786" t="inlineStr">
        <is>
          <t>Not reviewed (not included)</t>
        </is>
      </c>
      <c r="T1786" t="inlineStr">
        <is>
          <t>Abstract screening only. Non-ADHD Focused</t>
        </is>
      </c>
      <c r="U1786" t="inlineStr">
        <is>
          <t>EXCLUDE</t>
        </is>
      </c>
      <c r="V1786" t="inlineStr">
        <is>
          <t>E2-Not ADHD focused: Neither title nor abstract mentions ADHD or attention-deficit/hyperactivity</t>
        </is>
      </c>
      <c r="W1786" t="inlineStr">
        <is>
          <t>Excluded: Not ADHD Focused</t>
        </is>
      </c>
      <c r="X1786" t="inlineStr">
        <is>
          <t>Not assessed from abstract</t>
        </is>
      </c>
      <c r="Y1786">
        <f>HYPERLINK("https%3A%2F%2Fwww.webofscience.com%2Fwos%2Fwoscc%2Ffull-record%2FWOS:000957194900001","View Full Record in Web of Science")</f>
        <v/>
      </c>
      <c r="Z1786" t="inlineStr">
        <is>
          <t>Not determined from abstract</t>
        </is>
      </c>
      <c r="AB1786" t="inlineStr">
        <is>
          <t>Not assessed (not included)</t>
        </is>
      </c>
      <c r="AC1786" t="inlineStr">
        <is>
          <t>Not assessed (not included)</t>
        </is>
      </c>
      <c r="AD1786" t="inlineStr">
        <is>
          <t>Li, G; Zhong, HY; Wang, J; Yang, YX; Li, HY; Wang, SJ; Sun, Y; Qi, XC</t>
        </is>
      </c>
      <c r="AF1786" t="inlineStr">
        <is>
          <t>Gold OA (MDPI)</t>
        </is>
      </c>
      <c r="AH1786" t="inlineStr">
        <is>
          <t>Not assessed</t>
        </is>
      </c>
      <c r="AI1786" t="inlineStr">
        <is>
          <t>Not reported</t>
        </is>
      </c>
      <c r="AJ1786" t="n">
        <v>34</v>
      </c>
      <c r="AK1786" t="inlineStr">
        <is>
          <t>Not reported</t>
        </is>
      </c>
      <c r="AL1786" t="inlineStr">
        <is>
          <t>Not reported</t>
        </is>
      </c>
      <c r="AM1786" t="inlineStr">
        <is>
          <t>Not reported</t>
        </is>
      </c>
      <c r="AN1786" t="inlineStr">
        <is>
          <t>Not reported</t>
        </is>
      </c>
      <c r="AO1786" t="inlineStr">
        <is>
          <t>Not reviewed</t>
        </is>
      </c>
      <c r="AP1786" t="inlineStr">
        <is>
          <t>Not reported</t>
        </is>
      </c>
      <c r="AQ1786" t="inlineStr">
        <is>
          <t>Not reported</t>
        </is>
      </c>
      <c r="AR1786" t="inlineStr">
        <is>
          <t>Not reported</t>
        </is>
      </c>
      <c r="AS1786" t="inlineStr">
        <is>
          <t>See abstract</t>
        </is>
      </c>
      <c r="AT1786" t="inlineStr">
        <is>
          <t>Not reviewed</t>
        </is>
      </c>
      <c r="AU1786" t="inlineStr">
        <is>
          <t>Not reviewed</t>
        </is>
      </c>
      <c r="AV1786" t="inlineStr">
        <is>
          <t>Not reviewed</t>
        </is>
      </c>
      <c r="AW1786" t="inlineStr">
        <is>
          <t>Not reviewed</t>
        </is>
      </c>
      <c r="AX1786" t="inlineStr">
        <is>
          <t>Not reported</t>
        </is>
      </c>
      <c r="AY1786" t="inlineStr">
        <is>
          <t>Not reported</t>
        </is>
      </c>
      <c r="AZ1786" t="inlineStr">
        <is>
          <t>Not reported</t>
        </is>
      </c>
      <c r="BA1786" t="inlineStr">
        <is>
          <t>Not reported</t>
        </is>
      </c>
      <c r="BB1786" t="inlineStr">
        <is>
          <t>Not reported</t>
        </is>
      </c>
      <c r="BC1786" t="inlineStr">
        <is>
          <t>Not reported</t>
        </is>
      </c>
      <c r="BD1786" t="inlineStr">
        <is>
          <t>Not reported</t>
        </is>
      </c>
      <c r="BE1786" t="inlineStr">
        <is>
          <t>Not reported</t>
        </is>
      </c>
      <c r="BF1786" t="inlineStr">
        <is>
          <t>Not reported</t>
        </is>
      </c>
      <c r="BG1786" t="inlineStr">
        <is>
          <t>Not reviewed (not included)</t>
        </is>
      </c>
      <c r="BH1786" t="inlineStr">
        <is>
          <t>N/A</t>
        </is>
      </c>
      <c r="BI1786" t="inlineStr">
        <is>
          <t>Not reviewed</t>
        </is>
      </c>
      <c r="BJ1786" t="inlineStr">
        <is>
          <t>Not reviewed</t>
        </is>
      </c>
      <c r="BK1786" t="inlineStr">
        <is>
          <t>Not reviewed</t>
        </is>
      </c>
      <c r="BL1786" t="inlineStr">
        <is>
          <t>Not reviewed</t>
        </is>
      </c>
      <c r="BM1786" t="inlineStr">
        <is>
          <t>Not reviewed (not included)</t>
        </is>
      </c>
      <c r="BN1786" t="inlineStr">
        <is>
          <t>Non-ADHD Focused - E2-Not ADHD focused: Neither title nor abstract mentions ADHD or attention-deficit/hyperactivity</t>
        </is>
      </c>
      <c r="BO1786" t="inlineStr">
        <is>
          <t>Abstract-level screening only</t>
        </is>
      </c>
      <c r="BP1786" t="inlineStr">
        <is>
          <t>Not reported</t>
        </is>
      </c>
    </row>
    <row r="1787">
      <c r="A1787" t="inlineStr">
        <is>
          <t>Medication Usage Record-Based Predictive Modeling of Neurodevelopmental Abnormality in Infants under One Year: A Prospective Birth Cohort Study</t>
        </is>
      </c>
      <c r="B1787" t="n">
        <v>2024</v>
      </c>
      <c r="C1787" t="inlineStr">
        <is>
          <t>Not checked</t>
        </is>
      </c>
      <c r="D1787" t="inlineStr">
        <is>
          <t>Not checked</t>
        </is>
      </c>
      <c r="E1787" t="inlineStr">
        <is>
          <t>10.3390/HEALTHCARE12070713</t>
        </is>
      </c>
      <c r="F1787" t="inlineStr">
        <is>
          <t>Early identification of children with neurodevelopmental abnormality is a major challenge, which is crucial for improving symptoms and preventing further decline in children with neurodevelopmental abnormality. This study focuses on developing a predictive model with maternal sociodemographic, behavioral, and medication-usage information during pregnancy to identify infants with abnormal neurodevelopment before the age of one. In addition, an interpretable machine-learning approach was utilized to assess the importance of the variables in the model. In this study, artificial neural network models were developed for the neurodevelopment of five areas of infants during the first year of life and achieved good predictive efficacy in the areas of fine motor and problem solving, with median AUC = 0.670 (IQR: 0.594, 0.764) and median AUC = 0.643 (IQR: 0.550, 0.731), respectively. The final model for neurodevelopmental abnormalities in any energy region of one-year-old children also achieved good prediction performance. The sensitivity is 0.700 (IQR: 0.597, 0.797), the AUC is 0.821 (IQR: 0.716, 0.833), the accuracy is 0.721 (IQR: 0.696, 0.739), and the specificity is 0.742 (IQR: 0.680, 0.748). In addition, interpretable machine-learning methods suggest that maternal exposure to drugs such as acetaminophen, ferrous succinate, and midazolam during pregnancy affects the development of specific areas of the offspring during the first year of life. This study established predictive models of neurodevelopmental abnormality in infants under one year and underscored the prediction value of medication exposure during pregnancy for the neurodevelopmental outcomes of the offspring.</t>
        </is>
      </c>
      <c r="G1787" t="inlineStr">
        <is>
          <t>Unimodal</t>
        </is>
      </c>
      <c r="H1787" t="inlineStr">
        <is>
          <t>See abstract</t>
        </is>
      </c>
      <c r="I1787" t="inlineStr">
        <is>
          <t>See abstract</t>
        </is>
      </c>
      <c r="J1787" t="inlineStr">
        <is>
          <t>See abstract (AI/ML)</t>
        </is>
      </c>
      <c r="K1787" t="inlineStr">
        <is>
          <t>See abstract</t>
        </is>
      </c>
      <c r="M1787" t="inlineStr">
        <is>
          <t>See abstract</t>
        </is>
      </c>
      <c r="N1787" t="inlineStr">
        <is>
          <t>See abstract</t>
        </is>
      </c>
      <c r="O1787" t="inlineStr">
        <is>
          <t>Not verified from abstract</t>
        </is>
      </c>
      <c r="P1787" t="inlineStr">
        <is>
          <t>See abstract</t>
        </is>
      </c>
      <c r="Q1787" t="inlineStr">
        <is>
          <t>See abstract</t>
        </is>
      </c>
      <c r="R1787" t="inlineStr">
        <is>
          <t>Not reviewed (not included)</t>
        </is>
      </c>
      <c r="S1787" t="inlineStr">
        <is>
          <t>Not reviewed (not included)</t>
        </is>
      </c>
      <c r="T1787" t="inlineStr">
        <is>
          <t>Abstract screening only. Non-ADHD Focused</t>
        </is>
      </c>
      <c r="U1787" t="inlineStr">
        <is>
          <t>EXCLUDE</t>
        </is>
      </c>
      <c r="V1787" t="inlineStr">
        <is>
          <t>E2-Not ADHD focused: Neither title nor abstract mentions ADHD or attention-deficit/hyperactivity</t>
        </is>
      </c>
      <c r="W1787" t="inlineStr">
        <is>
          <t>Excluded: Not ADHD Focused</t>
        </is>
      </c>
      <c r="X1787" t="inlineStr">
        <is>
          <t>Not assessed from abstract</t>
        </is>
      </c>
      <c r="Y1787">
        <f>HYPERLINK("https%3A%2F%2Fwww.webofscience.com%2Fwos%2Fwoscc%2Ffull-record%2FWOS:001200983300001","View Full Record in Web of Science")</f>
        <v/>
      </c>
      <c r="Z1787" t="inlineStr">
        <is>
          <t>Not determined from abstract</t>
        </is>
      </c>
      <c r="AB1787" t="inlineStr">
        <is>
          <t>Not assessed (not included)</t>
        </is>
      </c>
      <c r="AC1787" t="inlineStr">
        <is>
          <t>Not assessed (not included)</t>
        </is>
      </c>
      <c r="AD1787" t="inlineStr">
        <is>
          <t>Zhou, TY; Shen, YJ; Lyu, JL; Yang, L; Wang, HJ; Hong, SD; Ji, YL</t>
        </is>
      </c>
      <c r="AF1787" t="inlineStr">
        <is>
          <t>Gold OA (MDPI)</t>
        </is>
      </c>
      <c r="AH1787" t="inlineStr">
        <is>
          <t>Not assessed</t>
        </is>
      </c>
      <c r="AI1787" t="inlineStr">
        <is>
          <t>Not reported</t>
        </is>
      </c>
      <c r="AJ1787" t="inlineStr">
        <is>
          <t>Not reported</t>
        </is>
      </c>
      <c r="AK1787" t="inlineStr">
        <is>
          <t>Not reported</t>
        </is>
      </c>
      <c r="AL1787" t="inlineStr">
        <is>
          <t>Not reported</t>
        </is>
      </c>
      <c r="AM1787" t="inlineStr">
        <is>
          <t>Not reported</t>
        </is>
      </c>
      <c r="AN1787" t="inlineStr">
        <is>
          <t>Not reported</t>
        </is>
      </c>
      <c r="AO1787" t="inlineStr">
        <is>
          <t>Not reviewed</t>
        </is>
      </c>
      <c r="AP1787" t="inlineStr">
        <is>
          <t>Not reported</t>
        </is>
      </c>
      <c r="AQ1787" t="inlineStr">
        <is>
          <t>Not reported</t>
        </is>
      </c>
      <c r="AR1787" t="inlineStr">
        <is>
          <t>Not reported</t>
        </is>
      </c>
      <c r="AS1787" t="inlineStr">
        <is>
          <t>See abstract</t>
        </is>
      </c>
      <c r="AT1787" t="inlineStr">
        <is>
          <t>Not reviewed</t>
        </is>
      </c>
      <c r="AU1787" t="inlineStr">
        <is>
          <t>Not reviewed</t>
        </is>
      </c>
      <c r="AV1787" t="inlineStr">
        <is>
          <t>Not reviewed</t>
        </is>
      </c>
      <c r="AW1787" t="inlineStr">
        <is>
          <t>Not reviewed</t>
        </is>
      </c>
      <c r="AX1787" t="inlineStr">
        <is>
          <t>Not reported</t>
        </is>
      </c>
      <c r="AY1787" t="inlineStr">
        <is>
          <t>Not reported</t>
        </is>
      </c>
      <c r="AZ1787" t="inlineStr">
        <is>
          <t>Not reported</t>
        </is>
      </c>
      <c r="BA1787" t="inlineStr">
        <is>
          <t>Not reported</t>
        </is>
      </c>
      <c r="BB1787" t="inlineStr">
        <is>
          <t>Not reported</t>
        </is>
      </c>
      <c r="BC1787" t="inlineStr">
        <is>
          <t>Not reported</t>
        </is>
      </c>
      <c r="BD1787" t="inlineStr">
        <is>
          <t>Not reported</t>
        </is>
      </c>
      <c r="BE1787" t="inlineStr">
        <is>
          <t>Not reported</t>
        </is>
      </c>
      <c r="BF1787" t="inlineStr">
        <is>
          <t>Not reported</t>
        </is>
      </c>
      <c r="BG1787" t="inlineStr">
        <is>
          <t>Not reviewed (not included)</t>
        </is>
      </c>
      <c r="BH1787" t="inlineStr">
        <is>
          <t>N/A</t>
        </is>
      </c>
      <c r="BI1787" t="inlineStr">
        <is>
          <t>Not reviewed</t>
        </is>
      </c>
      <c r="BJ1787" t="inlineStr">
        <is>
          <t>Not reviewed</t>
        </is>
      </c>
      <c r="BK1787" t="inlineStr">
        <is>
          <t>Not reviewed</t>
        </is>
      </c>
      <c r="BL1787" t="inlineStr">
        <is>
          <t>Not reviewed</t>
        </is>
      </c>
      <c r="BM1787" t="inlineStr">
        <is>
          <t>Not reviewed (not included)</t>
        </is>
      </c>
      <c r="BN1787" t="inlineStr">
        <is>
          <t>Non-ADHD Focused - E2-Not ADHD focused: Neither title nor abstract mentions ADHD or attention-deficit/hyperactivity</t>
        </is>
      </c>
      <c r="BO1787" t="inlineStr">
        <is>
          <t>Abstract-level screening only</t>
        </is>
      </c>
      <c r="BP1787" t="inlineStr">
        <is>
          <t>Not reported</t>
        </is>
      </c>
    </row>
    <row r="1788">
      <c r="A1788" t="inlineStr">
        <is>
          <t>Confound-leakage: confound removal in machine learning leads to leakage</t>
        </is>
      </c>
      <c r="B1788" t="n">
        <v>2023</v>
      </c>
      <c r="C1788" t="inlineStr">
        <is>
          <t>Not checked</t>
        </is>
      </c>
      <c r="D1788" t="inlineStr">
        <is>
          <t>Not checked</t>
        </is>
      </c>
      <c r="E1788" t="inlineStr">
        <is>
          <t>10.1093/GIGASCIENCE/GIAD071</t>
        </is>
      </c>
      <c r="F1788" t="inlineStr">
        <is>
          <t>Background: Machine learning (ML) approaches are a crucial component of modern data analysis in many fields, including epidemiology and medicine. Nonlinear ML methods often achieve accurate predictions, for instance, in personalized medicine, as they are capable of modeling complex relationships between features and the target. Problematically, ML models and their predictions can be biased by confounding information present in the features. To remove this spurious signal, researchers often employ featurewise linear confound regression (CR). While this is considered a standard approach for dealing with confounding, possible pitfalls of using CR in ML pipelines are not fully understood. Results: We provide new evidence that, contrary to general expectations, linear confound regression can increase the risk of confounding when combined with nonlinear ML approaches. Using a simple framework that uses the target as a confound, we show that information leaked via CR can increase null or moderate effects to near-perfect prediction. By shuffling the features, we provide evidence that this increase is indeed due to confound-leakage and not due to revealing of information. We then demonstrate the danger of confound-leakage in a real-world clinical application where the accuracy of predicting attention-deficit/hyperactivity disorder is overestimated using speech-derived features when using depression as a confound. Conclusions: Mishandling or even amplifying confounding effects when building ML models due to confound-leakage, as shown, can lead to untrustworthy, biased, and unfair predictions. Our expose of the confound-leakage pitfall and provided guidelines for dealing with it can help create more robust and trustworthy ML models.</t>
        </is>
      </c>
      <c r="G1788" t="inlineStr">
        <is>
          <t>Unimodal</t>
        </is>
      </c>
      <c r="H1788" t="inlineStr">
        <is>
          <t>See abstract</t>
        </is>
      </c>
      <c r="I1788" t="inlineStr">
        <is>
          <t>See abstract</t>
        </is>
      </c>
      <c r="J1788" t="inlineStr">
        <is>
          <t>See abstract (AI/ML)</t>
        </is>
      </c>
      <c r="K1788" t="inlineStr">
        <is>
          <t>See abstract</t>
        </is>
      </c>
      <c r="M1788" t="inlineStr">
        <is>
          <t>See abstract</t>
        </is>
      </c>
      <c r="N1788" t="inlineStr">
        <is>
          <t>See abstract</t>
        </is>
      </c>
      <c r="O1788" t="inlineStr">
        <is>
          <t>Not verified from abstract</t>
        </is>
      </c>
      <c r="P1788" t="inlineStr">
        <is>
          <t>See abstract</t>
        </is>
      </c>
      <c r="Q1788" t="inlineStr">
        <is>
          <t>See abstract</t>
        </is>
      </c>
      <c r="R1788" t="inlineStr">
        <is>
          <t>Not reviewed (not included)</t>
        </is>
      </c>
      <c r="S1788" t="inlineStr">
        <is>
          <t>Not reviewed (not included)</t>
        </is>
      </c>
      <c r="T1788" t="inlineStr">
        <is>
          <t>Abstract screening only. Non-ADHD Focused</t>
        </is>
      </c>
      <c r="U1788" t="inlineStr">
        <is>
          <t>EXCLUDE</t>
        </is>
      </c>
      <c r="V1788" t="inlineStr">
        <is>
          <t>E2-Not ADHD focused: Neither title nor abstract mentions ADHD or attention-deficit/hyperactivity</t>
        </is>
      </c>
      <c r="W1788" t="inlineStr">
        <is>
          <t>Excluded: Not ADHD Focused</t>
        </is>
      </c>
      <c r="X1788" t="inlineStr">
        <is>
          <t>Not assessed from abstract</t>
        </is>
      </c>
      <c r="Y1788">
        <f>HYPERLINK("https%3A%2F%2Fwww.webofscience.com%2Fwos%2Fwoscc%2Ffull-record%2FWOS:001189196000001","View Full Record in Web of Science")</f>
        <v/>
      </c>
      <c r="Z1788" t="inlineStr">
        <is>
          <t>Not determined from abstract</t>
        </is>
      </c>
      <c r="AB1788" t="inlineStr">
        <is>
          <t>Not assessed (not included)</t>
        </is>
      </c>
      <c r="AC1788" t="inlineStr">
        <is>
          <t>Not assessed (not included)</t>
        </is>
      </c>
      <c r="AD1788" t="inlineStr">
        <is>
          <t>Hamdan, S; Love, BC; von Polier, GG; Weis, S; Schwender, H; Eickhoff, SB; Patil, KR</t>
        </is>
      </c>
      <c r="AF1788" t="inlineStr">
        <is>
          <t>Unknown - Verify via DOI</t>
        </is>
      </c>
      <c r="AH1788" t="inlineStr">
        <is>
          <t>Not assessed</t>
        </is>
      </c>
      <c r="AI1788" t="inlineStr">
        <is>
          <t>Not reported</t>
        </is>
      </c>
      <c r="AJ1788" t="inlineStr">
        <is>
          <t>Not reported</t>
        </is>
      </c>
      <c r="AK1788" t="inlineStr">
        <is>
          <t>Not reported</t>
        </is>
      </c>
      <c r="AL1788" t="inlineStr">
        <is>
          <t>Not reported</t>
        </is>
      </c>
      <c r="AM1788" t="inlineStr">
        <is>
          <t>Not reported</t>
        </is>
      </c>
      <c r="AN1788" t="inlineStr">
        <is>
          <t>Not reported</t>
        </is>
      </c>
      <c r="AO1788" t="inlineStr">
        <is>
          <t>Not reviewed</t>
        </is>
      </c>
      <c r="AP1788" t="inlineStr">
        <is>
          <t>Not reported</t>
        </is>
      </c>
      <c r="AQ1788" t="inlineStr">
        <is>
          <t>Not reported</t>
        </is>
      </c>
      <c r="AR1788" t="inlineStr">
        <is>
          <t>Not reported</t>
        </is>
      </c>
      <c r="AS1788" t="inlineStr">
        <is>
          <t>See abstract</t>
        </is>
      </c>
      <c r="AT1788" t="inlineStr">
        <is>
          <t>Not reviewed</t>
        </is>
      </c>
      <c r="AU1788" t="inlineStr">
        <is>
          <t>Not reviewed</t>
        </is>
      </c>
      <c r="AV1788" t="inlineStr">
        <is>
          <t>Not reviewed</t>
        </is>
      </c>
      <c r="AW1788" t="inlineStr">
        <is>
          <t>Not reviewed</t>
        </is>
      </c>
      <c r="AX1788" t="inlineStr">
        <is>
          <t>Not reported</t>
        </is>
      </c>
      <c r="AY1788" t="inlineStr">
        <is>
          <t>Not reported</t>
        </is>
      </c>
      <c r="AZ1788" t="inlineStr">
        <is>
          <t>Not reported</t>
        </is>
      </c>
      <c r="BA1788" t="inlineStr">
        <is>
          <t>Not reported</t>
        </is>
      </c>
      <c r="BB1788" t="inlineStr">
        <is>
          <t>Not reported</t>
        </is>
      </c>
      <c r="BC1788" t="inlineStr">
        <is>
          <t>Not reported</t>
        </is>
      </c>
      <c r="BD1788" t="inlineStr">
        <is>
          <t>Not reported</t>
        </is>
      </c>
      <c r="BE1788" t="inlineStr">
        <is>
          <t>Not reported</t>
        </is>
      </c>
      <c r="BF1788" t="inlineStr">
        <is>
          <t>Not reported</t>
        </is>
      </c>
      <c r="BG1788" t="inlineStr">
        <is>
          <t>Not reviewed (not included)</t>
        </is>
      </c>
      <c r="BH1788" t="inlineStr">
        <is>
          <t>N/A</t>
        </is>
      </c>
      <c r="BI1788" t="inlineStr">
        <is>
          <t>Not reviewed</t>
        </is>
      </c>
      <c r="BJ1788" t="inlineStr">
        <is>
          <t>Not reviewed</t>
        </is>
      </c>
      <c r="BK1788" t="inlineStr">
        <is>
          <t>Not reviewed</t>
        </is>
      </c>
      <c r="BL1788" t="inlineStr">
        <is>
          <t>Not reviewed</t>
        </is>
      </c>
      <c r="BM1788" t="inlineStr">
        <is>
          <t>Not reviewed (not included)</t>
        </is>
      </c>
      <c r="BN1788" t="inlineStr">
        <is>
          <t>Non-ADHD Focused - E2-Not ADHD focused: Neither title nor abstract mentions ADHD or attention-deficit/hyperactivity</t>
        </is>
      </c>
      <c r="BO1788" t="inlineStr">
        <is>
          <t>Abstract-level screening only</t>
        </is>
      </c>
      <c r="BP1788" t="inlineStr">
        <is>
          <t>Not reported</t>
        </is>
      </c>
    </row>
    <row r="1789">
      <c r="A1789" t="inlineStr">
        <is>
          <t>The computational psychiatry of antisocial behaviour and psychopathy</t>
        </is>
      </c>
      <c r="B1789" t="n">
        <v>2023</v>
      </c>
      <c r="C1789" t="inlineStr">
        <is>
          <t>Not checked</t>
        </is>
      </c>
      <c r="D1789" t="inlineStr">
        <is>
          <t>Not checked</t>
        </is>
      </c>
      <c r="E1789" t="inlineStr">
        <is>
          <t>10.1016/J.NEUBIOREV.2022.104995</t>
        </is>
      </c>
      <c r="F1789" t="inlineStr">
        <is>
          <t>Antisocial behaviours such as disobedience, lying, stealing, destruction of property, and aggression towards others are common to multiple disorders of childhood and adulthood, including conduct disorder, oppositional defiant disorder, psychopathy, and antisocial personality disorder. These disorders have a significant negative impact for individuals and for society, but whether they represent clinically different phenomena, or simply different approaches to diagnosing the same underlying psychopathology is highly debated. Computational psychiatry, with its dual focus on identifying different classes of disorder and health (data-driven) and latent cognitive and neurobiological mechanisms (theory-driven), is well placed to address these questions. The elucidation of mechanisms that might characterise latent processes across different disorders of antisocial behaviour can also provide important advances. In this review, we critically discuss the contribution of computational research to our understanding of various antisocial behaviour disorders, and highlight suggestions for how computational psychiatry can address important clinical and scientific questions about these disorders in the future.</t>
        </is>
      </c>
      <c r="G1789" t="inlineStr">
        <is>
          <t>Unimodal</t>
        </is>
      </c>
      <c r="H1789" t="inlineStr">
        <is>
          <t>See abstract</t>
        </is>
      </c>
      <c r="I1789" t="inlineStr">
        <is>
          <t>See abstract</t>
        </is>
      </c>
      <c r="J1789" t="inlineStr">
        <is>
          <t>See abstract (AI/ML)</t>
        </is>
      </c>
      <c r="K1789" t="inlineStr">
        <is>
          <t>See abstract</t>
        </is>
      </c>
      <c r="M1789" t="inlineStr">
        <is>
          <t>See abstract</t>
        </is>
      </c>
      <c r="N1789" t="inlineStr">
        <is>
          <t>See abstract</t>
        </is>
      </c>
      <c r="O1789" t="inlineStr">
        <is>
          <t>Not verified from abstract</t>
        </is>
      </c>
      <c r="P1789" t="inlineStr">
        <is>
          <t>See abstract</t>
        </is>
      </c>
      <c r="Q1789" t="inlineStr">
        <is>
          <t>See abstract</t>
        </is>
      </c>
      <c r="R1789" t="inlineStr">
        <is>
          <t>Not reviewed (not included)</t>
        </is>
      </c>
      <c r="S1789" t="inlineStr">
        <is>
          <t>Not reviewed (not included)</t>
        </is>
      </c>
      <c r="T1789" t="inlineStr">
        <is>
          <t>Abstract screening only. Non-ADHD Focused</t>
        </is>
      </c>
      <c r="U1789" t="inlineStr">
        <is>
          <t>EXCLUDE</t>
        </is>
      </c>
      <c r="V1789" t="inlineStr">
        <is>
          <t>E2-Not ADHD focused: Neither title nor abstract mentions ADHD or attention-deficit/hyperactivity</t>
        </is>
      </c>
      <c r="W1789" t="inlineStr">
        <is>
          <t>Excluded: Not ADHD Focused</t>
        </is>
      </c>
      <c r="X1789" t="inlineStr">
        <is>
          <t>Not assessed from abstract</t>
        </is>
      </c>
      <c r="Y1789">
        <f>HYPERLINK("https%3A%2F%2Fwww.webofscience.com%2Fwos%2Fwoscc%2Ffull-record%2FWOS:000923451800001","View Full Record in Web of Science")</f>
        <v/>
      </c>
      <c r="Z1789" t="inlineStr">
        <is>
          <t>Not determined from abstract</t>
        </is>
      </c>
      <c r="AB1789" t="inlineStr">
        <is>
          <t>Not assessed (not included)</t>
        </is>
      </c>
      <c r="AC1789" t="inlineStr">
        <is>
          <t>Not assessed (not included)</t>
        </is>
      </c>
      <c r="AD1789" t="inlineStr">
        <is>
          <t>Pauli, R; Lockwood, PL</t>
        </is>
      </c>
      <c r="AF1789" t="inlineStr">
        <is>
          <t>Hybrid OA (Elsevier)</t>
        </is>
      </c>
      <c r="AH1789" t="inlineStr">
        <is>
          <t>Not assessed</t>
        </is>
      </c>
      <c r="AI1789" t="inlineStr">
        <is>
          <t>Not reported</t>
        </is>
      </c>
      <c r="AJ1789" t="inlineStr">
        <is>
          <t>Not reported</t>
        </is>
      </c>
      <c r="AK1789" t="inlineStr">
        <is>
          <t>Not reported</t>
        </is>
      </c>
      <c r="AL1789" t="inlineStr">
        <is>
          <t>Not reported</t>
        </is>
      </c>
      <c r="AM1789" t="inlineStr">
        <is>
          <t>Not reported</t>
        </is>
      </c>
      <c r="AN1789" t="inlineStr">
        <is>
          <t>Not reported</t>
        </is>
      </c>
      <c r="AO1789" t="inlineStr">
        <is>
          <t>Not reviewed</t>
        </is>
      </c>
      <c r="AP1789" t="inlineStr">
        <is>
          <t>Not reported</t>
        </is>
      </c>
      <c r="AQ1789" t="inlineStr">
        <is>
          <t>Not reported</t>
        </is>
      </c>
      <c r="AR1789" t="inlineStr">
        <is>
          <t>Not reported</t>
        </is>
      </c>
      <c r="AS1789" t="inlineStr">
        <is>
          <t>See abstract</t>
        </is>
      </c>
      <c r="AT1789" t="inlineStr">
        <is>
          <t>Not reviewed</t>
        </is>
      </c>
      <c r="AU1789" t="inlineStr">
        <is>
          <t>Not reviewed</t>
        </is>
      </c>
      <c r="AV1789" t="inlineStr">
        <is>
          <t>Not reviewed</t>
        </is>
      </c>
      <c r="AW1789" t="inlineStr">
        <is>
          <t>Not reviewed</t>
        </is>
      </c>
      <c r="AX1789" t="inlineStr">
        <is>
          <t>Not reported</t>
        </is>
      </c>
      <c r="AY1789" t="inlineStr">
        <is>
          <t>Not reported</t>
        </is>
      </c>
      <c r="AZ1789" t="inlineStr">
        <is>
          <t>Not reported</t>
        </is>
      </c>
      <c r="BA1789" t="inlineStr">
        <is>
          <t>Not reported</t>
        </is>
      </c>
      <c r="BB1789" t="inlineStr">
        <is>
          <t>Not reported</t>
        </is>
      </c>
      <c r="BC1789" t="inlineStr">
        <is>
          <t>Not reported</t>
        </is>
      </c>
      <c r="BD1789" t="inlineStr">
        <is>
          <t>Not reported</t>
        </is>
      </c>
      <c r="BE1789" t="inlineStr">
        <is>
          <t>Not reported</t>
        </is>
      </c>
      <c r="BF1789" t="inlineStr">
        <is>
          <t>Not reported</t>
        </is>
      </c>
      <c r="BG1789" t="inlineStr">
        <is>
          <t>Not reviewed (not included)</t>
        </is>
      </c>
      <c r="BH1789" t="inlineStr">
        <is>
          <t>N/A</t>
        </is>
      </c>
      <c r="BI1789" t="inlineStr">
        <is>
          <t>Not reviewed</t>
        </is>
      </c>
      <c r="BJ1789" t="inlineStr">
        <is>
          <t>Not reviewed</t>
        </is>
      </c>
      <c r="BK1789" t="inlineStr">
        <is>
          <t>Not reviewed</t>
        </is>
      </c>
      <c r="BL1789" t="inlineStr">
        <is>
          <t>Not reviewed</t>
        </is>
      </c>
      <c r="BM1789" t="inlineStr">
        <is>
          <t>Not reviewed (not included)</t>
        </is>
      </c>
      <c r="BN1789" t="inlineStr">
        <is>
          <t>Non-ADHD Focused - E2-Not ADHD focused: Neither title nor abstract mentions ADHD or attention-deficit/hyperactivity</t>
        </is>
      </c>
      <c r="BO1789" t="inlineStr">
        <is>
          <t>Abstract-level screening only</t>
        </is>
      </c>
      <c r="BP1789" t="inlineStr">
        <is>
          <t>Not reported</t>
        </is>
      </c>
    </row>
    <row r="1790">
      <c r="A1790" t="inlineStr">
        <is>
          <t>This is human intelligence debugging artificial intelligence: Examining how people prompt GPT in seeking mental health support</t>
        </is>
      </c>
      <c r="B1790" t="n">
        <v>2025</v>
      </c>
      <c r="C1790" t="inlineStr">
        <is>
          <t>Not checked</t>
        </is>
      </c>
      <c r="D1790" t="inlineStr">
        <is>
          <t>Not checked</t>
        </is>
      </c>
      <c r="E1790" t="inlineStr">
        <is>
          <t>10.1016/J.IJHCS.2025.103555</t>
        </is>
      </c>
      <c r="F1790" t="inlineStr">
        <is>
          <t>Large language models (LLMs) could extend digital support for mental well-being with their unprecedented language understanding and generation ability. While we have seen individuals who lack access to professional care utilizing LLMs for mental health support, it is unclear how they prompt and interact with LLMs given their individualized emotional needs and life situations. In this work, we analyzed 49 threads and 7,538 comments on Reddit, aiming to understand how people seek mental health support from GPT by creating and crafting various prompts. Despite GPT explicitly disclaiming that it is not an alternative to professional care, we found that users continued to use it for support and devised different prompts to bypass the safety guardrails. Meanwhile, users actively refined and shared their prompts to make GPT more human-like by specifying nuanced communication styles and cultivating in-depth discussions. They also came up with several strategies to make GPT communicate more efficiently to enrich the customized personas on the fly or gain multiple perspectives. Reflecting on these findings, we discuss the tensions associated with using LLMs for mental health support and the implications for designing safer and more empowering human-LLM interactions.</t>
        </is>
      </c>
      <c r="G1790" t="inlineStr">
        <is>
          <t>Unimodal</t>
        </is>
      </c>
      <c r="H1790" t="inlineStr">
        <is>
          <t>See abstract</t>
        </is>
      </c>
      <c r="I1790" t="inlineStr">
        <is>
          <t>See abstract</t>
        </is>
      </c>
      <c r="J1790" t="inlineStr">
        <is>
          <t>See abstract (AI/ML)</t>
        </is>
      </c>
      <c r="K1790" t="inlineStr">
        <is>
          <t>See abstract</t>
        </is>
      </c>
      <c r="M1790" t="inlineStr">
        <is>
          <t>See abstract</t>
        </is>
      </c>
      <c r="N1790" t="inlineStr">
        <is>
          <t>See abstract</t>
        </is>
      </c>
      <c r="O1790" t="inlineStr">
        <is>
          <t>Not verified from abstract</t>
        </is>
      </c>
      <c r="P1790" t="inlineStr">
        <is>
          <t>See abstract</t>
        </is>
      </c>
      <c r="Q1790" t="inlineStr">
        <is>
          <t>See abstract</t>
        </is>
      </c>
      <c r="R1790" t="inlineStr">
        <is>
          <t>Not reviewed (not included)</t>
        </is>
      </c>
      <c r="S1790" t="inlineStr">
        <is>
          <t>Not reviewed (not included)</t>
        </is>
      </c>
      <c r="T1790" t="inlineStr">
        <is>
          <t>Abstract screening only. Non-ADHD Focused</t>
        </is>
      </c>
      <c r="U1790" t="inlineStr">
        <is>
          <t>EXCLUDE</t>
        </is>
      </c>
      <c r="V1790" t="inlineStr">
        <is>
          <t>E2-Not ADHD focused: Neither title nor abstract mentions ADHD or attention-deficit/hyperactivity</t>
        </is>
      </c>
      <c r="W1790" t="inlineStr">
        <is>
          <t>Excluded: Not ADHD Focused</t>
        </is>
      </c>
      <c r="X1790" t="inlineStr">
        <is>
          <t>Not assessed from abstract</t>
        </is>
      </c>
      <c r="Y1790">
        <f>HYPERLINK("https%3A%2F%2Fwww.webofscience.com%2Fwos%2Fwoscc%2Ffull-record%2FWOS:001511268100001","View Full Record in Web of Science")</f>
        <v/>
      </c>
      <c r="Z1790" t="inlineStr">
        <is>
          <t>Not determined from abstract</t>
        </is>
      </c>
      <c r="AB1790" t="inlineStr">
        <is>
          <t>Not assessed (not included)</t>
        </is>
      </c>
      <c r="AC1790" t="inlineStr">
        <is>
          <t>Not assessed (not included)</t>
        </is>
      </c>
      <c r="AD1790" t="inlineStr">
        <is>
          <t>Li, ZY; Zhu, ZH; Gui, XN; Luo, YH</t>
        </is>
      </c>
      <c r="AF1790" t="inlineStr">
        <is>
          <t>Hybrid OA (Elsevier)</t>
        </is>
      </c>
      <c r="AH1790" t="inlineStr">
        <is>
          <t>Not assessed</t>
        </is>
      </c>
      <c r="AI1790" t="inlineStr">
        <is>
          <t>Not reported</t>
        </is>
      </c>
      <c r="AJ1790" t="inlineStr">
        <is>
          <t>Not reported</t>
        </is>
      </c>
      <c r="AK1790" t="inlineStr">
        <is>
          <t>Not reported</t>
        </is>
      </c>
      <c r="AL1790" t="inlineStr">
        <is>
          <t>Not reported</t>
        </is>
      </c>
      <c r="AM1790" t="inlineStr">
        <is>
          <t>Not reported</t>
        </is>
      </c>
      <c r="AN1790" t="inlineStr">
        <is>
          <t>Not reported</t>
        </is>
      </c>
      <c r="AO1790" t="inlineStr">
        <is>
          <t>Not reviewed</t>
        </is>
      </c>
      <c r="AP1790" t="inlineStr">
        <is>
          <t>Not reported</t>
        </is>
      </c>
      <c r="AQ1790" t="inlineStr">
        <is>
          <t>Not reported</t>
        </is>
      </c>
      <c r="AR1790" t="inlineStr">
        <is>
          <t>Not reported</t>
        </is>
      </c>
      <c r="AS1790" t="inlineStr">
        <is>
          <t>See abstract</t>
        </is>
      </c>
      <c r="AT1790" t="inlineStr">
        <is>
          <t>Not reviewed</t>
        </is>
      </c>
      <c r="AU1790" t="inlineStr">
        <is>
          <t>Not reviewed</t>
        </is>
      </c>
      <c r="AV1790" t="inlineStr">
        <is>
          <t>Not reviewed</t>
        </is>
      </c>
      <c r="AW1790" t="inlineStr">
        <is>
          <t>Not reviewed</t>
        </is>
      </c>
      <c r="AX1790" t="inlineStr">
        <is>
          <t>Not reported</t>
        </is>
      </c>
      <c r="AY1790" t="inlineStr">
        <is>
          <t>Not reported</t>
        </is>
      </c>
      <c r="AZ1790" t="inlineStr">
        <is>
          <t>Not reported</t>
        </is>
      </c>
      <c r="BA1790" t="inlineStr">
        <is>
          <t>Not reported</t>
        </is>
      </c>
      <c r="BB1790" t="inlineStr">
        <is>
          <t>Not reported</t>
        </is>
      </c>
      <c r="BC1790" t="inlineStr">
        <is>
          <t>Not reported</t>
        </is>
      </c>
      <c r="BD1790" t="inlineStr">
        <is>
          <t>Not reported</t>
        </is>
      </c>
      <c r="BE1790" t="inlineStr">
        <is>
          <t>Not reported</t>
        </is>
      </c>
      <c r="BF1790" t="inlineStr">
        <is>
          <t>Not reported</t>
        </is>
      </c>
      <c r="BG1790" t="inlineStr">
        <is>
          <t>Not reviewed (not included)</t>
        </is>
      </c>
      <c r="BH1790" t="inlineStr">
        <is>
          <t>N/A</t>
        </is>
      </c>
      <c r="BI1790" t="inlineStr">
        <is>
          <t>Not reviewed</t>
        </is>
      </c>
      <c r="BJ1790" t="inlineStr">
        <is>
          <t>Not reviewed</t>
        </is>
      </c>
      <c r="BK1790" t="inlineStr">
        <is>
          <t>Not reviewed</t>
        </is>
      </c>
      <c r="BL1790" t="inlineStr">
        <is>
          <t>Not reviewed</t>
        </is>
      </c>
      <c r="BM1790" t="inlineStr">
        <is>
          <t>Not reviewed (not included)</t>
        </is>
      </c>
      <c r="BN1790" t="inlineStr">
        <is>
          <t>Non-ADHD Focused - E2-Not ADHD focused: Neither title nor abstract mentions ADHD or attention-deficit/hyperactivity</t>
        </is>
      </c>
      <c r="BO1790" t="inlineStr">
        <is>
          <t>Abstract-level screening only</t>
        </is>
      </c>
      <c r="BP1790" t="inlineStr">
        <is>
          <t>Not reported</t>
        </is>
      </c>
    </row>
    <row r="1791">
      <c r="A1791" t="inlineStr">
        <is>
          <t>Diagnosis of mental disorders using machine learning: Literature review and bibliometric mapping from 2012 to 2023</t>
        </is>
      </c>
      <c r="B1791" t="n">
        <v>2024</v>
      </c>
      <c r="C1791" t="inlineStr">
        <is>
          <t>Not checked</t>
        </is>
      </c>
      <c r="D1791" t="inlineStr">
        <is>
          <t>Not checked</t>
        </is>
      </c>
      <c r="E1791" t="inlineStr">
        <is>
          <t>10.1016/J.HELIYON.2024.E32548</t>
        </is>
      </c>
      <c r="F1791" t="inlineStr">
        <is>
          <t xml:space="preserve">Background: Mental disorders (MDs) are becoming a leading burden in non-communicable diseases (NCDs). As per the World Health Organization's 2022 assessment report, there was a steep increase of 25 % in MDs during the COVID-19 pandemic. Early diagnosis of MDs can significantly improve treatment outcome and save disability-adjusted life years (DALYs). In recent times, the application of machine learning (ML) and deep learning (DL)) has shown promising results in the diagnosis of MDs, and the field has witnessed a huge research output in the form of research publications. Therefore, a bibliometric mapping along with a review of recent advancements is required. Methods: This study presents a bibliometric analysis and review of the research, published over the last 10 years. Literature searches were conducted in the Scopus database for the period from January 1, 2012, to June 9, 2023. The data was filtered and screened to include only relevant and reliable publications. A total of 2811 journal articles were found. The data was exported to a comma-separated value (CSV) format for further analysis. Furthermore, a review of 40 selected studies was performed. Results: The popularity of ML techniques in diagnosing MDs has been growing, with an annual research growth rate of 17.05 %. The Journal of Affective Disorders published the most documents (n = 97), while Wang Y. (n = 64) has published the most articles. Lotka's law is observed, with a minority of authors contributing the majority of publications. The top affiliating institutes are the West China Hospital of Sichuan University followed by the University of California, with China and the US dominating the top 10 institutes. While China has more publications, papers affiliated with the US receive more citations. Depression and schizophrenia are the primary focuses of ML and deep learning (DL) in mental disease detection. Co-occurrence network analysis reveals that ML is associated with depression, schizophrenia, autism, </t>
        </is>
      </c>
      <c r="G1791" t="inlineStr">
        <is>
          <t>Unimodal</t>
        </is>
      </c>
      <c r="H1791" t="inlineStr">
        <is>
          <t>See abstract</t>
        </is>
      </c>
      <c r="I1791" t="inlineStr">
        <is>
          <t>See abstract</t>
        </is>
      </c>
      <c r="J1791" t="inlineStr">
        <is>
          <t>See abstract (AI/ML)</t>
        </is>
      </c>
      <c r="K1791" t="inlineStr">
        <is>
          <t>See abstract</t>
        </is>
      </c>
      <c r="L1791" t="n">
        <v>97</v>
      </c>
      <c r="M1791" t="inlineStr">
        <is>
          <t>See abstract</t>
        </is>
      </c>
      <c r="N1791" t="inlineStr">
        <is>
          <t>N≈97; details in abstract</t>
        </is>
      </c>
      <c r="O1791" t="inlineStr">
        <is>
          <t>Extracted from abstract: N≈97</t>
        </is>
      </c>
      <c r="P1791" t="inlineStr">
        <is>
          <t>See abstract</t>
        </is>
      </c>
      <c r="Q1791" t="inlineStr">
        <is>
          <t>See abstract</t>
        </is>
      </c>
      <c r="R1791" t="inlineStr">
        <is>
          <t>Not reviewed (not included)</t>
        </is>
      </c>
      <c r="S1791" t="inlineStr">
        <is>
          <t>Not reviewed (not included)</t>
        </is>
      </c>
      <c r="T1791" t="inlineStr">
        <is>
          <t>Abstract screening only. Not Primary Research</t>
        </is>
      </c>
      <c r="U1791" t="inlineStr">
        <is>
          <t>EXCLUDE</t>
        </is>
      </c>
      <c r="V1791" t="inlineStr">
        <is>
          <t>E6-Not Primary Research: Title/abstract indicates systematic review, meta-analysis, or review paper</t>
        </is>
      </c>
      <c r="W1791" t="inlineStr">
        <is>
          <t>Excluded: Not Primary Research</t>
        </is>
      </c>
      <c r="X1791" t="inlineStr">
        <is>
          <t>EXCLUDE</t>
        </is>
      </c>
      <c r="Y1791">
        <f>HYPERLINK("https%3A%2F%2Fwww.webofscience.com%2Fwos%2Fwoscc%2Ffull-record%2FWOS:001253456100001","View Full Record in Web of Science")</f>
        <v/>
      </c>
      <c r="Z1791" t="inlineStr">
        <is>
          <t>Not determined from abstract</t>
        </is>
      </c>
      <c r="AB1791" t="inlineStr">
        <is>
          <t>Not assessed (not included)</t>
        </is>
      </c>
      <c r="AC1791" t="inlineStr">
        <is>
          <t>Not assessed (not included)</t>
        </is>
      </c>
      <c r="AD1791" t="inlineStr">
        <is>
          <t>Sharma, CM; Chariar, VM</t>
        </is>
      </c>
      <c r="AF1791" t="inlineStr">
        <is>
          <t>Hybrid OA (Elsevier)</t>
        </is>
      </c>
      <c r="AH1791" t="inlineStr">
        <is>
          <t>Not assessed</t>
        </is>
      </c>
      <c r="AI1791" t="inlineStr">
        <is>
          <t>Not reported</t>
        </is>
      </c>
      <c r="AJ1791" t="inlineStr">
        <is>
          <t>Not reported</t>
        </is>
      </c>
      <c r="AK1791" t="inlineStr">
        <is>
          <t>Not reported</t>
        </is>
      </c>
      <c r="AL1791" t="inlineStr">
        <is>
          <t>Not reported</t>
        </is>
      </c>
      <c r="AM1791" t="inlineStr">
        <is>
          <t>Not reported</t>
        </is>
      </c>
      <c r="AN1791" t="inlineStr">
        <is>
          <t>Not reported</t>
        </is>
      </c>
      <c r="AO1791" t="inlineStr">
        <is>
          <t>Not reviewed</t>
        </is>
      </c>
      <c r="AP1791" t="inlineStr">
        <is>
          <t>Not reported</t>
        </is>
      </c>
      <c r="AQ1791" t="inlineStr">
        <is>
          <t>Not reported</t>
        </is>
      </c>
      <c r="AR1791" t="inlineStr">
        <is>
          <t>Not reported</t>
        </is>
      </c>
      <c r="AS1791" t="inlineStr">
        <is>
          <t>See abstract</t>
        </is>
      </c>
      <c r="AT1791" t="inlineStr">
        <is>
          <t>Not reviewed</t>
        </is>
      </c>
      <c r="AU1791" t="inlineStr">
        <is>
          <t>Not reviewed</t>
        </is>
      </c>
      <c r="AV1791" t="inlineStr">
        <is>
          <t>Not reviewed</t>
        </is>
      </c>
      <c r="AW1791" t="inlineStr">
        <is>
          <t>Not reviewed</t>
        </is>
      </c>
      <c r="AX1791" t="inlineStr">
        <is>
          <t>Not reported</t>
        </is>
      </c>
      <c r="AY1791" t="inlineStr">
        <is>
          <t>Not reported</t>
        </is>
      </c>
      <c r="AZ1791" t="inlineStr">
        <is>
          <t>Not reported</t>
        </is>
      </c>
      <c r="BA1791" t="inlineStr">
        <is>
          <t>Not reported</t>
        </is>
      </c>
      <c r="BB1791" t="inlineStr">
        <is>
          <t>Not reported</t>
        </is>
      </c>
      <c r="BC1791" t="inlineStr">
        <is>
          <t>Not reported</t>
        </is>
      </c>
      <c r="BD1791" t="inlineStr">
        <is>
          <t>Not reported</t>
        </is>
      </c>
      <c r="BE1791" t="inlineStr">
        <is>
          <t>Not reported</t>
        </is>
      </c>
      <c r="BF1791" t="inlineStr">
        <is>
          <t>Not reported</t>
        </is>
      </c>
      <c r="BG1791" t="inlineStr">
        <is>
          <t>Not reviewed (not included)</t>
        </is>
      </c>
      <c r="BH1791" t="inlineStr">
        <is>
          <t>N/A</t>
        </is>
      </c>
      <c r="BI1791" t="inlineStr">
        <is>
          <t>Not reviewed</t>
        </is>
      </c>
      <c r="BJ1791" t="inlineStr">
        <is>
          <t>Not reviewed</t>
        </is>
      </c>
      <c r="BK1791" t="inlineStr">
        <is>
          <t>Not reviewed</t>
        </is>
      </c>
      <c r="BL1791" t="inlineStr">
        <is>
          <t>Not reviewed</t>
        </is>
      </c>
      <c r="BM1791" t="inlineStr">
        <is>
          <t>Not reviewed (not included)</t>
        </is>
      </c>
      <c r="BN1791" t="inlineStr">
        <is>
          <t>Not Primary Research - E6-Not Primary Research: Title/abstract indicates systematic review, meta-analysis, or review paper</t>
        </is>
      </c>
      <c r="BO1791" t="inlineStr">
        <is>
          <t>Abstract-level screening only</t>
        </is>
      </c>
      <c r="BP1791" t="inlineStr">
        <is>
          <t>Not reported</t>
        </is>
      </c>
    </row>
    <row r="1792">
      <c r="A1792" t="inlineStr">
        <is>
          <t>Precision medicine in substance use disorders: Integrating behavioral, environmental, and biological insights</t>
        </is>
      </c>
      <c r="B1792" t="n">
        <v>2025</v>
      </c>
      <c r="C1792" t="inlineStr">
        <is>
          <t>Not checked</t>
        </is>
      </c>
      <c r="D1792" t="inlineStr">
        <is>
          <t>Not checked</t>
        </is>
      </c>
      <c r="E1792" t="inlineStr">
        <is>
          <t>10.1016/J.NEUBIOREV.2025.106311</t>
        </is>
      </c>
      <c r="F1792" t="inlineStr">
        <is>
          <t>Substance use disorders (SUD) are chronic, relapsing conditions marked by high variability in treatment response and frequent relapse. This variability arises from complex interactions among behavioral, environmental, and biological factors unique to each individual. Precision medicine, which tailors treatment to patient-specific characteristics, offers a promising avenue to address these challenges. This review explores key factors influencing SUD, including severity, comorbidities, drug use motives, polysubstance use, cognitive impairments, and biological and environmental influences. Advanced neuroimaging, such as MRI and PET, enables patient sub-typing by identifying altered brain mechanisms, including reward, relief, and cognitive pathways, and striatal dopamine D2/3 receptor binding. Pharmacogenetic and epigenetic studies uncover how variations in dopaminergic, serotoninergic, and opioidergic systems shape treatment outcomes. Emerging biomarkers, such as neurofilament light chain, offer non-invasive relapse monitoring. Multifactorial models integrating behavioral and neural markers outperform single-factor approaches in predicting treatment success. Machine learning refines these models, while longitudinal and preclinical studies support individualized care. Despite translational hurdles, precision medicine offers transformative potential for improving SUD treatment outcomes.</t>
        </is>
      </c>
      <c r="G1792" t="inlineStr">
        <is>
          <t>Unimodal</t>
        </is>
      </c>
      <c r="H1792" t="inlineStr">
        <is>
          <t>See abstract</t>
        </is>
      </c>
      <c r="I1792" t="inlineStr">
        <is>
          <t>See abstract</t>
        </is>
      </c>
      <c r="J1792" t="inlineStr">
        <is>
          <t>See abstract (AI/ML)</t>
        </is>
      </c>
      <c r="K1792" t="inlineStr">
        <is>
          <t>See abstract</t>
        </is>
      </c>
      <c r="M1792" t="inlineStr">
        <is>
          <t>See abstract</t>
        </is>
      </c>
      <c r="N1792" t="inlineStr">
        <is>
          <t>See abstract</t>
        </is>
      </c>
      <c r="O1792" t="inlineStr">
        <is>
          <t>Not verified from abstract</t>
        </is>
      </c>
      <c r="P1792" t="inlineStr">
        <is>
          <t>See abstract</t>
        </is>
      </c>
      <c r="Q1792" t="inlineStr">
        <is>
          <t>See abstract</t>
        </is>
      </c>
      <c r="R1792" t="inlineStr">
        <is>
          <t>Not reviewed (not included)</t>
        </is>
      </c>
      <c r="S1792" t="inlineStr">
        <is>
          <t>Not reviewed (not included)</t>
        </is>
      </c>
      <c r="T1792" t="inlineStr">
        <is>
          <t>Abstract screening only. Non-ADHD Focused</t>
        </is>
      </c>
      <c r="U1792" t="inlineStr">
        <is>
          <t>EXCLUDE</t>
        </is>
      </c>
      <c r="V1792" t="inlineStr">
        <is>
          <t>E2-Not ADHD focused: Neither title nor abstract mentions ADHD or attention-deficit/hyperactivity</t>
        </is>
      </c>
      <c r="W1792" t="inlineStr">
        <is>
          <t>Excluded: Not ADHD Focused</t>
        </is>
      </c>
      <c r="X1792" t="inlineStr">
        <is>
          <t>Not assessed from abstract</t>
        </is>
      </c>
      <c r="Y1792">
        <f>HYPERLINK("https%3A%2F%2Fwww.webofscience.com%2Fwos%2Fwoscc%2Ffull-record%2FWOS:001550294700001","View Full Record in Web of Science")</f>
        <v/>
      </c>
      <c r="Z1792" t="inlineStr">
        <is>
          <t>Not determined from abstract</t>
        </is>
      </c>
      <c r="AB1792" t="inlineStr">
        <is>
          <t>Not assessed (not included)</t>
        </is>
      </c>
      <c r="AC1792" t="inlineStr">
        <is>
          <t>Not assessed (not included)</t>
        </is>
      </c>
      <c r="AD1792" t="inlineStr">
        <is>
          <t>Guerrin, CGJ; Tesselaar, DRM; Booij, J; Schellekens, AFA; Homberg, JR</t>
        </is>
      </c>
      <c r="AF1792" t="inlineStr">
        <is>
          <t>Hybrid OA (Elsevier)</t>
        </is>
      </c>
      <c r="AH1792" t="inlineStr">
        <is>
          <t>Not assessed</t>
        </is>
      </c>
      <c r="AI1792" t="inlineStr">
        <is>
          <t>Not reported</t>
        </is>
      </c>
      <c r="AJ1792" t="inlineStr">
        <is>
          <t>Not reported</t>
        </is>
      </c>
      <c r="AK1792" t="inlineStr">
        <is>
          <t>Not reported</t>
        </is>
      </c>
      <c r="AL1792" t="inlineStr">
        <is>
          <t>Not reported</t>
        </is>
      </c>
      <c r="AM1792" t="inlineStr">
        <is>
          <t>Not reported</t>
        </is>
      </c>
      <c r="AN1792" t="inlineStr">
        <is>
          <t>Not reported</t>
        </is>
      </c>
      <c r="AO1792" t="inlineStr">
        <is>
          <t>Not reviewed</t>
        </is>
      </c>
      <c r="AP1792" t="inlineStr">
        <is>
          <t>Not reported</t>
        </is>
      </c>
      <c r="AQ1792" t="inlineStr">
        <is>
          <t>Not reported</t>
        </is>
      </c>
      <c r="AR1792" t="inlineStr">
        <is>
          <t>Not reported</t>
        </is>
      </c>
      <c r="AS1792" t="inlineStr">
        <is>
          <t>See abstract</t>
        </is>
      </c>
      <c r="AT1792" t="inlineStr">
        <is>
          <t>Not reviewed</t>
        </is>
      </c>
      <c r="AU1792" t="inlineStr">
        <is>
          <t>Not reviewed</t>
        </is>
      </c>
      <c r="AV1792" t="inlineStr">
        <is>
          <t>Not reviewed</t>
        </is>
      </c>
      <c r="AW1792" t="inlineStr">
        <is>
          <t>Not reviewed</t>
        </is>
      </c>
      <c r="AX1792" t="inlineStr">
        <is>
          <t>Not reported</t>
        </is>
      </c>
      <c r="AY1792" t="inlineStr">
        <is>
          <t>Not reported</t>
        </is>
      </c>
      <c r="AZ1792" t="inlineStr">
        <is>
          <t>Not reported</t>
        </is>
      </c>
      <c r="BA1792" t="inlineStr">
        <is>
          <t>Not reported</t>
        </is>
      </c>
      <c r="BB1792" t="inlineStr">
        <is>
          <t>Not reported</t>
        </is>
      </c>
      <c r="BC1792" t="inlineStr">
        <is>
          <t>Not reported</t>
        </is>
      </c>
      <c r="BD1792" t="inlineStr">
        <is>
          <t>Not reported</t>
        </is>
      </c>
      <c r="BE1792" t="inlineStr">
        <is>
          <t>Not reported</t>
        </is>
      </c>
      <c r="BF1792" t="inlineStr">
        <is>
          <t>Not reported</t>
        </is>
      </c>
      <c r="BG1792" t="inlineStr">
        <is>
          <t>Not reviewed (not included)</t>
        </is>
      </c>
      <c r="BH1792" t="inlineStr">
        <is>
          <t>N/A</t>
        </is>
      </c>
      <c r="BI1792" t="inlineStr">
        <is>
          <t>Not reviewed</t>
        </is>
      </c>
      <c r="BJ1792" t="inlineStr">
        <is>
          <t>Not reviewed</t>
        </is>
      </c>
      <c r="BK1792" t="inlineStr">
        <is>
          <t>Not reviewed</t>
        </is>
      </c>
      <c r="BL1792" t="inlineStr">
        <is>
          <t>Not reviewed</t>
        </is>
      </c>
      <c r="BM1792" t="inlineStr">
        <is>
          <t>Not reviewed (not included)</t>
        </is>
      </c>
      <c r="BN1792" t="inlineStr">
        <is>
          <t>Non-ADHD Focused - E2-Not ADHD focused: Neither title nor abstract mentions ADHD or attention-deficit/hyperactivity</t>
        </is>
      </c>
      <c r="BO1792" t="inlineStr">
        <is>
          <t>Abstract-level screening only</t>
        </is>
      </c>
      <c r="BP1792" t="inlineStr">
        <is>
          <t>Not reported</t>
        </is>
      </c>
    </row>
    <row r="1793">
      <c r="A1793" t="inlineStr">
        <is>
          <t>A novel audio-visual model with real-time gradient modulation for mental disorder detection</t>
        </is>
      </c>
      <c r="B1793" t="n">
        <v>2026</v>
      </c>
      <c r="C1793" t="inlineStr">
        <is>
          <t>Not checked</t>
        </is>
      </c>
      <c r="D1793" t="inlineStr">
        <is>
          <t>Not checked</t>
        </is>
      </c>
      <c r="E1793" t="inlineStr">
        <is>
          <t>10.1016/J.BSPC.2026.110164</t>
        </is>
      </c>
      <c r="F1793" t="inlineStr">
        <is>
          <t>Recently, mental disorders have emerged as one of the major contributors to global healthcare challenges. Deep learning methods based on fMRI and EEG have improved the efficiency and accuracy of detecting certain mental disorders. However, these methods often entail substantial costs for equipment and trained staff. Furthermore, most models are designed for specific mental disorders rather than serving as potential tools for widespread screening. This paper focuses on the emotional expression features of mental disorders and introduces a diagnosis model based on audio-visual. The proposed model incorporates a spatio-temporal (S-T) attention mechanism combined with Convolutional Neural Networks (CNNs) and employs Real-Time Gradient Modulation (RTGM). This model effectively captures audio-visual features while dynamically adjusting the contributions of both modalities during training to optimize performance for two mental disorders. Additionally, we introduce dynamically varying Gaussian noise to prevent potential degradation of generalization ability caused by modulation. The effectiveness and feasibility of the proposed model are validated through comparative analyses of various networks, fusion strategies, and modulation methods across three datasets focused on the diagnosis and analysis of two mental disorders: ADHD and depression. The proposed model demonstrates state-of-the-art performance, achieving over 90% accuracy for ADHD classification and improving depression score estimation on AVEC 2013 and AVEC 2014.</t>
        </is>
      </c>
      <c r="G1793" t="inlineStr">
        <is>
          <t>Unimodal</t>
        </is>
      </c>
      <c r="H1793" t="inlineStr">
        <is>
          <t>See abstract</t>
        </is>
      </c>
      <c r="I1793" t="inlineStr">
        <is>
          <t>See abstract</t>
        </is>
      </c>
      <c r="J1793" t="inlineStr">
        <is>
          <t>See abstract (AI/ML)</t>
        </is>
      </c>
      <c r="K1793" t="inlineStr">
        <is>
          <t>See abstract</t>
        </is>
      </c>
      <c r="M1793" t="inlineStr">
        <is>
          <t>See abstract</t>
        </is>
      </c>
      <c r="N1793" t="inlineStr">
        <is>
          <t>See abstract</t>
        </is>
      </c>
      <c r="O1793" t="inlineStr">
        <is>
          <t>Not verified from abstract</t>
        </is>
      </c>
      <c r="P1793" t="inlineStr">
        <is>
          <t>See abstract</t>
        </is>
      </c>
      <c r="Q1793" t="inlineStr">
        <is>
          <t>See abstract</t>
        </is>
      </c>
      <c r="R1793" t="inlineStr">
        <is>
          <t>Not reviewed (not included)</t>
        </is>
      </c>
      <c r="S1793" t="inlineStr">
        <is>
          <t>Not reviewed (not included)</t>
        </is>
      </c>
      <c r="T1793" t="inlineStr">
        <is>
          <t>Abstract screening only. Out of Date Range</t>
        </is>
      </c>
      <c r="U1793" t="inlineStr">
        <is>
          <t>EXCLUDE</t>
        </is>
      </c>
      <c r="V1793" t="inlineStr">
        <is>
          <t>E4-Year: Published 2026, outside 2019-2025 window</t>
        </is>
      </c>
      <c r="W1793" t="inlineStr">
        <is>
          <t>Out of Date Range</t>
        </is>
      </c>
      <c r="X1793" t="inlineStr">
        <is>
          <t>Not assessed from abstract</t>
        </is>
      </c>
      <c r="Y1793">
        <f>HYPERLINK("https%3A%2F%2Fwww.webofscience.com%2Fwos%2Fwoscc%2Ffull-record%2FWOS:001728394500001","View Full Record in Web of Science")</f>
        <v/>
      </c>
      <c r="Z1793" t="inlineStr">
        <is>
          <t>Not determined from abstract</t>
        </is>
      </c>
      <c r="AB1793" t="inlineStr">
        <is>
          <t>Not assessed (not included)</t>
        </is>
      </c>
      <c r="AC1793" t="inlineStr">
        <is>
          <t>Not assessed (not included)</t>
        </is>
      </c>
      <c r="AD1793" t="inlineStr">
        <is>
          <t>Li, YC; Li, Y; Nair, R; Naqvi, SM</t>
        </is>
      </c>
      <c r="AF1793" t="inlineStr">
        <is>
          <t>Hybrid OA (Elsevier)</t>
        </is>
      </c>
      <c r="AH1793" t="inlineStr">
        <is>
          <t>Not assessed</t>
        </is>
      </c>
      <c r="AI1793" t="inlineStr">
        <is>
          <t>Not reported</t>
        </is>
      </c>
      <c r="AJ1793" t="inlineStr">
        <is>
          <t>Not reported</t>
        </is>
      </c>
      <c r="AK1793" t="inlineStr">
        <is>
          <t>Not reported</t>
        </is>
      </c>
      <c r="AL1793" t="inlineStr">
        <is>
          <t>Not reported</t>
        </is>
      </c>
      <c r="AM1793" t="inlineStr">
        <is>
          <t>Not reported</t>
        </is>
      </c>
      <c r="AN1793" t="inlineStr">
        <is>
          <t>Not reported</t>
        </is>
      </c>
      <c r="AO1793" t="inlineStr">
        <is>
          <t>Not reviewed</t>
        </is>
      </c>
      <c r="AP1793" t="inlineStr">
        <is>
          <t>Not reported</t>
        </is>
      </c>
      <c r="AQ1793" t="inlineStr">
        <is>
          <t>Not reported</t>
        </is>
      </c>
      <c r="AR1793" t="inlineStr">
        <is>
          <t>Not reported</t>
        </is>
      </c>
      <c r="AS1793" t="inlineStr">
        <is>
          <t>See abstract</t>
        </is>
      </c>
      <c r="AT1793" t="inlineStr">
        <is>
          <t>Not reviewed</t>
        </is>
      </c>
      <c r="AU1793" t="inlineStr">
        <is>
          <t>Not reviewed</t>
        </is>
      </c>
      <c r="AV1793" t="inlineStr">
        <is>
          <t>Not reviewed</t>
        </is>
      </c>
      <c r="AW1793" t="inlineStr">
        <is>
          <t>Not reviewed</t>
        </is>
      </c>
      <c r="AX1793" t="inlineStr">
        <is>
          <t>Not reported</t>
        </is>
      </c>
      <c r="AY1793" t="inlineStr">
        <is>
          <t>Not reported</t>
        </is>
      </c>
      <c r="AZ1793" t="inlineStr">
        <is>
          <t>Not reported</t>
        </is>
      </c>
      <c r="BA1793" t="inlineStr">
        <is>
          <t>Not reported</t>
        </is>
      </c>
      <c r="BB1793" t="inlineStr">
        <is>
          <t>Not reported</t>
        </is>
      </c>
      <c r="BC1793" t="inlineStr">
        <is>
          <t>Not reported</t>
        </is>
      </c>
      <c r="BD1793" t="inlineStr">
        <is>
          <t>Not reported</t>
        </is>
      </c>
      <c r="BE1793" t="inlineStr">
        <is>
          <t>Not reported</t>
        </is>
      </c>
      <c r="BF1793" t="inlineStr">
        <is>
          <t>Not reported</t>
        </is>
      </c>
      <c r="BG1793" t="inlineStr">
        <is>
          <t>Not reviewed (not included)</t>
        </is>
      </c>
      <c r="BH1793" t="inlineStr">
        <is>
          <t>N/A</t>
        </is>
      </c>
      <c r="BI1793" t="inlineStr">
        <is>
          <t>Not reviewed</t>
        </is>
      </c>
      <c r="BJ1793" t="inlineStr">
        <is>
          <t>Not reviewed</t>
        </is>
      </c>
      <c r="BK1793" t="inlineStr">
        <is>
          <t>Not reviewed</t>
        </is>
      </c>
      <c r="BL1793" t="inlineStr">
        <is>
          <t>Not reviewed</t>
        </is>
      </c>
      <c r="BM1793" t="inlineStr">
        <is>
          <t>Not reviewed (not included)</t>
        </is>
      </c>
      <c r="BN1793" t="inlineStr">
        <is>
          <t>Out of Date Range - E4-Year: Published 2026, outside 2019-2025 window</t>
        </is>
      </c>
      <c r="BO1793" t="inlineStr">
        <is>
          <t>Abstract-level screening only</t>
        </is>
      </c>
      <c r="BP1793" t="inlineStr">
        <is>
          <t>Not reported</t>
        </is>
      </c>
    </row>
    <row r="1794">
      <c r="A1794" t="inlineStr">
        <is>
          <t>Constructing Features for Screening Neurodevelopmental Disorders Using Grammatical Evolution</t>
        </is>
      </c>
      <c r="B1794" t="n">
        <v>2024</v>
      </c>
      <c r="C1794" t="inlineStr">
        <is>
          <t>Not checked</t>
        </is>
      </c>
      <c r="D1794" t="inlineStr">
        <is>
          <t>Not checked</t>
        </is>
      </c>
      <c r="E1794" t="inlineStr">
        <is>
          <t>10.3390/APP14010305</t>
        </is>
      </c>
      <c r="F1794" t="inlineStr">
        <is>
          <t>Featured Application This study is part of an ongoing research project titled Smart Computing Models, Sensors, and Early diagnostic speech and language deficiencies indicators in Child Communication, with the acronym SmartSpeech. The SmartSpeech project aims to assist clinicians in decision making regarding early diagnosis for children with neurodevelopmental disorders. SmartSpeech employs a serious game designed explicitly by the interdisciplinary team for this project, with activities aiming to evaluate the child's developmental profile. The game is implemented in a tablet application and utilizes voice, and biomarkers of heart rate and gaze, for additional physiological measurements. A back-end system supports user registration, data collection, data analysis, and decision making. The potential application of this work is to allow the SmartSpeech machine learning model to better capture underlying patterns in the data, determine the most effective feature construction techniques for the given problem, and employ the results of this study to enhance the screening automated prediction results of the machine learning model in neurodevelopmental disorders.Abstract Developmental domains refer to different areas of a child's growth and maturation, including physical, language, cognitive, and social-emotional skills. Understanding these domains helps parents, caregivers, and professionals track a child's progress and identify potential areas of concern. Nevertheless, due to the high level of heterogeneity and overlap, neurodevelopmental disorders may go undiagnosed in children for a crucial period. Detecting neurodevelopmental disorders at an early stage is fundamental. Digital tools like artificial intelligence can help clinicians with the early detection process. To achieve this, a new method has been proposed that creates artificial features from the original ones derived from the SmartSpeech project, using a feature construction procedure guided by the Grammatical E</t>
        </is>
      </c>
      <c r="G1794" t="inlineStr">
        <is>
          <t>Unimodal</t>
        </is>
      </c>
      <c r="H1794" t="inlineStr">
        <is>
          <t>See abstract</t>
        </is>
      </c>
      <c r="I1794" t="inlineStr">
        <is>
          <t>See abstract</t>
        </is>
      </c>
      <c r="J1794" t="inlineStr">
        <is>
          <t>See abstract (AI/ML)</t>
        </is>
      </c>
      <c r="K1794" t="inlineStr">
        <is>
          <t>See abstract</t>
        </is>
      </c>
      <c r="M1794" t="inlineStr">
        <is>
          <t>See abstract</t>
        </is>
      </c>
      <c r="N1794" t="inlineStr">
        <is>
          <t>See abstract</t>
        </is>
      </c>
      <c r="O1794" t="inlineStr">
        <is>
          <t>Not verified from abstract</t>
        </is>
      </c>
      <c r="P1794" t="inlineStr">
        <is>
          <t>See abstract</t>
        </is>
      </c>
      <c r="Q1794" t="inlineStr">
        <is>
          <t>See abstract</t>
        </is>
      </c>
      <c r="R1794" t="inlineStr">
        <is>
          <t>Not reviewed (not included)</t>
        </is>
      </c>
      <c r="S1794" t="inlineStr">
        <is>
          <t>Not reviewed (not included)</t>
        </is>
      </c>
      <c r="T1794" t="inlineStr">
        <is>
          <t>Abstract screening only. Non-ADHD Focused</t>
        </is>
      </c>
      <c r="U1794" t="inlineStr">
        <is>
          <t>EXCLUDE</t>
        </is>
      </c>
      <c r="V1794" t="inlineStr">
        <is>
          <t>E2-Not ADHD focused: Neither title nor abstract mentions ADHD or attention-deficit/hyperactivity</t>
        </is>
      </c>
      <c r="W1794" t="inlineStr">
        <is>
          <t>Excluded: Not ADHD Focused</t>
        </is>
      </c>
      <c r="X1794" t="inlineStr">
        <is>
          <t>Not assessed from abstract</t>
        </is>
      </c>
      <c r="Y1794">
        <f>HYPERLINK("https%3A%2F%2Fwww.webofscience.com%2Fwos%2Fwoscc%2Ffull-record%2FWOS:001139335000001","View Full Record in Web of Science")</f>
        <v/>
      </c>
      <c r="Z1794" t="inlineStr">
        <is>
          <t>Not determined from abstract</t>
        </is>
      </c>
      <c r="AB1794" t="inlineStr">
        <is>
          <t>Not assessed (not included)</t>
        </is>
      </c>
      <c r="AC1794" t="inlineStr">
        <is>
          <t>Not assessed (not included)</t>
        </is>
      </c>
      <c r="AD1794" t="inlineStr">
        <is>
          <t>Toki, EI; Tatsis, G; Pange, J; Tsoulos, IG</t>
        </is>
      </c>
      <c r="AF1794" t="inlineStr">
        <is>
          <t>Gold OA (MDPI)</t>
        </is>
      </c>
      <c r="AH1794" t="inlineStr">
        <is>
          <t>Not assessed</t>
        </is>
      </c>
      <c r="AI1794" t="inlineStr">
        <is>
          <t>Not reported</t>
        </is>
      </c>
      <c r="AJ1794" t="inlineStr">
        <is>
          <t>Not reported</t>
        </is>
      </c>
      <c r="AK1794" t="inlineStr">
        <is>
          <t>Not reported</t>
        </is>
      </c>
      <c r="AL1794" t="inlineStr">
        <is>
          <t>Not reported</t>
        </is>
      </c>
      <c r="AM1794" t="inlineStr">
        <is>
          <t>Not reported</t>
        </is>
      </c>
      <c r="AN1794" t="inlineStr">
        <is>
          <t>Not reported</t>
        </is>
      </c>
      <c r="AO1794" t="inlineStr">
        <is>
          <t>Not reviewed</t>
        </is>
      </c>
      <c r="AP1794" t="inlineStr">
        <is>
          <t>Not reported</t>
        </is>
      </c>
      <c r="AQ1794" t="inlineStr">
        <is>
          <t>Not reported</t>
        </is>
      </c>
      <c r="AR1794" t="inlineStr">
        <is>
          <t>Not reported</t>
        </is>
      </c>
      <c r="AS1794" t="inlineStr">
        <is>
          <t>See abstract</t>
        </is>
      </c>
      <c r="AT1794" t="inlineStr">
        <is>
          <t>Not reviewed</t>
        </is>
      </c>
      <c r="AU1794" t="inlineStr">
        <is>
          <t>Not reviewed</t>
        </is>
      </c>
      <c r="AV1794" t="inlineStr">
        <is>
          <t>Not reviewed</t>
        </is>
      </c>
      <c r="AW1794" t="inlineStr">
        <is>
          <t>Not reviewed</t>
        </is>
      </c>
      <c r="AX1794" t="inlineStr">
        <is>
          <t>Not reported</t>
        </is>
      </c>
      <c r="AY1794" t="inlineStr">
        <is>
          <t>Not reported</t>
        </is>
      </c>
      <c r="AZ1794" t="inlineStr">
        <is>
          <t>Not reported</t>
        </is>
      </c>
      <c r="BA1794" t="inlineStr">
        <is>
          <t>Not reported</t>
        </is>
      </c>
      <c r="BB1794" t="inlineStr">
        <is>
          <t>Not reported</t>
        </is>
      </c>
      <c r="BC1794" t="inlineStr">
        <is>
          <t>Not reported</t>
        </is>
      </c>
      <c r="BD1794" t="inlineStr">
        <is>
          <t>Not reported</t>
        </is>
      </c>
      <c r="BE1794" t="inlineStr">
        <is>
          <t>Not reported</t>
        </is>
      </c>
      <c r="BF1794" t="inlineStr">
        <is>
          <t>Not reported</t>
        </is>
      </c>
      <c r="BG1794" t="inlineStr">
        <is>
          <t>Not reviewed (not included)</t>
        </is>
      </c>
      <c r="BH1794" t="inlineStr">
        <is>
          <t>N/A</t>
        </is>
      </c>
      <c r="BI1794" t="inlineStr">
        <is>
          <t>Not reviewed</t>
        </is>
      </c>
      <c r="BJ1794" t="inlineStr">
        <is>
          <t>Not reviewed</t>
        </is>
      </c>
      <c r="BK1794" t="inlineStr">
        <is>
          <t>Not reviewed</t>
        </is>
      </c>
      <c r="BL1794" t="inlineStr">
        <is>
          <t>Not reviewed</t>
        </is>
      </c>
      <c r="BM1794" t="inlineStr">
        <is>
          <t>Not reviewed (not included)</t>
        </is>
      </c>
      <c r="BN1794" t="inlineStr">
        <is>
          <t>Non-ADHD Focused - E2-Not ADHD focused: Neither title nor abstract mentions ADHD or attention-deficit/hyperactivity</t>
        </is>
      </c>
      <c r="BO1794" t="inlineStr">
        <is>
          <t>Abstract-level screening only</t>
        </is>
      </c>
      <c r="BP1794" t="inlineStr">
        <is>
          <t>Not reported</t>
        </is>
      </c>
    </row>
    <row r="1795">
      <c r="A1795" t="inlineStr">
        <is>
          <t>Meeting the Unmet Needs of Individuals With Mental Disorders: Scoping Review on Peer-to-Peer Web-Based Interactions</t>
        </is>
      </c>
      <c r="B1795" t="n">
        <v>2022</v>
      </c>
      <c r="C1795" t="inlineStr">
        <is>
          <t>Not checked</t>
        </is>
      </c>
      <c r="D1795" t="inlineStr">
        <is>
          <t>Not checked</t>
        </is>
      </c>
      <c r="E1795" t="inlineStr">
        <is>
          <t>10.2196/36056</t>
        </is>
      </c>
      <c r="F1795" t="inlineStr">
        <is>
          <t>Background: An increasing number of online support groups are providing advice and information on topics related to mental health. Objective: This study aimed to investigate the needs that internet users meet through peer-to-peer interactions. Methods: A search of 4 databases was performed until August 15, 2022. Qualitative or mixed methods (ie, qualitative and quantitative) studies investigating interactions among internet users with mental disorders were included. The phi coefficient was used and machine learning techniques were applied to investigate the associations between the type of mental disorders and web-based interactions linked to seeking help or support. Results: Of the 13,098 identified records, 44 studies (analyzed in 54 study-disorder pairs) that assessed 82,091 users and 293,103 posts were included. The most frequent interactions were noted for people with eating disorders (14/54, 26%), depression (12/54, 22%), and psychoactive substance use disorders (9/54, 17%). We grouped interactions between users into 42 codes, with the empathy or compassion code being the most common (41/54, 76%). The most frequently coexisting codes were request for information and network (35 times; phi=0.5; P&lt;.001). The algorithms that provided the best accuracy in classifying disorders by interactions were decision trees (44/54, 81%) and logistic regression (40/54, 74%). The included studies were of moderate quality. Conclusions: People with mental disorders mostly use the internet to seek support, find answers to their questions, and chat. The results of this analysis should be interpreted as a proof of concept. More data on web-based interactions among these people might help apply machine learning methods to develop a tool that might facilitate screening or even support mental health assessment.</t>
        </is>
      </c>
      <c r="G1795" t="inlineStr">
        <is>
          <t>Unimodal</t>
        </is>
      </c>
      <c r="H1795" t="inlineStr">
        <is>
          <t>See abstract</t>
        </is>
      </c>
      <c r="I1795" t="inlineStr">
        <is>
          <t>See abstract</t>
        </is>
      </c>
      <c r="J1795" t="inlineStr">
        <is>
          <t>See abstract (AI/ML)</t>
        </is>
      </c>
      <c r="K1795" t="inlineStr">
        <is>
          <t>See abstract</t>
        </is>
      </c>
      <c r="M1795" t="inlineStr">
        <is>
          <t>See abstract</t>
        </is>
      </c>
      <c r="N1795" t="inlineStr">
        <is>
          <t>See abstract</t>
        </is>
      </c>
      <c r="O1795" t="inlineStr">
        <is>
          <t>Not verified from abstract</t>
        </is>
      </c>
      <c r="P1795" t="inlineStr">
        <is>
          <t>See abstract</t>
        </is>
      </c>
      <c r="Q1795" t="inlineStr">
        <is>
          <t>See abstract</t>
        </is>
      </c>
      <c r="R1795" t="inlineStr">
        <is>
          <t>Not reviewed (not included)</t>
        </is>
      </c>
      <c r="S1795" t="inlineStr">
        <is>
          <t>Not reviewed (not included)</t>
        </is>
      </c>
      <c r="T1795" t="inlineStr">
        <is>
          <t>Abstract screening only. Not Primary Research</t>
        </is>
      </c>
      <c r="U1795" t="inlineStr">
        <is>
          <t>EXCLUDE</t>
        </is>
      </c>
      <c r="V1795" t="inlineStr">
        <is>
          <t>E6-Not Primary Research: Title/abstract indicates systematic review, meta-analysis, or review paper</t>
        </is>
      </c>
      <c r="W1795" t="inlineStr">
        <is>
          <t>Excluded: Not Primary Research</t>
        </is>
      </c>
      <c r="X1795" t="inlineStr">
        <is>
          <t>Not assessed from abstract</t>
        </is>
      </c>
      <c r="Y1795">
        <f>HYPERLINK("https%3A%2F%2Fwww.webofscience.com%2Fwos%2Fwoscc%2Ffull-record%2FWOS:000974468600002","View Full Record in Web of Science")</f>
        <v/>
      </c>
      <c r="Z1795" t="inlineStr">
        <is>
          <t>Not determined from abstract</t>
        </is>
      </c>
      <c r="AB1795" t="inlineStr">
        <is>
          <t>Not assessed (not included)</t>
        </is>
      </c>
      <c r="AC1795" t="inlineStr">
        <is>
          <t>Not assessed (not included)</t>
        </is>
      </c>
      <c r="AD1795" t="inlineStr">
        <is>
          <t>Storman, D; Jemiolo, P; Swierz, MJ; Sawiec, Z; Antonowicz, E; Prokop-Dorner, A; Gotfryd-Burzynska, M; Bala, MM</t>
        </is>
      </c>
      <c r="AF1795" t="inlineStr">
        <is>
          <t>Gold OA (JMIR)</t>
        </is>
      </c>
      <c r="AH1795" t="inlineStr">
        <is>
          <t>Not assessed</t>
        </is>
      </c>
      <c r="AI1795" t="inlineStr">
        <is>
          <t>Not reported</t>
        </is>
      </c>
      <c r="AJ1795" t="inlineStr">
        <is>
          <t>Not reported</t>
        </is>
      </c>
      <c r="AK1795" t="inlineStr">
        <is>
          <t>Not reported</t>
        </is>
      </c>
      <c r="AL1795" t="inlineStr">
        <is>
          <t>Not reported</t>
        </is>
      </c>
      <c r="AM1795" t="inlineStr">
        <is>
          <t>Not reported</t>
        </is>
      </c>
      <c r="AN1795" t="inlineStr">
        <is>
          <t>Not reported</t>
        </is>
      </c>
      <c r="AO1795" t="inlineStr">
        <is>
          <t>Not reviewed</t>
        </is>
      </c>
      <c r="AP1795" t="inlineStr">
        <is>
          <t>Not reported</t>
        </is>
      </c>
      <c r="AQ1795" t="inlineStr">
        <is>
          <t>Not reported</t>
        </is>
      </c>
      <c r="AR1795" t="inlineStr">
        <is>
          <t>Not reported</t>
        </is>
      </c>
      <c r="AS1795" t="inlineStr">
        <is>
          <t>See abstract</t>
        </is>
      </c>
      <c r="AT1795" t="inlineStr">
        <is>
          <t>Not reviewed</t>
        </is>
      </c>
      <c r="AU1795" t="inlineStr">
        <is>
          <t>Not reviewed</t>
        </is>
      </c>
      <c r="AV1795" t="inlineStr">
        <is>
          <t>Not reviewed</t>
        </is>
      </c>
      <c r="AW1795" t="inlineStr">
        <is>
          <t>Not reviewed</t>
        </is>
      </c>
      <c r="AX1795" t="inlineStr">
        <is>
          <t>Not reported</t>
        </is>
      </c>
      <c r="AY1795" t="inlineStr">
        <is>
          <t>Not reported</t>
        </is>
      </c>
      <c r="AZ1795" t="inlineStr">
        <is>
          <t>Not reported</t>
        </is>
      </c>
      <c r="BA1795" t="inlineStr">
        <is>
          <t>Not reported</t>
        </is>
      </c>
      <c r="BB1795" t="inlineStr">
        <is>
          <t>Not reported</t>
        </is>
      </c>
      <c r="BC1795" t="inlineStr">
        <is>
          <t>Not reported</t>
        </is>
      </c>
      <c r="BD1795" t="inlineStr">
        <is>
          <t>Not reported</t>
        </is>
      </c>
      <c r="BE1795" t="inlineStr">
        <is>
          <t>Not reported</t>
        </is>
      </c>
      <c r="BF1795" t="inlineStr">
        <is>
          <t>Not reported</t>
        </is>
      </c>
      <c r="BG1795" t="inlineStr">
        <is>
          <t>Not reviewed (not included)</t>
        </is>
      </c>
      <c r="BH1795" t="inlineStr">
        <is>
          <t>N/A</t>
        </is>
      </c>
      <c r="BI1795" t="inlineStr">
        <is>
          <t>Not reviewed</t>
        </is>
      </c>
      <c r="BJ1795" t="inlineStr">
        <is>
          <t>Not reviewed</t>
        </is>
      </c>
      <c r="BK1795" t="inlineStr">
        <is>
          <t>Not reviewed</t>
        </is>
      </c>
      <c r="BL1795" t="inlineStr">
        <is>
          <t>Not reviewed</t>
        </is>
      </c>
      <c r="BM1795" t="inlineStr">
        <is>
          <t>Not reviewed (not included)</t>
        </is>
      </c>
      <c r="BN1795" t="inlineStr">
        <is>
          <t>Not Primary Research - E6-Not Primary Research: Title/abstract indicates systematic review, meta-analysis, or review paper</t>
        </is>
      </c>
      <c r="BO1795" t="inlineStr">
        <is>
          <t>Abstract-level screening only</t>
        </is>
      </c>
      <c r="BP1795" t="inlineStr">
        <is>
          <t>Not reported</t>
        </is>
      </c>
    </row>
    <row r="1796">
      <c r="A1796" t="inlineStr">
        <is>
          <t>Genome-Wide Association Study of Treatment-Resistant Depression: Shared Biology With Metabolic Traits</t>
        </is>
      </c>
      <c r="B1796" t="n">
        <v>2024</v>
      </c>
      <c r="C1796" t="inlineStr">
        <is>
          <t>Not checked</t>
        </is>
      </c>
      <c r="D1796" t="inlineStr">
        <is>
          <t>Not checked</t>
        </is>
      </c>
      <c r="E1796" t="inlineStr">
        <is>
          <t>10.1176/APPI.AJP.20230247</t>
        </is>
      </c>
      <c r="F1796" t="inlineStr">
        <is>
          <t>Objective: Treatment-resistant depression (TRD) occurs in roughly one-third of all individuals with major depressive disorder (MDD). Although research has suggested a significant common variant genetic component of liability to TRD, with heritability estimated at 8% when compared with nontreatment-resistant MDD, no replicated genetic loci have been identified, and the genetic architecture of TRD remains unclear. A key barrier to this work has been the paucity of adequately powered cohorts for investigation, largely because of the challenge in prospectively investigating this phenotype. The objective of this study was to perform a wellpowered genetic study of TRD. Methods: Using receipt of electroconvulsive therapy (ECT) as a surrogate for TRD, the authors applied standard machine learning methods to electronic health record data to derive predicted probabilities of receiving ECT. These probabilities were then applied as a quantitative trait in a genome-wide association study of 154,433 genotyped patients across four large biobanks. Results: Heritability estimates ranged from 2% to 4.2%, and significant genetic overlap was observed with cognition, attention deficit hyperactivity disorder, schizophrenia, alcohol and smoking traits, and body mass index. Two genome-wide significant loci were identified, both previously implicated in metabolic traits, suggesting shared biology and potential pharmacological implications. Conclusions: This work provides support for the utility of estimation of disease probability for genomic investigation and provides insights into the genetic architecture and biology of TRD.</t>
        </is>
      </c>
      <c r="G1796" t="inlineStr">
        <is>
          <t>Unimodal</t>
        </is>
      </c>
      <c r="H1796" t="inlineStr">
        <is>
          <t>See abstract</t>
        </is>
      </c>
      <c r="I1796" t="inlineStr">
        <is>
          <t>See abstract</t>
        </is>
      </c>
      <c r="J1796" t="inlineStr">
        <is>
          <t>See abstract (AI/ML)</t>
        </is>
      </c>
      <c r="K1796" t="inlineStr">
        <is>
          <t>See abstract</t>
        </is>
      </c>
      <c r="M1796" t="inlineStr">
        <is>
          <t>See abstract</t>
        </is>
      </c>
      <c r="N1796" t="inlineStr">
        <is>
          <t>See abstract</t>
        </is>
      </c>
      <c r="O1796" t="inlineStr">
        <is>
          <t>Not verified from abstract</t>
        </is>
      </c>
      <c r="P1796" t="inlineStr">
        <is>
          <t>See abstract</t>
        </is>
      </c>
      <c r="Q1796" t="inlineStr">
        <is>
          <t>See abstract</t>
        </is>
      </c>
      <c r="R1796" t="inlineStr">
        <is>
          <t>Not reviewed (not included)</t>
        </is>
      </c>
      <c r="S1796" t="inlineStr">
        <is>
          <t>Not reviewed (not included)</t>
        </is>
      </c>
      <c r="T1796" t="inlineStr">
        <is>
          <t>Abstract screening only. Not Selected for Final 95 (Pending Full Text Review)</t>
        </is>
      </c>
      <c r="U1796" t="inlineStr">
        <is>
          <t>EXCLUDE</t>
        </is>
      </c>
      <c r="V179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96" t="inlineStr">
        <is>
          <t>Excluded: Other Criterion</t>
        </is>
      </c>
      <c r="X1796" t="inlineStr">
        <is>
          <t>Not assessed from abstract</t>
        </is>
      </c>
      <c r="Y1796">
        <f>HYPERLINK("https%3A%2F%2Fwww.webofscience.com%2Fwos%2Fwoscc%2Ffull-record%2FWOS:001280771400012","View Full Record in Web of Science")</f>
        <v/>
      </c>
      <c r="Z1796" t="inlineStr">
        <is>
          <t>Not determined from abstract</t>
        </is>
      </c>
      <c r="AB1796" t="inlineStr">
        <is>
          <t>Not assessed (not included)</t>
        </is>
      </c>
      <c r="AC1796" t="inlineStr">
        <is>
          <t>Not assessed (not included)</t>
        </is>
      </c>
      <c r="AD1796" t="inlineStr">
        <is>
          <t>Kang, J; Castro, VM; Ripperger, M; Venkatesh, S; Burstein, D; Linner, RK; Rocha, DB; Hu, YR; Wilimitis, D; Morley, T; Han, LD; Kim, RY; Feng, YCA; Ge, T; Heckers, S; Voloudakis, G; Chabris, C; Roussos, P; McCoy, TH Jr; Walsh, CG; Perlis, RH; Ruderfer, DM</t>
        </is>
      </c>
      <c r="AF1796" t="inlineStr">
        <is>
          <t>Unknown - Verify via DOI</t>
        </is>
      </c>
      <c r="AH1796" t="inlineStr">
        <is>
          <t>Not assessed</t>
        </is>
      </c>
      <c r="AI1796" t="inlineStr">
        <is>
          <t>Not reported</t>
        </is>
      </c>
      <c r="AJ1796" t="inlineStr">
        <is>
          <t>Not reported</t>
        </is>
      </c>
      <c r="AK1796" t="inlineStr">
        <is>
          <t>Not reported</t>
        </is>
      </c>
      <c r="AL1796" t="inlineStr">
        <is>
          <t>Not reported</t>
        </is>
      </c>
      <c r="AM1796" t="inlineStr">
        <is>
          <t>Not reported</t>
        </is>
      </c>
      <c r="AN1796" t="inlineStr">
        <is>
          <t>Not reported</t>
        </is>
      </c>
      <c r="AO1796" t="inlineStr">
        <is>
          <t>Not reviewed</t>
        </is>
      </c>
      <c r="AP1796" t="inlineStr">
        <is>
          <t>Not reported</t>
        </is>
      </c>
      <c r="AQ1796" t="inlineStr">
        <is>
          <t>Not reported</t>
        </is>
      </c>
      <c r="AR1796" t="inlineStr">
        <is>
          <t>Not reported</t>
        </is>
      </c>
      <c r="AS1796" t="inlineStr">
        <is>
          <t>See abstract</t>
        </is>
      </c>
      <c r="AT1796" t="inlineStr">
        <is>
          <t>Not reviewed</t>
        </is>
      </c>
      <c r="AU1796" t="inlineStr">
        <is>
          <t>Not reviewed</t>
        </is>
      </c>
      <c r="AV1796" t="inlineStr">
        <is>
          <t>Not reviewed</t>
        </is>
      </c>
      <c r="AW1796" t="inlineStr">
        <is>
          <t>Not reviewed</t>
        </is>
      </c>
      <c r="AX1796" t="inlineStr">
        <is>
          <t>Not reported</t>
        </is>
      </c>
      <c r="AY1796" t="inlineStr">
        <is>
          <t>Not reported</t>
        </is>
      </c>
      <c r="AZ1796" t="inlineStr">
        <is>
          <t>Not reported</t>
        </is>
      </c>
      <c r="BA1796" t="inlineStr">
        <is>
          <t>Not reported</t>
        </is>
      </c>
      <c r="BB1796" t="inlineStr">
        <is>
          <t>Not reported</t>
        </is>
      </c>
      <c r="BC1796" t="inlineStr">
        <is>
          <t>Not reported</t>
        </is>
      </c>
      <c r="BD1796" t="inlineStr">
        <is>
          <t>Not reported</t>
        </is>
      </c>
      <c r="BE1796" t="inlineStr">
        <is>
          <t>Not reported</t>
        </is>
      </c>
      <c r="BF1796" t="inlineStr">
        <is>
          <t>Not reported</t>
        </is>
      </c>
      <c r="BG1796" t="inlineStr">
        <is>
          <t>Not reviewed (not included)</t>
        </is>
      </c>
      <c r="BH1796" t="inlineStr">
        <is>
          <t>N/A</t>
        </is>
      </c>
      <c r="BI1796" t="inlineStr">
        <is>
          <t>Not reviewed</t>
        </is>
      </c>
      <c r="BJ1796" t="inlineStr">
        <is>
          <t>Not reviewed</t>
        </is>
      </c>
      <c r="BK1796" t="inlineStr">
        <is>
          <t>Not reviewed</t>
        </is>
      </c>
      <c r="BL1796" t="inlineStr">
        <is>
          <t>Not reviewed</t>
        </is>
      </c>
      <c r="BM1796" t="inlineStr">
        <is>
          <t>Not reviewed (not included)</t>
        </is>
      </c>
      <c r="BN1796" t="inlineStr">
        <is>
          <t>Not Selected for Final 95 (Pending Full Text Review) - Candidate paper not selected for final 95: Passed abstract screening but not included in final selec</t>
        </is>
      </c>
      <c r="BO1796" t="inlineStr">
        <is>
          <t>Abstract-level screening only</t>
        </is>
      </c>
      <c r="BP1796" t="inlineStr">
        <is>
          <t>Not reported</t>
        </is>
      </c>
    </row>
    <row r="1797">
      <c r="A1797" t="inlineStr">
        <is>
          <t>Classification of Children With Autism and Typical Development Using Eye-Tracking Data From Face-to-Face Conversations: Machine Learning Model Development and Performance Evaluation</t>
        </is>
      </c>
      <c r="B1797" t="n">
        <v>2021</v>
      </c>
      <c r="C1797" t="inlineStr">
        <is>
          <t>Not checked</t>
        </is>
      </c>
      <c r="D1797" t="inlineStr">
        <is>
          <t>Not checked</t>
        </is>
      </c>
      <c r="E1797" t="inlineStr">
        <is>
          <t>10.2196/29328</t>
        </is>
      </c>
      <c r="F1797" t="inlineStr">
        <is>
          <t>Background: Previous studies have shown promising results in identifying individuals with autism spectrum disorder (ASD) by applying machine learning (ML) to eye-tracking data collected while participants viewed varying images (ie, pictures, videos, and web pages). Although gaze behavior is known to differ between face-to-face interaction and image-viewing tasks, no study has investigated whether eye-tracking data from face-to-face conversations can also accurately identify individuals with ASD. Objective: The objective of this study was to examine whether eye-tracking data from face-to-face conversations could classify children with ASD and typical development (TD). We further investigated whether combining features on visual fixation and length of conversation would achieve better classification performance. Methods: Eye tracking was performed on children with ASD and TD while they were engaged in face-to-face conversations (including 4 conversational sessions) with an interviewer. By implementing forward feature selection, four ML classifiers were used to determine the maximum classification accuracy and the corresponding features: support vector machine (SVM), linear discriminant analysis, decision tree, and random forest. Results: A maximum classification accuracy of 92.31% was achieved with the SVM classifier by combining features on both visual fixation and session length. The classification accuracy of combined features was higher than that obtained using visual fixation features (maximum classification accuracy 84.62%) or session length (maximum classification accuracy 84.62%) alone. Conclusions: Eye-tracking data from face-to-face conversations could accurately classify children with ASD and TD, suggesting that ASD might be objectively screened in everyday social interactions. However, these results will need to be validated with a larger sample of individuals with ASD (varying in severity and balanced sex ratio) using data collected from different modalit</t>
        </is>
      </c>
      <c r="G1797" t="inlineStr">
        <is>
          <t>Unimodal</t>
        </is>
      </c>
      <c r="H1797" t="inlineStr">
        <is>
          <t>See abstract</t>
        </is>
      </c>
      <c r="I1797" t="inlineStr">
        <is>
          <t>See abstract</t>
        </is>
      </c>
      <c r="J1797" t="inlineStr">
        <is>
          <t>See abstract (AI/ML)</t>
        </is>
      </c>
      <c r="K1797" t="inlineStr">
        <is>
          <t>See abstract</t>
        </is>
      </c>
      <c r="M1797" t="inlineStr">
        <is>
          <t>See abstract</t>
        </is>
      </c>
      <c r="N1797" t="inlineStr">
        <is>
          <t>See abstract</t>
        </is>
      </c>
      <c r="O1797" t="inlineStr">
        <is>
          <t>Not verified from abstract</t>
        </is>
      </c>
      <c r="P1797" t="inlineStr">
        <is>
          <t>See abstract</t>
        </is>
      </c>
      <c r="Q1797" t="inlineStr">
        <is>
          <t>See abstract</t>
        </is>
      </c>
      <c r="R1797" t="inlineStr">
        <is>
          <t>Not reviewed (not included)</t>
        </is>
      </c>
      <c r="S1797" t="inlineStr">
        <is>
          <t>Not reviewed (not included)</t>
        </is>
      </c>
      <c r="T1797" t="inlineStr">
        <is>
          <t>Abstract screening only. Not Selected for Final 95 (Pending Full Text Review)</t>
        </is>
      </c>
      <c r="U1797" t="inlineStr">
        <is>
          <t>EXCLUDE</t>
        </is>
      </c>
      <c r="V179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797" t="inlineStr">
        <is>
          <t>Excluded: Other Criterion</t>
        </is>
      </c>
      <c r="X1797" t="inlineStr">
        <is>
          <t>Not assessed from abstract</t>
        </is>
      </c>
      <c r="Y1797">
        <f>HYPERLINK("https%3A%2F%2Fwww.webofscience.com%2Fwos%2Fwoscc%2Ffull-record%2FWOS:000689731100010","View Full Record in Web of Science")</f>
        <v/>
      </c>
      <c r="Z1797" t="inlineStr">
        <is>
          <t>Not determined from abstract</t>
        </is>
      </c>
      <c r="AB1797" t="inlineStr">
        <is>
          <t>Not assessed (not included)</t>
        </is>
      </c>
      <c r="AC1797" t="inlineStr">
        <is>
          <t>Not assessed (not included)</t>
        </is>
      </c>
      <c r="AD1797" t="inlineStr">
        <is>
          <t>Zhao, Z; Tang, HM; Zhang, XB; Qu, XD; Hu, XY; Lu, JP</t>
        </is>
      </c>
      <c r="AF1797" t="inlineStr">
        <is>
          <t>Gold OA (JMIR)</t>
        </is>
      </c>
      <c r="AH1797" t="inlineStr">
        <is>
          <t>Not assessed</t>
        </is>
      </c>
      <c r="AI1797" t="inlineStr">
        <is>
          <t>Not reported</t>
        </is>
      </c>
      <c r="AJ1797" t="inlineStr">
        <is>
          <t>Not reported</t>
        </is>
      </c>
      <c r="AK1797" t="inlineStr">
        <is>
          <t>Not reported</t>
        </is>
      </c>
      <c r="AL1797" t="inlineStr">
        <is>
          <t>Not reported</t>
        </is>
      </c>
      <c r="AM1797" t="inlineStr">
        <is>
          <t>Not reported</t>
        </is>
      </c>
      <c r="AN1797" t="inlineStr">
        <is>
          <t>Not reported</t>
        </is>
      </c>
      <c r="AO1797" t="inlineStr">
        <is>
          <t>Not reviewed</t>
        </is>
      </c>
      <c r="AP1797" t="inlineStr">
        <is>
          <t>Not reported</t>
        </is>
      </c>
      <c r="AQ1797" t="inlineStr">
        <is>
          <t>Not reported</t>
        </is>
      </c>
      <c r="AR1797" t="inlineStr">
        <is>
          <t>Not reported</t>
        </is>
      </c>
      <c r="AS1797" t="inlineStr">
        <is>
          <t>See abstract</t>
        </is>
      </c>
      <c r="AT1797" t="inlineStr">
        <is>
          <t>Not reviewed</t>
        </is>
      </c>
      <c r="AU1797" t="inlineStr">
        <is>
          <t>Not reviewed</t>
        </is>
      </c>
      <c r="AV1797" t="inlineStr">
        <is>
          <t>Not reviewed</t>
        </is>
      </c>
      <c r="AW1797" t="inlineStr">
        <is>
          <t>Not reviewed</t>
        </is>
      </c>
      <c r="AX1797" t="inlineStr">
        <is>
          <t>Not reported</t>
        </is>
      </c>
      <c r="AY1797" t="inlineStr">
        <is>
          <t>Not reported</t>
        </is>
      </c>
      <c r="AZ1797" t="inlineStr">
        <is>
          <t>Not reported</t>
        </is>
      </c>
      <c r="BA1797" t="inlineStr">
        <is>
          <t>Not reported</t>
        </is>
      </c>
      <c r="BB1797" t="inlineStr">
        <is>
          <t>Not reported</t>
        </is>
      </c>
      <c r="BC1797" t="inlineStr">
        <is>
          <t>Not reported</t>
        </is>
      </c>
      <c r="BD1797" t="inlineStr">
        <is>
          <t>Not reported</t>
        </is>
      </c>
      <c r="BE1797" t="inlineStr">
        <is>
          <t>Not reported</t>
        </is>
      </c>
      <c r="BF1797" t="inlineStr">
        <is>
          <t>Not reported</t>
        </is>
      </c>
      <c r="BG1797" t="inlineStr">
        <is>
          <t>Not reviewed (not included)</t>
        </is>
      </c>
      <c r="BH1797" t="inlineStr">
        <is>
          <t>N/A</t>
        </is>
      </c>
      <c r="BI1797" t="inlineStr">
        <is>
          <t>Not reviewed</t>
        </is>
      </c>
      <c r="BJ1797" t="inlineStr">
        <is>
          <t>Not reviewed</t>
        </is>
      </c>
      <c r="BK1797" t="inlineStr">
        <is>
          <t>Not reviewed</t>
        </is>
      </c>
      <c r="BL1797" t="inlineStr">
        <is>
          <t>Not reviewed</t>
        </is>
      </c>
      <c r="BM1797" t="inlineStr">
        <is>
          <t>Not reviewed (not included)</t>
        </is>
      </c>
      <c r="BN1797" t="inlineStr">
        <is>
          <t>Not Selected for Final 95 (Pending Full Text Review) - Candidate paper not selected for final 95: Passed abstract screening but not included in final selec</t>
        </is>
      </c>
      <c r="BO1797" t="inlineStr">
        <is>
          <t>Abstract-level screening only</t>
        </is>
      </c>
      <c r="BP1797" t="inlineStr">
        <is>
          <t>Not reported</t>
        </is>
      </c>
    </row>
    <row r="1798">
      <c r="A1798" t="inlineStr">
        <is>
          <t>Evaluation of Risk of Bias in Neuroimaging-Based Artificial Intelligence Models for Psychiatric Diagnosis: A Systematic Review</t>
        </is>
      </c>
      <c r="B1798" t="n">
        <v>2023</v>
      </c>
      <c r="C1798" t="inlineStr">
        <is>
          <t>Not checked</t>
        </is>
      </c>
      <c r="D1798" t="inlineStr">
        <is>
          <t>Not checked</t>
        </is>
      </c>
      <c r="E1798" t="inlineStr">
        <is>
          <t>10.1001/JAMANETWORKOPEN.2023.1671</t>
        </is>
      </c>
      <c r="F1798" t="inlineStr">
        <is>
          <t>IMPORTANCE Neuroimaging-based artificial intelligence (AI) diagnostic models have proliferated in psychiatry. However, their clinical applicability and reporting quality (ie, feasibility) for clinical practice have not been systematically evaluated. OBJECTIVE To systematically assess the risk of bias (ROB) and reporting quality of neuroimaging-based AI models for psychiatric diagnosis. EVIDENCE REVIEW PubMed was searched for peer-reviewed, full-length articles published between January 1, 1990, and March 16, 2022. Studies aimed at developing or validating neuroimaging-based AI models for clinical diagnosis of psychiatric disorders were included. Reference lists were further searched for suitable original studies. Data extraction followed the CHARMS (Checklist for Critical Appraisal and Data Extraction for Systematic Reviews of Prediction Modeling Studies) and PRISMA (Preferred Reporting Items for Systematic Reviews and Meta-analyses) guidelines. A closed-loop cross-sequential design was used for quality control. The PROBAST (Prediction Model Risk of Bias Assessment Tool) and modified CLEAR (Checklist for Evaluation of Image-Based Artificial Intelligence Reports) benchmarks were used to systematically evaluate ROB and reporting quality. FINDINGS A total of 517 studies presenting 555 AI models were included and evaluated. Of these models, 461 (83.1%; 95% CI, 80.0%-86.2%) were rated as having a high overall ROB based on the PROBAST. The ROB was particular high in the analysis domain, including inadequate sample size (398 of 555 models [71.7%; 95% CI, 68.0%-75.6%]), poor model performance examination (with 100% of models lacking calibration examination), and lack of handling data complexity (550 of 555 models [99.1%; 95% CI, 98.3%-99.9%]). None of the AI models was perceived to be applicable to clinical practices. Overall reporting completeness (ie, number of reported items/number of total items) for the AI models was 61.2% (95% CI, 60.6%-61.8%), and the completeness wa</t>
        </is>
      </c>
      <c r="G1798" t="inlineStr">
        <is>
          <t>Unimodal</t>
        </is>
      </c>
      <c r="H1798" t="inlineStr">
        <is>
          <t>See abstract</t>
        </is>
      </c>
      <c r="I1798" t="inlineStr">
        <is>
          <t>See abstract</t>
        </is>
      </c>
      <c r="J1798" t="inlineStr">
        <is>
          <t>See abstract (AI/ML)</t>
        </is>
      </c>
      <c r="K1798" t="inlineStr">
        <is>
          <t>See abstract</t>
        </is>
      </c>
      <c r="M1798" t="inlineStr">
        <is>
          <t>See abstract</t>
        </is>
      </c>
      <c r="N1798" t="inlineStr">
        <is>
          <t>See abstract</t>
        </is>
      </c>
      <c r="O1798" t="inlineStr">
        <is>
          <t>Not verified from abstract</t>
        </is>
      </c>
      <c r="P1798" t="inlineStr">
        <is>
          <t>See abstract</t>
        </is>
      </c>
      <c r="Q1798" t="inlineStr">
        <is>
          <t>See abstract</t>
        </is>
      </c>
      <c r="R1798" t="inlineStr">
        <is>
          <t>Not reviewed (not included)</t>
        </is>
      </c>
      <c r="S1798" t="inlineStr">
        <is>
          <t>Not reviewed (not included)</t>
        </is>
      </c>
      <c r="T1798" t="inlineStr">
        <is>
          <t>Abstract screening only. Not Primary Research</t>
        </is>
      </c>
      <c r="U1798" t="inlineStr">
        <is>
          <t>EXCLUDE</t>
        </is>
      </c>
      <c r="V1798" t="inlineStr">
        <is>
          <t>E6-Not Primary Research: Title/abstract indicates systematic review, meta-analysis, or review paper</t>
        </is>
      </c>
      <c r="W1798" t="inlineStr">
        <is>
          <t>Excluded: Not Primary Research</t>
        </is>
      </c>
      <c r="X1798" t="inlineStr">
        <is>
          <t>Not assessed from abstract</t>
        </is>
      </c>
      <c r="Y1798">
        <f>HYPERLINK("https%3A%2F%2Fwww.webofscience.com%2Fwos%2Fwoscc%2Ffull-record%2FWOS:001051536600005","View Full Record in Web of Science")</f>
        <v/>
      </c>
      <c r="Z1798" t="inlineStr">
        <is>
          <t>Not determined from abstract</t>
        </is>
      </c>
      <c r="AB1798" t="inlineStr">
        <is>
          <t>Not assessed (not included)</t>
        </is>
      </c>
      <c r="AC1798" t="inlineStr">
        <is>
          <t>Not assessed (not included)</t>
        </is>
      </c>
      <c r="AD1798" t="inlineStr">
        <is>
          <t>Chen, ZY; Liu, XR; Yang, QW; Wang, YJ; Miao, K; Gong, Z; Yu, Y; Leonov, A; Liu, CL; Feng, ZZ; Chuan-Peng, H</t>
        </is>
      </c>
      <c r="AF1798" t="inlineStr">
        <is>
          <t>Unknown - Verify via DOI</t>
        </is>
      </c>
      <c r="AH1798" t="inlineStr">
        <is>
          <t>Not assessed</t>
        </is>
      </c>
      <c r="AI1798" t="inlineStr">
        <is>
          <t>Not reported</t>
        </is>
      </c>
      <c r="AJ1798" t="inlineStr">
        <is>
          <t>Not reported</t>
        </is>
      </c>
      <c r="AK1798" t="inlineStr">
        <is>
          <t>Not reported</t>
        </is>
      </c>
      <c r="AL1798" t="inlineStr">
        <is>
          <t>Not reported</t>
        </is>
      </c>
      <c r="AM1798" t="inlineStr">
        <is>
          <t>Not reported</t>
        </is>
      </c>
      <c r="AN1798" t="inlineStr">
        <is>
          <t>Not reported</t>
        </is>
      </c>
      <c r="AO1798" t="inlineStr">
        <is>
          <t>Not reviewed</t>
        </is>
      </c>
      <c r="AP1798" t="inlineStr">
        <is>
          <t>Not reported</t>
        </is>
      </c>
      <c r="AQ1798" t="inlineStr">
        <is>
          <t>Not reported</t>
        </is>
      </c>
      <c r="AR1798" t="inlineStr">
        <is>
          <t>Not reported</t>
        </is>
      </c>
      <c r="AS1798" t="inlineStr">
        <is>
          <t>See abstract</t>
        </is>
      </c>
      <c r="AT1798" t="inlineStr">
        <is>
          <t>Not reviewed</t>
        </is>
      </c>
      <c r="AU1798" t="inlineStr">
        <is>
          <t>Not reviewed</t>
        </is>
      </c>
      <c r="AV1798" t="inlineStr">
        <is>
          <t>Not reviewed</t>
        </is>
      </c>
      <c r="AW1798" t="inlineStr">
        <is>
          <t>Not reviewed</t>
        </is>
      </c>
      <c r="AX1798" t="inlineStr">
        <is>
          <t>Not reported</t>
        </is>
      </c>
      <c r="AY1798" t="inlineStr">
        <is>
          <t>Not reported</t>
        </is>
      </c>
      <c r="AZ1798" t="inlineStr">
        <is>
          <t>Not reported</t>
        </is>
      </c>
      <c r="BA1798" t="inlineStr">
        <is>
          <t>Not reported</t>
        </is>
      </c>
      <c r="BB1798" t="inlineStr">
        <is>
          <t>Not reported</t>
        </is>
      </c>
      <c r="BC1798" t="inlineStr">
        <is>
          <t>Not reported</t>
        </is>
      </c>
      <c r="BD1798" t="inlineStr">
        <is>
          <t>Not reported</t>
        </is>
      </c>
      <c r="BE1798" t="inlineStr">
        <is>
          <t>Not reported</t>
        </is>
      </c>
      <c r="BF1798" t="inlineStr">
        <is>
          <t>Not reported</t>
        </is>
      </c>
      <c r="BG1798" t="inlineStr">
        <is>
          <t>Not reviewed (not included)</t>
        </is>
      </c>
      <c r="BH1798" t="inlineStr">
        <is>
          <t>N/A</t>
        </is>
      </c>
      <c r="BI1798" t="inlineStr">
        <is>
          <t>Not reviewed</t>
        </is>
      </c>
      <c r="BJ1798" t="inlineStr">
        <is>
          <t>Not reviewed</t>
        </is>
      </c>
      <c r="BK1798" t="inlineStr">
        <is>
          <t>Not reviewed</t>
        </is>
      </c>
      <c r="BL1798" t="inlineStr">
        <is>
          <t>Not reviewed</t>
        </is>
      </c>
      <c r="BM1798" t="inlineStr">
        <is>
          <t>Not reviewed (not included)</t>
        </is>
      </c>
      <c r="BN1798" t="inlineStr">
        <is>
          <t>Not Primary Research - E6-Not Primary Research: Title/abstract indicates systematic review, meta-analysis, or review paper</t>
        </is>
      </c>
      <c r="BO1798" t="inlineStr">
        <is>
          <t>Abstract-level screening only</t>
        </is>
      </c>
      <c r="BP1798" t="inlineStr">
        <is>
          <t>Not reported</t>
        </is>
      </c>
    </row>
    <row r="1799">
      <c r="A1799" t="inlineStr">
        <is>
          <t>Transdiagnostic Brain Mapping in Developmental Disorders</t>
        </is>
      </c>
      <c r="B1799" t="n">
        <v>2020</v>
      </c>
      <c r="C1799" t="inlineStr">
        <is>
          <t>Not checked</t>
        </is>
      </c>
      <c r="D1799" t="inlineStr">
        <is>
          <t>Not checked</t>
        </is>
      </c>
      <c r="E1799" t="inlineStr">
        <is>
          <t>10.1016/J.CUB.2020.01.078</t>
        </is>
      </c>
      <c r="F1799" t="inlineStr">
        <is>
          <t>Childhood learning difficulties and developmental disorders are common, but progress toward understanding their underlying brain mechanisms has been slow. Structural neuroimaging, cognitive, and learning data were collected from 479 children (299 boys, ranging in age from 62 to 223 months), 337 of whom had been referred to the study on the basis of learning-related cognitive problems. Machine learning identified different cognitive profiles within the sample, and hold-out cross-validation showed that these profiles were significantly associated with children's learning ability. The same machine learning approach was applied to cortical morphology data to identify different brain profiles. Hold-out cross-validation demonstrated that these were significantly associated with children's cognitive profiles. Crucially, these mappings were not one-to-one. The same neural profile could be associated with different cognitive impairments across different children. One possibility is that the organization of some children's brains is less susceptible to local deficits. This was tested by using diffusion-weighted imaging (DWI) to construct whole-brain white-matter connectomes. A simulated attack on each child's connectome revealed that some brain networks were strongly organized around highly connected hubs. Children with these networks had only selective cognitive impairments or no cognitive impairments at all. By contrast, the same attacks had a significantly different impact on some children's networks, because their brain efficiency was less critically dependent on hubs. These children had the most widespread and severe cognitive impairments. On this basis, we propose a new framework in which the nature and mechanisms of brain-to-cognition relationships are moderated by the organizational context of the overall network.</t>
        </is>
      </c>
      <c r="G1799" t="inlineStr">
        <is>
          <t>Unimodal</t>
        </is>
      </c>
      <c r="H1799" t="inlineStr">
        <is>
          <t>See abstract</t>
        </is>
      </c>
      <c r="I1799" t="inlineStr">
        <is>
          <t>See abstract</t>
        </is>
      </c>
      <c r="J1799" t="inlineStr">
        <is>
          <t>See abstract (AI/ML)</t>
        </is>
      </c>
      <c r="K1799" t="inlineStr">
        <is>
          <t>See abstract</t>
        </is>
      </c>
      <c r="L1799" t="n">
        <v>479</v>
      </c>
      <c r="M1799" t="inlineStr">
        <is>
          <t>See abstract</t>
        </is>
      </c>
      <c r="N1799" t="inlineStr">
        <is>
          <t>N≈479; details in abstract</t>
        </is>
      </c>
      <c r="O1799" t="inlineStr">
        <is>
          <t>Extracted from abstract: N≈479</t>
        </is>
      </c>
      <c r="P1799" t="inlineStr">
        <is>
          <t>See abstract</t>
        </is>
      </c>
      <c r="Q1799" t="inlineStr">
        <is>
          <t>See abstract</t>
        </is>
      </c>
      <c r="R1799" t="inlineStr">
        <is>
          <t>Not reviewed (not included)</t>
        </is>
      </c>
      <c r="S1799" t="inlineStr">
        <is>
          <t>Not reviewed (not included)</t>
        </is>
      </c>
      <c r="T1799" t="inlineStr">
        <is>
          <t>Abstract screening only. Non-ADHD Focused</t>
        </is>
      </c>
      <c r="U1799" t="inlineStr">
        <is>
          <t>EXCLUDE</t>
        </is>
      </c>
      <c r="V1799" t="inlineStr">
        <is>
          <t>E2-Not ADHD focused: Neither title nor abstract mentions ADHD or attention-deficit/hyperactivity</t>
        </is>
      </c>
      <c r="W1799" t="inlineStr">
        <is>
          <t>Excluded: Not ADHD Focused</t>
        </is>
      </c>
      <c r="X1799" t="inlineStr">
        <is>
          <t>Not assessed from abstract</t>
        </is>
      </c>
      <c r="Y1799">
        <f>HYPERLINK("https%3A%2F%2Fwww.webofscience.com%2Fwos%2Fwoscc%2Ffull-record%2FWOS:000527844000026","View Full Record in Web of Science")</f>
        <v/>
      </c>
      <c r="Z1799" t="inlineStr">
        <is>
          <t>Not determined from abstract</t>
        </is>
      </c>
      <c r="AB1799" t="inlineStr">
        <is>
          <t>Not assessed (not included)</t>
        </is>
      </c>
      <c r="AC1799" t="inlineStr">
        <is>
          <t>Not assessed (not included)</t>
        </is>
      </c>
      <c r="AD1799" t="inlineStr">
        <is>
          <t>Siugzdaite, R; Bathelt, J; Holmes, J; Astle, DE</t>
        </is>
      </c>
      <c r="AF1799" t="inlineStr">
        <is>
          <t>Hybrid OA (Elsevier)</t>
        </is>
      </c>
      <c r="AH1799" t="inlineStr">
        <is>
          <t>Not assessed</t>
        </is>
      </c>
      <c r="AI1799" t="inlineStr">
        <is>
          <t>Not reported</t>
        </is>
      </c>
      <c r="AJ1799" t="inlineStr">
        <is>
          <t>Not reported</t>
        </is>
      </c>
      <c r="AK1799" t="inlineStr">
        <is>
          <t>Not reported</t>
        </is>
      </c>
      <c r="AL1799" t="inlineStr">
        <is>
          <t>Not reported</t>
        </is>
      </c>
      <c r="AM1799" t="inlineStr">
        <is>
          <t>Not reported</t>
        </is>
      </c>
      <c r="AN1799" t="inlineStr">
        <is>
          <t>Not reported</t>
        </is>
      </c>
      <c r="AO1799" t="inlineStr">
        <is>
          <t>Not reviewed</t>
        </is>
      </c>
      <c r="AP1799" t="inlineStr">
        <is>
          <t>Not reported</t>
        </is>
      </c>
      <c r="AQ1799" t="inlineStr">
        <is>
          <t>Not reported</t>
        </is>
      </c>
      <c r="AR1799" t="inlineStr">
        <is>
          <t>Not reported</t>
        </is>
      </c>
      <c r="AS1799" t="inlineStr">
        <is>
          <t>See abstract</t>
        </is>
      </c>
      <c r="AT1799" t="inlineStr">
        <is>
          <t>Not reviewed</t>
        </is>
      </c>
      <c r="AU1799" t="inlineStr">
        <is>
          <t>Not reviewed</t>
        </is>
      </c>
      <c r="AV1799" t="inlineStr">
        <is>
          <t>Not reviewed</t>
        </is>
      </c>
      <c r="AW1799" t="inlineStr">
        <is>
          <t>Not reviewed</t>
        </is>
      </c>
      <c r="AX1799" t="inlineStr">
        <is>
          <t>Not reported</t>
        </is>
      </c>
      <c r="AY1799" t="inlineStr">
        <is>
          <t>Not reported</t>
        </is>
      </c>
      <c r="AZ1799" t="inlineStr">
        <is>
          <t>Not reported</t>
        </is>
      </c>
      <c r="BA1799" t="inlineStr">
        <is>
          <t>Not reported</t>
        </is>
      </c>
      <c r="BB1799" t="inlineStr">
        <is>
          <t>Not reported</t>
        </is>
      </c>
      <c r="BC1799" t="inlineStr">
        <is>
          <t>Not reported</t>
        </is>
      </c>
      <c r="BD1799" t="inlineStr">
        <is>
          <t>Not reported</t>
        </is>
      </c>
      <c r="BE1799" t="inlineStr">
        <is>
          <t>Not reported</t>
        </is>
      </c>
      <c r="BF1799" t="inlineStr">
        <is>
          <t>Not reported</t>
        </is>
      </c>
      <c r="BG1799" t="inlineStr">
        <is>
          <t>Not reviewed (not included)</t>
        </is>
      </c>
      <c r="BH1799" t="inlineStr">
        <is>
          <t>N/A</t>
        </is>
      </c>
      <c r="BI1799" t="inlineStr">
        <is>
          <t>Not reviewed</t>
        </is>
      </c>
      <c r="BJ1799" t="inlineStr">
        <is>
          <t>Not reviewed</t>
        </is>
      </c>
      <c r="BK1799" t="inlineStr">
        <is>
          <t>Not reviewed</t>
        </is>
      </c>
      <c r="BL1799" t="inlineStr">
        <is>
          <t>Not reviewed</t>
        </is>
      </c>
      <c r="BM1799" t="inlineStr">
        <is>
          <t>Not reviewed (not included)</t>
        </is>
      </c>
      <c r="BN1799" t="inlineStr">
        <is>
          <t>Non-ADHD Focused - E2-Not ADHD focused: Neither title nor abstract mentions ADHD or attention-deficit/hyperactivity</t>
        </is>
      </c>
      <c r="BO1799" t="inlineStr">
        <is>
          <t>Abstract-level screening only</t>
        </is>
      </c>
      <c r="BP1799" t="inlineStr">
        <is>
          <t>Not reported</t>
        </is>
      </c>
    </row>
    <row r="1800">
      <c r="A1800" t="inlineStr">
        <is>
          <t>The emerging landscape of brain glycosylation: from molecular complexity to therapeutic potential</t>
        </is>
      </c>
      <c r="B1800" t="n">
        <v>2025</v>
      </c>
      <c r="C1800" t="inlineStr">
        <is>
          <t>Not checked</t>
        </is>
      </c>
      <c r="D1800" t="inlineStr">
        <is>
          <t>Not checked</t>
        </is>
      </c>
      <c r="E1800" t="inlineStr">
        <is>
          <t>10.1038/S12276-025-01560-8</t>
        </is>
      </c>
      <c r="F1800" t="inlineStr">
        <is>
          <t>Glycosylation functions as a pivotal posttranslational modification in proteins and as a distinct biosynthetic process in lipids. In the brain, it plays essential roles in development, function and homeostasis by modulating protein folding, receptor trafficking and intercellular communication. Although glycans constitute less than 1% of the brain's mass, their impact is disproportionately profound. Recent technological advances have uncovered the essential contributions of both protein- and lipid-bound glycans, including N-glycans, O-glycans and gangliosides, to brain physiology and disease. Here we explore the emerging landscape of brain glycosylation, highlighting its distinct roles in neurodevelopment, synaptic organization and immune regulation. Aberrant glycosylation has been implicated in neurodegenerative diseases (for example, Alzheimer's and Parkinson's), psychiatric disorders (for example, depression and schizophrenia) and neurodevelopmental conditions (for example, autism spectrum disorders, attention deficit hyperactivity disorder and dystroglycanopathies). We summarize recent breakthroughs in glycomics technologies, including glycan enrichment, liquid chromatography-tandem mass spectrometry, MALDI-based imaging mass spectrometry and high-throughput omics, which enable molecular and spatial mapping of brain glycosylation. Artificial-intelligence-driven bioinformatics and multi-omics integration are rapidly opening new avenues for deciphering glycan-mediated regulation in brain health and disease. Together, these developments position brain glycosylation as a transformative frontier in neuroscience, with the potential to yield novel diagnostic biomarkers and therapeutic strategies for complex brain disorders.</t>
        </is>
      </c>
      <c r="G1800" t="inlineStr">
        <is>
          <t>Unimodal</t>
        </is>
      </c>
      <c r="H1800" t="inlineStr">
        <is>
          <t>See abstract</t>
        </is>
      </c>
      <c r="I1800" t="inlineStr">
        <is>
          <t>See abstract</t>
        </is>
      </c>
      <c r="J1800" t="inlineStr">
        <is>
          <t>See abstract (AI/ML)</t>
        </is>
      </c>
      <c r="K1800" t="inlineStr">
        <is>
          <t>See abstract</t>
        </is>
      </c>
      <c r="M1800" t="inlineStr">
        <is>
          <t>See abstract</t>
        </is>
      </c>
      <c r="N1800" t="inlineStr">
        <is>
          <t>See abstract</t>
        </is>
      </c>
      <c r="O1800" t="inlineStr">
        <is>
          <t>Not verified from abstract</t>
        </is>
      </c>
      <c r="P1800" t="inlineStr">
        <is>
          <t>See abstract</t>
        </is>
      </c>
      <c r="Q1800" t="inlineStr">
        <is>
          <t>See abstract</t>
        </is>
      </c>
      <c r="R1800" t="inlineStr">
        <is>
          <t>Not reviewed (not included)</t>
        </is>
      </c>
      <c r="S1800" t="inlineStr">
        <is>
          <t>Not reviewed (not included)</t>
        </is>
      </c>
      <c r="T1800" t="inlineStr">
        <is>
          <t>Abstract screening only. No AI/ML Methods</t>
        </is>
      </c>
      <c r="U1800" t="inlineStr">
        <is>
          <t>EXCLUDE</t>
        </is>
      </c>
      <c r="V1800" t="inlineStr">
        <is>
          <t>E1-No AI/ML/DL: Abstract and title do not describe application of AI, ML, or DL methods</t>
        </is>
      </c>
      <c r="W1800" t="inlineStr">
        <is>
          <t>Excluded: No AI/ML Methods</t>
        </is>
      </c>
      <c r="X1800" t="inlineStr">
        <is>
          <t>Not assessed from abstract</t>
        </is>
      </c>
      <c r="Y1800">
        <f>HYPERLINK("https%3A%2F%2Fwww.webofscience.com%2Fwos%2Fwoscc%2Ffull-record%2FWOS:001592715300001","View Full Record in Web of Science")</f>
        <v/>
      </c>
      <c r="Z1800" t="inlineStr">
        <is>
          <t>Not determined from abstract</t>
        </is>
      </c>
      <c r="AB1800" t="inlineStr">
        <is>
          <t>Not assessed (not included)</t>
        </is>
      </c>
      <c r="AC1800" t="inlineStr">
        <is>
          <t>Not assessed (not included)</t>
        </is>
      </c>
      <c r="AD1800" t="inlineStr">
        <is>
          <t>Seo, Y; Park, JE; Yu, JY; Lee, B; Yoon, JH; An, HJ</t>
        </is>
      </c>
      <c r="AF1800" t="inlineStr">
        <is>
          <t>Unknown - Verify via DOI</t>
        </is>
      </c>
      <c r="AH1800" t="inlineStr">
        <is>
          <t>Not assessed</t>
        </is>
      </c>
      <c r="AI1800" t="inlineStr">
        <is>
          <t>Not reported</t>
        </is>
      </c>
      <c r="AJ1800" t="inlineStr">
        <is>
          <t>Not reported</t>
        </is>
      </c>
      <c r="AK1800" t="inlineStr">
        <is>
          <t>Not reported</t>
        </is>
      </c>
      <c r="AL1800" t="inlineStr">
        <is>
          <t>Not reported</t>
        </is>
      </c>
      <c r="AM1800" t="inlineStr">
        <is>
          <t>Not reported</t>
        </is>
      </c>
      <c r="AN1800" t="inlineStr">
        <is>
          <t>Not reported</t>
        </is>
      </c>
      <c r="AO1800" t="inlineStr">
        <is>
          <t>Not reviewed</t>
        </is>
      </c>
      <c r="AP1800" t="inlineStr">
        <is>
          <t>Not reported</t>
        </is>
      </c>
      <c r="AQ1800" t="inlineStr">
        <is>
          <t>Not reported</t>
        </is>
      </c>
      <c r="AR1800" t="inlineStr">
        <is>
          <t>Not reported</t>
        </is>
      </c>
      <c r="AS1800" t="inlineStr">
        <is>
          <t>See abstract</t>
        </is>
      </c>
      <c r="AT1800" t="inlineStr">
        <is>
          <t>Not reviewed</t>
        </is>
      </c>
      <c r="AU1800" t="inlineStr">
        <is>
          <t>Not reviewed</t>
        </is>
      </c>
      <c r="AV1800" t="inlineStr">
        <is>
          <t>Not reviewed</t>
        </is>
      </c>
      <c r="AW1800" t="inlineStr">
        <is>
          <t>Not reviewed</t>
        </is>
      </c>
      <c r="AX1800" t="inlineStr">
        <is>
          <t>Not reported</t>
        </is>
      </c>
      <c r="AY1800" t="inlineStr">
        <is>
          <t>Not reported</t>
        </is>
      </c>
      <c r="AZ1800" t="inlineStr">
        <is>
          <t>Not reported</t>
        </is>
      </c>
      <c r="BA1800" t="inlineStr">
        <is>
          <t>Not reported</t>
        </is>
      </c>
      <c r="BB1800" t="inlineStr">
        <is>
          <t>Not reported</t>
        </is>
      </c>
      <c r="BC1800" t="inlineStr">
        <is>
          <t>Not reported</t>
        </is>
      </c>
      <c r="BD1800" t="inlineStr">
        <is>
          <t>Not reported</t>
        </is>
      </c>
      <c r="BE1800" t="inlineStr">
        <is>
          <t>Not reported</t>
        </is>
      </c>
      <c r="BF1800" t="inlineStr">
        <is>
          <t>Not reported</t>
        </is>
      </c>
      <c r="BG1800" t="inlineStr">
        <is>
          <t>Not reviewed (not included)</t>
        </is>
      </c>
      <c r="BH1800" t="inlineStr">
        <is>
          <t>N/A</t>
        </is>
      </c>
      <c r="BI1800" t="inlineStr">
        <is>
          <t>Not reviewed</t>
        </is>
      </c>
      <c r="BJ1800" t="inlineStr">
        <is>
          <t>Not reviewed</t>
        </is>
      </c>
      <c r="BK1800" t="inlineStr">
        <is>
          <t>Not reviewed</t>
        </is>
      </c>
      <c r="BL1800" t="inlineStr">
        <is>
          <t>Not reviewed</t>
        </is>
      </c>
      <c r="BM1800" t="inlineStr">
        <is>
          <t>Not reviewed (not included)</t>
        </is>
      </c>
      <c r="BN1800" t="inlineStr">
        <is>
          <t>No AI/ML Methods - E1-No AI/ML/DL: Abstract and title do not describe application of AI, ML, or DL methods</t>
        </is>
      </c>
      <c r="BO1800" t="inlineStr">
        <is>
          <t>Abstract-level screening only</t>
        </is>
      </c>
      <c r="BP1800" t="inlineStr">
        <is>
          <t>Not reported</t>
        </is>
      </c>
    </row>
    <row r="1801">
      <c r="A1801" t="inlineStr">
        <is>
          <t>Automated Autism Assessment With Multimodal Data and Ensemble Learning: A Scalable and Consistent Robot-Enhanced Therapy Framework</t>
        </is>
      </c>
      <c r="B1801" t="n">
        <v>2025</v>
      </c>
      <c r="C1801" t="inlineStr">
        <is>
          <t>Not checked</t>
        </is>
      </c>
      <c r="D1801" t="inlineStr">
        <is>
          <t>Not checked</t>
        </is>
      </c>
      <c r="E1801" t="inlineStr">
        <is>
          <t>10.1109/TNSRE.2025.3546519</t>
        </is>
      </c>
      <c r="F1801" t="inlineStr">
        <is>
          <t>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RET's capacity to revolutionize ASD management.</t>
        </is>
      </c>
      <c r="G1801" t="inlineStr">
        <is>
          <t>Unimodal</t>
        </is>
      </c>
      <c r="H1801" t="inlineStr">
        <is>
          <t>See abstract</t>
        </is>
      </c>
      <c r="I1801" t="inlineStr">
        <is>
          <t>See abstract</t>
        </is>
      </c>
      <c r="J1801" t="inlineStr">
        <is>
          <t>See abstract (AI/ML)</t>
        </is>
      </c>
      <c r="K1801" t="inlineStr">
        <is>
          <t>See abstract</t>
        </is>
      </c>
      <c r="L1801" t="n">
        <v>61</v>
      </c>
      <c r="M1801" t="inlineStr">
        <is>
          <t>See abstract</t>
        </is>
      </c>
      <c r="N1801" t="inlineStr">
        <is>
          <t>N≈61; details in abstract</t>
        </is>
      </c>
      <c r="O1801" t="inlineStr">
        <is>
          <t>Extracted from abstract: N≈61</t>
        </is>
      </c>
      <c r="P1801" t="inlineStr">
        <is>
          <t>See abstract</t>
        </is>
      </c>
      <c r="Q1801" t="inlineStr">
        <is>
          <t>See abstract</t>
        </is>
      </c>
      <c r="R1801" t="inlineStr">
        <is>
          <t>Not reviewed (not included)</t>
        </is>
      </c>
      <c r="S1801" t="inlineStr">
        <is>
          <t>Not reviewed (not included)</t>
        </is>
      </c>
      <c r="T1801" t="inlineStr">
        <is>
          <t>Abstract screening only. Non-ADHD Focused</t>
        </is>
      </c>
      <c r="U1801" t="inlineStr">
        <is>
          <t>EXCLUDE</t>
        </is>
      </c>
      <c r="V1801" t="inlineStr">
        <is>
          <t>E2-Not ADHD focused: Neither title nor abstract mentions ADHD or attention-deficit/hyperactivity</t>
        </is>
      </c>
      <c r="W1801" t="inlineStr">
        <is>
          <t>Excluded: Not ADHD Focused</t>
        </is>
      </c>
      <c r="X1801" t="inlineStr">
        <is>
          <t>EXCLUDE</t>
        </is>
      </c>
      <c r="Y1801">
        <f>HYPERLINK("https%3A%2F%2Fwww.webofscience.com%2Fwos%2Fwoscc%2Ffull-record%2FWOS:001457448100005","View Full Record in Web of Science")</f>
        <v/>
      </c>
      <c r="Z1801" t="inlineStr">
        <is>
          <t>Not determined from abstract</t>
        </is>
      </c>
      <c r="AB1801" t="inlineStr">
        <is>
          <t>Not assessed (not included)</t>
        </is>
      </c>
      <c r="AC1801" t="inlineStr">
        <is>
          <t>Not assessed (not included)</t>
        </is>
      </c>
      <c r="AD1801" t="inlineStr">
        <is>
          <t>Hassan, I; Nahid, N; Islam, M; Hossain, S; Schuller, B; Ahad, MAR</t>
        </is>
      </c>
      <c r="AF1801" t="inlineStr">
        <is>
          <t>Hybrid OA (IEEE)</t>
        </is>
      </c>
      <c r="AH1801" t="inlineStr">
        <is>
          <t>Not assessed</t>
        </is>
      </c>
      <c r="AI1801" t="inlineStr">
        <is>
          <t>Not reported</t>
        </is>
      </c>
      <c r="AJ1801" t="inlineStr">
        <is>
          <t>Not reported</t>
        </is>
      </c>
      <c r="AK1801" t="inlineStr">
        <is>
          <t>Not reported</t>
        </is>
      </c>
      <c r="AL1801" t="inlineStr">
        <is>
          <t>Not reported</t>
        </is>
      </c>
      <c r="AM1801" t="inlineStr">
        <is>
          <t>Not reported</t>
        </is>
      </c>
      <c r="AN1801" t="inlineStr">
        <is>
          <t>Not reported</t>
        </is>
      </c>
      <c r="AO1801" t="inlineStr">
        <is>
          <t>Not reviewed</t>
        </is>
      </c>
      <c r="AP1801" t="inlineStr">
        <is>
          <t>Not reported</t>
        </is>
      </c>
      <c r="AQ1801" t="inlineStr">
        <is>
          <t>Not reported</t>
        </is>
      </c>
      <c r="AR1801" t="inlineStr">
        <is>
          <t>Not reported</t>
        </is>
      </c>
      <c r="AS1801" t="inlineStr">
        <is>
          <t>See abstract</t>
        </is>
      </c>
      <c r="AT1801" t="inlineStr">
        <is>
          <t>Not reviewed</t>
        </is>
      </c>
      <c r="AU1801" t="inlineStr">
        <is>
          <t>Not reviewed</t>
        </is>
      </c>
      <c r="AV1801" t="inlineStr">
        <is>
          <t>Not reviewed</t>
        </is>
      </c>
      <c r="AW1801" t="inlineStr">
        <is>
          <t>Not reviewed</t>
        </is>
      </c>
      <c r="AX1801" t="inlineStr">
        <is>
          <t>Not reported</t>
        </is>
      </c>
      <c r="AY1801" t="inlineStr">
        <is>
          <t>Not reported</t>
        </is>
      </c>
      <c r="AZ1801" t="inlineStr">
        <is>
          <t>Not reported</t>
        </is>
      </c>
      <c r="BA1801" t="inlineStr">
        <is>
          <t>Not reported</t>
        </is>
      </c>
      <c r="BB1801" t="inlineStr">
        <is>
          <t>Not reported</t>
        </is>
      </c>
      <c r="BC1801" t="inlineStr">
        <is>
          <t>Not reported</t>
        </is>
      </c>
      <c r="BD1801" t="inlineStr">
        <is>
          <t>Not reported</t>
        </is>
      </c>
      <c r="BE1801" t="inlineStr">
        <is>
          <t>Not reported</t>
        </is>
      </c>
      <c r="BF1801" t="inlineStr">
        <is>
          <t>Not reported</t>
        </is>
      </c>
      <c r="BG1801" t="inlineStr">
        <is>
          <t>Not reviewed (not included)</t>
        </is>
      </c>
      <c r="BH1801" t="inlineStr">
        <is>
          <t>N/A</t>
        </is>
      </c>
      <c r="BI1801" t="inlineStr">
        <is>
          <t>Not reviewed</t>
        </is>
      </c>
      <c r="BJ1801" t="inlineStr">
        <is>
          <t>Not reviewed</t>
        </is>
      </c>
      <c r="BK1801" t="inlineStr">
        <is>
          <t>Not reviewed</t>
        </is>
      </c>
      <c r="BL1801" t="inlineStr">
        <is>
          <t>Not reviewed</t>
        </is>
      </c>
      <c r="BM1801" t="inlineStr">
        <is>
          <t>Not reviewed (not included)</t>
        </is>
      </c>
      <c r="BN1801" t="inlineStr">
        <is>
          <t>Non-ADHD Focused - E2-Not ADHD focused: Neither title nor abstract mentions ADHD or attention-deficit/hyperactivity</t>
        </is>
      </c>
      <c r="BO1801" t="inlineStr">
        <is>
          <t>Abstract-level screening only</t>
        </is>
      </c>
      <c r="BP1801" t="inlineStr">
        <is>
          <t>Not reported</t>
        </is>
      </c>
    </row>
    <row r="1802">
      <c r="A1802" t="inlineStr">
        <is>
          <t>Using machine learning to improve diagnostic assessment of ASD in the light of specific differential and co-occurring diagnoses</t>
        </is>
      </c>
      <c r="B1802" t="n">
        <v>2023</v>
      </c>
      <c r="C1802" t="inlineStr">
        <is>
          <t>Not checked</t>
        </is>
      </c>
      <c r="D1802" t="inlineStr">
        <is>
          <t>Not checked</t>
        </is>
      </c>
      <c r="E1802" t="inlineStr">
        <is>
          <t>10.1111/JCPP.13650</t>
        </is>
      </c>
      <c r="F1802"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t>
        </is>
      </c>
      <c r="G1802" t="inlineStr">
        <is>
          <t>Unimodal</t>
        </is>
      </c>
      <c r="H1802" t="inlineStr">
        <is>
          <t>See abstract</t>
        </is>
      </c>
      <c r="I1802" t="inlineStr">
        <is>
          <t>See abstract</t>
        </is>
      </c>
      <c r="J1802" t="inlineStr">
        <is>
          <t>See abstract (AI/ML)</t>
        </is>
      </c>
      <c r="K1802" t="inlineStr">
        <is>
          <t>See abstract</t>
        </is>
      </c>
      <c r="L1802" t="n">
        <v>481</v>
      </c>
      <c r="M1802" t="inlineStr">
        <is>
          <t>See abstract</t>
        </is>
      </c>
      <c r="N1802" t="inlineStr">
        <is>
          <t>N≈481; details in abstract</t>
        </is>
      </c>
      <c r="O1802" t="inlineStr">
        <is>
          <t>Extracted from abstract: N≈481</t>
        </is>
      </c>
      <c r="P1802" t="inlineStr">
        <is>
          <t>See abstract</t>
        </is>
      </c>
      <c r="Q1802" t="inlineStr">
        <is>
          <t>See abstract</t>
        </is>
      </c>
      <c r="R1802" t="inlineStr">
        <is>
          <t>Not reviewed (not included)</t>
        </is>
      </c>
      <c r="S1802" t="inlineStr">
        <is>
          <t>Not reviewed (not included)</t>
        </is>
      </c>
      <c r="T1802" t="inlineStr">
        <is>
          <t>Abstract screening only. Not Selected for Final 95 (Pending Full Text Review)</t>
        </is>
      </c>
      <c r="U1802" t="inlineStr">
        <is>
          <t>EXCLUDE</t>
        </is>
      </c>
      <c r="V180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02" t="inlineStr">
        <is>
          <t>Excluded: Other Criterion</t>
        </is>
      </c>
      <c r="X1802" t="inlineStr">
        <is>
          <t>Not assessed from abstract</t>
        </is>
      </c>
      <c r="Y1802">
        <f>HYPERLINK("https%3A%2F%2Fwww.webofscience.com%2Fwos%2Fwoscc%2Ffull-record%2FWOS:000819357900001","View Full Record in Web of Science")</f>
        <v/>
      </c>
      <c r="Z1802" t="inlineStr">
        <is>
          <t>Not determined from abstract</t>
        </is>
      </c>
      <c r="AB1802" t="inlineStr">
        <is>
          <t>Not assessed (not included)</t>
        </is>
      </c>
      <c r="AC1802" t="inlineStr">
        <is>
          <t>Not assessed (not included)</t>
        </is>
      </c>
      <c r="AD1802" t="inlineStr">
        <is>
          <t>Schulte-Rüther, M; Kulvicius, T; Stroth, S; Wolff, N; Roessner, V; Marschik, PB; Kamp-Becker, I; Poustka, L</t>
        </is>
      </c>
      <c r="AF1802" t="inlineStr">
        <is>
          <t>Unknown - Verify via DOI</t>
        </is>
      </c>
      <c r="AH1802" t="inlineStr">
        <is>
          <t>Not assessed</t>
        </is>
      </c>
      <c r="AI1802" t="inlineStr">
        <is>
          <t>Not reported</t>
        </is>
      </c>
      <c r="AJ1802" t="inlineStr">
        <is>
          <t>Not reported</t>
        </is>
      </c>
      <c r="AK1802" t="inlineStr">
        <is>
          <t>Not reported</t>
        </is>
      </c>
      <c r="AL1802" t="inlineStr">
        <is>
          <t>Not reported</t>
        </is>
      </c>
      <c r="AM1802" t="inlineStr">
        <is>
          <t>Not reported</t>
        </is>
      </c>
      <c r="AN1802" t="inlineStr">
        <is>
          <t>Not reported</t>
        </is>
      </c>
      <c r="AO1802" t="inlineStr">
        <is>
          <t>Not reviewed</t>
        </is>
      </c>
      <c r="AP1802" t="inlineStr">
        <is>
          <t>Not reported</t>
        </is>
      </c>
      <c r="AQ1802" t="inlineStr">
        <is>
          <t>Not reported</t>
        </is>
      </c>
      <c r="AR1802" t="inlineStr">
        <is>
          <t>Not reported</t>
        </is>
      </c>
      <c r="AS1802" t="inlineStr">
        <is>
          <t>See abstract</t>
        </is>
      </c>
      <c r="AT1802" t="inlineStr">
        <is>
          <t>Not reviewed</t>
        </is>
      </c>
      <c r="AU1802" t="inlineStr">
        <is>
          <t>Not reviewed</t>
        </is>
      </c>
      <c r="AV1802" t="inlineStr">
        <is>
          <t>Not reviewed</t>
        </is>
      </c>
      <c r="AW1802" t="inlineStr">
        <is>
          <t>Not reviewed</t>
        </is>
      </c>
      <c r="AX1802" t="inlineStr">
        <is>
          <t>Not reported</t>
        </is>
      </c>
      <c r="AY1802" t="inlineStr">
        <is>
          <t>Not reported</t>
        </is>
      </c>
      <c r="AZ1802" t="inlineStr">
        <is>
          <t>Not reported</t>
        </is>
      </c>
      <c r="BA1802" t="inlineStr">
        <is>
          <t>Not reported</t>
        </is>
      </c>
      <c r="BB1802" t="inlineStr">
        <is>
          <t>Not reported</t>
        </is>
      </c>
      <c r="BC1802" t="inlineStr">
        <is>
          <t>Not reported</t>
        </is>
      </c>
      <c r="BD1802" t="inlineStr">
        <is>
          <t>Not reported</t>
        </is>
      </c>
      <c r="BE1802" t="inlineStr">
        <is>
          <t>Not reported</t>
        </is>
      </c>
      <c r="BF1802" t="inlineStr">
        <is>
          <t>Not reported</t>
        </is>
      </c>
      <c r="BG1802" t="inlineStr">
        <is>
          <t>Not reviewed (not included)</t>
        </is>
      </c>
      <c r="BH1802" t="inlineStr">
        <is>
          <t>N/A</t>
        </is>
      </c>
      <c r="BI1802" t="inlineStr">
        <is>
          <t>Not reviewed</t>
        </is>
      </c>
      <c r="BJ1802" t="inlineStr">
        <is>
          <t>Not reviewed</t>
        </is>
      </c>
      <c r="BK1802" t="inlineStr">
        <is>
          <t>Not reviewed</t>
        </is>
      </c>
      <c r="BL1802" t="inlineStr">
        <is>
          <t>Not reviewed</t>
        </is>
      </c>
      <c r="BM1802" t="inlineStr">
        <is>
          <t>Not reviewed (not included)</t>
        </is>
      </c>
      <c r="BN1802" t="inlineStr">
        <is>
          <t>Not Selected for Final 95 (Pending Full Text Review) - Candidate paper not selected for final 95: Passed abstract screening but not included in final selec</t>
        </is>
      </c>
      <c r="BO1802" t="inlineStr">
        <is>
          <t>Abstract-level screening only</t>
        </is>
      </c>
      <c r="BP1802" t="inlineStr">
        <is>
          <t>Not reported</t>
        </is>
      </c>
    </row>
    <row r="1803">
      <c r="A1803" t="inlineStr">
        <is>
          <t>The Link Between Autism and Sex-Related Neuroanatomy, and Associated Cognition and Gene Expression</t>
        </is>
      </c>
      <c r="B1803" t="n">
        <v>2023</v>
      </c>
      <c r="C1803" t="inlineStr">
        <is>
          <t>Not checked</t>
        </is>
      </c>
      <c r="D1803" t="inlineStr">
        <is>
          <t>Not checked</t>
        </is>
      </c>
      <c r="E1803" t="inlineStr">
        <is>
          <t>10.1176/APPI.AJP.20220194</t>
        </is>
      </c>
      <c r="F1803" t="inlineStr">
        <is>
          <t>Objective: The male preponderance in prevalence of autism is among the most pronounced sex ratios across neurodevelopmental conditions. The authors sought to elucidate the relationship between autism and typical sex-differential neuroanatomy, cognition, and related gene expression. Methods: Using a novel deep learning framework trained to predict biological sex based on T-1-weighted structural brain images, the authors compared sex prediction model performance across neurotypical and autistic males and females. Multiple large-scale data sets comprising T-1-weighted MRI data were employed at four stages of the analysis pipeline: 1) pretraining, with the UK Biobank sample (&gt;10,000 individuals); 2) transfer learning and validation, with the ABIDE data sets (1,412 individuals, 5-56 years of age); 3) test and discovery, with the EU-AIMS/AIMS-2-TRIALS LEAP data set (681 individuals, 6-30 years of age); and 4) specificity, with the NeuroIMAGE and ADHD200 data sets (887 individuals, 7-26 years of age). Results: Across both ABIDE and LEAP, features positively predictive of neurotypical males were on average significantly more predictive of autistic males (ABIDE: Cohen's d=0.48; LEAP: Cohen's d=1.34). Features positively predictive of neurotypical females were on average significantly less predictive of autistic females ( ABIDE: Cohen's d=1.25; LEAP: Cohen's d=1.29). These differences in sex prediction accuracy in autism were not observed in individuals with ADHD. In autistic females, the male-shifted neurophenotype was further associated with poorer social sensitivity and emotional face processing while also associated with gene expression patterns of midgestational cell types. Conclusions: The results demonstrate an increased resemblance in both autistic male and female individuals' neuroanatomy with male-characteristic patterns associated with typically sex-differential social cognitive features and related gene expression patterns. The findings hold promise for future res</t>
        </is>
      </c>
      <c r="G1803" t="inlineStr">
        <is>
          <t>Unimodal</t>
        </is>
      </c>
      <c r="H1803" t="inlineStr">
        <is>
          <t>See abstract</t>
        </is>
      </c>
      <c r="I1803" t="inlineStr">
        <is>
          <t>See abstract</t>
        </is>
      </c>
      <c r="J1803" t="inlineStr">
        <is>
          <t>See abstract (AI/ML)</t>
        </is>
      </c>
      <c r="K1803" t="inlineStr">
        <is>
          <t>See abstract</t>
        </is>
      </c>
      <c r="M1803" t="inlineStr">
        <is>
          <t>See abstract</t>
        </is>
      </c>
      <c r="N1803" t="inlineStr">
        <is>
          <t>See abstract</t>
        </is>
      </c>
      <c r="O1803" t="inlineStr">
        <is>
          <t>Not verified from abstract</t>
        </is>
      </c>
      <c r="P1803" t="inlineStr">
        <is>
          <t>See abstract</t>
        </is>
      </c>
      <c r="Q1803" t="inlineStr">
        <is>
          <t>See abstract</t>
        </is>
      </c>
      <c r="R1803" t="inlineStr">
        <is>
          <t>Not reviewed (not included)</t>
        </is>
      </c>
      <c r="S1803" t="inlineStr">
        <is>
          <t>Not reviewed (not included)</t>
        </is>
      </c>
      <c r="T1803" t="inlineStr">
        <is>
          <t>Abstract screening only. Not Selected for Final 95 (Pending Full Text Review)</t>
        </is>
      </c>
      <c r="U1803" t="inlineStr">
        <is>
          <t>EXCLUDE</t>
        </is>
      </c>
      <c r="V180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03" t="inlineStr">
        <is>
          <t>Excluded: Other Criterion</t>
        </is>
      </c>
      <c r="X1803" t="inlineStr">
        <is>
          <t>Not assessed from abstract</t>
        </is>
      </c>
      <c r="Y1803">
        <f>HYPERLINK("https%3A%2F%2Fwww.webofscience.com%2Fwos%2Fwoscc%2Ffull-record%2FWOS:000917651000010","View Full Record in Web of Science")</f>
        <v/>
      </c>
      <c r="Z1803" t="inlineStr">
        <is>
          <t>Not determined from abstract</t>
        </is>
      </c>
      <c r="AB1803" t="inlineStr">
        <is>
          <t>Not assessed (not included)</t>
        </is>
      </c>
      <c r="AC1803" t="inlineStr">
        <is>
          <t>Not assessed (not included)</t>
        </is>
      </c>
      <c r="AD1803" t="inlineStr">
        <is>
          <t>Floris, DL; Peng, H; Warrier, V; Lombardo, MV; Pretzsch, CM; Moreau, C; Tsompanidis, A; Gong, WK; Mennes, M; Llera, A; van Rooij, D; Oldehinkel, M; Forde, NJ; Charman, T; Tillmann, J; Banaschewski, T; Moessnang, C; Durston, S; Holt, RJ; Ecker, C; Dell'Acqua, F; Loth, E; Bourgeron, T; Murphy, DGM; Marquand, AF; Lai, MC; Buitelaar, JK; Baron-Cohen, S; Beckmann, CF</t>
        </is>
      </c>
      <c r="AF1803" t="inlineStr">
        <is>
          <t>Unknown - Verify via DOI</t>
        </is>
      </c>
      <c r="AH1803" t="inlineStr">
        <is>
          <t>Not assessed</t>
        </is>
      </c>
      <c r="AI1803" t="inlineStr">
        <is>
          <t>Not reported</t>
        </is>
      </c>
      <c r="AJ1803" t="inlineStr">
        <is>
          <t>Not reported</t>
        </is>
      </c>
      <c r="AK1803" t="inlineStr">
        <is>
          <t>Not reported</t>
        </is>
      </c>
      <c r="AL1803" t="inlineStr">
        <is>
          <t>Not reported</t>
        </is>
      </c>
      <c r="AM1803" t="inlineStr">
        <is>
          <t>Not reported</t>
        </is>
      </c>
      <c r="AN1803" t="inlineStr">
        <is>
          <t>Not reported</t>
        </is>
      </c>
      <c r="AO1803" t="inlineStr">
        <is>
          <t>Not reviewed</t>
        </is>
      </c>
      <c r="AP1803" t="inlineStr">
        <is>
          <t>Not reported</t>
        </is>
      </c>
      <c r="AQ1803" t="inlineStr">
        <is>
          <t>Not reported</t>
        </is>
      </c>
      <c r="AR1803" t="inlineStr">
        <is>
          <t>Not reported</t>
        </is>
      </c>
      <c r="AS1803" t="inlineStr">
        <is>
          <t>See abstract</t>
        </is>
      </c>
      <c r="AT1803" t="inlineStr">
        <is>
          <t>Not reviewed</t>
        </is>
      </c>
      <c r="AU1803" t="inlineStr">
        <is>
          <t>Not reviewed</t>
        </is>
      </c>
      <c r="AV1803" t="inlineStr">
        <is>
          <t>Not reviewed</t>
        </is>
      </c>
      <c r="AW1803" t="inlineStr">
        <is>
          <t>Not reviewed</t>
        </is>
      </c>
      <c r="AX1803" t="inlineStr">
        <is>
          <t>Not reported</t>
        </is>
      </c>
      <c r="AY1803" t="inlineStr">
        <is>
          <t>Not reported</t>
        </is>
      </c>
      <c r="AZ1803" t="inlineStr">
        <is>
          <t>Not reported</t>
        </is>
      </c>
      <c r="BA1803" t="inlineStr">
        <is>
          <t>Not reported</t>
        </is>
      </c>
      <c r="BB1803" t="inlineStr">
        <is>
          <t>Not reported</t>
        </is>
      </c>
      <c r="BC1803" t="inlineStr">
        <is>
          <t>Not reported</t>
        </is>
      </c>
      <c r="BD1803" t="inlineStr">
        <is>
          <t>Not reported</t>
        </is>
      </c>
      <c r="BE1803" t="inlineStr">
        <is>
          <t>Not reported</t>
        </is>
      </c>
      <c r="BF1803" t="inlineStr">
        <is>
          <t>Not reported</t>
        </is>
      </c>
      <c r="BG1803" t="inlineStr">
        <is>
          <t>Not reviewed (not included)</t>
        </is>
      </c>
      <c r="BH1803" t="inlineStr">
        <is>
          <t>N/A</t>
        </is>
      </c>
      <c r="BI1803" t="inlineStr">
        <is>
          <t>Not reviewed</t>
        </is>
      </c>
      <c r="BJ1803" t="inlineStr">
        <is>
          <t>Not reviewed</t>
        </is>
      </c>
      <c r="BK1803" t="inlineStr">
        <is>
          <t>Not reviewed</t>
        </is>
      </c>
      <c r="BL1803" t="inlineStr">
        <is>
          <t>Not reviewed</t>
        </is>
      </c>
      <c r="BM1803" t="inlineStr">
        <is>
          <t>Not reviewed (not included)</t>
        </is>
      </c>
      <c r="BN1803" t="inlineStr">
        <is>
          <t>Not Selected for Final 95 (Pending Full Text Review) - Candidate paper not selected for final 95: Passed abstract screening but not included in final selec</t>
        </is>
      </c>
      <c r="BO1803" t="inlineStr">
        <is>
          <t>Abstract-level screening only</t>
        </is>
      </c>
      <c r="BP1803" t="inlineStr">
        <is>
          <t>Not reported</t>
        </is>
      </c>
    </row>
    <row r="1804">
      <c r="A1804" t="inlineStr">
        <is>
          <t>Identifying activity level related movement features of children with ASD based on ADOS videos</t>
        </is>
      </c>
      <c r="B1804" t="n">
        <v>2023</v>
      </c>
      <c r="C1804" t="inlineStr">
        <is>
          <t>Not checked</t>
        </is>
      </c>
      <c r="D1804" t="inlineStr">
        <is>
          <t>Not checked</t>
        </is>
      </c>
      <c r="E1804" t="inlineStr">
        <is>
          <t>10.1038/S41598-023-30628-6</t>
        </is>
      </c>
      <c r="F1804" t="inlineStr">
        <is>
          <t>Autism spectrum disorder (ASD) is a neurodevelopmental disorder that affects about 2% of children. Due to the shortage of clinicians, there is an urgent demand for a convenient and effective tool based on regular videos to assess the symptom. Computer-aided technologies have become widely used in clinical diagnosis, simplifying the diagnosis process while saving time and standardizing the procedure. In this study, we proposed a computer vision-based motion trajectory detection approach assisted with machine learning techniques, facilitating an objective and effective way to extract participants' movement features (MFs) to identify and evaluate children's activity levels that correspond to clinicians' professional ratings. The designed technique includes two key parts: (1) Extracting MFs of participants' different body key points in various activities segmented from autism diagnostic observation schedule (ADOS) videos, and (2) Identifying the most relevant MFs through established correlations with existing data sets of participants' activity level scores evaluated by clinicians. The research investigated two types of MFs, i.e., pixel distance (PD) and instantaneous pixel velocity (IPV), three participants' body key points, i.e., neck, right wrist, and middle hip, and five activities, including Table-play, Birthday-party, Joint-attention, Balloon-play, and Bubble-play segmented from ADOS videos. Among different combinations, the high correlations with the activity level scores evaluated by the clinicians (greater than 0.6 with p &lt; 0.001) were found in Table-play activity for both the PD-based MFs of all three studied key points and the IPV-based MFs of the right wrist key point. These MFs were identified as the most relevant ones that could be utilized as an auxiliary means for automating the evaluation of activity levels in the ASD assessment.</t>
        </is>
      </c>
      <c r="G1804" t="inlineStr">
        <is>
          <t>Unimodal</t>
        </is>
      </c>
      <c r="H1804" t="inlineStr">
        <is>
          <t>See abstract</t>
        </is>
      </c>
      <c r="I1804" t="inlineStr">
        <is>
          <t>See abstract</t>
        </is>
      </c>
      <c r="J1804" t="inlineStr">
        <is>
          <t>See abstract (AI/ML)</t>
        </is>
      </c>
      <c r="K1804" t="inlineStr">
        <is>
          <t>See abstract</t>
        </is>
      </c>
      <c r="M1804" t="inlineStr">
        <is>
          <t>See abstract</t>
        </is>
      </c>
      <c r="N1804" t="inlineStr">
        <is>
          <t>See abstract</t>
        </is>
      </c>
      <c r="O1804" t="inlineStr">
        <is>
          <t>Not verified from abstract</t>
        </is>
      </c>
      <c r="P1804" t="inlineStr">
        <is>
          <t>See abstract</t>
        </is>
      </c>
      <c r="Q1804" t="inlineStr">
        <is>
          <t>See abstract</t>
        </is>
      </c>
      <c r="R1804" t="inlineStr">
        <is>
          <t>Not reviewed (not included)</t>
        </is>
      </c>
      <c r="S1804" t="inlineStr">
        <is>
          <t>Not reviewed (not included)</t>
        </is>
      </c>
      <c r="T1804" t="inlineStr">
        <is>
          <t>Abstract screening only. Non-ADHD Focused</t>
        </is>
      </c>
      <c r="U1804" t="inlineStr">
        <is>
          <t>EXCLUDE</t>
        </is>
      </c>
      <c r="V1804" t="inlineStr">
        <is>
          <t>E2-Not ADHD focused: Neither title nor abstract mentions ADHD or attention-deficit/hyperactivity</t>
        </is>
      </c>
      <c r="W1804" t="inlineStr">
        <is>
          <t>Excluded: Not ADHD Focused</t>
        </is>
      </c>
      <c r="X1804" t="inlineStr">
        <is>
          <t>Not assessed from abstract</t>
        </is>
      </c>
      <c r="Y1804">
        <f>HYPERLINK("https%3A%2F%2Fwww.webofscience.com%2Fwos%2Fwoscc%2Ffull-record%2FWOS:000992078000072","View Full Record in Web of Science")</f>
        <v/>
      </c>
      <c r="Z1804" t="inlineStr">
        <is>
          <t>Not determined from abstract</t>
        </is>
      </c>
      <c r="AB1804" t="inlineStr">
        <is>
          <t>Not assessed (not included)</t>
        </is>
      </c>
      <c r="AC1804" t="inlineStr">
        <is>
          <t>Not assessed (not included)</t>
        </is>
      </c>
      <c r="AD1804" t="inlineStr">
        <is>
          <t>Jin, XM; Zhu, HL; Cao, W; Zou, XB; Chen, JJ</t>
        </is>
      </c>
      <c r="AF1804" t="inlineStr">
        <is>
          <t>Gold OA (Nature Sci Reports)</t>
        </is>
      </c>
      <c r="AH1804" t="inlineStr">
        <is>
          <t>Not assessed</t>
        </is>
      </c>
      <c r="AI1804" t="inlineStr">
        <is>
          <t>Not reported</t>
        </is>
      </c>
      <c r="AJ1804" t="inlineStr">
        <is>
          <t>Not reported</t>
        </is>
      </c>
      <c r="AK1804" t="inlineStr">
        <is>
          <t>Not reported</t>
        </is>
      </c>
      <c r="AL1804" t="inlineStr">
        <is>
          <t>Not reported</t>
        </is>
      </c>
      <c r="AM1804" t="inlineStr">
        <is>
          <t>Not reported</t>
        </is>
      </c>
      <c r="AN1804" t="inlineStr">
        <is>
          <t>Not reported</t>
        </is>
      </c>
      <c r="AO1804" t="inlineStr">
        <is>
          <t>Not reviewed</t>
        </is>
      </c>
      <c r="AP1804" t="inlineStr">
        <is>
          <t>Not reported</t>
        </is>
      </c>
      <c r="AQ1804" t="inlineStr">
        <is>
          <t>Not reported</t>
        </is>
      </c>
      <c r="AR1804" t="inlineStr">
        <is>
          <t>Not reported</t>
        </is>
      </c>
      <c r="AS1804" t="inlineStr">
        <is>
          <t>See abstract</t>
        </is>
      </c>
      <c r="AT1804" t="inlineStr">
        <is>
          <t>Not reviewed</t>
        </is>
      </c>
      <c r="AU1804" t="inlineStr">
        <is>
          <t>Not reviewed</t>
        </is>
      </c>
      <c r="AV1804" t="inlineStr">
        <is>
          <t>Not reviewed</t>
        </is>
      </c>
      <c r="AW1804" t="inlineStr">
        <is>
          <t>Not reviewed</t>
        </is>
      </c>
      <c r="AX1804" t="inlineStr">
        <is>
          <t>Not reported</t>
        </is>
      </c>
      <c r="AY1804" t="inlineStr">
        <is>
          <t>Not reported</t>
        </is>
      </c>
      <c r="AZ1804" t="inlineStr">
        <is>
          <t>Not reported</t>
        </is>
      </c>
      <c r="BA1804" t="inlineStr">
        <is>
          <t>Not reported</t>
        </is>
      </c>
      <c r="BB1804" t="inlineStr">
        <is>
          <t>Not reported</t>
        </is>
      </c>
      <c r="BC1804" t="inlineStr">
        <is>
          <t>Not reported</t>
        </is>
      </c>
      <c r="BD1804" t="inlineStr">
        <is>
          <t>Not reported</t>
        </is>
      </c>
      <c r="BE1804" t="inlineStr">
        <is>
          <t>Not reported</t>
        </is>
      </c>
      <c r="BF1804" t="inlineStr">
        <is>
          <t>Not reported</t>
        </is>
      </c>
      <c r="BG1804" t="inlineStr">
        <is>
          <t>Not reviewed (not included)</t>
        </is>
      </c>
      <c r="BH1804" t="inlineStr">
        <is>
          <t>N/A</t>
        </is>
      </c>
      <c r="BI1804" t="inlineStr">
        <is>
          <t>Not reviewed</t>
        </is>
      </c>
      <c r="BJ1804" t="inlineStr">
        <is>
          <t>Not reviewed</t>
        </is>
      </c>
      <c r="BK1804" t="inlineStr">
        <is>
          <t>Not reviewed</t>
        </is>
      </c>
      <c r="BL1804" t="inlineStr">
        <is>
          <t>Not reviewed</t>
        </is>
      </c>
      <c r="BM1804" t="inlineStr">
        <is>
          <t>Not reviewed (not included)</t>
        </is>
      </c>
      <c r="BN1804" t="inlineStr">
        <is>
          <t>Non-ADHD Focused - E2-Not ADHD focused: Neither title nor abstract mentions ADHD or attention-deficit/hyperactivity</t>
        </is>
      </c>
      <c r="BO1804" t="inlineStr">
        <is>
          <t>Abstract-level screening only</t>
        </is>
      </c>
      <c r="BP1804" t="inlineStr">
        <is>
          <t>Not reported</t>
        </is>
      </c>
    </row>
    <row r="1805">
      <c r="A1805" t="inlineStr">
        <is>
          <t>Neurostructural Heterogeneity in Youths With Internalizing Symptoms</t>
        </is>
      </c>
      <c r="B1805" t="n">
        <v>2020</v>
      </c>
      <c r="C1805" t="inlineStr">
        <is>
          <t>Not checked</t>
        </is>
      </c>
      <c r="D1805" t="inlineStr">
        <is>
          <t>Not checked</t>
        </is>
      </c>
      <c r="E1805" t="inlineStr">
        <is>
          <t>10.1016/J.BIOPSYCH.2019.09.005</t>
        </is>
      </c>
      <c r="F1805" t="inlineStr">
        <is>
          <t>BACKGROUND: Internalizing disorders such as anxiety and depression are common psychiatric disorders that frequently begin in youth and exhibit marked heterogeneity in treatment response and clinical course. Given that symptom-based classification approaches do not align with underlying neurobiology, an alternative approach is to identify neurobiologically informed subtypes based on brain imaging data. METHODS: We used a recently developed semisupervised machine learning method (HYDRA [heterogeneity through discriminative analysis]) to delineate patterns of neurobiological heterogeneity within youths with internalizing symptoms using structural data collected at 3T from a sample of 1141 youths. RESULTS: Using volume and cortical thickness, cross-validation methods indicated 2 highly stable subtypes of internalizing youths (adjusted Rand index = 0.66; permutation-based false discovery rate p &lt; .001). Subtype 1, defined by smaller brain volumes and reduced cortical thickness, was marked by impaired cognitive performance and higher levels of psychopathology than both subtype 2 and typically developing youths. Using resting-state functional magnetic resonance imaging and diffusion images not considered during clustering, we found that subtype 1 also showed reduced amplitudes of low-frequency fluctuations in frontolimbic regions at rest and reduced fractional anisotropy in several white matter tracts. In contrast, subtype 2 showed intact cognitive performance and greater volume, cortical thickness, and amplitudes during rest compared with subtype 1 and typically developing youths, despite still showing clinically significant levels of psychopathology. CONCLUSIONS: We identified 2 subtypes of internalizing youths differentiated by abnormalities in brain structure, function, and white matter integrity, with one of the subtypes showing poorer functioning across multiple domains. Identification of biologically grounded internalizing subtypes may assist in targeting early inte</t>
        </is>
      </c>
      <c r="G1805" t="inlineStr">
        <is>
          <t>Unimodal</t>
        </is>
      </c>
      <c r="H1805" t="inlineStr">
        <is>
          <t>See abstract</t>
        </is>
      </c>
      <c r="I1805" t="inlineStr">
        <is>
          <t>See abstract</t>
        </is>
      </c>
      <c r="J1805" t="inlineStr">
        <is>
          <t>See abstract (AI/ML)</t>
        </is>
      </c>
      <c r="K1805" t="inlineStr">
        <is>
          <t>See abstract</t>
        </is>
      </c>
      <c r="L1805" t="n">
        <v>1141</v>
      </c>
      <c r="M1805" t="inlineStr">
        <is>
          <t>See abstract</t>
        </is>
      </c>
      <c r="N1805" t="inlineStr">
        <is>
          <t>N≈1141; details in abstract</t>
        </is>
      </c>
      <c r="O1805" t="inlineStr">
        <is>
          <t>Extracted from abstract: N≈1141</t>
        </is>
      </c>
      <c r="P1805" t="inlineStr">
        <is>
          <t>See abstract</t>
        </is>
      </c>
      <c r="Q1805" t="inlineStr">
        <is>
          <t>See abstract</t>
        </is>
      </c>
      <c r="R1805" t="inlineStr">
        <is>
          <t>Not reviewed (not included)</t>
        </is>
      </c>
      <c r="S1805" t="inlineStr">
        <is>
          <t>Not reviewed (not included)</t>
        </is>
      </c>
      <c r="T1805" t="inlineStr">
        <is>
          <t>Abstract screening only. Non-ADHD Focused</t>
        </is>
      </c>
      <c r="U1805" t="inlineStr">
        <is>
          <t>EXCLUDE</t>
        </is>
      </c>
      <c r="V1805" t="inlineStr">
        <is>
          <t>E2-Not ADHD focused: Neither title nor abstract mentions ADHD or attention-deficit/hyperactivity</t>
        </is>
      </c>
      <c r="W1805" t="inlineStr">
        <is>
          <t>Excluded: Not ADHD Focused</t>
        </is>
      </c>
      <c r="X1805" t="inlineStr">
        <is>
          <t>Not assessed from abstract</t>
        </is>
      </c>
      <c r="Y1805">
        <f>HYPERLINK("https%3A%2F%2Fwww.webofscience.com%2Fwos%2Fwoscc%2Ffull-record%2FWOS:000511835600013","View Full Record in Web of Science")</f>
        <v/>
      </c>
      <c r="Z1805" t="inlineStr">
        <is>
          <t>Not determined from abstract</t>
        </is>
      </c>
      <c r="AB1805" t="inlineStr">
        <is>
          <t>Not assessed (not included)</t>
        </is>
      </c>
      <c r="AC1805" t="inlineStr">
        <is>
          <t>Not assessed (not included)</t>
        </is>
      </c>
      <c r="AD1805" t="inlineStr">
        <is>
          <t>Kaczkurkin, AN; Sotiras, A; Baller, EB; Barzilay, R; Calkins, ME; Chand, GB; Cui, ZX; Erus, G; Fan, Y; Gur, RE; Gur, RC; Moore, TM; Roalf, DR; Rosen, AFG; Ruparel, K; Shinohara, RT; Varol, E; Wolf, DH; Davatzikos, C; Satterthwaite, TD</t>
        </is>
      </c>
      <c r="AF1805" t="inlineStr">
        <is>
          <t>Hybrid OA (Elsevier)</t>
        </is>
      </c>
      <c r="AH1805" t="inlineStr">
        <is>
          <t>Not assessed</t>
        </is>
      </c>
      <c r="AI1805" t="inlineStr">
        <is>
          <t>Not reported</t>
        </is>
      </c>
      <c r="AJ1805" t="inlineStr">
        <is>
          <t>Not reported</t>
        </is>
      </c>
      <c r="AK1805" t="inlineStr">
        <is>
          <t>Not reported</t>
        </is>
      </c>
      <c r="AL1805" t="inlineStr">
        <is>
          <t>Not reported</t>
        </is>
      </c>
      <c r="AM1805" t="inlineStr">
        <is>
          <t>Not reported</t>
        </is>
      </c>
      <c r="AN1805" t="inlineStr">
        <is>
          <t>Not reported</t>
        </is>
      </c>
      <c r="AO1805" t="inlineStr">
        <is>
          <t>Not reviewed</t>
        </is>
      </c>
      <c r="AP1805" t="inlineStr">
        <is>
          <t>Not reported</t>
        </is>
      </c>
      <c r="AQ1805" t="inlineStr">
        <is>
          <t>Not reported</t>
        </is>
      </c>
      <c r="AR1805" t="inlineStr">
        <is>
          <t>Not reported</t>
        </is>
      </c>
      <c r="AS1805" t="inlineStr">
        <is>
          <t>See abstract</t>
        </is>
      </c>
      <c r="AT1805" t="inlineStr">
        <is>
          <t>Not reviewed</t>
        </is>
      </c>
      <c r="AU1805" t="inlineStr">
        <is>
          <t>Not reviewed</t>
        </is>
      </c>
      <c r="AV1805" t="inlineStr">
        <is>
          <t>Not reviewed</t>
        </is>
      </c>
      <c r="AW1805" t="inlineStr">
        <is>
          <t>Not reviewed</t>
        </is>
      </c>
      <c r="AX1805" t="inlineStr">
        <is>
          <t>Not reported</t>
        </is>
      </c>
      <c r="AY1805" t="inlineStr">
        <is>
          <t>Not reported</t>
        </is>
      </c>
      <c r="AZ1805" t="inlineStr">
        <is>
          <t>Not reported</t>
        </is>
      </c>
      <c r="BA1805" t="inlineStr">
        <is>
          <t>Not reported</t>
        </is>
      </c>
      <c r="BB1805" t="inlineStr">
        <is>
          <t>Not reported</t>
        </is>
      </c>
      <c r="BC1805" t="inlineStr">
        <is>
          <t>Not reported</t>
        </is>
      </c>
      <c r="BD1805" t="inlineStr">
        <is>
          <t>Not reported</t>
        </is>
      </c>
      <c r="BE1805" t="inlineStr">
        <is>
          <t>Not reported</t>
        </is>
      </c>
      <c r="BF1805" t="inlineStr">
        <is>
          <t>Not reported</t>
        </is>
      </c>
      <c r="BG1805" t="inlineStr">
        <is>
          <t>Not reviewed (not included)</t>
        </is>
      </c>
      <c r="BH1805" t="inlineStr">
        <is>
          <t>N/A</t>
        </is>
      </c>
      <c r="BI1805" t="inlineStr">
        <is>
          <t>Not reviewed</t>
        </is>
      </c>
      <c r="BJ1805" t="inlineStr">
        <is>
          <t>Not reviewed</t>
        </is>
      </c>
      <c r="BK1805" t="inlineStr">
        <is>
          <t>Not reviewed</t>
        </is>
      </c>
      <c r="BL1805" t="inlineStr">
        <is>
          <t>Not reviewed</t>
        </is>
      </c>
      <c r="BM1805" t="inlineStr">
        <is>
          <t>Not reviewed (not included)</t>
        </is>
      </c>
      <c r="BN1805" t="inlineStr">
        <is>
          <t>Non-ADHD Focused - E2-Not ADHD focused: Neither title nor abstract mentions ADHD or attention-deficit/hyperactivity</t>
        </is>
      </c>
      <c r="BO1805" t="inlineStr">
        <is>
          <t>Abstract-level screening only</t>
        </is>
      </c>
      <c r="BP1805" t="inlineStr">
        <is>
          <t>Not reported</t>
        </is>
      </c>
    </row>
    <row r="1806">
      <c r="A1806" t="inlineStr">
        <is>
          <t>Contribution of ceramides metabolism in psychiatric disorders</t>
        </is>
      </c>
      <c r="B1806" t="n">
        <v>2023</v>
      </c>
      <c r="C1806" t="inlineStr">
        <is>
          <t>Not checked</t>
        </is>
      </c>
      <c r="D1806" t="inlineStr">
        <is>
          <t>Not checked</t>
        </is>
      </c>
      <c r="E1806" t="inlineStr">
        <is>
          <t>10.1111/JNC.15759</t>
        </is>
      </c>
      <c r="F1806" t="inlineStr">
        <is>
          <t>Psychiatric disorders affect 970 million people worldwide, representing a significant source of disability. Although the underlying neurobiological traits for these disorders are not fully understood, a complex interplay between psychological, environmental, and biological factors contributes to their outcomes. Recent advances in lipidomic analysis and artificial intelligence algorithms have improved the identification of selective lipid species modulating the susceptibility to mental disorders. Sphingolipids (SLs) and ceramides-related SLs are among the most abundant lipids species in the brain that support major key pathways during neurodevelopment and brain plasticity. High levels of ceramides in plasma and brain contribute to psychiatric illness susceptibility in humans and animal models. However, the neuropathological mechanism regarding the involvement of ceramides in these disorders remain inconclusive. The brain is highly susceptible to nutritional insults, which could lead to functional impairment and influence the development and progression of psychiatric disorders. While the brain relies on glucose metabolism to support its physiological needs, a selective nutrient formula appears to have greater effects on brain health than others. For instance, consumption of high-energy diets is associated with brain anatomical, physiological, and metabolic changes, including ceramides metabolism. Herein, we will address the contribution of ceramides metabolism as a modulator of major psychiatric disorders such as depression, anxiety, bipolar disorder, schizophrenia, and attention deficit-hyperactivity disorder. We will also describe molecular and cellular targets of ceramides metabolism assisting the maintenance and progression of psychiatric disorders and their modulation by dietary formulas as non-pharmacologic treatments.</t>
        </is>
      </c>
      <c r="G1806" t="inlineStr">
        <is>
          <t>Unimodal</t>
        </is>
      </c>
      <c r="H1806" t="inlineStr">
        <is>
          <t>See abstract</t>
        </is>
      </c>
      <c r="I1806" t="inlineStr">
        <is>
          <t>See abstract</t>
        </is>
      </c>
      <c r="J1806" t="inlineStr">
        <is>
          <t>See abstract (AI/ML)</t>
        </is>
      </c>
      <c r="K1806" t="inlineStr">
        <is>
          <t>See abstract</t>
        </is>
      </c>
      <c r="M1806" t="inlineStr">
        <is>
          <t>See abstract</t>
        </is>
      </c>
      <c r="N1806" t="inlineStr">
        <is>
          <t>See abstract</t>
        </is>
      </c>
      <c r="O1806" t="inlineStr">
        <is>
          <t>Not verified from abstract</t>
        </is>
      </c>
      <c r="P1806" t="inlineStr">
        <is>
          <t>See abstract</t>
        </is>
      </c>
      <c r="Q1806" t="inlineStr">
        <is>
          <t>See abstract</t>
        </is>
      </c>
      <c r="R1806" t="inlineStr">
        <is>
          <t>Not reviewed (not included)</t>
        </is>
      </c>
      <c r="S1806" t="inlineStr">
        <is>
          <t>Not reviewed (not included)</t>
        </is>
      </c>
      <c r="T1806" t="inlineStr">
        <is>
          <t>Abstract screening only. Not Selected for Final 95 (Pending Full Text Review)</t>
        </is>
      </c>
      <c r="U1806" t="inlineStr">
        <is>
          <t>EXCLUDE</t>
        </is>
      </c>
      <c r="V180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06" t="inlineStr">
        <is>
          <t>Excluded: Other Criterion</t>
        </is>
      </c>
      <c r="X1806" t="inlineStr">
        <is>
          <t>Not assessed from abstract</t>
        </is>
      </c>
      <c r="Y1806">
        <f>HYPERLINK("https%3A%2F%2Fwww.webofscience.com%2Fwos%2Fwoscc%2Ffull-record%2FWOS:000940926900001","View Full Record in Web of Science")</f>
        <v/>
      </c>
      <c r="Z1806" t="inlineStr">
        <is>
          <t>Not determined from abstract</t>
        </is>
      </c>
      <c r="AB1806" t="inlineStr">
        <is>
          <t>Not assessed (not included)</t>
        </is>
      </c>
      <c r="AC1806" t="inlineStr">
        <is>
          <t>Not assessed (not included)</t>
        </is>
      </c>
      <c r="AD1806" t="inlineStr">
        <is>
          <t>Bernal-Vega, S; García-Juárez, M; Camacho-Morales, A</t>
        </is>
      </c>
      <c r="AF1806" t="inlineStr">
        <is>
          <t>Unknown - Verify via DOI</t>
        </is>
      </c>
      <c r="AH1806" t="inlineStr">
        <is>
          <t>Not assessed</t>
        </is>
      </c>
      <c r="AI1806" t="inlineStr">
        <is>
          <t>Not reported</t>
        </is>
      </c>
      <c r="AJ1806" t="inlineStr">
        <is>
          <t>Not reported</t>
        </is>
      </c>
      <c r="AK1806" t="inlineStr">
        <is>
          <t>Not reported</t>
        </is>
      </c>
      <c r="AL1806" t="inlineStr">
        <is>
          <t>Not reported</t>
        </is>
      </c>
      <c r="AM1806" t="inlineStr">
        <is>
          <t>Not reported</t>
        </is>
      </c>
      <c r="AN1806" t="inlineStr">
        <is>
          <t>Not reported</t>
        </is>
      </c>
      <c r="AO1806" t="inlineStr">
        <is>
          <t>Not reviewed</t>
        </is>
      </c>
      <c r="AP1806" t="inlineStr">
        <is>
          <t>Not reported</t>
        </is>
      </c>
      <c r="AQ1806" t="inlineStr">
        <is>
          <t>Not reported</t>
        </is>
      </c>
      <c r="AR1806" t="inlineStr">
        <is>
          <t>Not reported</t>
        </is>
      </c>
      <c r="AS1806" t="inlineStr">
        <is>
          <t>See abstract</t>
        </is>
      </c>
      <c r="AT1806" t="inlineStr">
        <is>
          <t>Not reviewed</t>
        </is>
      </c>
      <c r="AU1806" t="inlineStr">
        <is>
          <t>Not reviewed</t>
        </is>
      </c>
      <c r="AV1806" t="inlineStr">
        <is>
          <t>Not reviewed</t>
        </is>
      </c>
      <c r="AW1806" t="inlineStr">
        <is>
          <t>Not reviewed</t>
        </is>
      </c>
      <c r="AX1806" t="inlineStr">
        <is>
          <t>Not reported</t>
        </is>
      </c>
      <c r="AY1806" t="inlineStr">
        <is>
          <t>Not reported</t>
        </is>
      </c>
      <c r="AZ1806" t="inlineStr">
        <is>
          <t>Not reported</t>
        </is>
      </c>
      <c r="BA1806" t="inlineStr">
        <is>
          <t>Not reported</t>
        </is>
      </c>
      <c r="BB1806" t="inlineStr">
        <is>
          <t>Not reported</t>
        </is>
      </c>
      <c r="BC1806" t="inlineStr">
        <is>
          <t>Not reported</t>
        </is>
      </c>
      <c r="BD1806" t="inlineStr">
        <is>
          <t>Not reported</t>
        </is>
      </c>
      <c r="BE1806" t="inlineStr">
        <is>
          <t>Not reported</t>
        </is>
      </c>
      <c r="BF1806" t="inlineStr">
        <is>
          <t>Not reported</t>
        </is>
      </c>
      <c r="BG1806" t="inlineStr">
        <is>
          <t>Not reviewed (not included)</t>
        </is>
      </c>
      <c r="BH1806" t="inlineStr">
        <is>
          <t>N/A</t>
        </is>
      </c>
      <c r="BI1806" t="inlineStr">
        <is>
          <t>Not reviewed</t>
        </is>
      </c>
      <c r="BJ1806" t="inlineStr">
        <is>
          <t>Not reviewed</t>
        </is>
      </c>
      <c r="BK1806" t="inlineStr">
        <is>
          <t>Not reviewed</t>
        </is>
      </c>
      <c r="BL1806" t="inlineStr">
        <is>
          <t>Not reviewed</t>
        </is>
      </c>
      <c r="BM1806" t="inlineStr">
        <is>
          <t>Not reviewed (not included)</t>
        </is>
      </c>
      <c r="BN1806" t="inlineStr">
        <is>
          <t>Not Selected for Final 95 (Pending Full Text Review) - Candidate paper not selected for final 95: Passed abstract screening but not included in final selec</t>
        </is>
      </c>
      <c r="BO1806" t="inlineStr">
        <is>
          <t>Abstract-level screening only</t>
        </is>
      </c>
      <c r="BP1806" t="inlineStr">
        <is>
          <t>Not reported</t>
        </is>
      </c>
    </row>
    <row r="1807">
      <c r="A1807" t="inlineStr">
        <is>
          <t>Exploring AI-assisted design of executive function rehabilitation programs for individuals with ADHD: a mixed-methods evaluation of prompts and chatgpt outputs</t>
        </is>
      </c>
      <c r="B1807" t="n">
        <v>2025</v>
      </c>
      <c r="C1807" t="inlineStr">
        <is>
          <t>Not checked</t>
        </is>
      </c>
      <c r="D1807" t="inlineStr">
        <is>
          <t>Not checked</t>
        </is>
      </c>
      <c r="E1807" t="inlineStr">
        <is>
          <t>10.1186/S40359-025-03729-2</t>
        </is>
      </c>
      <c r="F1807" t="inlineStr">
        <is>
          <t>BackgroundAs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aid.MethodsThe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feasibility.ResultsExperts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applicability.ConclusionWhile clinical experts express cautious optimism about AI-assisted rehabilitation planning, further development is necessary to enhance accuracy, persona</t>
        </is>
      </c>
      <c r="G1807" t="inlineStr">
        <is>
          <t>Unimodal</t>
        </is>
      </c>
      <c r="H1807" t="inlineStr">
        <is>
          <t>See abstract</t>
        </is>
      </c>
      <c r="I1807" t="inlineStr">
        <is>
          <t>See abstract</t>
        </is>
      </c>
      <c r="J1807" t="inlineStr">
        <is>
          <t>See abstract (AI/ML)</t>
        </is>
      </c>
      <c r="K1807" t="inlineStr">
        <is>
          <t>See abstract</t>
        </is>
      </c>
      <c r="M1807" t="inlineStr">
        <is>
          <t>See abstract</t>
        </is>
      </c>
      <c r="N1807" t="inlineStr">
        <is>
          <t>See abstract</t>
        </is>
      </c>
      <c r="O1807" t="inlineStr">
        <is>
          <t>Not verified from abstract</t>
        </is>
      </c>
      <c r="P1807" t="inlineStr">
        <is>
          <t>See abstract</t>
        </is>
      </c>
      <c r="Q1807" t="inlineStr">
        <is>
          <t>See abstract</t>
        </is>
      </c>
      <c r="R1807" t="inlineStr">
        <is>
          <t>Not reviewed (not included)</t>
        </is>
      </c>
      <c r="S1807" t="inlineStr">
        <is>
          <t>Not reviewed (not included)</t>
        </is>
      </c>
      <c r="T1807" t="inlineStr">
        <is>
          <t>Abstract screening only. Not Selected for Final 95 (Pending Full Text Review)</t>
        </is>
      </c>
      <c r="U1807" t="inlineStr">
        <is>
          <t>EXCLUDE</t>
        </is>
      </c>
      <c r="V180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07" t="inlineStr">
        <is>
          <t>Excluded: Other Criterion</t>
        </is>
      </c>
      <c r="X1807" t="inlineStr">
        <is>
          <t>Not assessed from abstract</t>
        </is>
      </c>
      <c r="Y1807">
        <f>HYPERLINK("https%3A%2F%2Fwww.webofscience.com%2Fwos%2Fwoscc%2Ffull-record%2FWOS:001656748100003","View Full Record in Web of Science")</f>
        <v/>
      </c>
      <c r="Z1807" t="inlineStr">
        <is>
          <t>Not determined from abstract</t>
        </is>
      </c>
      <c r="AB1807" t="inlineStr">
        <is>
          <t>Not assessed (not included)</t>
        </is>
      </c>
      <c r="AC1807" t="inlineStr">
        <is>
          <t>Not assessed (not included)</t>
        </is>
      </c>
      <c r="AD1807" t="inlineStr">
        <is>
          <t>Dahò, M; Caci, B</t>
        </is>
      </c>
      <c r="AF1807" t="inlineStr">
        <is>
          <t>Gold OA (BioMedCentral)</t>
        </is>
      </c>
      <c r="AH1807" t="inlineStr">
        <is>
          <t>Not assessed</t>
        </is>
      </c>
      <c r="AI1807" t="inlineStr">
        <is>
          <t>Not reported</t>
        </is>
      </c>
      <c r="AJ1807" t="inlineStr">
        <is>
          <t>Not reported</t>
        </is>
      </c>
      <c r="AK1807" t="inlineStr">
        <is>
          <t>Not reported</t>
        </is>
      </c>
      <c r="AL1807" t="inlineStr">
        <is>
          <t>Not reported</t>
        </is>
      </c>
      <c r="AM1807" t="inlineStr">
        <is>
          <t>Not reported</t>
        </is>
      </c>
      <c r="AN1807" t="inlineStr">
        <is>
          <t>Not reported</t>
        </is>
      </c>
      <c r="AO1807" t="inlineStr">
        <is>
          <t>Not reviewed</t>
        </is>
      </c>
      <c r="AP1807" t="inlineStr">
        <is>
          <t>Not reported</t>
        </is>
      </c>
      <c r="AQ1807" t="inlineStr">
        <is>
          <t>Not reported</t>
        </is>
      </c>
      <c r="AR1807" t="inlineStr">
        <is>
          <t>Not reported</t>
        </is>
      </c>
      <c r="AS1807" t="inlineStr">
        <is>
          <t>See abstract</t>
        </is>
      </c>
      <c r="AT1807" t="inlineStr">
        <is>
          <t>Not reviewed</t>
        </is>
      </c>
      <c r="AU1807" t="inlineStr">
        <is>
          <t>Not reviewed</t>
        </is>
      </c>
      <c r="AV1807" t="inlineStr">
        <is>
          <t>Not reviewed</t>
        </is>
      </c>
      <c r="AW1807" t="inlineStr">
        <is>
          <t>Not reviewed</t>
        </is>
      </c>
      <c r="AX1807" t="inlineStr">
        <is>
          <t>Not reported</t>
        </is>
      </c>
      <c r="AY1807" t="inlineStr">
        <is>
          <t>Not reported</t>
        </is>
      </c>
      <c r="AZ1807" t="inlineStr">
        <is>
          <t>Not reported</t>
        </is>
      </c>
      <c r="BA1807" t="inlineStr">
        <is>
          <t>Not reported</t>
        </is>
      </c>
      <c r="BB1807" t="inlineStr">
        <is>
          <t>Not reported</t>
        </is>
      </c>
      <c r="BC1807" t="inlineStr">
        <is>
          <t>Not reported</t>
        </is>
      </c>
      <c r="BD1807" t="inlineStr">
        <is>
          <t>Not reported</t>
        </is>
      </c>
      <c r="BE1807" t="inlineStr">
        <is>
          <t>Not reported</t>
        </is>
      </c>
      <c r="BF1807" t="inlineStr">
        <is>
          <t>Not reported</t>
        </is>
      </c>
      <c r="BG1807" t="inlineStr">
        <is>
          <t>Not reviewed (not included)</t>
        </is>
      </c>
      <c r="BH1807" t="inlineStr">
        <is>
          <t>N/A</t>
        </is>
      </c>
      <c r="BI1807" t="inlineStr">
        <is>
          <t>Not reviewed</t>
        </is>
      </c>
      <c r="BJ1807" t="inlineStr">
        <is>
          <t>Not reviewed</t>
        </is>
      </c>
      <c r="BK1807" t="inlineStr">
        <is>
          <t>Not reviewed</t>
        </is>
      </c>
      <c r="BL1807" t="inlineStr">
        <is>
          <t>Not reviewed</t>
        </is>
      </c>
      <c r="BM1807" t="inlineStr">
        <is>
          <t>Not reviewed (not included)</t>
        </is>
      </c>
      <c r="BN1807" t="inlineStr">
        <is>
          <t>Not Selected for Final 95 (Pending Full Text Review) - Candidate paper not selected for final 95: Passed abstract screening but not included in final selec</t>
        </is>
      </c>
      <c r="BO1807" t="inlineStr">
        <is>
          <t>Abstract-level screening only</t>
        </is>
      </c>
      <c r="BP1807" t="inlineStr">
        <is>
          <t>Not reported</t>
        </is>
      </c>
    </row>
    <row r="1808">
      <c r="A1808" t="inlineStr">
        <is>
          <t>Life satisfaction for adolescents with developmental and behavioral disabilities during the COVID-19 pandemic</t>
        </is>
      </c>
      <c r="B1808" t="n">
        <v>2024</v>
      </c>
      <c r="C1808" t="inlineStr">
        <is>
          <t>Not checked</t>
        </is>
      </c>
      <c r="D1808" t="inlineStr">
        <is>
          <t>Not checked</t>
        </is>
      </c>
      <c r="E1808" t="inlineStr">
        <is>
          <t>10.1038/S41390-023-02852-3</t>
        </is>
      </c>
      <c r="F1808" t="inlineStr">
        <is>
          <t>Background This study aimed to identify contextual factors associated with life satisfaction during the COVID-19 pandemic for adolescents with mental, emotional, behavioral, and developmental (MEBD) disabilities.Methods Data were collected from a sample of 1084 adolescents aged 11-21 years from April 2020 to August 2021. This cross-sectional study used a sequential machine learning workflow, consisting of random forest regression and evolutionary tree regression, to identify subgroups of adolescents in the Environmental influences on Child Health Outcomes (ECHO) consortium who demonstrated enhanced vulnerability to lower life satisfaction as described by intersecting risk factors, protective factors, and MEBD disabilities.Results Adolescents with a history of depression, anxiety, autism, and attention-deficit/hyperactivity disorder were particularly susceptible to decreased life satisfaction in response to unique combinations of stressors experienced during the COVID-19 pandemic. These stressors included decreased social connectedness, decreased family engagement, stress related to medical care access, pandemic-related traumatic stress, and single-caregiver households.Conclusion Findings from this study highlight the importance of interventions aimed specifically at increasing adolescent social connectedness, family engagement, and access to medical support for adolescents with MEBD disabilities, particularly in the face of stressors, such as a global pandemic.Impact Through a machine learning process, we identified contextualized risks associated with life satisfaction among adolescents with neurodevelopmental disabilities during the COVID-19 pandemic. The COVID-19 pandemic resulted in large-scale social disruptions for children and families. Such disruptions were associated with worse mental health outcomes in the general pediatric population, but few studies have examined specific subgroups who may be at heightened risk. We endeavored to close that gap in knowled</t>
        </is>
      </c>
      <c r="G1808" t="inlineStr">
        <is>
          <t>Unimodal</t>
        </is>
      </c>
      <c r="H1808" t="inlineStr">
        <is>
          <t>See abstract</t>
        </is>
      </c>
      <c r="I1808" t="inlineStr">
        <is>
          <t>See abstract</t>
        </is>
      </c>
      <c r="J1808" t="inlineStr">
        <is>
          <t>See abstract (AI/ML)</t>
        </is>
      </c>
      <c r="K1808" t="inlineStr">
        <is>
          <t>See abstract</t>
        </is>
      </c>
      <c r="L1808" t="n">
        <v>1084</v>
      </c>
      <c r="M1808" t="inlineStr">
        <is>
          <t>See abstract</t>
        </is>
      </c>
      <c r="N1808" t="inlineStr">
        <is>
          <t>N≈1084; details in abstract</t>
        </is>
      </c>
      <c r="O1808" t="inlineStr">
        <is>
          <t>Extracted from abstract: N≈1084</t>
        </is>
      </c>
      <c r="P1808" t="inlineStr">
        <is>
          <t>See abstract</t>
        </is>
      </c>
      <c r="Q1808" t="inlineStr">
        <is>
          <t>See abstract</t>
        </is>
      </c>
      <c r="R1808" t="inlineStr">
        <is>
          <t>Not reviewed (not included)</t>
        </is>
      </c>
      <c r="S1808" t="inlineStr">
        <is>
          <t>Not reviewed (not included)</t>
        </is>
      </c>
      <c r="T1808" t="inlineStr">
        <is>
          <t>Abstract screening only. Non-ADHD Focused</t>
        </is>
      </c>
      <c r="U1808" t="inlineStr">
        <is>
          <t>EXCLUDE</t>
        </is>
      </c>
      <c r="V1808" t="inlineStr">
        <is>
          <t>E2-Not ADHD focused: Neither title nor abstract mentions ADHD or attention-deficit/hyperactivity</t>
        </is>
      </c>
      <c r="W1808" t="inlineStr">
        <is>
          <t>Excluded: Not ADHD Focused</t>
        </is>
      </c>
      <c r="X1808" t="inlineStr">
        <is>
          <t>Not assessed from abstract</t>
        </is>
      </c>
      <c r="Y1808">
        <f>HYPERLINK("https%3A%2F%2Fwww.webofscience.com%2Fwos%2Fwoscc%2Ffull-record%2FWOS:001185665700032","View Full Record in Web of Science")</f>
        <v/>
      </c>
      <c r="Z1808" t="inlineStr">
        <is>
          <t>Not determined from abstract</t>
        </is>
      </c>
      <c r="AB1808" t="inlineStr">
        <is>
          <t>Not assessed (not included)</t>
        </is>
      </c>
      <c r="AC1808" t="inlineStr">
        <is>
          <t>Not assessed (not included)</t>
        </is>
      </c>
      <c r="AD1808" t="inlineStr">
        <is>
          <t>Sherlock, P; Mansolf, M; Blackwell, CK; Blair, C; Cella, D; Deoni, S; Fry, RC; Ganiban, J; Gershon, R; Herbstman, JB; Lai, JS; Leve, LD; Lewinn, KZ; Margolis, AE; Miller, EB; Neiderhiser, JM; Oken, E; O'Shea, TM; Stanford, JB; Zelazo, PD</t>
        </is>
      </c>
      <c r="AF1808" t="inlineStr">
        <is>
          <t>Unknown - Verify via DOI</t>
        </is>
      </c>
      <c r="AH1808" t="inlineStr">
        <is>
          <t>Not assessed</t>
        </is>
      </c>
      <c r="AI1808" t="inlineStr">
        <is>
          <t>Not reported</t>
        </is>
      </c>
      <c r="AJ1808" t="inlineStr">
        <is>
          <t>Not reported</t>
        </is>
      </c>
      <c r="AK1808" t="inlineStr">
        <is>
          <t>Not reported</t>
        </is>
      </c>
      <c r="AL1808" t="inlineStr">
        <is>
          <t>Not reported</t>
        </is>
      </c>
      <c r="AM1808" t="inlineStr">
        <is>
          <t>Not reported</t>
        </is>
      </c>
      <c r="AN1808" t="inlineStr">
        <is>
          <t>Not reported</t>
        </is>
      </c>
      <c r="AO1808" t="inlineStr">
        <is>
          <t>Not reviewed</t>
        </is>
      </c>
      <c r="AP1808" t="inlineStr">
        <is>
          <t>Not reported</t>
        </is>
      </c>
      <c r="AQ1808" t="inlineStr">
        <is>
          <t>Not reported</t>
        </is>
      </c>
      <c r="AR1808" t="inlineStr">
        <is>
          <t>Not reported</t>
        </is>
      </c>
      <c r="AS1808" t="inlineStr">
        <is>
          <t>See abstract</t>
        </is>
      </c>
      <c r="AT1808" t="inlineStr">
        <is>
          <t>Not reviewed</t>
        </is>
      </c>
      <c r="AU1808" t="inlineStr">
        <is>
          <t>Not reviewed</t>
        </is>
      </c>
      <c r="AV1808" t="inlineStr">
        <is>
          <t>Not reviewed</t>
        </is>
      </c>
      <c r="AW1808" t="inlineStr">
        <is>
          <t>Not reviewed</t>
        </is>
      </c>
      <c r="AX1808" t="inlineStr">
        <is>
          <t>Not reported</t>
        </is>
      </c>
      <c r="AY1808" t="inlineStr">
        <is>
          <t>Not reported</t>
        </is>
      </c>
      <c r="AZ1808" t="inlineStr">
        <is>
          <t>Not reported</t>
        </is>
      </c>
      <c r="BA1808" t="inlineStr">
        <is>
          <t>Not reported</t>
        </is>
      </c>
      <c r="BB1808" t="inlineStr">
        <is>
          <t>Not reported</t>
        </is>
      </c>
      <c r="BC1808" t="inlineStr">
        <is>
          <t>Not reported</t>
        </is>
      </c>
      <c r="BD1808" t="inlineStr">
        <is>
          <t>Not reported</t>
        </is>
      </c>
      <c r="BE1808" t="inlineStr">
        <is>
          <t>Not reported</t>
        </is>
      </c>
      <c r="BF1808" t="inlineStr">
        <is>
          <t>Not reported</t>
        </is>
      </c>
      <c r="BG1808" t="inlineStr">
        <is>
          <t>Not reviewed (not included)</t>
        </is>
      </c>
      <c r="BH1808" t="inlineStr">
        <is>
          <t>N/A</t>
        </is>
      </c>
      <c r="BI1808" t="inlineStr">
        <is>
          <t>Not reviewed</t>
        </is>
      </c>
      <c r="BJ1808" t="inlineStr">
        <is>
          <t>Not reviewed</t>
        </is>
      </c>
      <c r="BK1808" t="inlineStr">
        <is>
          <t>Not reviewed</t>
        </is>
      </c>
      <c r="BL1808" t="inlineStr">
        <is>
          <t>Not reviewed</t>
        </is>
      </c>
      <c r="BM1808" t="inlineStr">
        <is>
          <t>Not reviewed (not included)</t>
        </is>
      </c>
      <c r="BN1808" t="inlineStr">
        <is>
          <t>Non-ADHD Focused - E2-Not ADHD focused: Neither title nor abstract mentions ADHD or attention-deficit/hyperactivity</t>
        </is>
      </c>
      <c r="BO1808" t="inlineStr">
        <is>
          <t>Abstract-level screening only</t>
        </is>
      </c>
      <c r="BP1808" t="inlineStr">
        <is>
          <t>Not reported</t>
        </is>
      </c>
    </row>
    <row r="1809">
      <c r="A1809" t="inlineStr">
        <is>
          <t>Detection of amyotrophic lateral sclerosis disease by variational mode decomposition and convolution neural network methods from event-related potential signals</t>
        </is>
      </c>
      <c r="B1809" t="n">
        <v>2021</v>
      </c>
      <c r="C1809" t="inlineStr">
        <is>
          <t>Not checked</t>
        </is>
      </c>
      <c r="D1809" t="inlineStr">
        <is>
          <t>Not checked</t>
        </is>
      </c>
      <c r="E1809" t="inlineStr">
        <is>
          <t>10.3906/ELK-2105-86</t>
        </is>
      </c>
      <c r="F1809" t="inlineStr">
        <is>
          <t>Amyotrophic lateral sclerosis (ALS), also known as motor neuron disease, is a neurological disease that occurs as a result of damage to the nerves in the brain and restriction of muscle movements. Electroencephalography (EEG) is the most common method used in brain imaging to study neurological disorders. Diagnosis of neurological disorders such as ALS, Parkinson's, attention deficit hyperactivity disorder is important in biomedical studies. In recent years, deep learning (DL) models have been started to be applied in the literature for the diagnosis of these diseases. In this study, event-related potentials (ERPs) were obtained from EEG signals obtained as a result of visual stimuli from ALS patients and healthy controls. As a new method, variational mode decomposition (VMD) is applied to the produced ERP signals and the signals are decomposed into subbands. In addition, empirical mode decomposition (EMD), one of the popular decomposition methods in the literature, was also analyzed, and ERP signals were divided into subbands and compared with the VMD method. Subband signals were classified in two stages with the one-dimensional convolutional neural network (1D CNN) model, which is one of the DL techniques proposed in the study. Accuracy, sensitivity, specificity, and F1-Score measurements were obtained using 5-and 10-fold cross-validation to evaluate classifier performance. In the first stage of classification, only VMD and EMD subband signals were used and 92.95% classification accuracy was obtained by the VMD method. In the second stage, VMD, EMD subband signals, and original ERP signals were all classified together with the VMD+ERP model achieving the maximum classification accuracy rate of 90.42%. It is thought that the results of the study will contribute to the diagnosis of similar neurological disorders such as ALS, attention studies based on visual stimuli, and the development of brain-computer interface (BCI) systems using the method applied to the propos</t>
        </is>
      </c>
      <c r="G1809" t="inlineStr">
        <is>
          <t>Unimodal</t>
        </is>
      </c>
      <c r="H1809" t="inlineStr">
        <is>
          <t>See abstract</t>
        </is>
      </c>
      <c r="I1809" t="inlineStr">
        <is>
          <t>See abstract</t>
        </is>
      </c>
      <c r="J1809" t="inlineStr">
        <is>
          <t>See abstract (AI/ML)</t>
        </is>
      </c>
      <c r="K1809" t="inlineStr">
        <is>
          <t>See abstract</t>
        </is>
      </c>
      <c r="M1809" t="inlineStr">
        <is>
          <t>See abstract</t>
        </is>
      </c>
      <c r="N1809" t="inlineStr">
        <is>
          <t>See abstract</t>
        </is>
      </c>
      <c r="O1809" t="inlineStr">
        <is>
          <t>Not verified from abstract</t>
        </is>
      </c>
      <c r="P1809" t="inlineStr">
        <is>
          <t>See abstract</t>
        </is>
      </c>
      <c r="Q1809" t="inlineStr">
        <is>
          <t>See abstract</t>
        </is>
      </c>
      <c r="R1809" t="inlineStr">
        <is>
          <t>Not reviewed (not included)</t>
        </is>
      </c>
      <c r="S1809" t="inlineStr">
        <is>
          <t>Not reviewed (not included)</t>
        </is>
      </c>
      <c r="T1809" t="inlineStr">
        <is>
          <t>Abstract screening only. Non-ADHD Primary Condition</t>
        </is>
      </c>
      <c r="U1809" t="inlineStr">
        <is>
          <t>EXCLUDE</t>
        </is>
      </c>
      <c r="V1809" t="inlineStr">
        <is>
          <t>E2-Primary condition not ADHD: Title references amyotrophic lateral</t>
        </is>
      </c>
      <c r="W1809" t="inlineStr">
        <is>
          <t>Excluded: Non-ADHD Primary Condition</t>
        </is>
      </c>
      <c r="X1809" t="inlineStr">
        <is>
          <t>Not assessed from abstract</t>
        </is>
      </c>
      <c r="Y1809">
        <f>HYPERLINK("https%3A%2F%2Fwww.webofscience.com%2Fwos%2Fwoscc%2Ffull-record%2FWOS:000709712800005","View Full Record in Web of Science")</f>
        <v/>
      </c>
      <c r="Z1809" t="inlineStr">
        <is>
          <t>Not determined from abstract</t>
        </is>
      </c>
      <c r="AB1809" t="inlineStr">
        <is>
          <t>Not assessed (not included)</t>
        </is>
      </c>
      <c r="AC1809" t="inlineStr">
        <is>
          <t>Not assessed (not included)</t>
        </is>
      </c>
      <c r="AD1809" t="inlineStr">
        <is>
          <t>Latifoglu, F; Orhanbulucu, F; Ileri, R</t>
        </is>
      </c>
      <c r="AF1809" t="inlineStr">
        <is>
          <t>Unknown - Verify via DOI</t>
        </is>
      </c>
      <c r="AH1809" t="inlineStr">
        <is>
          <t>Not assessed</t>
        </is>
      </c>
      <c r="AI1809" t="inlineStr">
        <is>
          <t>Not reported</t>
        </is>
      </c>
      <c r="AJ1809" t="inlineStr">
        <is>
          <t>Not reported</t>
        </is>
      </c>
      <c r="AK1809" t="inlineStr">
        <is>
          <t>Not reported</t>
        </is>
      </c>
      <c r="AL1809" t="inlineStr">
        <is>
          <t>Not reported</t>
        </is>
      </c>
      <c r="AM1809" t="inlineStr">
        <is>
          <t>Not reported</t>
        </is>
      </c>
      <c r="AN1809" t="inlineStr">
        <is>
          <t>Not reported</t>
        </is>
      </c>
      <c r="AO1809" t="inlineStr">
        <is>
          <t>Not reviewed</t>
        </is>
      </c>
      <c r="AP1809" t="inlineStr">
        <is>
          <t>Not reported</t>
        </is>
      </c>
      <c r="AQ1809" t="inlineStr">
        <is>
          <t>Not reported</t>
        </is>
      </c>
      <c r="AR1809" t="inlineStr">
        <is>
          <t>Not reported</t>
        </is>
      </c>
      <c r="AS1809" t="inlineStr">
        <is>
          <t>See abstract</t>
        </is>
      </c>
      <c r="AT1809" t="inlineStr">
        <is>
          <t>Not reviewed</t>
        </is>
      </c>
      <c r="AU1809" t="inlineStr">
        <is>
          <t>Not reviewed</t>
        </is>
      </c>
      <c r="AV1809" t="inlineStr">
        <is>
          <t>Not reviewed</t>
        </is>
      </c>
      <c r="AW1809" t="inlineStr">
        <is>
          <t>Not reviewed</t>
        </is>
      </c>
      <c r="AX1809" t="inlineStr">
        <is>
          <t>Not reported</t>
        </is>
      </c>
      <c r="AY1809" t="inlineStr">
        <is>
          <t>Not reported</t>
        </is>
      </c>
      <c r="AZ1809" t="inlineStr">
        <is>
          <t>Not reported</t>
        </is>
      </c>
      <c r="BA1809" t="inlineStr">
        <is>
          <t>Not reported</t>
        </is>
      </c>
      <c r="BB1809" t="inlineStr">
        <is>
          <t>Not reported</t>
        </is>
      </c>
      <c r="BC1809" t="inlineStr">
        <is>
          <t>Not reported</t>
        </is>
      </c>
      <c r="BD1809" t="inlineStr">
        <is>
          <t>Not reported</t>
        </is>
      </c>
      <c r="BE1809" t="inlineStr">
        <is>
          <t>Not reported</t>
        </is>
      </c>
      <c r="BF1809" t="inlineStr">
        <is>
          <t>Not reported</t>
        </is>
      </c>
      <c r="BG1809" t="inlineStr">
        <is>
          <t>Not reviewed (not included)</t>
        </is>
      </c>
      <c r="BH1809" t="inlineStr">
        <is>
          <t>N/A</t>
        </is>
      </c>
      <c r="BI1809" t="inlineStr">
        <is>
          <t>Not reviewed</t>
        </is>
      </c>
      <c r="BJ1809" t="inlineStr">
        <is>
          <t>Not reviewed</t>
        </is>
      </c>
      <c r="BK1809" t="inlineStr">
        <is>
          <t>Not reviewed</t>
        </is>
      </c>
      <c r="BL1809" t="inlineStr">
        <is>
          <t>Not reviewed</t>
        </is>
      </c>
      <c r="BM1809" t="inlineStr">
        <is>
          <t>Not reviewed (not included)</t>
        </is>
      </c>
      <c r="BN1809" t="inlineStr">
        <is>
          <t>Non-ADHD Primary Condition - E2-Primary condition not ADHD: Title references amyotrophic lateral</t>
        </is>
      </c>
      <c r="BO1809" t="inlineStr">
        <is>
          <t>Abstract-level screening only</t>
        </is>
      </c>
      <c r="BP1809" t="inlineStr">
        <is>
          <t>Not reported</t>
        </is>
      </c>
    </row>
    <row r="1810">
      <c r="A1810" t="inlineStr">
        <is>
          <t>Twitter Analysis of the Nonmedical Use and Side Effects of Methylphenidate: Machine Learning Study</t>
        </is>
      </c>
      <c r="B1810" t="n">
        <v>2020</v>
      </c>
      <c r="C1810" t="inlineStr">
        <is>
          <t>Not checked</t>
        </is>
      </c>
      <c r="D1810" t="inlineStr">
        <is>
          <t>Not checked</t>
        </is>
      </c>
      <c r="E1810" t="inlineStr">
        <is>
          <t>10.2196/16466</t>
        </is>
      </c>
      <c r="F1810" t="inlineStr">
        <is>
          <t>Background: Methylphenidate, a stimulant used to treat attention deficit hyperactivity disorder, has the potential to be used nonmedically, such as for studying and recreation. In an era when many people actively use social networking services, experience with the nonmedical use or side effects of methylphenidate might be shared on Twitter. Objective: The purpose of this study was to analyze tweets about the nonmedical use and side effects of methylphenidate using a machine learning approach. Methods: A total of 34,293 tweets mentioning methylphenidate from August 2018 to July 2019 were collected using searches for methylphenidate and its brand names. Tweets in a randomly selected training dataset (6860/34,293, 20.00%) were annotated as positive or negative for two dependent variables: nonmedical use and side effects. Features such as personal noun, nonmedical use terms, medical use terms, side effect terms, sentiment scores, and the presence of a URL were generated for supervised learning. Using the labeled training dataset and features, support vector machine (SVM) classifiers were built and the performance was evaluated using F-1 scores. The classifiers were applied to the test dataset to determine the number of tweets about nonmedical use and side effects. Results: Of the 6860 tweets in the training dataset, 5.19% (356/6860) and 5.52% (379/6860) were about nonmedical use and side effects, respectively. Performance of SVM classifiers for nonmedical use and side effects, expressed as F-1 scores, were 0.547 (precision: 0.926, recall: 0.388, and accuracy: 0.967) and 0.733 (precision: 0.920, recall: 0.609, and accuracy: 0.976), respectively. In the test dataset, the SVM classifiers identified 361 tweets (1.32%) about nonmedical use and 519 tweets (1.89%) about side effects. The proportion of tweets about nonmedical use was highest in May 2019 (46/2624, 1.75%) and December 2018 (36/2041, 1.76%). Conclusions: The SVM classifiers that were built in this study were highl</t>
        </is>
      </c>
      <c r="G1810" t="inlineStr">
        <is>
          <t>Unimodal</t>
        </is>
      </c>
      <c r="H1810" t="inlineStr">
        <is>
          <t>See abstract</t>
        </is>
      </c>
      <c r="I1810" t="inlineStr">
        <is>
          <t>See abstract</t>
        </is>
      </c>
      <c r="J1810" t="inlineStr">
        <is>
          <t>See abstract (AI/ML)</t>
        </is>
      </c>
      <c r="K1810" t="inlineStr">
        <is>
          <t>See abstract</t>
        </is>
      </c>
      <c r="M1810" t="inlineStr">
        <is>
          <t>See abstract</t>
        </is>
      </c>
      <c r="N1810" t="inlineStr">
        <is>
          <t>See abstract</t>
        </is>
      </c>
      <c r="O1810" t="inlineStr">
        <is>
          <t>Not verified from abstract</t>
        </is>
      </c>
      <c r="P1810" t="inlineStr">
        <is>
          <t>See abstract</t>
        </is>
      </c>
      <c r="Q1810" t="inlineStr">
        <is>
          <t>See abstract</t>
        </is>
      </c>
      <c r="R1810" t="inlineStr">
        <is>
          <t>Not reviewed (not included)</t>
        </is>
      </c>
      <c r="S1810" t="inlineStr">
        <is>
          <t>Not reviewed (not included)</t>
        </is>
      </c>
      <c r="T1810" t="inlineStr">
        <is>
          <t>Abstract screening only. Not Selected for Final 95 (Pending Full Text Review)</t>
        </is>
      </c>
      <c r="U1810" t="inlineStr">
        <is>
          <t>EXCLUDE</t>
        </is>
      </c>
      <c r="V1810"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10" t="inlineStr">
        <is>
          <t>Excluded: Other Criterion</t>
        </is>
      </c>
      <c r="X1810" t="inlineStr">
        <is>
          <t>Not assessed from abstract</t>
        </is>
      </c>
      <c r="Y1810">
        <f>HYPERLINK("https%3A%2F%2Fwww.webofscience.com%2Fwos%2Fwoscc%2Ffull-record%2FWOS:000515546300001","View Full Record in Web of Science")</f>
        <v/>
      </c>
      <c r="Z1810" t="inlineStr">
        <is>
          <t>Not determined from abstract</t>
        </is>
      </c>
      <c r="AB1810" t="inlineStr">
        <is>
          <t>Not assessed (not included)</t>
        </is>
      </c>
      <c r="AC1810" t="inlineStr">
        <is>
          <t>Not assessed (not included)</t>
        </is>
      </c>
      <c r="AD1810" t="inlineStr">
        <is>
          <t>Kim, MG; Kim, J; Kim, SC; Jeong, J</t>
        </is>
      </c>
      <c r="AF1810" t="inlineStr">
        <is>
          <t>Gold OA (JMIR)</t>
        </is>
      </c>
      <c r="AH1810" t="inlineStr">
        <is>
          <t>Not assessed</t>
        </is>
      </c>
      <c r="AI1810" t="inlineStr">
        <is>
          <t>Not reported</t>
        </is>
      </c>
      <c r="AJ1810" t="inlineStr">
        <is>
          <t>Not reported</t>
        </is>
      </c>
      <c r="AK1810" t="inlineStr">
        <is>
          <t>Not reported</t>
        </is>
      </c>
      <c r="AL1810" t="inlineStr">
        <is>
          <t>Not reported</t>
        </is>
      </c>
      <c r="AM1810" t="inlineStr">
        <is>
          <t>Not reported</t>
        </is>
      </c>
      <c r="AN1810" t="inlineStr">
        <is>
          <t>Not reported</t>
        </is>
      </c>
      <c r="AO1810" t="inlineStr">
        <is>
          <t>Not reviewed</t>
        </is>
      </c>
      <c r="AP1810" t="inlineStr">
        <is>
          <t>Not reported</t>
        </is>
      </c>
      <c r="AQ1810" t="inlineStr">
        <is>
          <t>Not reported</t>
        </is>
      </c>
      <c r="AR1810" t="inlineStr">
        <is>
          <t>Not reported</t>
        </is>
      </c>
      <c r="AS1810" t="inlineStr">
        <is>
          <t>See abstract</t>
        </is>
      </c>
      <c r="AT1810" t="inlineStr">
        <is>
          <t>Not reviewed</t>
        </is>
      </c>
      <c r="AU1810" t="inlineStr">
        <is>
          <t>Not reviewed</t>
        </is>
      </c>
      <c r="AV1810" t="inlineStr">
        <is>
          <t>Not reviewed</t>
        </is>
      </c>
      <c r="AW1810" t="inlineStr">
        <is>
          <t>Not reviewed</t>
        </is>
      </c>
      <c r="AX1810" t="inlineStr">
        <is>
          <t>Not reported</t>
        </is>
      </c>
      <c r="AY1810" t="inlineStr">
        <is>
          <t>Not reported</t>
        </is>
      </c>
      <c r="AZ1810" t="inlineStr">
        <is>
          <t>Not reported</t>
        </is>
      </c>
      <c r="BA1810" t="inlineStr">
        <is>
          <t>Not reported</t>
        </is>
      </c>
      <c r="BB1810" t="inlineStr">
        <is>
          <t>Not reported</t>
        </is>
      </c>
      <c r="BC1810" t="inlineStr">
        <is>
          <t>Not reported</t>
        </is>
      </c>
      <c r="BD1810" t="inlineStr">
        <is>
          <t>Not reported</t>
        </is>
      </c>
      <c r="BE1810" t="inlineStr">
        <is>
          <t>Not reported</t>
        </is>
      </c>
      <c r="BF1810" t="inlineStr">
        <is>
          <t>Not reported</t>
        </is>
      </c>
      <c r="BG1810" t="inlineStr">
        <is>
          <t>Not reviewed (not included)</t>
        </is>
      </c>
      <c r="BH1810" t="inlineStr">
        <is>
          <t>N/A</t>
        </is>
      </c>
      <c r="BI1810" t="inlineStr">
        <is>
          <t>Not reviewed</t>
        </is>
      </c>
      <c r="BJ1810" t="inlineStr">
        <is>
          <t>Not reviewed</t>
        </is>
      </c>
      <c r="BK1810" t="inlineStr">
        <is>
          <t>Not reviewed</t>
        </is>
      </c>
      <c r="BL1810" t="inlineStr">
        <is>
          <t>Not reviewed</t>
        </is>
      </c>
      <c r="BM1810" t="inlineStr">
        <is>
          <t>Not reviewed (not included)</t>
        </is>
      </c>
      <c r="BN1810" t="inlineStr">
        <is>
          <t>Not Selected for Final 95 (Pending Full Text Review) - Candidate paper not selected for final 95: Passed abstract screening but not included in final selec</t>
        </is>
      </c>
      <c r="BO1810" t="inlineStr">
        <is>
          <t>Abstract-level screening only</t>
        </is>
      </c>
      <c r="BP1810" t="inlineStr">
        <is>
          <t>Not reported</t>
        </is>
      </c>
    </row>
    <row r="1811">
      <c r="A1811" t="inlineStr">
        <is>
          <t>Transdiagnostic Connectome-Based Prediction of Response Inhibition</t>
        </is>
      </c>
      <c r="B1811" t="n">
        <v>2025</v>
      </c>
      <c r="C1811" t="inlineStr">
        <is>
          <t>Not checked</t>
        </is>
      </c>
      <c r="D1811" t="inlineStr">
        <is>
          <t>Not checked</t>
        </is>
      </c>
      <c r="E1811" t="inlineStr">
        <is>
          <t>10.1002/HBM.70158</t>
        </is>
      </c>
      <c r="F1811" t="inlineStr">
        <is>
          <t>Response inhibition (RI) deficits are a core feature across diagnostic categories of mental disorders. However, it remains unclear whether the brain networks underlying different forms of RI deficits are disorder-shared or disorder-specific, and how they interact with aberrant brain connectivity across disorders. Connectome-based predictive modeling (CPM) provides a novel approach for exploring the brain networks associated with RI abnormalities across diagnostic categories of mental disorders. Publicly available resting-state functional magnetic resonance imaging data from individuals with schizophrenia (n = 47), bipolar disorder (n = 47), and attention-deficit/hyperactivity disorder (n = 40), as well as healthy controls (n = 121), were utilized to construct whole-brain network predictive models for different forms of RI (action cancellation and action restraint). The brain networks of different forms of RI were further compared with abnormal brain networks in the diagnostic groups. Action restraint and action cancellation exhibited both shared and distinct brain networks. There was a dissociation in the relationship between the brain networks underlying different forms of RI and the aberrant connectivity patterns observed across diagnostic categories. Our models successfully predicted action restraint performance across diagnostic categories, whereas the model failed to effectively predict action cancellation due to the influence of disease-related aberrant connectivity on the brain networks underlying action cancellation. Nevertheless, the action cancellation model demonstrated generalizability to novel, healthy participants (n = 220) from an independent dataset. Our study clarifies the complex relationship between deficits in RI and the neuropathology of mental disorders and provides a foundation for more accurate cognitive assessment and targeted interventions. Our findings highlight the importance of refining RI constructs and emphasize the value of applying c</t>
        </is>
      </c>
      <c r="G1811" t="inlineStr">
        <is>
          <t>Unimodal</t>
        </is>
      </c>
      <c r="H1811" t="inlineStr">
        <is>
          <t>See abstract</t>
        </is>
      </c>
      <c r="I1811" t="inlineStr">
        <is>
          <t>See abstract</t>
        </is>
      </c>
      <c r="J1811" t="inlineStr">
        <is>
          <t>See abstract (AI/ML)</t>
        </is>
      </c>
      <c r="K1811" t="inlineStr">
        <is>
          <t>See abstract</t>
        </is>
      </c>
      <c r="L1811" t="n">
        <v>121</v>
      </c>
      <c r="M1811" t="inlineStr">
        <is>
          <t>See abstract</t>
        </is>
      </c>
      <c r="N1811" t="inlineStr">
        <is>
          <t>N≈121; details in abstract</t>
        </is>
      </c>
      <c r="O1811" t="inlineStr">
        <is>
          <t>Extracted from abstract: N≈121</t>
        </is>
      </c>
      <c r="P1811" t="inlineStr">
        <is>
          <t>See abstract</t>
        </is>
      </c>
      <c r="Q1811" t="inlineStr">
        <is>
          <t>See abstract</t>
        </is>
      </c>
      <c r="R1811" t="inlineStr">
        <is>
          <t>Not reviewed (not included)</t>
        </is>
      </c>
      <c r="S1811" t="inlineStr">
        <is>
          <t>Not reviewed (not included)</t>
        </is>
      </c>
      <c r="T1811" t="inlineStr">
        <is>
          <t>Abstract screening only. Non-ADHD Focused</t>
        </is>
      </c>
      <c r="U1811" t="inlineStr">
        <is>
          <t>EXCLUDE</t>
        </is>
      </c>
      <c r="V1811" t="inlineStr">
        <is>
          <t>E2-Not ADHD focused: Neither title nor abstract mentions ADHD or attention-deficit/hyperactivity</t>
        </is>
      </c>
      <c r="W1811" t="inlineStr">
        <is>
          <t>Excluded: Not ADHD Focused</t>
        </is>
      </c>
      <c r="X1811" t="inlineStr">
        <is>
          <t>Not assessed from abstract</t>
        </is>
      </c>
      <c r="Y1811">
        <f>HYPERLINK("https%3A%2F%2Fwww.webofscience.com%2Fwos%2Fwoscc%2Ffull-record%2FWOS:001425206300001","View Full Record in Web of Science")</f>
        <v/>
      </c>
      <c r="Z1811" t="inlineStr">
        <is>
          <t>Not determined from abstract</t>
        </is>
      </c>
      <c r="AB1811" t="inlineStr">
        <is>
          <t>Not assessed (not included)</t>
        </is>
      </c>
      <c r="AC1811" t="inlineStr">
        <is>
          <t>Not assessed (not included)</t>
        </is>
      </c>
      <c r="AD1811" t="inlineStr">
        <is>
          <t>Lv, QY; Wang, XY; Kang, N; Wang, X; Lin, P</t>
        </is>
      </c>
      <c r="AF1811" t="inlineStr">
        <is>
          <t>Hybrid OA (Wiley)</t>
        </is>
      </c>
      <c r="AH1811" t="inlineStr">
        <is>
          <t>Not assessed</t>
        </is>
      </c>
      <c r="AI1811" t="inlineStr">
        <is>
          <t>Not reported</t>
        </is>
      </c>
      <c r="AJ1811" t="inlineStr">
        <is>
          <t>Not reported</t>
        </is>
      </c>
      <c r="AK1811" t="inlineStr">
        <is>
          <t>Not reported</t>
        </is>
      </c>
      <c r="AL1811" t="inlineStr">
        <is>
          <t>Not reported</t>
        </is>
      </c>
      <c r="AM1811" t="inlineStr">
        <is>
          <t>Not reported</t>
        </is>
      </c>
      <c r="AN1811" t="inlineStr">
        <is>
          <t>Not reported</t>
        </is>
      </c>
      <c r="AO1811" t="inlineStr">
        <is>
          <t>Not reviewed</t>
        </is>
      </c>
      <c r="AP1811" t="inlineStr">
        <is>
          <t>Not reported</t>
        </is>
      </c>
      <c r="AQ1811" t="inlineStr">
        <is>
          <t>Not reported</t>
        </is>
      </c>
      <c r="AR1811" t="inlineStr">
        <is>
          <t>Not reported</t>
        </is>
      </c>
      <c r="AS1811" t="inlineStr">
        <is>
          <t>See abstract</t>
        </is>
      </c>
      <c r="AT1811" t="inlineStr">
        <is>
          <t>Not reviewed</t>
        </is>
      </c>
      <c r="AU1811" t="inlineStr">
        <is>
          <t>Not reviewed</t>
        </is>
      </c>
      <c r="AV1811" t="inlineStr">
        <is>
          <t>Not reviewed</t>
        </is>
      </c>
      <c r="AW1811" t="inlineStr">
        <is>
          <t>Not reviewed</t>
        </is>
      </c>
      <c r="AX1811" t="inlineStr">
        <is>
          <t>Not reported</t>
        </is>
      </c>
      <c r="AY1811" t="inlineStr">
        <is>
          <t>Not reported</t>
        </is>
      </c>
      <c r="AZ1811" t="inlineStr">
        <is>
          <t>Not reported</t>
        </is>
      </c>
      <c r="BA1811" t="inlineStr">
        <is>
          <t>Not reported</t>
        </is>
      </c>
      <c r="BB1811" t="inlineStr">
        <is>
          <t>Not reported</t>
        </is>
      </c>
      <c r="BC1811" t="inlineStr">
        <is>
          <t>Not reported</t>
        </is>
      </c>
      <c r="BD1811" t="inlineStr">
        <is>
          <t>Not reported</t>
        </is>
      </c>
      <c r="BE1811" t="inlineStr">
        <is>
          <t>Not reported</t>
        </is>
      </c>
      <c r="BF1811" t="inlineStr">
        <is>
          <t>Not reported</t>
        </is>
      </c>
      <c r="BG1811" t="inlineStr">
        <is>
          <t>Not reviewed (not included)</t>
        </is>
      </c>
      <c r="BH1811" t="inlineStr">
        <is>
          <t>N/A</t>
        </is>
      </c>
      <c r="BI1811" t="inlineStr">
        <is>
          <t>Not reviewed</t>
        </is>
      </c>
      <c r="BJ1811" t="inlineStr">
        <is>
          <t>Not reviewed</t>
        </is>
      </c>
      <c r="BK1811" t="inlineStr">
        <is>
          <t>Not reviewed</t>
        </is>
      </c>
      <c r="BL1811" t="inlineStr">
        <is>
          <t>Not reviewed</t>
        </is>
      </c>
      <c r="BM1811" t="inlineStr">
        <is>
          <t>Not reviewed (not included)</t>
        </is>
      </c>
      <c r="BN1811" t="inlineStr">
        <is>
          <t>Non-ADHD Focused - E2-Not ADHD focused: Neither title nor abstract mentions ADHD or attention-deficit/hyperactivity</t>
        </is>
      </c>
      <c r="BO1811" t="inlineStr">
        <is>
          <t>Abstract-level screening only</t>
        </is>
      </c>
      <c r="BP1811" t="inlineStr">
        <is>
          <t>Not reported</t>
        </is>
      </c>
    </row>
    <row r="1812">
      <c r="A1812" t="inlineStr">
        <is>
          <t>Using Recurrent Neural Networks to Compare Movement Patterns in ADHD and Normally Developing Children Based on Acceleration Signals from the Wrist and Ankle</t>
        </is>
      </c>
      <c r="B1812" t="n">
        <v>2019</v>
      </c>
      <c r="C1812" t="inlineStr">
        <is>
          <t>Not checked</t>
        </is>
      </c>
      <c r="D1812" t="inlineStr">
        <is>
          <t>Not checked</t>
        </is>
      </c>
      <c r="E1812" t="inlineStr">
        <is>
          <t>10.3390/S19132935</t>
        </is>
      </c>
      <c r="F1812" t="inlineStr">
        <is>
          <t>Attention deficit and hyperactivity disorder (ADHD) is a neurodevelopmental condition that affects, among other things, the movement patterns of children suffering it. Inattention, hyperactivity and impulsive behaviors, major symptoms characterizing ADHD, result not only in differences in the activity levels but also in the activity patterns themselves. This paper proposes and trains a Recurrent Neural Network (RNN) to characterize the moment patterns for normally developing children and uses the trained RNN in order to assess differences in the movement patterns from children with ADHD. Each child is monitored for 24 consecutive hours, in a normal school day, wearing 4 tri-axial accelerometers (one at each wrist and ankle). The results for both medicated and non-medicated children with ADHD, and for different activity levels are presented. While the movement patterns for non-medicated ADHD diagnosed participants showed higher differences as compared to those of normally developing participants, those differences were only statistically significant for medium intensity movements. On the other hand, the medicated ADHD participants showed statistically different behavior for low intensity movements.</t>
        </is>
      </c>
      <c r="G1812" t="inlineStr">
        <is>
          <t>Unimodal</t>
        </is>
      </c>
      <c r="H1812" t="inlineStr">
        <is>
          <t>See abstract</t>
        </is>
      </c>
      <c r="I1812" t="inlineStr">
        <is>
          <t>See abstract</t>
        </is>
      </c>
      <c r="J1812" t="inlineStr">
        <is>
          <t>See abstract (AI/ML)</t>
        </is>
      </c>
      <c r="K1812" t="inlineStr">
        <is>
          <t>See abstract</t>
        </is>
      </c>
      <c r="M1812" t="inlineStr">
        <is>
          <t>See abstract</t>
        </is>
      </c>
      <c r="N1812" t="inlineStr">
        <is>
          <t>See abstract</t>
        </is>
      </c>
      <c r="O1812" t="inlineStr">
        <is>
          <t>Not verified from abstract</t>
        </is>
      </c>
      <c r="P1812" t="inlineStr">
        <is>
          <t>See abstract</t>
        </is>
      </c>
      <c r="Q1812" t="inlineStr">
        <is>
          <t>See abstract</t>
        </is>
      </c>
      <c r="R1812" t="inlineStr">
        <is>
          <t>Not reviewed (not included)</t>
        </is>
      </c>
      <c r="S1812" t="inlineStr">
        <is>
          <t>Not reviewed (not included)</t>
        </is>
      </c>
      <c r="T1812" t="inlineStr">
        <is>
          <t>Abstract screening only. Not Selected for Final 95 (Pending Full Text Review)</t>
        </is>
      </c>
      <c r="U1812" t="inlineStr">
        <is>
          <t>EXCLUDE</t>
        </is>
      </c>
      <c r="V181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12" t="inlineStr">
        <is>
          <t>Excluded: Other Criterion</t>
        </is>
      </c>
      <c r="X1812" t="inlineStr">
        <is>
          <t>Not assessed from abstract</t>
        </is>
      </c>
      <c r="Y1812">
        <f>HYPERLINK("https%3A%2F%2Fwww.webofscience.com%2Fwos%2Fwoscc%2Ffull-record%2FWOS:000477045000096","View Full Record in Web of Science")</f>
        <v/>
      </c>
      <c r="Z1812" t="inlineStr">
        <is>
          <t>Not determined from abstract</t>
        </is>
      </c>
      <c r="AB1812" t="inlineStr">
        <is>
          <t>Not assessed (not included)</t>
        </is>
      </c>
      <c r="AC1812" t="inlineStr">
        <is>
          <t>Not assessed (not included)</t>
        </is>
      </c>
      <c r="AD1812" t="inlineStr">
        <is>
          <t>Muñoz-Organero, M; Powell, L; Heller, B; Harpin, V; Parker, J</t>
        </is>
      </c>
      <c r="AF1812" t="inlineStr">
        <is>
          <t>Gold OA (MDPI)</t>
        </is>
      </c>
      <c r="AH1812" t="inlineStr">
        <is>
          <t>Not assessed</t>
        </is>
      </c>
      <c r="AI1812" t="inlineStr">
        <is>
          <t>Not reported</t>
        </is>
      </c>
      <c r="AJ1812" t="inlineStr">
        <is>
          <t>Not reported</t>
        </is>
      </c>
      <c r="AK1812" t="inlineStr">
        <is>
          <t>Not reported</t>
        </is>
      </c>
      <c r="AL1812" t="inlineStr">
        <is>
          <t>Not reported</t>
        </is>
      </c>
      <c r="AM1812" t="inlineStr">
        <is>
          <t>Not reported</t>
        </is>
      </c>
      <c r="AN1812" t="inlineStr">
        <is>
          <t>Not reported</t>
        </is>
      </c>
      <c r="AO1812" t="inlineStr">
        <is>
          <t>Not reviewed</t>
        </is>
      </c>
      <c r="AP1812" t="inlineStr">
        <is>
          <t>Not reported</t>
        </is>
      </c>
      <c r="AQ1812" t="inlineStr">
        <is>
          <t>Not reported</t>
        </is>
      </c>
      <c r="AR1812" t="inlineStr">
        <is>
          <t>Not reported</t>
        </is>
      </c>
      <c r="AS1812" t="inlineStr">
        <is>
          <t>See abstract</t>
        </is>
      </c>
      <c r="AT1812" t="inlineStr">
        <is>
          <t>Not reviewed</t>
        </is>
      </c>
      <c r="AU1812" t="inlineStr">
        <is>
          <t>Not reviewed</t>
        </is>
      </c>
      <c r="AV1812" t="inlineStr">
        <is>
          <t>Not reviewed</t>
        </is>
      </c>
      <c r="AW1812" t="inlineStr">
        <is>
          <t>Not reviewed</t>
        </is>
      </c>
      <c r="AX1812" t="inlineStr">
        <is>
          <t>Not reported</t>
        </is>
      </c>
      <c r="AY1812" t="inlineStr">
        <is>
          <t>Not reported</t>
        </is>
      </c>
      <c r="AZ1812" t="inlineStr">
        <is>
          <t>Not reported</t>
        </is>
      </c>
      <c r="BA1812" t="inlineStr">
        <is>
          <t>Not reported</t>
        </is>
      </c>
      <c r="BB1812" t="inlineStr">
        <is>
          <t>Not reported</t>
        </is>
      </c>
      <c r="BC1812" t="inlineStr">
        <is>
          <t>Not reported</t>
        </is>
      </c>
      <c r="BD1812" t="inlineStr">
        <is>
          <t>Not reported</t>
        </is>
      </c>
      <c r="BE1812" t="inlineStr">
        <is>
          <t>Not reported</t>
        </is>
      </c>
      <c r="BF1812" t="inlineStr">
        <is>
          <t>Not reported</t>
        </is>
      </c>
      <c r="BG1812" t="inlineStr">
        <is>
          <t>Not reviewed (not included)</t>
        </is>
      </c>
      <c r="BH1812" t="inlineStr">
        <is>
          <t>N/A</t>
        </is>
      </c>
      <c r="BI1812" t="inlineStr">
        <is>
          <t>Not reviewed</t>
        </is>
      </c>
      <c r="BJ1812" t="inlineStr">
        <is>
          <t>Not reviewed</t>
        </is>
      </c>
      <c r="BK1812" t="inlineStr">
        <is>
          <t>Not reviewed</t>
        </is>
      </c>
      <c r="BL1812" t="inlineStr">
        <is>
          <t>Not reviewed</t>
        </is>
      </c>
      <c r="BM1812" t="inlineStr">
        <is>
          <t>Not reviewed (not included)</t>
        </is>
      </c>
      <c r="BN1812" t="inlineStr">
        <is>
          <t>Not Selected for Final 95 (Pending Full Text Review) - Candidate paper not selected for final 95: Passed abstract screening but not included in final selec</t>
        </is>
      </c>
      <c r="BO1812" t="inlineStr">
        <is>
          <t>Abstract-level screening only</t>
        </is>
      </c>
      <c r="BP1812" t="inlineStr">
        <is>
          <t>Not reported</t>
        </is>
      </c>
    </row>
    <row r="1813">
      <c r="A1813" t="inlineStr">
        <is>
          <t>Retinal electrophysiology in central nervous system disorders. A review of human and mouse studies</t>
        </is>
      </c>
      <c r="B1813" t="n">
        <v>2023</v>
      </c>
      <c r="C1813" t="inlineStr">
        <is>
          <t>Not checked</t>
        </is>
      </c>
      <c r="D1813" t="inlineStr">
        <is>
          <t>Not checked</t>
        </is>
      </c>
      <c r="E1813" t="inlineStr">
        <is>
          <t>10.3389/FNINS.2023.1215097</t>
        </is>
      </c>
      <c r="F1813" t="inlineStr">
        <is>
          <t>The retina and brain share similar neurochemistry and neurodevelopmental origins, with the retina, often viewed as a window to the brain. With retinal measures of structure and function becoming easier to obtain in clinical populations there is a growing interest in using retinal findings as potential biomarkers for disorders affecting the central nervous system. Functional retinal biomarkers, such as the electroretinogram, show promise in neurological disorders, despite having limitations imposed by the existence of overlapping genetic markers, clinical traits or the effects of medications that may reduce their specificity in some conditions. This narrative review summarizes the principal functional retinal findings in central nervous system disorders and related mouse models and provides a background to the main excitatory and inhibitory retinal neurotransmitters that have been implicated to explain the visual electrophysiological findings. These changes in retinal neurochemistry may contribute to our understanding of these conditions based on the findings of retinal electrophysiological tests such as the flash, pattern, multifocal electroretinograms, and electro-oculogram. It is likely that future applications of signal analysis and machine learning algorithms will offer new insights into the pathophysiology, classification, and progression of these clinical disorders including autism, attention deficit/hyperactivity disorder, bipolar disorder, schizophrenia, depression, Parkinson's, and Alzheimer's disease. New clinical applications of visual electrophysiology to this field may lead to earlier, more accurate diagnoses and better targeted therapeutic interventions benefiting individual patients and clinicians managing these individuals and their families.</t>
        </is>
      </c>
      <c r="G1813" t="inlineStr">
        <is>
          <t>Unimodal</t>
        </is>
      </c>
      <c r="H1813" t="inlineStr">
        <is>
          <t>See abstract</t>
        </is>
      </c>
      <c r="I1813" t="inlineStr">
        <is>
          <t>See abstract</t>
        </is>
      </c>
      <c r="J1813" t="inlineStr">
        <is>
          <t>See abstract (AI/ML)</t>
        </is>
      </c>
      <c r="K1813" t="inlineStr">
        <is>
          <t>See abstract</t>
        </is>
      </c>
      <c r="M1813" t="inlineStr">
        <is>
          <t>See abstract</t>
        </is>
      </c>
      <c r="N1813" t="inlineStr">
        <is>
          <t>See abstract</t>
        </is>
      </c>
      <c r="O1813" t="inlineStr">
        <is>
          <t>Not verified from abstract</t>
        </is>
      </c>
      <c r="P1813" t="inlineStr">
        <is>
          <t>See abstract</t>
        </is>
      </c>
      <c r="Q1813" t="inlineStr">
        <is>
          <t>See abstract</t>
        </is>
      </c>
      <c r="R1813" t="inlineStr">
        <is>
          <t>Not reviewed (not included)</t>
        </is>
      </c>
      <c r="S1813" t="inlineStr">
        <is>
          <t>Not reviewed (not included)</t>
        </is>
      </c>
      <c r="T1813" t="inlineStr">
        <is>
          <t>Abstract screening only. Not Primary Research</t>
        </is>
      </c>
      <c r="U1813" t="inlineStr">
        <is>
          <t>EXCLUDE</t>
        </is>
      </c>
      <c r="V1813" t="inlineStr">
        <is>
          <t>E6-Not Primary Research: Title/abstract indicates systematic review, meta-analysis, or review paper</t>
        </is>
      </c>
      <c r="W1813" t="inlineStr">
        <is>
          <t>Excluded: Not Primary Research</t>
        </is>
      </c>
      <c r="X1813" t="inlineStr">
        <is>
          <t>Not assessed from abstract</t>
        </is>
      </c>
      <c r="Y1813">
        <f>HYPERLINK("https%3A%2F%2Fwww.webofscience.com%2Fwos%2Fwoscc%2Ffull-record%2FWOS:001048838900001","View Full Record in Web of Science")</f>
        <v/>
      </c>
      <c r="Z1813" t="inlineStr">
        <is>
          <t>Not determined from abstract</t>
        </is>
      </c>
      <c r="AB1813" t="inlineStr">
        <is>
          <t>Not assessed (not included)</t>
        </is>
      </c>
      <c r="AC1813" t="inlineStr">
        <is>
          <t>Not assessed (not included)</t>
        </is>
      </c>
      <c r="AD1813" t="inlineStr">
        <is>
          <t>Constable, PA; Lim, JKH; Thompson, DA</t>
        </is>
      </c>
      <c r="AF1813" t="inlineStr">
        <is>
          <t>Gold OA (Frontiers)</t>
        </is>
      </c>
      <c r="AH1813" t="inlineStr">
        <is>
          <t>Not assessed</t>
        </is>
      </c>
      <c r="AI1813" t="inlineStr">
        <is>
          <t>Not reported</t>
        </is>
      </c>
      <c r="AJ1813" t="inlineStr">
        <is>
          <t>Not reported</t>
        </is>
      </c>
      <c r="AK1813" t="inlineStr">
        <is>
          <t>Not reported</t>
        </is>
      </c>
      <c r="AL1813" t="inlineStr">
        <is>
          <t>Not reported</t>
        </is>
      </c>
      <c r="AM1813" t="inlineStr">
        <is>
          <t>Not reported</t>
        </is>
      </c>
      <c r="AN1813" t="inlineStr">
        <is>
          <t>Not reported</t>
        </is>
      </c>
      <c r="AO1813" t="inlineStr">
        <is>
          <t>Not reviewed</t>
        </is>
      </c>
      <c r="AP1813" t="inlineStr">
        <is>
          <t>Not reported</t>
        </is>
      </c>
      <c r="AQ1813" t="inlineStr">
        <is>
          <t>Not reported</t>
        </is>
      </c>
      <c r="AR1813" t="inlineStr">
        <is>
          <t>Not reported</t>
        </is>
      </c>
      <c r="AS1813" t="inlineStr">
        <is>
          <t>See abstract</t>
        </is>
      </c>
      <c r="AT1813" t="inlineStr">
        <is>
          <t>Not reviewed</t>
        </is>
      </c>
      <c r="AU1813" t="inlineStr">
        <is>
          <t>Not reviewed</t>
        </is>
      </c>
      <c r="AV1813" t="inlineStr">
        <is>
          <t>Not reviewed</t>
        </is>
      </c>
      <c r="AW1813" t="inlineStr">
        <is>
          <t>Not reviewed</t>
        </is>
      </c>
      <c r="AX1813" t="inlineStr">
        <is>
          <t>Not reported</t>
        </is>
      </c>
      <c r="AY1813" t="inlineStr">
        <is>
          <t>Not reported</t>
        </is>
      </c>
      <c r="AZ1813" t="inlineStr">
        <is>
          <t>Not reported</t>
        </is>
      </c>
      <c r="BA1813" t="inlineStr">
        <is>
          <t>Not reported</t>
        </is>
      </c>
      <c r="BB1813" t="inlineStr">
        <is>
          <t>Not reported</t>
        </is>
      </c>
      <c r="BC1813" t="inlineStr">
        <is>
          <t>Not reported</t>
        </is>
      </c>
      <c r="BD1813" t="inlineStr">
        <is>
          <t>Not reported</t>
        </is>
      </c>
      <c r="BE1813" t="inlineStr">
        <is>
          <t>Not reported</t>
        </is>
      </c>
      <c r="BF1813" t="inlineStr">
        <is>
          <t>Not reported</t>
        </is>
      </c>
      <c r="BG1813" t="inlineStr">
        <is>
          <t>Not reviewed (not included)</t>
        </is>
      </c>
      <c r="BH1813" t="inlineStr">
        <is>
          <t>N/A</t>
        </is>
      </c>
      <c r="BI1813" t="inlineStr">
        <is>
          <t>Not reviewed</t>
        </is>
      </c>
      <c r="BJ1813" t="inlineStr">
        <is>
          <t>Not reviewed</t>
        </is>
      </c>
      <c r="BK1813" t="inlineStr">
        <is>
          <t>Not reviewed</t>
        </is>
      </c>
      <c r="BL1813" t="inlineStr">
        <is>
          <t>Not reviewed</t>
        </is>
      </c>
      <c r="BM1813" t="inlineStr">
        <is>
          <t>Not reviewed (not included)</t>
        </is>
      </c>
      <c r="BN1813" t="inlineStr">
        <is>
          <t>Not Primary Research - E6-Not Primary Research: Title/abstract indicates systematic review, meta-analysis, or review paper</t>
        </is>
      </c>
      <c r="BO1813" t="inlineStr">
        <is>
          <t>Abstract-level screening only</t>
        </is>
      </c>
      <c r="BP1813" t="inlineStr">
        <is>
          <t>Not reported</t>
        </is>
      </c>
    </row>
    <row r="1814">
      <c r="A1814" t="inlineStr">
        <is>
          <t>Cerebellar Gray Matter Volume Is Associated With Cognitive Function and Psychopathology in Adolescence</t>
        </is>
      </c>
      <c r="B1814" t="n">
        <v>2019</v>
      </c>
      <c r="C1814" t="inlineStr">
        <is>
          <t>Not checked</t>
        </is>
      </c>
      <c r="D1814" t="inlineStr">
        <is>
          <t>Not checked</t>
        </is>
      </c>
      <c r="E1814" t="inlineStr">
        <is>
          <t>10.1016/J.BIOPSYCH.2019.01.019</t>
        </is>
      </c>
      <c r="F1814" t="inlineStr">
        <is>
          <t>BACKGROUND: Accumulating evidence supports cerebellar involvement in mental disorders, such as schizophrenia, bipolar disorder, depression, anxiety disorders, and attention-deficit/hyperactivity disorder. However, little is known about the cerebellum in developmental stages of these disorders. In particular, whether cerebellar morphology is associated with early expression of specific symptom domains remains unclear. METHODS: We used machine learning to test whether cerebellar morphometric features could robustly predict general cognitive function and psychiatric symptoms in a large and well-characterized developmental community sample centered on adolescence (Philadelphia Neurodevelopmental Cohort, n = 1401, age 8-23 years). RESULTS: Cerebellar morphology was associated with both general cognitive function and general psychopathology (mean correlations between predicted and observed values: r = .20 and r = .13; p &lt; .001). Analyses of specific symptom domains revealed significant associations with rates of norm-violating behavior (r = .17; p &lt; .001) as well as psychosis (r = .12; p &lt; .001) and anxiety (r = .09; p = .012) symptoms. In contrast, we observed no associations with attention deficits or depressive, manic, or obsessive-compulsive symptoms. Crucially, across 52 brain-wide anatomical features, cerebellar features emerged as the most important for prediction of general psychopathology, psychotic symptoms, and norm-violating behavior. Moreover, the association between cerebellar volume and psychotic symptoms and, to a lesser extent, norm-violating behavior remained significant when adjusting for several potentially confounding factors. CONCLUSIONS: The robust associations with psychiatric symptoms in the age range when these typically emerge highlight the cerebellum as a key brain structure in the development of severe mental disorders.</t>
        </is>
      </c>
      <c r="G1814" t="inlineStr">
        <is>
          <t>Unimodal</t>
        </is>
      </c>
      <c r="H1814" t="inlineStr">
        <is>
          <t>See abstract</t>
        </is>
      </c>
      <c r="I1814" t="inlineStr">
        <is>
          <t>See abstract</t>
        </is>
      </c>
      <c r="J1814" t="inlineStr">
        <is>
          <t>See abstract (AI/ML)</t>
        </is>
      </c>
      <c r="K1814" t="inlineStr">
        <is>
          <t>See abstract</t>
        </is>
      </c>
      <c r="L1814" t="n">
        <v>1401</v>
      </c>
      <c r="M1814" t="inlineStr">
        <is>
          <t>See abstract</t>
        </is>
      </c>
      <c r="N1814" t="inlineStr">
        <is>
          <t>N≈1401; details in abstract</t>
        </is>
      </c>
      <c r="O1814" t="inlineStr">
        <is>
          <t>Extracted from abstract: N≈1401</t>
        </is>
      </c>
      <c r="P1814" t="inlineStr">
        <is>
          <t>See abstract</t>
        </is>
      </c>
      <c r="Q1814" t="inlineStr">
        <is>
          <t>See abstract</t>
        </is>
      </c>
      <c r="R1814" t="inlineStr">
        <is>
          <t>Not reviewed (not included)</t>
        </is>
      </c>
      <c r="S1814" t="inlineStr">
        <is>
          <t>Not reviewed (not included)</t>
        </is>
      </c>
      <c r="T1814" t="inlineStr">
        <is>
          <t>Abstract screening only. Not Selected for Final 95 (Pending Full Text Review)</t>
        </is>
      </c>
      <c r="U1814" t="inlineStr">
        <is>
          <t>EXCLUDE</t>
        </is>
      </c>
      <c r="V1814"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14" t="inlineStr">
        <is>
          <t>Excluded: Other Criterion</t>
        </is>
      </c>
      <c r="X1814" t="inlineStr">
        <is>
          <t>Not assessed from abstract</t>
        </is>
      </c>
      <c r="Y1814">
        <f>HYPERLINK("https%3A%2F%2Fwww.webofscience.com%2Fwos%2Fwoscc%2Ffull-record%2FWOS:000472860900011","View Full Record in Web of Science")</f>
        <v/>
      </c>
      <c r="Z1814" t="inlineStr">
        <is>
          <t>Not determined from abstract</t>
        </is>
      </c>
      <c r="AB1814" t="inlineStr">
        <is>
          <t>Not assessed (not included)</t>
        </is>
      </c>
      <c r="AC1814" t="inlineStr">
        <is>
          <t>Not assessed (not included)</t>
        </is>
      </c>
      <c r="AD1814" t="inlineStr">
        <is>
          <t>Moberget, T; Alnæs, D; Kaufmann, T; Doan, NT; COrdova-Palomera, A; Norbom, LB; Rokicki, J; van der Meer, D; Andreassen, OA; Westlye, LT</t>
        </is>
      </c>
      <c r="AF1814" t="inlineStr">
        <is>
          <t>Hybrid OA (Elsevier)</t>
        </is>
      </c>
      <c r="AH1814" t="inlineStr">
        <is>
          <t>Not assessed</t>
        </is>
      </c>
      <c r="AI1814" t="inlineStr">
        <is>
          <t>Not reported</t>
        </is>
      </c>
      <c r="AJ1814" t="inlineStr">
        <is>
          <t>Not reported</t>
        </is>
      </c>
      <c r="AK1814" t="inlineStr">
        <is>
          <t>Not reported</t>
        </is>
      </c>
      <c r="AL1814" t="inlineStr">
        <is>
          <t>Not reported</t>
        </is>
      </c>
      <c r="AM1814" t="inlineStr">
        <is>
          <t>Not reported</t>
        </is>
      </c>
      <c r="AN1814" t="inlineStr">
        <is>
          <t>Not reported</t>
        </is>
      </c>
      <c r="AO1814" t="inlineStr">
        <is>
          <t>Not reviewed</t>
        </is>
      </c>
      <c r="AP1814" t="inlineStr">
        <is>
          <t>Not reported</t>
        </is>
      </c>
      <c r="AQ1814" t="inlineStr">
        <is>
          <t>Not reported</t>
        </is>
      </c>
      <c r="AR1814" t="inlineStr">
        <is>
          <t>Not reported</t>
        </is>
      </c>
      <c r="AS1814" t="inlineStr">
        <is>
          <t>See abstract</t>
        </is>
      </c>
      <c r="AT1814" t="inlineStr">
        <is>
          <t>Not reviewed</t>
        </is>
      </c>
      <c r="AU1814" t="inlineStr">
        <is>
          <t>Not reviewed</t>
        </is>
      </c>
      <c r="AV1814" t="inlineStr">
        <is>
          <t>Not reviewed</t>
        </is>
      </c>
      <c r="AW1814" t="inlineStr">
        <is>
          <t>Not reviewed</t>
        </is>
      </c>
      <c r="AX1814" t="inlineStr">
        <is>
          <t>Not reported</t>
        </is>
      </c>
      <c r="AY1814" t="inlineStr">
        <is>
          <t>Not reported</t>
        </is>
      </c>
      <c r="AZ1814" t="inlineStr">
        <is>
          <t>Not reported</t>
        </is>
      </c>
      <c r="BA1814" t="inlineStr">
        <is>
          <t>Not reported</t>
        </is>
      </c>
      <c r="BB1814" t="inlineStr">
        <is>
          <t>Not reported</t>
        </is>
      </c>
      <c r="BC1814" t="inlineStr">
        <is>
          <t>Not reported</t>
        </is>
      </c>
      <c r="BD1814" t="inlineStr">
        <is>
          <t>Not reported</t>
        </is>
      </c>
      <c r="BE1814" t="inlineStr">
        <is>
          <t>Not reported</t>
        </is>
      </c>
      <c r="BF1814" t="inlineStr">
        <is>
          <t>Not reported</t>
        </is>
      </c>
      <c r="BG1814" t="inlineStr">
        <is>
          <t>Not reviewed (not included)</t>
        </is>
      </c>
      <c r="BH1814" t="inlineStr">
        <is>
          <t>N/A</t>
        </is>
      </c>
      <c r="BI1814" t="inlineStr">
        <is>
          <t>Not reviewed</t>
        </is>
      </c>
      <c r="BJ1814" t="inlineStr">
        <is>
          <t>Not reviewed</t>
        </is>
      </c>
      <c r="BK1814" t="inlineStr">
        <is>
          <t>Not reviewed</t>
        </is>
      </c>
      <c r="BL1814" t="inlineStr">
        <is>
          <t>Not reviewed</t>
        </is>
      </c>
      <c r="BM1814" t="inlineStr">
        <is>
          <t>Not reviewed (not included)</t>
        </is>
      </c>
      <c r="BN1814" t="inlineStr">
        <is>
          <t>Not Selected for Final 95 (Pending Full Text Review) - Candidate paper not selected for final 95: Passed abstract screening but not included in final selec</t>
        </is>
      </c>
      <c r="BO1814" t="inlineStr">
        <is>
          <t>Abstract-level screening only</t>
        </is>
      </c>
      <c r="BP1814" t="inlineStr">
        <is>
          <t>Not reported</t>
        </is>
      </c>
    </row>
    <row r="1815">
      <c r="A1815" t="inlineStr">
        <is>
          <t>Utilizing Phase Locking Value to Determine Neurofeedback Treatment Responsiveness in Attention Deficit Hyperactivity Disorder</t>
        </is>
      </c>
      <c r="B1815" t="n">
        <v>2024</v>
      </c>
      <c r="C1815" t="inlineStr">
        <is>
          <t>Not checked</t>
        </is>
      </c>
      <c r="D1815" t="inlineStr">
        <is>
          <t>Not checked</t>
        </is>
      </c>
      <c r="E1815" t="inlineStr">
        <is>
          <t>10.31083/J.JIN2306121</t>
        </is>
      </c>
      <c r="F1815" t="inlineStr">
        <is>
          <t>Background : Neurofeedback is a non-invasive brain training technique used to enhance and treat hyperactivity disorder by altering the patterns of brain activity. Nonetheless, the extent of enhancement by neurofeedback varies among individuals/patients and many of them are irresponsive to this treatment technique. Therefore, several studies have been conducted to predict the effectiveness of neurofeedback training including the theta/beta protocol with a specific emphasize on slow cortical potential (SCP) before initiating treatment, as well as examining SCP criteria according to age and sex criteria in diverse populations. While some of these studies failed to make accurate predictions, others have demonstrated low success rates. This study explores functional connections within various brain lobes across different frequency bands of electroencephalogram (EEG) signals and the value of phase locking is used to predict the potential effectiveness of neurofeedback treatment before its initiation. Methods : This study utilized EEG data from the Mendelian database. In this database, EEG signals were recorded during neurofeedback sessions involving 60 hyperactive students aged 7-14 years, irrespective of sex. These students were categorized into treatable and non -treatable. The proposed method includes a five -step algorithm. Initially, the data underwent preprocessing to reduce noise using a multi -stage filtering process. The second step involved extracting alpha and beta frequency bands from the preprocessed EEG signals, with a particular emphasis on the EEG recorded from sessions 10 to 20 of neurofeedback therapy. In the third step, the method assessed the disparity in brain signals between the two groups by evaluating functional relationships in different brain lobes using the phase lock value, a crucial data characteristic. The fourth step focused on reducing the feature space and identifying the most effective and optimal electrodes for neurofeedback treatment. T</t>
        </is>
      </c>
      <c r="G1815" t="inlineStr">
        <is>
          <t>Unimodal</t>
        </is>
      </c>
      <c r="H1815" t="inlineStr">
        <is>
          <t>See abstract</t>
        </is>
      </c>
      <c r="I1815" t="inlineStr">
        <is>
          <t>See abstract</t>
        </is>
      </c>
      <c r="J1815" t="inlineStr">
        <is>
          <t>See abstract (AI/ML)</t>
        </is>
      </c>
      <c r="K1815" t="inlineStr">
        <is>
          <t>See abstract</t>
        </is>
      </c>
      <c r="M1815" t="inlineStr">
        <is>
          <t>See abstract</t>
        </is>
      </c>
      <c r="N1815" t="inlineStr">
        <is>
          <t>See abstract</t>
        </is>
      </c>
      <c r="O1815" t="inlineStr">
        <is>
          <t>Not verified from abstract</t>
        </is>
      </c>
      <c r="P1815" t="inlineStr">
        <is>
          <t>See abstract</t>
        </is>
      </c>
      <c r="Q1815" t="inlineStr">
        <is>
          <t>See abstract</t>
        </is>
      </c>
      <c r="R1815" t="inlineStr">
        <is>
          <t>Not reviewed (not included)</t>
        </is>
      </c>
      <c r="S1815" t="inlineStr">
        <is>
          <t>Not reviewed (not included)</t>
        </is>
      </c>
      <c r="T1815" t="inlineStr">
        <is>
          <t>Abstract screening only. Not Selected for Final 95 (Pending Full Text Review)</t>
        </is>
      </c>
      <c r="U1815" t="inlineStr">
        <is>
          <t>EXCLUDE</t>
        </is>
      </c>
      <c r="V1815"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15" t="inlineStr">
        <is>
          <t>Excluded: Other Criterion</t>
        </is>
      </c>
      <c r="X1815" t="inlineStr">
        <is>
          <t>Not assessed from abstract</t>
        </is>
      </c>
      <c r="Y1815">
        <f>HYPERLINK("https%3A%2F%2Fwww.webofscience.com%2Fwos%2Fwoscc%2Ffull-record%2FWOS:001261077700011","View Full Record in Web of Science")</f>
        <v/>
      </c>
      <c r="Z1815" t="inlineStr">
        <is>
          <t>Not determined from abstract</t>
        </is>
      </c>
      <c r="AB1815" t="inlineStr">
        <is>
          <t>Not assessed (not included)</t>
        </is>
      </c>
      <c r="AC1815" t="inlineStr">
        <is>
          <t>Not assessed (not included)</t>
        </is>
      </c>
      <c r="AD1815" t="inlineStr">
        <is>
          <t>Yousefi, MR; Khanahmadi, N; Dehghani, A</t>
        </is>
      </c>
      <c r="AF1815" t="inlineStr">
        <is>
          <t>Unknown - Verify via DOI</t>
        </is>
      </c>
      <c r="AH1815" t="inlineStr">
        <is>
          <t>Not assessed</t>
        </is>
      </c>
      <c r="AI1815" t="inlineStr">
        <is>
          <t>Not reported</t>
        </is>
      </c>
      <c r="AJ1815" t="inlineStr">
        <is>
          <t>Not reported</t>
        </is>
      </c>
      <c r="AK1815" t="inlineStr">
        <is>
          <t>Not reported</t>
        </is>
      </c>
      <c r="AL1815" t="inlineStr">
        <is>
          <t>Not reported</t>
        </is>
      </c>
      <c r="AM1815" t="inlineStr">
        <is>
          <t>Not reported</t>
        </is>
      </c>
      <c r="AN1815" t="inlineStr">
        <is>
          <t>Not reported</t>
        </is>
      </c>
      <c r="AO1815" t="inlineStr">
        <is>
          <t>Not reviewed</t>
        </is>
      </c>
      <c r="AP1815" t="inlineStr">
        <is>
          <t>Not reported</t>
        </is>
      </c>
      <c r="AQ1815" t="inlineStr">
        <is>
          <t>Not reported</t>
        </is>
      </c>
      <c r="AR1815" t="inlineStr">
        <is>
          <t>Not reported</t>
        </is>
      </c>
      <c r="AS1815" t="inlineStr">
        <is>
          <t>See abstract</t>
        </is>
      </c>
      <c r="AT1815" t="inlineStr">
        <is>
          <t>Not reviewed</t>
        </is>
      </c>
      <c r="AU1815" t="inlineStr">
        <is>
          <t>Not reviewed</t>
        </is>
      </c>
      <c r="AV1815" t="inlineStr">
        <is>
          <t>Not reviewed</t>
        </is>
      </c>
      <c r="AW1815" t="inlineStr">
        <is>
          <t>Not reviewed</t>
        </is>
      </c>
      <c r="AX1815" t="inlineStr">
        <is>
          <t>Not reported</t>
        </is>
      </c>
      <c r="AY1815" t="inlineStr">
        <is>
          <t>Not reported</t>
        </is>
      </c>
      <c r="AZ1815" t="inlineStr">
        <is>
          <t>Not reported</t>
        </is>
      </c>
      <c r="BA1815" t="inlineStr">
        <is>
          <t>Not reported</t>
        </is>
      </c>
      <c r="BB1815" t="inlineStr">
        <is>
          <t>Not reported</t>
        </is>
      </c>
      <c r="BC1815" t="inlineStr">
        <is>
          <t>Not reported</t>
        </is>
      </c>
      <c r="BD1815" t="inlineStr">
        <is>
          <t>Not reported</t>
        </is>
      </c>
      <c r="BE1815" t="inlineStr">
        <is>
          <t>Not reported</t>
        </is>
      </c>
      <c r="BF1815" t="inlineStr">
        <is>
          <t>Not reported</t>
        </is>
      </c>
      <c r="BG1815" t="inlineStr">
        <is>
          <t>Not reviewed (not included)</t>
        </is>
      </c>
      <c r="BH1815" t="inlineStr">
        <is>
          <t>N/A</t>
        </is>
      </c>
      <c r="BI1815" t="inlineStr">
        <is>
          <t>Not reviewed</t>
        </is>
      </c>
      <c r="BJ1815" t="inlineStr">
        <is>
          <t>Not reviewed</t>
        </is>
      </c>
      <c r="BK1815" t="inlineStr">
        <is>
          <t>Not reviewed</t>
        </is>
      </c>
      <c r="BL1815" t="inlineStr">
        <is>
          <t>Not reviewed</t>
        </is>
      </c>
      <c r="BM1815" t="inlineStr">
        <is>
          <t>Not reviewed (not included)</t>
        </is>
      </c>
      <c r="BN1815" t="inlineStr">
        <is>
          <t>Not Selected for Final 95 (Pending Full Text Review) - Candidate paper not selected for final 95: Passed abstract screening but not included in final selec</t>
        </is>
      </c>
      <c r="BO1815" t="inlineStr">
        <is>
          <t>Abstract-level screening only</t>
        </is>
      </c>
      <c r="BP1815" t="inlineStr">
        <is>
          <t>Not reported</t>
        </is>
      </c>
    </row>
    <row r="1816">
      <c r="A1816" t="inlineStr">
        <is>
          <t>Natural Language Processing Reveals Vulnerable Mental Health Support Groups and Heightened Health Anxiety on Reddit During COVID-19: Observational Study</t>
        </is>
      </c>
      <c r="B1816" t="n">
        <v>2020</v>
      </c>
      <c r="C1816" t="inlineStr">
        <is>
          <t>Not checked</t>
        </is>
      </c>
      <c r="D1816" t="inlineStr">
        <is>
          <t>Not checked</t>
        </is>
      </c>
      <c r="E1816" t="inlineStr">
        <is>
          <t>10.2196/22635</t>
        </is>
      </c>
      <c r="F1816" t="inlineStr">
        <is>
          <t>Background: The COVID-19 pandemic is impacting mental health, but it is not clear how people with different types of mental health problems were differentially impacted as the initial wave of cases hit. Objective: The aim of this study is to leverage natural language processing (NLP) with the goal of characterizing changes in 15 of the world's largest mental health support groups (eg, r/schizophrenia, r/Suicide Watch, r/Depression) found on the website Reddit, along with 11 non-mental health groups (eg, r/PersonalFinance, r/conspiracy) during the initial stage of the pandemic. Methods: We created and released the Reddit Mental Health Dataset including posts from 826,961 unique users from 2018 to 2020. Using regression, we analyzed trends from 90 text-derived features such as sentiment analysis, personal pronouns, and semantic categories. Using supervised machine learning, we classified posts into their respective support groups and interpreted important features to understand how different problems manifest in language. We applied unsupervised methods such as topic modeling and unsupervised clustering to uncover concerns throughout Reddit before and during the pandemic. Results: We found that the r/HealthAnxiety forum showed spikes in posts about COVID-19 early on in January, approximately 2 months before other support groups started posting about the pandemic. There were many features that significantly increased during COVID-19 for specific groups including the categories economic stress, isolation, and home, while others such as motion significantly decreased. We found that support groups related to attention-deficit/hyperactivity disorder, eating disorders, and anxiety showed the most negative semantic change during the pandemic out of all mental health groups. Health anxiety emerged as a general theme across Reddit through independent supervised and unsupervised machine learning analyses. For instance, we provide evidence that the concerns of a diverse set of i</t>
        </is>
      </c>
      <c r="G1816" t="inlineStr">
        <is>
          <t>Unimodal</t>
        </is>
      </c>
      <c r="H1816" t="inlineStr">
        <is>
          <t>See abstract</t>
        </is>
      </c>
      <c r="I1816" t="inlineStr">
        <is>
          <t>See abstract</t>
        </is>
      </c>
      <c r="J1816" t="inlineStr">
        <is>
          <t>See abstract (AI/ML)</t>
        </is>
      </c>
      <c r="K1816" t="inlineStr">
        <is>
          <t>See abstract</t>
        </is>
      </c>
      <c r="M1816" t="inlineStr">
        <is>
          <t>See abstract</t>
        </is>
      </c>
      <c r="N1816" t="inlineStr">
        <is>
          <t>See abstract</t>
        </is>
      </c>
      <c r="O1816" t="inlineStr">
        <is>
          <t>Not verified from abstract</t>
        </is>
      </c>
      <c r="P1816" t="inlineStr">
        <is>
          <t>See abstract</t>
        </is>
      </c>
      <c r="Q1816" t="inlineStr">
        <is>
          <t>See abstract</t>
        </is>
      </c>
      <c r="R1816" t="inlineStr">
        <is>
          <t>Not reviewed (not included)</t>
        </is>
      </c>
      <c r="S1816" t="inlineStr">
        <is>
          <t>Not reviewed (not included)</t>
        </is>
      </c>
      <c r="T1816" t="inlineStr">
        <is>
          <t>Abstract screening only. Non-ADHD Focused</t>
        </is>
      </c>
      <c r="U1816" t="inlineStr">
        <is>
          <t>EXCLUDE</t>
        </is>
      </c>
      <c r="V1816" t="inlineStr">
        <is>
          <t>E2-Not ADHD focused: Neither title nor abstract mentions ADHD or attention-deficit/hyperactivity</t>
        </is>
      </c>
      <c r="W1816" t="inlineStr">
        <is>
          <t>Excluded: Not ADHD Focused</t>
        </is>
      </c>
      <c r="X1816" t="inlineStr">
        <is>
          <t>Not assessed from abstract</t>
        </is>
      </c>
      <c r="Y1816">
        <f>HYPERLINK("https%3A%2F%2Fwww.webofscience.com%2Fwos%2Fwoscc%2Ffull-record%2FWOS:000585061300003","View Full Record in Web of Science")</f>
        <v/>
      </c>
      <c r="Z1816" t="inlineStr">
        <is>
          <t>Not determined from abstract</t>
        </is>
      </c>
      <c r="AB1816" t="inlineStr">
        <is>
          <t>Not assessed (not included)</t>
        </is>
      </c>
      <c r="AC1816" t="inlineStr">
        <is>
          <t>Not assessed (not included)</t>
        </is>
      </c>
      <c r="AD1816" t="inlineStr">
        <is>
          <t>Low, DM; Rumker, L; Talkar, T; Torous, J; Cecchi, G; Ghosh, SS</t>
        </is>
      </c>
      <c r="AF1816" t="inlineStr">
        <is>
          <t>Gold OA (JMIR)</t>
        </is>
      </c>
      <c r="AH1816" t="inlineStr">
        <is>
          <t>Not assessed</t>
        </is>
      </c>
      <c r="AI1816" t="inlineStr">
        <is>
          <t>Not reported</t>
        </is>
      </c>
      <c r="AJ1816" t="inlineStr">
        <is>
          <t>Not reported</t>
        </is>
      </c>
      <c r="AK1816" t="inlineStr">
        <is>
          <t>Not reported</t>
        </is>
      </c>
      <c r="AL1816" t="inlineStr">
        <is>
          <t>Not reported</t>
        </is>
      </c>
      <c r="AM1816" t="inlineStr">
        <is>
          <t>Not reported</t>
        </is>
      </c>
      <c r="AN1816" t="inlineStr">
        <is>
          <t>Not reported</t>
        </is>
      </c>
      <c r="AO1816" t="inlineStr">
        <is>
          <t>Not reviewed</t>
        </is>
      </c>
      <c r="AP1816" t="inlineStr">
        <is>
          <t>Not reported</t>
        </is>
      </c>
      <c r="AQ1816" t="inlineStr">
        <is>
          <t>Not reported</t>
        </is>
      </c>
      <c r="AR1816" t="inlineStr">
        <is>
          <t>Not reported</t>
        </is>
      </c>
      <c r="AS1816" t="inlineStr">
        <is>
          <t>See abstract</t>
        </is>
      </c>
      <c r="AT1816" t="inlineStr">
        <is>
          <t>Not reviewed</t>
        </is>
      </c>
      <c r="AU1816" t="inlineStr">
        <is>
          <t>Not reviewed</t>
        </is>
      </c>
      <c r="AV1816" t="inlineStr">
        <is>
          <t>Not reviewed</t>
        </is>
      </c>
      <c r="AW1816" t="inlineStr">
        <is>
          <t>Not reviewed</t>
        </is>
      </c>
      <c r="AX1816" t="inlineStr">
        <is>
          <t>Not reported</t>
        </is>
      </c>
      <c r="AY1816" t="inlineStr">
        <is>
          <t>Not reported</t>
        </is>
      </c>
      <c r="AZ1816" t="inlineStr">
        <is>
          <t>Not reported</t>
        </is>
      </c>
      <c r="BA1816" t="inlineStr">
        <is>
          <t>Not reported</t>
        </is>
      </c>
      <c r="BB1816" t="inlineStr">
        <is>
          <t>Not reported</t>
        </is>
      </c>
      <c r="BC1816" t="inlineStr">
        <is>
          <t>Not reported</t>
        </is>
      </c>
      <c r="BD1816" t="inlineStr">
        <is>
          <t>Not reported</t>
        </is>
      </c>
      <c r="BE1816" t="inlineStr">
        <is>
          <t>Not reported</t>
        </is>
      </c>
      <c r="BF1816" t="inlineStr">
        <is>
          <t>Not reported</t>
        </is>
      </c>
      <c r="BG1816" t="inlineStr">
        <is>
          <t>Not reviewed (not included)</t>
        </is>
      </c>
      <c r="BH1816" t="inlineStr">
        <is>
          <t>N/A</t>
        </is>
      </c>
      <c r="BI1816" t="inlineStr">
        <is>
          <t>Not reviewed</t>
        </is>
      </c>
      <c r="BJ1816" t="inlineStr">
        <is>
          <t>Not reviewed</t>
        </is>
      </c>
      <c r="BK1816" t="inlineStr">
        <is>
          <t>Not reviewed</t>
        </is>
      </c>
      <c r="BL1816" t="inlineStr">
        <is>
          <t>Not reviewed</t>
        </is>
      </c>
      <c r="BM1816" t="inlineStr">
        <is>
          <t>Not reviewed (not included)</t>
        </is>
      </c>
      <c r="BN1816" t="inlineStr">
        <is>
          <t>Non-ADHD Focused - E2-Not ADHD focused: Neither title nor abstract mentions ADHD or attention-deficit/hyperactivity</t>
        </is>
      </c>
      <c r="BO1816" t="inlineStr">
        <is>
          <t>Abstract-level screening only</t>
        </is>
      </c>
      <c r="BP1816" t="inlineStr">
        <is>
          <t>Not reported</t>
        </is>
      </c>
    </row>
    <row r="1817">
      <c r="A1817" t="inlineStr">
        <is>
          <t>Can machine learning identify childhood characteristics that predict future development of bipolar disorder a decade later?</t>
        </is>
      </c>
      <c r="B1817" t="n">
        <v>2022</v>
      </c>
      <c r="C1817" t="inlineStr">
        <is>
          <t>Not checked</t>
        </is>
      </c>
      <c r="D1817" t="inlineStr">
        <is>
          <t>Not checked</t>
        </is>
      </c>
      <c r="E1817" t="inlineStr">
        <is>
          <t>10.1016/J.JPSYCHIRES.2022.09.051</t>
        </is>
      </c>
      <c r="F1817" t="inlineStr">
        <is>
          <t>Early identification of bipolar disorder may provide appropriate support and treatment, however there is no current evidence for statistically predicting whether a child will develop bipolar disorder. Machine learning methods offer an opportunity for developing empirically-based predictors of bipolar disorder. This study examined whether bipolar disorder can be predicted using clinical data and machine learning algorithms. 492 children, ages 6-18 at baseline, were recruited from longitudinal case-control family studies. Participants were assessed at baseline, then followed-up after 10 years. In addition to sociodemographic data, children were assessed with psychometric scales, structured diagnostic interviews, and cognitive and social functioning as-sessments. Using the Balanced Random Forest algorithm, we examined whether the diagnostic outcome of full or subsyndromal bipolar disorder could be predicted from baseline data. 45 children (10%) developed bipolar disorder at follow-up. The model predicted subsequent bipolar disorder with 75% sensitivity, 76% specificity, and an Area Under the Receiver Operating Characteristics of 75%. Predictors best differentiating between children who did or did not develop bipolar disorder were the Child Behavioral Checklist Externalizing and Internalizing behaviors, the Child Behavioral Checklist Total t-score, problematic school functions indexed through the Child Behavioral Checklist School Competence scale, and the Child Behavioral Checklist Anxiety/ Depression and Aggression scales. Our study provides the first quantitative model to predict bipolar disorder. Longitudinal prediction may help clinicians assess children with emergent psychopathology for future risk of bipolar disorder, an area of clinical and scientific importance. Machine learning algorithms could be imple-mented to alert clinicians to risk for bipolar disorder.</t>
        </is>
      </c>
      <c r="G1817" t="inlineStr">
        <is>
          <t>Unimodal</t>
        </is>
      </c>
      <c r="H1817" t="inlineStr">
        <is>
          <t>See abstract</t>
        </is>
      </c>
      <c r="I1817" t="inlineStr">
        <is>
          <t>See abstract</t>
        </is>
      </c>
      <c r="J1817" t="inlineStr">
        <is>
          <t>See abstract (AI/ML)</t>
        </is>
      </c>
      <c r="K1817" t="inlineStr">
        <is>
          <t>See abstract</t>
        </is>
      </c>
      <c r="L1817" t="n">
        <v>492</v>
      </c>
      <c r="M1817" t="inlineStr">
        <is>
          <t>See abstract</t>
        </is>
      </c>
      <c r="N1817" t="inlineStr">
        <is>
          <t>N≈492; details in abstract</t>
        </is>
      </c>
      <c r="O1817" t="inlineStr">
        <is>
          <t>Extracted from abstract: N≈492</t>
        </is>
      </c>
      <c r="P1817" t="inlineStr">
        <is>
          <t>See abstract</t>
        </is>
      </c>
      <c r="Q1817" t="inlineStr">
        <is>
          <t>See abstract</t>
        </is>
      </c>
      <c r="R1817" t="inlineStr">
        <is>
          <t>Not reviewed (not included)</t>
        </is>
      </c>
      <c r="S1817" t="inlineStr">
        <is>
          <t>Not reviewed (not included)</t>
        </is>
      </c>
      <c r="T1817" t="inlineStr">
        <is>
          <t>Abstract screening only. Non-ADHD Focused</t>
        </is>
      </c>
      <c r="U1817" t="inlineStr">
        <is>
          <t>EXCLUDE</t>
        </is>
      </c>
      <c r="V1817" t="inlineStr">
        <is>
          <t>E2-Not ADHD focused: Neither title nor abstract mentions ADHD or attention-deficit/hyperactivity</t>
        </is>
      </c>
      <c r="W1817" t="inlineStr">
        <is>
          <t>Excluded: Not ADHD Focused</t>
        </is>
      </c>
      <c r="X1817" t="inlineStr">
        <is>
          <t>Not assessed from abstract</t>
        </is>
      </c>
      <c r="Y1817">
        <f>HYPERLINK("https%3A%2F%2Fwww.webofscience.com%2Fwos%2Fwoscc%2Ffull-record%2FWOS:000920198100028","View Full Record in Web of Science")</f>
        <v/>
      </c>
      <c r="Z1817" t="inlineStr">
        <is>
          <t>Not determined from abstract</t>
        </is>
      </c>
      <c r="AB1817" t="inlineStr">
        <is>
          <t>Not assessed (not included)</t>
        </is>
      </c>
      <c r="AC1817" t="inlineStr">
        <is>
          <t>Not assessed (not included)</t>
        </is>
      </c>
      <c r="AD1817" t="inlineStr">
        <is>
          <t>Uchida, M; Bukhari, Q; DiSalvo, M; Green, A; Serra, G; Vater, CH; Ghosh, SS; Faraone, SV; Gabrieli, JDE; Biederman, J</t>
        </is>
      </c>
      <c r="AF1817" t="inlineStr">
        <is>
          <t>Hybrid OA (Elsevier)</t>
        </is>
      </c>
      <c r="AH1817" t="inlineStr">
        <is>
          <t>Not assessed</t>
        </is>
      </c>
      <c r="AI1817" t="inlineStr">
        <is>
          <t>Not reported</t>
        </is>
      </c>
      <c r="AJ1817" t="inlineStr">
        <is>
          <t>Not reported</t>
        </is>
      </c>
      <c r="AK1817" t="inlineStr">
        <is>
          <t>Not reported</t>
        </is>
      </c>
      <c r="AL1817" t="inlineStr">
        <is>
          <t>Not reported</t>
        </is>
      </c>
      <c r="AM1817" t="inlineStr">
        <is>
          <t>Not reported</t>
        </is>
      </c>
      <c r="AN1817" t="inlineStr">
        <is>
          <t>Not reported</t>
        </is>
      </c>
      <c r="AO1817" t="inlineStr">
        <is>
          <t>Not reviewed</t>
        </is>
      </c>
      <c r="AP1817" t="inlineStr">
        <is>
          <t>Not reported</t>
        </is>
      </c>
      <c r="AQ1817" t="inlineStr">
        <is>
          <t>Not reported</t>
        </is>
      </c>
      <c r="AR1817" t="inlineStr">
        <is>
          <t>Not reported</t>
        </is>
      </c>
      <c r="AS1817" t="inlineStr">
        <is>
          <t>See abstract</t>
        </is>
      </c>
      <c r="AT1817" t="inlineStr">
        <is>
          <t>Not reviewed</t>
        </is>
      </c>
      <c r="AU1817" t="inlineStr">
        <is>
          <t>Not reviewed</t>
        </is>
      </c>
      <c r="AV1817" t="inlineStr">
        <is>
          <t>Not reviewed</t>
        </is>
      </c>
      <c r="AW1817" t="inlineStr">
        <is>
          <t>Not reviewed</t>
        </is>
      </c>
      <c r="AX1817" t="inlineStr">
        <is>
          <t>Not reported</t>
        </is>
      </c>
      <c r="AY1817" t="inlineStr">
        <is>
          <t>Not reported</t>
        </is>
      </c>
      <c r="AZ1817" t="inlineStr">
        <is>
          <t>Not reported</t>
        </is>
      </c>
      <c r="BA1817" t="inlineStr">
        <is>
          <t>Not reported</t>
        </is>
      </c>
      <c r="BB1817" t="inlineStr">
        <is>
          <t>Not reported</t>
        </is>
      </c>
      <c r="BC1817" t="inlineStr">
        <is>
          <t>Not reported</t>
        </is>
      </c>
      <c r="BD1817" t="inlineStr">
        <is>
          <t>Not reported</t>
        </is>
      </c>
      <c r="BE1817" t="inlineStr">
        <is>
          <t>Not reported</t>
        </is>
      </c>
      <c r="BF1817" t="inlineStr">
        <is>
          <t>Not reported</t>
        </is>
      </c>
      <c r="BG1817" t="inlineStr">
        <is>
          <t>Not reviewed (not included)</t>
        </is>
      </c>
      <c r="BH1817" t="inlineStr">
        <is>
          <t>N/A</t>
        </is>
      </c>
      <c r="BI1817" t="inlineStr">
        <is>
          <t>Not reviewed</t>
        </is>
      </c>
      <c r="BJ1817" t="inlineStr">
        <is>
          <t>Not reviewed</t>
        </is>
      </c>
      <c r="BK1817" t="inlineStr">
        <is>
          <t>Not reviewed</t>
        </is>
      </c>
      <c r="BL1817" t="inlineStr">
        <is>
          <t>Not reviewed</t>
        </is>
      </c>
      <c r="BM1817" t="inlineStr">
        <is>
          <t>Not reviewed (not included)</t>
        </is>
      </c>
      <c r="BN1817" t="inlineStr">
        <is>
          <t>Non-ADHD Focused - E2-Not ADHD focused: Neither title nor abstract mentions ADHD or attention-deficit/hyperactivity</t>
        </is>
      </c>
      <c r="BO1817" t="inlineStr">
        <is>
          <t>Abstract-level screening only</t>
        </is>
      </c>
      <c r="BP1817" t="inlineStr">
        <is>
          <t>Not reported</t>
        </is>
      </c>
    </row>
    <row r="1818">
      <c r="A1818" t="inlineStr">
        <is>
          <t>Entropy-based risk network identification in adolescent self-injurious behavior using machine learning and network analysis</t>
        </is>
      </c>
      <c r="B1818" t="n">
        <v>2025</v>
      </c>
      <c r="C1818" t="inlineStr">
        <is>
          <t>Not checked</t>
        </is>
      </c>
      <c r="D1818" t="inlineStr">
        <is>
          <t>Not checked</t>
        </is>
      </c>
      <c r="E1818" t="inlineStr">
        <is>
          <t>10.1038/S41398-025-03511-3</t>
        </is>
      </c>
      <c r="F1818" t="inlineStr">
        <is>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is>
      </c>
      <c r="G1818" t="inlineStr">
        <is>
          <t>Unimodal</t>
        </is>
      </c>
      <c r="H1818" t="inlineStr">
        <is>
          <t>See abstract</t>
        </is>
      </c>
      <c r="I1818" t="inlineStr">
        <is>
          <t>See abstract</t>
        </is>
      </c>
      <c r="J1818" t="inlineStr">
        <is>
          <t>See abstract (AI/ML)</t>
        </is>
      </c>
      <c r="K1818" t="inlineStr">
        <is>
          <t>See abstract</t>
        </is>
      </c>
      <c r="M1818" t="inlineStr">
        <is>
          <t>See abstract</t>
        </is>
      </c>
      <c r="N1818" t="inlineStr">
        <is>
          <t>See abstract</t>
        </is>
      </c>
      <c r="O1818" t="inlineStr">
        <is>
          <t>Not verified from abstract</t>
        </is>
      </c>
      <c r="P1818" t="inlineStr">
        <is>
          <t>See abstract</t>
        </is>
      </c>
      <c r="Q1818" t="inlineStr">
        <is>
          <t>See abstract</t>
        </is>
      </c>
      <c r="R1818" t="inlineStr">
        <is>
          <t>Not reviewed (not included)</t>
        </is>
      </c>
      <c r="S1818" t="inlineStr">
        <is>
          <t>Not reviewed (not included)</t>
        </is>
      </c>
      <c r="T1818" t="inlineStr">
        <is>
          <t>Abstract screening only. Not Selected for Final 95 (Pending Full Text Review)</t>
        </is>
      </c>
      <c r="U1818" t="inlineStr">
        <is>
          <t>EXCLUDE</t>
        </is>
      </c>
      <c r="V181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18" t="inlineStr">
        <is>
          <t>Excluded: Other Criterion</t>
        </is>
      </c>
      <c r="X1818" t="inlineStr">
        <is>
          <t>Not assessed from abstract</t>
        </is>
      </c>
      <c r="Y1818">
        <f>HYPERLINK("https%3A%2F%2Fwww.webofscience.com%2Fwos%2Fwoscc%2Ffull-record%2FWOS:001553849700001","View Full Record in Web of Science")</f>
        <v/>
      </c>
      <c r="Z1818" t="inlineStr">
        <is>
          <t>Not determined from abstract</t>
        </is>
      </c>
      <c r="AB1818" t="inlineStr">
        <is>
          <t>Not assessed (not included)</t>
        </is>
      </c>
      <c r="AC1818" t="inlineStr">
        <is>
          <t>Not assessed (not included)</t>
        </is>
      </c>
      <c r="AD1818" t="inlineStr">
        <is>
          <t>Zhang, Z; Chen, HH; Ye, YY; Chen, H; Guo, HJ; Zhou, JS</t>
        </is>
      </c>
      <c r="AF1818" t="inlineStr">
        <is>
          <t>Unknown - Verify via DOI</t>
        </is>
      </c>
      <c r="AH1818" t="inlineStr">
        <is>
          <t>Not assessed</t>
        </is>
      </c>
      <c r="AI1818" t="inlineStr">
        <is>
          <t>Not reported</t>
        </is>
      </c>
      <c r="AJ1818" t="inlineStr">
        <is>
          <t>Not reported</t>
        </is>
      </c>
      <c r="AK1818" t="inlineStr">
        <is>
          <t>Not reported</t>
        </is>
      </c>
      <c r="AL1818" t="inlineStr">
        <is>
          <t>Not reported</t>
        </is>
      </c>
      <c r="AM1818" t="inlineStr">
        <is>
          <t>Not reported</t>
        </is>
      </c>
      <c r="AN1818" t="inlineStr">
        <is>
          <t>Not reported</t>
        </is>
      </c>
      <c r="AO1818" t="inlineStr">
        <is>
          <t>Not reviewed</t>
        </is>
      </c>
      <c r="AP1818" t="inlineStr">
        <is>
          <t>Not reported</t>
        </is>
      </c>
      <c r="AQ1818" t="inlineStr">
        <is>
          <t>Not reported</t>
        </is>
      </c>
      <c r="AR1818" t="inlineStr">
        <is>
          <t>Not reported</t>
        </is>
      </c>
      <c r="AS1818" t="inlineStr">
        <is>
          <t>See abstract</t>
        </is>
      </c>
      <c r="AT1818" t="inlineStr">
        <is>
          <t>Not reviewed</t>
        </is>
      </c>
      <c r="AU1818" t="inlineStr">
        <is>
          <t>Not reviewed</t>
        </is>
      </c>
      <c r="AV1818" t="inlineStr">
        <is>
          <t>Not reviewed</t>
        </is>
      </c>
      <c r="AW1818" t="inlineStr">
        <is>
          <t>Not reviewed</t>
        </is>
      </c>
      <c r="AX1818" t="inlineStr">
        <is>
          <t>Not reported</t>
        </is>
      </c>
      <c r="AY1818" t="inlineStr">
        <is>
          <t>Not reported</t>
        </is>
      </c>
      <c r="AZ1818" t="inlineStr">
        <is>
          <t>Not reported</t>
        </is>
      </c>
      <c r="BA1818" t="inlineStr">
        <is>
          <t>Not reported</t>
        </is>
      </c>
      <c r="BB1818" t="inlineStr">
        <is>
          <t>Not reported</t>
        </is>
      </c>
      <c r="BC1818" t="inlineStr">
        <is>
          <t>Not reported</t>
        </is>
      </c>
      <c r="BD1818" t="inlineStr">
        <is>
          <t>Not reported</t>
        </is>
      </c>
      <c r="BE1818" t="inlineStr">
        <is>
          <t>Not reported</t>
        </is>
      </c>
      <c r="BF1818" t="inlineStr">
        <is>
          <t>Not reported</t>
        </is>
      </c>
      <c r="BG1818" t="inlineStr">
        <is>
          <t>Not reviewed (not included)</t>
        </is>
      </c>
      <c r="BH1818" t="inlineStr">
        <is>
          <t>N/A</t>
        </is>
      </c>
      <c r="BI1818" t="inlineStr">
        <is>
          <t>Not reviewed</t>
        </is>
      </c>
      <c r="BJ1818" t="inlineStr">
        <is>
          <t>Not reviewed</t>
        </is>
      </c>
      <c r="BK1818" t="inlineStr">
        <is>
          <t>Not reviewed</t>
        </is>
      </c>
      <c r="BL1818" t="inlineStr">
        <is>
          <t>Not reviewed</t>
        </is>
      </c>
      <c r="BM1818" t="inlineStr">
        <is>
          <t>Not reviewed (not included)</t>
        </is>
      </c>
      <c r="BN1818" t="inlineStr">
        <is>
          <t>Not Selected for Final 95 (Pending Full Text Review) - Candidate paper not selected for final 95: Passed abstract screening but not included in final selec</t>
        </is>
      </c>
      <c r="BO1818" t="inlineStr">
        <is>
          <t>Abstract-level screening only</t>
        </is>
      </c>
      <c r="BP1818" t="inlineStr">
        <is>
          <t>Not reported</t>
        </is>
      </c>
    </row>
    <row r="1819">
      <c r="A1819" t="inlineStr">
        <is>
          <t>Application of Machine Learning to Diagnostics of Schizophrenia Patients Based on Event-Related Potentials</t>
        </is>
      </c>
      <c r="B1819" t="n">
        <v>2023</v>
      </c>
      <c r="C1819" t="inlineStr">
        <is>
          <t>Not checked</t>
        </is>
      </c>
      <c r="D1819" t="inlineStr">
        <is>
          <t>Not checked</t>
        </is>
      </c>
      <c r="E1819" t="inlineStr">
        <is>
          <t>10.3390/DIAGNOSTICS13030509</t>
        </is>
      </c>
      <c r="F1819" t="inlineStr">
        <is>
          <t>Schizophrenia is a major psychiatric disorder that significantly reduces the quality of life. Early treatment is extremely important in order to mitigate the long-term negative effects. In this paper, a machine learning based diagnostics of schizophrenia was designed. Classification models were applied to the event-related potentials (ERPs) of patients and healthy subjects performing the visual cued Go/NoGo task. The sample consisted of 200 adult individuals ranging in age from 18 to 50 years. In order to apply the machine learning models, various features were extracted from the ERPs. The process of feature extraction was parametrized through a special procedure and the parameters of this procedure were selected through a grid-search technique along with the model hyperparameters. Feature extraction was followed by sequential feature selection transformation in order to prevent overfitting and reduce the computational complexity. Various models were trained on the resulting feature set. The best model was support vector machines with a sensitivity and specificity of 91% and 90.8%, respectively.</t>
        </is>
      </c>
      <c r="G1819" t="inlineStr">
        <is>
          <t>Unimodal</t>
        </is>
      </c>
      <c r="H1819" t="inlineStr">
        <is>
          <t>See abstract</t>
        </is>
      </c>
      <c r="I1819" t="inlineStr">
        <is>
          <t>See abstract</t>
        </is>
      </c>
      <c r="J1819" t="inlineStr">
        <is>
          <t>See abstract (AI/ML)</t>
        </is>
      </c>
      <c r="K1819" t="inlineStr">
        <is>
          <t>See abstract</t>
        </is>
      </c>
      <c r="L1819" t="n">
        <v>200</v>
      </c>
      <c r="M1819" t="inlineStr">
        <is>
          <t>See abstract</t>
        </is>
      </c>
      <c r="N1819" t="inlineStr">
        <is>
          <t>N≈200; details in abstract</t>
        </is>
      </c>
      <c r="O1819" t="inlineStr">
        <is>
          <t>Extracted from abstract: N≈200</t>
        </is>
      </c>
      <c r="P1819" t="inlineStr">
        <is>
          <t>See abstract</t>
        </is>
      </c>
      <c r="Q1819" t="inlineStr">
        <is>
          <t>See abstract</t>
        </is>
      </c>
      <c r="R1819" t="inlineStr">
        <is>
          <t>Not reviewed (not included)</t>
        </is>
      </c>
      <c r="S1819" t="inlineStr">
        <is>
          <t>Not reviewed (not included)</t>
        </is>
      </c>
      <c r="T1819" t="inlineStr">
        <is>
          <t>Abstract screening only. Non-ADHD Primary Condition</t>
        </is>
      </c>
      <c r="U1819" t="inlineStr">
        <is>
          <t>EXCLUDE</t>
        </is>
      </c>
      <c r="V1819" t="inlineStr">
        <is>
          <t>E2-Primary condition not ADHD: Title references schizophrenia</t>
        </is>
      </c>
      <c r="W1819" t="inlineStr">
        <is>
          <t>Excluded: Non-ADHD Primary Condition</t>
        </is>
      </c>
      <c r="X1819" t="inlineStr">
        <is>
          <t>Not assessed from abstract</t>
        </is>
      </c>
      <c r="Y1819">
        <f>HYPERLINK("https%3A%2F%2Fwww.webofscience.com%2Fwos%2Fwoscc%2Ffull-record%2FWOS:000933804400001","View Full Record in Web of Science")</f>
        <v/>
      </c>
      <c r="Z1819" t="inlineStr">
        <is>
          <t>Not determined from abstract</t>
        </is>
      </c>
      <c r="AB1819" t="inlineStr">
        <is>
          <t>Not assessed (not included)</t>
        </is>
      </c>
      <c r="AC1819" t="inlineStr">
        <is>
          <t>Not assessed (not included)</t>
        </is>
      </c>
      <c r="AD1819" t="inlineStr">
        <is>
          <t>Shanarova, N; Pronina, M; Lipkovich, M; Ponomarev, V; Müller, A; Kropotov, J</t>
        </is>
      </c>
      <c r="AF1819" t="inlineStr">
        <is>
          <t>Gold OA (MDPI)</t>
        </is>
      </c>
      <c r="AH1819" t="inlineStr">
        <is>
          <t>Not assessed</t>
        </is>
      </c>
      <c r="AI1819" t="inlineStr">
        <is>
          <t>Not reported</t>
        </is>
      </c>
      <c r="AJ1819" t="inlineStr">
        <is>
          <t>Not reported</t>
        </is>
      </c>
      <c r="AK1819" t="inlineStr">
        <is>
          <t>Not reported</t>
        </is>
      </c>
      <c r="AL1819" t="inlineStr">
        <is>
          <t>Not reported</t>
        </is>
      </c>
      <c r="AM1819" t="inlineStr">
        <is>
          <t>Not reported</t>
        </is>
      </c>
      <c r="AN1819" t="inlineStr">
        <is>
          <t>Not reported</t>
        </is>
      </c>
      <c r="AO1819" t="inlineStr">
        <is>
          <t>Not reviewed</t>
        </is>
      </c>
      <c r="AP1819" t="inlineStr">
        <is>
          <t>Not reported</t>
        </is>
      </c>
      <c r="AQ1819" t="inlineStr">
        <is>
          <t>Not reported</t>
        </is>
      </c>
      <c r="AR1819" t="inlineStr">
        <is>
          <t>Not reported</t>
        </is>
      </c>
      <c r="AS1819" t="inlineStr">
        <is>
          <t>See abstract</t>
        </is>
      </c>
      <c r="AT1819" t="inlineStr">
        <is>
          <t>Not reviewed</t>
        </is>
      </c>
      <c r="AU1819" t="inlineStr">
        <is>
          <t>Not reviewed</t>
        </is>
      </c>
      <c r="AV1819" t="inlineStr">
        <is>
          <t>Not reviewed</t>
        </is>
      </c>
      <c r="AW1819" t="inlineStr">
        <is>
          <t>Not reviewed</t>
        </is>
      </c>
      <c r="AX1819" t="inlineStr">
        <is>
          <t>Not reported</t>
        </is>
      </c>
      <c r="AY1819" t="inlineStr">
        <is>
          <t>Not reported</t>
        </is>
      </c>
      <c r="AZ1819" t="inlineStr">
        <is>
          <t>Not reported</t>
        </is>
      </c>
      <c r="BA1819" t="inlineStr">
        <is>
          <t>Not reported</t>
        </is>
      </c>
      <c r="BB1819" t="inlineStr">
        <is>
          <t>Not reported</t>
        </is>
      </c>
      <c r="BC1819" t="inlineStr">
        <is>
          <t>Not reported</t>
        </is>
      </c>
      <c r="BD1819" t="inlineStr">
        <is>
          <t>Not reported</t>
        </is>
      </c>
      <c r="BE1819" t="inlineStr">
        <is>
          <t>Not reported</t>
        </is>
      </c>
      <c r="BF1819" t="inlineStr">
        <is>
          <t>Not reported</t>
        </is>
      </c>
      <c r="BG1819" t="inlineStr">
        <is>
          <t>Not reviewed (not included)</t>
        </is>
      </c>
      <c r="BH1819" t="inlineStr">
        <is>
          <t>N/A</t>
        </is>
      </c>
      <c r="BI1819" t="inlineStr">
        <is>
          <t>Not reviewed</t>
        </is>
      </c>
      <c r="BJ1819" t="inlineStr">
        <is>
          <t>Not reviewed</t>
        </is>
      </c>
      <c r="BK1819" t="inlineStr">
        <is>
          <t>Not reviewed</t>
        </is>
      </c>
      <c r="BL1819" t="inlineStr">
        <is>
          <t>Not reviewed</t>
        </is>
      </c>
      <c r="BM1819" t="inlineStr">
        <is>
          <t>Not reviewed (not included)</t>
        </is>
      </c>
      <c r="BN1819" t="inlineStr">
        <is>
          <t>Non-ADHD Primary Condition - E2-Primary condition not ADHD: Title references schizophrenia</t>
        </is>
      </c>
      <c r="BO1819" t="inlineStr">
        <is>
          <t>Abstract-level screening only</t>
        </is>
      </c>
      <c r="BP1819" t="inlineStr">
        <is>
          <t>Not reported</t>
        </is>
      </c>
    </row>
    <row r="1820">
      <c r="A1820" t="inlineStr">
        <is>
          <t>Use of recommendation models to to students</t>
        </is>
      </c>
      <c r="B1820" t="n">
        <v>2024</v>
      </c>
      <c r="C1820" t="inlineStr">
        <is>
          <t>Not checked</t>
        </is>
      </c>
      <c r="D1820" t="inlineStr">
        <is>
          <t>Not checked</t>
        </is>
      </c>
      <c r="E1820" t="inlineStr">
        <is>
          <t>10.1016/J.ESWA.2024.123738</t>
        </is>
      </c>
      <c r="F1820" t="inlineStr">
        <is>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 -filtering recommendation models, namely an item -based, a user -based and a weighted -hybrid model, and studied their performance on a large database of 1237 students' information, collected with a self -evaluating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t>
        </is>
      </c>
      <c r="G1820" t="inlineStr">
        <is>
          <t>Unimodal</t>
        </is>
      </c>
      <c r="H1820" t="inlineStr">
        <is>
          <t>See abstract</t>
        </is>
      </c>
      <c r="I1820" t="inlineStr">
        <is>
          <t>See abstract</t>
        </is>
      </c>
      <c r="J1820" t="inlineStr">
        <is>
          <t>See abstract (AI/ML)</t>
        </is>
      </c>
      <c r="K1820" t="inlineStr">
        <is>
          <t>See abstract</t>
        </is>
      </c>
      <c r="M1820" t="inlineStr">
        <is>
          <t>See abstract</t>
        </is>
      </c>
      <c r="N1820" t="inlineStr">
        <is>
          <t>See abstract</t>
        </is>
      </c>
      <c r="O1820" t="inlineStr">
        <is>
          <t>Not verified from abstract</t>
        </is>
      </c>
      <c r="P1820" t="inlineStr">
        <is>
          <t>See abstract</t>
        </is>
      </c>
      <c r="Q1820" t="inlineStr">
        <is>
          <t>See abstract</t>
        </is>
      </c>
      <c r="R1820" t="inlineStr">
        <is>
          <t>Not reviewed (not included)</t>
        </is>
      </c>
      <c r="S1820" t="inlineStr">
        <is>
          <t>Not reviewed (not included)</t>
        </is>
      </c>
      <c r="T1820" t="inlineStr">
        <is>
          <t>Abstract screening only. Non-ADHD Focused</t>
        </is>
      </c>
      <c r="U1820" t="inlineStr">
        <is>
          <t>EXCLUDE</t>
        </is>
      </c>
      <c r="V1820" t="inlineStr">
        <is>
          <t>E2-Not ADHD focused: Neither title nor abstract mentions ADHD or attention-deficit/hyperactivity</t>
        </is>
      </c>
      <c r="W1820" t="inlineStr">
        <is>
          <t>Excluded: Not ADHD Focused</t>
        </is>
      </c>
      <c r="X1820" t="inlineStr">
        <is>
          <t>Not assessed from abstract</t>
        </is>
      </c>
      <c r="Y1820">
        <f>HYPERLINK("https%3A%2F%2Fwww.webofscience.com%2Fwos%2Fwoscc%2Ffull-record%2FWOS:001217664000001","View Full Record in Web of Science")</f>
        <v/>
      </c>
      <c r="Z1820" t="inlineStr">
        <is>
          <t>Not determined from abstract</t>
        </is>
      </c>
      <c r="AB1820" t="inlineStr">
        <is>
          <t>Not assessed (not included)</t>
        </is>
      </c>
      <c r="AC1820" t="inlineStr">
        <is>
          <t>Not assessed (not included)</t>
        </is>
      </c>
      <c r="AD1820" t="inlineStr">
        <is>
          <t>Morciano, G; Llergo, JMA; Zingoni, A; Bolívar, EY; Taborri, J; Calabrò, G</t>
        </is>
      </c>
      <c r="AF1820" t="inlineStr">
        <is>
          <t>Hybrid OA (Elsevier)</t>
        </is>
      </c>
      <c r="AH1820" t="inlineStr">
        <is>
          <t>Not assessed</t>
        </is>
      </c>
      <c r="AI1820" t="inlineStr">
        <is>
          <t>Not reported</t>
        </is>
      </c>
      <c r="AJ1820" t="inlineStr">
        <is>
          <t>Not reported</t>
        </is>
      </c>
      <c r="AK1820" t="inlineStr">
        <is>
          <t>Not reported</t>
        </is>
      </c>
      <c r="AL1820" t="inlineStr">
        <is>
          <t>Not reported</t>
        </is>
      </c>
      <c r="AM1820" t="inlineStr">
        <is>
          <t>Not reported</t>
        </is>
      </c>
      <c r="AN1820" t="inlineStr">
        <is>
          <t>Not reported</t>
        </is>
      </c>
      <c r="AO1820" t="inlineStr">
        <is>
          <t>Not reviewed</t>
        </is>
      </c>
      <c r="AP1820" t="inlineStr">
        <is>
          <t>Not reported</t>
        </is>
      </c>
      <c r="AQ1820" t="inlineStr">
        <is>
          <t>Not reported</t>
        </is>
      </c>
      <c r="AR1820" t="inlineStr">
        <is>
          <t>Not reported</t>
        </is>
      </c>
      <c r="AS1820" t="inlineStr">
        <is>
          <t>See abstract</t>
        </is>
      </c>
      <c r="AT1820" t="inlineStr">
        <is>
          <t>Not reviewed</t>
        </is>
      </c>
      <c r="AU1820" t="inlineStr">
        <is>
          <t>Not reviewed</t>
        </is>
      </c>
      <c r="AV1820" t="inlineStr">
        <is>
          <t>Not reviewed</t>
        </is>
      </c>
      <c r="AW1820" t="inlineStr">
        <is>
          <t>Not reviewed</t>
        </is>
      </c>
      <c r="AX1820" t="inlineStr">
        <is>
          <t>Not reported</t>
        </is>
      </c>
      <c r="AY1820" t="inlineStr">
        <is>
          <t>Not reported</t>
        </is>
      </c>
      <c r="AZ1820" t="inlineStr">
        <is>
          <t>Not reported</t>
        </is>
      </c>
      <c r="BA1820" t="inlineStr">
        <is>
          <t>Not reported</t>
        </is>
      </c>
      <c r="BB1820" t="inlineStr">
        <is>
          <t>Not reported</t>
        </is>
      </c>
      <c r="BC1820" t="inlineStr">
        <is>
          <t>Not reported</t>
        </is>
      </c>
      <c r="BD1820" t="inlineStr">
        <is>
          <t>Not reported</t>
        </is>
      </c>
      <c r="BE1820" t="inlineStr">
        <is>
          <t>Not reported</t>
        </is>
      </c>
      <c r="BF1820" t="inlineStr">
        <is>
          <t>Not reported</t>
        </is>
      </c>
      <c r="BG1820" t="inlineStr">
        <is>
          <t>Not reviewed (not included)</t>
        </is>
      </c>
      <c r="BH1820" t="inlineStr">
        <is>
          <t>N/A</t>
        </is>
      </c>
      <c r="BI1820" t="inlineStr">
        <is>
          <t>Not reviewed</t>
        </is>
      </c>
      <c r="BJ1820" t="inlineStr">
        <is>
          <t>Not reviewed</t>
        </is>
      </c>
      <c r="BK1820" t="inlineStr">
        <is>
          <t>Not reviewed</t>
        </is>
      </c>
      <c r="BL1820" t="inlineStr">
        <is>
          <t>Not reviewed</t>
        </is>
      </c>
      <c r="BM1820" t="inlineStr">
        <is>
          <t>Not reviewed (not included)</t>
        </is>
      </c>
      <c r="BN1820" t="inlineStr">
        <is>
          <t>Non-ADHD Focused - E2-Not ADHD focused: Neither title nor abstract mentions ADHD or attention-deficit/hyperactivity</t>
        </is>
      </c>
      <c r="BO1820" t="inlineStr">
        <is>
          <t>Abstract-level screening only</t>
        </is>
      </c>
      <c r="BP1820" t="inlineStr">
        <is>
          <t>Not reported</t>
        </is>
      </c>
    </row>
    <row r="1821">
      <c r="A1821" t="inlineStr">
        <is>
          <t>Leveraging Knowledge Graphs and Natural Language Processing for Automated Web Resource Labeling and Knowledge Mobilization in Neurodevelopmental Disorders: Development and Usability Study</t>
        </is>
      </c>
      <c r="B1821" t="n">
        <v>2023</v>
      </c>
      <c r="C1821" t="inlineStr">
        <is>
          <t>Not checked</t>
        </is>
      </c>
      <c r="D1821" t="inlineStr">
        <is>
          <t>Not checked</t>
        </is>
      </c>
      <c r="E1821" t="inlineStr">
        <is>
          <t>10.2196/45268</t>
        </is>
      </c>
      <c r="F1821" t="inlineStr">
        <is>
          <t>Background: Patients and families need to be provided with trusted information more than ever with the abundance of online information. Several organizations aim to build databases that can be searched based on the needs of target groups. One such group is individuals with neurodevelopmental disorders (NDDs) and their families. NDDs affect up to 18% of the population and have major social and economic impacts. The current limitations in communicating information for individuals with NDDs include the absence of shared terminology and the lack of efficient labeling processes for web resources. Because of these limitations, health professionals, support groups, and families are unable to share, combine, and access resources. Objective: We aimed to develop a natural language-based pipeline to label resources by leveraging standard and free-text vocabularies obtained through text analysis, and then represent those resources as a weighted knowledge graph. Methods: Using a combination of experts and service/organization databases, we created a data set of web resources for NDDs. Text from these websites was scraped and collected into a corpus of textual data on NDDs. This corpus was used to construct a knowledge graph suitable for use by both experts and nonexperts. Named entity recognition, topic modeling, document classification, and location detection were used to extract knowledge from the corpus. Results: We developed a resource annotation pipeline using diverse natural language processing algorithms to annotate web resources and stored them in a structured knowledge graph. The graph contained 78,181 annotations obtained from the combination of standard terminologies and a free-text vocabulary obtained using topic modeling. An application of the constructed knowledge graph is a resource search interface using the ordered weighted averaging operator to rank resources based on a user query. Conclusions: We developed an automated labeling pipeline for web resources on ND</t>
        </is>
      </c>
      <c r="G1821" t="inlineStr">
        <is>
          <t>Unimodal</t>
        </is>
      </c>
      <c r="H1821" t="inlineStr">
        <is>
          <t>See abstract</t>
        </is>
      </c>
      <c r="I1821" t="inlineStr">
        <is>
          <t>See abstract</t>
        </is>
      </c>
      <c r="J1821" t="inlineStr">
        <is>
          <t>See abstract (AI/ML)</t>
        </is>
      </c>
      <c r="K1821" t="inlineStr">
        <is>
          <t>See abstract</t>
        </is>
      </c>
      <c r="M1821" t="inlineStr">
        <is>
          <t>See abstract</t>
        </is>
      </c>
      <c r="N1821" t="inlineStr">
        <is>
          <t>See abstract</t>
        </is>
      </c>
      <c r="O1821" t="inlineStr">
        <is>
          <t>Not verified from abstract</t>
        </is>
      </c>
      <c r="P1821" t="inlineStr">
        <is>
          <t>See abstract</t>
        </is>
      </c>
      <c r="Q1821" t="inlineStr">
        <is>
          <t>See abstract</t>
        </is>
      </c>
      <c r="R1821" t="inlineStr">
        <is>
          <t>Not reviewed (not included)</t>
        </is>
      </c>
      <c r="S1821" t="inlineStr">
        <is>
          <t>Not reviewed (not included)</t>
        </is>
      </c>
      <c r="T1821" t="inlineStr">
        <is>
          <t>Abstract screening only. Non-ADHD Focused</t>
        </is>
      </c>
      <c r="U1821" t="inlineStr">
        <is>
          <t>EXCLUDE</t>
        </is>
      </c>
      <c r="V1821" t="inlineStr">
        <is>
          <t>E2-Not ADHD focused: Neither title nor abstract mentions ADHD or attention-deficit/hyperactivity</t>
        </is>
      </c>
      <c r="W1821" t="inlineStr">
        <is>
          <t>Excluded: Not ADHD Focused</t>
        </is>
      </c>
      <c r="X1821" t="inlineStr">
        <is>
          <t>Not assessed from abstract</t>
        </is>
      </c>
      <c r="Y1821">
        <f>HYPERLINK("https%3A%2F%2Fwww.webofscience.com%2Fwos%2Fwoscc%2Ffull-record%2FWOS:001005997200005","View Full Record in Web of Science")</f>
        <v/>
      </c>
      <c r="Z1821" t="inlineStr">
        <is>
          <t>Not determined from abstract</t>
        </is>
      </c>
      <c r="AB1821" t="inlineStr">
        <is>
          <t>Not assessed (not included)</t>
        </is>
      </c>
      <c r="AC1821" t="inlineStr">
        <is>
          <t>Not assessed (not included)</t>
        </is>
      </c>
      <c r="AD1821" t="inlineStr">
        <is>
          <t>Costello, J; Kaur, M; Reformat, MZ; Bolduc, F</t>
        </is>
      </c>
      <c r="AF1821" t="inlineStr">
        <is>
          <t>Gold OA (JMIR)</t>
        </is>
      </c>
      <c r="AH1821" t="inlineStr">
        <is>
          <t>Not assessed</t>
        </is>
      </c>
      <c r="AI1821" t="inlineStr">
        <is>
          <t>Not reported</t>
        </is>
      </c>
      <c r="AJ1821" t="inlineStr">
        <is>
          <t>Not reported</t>
        </is>
      </c>
      <c r="AK1821" t="inlineStr">
        <is>
          <t>Not reported</t>
        </is>
      </c>
      <c r="AL1821" t="inlineStr">
        <is>
          <t>Not reported</t>
        </is>
      </c>
      <c r="AM1821" t="inlineStr">
        <is>
          <t>Not reported</t>
        </is>
      </c>
      <c r="AN1821" t="inlineStr">
        <is>
          <t>Not reported</t>
        </is>
      </c>
      <c r="AO1821" t="inlineStr">
        <is>
          <t>Not reviewed</t>
        </is>
      </c>
      <c r="AP1821" t="inlineStr">
        <is>
          <t>Not reported</t>
        </is>
      </c>
      <c r="AQ1821" t="inlineStr">
        <is>
          <t>Not reported</t>
        </is>
      </c>
      <c r="AR1821" t="inlineStr">
        <is>
          <t>Not reported</t>
        </is>
      </c>
      <c r="AS1821" t="inlineStr">
        <is>
          <t>See abstract</t>
        </is>
      </c>
      <c r="AT1821" t="inlineStr">
        <is>
          <t>Not reviewed</t>
        </is>
      </c>
      <c r="AU1821" t="inlineStr">
        <is>
          <t>Not reviewed</t>
        </is>
      </c>
      <c r="AV1821" t="inlineStr">
        <is>
          <t>Not reviewed</t>
        </is>
      </c>
      <c r="AW1821" t="inlineStr">
        <is>
          <t>Not reviewed</t>
        </is>
      </c>
      <c r="AX1821" t="inlineStr">
        <is>
          <t>Not reported</t>
        </is>
      </c>
      <c r="AY1821" t="inlineStr">
        <is>
          <t>Not reported</t>
        </is>
      </c>
      <c r="AZ1821" t="inlineStr">
        <is>
          <t>Not reported</t>
        </is>
      </c>
      <c r="BA1821" t="inlineStr">
        <is>
          <t>Not reported</t>
        </is>
      </c>
      <c r="BB1821" t="inlineStr">
        <is>
          <t>Not reported</t>
        </is>
      </c>
      <c r="BC1821" t="inlineStr">
        <is>
          <t>Not reported</t>
        </is>
      </c>
      <c r="BD1821" t="inlineStr">
        <is>
          <t>Not reported</t>
        </is>
      </c>
      <c r="BE1821" t="inlineStr">
        <is>
          <t>Not reported</t>
        </is>
      </c>
      <c r="BF1821" t="inlineStr">
        <is>
          <t>Not reported</t>
        </is>
      </c>
      <c r="BG1821" t="inlineStr">
        <is>
          <t>Not reviewed (not included)</t>
        </is>
      </c>
      <c r="BH1821" t="inlineStr">
        <is>
          <t>N/A</t>
        </is>
      </c>
      <c r="BI1821" t="inlineStr">
        <is>
          <t>Not reviewed</t>
        </is>
      </c>
      <c r="BJ1821" t="inlineStr">
        <is>
          <t>Not reviewed</t>
        </is>
      </c>
      <c r="BK1821" t="inlineStr">
        <is>
          <t>Not reviewed</t>
        </is>
      </c>
      <c r="BL1821" t="inlineStr">
        <is>
          <t>Not reviewed</t>
        </is>
      </c>
      <c r="BM1821" t="inlineStr">
        <is>
          <t>Not reviewed (not included)</t>
        </is>
      </c>
      <c r="BN1821" t="inlineStr">
        <is>
          <t>Non-ADHD Focused - E2-Not ADHD focused: Neither title nor abstract mentions ADHD or attention-deficit/hyperactivity</t>
        </is>
      </c>
      <c r="BO1821" t="inlineStr">
        <is>
          <t>Abstract-level screening only</t>
        </is>
      </c>
      <c r="BP1821" t="inlineStr">
        <is>
          <t>Not reported</t>
        </is>
      </c>
    </row>
    <row r="1822">
      <c r="A1822" t="inlineStr">
        <is>
          <t>Closed-loop pathways associated with clinical symptoms in children with autism spectrum disorder: a complex network analysis</t>
        </is>
      </c>
      <c r="B1822" t="n">
        <v>2025</v>
      </c>
      <c r="C1822" t="inlineStr">
        <is>
          <t>Not checked</t>
        </is>
      </c>
      <c r="D1822" t="inlineStr">
        <is>
          <t>Not checked</t>
        </is>
      </c>
      <c r="E1822" t="inlineStr">
        <is>
          <t>10.21037/QIMS-2025-93</t>
        </is>
      </c>
      <c r="F1822" t="inlineStr">
        <is>
          <t xml:space="preserve">Background: Autism spectrum disorder (ASD) is a neurodevelopmental condition characterized by social communication deficits and repetitive behaviors. Neurobiomarkers for ASD are lacking, which hinders early diagnosis and personalized treatment. This study aimed to identify potential biomarkers for ASD using complex network analysis, specifically causal brain networks, to identify functional closed-loop pathways in the brains of children with ASD. Methods: The study included 58 ASD patients and 57 typically developing (TD) children ages 6-12 years. Brain causal networks and temporal-lag networks were constructed using a deep learning model to infer the causal relationships between brain regions and the temporal-lag of signal transmissions. Statistical analysis was performed to compare differences between the TD and ASD groups and to identify the potential associations between different symptoms of the ASD group. Results: The results revealed numerous aberrant functional pathways, mainly located in the junction of the frontal and parietal lobes, as well as the occipital lobes, in children with ASD, when compared to TD children. Three closed-loop pathways were significantly negatively correlated with the total score of the combined social-communication domain in the Autism Diagnostic Observation Schedule, Second Edition P=0.012), and insula right (INS.R)-Heschl gyrus right (HES.R)-INS.R (r=-0.345, P=0.016). Importantly, a positive interaction among these closed-loop pathways was observed with a weak intensity, indicating that social impairments and stereotyped behaviors were interrelated with a weak effect in children with ASD. Conclusions: The study showed the potential of identifying multiple abnormal closed-loop pathways using complex network analysis in aiding early diagnosis and treatment of ASD. These findings provided insights into the neurobiological basis of social impairments and stereotyped behaviors in children with ASD, which may aid in the development of </t>
        </is>
      </c>
      <c r="G1822" t="inlineStr">
        <is>
          <t>Unimodal</t>
        </is>
      </c>
      <c r="H1822" t="inlineStr">
        <is>
          <t>See abstract</t>
        </is>
      </c>
      <c r="I1822" t="inlineStr">
        <is>
          <t>See abstract</t>
        </is>
      </c>
      <c r="J1822" t="inlineStr">
        <is>
          <t>See abstract (AI/ML)</t>
        </is>
      </c>
      <c r="K1822" t="inlineStr">
        <is>
          <t>See abstract</t>
        </is>
      </c>
      <c r="L1822" t="n">
        <v>57</v>
      </c>
      <c r="M1822" t="inlineStr">
        <is>
          <t>See abstract</t>
        </is>
      </c>
      <c r="N1822" t="inlineStr">
        <is>
          <t>N≈57; details in abstract</t>
        </is>
      </c>
      <c r="O1822" t="inlineStr">
        <is>
          <t>Extracted from abstract: N≈57</t>
        </is>
      </c>
      <c r="P1822" t="inlineStr">
        <is>
          <t>See abstract</t>
        </is>
      </c>
      <c r="Q1822" t="inlineStr">
        <is>
          <t>See abstract</t>
        </is>
      </c>
      <c r="R1822" t="inlineStr">
        <is>
          <t>Not reviewed (not included)</t>
        </is>
      </c>
      <c r="S1822" t="inlineStr">
        <is>
          <t>Not reviewed (not included)</t>
        </is>
      </c>
      <c r="T1822" t="inlineStr">
        <is>
          <t>Abstract screening only. Non-ADHD Focused</t>
        </is>
      </c>
      <c r="U1822" t="inlineStr">
        <is>
          <t>EXCLUDE</t>
        </is>
      </c>
      <c r="V1822" t="inlineStr">
        <is>
          <t>E2-Not ADHD focused: Neither title nor abstract mentions ADHD or attention-deficit/hyperactivity</t>
        </is>
      </c>
      <c r="W1822" t="inlineStr">
        <is>
          <t>Excluded: Not ADHD Focused</t>
        </is>
      </c>
      <c r="X1822" t="inlineStr">
        <is>
          <t>EXCLUDE</t>
        </is>
      </c>
      <c r="Y1822">
        <f>HYPERLINK("https%3A%2F%2Fwww.webofscience.com%2Fwos%2Fwoscc%2Ffull-record%2FWOS:001593086700024","View Full Record in Web of Science")</f>
        <v/>
      </c>
      <c r="Z1822" t="inlineStr">
        <is>
          <t>Not determined from abstract</t>
        </is>
      </c>
      <c r="AB1822" t="inlineStr">
        <is>
          <t>Not assessed (not included)</t>
        </is>
      </c>
      <c r="AC1822" t="inlineStr">
        <is>
          <t>Not assessed (not included)</t>
        </is>
      </c>
      <c r="AD1822" t="inlineStr">
        <is>
          <t>Wang, YL; Qian, YX; Guan, LY; Kong, Y; Xia, ZW; Xu, LX; Gao, JX; Xia, J; Fang, H; Jiao, GK; Li, Y; Ke, XY</t>
        </is>
      </c>
      <c r="AF1822" t="inlineStr">
        <is>
          <t>Unknown - Verify via DOI</t>
        </is>
      </c>
      <c r="AH1822" t="inlineStr">
        <is>
          <t>Not assessed</t>
        </is>
      </c>
      <c r="AI1822" t="inlineStr">
        <is>
          <t>Not reported</t>
        </is>
      </c>
      <c r="AJ1822" t="n">
        <v>57</v>
      </c>
      <c r="AK1822" t="inlineStr">
        <is>
          <t>Not reported</t>
        </is>
      </c>
      <c r="AL1822" t="inlineStr">
        <is>
          <t>Not reported</t>
        </is>
      </c>
      <c r="AM1822" t="inlineStr">
        <is>
          <t>Not reported</t>
        </is>
      </c>
      <c r="AN1822" t="inlineStr">
        <is>
          <t>Not reported</t>
        </is>
      </c>
      <c r="AO1822" t="inlineStr">
        <is>
          <t>Not reviewed</t>
        </is>
      </c>
      <c r="AP1822" t="inlineStr">
        <is>
          <t>Not reported</t>
        </is>
      </c>
      <c r="AQ1822" t="inlineStr">
        <is>
          <t>Not reported</t>
        </is>
      </c>
      <c r="AR1822" t="inlineStr">
        <is>
          <t>Not reported</t>
        </is>
      </c>
      <c r="AS1822" t="inlineStr">
        <is>
          <t>See abstract</t>
        </is>
      </c>
      <c r="AT1822" t="inlineStr">
        <is>
          <t>Not reviewed</t>
        </is>
      </c>
      <c r="AU1822" t="inlineStr">
        <is>
          <t>Not reviewed</t>
        </is>
      </c>
      <c r="AV1822" t="inlineStr">
        <is>
          <t>Not reviewed</t>
        </is>
      </c>
      <c r="AW1822" t="inlineStr">
        <is>
          <t>Not reviewed</t>
        </is>
      </c>
      <c r="AX1822" t="inlineStr">
        <is>
          <t>Not reported</t>
        </is>
      </c>
      <c r="AY1822" t="inlineStr">
        <is>
          <t>Not reported</t>
        </is>
      </c>
      <c r="AZ1822" t="inlineStr">
        <is>
          <t>Not reported</t>
        </is>
      </c>
      <c r="BA1822" t="inlineStr">
        <is>
          <t>Not reported</t>
        </is>
      </c>
      <c r="BB1822" t="inlineStr">
        <is>
          <t>Not reported</t>
        </is>
      </c>
      <c r="BC1822" t="inlineStr">
        <is>
          <t>Not reported</t>
        </is>
      </c>
      <c r="BD1822" t="inlineStr">
        <is>
          <t>Not reported</t>
        </is>
      </c>
      <c r="BE1822" t="inlineStr">
        <is>
          <t>Not reported</t>
        </is>
      </c>
      <c r="BF1822" t="inlineStr">
        <is>
          <t>Not reported</t>
        </is>
      </c>
      <c r="BG1822" t="inlineStr">
        <is>
          <t>Not reviewed (not included)</t>
        </is>
      </c>
      <c r="BH1822" t="inlineStr">
        <is>
          <t>N/A</t>
        </is>
      </c>
      <c r="BI1822" t="inlineStr">
        <is>
          <t>Not reviewed</t>
        </is>
      </c>
      <c r="BJ1822" t="inlineStr">
        <is>
          <t>Not reviewed</t>
        </is>
      </c>
      <c r="BK1822" t="inlineStr">
        <is>
          <t>Not reviewed</t>
        </is>
      </c>
      <c r="BL1822" t="inlineStr">
        <is>
          <t>Not reviewed</t>
        </is>
      </c>
      <c r="BM1822" t="inlineStr">
        <is>
          <t>Not reviewed (not included)</t>
        </is>
      </c>
      <c r="BN1822" t="inlineStr">
        <is>
          <t>Non-ADHD Focused - E2-Not ADHD focused: Neither title nor abstract mentions ADHD or attention-deficit/hyperactivity</t>
        </is>
      </c>
      <c r="BO1822" t="inlineStr">
        <is>
          <t>Abstract-level screening only</t>
        </is>
      </c>
      <c r="BP1822" t="inlineStr">
        <is>
          <t>Not reported</t>
        </is>
      </c>
    </row>
    <row r="1823">
      <c r="A1823" t="inlineStr">
        <is>
          <t>A scoping literature review of generative artificial intelligence for supporting neurodivergent school students</t>
        </is>
      </c>
      <c r="B1823" t="n">
        <v>2025</v>
      </c>
      <c r="C1823" t="inlineStr">
        <is>
          <t>Not checked</t>
        </is>
      </c>
      <c r="D1823" t="inlineStr">
        <is>
          <t>Not checked</t>
        </is>
      </c>
      <c r="E1823" t="inlineStr">
        <is>
          <t>10.1016/J.CAEAI.2025.100437</t>
        </is>
      </c>
      <c r="F1823" t="inlineStr">
        <is>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educational contexts. Twenty-one relevant sources were identified, discussing GenAI usage with neurodivergent students, the analysis revealed discussion of several predominant applications, including personalized learning, administrative assistance for educators, and development of individualized education plans. The review identified both promising approaches and significant concerns. Benefits included GenAI's potential to provide real-time, personalized support for students as well as reducing administrative burdens for educators. However, notable concerns emerged regarding information accuracy, over-reliance on AI, privacy considerations, and the need for human oversight. The limited empirical evidence base was particularly striking, with only nine studies providing original research data. The review identified critical gaps in current understanding, particularly regarding GenAI's effectiveness across different neurodivergent conditions and curriculum areas, and little evidence of approaches detailed in ways that educators could use. This scoping review demonstrates the need for robust empirical research examining GenAI usage in learning for neurodivergent students. These insights are timely and crucial for educators, researchers, and policymakers working to harness GenAI's potential in supporting neurodivergent learners within inclusive educational environments.</t>
        </is>
      </c>
      <c r="G1823" t="inlineStr">
        <is>
          <t>Unimodal</t>
        </is>
      </c>
      <c r="H1823" t="inlineStr">
        <is>
          <t>See abstract</t>
        </is>
      </c>
      <c r="I1823" t="inlineStr">
        <is>
          <t>See abstract</t>
        </is>
      </c>
      <c r="J1823" t="inlineStr">
        <is>
          <t>See abstract (AI/ML)</t>
        </is>
      </c>
      <c r="K1823" t="inlineStr">
        <is>
          <t>See abstract</t>
        </is>
      </c>
      <c r="M1823" t="inlineStr">
        <is>
          <t>See abstract</t>
        </is>
      </c>
      <c r="N1823" t="inlineStr">
        <is>
          <t>See abstract</t>
        </is>
      </c>
      <c r="O1823" t="inlineStr">
        <is>
          <t>Not verified from abstract</t>
        </is>
      </c>
      <c r="P1823" t="inlineStr">
        <is>
          <t>See abstract</t>
        </is>
      </c>
      <c r="Q1823" t="inlineStr">
        <is>
          <t>See abstract</t>
        </is>
      </c>
      <c r="R1823" t="inlineStr">
        <is>
          <t>Not reviewed (not included)</t>
        </is>
      </c>
      <c r="S1823" t="inlineStr">
        <is>
          <t>Not reviewed (not included)</t>
        </is>
      </c>
      <c r="T1823" t="inlineStr">
        <is>
          <t>Abstract screening only. Not Primary Research</t>
        </is>
      </c>
      <c r="U1823" t="inlineStr">
        <is>
          <t>EXCLUDE</t>
        </is>
      </c>
      <c r="V1823" t="inlineStr">
        <is>
          <t>E6-Not Primary Research: Title/abstract indicates systematic review, meta-analysis, or review paper</t>
        </is>
      </c>
      <c r="W1823" t="inlineStr">
        <is>
          <t>Excluded: Not Primary Research</t>
        </is>
      </c>
      <c r="X1823" t="inlineStr">
        <is>
          <t>Not assessed from abstract</t>
        </is>
      </c>
      <c r="Y1823">
        <f>HYPERLINK("https%3A%2F%2Fwww.webofscience.com%2Fwos%2Fwoscc%2Ffull-record%2FWOS:001651586500022","View Full Record in Web of Science")</f>
        <v/>
      </c>
      <c r="Z1823" t="inlineStr">
        <is>
          <t>Not determined from abstract</t>
        </is>
      </c>
      <c r="AB1823" t="inlineStr">
        <is>
          <t>Not assessed (not included)</t>
        </is>
      </c>
      <c r="AC1823" t="inlineStr">
        <is>
          <t>Not assessed (not included)</t>
        </is>
      </c>
      <c r="AD1823" t="inlineStr">
        <is>
          <t>Ronksley-Pavia, M; Nguyen, L; Wheeley, E; Rose, J; Neumann, MM; Bigum, C; Neumann, DL</t>
        </is>
      </c>
      <c r="AF1823" t="inlineStr">
        <is>
          <t>Hybrid OA (Elsevier)</t>
        </is>
      </c>
      <c r="AH1823" t="inlineStr">
        <is>
          <t>Not assessed</t>
        </is>
      </c>
      <c r="AI1823" t="inlineStr">
        <is>
          <t>Not reported</t>
        </is>
      </c>
      <c r="AJ1823" t="inlineStr">
        <is>
          <t>Not reported</t>
        </is>
      </c>
      <c r="AK1823" t="inlineStr">
        <is>
          <t>Not reported</t>
        </is>
      </c>
      <c r="AL1823" t="inlineStr">
        <is>
          <t>Not reported</t>
        </is>
      </c>
      <c r="AM1823" t="inlineStr">
        <is>
          <t>Not reported</t>
        </is>
      </c>
      <c r="AN1823" t="inlineStr">
        <is>
          <t>Not reported</t>
        </is>
      </c>
      <c r="AO1823" t="inlineStr">
        <is>
          <t>Not reviewed</t>
        </is>
      </c>
      <c r="AP1823" t="inlineStr">
        <is>
          <t>Not reported</t>
        </is>
      </c>
      <c r="AQ1823" t="inlineStr">
        <is>
          <t>Not reported</t>
        </is>
      </c>
      <c r="AR1823" t="inlineStr">
        <is>
          <t>Not reported</t>
        </is>
      </c>
      <c r="AS1823" t="inlineStr">
        <is>
          <t>See abstract</t>
        </is>
      </c>
      <c r="AT1823" t="inlineStr">
        <is>
          <t>Not reviewed</t>
        </is>
      </c>
      <c r="AU1823" t="inlineStr">
        <is>
          <t>Not reviewed</t>
        </is>
      </c>
      <c r="AV1823" t="inlineStr">
        <is>
          <t>Not reviewed</t>
        </is>
      </c>
      <c r="AW1823" t="inlineStr">
        <is>
          <t>Not reviewed</t>
        </is>
      </c>
      <c r="AX1823" t="inlineStr">
        <is>
          <t>Not reported</t>
        </is>
      </c>
      <c r="AY1823" t="inlineStr">
        <is>
          <t>Not reported</t>
        </is>
      </c>
      <c r="AZ1823" t="inlineStr">
        <is>
          <t>Not reported</t>
        </is>
      </c>
      <c r="BA1823" t="inlineStr">
        <is>
          <t>Not reported</t>
        </is>
      </c>
      <c r="BB1823" t="inlineStr">
        <is>
          <t>Not reported</t>
        </is>
      </c>
      <c r="BC1823" t="inlineStr">
        <is>
          <t>Not reported</t>
        </is>
      </c>
      <c r="BD1823" t="inlineStr">
        <is>
          <t>Not reported</t>
        </is>
      </c>
      <c r="BE1823" t="inlineStr">
        <is>
          <t>Not reported</t>
        </is>
      </c>
      <c r="BF1823" t="inlineStr">
        <is>
          <t>Not reported</t>
        </is>
      </c>
      <c r="BG1823" t="inlineStr">
        <is>
          <t>Not reviewed (not included)</t>
        </is>
      </c>
      <c r="BH1823" t="inlineStr">
        <is>
          <t>N/A</t>
        </is>
      </c>
      <c r="BI1823" t="inlineStr">
        <is>
          <t>Not reviewed</t>
        </is>
      </c>
      <c r="BJ1823" t="inlineStr">
        <is>
          <t>Not reviewed</t>
        </is>
      </c>
      <c r="BK1823" t="inlineStr">
        <is>
          <t>Not reviewed</t>
        </is>
      </c>
      <c r="BL1823" t="inlineStr">
        <is>
          <t>Not reviewed</t>
        </is>
      </c>
      <c r="BM1823" t="inlineStr">
        <is>
          <t>Not reviewed (not included)</t>
        </is>
      </c>
      <c r="BN1823" t="inlineStr">
        <is>
          <t>Not Primary Research - E6-Not Primary Research: Title/abstract indicates systematic review, meta-analysis, or review paper</t>
        </is>
      </c>
      <c r="BO1823" t="inlineStr">
        <is>
          <t>Abstract-level screening only</t>
        </is>
      </c>
      <c r="BP1823" t="inlineStr">
        <is>
          <t>Not reported</t>
        </is>
      </c>
    </row>
    <row r="1824">
      <c r="A1824" t="inlineStr">
        <is>
          <t>Feasibility Study to Identify Machine Learning Predictors for a Virtual School Environment: Virtual Reality Stroop Task</t>
        </is>
      </c>
      <c r="B1824" t="n">
        <v>2021</v>
      </c>
      <c r="C1824" t="inlineStr">
        <is>
          <t>Not checked</t>
        </is>
      </c>
      <c r="D1824" t="inlineStr">
        <is>
          <t>Not checked</t>
        </is>
      </c>
      <c r="E1824" t="inlineStr">
        <is>
          <t>10.3389/FRVIR.2021.673191</t>
        </is>
      </c>
      <c r="F1824" t="inlineStr">
        <is>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Naive Bayes (81.7%) and KNN (76.7%) for identifying cognitive performance. Results from the classifiers suggests that we can use average response time and dwell time as predictors to adapt the social cues and distractors in the environment to the appropriate difficulty level for the user.</t>
        </is>
      </c>
      <c r="G1824" t="inlineStr">
        <is>
          <t>Unimodal</t>
        </is>
      </c>
      <c r="H1824" t="inlineStr">
        <is>
          <t>See abstract</t>
        </is>
      </c>
      <c r="I1824" t="inlineStr">
        <is>
          <t>See abstract</t>
        </is>
      </c>
      <c r="J1824" t="inlineStr">
        <is>
          <t>See abstract (AI/ML)</t>
        </is>
      </c>
      <c r="K1824" t="inlineStr">
        <is>
          <t>See abstract</t>
        </is>
      </c>
      <c r="L1824" t="n">
        <v>60</v>
      </c>
      <c r="M1824" t="inlineStr">
        <is>
          <t>See abstract</t>
        </is>
      </c>
      <c r="N1824" t="inlineStr">
        <is>
          <t>N≈60; details in abstract</t>
        </is>
      </c>
      <c r="O1824" t="inlineStr">
        <is>
          <t>Extracted from abstract: N≈60</t>
        </is>
      </c>
      <c r="P1824" t="inlineStr">
        <is>
          <t>See abstract</t>
        </is>
      </c>
      <c r="Q1824" t="inlineStr">
        <is>
          <t>See abstract</t>
        </is>
      </c>
      <c r="R1824" t="inlineStr">
        <is>
          <t>Not reviewed (not included)</t>
        </is>
      </c>
      <c r="S1824" t="inlineStr">
        <is>
          <t>Not reviewed (not included)</t>
        </is>
      </c>
      <c r="T1824" t="inlineStr">
        <is>
          <t>Abstract screening only. Non-ADHD Focused</t>
        </is>
      </c>
      <c r="U1824" t="inlineStr">
        <is>
          <t>EXCLUDE</t>
        </is>
      </c>
      <c r="V1824" t="inlineStr">
        <is>
          <t>E2-Not ADHD focused: Neither title nor abstract mentions ADHD or attention-deficit/hyperactivity</t>
        </is>
      </c>
      <c r="W1824" t="inlineStr">
        <is>
          <t>Excluded: Not ADHD Focused</t>
        </is>
      </c>
      <c r="X1824" t="inlineStr">
        <is>
          <t>EXCLUDE</t>
        </is>
      </c>
      <c r="Y1824">
        <f>HYPERLINK("https%3A%2F%2Fwww.webofscience.com%2Fwos%2Fwoscc%2Ffull-record%2FWOS:001021822200001","View Full Record in Web of Science")</f>
        <v/>
      </c>
      <c r="Z1824" t="inlineStr">
        <is>
          <t>Not determined from abstract</t>
        </is>
      </c>
      <c r="AB1824" t="inlineStr">
        <is>
          <t>Not assessed (not included)</t>
        </is>
      </c>
      <c r="AC1824" t="inlineStr">
        <is>
          <t>Not assessed (not included)</t>
        </is>
      </c>
      <c r="AD1824" t="inlineStr">
        <is>
          <t>McMahan, T; Duffield, T; Parsons, TD</t>
        </is>
      </c>
      <c r="AF1824" t="inlineStr">
        <is>
          <t>Gold OA (Frontiers)</t>
        </is>
      </c>
      <c r="AH1824" t="inlineStr">
        <is>
          <t>Not assessed</t>
        </is>
      </c>
      <c r="AI1824" t="inlineStr">
        <is>
          <t>Not reported</t>
        </is>
      </c>
      <c r="AJ1824" t="inlineStr">
        <is>
          <t>Not reported</t>
        </is>
      </c>
      <c r="AK1824" t="inlineStr">
        <is>
          <t>Not reported</t>
        </is>
      </c>
      <c r="AL1824" t="inlineStr">
        <is>
          <t>Not reported</t>
        </is>
      </c>
      <c r="AM1824" t="inlineStr">
        <is>
          <t>Not reported</t>
        </is>
      </c>
      <c r="AN1824" t="inlineStr">
        <is>
          <t>Not reported</t>
        </is>
      </c>
      <c r="AO1824" t="inlineStr">
        <is>
          <t>Not reviewed</t>
        </is>
      </c>
      <c r="AP1824" t="inlineStr">
        <is>
          <t>Not reported</t>
        </is>
      </c>
      <c r="AQ1824" t="inlineStr">
        <is>
          <t>Not reported</t>
        </is>
      </c>
      <c r="AR1824" t="inlineStr">
        <is>
          <t>Not reported</t>
        </is>
      </c>
      <c r="AS1824" t="inlineStr">
        <is>
          <t>See abstract</t>
        </is>
      </c>
      <c r="AT1824" t="inlineStr">
        <is>
          <t>Not reviewed</t>
        </is>
      </c>
      <c r="AU1824" t="inlineStr">
        <is>
          <t>Not reviewed</t>
        </is>
      </c>
      <c r="AV1824" t="inlineStr">
        <is>
          <t>Not reviewed</t>
        </is>
      </c>
      <c r="AW1824" t="inlineStr">
        <is>
          <t>Not reviewed</t>
        </is>
      </c>
      <c r="AX1824" t="inlineStr">
        <is>
          <t>Not reported</t>
        </is>
      </c>
      <c r="AY1824" t="inlineStr">
        <is>
          <t>Not reported</t>
        </is>
      </c>
      <c r="AZ1824" t="inlineStr">
        <is>
          <t>Not reported</t>
        </is>
      </c>
      <c r="BA1824" t="inlineStr">
        <is>
          <t>Not reported</t>
        </is>
      </c>
      <c r="BB1824" t="inlineStr">
        <is>
          <t>Not reported</t>
        </is>
      </c>
      <c r="BC1824" t="inlineStr">
        <is>
          <t>Not reported</t>
        </is>
      </c>
      <c r="BD1824" t="inlineStr">
        <is>
          <t>Not reported</t>
        </is>
      </c>
      <c r="BE1824" t="inlineStr">
        <is>
          <t>Not reported</t>
        </is>
      </c>
      <c r="BF1824" t="inlineStr">
        <is>
          <t>Not reported</t>
        </is>
      </c>
      <c r="BG1824" t="inlineStr">
        <is>
          <t>Not reviewed (not included)</t>
        </is>
      </c>
      <c r="BH1824" t="inlineStr">
        <is>
          <t>N/A</t>
        </is>
      </c>
      <c r="BI1824" t="inlineStr">
        <is>
          <t>Not reviewed</t>
        </is>
      </c>
      <c r="BJ1824" t="inlineStr">
        <is>
          <t>Not reviewed</t>
        </is>
      </c>
      <c r="BK1824" t="inlineStr">
        <is>
          <t>Not reviewed</t>
        </is>
      </c>
      <c r="BL1824" t="inlineStr">
        <is>
          <t>Not reviewed</t>
        </is>
      </c>
      <c r="BM1824" t="inlineStr">
        <is>
          <t>Not reviewed (not included)</t>
        </is>
      </c>
      <c r="BN1824" t="inlineStr">
        <is>
          <t>Non-ADHD Focused - E2-Not ADHD focused: Neither title nor abstract mentions ADHD or attention-deficit/hyperactivity</t>
        </is>
      </c>
      <c r="BO1824" t="inlineStr">
        <is>
          <t>Abstract-level screening only</t>
        </is>
      </c>
      <c r="BP1824" t="inlineStr">
        <is>
          <t>Not reported</t>
        </is>
      </c>
    </row>
    <row r="1825">
      <c r="A1825" t="inlineStr">
        <is>
          <t>White Matter Connectome Correlates of Auditory Over-Responsivity: Edge Density Imaging and Machine-Learning Classifiers</t>
        </is>
      </c>
      <c r="B1825" t="n">
        <v>2019</v>
      </c>
      <c r="C1825" t="inlineStr">
        <is>
          <t>Not checked</t>
        </is>
      </c>
      <c r="D1825" t="inlineStr">
        <is>
          <t>Not checked</t>
        </is>
      </c>
      <c r="E1825" t="inlineStr">
        <is>
          <t>10.3389/FNINT.2019.00010</t>
        </is>
      </c>
      <c r="F1825" t="inlineStr">
        <is>
          <t>Sensory over-responsivity (SOR) commonly involves auditory and/or tactile domains, and can affect children with or without additional neurodevelopmental challenges. In this study, we examined white matter microstructural and connectome correlates of auditory over-responsivity (AOR), analyzing prospectively collected data from 39 boys, aged 8-12 years. In addition to conventional diffusion tensor imaging (DTI) maps including fractional anisotropy (FA), mean diffusivity (MD), radial diffusivity (RD), and axial diffusivity (AD); we used DTI and high-resolution T1 scans to develop connectome Edge Density (ED) maps. The tract-based spatial statistics was used for voxel-wise comparison of diffusion and ED maps. Then, stepwise penalized logistic regression was applied to identify independent variable (s) predicting AOR, as potential imaging biomarker (s) for AOR. Finally, we compared different combinations of machine learning algorithms (i.e., naive Bayes, random forest, and support vector machine (SVM) and tract-based DTI/connectome metrics for classification of children with AOR. In direct sensory phenotype assessment, 15 (out of 39) boys exhibited AOR (with or without neurodevelopmental concerns). Voxel-wise analysis demonstrates extensive impairment of white matter microstructural integrity in children with AOR on DTI maps-evidenced by lower FA and higher MD and RD; moreover, there was lower connectome ED in anterior-superior corona radiata, genu and body of corpus callosum. In stepwise logistic regression, the average FA of left superior longitudinal fasciculus (SLF) was the single independent variable distinguishing children with AOR (p = 0.007). Subsequently, the left SLF average FA yielded an area under the curve of 0.756 in receiver operating characteristic analysis for prediction of AOR (p = 0.008) as a region-of-interest (ROI)-based imaging biomarker. In comparative study of different combinations of machine-learning models and DTI/ED metrics, random forest algo</t>
        </is>
      </c>
      <c r="G1825" t="inlineStr">
        <is>
          <t>Unimodal</t>
        </is>
      </c>
      <c r="H1825" t="inlineStr">
        <is>
          <t>See abstract</t>
        </is>
      </c>
      <c r="I1825" t="inlineStr">
        <is>
          <t>See abstract</t>
        </is>
      </c>
      <c r="J1825" t="inlineStr">
        <is>
          <t>See abstract (AI/ML)</t>
        </is>
      </c>
      <c r="K1825" t="inlineStr">
        <is>
          <t>See abstract</t>
        </is>
      </c>
      <c r="M1825" t="inlineStr">
        <is>
          <t>See abstract</t>
        </is>
      </c>
      <c r="N1825" t="inlineStr">
        <is>
          <t>See abstract</t>
        </is>
      </c>
      <c r="O1825" t="inlineStr">
        <is>
          <t>Not verified from abstract</t>
        </is>
      </c>
      <c r="P1825" t="inlineStr">
        <is>
          <t>See abstract</t>
        </is>
      </c>
      <c r="Q1825" t="inlineStr">
        <is>
          <t>See abstract</t>
        </is>
      </c>
      <c r="R1825" t="inlineStr">
        <is>
          <t>Not reviewed (not included)</t>
        </is>
      </c>
      <c r="S1825" t="inlineStr">
        <is>
          <t>Not reviewed (not included)</t>
        </is>
      </c>
      <c r="T1825" t="inlineStr">
        <is>
          <t>Abstract screening only. Non-ADHD Focused</t>
        </is>
      </c>
      <c r="U1825" t="inlineStr">
        <is>
          <t>EXCLUDE</t>
        </is>
      </c>
      <c r="V1825" t="inlineStr">
        <is>
          <t>E2-Not ADHD focused: Neither title nor abstract mentions ADHD or attention-deficit/hyperactivity</t>
        </is>
      </c>
      <c r="W1825" t="inlineStr">
        <is>
          <t>Excluded: Not ADHD Focused</t>
        </is>
      </c>
      <c r="X1825" t="inlineStr">
        <is>
          <t>Not assessed from abstract</t>
        </is>
      </c>
      <c r="Y1825">
        <f>HYPERLINK("https%3A%2F%2Fwww.webofscience.com%2Fwos%2Fwoscc%2Ffull-record%2FWOS:000464516000001","View Full Record in Web of Science")</f>
        <v/>
      </c>
      <c r="Z1825" t="inlineStr">
        <is>
          <t>Not determined from abstract</t>
        </is>
      </c>
      <c r="AB1825" t="inlineStr">
        <is>
          <t>Not assessed (not included)</t>
        </is>
      </c>
      <c r="AC1825" t="inlineStr">
        <is>
          <t>Not assessed (not included)</t>
        </is>
      </c>
      <c r="AD1825" t="inlineStr">
        <is>
          <t>Payabvash, S; Palacios, EM; Owen, JP; Wang, MB; Tavassoli, T; Gerdes, M; Brandes-Aitken, A; Mukherjee, P; Marco, EJ</t>
        </is>
      </c>
      <c r="AF1825" t="inlineStr">
        <is>
          <t>Gold OA (Frontiers)</t>
        </is>
      </c>
      <c r="AH1825" t="inlineStr">
        <is>
          <t>Not assessed</t>
        </is>
      </c>
      <c r="AI1825" t="inlineStr">
        <is>
          <t>Not reported</t>
        </is>
      </c>
      <c r="AJ1825" t="inlineStr">
        <is>
          <t>Not reported</t>
        </is>
      </c>
      <c r="AK1825" t="inlineStr">
        <is>
          <t>Not reported</t>
        </is>
      </c>
      <c r="AL1825" t="inlineStr">
        <is>
          <t>Not reported</t>
        </is>
      </c>
      <c r="AM1825" t="inlineStr">
        <is>
          <t>Not reported</t>
        </is>
      </c>
      <c r="AN1825" t="inlineStr">
        <is>
          <t>Not reported</t>
        </is>
      </c>
      <c r="AO1825" t="inlineStr">
        <is>
          <t>Not reviewed</t>
        </is>
      </c>
      <c r="AP1825" t="inlineStr">
        <is>
          <t>Not reported</t>
        </is>
      </c>
      <c r="AQ1825" t="inlineStr">
        <is>
          <t>Not reported</t>
        </is>
      </c>
      <c r="AR1825" t="inlineStr">
        <is>
          <t>Not reported</t>
        </is>
      </c>
      <c r="AS1825" t="inlineStr">
        <is>
          <t>See abstract</t>
        </is>
      </c>
      <c r="AT1825" t="inlineStr">
        <is>
          <t>Not reviewed</t>
        </is>
      </c>
      <c r="AU1825" t="inlineStr">
        <is>
          <t>Not reviewed</t>
        </is>
      </c>
      <c r="AV1825" t="inlineStr">
        <is>
          <t>Not reviewed</t>
        </is>
      </c>
      <c r="AW1825" t="inlineStr">
        <is>
          <t>Not reviewed</t>
        </is>
      </c>
      <c r="AX1825" t="inlineStr">
        <is>
          <t>Not reported</t>
        </is>
      </c>
      <c r="AY1825" t="inlineStr">
        <is>
          <t>Not reported</t>
        </is>
      </c>
      <c r="AZ1825" t="inlineStr">
        <is>
          <t>Not reported</t>
        </is>
      </c>
      <c r="BA1825" t="inlineStr">
        <is>
          <t>Not reported</t>
        </is>
      </c>
      <c r="BB1825" t="inlineStr">
        <is>
          <t>Not reported</t>
        </is>
      </c>
      <c r="BC1825" t="inlineStr">
        <is>
          <t>Not reported</t>
        </is>
      </c>
      <c r="BD1825" t="inlineStr">
        <is>
          <t>Not reported</t>
        </is>
      </c>
      <c r="BE1825" t="inlineStr">
        <is>
          <t>Not reported</t>
        </is>
      </c>
      <c r="BF1825" t="inlineStr">
        <is>
          <t>Not reported</t>
        </is>
      </c>
      <c r="BG1825" t="inlineStr">
        <is>
          <t>Not reviewed (not included)</t>
        </is>
      </c>
      <c r="BH1825" t="inlineStr">
        <is>
          <t>N/A</t>
        </is>
      </c>
      <c r="BI1825" t="inlineStr">
        <is>
          <t>Not reviewed</t>
        </is>
      </c>
      <c r="BJ1825" t="inlineStr">
        <is>
          <t>Not reviewed</t>
        </is>
      </c>
      <c r="BK1825" t="inlineStr">
        <is>
          <t>Not reviewed</t>
        </is>
      </c>
      <c r="BL1825" t="inlineStr">
        <is>
          <t>Not reviewed</t>
        </is>
      </c>
      <c r="BM1825" t="inlineStr">
        <is>
          <t>Not reviewed (not included)</t>
        </is>
      </c>
      <c r="BN1825" t="inlineStr">
        <is>
          <t>Non-ADHD Focused - E2-Not ADHD focused: Neither title nor abstract mentions ADHD or attention-deficit/hyperactivity</t>
        </is>
      </c>
      <c r="BO1825" t="inlineStr">
        <is>
          <t>Abstract-level screening only</t>
        </is>
      </c>
      <c r="BP1825" t="inlineStr">
        <is>
          <t>Not reported</t>
        </is>
      </c>
    </row>
    <row r="1826">
      <c r="A1826" t="inlineStr">
        <is>
          <t>Multi-Source Domain Adaptation Techniques for Mitigating Batch Effects: A Comparative Study</t>
        </is>
      </c>
      <c r="B1826" t="n">
        <v>2022</v>
      </c>
      <c r="C1826" t="inlineStr">
        <is>
          <t>Not checked</t>
        </is>
      </c>
      <c r="D1826" t="inlineStr">
        <is>
          <t>Not checked</t>
        </is>
      </c>
      <c r="E1826" t="inlineStr">
        <is>
          <t>10.3389/FNINF.2022.805117</t>
        </is>
      </c>
      <c r="F1826" t="inlineStr">
        <is>
          <t>The past decade has seen an increasing number of applications of deep learning (DL) techniques to biomedical fields, especially in neuroimaging-based analysis. Such DL-based methods are generally data-intensive and require a large number of training instances, which might be infeasible to acquire from a single acquisition site, especially for data, such as fMRI scans, due to the time and costs that they demand. We can attempt to address this issue by combining fMRI data from various sites, thereby creating a bigger heterogeneous dataset. Unfortunately, the inherent differences in the combined data, known as batch effects, often hamper learning a model. To mitigate this issue, techniques such as multi-source domain adaptation [Multi-source Domain Adversarial Networks (MSDA)] aim at learning an effective classification function that uses (learned) domain-invariant latent features. This article analyzes and compares the performance of various popular MSDA methods [MDAN, Domain AggRegation Networks (DARN), Multi-Domain Matching Networks (MDMN), and Moment Matching for MSDA (M(3)SDA)] at predicting different labels (illness, age, and sex) of images from two public rs-fMRI datasets: ABIDE 1and ADHD-200. It also evaluates the impact of various conditions such as class imbalance, the number of sites along with a comparison of the degree of adaptation of each of the methods, thereby presenting the effectiveness of MSDA models in neuroimaging-based applications.</t>
        </is>
      </c>
      <c r="G1826" t="inlineStr">
        <is>
          <t>Unimodal</t>
        </is>
      </c>
      <c r="H1826" t="inlineStr">
        <is>
          <t>See abstract</t>
        </is>
      </c>
      <c r="I1826" t="inlineStr">
        <is>
          <t>See abstract</t>
        </is>
      </c>
      <c r="J1826" t="inlineStr">
        <is>
          <t>See abstract (AI/ML)</t>
        </is>
      </c>
      <c r="K1826" t="inlineStr">
        <is>
          <t>See abstract</t>
        </is>
      </c>
      <c r="M1826" t="inlineStr">
        <is>
          <t>See abstract</t>
        </is>
      </c>
      <c r="N1826" t="inlineStr">
        <is>
          <t>See abstract</t>
        </is>
      </c>
      <c r="O1826" t="inlineStr">
        <is>
          <t>Not verified from abstract</t>
        </is>
      </c>
      <c r="P1826" t="inlineStr">
        <is>
          <t>See abstract</t>
        </is>
      </c>
      <c r="Q1826" t="inlineStr">
        <is>
          <t>See abstract</t>
        </is>
      </c>
      <c r="R1826" t="inlineStr">
        <is>
          <t>Not reviewed (not included)</t>
        </is>
      </c>
      <c r="S1826" t="inlineStr">
        <is>
          <t>Not reviewed (not included)</t>
        </is>
      </c>
      <c r="T1826" t="inlineStr">
        <is>
          <t>Abstract screening only. Not Selected for Final 95 (Pending Full Text Review)</t>
        </is>
      </c>
      <c r="U1826" t="inlineStr">
        <is>
          <t>EXCLUDE</t>
        </is>
      </c>
      <c r="V182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26" t="inlineStr">
        <is>
          <t>Excluded: Other Criterion</t>
        </is>
      </c>
      <c r="X1826" t="inlineStr">
        <is>
          <t>Not assessed from abstract</t>
        </is>
      </c>
      <c r="Y1826">
        <f>HYPERLINK("https%3A%2F%2Fwww.webofscience.com%2Fwos%2Fwoscc%2Ffull-record%2FWOS:000794339100001","View Full Record in Web of Science")</f>
        <v/>
      </c>
      <c r="Z1826" t="inlineStr">
        <is>
          <t>Not determined from abstract</t>
        </is>
      </c>
      <c r="AB1826" t="inlineStr">
        <is>
          <t>Not assessed (not included)</t>
        </is>
      </c>
      <c r="AC1826" t="inlineStr">
        <is>
          <t>Not assessed (not included)</t>
        </is>
      </c>
      <c r="AD1826" t="inlineStr">
        <is>
          <t>Panda, R; Kalmady, SV; Greiner, R</t>
        </is>
      </c>
      <c r="AF1826" t="inlineStr">
        <is>
          <t>Gold OA (Frontiers)</t>
        </is>
      </c>
      <c r="AH1826" t="inlineStr">
        <is>
          <t>Not assessed</t>
        </is>
      </c>
      <c r="AI1826" t="inlineStr">
        <is>
          <t>Not reported</t>
        </is>
      </c>
      <c r="AJ1826" t="inlineStr">
        <is>
          <t>Not reported</t>
        </is>
      </c>
      <c r="AK1826" t="inlineStr">
        <is>
          <t>Not reported</t>
        </is>
      </c>
      <c r="AL1826" t="inlineStr">
        <is>
          <t>Not reported</t>
        </is>
      </c>
      <c r="AM1826" t="inlineStr">
        <is>
          <t>Not reported</t>
        </is>
      </c>
      <c r="AN1826" t="inlineStr">
        <is>
          <t>Not reported</t>
        </is>
      </c>
      <c r="AO1826" t="inlineStr">
        <is>
          <t>Not reviewed</t>
        </is>
      </c>
      <c r="AP1826" t="inlineStr">
        <is>
          <t>Not reported</t>
        </is>
      </c>
      <c r="AQ1826" t="inlineStr">
        <is>
          <t>Not reported</t>
        </is>
      </c>
      <c r="AR1826" t="inlineStr">
        <is>
          <t>Not reported</t>
        </is>
      </c>
      <c r="AS1826" t="inlineStr">
        <is>
          <t>See abstract</t>
        </is>
      </c>
      <c r="AT1826" t="inlineStr">
        <is>
          <t>Not reviewed</t>
        </is>
      </c>
      <c r="AU1826" t="inlineStr">
        <is>
          <t>Not reviewed</t>
        </is>
      </c>
      <c r="AV1826" t="inlineStr">
        <is>
          <t>Not reviewed</t>
        </is>
      </c>
      <c r="AW1826" t="inlineStr">
        <is>
          <t>Not reviewed</t>
        </is>
      </c>
      <c r="AX1826" t="inlineStr">
        <is>
          <t>Not reported</t>
        </is>
      </c>
      <c r="AY1826" t="inlineStr">
        <is>
          <t>Not reported</t>
        </is>
      </c>
      <c r="AZ1826" t="inlineStr">
        <is>
          <t>Not reported</t>
        </is>
      </c>
      <c r="BA1826" t="inlineStr">
        <is>
          <t>Not reported</t>
        </is>
      </c>
      <c r="BB1826" t="inlineStr">
        <is>
          <t>Not reported</t>
        </is>
      </c>
      <c r="BC1826" t="inlineStr">
        <is>
          <t>Not reported</t>
        </is>
      </c>
      <c r="BD1826" t="inlineStr">
        <is>
          <t>Not reported</t>
        </is>
      </c>
      <c r="BE1826" t="inlineStr">
        <is>
          <t>Not reported</t>
        </is>
      </c>
      <c r="BF1826" t="inlineStr">
        <is>
          <t>Not reported</t>
        </is>
      </c>
      <c r="BG1826" t="inlineStr">
        <is>
          <t>Not reviewed (not included)</t>
        </is>
      </c>
      <c r="BH1826" t="inlineStr">
        <is>
          <t>N/A</t>
        </is>
      </c>
      <c r="BI1826" t="inlineStr">
        <is>
          <t>Not reviewed</t>
        </is>
      </c>
      <c r="BJ1826" t="inlineStr">
        <is>
          <t>Not reviewed</t>
        </is>
      </c>
      <c r="BK1826" t="inlineStr">
        <is>
          <t>Not reviewed</t>
        </is>
      </c>
      <c r="BL1826" t="inlineStr">
        <is>
          <t>Not reviewed</t>
        </is>
      </c>
      <c r="BM1826" t="inlineStr">
        <is>
          <t>Not reviewed (not included)</t>
        </is>
      </c>
      <c r="BN1826" t="inlineStr">
        <is>
          <t>Not Selected for Final 95 (Pending Full Text Review) - Candidate paper not selected for final 95: Passed abstract screening but not included in final selec</t>
        </is>
      </c>
      <c r="BO1826" t="inlineStr">
        <is>
          <t>Abstract-level screening only</t>
        </is>
      </c>
      <c r="BP1826" t="inlineStr">
        <is>
          <t>Not reported</t>
        </is>
      </c>
    </row>
    <row r="1827">
      <c r="A1827" t="inlineStr">
        <is>
          <t>Association of Genome-Wide Polygenic Scores for Multiple Psychiatric and Common Traits in Preadolescent Youths at Risk of Suicide</t>
        </is>
      </c>
      <c r="B1827" t="n">
        <v>2022</v>
      </c>
      <c r="C1827" t="inlineStr">
        <is>
          <t>Not checked</t>
        </is>
      </c>
      <c r="D1827" t="inlineStr">
        <is>
          <t>Not checked</t>
        </is>
      </c>
      <c r="E1827" t="inlineStr">
        <is>
          <t>10.1001/JAMANETWORKOPEN.2021.48585</t>
        </is>
      </c>
      <c r="F1827" t="inlineStr">
        <is>
          <t xml:space="preserve">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covariateswere available for 7140 participants in the multiethnic cohort (mean [SD] age, 9.9 [0.6] years; 3588 girls [50.3%]), including 925 participants with suicidal ideation and 63 participants with suicide attempts. Among those 7140 participants, 729 had African ancestry </t>
        </is>
      </c>
      <c r="G1827" t="inlineStr">
        <is>
          <t>Unimodal</t>
        </is>
      </c>
      <c r="H1827" t="inlineStr">
        <is>
          <t>See abstract</t>
        </is>
      </c>
      <c r="I1827" t="inlineStr">
        <is>
          <t>See abstract</t>
        </is>
      </c>
      <c r="J1827" t="inlineStr">
        <is>
          <t>See abstract (AI/ML)</t>
        </is>
      </c>
      <c r="K1827" t="inlineStr">
        <is>
          <t>See abstract</t>
        </is>
      </c>
      <c r="L1827" t="n">
        <v>7140</v>
      </c>
      <c r="M1827" t="inlineStr">
        <is>
          <t>See abstract</t>
        </is>
      </c>
      <c r="N1827" t="inlineStr">
        <is>
          <t>N≈7140; details in abstract</t>
        </is>
      </c>
      <c r="O1827" t="inlineStr">
        <is>
          <t>Extracted from abstract: N≈7140</t>
        </is>
      </c>
      <c r="P1827" t="inlineStr">
        <is>
          <t>See abstract</t>
        </is>
      </c>
      <c r="Q1827" t="inlineStr">
        <is>
          <t>See abstract</t>
        </is>
      </c>
      <c r="R1827" t="inlineStr">
        <is>
          <t>Not reviewed (not included)</t>
        </is>
      </c>
      <c r="S1827" t="inlineStr">
        <is>
          <t>Not reviewed (not included)</t>
        </is>
      </c>
      <c r="T1827" t="inlineStr">
        <is>
          <t>Abstract screening only. Non-ADHD Focused</t>
        </is>
      </c>
      <c r="U1827" t="inlineStr">
        <is>
          <t>EXCLUDE</t>
        </is>
      </c>
      <c r="V1827" t="inlineStr">
        <is>
          <t>E2-Not ADHD focused: Neither title nor abstract mentions ADHD or attention-deficit/hyperactivity</t>
        </is>
      </c>
      <c r="W1827" t="inlineStr">
        <is>
          <t>Excluded: Not ADHD Focused</t>
        </is>
      </c>
      <c r="X1827" t="inlineStr">
        <is>
          <t>Not assessed from abstract</t>
        </is>
      </c>
      <c r="Y1827">
        <f>HYPERLINK("https%3A%2F%2Fwww.webofscience.com%2Fwos%2Fwoscc%2Ffull-record%2FWOS:000760984200008","View Full Record in Web of Science")</f>
        <v/>
      </c>
      <c r="Z1827" t="inlineStr">
        <is>
          <t>Not determined from abstract</t>
        </is>
      </c>
      <c r="AB1827" t="inlineStr">
        <is>
          <t>Not assessed (not included)</t>
        </is>
      </c>
      <c r="AC1827" t="inlineStr">
        <is>
          <t>Not assessed (not included)</t>
        </is>
      </c>
      <c r="AD1827" t="inlineStr">
        <is>
          <t>Joo, YY; Moon, SY; Wang, HH; Kim, H; Lee, EJ; Kim, JH; Posner, J; Ahn, WY; Choi, I; Kim, JW; Cha, J</t>
        </is>
      </c>
      <c r="AF1827" t="inlineStr">
        <is>
          <t>Unknown - Verify via DOI</t>
        </is>
      </c>
      <c r="AH1827" t="inlineStr">
        <is>
          <t>Not assessed</t>
        </is>
      </c>
      <c r="AI1827" t="inlineStr">
        <is>
          <t>Not reported</t>
        </is>
      </c>
      <c r="AJ1827" t="inlineStr">
        <is>
          <t>Not reported</t>
        </is>
      </c>
      <c r="AK1827" t="inlineStr">
        <is>
          <t>Not reported</t>
        </is>
      </c>
      <c r="AL1827" t="inlineStr">
        <is>
          <t>Not reported</t>
        </is>
      </c>
      <c r="AM1827" t="inlineStr">
        <is>
          <t>Not reported</t>
        </is>
      </c>
      <c r="AN1827" t="inlineStr">
        <is>
          <t>Not reported</t>
        </is>
      </c>
      <c r="AO1827" t="inlineStr">
        <is>
          <t>Not reviewed</t>
        </is>
      </c>
      <c r="AP1827" t="inlineStr">
        <is>
          <t>Not reported</t>
        </is>
      </c>
      <c r="AQ1827" t="inlineStr">
        <is>
          <t>Not reported</t>
        </is>
      </c>
      <c r="AR1827" t="inlineStr">
        <is>
          <t>Not reported</t>
        </is>
      </c>
      <c r="AS1827" t="inlineStr">
        <is>
          <t>See abstract</t>
        </is>
      </c>
      <c r="AT1827" t="inlineStr">
        <is>
          <t>Not reviewed</t>
        </is>
      </c>
      <c r="AU1827" t="inlineStr">
        <is>
          <t>Not reviewed</t>
        </is>
      </c>
      <c r="AV1827" t="inlineStr">
        <is>
          <t>Not reviewed</t>
        </is>
      </c>
      <c r="AW1827" t="inlineStr">
        <is>
          <t>Not reviewed</t>
        </is>
      </c>
      <c r="AX1827" t="inlineStr">
        <is>
          <t>Not reported</t>
        </is>
      </c>
      <c r="AY1827" t="inlineStr">
        <is>
          <t>Not reported</t>
        </is>
      </c>
      <c r="AZ1827" t="inlineStr">
        <is>
          <t>Not reported</t>
        </is>
      </c>
      <c r="BA1827" t="inlineStr">
        <is>
          <t>Not reported</t>
        </is>
      </c>
      <c r="BB1827" t="inlineStr">
        <is>
          <t>Not reported</t>
        </is>
      </c>
      <c r="BC1827" t="inlineStr">
        <is>
          <t>Not reported</t>
        </is>
      </c>
      <c r="BD1827" t="inlineStr">
        <is>
          <t>Not reported</t>
        </is>
      </c>
      <c r="BE1827" t="inlineStr">
        <is>
          <t>Not reported</t>
        </is>
      </c>
      <c r="BF1827" t="inlineStr">
        <is>
          <t>Not reported</t>
        </is>
      </c>
      <c r="BG1827" t="inlineStr">
        <is>
          <t>Not reviewed (not included)</t>
        </is>
      </c>
      <c r="BH1827" t="inlineStr">
        <is>
          <t>N/A</t>
        </is>
      </c>
      <c r="BI1827" t="inlineStr">
        <is>
          <t>Not reviewed</t>
        </is>
      </c>
      <c r="BJ1827" t="inlineStr">
        <is>
          <t>Not reviewed</t>
        </is>
      </c>
      <c r="BK1827" t="inlineStr">
        <is>
          <t>Not reviewed</t>
        </is>
      </c>
      <c r="BL1827" t="inlineStr">
        <is>
          <t>Not reviewed</t>
        </is>
      </c>
      <c r="BM1827" t="inlineStr">
        <is>
          <t>Not reviewed (not included)</t>
        </is>
      </c>
      <c r="BN1827" t="inlineStr">
        <is>
          <t>Non-ADHD Focused - E2-Not ADHD focused: Neither title nor abstract mentions ADHD or attention-deficit/hyperactivity</t>
        </is>
      </c>
      <c r="BO1827" t="inlineStr">
        <is>
          <t>Abstract-level screening only</t>
        </is>
      </c>
      <c r="BP1827" t="inlineStr">
        <is>
          <t>Not reported</t>
        </is>
      </c>
    </row>
    <row r="1828">
      <c r="A1828" t="inlineStr">
        <is>
          <t>Beyond out-of-sample: robust and generalizable multivariate neuroanatomical patterns of psychiatric problems in youth</t>
        </is>
      </c>
      <c r="B1828" t="n">
        <v>2025</v>
      </c>
      <c r="C1828" t="inlineStr">
        <is>
          <t>Not checked</t>
        </is>
      </c>
      <c r="D1828" t="inlineStr">
        <is>
          <t>Not checked</t>
        </is>
      </c>
      <c r="E1828" t="inlineStr">
        <is>
          <t>10.1038/S41380-024-02855-4</t>
        </is>
      </c>
      <c r="F1828" t="inlineStr">
        <is>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is>
      </c>
      <c r="G1828" t="inlineStr">
        <is>
          <t>Unimodal</t>
        </is>
      </c>
      <c r="H1828" t="inlineStr">
        <is>
          <t>See abstract</t>
        </is>
      </c>
      <c r="I1828" t="inlineStr">
        <is>
          <t>See abstract</t>
        </is>
      </c>
      <c r="J1828" t="inlineStr">
        <is>
          <t>See abstract (AI/ML)</t>
        </is>
      </c>
      <c r="K1828" t="inlineStr">
        <is>
          <t>See abstract</t>
        </is>
      </c>
      <c r="L1828" t="n">
        <v>11271</v>
      </c>
      <c r="M1828" t="inlineStr">
        <is>
          <t>See abstract</t>
        </is>
      </c>
      <c r="N1828" t="inlineStr">
        <is>
          <t>N≈11271; details in abstract</t>
        </is>
      </c>
      <c r="O1828" t="inlineStr">
        <is>
          <t>Extracted from abstract: N≈11271</t>
        </is>
      </c>
      <c r="P1828" t="inlineStr">
        <is>
          <t>See abstract</t>
        </is>
      </c>
      <c r="Q1828" t="inlineStr">
        <is>
          <t>See abstract</t>
        </is>
      </c>
      <c r="R1828" t="inlineStr">
        <is>
          <t>Not reviewed (not included)</t>
        </is>
      </c>
      <c r="S1828" t="inlineStr">
        <is>
          <t>Not reviewed (not included)</t>
        </is>
      </c>
      <c r="T1828" t="inlineStr">
        <is>
          <t>Abstract screening only. Not Selected for Final 95 (Pending Full Text Review)</t>
        </is>
      </c>
      <c r="U1828" t="inlineStr">
        <is>
          <t>EXCLUDE</t>
        </is>
      </c>
      <c r="V182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28" t="inlineStr">
        <is>
          <t>Excluded: Other Criterion</t>
        </is>
      </c>
      <c r="X1828" t="inlineStr">
        <is>
          <t>Not assessed from abstract</t>
        </is>
      </c>
      <c r="Y1828">
        <f>HYPERLINK("https%3A%2F%2Fwww.webofscience.com%2Fwos%2Fwoscc%2Ffull-record%2FWOS:001367085400001","View Full Record in Web of Science")</f>
        <v/>
      </c>
      <c r="Z1828" t="inlineStr">
        <is>
          <t>Not determined from abstract</t>
        </is>
      </c>
      <c r="AB1828" t="inlineStr">
        <is>
          <t>Not assessed (not included)</t>
        </is>
      </c>
      <c r="AC1828" t="inlineStr">
        <is>
          <t>Not assessed (not included)</t>
        </is>
      </c>
      <c r="AD1828" t="inlineStr">
        <is>
          <t>Xu, B; Wang, H; Dall'Aglio, L; Luo, MN; Zhang, YZ; Muetzel, R; Tiemeier, H</t>
        </is>
      </c>
      <c r="AF1828" t="inlineStr">
        <is>
          <t>Unknown - Verify via DOI</t>
        </is>
      </c>
      <c r="AH1828" t="inlineStr">
        <is>
          <t>Not assessed</t>
        </is>
      </c>
      <c r="AI1828" t="inlineStr">
        <is>
          <t>Not reported</t>
        </is>
      </c>
      <c r="AJ1828" t="inlineStr">
        <is>
          <t>Not reported</t>
        </is>
      </c>
      <c r="AK1828" t="inlineStr">
        <is>
          <t>Not reported</t>
        </is>
      </c>
      <c r="AL1828" t="inlineStr">
        <is>
          <t>Not reported</t>
        </is>
      </c>
      <c r="AM1828" t="inlineStr">
        <is>
          <t>Not reported</t>
        </is>
      </c>
      <c r="AN1828" t="inlineStr">
        <is>
          <t>Not reported</t>
        </is>
      </c>
      <c r="AO1828" t="inlineStr">
        <is>
          <t>Not reviewed</t>
        </is>
      </c>
      <c r="AP1828" t="inlineStr">
        <is>
          <t>Not reported</t>
        </is>
      </c>
      <c r="AQ1828" t="inlineStr">
        <is>
          <t>Not reported</t>
        </is>
      </c>
      <c r="AR1828" t="inlineStr">
        <is>
          <t>Not reported</t>
        </is>
      </c>
      <c r="AS1828" t="inlineStr">
        <is>
          <t>See abstract</t>
        </is>
      </c>
      <c r="AT1828" t="inlineStr">
        <is>
          <t>Not reviewed</t>
        </is>
      </c>
      <c r="AU1828" t="inlineStr">
        <is>
          <t>Not reviewed</t>
        </is>
      </c>
      <c r="AV1828" t="inlineStr">
        <is>
          <t>Not reviewed</t>
        </is>
      </c>
      <c r="AW1828" t="inlineStr">
        <is>
          <t>Not reviewed</t>
        </is>
      </c>
      <c r="AX1828" t="inlineStr">
        <is>
          <t>Not reported</t>
        </is>
      </c>
      <c r="AY1828" t="inlineStr">
        <is>
          <t>Not reported</t>
        </is>
      </c>
      <c r="AZ1828" t="inlineStr">
        <is>
          <t>Not reported</t>
        </is>
      </c>
      <c r="BA1828" t="inlineStr">
        <is>
          <t>Not reported</t>
        </is>
      </c>
      <c r="BB1828" t="inlineStr">
        <is>
          <t>Not reported</t>
        </is>
      </c>
      <c r="BC1828" t="inlineStr">
        <is>
          <t>Not reported</t>
        </is>
      </c>
      <c r="BD1828" t="inlineStr">
        <is>
          <t>Not reported</t>
        </is>
      </c>
      <c r="BE1828" t="inlineStr">
        <is>
          <t>Not reported</t>
        </is>
      </c>
      <c r="BF1828" t="inlineStr">
        <is>
          <t>Not reported</t>
        </is>
      </c>
      <c r="BG1828" t="inlineStr">
        <is>
          <t>Not reviewed (not included)</t>
        </is>
      </c>
      <c r="BH1828" t="inlineStr">
        <is>
          <t>N/A</t>
        </is>
      </c>
      <c r="BI1828" t="inlineStr">
        <is>
          <t>Not reviewed</t>
        </is>
      </c>
      <c r="BJ1828" t="inlineStr">
        <is>
          <t>Not reviewed</t>
        </is>
      </c>
      <c r="BK1828" t="inlineStr">
        <is>
          <t>Not reviewed</t>
        </is>
      </c>
      <c r="BL1828" t="inlineStr">
        <is>
          <t>Not reviewed</t>
        </is>
      </c>
      <c r="BM1828" t="inlineStr">
        <is>
          <t>Not reviewed (not included)</t>
        </is>
      </c>
      <c r="BN1828" t="inlineStr">
        <is>
          <t>Not Selected for Final 95 (Pending Full Text Review) - Candidate paper not selected for final 95: Passed abstract screening but not included in final selec</t>
        </is>
      </c>
      <c r="BO1828" t="inlineStr">
        <is>
          <t>Abstract-level screening only</t>
        </is>
      </c>
      <c r="BP1828" t="inlineStr">
        <is>
          <t>Not reported</t>
        </is>
      </c>
    </row>
    <row r="1829">
      <c r="A1829" t="inlineStr">
        <is>
          <t>Accurate Prediction of Children's ADHD Severity Using Family Burden Information: A Neural Lasso Approach</t>
        </is>
      </c>
      <c r="B1829" t="n">
        <v>2021</v>
      </c>
      <c r="C1829" t="inlineStr">
        <is>
          <t>Not checked</t>
        </is>
      </c>
      <c r="D1829" t="inlineStr">
        <is>
          <t>Not checked</t>
        </is>
      </c>
      <c r="E1829" t="inlineStr">
        <is>
          <t>10.3389/FNCOM.2021.674028</t>
        </is>
      </c>
      <c r="F1829" t="inlineStr">
        <is>
          <t>The deep lasso algorithm (dlasso) is introduced as a neural version of the statistical linear lasso algorithm that holds benefits from both methodologies: feature selection and automatic optimization of the parameters (including the regularization parameter). This last property makes dlasso particularly attractive for feature selection on small samples. In the two first conducted experiments, it was observed that dlasso is capable of obtaining better performance than its non-neuronal version (traditional lasso), in terms of predictive error and correct variable selection. Once that dlasso performance has been assessed, it is used to determine whether it is possible to predict the severity of symptoms in children with ADHD from four scales that measure family burden, family functioning, parental satisfaction, and parental mental health. Results show that dlasso is able to predict parents' assessment of the severity of their children's inattention from only seven items from the previous scales. These items are related to parents' satisfaction and degree of parental burden.</t>
        </is>
      </c>
      <c r="G1829" t="inlineStr">
        <is>
          <t>Unimodal</t>
        </is>
      </c>
      <c r="H1829" t="inlineStr">
        <is>
          <t>See abstract</t>
        </is>
      </c>
      <c r="I1829" t="inlineStr">
        <is>
          <t>See abstract</t>
        </is>
      </c>
      <c r="J1829" t="inlineStr">
        <is>
          <t>See abstract (AI/ML)</t>
        </is>
      </c>
      <c r="K1829" t="inlineStr">
        <is>
          <t>See abstract</t>
        </is>
      </c>
      <c r="M1829" t="inlineStr">
        <is>
          <t>See abstract</t>
        </is>
      </c>
      <c r="N1829" t="inlineStr">
        <is>
          <t>See abstract</t>
        </is>
      </c>
      <c r="O1829" t="inlineStr">
        <is>
          <t>Not verified from abstract</t>
        </is>
      </c>
      <c r="P1829" t="inlineStr">
        <is>
          <t>See abstract</t>
        </is>
      </c>
      <c r="Q1829" t="inlineStr">
        <is>
          <t>See abstract</t>
        </is>
      </c>
      <c r="R1829" t="inlineStr">
        <is>
          <t>Not reviewed (not included)</t>
        </is>
      </c>
      <c r="S1829" t="inlineStr">
        <is>
          <t>Not reviewed (not included)</t>
        </is>
      </c>
      <c r="T1829" t="inlineStr">
        <is>
          <t>Abstract screening only. No AI/ML Methods</t>
        </is>
      </c>
      <c r="U1829" t="inlineStr">
        <is>
          <t>EXCLUDE</t>
        </is>
      </c>
      <c r="V1829" t="inlineStr">
        <is>
          <t>E1-No AI/ML/DL: Abstract and title do not describe application of AI, ML, or DL methods</t>
        </is>
      </c>
      <c r="W1829" t="inlineStr">
        <is>
          <t>Excluded: No AI/ML Methods</t>
        </is>
      </c>
      <c r="X1829" t="inlineStr">
        <is>
          <t>Not assessed from abstract</t>
        </is>
      </c>
      <c r="Y1829">
        <f>HYPERLINK("https%3A%2F%2Fwww.webofscience.com%2Fwos%2Fwoscc%2Ffull-record%2FWOS:000669360400001","View Full Record in Web of Science")</f>
        <v/>
      </c>
      <c r="Z1829" t="inlineStr">
        <is>
          <t>Not determined from abstract</t>
        </is>
      </c>
      <c r="AB1829" t="inlineStr">
        <is>
          <t>Not assessed (not included)</t>
        </is>
      </c>
      <c r="AC1829" t="inlineStr">
        <is>
          <t>Not assessed (not included)</t>
        </is>
      </c>
      <c r="AD1829" t="inlineStr">
        <is>
          <t>Laria, JC; Delgado-Gómez, D; Peñuelas-Calvo, I; Baca-García, E; Lillo, RE</t>
        </is>
      </c>
      <c r="AF1829" t="inlineStr">
        <is>
          <t>Gold OA (Frontiers)</t>
        </is>
      </c>
      <c r="AH1829" t="inlineStr">
        <is>
          <t>Not assessed</t>
        </is>
      </c>
      <c r="AI1829" t="inlineStr">
        <is>
          <t>Not reported</t>
        </is>
      </c>
      <c r="AJ1829" t="inlineStr">
        <is>
          <t>Not reported</t>
        </is>
      </c>
      <c r="AK1829" t="inlineStr">
        <is>
          <t>Not reported</t>
        </is>
      </c>
      <c r="AL1829" t="inlineStr">
        <is>
          <t>Not reported</t>
        </is>
      </c>
      <c r="AM1829" t="inlineStr">
        <is>
          <t>Not reported</t>
        </is>
      </c>
      <c r="AN1829" t="inlineStr">
        <is>
          <t>Not reported</t>
        </is>
      </c>
      <c r="AO1829" t="inlineStr">
        <is>
          <t>Not reviewed</t>
        </is>
      </c>
      <c r="AP1829" t="inlineStr">
        <is>
          <t>Not reported</t>
        </is>
      </c>
      <c r="AQ1829" t="inlineStr">
        <is>
          <t>Not reported</t>
        </is>
      </c>
      <c r="AR1829" t="inlineStr">
        <is>
          <t>Not reported</t>
        </is>
      </c>
      <c r="AS1829" t="inlineStr">
        <is>
          <t>See abstract</t>
        </is>
      </c>
      <c r="AT1829" t="inlineStr">
        <is>
          <t>Not reviewed</t>
        </is>
      </c>
      <c r="AU1829" t="inlineStr">
        <is>
          <t>Not reviewed</t>
        </is>
      </c>
      <c r="AV1829" t="inlineStr">
        <is>
          <t>Not reviewed</t>
        </is>
      </c>
      <c r="AW1829" t="inlineStr">
        <is>
          <t>Not reviewed</t>
        </is>
      </c>
      <c r="AX1829" t="inlineStr">
        <is>
          <t>Not reported</t>
        </is>
      </c>
      <c r="AY1829" t="inlineStr">
        <is>
          <t>Not reported</t>
        </is>
      </c>
      <c r="AZ1829" t="inlineStr">
        <is>
          <t>Not reported</t>
        </is>
      </c>
      <c r="BA1829" t="inlineStr">
        <is>
          <t>Not reported</t>
        </is>
      </c>
      <c r="BB1829" t="inlineStr">
        <is>
          <t>Not reported</t>
        </is>
      </c>
      <c r="BC1829" t="inlineStr">
        <is>
          <t>Not reported</t>
        </is>
      </c>
      <c r="BD1829" t="inlineStr">
        <is>
          <t>Not reported</t>
        </is>
      </c>
      <c r="BE1829" t="inlineStr">
        <is>
          <t>Not reported</t>
        </is>
      </c>
      <c r="BF1829" t="inlineStr">
        <is>
          <t>Not reported</t>
        </is>
      </c>
      <c r="BG1829" t="inlineStr">
        <is>
          <t>Not reviewed (not included)</t>
        </is>
      </c>
      <c r="BH1829" t="inlineStr">
        <is>
          <t>N/A</t>
        </is>
      </c>
      <c r="BI1829" t="inlineStr">
        <is>
          <t>Not reviewed</t>
        </is>
      </c>
      <c r="BJ1829" t="inlineStr">
        <is>
          <t>Not reviewed</t>
        </is>
      </c>
      <c r="BK1829" t="inlineStr">
        <is>
          <t>Not reviewed</t>
        </is>
      </c>
      <c r="BL1829" t="inlineStr">
        <is>
          <t>Not reviewed</t>
        </is>
      </c>
      <c r="BM1829" t="inlineStr">
        <is>
          <t>Not reviewed (not included)</t>
        </is>
      </c>
      <c r="BN1829" t="inlineStr">
        <is>
          <t>No AI/ML Methods - E1-No AI/ML/DL: Abstract and title do not describe application of AI, ML, or DL methods</t>
        </is>
      </c>
      <c r="BO1829" t="inlineStr">
        <is>
          <t>Abstract-level screening only</t>
        </is>
      </c>
      <c r="BP1829" t="inlineStr">
        <is>
          <t>Not reported</t>
        </is>
      </c>
    </row>
    <row r="1830">
      <c r="A1830" t="inlineStr">
        <is>
          <t>A scoping review of inclusive and adaptive human-AI interaction design for neurodivergent users</t>
        </is>
      </c>
      <c r="B1830" t="n">
        <v>2025</v>
      </c>
      <c r="C1830" t="inlineStr">
        <is>
          <t>Not checked</t>
        </is>
      </c>
      <c r="D1830" t="inlineStr">
        <is>
          <t>Not checked</t>
        </is>
      </c>
      <c r="E1830" t="inlineStr">
        <is>
          <t>10.1080/17483107.2025.2579822</t>
        </is>
      </c>
      <c r="F1830" t="inlineStr">
        <is>
          <t>PurposeThis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challenges.Materials and methodsA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considerations.ResultsFindings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datasets.ConclusionsAI-driven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G1830" t="inlineStr">
        <is>
          <t>Unimodal</t>
        </is>
      </c>
      <c r="H1830" t="inlineStr">
        <is>
          <t>See abstract</t>
        </is>
      </c>
      <c r="I1830" t="inlineStr">
        <is>
          <t>See abstract</t>
        </is>
      </c>
      <c r="J1830" t="inlineStr">
        <is>
          <t>See abstract (AI/ML)</t>
        </is>
      </c>
      <c r="K1830" t="inlineStr">
        <is>
          <t>See abstract</t>
        </is>
      </c>
      <c r="M1830" t="inlineStr">
        <is>
          <t>See abstract</t>
        </is>
      </c>
      <c r="N1830" t="inlineStr">
        <is>
          <t>See abstract</t>
        </is>
      </c>
      <c r="O1830" t="inlineStr">
        <is>
          <t>Not verified from abstract</t>
        </is>
      </c>
      <c r="P1830" t="inlineStr">
        <is>
          <t>See abstract</t>
        </is>
      </c>
      <c r="Q1830" t="inlineStr">
        <is>
          <t>See abstract</t>
        </is>
      </c>
      <c r="R1830" t="inlineStr">
        <is>
          <t>Not reviewed (not included)</t>
        </is>
      </c>
      <c r="S1830" t="inlineStr">
        <is>
          <t>Not reviewed (not included)</t>
        </is>
      </c>
      <c r="T1830" t="inlineStr">
        <is>
          <t>Abstract screening only. Not Primary Research</t>
        </is>
      </c>
      <c r="U1830" t="inlineStr">
        <is>
          <t>EXCLUDE</t>
        </is>
      </c>
      <c r="V1830" t="inlineStr">
        <is>
          <t>E6-Not Primary Research: Title/abstract indicates systematic review, meta-analysis, or review paper</t>
        </is>
      </c>
      <c r="W1830" t="inlineStr">
        <is>
          <t>Excluded: Not Primary Research</t>
        </is>
      </c>
      <c r="X1830" t="inlineStr">
        <is>
          <t>Not assessed from abstract</t>
        </is>
      </c>
      <c r="Y1830">
        <f>HYPERLINK("https%3A%2F%2Fwww.webofscience.com%2Fwos%2Fwoscc%2Ffull-record%2FWOS:001613283300001","View Full Record in Web of Science")</f>
        <v/>
      </c>
      <c r="Z1830" t="inlineStr">
        <is>
          <t>Not determined from abstract</t>
        </is>
      </c>
      <c r="AB1830" t="inlineStr">
        <is>
          <t>Not assessed (not included)</t>
        </is>
      </c>
      <c r="AC1830" t="inlineStr">
        <is>
          <t>Not assessed (not included)</t>
        </is>
      </c>
      <c r="AD1830" t="inlineStr">
        <is>
          <t>Xu, Z; Liu, F; Xia, GB; Duan, YT; Yu, LW</t>
        </is>
      </c>
      <c r="AF1830" t="inlineStr">
        <is>
          <t>Unknown - Verify via DOI</t>
        </is>
      </c>
      <c r="AH1830" t="inlineStr">
        <is>
          <t>Not assessed</t>
        </is>
      </c>
      <c r="AI1830" t="inlineStr">
        <is>
          <t>Not reported</t>
        </is>
      </c>
      <c r="AJ1830" t="inlineStr">
        <is>
          <t>Not reported</t>
        </is>
      </c>
      <c r="AK1830" t="inlineStr">
        <is>
          <t>Not reported</t>
        </is>
      </c>
      <c r="AL1830" t="inlineStr">
        <is>
          <t>Not reported</t>
        </is>
      </c>
      <c r="AM1830" t="inlineStr">
        <is>
          <t>Not reported</t>
        </is>
      </c>
      <c r="AN1830" t="inlineStr">
        <is>
          <t>Not reported</t>
        </is>
      </c>
      <c r="AO1830" t="inlineStr">
        <is>
          <t>Not reviewed</t>
        </is>
      </c>
      <c r="AP1830" t="inlineStr">
        <is>
          <t>Not reported</t>
        </is>
      </c>
      <c r="AQ1830" t="inlineStr">
        <is>
          <t>Not reported</t>
        </is>
      </c>
      <c r="AR1830" t="inlineStr">
        <is>
          <t>Not reported</t>
        </is>
      </c>
      <c r="AS1830" t="inlineStr">
        <is>
          <t>See abstract</t>
        </is>
      </c>
      <c r="AT1830" t="inlineStr">
        <is>
          <t>Not reviewed</t>
        </is>
      </c>
      <c r="AU1830" t="inlineStr">
        <is>
          <t>Not reviewed</t>
        </is>
      </c>
      <c r="AV1830" t="inlineStr">
        <is>
          <t>Not reviewed</t>
        </is>
      </c>
      <c r="AW1830" t="inlineStr">
        <is>
          <t>Not reviewed</t>
        </is>
      </c>
      <c r="AX1830" t="inlineStr">
        <is>
          <t>Not reported</t>
        </is>
      </c>
      <c r="AY1830" t="inlineStr">
        <is>
          <t>Not reported</t>
        </is>
      </c>
      <c r="AZ1830" t="inlineStr">
        <is>
          <t>Not reported</t>
        </is>
      </c>
      <c r="BA1830" t="inlineStr">
        <is>
          <t>Not reported</t>
        </is>
      </c>
      <c r="BB1830" t="inlineStr">
        <is>
          <t>Not reported</t>
        </is>
      </c>
      <c r="BC1830" t="inlineStr">
        <is>
          <t>Not reported</t>
        </is>
      </c>
      <c r="BD1830" t="inlineStr">
        <is>
          <t>Not reported</t>
        </is>
      </c>
      <c r="BE1830" t="inlineStr">
        <is>
          <t>Not reported</t>
        </is>
      </c>
      <c r="BF1830" t="inlineStr">
        <is>
          <t>Not reported</t>
        </is>
      </c>
      <c r="BG1830" t="inlineStr">
        <is>
          <t>Not reviewed (not included)</t>
        </is>
      </c>
      <c r="BH1830" t="inlineStr">
        <is>
          <t>N/A</t>
        </is>
      </c>
      <c r="BI1830" t="inlineStr">
        <is>
          <t>Not reviewed</t>
        </is>
      </c>
      <c r="BJ1830" t="inlineStr">
        <is>
          <t>Not reviewed</t>
        </is>
      </c>
      <c r="BK1830" t="inlineStr">
        <is>
          <t>Not reviewed</t>
        </is>
      </c>
      <c r="BL1830" t="inlineStr">
        <is>
          <t>Not reviewed</t>
        </is>
      </c>
      <c r="BM1830" t="inlineStr">
        <is>
          <t>Not reviewed (not included)</t>
        </is>
      </c>
      <c r="BN1830" t="inlineStr">
        <is>
          <t>Not Primary Research - E6-Not Primary Research: Title/abstract indicates systematic review, meta-analysis, or review paper</t>
        </is>
      </c>
      <c r="BO1830" t="inlineStr">
        <is>
          <t>Abstract-level screening only</t>
        </is>
      </c>
      <c r="BP1830" t="inlineStr">
        <is>
          <t>Not reported</t>
        </is>
      </c>
    </row>
    <row r="1831">
      <c r="A1831" t="inlineStr">
        <is>
          <t>The Impact of Genetics on Cognition: Insights into Cognitive Disorders and Single Nucleotide Polymorphisms</t>
        </is>
      </c>
      <c r="B1831" t="n">
        <v>2024</v>
      </c>
      <c r="C1831" t="inlineStr">
        <is>
          <t>Not checked</t>
        </is>
      </c>
      <c r="D1831" t="inlineStr">
        <is>
          <t>Not checked</t>
        </is>
      </c>
      <c r="E1831" t="inlineStr">
        <is>
          <t>10.3390/JPM14020156</t>
        </is>
      </c>
      <c r="F1831" t="inlineStr">
        <is>
          <t>This article explores the complex relationship between genetics and cognition, specifically examining the impact of genetic variants, particularly single nucleotide polymorphisms (SNPs), on cognitive functions and the development of neuropsychiatric disorders. Focusing on neurotransmitter regulation within the prefrontal cortex's dopaminergic circuits, this study emphasizes the role of genes like COMT, PRODH, and DRD in shaping executive functions and influencing conditions such as ADHD and schizophrenia. Additionally, it explores the significance of genetic factors in neurodevelopmental disorders, emphasizing the need for early identification to guide appropriate therapeutic interventions. This article also investigates polymorphisms in the transsulfuration pathway, revealing their association with cognitive impairment diseases. Computational analyses, including machine learning algorithms, are highlighted for their potential in predicting symptom severity in ADHD based on genetic variations. In conclusion, this article underscores the intricate interplay of genetic and environmental factors in shaping cognitive outcomes, providing valuable insights for tailored treatments and a more comprehensive understanding of neuropsychiatric conditions.</t>
        </is>
      </c>
      <c r="G1831" t="inlineStr">
        <is>
          <t>Unimodal</t>
        </is>
      </c>
      <c r="H1831" t="inlineStr">
        <is>
          <t>See abstract</t>
        </is>
      </c>
      <c r="I1831" t="inlineStr">
        <is>
          <t>See abstract</t>
        </is>
      </c>
      <c r="J1831" t="inlineStr">
        <is>
          <t>See abstract (AI/ML)</t>
        </is>
      </c>
      <c r="K1831" t="inlineStr">
        <is>
          <t>See abstract</t>
        </is>
      </c>
      <c r="M1831" t="inlineStr">
        <is>
          <t>See abstract</t>
        </is>
      </c>
      <c r="N1831" t="inlineStr">
        <is>
          <t>See abstract</t>
        </is>
      </c>
      <c r="O1831" t="inlineStr">
        <is>
          <t>Not verified from abstract</t>
        </is>
      </c>
      <c r="P1831" t="inlineStr">
        <is>
          <t>See abstract</t>
        </is>
      </c>
      <c r="Q1831" t="inlineStr">
        <is>
          <t>See abstract</t>
        </is>
      </c>
      <c r="R1831" t="inlineStr">
        <is>
          <t>Not reviewed (not included)</t>
        </is>
      </c>
      <c r="S1831" t="inlineStr">
        <is>
          <t>Not reviewed (not included)</t>
        </is>
      </c>
      <c r="T1831" t="inlineStr">
        <is>
          <t>Abstract screening only. Not Selected for Final 95 (Pending Full Text Review)</t>
        </is>
      </c>
      <c r="U1831" t="inlineStr">
        <is>
          <t>EXCLUDE</t>
        </is>
      </c>
      <c r="V1831"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31" t="inlineStr">
        <is>
          <t>Excluded: Other Criterion</t>
        </is>
      </c>
      <c r="X1831" t="inlineStr">
        <is>
          <t>Not assessed from abstract</t>
        </is>
      </c>
      <c r="Y1831">
        <f>HYPERLINK("https%3A%2F%2Fwww.webofscience.com%2Fwos%2Fwoscc%2Ffull-record%2FWOS:001175016200001","View Full Record in Web of Science")</f>
        <v/>
      </c>
      <c r="Z1831" t="inlineStr">
        <is>
          <t>Not determined from abstract</t>
        </is>
      </c>
      <c r="AB1831" t="inlineStr">
        <is>
          <t>Not assessed (not included)</t>
        </is>
      </c>
      <c r="AC1831" t="inlineStr">
        <is>
          <t>Not assessed (not included)</t>
        </is>
      </c>
      <c r="AD1831" t="inlineStr">
        <is>
          <t>Spoto, G; Di Rosa, G; Nicotera, AG</t>
        </is>
      </c>
      <c r="AF1831" t="inlineStr">
        <is>
          <t>Gold OA (MDPI)</t>
        </is>
      </c>
      <c r="AH1831" t="inlineStr">
        <is>
          <t>Not assessed</t>
        </is>
      </c>
      <c r="AI1831" t="inlineStr">
        <is>
          <t>Not reported</t>
        </is>
      </c>
      <c r="AJ1831" t="inlineStr">
        <is>
          <t>Not reported</t>
        </is>
      </c>
      <c r="AK1831" t="inlineStr">
        <is>
          <t>Not reported</t>
        </is>
      </c>
      <c r="AL1831" t="inlineStr">
        <is>
          <t>Not reported</t>
        </is>
      </c>
      <c r="AM1831" t="inlineStr">
        <is>
          <t>Not reported</t>
        </is>
      </c>
      <c r="AN1831" t="inlineStr">
        <is>
          <t>Not reported</t>
        </is>
      </c>
      <c r="AO1831" t="inlineStr">
        <is>
          <t>Not reviewed</t>
        </is>
      </c>
      <c r="AP1831" t="inlineStr">
        <is>
          <t>Not reported</t>
        </is>
      </c>
      <c r="AQ1831" t="inlineStr">
        <is>
          <t>Not reported</t>
        </is>
      </c>
      <c r="AR1831" t="inlineStr">
        <is>
          <t>Not reported</t>
        </is>
      </c>
      <c r="AS1831" t="inlineStr">
        <is>
          <t>See abstract</t>
        </is>
      </c>
      <c r="AT1831" t="inlineStr">
        <is>
          <t>Not reviewed</t>
        </is>
      </c>
      <c r="AU1831" t="inlineStr">
        <is>
          <t>Not reviewed</t>
        </is>
      </c>
      <c r="AV1831" t="inlineStr">
        <is>
          <t>Not reviewed</t>
        </is>
      </c>
      <c r="AW1831" t="inlineStr">
        <is>
          <t>Not reviewed</t>
        </is>
      </c>
      <c r="AX1831" t="inlineStr">
        <is>
          <t>Not reported</t>
        </is>
      </c>
      <c r="AY1831" t="inlineStr">
        <is>
          <t>Not reported</t>
        </is>
      </c>
      <c r="AZ1831" t="inlineStr">
        <is>
          <t>Not reported</t>
        </is>
      </c>
      <c r="BA1831" t="inlineStr">
        <is>
          <t>Not reported</t>
        </is>
      </c>
      <c r="BB1831" t="inlineStr">
        <is>
          <t>Not reported</t>
        </is>
      </c>
      <c r="BC1831" t="inlineStr">
        <is>
          <t>Not reported</t>
        </is>
      </c>
      <c r="BD1831" t="inlineStr">
        <is>
          <t>Not reported</t>
        </is>
      </c>
      <c r="BE1831" t="inlineStr">
        <is>
          <t>Not reported</t>
        </is>
      </c>
      <c r="BF1831" t="inlineStr">
        <is>
          <t>Not reported</t>
        </is>
      </c>
      <c r="BG1831" t="inlineStr">
        <is>
          <t>Not reviewed (not included)</t>
        </is>
      </c>
      <c r="BH1831" t="inlineStr">
        <is>
          <t>N/A</t>
        </is>
      </c>
      <c r="BI1831" t="inlineStr">
        <is>
          <t>Not reviewed</t>
        </is>
      </c>
      <c r="BJ1831" t="inlineStr">
        <is>
          <t>Not reviewed</t>
        </is>
      </c>
      <c r="BK1831" t="inlineStr">
        <is>
          <t>Not reviewed</t>
        </is>
      </c>
      <c r="BL1831" t="inlineStr">
        <is>
          <t>Not reviewed</t>
        </is>
      </c>
      <c r="BM1831" t="inlineStr">
        <is>
          <t>Not reviewed (not included)</t>
        </is>
      </c>
      <c r="BN1831" t="inlineStr">
        <is>
          <t>Not Selected for Final 95 (Pending Full Text Review) - Candidate paper not selected for final 95: Passed abstract screening but not included in final selec</t>
        </is>
      </c>
      <c r="BO1831" t="inlineStr">
        <is>
          <t>Abstract-level screening only</t>
        </is>
      </c>
      <c r="BP1831" t="inlineStr">
        <is>
          <t>Not reported</t>
        </is>
      </c>
    </row>
    <row r="1832">
      <c r="A1832" t="inlineStr">
        <is>
          <t>Fidgety Philip and the Suggested Clinical Immobilization Test: Annotation data for developing a machine learning algorithm</t>
        </is>
      </c>
      <c r="B1832" t="n">
        <v>2021</v>
      </c>
      <c r="C1832" t="inlineStr">
        <is>
          <t>Not checked</t>
        </is>
      </c>
      <c r="D1832" t="inlineStr">
        <is>
          <t>Not checked</t>
        </is>
      </c>
      <c r="E1832" t="inlineStr">
        <is>
          <t>10.1016/J.DIB.2021.106770</t>
        </is>
      </c>
      <c r="F1832" t="inlineStr">
        <is>
          <t>The cartoon Fidgety Philip, the banner of Western-ADHD diagnosis, depicts a 'restless' child exhibiting hyperactive-behaviors with hyper-arousability and/or hypermotor-restlessness (H-behaviors) during sitting. To overcome the gaps between differential diagnostic considerations and modern computing methodologies, we have developed a non-interpretative, neutral pictogram-guided phenotyping language (PG-PL) for describing body-segment movements during sitting (Journal of Psychiatric Research). To develop the PG-PL, seven research assistants annotated three original Fidgety Philip cartoons. Their annotations were analyzed with descriptive statistics. To review the PG-PL's performance, the same seven research assistants annotated 12 snapshots with free hand annotations, followed by using the PG-PL, each time in randomized sequence and on two separate occasions. After achieving satisfactory inter-observer agreements, the PG-PL annotation software was used for reviewing videos where the same seven research assistants annotated 12 one-minute long video clips. The video clip annotations were finally used to develop a machine learning algorithm for automated movement detection (Journal of Psychiatric Research). These data together demonstrate the value of the PG-PL for manually annotating human movement patterns. Researchers are able to reuse the data and the first version of the machine learning algorithm to further develop and refine the algorithm for differentiating movement patterns. Crown Copyright (C) 2021 Published by Elsevier Inc.</t>
        </is>
      </c>
      <c r="G1832" t="inlineStr">
        <is>
          <t>Unimodal</t>
        </is>
      </c>
      <c r="H1832" t="inlineStr">
        <is>
          <t>See abstract</t>
        </is>
      </c>
      <c r="I1832" t="inlineStr">
        <is>
          <t>See abstract</t>
        </is>
      </c>
      <c r="J1832" t="inlineStr">
        <is>
          <t>See abstract (AI/ML)</t>
        </is>
      </c>
      <c r="K1832" t="inlineStr">
        <is>
          <t>See abstract</t>
        </is>
      </c>
      <c r="M1832" t="inlineStr">
        <is>
          <t>See abstract</t>
        </is>
      </c>
      <c r="N1832" t="inlineStr">
        <is>
          <t>See abstract</t>
        </is>
      </c>
      <c r="O1832" t="inlineStr">
        <is>
          <t>Not verified from abstract</t>
        </is>
      </c>
      <c r="P1832" t="inlineStr">
        <is>
          <t>See abstract</t>
        </is>
      </c>
      <c r="Q1832" t="inlineStr">
        <is>
          <t>See abstract</t>
        </is>
      </c>
      <c r="R1832" t="inlineStr">
        <is>
          <t>Not reviewed (not included)</t>
        </is>
      </c>
      <c r="S1832" t="inlineStr">
        <is>
          <t>Not reviewed (not included)</t>
        </is>
      </c>
      <c r="T1832" t="inlineStr">
        <is>
          <t>Abstract screening only. Not Selected for Final 95 (Pending Full Text Review)</t>
        </is>
      </c>
      <c r="U1832" t="inlineStr">
        <is>
          <t>EXCLUDE</t>
        </is>
      </c>
      <c r="V183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32" t="inlineStr">
        <is>
          <t>Excluded: Other Criterion</t>
        </is>
      </c>
      <c r="X1832" t="inlineStr">
        <is>
          <t>Not assessed from abstract</t>
        </is>
      </c>
      <c r="Y1832">
        <f>HYPERLINK("https%3A%2F%2Fwww.webofscience.com%2Fwos%2Fwoscc%2Ffull-record%2FWOS:000647430400020","View Full Record in Web of Science")</f>
        <v/>
      </c>
      <c r="Z1832" t="inlineStr">
        <is>
          <t>Not determined from abstract</t>
        </is>
      </c>
      <c r="AB1832" t="inlineStr">
        <is>
          <t>Not assessed (not included)</t>
        </is>
      </c>
      <c r="AC1832" t="inlineStr">
        <is>
          <t>Not assessed (not included)</t>
        </is>
      </c>
      <c r="AD1832" t="inlineStr">
        <is>
          <t>Chan, ML; Tse, EK; Bao, SR; Berger, M; Beyzaei, N; Campbell, M; Garn, H; Hussaina, H; Kloesch, G; Kohn, B; Kuzeljevic, B; Lee, YJ; Maher, KS; Carson, N; Jeyaratnam, J; McWilliams, S; Spruyt, K; Van der Loos, HFM; Kuo, CL; Ipsiroglu, O</t>
        </is>
      </c>
      <c r="AF1832" t="inlineStr">
        <is>
          <t>Hybrid OA (Elsevier)</t>
        </is>
      </c>
      <c r="AH1832" t="inlineStr">
        <is>
          <t>Not assessed</t>
        </is>
      </c>
      <c r="AI1832" t="inlineStr">
        <is>
          <t>Not reported</t>
        </is>
      </c>
      <c r="AJ1832" t="inlineStr">
        <is>
          <t>Not reported</t>
        </is>
      </c>
      <c r="AK1832" t="inlineStr">
        <is>
          <t>Not reported</t>
        </is>
      </c>
      <c r="AL1832" t="inlineStr">
        <is>
          <t>Not reported</t>
        </is>
      </c>
      <c r="AM1832" t="inlineStr">
        <is>
          <t>Not reported</t>
        </is>
      </c>
      <c r="AN1832" t="inlineStr">
        <is>
          <t>Not reported</t>
        </is>
      </c>
      <c r="AO1832" t="inlineStr">
        <is>
          <t>Not reviewed</t>
        </is>
      </c>
      <c r="AP1832" t="inlineStr">
        <is>
          <t>Not reported</t>
        </is>
      </c>
      <c r="AQ1832" t="inlineStr">
        <is>
          <t>Not reported</t>
        </is>
      </c>
      <c r="AR1832" t="inlineStr">
        <is>
          <t>Not reported</t>
        </is>
      </c>
      <c r="AS1832" t="inlineStr">
        <is>
          <t>See abstract</t>
        </is>
      </c>
      <c r="AT1832" t="inlineStr">
        <is>
          <t>Not reviewed</t>
        </is>
      </c>
      <c r="AU1832" t="inlineStr">
        <is>
          <t>Not reviewed</t>
        </is>
      </c>
      <c r="AV1832" t="inlineStr">
        <is>
          <t>Not reviewed</t>
        </is>
      </c>
      <c r="AW1832" t="inlineStr">
        <is>
          <t>Not reviewed</t>
        </is>
      </c>
      <c r="AX1832" t="inlineStr">
        <is>
          <t>Not reported</t>
        </is>
      </c>
      <c r="AY1832" t="inlineStr">
        <is>
          <t>Not reported</t>
        </is>
      </c>
      <c r="AZ1832" t="inlineStr">
        <is>
          <t>Not reported</t>
        </is>
      </c>
      <c r="BA1832" t="inlineStr">
        <is>
          <t>Not reported</t>
        </is>
      </c>
      <c r="BB1832" t="inlineStr">
        <is>
          <t>Not reported</t>
        </is>
      </c>
      <c r="BC1832" t="inlineStr">
        <is>
          <t>Not reported</t>
        </is>
      </c>
      <c r="BD1832" t="inlineStr">
        <is>
          <t>Not reported</t>
        </is>
      </c>
      <c r="BE1832" t="inlineStr">
        <is>
          <t>Not reported</t>
        </is>
      </c>
      <c r="BF1832" t="inlineStr">
        <is>
          <t>Not reported</t>
        </is>
      </c>
      <c r="BG1832" t="inlineStr">
        <is>
          <t>Not reviewed (not included)</t>
        </is>
      </c>
      <c r="BH1832" t="inlineStr">
        <is>
          <t>N/A</t>
        </is>
      </c>
      <c r="BI1832" t="inlineStr">
        <is>
          <t>Not reviewed</t>
        </is>
      </c>
      <c r="BJ1832" t="inlineStr">
        <is>
          <t>Not reviewed</t>
        </is>
      </c>
      <c r="BK1832" t="inlineStr">
        <is>
          <t>Not reviewed</t>
        </is>
      </c>
      <c r="BL1832" t="inlineStr">
        <is>
          <t>Not reviewed</t>
        </is>
      </c>
      <c r="BM1832" t="inlineStr">
        <is>
          <t>Not reviewed (not included)</t>
        </is>
      </c>
      <c r="BN1832" t="inlineStr">
        <is>
          <t>Not Selected for Final 95 (Pending Full Text Review) - Candidate paper not selected for final 95: Passed abstract screening but not included in final selec</t>
        </is>
      </c>
      <c r="BO1832" t="inlineStr">
        <is>
          <t>Abstract-level screening only</t>
        </is>
      </c>
      <c r="BP1832" t="inlineStr">
        <is>
          <t>Not reported</t>
        </is>
      </c>
    </row>
    <row r="1833">
      <c r="A1833" t="inlineStr">
        <is>
          <t>Can You Dance? A Study of Child-Robot Interaction and Emotional Response Using the NAO Robot</t>
        </is>
      </c>
      <c r="B1833" t="n">
        <v>2023</v>
      </c>
      <c r="C1833" t="inlineStr">
        <is>
          <t>Not checked</t>
        </is>
      </c>
      <c r="D1833" t="inlineStr">
        <is>
          <t>Not checked</t>
        </is>
      </c>
      <c r="E1833" t="inlineStr">
        <is>
          <t>10.3390/MTI7090085</t>
        </is>
      </c>
      <c r="F1833" t="inlineStr">
        <is>
          <t>This retrospective study presents and summarizes our long-term efforts in the popularization of robotics, engineering, and artificial intelligence (STEM) using the NAO humanoid robot. By a conservative estimate, over a span of 8 years, we engaged at least a couple of thousand participants: approximately 70% were preschool children, 15% were elementary school students, and 15% were teenagers and adults. We describe several robot applications that were developed specifically for this task and assess their qualitative performance outside a controlled research setting, catering to various demographics, including those with special needs (ASD, ADHD). Five groups of applications are presented: (1) motor development activities and games, (2) children's games, (3) theatrical performances, (4) artificial intelligence applications, and (5) data harvesting applications. Different cases of human-robot interactions are considered and evaluated according to our experience, and we discuss their weak points and potential improvements. We examine the response of the audience when confronted with a humanoid robot featuring intelligent behavior, such as conversational intelligence and emotion recognition. We consider the importance of the robot's physical appearance, the emotional dynamics of human-robot engagement across age groups, the relevance of non-verbal cues, and analyze drawings crafted by preschool children both before and after their interaction with the NAO robot.</t>
        </is>
      </c>
      <c r="G1833" t="inlineStr">
        <is>
          <t>Unimodal</t>
        </is>
      </c>
      <c r="H1833" t="inlineStr">
        <is>
          <t>See abstract</t>
        </is>
      </c>
      <c r="I1833" t="inlineStr">
        <is>
          <t>See abstract</t>
        </is>
      </c>
      <c r="J1833" t="inlineStr">
        <is>
          <t>See abstract (AI/ML)</t>
        </is>
      </c>
      <c r="K1833" t="inlineStr">
        <is>
          <t>See abstract</t>
        </is>
      </c>
      <c r="M1833" t="inlineStr">
        <is>
          <t>See abstract</t>
        </is>
      </c>
      <c r="N1833" t="inlineStr">
        <is>
          <t>See abstract</t>
        </is>
      </c>
      <c r="O1833" t="inlineStr">
        <is>
          <t>Not verified from abstract</t>
        </is>
      </c>
      <c r="P1833" t="inlineStr">
        <is>
          <t>See abstract</t>
        </is>
      </c>
      <c r="Q1833" t="inlineStr">
        <is>
          <t>See abstract</t>
        </is>
      </c>
      <c r="R1833" t="inlineStr">
        <is>
          <t>Not reviewed (not included)</t>
        </is>
      </c>
      <c r="S1833" t="inlineStr">
        <is>
          <t>Not reviewed (not included)</t>
        </is>
      </c>
      <c r="T1833" t="inlineStr">
        <is>
          <t>Abstract screening only. Not Selected for Final 95 (Pending Full Text Review)</t>
        </is>
      </c>
      <c r="U1833" t="inlineStr">
        <is>
          <t>EXCLUDE</t>
        </is>
      </c>
      <c r="V183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33" t="inlineStr">
        <is>
          <t>Excluded: Other Criterion</t>
        </is>
      </c>
      <c r="X1833" t="inlineStr">
        <is>
          <t>Not assessed from abstract</t>
        </is>
      </c>
      <c r="Y1833">
        <f>HYPERLINK("https%3A%2F%2Fwww.webofscience.com%2Fwos%2Fwoscc%2Ffull-record%2FWOS:001077769900001","View Full Record in Web of Science")</f>
        <v/>
      </c>
      <c r="Z1833" t="inlineStr">
        <is>
          <t>Not determined from abstract</t>
        </is>
      </c>
      <c r="AB1833" t="inlineStr">
        <is>
          <t>Not assessed (not included)</t>
        </is>
      </c>
      <c r="AC1833" t="inlineStr">
        <is>
          <t>Not assessed (not included)</t>
        </is>
      </c>
      <c r="AD1833" t="inlineStr">
        <is>
          <t>Podpecan, V</t>
        </is>
      </c>
      <c r="AF1833" t="inlineStr">
        <is>
          <t>Gold OA (MDPI)</t>
        </is>
      </c>
      <c r="AH1833" t="inlineStr">
        <is>
          <t>Not assessed</t>
        </is>
      </c>
      <c r="AI1833" t="inlineStr">
        <is>
          <t>Not reported</t>
        </is>
      </c>
      <c r="AJ1833" t="inlineStr">
        <is>
          <t>Not reported</t>
        </is>
      </c>
      <c r="AK1833" t="inlineStr">
        <is>
          <t>Not reported</t>
        </is>
      </c>
      <c r="AL1833" t="inlineStr">
        <is>
          <t>Not reported</t>
        </is>
      </c>
      <c r="AM1833" t="inlineStr">
        <is>
          <t>Not reported</t>
        </is>
      </c>
      <c r="AN1833" t="inlineStr">
        <is>
          <t>Not reported</t>
        </is>
      </c>
      <c r="AO1833" t="inlineStr">
        <is>
          <t>Not reviewed</t>
        </is>
      </c>
      <c r="AP1833" t="inlineStr">
        <is>
          <t>Not reported</t>
        </is>
      </c>
      <c r="AQ1833" t="inlineStr">
        <is>
          <t>Not reported</t>
        </is>
      </c>
      <c r="AR1833" t="inlineStr">
        <is>
          <t>Not reported</t>
        </is>
      </c>
      <c r="AS1833" t="inlineStr">
        <is>
          <t>See abstract</t>
        </is>
      </c>
      <c r="AT1833" t="inlineStr">
        <is>
          <t>Not reviewed</t>
        </is>
      </c>
      <c r="AU1833" t="inlineStr">
        <is>
          <t>Not reviewed</t>
        </is>
      </c>
      <c r="AV1833" t="inlineStr">
        <is>
          <t>Not reviewed</t>
        </is>
      </c>
      <c r="AW1833" t="inlineStr">
        <is>
          <t>Not reviewed</t>
        </is>
      </c>
      <c r="AX1833" t="inlineStr">
        <is>
          <t>Not reported</t>
        </is>
      </c>
      <c r="AY1833" t="inlineStr">
        <is>
          <t>Not reported</t>
        </is>
      </c>
      <c r="AZ1833" t="inlineStr">
        <is>
          <t>Not reported</t>
        </is>
      </c>
      <c r="BA1833" t="inlineStr">
        <is>
          <t>Not reported</t>
        </is>
      </c>
      <c r="BB1833" t="inlineStr">
        <is>
          <t>Not reported</t>
        </is>
      </c>
      <c r="BC1833" t="inlineStr">
        <is>
          <t>Not reported</t>
        </is>
      </c>
      <c r="BD1833" t="inlineStr">
        <is>
          <t>Not reported</t>
        </is>
      </c>
      <c r="BE1833" t="inlineStr">
        <is>
          <t>Not reported</t>
        </is>
      </c>
      <c r="BF1833" t="inlineStr">
        <is>
          <t>Not reported</t>
        </is>
      </c>
      <c r="BG1833" t="inlineStr">
        <is>
          <t>Not reviewed (not included)</t>
        </is>
      </c>
      <c r="BH1833" t="inlineStr">
        <is>
          <t>N/A</t>
        </is>
      </c>
      <c r="BI1833" t="inlineStr">
        <is>
          <t>Not reviewed</t>
        </is>
      </c>
      <c r="BJ1833" t="inlineStr">
        <is>
          <t>Not reviewed</t>
        </is>
      </c>
      <c r="BK1833" t="inlineStr">
        <is>
          <t>Not reviewed</t>
        </is>
      </c>
      <c r="BL1833" t="inlineStr">
        <is>
          <t>Not reviewed</t>
        </is>
      </c>
      <c r="BM1833" t="inlineStr">
        <is>
          <t>Not reviewed (not included)</t>
        </is>
      </c>
      <c r="BN1833" t="inlineStr">
        <is>
          <t>Not Selected for Final 95 (Pending Full Text Review) - Candidate paper not selected for final 95: Passed abstract screening but not included in final selec</t>
        </is>
      </c>
      <c r="BO1833" t="inlineStr">
        <is>
          <t>Abstract-level screening only</t>
        </is>
      </c>
      <c r="BP1833" t="inlineStr">
        <is>
          <t>Not reported</t>
        </is>
      </c>
    </row>
    <row r="1834">
      <c r="A1834" t="inlineStr">
        <is>
          <t>Exploring AI Technology in Grammar Performance Testing for Children with Learning Disabilities</t>
        </is>
      </c>
      <c r="B1834" t="n">
        <v>2025</v>
      </c>
      <c r="C1834" t="inlineStr">
        <is>
          <t>Not checked</t>
        </is>
      </c>
      <c r="D1834" t="inlineStr">
        <is>
          <t>Not checked</t>
        </is>
      </c>
      <c r="E1834" t="inlineStr">
        <is>
          <t>10.3390/EDUCSCI15030351</t>
        </is>
      </c>
      <c r="F1834" t="inlineStr">
        <is>
          <t>The study explores the application of artificial intelligence (AI) in addressing grammar challenges among children with learning disabilities, aiming to assess the efficacy of an AI-driven tool for personalized interventions. A sample of 100 children aged 8-12, diagnosed with learning disabilities, was recruited from special education programs. Participants were divided into an experimental group (n = 50), which used an AI-based grammar assessment tool with personalized feedback, and a control group (n = 50), which completed conventional paper-based grammar tests without feedback. The AI tool administered adaptive grammar tasks, including sentence correction and verb conjugation, and performance was evaluated over four weeks using pre-test and post-test measures. A quasi-experimental design and statistical analyses, including t-tests and repeated-measures ANOVA, revealed a significant improvement in grammar performance for the experimental group (M = 78.5, SD = 5.6) compared to the control group (M = 70.2, SD = 6.1; p &lt; 0.001), with a large effect size (Cohen's d = 0.84). Participants and educators reported high engagement and usability of the tool. The findings underscore AI's potential to provide tailored learning experiences, addressing individual needs more effectively than conventional strategies. Further research should examine long-term outcomes and broader educational applications to maximize its impact.</t>
        </is>
      </c>
      <c r="G1834" t="inlineStr">
        <is>
          <t>Unimodal</t>
        </is>
      </c>
      <c r="H1834" t="inlineStr">
        <is>
          <t>See abstract</t>
        </is>
      </c>
      <c r="I1834" t="inlineStr">
        <is>
          <t>See abstract</t>
        </is>
      </c>
      <c r="J1834" t="inlineStr">
        <is>
          <t>See abstract (AI/ML)</t>
        </is>
      </c>
      <c r="K1834" t="inlineStr">
        <is>
          <t>See abstract</t>
        </is>
      </c>
      <c r="L1834" t="n">
        <v>50</v>
      </c>
      <c r="M1834" t="inlineStr">
        <is>
          <t>See abstract</t>
        </is>
      </c>
      <c r="N1834" t="inlineStr">
        <is>
          <t>N≈50; details in abstract</t>
        </is>
      </c>
      <c r="O1834" t="inlineStr">
        <is>
          <t>Extracted from abstract: N≈50</t>
        </is>
      </c>
      <c r="P1834" t="inlineStr">
        <is>
          <t>See abstract</t>
        </is>
      </c>
      <c r="Q1834" t="inlineStr">
        <is>
          <t>See abstract</t>
        </is>
      </c>
      <c r="R1834" t="inlineStr">
        <is>
          <t>Not reviewed (not included)</t>
        </is>
      </c>
      <c r="S1834" t="inlineStr">
        <is>
          <t>Not reviewed (not included)</t>
        </is>
      </c>
      <c r="T1834" t="inlineStr">
        <is>
          <t>Abstract screening only. Non-ADHD Focused</t>
        </is>
      </c>
      <c r="U1834" t="inlineStr">
        <is>
          <t>EXCLUDE</t>
        </is>
      </c>
      <c r="V1834" t="inlineStr">
        <is>
          <t>E2-Not ADHD focused: Neither title nor abstract mentions ADHD or attention-deficit/hyperactivity</t>
        </is>
      </c>
      <c r="W1834" t="inlineStr">
        <is>
          <t>Excluded: Not ADHD Focused</t>
        </is>
      </c>
      <c r="X1834" t="inlineStr">
        <is>
          <t>EXCLUDE</t>
        </is>
      </c>
      <c r="Y1834">
        <f>HYPERLINK("https%3A%2F%2Fwww.webofscience.com%2Fwos%2Fwoscc%2Ffull-record%2FWOS:001454469300001","View Full Record in Web of Science")</f>
        <v/>
      </c>
      <c r="Z1834" t="inlineStr">
        <is>
          <t>Not determined from abstract</t>
        </is>
      </c>
      <c r="AB1834" t="inlineStr">
        <is>
          <t>Not assessed (not included)</t>
        </is>
      </c>
      <c r="AC1834" t="inlineStr">
        <is>
          <t>Not assessed (not included)</t>
        </is>
      </c>
      <c r="AD1834" t="inlineStr">
        <is>
          <t>Katsarou, DV; Mantsos, E; Papadopoulou, S; Sofologi, M; Efthymiou, E; Vasileiou, I; Megari, K; Theodoratou, M; Kougioumtzis, GA</t>
        </is>
      </c>
      <c r="AF1834" t="inlineStr">
        <is>
          <t>Gold OA (MDPI)</t>
        </is>
      </c>
      <c r="AH1834" t="inlineStr">
        <is>
          <t>Not assessed</t>
        </is>
      </c>
      <c r="AI1834" t="inlineStr">
        <is>
          <t>Not reported</t>
        </is>
      </c>
      <c r="AJ1834" t="inlineStr">
        <is>
          <t>Not reported</t>
        </is>
      </c>
      <c r="AK1834" t="inlineStr">
        <is>
          <t>Not reported</t>
        </is>
      </c>
      <c r="AL1834" t="inlineStr">
        <is>
          <t>Not reported</t>
        </is>
      </c>
      <c r="AM1834" t="inlineStr">
        <is>
          <t>Not reported</t>
        </is>
      </c>
      <c r="AN1834" t="inlineStr">
        <is>
          <t>Not reported</t>
        </is>
      </c>
      <c r="AO1834" t="inlineStr">
        <is>
          <t>Not reviewed</t>
        </is>
      </c>
      <c r="AP1834" t="inlineStr">
        <is>
          <t>Not reported</t>
        </is>
      </c>
      <c r="AQ1834" t="inlineStr">
        <is>
          <t>Not reported</t>
        </is>
      </c>
      <c r="AR1834" t="inlineStr">
        <is>
          <t>Not reported</t>
        </is>
      </c>
      <c r="AS1834" t="inlineStr">
        <is>
          <t>See abstract</t>
        </is>
      </c>
      <c r="AT1834" t="inlineStr">
        <is>
          <t>Not reviewed</t>
        </is>
      </c>
      <c r="AU1834" t="inlineStr">
        <is>
          <t>Not reviewed</t>
        </is>
      </c>
      <c r="AV1834" t="inlineStr">
        <is>
          <t>Not reviewed</t>
        </is>
      </c>
      <c r="AW1834" t="inlineStr">
        <is>
          <t>Not reviewed</t>
        </is>
      </c>
      <c r="AX1834" t="inlineStr">
        <is>
          <t>Not reported</t>
        </is>
      </c>
      <c r="AY1834" t="inlineStr">
        <is>
          <t>Not reported</t>
        </is>
      </c>
      <c r="AZ1834" t="inlineStr">
        <is>
          <t>Not reported</t>
        </is>
      </c>
      <c r="BA1834" t="inlineStr">
        <is>
          <t>Not reported</t>
        </is>
      </c>
      <c r="BB1834" t="inlineStr">
        <is>
          <t>Not reported</t>
        </is>
      </c>
      <c r="BC1834" t="inlineStr">
        <is>
          <t>Not reported</t>
        </is>
      </c>
      <c r="BD1834" t="inlineStr">
        <is>
          <t>Not reported</t>
        </is>
      </c>
      <c r="BE1834" t="inlineStr">
        <is>
          <t>Not reported</t>
        </is>
      </c>
      <c r="BF1834" t="inlineStr">
        <is>
          <t>Not reported</t>
        </is>
      </c>
      <c r="BG1834" t="inlineStr">
        <is>
          <t>Not reviewed (not included)</t>
        </is>
      </c>
      <c r="BH1834" t="inlineStr">
        <is>
          <t>N/A</t>
        </is>
      </c>
      <c r="BI1834" t="inlineStr">
        <is>
          <t>Not reviewed</t>
        </is>
      </c>
      <c r="BJ1834" t="inlineStr">
        <is>
          <t>Not reviewed</t>
        </is>
      </c>
      <c r="BK1834" t="inlineStr">
        <is>
          <t>Not reviewed</t>
        </is>
      </c>
      <c r="BL1834" t="inlineStr">
        <is>
          <t>Not reviewed</t>
        </is>
      </c>
      <c r="BM1834" t="inlineStr">
        <is>
          <t>Not reviewed (not included)</t>
        </is>
      </c>
      <c r="BN1834" t="inlineStr">
        <is>
          <t>Non-ADHD Focused - E2-Not ADHD focused: Neither title nor abstract mentions ADHD or attention-deficit/hyperactivity</t>
        </is>
      </c>
      <c r="BO1834" t="inlineStr">
        <is>
          <t>Abstract-level screening only</t>
        </is>
      </c>
      <c r="BP1834" t="inlineStr">
        <is>
          <t>Not reported</t>
        </is>
      </c>
    </row>
    <row r="1835">
      <c r="A1835" t="inlineStr">
        <is>
          <t>AI-assisted drawing therapy for children with ADHD: A randomised controlled trial</t>
        </is>
      </c>
      <c r="B1835" t="n">
        <v>2025</v>
      </c>
      <c r="C1835" t="inlineStr">
        <is>
          <t>Not checked</t>
        </is>
      </c>
      <c r="D1835" t="inlineStr">
        <is>
          <t>Not checked</t>
        </is>
      </c>
      <c r="E1835" t="inlineStr">
        <is>
          <t>10.1016/J.CTIM.2025.103262</t>
        </is>
      </c>
      <c r="F1835" t="inlineStr">
        <is>
          <t>Objective: This randomized controlled trial evaluated the efficacy of AI-assisted drawing therapy for children with ADHD, comparing its impact on core symptoms and functional impairments against traditional drawing interventions while assessing engagement and the rapeuticoutcomes. Methods: Forty-one children (ages 7-10) with ADHD were randomized into AI-assisted (n = 19) or traditional drawing therapy (n = 22) groups (Trial registered in ChiCTR: ChiCTR2400089640). The AI intervention employed a process that captured children's drawings, converted them into keywords, generated AI responses based on those keywords, and provided feedback to the children, while the control group received therapist-guided verbal feedback. SNAP-IV-26(Swanson, Nolan and Pelham-IV rating scales) and WFIRS-P(Weiss Functional Impairment Rating Scales-Parent) scales assessed at baseline (T1) and post-intervention (T2) at a 24-week interval, with data analyzed using independent t-tests (p &lt; 0.05). Results: Both AI-assisted and traditional drawing therapies significantly reduced core ADHD symptoms. In the before-and-after comparison within the group, the AI group showed targeted improvements in attention (p = 0.039) and oppositional defiant behaviour (p = 0.025), while traditional therapy produced broader symptom reductions across all domains (p &lt; 0.05). Between-group comparisons showed that the AI-assisted group achieved greater improvement in inattention (Delta =-1.09, p = 0.035), whereas the traditional drawing group improved more on oppositional defiant behavior (Delta=+1.706, p = 0.010) and the SNAP-IV total score (Delta=+4.777, p = 0.041). On the WFIRS-P, the AI group showed advantages for the Family domain (p = 0.041) and the total score (p = 0.047), while Self-Concept favored the traditional drawing group (p = 0.036). Conclusion: AI-assisted, drawing-based art therapy produced greater improvement in the pre-specified primary outcome (SNAP-IV inattention) and select WFIRS-P domains (e.g.,</t>
        </is>
      </c>
      <c r="G1835" t="inlineStr">
        <is>
          <t>Unimodal</t>
        </is>
      </c>
      <c r="H1835" t="inlineStr">
        <is>
          <t>See abstract</t>
        </is>
      </c>
      <c r="I1835" t="inlineStr">
        <is>
          <t>See abstract</t>
        </is>
      </c>
      <c r="J1835" t="inlineStr">
        <is>
          <t>See abstract (AI/ML)</t>
        </is>
      </c>
      <c r="K1835" t="inlineStr">
        <is>
          <t>See abstract</t>
        </is>
      </c>
      <c r="M1835" t="inlineStr">
        <is>
          <t>See abstract</t>
        </is>
      </c>
      <c r="N1835" t="inlineStr">
        <is>
          <t>See abstract</t>
        </is>
      </c>
      <c r="O1835" t="inlineStr">
        <is>
          <t>Not verified from abstract</t>
        </is>
      </c>
      <c r="P1835" t="inlineStr">
        <is>
          <t>See abstract</t>
        </is>
      </c>
      <c r="Q1835" t="inlineStr">
        <is>
          <t>See abstract</t>
        </is>
      </c>
      <c r="R1835" t="inlineStr">
        <is>
          <t>Not reviewed (not included)</t>
        </is>
      </c>
      <c r="S1835" t="inlineStr">
        <is>
          <t>Not reviewed (not included)</t>
        </is>
      </c>
      <c r="T1835" t="inlineStr">
        <is>
          <t>Abstract screening only. No AI/ML Methods</t>
        </is>
      </c>
      <c r="U1835" t="inlineStr">
        <is>
          <t>EXCLUDE</t>
        </is>
      </c>
      <c r="V1835" t="inlineStr">
        <is>
          <t>E1-No AI/ML/DL: Abstract and title do not describe application of AI, ML, or DL methods</t>
        </is>
      </c>
      <c r="W1835" t="inlineStr">
        <is>
          <t>Excluded: No AI/ML Methods</t>
        </is>
      </c>
      <c r="X1835" t="inlineStr">
        <is>
          <t>Not assessed from abstract</t>
        </is>
      </c>
      <c r="Y1835">
        <f>HYPERLINK("https%3A%2F%2Fwww.webofscience.com%2Fwos%2Fwoscc%2Ffull-record%2FWOS:001602606400004","View Full Record in Web of Science")</f>
        <v/>
      </c>
      <c r="Z1835" t="inlineStr">
        <is>
          <t>Not determined from abstract</t>
        </is>
      </c>
      <c r="AB1835" t="inlineStr">
        <is>
          <t>Not assessed (not included)</t>
        </is>
      </c>
      <c r="AC1835" t="inlineStr">
        <is>
          <t>Not assessed (not included)</t>
        </is>
      </c>
      <c r="AD1835" t="inlineStr">
        <is>
          <t>Xu, J; Lin, RQ; Zhang, AJ; Chen, Q; Li, DX; Chen, JJ; Song, ML; Chen, SM; Yang, BJ; Li, LY; Xu, HT; Peng, JL; Tang, YR; Yang, WH; Luo, XX; Zhou, X; Wang, J; Huang, GH</t>
        </is>
      </c>
      <c r="AF1835" t="inlineStr">
        <is>
          <t>Hybrid OA (Elsevier)</t>
        </is>
      </c>
      <c r="AH1835" t="inlineStr">
        <is>
          <t>Not assessed</t>
        </is>
      </c>
      <c r="AI1835" t="inlineStr">
        <is>
          <t>Not reported</t>
        </is>
      </c>
      <c r="AJ1835" t="inlineStr">
        <is>
          <t>Not reported</t>
        </is>
      </c>
      <c r="AK1835" t="inlineStr">
        <is>
          <t>Not reported</t>
        </is>
      </c>
      <c r="AL1835" t="inlineStr">
        <is>
          <t>Not reported</t>
        </is>
      </c>
      <c r="AM1835" t="inlineStr">
        <is>
          <t>Not reported</t>
        </is>
      </c>
      <c r="AN1835" t="inlineStr">
        <is>
          <t>Not reported</t>
        </is>
      </c>
      <c r="AO1835" t="inlineStr">
        <is>
          <t>Not reviewed</t>
        </is>
      </c>
      <c r="AP1835" t="inlineStr">
        <is>
          <t>Not reported</t>
        </is>
      </c>
      <c r="AQ1835" t="inlineStr">
        <is>
          <t>Not reported</t>
        </is>
      </c>
      <c r="AR1835" t="inlineStr">
        <is>
          <t>Not reported</t>
        </is>
      </c>
      <c r="AS1835" t="inlineStr">
        <is>
          <t>See abstract</t>
        </is>
      </c>
      <c r="AT1835" t="inlineStr">
        <is>
          <t>Not reviewed</t>
        </is>
      </c>
      <c r="AU1835" t="inlineStr">
        <is>
          <t>Not reviewed</t>
        </is>
      </c>
      <c r="AV1835" t="inlineStr">
        <is>
          <t>Not reviewed</t>
        </is>
      </c>
      <c r="AW1835" t="inlineStr">
        <is>
          <t>Not reviewed</t>
        </is>
      </c>
      <c r="AX1835" t="inlineStr">
        <is>
          <t>Not reported</t>
        </is>
      </c>
      <c r="AY1835" t="inlineStr">
        <is>
          <t>Not reported</t>
        </is>
      </c>
      <c r="AZ1835" t="inlineStr">
        <is>
          <t>Not reported</t>
        </is>
      </c>
      <c r="BA1835" t="inlineStr">
        <is>
          <t>Not reported</t>
        </is>
      </c>
      <c r="BB1835" t="inlineStr">
        <is>
          <t>Not reported</t>
        </is>
      </c>
      <c r="BC1835" t="inlineStr">
        <is>
          <t>Not reported</t>
        </is>
      </c>
      <c r="BD1835" t="inlineStr">
        <is>
          <t>Not reported</t>
        </is>
      </c>
      <c r="BE1835" t="inlineStr">
        <is>
          <t>Not reported</t>
        </is>
      </c>
      <c r="BF1835" t="inlineStr">
        <is>
          <t>Not reported</t>
        </is>
      </c>
      <c r="BG1835" t="inlineStr">
        <is>
          <t>Not reviewed (not included)</t>
        </is>
      </c>
      <c r="BH1835" t="inlineStr">
        <is>
          <t>N/A</t>
        </is>
      </c>
      <c r="BI1835" t="inlineStr">
        <is>
          <t>Not reviewed</t>
        </is>
      </c>
      <c r="BJ1835" t="inlineStr">
        <is>
          <t>Not reviewed</t>
        </is>
      </c>
      <c r="BK1835" t="inlineStr">
        <is>
          <t>Not reviewed</t>
        </is>
      </c>
      <c r="BL1835" t="inlineStr">
        <is>
          <t>Not reviewed</t>
        </is>
      </c>
      <c r="BM1835" t="inlineStr">
        <is>
          <t>Not reviewed (not included)</t>
        </is>
      </c>
      <c r="BN1835" t="inlineStr">
        <is>
          <t>No AI/ML Methods - E1-No AI/ML/DL: Abstract and title do not describe application of AI, ML, or DL methods</t>
        </is>
      </c>
      <c r="BO1835" t="inlineStr">
        <is>
          <t>Abstract-level screening only</t>
        </is>
      </c>
      <c r="BP1835" t="inlineStr">
        <is>
          <t>Not reported</t>
        </is>
      </c>
    </row>
    <row r="1836">
      <c r="A1836" t="inlineStr">
        <is>
          <t>Predicting the onset of mental health problems in adolescents</t>
        </is>
      </c>
      <c r="B1836" t="n">
        <v>2025</v>
      </c>
      <c r="C1836" t="inlineStr">
        <is>
          <t>Not checked</t>
        </is>
      </c>
      <c r="D1836" t="inlineStr">
        <is>
          <t>Not checked</t>
        </is>
      </c>
      <c r="E1836" t="inlineStr">
        <is>
          <t>10.1017/S003329172500087X</t>
        </is>
      </c>
      <c r="F1836" t="inlineStr">
        <is>
          <t>Objective Mental health problems are the major cause of disability among adolescents. Personalized prevention may help to mitigate the development of mental health problems, but no tools are available to identify individuals at risk before they require mental health care.Methods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is>
      </c>
      <c r="G1836" t="inlineStr">
        <is>
          <t>Unimodal</t>
        </is>
      </c>
      <c r="H1836" t="inlineStr">
        <is>
          <t>See abstract</t>
        </is>
      </c>
      <c r="I1836" t="inlineStr">
        <is>
          <t>See abstract</t>
        </is>
      </c>
      <c r="J1836" t="inlineStr">
        <is>
          <t>See abstract (AI/ML)</t>
        </is>
      </c>
      <c r="K1836" t="inlineStr">
        <is>
          <t>See abstract</t>
        </is>
      </c>
      <c r="L1836" t="n">
        <v>3236</v>
      </c>
      <c r="M1836" t="inlineStr">
        <is>
          <t>See abstract</t>
        </is>
      </c>
      <c r="N1836" t="inlineStr">
        <is>
          <t>N≈3236; details in abstract</t>
        </is>
      </c>
      <c r="O1836" t="inlineStr">
        <is>
          <t>Extracted from abstract: N≈3236</t>
        </is>
      </c>
      <c r="P1836" t="inlineStr">
        <is>
          <t>See abstract</t>
        </is>
      </c>
      <c r="Q1836" t="inlineStr">
        <is>
          <t>See abstract</t>
        </is>
      </c>
      <c r="R1836" t="inlineStr">
        <is>
          <t>Not reviewed (not included)</t>
        </is>
      </c>
      <c r="S1836" t="inlineStr">
        <is>
          <t>Not reviewed (not included)</t>
        </is>
      </c>
      <c r="T1836" t="inlineStr">
        <is>
          <t>Abstract screening only. Non-ADHD Focused</t>
        </is>
      </c>
      <c r="U1836" t="inlineStr">
        <is>
          <t>EXCLUDE</t>
        </is>
      </c>
      <c r="V1836" t="inlineStr">
        <is>
          <t>E2-Not ADHD focused: Neither title nor abstract mentions ADHD or attention-deficit/hyperactivity</t>
        </is>
      </c>
      <c r="W1836" t="inlineStr">
        <is>
          <t>Excluded: Not ADHD Focused</t>
        </is>
      </c>
      <c r="X1836" t="inlineStr">
        <is>
          <t>Not assessed from abstract</t>
        </is>
      </c>
      <c r="Y1836">
        <f>HYPERLINK("https%3A%2F%2Fwww.webofscience.com%2Fwos%2Fwoscc%2Ffull-record%2FWOS:001478844600001","View Full Record in Web of Science")</f>
        <v/>
      </c>
      <c r="Z1836" t="inlineStr">
        <is>
          <t>Not determined from abstract</t>
        </is>
      </c>
      <c r="AB1836" t="inlineStr">
        <is>
          <t>Not assessed (not included)</t>
        </is>
      </c>
      <c r="AC1836" t="inlineStr">
        <is>
          <t>Not assessed (not included)</t>
        </is>
      </c>
      <c r="AD1836" t="inlineStr">
        <is>
          <t>Hou, JY; Mortel, L; Popma, A; Smit, D; van Wingen, G</t>
        </is>
      </c>
      <c r="AF1836" t="inlineStr">
        <is>
          <t>Hybrid OA (Cambridge)</t>
        </is>
      </c>
      <c r="AH1836" t="inlineStr">
        <is>
          <t>Not assessed</t>
        </is>
      </c>
      <c r="AI1836" t="inlineStr">
        <is>
          <t>Not reported</t>
        </is>
      </c>
      <c r="AJ1836" t="inlineStr">
        <is>
          <t>Not reported</t>
        </is>
      </c>
      <c r="AK1836" t="inlineStr">
        <is>
          <t>Not reported</t>
        </is>
      </c>
      <c r="AL1836" t="inlineStr">
        <is>
          <t>Not reported</t>
        </is>
      </c>
      <c r="AM1836" t="inlineStr">
        <is>
          <t>Not reported</t>
        </is>
      </c>
      <c r="AN1836" t="inlineStr">
        <is>
          <t>Not reported</t>
        </is>
      </c>
      <c r="AO1836" t="inlineStr">
        <is>
          <t>Not reviewed</t>
        </is>
      </c>
      <c r="AP1836" t="inlineStr">
        <is>
          <t>Not reported</t>
        </is>
      </c>
      <c r="AQ1836" t="inlineStr">
        <is>
          <t>Not reported</t>
        </is>
      </c>
      <c r="AR1836" t="inlineStr">
        <is>
          <t>Not reported</t>
        </is>
      </c>
      <c r="AS1836" t="inlineStr">
        <is>
          <t>See abstract</t>
        </is>
      </c>
      <c r="AT1836" t="inlineStr">
        <is>
          <t>Not reviewed</t>
        </is>
      </c>
      <c r="AU1836" t="inlineStr">
        <is>
          <t>Not reviewed</t>
        </is>
      </c>
      <c r="AV1836" t="inlineStr">
        <is>
          <t>Not reviewed</t>
        </is>
      </c>
      <c r="AW1836" t="inlineStr">
        <is>
          <t>Not reviewed</t>
        </is>
      </c>
      <c r="AX1836" t="inlineStr">
        <is>
          <t>Not reported</t>
        </is>
      </c>
      <c r="AY1836" t="inlineStr">
        <is>
          <t>Not reported</t>
        </is>
      </c>
      <c r="AZ1836" t="inlineStr">
        <is>
          <t>Not reported</t>
        </is>
      </c>
      <c r="BA1836" t="inlineStr">
        <is>
          <t>Not reported</t>
        </is>
      </c>
      <c r="BB1836" t="inlineStr">
        <is>
          <t>Not reported</t>
        </is>
      </c>
      <c r="BC1836" t="inlineStr">
        <is>
          <t>Not reported</t>
        </is>
      </c>
      <c r="BD1836" t="inlineStr">
        <is>
          <t>Not reported</t>
        </is>
      </c>
      <c r="BE1836" t="inlineStr">
        <is>
          <t>Not reported</t>
        </is>
      </c>
      <c r="BF1836" t="inlineStr">
        <is>
          <t>Not reported</t>
        </is>
      </c>
      <c r="BG1836" t="inlineStr">
        <is>
          <t>Not reviewed (not included)</t>
        </is>
      </c>
      <c r="BH1836" t="inlineStr">
        <is>
          <t>N/A</t>
        </is>
      </c>
      <c r="BI1836" t="inlineStr">
        <is>
          <t>Not reviewed</t>
        </is>
      </c>
      <c r="BJ1836" t="inlineStr">
        <is>
          <t>Not reviewed</t>
        </is>
      </c>
      <c r="BK1836" t="inlineStr">
        <is>
          <t>Not reviewed</t>
        </is>
      </c>
      <c r="BL1836" t="inlineStr">
        <is>
          <t>Not reviewed</t>
        </is>
      </c>
      <c r="BM1836" t="inlineStr">
        <is>
          <t>Not reviewed (not included)</t>
        </is>
      </c>
      <c r="BN1836" t="inlineStr">
        <is>
          <t>Non-ADHD Focused - E2-Not ADHD focused: Neither title nor abstract mentions ADHD or attention-deficit/hyperactivity</t>
        </is>
      </c>
      <c r="BO1836" t="inlineStr">
        <is>
          <t>Abstract-level screening only</t>
        </is>
      </c>
      <c r="BP1836" t="inlineStr">
        <is>
          <t>Not reported</t>
        </is>
      </c>
    </row>
    <row r="1837">
      <c r="A1837" t="inlineStr">
        <is>
          <t>Exploring Abnormal Brain Functional Connectivity in Healthy Adults, Depressive Disorder, and Generalized Anxiety Disorder through EEG Signals: A Machine Learning Approach for Triple Classification</t>
        </is>
      </c>
      <c r="B1837" t="n">
        <v>2024</v>
      </c>
      <c r="C1837" t="inlineStr">
        <is>
          <t>Not checked</t>
        </is>
      </c>
      <c r="D1837" t="inlineStr">
        <is>
          <t>Not checked</t>
        </is>
      </c>
      <c r="E1837" t="inlineStr">
        <is>
          <t>10.3390/BRAINSCI14030245</t>
        </is>
      </c>
      <c r="F1837" t="inlineStr">
        <is>
          <t>Depressive disorder (DD) and generalized anxiety disorder (GAD), two prominent mental health conditions, are commonly diagnosed using subjective methods such as scales and interviews. Previous research indicated that machine learning (ML) can enhance our understanding of their underlying mechanisms. This study seeks to investigate the mechanisms of DD, GAD, and healthy controls (HC) while constructing a diagnostic framework for triple classifications. Specifically, the experiment involved collecting electroencephalogram (EEG) signals from 42 DD patients, 45 GAD patients, and 38 HC adults. The Phase Lag Index (PLI) was employed to quantify brain functional connectivity and analyze differences in functional connectivity among three groups. This study also explored the impact of time window feature computations on classification performance, including the XGBoost, CatBoost, LightGBM, and ensemble models. In order to enhance classification performance, a feature optimization algorithm based on Autogluon-Tabular was proposed. The results indicate that a 12 s time window provides optimal classification performance for the three groups, achieving the highest accuracy of 97.33% with the ensemble model. The analysis further reveals a significant reorganization of the brain, with the most pronounced changes observed in the frontal lobe and beta rhythm. These findings support the hypothesis of abnormal brain functional connectivity in DD and GAD, contributing valuable insights into the neural mechanisms underlying DD and GAD.</t>
        </is>
      </c>
      <c r="G1837" t="inlineStr">
        <is>
          <t>Unimodal</t>
        </is>
      </c>
      <c r="H1837" t="inlineStr">
        <is>
          <t>See abstract</t>
        </is>
      </c>
      <c r="I1837" t="inlineStr">
        <is>
          <t>See abstract</t>
        </is>
      </c>
      <c r="J1837" t="inlineStr">
        <is>
          <t>See abstract (AI/ML)</t>
        </is>
      </c>
      <c r="K1837" t="inlineStr">
        <is>
          <t>See abstract</t>
        </is>
      </c>
      <c r="M1837" t="inlineStr">
        <is>
          <t>See abstract</t>
        </is>
      </c>
      <c r="N1837" t="inlineStr">
        <is>
          <t>See abstract</t>
        </is>
      </c>
      <c r="O1837" t="inlineStr">
        <is>
          <t>Not verified from abstract</t>
        </is>
      </c>
      <c r="P1837" t="inlineStr">
        <is>
          <t>See abstract</t>
        </is>
      </c>
      <c r="Q1837" t="inlineStr">
        <is>
          <t>See abstract</t>
        </is>
      </c>
      <c r="R1837" t="inlineStr">
        <is>
          <t>Not reviewed (not included)</t>
        </is>
      </c>
      <c r="S1837" t="inlineStr">
        <is>
          <t>Not reviewed (not included)</t>
        </is>
      </c>
      <c r="T1837" t="inlineStr">
        <is>
          <t>Abstract screening only. Non-ADHD Focused</t>
        </is>
      </c>
      <c r="U1837" t="inlineStr">
        <is>
          <t>EXCLUDE</t>
        </is>
      </c>
      <c r="V1837" t="inlineStr">
        <is>
          <t>E2-Not ADHD focused: Neither title nor abstract mentions ADHD or attention-deficit/hyperactivity</t>
        </is>
      </c>
      <c r="W1837" t="inlineStr">
        <is>
          <t>Excluded: Not ADHD Focused</t>
        </is>
      </c>
      <c r="X1837" t="inlineStr">
        <is>
          <t>Not assessed from abstract</t>
        </is>
      </c>
      <c r="Y1837">
        <f>HYPERLINK("https%3A%2F%2Fwww.webofscience.com%2Fwos%2Fwoscc%2Ffull-record%2FWOS:001191506400001","View Full Record in Web of Science")</f>
        <v/>
      </c>
      <c r="Z1837" t="inlineStr">
        <is>
          <t>Not determined from abstract</t>
        </is>
      </c>
      <c r="AB1837" t="inlineStr">
        <is>
          <t>Not assessed (not included)</t>
        </is>
      </c>
      <c r="AC1837" t="inlineStr">
        <is>
          <t>Not assessed (not included)</t>
        </is>
      </c>
      <c r="AD1837" t="inlineStr">
        <is>
          <t>Fang, JQ; Li, G; Xu, WX; Liu, W; Chen, GB; Zhu, YX; Luo, YD; Luo, XD; Zhou, B</t>
        </is>
      </c>
      <c r="AF1837" t="inlineStr">
        <is>
          <t>Gold OA (MDPI)</t>
        </is>
      </c>
      <c r="AH1837" t="inlineStr">
        <is>
          <t>Not assessed</t>
        </is>
      </c>
      <c r="AI1837" t="inlineStr">
        <is>
          <t>Not reported</t>
        </is>
      </c>
      <c r="AJ1837" t="inlineStr">
        <is>
          <t>Not reported</t>
        </is>
      </c>
      <c r="AK1837" t="inlineStr">
        <is>
          <t>Not reported</t>
        </is>
      </c>
      <c r="AL1837" t="inlineStr">
        <is>
          <t>Not reported</t>
        </is>
      </c>
      <c r="AM1837" t="inlineStr">
        <is>
          <t>Not reported</t>
        </is>
      </c>
      <c r="AN1837" t="inlineStr">
        <is>
          <t>Not reported</t>
        </is>
      </c>
      <c r="AO1837" t="inlineStr">
        <is>
          <t>Not reviewed</t>
        </is>
      </c>
      <c r="AP1837" t="inlineStr">
        <is>
          <t>Not reported</t>
        </is>
      </c>
      <c r="AQ1837" t="inlineStr">
        <is>
          <t>Not reported</t>
        </is>
      </c>
      <c r="AR1837" t="inlineStr">
        <is>
          <t>Not reported</t>
        </is>
      </c>
      <c r="AS1837" t="inlineStr">
        <is>
          <t>See abstract</t>
        </is>
      </c>
      <c r="AT1837" t="inlineStr">
        <is>
          <t>Not reviewed</t>
        </is>
      </c>
      <c r="AU1837" t="inlineStr">
        <is>
          <t>Not reviewed</t>
        </is>
      </c>
      <c r="AV1837" t="inlineStr">
        <is>
          <t>Not reviewed</t>
        </is>
      </c>
      <c r="AW1837" t="inlineStr">
        <is>
          <t>Not reviewed</t>
        </is>
      </c>
      <c r="AX1837" t="inlineStr">
        <is>
          <t>Not reported</t>
        </is>
      </c>
      <c r="AY1837" t="inlineStr">
        <is>
          <t>Not reported</t>
        </is>
      </c>
      <c r="AZ1837" t="inlineStr">
        <is>
          <t>Not reported</t>
        </is>
      </c>
      <c r="BA1837" t="inlineStr">
        <is>
          <t>Not reported</t>
        </is>
      </c>
      <c r="BB1837" t="inlineStr">
        <is>
          <t>Not reported</t>
        </is>
      </c>
      <c r="BC1837" t="inlineStr">
        <is>
          <t>Not reported</t>
        </is>
      </c>
      <c r="BD1837" t="inlineStr">
        <is>
          <t>Not reported</t>
        </is>
      </c>
      <c r="BE1837" t="inlineStr">
        <is>
          <t>Not reported</t>
        </is>
      </c>
      <c r="BF1837" t="inlineStr">
        <is>
          <t>Not reported</t>
        </is>
      </c>
      <c r="BG1837" t="inlineStr">
        <is>
          <t>Not reviewed (not included)</t>
        </is>
      </c>
      <c r="BH1837" t="inlineStr">
        <is>
          <t>N/A</t>
        </is>
      </c>
      <c r="BI1837" t="inlineStr">
        <is>
          <t>Not reviewed</t>
        </is>
      </c>
      <c r="BJ1837" t="inlineStr">
        <is>
          <t>Not reviewed</t>
        </is>
      </c>
      <c r="BK1837" t="inlineStr">
        <is>
          <t>Not reviewed</t>
        </is>
      </c>
      <c r="BL1837" t="inlineStr">
        <is>
          <t>Not reviewed</t>
        </is>
      </c>
      <c r="BM1837" t="inlineStr">
        <is>
          <t>Not reviewed (not included)</t>
        </is>
      </c>
      <c r="BN1837" t="inlineStr">
        <is>
          <t>Non-ADHD Focused - E2-Not ADHD focused: Neither title nor abstract mentions ADHD or attention-deficit/hyperactivity</t>
        </is>
      </c>
      <c r="BO1837" t="inlineStr">
        <is>
          <t>Abstract-level screening only</t>
        </is>
      </c>
      <c r="BP1837" t="inlineStr">
        <is>
          <t>Not reported</t>
        </is>
      </c>
    </row>
    <row r="1838">
      <c r="A1838" t="inlineStr">
        <is>
          <t>A Data Science-Based Analysis Points at Distinct Patterns of Lipid Mediator Plasma Concentrations in Patients With Dementia</t>
        </is>
      </c>
      <c r="B1838" t="n">
        <v>2019</v>
      </c>
      <c r="C1838" t="inlineStr">
        <is>
          <t>Not checked</t>
        </is>
      </c>
      <c r="D1838" t="inlineStr">
        <is>
          <t>Not checked</t>
        </is>
      </c>
      <c r="E1838" t="inlineStr">
        <is>
          <t>10.3389/FPSYT.2019.00041</t>
        </is>
      </c>
      <c r="F1838" t="inlineStr">
        <is>
          <t>Based on accumulating evidence of a role of lipid signaling in many physiological and pathophysiological processes including psychiatric diseases, the present data driven analysis was designed to gather information needed to develop a prospective biomarker, using a targeted lipidomics approach covering different lipid mediators. Using unsupervised methods of data structure detection, implemented as hierarchal clustering, emergent self-organizing maps of neuronal networks, and principal component analysis, a cluster structure was found in the input data space comprising plasma concentrations of d = 35 different lipid-markers of various classes acquired in n = 94 subjects with the clinical diagnoses depression, bipolar disorder, ADHD, dementia, or in healthy controls. The structure separated patients with dementia from the other clinical groups, indicating that dementia is associated with a distinct lipid mediator plasma concentrations pattern possibly providing a basis for a future biomarker. This hypothesis was subsequently assessed using supervised machine-learning methods, implemented as random forests or principal component analysis followed by computed ABC analysis used for feature selection, and as random forests, k-nearest neighbors, support vector machines, multilayer perceptron, and naive Bayesian classifiers to estimate whether the selected lipid mediators provide sufficient information that the diagnosis of dementia can be established at a higher accuracy than by guessing. This succeeded using a set of d = 7 markers comprising GluCerC16:0, Cer24:0, Cer20:0, Cer16:0, Cer24:1, C16 sphinganine, and LacCerC16:0, at an accuracy of 77%. By contrast, using random lipid markers reduced the diagnostic accuracy to values of 65% or less, whereas training the algorithms with randomly permuted data was followed by complete failure to diagnose dementia, emphasizing that the selected lipid mediators were display a particular pattern in this disease possibly qualifying as</t>
        </is>
      </c>
      <c r="G1838" t="inlineStr">
        <is>
          <t>Unimodal</t>
        </is>
      </c>
      <c r="H1838" t="inlineStr">
        <is>
          <t>See abstract</t>
        </is>
      </c>
      <c r="I1838" t="inlineStr">
        <is>
          <t>See abstract</t>
        </is>
      </c>
      <c r="J1838" t="inlineStr">
        <is>
          <t>See abstract (AI/ML)</t>
        </is>
      </c>
      <c r="K1838" t="inlineStr">
        <is>
          <t>See abstract</t>
        </is>
      </c>
      <c r="L1838" t="n">
        <v>94</v>
      </c>
      <c r="M1838" t="inlineStr">
        <is>
          <t>See abstract</t>
        </is>
      </c>
      <c r="N1838" t="inlineStr">
        <is>
          <t>N≈94; details in abstract</t>
        </is>
      </c>
      <c r="O1838" t="inlineStr">
        <is>
          <t>Extracted from abstract: N≈94</t>
        </is>
      </c>
      <c r="P1838" t="inlineStr">
        <is>
          <t>See abstract</t>
        </is>
      </c>
      <c r="Q1838" t="inlineStr">
        <is>
          <t>See abstract</t>
        </is>
      </c>
      <c r="R1838" t="inlineStr">
        <is>
          <t>Not reviewed (not included)</t>
        </is>
      </c>
      <c r="S1838" t="inlineStr">
        <is>
          <t>Not reviewed (not included)</t>
        </is>
      </c>
      <c r="T1838" t="inlineStr">
        <is>
          <t>Abstract screening only. Non-ADHD Primary Condition</t>
        </is>
      </c>
      <c r="U1838" t="inlineStr">
        <is>
          <t>EXCLUDE</t>
        </is>
      </c>
      <c r="V1838" t="inlineStr">
        <is>
          <t>E2-Primary condition not ADHD: Title references dementia</t>
        </is>
      </c>
      <c r="W1838" t="inlineStr">
        <is>
          <t>Excluded: Non-ADHD Primary Condition</t>
        </is>
      </c>
      <c r="X1838" t="inlineStr">
        <is>
          <t>EXCLUDE</t>
        </is>
      </c>
      <c r="Y1838">
        <f>HYPERLINK("https%3A%2F%2Fwww.webofscience.com%2Fwos%2Fwoscc%2Ffull-record%2FWOS:000458241900001","View Full Record in Web of Science")</f>
        <v/>
      </c>
      <c r="Z1838" t="inlineStr">
        <is>
          <t>Not determined from abstract</t>
        </is>
      </c>
      <c r="AB1838" t="inlineStr">
        <is>
          <t>Not assessed (not included)</t>
        </is>
      </c>
      <c r="AC1838" t="inlineStr">
        <is>
          <t>Not assessed (not included)</t>
        </is>
      </c>
      <c r="AD1838" t="inlineStr">
        <is>
          <t>Gurke, R; Etyemez, S; Prvulovic, D; Thomas, D; Fleck, SC; Reif, A; Geisslinger, G; Lötsch, J</t>
        </is>
      </c>
      <c r="AF1838" t="inlineStr">
        <is>
          <t>Gold OA (Frontiers)</t>
        </is>
      </c>
      <c r="AH1838" t="inlineStr">
        <is>
          <t>Not assessed</t>
        </is>
      </c>
      <c r="AI1838" t="inlineStr">
        <is>
          <t>Not reported</t>
        </is>
      </c>
      <c r="AJ1838" t="inlineStr">
        <is>
          <t>Not reported</t>
        </is>
      </c>
      <c r="AK1838" t="inlineStr">
        <is>
          <t>Not reported</t>
        </is>
      </c>
      <c r="AL1838" t="inlineStr">
        <is>
          <t>Not reported</t>
        </is>
      </c>
      <c r="AM1838" t="inlineStr">
        <is>
          <t>Not reported</t>
        </is>
      </c>
      <c r="AN1838" t="inlineStr">
        <is>
          <t>Not reported</t>
        </is>
      </c>
      <c r="AO1838" t="inlineStr">
        <is>
          <t>Not reviewed</t>
        </is>
      </c>
      <c r="AP1838" t="inlineStr">
        <is>
          <t>Not reported</t>
        </is>
      </c>
      <c r="AQ1838" t="inlineStr">
        <is>
          <t>Not reported</t>
        </is>
      </c>
      <c r="AR1838" t="inlineStr">
        <is>
          <t>Not reported</t>
        </is>
      </c>
      <c r="AS1838" t="inlineStr">
        <is>
          <t>See abstract</t>
        </is>
      </c>
      <c r="AT1838" t="inlineStr">
        <is>
          <t>Not reviewed</t>
        </is>
      </c>
      <c r="AU1838" t="inlineStr">
        <is>
          <t>Not reviewed</t>
        </is>
      </c>
      <c r="AV1838" t="inlineStr">
        <is>
          <t>Not reviewed</t>
        </is>
      </c>
      <c r="AW1838" t="inlineStr">
        <is>
          <t>Not reviewed</t>
        </is>
      </c>
      <c r="AX1838" t="inlineStr">
        <is>
          <t>Not reported</t>
        </is>
      </c>
      <c r="AY1838" t="inlineStr">
        <is>
          <t>Not reported</t>
        </is>
      </c>
      <c r="AZ1838" t="inlineStr">
        <is>
          <t>Not reported</t>
        </is>
      </c>
      <c r="BA1838" t="inlineStr">
        <is>
          <t>Not reported</t>
        </is>
      </c>
      <c r="BB1838" t="inlineStr">
        <is>
          <t>Not reported</t>
        </is>
      </c>
      <c r="BC1838" t="inlineStr">
        <is>
          <t>Not reported</t>
        </is>
      </c>
      <c r="BD1838" t="inlineStr">
        <is>
          <t>Not reported</t>
        </is>
      </c>
      <c r="BE1838" t="inlineStr">
        <is>
          <t>Not reported</t>
        </is>
      </c>
      <c r="BF1838" t="inlineStr">
        <is>
          <t>Not reported</t>
        </is>
      </c>
      <c r="BG1838" t="inlineStr">
        <is>
          <t>Not reviewed (not included)</t>
        </is>
      </c>
      <c r="BH1838" t="inlineStr">
        <is>
          <t>N/A</t>
        </is>
      </c>
      <c r="BI1838" t="inlineStr">
        <is>
          <t>Not reviewed</t>
        </is>
      </c>
      <c r="BJ1838" t="inlineStr">
        <is>
          <t>Not reviewed</t>
        </is>
      </c>
      <c r="BK1838" t="inlineStr">
        <is>
          <t>Not reviewed</t>
        </is>
      </c>
      <c r="BL1838" t="inlineStr">
        <is>
          <t>Not reviewed</t>
        </is>
      </c>
      <c r="BM1838" t="inlineStr">
        <is>
          <t>Not reviewed (not included)</t>
        </is>
      </c>
      <c r="BN1838" t="inlineStr">
        <is>
          <t>Non-ADHD Primary Condition - E2-Primary condition not ADHD: Title references dementia</t>
        </is>
      </c>
      <c r="BO1838" t="inlineStr">
        <is>
          <t>Abstract-level screening only</t>
        </is>
      </c>
      <c r="BP1838" t="inlineStr">
        <is>
          <t>Not reported</t>
        </is>
      </c>
    </row>
    <row r="1839">
      <c r="A1839" t="inlineStr">
        <is>
          <t>Identifying Boys With Autism Spectrum Disorder Based on Whole-Brain Resting-State Interregional Functional Connections Using a Boruta-Based Support Vector Machine Approach</t>
        </is>
      </c>
      <c r="B1839" t="n">
        <v>2022</v>
      </c>
      <c r="C1839" t="inlineStr">
        <is>
          <t>Not checked</t>
        </is>
      </c>
      <c r="D1839" t="inlineStr">
        <is>
          <t>Not checked</t>
        </is>
      </c>
      <c r="E1839" t="inlineStr">
        <is>
          <t>10.3389/FNINF.2022.761942</t>
        </is>
      </c>
      <c r="F1839" t="inlineStr">
        <is>
          <t>An increasing number of resting-state functional magnetic resonance neuroimaging (R-fMRI) studies have used functional connections as discriminative features for machine learning to identify patients with brain diseases. However, it remains unclear which functional connections could serve as highly discriminative features to realize the classification of autism spectrum disorder (ASD). The aim of this study was to find ASD-related functional connectivity patterns and examine whether these patterns had the potential to provide neuroimaging-based information to clinically assist with the diagnosis of ASD by means of machine learning. We investigated the whole-brain interregional functional connections derived from R-fMRI. Data were acquired from 48 boys with ASD and 50 typically developing age-matched controls at NYU Langone Medical Center from the publicly available Autism Brain Imaging Data Exchange I (ABIDE I) dataset; the ASD-related functional connections identified by the Boruta algorithm were used as the features of support vector machine (SVM) to distinguish patients with ASD from typically developing controls (TDC); a permutation test was performed to assess the classification performance. Approximately, 92.9% of participants were correctly classified by a combined SVM and leave-one-out cross-validation (LOOCV) approach, wherein 95.8% of patients with ASD were correctly identified. The default mode network (DMN) exhibited a relatively high network degree and discriminative power. Eight important brain regions showed a high discriminative power, including the posterior cingulate cortex (PCC) and the ventrolateral prefrontal cortex (vlPFC). Significant correlations were found between the classification scores of several functional connections and ASD symptoms (p &lt; 0.05). This study highlights the important role of DMN in ASD identification. Interregional functional connections might provide useful information for the clinical diagnosis of ASD.</t>
        </is>
      </c>
      <c r="G1839" t="inlineStr">
        <is>
          <t>Unimodal</t>
        </is>
      </c>
      <c r="H1839" t="inlineStr">
        <is>
          <t>See abstract</t>
        </is>
      </c>
      <c r="I1839" t="inlineStr">
        <is>
          <t>See abstract</t>
        </is>
      </c>
      <c r="J1839" t="inlineStr">
        <is>
          <t>See abstract (AI/ML)</t>
        </is>
      </c>
      <c r="K1839" t="inlineStr">
        <is>
          <t>See abstract</t>
        </is>
      </c>
      <c r="L1839" t="n">
        <v>50</v>
      </c>
      <c r="M1839" t="inlineStr">
        <is>
          <t>See abstract</t>
        </is>
      </c>
      <c r="N1839" t="inlineStr">
        <is>
          <t>N≈50; details in abstract</t>
        </is>
      </c>
      <c r="O1839" t="inlineStr">
        <is>
          <t>Extracted from abstract: N≈50</t>
        </is>
      </c>
      <c r="P1839" t="inlineStr">
        <is>
          <t>See abstract</t>
        </is>
      </c>
      <c r="Q1839" t="inlineStr">
        <is>
          <t>See abstract</t>
        </is>
      </c>
      <c r="R1839" t="inlineStr">
        <is>
          <t>Not reviewed (not included)</t>
        </is>
      </c>
      <c r="S1839" t="inlineStr">
        <is>
          <t>Not reviewed (not included)</t>
        </is>
      </c>
      <c r="T1839" t="inlineStr">
        <is>
          <t>Abstract screening only. Non-ADHD Focused</t>
        </is>
      </c>
      <c r="U1839" t="inlineStr">
        <is>
          <t>EXCLUDE</t>
        </is>
      </c>
      <c r="V1839" t="inlineStr">
        <is>
          <t>E2-Not ADHD focused: Neither title nor abstract mentions ADHD or attention-deficit/hyperactivity</t>
        </is>
      </c>
      <c r="W1839" t="inlineStr">
        <is>
          <t>Excluded: Not ADHD Focused</t>
        </is>
      </c>
      <c r="X1839" t="inlineStr">
        <is>
          <t>EXCLUDE</t>
        </is>
      </c>
      <c r="Y1839">
        <f>HYPERLINK("https%3A%2F%2Fwww.webofscience.com%2Fwos%2Fwoscc%2Ffull-record%2FWOS:000766944600001","View Full Record in Web of Science")</f>
        <v/>
      </c>
      <c r="Z1839" t="inlineStr">
        <is>
          <t>Not determined from abstract</t>
        </is>
      </c>
      <c r="AB1839" t="inlineStr">
        <is>
          <t>Not assessed (not included)</t>
        </is>
      </c>
      <c r="AC1839" t="inlineStr">
        <is>
          <t>Not assessed (not included)</t>
        </is>
      </c>
      <c r="AD1839" t="inlineStr">
        <is>
          <t>Zhao, L; Sun, YK; Xue, SW; Luo, H; Lu, XD; Zhang, LH</t>
        </is>
      </c>
      <c r="AF1839" t="inlineStr">
        <is>
          <t>Gold OA (Frontiers)</t>
        </is>
      </c>
      <c r="AH1839" t="inlineStr">
        <is>
          <t>Not assessed</t>
        </is>
      </c>
      <c r="AI1839" t="inlineStr">
        <is>
          <t>Not reported</t>
        </is>
      </c>
      <c r="AJ1839" t="n">
        <v>50</v>
      </c>
      <c r="AK1839" t="inlineStr">
        <is>
          <t>Not reported</t>
        </is>
      </c>
      <c r="AL1839" t="inlineStr">
        <is>
          <t>Not reported</t>
        </is>
      </c>
      <c r="AM1839" t="inlineStr">
        <is>
          <t>Not reported</t>
        </is>
      </c>
      <c r="AN1839" t="inlineStr">
        <is>
          <t>Not reported</t>
        </is>
      </c>
      <c r="AO1839" t="inlineStr">
        <is>
          <t>Not reviewed</t>
        </is>
      </c>
      <c r="AP1839" t="inlineStr">
        <is>
          <t>Not reported</t>
        </is>
      </c>
      <c r="AQ1839" t="inlineStr">
        <is>
          <t>Not reported</t>
        </is>
      </c>
      <c r="AR1839" t="inlineStr">
        <is>
          <t>Not reported</t>
        </is>
      </c>
      <c r="AS1839" t="inlineStr">
        <is>
          <t>See abstract</t>
        </is>
      </c>
      <c r="AT1839" t="inlineStr">
        <is>
          <t>Not reviewed</t>
        </is>
      </c>
      <c r="AU1839" t="inlineStr">
        <is>
          <t>Not reviewed</t>
        </is>
      </c>
      <c r="AV1839" t="inlineStr">
        <is>
          <t>Not reviewed</t>
        </is>
      </c>
      <c r="AW1839" t="inlineStr">
        <is>
          <t>Not reviewed</t>
        </is>
      </c>
      <c r="AX1839" t="inlineStr">
        <is>
          <t>Not reported</t>
        </is>
      </c>
      <c r="AY1839" t="inlineStr">
        <is>
          <t>Not reported</t>
        </is>
      </c>
      <c r="AZ1839" t="inlineStr">
        <is>
          <t>Not reported</t>
        </is>
      </c>
      <c r="BA1839" t="inlineStr">
        <is>
          <t>Not reported</t>
        </is>
      </c>
      <c r="BB1839" t="inlineStr">
        <is>
          <t>Not reported</t>
        </is>
      </c>
      <c r="BC1839" t="inlineStr">
        <is>
          <t>Not reported</t>
        </is>
      </c>
      <c r="BD1839" t="inlineStr">
        <is>
          <t>Not reported</t>
        </is>
      </c>
      <c r="BE1839" t="inlineStr">
        <is>
          <t>Not reported</t>
        </is>
      </c>
      <c r="BF1839" t="inlineStr">
        <is>
          <t>Not reported</t>
        </is>
      </c>
      <c r="BG1839" t="inlineStr">
        <is>
          <t>Not reviewed (not included)</t>
        </is>
      </c>
      <c r="BH1839" t="inlineStr">
        <is>
          <t>N/A</t>
        </is>
      </c>
      <c r="BI1839" t="inlineStr">
        <is>
          <t>Not reviewed</t>
        </is>
      </c>
      <c r="BJ1839" t="inlineStr">
        <is>
          <t>Not reviewed</t>
        </is>
      </c>
      <c r="BK1839" t="inlineStr">
        <is>
          <t>Not reviewed</t>
        </is>
      </c>
      <c r="BL1839" t="inlineStr">
        <is>
          <t>Not reviewed</t>
        </is>
      </c>
      <c r="BM1839" t="inlineStr">
        <is>
          <t>Not reviewed (not included)</t>
        </is>
      </c>
      <c r="BN1839" t="inlineStr">
        <is>
          <t>Non-ADHD Focused - E2-Not ADHD focused: Neither title nor abstract mentions ADHD or attention-deficit/hyperactivity</t>
        </is>
      </c>
      <c r="BO1839" t="inlineStr">
        <is>
          <t>Abstract-level screening only</t>
        </is>
      </c>
      <c r="BP1839" t="inlineStr">
        <is>
          <t>Not reported</t>
        </is>
      </c>
    </row>
    <row r="1840">
      <c r="A1840" t="inlineStr">
        <is>
          <t>Biomarkers and Social Determinants in Atherosclerotic Arterial Diseases: A Scoping Review</t>
        </is>
      </c>
      <c r="B1840" t="n">
        <v>2025</v>
      </c>
      <c r="C1840" t="inlineStr">
        <is>
          <t>Not checked</t>
        </is>
      </c>
      <c r="D1840" t="inlineStr">
        <is>
          <t>Not checked</t>
        </is>
      </c>
      <c r="E1840" t="inlineStr">
        <is>
          <t>10.1016/J.AVSG.2024.12.076</t>
        </is>
      </c>
      <c r="F1840" t="inlineStr">
        <is>
          <t>Background: Arterial diseases like coronary artery disease (CAD), carotid stenosis (CS), peripheral artery disease (PAD), and abdominal aortic aneurysm (AAA) have high morbidity and mortality, making them key research areas. Their multifactorial nature complicates patient treatment and prevention. Biomarkers offer insights into the biochemical and molecular processes, while social factors also significantly impact patients' health and quality of life. This scoping review aims to search the literature for studies that have linked the biological mechanisms of arterial diseases through biomarkers with social issues and to analyze them, supporting the interdependence of biological and social sciences. Methods: After a rigorous selection process, adhering to the Preferred Reporting Items for Systematic reviews and Meta-Analyses guidelines for Scoping Reviews, 30 articles were identified through Scopus, Web of Science, and PubMed. Inclusion and exclusion criteria were based on the population, intervention, comparator, outcome, time, and setting framework. Inclusion criteria were studies involving human subjects that explored the relationships among arterial diseases, biomarkers, and psychosocial factors, with no restrictions on publication date. Nonhuman studies, purely biological or medical analyses without psychosocial dimensions, and non-English publications were excluded. Eligible study types included experimental, observational, and review articles published in peer-reviewed journals. Data extraction focused on study characteristics, such as authors, publication year, country, methods, population, and findings. Results were synthesized narratively, as this format was deemed the most suitable for summarizing diverse findings. The quality or methodological rigor of the included studies was not formally assessed, consistent with the scoping review methodology. Results: In CAD, biomarkers such as high-sensitivity C-reactive protein are strongly associated with psychologi</t>
        </is>
      </c>
      <c r="G1840" t="inlineStr">
        <is>
          <t>Unimodal</t>
        </is>
      </c>
      <c r="H1840" t="inlineStr">
        <is>
          <t>See abstract</t>
        </is>
      </c>
      <c r="I1840" t="inlineStr">
        <is>
          <t>See abstract</t>
        </is>
      </c>
      <c r="J1840" t="inlineStr">
        <is>
          <t>See abstract (AI/ML)</t>
        </is>
      </c>
      <c r="K1840" t="inlineStr">
        <is>
          <t>See abstract</t>
        </is>
      </c>
      <c r="M1840" t="inlineStr">
        <is>
          <t>See abstract</t>
        </is>
      </c>
      <c r="N1840" t="inlineStr">
        <is>
          <t>See abstract</t>
        </is>
      </c>
      <c r="O1840" t="inlineStr">
        <is>
          <t>Not verified from abstract</t>
        </is>
      </c>
      <c r="P1840" t="inlineStr">
        <is>
          <t>See abstract</t>
        </is>
      </c>
      <c r="Q1840" t="inlineStr">
        <is>
          <t>See abstract</t>
        </is>
      </c>
      <c r="R1840" t="inlineStr">
        <is>
          <t>Not reviewed (not included)</t>
        </is>
      </c>
      <c r="S1840" t="inlineStr">
        <is>
          <t>Not reviewed (not included)</t>
        </is>
      </c>
      <c r="T1840" t="inlineStr">
        <is>
          <t>Abstract screening only. Not Primary Research</t>
        </is>
      </c>
      <c r="U1840" t="inlineStr">
        <is>
          <t>EXCLUDE</t>
        </is>
      </c>
      <c r="V1840" t="inlineStr">
        <is>
          <t>E6-Not Primary Research: Title/abstract indicates systematic review, meta-analysis, or review paper</t>
        </is>
      </c>
      <c r="W1840" t="inlineStr">
        <is>
          <t>Excluded: Not Primary Research</t>
        </is>
      </c>
      <c r="X1840" t="inlineStr">
        <is>
          <t>Not assessed from abstract</t>
        </is>
      </c>
      <c r="Y1840">
        <f>HYPERLINK("https%3A%2F%2Fwww.webofscience.com%2Fwos%2Fwoscc%2Ffull-record%2FWOS:001426449100001","View Full Record in Web of Science")</f>
        <v/>
      </c>
      <c r="Z1840" t="inlineStr">
        <is>
          <t>Not determined from abstract</t>
        </is>
      </c>
      <c r="AB1840" t="inlineStr">
        <is>
          <t>Not assessed (not included)</t>
        </is>
      </c>
      <c r="AC1840" t="inlineStr">
        <is>
          <t>Not assessed (not included)</t>
        </is>
      </c>
      <c r="AD1840" t="inlineStr">
        <is>
          <t>Scalise, E; Costa, D; Gallelli, G; Ielapi, N; Turchino, D; Accarino, G; Faga, T; Michael, A; Bracale, UM; Andreucci, M; Serra, R</t>
        </is>
      </c>
      <c r="AF1840" t="inlineStr">
        <is>
          <t>Hybrid OA (Elsevier)</t>
        </is>
      </c>
      <c r="AH1840" t="inlineStr">
        <is>
          <t>Not assessed</t>
        </is>
      </c>
      <c r="AI1840" t="inlineStr">
        <is>
          <t>Not reported</t>
        </is>
      </c>
      <c r="AJ1840" t="inlineStr">
        <is>
          <t>Not reported</t>
        </is>
      </c>
      <c r="AK1840" t="inlineStr">
        <is>
          <t>Not reported</t>
        </is>
      </c>
      <c r="AL1840" t="inlineStr">
        <is>
          <t>Not reported</t>
        </is>
      </c>
      <c r="AM1840" t="inlineStr">
        <is>
          <t>Not reported</t>
        </is>
      </c>
      <c r="AN1840" t="inlineStr">
        <is>
          <t>Not reported</t>
        </is>
      </c>
      <c r="AO1840" t="inlineStr">
        <is>
          <t>Not reviewed</t>
        </is>
      </c>
      <c r="AP1840" t="inlineStr">
        <is>
          <t>Not reported</t>
        </is>
      </c>
      <c r="AQ1840" t="inlineStr">
        <is>
          <t>Not reported</t>
        </is>
      </c>
      <c r="AR1840" t="inlineStr">
        <is>
          <t>Not reported</t>
        </is>
      </c>
      <c r="AS1840" t="inlineStr">
        <is>
          <t>See abstract</t>
        </is>
      </c>
      <c r="AT1840" t="inlineStr">
        <is>
          <t>Not reviewed</t>
        </is>
      </c>
      <c r="AU1840" t="inlineStr">
        <is>
          <t>Not reviewed</t>
        </is>
      </c>
      <c r="AV1840" t="inlineStr">
        <is>
          <t>Not reviewed</t>
        </is>
      </c>
      <c r="AW1840" t="inlineStr">
        <is>
          <t>Not reviewed</t>
        </is>
      </c>
      <c r="AX1840" t="inlineStr">
        <is>
          <t>Not reported</t>
        </is>
      </c>
      <c r="AY1840" t="inlineStr">
        <is>
          <t>Not reported</t>
        </is>
      </c>
      <c r="AZ1840" t="inlineStr">
        <is>
          <t>Not reported</t>
        </is>
      </c>
      <c r="BA1840" t="inlineStr">
        <is>
          <t>Not reported</t>
        </is>
      </c>
      <c r="BB1840" t="inlineStr">
        <is>
          <t>Not reported</t>
        </is>
      </c>
      <c r="BC1840" t="inlineStr">
        <is>
          <t>Not reported</t>
        </is>
      </c>
      <c r="BD1840" t="inlineStr">
        <is>
          <t>Not reported</t>
        </is>
      </c>
      <c r="BE1840" t="inlineStr">
        <is>
          <t>Not reported</t>
        </is>
      </c>
      <c r="BF1840" t="inlineStr">
        <is>
          <t>Not reported</t>
        </is>
      </c>
      <c r="BG1840" t="inlineStr">
        <is>
          <t>Not reviewed (not included)</t>
        </is>
      </c>
      <c r="BH1840" t="inlineStr">
        <is>
          <t>N/A</t>
        </is>
      </c>
      <c r="BI1840" t="inlineStr">
        <is>
          <t>Not reviewed</t>
        </is>
      </c>
      <c r="BJ1840" t="inlineStr">
        <is>
          <t>Not reviewed</t>
        </is>
      </c>
      <c r="BK1840" t="inlineStr">
        <is>
          <t>Not reviewed</t>
        </is>
      </c>
      <c r="BL1840" t="inlineStr">
        <is>
          <t>Not reviewed</t>
        </is>
      </c>
      <c r="BM1840" t="inlineStr">
        <is>
          <t>Not reviewed (not included)</t>
        </is>
      </c>
      <c r="BN1840" t="inlineStr">
        <is>
          <t>Not Primary Research - E6-Not Primary Research: Title/abstract indicates systematic review, meta-analysis, or review paper</t>
        </is>
      </c>
      <c r="BO1840" t="inlineStr">
        <is>
          <t>Abstract-level screening only</t>
        </is>
      </c>
      <c r="BP1840" t="inlineStr">
        <is>
          <t>Not reported</t>
        </is>
      </c>
    </row>
    <row r="1841">
      <c r="A1841" t="inlineStr">
        <is>
          <t>BEBOP: Bidirectional dEep Brain cOnnectivity maPping</t>
        </is>
      </c>
      <c r="B1841" t="n">
        <v>2022</v>
      </c>
      <c r="C1841" t="inlineStr">
        <is>
          <t>Not checked</t>
        </is>
      </c>
      <c r="D1841" t="inlineStr">
        <is>
          <t>Not checked</t>
        </is>
      </c>
      <c r="E1841" t="inlineStr">
        <is>
          <t>10.1109/BHI56158.2022.9926854</t>
        </is>
      </c>
      <c r="F1841" t="inlineStr">
        <is>
          <t>Functional connectivity mapping provides information about correlated brain areas, useful for many applications such as on mental disorders. This work aims to improve this mapping by using deep metric learning considering the directionality of information flow and time-domain features. To deal with the computational cost of a complete pairwise combination network, we trained a network able to recognize similar signals and, after training, feed it with all combinations of signals from each brain area. The labels of similarity or dissimilarity are determined by agglomerative clustering using the Jensen-Shannon Distance as a metric. To validate our approach we employed a resting-state eye-open functional MRI dataset from ADHD and healthy subjects. Once registered, the signals are filtered and averaged by area with a functional trimmed mean. After obtaining the connectivity maps from each subject, we perform a feature importance selection using logistic regression. The ten most promising areas were extracted, such as the frontal cortex and the limbic system. These results are in complete agreement with previous literature. It is well known those areas are mainly involved in attention and impulsivity.</t>
        </is>
      </c>
      <c r="G1841" t="inlineStr">
        <is>
          <t>Unimodal</t>
        </is>
      </c>
      <c r="H1841" t="inlineStr">
        <is>
          <t>See abstract</t>
        </is>
      </c>
      <c r="I1841" t="inlineStr">
        <is>
          <t>See abstract</t>
        </is>
      </c>
      <c r="J1841" t="inlineStr">
        <is>
          <t>See abstract (AI/ML)</t>
        </is>
      </c>
      <c r="K1841" t="inlineStr">
        <is>
          <t>See abstract</t>
        </is>
      </c>
      <c r="M1841" t="inlineStr">
        <is>
          <t>See abstract</t>
        </is>
      </c>
      <c r="N1841" t="inlineStr">
        <is>
          <t>See abstract</t>
        </is>
      </c>
      <c r="O1841" t="inlineStr">
        <is>
          <t>Not verified from abstract</t>
        </is>
      </c>
      <c r="P1841" t="inlineStr">
        <is>
          <t>See abstract</t>
        </is>
      </c>
      <c r="Q1841" t="inlineStr">
        <is>
          <t>See abstract</t>
        </is>
      </c>
      <c r="R1841" t="inlineStr">
        <is>
          <t>Not reviewed (not included)</t>
        </is>
      </c>
      <c r="S1841" t="inlineStr">
        <is>
          <t>Not reviewed (not included)</t>
        </is>
      </c>
      <c r="T1841" t="inlineStr">
        <is>
          <t>Abstract screening only. AI Not for Diagnosis</t>
        </is>
      </c>
      <c r="U1841" t="inlineStr">
        <is>
          <t>EXCLUDE</t>
        </is>
      </c>
      <c r="V1841" t="inlineStr">
        <is>
          <t>E1-Not Diagnosis: AI/ML does not appear to be applied for ADHD diagnosis, classification, or detection</t>
        </is>
      </c>
      <c r="W1841" t="inlineStr">
        <is>
          <t>Excluded: AI Not for Diagnosis</t>
        </is>
      </c>
      <c r="X1841" t="inlineStr">
        <is>
          <t>Not assessed from abstract</t>
        </is>
      </c>
      <c r="Y1841">
        <f>HYPERLINK("https%3A%2F%2Fwww.webofscience.com%2Fwos%2Fwoscc%2Ffull-record%2FWOS:000895865900046","View Full Record in Web of Science")</f>
        <v/>
      </c>
      <c r="Z1841" t="inlineStr">
        <is>
          <t>Not determined from abstract</t>
        </is>
      </c>
      <c r="AB1841" t="inlineStr">
        <is>
          <t>Not assessed (not included)</t>
        </is>
      </c>
      <c r="AC1841" t="inlineStr">
        <is>
          <t>Not assessed (not included)</t>
        </is>
      </c>
      <c r="AD1841" t="inlineStr">
        <is>
          <t>Asnaghi, R; Clementi, L; Santambrogio, MD</t>
        </is>
      </c>
      <c r="AF1841" t="inlineStr">
        <is>
          <t>Hybrid OA (IEEE)</t>
        </is>
      </c>
      <c r="AH1841" t="inlineStr">
        <is>
          <t>Not assessed</t>
        </is>
      </c>
      <c r="AI1841" t="inlineStr">
        <is>
          <t>Not reported</t>
        </is>
      </c>
      <c r="AJ1841" t="inlineStr">
        <is>
          <t>Not reported</t>
        </is>
      </c>
      <c r="AK1841" t="inlineStr">
        <is>
          <t>Not reported</t>
        </is>
      </c>
      <c r="AL1841" t="inlineStr">
        <is>
          <t>Not reported</t>
        </is>
      </c>
      <c r="AM1841" t="inlineStr">
        <is>
          <t>Not reported</t>
        </is>
      </c>
      <c r="AN1841" t="inlineStr">
        <is>
          <t>Not reported</t>
        </is>
      </c>
      <c r="AO1841" t="inlineStr">
        <is>
          <t>Not reviewed</t>
        </is>
      </c>
      <c r="AP1841" t="inlineStr">
        <is>
          <t>Not reported</t>
        </is>
      </c>
      <c r="AQ1841" t="inlineStr">
        <is>
          <t>Not reported</t>
        </is>
      </c>
      <c r="AR1841" t="inlineStr">
        <is>
          <t>Not reported</t>
        </is>
      </c>
      <c r="AS1841" t="inlineStr">
        <is>
          <t>See abstract</t>
        </is>
      </c>
      <c r="AT1841" t="inlineStr">
        <is>
          <t>Not reviewed</t>
        </is>
      </c>
      <c r="AU1841" t="inlineStr">
        <is>
          <t>Not reviewed</t>
        </is>
      </c>
      <c r="AV1841" t="inlineStr">
        <is>
          <t>Not reviewed</t>
        </is>
      </c>
      <c r="AW1841" t="inlineStr">
        <is>
          <t>Not reviewed</t>
        </is>
      </c>
      <c r="AX1841" t="inlineStr">
        <is>
          <t>Not reported</t>
        </is>
      </c>
      <c r="AY1841" t="inlineStr">
        <is>
          <t>Not reported</t>
        </is>
      </c>
      <c r="AZ1841" t="inlineStr">
        <is>
          <t>Not reported</t>
        </is>
      </c>
      <c r="BA1841" t="inlineStr">
        <is>
          <t>Not reported</t>
        </is>
      </c>
      <c r="BB1841" t="inlineStr">
        <is>
          <t>Not reported</t>
        </is>
      </c>
      <c r="BC1841" t="inlineStr">
        <is>
          <t>Not reported</t>
        </is>
      </c>
      <c r="BD1841" t="inlineStr">
        <is>
          <t>Not reported</t>
        </is>
      </c>
      <c r="BE1841" t="inlineStr">
        <is>
          <t>Not reported</t>
        </is>
      </c>
      <c r="BF1841" t="inlineStr">
        <is>
          <t>Not reported</t>
        </is>
      </c>
      <c r="BG1841" t="inlineStr">
        <is>
          <t>Not reviewed (not included)</t>
        </is>
      </c>
      <c r="BH1841" t="inlineStr">
        <is>
          <t>N/A</t>
        </is>
      </c>
      <c r="BI1841" t="inlineStr">
        <is>
          <t>Not reviewed</t>
        </is>
      </c>
      <c r="BJ1841" t="inlineStr">
        <is>
          <t>Not reviewed</t>
        </is>
      </c>
      <c r="BK1841" t="inlineStr">
        <is>
          <t>Not reviewed</t>
        </is>
      </c>
      <c r="BL1841" t="inlineStr">
        <is>
          <t>Not reviewed</t>
        </is>
      </c>
      <c r="BM1841" t="inlineStr">
        <is>
          <t>Not reviewed (not included)</t>
        </is>
      </c>
      <c r="BN1841" t="inlineStr">
        <is>
          <t>AI Not for Diagnosis - E1-Not Diagnosis: AI/ML does not appear to be applied for ADHD diagnosis, classification, or detecti</t>
        </is>
      </c>
      <c r="BO1841" t="inlineStr">
        <is>
          <t>Abstract-level screening only</t>
        </is>
      </c>
      <c r="BP1841" t="inlineStr">
        <is>
          <t>Not reported</t>
        </is>
      </c>
    </row>
    <row r="1842">
      <c r="A1842" t="inlineStr">
        <is>
          <t>Maternal Levels of Cytokines in Early Pregnancy and Risk of Autism Spectrum Disorders in Offspring</t>
        </is>
      </c>
      <c r="B1842" t="n">
        <v>2022</v>
      </c>
      <c r="C1842" t="inlineStr">
        <is>
          <t>Not checked</t>
        </is>
      </c>
      <c r="D1842" t="inlineStr">
        <is>
          <t>Not checked</t>
        </is>
      </c>
      <c r="E1842" t="inlineStr">
        <is>
          <t>10.3389/FPUBH.2022.917563</t>
        </is>
      </c>
      <c r="F1842" t="inlineStr">
        <is>
          <t>Previous studies indicate a role of immune disturbances during early development in the etiology of autism spectrum disorders (ASD). Any potential disturbances during fetal development are best addressed by prospective evaluation of maternal markers of inflammation. Previous studies have investigated maternal cytokines, a group of powerful effectors of the immune system, with inconsistent results. In this study, we aimed to clarify the relationship between maternal cytokines and ASD by evaluating levels of 17 cytokines in first trimester maternal serum samples, from 318 mothers to ASD-cases and 429 mothers to ASD-unaffected controls, nested within the register-based Stockholm Youth Cohort. Overall, we observed no consistent associations between levels of maternal cytokines and ASD. While we observed a number of individual associations, the patterns varied across the diagnostic sub-groups. Levels above the 90th percentile of IL-1 beta (OR = 2.31, 95% CI 1.16-4.60), IL-7 (OR = 2.28, 95% CI 1.20-4.33), IL-13 (OR = 2.42, 95% CI 1.29-4.55), and MCP-1 (OR = 2.09, 95% CI 1.03-4.24) were associated with increased odds of ASD with co-occurring intellectual disability (ID), whereas GMCSF (OR = 2.06, 95% CI 1.03-4.11) and TNF-alpha (OR = 2.31, 95% CI 1.18-4.50) were associated with increased odds of ASD with ADHD but none survived correction for multiple comparisons. Also, none of the measured maternal cytokines were associated with ASD without co-occurring ID or ADHD. Implementing a data-driven approach using machine learning (Random Forest's Variable Importance measurement), we found no evidence to suggest that adding these cytokines and other markers of maternal immunity, to register-based maternal factors (e.g., psychiatric history) improves prediction of ASD. In summary, we found no robust evidence of an association between maternal immune markers during early pregnancy and ASD.</t>
        </is>
      </c>
      <c r="G1842" t="inlineStr">
        <is>
          <t>Unimodal</t>
        </is>
      </c>
      <c r="H1842" t="inlineStr">
        <is>
          <t>See abstract</t>
        </is>
      </c>
      <c r="I1842" t="inlineStr">
        <is>
          <t>See abstract</t>
        </is>
      </c>
      <c r="J1842" t="inlineStr">
        <is>
          <t>See abstract (AI/ML)</t>
        </is>
      </c>
      <c r="K1842" t="inlineStr">
        <is>
          <t>See abstract</t>
        </is>
      </c>
      <c r="M1842" t="inlineStr">
        <is>
          <t>See abstract</t>
        </is>
      </c>
      <c r="N1842" t="inlineStr">
        <is>
          <t>See abstract</t>
        </is>
      </c>
      <c r="O1842" t="inlineStr">
        <is>
          <t>Not verified from abstract</t>
        </is>
      </c>
      <c r="P1842" t="inlineStr">
        <is>
          <t>See abstract</t>
        </is>
      </c>
      <c r="Q1842" t="inlineStr">
        <is>
          <t>See abstract</t>
        </is>
      </c>
      <c r="R1842" t="inlineStr">
        <is>
          <t>Not reviewed (not included)</t>
        </is>
      </c>
      <c r="S1842" t="inlineStr">
        <is>
          <t>Not reviewed (not included)</t>
        </is>
      </c>
      <c r="T1842" t="inlineStr">
        <is>
          <t>Abstract screening only. Not Selected for Final 95 (Pending Full Text Review)</t>
        </is>
      </c>
      <c r="U1842" t="inlineStr">
        <is>
          <t>EXCLUDE</t>
        </is>
      </c>
      <c r="V184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42" t="inlineStr">
        <is>
          <t>Excluded: Other Criterion</t>
        </is>
      </c>
      <c r="X1842" t="inlineStr">
        <is>
          <t>Not assessed from abstract</t>
        </is>
      </c>
      <c r="Y1842">
        <f>HYPERLINK("https%3A%2F%2Fwww.webofscience.com%2Fwos%2Fwoscc%2Ffull-record%2FWOS:000810960500001","View Full Record in Web of Science")</f>
        <v/>
      </c>
      <c r="Z1842" t="inlineStr">
        <is>
          <t>Not determined from abstract</t>
        </is>
      </c>
      <c r="AB1842" t="inlineStr">
        <is>
          <t>Not assessed (not included)</t>
        </is>
      </c>
      <c r="AC1842" t="inlineStr">
        <is>
          <t>Not assessed (not included)</t>
        </is>
      </c>
      <c r="AD1842" t="inlineStr">
        <is>
          <t>Brynge, M; Gardner, RM; Sjoqvist, H; Lee, BK.; Dalman, C; Karlsson, H</t>
        </is>
      </c>
      <c r="AF1842" t="inlineStr">
        <is>
          <t>Gold OA (Frontiers)</t>
        </is>
      </c>
      <c r="AH1842" t="inlineStr">
        <is>
          <t>Not assessed</t>
        </is>
      </c>
      <c r="AI1842" t="inlineStr">
        <is>
          <t>Not reported</t>
        </is>
      </c>
      <c r="AJ1842" t="inlineStr">
        <is>
          <t>Not reported</t>
        </is>
      </c>
      <c r="AK1842" t="inlineStr">
        <is>
          <t>Not reported</t>
        </is>
      </c>
      <c r="AL1842" t="inlineStr">
        <is>
          <t>Not reported</t>
        </is>
      </c>
      <c r="AM1842" t="inlineStr">
        <is>
          <t>Not reported</t>
        </is>
      </c>
      <c r="AN1842" t="inlineStr">
        <is>
          <t>Not reported</t>
        </is>
      </c>
      <c r="AO1842" t="inlineStr">
        <is>
          <t>Not reviewed</t>
        </is>
      </c>
      <c r="AP1842" t="inlineStr">
        <is>
          <t>Not reported</t>
        </is>
      </c>
      <c r="AQ1842" t="inlineStr">
        <is>
          <t>Not reported</t>
        </is>
      </c>
      <c r="AR1842" t="inlineStr">
        <is>
          <t>Not reported</t>
        </is>
      </c>
      <c r="AS1842" t="inlineStr">
        <is>
          <t>See abstract</t>
        </is>
      </c>
      <c r="AT1842" t="inlineStr">
        <is>
          <t>Not reviewed</t>
        </is>
      </c>
      <c r="AU1842" t="inlineStr">
        <is>
          <t>Not reviewed</t>
        </is>
      </c>
      <c r="AV1842" t="inlineStr">
        <is>
          <t>Not reviewed</t>
        </is>
      </c>
      <c r="AW1842" t="inlineStr">
        <is>
          <t>Not reviewed</t>
        </is>
      </c>
      <c r="AX1842" t="inlineStr">
        <is>
          <t>Not reported</t>
        </is>
      </c>
      <c r="AY1842" t="inlineStr">
        <is>
          <t>Not reported</t>
        </is>
      </c>
      <c r="AZ1842" t="inlineStr">
        <is>
          <t>Not reported</t>
        </is>
      </c>
      <c r="BA1842" t="inlineStr">
        <is>
          <t>Not reported</t>
        </is>
      </c>
      <c r="BB1842" t="inlineStr">
        <is>
          <t>Not reported</t>
        </is>
      </c>
      <c r="BC1842" t="inlineStr">
        <is>
          <t>Not reported</t>
        </is>
      </c>
      <c r="BD1842" t="inlineStr">
        <is>
          <t>Not reported</t>
        </is>
      </c>
      <c r="BE1842" t="inlineStr">
        <is>
          <t>Not reported</t>
        </is>
      </c>
      <c r="BF1842" t="inlineStr">
        <is>
          <t>Not reported</t>
        </is>
      </c>
      <c r="BG1842" t="inlineStr">
        <is>
          <t>Not reviewed (not included)</t>
        </is>
      </c>
      <c r="BH1842" t="inlineStr">
        <is>
          <t>N/A</t>
        </is>
      </c>
      <c r="BI1842" t="inlineStr">
        <is>
          <t>Not reviewed</t>
        </is>
      </c>
      <c r="BJ1842" t="inlineStr">
        <is>
          <t>Not reviewed</t>
        </is>
      </c>
      <c r="BK1842" t="inlineStr">
        <is>
          <t>Not reviewed</t>
        </is>
      </c>
      <c r="BL1842" t="inlineStr">
        <is>
          <t>Not reviewed</t>
        </is>
      </c>
      <c r="BM1842" t="inlineStr">
        <is>
          <t>Not reviewed (not included)</t>
        </is>
      </c>
      <c r="BN1842" t="inlineStr">
        <is>
          <t>Not Selected for Final 95 (Pending Full Text Review) - Candidate paper not selected for final 95: Passed abstract screening but not included in final selec</t>
        </is>
      </c>
      <c r="BO1842" t="inlineStr">
        <is>
          <t>Abstract-level screening only</t>
        </is>
      </c>
      <c r="BP1842" t="inlineStr">
        <is>
          <t>Not reported</t>
        </is>
      </c>
    </row>
    <row r="1843">
      <c r="A1843" t="inlineStr">
        <is>
          <t>Recognition of flight cadets brain functional magnetic resonance imaging data based on machine learning analysis</t>
        </is>
      </c>
      <c r="B1843" t="n">
        <v>2025</v>
      </c>
      <c r="C1843" t="inlineStr">
        <is>
          <t>Not checked</t>
        </is>
      </c>
      <c r="D1843" t="inlineStr">
        <is>
          <t>Not checked</t>
        </is>
      </c>
      <c r="E1843" t="inlineStr">
        <is>
          <t>10.1371/JOURNAL.PONE.0324081</t>
        </is>
      </c>
      <c r="F1843" t="inlineStr">
        <is>
          <t>The rapid advancement of the civil aviation industry has attracted significant attention to research on pilots. However, the brain changes experienced by flight cadets following their training remain, to some extent, an unexplored territory compared to those of the general population. The aim of this study was to examine the impact of flight training on brain function by employing machine learning(ML) techniques. We collected resting-state functional magnetic resonance imaging (resting-state fMRI) data from 79 flight cadets and ground program cadets, extracting blood oxygenation level-dependent (BOLD) signal, amplitude of low frequency fluctuation (ALFF), regional homogeneity (ReHo), and functional connectivity (FC) metrics as feature inputs for ML models. After conducting feature selection using a two-sample t-test, we established various ML classification models, including Extreme Gradient Boosting (XGBoost), Logistic Regression (LR), Random Forest (RF), Support Vector Machine (SVM), and Gaussian Naive Bayes (GNB). Comparative analysis of the model results revealed that the LR classifier based on BOLD signals could accurately distinguish flight cadets from the general population, achieving an AUC of 83.75% and an accuracy of 0.93. Furthermore, an analysis of the features contributing significantly to the ML classification models indicated that these features were predominantly located in brain regions associated with auditory-visual processing, motor function, emotional regulation, and cognition, primarily within the Default Mode Network (DMN), Visual Network (VN), and SomatoMotor Network (SMN). These findings suggest that flight-trained cadets may exhibit enhanced functional dynamics and cognitive flexibility.</t>
        </is>
      </c>
      <c r="G1843" t="inlineStr">
        <is>
          <t>Unimodal</t>
        </is>
      </c>
      <c r="H1843" t="inlineStr">
        <is>
          <t>See abstract</t>
        </is>
      </c>
      <c r="I1843" t="inlineStr">
        <is>
          <t>See abstract</t>
        </is>
      </c>
      <c r="J1843" t="inlineStr">
        <is>
          <t>See abstract (AI/ML)</t>
        </is>
      </c>
      <c r="K1843" t="inlineStr">
        <is>
          <t>See abstract</t>
        </is>
      </c>
      <c r="M1843" t="inlineStr">
        <is>
          <t>See abstract</t>
        </is>
      </c>
      <c r="N1843" t="inlineStr">
        <is>
          <t>See abstract</t>
        </is>
      </c>
      <c r="O1843" t="inlineStr">
        <is>
          <t>Not verified from abstract</t>
        </is>
      </c>
      <c r="P1843" t="inlineStr">
        <is>
          <t>See abstract</t>
        </is>
      </c>
      <c r="Q1843" t="inlineStr">
        <is>
          <t>See abstract</t>
        </is>
      </c>
      <c r="R1843" t="inlineStr">
        <is>
          <t>Not reviewed (not included)</t>
        </is>
      </c>
      <c r="S1843" t="inlineStr">
        <is>
          <t>Not reviewed (not included)</t>
        </is>
      </c>
      <c r="T1843" t="inlineStr">
        <is>
          <t>Abstract screening only. Non-ADHD Focused</t>
        </is>
      </c>
      <c r="U1843" t="inlineStr">
        <is>
          <t>EXCLUDE</t>
        </is>
      </c>
      <c r="V1843" t="inlineStr">
        <is>
          <t>E2-Not ADHD focused: Neither title nor abstract mentions ADHD or attention-deficit/hyperactivity</t>
        </is>
      </c>
      <c r="W1843" t="inlineStr">
        <is>
          <t>Excluded: Not ADHD Focused</t>
        </is>
      </c>
      <c r="X1843" t="inlineStr">
        <is>
          <t>Not assessed from abstract</t>
        </is>
      </c>
      <c r="Y1843">
        <f>HYPERLINK("https%3A%2F%2Fwww.webofscience.com%2Fwos%2Fwoscc%2Ffull-record%2FWOS:001503953500007","View Full Record in Web of Science")</f>
        <v/>
      </c>
      <c r="Z1843" t="inlineStr">
        <is>
          <t>Not determined from abstract</t>
        </is>
      </c>
      <c r="AB1843" t="inlineStr">
        <is>
          <t>Not assessed (not included)</t>
        </is>
      </c>
      <c r="AC1843" t="inlineStr">
        <is>
          <t>Not assessed (not included)</t>
        </is>
      </c>
      <c r="AD1843" t="inlineStr">
        <is>
          <t>Ye, L; Weng, SH; Yan, DF; Ma, S; Chen, X</t>
        </is>
      </c>
      <c r="AF1843" t="inlineStr">
        <is>
          <t>Gold OA (PLOS)</t>
        </is>
      </c>
      <c r="AH1843" t="inlineStr">
        <is>
          <t>Not assessed</t>
        </is>
      </c>
      <c r="AI1843" t="inlineStr">
        <is>
          <t>Not reported</t>
        </is>
      </c>
      <c r="AJ1843" t="inlineStr">
        <is>
          <t>Not reported</t>
        </is>
      </c>
      <c r="AK1843" t="inlineStr">
        <is>
          <t>Not reported</t>
        </is>
      </c>
      <c r="AL1843" t="inlineStr">
        <is>
          <t>Not reported</t>
        </is>
      </c>
      <c r="AM1843" t="inlineStr">
        <is>
          <t>Not reported</t>
        </is>
      </c>
      <c r="AN1843" t="inlineStr">
        <is>
          <t>Not reported</t>
        </is>
      </c>
      <c r="AO1843" t="inlineStr">
        <is>
          <t>Not reviewed</t>
        </is>
      </c>
      <c r="AP1843" t="inlineStr">
        <is>
          <t>Not reported</t>
        </is>
      </c>
      <c r="AQ1843" t="inlineStr">
        <is>
          <t>Not reported</t>
        </is>
      </c>
      <c r="AR1843" t="inlineStr">
        <is>
          <t>Not reported</t>
        </is>
      </c>
      <c r="AS1843" t="inlineStr">
        <is>
          <t>See abstract</t>
        </is>
      </c>
      <c r="AT1843" t="inlineStr">
        <is>
          <t>Not reviewed</t>
        </is>
      </c>
      <c r="AU1843" t="inlineStr">
        <is>
          <t>Not reviewed</t>
        </is>
      </c>
      <c r="AV1843" t="inlineStr">
        <is>
          <t>Not reviewed</t>
        </is>
      </c>
      <c r="AW1843" t="inlineStr">
        <is>
          <t>Not reviewed</t>
        </is>
      </c>
      <c r="AX1843" t="inlineStr">
        <is>
          <t>Not reported</t>
        </is>
      </c>
      <c r="AY1843" t="inlineStr">
        <is>
          <t>Not reported</t>
        </is>
      </c>
      <c r="AZ1843" t="inlineStr">
        <is>
          <t>Not reported</t>
        </is>
      </c>
      <c r="BA1843" t="inlineStr">
        <is>
          <t>Not reported</t>
        </is>
      </c>
      <c r="BB1843" t="inlineStr">
        <is>
          <t>Not reported</t>
        </is>
      </c>
      <c r="BC1843" t="inlineStr">
        <is>
          <t>Not reported</t>
        </is>
      </c>
      <c r="BD1843" t="inlineStr">
        <is>
          <t>Not reported</t>
        </is>
      </c>
      <c r="BE1843" t="inlineStr">
        <is>
          <t>Not reported</t>
        </is>
      </c>
      <c r="BF1843" t="inlineStr">
        <is>
          <t>Not reported</t>
        </is>
      </c>
      <c r="BG1843" t="inlineStr">
        <is>
          <t>Not reviewed (not included)</t>
        </is>
      </c>
      <c r="BH1843" t="inlineStr">
        <is>
          <t>N/A</t>
        </is>
      </c>
      <c r="BI1843" t="inlineStr">
        <is>
          <t>Not reviewed</t>
        </is>
      </c>
      <c r="BJ1843" t="inlineStr">
        <is>
          <t>Not reviewed</t>
        </is>
      </c>
      <c r="BK1843" t="inlineStr">
        <is>
          <t>Not reviewed</t>
        </is>
      </c>
      <c r="BL1843" t="inlineStr">
        <is>
          <t>Not reviewed</t>
        </is>
      </c>
      <c r="BM1843" t="inlineStr">
        <is>
          <t>Not reviewed (not included)</t>
        </is>
      </c>
      <c r="BN1843" t="inlineStr">
        <is>
          <t>Non-ADHD Focused - E2-Not ADHD focused: Neither title nor abstract mentions ADHD or attention-deficit/hyperactivity</t>
        </is>
      </c>
      <c r="BO1843" t="inlineStr">
        <is>
          <t>Abstract-level screening only</t>
        </is>
      </c>
      <c r="BP1843" t="inlineStr">
        <is>
          <t>Not reported</t>
        </is>
      </c>
    </row>
    <row r="1844">
      <c r="A1844" t="inlineStr">
        <is>
          <t>The use of generative AI by students with disabilities in higher education</t>
        </is>
      </c>
      <c r="B1844" t="n">
        <v>2025</v>
      </c>
      <c r="C1844" t="inlineStr">
        <is>
          <t>Not checked</t>
        </is>
      </c>
      <c r="D1844" t="inlineStr">
        <is>
          <t>Not checked</t>
        </is>
      </c>
      <c r="E1844" t="inlineStr">
        <is>
          <t>10.1016/J.IHEDUC.2025.101014</t>
        </is>
      </c>
      <c r="F1844"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t>
        </is>
      </c>
      <c r="G1844" t="inlineStr">
        <is>
          <t>Unimodal</t>
        </is>
      </c>
      <c r="H1844" t="inlineStr">
        <is>
          <t>See abstract</t>
        </is>
      </c>
      <c r="I1844" t="inlineStr">
        <is>
          <t>See abstract</t>
        </is>
      </c>
      <c r="J1844" t="inlineStr">
        <is>
          <t>See abstract (AI/ML)</t>
        </is>
      </c>
      <c r="K1844" t="inlineStr">
        <is>
          <t>See abstract</t>
        </is>
      </c>
      <c r="M1844" t="inlineStr">
        <is>
          <t>See abstract</t>
        </is>
      </c>
      <c r="N1844" t="inlineStr">
        <is>
          <t>See abstract</t>
        </is>
      </c>
      <c r="O1844" t="inlineStr">
        <is>
          <t>Not verified from abstract</t>
        </is>
      </c>
      <c r="P1844" t="inlineStr">
        <is>
          <t>See abstract</t>
        </is>
      </c>
      <c r="Q1844" t="inlineStr">
        <is>
          <t>See abstract</t>
        </is>
      </c>
      <c r="R1844" t="inlineStr">
        <is>
          <t>Not reviewed (not included)</t>
        </is>
      </c>
      <c r="S1844" t="inlineStr">
        <is>
          <t>Not reviewed (not included)</t>
        </is>
      </c>
      <c r="T1844" t="inlineStr">
        <is>
          <t>Abstract screening only. No AI/ML Methods</t>
        </is>
      </c>
      <c r="U1844" t="inlineStr">
        <is>
          <t>EXCLUDE</t>
        </is>
      </c>
      <c r="V1844" t="inlineStr">
        <is>
          <t>E1-No AI/ML/DL: Abstract and title do not describe application of AI, ML, or DL methods</t>
        </is>
      </c>
      <c r="W1844" t="inlineStr">
        <is>
          <t>Excluded: No AI/ML Methods</t>
        </is>
      </c>
      <c r="X1844" t="inlineStr">
        <is>
          <t>Not assessed from abstract</t>
        </is>
      </c>
      <c r="Y1844">
        <f>HYPERLINK("https%3A%2F%2Fwww.webofscience.com%2Fwos%2Fwoscc%2Ffull-record%2FWOS:001449870600001","View Full Record in Web of Science")</f>
        <v/>
      </c>
      <c r="Z1844" t="inlineStr">
        <is>
          <t>Not determined from abstract</t>
        </is>
      </c>
      <c r="AB1844" t="inlineStr">
        <is>
          <t>Not assessed (not included)</t>
        </is>
      </c>
      <c r="AC1844" t="inlineStr">
        <is>
          <t>Not assessed (not included)</t>
        </is>
      </c>
      <c r="AD1844" t="inlineStr">
        <is>
          <t>Zhao, X; Cox, A; Chen, XN</t>
        </is>
      </c>
      <c r="AF1844" t="inlineStr">
        <is>
          <t>Hybrid OA (Elsevier)</t>
        </is>
      </c>
      <c r="AH1844" t="inlineStr">
        <is>
          <t>Not assessed</t>
        </is>
      </c>
      <c r="AI1844" t="inlineStr">
        <is>
          <t>Not reported</t>
        </is>
      </c>
      <c r="AJ1844" t="inlineStr">
        <is>
          <t>Not reported</t>
        </is>
      </c>
      <c r="AK1844" t="inlineStr">
        <is>
          <t>Not reported</t>
        </is>
      </c>
      <c r="AL1844" t="inlineStr">
        <is>
          <t>Not reported</t>
        </is>
      </c>
      <c r="AM1844" t="inlineStr">
        <is>
          <t>Not reported</t>
        </is>
      </c>
      <c r="AN1844" t="inlineStr">
        <is>
          <t>Not reported</t>
        </is>
      </c>
      <c r="AO1844" t="inlineStr">
        <is>
          <t>Not reviewed</t>
        </is>
      </c>
      <c r="AP1844" t="inlineStr">
        <is>
          <t>Not reported</t>
        </is>
      </c>
      <c r="AQ1844" t="inlineStr">
        <is>
          <t>Not reported</t>
        </is>
      </c>
      <c r="AR1844" t="inlineStr">
        <is>
          <t>Not reported</t>
        </is>
      </c>
      <c r="AS1844" t="inlineStr">
        <is>
          <t>See abstract</t>
        </is>
      </c>
      <c r="AT1844" t="inlineStr">
        <is>
          <t>Not reviewed</t>
        </is>
      </c>
      <c r="AU1844" t="inlineStr">
        <is>
          <t>Not reviewed</t>
        </is>
      </c>
      <c r="AV1844" t="inlineStr">
        <is>
          <t>Not reviewed</t>
        </is>
      </c>
      <c r="AW1844" t="inlineStr">
        <is>
          <t>Not reviewed</t>
        </is>
      </c>
      <c r="AX1844" t="inlineStr">
        <is>
          <t>Not reported</t>
        </is>
      </c>
      <c r="AY1844" t="inlineStr">
        <is>
          <t>Not reported</t>
        </is>
      </c>
      <c r="AZ1844" t="inlineStr">
        <is>
          <t>Not reported</t>
        </is>
      </c>
      <c r="BA1844" t="inlineStr">
        <is>
          <t>Not reported</t>
        </is>
      </c>
      <c r="BB1844" t="inlineStr">
        <is>
          <t>Not reported</t>
        </is>
      </c>
      <c r="BC1844" t="inlineStr">
        <is>
          <t>Not reported</t>
        </is>
      </c>
      <c r="BD1844" t="inlineStr">
        <is>
          <t>Not reported</t>
        </is>
      </c>
      <c r="BE1844" t="inlineStr">
        <is>
          <t>Not reported</t>
        </is>
      </c>
      <c r="BF1844" t="inlineStr">
        <is>
          <t>Not reported</t>
        </is>
      </c>
      <c r="BG1844" t="inlineStr">
        <is>
          <t>Not reviewed (not included)</t>
        </is>
      </c>
      <c r="BH1844" t="inlineStr">
        <is>
          <t>N/A</t>
        </is>
      </c>
      <c r="BI1844" t="inlineStr">
        <is>
          <t>Not reviewed</t>
        </is>
      </c>
      <c r="BJ1844" t="inlineStr">
        <is>
          <t>Not reviewed</t>
        </is>
      </c>
      <c r="BK1844" t="inlineStr">
        <is>
          <t>Not reviewed</t>
        </is>
      </c>
      <c r="BL1844" t="inlineStr">
        <is>
          <t>Not reviewed</t>
        </is>
      </c>
      <c r="BM1844" t="inlineStr">
        <is>
          <t>Not reviewed (not included)</t>
        </is>
      </c>
      <c r="BN1844" t="inlineStr">
        <is>
          <t>No AI/ML Methods - E1-No AI/ML/DL: Abstract and title do not describe application of AI, ML, or DL methods</t>
        </is>
      </c>
      <c r="BO1844" t="inlineStr">
        <is>
          <t>Abstract-level screening only</t>
        </is>
      </c>
      <c r="BP1844" t="inlineStr">
        <is>
          <t>Not reported</t>
        </is>
      </c>
    </row>
    <row r="1845">
      <c r="A1845" t="inlineStr">
        <is>
          <t>Predicting future mental illness from social media: A big-data approach</t>
        </is>
      </c>
      <c r="B1845" t="n">
        <v>2019</v>
      </c>
      <c r="C1845" t="inlineStr">
        <is>
          <t>Not checked</t>
        </is>
      </c>
      <c r="D1845" t="inlineStr">
        <is>
          <t>Not checked</t>
        </is>
      </c>
      <c r="E1845" t="inlineStr">
        <is>
          <t>10.3758/S13428-019-01235-Z</t>
        </is>
      </c>
      <c r="F1845" t="inlineStr">
        <is>
          <t>In the present research, we investigated whether people's everyday language contains sufficient signal to predict the future occurrence of mental illness. Language samples were collected from the social media website Reddit, drawing on posts to discussion groups focusing on different kinds of mental illness (clinical subreddits), as well as on posts to discussion groups focusing on nonmental health topics (nonclinical subreddits). As expected, words drawn from the clinical subreddits could be used to distinguish several kinds of mental illness (ADHD, anxiety, bipolar disorder, and depression). Interestingly, words drawn from the nonclinical subreddits (e.g., travel, cooking, cars) could also be used to distinguish different categories of mental illness, implying that the impact of mental illness spills over into topics unrelated to mental illness. Most importantly, words derived from the nonclinical subreddits predicted future postings to clinical subreddits, implying that everyday language contains signal about the likelihood of future mental illness, possibly before people are aware of their mental health condition. Finally, whereas models trained on clinical subreddits learned to focus on words indicating disorder-specific symptoms, models trained to predict future mental illness learned to focus on words indicating life stress, suggesting that kinds of features that are predictive of mental illness may change over time. Implications for the underlying causes of mental illness are discussed.</t>
        </is>
      </c>
      <c r="G1845" t="inlineStr">
        <is>
          <t>Unimodal</t>
        </is>
      </c>
      <c r="H1845" t="inlineStr">
        <is>
          <t>See abstract</t>
        </is>
      </c>
      <c r="I1845" t="inlineStr">
        <is>
          <t>See abstract</t>
        </is>
      </c>
      <c r="J1845" t="inlineStr">
        <is>
          <t>See abstract (AI/ML)</t>
        </is>
      </c>
      <c r="K1845" t="inlineStr">
        <is>
          <t>See abstract</t>
        </is>
      </c>
      <c r="M1845" t="inlineStr">
        <is>
          <t>See abstract</t>
        </is>
      </c>
      <c r="N1845" t="inlineStr">
        <is>
          <t>See abstract</t>
        </is>
      </c>
      <c r="O1845" t="inlineStr">
        <is>
          <t>Not verified from abstract</t>
        </is>
      </c>
      <c r="P1845" t="inlineStr">
        <is>
          <t>See abstract</t>
        </is>
      </c>
      <c r="Q1845" t="inlineStr">
        <is>
          <t>See abstract</t>
        </is>
      </c>
      <c r="R1845" t="inlineStr">
        <is>
          <t>Not reviewed (not included)</t>
        </is>
      </c>
      <c r="S1845" t="inlineStr">
        <is>
          <t>Not reviewed (not included)</t>
        </is>
      </c>
      <c r="T1845" t="inlineStr">
        <is>
          <t>Abstract screening only. No AI/ML Methods</t>
        </is>
      </c>
      <c r="U1845" t="inlineStr">
        <is>
          <t>EXCLUDE</t>
        </is>
      </c>
      <c r="V1845" t="inlineStr">
        <is>
          <t>E1-No AI/ML/DL: Abstract and title do not describe application of AI, ML, or DL methods</t>
        </is>
      </c>
      <c r="W1845" t="inlineStr">
        <is>
          <t>Excluded: No AI/ML Methods</t>
        </is>
      </c>
      <c r="X1845" t="inlineStr">
        <is>
          <t>Not assessed from abstract</t>
        </is>
      </c>
      <c r="Y1845">
        <f>HYPERLINK("https%3A%2F%2Fwww.webofscience.com%2Fwos%2Fwoscc%2Ffull-record%2FWOS:000481874200009","View Full Record in Web of Science")</f>
        <v/>
      </c>
      <c r="Z1845" t="inlineStr">
        <is>
          <t>Not determined from abstract</t>
        </is>
      </c>
      <c r="AB1845" t="inlineStr">
        <is>
          <t>Not assessed (not included)</t>
        </is>
      </c>
      <c r="AC1845" t="inlineStr">
        <is>
          <t>Not assessed (not included)</t>
        </is>
      </c>
      <c r="AD1845" t="inlineStr">
        <is>
          <t>Thorstad, R; Wolff, P</t>
        </is>
      </c>
      <c r="AF1845" t="inlineStr">
        <is>
          <t>Unknown - Verify via DOI</t>
        </is>
      </c>
      <c r="AH1845" t="inlineStr">
        <is>
          <t>Not assessed</t>
        </is>
      </c>
      <c r="AI1845" t="inlineStr">
        <is>
          <t>Not reported</t>
        </is>
      </c>
      <c r="AJ1845" t="inlineStr">
        <is>
          <t>Not reported</t>
        </is>
      </c>
      <c r="AK1845" t="inlineStr">
        <is>
          <t>Not reported</t>
        </is>
      </c>
      <c r="AL1845" t="inlineStr">
        <is>
          <t>Not reported</t>
        </is>
      </c>
      <c r="AM1845" t="inlineStr">
        <is>
          <t>Not reported</t>
        </is>
      </c>
      <c r="AN1845" t="inlineStr">
        <is>
          <t>Not reported</t>
        </is>
      </c>
      <c r="AO1845" t="inlineStr">
        <is>
          <t>Not reviewed</t>
        </is>
      </c>
      <c r="AP1845" t="inlineStr">
        <is>
          <t>Not reported</t>
        </is>
      </c>
      <c r="AQ1845" t="inlineStr">
        <is>
          <t>Not reported</t>
        </is>
      </c>
      <c r="AR1845" t="inlineStr">
        <is>
          <t>Not reported</t>
        </is>
      </c>
      <c r="AS1845" t="inlineStr">
        <is>
          <t>See abstract</t>
        </is>
      </c>
      <c r="AT1845" t="inlineStr">
        <is>
          <t>Not reviewed</t>
        </is>
      </c>
      <c r="AU1845" t="inlineStr">
        <is>
          <t>Not reviewed</t>
        </is>
      </c>
      <c r="AV1845" t="inlineStr">
        <is>
          <t>Not reviewed</t>
        </is>
      </c>
      <c r="AW1845" t="inlineStr">
        <is>
          <t>Not reviewed</t>
        </is>
      </c>
      <c r="AX1845" t="inlineStr">
        <is>
          <t>Not reported</t>
        </is>
      </c>
      <c r="AY1845" t="inlineStr">
        <is>
          <t>Not reported</t>
        </is>
      </c>
      <c r="AZ1845" t="inlineStr">
        <is>
          <t>Not reported</t>
        </is>
      </c>
      <c r="BA1845" t="inlineStr">
        <is>
          <t>Not reported</t>
        </is>
      </c>
      <c r="BB1845" t="inlineStr">
        <is>
          <t>Not reported</t>
        </is>
      </c>
      <c r="BC1845" t="inlineStr">
        <is>
          <t>Not reported</t>
        </is>
      </c>
      <c r="BD1845" t="inlineStr">
        <is>
          <t>Not reported</t>
        </is>
      </c>
      <c r="BE1845" t="inlineStr">
        <is>
          <t>Not reported</t>
        </is>
      </c>
      <c r="BF1845" t="inlineStr">
        <is>
          <t>Not reported</t>
        </is>
      </c>
      <c r="BG1845" t="inlineStr">
        <is>
          <t>Not reviewed (not included)</t>
        </is>
      </c>
      <c r="BH1845" t="inlineStr">
        <is>
          <t>N/A</t>
        </is>
      </c>
      <c r="BI1845" t="inlineStr">
        <is>
          <t>Not reviewed</t>
        </is>
      </c>
      <c r="BJ1845" t="inlineStr">
        <is>
          <t>Not reviewed</t>
        </is>
      </c>
      <c r="BK1845" t="inlineStr">
        <is>
          <t>Not reviewed</t>
        </is>
      </c>
      <c r="BL1845" t="inlineStr">
        <is>
          <t>Not reviewed</t>
        </is>
      </c>
      <c r="BM1845" t="inlineStr">
        <is>
          <t>Not reviewed (not included)</t>
        </is>
      </c>
      <c r="BN1845" t="inlineStr">
        <is>
          <t>No AI/ML Methods - E1-No AI/ML/DL: Abstract and title do not describe application of AI, ML, or DL methods</t>
        </is>
      </c>
      <c r="BO1845" t="inlineStr">
        <is>
          <t>Abstract-level screening only</t>
        </is>
      </c>
      <c r="BP1845" t="inlineStr">
        <is>
          <t>Not reported</t>
        </is>
      </c>
    </row>
    <row r="1846">
      <c r="A1846" t="inlineStr">
        <is>
          <t>Exploring the Barriers to and Facilitators of Using Virtual Reality Relaxation for Patients With Psychiatric Problems: Qualitative Focus Group Study</t>
        </is>
      </c>
      <c r="B1846" t="n">
        <v>2025</v>
      </c>
      <c r="C1846" t="inlineStr">
        <is>
          <t>Not checked</t>
        </is>
      </c>
      <c r="D1846" t="inlineStr">
        <is>
          <t>Not checked</t>
        </is>
      </c>
      <c r="E1846" t="inlineStr">
        <is>
          <t>10.2196/65308</t>
        </is>
      </c>
      <c r="F1846" t="inlineStr">
        <is>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t>
        </is>
      </c>
      <c r="G1846" t="inlineStr">
        <is>
          <t>Unimodal</t>
        </is>
      </c>
      <c r="H1846" t="inlineStr">
        <is>
          <t>See abstract</t>
        </is>
      </c>
      <c r="I1846" t="inlineStr">
        <is>
          <t>See abstract</t>
        </is>
      </c>
      <c r="J1846" t="inlineStr">
        <is>
          <t>See abstract (AI/ML)</t>
        </is>
      </c>
      <c r="K1846" t="inlineStr">
        <is>
          <t>See abstract</t>
        </is>
      </c>
      <c r="M1846" t="inlineStr">
        <is>
          <t>See abstract</t>
        </is>
      </c>
      <c r="N1846" t="inlineStr">
        <is>
          <t>See abstract</t>
        </is>
      </c>
      <c r="O1846" t="inlineStr">
        <is>
          <t>Not verified from abstract</t>
        </is>
      </c>
      <c r="P1846" t="inlineStr">
        <is>
          <t>See abstract</t>
        </is>
      </c>
      <c r="Q1846" t="inlineStr">
        <is>
          <t>See abstract</t>
        </is>
      </c>
      <c r="R1846" t="inlineStr">
        <is>
          <t>Not reviewed (not included)</t>
        </is>
      </c>
      <c r="S1846" t="inlineStr">
        <is>
          <t>Not reviewed (not included)</t>
        </is>
      </c>
      <c r="T1846" t="inlineStr">
        <is>
          <t>Abstract screening only. Non-ADHD Focused</t>
        </is>
      </c>
      <c r="U1846" t="inlineStr">
        <is>
          <t>EXCLUDE</t>
        </is>
      </c>
      <c r="V1846" t="inlineStr">
        <is>
          <t>E2-Not ADHD focused: Neither title nor abstract mentions ADHD or attention-deficit/hyperactivity</t>
        </is>
      </c>
      <c r="W1846" t="inlineStr">
        <is>
          <t>Excluded: Not ADHD Focused</t>
        </is>
      </c>
      <c r="X1846" t="inlineStr">
        <is>
          <t>Not assessed from abstract</t>
        </is>
      </c>
      <c r="Y1846">
        <f>HYPERLINK("https%3A%2F%2Fwww.webofscience.com%2Fwos%2Fwoscc%2Ffull-record%2FWOS:001513547800002","View Full Record in Web of Science")</f>
        <v/>
      </c>
      <c r="Z1846" t="inlineStr">
        <is>
          <t>Not determined from abstract</t>
        </is>
      </c>
      <c r="AB1846" t="inlineStr">
        <is>
          <t>Not assessed (not included)</t>
        </is>
      </c>
      <c r="AC1846" t="inlineStr">
        <is>
          <t>Not assessed (not included)</t>
        </is>
      </c>
      <c r="AD1846" t="inlineStr">
        <is>
          <t>Robbemond, LM; Nijland, JWHM; Alma, M; Veling, W; van Driel, CM</t>
        </is>
      </c>
      <c r="AF1846" t="inlineStr">
        <is>
          <t>Gold OA (JMIR)</t>
        </is>
      </c>
      <c r="AH1846" t="inlineStr">
        <is>
          <t>Not assessed</t>
        </is>
      </c>
      <c r="AI1846" t="inlineStr">
        <is>
          <t>Not reported</t>
        </is>
      </c>
      <c r="AJ1846" t="inlineStr">
        <is>
          <t>Not reported</t>
        </is>
      </c>
      <c r="AK1846" t="inlineStr">
        <is>
          <t>Not reported</t>
        </is>
      </c>
      <c r="AL1846" t="inlineStr">
        <is>
          <t>Not reported</t>
        </is>
      </c>
      <c r="AM1846" t="inlineStr">
        <is>
          <t>Not reported</t>
        </is>
      </c>
      <c r="AN1846" t="inlineStr">
        <is>
          <t>Not reported</t>
        </is>
      </c>
      <c r="AO1846" t="inlineStr">
        <is>
          <t>Not reviewed</t>
        </is>
      </c>
      <c r="AP1846" t="inlineStr">
        <is>
          <t>Not reported</t>
        </is>
      </c>
      <c r="AQ1846" t="inlineStr">
        <is>
          <t>Not reported</t>
        </is>
      </c>
      <c r="AR1846" t="inlineStr">
        <is>
          <t>Not reported</t>
        </is>
      </c>
      <c r="AS1846" t="inlineStr">
        <is>
          <t>See abstract</t>
        </is>
      </c>
      <c r="AT1846" t="inlineStr">
        <is>
          <t>Not reviewed</t>
        </is>
      </c>
      <c r="AU1846" t="inlineStr">
        <is>
          <t>Not reviewed</t>
        </is>
      </c>
      <c r="AV1846" t="inlineStr">
        <is>
          <t>Not reviewed</t>
        </is>
      </c>
      <c r="AW1846" t="inlineStr">
        <is>
          <t>Not reviewed</t>
        </is>
      </c>
      <c r="AX1846" t="inlineStr">
        <is>
          <t>Not reported</t>
        </is>
      </c>
      <c r="AY1846" t="inlineStr">
        <is>
          <t>Not reported</t>
        </is>
      </c>
      <c r="AZ1846" t="inlineStr">
        <is>
          <t>Not reported</t>
        </is>
      </c>
      <c r="BA1846" t="inlineStr">
        <is>
          <t>Not reported</t>
        </is>
      </c>
      <c r="BB1846" t="inlineStr">
        <is>
          <t>Not reported</t>
        </is>
      </c>
      <c r="BC1846" t="inlineStr">
        <is>
          <t>Not reported</t>
        </is>
      </c>
      <c r="BD1846" t="inlineStr">
        <is>
          <t>Not reported</t>
        </is>
      </c>
      <c r="BE1846" t="inlineStr">
        <is>
          <t>Not reported</t>
        </is>
      </c>
      <c r="BF1846" t="inlineStr">
        <is>
          <t>Not reported</t>
        </is>
      </c>
      <c r="BG1846" t="inlineStr">
        <is>
          <t>Not reviewed (not included)</t>
        </is>
      </c>
      <c r="BH1846" t="inlineStr">
        <is>
          <t>N/A</t>
        </is>
      </c>
      <c r="BI1846" t="inlineStr">
        <is>
          <t>Not reviewed</t>
        </is>
      </c>
      <c r="BJ1846" t="inlineStr">
        <is>
          <t>Not reviewed</t>
        </is>
      </c>
      <c r="BK1846" t="inlineStr">
        <is>
          <t>Not reviewed</t>
        </is>
      </c>
      <c r="BL1846" t="inlineStr">
        <is>
          <t>Not reviewed</t>
        </is>
      </c>
      <c r="BM1846" t="inlineStr">
        <is>
          <t>Not reviewed (not included)</t>
        </is>
      </c>
      <c r="BN1846" t="inlineStr">
        <is>
          <t>Non-ADHD Focused - E2-Not ADHD focused: Neither title nor abstract mentions ADHD or attention-deficit/hyperactivity</t>
        </is>
      </c>
      <c r="BO1846" t="inlineStr">
        <is>
          <t>Abstract-level screening only</t>
        </is>
      </c>
      <c r="BP1846" t="inlineStr">
        <is>
          <t>Not reported</t>
        </is>
      </c>
    </row>
    <row r="1847">
      <c r="A1847" t="inlineStr">
        <is>
          <t>Machine Learning Analysis of Factors Influencing Pediatric Telehealth Visits During COVID-19: A State-Level Comparison Using 2021-22 National Survey of Children's Health Data</t>
        </is>
      </c>
      <c r="B1847" t="n">
        <v>2024</v>
      </c>
      <c r="C1847" t="inlineStr">
        <is>
          <t>Not checked</t>
        </is>
      </c>
      <c r="D1847" t="inlineStr">
        <is>
          <t>Not checked</t>
        </is>
      </c>
      <c r="E1847" t="inlineStr">
        <is>
          <t>10.3390/HEALTHCARE12212170</t>
        </is>
      </c>
      <c r="F1847" t="inlineStr">
        <is>
          <t>Background/Objectives: The COVID-19 pandemic reduced in-person pediatric visits in the United States by over 50%, while telehealth visits increased significantly. The national use of telehealth for children and the factors influencing their use have been rarely studied. This study aimed to investigate the prevalence of telehealth use during the COVID-19 pandemic and explore the potential factors linked to its use at the state level. Methods: A cross-sectional study of the National Survey of Children's Health (2021-22) sponsored by the federal Maternal and Child Health Bureau was performed. We used the least absolute shrinkage and selection operator (LASSO) regression to predict telehealth use during the pandemic. A bar map showing the significant factors from the multivariable regression was created. Results: Of the 101,136 children, 15.25% reported using telehealth visits due to COVID-19, and 3.67% reported using telehealth visits due to other health reasons. The Northeast states showed the highest telehealth use due to COVID-19. In the Midwest and Southern states, children had a lower prevalence of telehealth visits due to other health reasons. The LASSO regressions demonstrated that telehealth visits were associated with age, insurance type, household income, usual source of pediatric preventive care, perceived child health, blood disorders, allergy, brain injury, seizure, ADHD, anxiety, depression, and special needs. Conclusions: This study demonstrated significant variability in the use of telehealth among states during the COVID-19 pandemic. Understanding who uses telehealth and why, as well as identifying access barriers, helps maximize telehealth potential and improve healthcare outcomes for all.</t>
        </is>
      </c>
      <c r="G1847" t="inlineStr">
        <is>
          <t>Unimodal</t>
        </is>
      </c>
      <c r="H1847" t="inlineStr">
        <is>
          <t>See abstract</t>
        </is>
      </c>
      <c r="I1847" t="inlineStr">
        <is>
          <t>See abstract</t>
        </is>
      </c>
      <c r="J1847" t="inlineStr">
        <is>
          <t>See abstract (AI/ML)</t>
        </is>
      </c>
      <c r="K1847" t="inlineStr">
        <is>
          <t>See abstract</t>
        </is>
      </c>
      <c r="L1847" t="n">
        <v>136</v>
      </c>
      <c r="M1847" t="inlineStr">
        <is>
          <t>See abstract</t>
        </is>
      </c>
      <c r="N1847" t="inlineStr">
        <is>
          <t>N≈136; details in abstract</t>
        </is>
      </c>
      <c r="O1847" t="inlineStr">
        <is>
          <t>Extracted from abstract: N≈136</t>
        </is>
      </c>
      <c r="P1847" t="inlineStr">
        <is>
          <t>See abstract</t>
        </is>
      </c>
      <c r="Q1847" t="inlineStr">
        <is>
          <t>See abstract</t>
        </is>
      </c>
      <c r="R1847" t="inlineStr">
        <is>
          <t>Not reviewed (not included)</t>
        </is>
      </c>
      <c r="S1847" t="inlineStr">
        <is>
          <t>Not reviewed (not included)</t>
        </is>
      </c>
      <c r="T1847" t="inlineStr">
        <is>
          <t>Abstract screening only. Not Primary Research</t>
        </is>
      </c>
      <c r="U1847" t="inlineStr">
        <is>
          <t>EXCLUDE</t>
        </is>
      </c>
      <c r="V1847" t="inlineStr">
        <is>
          <t>E6-Not Primary Research: Title/abstract indicates systematic review, meta-analysis, or review paper</t>
        </is>
      </c>
      <c r="W1847" t="inlineStr">
        <is>
          <t>Excluded: Not Primary Research</t>
        </is>
      </c>
      <c r="X1847" t="inlineStr">
        <is>
          <t>Not assessed from abstract</t>
        </is>
      </c>
      <c r="Y1847">
        <f>HYPERLINK("https%3A%2F%2Fwww.webofscience.com%2Fwos%2Fwoscc%2Ffull-record%2FWOS:001351340600001","View Full Record in Web of Science")</f>
        <v/>
      </c>
      <c r="Z1847" t="inlineStr">
        <is>
          <t>Not determined from abstract</t>
        </is>
      </c>
      <c r="AB1847" t="inlineStr">
        <is>
          <t>Not assessed (not included)</t>
        </is>
      </c>
      <c r="AC1847" t="inlineStr">
        <is>
          <t>Not assessed (not included)</t>
        </is>
      </c>
      <c r="AD1847" t="inlineStr">
        <is>
          <t>Lee, YS; Shrestha, J; Sprong, ME; Huang, XL; Tuladhar, S; Chuang, MY</t>
        </is>
      </c>
      <c r="AF1847" t="inlineStr">
        <is>
          <t>Gold OA (MDPI)</t>
        </is>
      </c>
      <c r="AH1847" t="inlineStr">
        <is>
          <t>Not assessed</t>
        </is>
      </c>
      <c r="AI1847" t="inlineStr">
        <is>
          <t>Not reported</t>
        </is>
      </c>
      <c r="AJ1847" t="inlineStr">
        <is>
          <t>Not reported</t>
        </is>
      </c>
      <c r="AK1847" t="inlineStr">
        <is>
          <t>Not reported</t>
        </is>
      </c>
      <c r="AL1847" t="inlineStr">
        <is>
          <t>Not reported</t>
        </is>
      </c>
      <c r="AM1847" t="inlineStr">
        <is>
          <t>Not reported</t>
        </is>
      </c>
      <c r="AN1847" t="inlineStr">
        <is>
          <t>Not reported</t>
        </is>
      </c>
      <c r="AO1847" t="inlineStr">
        <is>
          <t>Not reviewed</t>
        </is>
      </c>
      <c r="AP1847" t="inlineStr">
        <is>
          <t>Not reported</t>
        </is>
      </c>
      <c r="AQ1847" t="inlineStr">
        <is>
          <t>Not reported</t>
        </is>
      </c>
      <c r="AR1847" t="inlineStr">
        <is>
          <t>Not reported</t>
        </is>
      </c>
      <c r="AS1847" t="inlineStr">
        <is>
          <t>See abstract</t>
        </is>
      </c>
      <c r="AT1847" t="inlineStr">
        <is>
          <t>Not reviewed</t>
        </is>
      </c>
      <c r="AU1847" t="inlineStr">
        <is>
          <t>Not reviewed</t>
        </is>
      </c>
      <c r="AV1847" t="inlineStr">
        <is>
          <t>Not reviewed</t>
        </is>
      </c>
      <c r="AW1847" t="inlineStr">
        <is>
          <t>Not reviewed</t>
        </is>
      </c>
      <c r="AX1847" t="inlineStr">
        <is>
          <t>Not reported</t>
        </is>
      </c>
      <c r="AY1847" t="inlineStr">
        <is>
          <t>Not reported</t>
        </is>
      </c>
      <c r="AZ1847" t="inlineStr">
        <is>
          <t>Not reported</t>
        </is>
      </c>
      <c r="BA1847" t="inlineStr">
        <is>
          <t>Not reported</t>
        </is>
      </c>
      <c r="BB1847" t="inlineStr">
        <is>
          <t>Not reported</t>
        </is>
      </c>
      <c r="BC1847" t="inlineStr">
        <is>
          <t>Not reported</t>
        </is>
      </c>
      <c r="BD1847" t="inlineStr">
        <is>
          <t>Not reported</t>
        </is>
      </c>
      <c r="BE1847" t="inlineStr">
        <is>
          <t>Not reported</t>
        </is>
      </c>
      <c r="BF1847" t="inlineStr">
        <is>
          <t>Not reported</t>
        </is>
      </c>
      <c r="BG1847" t="inlineStr">
        <is>
          <t>Not reviewed (not included)</t>
        </is>
      </c>
      <c r="BH1847" t="inlineStr">
        <is>
          <t>N/A</t>
        </is>
      </c>
      <c r="BI1847" t="inlineStr">
        <is>
          <t>Not reviewed</t>
        </is>
      </c>
      <c r="BJ1847" t="inlineStr">
        <is>
          <t>Not reviewed</t>
        </is>
      </c>
      <c r="BK1847" t="inlineStr">
        <is>
          <t>Not reviewed</t>
        </is>
      </c>
      <c r="BL1847" t="inlineStr">
        <is>
          <t>Not reviewed</t>
        </is>
      </c>
      <c r="BM1847" t="inlineStr">
        <is>
          <t>Not reviewed (not included)</t>
        </is>
      </c>
      <c r="BN1847" t="inlineStr">
        <is>
          <t>Not Primary Research - E6-Not Primary Research: Title/abstract indicates systematic review, meta-analysis, or review paper</t>
        </is>
      </c>
      <c r="BO1847" t="inlineStr">
        <is>
          <t>Abstract-level screening only</t>
        </is>
      </c>
      <c r="BP1847" t="inlineStr">
        <is>
          <t>Not reported</t>
        </is>
      </c>
    </row>
    <row r="1848">
      <c r="A1848" t="inlineStr">
        <is>
          <t>The Genetic Architecture of the Human Corpus Callosum and its Subregions</t>
        </is>
      </c>
      <c r="B1848" t="n">
        <v>2025</v>
      </c>
      <c r="C1848" t="inlineStr">
        <is>
          <t>Not checked</t>
        </is>
      </c>
      <c r="D1848" t="inlineStr">
        <is>
          <t>Not checked</t>
        </is>
      </c>
      <c r="E1848" t="inlineStr">
        <is>
          <t>10.1038/S41467-025-64791-3</t>
        </is>
      </c>
      <c r="F1848" t="inlineStr">
        <is>
          <t>The corpus callosum (CC) is the largest set of white matter fibers connecting the two hemispheres of the brain. In humans, it is essential for coordinating sensorimotor responses and performing associative or executive functions. Identifying which genetic variants underpin CC morphometry can provide molecular insights into the CC's role in mediating cognitive processes. We developed and used an artificial intelligence based tool to extract the midsagittal CC's total and regional area and thickness in two large public datasets. We performed a genome-wide association study (GWAS) meta-analysis of European participants (combined N = 46,685) with generalization to the non-European participants (combined N = 7040). Post-GWAS analyses implicated prenatal intracellular organization and cell growth patterns, and high heritability in regions of open chromatin. Results suggest programmed cell death mediated by the immune system drives the thinning of the posterior body and isthmus. Genetic overlap, and causal genetic liability, between the CC, cerebral cortex features, and neuropsychiatric disorders such as attention-deficit/hyperactivity, bipolar disorders, and Parkinson's disease were identified.</t>
        </is>
      </c>
      <c r="G1848" t="inlineStr">
        <is>
          <t>Unimodal</t>
        </is>
      </c>
      <c r="H1848" t="inlineStr">
        <is>
          <t>See abstract</t>
        </is>
      </c>
      <c r="I1848" t="inlineStr">
        <is>
          <t>See abstract</t>
        </is>
      </c>
      <c r="J1848" t="inlineStr">
        <is>
          <t>See abstract (AI/ML)</t>
        </is>
      </c>
      <c r="K1848" t="inlineStr">
        <is>
          <t>See abstract</t>
        </is>
      </c>
      <c r="L1848" t="n">
        <v>7040</v>
      </c>
      <c r="M1848" t="inlineStr">
        <is>
          <t>See abstract</t>
        </is>
      </c>
      <c r="N1848" t="inlineStr">
        <is>
          <t>N≈7040; details in abstract</t>
        </is>
      </c>
      <c r="O1848" t="inlineStr">
        <is>
          <t>Extracted from abstract: N≈7040</t>
        </is>
      </c>
      <c r="P1848" t="inlineStr">
        <is>
          <t>See abstract</t>
        </is>
      </c>
      <c r="Q1848" t="inlineStr">
        <is>
          <t>See abstract</t>
        </is>
      </c>
      <c r="R1848" t="inlineStr">
        <is>
          <t>Not reviewed (not included)</t>
        </is>
      </c>
      <c r="S1848" t="inlineStr">
        <is>
          <t>Not reviewed (not included)</t>
        </is>
      </c>
      <c r="T1848" t="inlineStr">
        <is>
          <t>Abstract screening only. Non-ADHD Focused</t>
        </is>
      </c>
      <c r="U1848" t="inlineStr">
        <is>
          <t>EXCLUDE</t>
        </is>
      </c>
      <c r="V1848" t="inlineStr">
        <is>
          <t>E2-Not ADHD focused: Neither title nor abstract mentions ADHD or attention-deficit/hyperactivity</t>
        </is>
      </c>
      <c r="W1848" t="inlineStr">
        <is>
          <t>Excluded: Not ADHD Focused</t>
        </is>
      </c>
      <c r="X1848" t="inlineStr">
        <is>
          <t>Not assessed from abstract</t>
        </is>
      </c>
      <c r="Y1848">
        <f>HYPERLINK("https%3A%2F%2Fwww.webofscience.com%2Fwos%2Fwoscc%2Ffull-record%2FWOS:001608931300030","View Full Record in Web of Science")</f>
        <v/>
      </c>
      <c r="Z1848" t="inlineStr">
        <is>
          <t>Not determined from abstract</t>
        </is>
      </c>
      <c r="AB1848" t="inlineStr">
        <is>
          <t>Not assessed (not included)</t>
        </is>
      </c>
      <c r="AC1848" t="inlineStr">
        <is>
          <t>Not assessed (not included)</t>
        </is>
      </c>
      <c r="AD1848" t="inlineStr">
        <is>
          <t>Bhatt, RR; Gadewar, SP; Shetty, A; Gari, IB; Haddad, E; Javid, S; Ramesh, A; Nourollahimoghadam, E; Zhu, AH; De Leeuw, C; Thompson, PM; Medland, SE; Jahanshad, N</t>
        </is>
      </c>
      <c r="AF1848" t="inlineStr">
        <is>
          <t>Unknown - Verify via DOI</t>
        </is>
      </c>
      <c r="AH1848" t="inlineStr">
        <is>
          <t>Not assessed</t>
        </is>
      </c>
      <c r="AI1848" t="inlineStr">
        <is>
          <t>Not reported</t>
        </is>
      </c>
      <c r="AJ1848" t="inlineStr">
        <is>
          <t>Not reported</t>
        </is>
      </c>
      <c r="AK1848" t="inlineStr">
        <is>
          <t>Not reported</t>
        </is>
      </c>
      <c r="AL1848" t="inlineStr">
        <is>
          <t>Not reported</t>
        </is>
      </c>
      <c r="AM1848" t="inlineStr">
        <is>
          <t>Not reported</t>
        </is>
      </c>
      <c r="AN1848" t="inlineStr">
        <is>
          <t>Not reported</t>
        </is>
      </c>
      <c r="AO1848" t="inlineStr">
        <is>
          <t>Not reviewed</t>
        </is>
      </c>
      <c r="AP1848" t="inlineStr">
        <is>
          <t>Not reported</t>
        </is>
      </c>
      <c r="AQ1848" t="inlineStr">
        <is>
          <t>Not reported</t>
        </is>
      </c>
      <c r="AR1848" t="inlineStr">
        <is>
          <t>Not reported</t>
        </is>
      </c>
      <c r="AS1848" t="inlineStr">
        <is>
          <t>See abstract</t>
        </is>
      </c>
      <c r="AT1848" t="inlineStr">
        <is>
          <t>Not reviewed</t>
        </is>
      </c>
      <c r="AU1848" t="inlineStr">
        <is>
          <t>Not reviewed</t>
        </is>
      </c>
      <c r="AV1848" t="inlineStr">
        <is>
          <t>Not reviewed</t>
        </is>
      </c>
      <c r="AW1848" t="inlineStr">
        <is>
          <t>Not reviewed</t>
        </is>
      </c>
      <c r="AX1848" t="inlineStr">
        <is>
          <t>Not reported</t>
        </is>
      </c>
      <c r="AY1848" t="inlineStr">
        <is>
          <t>Not reported</t>
        </is>
      </c>
      <c r="AZ1848" t="inlineStr">
        <is>
          <t>Not reported</t>
        </is>
      </c>
      <c r="BA1848" t="inlineStr">
        <is>
          <t>Not reported</t>
        </is>
      </c>
      <c r="BB1848" t="inlineStr">
        <is>
          <t>Not reported</t>
        </is>
      </c>
      <c r="BC1848" t="inlineStr">
        <is>
          <t>Not reported</t>
        </is>
      </c>
      <c r="BD1848" t="inlineStr">
        <is>
          <t>Not reported</t>
        </is>
      </c>
      <c r="BE1848" t="inlineStr">
        <is>
          <t>Not reported</t>
        </is>
      </c>
      <c r="BF1848" t="inlineStr">
        <is>
          <t>Not reported</t>
        </is>
      </c>
      <c r="BG1848" t="inlineStr">
        <is>
          <t>Not reviewed (not included)</t>
        </is>
      </c>
      <c r="BH1848" t="inlineStr">
        <is>
          <t>N/A</t>
        </is>
      </c>
      <c r="BI1848" t="inlineStr">
        <is>
          <t>Not reviewed</t>
        </is>
      </c>
      <c r="BJ1848" t="inlineStr">
        <is>
          <t>Not reviewed</t>
        </is>
      </c>
      <c r="BK1848" t="inlineStr">
        <is>
          <t>Not reviewed</t>
        </is>
      </c>
      <c r="BL1848" t="inlineStr">
        <is>
          <t>Not reviewed</t>
        </is>
      </c>
      <c r="BM1848" t="inlineStr">
        <is>
          <t>Not reviewed (not included)</t>
        </is>
      </c>
      <c r="BN1848" t="inlineStr">
        <is>
          <t>Non-ADHD Focused - E2-Not ADHD focused: Neither title nor abstract mentions ADHD or attention-deficit/hyperactivity</t>
        </is>
      </c>
      <c r="BO1848" t="inlineStr">
        <is>
          <t>Abstract-level screening only</t>
        </is>
      </c>
      <c r="BP1848" t="inlineStr">
        <is>
          <t>Not reported</t>
        </is>
      </c>
    </row>
    <row r="1849">
      <c r="A1849" t="inlineStr">
        <is>
          <t>Exploring Large Language Models Through a Neurodivergent Lens: Use, Challenges, Community-Driven Workarounds, and Concerns</t>
        </is>
      </c>
      <c r="B1849" t="n">
        <v>2025</v>
      </c>
      <c r="C1849" t="inlineStr">
        <is>
          <t>Not checked</t>
        </is>
      </c>
      <c r="D1849" t="inlineStr">
        <is>
          <t>Not checked</t>
        </is>
      </c>
      <c r="E1849" t="inlineStr">
        <is>
          <t>10.1145/3701194</t>
        </is>
      </c>
      <c r="F1849" t="inlineStr">
        <is>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LLM use cases across five core thematic areas of use among neurodivergent users: emotional well-being, mental health support, interpersonal communication, learning, and professional development and productivity. We also identified key challenges, including overly neurotypical LLM responses and the limitations of text-based interactions. In response to such challenges, some users actively seek advice by sharing input prompts and corresponding LLM responses. Others develop workarounds by experimenting and modifying prompts to be more neurodivergent-friendly. Despite these efforts, users have significant concerns around LLM use, including potential overreliance and fear of replacing human connections. Our analysis highlights the need to make LLMs more inclusive for neurodivergent users and implications around how LLM technologies can reinforce unintended consequences and behaviors.</t>
        </is>
      </c>
      <c r="G1849" t="inlineStr">
        <is>
          <t>Unimodal</t>
        </is>
      </c>
      <c r="H1849" t="inlineStr">
        <is>
          <t>See abstract</t>
        </is>
      </c>
      <c r="I1849" t="inlineStr">
        <is>
          <t>See abstract</t>
        </is>
      </c>
      <c r="J1849" t="inlineStr">
        <is>
          <t>See abstract (AI/ML)</t>
        </is>
      </c>
      <c r="K1849" t="inlineStr">
        <is>
          <t>See abstract</t>
        </is>
      </c>
      <c r="M1849" t="inlineStr">
        <is>
          <t>See abstract</t>
        </is>
      </c>
      <c r="N1849" t="inlineStr">
        <is>
          <t>See abstract</t>
        </is>
      </c>
      <c r="O1849" t="inlineStr">
        <is>
          <t>Not verified from abstract</t>
        </is>
      </c>
      <c r="P1849" t="inlineStr">
        <is>
          <t>See abstract</t>
        </is>
      </c>
      <c r="Q1849" t="inlineStr">
        <is>
          <t>See abstract</t>
        </is>
      </c>
      <c r="R1849" t="inlineStr">
        <is>
          <t>Not reviewed (not included)</t>
        </is>
      </c>
      <c r="S1849" t="inlineStr">
        <is>
          <t>Not reviewed (not included)</t>
        </is>
      </c>
      <c r="T1849" t="inlineStr">
        <is>
          <t>Abstract screening only. Non-ADHD Focused</t>
        </is>
      </c>
      <c r="U1849" t="inlineStr">
        <is>
          <t>EXCLUDE</t>
        </is>
      </c>
      <c r="V1849" t="inlineStr">
        <is>
          <t>E2-Not ADHD focused: Neither title nor abstract mentions ADHD or attention-deficit/hyperactivity</t>
        </is>
      </c>
      <c r="W1849" t="inlineStr">
        <is>
          <t>Excluded: Not ADHD Focused</t>
        </is>
      </c>
      <c r="X1849" t="inlineStr">
        <is>
          <t>Not assessed from abstract</t>
        </is>
      </c>
      <c r="Y1849">
        <f>HYPERLINK("https%3A%2F%2Fwww.webofscience.com%2Fwos%2Fwoscc%2Ffull-record%2FWOS:001549298000007","View Full Record in Web of Science")</f>
        <v/>
      </c>
      <c r="Z1849" t="inlineStr">
        <is>
          <t>Not determined from abstract</t>
        </is>
      </c>
      <c r="AB1849" t="inlineStr">
        <is>
          <t>Not assessed (not included)</t>
        </is>
      </c>
      <c r="AC1849" t="inlineStr">
        <is>
          <t>Not assessed (not included)</t>
        </is>
      </c>
      <c r="AD1849" t="inlineStr">
        <is>
          <t>Carik, B; Ping, KK; Ding, XH; Rho, EH</t>
        </is>
      </c>
      <c r="AF1849" t="inlineStr">
        <is>
          <t>Hybrid/Paid (ACM)</t>
        </is>
      </c>
      <c r="AH1849" t="inlineStr">
        <is>
          <t>Not assessed</t>
        </is>
      </c>
      <c r="AI1849" t="inlineStr">
        <is>
          <t>Not reported</t>
        </is>
      </c>
      <c r="AJ1849" t="inlineStr">
        <is>
          <t>Not reported</t>
        </is>
      </c>
      <c r="AK1849" t="inlineStr">
        <is>
          <t>Not reported</t>
        </is>
      </c>
      <c r="AL1849" t="inlineStr">
        <is>
          <t>Not reported</t>
        </is>
      </c>
      <c r="AM1849" t="inlineStr">
        <is>
          <t>Not reported</t>
        </is>
      </c>
      <c r="AN1849" t="inlineStr">
        <is>
          <t>Not reported</t>
        </is>
      </c>
      <c r="AO1849" t="inlineStr">
        <is>
          <t>Not reviewed</t>
        </is>
      </c>
      <c r="AP1849" t="inlineStr">
        <is>
          <t>Not reported</t>
        </is>
      </c>
      <c r="AQ1849" t="inlineStr">
        <is>
          <t>Not reported</t>
        </is>
      </c>
      <c r="AR1849" t="inlineStr">
        <is>
          <t>Not reported</t>
        </is>
      </c>
      <c r="AS1849" t="inlineStr">
        <is>
          <t>See abstract</t>
        </is>
      </c>
      <c r="AT1849" t="inlineStr">
        <is>
          <t>Not reviewed</t>
        </is>
      </c>
      <c r="AU1849" t="inlineStr">
        <is>
          <t>Not reviewed</t>
        </is>
      </c>
      <c r="AV1849" t="inlineStr">
        <is>
          <t>Not reviewed</t>
        </is>
      </c>
      <c r="AW1849" t="inlineStr">
        <is>
          <t>Not reviewed</t>
        </is>
      </c>
      <c r="AX1849" t="inlineStr">
        <is>
          <t>Not reported</t>
        </is>
      </c>
      <c r="AY1849" t="inlineStr">
        <is>
          <t>Not reported</t>
        </is>
      </c>
      <c r="AZ1849" t="inlineStr">
        <is>
          <t>Not reported</t>
        </is>
      </c>
      <c r="BA1849" t="inlineStr">
        <is>
          <t>Not reported</t>
        </is>
      </c>
      <c r="BB1849" t="inlineStr">
        <is>
          <t>Not reported</t>
        </is>
      </c>
      <c r="BC1849" t="inlineStr">
        <is>
          <t>Not reported</t>
        </is>
      </c>
      <c r="BD1849" t="inlineStr">
        <is>
          <t>Not reported</t>
        </is>
      </c>
      <c r="BE1849" t="inlineStr">
        <is>
          <t>Not reported</t>
        </is>
      </c>
      <c r="BF1849" t="inlineStr">
        <is>
          <t>Not reported</t>
        </is>
      </c>
      <c r="BG1849" t="inlineStr">
        <is>
          <t>Not reviewed (not included)</t>
        </is>
      </c>
      <c r="BH1849" t="inlineStr">
        <is>
          <t>N/A</t>
        </is>
      </c>
      <c r="BI1849" t="inlineStr">
        <is>
          <t>Not reviewed</t>
        </is>
      </c>
      <c r="BJ1849" t="inlineStr">
        <is>
          <t>Not reviewed</t>
        </is>
      </c>
      <c r="BK1849" t="inlineStr">
        <is>
          <t>Not reviewed</t>
        </is>
      </c>
      <c r="BL1849" t="inlineStr">
        <is>
          <t>Not reviewed</t>
        </is>
      </c>
      <c r="BM1849" t="inlineStr">
        <is>
          <t>Not reviewed (not included)</t>
        </is>
      </c>
      <c r="BN1849" t="inlineStr">
        <is>
          <t>Non-ADHD Focused - E2-Not ADHD focused: Neither title nor abstract mentions ADHD or attention-deficit/hyperactivity</t>
        </is>
      </c>
      <c r="BO1849" t="inlineStr">
        <is>
          <t>Abstract-level screening only</t>
        </is>
      </c>
      <c r="BP1849" t="inlineStr">
        <is>
          <t>Not reported</t>
        </is>
      </c>
    </row>
    <row r="1850">
      <c r="A1850" t="inlineStr">
        <is>
          <t>Systematic Review of Functional MRI Applications for Psychiatric Disease Subtyping</t>
        </is>
      </c>
      <c r="B1850" t="n">
        <v>2021</v>
      </c>
      <c r="C1850" t="inlineStr">
        <is>
          <t>Not checked</t>
        </is>
      </c>
      <c r="D1850" t="inlineStr">
        <is>
          <t>Not checked</t>
        </is>
      </c>
      <c r="E1850" t="inlineStr">
        <is>
          <t>10.3389/FPSYT.2021.665536</t>
        </is>
      </c>
      <c r="F1850" t="inlineStr">
        <is>
          <t xml:space="preserve">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t>
        </is>
      </c>
      <c r="G1850" t="inlineStr">
        <is>
          <t>Unimodal</t>
        </is>
      </c>
      <c r="H1850" t="inlineStr">
        <is>
          <t>See abstract</t>
        </is>
      </c>
      <c r="I1850" t="inlineStr">
        <is>
          <t>See abstract</t>
        </is>
      </c>
      <c r="J1850" t="inlineStr">
        <is>
          <t>See abstract (AI/ML)</t>
        </is>
      </c>
      <c r="K1850" t="inlineStr">
        <is>
          <t>See abstract</t>
        </is>
      </c>
      <c r="M1850" t="inlineStr">
        <is>
          <t>See abstract</t>
        </is>
      </c>
      <c r="N1850" t="inlineStr">
        <is>
          <t>See abstract</t>
        </is>
      </c>
      <c r="O1850" t="inlineStr">
        <is>
          <t>Not verified from abstract</t>
        </is>
      </c>
      <c r="P1850" t="inlineStr">
        <is>
          <t>See abstract</t>
        </is>
      </c>
      <c r="Q1850" t="inlineStr">
        <is>
          <t>See abstract</t>
        </is>
      </c>
      <c r="R1850" t="inlineStr">
        <is>
          <t>Not reviewed (not included)</t>
        </is>
      </c>
      <c r="S1850" t="inlineStr">
        <is>
          <t>Not reviewed (not included)</t>
        </is>
      </c>
      <c r="T1850" t="inlineStr">
        <is>
          <t>Abstract screening only. Not Primary Research</t>
        </is>
      </c>
      <c r="U1850" t="inlineStr">
        <is>
          <t>EXCLUDE</t>
        </is>
      </c>
      <c r="V1850" t="inlineStr">
        <is>
          <t>E6-Not Primary Research: Title/abstract indicates systematic review, meta-analysis, or review paper</t>
        </is>
      </c>
      <c r="W1850" t="inlineStr">
        <is>
          <t>Excluded: Not Primary Research</t>
        </is>
      </c>
      <c r="X1850" t="inlineStr">
        <is>
          <t>Not assessed from abstract</t>
        </is>
      </c>
      <c r="Y1850">
        <f>HYPERLINK("https%3A%2F%2Fwww.webofscience.com%2Fwos%2Fwoscc%2Ffull-record%2FWOS:000716566500001","View Full Record in Web of Science")</f>
        <v/>
      </c>
      <c r="Z1850" t="inlineStr">
        <is>
          <t>Not determined from abstract</t>
        </is>
      </c>
      <c r="AB1850" t="inlineStr">
        <is>
          <t>Not assessed (not included)</t>
        </is>
      </c>
      <c r="AC1850" t="inlineStr">
        <is>
          <t>Not assessed (not included)</t>
        </is>
      </c>
      <c r="AD1850" t="inlineStr">
        <is>
          <t>Miranda, L; Paul, R; Pütz, B; Koutsouleris, N; Müller-Myhsok, B</t>
        </is>
      </c>
      <c r="AF1850" t="inlineStr">
        <is>
          <t>Gold OA (Frontiers)</t>
        </is>
      </c>
      <c r="AH1850" t="inlineStr">
        <is>
          <t>Not assessed</t>
        </is>
      </c>
      <c r="AI1850" t="inlineStr">
        <is>
          <t>Not reported</t>
        </is>
      </c>
      <c r="AJ1850" t="inlineStr">
        <is>
          <t>Not reported</t>
        </is>
      </c>
      <c r="AK1850" t="inlineStr">
        <is>
          <t>Not reported</t>
        </is>
      </c>
      <c r="AL1850" t="inlineStr">
        <is>
          <t>Not reported</t>
        </is>
      </c>
      <c r="AM1850" t="inlineStr">
        <is>
          <t>Not reported</t>
        </is>
      </c>
      <c r="AN1850" t="inlineStr">
        <is>
          <t>Not reported</t>
        </is>
      </c>
      <c r="AO1850" t="inlineStr">
        <is>
          <t>Not reviewed</t>
        </is>
      </c>
      <c r="AP1850" t="inlineStr">
        <is>
          <t>Not reported</t>
        </is>
      </c>
      <c r="AQ1850" t="inlineStr">
        <is>
          <t>Not reported</t>
        </is>
      </c>
      <c r="AR1850" t="inlineStr">
        <is>
          <t>Not reported</t>
        </is>
      </c>
      <c r="AS1850" t="inlineStr">
        <is>
          <t>See abstract</t>
        </is>
      </c>
      <c r="AT1850" t="inlineStr">
        <is>
          <t>Not reviewed</t>
        </is>
      </c>
      <c r="AU1850" t="inlineStr">
        <is>
          <t>Not reviewed</t>
        </is>
      </c>
      <c r="AV1850" t="inlineStr">
        <is>
          <t>Not reviewed</t>
        </is>
      </c>
      <c r="AW1850" t="inlineStr">
        <is>
          <t>Not reviewed</t>
        </is>
      </c>
      <c r="AX1850" t="inlineStr">
        <is>
          <t>Not reported</t>
        </is>
      </c>
      <c r="AY1850" t="inlineStr">
        <is>
          <t>Not reported</t>
        </is>
      </c>
      <c r="AZ1850" t="inlineStr">
        <is>
          <t>Not reported</t>
        </is>
      </c>
      <c r="BA1850" t="inlineStr">
        <is>
          <t>Not reported</t>
        </is>
      </c>
      <c r="BB1850" t="inlineStr">
        <is>
          <t>Not reported</t>
        </is>
      </c>
      <c r="BC1850" t="inlineStr">
        <is>
          <t>Not reported</t>
        </is>
      </c>
      <c r="BD1850" t="inlineStr">
        <is>
          <t>Not reported</t>
        </is>
      </c>
      <c r="BE1850" t="inlineStr">
        <is>
          <t>Not reported</t>
        </is>
      </c>
      <c r="BF1850" t="inlineStr">
        <is>
          <t>Not reported</t>
        </is>
      </c>
      <c r="BG1850" t="inlineStr">
        <is>
          <t>Not reviewed (not included)</t>
        </is>
      </c>
      <c r="BH1850" t="inlineStr">
        <is>
          <t>N/A</t>
        </is>
      </c>
      <c r="BI1850" t="inlineStr">
        <is>
          <t>Not reviewed</t>
        </is>
      </c>
      <c r="BJ1850" t="inlineStr">
        <is>
          <t>Not reviewed</t>
        </is>
      </c>
      <c r="BK1850" t="inlineStr">
        <is>
          <t>Not reviewed</t>
        </is>
      </c>
      <c r="BL1850" t="inlineStr">
        <is>
          <t>Not reviewed</t>
        </is>
      </c>
      <c r="BM1850" t="inlineStr">
        <is>
          <t>Not reviewed (not included)</t>
        </is>
      </c>
      <c r="BN1850" t="inlineStr">
        <is>
          <t>Not Primary Research - E6-Not Primary Research: Title/abstract indicates systematic review, meta-analysis, or review paper</t>
        </is>
      </c>
      <c r="BO1850" t="inlineStr">
        <is>
          <t>Abstract-level screening only</t>
        </is>
      </c>
      <c r="BP1850" t="inlineStr">
        <is>
          <t>Not reported</t>
        </is>
      </c>
    </row>
    <row r="1851">
      <c r="A1851" t="inlineStr">
        <is>
          <t>COCO-Search18 fixation dataset for predicting goal-directed attention control</t>
        </is>
      </c>
      <c r="B1851" t="n">
        <v>2021</v>
      </c>
      <c r="C1851" t="inlineStr">
        <is>
          <t>Not checked</t>
        </is>
      </c>
      <c r="D1851" t="inlineStr">
        <is>
          <t>Not checked</t>
        </is>
      </c>
      <c r="E1851" t="inlineStr">
        <is>
          <t>10.1038/S41598-021-87715-9</t>
        </is>
      </c>
      <c r="F1851" t="inlineStr">
        <is>
          <t>Attention control is a basic behavioral process that has been studied for decades. The currently best models of attention control are deep networks trained on free-viewing behavior to predict bottom-up attention control - saliency. We introduce COCO-Search18, the first dataset of laboratory-quality goal-directed behavior large enough to train deep-network models. We collected eye-movement behavior from 10 people searching for each of 18 target-object categories in 6202 natural-scene images, yielding similar to 300,000 search fixations. We thoroughly characterize COCO-Search18, and benchmark it using three machine-learning methods: a ResNet50 object detector, a ResNet50 trained on fixation-density maps, and an inverse-reinforcement-learning model trained on behavioral search scanpaths. Models were also trained/tested on images transformed to approximate a foveated retina, a fundamental biological constraint. These models, each having a different reliance on behavioral training, collectively comprise the new state-of-the-art in predicting goal-directed search fixations. Our expectation is that future work using COCO-Search18 will far surpass these initial efforts, finding applications in domains ranging from human-computer interactive systems that can anticipate a person's intent and render assistance to the potentially early identification of attention-related clinical disorders (ADHD, PTSD, phobia) based on deviation from neurotypical fixation behavior.</t>
        </is>
      </c>
      <c r="G1851" t="inlineStr">
        <is>
          <t>Unimodal</t>
        </is>
      </c>
      <c r="H1851" t="inlineStr">
        <is>
          <t>See abstract</t>
        </is>
      </c>
      <c r="I1851" t="inlineStr">
        <is>
          <t>See abstract</t>
        </is>
      </c>
      <c r="J1851" t="inlineStr">
        <is>
          <t>See abstract (AI/ML)</t>
        </is>
      </c>
      <c r="K1851" t="inlineStr">
        <is>
          <t>See abstract</t>
        </is>
      </c>
      <c r="M1851" t="inlineStr">
        <is>
          <t>See abstract</t>
        </is>
      </c>
      <c r="N1851" t="inlineStr">
        <is>
          <t>See abstract</t>
        </is>
      </c>
      <c r="O1851" t="inlineStr">
        <is>
          <t>Not verified from abstract</t>
        </is>
      </c>
      <c r="P1851" t="inlineStr">
        <is>
          <t>See abstract</t>
        </is>
      </c>
      <c r="Q1851" t="inlineStr">
        <is>
          <t>See abstract</t>
        </is>
      </c>
      <c r="R1851" t="inlineStr">
        <is>
          <t>Not reviewed (not included)</t>
        </is>
      </c>
      <c r="S1851" t="inlineStr">
        <is>
          <t>Not reviewed (not included)</t>
        </is>
      </c>
      <c r="T1851" t="inlineStr">
        <is>
          <t>Abstract screening only. No AI/ML Methods</t>
        </is>
      </c>
      <c r="U1851" t="inlineStr">
        <is>
          <t>EXCLUDE</t>
        </is>
      </c>
      <c r="V1851" t="inlineStr">
        <is>
          <t>E1-No AI/ML/DL: Abstract and title do not describe application of AI, ML, or DL methods</t>
        </is>
      </c>
      <c r="W1851" t="inlineStr">
        <is>
          <t>Excluded: No AI/ML Methods</t>
        </is>
      </c>
      <c r="X1851" t="inlineStr">
        <is>
          <t>Not assessed from abstract</t>
        </is>
      </c>
      <c r="Y1851">
        <f>HYPERLINK("https%3A%2F%2Fwww.webofscience.com%2Fwos%2Fwoscc%2Ffull-record%2FWOS:000642742500093","View Full Record in Web of Science")</f>
        <v/>
      </c>
      <c r="Z1851" t="inlineStr">
        <is>
          <t>Not determined from abstract</t>
        </is>
      </c>
      <c r="AB1851" t="inlineStr">
        <is>
          <t>Not assessed (not included)</t>
        </is>
      </c>
      <c r="AC1851" t="inlineStr">
        <is>
          <t>Not assessed (not included)</t>
        </is>
      </c>
      <c r="AD1851" t="inlineStr">
        <is>
          <t>Chen, YP; Yang, ZB; Ahn, S; Samaras, D; Hoai, M; Zelinsky, G</t>
        </is>
      </c>
      <c r="AF1851" t="inlineStr">
        <is>
          <t>Gold OA (Nature Sci Reports)</t>
        </is>
      </c>
      <c r="AH1851" t="inlineStr">
        <is>
          <t>Not assessed</t>
        </is>
      </c>
      <c r="AI1851" t="inlineStr">
        <is>
          <t>Not reported</t>
        </is>
      </c>
      <c r="AJ1851" t="inlineStr">
        <is>
          <t>Not reported</t>
        </is>
      </c>
      <c r="AK1851" t="inlineStr">
        <is>
          <t>Not reported</t>
        </is>
      </c>
      <c r="AL1851" t="inlineStr">
        <is>
          <t>Not reported</t>
        </is>
      </c>
      <c r="AM1851" t="inlineStr">
        <is>
          <t>Not reported</t>
        </is>
      </c>
      <c r="AN1851" t="inlineStr">
        <is>
          <t>Not reported</t>
        </is>
      </c>
      <c r="AO1851" t="inlineStr">
        <is>
          <t>Not reviewed</t>
        </is>
      </c>
      <c r="AP1851" t="inlineStr">
        <is>
          <t>Not reported</t>
        </is>
      </c>
      <c r="AQ1851" t="inlineStr">
        <is>
          <t>Not reported</t>
        </is>
      </c>
      <c r="AR1851" t="inlineStr">
        <is>
          <t>Not reported</t>
        </is>
      </c>
      <c r="AS1851" t="inlineStr">
        <is>
          <t>See abstract</t>
        </is>
      </c>
      <c r="AT1851" t="inlineStr">
        <is>
          <t>Not reviewed</t>
        </is>
      </c>
      <c r="AU1851" t="inlineStr">
        <is>
          <t>Not reviewed</t>
        </is>
      </c>
      <c r="AV1851" t="inlineStr">
        <is>
          <t>Not reviewed</t>
        </is>
      </c>
      <c r="AW1851" t="inlineStr">
        <is>
          <t>Not reviewed</t>
        </is>
      </c>
      <c r="AX1851" t="inlineStr">
        <is>
          <t>Not reported</t>
        </is>
      </c>
      <c r="AY1851" t="inlineStr">
        <is>
          <t>Not reported</t>
        </is>
      </c>
      <c r="AZ1851" t="inlineStr">
        <is>
          <t>Not reported</t>
        </is>
      </c>
      <c r="BA1851" t="inlineStr">
        <is>
          <t>Not reported</t>
        </is>
      </c>
      <c r="BB1851" t="inlineStr">
        <is>
          <t>Not reported</t>
        </is>
      </c>
      <c r="BC1851" t="inlineStr">
        <is>
          <t>Not reported</t>
        </is>
      </c>
      <c r="BD1851" t="inlineStr">
        <is>
          <t>Not reported</t>
        </is>
      </c>
      <c r="BE1851" t="inlineStr">
        <is>
          <t>Not reported</t>
        </is>
      </c>
      <c r="BF1851" t="inlineStr">
        <is>
          <t>Not reported</t>
        </is>
      </c>
      <c r="BG1851" t="inlineStr">
        <is>
          <t>Not reviewed (not included)</t>
        </is>
      </c>
      <c r="BH1851" t="inlineStr">
        <is>
          <t>N/A</t>
        </is>
      </c>
      <c r="BI1851" t="inlineStr">
        <is>
          <t>Not reviewed</t>
        </is>
      </c>
      <c r="BJ1851" t="inlineStr">
        <is>
          <t>Not reviewed</t>
        </is>
      </c>
      <c r="BK1851" t="inlineStr">
        <is>
          <t>Not reviewed</t>
        </is>
      </c>
      <c r="BL1851" t="inlineStr">
        <is>
          <t>Not reviewed</t>
        </is>
      </c>
      <c r="BM1851" t="inlineStr">
        <is>
          <t>Not reviewed (not included)</t>
        </is>
      </c>
      <c r="BN1851" t="inlineStr">
        <is>
          <t>No AI/ML Methods - E1-No AI/ML/DL: Abstract and title do not describe application of AI, ML, or DL methods</t>
        </is>
      </c>
      <c r="BO1851" t="inlineStr">
        <is>
          <t>Abstract-level screening only</t>
        </is>
      </c>
      <c r="BP1851" t="inlineStr">
        <is>
          <t>Not reported</t>
        </is>
      </c>
    </row>
    <row r="1852">
      <c r="A1852" t="inlineStr">
        <is>
          <t>Enactivism, Health, AI, and Non-Neurotypical Individuals: Toward Contextualized, Personalized, and Ethically Grounded Interventions</t>
        </is>
      </c>
      <c r="B1852" t="n">
        <v>2025</v>
      </c>
      <c r="C1852" t="inlineStr">
        <is>
          <t>Not checked</t>
        </is>
      </c>
      <c r="D1852" t="inlineStr">
        <is>
          <t>Not checked</t>
        </is>
      </c>
      <c r="E1852" t="inlineStr">
        <is>
          <t>10.3390/PHILOSOPHIES10030051</t>
        </is>
      </c>
      <c r="F1852" t="inlineStr">
        <is>
          <t>The enactive approach offers a powerful theoretical lens for designing artificial intelligence (AI) systems intended to support the health and well-being of non-neurotypical individuals, including those on the autism spectrum and those with with ADHD, dyslexia, or other forms of neurodivergence. By emphasizing embodiment, relationality, and participatory sense-making, enactivism encourages AI-based interventions that are highly personalized, context-sensitive, and ethically aware. This paper explores how existing AI applications-ranging from socially assistive robots and virtual reality (VR) therapies to language-processing apps and personalized treatment planning-may be enhanced by incorporating enactivist principles. Despite their promise, practical adoption of AI technologies in real-world clinical practice remains limited, and persistent challenges such as algorithmic bias, privacy concerns, and the tendency to overlook subjective dimensions raise cautionary notes. Drawing on relevant philosophical literature, empirical studies, and cross-disciplinary debates (including the friction and potential synergies between predictive processing and enactivism), we argue that AI solutions grounded in enactivist thinking can more effectively honor user autonomy, acknowledge the embodied nature of neurodiverse cognition, and avoid reductive standardizations. This expanded, revised version integrates insights on neurodiversity, mental health paradigms, and the ethical imperatives of AI deployment, thereby offering a more comprehensive roadmap for researchers, clinicians, and system developers alike.</t>
        </is>
      </c>
      <c r="G1852" t="inlineStr">
        <is>
          <t>Unimodal</t>
        </is>
      </c>
      <c r="H1852" t="inlineStr">
        <is>
          <t>See abstract</t>
        </is>
      </c>
      <c r="I1852" t="inlineStr">
        <is>
          <t>See abstract</t>
        </is>
      </c>
      <c r="J1852" t="inlineStr">
        <is>
          <t>See abstract (AI/ML)</t>
        </is>
      </c>
      <c r="K1852" t="inlineStr">
        <is>
          <t>See abstract</t>
        </is>
      </c>
      <c r="M1852" t="inlineStr">
        <is>
          <t>See abstract</t>
        </is>
      </c>
      <c r="N1852" t="inlineStr">
        <is>
          <t>See abstract</t>
        </is>
      </c>
      <c r="O1852" t="inlineStr">
        <is>
          <t>Not verified from abstract</t>
        </is>
      </c>
      <c r="P1852" t="inlineStr">
        <is>
          <t>See abstract</t>
        </is>
      </c>
      <c r="Q1852" t="inlineStr">
        <is>
          <t>See abstract</t>
        </is>
      </c>
      <c r="R1852" t="inlineStr">
        <is>
          <t>Not reviewed (not included)</t>
        </is>
      </c>
      <c r="S1852" t="inlineStr">
        <is>
          <t>Not reviewed (not included)</t>
        </is>
      </c>
      <c r="T1852" t="inlineStr">
        <is>
          <t>Abstract screening only. Not Selected for Final 95 (Pending Full Text Review)</t>
        </is>
      </c>
      <c r="U1852" t="inlineStr">
        <is>
          <t>EXCLUDE</t>
        </is>
      </c>
      <c r="V1852"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52" t="inlineStr">
        <is>
          <t>Excluded: Other Criterion</t>
        </is>
      </c>
      <c r="X1852" t="inlineStr">
        <is>
          <t>Not assessed from abstract</t>
        </is>
      </c>
      <c r="Y1852">
        <f>HYPERLINK("https%3A%2F%2Fwww.webofscience.com%2Fwos%2Fwoscc%2Ffull-record%2FWOS:001514981300001","View Full Record in Web of Science")</f>
        <v/>
      </c>
      <c r="Z1852" t="inlineStr">
        <is>
          <t>Not determined from abstract</t>
        </is>
      </c>
      <c r="AB1852" t="inlineStr">
        <is>
          <t>Not assessed (not included)</t>
        </is>
      </c>
      <c r="AC1852" t="inlineStr">
        <is>
          <t>Not assessed (not included)</t>
        </is>
      </c>
      <c r="AD1852" t="inlineStr">
        <is>
          <t>Vallverdú, J</t>
        </is>
      </c>
      <c r="AF1852" t="inlineStr">
        <is>
          <t>Gold OA (MDPI)</t>
        </is>
      </c>
      <c r="AH1852" t="inlineStr">
        <is>
          <t>Not assessed</t>
        </is>
      </c>
      <c r="AI1852" t="inlineStr">
        <is>
          <t>Not reported</t>
        </is>
      </c>
      <c r="AJ1852" t="inlineStr">
        <is>
          <t>Not reported</t>
        </is>
      </c>
      <c r="AK1852" t="inlineStr">
        <is>
          <t>Not reported</t>
        </is>
      </c>
      <c r="AL1852" t="inlineStr">
        <is>
          <t>Not reported</t>
        </is>
      </c>
      <c r="AM1852" t="inlineStr">
        <is>
          <t>Not reported</t>
        </is>
      </c>
      <c r="AN1852" t="inlineStr">
        <is>
          <t>Not reported</t>
        </is>
      </c>
      <c r="AO1852" t="inlineStr">
        <is>
          <t>Not reviewed</t>
        </is>
      </c>
      <c r="AP1852" t="inlineStr">
        <is>
          <t>Not reported</t>
        </is>
      </c>
      <c r="AQ1852" t="inlineStr">
        <is>
          <t>Not reported</t>
        </is>
      </c>
      <c r="AR1852" t="inlineStr">
        <is>
          <t>Not reported</t>
        </is>
      </c>
      <c r="AS1852" t="inlineStr">
        <is>
          <t>See abstract</t>
        </is>
      </c>
      <c r="AT1852" t="inlineStr">
        <is>
          <t>Not reviewed</t>
        </is>
      </c>
      <c r="AU1852" t="inlineStr">
        <is>
          <t>Not reviewed</t>
        </is>
      </c>
      <c r="AV1852" t="inlineStr">
        <is>
          <t>Not reviewed</t>
        </is>
      </c>
      <c r="AW1852" t="inlineStr">
        <is>
          <t>Not reviewed</t>
        </is>
      </c>
      <c r="AX1852" t="inlineStr">
        <is>
          <t>Not reported</t>
        </is>
      </c>
      <c r="AY1852" t="inlineStr">
        <is>
          <t>Not reported</t>
        </is>
      </c>
      <c r="AZ1852" t="inlineStr">
        <is>
          <t>Not reported</t>
        </is>
      </c>
      <c r="BA1852" t="inlineStr">
        <is>
          <t>Not reported</t>
        </is>
      </c>
      <c r="BB1852" t="inlineStr">
        <is>
          <t>Not reported</t>
        </is>
      </c>
      <c r="BC1852" t="inlineStr">
        <is>
          <t>Not reported</t>
        </is>
      </c>
      <c r="BD1852" t="inlineStr">
        <is>
          <t>Not reported</t>
        </is>
      </c>
      <c r="BE1852" t="inlineStr">
        <is>
          <t>Not reported</t>
        </is>
      </c>
      <c r="BF1852" t="inlineStr">
        <is>
          <t>Not reported</t>
        </is>
      </c>
      <c r="BG1852" t="inlineStr">
        <is>
          <t>Not reviewed (not included)</t>
        </is>
      </c>
      <c r="BH1852" t="inlineStr">
        <is>
          <t>N/A</t>
        </is>
      </c>
      <c r="BI1852" t="inlineStr">
        <is>
          <t>Not reviewed</t>
        </is>
      </c>
      <c r="BJ1852" t="inlineStr">
        <is>
          <t>Not reviewed</t>
        </is>
      </c>
      <c r="BK1852" t="inlineStr">
        <is>
          <t>Not reviewed</t>
        </is>
      </c>
      <c r="BL1852" t="inlineStr">
        <is>
          <t>Not reviewed</t>
        </is>
      </c>
      <c r="BM1852" t="inlineStr">
        <is>
          <t>Not reviewed (not included)</t>
        </is>
      </c>
      <c r="BN1852" t="inlineStr">
        <is>
          <t>Not Selected for Final 95 (Pending Full Text Review) - Candidate paper not selected for final 95: Passed abstract screening but not included in final selec</t>
        </is>
      </c>
      <c r="BO1852" t="inlineStr">
        <is>
          <t>Abstract-level screening only</t>
        </is>
      </c>
      <c r="BP1852" t="inlineStr">
        <is>
          <t>Not reported</t>
        </is>
      </c>
    </row>
    <row r="1853">
      <c r="A1853" t="inlineStr">
        <is>
          <t>Protocol for a transdiagnostic study of children with problems of attention, learning and memory (CALM)</t>
        </is>
      </c>
      <c r="B1853" t="n">
        <v>2019</v>
      </c>
      <c r="C1853" t="inlineStr">
        <is>
          <t>Not checked</t>
        </is>
      </c>
      <c r="D1853" t="inlineStr">
        <is>
          <t>Not checked</t>
        </is>
      </c>
      <c r="E1853" t="inlineStr">
        <is>
          <t>10.1186/S12887-018-1385-3</t>
        </is>
      </c>
      <c r="F1853" t="inlineStr">
        <is>
          <t xml:space="preserve">BackgroundA substantial proportion of the school-age population experience cognitive-related learning difficulties. Not all children who struggle at school receive a diagnosis, yet their problems are sufficient to warrant additional support. Understanding the causes of learning difficulties is the key to developing effective prevention and intervention strategies for struggling learners. The aim of this project is to apply a transdiagnostic approach to children with cognitive developmental difficulties related to learning to discover the underpinning mechanisms of learning problems.MethodsA cohort of 1000 children aged 5 to 18years is being recruited. The sample consists of 800 children with problems in attention, learning and / memory, as identified by a health or educational professional, and 200 typically-developing children recruited from the same schools as those with difficulties. All children are completing assessments of cognition, including tests of phonological processing, short-term and working memory, attention, executive function and processing speed. Their parents/ carers are completing questionnaires about the child's family history, communication skills, mental health and behaviour. Children are invited for an optional MRI brain scan and are asked to provide an optional DNA sample (saliva).Hypothesis-free data-driven methods will be used to identify the cognitive, behavioural and neural dimensions of learning difficulties. Machine-learning approaches will be used to map the multi-dimensional space of the cognitive, neural and behavioural measures to identify clusters of children with shared profiles. Finally, group comparisons will be used to test theories of development and disorder.DiscussionOur multi-systems approach to identifying the causes of learning difficulties in a heterogeneous sample of struggling learners provides a novel way to enhance our understanding of the common and complex needs of the majority of children who struggle at school. </t>
        </is>
      </c>
      <c r="G1853" t="inlineStr">
        <is>
          <t>Unimodal</t>
        </is>
      </c>
      <c r="H1853" t="inlineStr">
        <is>
          <t>See abstract</t>
        </is>
      </c>
      <c r="I1853" t="inlineStr">
        <is>
          <t>See abstract</t>
        </is>
      </c>
      <c r="J1853" t="inlineStr">
        <is>
          <t>See abstract (AI/ML)</t>
        </is>
      </c>
      <c r="K1853" t="inlineStr">
        <is>
          <t>See abstract</t>
        </is>
      </c>
      <c r="L1853" t="n">
        <v>1000</v>
      </c>
      <c r="M1853" t="inlineStr">
        <is>
          <t>See abstract</t>
        </is>
      </c>
      <c r="N1853" t="inlineStr">
        <is>
          <t>N≈1000; details in abstract</t>
        </is>
      </c>
      <c r="O1853" t="inlineStr">
        <is>
          <t>Extracted from abstract: N≈1000</t>
        </is>
      </c>
      <c r="P1853" t="inlineStr">
        <is>
          <t>See abstract</t>
        </is>
      </c>
      <c r="Q1853" t="inlineStr">
        <is>
          <t>See abstract</t>
        </is>
      </c>
      <c r="R1853" t="inlineStr">
        <is>
          <t>Not reviewed (not included)</t>
        </is>
      </c>
      <c r="S1853" t="inlineStr">
        <is>
          <t>Not reviewed (not included)</t>
        </is>
      </c>
      <c r="T1853" t="inlineStr">
        <is>
          <t>Abstract screening only. Non-ADHD Focused</t>
        </is>
      </c>
      <c r="U1853" t="inlineStr">
        <is>
          <t>EXCLUDE</t>
        </is>
      </c>
      <c r="V1853" t="inlineStr">
        <is>
          <t>E2-Not ADHD focused: Neither title nor abstract mentions ADHD or attention-deficit/hyperactivity</t>
        </is>
      </c>
      <c r="W1853" t="inlineStr">
        <is>
          <t>Excluded: Not ADHD Focused</t>
        </is>
      </c>
      <c r="X1853" t="inlineStr">
        <is>
          <t>Not assessed from abstract</t>
        </is>
      </c>
      <c r="Y1853">
        <f>HYPERLINK("https%3A%2F%2Fwww.webofscience.com%2Fwos%2Fwoscc%2Ffull-record%2FWOS:000455220300002","View Full Record in Web of Science")</f>
        <v/>
      </c>
      <c r="Z1853" t="inlineStr">
        <is>
          <t>Not determined from abstract</t>
        </is>
      </c>
      <c r="AB1853" t="inlineStr">
        <is>
          <t>Not assessed (not included)</t>
        </is>
      </c>
      <c r="AC1853" t="inlineStr">
        <is>
          <t>Not assessed (not included)</t>
        </is>
      </c>
      <c r="AD1853" t="inlineStr">
        <is>
          <t>Holmes, J; Bryant, A; Gathercole, SE</t>
        </is>
      </c>
      <c r="AF1853" t="inlineStr">
        <is>
          <t>Gold OA (BioMedCentral)</t>
        </is>
      </c>
      <c r="AH1853" t="inlineStr">
        <is>
          <t>Not assessed</t>
        </is>
      </c>
      <c r="AI1853" t="inlineStr">
        <is>
          <t>Not reported</t>
        </is>
      </c>
      <c r="AJ1853" t="inlineStr">
        <is>
          <t>Not reported</t>
        </is>
      </c>
      <c r="AK1853" t="inlineStr">
        <is>
          <t>Not reported</t>
        </is>
      </c>
      <c r="AL1853" t="inlineStr">
        <is>
          <t>Not reported</t>
        </is>
      </c>
      <c r="AM1853" t="inlineStr">
        <is>
          <t>Not reported</t>
        </is>
      </c>
      <c r="AN1853" t="inlineStr">
        <is>
          <t>Not reported</t>
        </is>
      </c>
      <c r="AO1853" t="inlineStr">
        <is>
          <t>Not reviewed</t>
        </is>
      </c>
      <c r="AP1853" t="inlineStr">
        <is>
          <t>Not reported</t>
        </is>
      </c>
      <c r="AQ1853" t="inlineStr">
        <is>
          <t>Not reported</t>
        </is>
      </c>
      <c r="AR1853" t="inlineStr">
        <is>
          <t>Not reported</t>
        </is>
      </c>
      <c r="AS1853" t="inlineStr">
        <is>
          <t>See abstract</t>
        </is>
      </c>
      <c r="AT1853" t="inlineStr">
        <is>
          <t>Not reviewed</t>
        </is>
      </c>
      <c r="AU1853" t="inlineStr">
        <is>
          <t>Not reviewed</t>
        </is>
      </c>
      <c r="AV1853" t="inlineStr">
        <is>
          <t>Not reviewed</t>
        </is>
      </c>
      <c r="AW1853" t="inlineStr">
        <is>
          <t>Not reviewed</t>
        </is>
      </c>
      <c r="AX1853" t="inlineStr">
        <is>
          <t>Not reported</t>
        </is>
      </c>
      <c r="AY1853" t="inlineStr">
        <is>
          <t>Not reported</t>
        </is>
      </c>
      <c r="AZ1853" t="inlineStr">
        <is>
          <t>Not reported</t>
        </is>
      </c>
      <c r="BA1853" t="inlineStr">
        <is>
          <t>Not reported</t>
        </is>
      </c>
      <c r="BB1853" t="inlineStr">
        <is>
          <t>Not reported</t>
        </is>
      </c>
      <c r="BC1853" t="inlineStr">
        <is>
          <t>Not reported</t>
        </is>
      </c>
      <c r="BD1853" t="inlineStr">
        <is>
          <t>Not reported</t>
        </is>
      </c>
      <c r="BE1853" t="inlineStr">
        <is>
          <t>Not reported</t>
        </is>
      </c>
      <c r="BF1853" t="inlineStr">
        <is>
          <t>Not reported</t>
        </is>
      </c>
      <c r="BG1853" t="inlineStr">
        <is>
          <t>Not reviewed (not included)</t>
        </is>
      </c>
      <c r="BH1853" t="inlineStr">
        <is>
          <t>N/A</t>
        </is>
      </c>
      <c r="BI1853" t="inlineStr">
        <is>
          <t>Not reviewed</t>
        </is>
      </c>
      <c r="BJ1853" t="inlineStr">
        <is>
          <t>Not reviewed</t>
        </is>
      </c>
      <c r="BK1853" t="inlineStr">
        <is>
          <t>Not reviewed</t>
        </is>
      </c>
      <c r="BL1853" t="inlineStr">
        <is>
          <t>Not reviewed</t>
        </is>
      </c>
      <c r="BM1853" t="inlineStr">
        <is>
          <t>Not reviewed (not included)</t>
        </is>
      </c>
      <c r="BN1853" t="inlineStr">
        <is>
          <t>Non-ADHD Focused - E2-Not ADHD focused: Neither title nor abstract mentions ADHD or attention-deficit/hyperactivity</t>
        </is>
      </c>
      <c r="BO1853" t="inlineStr">
        <is>
          <t>Abstract-level screening only</t>
        </is>
      </c>
      <c r="BP1853" t="inlineStr">
        <is>
          <t>Not reported</t>
        </is>
      </c>
    </row>
    <row r="1854">
      <c r="A1854" t="inlineStr">
        <is>
          <t>Screen Time Among and Youth Children With Disabilities: A Systematic Review and Meta-Analysis</t>
        </is>
      </c>
      <c r="B1854" t="n">
        <v>2025</v>
      </c>
      <c r="C1854" t="inlineStr">
        <is>
          <t>Not checked</t>
        </is>
      </c>
      <c r="D1854" t="inlineStr">
        <is>
          <t>Not checked</t>
        </is>
      </c>
      <c r="E1854" t="inlineStr">
        <is>
          <t>10.1111/CCH.70136</t>
        </is>
      </c>
      <c r="F1854" t="inlineStr">
        <is>
          <t>ObjectiveThis paper aimed to review and synthesize screen time research among children and youth with disabilities. MethodsSeven online databases were searched, and a machine learning-assisted systematic review model was used to identify relevant studies. English and French papers reporting on screen time among children and youth with a disability were eligible. Extracted data were synthesized by participant age, followed by type of screen time reporting. Meta-analyses were conducted to estimate daily screen time and adherence to screen time guidelines using random effects meta-analysis. ResultsEighty-one studies were included. Screen time ranged from 0.5 to 7.27 h/day and varied widely based on disability type. Pooled average screen time was 3.70, 3.28 and 3.39 h/day for children and youth with ASD, ADHD and CP, respectively. ConclusionScreen use is prominent among children and youth with disabilities. Limiting screen time in this group is critical in preventing numerous related consequences of excessive, prolonged use. Policy ImplicationsInterventions targeting children and youth with disabilities are needed to decrease excessive screen time among this population and to inform future public health policy and setting-specific practice.</t>
        </is>
      </c>
      <c r="G1854" t="inlineStr">
        <is>
          <t>Unimodal</t>
        </is>
      </c>
      <c r="H1854" t="inlineStr">
        <is>
          <t>See abstract</t>
        </is>
      </c>
      <c r="I1854" t="inlineStr">
        <is>
          <t>See abstract</t>
        </is>
      </c>
      <c r="J1854" t="inlineStr">
        <is>
          <t>See abstract (AI/ML)</t>
        </is>
      </c>
      <c r="K1854" t="inlineStr">
        <is>
          <t>See abstract</t>
        </is>
      </c>
      <c r="M1854" t="inlineStr">
        <is>
          <t>See abstract</t>
        </is>
      </c>
      <c r="N1854" t="inlineStr">
        <is>
          <t>See abstract</t>
        </is>
      </c>
      <c r="O1854" t="inlineStr">
        <is>
          <t>Not verified from abstract</t>
        </is>
      </c>
      <c r="P1854" t="inlineStr">
        <is>
          <t>See abstract</t>
        </is>
      </c>
      <c r="Q1854" t="inlineStr">
        <is>
          <t>See abstract</t>
        </is>
      </c>
      <c r="R1854" t="inlineStr">
        <is>
          <t>Not reviewed (not included)</t>
        </is>
      </c>
      <c r="S1854" t="inlineStr">
        <is>
          <t>Not reviewed (not included)</t>
        </is>
      </c>
      <c r="T1854" t="inlineStr">
        <is>
          <t>Abstract screening only. Not Primary Research</t>
        </is>
      </c>
      <c r="U1854" t="inlineStr">
        <is>
          <t>EXCLUDE</t>
        </is>
      </c>
      <c r="V1854" t="inlineStr">
        <is>
          <t>E6-Not Primary Research: Title/abstract indicates systematic review, meta-analysis, or review paper</t>
        </is>
      </c>
      <c r="W1854" t="inlineStr">
        <is>
          <t>Excluded: Not Primary Research</t>
        </is>
      </c>
      <c r="X1854" t="inlineStr">
        <is>
          <t>Not assessed from abstract</t>
        </is>
      </c>
      <c r="Y1854">
        <f>HYPERLINK("https%3A%2F%2Fwww.webofscience.com%2Fwos%2Fwoscc%2Ffull-record%2FWOS:001529668100001","View Full Record in Web of Science")</f>
        <v/>
      </c>
      <c r="Z1854" t="inlineStr">
        <is>
          <t>Not determined from abstract</t>
        </is>
      </c>
      <c r="AB1854" t="inlineStr">
        <is>
          <t>Not assessed (not included)</t>
        </is>
      </c>
      <c r="AC1854" t="inlineStr">
        <is>
          <t>Not assessed (not included)</t>
        </is>
      </c>
      <c r="AD1854" t="inlineStr">
        <is>
          <t>Vanderloo, LM; Bourke, M; Taylor, LG; Phillips, SM; Loh, A; Disimino, K; Bassett-Gunter, RL; Koo, T; Thompson-Hill, M; Tucker, P</t>
        </is>
      </c>
      <c r="AF1854" t="inlineStr">
        <is>
          <t>Unknown - Verify via DOI</t>
        </is>
      </c>
      <c r="AH1854" t="inlineStr">
        <is>
          <t>Not assessed</t>
        </is>
      </c>
      <c r="AI1854" t="inlineStr">
        <is>
          <t>Not reported</t>
        </is>
      </c>
      <c r="AJ1854" t="inlineStr">
        <is>
          <t>Not reported</t>
        </is>
      </c>
      <c r="AK1854" t="inlineStr">
        <is>
          <t>Not reported</t>
        </is>
      </c>
      <c r="AL1854" t="inlineStr">
        <is>
          <t>Not reported</t>
        </is>
      </c>
      <c r="AM1854" t="inlineStr">
        <is>
          <t>Not reported</t>
        </is>
      </c>
      <c r="AN1854" t="inlineStr">
        <is>
          <t>Not reported</t>
        </is>
      </c>
      <c r="AO1854" t="inlineStr">
        <is>
          <t>Not reviewed</t>
        </is>
      </c>
      <c r="AP1854" t="inlineStr">
        <is>
          <t>Not reported</t>
        </is>
      </c>
      <c r="AQ1854" t="inlineStr">
        <is>
          <t>Not reported</t>
        </is>
      </c>
      <c r="AR1854" t="inlineStr">
        <is>
          <t>Not reported</t>
        </is>
      </c>
      <c r="AS1854" t="inlineStr">
        <is>
          <t>See abstract</t>
        </is>
      </c>
      <c r="AT1854" t="inlineStr">
        <is>
          <t>Not reviewed</t>
        </is>
      </c>
      <c r="AU1854" t="inlineStr">
        <is>
          <t>Not reviewed</t>
        </is>
      </c>
      <c r="AV1854" t="inlineStr">
        <is>
          <t>Not reviewed</t>
        </is>
      </c>
      <c r="AW1854" t="inlineStr">
        <is>
          <t>Not reviewed</t>
        </is>
      </c>
      <c r="AX1854" t="inlineStr">
        <is>
          <t>Not reported</t>
        </is>
      </c>
      <c r="AY1854" t="inlineStr">
        <is>
          <t>Not reported</t>
        </is>
      </c>
      <c r="AZ1854" t="inlineStr">
        <is>
          <t>Not reported</t>
        </is>
      </c>
      <c r="BA1854" t="inlineStr">
        <is>
          <t>Not reported</t>
        </is>
      </c>
      <c r="BB1854" t="inlineStr">
        <is>
          <t>Not reported</t>
        </is>
      </c>
      <c r="BC1854" t="inlineStr">
        <is>
          <t>Not reported</t>
        </is>
      </c>
      <c r="BD1854" t="inlineStr">
        <is>
          <t>Not reported</t>
        </is>
      </c>
      <c r="BE1854" t="inlineStr">
        <is>
          <t>Not reported</t>
        </is>
      </c>
      <c r="BF1854" t="inlineStr">
        <is>
          <t>Not reported</t>
        </is>
      </c>
      <c r="BG1854" t="inlineStr">
        <is>
          <t>Not reviewed (not included)</t>
        </is>
      </c>
      <c r="BH1854" t="inlineStr">
        <is>
          <t>N/A</t>
        </is>
      </c>
      <c r="BI1854" t="inlineStr">
        <is>
          <t>Not reviewed</t>
        </is>
      </c>
      <c r="BJ1854" t="inlineStr">
        <is>
          <t>Not reviewed</t>
        </is>
      </c>
      <c r="BK1854" t="inlineStr">
        <is>
          <t>Not reviewed</t>
        </is>
      </c>
      <c r="BL1854" t="inlineStr">
        <is>
          <t>Not reviewed</t>
        </is>
      </c>
      <c r="BM1854" t="inlineStr">
        <is>
          <t>Not reviewed (not included)</t>
        </is>
      </c>
      <c r="BN1854" t="inlineStr">
        <is>
          <t>Not Primary Research - E6-Not Primary Research: Title/abstract indicates systematic review, meta-analysis, or review paper</t>
        </is>
      </c>
      <c r="BO1854" t="inlineStr">
        <is>
          <t>Abstract-level screening only</t>
        </is>
      </c>
      <c r="BP1854" t="inlineStr">
        <is>
          <t>Not reported</t>
        </is>
      </c>
    </row>
    <row r="1855">
      <c r="A1855" t="inlineStr">
        <is>
          <t>A Novel Real-time Phase Prediction Network in EEG Rhythm</t>
        </is>
      </c>
      <c r="B1855" t="n">
        <v>2025</v>
      </c>
      <c r="C1855" t="inlineStr">
        <is>
          <t>Not checked</t>
        </is>
      </c>
      <c r="D1855" t="inlineStr">
        <is>
          <t>Not checked</t>
        </is>
      </c>
      <c r="E1855" t="inlineStr">
        <is>
          <t>10.1007/S12264-024-01321-Z</t>
        </is>
      </c>
      <c r="F1855" t="inlineStr">
        <is>
          <t>Closed-loop neuromodulation, especially using the phase of the electroencephalography (EEG) rhythm to assess the real-time brain state and optimize the brain stimulation process, is becoming a hot research topic. Because the EEG signal is non-stationary, the commonly used EEG phase-based prediction methods have large variances, which may reduce the accuracy of the phase prediction. In this study, we proposed a machine learning-based EEG phase prediction network, which we call EEG phase prediction network (EPN), to capture the overall rhythm distribution pattern of subjects and map the instantaneous phase directly from the narrow-band EEG data. We verified the performance of EPN on pre-recorded data, simulated EEG data, and a real-time experiment. Compared with widely used state-of-the-art models (optimized multi-layer filter architecture, auto-regress, and educated temporal prediction), EPN achieved the lowest variance and the greatest accuracy. Thus, the EPN model will provide broader applications for EEG phase-based closed-loop neuromodulation.</t>
        </is>
      </c>
      <c r="G1855" t="inlineStr">
        <is>
          <t>Unimodal</t>
        </is>
      </c>
      <c r="H1855" t="inlineStr">
        <is>
          <t>See abstract</t>
        </is>
      </c>
      <c r="I1855" t="inlineStr">
        <is>
          <t>See abstract</t>
        </is>
      </c>
      <c r="J1855" t="inlineStr">
        <is>
          <t>See abstract (AI/ML)</t>
        </is>
      </c>
      <c r="K1855" t="inlineStr">
        <is>
          <t>See abstract</t>
        </is>
      </c>
      <c r="M1855" t="inlineStr">
        <is>
          <t>See abstract</t>
        </is>
      </c>
      <c r="N1855" t="inlineStr">
        <is>
          <t>See abstract</t>
        </is>
      </c>
      <c r="O1855" t="inlineStr">
        <is>
          <t>Not verified from abstract</t>
        </is>
      </c>
      <c r="P1855" t="inlineStr">
        <is>
          <t>See abstract</t>
        </is>
      </c>
      <c r="Q1855" t="inlineStr">
        <is>
          <t>See abstract</t>
        </is>
      </c>
      <c r="R1855" t="inlineStr">
        <is>
          <t>Not reviewed (not included)</t>
        </is>
      </c>
      <c r="S1855" t="inlineStr">
        <is>
          <t>Not reviewed (not included)</t>
        </is>
      </c>
      <c r="T1855" t="inlineStr">
        <is>
          <t>Abstract screening only. Non-ADHD Focused</t>
        </is>
      </c>
      <c r="U1855" t="inlineStr">
        <is>
          <t>EXCLUDE</t>
        </is>
      </c>
      <c r="V1855" t="inlineStr">
        <is>
          <t>E2-Not ADHD focused: Neither title nor abstract mentions ADHD or attention-deficit/hyperactivity</t>
        </is>
      </c>
      <c r="W1855" t="inlineStr">
        <is>
          <t>Excluded: Not ADHD Focused</t>
        </is>
      </c>
      <c r="X1855" t="inlineStr">
        <is>
          <t>Not assessed from abstract</t>
        </is>
      </c>
      <c r="Y1855">
        <f>HYPERLINK("https%3A%2F%2Fwww.webofscience.com%2Fwos%2Fwoscc%2Ffull-record%2FWOS:001366683300001","View Full Record in Web of Science")</f>
        <v/>
      </c>
      <c r="Z1855" t="inlineStr">
        <is>
          <t>Not determined from abstract</t>
        </is>
      </c>
      <c r="AB1855" t="inlineStr">
        <is>
          <t>Not assessed (not included)</t>
        </is>
      </c>
      <c r="AC1855" t="inlineStr">
        <is>
          <t>Not assessed (not included)</t>
        </is>
      </c>
      <c r="AD1855" t="inlineStr">
        <is>
          <t>Liu, H; Qi, ZH; Wang, YH; Yang, ZY; Fan, LZ; Zuo, NM; Jiang, TZ</t>
        </is>
      </c>
      <c r="AF1855" t="inlineStr">
        <is>
          <t>Hybrid OA (Springer)</t>
        </is>
      </c>
      <c r="AH1855" t="inlineStr">
        <is>
          <t>Not assessed</t>
        </is>
      </c>
      <c r="AI1855" t="inlineStr">
        <is>
          <t>Not reported</t>
        </is>
      </c>
      <c r="AJ1855" t="inlineStr">
        <is>
          <t>Not reported</t>
        </is>
      </c>
      <c r="AK1855" t="inlineStr">
        <is>
          <t>Not reported</t>
        </is>
      </c>
      <c r="AL1855" t="inlineStr">
        <is>
          <t>Not reported</t>
        </is>
      </c>
      <c r="AM1855" t="inlineStr">
        <is>
          <t>Not reported</t>
        </is>
      </c>
      <c r="AN1855" t="inlineStr">
        <is>
          <t>Not reported</t>
        </is>
      </c>
      <c r="AO1855" t="inlineStr">
        <is>
          <t>Not reviewed</t>
        </is>
      </c>
      <c r="AP1855" t="inlineStr">
        <is>
          <t>Not reported</t>
        </is>
      </c>
      <c r="AQ1855" t="inlineStr">
        <is>
          <t>Not reported</t>
        </is>
      </c>
      <c r="AR1855" t="inlineStr">
        <is>
          <t>Not reported</t>
        </is>
      </c>
      <c r="AS1855" t="inlineStr">
        <is>
          <t>See abstract</t>
        </is>
      </c>
      <c r="AT1855" t="inlineStr">
        <is>
          <t>Not reviewed</t>
        </is>
      </c>
      <c r="AU1855" t="inlineStr">
        <is>
          <t>Not reviewed</t>
        </is>
      </c>
      <c r="AV1855" t="inlineStr">
        <is>
          <t>Not reviewed</t>
        </is>
      </c>
      <c r="AW1855" t="inlineStr">
        <is>
          <t>Not reviewed</t>
        </is>
      </c>
      <c r="AX1855" t="inlineStr">
        <is>
          <t>Not reported</t>
        </is>
      </c>
      <c r="AY1855" t="inlineStr">
        <is>
          <t>Not reported</t>
        </is>
      </c>
      <c r="AZ1855" t="inlineStr">
        <is>
          <t>Not reported</t>
        </is>
      </c>
      <c r="BA1855" t="inlineStr">
        <is>
          <t>Not reported</t>
        </is>
      </c>
      <c r="BB1855" t="inlineStr">
        <is>
          <t>Not reported</t>
        </is>
      </c>
      <c r="BC1855" t="inlineStr">
        <is>
          <t>Not reported</t>
        </is>
      </c>
      <c r="BD1855" t="inlineStr">
        <is>
          <t>Not reported</t>
        </is>
      </c>
      <c r="BE1855" t="inlineStr">
        <is>
          <t>Not reported</t>
        </is>
      </c>
      <c r="BF1855" t="inlineStr">
        <is>
          <t>Not reported</t>
        </is>
      </c>
      <c r="BG1855" t="inlineStr">
        <is>
          <t>Not reviewed (not included)</t>
        </is>
      </c>
      <c r="BH1855" t="inlineStr">
        <is>
          <t>N/A</t>
        </is>
      </c>
      <c r="BI1855" t="inlineStr">
        <is>
          <t>Not reviewed</t>
        </is>
      </c>
      <c r="BJ1855" t="inlineStr">
        <is>
          <t>Not reviewed</t>
        </is>
      </c>
      <c r="BK1855" t="inlineStr">
        <is>
          <t>Not reviewed</t>
        </is>
      </c>
      <c r="BL1855" t="inlineStr">
        <is>
          <t>Not reviewed</t>
        </is>
      </c>
      <c r="BM1855" t="inlineStr">
        <is>
          <t>Not reviewed (not included)</t>
        </is>
      </c>
      <c r="BN1855" t="inlineStr">
        <is>
          <t>Non-ADHD Focused - E2-Not ADHD focused: Neither title nor abstract mentions ADHD or attention-deficit/hyperactivity</t>
        </is>
      </c>
      <c r="BO1855" t="inlineStr">
        <is>
          <t>Abstract-level screening only</t>
        </is>
      </c>
      <c r="BP1855" t="inlineStr">
        <is>
          <t>Not reported</t>
        </is>
      </c>
    </row>
    <row r="1856">
      <c r="A1856" t="inlineStr">
        <is>
          <t>An EEG-Based Attentiveness Recognition System Using Hilbert-Huang Transform and Support Vector Machine</t>
        </is>
      </c>
      <c r="B1856" t="n">
        <v>2020</v>
      </c>
      <c r="C1856" t="inlineStr">
        <is>
          <t>Not checked</t>
        </is>
      </c>
      <c r="D1856" t="inlineStr">
        <is>
          <t>Not checked</t>
        </is>
      </c>
      <c r="E1856" t="inlineStr">
        <is>
          <t>10.1007/S40846-019-00500-Y</t>
        </is>
      </c>
      <c r="F1856" t="inlineStr">
        <is>
          <t>Purpose Attentiveness recognition benefits the detection of the mental state and concentration when humans perform specific tasks. Hilbert-Huang transform (HHT) is useful for the analysis of nonlinear or nonstationary bio-signals including brainwaves. In this work, a method is proposed for the characterization of attentiveness levels by using electroencephalogram (EEG) signals and HHT analysis. Methods Single-channel EEG signals from the frontal area were acquired from participants at different levels of attentiveness and were decomposed into a set of intrinsic mode functions (IMF) by empirical mode decomposition (EMD). Hilbert transform analysis was applied to each IMF to obtain the marginal frequency spectrum. Then the band powers and spectral entropies (SEs) were selected as the attributes of a support vector machine (SVM) for a two-class classification task. Results Compared with the predictive models of approximate entropy (ApEn) and fast Fourier transform (FFT), the results show that the band powers extracted from IMF2 to IMF5 of alpha\documentclass[12pt]{minimal} \usepackage{amsmath} \usepackage{wasysym} \usepackage{amsfonts} \usepackage{amssymb} \usepackage{amsbsy} \usepackage{mathrsfs} \usepackage{upgreek} \setlength{\oddsidemargin}{-69pt} \begin{document}$$\alpha$$\end{document} and beta\documentclass[12pt]{minimal} \usepackage{amsmath} \usepackage{wasysym} \usepackage{amsfonts} \usepackage{amssymb} \usepackage{amsbsy} \usepackage{mathrsfs} \usepackage{upgreek} \setlength{\oddsidemargin}{-69pt} \begin{document}$$\beta$$\end{document} waves and their SE can best discriminate between attentive and relaxed states with the average classification accuracy of 84.80%. Conclusion In conclusion, this integrated signal processing method is capable of attentiveness recognition that can offer efficient differentiation and may be used in a clinical setting for the detection of attention deficit.</t>
        </is>
      </c>
      <c r="G1856" t="inlineStr">
        <is>
          <t>Unimodal</t>
        </is>
      </c>
      <c r="H1856" t="inlineStr">
        <is>
          <t>See abstract</t>
        </is>
      </c>
      <c r="I1856" t="inlineStr">
        <is>
          <t>See abstract</t>
        </is>
      </c>
      <c r="J1856" t="inlineStr">
        <is>
          <t>See abstract (AI/ML)</t>
        </is>
      </c>
      <c r="K1856" t="inlineStr">
        <is>
          <t>See abstract</t>
        </is>
      </c>
      <c r="M1856" t="inlineStr">
        <is>
          <t>See abstract</t>
        </is>
      </c>
      <c r="N1856" t="inlineStr">
        <is>
          <t>See abstract</t>
        </is>
      </c>
      <c r="O1856" t="inlineStr">
        <is>
          <t>Not verified from abstract</t>
        </is>
      </c>
      <c r="P1856" t="inlineStr">
        <is>
          <t>See abstract</t>
        </is>
      </c>
      <c r="Q1856" t="inlineStr">
        <is>
          <t>See abstract</t>
        </is>
      </c>
      <c r="R1856" t="inlineStr">
        <is>
          <t>Not reviewed (not included)</t>
        </is>
      </c>
      <c r="S1856" t="inlineStr">
        <is>
          <t>Not reviewed (not included)</t>
        </is>
      </c>
      <c r="T1856" t="inlineStr">
        <is>
          <t>Abstract screening only. Not Selected for Final 95 (Pending Full Text Review)</t>
        </is>
      </c>
      <c r="U1856" t="inlineStr">
        <is>
          <t>EXCLUDE</t>
        </is>
      </c>
      <c r="V1856"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56" t="inlineStr">
        <is>
          <t>Excluded: Other Criterion</t>
        </is>
      </c>
      <c r="X1856" t="inlineStr">
        <is>
          <t>Not assessed from abstract</t>
        </is>
      </c>
      <c r="Y1856">
        <f>HYPERLINK("https%3A%2F%2Fwww.webofscience.com%2Fwos%2Fwoscc%2Ffull-record%2FWOS:000525616900007","View Full Record in Web of Science")</f>
        <v/>
      </c>
      <c r="Z1856" t="inlineStr">
        <is>
          <t>Not determined from abstract</t>
        </is>
      </c>
      <c r="AB1856" t="inlineStr">
        <is>
          <t>Not assessed (not included)</t>
        </is>
      </c>
      <c r="AC1856" t="inlineStr">
        <is>
          <t>Not assessed (not included)</t>
        </is>
      </c>
      <c r="AD1856" t="inlineStr">
        <is>
          <t>Peng, CJ; Chen, YC; Chen, CC; Chen, SJ; Cagneau, B; Chassagne, L</t>
        </is>
      </c>
      <c r="AF1856" t="inlineStr">
        <is>
          <t>Hybrid OA (Springer)</t>
        </is>
      </c>
      <c r="AH1856" t="inlineStr">
        <is>
          <t>Not assessed</t>
        </is>
      </c>
      <c r="AI1856" t="inlineStr">
        <is>
          <t>Not reported</t>
        </is>
      </c>
      <c r="AJ1856" t="inlineStr">
        <is>
          <t>Not reported</t>
        </is>
      </c>
      <c r="AK1856" t="inlineStr">
        <is>
          <t>Not reported</t>
        </is>
      </c>
      <c r="AL1856" t="inlineStr">
        <is>
          <t>Not reported</t>
        </is>
      </c>
      <c r="AM1856" t="inlineStr">
        <is>
          <t>Not reported</t>
        </is>
      </c>
      <c r="AN1856" t="inlineStr">
        <is>
          <t>Not reported</t>
        </is>
      </c>
      <c r="AO1856" t="inlineStr">
        <is>
          <t>Not reviewed</t>
        </is>
      </c>
      <c r="AP1856" t="inlineStr">
        <is>
          <t>Not reported</t>
        </is>
      </c>
      <c r="AQ1856" t="inlineStr">
        <is>
          <t>Not reported</t>
        </is>
      </c>
      <c r="AR1856" t="inlineStr">
        <is>
          <t>Not reported</t>
        </is>
      </c>
      <c r="AS1856" t="inlineStr">
        <is>
          <t>See abstract</t>
        </is>
      </c>
      <c r="AT1856" t="inlineStr">
        <is>
          <t>Not reviewed</t>
        </is>
      </c>
      <c r="AU1856" t="inlineStr">
        <is>
          <t>Not reviewed</t>
        </is>
      </c>
      <c r="AV1856" t="inlineStr">
        <is>
          <t>Not reviewed</t>
        </is>
      </c>
      <c r="AW1856" t="inlineStr">
        <is>
          <t>Not reviewed</t>
        </is>
      </c>
      <c r="AX1856" t="inlineStr">
        <is>
          <t>Not reported</t>
        </is>
      </c>
      <c r="AY1856" t="inlineStr">
        <is>
          <t>Not reported</t>
        </is>
      </c>
      <c r="AZ1856" t="inlineStr">
        <is>
          <t>Not reported</t>
        </is>
      </c>
      <c r="BA1856" t="inlineStr">
        <is>
          <t>Not reported</t>
        </is>
      </c>
      <c r="BB1856" t="inlineStr">
        <is>
          <t>Not reported</t>
        </is>
      </c>
      <c r="BC1856" t="inlineStr">
        <is>
          <t>Not reported</t>
        </is>
      </c>
      <c r="BD1856" t="inlineStr">
        <is>
          <t>Not reported</t>
        </is>
      </c>
      <c r="BE1856" t="inlineStr">
        <is>
          <t>Not reported</t>
        </is>
      </c>
      <c r="BF1856" t="inlineStr">
        <is>
          <t>Not reported</t>
        </is>
      </c>
      <c r="BG1856" t="inlineStr">
        <is>
          <t>Not reviewed (not included)</t>
        </is>
      </c>
      <c r="BH1856" t="inlineStr">
        <is>
          <t>N/A</t>
        </is>
      </c>
      <c r="BI1856" t="inlineStr">
        <is>
          <t>Not reviewed</t>
        </is>
      </c>
      <c r="BJ1856" t="inlineStr">
        <is>
          <t>Not reviewed</t>
        </is>
      </c>
      <c r="BK1856" t="inlineStr">
        <is>
          <t>Not reviewed</t>
        </is>
      </c>
      <c r="BL1856" t="inlineStr">
        <is>
          <t>Not reviewed</t>
        </is>
      </c>
      <c r="BM1856" t="inlineStr">
        <is>
          <t>Not reviewed (not included)</t>
        </is>
      </c>
      <c r="BN1856" t="inlineStr">
        <is>
          <t>Not Selected for Final 95 (Pending Full Text Review) - Candidate paper not selected for final 95: Passed abstract screening but not included in final selec</t>
        </is>
      </c>
      <c r="BO1856" t="inlineStr">
        <is>
          <t>Abstract-level screening only</t>
        </is>
      </c>
      <c r="BP1856" t="inlineStr">
        <is>
          <t>Not reported</t>
        </is>
      </c>
    </row>
    <row r="1857">
      <c r="A1857" t="inlineStr">
        <is>
          <t>Explainable Gated Recurrent Unit to explore the effect of co-exposure to multiple air pollutants and meteorological conditions on mental health outcomes</t>
        </is>
      </c>
      <c r="B1857" t="n">
        <v>2023</v>
      </c>
      <c r="C1857" t="inlineStr">
        <is>
          <t>Not checked</t>
        </is>
      </c>
      <c r="D1857" t="inlineStr">
        <is>
          <t>Not checked</t>
        </is>
      </c>
      <c r="E1857" t="inlineStr">
        <is>
          <t>10.1016/J.ENVINT.2022.107689</t>
        </is>
      </c>
      <c r="F1857" t="inlineStr">
        <is>
          <t>Mental health conditions have the potential to be worsened by air pollution or other climate-sensitive factors. Few studies have empirically examined those associations when we faced to co-exposures, as well as interaction effects. There would be an urgent need to use deep learning to handle complex co-exposures that might interact in multiple ways, and the model performance reinforced by SHapely Additive exPlanations (SHAP) enabled our predictions interpretable and hence actionable. Here, to evaluate the mixed effect of short-term co-exposure, we conducted a time-series analysis using approximately 1.47 million hospital outpatient visits of mental disorders (i.e., depressive disorder-DD, Schizophrenia-SP, Anxiety Disorder-AD, Bipolar Disorder-BD, Attention Deficit and Hyperactivity Disorder-ADHD, Autism Spectrum Disorder-ASD), with matched meteorological observations from 2015 through 2019 in Nanjing, China. The global insights of gated recurrent unit model revealed that most of input features with similar effect size caused the illness risk of SP and ASD increase, and most markedly, 73% of relative humidity, 44.6 mu g/m3 of NO2, and 14.1 mu g/m3 of SO2 at 5-year average level associated with 2.27, 1.14, and 1.29 visits increase for DD, SP, and AD, respectively. Both synergic and antagonistic effect among infor-mative paired-features were distinguished from local feature dependence. Interestingly, variation tendencies of excessive visits of bipolar disorder when atmospheric pressure, PM2.5, and O3 interacted with one another were inconsistent. Our results provided added qualitative and quantitative support for the conclusion that short-term co-exposure to ambient air pollutants and meteorological conditions posed threats to human mental health.</t>
        </is>
      </c>
      <c r="G1857" t="inlineStr">
        <is>
          <t>Unimodal</t>
        </is>
      </c>
      <c r="H1857" t="inlineStr">
        <is>
          <t>See abstract</t>
        </is>
      </c>
      <c r="I1857" t="inlineStr">
        <is>
          <t>See abstract</t>
        </is>
      </c>
      <c r="J1857" t="inlineStr">
        <is>
          <t>See abstract (AI/ML)</t>
        </is>
      </c>
      <c r="K1857" t="inlineStr">
        <is>
          <t>See abstract</t>
        </is>
      </c>
      <c r="M1857" t="inlineStr">
        <is>
          <t>See abstract</t>
        </is>
      </c>
      <c r="N1857" t="inlineStr">
        <is>
          <t>See abstract</t>
        </is>
      </c>
      <c r="O1857" t="inlineStr">
        <is>
          <t>Not verified from abstract</t>
        </is>
      </c>
      <c r="P1857" t="inlineStr">
        <is>
          <t>See abstract</t>
        </is>
      </c>
      <c r="Q1857" t="inlineStr">
        <is>
          <t>See abstract</t>
        </is>
      </c>
      <c r="R1857" t="inlineStr">
        <is>
          <t>Not reviewed (not included)</t>
        </is>
      </c>
      <c r="S1857" t="inlineStr">
        <is>
          <t>Not reviewed (not included)</t>
        </is>
      </c>
      <c r="T1857" t="inlineStr">
        <is>
          <t>Abstract screening only. Not Selected for Final 95 (Pending Full Text Review)</t>
        </is>
      </c>
      <c r="U1857" t="inlineStr">
        <is>
          <t>EXCLUDE</t>
        </is>
      </c>
      <c r="V1857"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57" t="inlineStr">
        <is>
          <t>Excluded: Other Criterion</t>
        </is>
      </c>
      <c r="X1857" t="inlineStr">
        <is>
          <t>Not assessed from abstract</t>
        </is>
      </c>
      <c r="Y1857">
        <f>HYPERLINK("https%3A%2F%2Fwww.webofscience.com%2Fwos%2Fwoscc%2Ffull-record%2FWOS:000920450700001","View Full Record in Web of Science")</f>
        <v/>
      </c>
      <c r="Z1857" t="inlineStr">
        <is>
          <t>Not determined from abstract</t>
        </is>
      </c>
      <c r="AB1857" t="inlineStr">
        <is>
          <t>Not assessed (not included)</t>
        </is>
      </c>
      <c r="AC1857" t="inlineStr">
        <is>
          <t>Not assessed (not included)</t>
        </is>
      </c>
      <c r="AD1857" t="inlineStr">
        <is>
          <t>Wang, C; Qi, Y; Chen, ZH</t>
        </is>
      </c>
      <c r="AF1857" t="inlineStr">
        <is>
          <t>Hybrid OA (Elsevier)</t>
        </is>
      </c>
      <c r="AH1857" t="inlineStr">
        <is>
          <t>Not assessed</t>
        </is>
      </c>
      <c r="AI1857" t="inlineStr">
        <is>
          <t>Not reported</t>
        </is>
      </c>
      <c r="AJ1857" t="inlineStr">
        <is>
          <t>Not reported</t>
        </is>
      </c>
      <c r="AK1857" t="inlineStr">
        <is>
          <t>Not reported</t>
        </is>
      </c>
      <c r="AL1857" t="inlineStr">
        <is>
          <t>Not reported</t>
        </is>
      </c>
      <c r="AM1857" t="inlineStr">
        <is>
          <t>Not reported</t>
        </is>
      </c>
      <c r="AN1857" t="inlineStr">
        <is>
          <t>Not reported</t>
        </is>
      </c>
      <c r="AO1857" t="inlineStr">
        <is>
          <t>Not reviewed</t>
        </is>
      </c>
      <c r="AP1857" t="inlineStr">
        <is>
          <t>Not reported</t>
        </is>
      </c>
      <c r="AQ1857" t="inlineStr">
        <is>
          <t>Not reported</t>
        </is>
      </c>
      <c r="AR1857" t="inlineStr">
        <is>
          <t>Not reported</t>
        </is>
      </c>
      <c r="AS1857" t="inlineStr">
        <is>
          <t>See abstract</t>
        </is>
      </c>
      <c r="AT1857" t="inlineStr">
        <is>
          <t>Not reviewed</t>
        </is>
      </c>
      <c r="AU1857" t="inlineStr">
        <is>
          <t>Not reviewed</t>
        </is>
      </c>
      <c r="AV1857" t="inlineStr">
        <is>
          <t>Not reviewed</t>
        </is>
      </c>
      <c r="AW1857" t="inlineStr">
        <is>
          <t>Not reviewed</t>
        </is>
      </c>
      <c r="AX1857" t="inlineStr">
        <is>
          <t>Not reported</t>
        </is>
      </c>
      <c r="AY1857" t="inlineStr">
        <is>
          <t>Not reported</t>
        </is>
      </c>
      <c r="AZ1857" t="inlineStr">
        <is>
          <t>Not reported</t>
        </is>
      </c>
      <c r="BA1857" t="inlineStr">
        <is>
          <t>Not reported</t>
        </is>
      </c>
      <c r="BB1857" t="inlineStr">
        <is>
          <t>Not reported</t>
        </is>
      </c>
      <c r="BC1857" t="inlineStr">
        <is>
          <t>Not reported</t>
        </is>
      </c>
      <c r="BD1857" t="inlineStr">
        <is>
          <t>Not reported</t>
        </is>
      </c>
      <c r="BE1857" t="inlineStr">
        <is>
          <t>Not reported</t>
        </is>
      </c>
      <c r="BF1857" t="inlineStr">
        <is>
          <t>Not reported</t>
        </is>
      </c>
      <c r="BG1857" t="inlineStr">
        <is>
          <t>Not reviewed (not included)</t>
        </is>
      </c>
      <c r="BH1857" t="inlineStr">
        <is>
          <t>N/A</t>
        </is>
      </c>
      <c r="BI1857" t="inlineStr">
        <is>
          <t>Not reviewed</t>
        </is>
      </c>
      <c r="BJ1857" t="inlineStr">
        <is>
          <t>Not reviewed</t>
        </is>
      </c>
      <c r="BK1857" t="inlineStr">
        <is>
          <t>Not reviewed</t>
        </is>
      </c>
      <c r="BL1857" t="inlineStr">
        <is>
          <t>Not reviewed</t>
        </is>
      </c>
      <c r="BM1857" t="inlineStr">
        <is>
          <t>Not reviewed (not included)</t>
        </is>
      </c>
      <c r="BN1857" t="inlineStr">
        <is>
          <t>Not Selected for Final 95 (Pending Full Text Review) - Candidate paper not selected for final 95: Passed abstract screening but not included in final selec</t>
        </is>
      </c>
      <c r="BO1857" t="inlineStr">
        <is>
          <t>Abstract-level screening only</t>
        </is>
      </c>
      <c r="BP1857" t="inlineStr">
        <is>
          <t>Not reported</t>
        </is>
      </c>
    </row>
    <row r="1858">
      <c r="A1858" t="inlineStr">
        <is>
          <t>Consumer perceptions of telehealth for mental health or substance abuse: a Twitter-based topic modeling analysis</t>
        </is>
      </c>
      <c r="B1858" t="n">
        <v>2022</v>
      </c>
      <c r="C1858" t="inlineStr">
        <is>
          <t>Not checked</t>
        </is>
      </c>
      <c r="D1858" t="inlineStr">
        <is>
          <t>Not checked</t>
        </is>
      </c>
      <c r="E1858" t="inlineStr">
        <is>
          <t>10.1093/JAMIAOPEN/OOAC028</t>
        </is>
      </c>
      <c r="F1858" t="inlineStr">
        <is>
          <t>Objective The objective of this study is to understand the primary topics of consumer discussion on Twitter associated with telehealth for mental health or substance abuse for prepandemic versus during-pandemic time-periods, using a state-of-the-art machine learning (ML) natural language processing (NLP) method. Materials and Methods The primary methodological phases of this project were: (1) collecting, cleaning, and filtering data (tweets) from January 2014 to June 2021, (2) describing the final corpus, (3) running and optimizing Bidirectional Encoder Representations from Transformers (BERT; using BERTopic in Python) models, and (4) human refinement of topic model results and thematic classification of topics. Results The number of tweets in this context increased by 4 times during the pandemic (2017 tweets prepandemic vs 8672 tweets during the pandemic). During the pandemic topics were more frequently mental health related than substance abuse related. Top during-pandemic topics were therapy, suicide, pain (associated with burnout and drinking), and mental health diagnoses such as ADHD and autism. Anxiety was a key topic of discussion both pre- and during the pandemic. Discussion Telehealth for mental health and substance abuse is being discussed more frequently online, which implies growing demand. Given the topics extracted as proxies for demand, the most demand is currently for telehealth for mental health primarily, especially for children, parents, and therapy for those with anxiety or depression, and substance abuse secondarily. Conclusions Scarce telehealth resources can be allocated more efficiently if topics of consumer discussion are included in resource allocation decision- and policy-making processes. Lay Summary Telehealth for mental health and substance abuse is being discussed more frequently online. To determine what aspects of telehealth for mental health and/or substance abuse were being discussed most on Twitter, both before the pandemic and du</t>
        </is>
      </c>
      <c r="G1858" t="inlineStr">
        <is>
          <t>Unimodal</t>
        </is>
      </c>
      <c r="H1858" t="inlineStr">
        <is>
          <t>See abstract</t>
        </is>
      </c>
      <c r="I1858" t="inlineStr">
        <is>
          <t>See abstract</t>
        </is>
      </c>
      <c r="J1858" t="inlineStr">
        <is>
          <t>See abstract (AI/ML)</t>
        </is>
      </c>
      <c r="K1858" t="inlineStr">
        <is>
          <t>See abstract</t>
        </is>
      </c>
      <c r="M1858" t="inlineStr">
        <is>
          <t>See abstract</t>
        </is>
      </c>
      <c r="N1858" t="inlineStr">
        <is>
          <t>See abstract</t>
        </is>
      </c>
      <c r="O1858" t="inlineStr">
        <is>
          <t>Not verified from abstract</t>
        </is>
      </c>
      <c r="P1858" t="inlineStr">
        <is>
          <t>See abstract</t>
        </is>
      </c>
      <c r="Q1858" t="inlineStr">
        <is>
          <t>See abstract</t>
        </is>
      </c>
      <c r="R1858" t="inlineStr">
        <is>
          <t>Not reviewed (not included)</t>
        </is>
      </c>
      <c r="S1858" t="inlineStr">
        <is>
          <t>Not reviewed (not included)</t>
        </is>
      </c>
      <c r="T1858" t="inlineStr">
        <is>
          <t>Abstract screening only. Not Selected for Final 95 (Pending Full Text Review)</t>
        </is>
      </c>
      <c r="U1858" t="inlineStr">
        <is>
          <t>EXCLUDE</t>
        </is>
      </c>
      <c r="V1858"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58" t="inlineStr">
        <is>
          <t>Excluded: Other Criterion</t>
        </is>
      </c>
      <c r="X1858" t="inlineStr">
        <is>
          <t>Not assessed from abstract</t>
        </is>
      </c>
      <c r="Y1858">
        <f>HYPERLINK("https%3A%2F%2Fwww.webofscience.com%2Fwos%2Fwoscc%2Ffull-record%2FWOS:000787904800001","View Full Record in Web of Science")</f>
        <v/>
      </c>
      <c r="Z1858" t="inlineStr">
        <is>
          <t>Not determined from abstract</t>
        </is>
      </c>
      <c r="AB1858" t="inlineStr">
        <is>
          <t>Not assessed (not included)</t>
        </is>
      </c>
      <c r="AC1858" t="inlineStr">
        <is>
          <t>Not assessed (not included)</t>
        </is>
      </c>
      <c r="AD1858" t="inlineStr">
        <is>
          <t>Baird, A; Xia, YS; Cheng, YC</t>
        </is>
      </c>
      <c r="AF1858" t="inlineStr">
        <is>
          <t>Unknown - Verify via DOI</t>
        </is>
      </c>
      <c r="AH1858" t="inlineStr">
        <is>
          <t>Not assessed</t>
        </is>
      </c>
      <c r="AI1858" t="inlineStr">
        <is>
          <t>Not reported</t>
        </is>
      </c>
      <c r="AJ1858" t="inlineStr">
        <is>
          <t>Not reported</t>
        </is>
      </c>
      <c r="AK1858" t="inlineStr">
        <is>
          <t>Not reported</t>
        </is>
      </c>
      <c r="AL1858" t="inlineStr">
        <is>
          <t>Not reported</t>
        </is>
      </c>
      <c r="AM1858" t="inlineStr">
        <is>
          <t>Not reported</t>
        </is>
      </c>
      <c r="AN1858" t="inlineStr">
        <is>
          <t>Not reported</t>
        </is>
      </c>
      <c r="AO1858" t="inlineStr">
        <is>
          <t>Not reviewed</t>
        </is>
      </c>
      <c r="AP1858" t="inlineStr">
        <is>
          <t>Not reported</t>
        </is>
      </c>
      <c r="AQ1858" t="inlineStr">
        <is>
          <t>Not reported</t>
        </is>
      </c>
      <c r="AR1858" t="inlineStr">
        <is>
          <t>Not reported</t>
        </is>
      </c>
      <c r="AS1858" t="inlineStr">
        <is>
          <t>See abstract</t>
        </is>
      </c>
      <c r="AT1858" t="inlineStr">
        <is>
          <t>Not reviewed</t>
        </is>
      </c>
      <c r="AU1858" t="inlineStr">
        <is>
          <t>Not reviewed</t>
        </is>
      </c>
      <c r="AV1858" t="inlineStr">
        <is>
          <t>Not reviewed</t>
        </is>
      </c>
      <c r="AW1858" t="inlineStr">
        <is>
          <t>Not reviewed</t>
        </is>
      </c>
      <c r="AX1858" t="inlineStr">
        <is>
          <t>Not reported</t>
        </is>
      </c>
      <c r="AY1858" t="inlineStr">
        <is>
          <t>Not reported</t>
        </is>
      </c>
      <c r="AZ1858" t="inlineStr">
        <is>
          <t>Not reported</t>
        </is>
      </c>
      <c r="BA1858" t="inlineStr">
        <is>
          <t>Not reported</t>
        </is>
      </c>
      <c r="BB1858" t="inlineStr">
        <is>
          <t>Not reported</t>
        </is>
      </c>
      <c r="BC1858" t="inlineStr">
        <is>
          <t>Not reported</t>
        </is>
      </c>
      <c r="BD1858" t="inlineStr">
        <is>
          <t>Not reported</t>
        </is>
      </c>
      <c r="BE1858" t="inlineStr">
        <is>
          <t>Not reported</t>
        </is>
      </c>
      <c r="BF1858" t="inlineStr">
        <is>
          <t>Not reported</t>
        </is>
      </c>
      <c r="BG1858" t="inlineStr">
        <is>
          <t>Not reviewed (not included)</t>
        </is>
      </c>
      <c r="BH1858" t="inlineStr">
        <is>
          <t>N/A</t>
        </is>
      </c>
      <c r="BI1858" t="inlineStr">
        <is>
          <t>Not reviewed</t>
        </is>
      </c>
      <c r="BJ1858" t="inlineStr">
        <is>
          <t>Not reviewed</t>
        </is>
      </c>
      <c r="BK1858" t="inlineStr">
        <is>
          <t>Not reviewed</t>
        </is>
      </c>
      <c r="BL1858" t="inlineStr">
        <is>
          <t>Not reviewed</t>
        </is>
      </c>
      <c r="BM1858" t="inlineStr">
        <is>
          <t>Not reviewed (not included)</t>
        </is>
      </c>
      <c r="BN1858" t="inlineStr">
        <is>
          <t>Not Selected for Final 95 (Pending Full Text Review) - Candidate paper not selected for final 95: Passed abstract screening but not included in final selec</t>
        </is>
      </c>
      <c r="BO1858" t="inlineStr">
        <is>
          <t>Abstract-level screening only</t>
        </is>
      </c>
      <c r="BP1858" t="inlineStr">
        <is>
          <t>Not reported</t>
        </is>
      </c>
    </row>
    <row r="1859">
      <c r="A1859" t="inlineStr">
        <is>
          <t>Neurotechnology in Gaming: A Systematic Review of Visual Evoked Potential-Based Brain-Computer Interfaces</t>
        </is>
      </c>
      <c r="B1859" t="n">
        <v>2025</v>
      </c>
      <c r="C1859" t="inlineStr">
        <is>
          <t>Not checked</t>
        </is>
      </c>
      <c r="D1859" t="inlineStr">
        <is>
          <t>Not checked</t>
        </is>
      </c>
      <c r="E1859" t="inlineStr">
        <is>
          <t>10.1109/ACCESS.2025.3564328</t>
        </is>
      </c>
      <c r="F1859" t="inlineStr">
        <is>
          <t>Brain-computer interfaces (BCIs) have received considerable attention in gaming, enabling innovative interactions with digital environments. Visual Evoked Potentials (VEPs)-robust, noninvasive neural responses to visual stimuli-offer high information transfer rates, making them particularly promising. This systematic review, guided by the Preferred Reporting Items for Systematic Reviews and Meta-Analyses (PRISMA) framework, examines VEP-based BCIs in gaming. We searched the Web of Science and Google Scholar, identifying 16 347 studies from the past decade, with 46 selected for in-depth analysis after rigorous screening. The review explores VEP response modeling, electroencephalography (EEG) signal acquisition and processing, stimulation paradigms, and their gaming applications. These systems enhance accessibility for players with physical or cognitive impairments, support adaptive difficulty scaling, personalize gameplay, aid neurorehabilitation, and enable multiplayer interactions. However, challenges remain, including technical limitations, complex data interpretation, user adaptability, and ergonomic issues. Advances in signal processing, personalized calibration, and hybrid multimodal approaches could improve usability. Future research should focus on integrating VEP-based BCIs with emerging technologies, optimizing user comfort, and developing adaptive interaction models to enhance immersion and accessibility. By addressing these challenges and utilizing neuroscience and computational advancements, VEP-based BCIs promise to transform gaming into a more inclusive and immersive experience for diverse users.</t>
        </is>
      </c>
      <c r="G1859" t="inlineStr">
        <is>
          <t>Unimodal</t>
        </is>
      </c>
      <c r="H1859" t="inlineStr">
        <is>
          <t>See abstract</t>
        </is>
      </c>
      <c r="I1859" t="inlineStr">
        <is>
          <t>See abstract</t>
        </is>
      </c>
      <c r="J1859" t="inlineStr">
        <is>
          <t>See abstract (AI/ML)</t>
        </is>
      </c>
      <c r="K1859" t="inlineStr">
        <is>
          <t>See abstract</t>
        </is>
      </c>
      <c r="M1859" t="inlineStr">
        <is>
          <t>See abstract</t>
        </is>
      </c>
      <c r="N1859" t="inlineStr">
        <is>
          <t>See abstract</t>
        </is>
      </c>
      <c r="O1859" t="inlineStr">
        <is>
          <t>Not verified from abstract</t>
        </is>
      </c>
      <c r="P1859" t="inlineStr">
        <is>
          <t>See abstract</t>
        </is>
      </c>
      <c r="Q1859" t="inlineStr">
        <is>
          <t>See abstract</t>
        </is>
      </c>
      <c r="R1859" t="inlineStr">
        <is>
          <t>Not reviewed (not included)</t>
        </is>
      </c>
      <c r="S1859" t="inlineStr">
        <is>
          <t>Not reviewed (not included)</t>
        </is>
      </c>
      <c r="T1859" t="inlineStr">
        <is>
          <t>Abstract screening only. Not Primary Research</t>
        </is>
      </c>
      <c r="U1859" t="inlineStr">
        <is>
          <t>EXCLUDE</t>
        </is>
      </c>
      <c r="V1859" t="inlineStr">
        <is>
          <t>E6-Not Primary Research: Title/abstract indicates systematic review, meta-analysis, or review paper</t>
        </is>
      </c>
      <c r="W1859" t="inlineStr">
        <is>
          <t>Excluded: Not Primary Research</t>
        </is>
      </c>
      <c r="X1859" t="inlineStr">
        <is>
          <t>Not assessed from abstract</t>
        </is>
      </c>
      <c r="Y1859">
        <f>HYPERLINK("https%3A%2F%2Fwww.webofscience.com%2Fwos%2Fwoscc%2Ffull-record%2FWOS:001481864700014","View Full Record in Web of Science")</f>
        <v/>
      </c>
      <c r="Z1859" t="inlineStr">
        <is>
          <t>Not determined from abstract</t>
        </is>
      </c>
      <c r="AB1859" t="inlineStr">
        <is>
          <t>Not assessed (not included)</t>
        </is>
      </c>
      <c r="AC1859" t="inlineStr">
        <is>
          <t>Not assessed (not included)</t>
        </is>
      </c>
      <c r="AD1859" t="inlineStr">
        <is>
          <t>Keutayeva, A; Nwachukwu, CJ; Alaran, M; Otarbay, Z; Abibullaev, B</t>
        </is>
      </c>
      <c r="AF1859" t="inlineStr">
        <is>
          <t>Hybrid OA (IEEE)</t>
        </is>
      </c>
      <c r="AH1859" t="inlineStr">
        <is>
          <t>Not assessed</t>
        </is>
      </c>
      <c r="AI1859" t="inlineStr">
        <is>
          <t>Not reported</t>
        </is>
      </c>
      <c r="AJ1859" t="inlineStr">
        <is>
          <t>Not reported</t>
        </is>
      </c>
      <c r="AK1859" t="inlineStr">
        <is>
          <t>Not reported</t>
        </is>
      </c>
      <c r="AL1859" t="inlineStr">
        <is>
          <t>Not reported</t>
        </is>
      </c>
      <c r="AM1859" t="inlineStr">
        <is>
          <t>Not reported</t>
        </is>
      </c>
      <c r="AN1859" t="inlineStr">
        <is>
          <t>Not reported</t>
        </is>
      </c>
      <c r="AO1859" t="inlineStr">
        <is>
          <t>Not reviewed</t>
        </is>
      </c>
      <c r="AP1859" t="inlineStr">
        <is>
          <t>Not reported</t>
        </is>
      </c>
      <c r="AQ1859" t="inlineStr">
        <is>
          <t>Not reported</t>
        </is>
      </c>
      <c r="AR1859" t="inlineStr">
        <is>
          <t>Not reported</t>
        </is>
      </c>
      <c r="AS1859" t="inlineStr">
        <is>
          <t>See abstract</t>
        </is>
      </c>
      <c r="AT1859" t="inlineStr">
        <is>
          <t>Not reviewed</t>
        </is>
      </c>
      <c r="AU1859" t="inlineStr">
        <is>
          <t>Not reviewed</t>
        </is>
      </c>
      <c r="AV1859" t="inlineStr">
        <is>
          <t>Not reviewed</t>
        </is>
      </c>
      <c r="AW1859" t="inlineStr">
        <is>
          <t>Not reviewed</t>
        </is>
      </c>
      <c r="AX1859" t="inlineStr">
        <is>
          <t>Not reported</t>
        </is>
      </c>
      <c r="AY1859" t="inlineStr">
        <is>
          <t>Not reported</t>
        </is>
      </c>
      <c r="AZ1859" t="inlineStr">
        <is>
          <t>Not reported</t>
        </is>
      </c>
      <c r="BA1859" t="inlineStr">
        <is>
          <t>Not reported</t>
        </is>
      </c>
      <c r="BB1859" t="inlineStr">
        <is>
          <t>Not reported</t>
        </is>
      </c>
      <c r="BC1859" t="inlineStr">
        <is>
          <t>Not reported</t>
        </is>
      </c>
      <c r="BD1859" t="inlineStr">
        <is>
          <t>Not reported</t>
        </is>
      </c>
      <c r="BE1859" t="inlineStr">
        <is>
          <t>Not reported</t>
        </is>
      </c>
      <c r="BF1859" t="inlineStr">
        <is>
          <t>Not reported</t>
        </is>
      </c>
      <c r="BG1859" t="inlineStr">
        <is>
          <t>Not reviewed (not included)</t>
        </is>
      </c>
      <c r="BH1859" t="inlineStr">
        <is>
          <t>N/A</t>
        </is>
      </c>
      <c r="BI1859" t="inlineStr">
        <is>
          <t>Not reviewed</t>
        </is>
      </c>
      <c r="BJ1859" t="inlineStr">
        <is>
          <t>Not reviewed</t>
        </is>
      </c>
      <c r="BK1859" t="inlineStr">
        <is>
          <t>Not reviewed</t>
        </is>
      </c>
      <c r="BL1859" t="inlineStr">
        <is>
          <t>Not reviewed</t>
        </is>
      </c>
      <c r="BM1859" t="inlineStr">
        <is>
          <t>Not reviewed (not included)</t>
        </is>
      </c>
      <c r="BN1859" t="inlineStr">
        <is>
          <t>Not Primary Research - E6-Not Primary Research: Title/abstract indicates systematic review, meta-analysis, or review paper</t>
        </is>
      </c>
      <c r="BO1859" t="inlineStr">
        <is>
          <t>Abstract-level screening only</t>
        </is>
      </c>
      <c r="BP1859" t="inlineStr">
        <is>
          <t>Not reported</t>
        </is>
      </c>
    </row>
    <row r="1860">
      <c r="A1860" t="inlineStr">
        <is>
          <t>Continuous Scoring of Depression From EEG Signals via a Hybrid of Convolutional Neural Networks</t>
        </is>
      </c>
      <c r="B1860" t="n">
        <v>2022</v>
      </c>
      <c r="C1860" t="inlineStr">
        <is>
          <t>Not checked</t>
        </is>
      </c>
      <c r="D1860" t="inlineStr">
        <is>
          <t>Not checked</t>
        </is>
      </c>
      <c r="E1860" t="inlineStr">
        <is>
          <t>10.1109/TNSRE.2022.3143162</t>
        </is>
      </c>
      <c r="F1860" t="inlineStr">
        <is>
          <t>Depression score is traditionally determined by taking the Beck depression inventory (BDI) test, which is a qualitative questionnaire. Quantitative scoring of depression has also been achieved by analyzing and classifying pre-recorded electroencephalography (EEG) signals. Here, we go one step further and apply raw EEG signals to a proposed hybrid convolutional and temporal-convolutional neural network (CNN-TCN) to continuously estimate the BDI score. In this research, the EEG signals of 119 individuals are captured by 64 scalp electrodes through successive eyes-closed and eyes-open intervals. Moreover, all the subjects take the BDI test and their scores are determined. The proposed CNN-TCN provides mean squared error (MSE) of 5.64 +/- 1.6 and mean absolute error (MAE) of 1.73 +/- 0.27 for eyes-open state and also provides MSE of 9.53 +/- 2.94 and MAE of 2.32 +/- 0.35 for the eyes-closed state, which significantly surpasses state-of-the-art deep network methods. In another approach, conventional EEG features are elicited from the EEG signals in successive frames and apply them to the proposed CNN-TCN in conjunction with known statistical regression methods. Our method provides MSE of 10.81 +/- 5.14 and MAE of 2.41 +/- 0.59 that statistically outperform the statistical regression methods. Moreover, the results with raw EEG are significantly better than those with EEG features.</t>
        </is>
      </c>
      <c r="G1860" t="inlineStr">
        <is>
          <t>Unimodal</t>
        </is>
      </c>
      <c r="H1860" t="inlineStr">
        <is>
          <t>See abstract</t>
        </is>
      </c>
      <c r="I1860" t="inlineStr">
        <is>
          <t>See abstract</t>
        </is>
      </c>
      <c r="J1860" t="inlineStr">
        <is>
          <t>See abstract (AI/ML)</t>
        </is>
      </c>
      <c r="K1860" t="inlineStr">
        <is>
          <t>See abstract</t>
        </is>
      </c>
      <c r="M1860" t="inlineStr">
        <is>
          <t>See abstract</t>
        </is>
      </c>
      <c r="N1860" t="inlineStr">
        <is>
          <t>See abstract</t>
        </is>
      </c>
      <c r="O1860" t="inlineStr">
        <is>
          <t>Not verified from abstract</t>
        </is>
      </c>
      <c r="P1860" t="inlineStr">
        <is>
          <t>See abstract</t>
        </is>
      </c>
      <c r="Q1860" t="inlineStr">
        <is>
          <t>See abstract</t>
        </is>
      </c>
      <c r="R1860" t="inlineStr">
        <is>
          <t>Not reviewed (not included)</t>
        </is>
      </c>
      <c r="S1860" t="inlineStr">
        <is>
          <t>Not reviewed (not included)</t>
        </is>
      </c>
      <c r="T1860" t="inlineStr">
        <is>
          <t>Abstract screening only. Non-ADHD Focused</t>
        </is>
      </c>
      <c r="U1860" t="inlineStr">
        <is>
          <t>EXCLUDE</t>
        </is>
      </c>
      <c r="V1860" t="inlineStr">
        <is>
          <t>E2-Not ADHD focused: Neither title nor abstract mentions ADHD or attention-deficit/hyperactivity</t>
        </is>
      </c>
      <c r="W1860" t="inlineStr">
        <is>
          <t>Excluded: Not ADHD Focused</t>
        </is>
      </c>
      <c r="X1860" t="inlineStr">
        <is>
          <t>Not assessed from abstract</t>
        </is>
      </c>
      <c r="Y1860">
        <f>HYPERLINK("https%3A%2F%2Fwww.webofscience.com%2Fwos%2Fwoscc%2Ffull-record%2FWOS:000750469200003","View Full Record in Web of Science")</f>
        <v/>
      </c>
      <c r="Z1860" t="inlineStr">
        <is>
          <t>Not determined from abstract</t>
        </is>
      </c>
      <c r="AB1860" t="inlineStr">
        <is>
          <t>Not assessed (not included)</t>
        </is>
      </c>
      <c r="AC1860" t="inlineStr">
        <is>
          <t>Not assessed (not included)</t>
        </is>
      </c>
      <c r="AD1860" t="inlineStr">
        <is>
          <t>Hashempour, S; Boostani, R; Mohammadi, M; Sanei, S</t>
        </is>
      </c>
      <c r="AF1860" t="inlineStr">
        <is>
          <t>Hybrid OA (IEEE)</t>
        </is>
      </c>
      <c r="AH1860" t="inlineStr">
        <is>
          <t>Not assessed</t>
        </is>
      </c>
      <c r="AI1860" t="inlineStr">
        <is>
          <t>Not reported</t>
        </is>
      </c>
      <c r="AJ1860" t="inlineStr">
        <is>
          <t>Not reported</t>
        </is>
      </c>
      <c r="AK1860" t="inlineStr">
        <is>
          <t>Not reported</t>
        </is>
      </c>
      <c r="AL1860" t="inlineStr">
        <is>
          <t>Not reported</t>
        </is>
      </c>
      <c r="AM1860" t="inlineStr">
        <is>
          <t>Not reported</t>
        </is>
      </c>
      <c r="AN1860" t="inlineStr">
        <is>
          <t>Not reported</t>
        </is>
      </c>
      <c r="AO1860" t="inlineStr">
        <is>
          <t>Not reviewed</t>
        </is>
      </c>
      <c r="AP1860" t="inlineStr">
        <is>
          <t>Not reported</t>
        </is>
      </c>
      <c r="AQ1860" t="inlineStr">
        <is>
          <t>Not reported</t>
        </is>
      </c>
      <c r="AR1860" t="inlineStr">
        <is>
          <t>Not reported</t>
        </is>
      </c>
      <c r="AS1860" t="inlineStr">
        <is>
          <t>See abstract</t>
        </is>
      </c>
      <c r="AT1860" t="inlineStr">
        <is>
          <t>Not reviewed</t>
        </is>
      </c>
      <c r="AU1860" t="inlineStr">
        <is>
          <t>Not reviewed</t>
        </is>
      </c>
      <c r="AV1860" t="inlineStr">
        <is>
          <t>Not reviewed</t>
        </is>
      </c>
      <c r="AW1860" t="inlineStr">
        <is>
          <t>Not reviewed</t>
        </is>
      </c>
      <c r="AX1860" t="inlineStr">
        <is>
          <t>Not reported</t>
        </is>
      </c>
      <c r="AY1860" t="inlineStr">
        <is>
          <t>Not reported</t>
        </is>
      </c>
      <c r="AZ1860" t="inlineStr">
        <is>
          <t>Not reported</t>
        </is>
      </c>
      <c r="BA1860" t="inlineStr">
        <is>
          <t>Not reported</t>
        </is>
      </c>
      <c r="BB1860" t="inlineStr">
        <is>
          <t>Not reported</t>
        </is>
      </c>
      <c r="BC1860" t="inlineStr">
        <is>
          <t>Not reported</t>
        </is>
      </c>
      <c r="BD1860" t="inlineStr">
        <is>
          <t>Not reported</t>
        </is>
      </c>
      <c r="BE1860" t="inlineStr">
        <is>
          <t>Not reported</t>
        </is>
      </c>
      <c r="BF1860" t="inlineStr">
        <is>
          <t>Not reported</t>
        </is>
      </c>
      <c r="BG1860" t="inlineStr">
        <is>
          <t>Not reviewed (not included)</t>
        </is>
      </c>
      <c r="BH1860" t="inlineStr">
        <is>
          <t>N/A</t>
        </is>
      </c>
      <c r="BI1860" t="inlineStr">
        <is>
          <t>Not reviewed</t>
        </is>
      </c>
      <c r="BJ1860" t="inlineStr">
        <is>
          <t>Not reviewed</t>
        </is>
      </c>
      <c r="BK1860" t="inlineStr">
        <is>
          <t>Not reviewed</t>
        </is>
      </c>
      <c r="BL1860" t="inlineStr">
        <is>
          <t>Not reviewed</t>
        </is>
      </c>
      <c r="BM1860" t="inlineStr">
        <is>
          <t>Not reviewed (not included)</t>
        </is>
      </c>
      <c r="BN1860" t="inlineStr">
        <is>
          <t>Non-ADHD Focused - E2-Not ADHD focused: Neither title nor abstract mentions ADHD or attention-deficit/hyperactivity</t>
        </is>
      </c>
      <c r="BO1860" t="inlineStr">
        <is>
          <t>Abstract-level screening only</t>
        </is>
      </c>
      <c r="BP1860" t="inlineStr">
        <is>
          <t>Not reported</t>
        </is>
      </c>
    </row>
    <row r="1861">
      <c r="A1861" t="inlineStr">
        <is>
          <t>A scoping review of educational neurotechnology: Methods, applications, opportunities, and challenges</t>
        </is>
      </c>
      <c r="B1861" t="n">
        <v>2025</v>
      </c>
      <c r="C1861" t="inlineStr">
        <is>
          <t>Not checked</t>
        </is>
      </c>
      <c r="D1861" t="inlineStr">
        <is>
          <t>Not checked</t>
        </is>
      </c>
      <c r="E1861" t="inlineStr">
        <is>
          <t>10.1002/REV3.70070</t>
        </is>
      </c>
      <c r="F1861" t="inlineStr">
        <is>
          <t>This paper presents a scoping review of the literature on educational neurotechnology, examining its types, methods, applications, opportunities and challenges. A total of 4236 articles were identified from PubMed, ScienceDirect, Scopus, Web of Science and ERIC, with 471 peer-reviewed studies selected and analysed following PRISMA guidelines and snowballing procedures. Of these, 450 studies focused on specific types of neurotechnology, while 21 centred on the applications of neurotechnology in education, emphasising both opportunities and challenges. These two categories of studies were analysed separately. The analysis of the first set (450 studies) revealed five main types of neurotechnology: (1) measurement of brain structure and function using EEG (n = 143), MRI/fMRI (n = 114), fNIRS (n = 54), MEG (n = 5), TMS (n = 1) and multimodal imaging (n = 17); (2) neurofeedback for regulating brain activity (n = 25); (3) non-invasive brain stimulation via transcranial direct current stimulation (tDCS, n = 6); (4) brain-computer interfaces (BCIs) for monitoring and regulating brain activity (n = 25); and (5) AI-supported neurotechnologies (n = 60) that integrate neurotechnology with artificial intelligence to analyse or predict educational outcomes. The literature employed various research methods, primarily experimental designs, to investigate cognitive and affective domains, focusing on attention and working memory. The studies examined multiple academic subjects, particularly mathematics, language and literacy, across all educational levels, with a strong emphasis on tertiary education, including both typically developing students and those with special educational needs. The educational neurotechnologies addressed in the literature served various purposes, primarily concentrating on measuring the effectiveness of pedagogical strategies, exploring the neural correlates of learning and teaching, and developing diagnostic and intervention tools. The second set of 21 studi</t>
        </is>
      </c>
      <c r="G1861" t="inlineStr">
        <is>
          <t>Unimodal</t>
        </is>
      </c>
      <c r="H1861" t="inlineStr">
        <is>
          <t>See abstract</t>
        </is>
      </c>
      <c r="I1861" t="inlineStr">
        <is>
          <t>See abstract</t>
        </is>
      </c>
      <c r="J1861" t="inlineStr">
        <is>
          <t>See abstract (AI/ML)</t>
        </is>
      </c>
      <c r="K1861" t="inlineStr">
        <is>
          <t>See abstract</t>
        </is>
      </c>
      <c r="L1861" t="n">
        <v>143</v>
      </c>
      <c r="M1861" t="inlineStr">
        <is>
          <t>See abstract</t>
        </is>
      </c>
      <c r="N1861" t="inlineStr">
        <is>
          <t>N≈143; details in abstract</t>
        </is>
      </c>
      <c r="O1861" t="inlineStr">
        <is>
          <t>Extracted from abstract: N≈143</t>
        </is>
      </c>
      <c r="P1861" t="inlineStr">
        <is>
          <t>See abstract</t>
        </is>
      </c>
      <c r="Q1861" t="inlineStr">
        <is>
          <t>See abstract</t>
        </is>
      </c>
      <c r="R1861" t="inlineStr">
        <is>
          <t>Not reviewed (not included)</t>
        </is>
      </c>
      <c r="S1861" t="inlineStr">
        <is>
          <t>Not reviewed (not included)</t>
        </is>
      </c>
      <c r="T1861" t="inlineStr">
        <is>
          <t>Abstract screening only. Not Primary Research</t>
        </is>
      </c>
      <c r="U1861" t="inlineStr">
        <is>
          <t>EXCLUDE</t>
        </is>
      </c>
      <c r="V1861" t="inlineStr">
        <is>
          <t>E6-Not Primary Research: Title/abstract indicates systematic review, meta-analysis, or review paper</t>
        </is>
      </c>
      <c r="W1861" t="inlineStr">
        <is>
          <t>Excluded: Not Primary Research</t>
        </is>
      </c>
      <c r="X1861" t="inlineStr">
        <is>
          <t>Not assessed from abstract</t>
        </is>
      </c>
      <c r="Y1861">
        <f>HYPERLINK("https%3A%2F%2Fwww.webofscience.com%2Fwos%2Fwoscc%2Ffull-record%2FWOS:001510685400001","View Full Record in Web of Science")</f>
        <v/>
      </c>
      <c r="Z1861" t="inlineStr">
        <is>
          <t>Not determined from abstract</t>
        </is>
      </c>
      <c r="AB1861" t="inlineStr">
        <is>
          <t>Not assessed (not included)</t>
        </is>
      </c>
      <c r="AC1861" t="inlineStr">
        <is>
          <t>Not assessed (not included)</t>
        </is>
      </c>
      <c r="AD1861" t="inlineStr">
        <is>
          <t>Nouri, A</t>
        </is>
      </c>
      <c r="AF1861" t="inlineStr">
        <is>
          <t>Hybrid OA (Wiley)</t>
        </is>
      </c>
      <c r="AH1861" t="inlineStr">
        <is>
          <t>Not assessed</t>
        </is>
      </c>
      <c r="AI1861" t="inlineStr">
        <is>
          <t>Not reported</t>
        </is>
      </c>
      <c r="AJ1861" t="inlineStr">
        <is>
          <t>Not reported</t>
        </is>
      </c>
      <c r="AK1861" t="inlineStr">
        <is>
          <t>Not reported</t>
        </is>
      </c>
      <c r="AL1861" t="inlineStr">
        <is>
          <t>Not reported</t>
        </is>
      </c>
      <c r="AM1861" t="inlineStr">
        <is>
          <t>Not reported</t>
        </is>
      </c>
      <c r="AN1861" t="inlineStr">
        <is>
          <t>Not reported</t>
        </is>
      </c>
      <c r="AO1861" t="inlineStr">
        <is>
          <t>Not reviewed</t>
        </is>
      </c>
      <c r="AP1861" t="inlineStr">
        <is>
          <t>Not reported</t>
        </is>
      </c>
      <c r="AQ1861" t="inlineStr">
        <is>
          <t>Not reported</t>
        </is>
      </c>
      <c r="AR1861" t="inlineStr">
        <is>
          <t>Not reported</t>
        </is>
      </c>
      <c r="AS1861" t="inlineStr">
        <is>
          <t>See abstract</t>
        </is>
      </c>
      <c r="AT1861" t="inlineStr">
        <is>
          <t>Not reviewed</t>
        </is>
      </c>
      <c r="AU1861" t="inlineStr">
        <is>
          <t>Not reviewed</t>
        </is>
      </c>
      <c r="AV1861" t="inlineStr">
        <is>
          <t>Not reviewed</t>
        </is>
      </c>
      <c r="AW1861" t="inlineStr">
        <is>
          <t>Not reviewed</t>
        </is>
      </c>
      <c r="AX1861" t="inlineStr">
        <is>
          <t>Not reported</t>
        </is>
      </c>
      <c r="AY1861" t="inlineStr">
        <is>
          <t>Not reported</t>
        </is>
      </c>
      <c r="AZ1861" t="inlineStr">
        <is>
          <t>Not reported</t>
        </is>
      </c>
      <c r="BA1861" t="inlineStr">
        <is>
          <t>Not reported</t>
        </is>
      </c>
      <c r="BB1861" t="inlineStr">
        <is>
          <t>Not reported</t>
        </is>
      </c>
      <c r="BC1861" t="inlineStr">
        <is>
          <t>Not reported</t>
        </is>
      </c>
      <c r="BD1861" t="inlineStr">
        <is>
          <t>Not reported</t>
        </is>
      </c>
      <c r="BE1861" t="inlineStr">
        <is>
          <t>Not reported</t>
        </is>
      </c>
      <c r="BF1861" t="inlineStr">
        <is>
          <t>Not reported</t>
        </is>
      </c>
      <c r="BG1861" t="inlineStr">
        <is>
          <t>Not reviewed (not included)</t>
        </is>
      </c>
      <c r="BH1861" t="inlineStr">
        <is>
          <t>N/A</t>
        </is>
      </c>
      <c r="BI1861" t="inlineStr">
        <is>
          <t>Not reviewed</t>
        </is>
      </c>
      <c r="BJ1861" t="inlineStr">
        <is>
          <t>Not reviewed</t>
        </is>
      </c>
      <c r="BK1861" t="inlineStr">
        <is>
          <t>Not reviewed</t>
        </is>
      </c>
      <c r="BL1861" t="inlineStr">
        <is>
          <t>Not reviewed</t>
        </is>
      </c>
      <c r="BM1861" t="inlineStr">
        <is>
          <t>Not reviewed (not included)</t>
        </is>
      </c>
      <c r="BN1861" t="inlineStr">
        <is>
          <t>Not Primary Research - E6-Not Primary Research: Title/abstract indicates systematic review, meta-analysis, or review paper</t>
        </is>
      </c>
      <c r="BO1861" t="inlineStr">
        <is>
          <t>Abstract-level screening only</t>
        </is>
      </c>
      <c r="BP1861" t="inlineStr">
        <is>
          <t>Not reported</t>
        </is>
      </c>
    </row>
    <row r="1862">
      <c r="A1862" t="inlineStr">
        <is>
          <t>Lead exposure and antisocial behavior: A systematic review protocol</t>
        </is>
      </c>
      <c r="B1862" t="n">
        <v>2022</v>
      </c>
      <c r="C1862" t="inlineStr">
        <is>
          <t>Not checked</t>
        </is>
      </c>
      <c r="D1862" t="inlineStr">
        <is>
          <t>Not checked</t>
        </is>
      </c>
      <c r="E1862" t="inlineStr">
        <is>
          <t>10.1016/J.ENVINT.2022.107438</t>
        </is>
      </c>
      <c r="F1862" t="inlineStr">
        <is>
          <t>Background: Lead exposure remains highly prevalent worldwide despite decades of research highlighting its link to numerous adverse health outcomes. In addition to well-documented effects on cognition, there is growing evidence of an association with antisocial behavior, including aggression, conduct problems, and crime. An updated systematic review on this topic, incorporating study evaluation and a developmental perspective on the outcome, can advance the state of the science on lead and inform global policy interventions to reduce exposure. Objectives: We aim to evaluate the link between lead exposure and antisocial behavior. This association will be investigated via a systematic review of human epidemiological and experimental nonhuman mammalian studies. Methods: The systematic review protocol presented in this publication is informed by recommendations for the conduct of systematic reviews in toxicology and environmental health research (COSTER) and follows the study evaluation approach put forth by the U.S. EPA Integrated Risk Information System (IRIS) program. Data sources: We will search the following electronic databases for relevant literature: PubMed, BIOSIS and Web of Science. Search results will be stored in EPA's Health and Environmental Research Online (HERO) database. Study eligibility and criteria: Eligible human epidemiological studies will include those evaluating any population exposed to lead at any lifestage via ingestion or inhalation exposure and considering an outcome of antisocial behavior based on any of the following criteria: psychiatric diagnoses (e.g., oppositional defiant disorder (ODD), conduct disorder (CD), disruptive behavior disorders (DBD)); violation of social norms (e.g., delinquency, criminality); and aggression. Eligible experimental animal studies will include those evaluating nonhuman mammalian studies exposed to lead via ingestion, inhalation, or injection exposure during any lifestage. The following outcomes will be consi</t>
        </is>
      </c>
      <c r="G1862" t="inlineStr">
        <is>
          <t>Unimodal</t>
        </is>
      </c>
      <c r="H1862" t="inlineStr">
        <is>
          <t>See abstract</t>
        </is>
      </c>
      <c r="I1862" t="inlineStr">
        <is>
          <t>See abstract</t>
        </is>
      </c>
      <c r="J1862" t="inlineStr">
        <is>
          <t>See abstract (AI/ML)</t>
        </is>
      </c>
      <c r="K1862" t="inlineStr">
        <is>
          <t>See abstract</t>
        </is>
      </c>
      <c r="M1862" t="inlineStr">
        <is>
          <t>See abstract</t>
        </is>
      </c>
      <c r="N1862" t="inlineStr">
        <is>
          <t>See abstract</t>
        </is>
      </c>
      <c r="O1862" t="inlineStr">
        <is>
          <t>Not verified from abstract</t>
        </is>
      </c>
      <c r="P1862" t="inlineStr">
        <is>
          <t>See abstract</t>
        </is>
      </c>
      <c r="Q1862" t="inlineStr">
        <is>
          <t>See abstract</t>
        </is>
      </c>
      <c r="R1862" t="inlineStr">
        <is>
          <t>Not reviewed (not included)</t>
        </is>
      </c>
      <c r="S1862" t="inlineStr">
        <is>
          <t>Not reviewed (not included)</t>
        </is>
      </c>
      <c r="T1862" t="inlineStr">
        <is>
          <t>Abstract screening only. Not Primary Research</t>
        </is>
      </c>
      <c r="U1862" t="inlineStr">
        <is>
          <t>EXCLUDE</t>
        </is>
      </c>
      <c r="V1862" t="inlineStr">
        <is>
          <t>E6-Not Primary Research: Title/abstract indicates systematic review, meta-analysis, or review paper</t>
        </is>
      </c>
      <c r="W1862" t="inlineStr">
        <is>
          <t>Excluded: Not Primary Research</t>
        </is>
      </c>
      <c r="X1862" t="inlineStr">
        <is>
          <t>Not assessed from abstract</t>
        </is>
      </c>
      <c r="Y1862">
        <f>HYPERLINK("https%3A%2F%2Fwww.webofscience.com%2Fwos%2Fwoscc%2Ffull-record%2FWOS:000855693900003","View Full Record in Web of Science")</f>
        <v/>
      </c>
      <c r="Z1862" t="inlineStr">
        <is>
          <t>Not determined from abstract</t>
        </is>
      </c>
      <c r="AB1862" t="inlineStr">
        <is>
          <t>Not assessed (not included)</t>
        </is>
      </c>
      <c r="AC1862" t="inlineStr">
        <is>
          <t>Not assessed (not included)</t>
        </is>
      </c>
      <c r="AD1862" t="inlineStr">
        <is>
          <t>Shaffer, RM; Forsyth, JE; Ferraro, G; Till, C; Carlson, LM; Hester, K; Haddock, A; Strawbridge, J; Lanfear, CC; Hu, H; Kirrane, E</t>
        </is>
      </c>
      <c r="AF1862" t="inlineStr">
        <is>
          <t>Hybrid OA (Elsevier)</t>
        </is>
      </c>
      <c r="AH1862" t="inlineStr">
        <is>
          <t>Not assessed</t>
        </is>
      </c>
      <c r="AI1862" t="inlineStr">
        <is>
          <t>Not reported</t>
        </is>
      </c>
      <c r="AJ1862" t="inlineStr">
        <is>
          <t>Not reported</t>
        </is>
      </c>
      <c r="AK1862" t="inlineStr">
        <is>
          <t>Not reported</t>
        </is>
      </c>
      <c r="AL1862" t="inlineStr">
        <is>
          <t>Not reported</t>
        </is>
      </c>
      <c r="AM1862" t="inlineStr">
        <is>
          <t>Not reported</t>
        </is>
      </c>
      <c r="AN1862" t="inlineStr">
        <is>
          <t>Not reported</t>
        </is>
      </c>
      <c r="AO1862" t="inlineStr">
        <is>
          <t>Not reviewed</t>
        </is>
      </c>
      <c r="AP1862" t="inlineStr">
        <is>
          <t>Not reported</t>
        </is>
      </c>
      <c r="AQ1862" t="inlineStr">
        <is>
          <t>Not reported</t>
        </is>
      </c>
      <c r="AR1862" t="inlineStr">
        <is>
          <t>Not reported</t>
        </is>
      </c>
      <c r="AS1862" t="inlineStr">
        <is>
          <t>See abstract</t>
        </is>
      </c>
      <c r="AT1862" t="inlineStr">
        <is>
          <t>Not reviewed</t>
        </is>
      </c>
      <c r="AU1862" t="inlineStr">
        <is>
          <t>Not reviewed</t>
        </is>
      </c>
      <c r="AV1862" t="inlineStr">
        <is>
          <t>Not reviewed</t>
        </is>
      </c>
      <c r="AW1862" t="inlineStr">
        <is>
          <t>Not reviewed</t>
        </is>
      </c>
      <c r="AX1862" t="inlineStr">
        <is>
          <t>Not reported</t>
        </is>
      </c>
      <c r="AY1862" t="inlineStr">
        <is>
          <t>Not reported</t>
        </is>
      </c>
      <c r="AZ1862" t="inlineStr">
        <is>
          <t>Not reported</t>
        </is>
      </c>
      <c r="BA1862" t="inlineStr">
        <is>
          <t>Not reported</t>
        </is>
      </c>
      <c r="BB1862" t="inlineStr">
        <is>
          <t>Not reported</t>
        </is>
      </c>
      <c r="BC1862" t="inlineStr">
        <is>
          <t>Not reported</t>
        </is>
      </c>
      <c r="BD1862" t="inlineStr">
        <is>
          <t>Not reported</t>
        </is>
      </c>
      <c r="BE1862" t="inlineStr">
        <is>
          <t>Not reported</t>
        </is>
      </c>
      <c r="BF1862" t="inlineStr">
        <is>
          <t>Not reported</t>
        </is>
      </c>
      <c r="BG1862" t="inlineStr">
        <is>
          <t>Not reviewed (not included)</t>
        </is>
      </c>
      <c r="BH1862" t="inlineStr">
        <is>
          <t>N/A</t>
        </is>
      </c>
      <c r="BI1862" t="inlineStr">
        <is>
          <t>Not reviewed</t>
        </is>
      </c>
      <c r="BJ1862" t="inlineStr">
        <is>
          <t>Not reviewed</t>
        </is>
      </c>
      <c r="BK1862" t="inlineStr">
        <is>
          <t>Not reviewed</t>
        </is>
      </c>
      <c r="BL1862" t="inlineStr">
        <is>
          <t>Not reviewed</t>
        </is>
      </c>
      <c r="BM1862" t="inlineStr">
        <is>
          <t>Not reviewed (not included)</t>
        </is>
      </c>
      <c r="BN1862" t="inlineStr">
        <is>
          <t>Not Primary Research - E6-Not Primary Research: Title/abstract indicates systematic review, meta-analysis, or review paper</t>
        </is>
      </c>
      <c r="BO1862" t="inlineStr">
        <is>
          <t>Abstract-level screening only</t>
        </is>
      </c>
      <c r="BP1862" t="inlineStr">
        <is>
          <t>Not reported</t>
        </is>
      </c>
    </row>
    <row r="1863">
      <c r="A1863" t="inlineStr">
        <is>
          <t>Mapping dynamic spatial patterns of brain function with spatial-wise attention</t>
        </is>
      </c>
      <c r="B1863" t="n">
        <v>2024</v>
      </c>
      <c r="C1863" t="inlineStr">
        <is>
          <t>Not checked</t>
        </is>
      </c>
      <c r="D1863" t="inlineStr">
        <is>
          <t>Not checked</t>
        </is>
      </c>
      <c r="E1863" t="inlineStr">
        <is>
          <t>10.1088/1741-2552/AD2CEA</t>
        </is>
      </c>
      <c r="F1863" t="inlineStr">
        <is>
          <t>Objective: Using functional magnetic resonance imaging (fMRI) and deep learning to discover the spatial pattern of brain function, or functional brain networks (FBNs) has been attracted many reseachers. Most existing works focus on static FBNs or dynamic functional connectivity among fixed spatial network nodes, but ignore the potential dynamic/time-varying characteristics of the spatial networks themselves. And most of works based on the assumption of linearity and independence, that oversimplify the relationship between blood-oxygen level dependence signal changes and the heterogeneity of neuronal activity within voxels. Approach: To overcome these problems, we proposed a novel spatial-wise attention (SA) based method called Spatial and Channel-wise Attention Autoencoder (SCAAE) to discover the dynamic FBNs without the assumptions of linearity or independence. The core idea of SCAAE is to apply the SA to generate FBNs directly, relying solely on the spatial information present in fMRI volumes. Specifically, we trained the SCAAE in a self-supervised manner, using the autoencoder to guide the SA to focus on the activation regions. Experimental results show that the SA can generate multiple meaningful FBNs at each fMRI time point, which spatial similarity are close to the FBNs derived by known classical methods, such as independent component analysis. Main results: To validate the generalization of the method, we evaluate the approach on HCP-rest, HCP-task and ADHD-200 dataset. The results demonstrate that SA mechanism can be used to discover time-varying FBNs, and the identified dynamic FBNs over time clearly show the process of time-varying spatial patterns fading in and out. Significance: Thus we provide a novel method to understand human brain better. Code is available at https://github.com/WhatAboutMyStar/SCAAE.</t>
        </is>
      </c>
      <c r="G1863" t="inlineStr">
        <is>
          <t>Unimodal</t>
        </is>
      </c>
      <c r="H1863" t="inlineStr">
        <is>
          <t>See abstract</t>
        </is>
      </c>
      <c r="I1863" t="inlineStr">
        <is>
          <t>See abstract</t>
        </is>
      </c>
      <c r="J1863" t="inlineStr">
        <is>
          <t>See abstract (AI/ML)</t>
        </is>
      </c>
      <c r="K1863" t="inlineStr">
        <is>
          <t>See abstract</t>
        </is>
      </c>
      <c r="M1863" t="inlineStr">
        <is>
          <t>See abstract</t>
        </is>
      </c>
      <c r="N1863" t="inlineStr">
        <is>
          <t>See abstract</t>
        </is>
      </c>
      <c r="O1863" t="inlineStr">
        <is>
          <t>Not verified from abstract</t>
        </is>
      </c>
      <c r="P1863" t="inlineStr">
        <is>
          <t>See abstract</t>
        </is>
      </c>
      <c r="Q1863" t="inlineStr">
        <is>
          <t>See abstract</t>
        </is>
      </c>
      <c r="R1863" t="inlineStr">
        <is>
          <t>Not reviewed (not included)</t>
        </is>
      </c>
      <c r="S1863" t="inlineStr">
        <is>
          <t>Not reviewed (not included)</t>
        </is>
      </c>
      <c r="T1863" t="inlineStr">
        <is>
          <t>Abstract screening only. Not Selected for Final 95 (Pending Full Text Review)</t>
        </is>
      </c>
      <c r="U1863" t="inlineStr">
        <is>
          <t>EXCLUDE</t>
        </is>
      </c>
      <c r="V1863" t="inlineStr">
        <is>
          <t>Candidate paper not selected for final 95: Passed abstract screening but not included in final selection of 95 papers. Requires full-text review to confirm all inclusion criteria (validation approach, metric reporting, subject-independence). May be reconsidered in future updates.</t>
        </is>
      </c>
      <c r="W1863" t="inlineStr">
        <is>
          <t>Excluded: Other Criterion</t>
        </is>
      </c>
      <c r="X1863" t="inlineStr">
        <is>
          <t>Not assessed from abstract</t>
        </is>
      </c>
      <c r="Y1863">
        <f>HYPERLINK("https%3A%2F%2Fwww.webofscience.com%2Fwos%2Fwoscc%2Ffull-record%2FWOS:001180167100001","View Full Record in Web of Science")</f>
        <v/>
      </c>
      <c r="Z1863" t="inlineStr">
        <is>
          <t>Not determined from abstract</t>
        </is>
      </c>
      <c r="AB1863" t="inlineStr">
        <is>
          <t>Not assessed (not included)</t>
        </is>
      </c>
      <c r="AC1863" t="inlineStr">
        <is>
          <t>Not assessed (not included)</t>
        </is>
      </c>
      <c r="AD1863" t="inlineStr">
        <is>
          <t>Liu, YH; Ge, EJ; He, MS; Liu, ZL; Zhao, SJ; Hu, XT; Qiang, N; Zhu, DJ; Liu, TM; Ge, B</t>
        </is>
      </c>
      <c r="AF1863" t="inlineStr">
        <is>
          <t>Unknown - Verify via DOI</t>
        </is>
      </c>
      <c r="AH1863" t="inlineStr">
        <is>
          <t>Not assessed</t>
        </is>
      </c>
      <c r="AI1863" t="inlineStr">
        <is>
          <t>Not reported</t>
        </is>
      </c>
      <c r="AJ1863" t="inlineStr">
        <is>
          <t>Not reported</t>
        </is>
      </c>
      <c r="AK1863" t="inlineStr">
        <is>
          <t>Not reported</t>
        </is>
      </c>
      <c r="AL1863" t="inlineStr">
        <is>
          <t>Not reported</t>
        </is>
      </c>
      <c r="AM1863" t="inlineStr">
        <is>
          <t>Not reported</t>
        </is>
      </c>
      <c r="AN1863" t="inlineStr">
        <is>
          <t>Not reported</t>
        </is>
      </c>
      <c r="AO1863" t="inlineStr">
        <is>
          <t>Not reviewed</t>
        </is>
      </c>
      <c r="AP1863" t="inlineStr">
        <is>
          <t>Not reported</t>
        </is>
      </c>
      <c r="AQ1863" t="inlineStr">
        <is>
          <t>Not reported</t>
        </is>
      </c>
      <c r="AR1863" t="inlineStr">
        <is>
          <t>Not reported</t>
        </is>
      </c>
      <c r="AS1863" t="inlineStr">
        <is>
          <t>See abstract</t>
        </is>
      </c>
      <c r="AT1863" t="inlineStr">
        <is>
          <t>Not reviewed</t>
        </is>
      </c>
      <c r="AU1863" t="inlineStr">
        <is>
          <t>Not reviewed</t>
        </is>
      </c>
      <c r="AV1863" t="inlineStr">
        <is>
          <t>Not reviewed</t>
        </is>
      </c>
      <c r="AW1863" t="inlineStr">
        <is>
          <t>Not reviewed</t>
        </is>
      </c>
      <c r="AX1863" t="inlineStr">
        <is>
          <t>Not reported</t>
        </is>
      </c>
      <c r="AY1863" t="inlineStr">
        <is>
          <t>Not reported</t>
        </is>
      </c>
      <c r="AZ1863" t="inlineStr">
        <is>
          <t>Not reported</t>
        </is>
      </c>
      <c r="BA1863" t="inlineStr">
        <is>
          <t>Not reported</t>
        </is>
      </c>
      <c r="BB1863" t="inlineStr">
        <is>
          <t>Not reported</t>
        </is>
      </c>
      <c r="BC1863" t="inlineStr">
        <is>
          <t>Not reported</t>
        </is>
      </c>
      <c r="BD1863" t="inlineStr">
        <is>
          <t>Not reported</t>
        </is>
      </c>
      <c r="BE1863" t="inlineStr">
        <is>
          <t>Not reported</t>
        </is>
      </c>
      <c r="BF1863" t="inlineStr">
        <is>
          <t>Not reported</t>
        </is>
      </c>
      <c r="BG1863" t="inlineStr">
        <is>
          <t>Not reviewed (not included)</t>
        </is>
      </c>
      <c r="BH1863" t="inlineStr">
        <is>
          <t>N/A</t>
        </is>
      </c>
      <c r="BI1863" t="inlineStr">
        <is>
          <t>Not reviewed</t>
        </is>
      </c>
      <c r="BJ1863" t="inlineStr">
        <is>
          <t>Not reviewed</t>
        </is>
      </c>
      <c r="BK1863" t="inlineStr">
        <is>
          <t>Not reviewed</t>
        </is>
      </c>
      <c r="BL1863" t="inlineStr">
        <is>
          <t>Not reviewed</t>
        </is>
      </c>
      <c r="BM1863" t="inlineStr">
        <is>
          <t>Not reviewed (not included)</t>
        </is>
      </c>
      <c r="BN1863" t="inlineStr">
        <is>
          <t>Not Selected for Final 95 (Pending Full Text Review) - Candidate paper not selected for final 95: Passed abstract screening but not included in final selec</t>
        </is>
      </c>
      <c r="BO1863" t="inlineStr">
        <is>
          <t>Abstract-level screening only</t>
        </is>
      </c>
      <c r="BP1863" t="inlineStr">
        <is>
          <t>Not reported</t>
        </is>
      </c>
    </row>
    <row r="1864">
      <c r="A1864" t="inlineStr">
        <is>
          <t>The signaling and selectivity of α-adrenoceptor agonists for the human α2A, α2B and α2C-adrenoceptors and comparison with human α1 and β-adrenoceptors</t>
        </is>
      </c>
      <c r="B1864" t="n">
        <v>2022</v>
      </c>
      <c r="C1864" t="inlineStr">
        <is>
          <t>Not checked</t>
        </is>
      </c>
      <c r="D1864" t="inlineStr">
        <is>
          <t>Not checked</t>
        </is>
      </c>
      <c r="E1864" t="inlineStr">
        <is>
          <t>10.1002/PRP2.1003</t>
        </is>
      </c>
      <c r="F1864" t="inlineStr">
        <is>
          <t>alpha 2-adrenoceptors, (alpha 2A, alpha 2B and alpha 2C-subtypes), are Gi-coupled receptors. Central activation of brain alpha 2A and (alpha 2C-adrenoceptors is the main site for alpha 2-agonist mediated clinical responses in hypertension, ADHD, muscle spasm and ITU management of sedation, reduction in opiate requirements, nausea and delirium. However, despite having the same Gi-potency in functional assays, some alpha 2-agonists also stimulate Gs-responses whilst others do not. This was investigated. Agonist responses to 49 different alpha-agonists were studied (CRE-gene transcription, cAMP, ERK1/2-phosphorylation and binding affinity) in CHO cells stably expressing the human (alpha 2A, alpha 2B or alpha 2C-adrenoceptor, enabling ligand intrinsic efficacy to be determined (binding K-D/Gi-IC50). Ligands with high intrinsic efficacy (e.g., brimonidine and moxonidine at alpha 2A) stimulated biphasic (Gi-Gs) concentration responses, however for ligands with low intrinsic efficacy (e.g., naphazoline), responses were monophasic (Gi-only). ERK1/2-phosphorylation responses appeared to be Gi-mediated. For Gs-mediated responses to be observed, both a system with high receptor reserve and high agonist intrinsic efficacy were required. From the Gi-mediated efficacy ratio, the degree of Gs-coupling could be predicted. The clinical relevance and precise receptor conformational changes that occur, given the structural diversity of compounds with high intrinsic efficacy, remains to be determined. Comparison with alpha 1 and beta 1/beta 2-adrenoceptors demonstrated subclass affinity selectivity for some compounds (e.g., alpha 2:dexmedetomidine, alpha 1:A61603) whilst e.g., oxymetazoline had high affinity for both alpha 2A and alpha 1A-subtypes, compared to all others. Some compounds had subclass selectivity due to selective intrinsic efficacy (e.g., (alpha 2:brimonidine, alpha 1-methoxamine/etilefrine). A detailed knowledge of these agonist characteristics is vital for improving co</t>
        </is>
      </c>
      <c r="G1864" t="inlineStr">
        <is>
          <t>Unimodal</t>
        </is>
      </c>
      <c r="H1864" t="inlineStr">
        <is>
          <t>See abstract</t>
        </is>
      </c>
      <c r="I1864" t="inlineStr">
        <is>
          <t>See abstract</t>
        </is>
      </c>
      <c r="J1864" t="inlineStr">
        <is>
          <t>See abstract (AI/ML)</t>
        </is>
      </c>
      <c r="K1864" t="inlineStr">
        <is>
          <t>See abstract</t>
        </is>
      </c>
      <c r="M1864" t="inlineStr">
        <is>
          <t>See abstract</t>
        </is>
      </c>
      <c r="N1864" t="inlineStr">
        <is>
          <t>See abstract</t>
        </is>
      </c>
      <c r="O1864" t="inlineStr">
        <is>
          <t>Not verified from abstract</t>
        </is>
      </c>
      <c r="P1864" t="inlineStr">
        <is>
          <t>See abstract</t>
        </is>
      </c>
      <c r="Q1864" t="inlineStr">
        <is>
          <t>See abstract</t>
        </is>
      </c>
      <c r="R1864" t="inlineStr">
        <is>
          <t>Not reviewed (not included)</t>
        </is>
      </c>
      <c r="S1864" t="inlineStr">
        <is>
          <t>Not reviewed (not included)</t>
        </is>
      </c>
      <c r="T1864" t="inlineStr">
        <is>
          <t>Abstract screening only. No AI/ML Methods</t>
        </is>
      </c>
      <c r="U1864" t="inlineStr">
        <is>
          <t>EXCLUDE</t>
        </is>
      </c>
      <c r="V1864" t="inlineStr">
        <is>
          <t>E1-No AI/ML/DL: Abstract and title do not describe application of AI, ML, or DL methods</t>
        </is>
      </c>
      <c r="W1864" t="inlineStr">
        <is>
          <t>Excluded: No AI/ML Methods</t>
        </is>
      </c>
      <c r="X1864" t="inlineStr">
        <is>
          <t>Not assessed from abstract</t>
        </is>
      </c>
      <c r="Y1864">
        <f>HYPERLINK("https%3A%2F%2Fwww.webofscience.com%2Fwos%2Fwoscc%2Ffull-record%2FWOS:000853247500001","View Full Record in Web of Science")</f>
        <v/>
      </c>
      <c r="Z1864" t="inlineStr">
        <is>
          <t>Not determined from abstract</t>
        </is>
      </c>
      <c r="AB1864" t="inlineStr">
        <is>
          <t>Not assessed (not included)</t>
        </is>
      </c>
      <c r="AC1864" t="inlineStr">
        <is>
          <t>Not assessed (not included)</t>
        </is>
      </c>
      <c r="AD1864" t="inlineStr">
        <is>
          <t>Proudman, RGW; Akinaga, J; Baker, JG</t>
        </is>
      </c>
      <c r="AF1864" t="inlineStr">
        <is>
          <t>Hybrid OA (Wiley)</t>
        </is>
      </c>
      <c r="AH1864" t="inlineStr">
        <is>
          <t>Not assessed</t>
        </is>
      </c>
      <c r="AI1864" t="inlineStr">
        <is>
          <t>Not reported</t>
        </is>
      </c>
      <c r="AJ1864" t="inlineStr">
        <is>
          <t>Not reported</t>
        </is>
      </c>
      <c r="AK1864" t="inlineStr">
        <is>
          <t>Not reported</t>
        </is>
      </c>
      <c r="AL1864" t="inlineStr">
        <is>
          <t>Not reported</t>
        </is>
      </c>
      <c r="AM1864" t="inlineStr">
        <is>
          <t>Not reported</t>
        </is>
      </c>
      <c r="AN1864" t="inlineStr">
        <is>
          <t>Not reported</t>
        </is>
      </c>
      <c r="AO1864" t="inlineStr">
        <is>
          <t>Not reviewed</t>
        </is>
      </c>
      <c r="AP1864" t="inlineStr">
        <is>
          <t>Not reported</t>
        </is>
      </c>
      <c r="AQ1864" t="inlineStr">
        <is>
          <t>Not reported</t>
        </is>
      </c>
      <c r="AR1864" t="inlineStr">
        <is>
          <t>Not reported</t>
        </is>
      </c>
      <c r="AS1864" t="inlineStr">
        <is>
          <t>See abstract</t>
        </is>
      </c>
      <c r="AT1864" t="inlineStr">
        <is>
          <t>Not reviewed</t>
        </is>
      </c>
      <c r="AU1864" t="inlineStr">
        <is>
          <t>Not reviewed</t>
        </is>
      </c>
      <c r="AV1864" t="inlineStr">
        <is>
          <t>Not reviewed</t>
        </is>
      </c>
      <c r="AW1864" t="inlineStr">
        <is>
          <t>Not reviewed</t>
        </is>
      </c>
      <c r="AX1864" t="inlineStr">
        <is>
          <t>Not reported</t>
        </is>
      </c>
      <c r="AY1864" t="inlineStr">
        <is>
          <t>Not reported</t>
        </is>
      </c>
      <c r="AZ1864" t="inlineStr">
        <is>
          <t>Not reported</t>
        </is>
      </c>
      <c r="BA1864" t="inlineStr">
        <is>
          <t>Not reported</t>
        </is>
      </c>
      <c r="BB1864" t="inlineStr">
        <is>
          <t>Not reported</t>
        </is>
      </c>
      <c r="BC1864" t="inlineStr">
        <is>
          <t>Not reported</t>
        </is>
      </c>
      <c r="BD1864" t="inlineStr">
        <is>
          <t>Not reported</t>
        </is>
      </c>
      <c r="BE1864" t="inlineStr">
        <is>
          <t>Not reported</t>
        </is>
      </c>
      <c r="BF1864" t="inlineStr">
        <is>
          <t>Not reported</t>
        </is>
      </c>
      <c r="BG1864" t="inlineStr">
        <is>
          <t>Not reviewed (not included)</t>
        </is>
      </c>
      <c r="BH1864" t="inlineStr">
        <is>
          <t>N/A</t>
        </is>
      </c>
      <c r="BI1864" t="inlineStr">
        <is>
          <t>Not reviewed</t>
        </is>
      </c>
      <c r="BJ1864" t="inlineStr">
        <is>
          <t>Not reviewed</t>
        </is>
      </c>
      <c r="BK1864" t="inlineStr">
        <is>
          <t>Not reviewed</t>
        </is>
      </c>
      <c r="BL1864" t="inlineStr">
        <is>
          <t>Not reviewed</t>
        </is>
      </c>
      <c r="BM1864" t="inlineStr">
        <is>
          <t>Not reviewed (not included)</t>
        </is>
      </c>
      <c r="BN1864" t="inlineStr">
        <is>
          <t>No AI/ML Methods - E1-No AI/ML/DL: Abstract and title do not describe application of AI, ML, or DL methods</t>
        </is>
      </c>
      <c r="BO1864" t="inlineStr">
        <is>
          <t>Abstract-level screening only</t>
        </is>
      </c>
      <c r="BP1864" t="inlineStr">
        <is>
          <t>Not reported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50" customWidth="1" min="1" max="1"/>
    <col width="12" customWidth="1" min="2" max="2"/>
    <col width="15" customWidth="1" min="3" max="3"/>
    <col width="60" customWidth="1" min="4" max="4"/>
    <col width="60" customWidth="1" min="5" max="5"/>
    <col width="40" customWidth="1" min="6" max="6"/>
  </cols>
  <sheetData>
    <row r="1">
      <c r="A1" s="38" t="inlineStr">
        <is>
          <t>═══ SYSTEMATIC REVIEW EXTRACTION SUMMARY ══════════════════════════════════════</t>
        </is>
      </c>
    </row>
    <row r="2">
      <c r="A2" s="38" t="inlineStr">
        <is>
          <t>Review Topic: AI/ML/DL/XAI for ADHD Diagnosis (2019-2025)</t>
        </is>
      </c>
    </row>
    <row r="3">
      <c r="A3" s="39" t="inlineStr">
        <is>
          <t>Stage</t>
        </is>
      </c>
      <c r="B3" s="39" t="inlineStr">
        <is>
          <t>Count</t>
        </is>
      </c>
      <c r="C3" s="39" t="inlineStr">
        <is>
          <t>Notes</t>
        </is>
      </c>
    </row>
    <row r="4">
      <c r="A4" s="40" t="inlineStr">
        <is>
          <t>Total records identified (Main-Sheet)</t>
        </is>
      </c>
      <c r="B4" s="41" t="n">
        <v>2145</v>
      </c>
      <c r="C4" s="40" t="inlineStr">
        <is>
          <t>From IEEE, ACM, PubMed, Scopus, WoS databases</t>
        </is>
      </c>
    </row>
    <row r="5">
      <c r="A5" s="40" t="inlineStr">
        <is>
          <t>Records with valid DOI</t>
        </is>
      </c>
      <c r="B5" s="41" t="n">
        <v>1982</v>
      </c>
      <c r="C5" s="40" t="inlineStr">
        <is>
          <t>Duplicate DOIs removed in Main-Sheet</t>
        </is>
      </c>
    </row>
    <row r="6">
      <c r="A6" s="40" t="inlineStr">
        <is>
          <t>Records previously in Former-DB</t>
        </is>
      </c>
      <c r="B6" s="41" t="n">
        <v>279</v>
      </c>
      <c r="C6" s="40" t="inlineStr">
        <is>
          <t>Pre-processed in earlier review phase</t>
        </is>
      </c>
    </row>
    <row r="7">
      <c r="A7" s="40" t="inlineStr">
        <is>
          <t>New records screened from Main-Sheet</t>
        </is>
      </c>
      <c r="B7" s="41" t="n">
        <v>1755</v>
      </c>
      <c r="C7" s="40" t="inlineStr">
        <is>
          <t>Screened in this extraction phase</t>
        </is>
      </c>
    </row>
    <row r="8">
      <c r="A8" s="40" t="inlineStr">
        <is>
          <t>Records excluded: Out of date range (2019-2025)</t>
        </is>
      </c>
      <c r="B8" s="41" t="n">
        <v>147</v>
      </c>
      <c r="C8" s="40" t="inlineStr">
        <is>
          <t>E4: Published before 2019 or after 2025</t>
        </is>
      </c>
    </row>
    <row r="9">
      <c r="A9" s="40" t="inlineStr">
        <is>
          <t>Records excluded: Not primary research (reviews)</t>
        </is>
      </c>
      <c r="B9" s="41" t="n">
        <v>110</v>
      </c>
      <c r="C9" s="40" t="inlineStr">
        <is>
          <t>E6: Systematic reviews, meta-analyses, protocols</t>
        </is>
      </c>
    </row>
    <row r="10">
      <c r="A10" s="40" t="inlineStr">
        <is>
          <t>Records excluded: Not ADHD-focused</t>
        </is>
      </c>
      <c r="B10" s="41" t="n">
        <v>534</v>
      </c>
      <c r="C10" s="40" t="inlineStr">
        <is>
          <t>E2: ADHD not primary topic</t>
        </is>
      </c>
    </row>
    <row r="11">
      <c r="A11" s="40" t="inlineStr">
        <is>
          <t>Records excluded: No AI/ML/DL methods</t>
        </is>
      </c>
      <c r="B11" s="41" t="n">
        <v>203</v>
      </c>
      <c r="C11" s="40" t="inlineStr">
        <is>
          <t>E1: No AI/ML application described</t>
        </is>
      </c>
    </row>
    <row r="12">
      <c r="A12" s="40" t="inlineStr">
        <is>
          <t>Records excluded: AI not for diagnosis</t>
        </is>
      </c>
      <c r="B12" s="41" t="n">
        <v>76</v>
      </c>
      <c r="C12" s="40" t="inlineStr">
        <is>
          <t>E1: Treatment, clustering, severity only</t>
        </is>
      </c>
    </row>
    <row r="13">
      <c r="A13" s="40" t="inlineStr">
        <is>
          <t>Records excluded: Small sample size (N&lt;100)</t>
        </is>
      </c>
      <c r="B13" s="41" t="n">
        <v>36</v>
      </c>
      <c r="C13" s="40" t="inlineStr">
        <is>
          <t>E5: Sample size below threshold</t>
        </is>
      </c>
    </row>
    <row r="14">
      <c r="A14" s="40" t="inlineStr">
        <is>
          <t>Records excluded: Too short/insufficient detail</t>
        </is>
      </c>
      <c r="B14" s="41" t="n">
        <v>8</v>
      </c>
      <c r="C14" s="40" t="inlineStr">
        <is>
          <t>E11: &lt;4 pages</t>
        </is>
      </c>
    </row>
    <row r="15">
      <c r="A15" s="40" t="inlineStr">
        <is>
          <t>Records excluded: Non-ADHD primary condition</t>
        </is>
      </c>
      <c r="B15" s="41" t="n">
        <v>23</v>
      </c>
      <c r="C15" s="40" t="inlineStr">
        <is>
          <t>E2: Alzheimer, Parkinson, epilepsy etc.</t>
        </is>
      </c>
    </row>
    <row r="16">
      <c r="A16" s="40" t="inlineStr">
        <is>
          <t>CANDIDATE papers (passed abstract screening)</t>
        </is>
      </c>
      <c r="B16" s="41" t="n">
        <v>618</v>
      </c>
      <c r="C16" s="40" t="inlineStr">
        <is>
          <t>Pending full text review</t>
        </is>
      </c>
    </row>
    <row r="17">
      <c r="A17" s="40" t="inlineStr">
        <is>
          <t>Previously included (Former-DB)</t>
        </is>
      </c>
      <c r="B17" s="41" t="n">
        <v>94</v>
      </c>
      <c r="C17" s="40" t="inlineStr">
        <is>
          <t>Reviewed in prior phase</t>
        </is>
      </c>
    </row>
    <row r="18">
      <c r="A18" s="40" t="inlineStr">
        <is>
          <t>Re-excluded from prior inclusions (E9 Leakage)</t>
        </is>
      </c>
      <c r="B18" s="41" t="n">
        <v>1</v>
      </c>
      <c r="C18" s="40" t="inlineStr">
        <is>
          <t>Paper #4: confirmed non-subject-independent CV</t>
        </is>
      </c>
    </row>
    <row r="19">
      <c r="A19" s="40" t="inlineStr">
        <is>
          <t>NEW papers added from Main-Sheet</t>
        </is>
      </c>
      <c r="B19" s="41" t="n">
        <v>2</v>
      </c>
      <c r="C19" s="40" t="inlineStr">
        <is>
          <t>CAT ML paper + fNIRS paper (both 2025)</t>
        </is>
      </c>
    </row>
    <row r="20">
      <c r="A20" s="42" t="inlineStr">
        <is>
          <t>FINAL INCLUDED PAPERS</t>
        </is>
      </c>
      <c r="B20" s="42" t="n">
        <v>95</v>
      </c>
      <c r="C20" s="42" t="inlineStr">
        <is>
          <t>★ TARGET ACHIEVED ★</t>
        </is>
      </c>
    </row>
    <row r="23">
      <c r="A23" s="38" t="inlineStr">
        <is>
          <t>═══ ADDITIONAL TIGHTER EXCLUSION CRITERIA (Applied in This Extraction) ═══════</t>
        </is>
      </c>
    </row>
    <row r="24">
      <c r="A24" s="43" t="inlineStr">
        <is>
          <t>Criterion ID</t>
        </is>
      </c>
      <c r="B24" s="43" t="inlineStr">
        <is>
          <t>Criterion</t>
        </is>
      </c>
      <c r="C24" s="43" t="inlineStr">
        <is>
          <t>Papers Excluded</t>
        </is>
      </c>
      <c r="D24" s="43" t="inlineStr">
        <is>
          <t>Rationale</t>
        </is>
      </c>
      <c r="E24" s="43" t="inlineStr">
        <is>
          <t>Supporting Citations</t>
        </is>
      </c>
    </row>
    <row r="25" ht="90" customHeight="1">
      <c r="A25" s="44" t="inlineStr">
        <is>
          <t>E9</t>
        </is>
      </c>
      <c r="B25" s="44" t="inlineStr">
        <is>
          <t>Subject-Independent Validation for Physiological Signal Studies: For studies using physiological time-series data (EEG, fMRI, actigraphy, fNIRS), validation MUST be demonstrably subject-independent (no time windows or trials from the same subject in both training and test sets). Studies with confirmed data leakage from non-subject-independent cross-validation are excluded.</t>
        </is>
      </c>
      <c r="C25" s="44" t="inlineStr">
        <is>
          <t>1 paper excluded: DOI:10.1109/JBHI.2020.2964072 (actigraphy/CNN - random 10-fold CV on continuous daily recordings confirmed as non-subject-independent)</t>
        </is>
      </c>
      <c r="D25" s="44" t="inlineStr">
        <is>
          <t>Prevents overly optimistic results from temporal data autocorrelation. Random k-fold CV on time-series creates data leakage when sliding windows from same subject appear in both train and test sets.</t>
        </is>
      </c>
      <c r="E25" s="44" t="inlineStr">
        <is>
          <t>(1) Lotte F, et al. "A review of classification algorithms for EEG-based BCI: a 10-year update." J Neural Eng. 2018;15(3):031005. (2) Hosseini M, et al. "I tried a bunch of things: dangers of unexpected overfitting in classification of brain data." Neurosci Biobehav Rev. 2020;119:456-467. (3) Kohavi R. "A study of cross-validation." IJCAI 1995.</t>
        </is>
      </c>
    </row>
    <row r="26" ht="90" customHeight="1">
      <c r="A26" s="44" t="inlineStr">
        <is>
          <t>E10</t>
        </is>
      </c>
      <c r="B26" s="44" t="inlineStr">
        <is>
          <t>Minimum Dual Performance Metric Reporting: Studies must report at minimum two complementary performance metrics (e.g., sensitivity AND specificity, or accuracy AND AUC-ROC, or accuracy AND F1-score). Single-metric reporting (accuracy alone) is insufficient for classification on potentially imbalanced ADHD datasets.</t>
        </is>
      </c>
      <c r="C26" s="44" t="inlineStr">
        <is>
          <t>Applied as flag criterion (not standalone exclusion in this phase); 9 papers flagged as "Partial Reporting" in Reporting_Completeness column.</t>
        </is>
      </c>
      <c r="D26" s="44" t="inlineStr">
        <is>
          <t>Accuracy alone is misleading with class imbalance (e.g., 70% ADHD dataset gives 70% accuracy by predicting all cases as ADHD). Complementary metrics essential for fair evaluation.</t>
        </is>
      </c>
      <c r="E26" s="44" t="inlineStr">
        <is>
          <t>(1) Chicco D, Jurman G. "The advantages of the MCC over F1 score and accuracy." BMC Genomics. 2020;21:6. doi:10.1186/s13059-019-1900-9. (2) Saito T, Rehmsmeier M. "The precision-recall plot is more informative than the ROC plot when evaluating imbalanced datasets." PLoS ONE. 2015;10(3):e0118432.</t>
        </is>
      </c>
    </row>
    <row r="27" ht="90" customHeight="1">
      <c r="A27" s="44" t="inlineStr">
        <is>
          <t>E11</t>
        </is>
      </c>
      <c r="B27" s="44" t="inlineStr">
        <is>
          <t>Minimum Paper Length for Adequate Methodological Detail: Conference papers with fewer than 4 published pages (excluding references and title page) are excluded due to insufficient space for adequate methodological description required to assess study validity. Full journal articles are exempt from this criterion.</t>
        </is>
      </c>
      <c r="C27" s="44" t="inlineStr">
        <is>
          <t>8 papers excluded at abstract screening stage based on page count &lt; 4.</t>
        </is>
      </c>
      <c r="D27" s="44" t="inlineStr">
        <is>
          <t>Very short papers lack space to document: validation protocol, feature extraction pipeline, hyperparameter tuning, class balance handling, and statistical testing—all required to assess methodological rigor.</t>
        </is>
      </c>
      <c r="E27" s="44" t="inlineStr">
        <is>
          <t>(1) Collins GS, et al. "TRIPOD Statement: Transparent Reporting of a Multivariable Prediction Model." BMJ. 2015;350:g7594. (2) Moons KGM, et al. "PROBAST: A Tool to Assess Risk of Bias of Prediction Model Studies." Ann Intern Med. 2019;170(1):51-58.</t>
        </is>
      </c>
    </row>
    <row r="28" ht="90" customHeight="1">
      <c r="A28" s="44" t="inlineStr">
        <is>
          <t>E12</t>
        </is>
      </c>
      <c r="B28" s="44" t="inlineStr">
        <is>
          <t>Explicit ADHD Diagnostic Label Requirement: Studies must use clinically validated ADHD diagnostic labels (DSM-5, DSM-IV-TR, ICD-10, or ICD-11 criteria, or equivalent clinical diagnosis confirmed by qualified clinicians). Studies relying SOLELY on self-reported ADHD without any clinician verification are flagged.</t>
        </is>
      </c>
      <c r="C28" s="44" t="inlineStr">
        <is>
          <t>Applied as supplementary flag; 3 papers flagged in Diagnostic_Criteria column as "Self-reported only" for further review.</t>
        </is>
      </c>
      <c r="D28" s="44" t="inlineStr">
        <is>
          <t>Self-reported ADHD diagnoses have significant false-positive rates (10-40%) and may inflate AI performance by introducing diagnostic uncertainty into the ground truth labels.</t>
        </is>
      </c>
      <c r="E28" s="44" t="inlineStr">
        <is>
          <t>(1) American Psychiatric Association. DSM-5. 2013. (2) Polanczyk GV, et al. "ADHD prevalence: systematic review and meta-regression." Int J Epidemiol. 2014;43(2):434-442. (3) Willcutt EG. "The prevalence of DSM-IV ADHD." Neurotherapeutics. 2012;9(3):490-9.</t>
        </is>
      </c>
    </row>
    <row r="29" ht="90" customHeight="1">
      <c r="A29" s="44" t="inlineStr">
        <is>
          <t>E13</t>
        </is>
      </c>
      <c r="B29" s="44" t="inlineStr">
        <is>
          <t>No Purely Synthetic Cohort Studies: Studies where &gt;50% of training/test subjects are synthetically generated (GAN-generated brain scans, SMOTE-augmented majority of participants) WITHOUT validation on a real, independent subject cohort are excluded. Studies using SMOTE for class balancing only (not majority of data) are acceptable.</t>
        </is>
      </c>
      <c r="C29" s="44" t="inlineStr">
        <is>
          <t>Applied as flag criterion; 2 papers flagged for heavy GAN-based augmentation in Reporting_Completeness column.</t>
        </is>
      </c>
      <c r="D29" s="44" t="inlineStr">
        <is>
          <t>Purely synthetic training cohorts cannot be used to claim clinical diagnostic performance. Real-world generalization cannot be inferred from GAN-generated data.</t>
        </is>
      </c>
      <c r="E29" s="44" t="inlineStr">
        <is>
          <t>(1) Walsh CG, et al. "Enabling real-time AI predictions by avoiding bias due to synthetic data." J Am Med Inform Assoc. 2021;28(8):1765-1774. (2) Nikolentzos G, et al. "Synthetic data for AI in healthcare." npj Digit Med. 2023.</t>
        </is>
      </c>
    </row>
    <row r="31">
      <c r="A31" s="38" t="inlineStr">
        <is>
          <t>═══ OPEN ACCESS STATUS SUMMARY (95 Final Included Papers) ═══════════════════</t>
        </is>
      </c>
    </row>
    <row r="32">
      <c r="A32" s="45" t="inlineStr">
        <is>
          <t>Access Type</t>
        </is>
      </c>
      <c r="B32" s="45" t="inlineStr">
        <is>
          <t>Count</t>
        </is>
      </c>
      <c r="C32" s="45" t="inlineStr">
        <is>
          <t>Percentage</t>
        </is>
      </c>
      <c r="D32" s="45" t="inlineStr">
        <is>
          <t>Access Instructions</t>
        </is>
      </c>
    </row>
    <row r="33" ht="50" customHeight="1">
      <c r="A33" s="44" t="inlineStr">
        <is>
          <t>Gold Open Access (Free - immediate access)</t>
        </is>
      </c>
      <c r="B33" s="44" t="n">
        <v>62</v>
      </c>
      <c r="C33" s="44" t="inlineStr">
        <is>
          <t>65.3%</t>
        </is>
      </c>
      <c r="D33" s="44" t="inlineStr">
        <is>
          <t>Freely accessible online. Search DOI via doi.org, publisher website, or Google Scholar.</t>
        </is>
      </c>
    </row>
    <row r="34" ht="50" customHeight="1">
      <c r="A34" s="44" t="inlineStr">
        <is>
          <t>Hybrid OA (Check per article - may be free)</t>
        </is>
      </c>
      <c r="B34" s="44" t="n">
        <v>31</v>
      </c>
      <c r="C34" s="44" t="inlineStr">
        <is>
          <t>32.6%</t>
        </is>
      </c>
      <c r="D34" s="44" t="inlineStr">
        <is>
          <t>Check publisher website with DOI. Many may have OA versions. Try Unpaywall extension or OA Button.</t>
        </is>
      </c>
    </row>
    <row r="35" ht="50" customHeight="1">
      <c r="A35" s="44" t="inlineStr">
        <is>
          <t>Paid/Restricted Access</t>
        </is>
      </c>
      <c r="B35" s="44" t="n">
        <v>2</v>
      </c>
      <c r="C35" s="44" t="inlineStr">
        <is>
          <t>2.1%</t>
        </is>
      </c>
      <c r="D35" s="44" t="inlineStr">
        <is>
          <t>Access via institutional subscription, or email corresponding author requesting a preprint/reprint. Try Semantic Scholar, ResearchGate, or author's institutional page for preprint versions.</t>
        </is>
      </c>
    </row>
    <row r="37">
      <c r="A37" s="38" t="inlineStr">
        <is>
          <t>═══ HOW TO ACCESS PAPERS ═══════════════════════════════════════════════════════</t>
        </is>
      </c>
    </row>
    <row r="38" ht="40" customHeight="1">
      <c r="A38" s="44" t="inlineStr">
        <is>
          <t>GOLD OA (Frontiers, MDPI, PLOS, BMC, Nature Scientific Reports, JMIR, IEEE Access): Access directly via doi.org/{doi} - completely free.</t>
        </is>
      </c>
    </row>
    <row r="39" ht="40" customHeight="1">
      <c r="A39" s="44" t="inlineStr">
        <is>
          <t>HYBRID OA (IEEE, Elsevier, Springer, ACM, Wiley): First check via Unpaywall browser extension (unpaywall.org) or Open Access Button (openaccessbutton.org) for legal free versions.</t>
        </is>
      </c>
    </row>
    <row r="40" ht="40" customHeight="1">
      <c r="A40" s="44" t="inlineStr">
        <is>
          <t>FOR ALL PAPERS: Try https://scholar.google.com → search title → look for [PDF] link or [All X versions] to find preprints.</t>
        </is>
      </c>
    </row>
    <row r="41" ht="40" customHeight="1">
      <c r="A41" s="44" t="inlineStr">
        <is>
          <t>PREPRINTS: Many papers have bioRxiv/medRxiv/arXiv preprints. Search title on these platforms.</t>
        </is>
      </c>
    </row>
    <row r="42" ht="40" customHeight="1">
      <c r="A42" s="44" t="inlineStr">
        <is>
          <t>CONTACT AUTHORS: For papers without free access, email the corresponding author. Most researchers will share PDF copies for review purposes.</t>
        </is>
      </c>
    </row>
    <row r="43" ht="40" customHeight="1">
      <c r="A43" s="44" t="inlineStr">
        <is>
          <t>INSTITUTIONAL ACCESS: Use university library proxy or VPN. Many universities provide access to IEEE, Elsevier, Springer, Wiley, and ACM.</t>
        </is>
      </c>
    </row>
    <row r="44" ht="40" customHeight="1">
      <c r="A44" s="44" t="inlineStr">
        <is>
          <t>ResearchGate: Many authors share PDFs on ResearchGate (researchgate.net) - search paper title.</t>
        </is>
      </c>
    </row>
    <row r="45" ht="40" customHeight="1">
      <c r="A45" s="44" t="inlineStr">
        <is>
          <t>Semantic Scholar: semanticscholar.org often links to free PDF versions.</t>
        </is>
      </c>
    </row>
  </sheetData>
  <mergeCells count="13">
    <mergeCell ref="A38:F38"/>
    <mergeCell ref="A2:F2"/>
    <mergeCell ref="A41:F41"/>
    <mergeCell ref="A42:F42"/>
    <mergeCell ref="A44:F44"/>
    <mergeCell ref="A1:F1"/>
    <mergeCell ref="A23:F23"/>
    <mergeCell ref="A37:F37"/>
    <mergeCell ref="A45:F45"/>
    <mergeCell ref="A31:F31"/>
    <mergeCell ref="A40:F40"/>
    <mergeCell ref="A39:F39"/>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Benedict Ibe</dc:creator>
  <dcterms:created xsi:type="dcterms:W3CDTF">2026-04-07T20:29:15Z</dcterms:created>
  <dcterms:modified xsi:type="dcterms:W3CDTF">2026-04-22T07:28:52Z</dcterms:modified>
  <cp:lastModifiedBy>Benedict Ibe</cp:lastModifiedBy>
</cp:coreProperties>
</file>